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bennotkin/Documents/world-bank/crm/crm-db/monitor-xlsx/"/>
    </mc:Choice>
  </mc:AlternateContent>
  <xr:revisionPtr revIDLastSave="0" documentId="13_ncr:1_{66B2B528-323F-F144-955D-4E673D216314}" xr6:coauthVersionLast="47" xr6:coauthVersionMax="47" xr10:uidLastSave="{00000000-0000-0000-0000-000000000000}"/>
  <bookViews>
    <workbookView xWindow="0" yWindow="760" windowWidth="30240" windowHeight="18880" xr2:uid="{36762678-7B79-A141-9142-1B21A00D3579}"/>
  </bookViews>
  <sheets>
    <sheet name="Landing" sheetId="26" r:id="rId1"/>
    <sheet name="Dashboard" sheetId="28" r:id="rId2"/>
    <sheet name="Data Dictionary" sheetId="9" r:id="rId3"/>
    <sheet name="Compound Alert" sheetId="1" r:id="rId4"/>
    <sheet name="Health" sheetId="2" r:id="rId5"/>
    <sheet name="Food" sheetId="14" r:id="rId6"/>
    <sheet name="Macro" sheetId="17" r:id="rId7"/>
    <sheet name="Socioeconomic" sheetId="19" r:id="rId8"/>
    <sheet name="Natural Hazard" sheetId="18" r:id="rId9"/>
    <sheet name="Conflict" sheetId="16" r:id="rId10"/>
    <sheet name="Regional Sumaries" sheetId="29" r:id="rId11"/>
    <sheet name="Parameters" sheetId="8" r:id="rId12"/>
    <sheet name="Data Reliability" sheetId="27" r:id="rId13"/>
    <sheet name="Lookup" sheetId="30" r:id="rId14"/>
  </sheets>
  <definedNames>
    <definedName name="_xlnm._FilterDatabase" localSheetId="3" hidden="1">'Compound Alert'!$B$5:$AN$223</definedName>
    <definedName name="_xlnm._FilterDatabase" localSheetId="9" hidden="1">Conflict!$B$7:$T$197</definedName>
    <definedName name="_xlnm._FilterDatabase" localSheetId="1" hidden="1">Dashboard!$B$41:$O$231</definedName>
    <definedName name="_xlnm._FilterDatabase" localSheetId="2" hidden="1">'Data Dictionary'!$B$7:$M$7</definedName>
    <definedName name="_xlnm._FilterDatabase" localSheetId="5" hidden="1">Food!$B$7:$T$225</definedName>
    <definedName name="_xlnm._FilterDatabase" localSheetId="4" hidden="1">Health!$A$7:$R$225</definedName>
    <definedName name="_xlnm._FilterDatabase" localSheetId="6" hidden="1">Macro!$A$7:$R$225</definedName>
    <definedName name="_xlnm._FilterDatabase" localSheetId="8" hidden="1">'Natural Hazard'!$B$7:$V$197</definedName>
    <definedName name="_xlnm._FilterDatabase" localSheetId="7" hidden="1">Socioeconomic!$B$7:$U$197</definedName>
    <definedName name="_xlchart.v5.0" hidden="1">Dashboard!$B$41</definedName>
    <definedName name="_xlchart.v5.1" hidden="1">Dashboard!$B$42:$B$231</definedName>
    <definedName name="_xlchart.v5.2" hidden="1">Dashboard!$C$41</definedName>
    <definedName name="_xlchart.v5.3" hidden="1">Dashboard!$C$42:$C$231</definedName>
    <definedName name="_xlchart.v5.4" hidden="1">Dashboard!$I$41</definedName>
    <definedName name="_xlchart.v5.5" hidden="1">Dashboard!$I$42:$I$231</definedName>
    <definedName name="conflict_and_fragility_1" localSheetId="9">Conflict!$J$7:$Z$225</definedName>
    <definedName name="food_security_1" localSheetId="5">Food!$J$7:$V$225</definedName>
    <definedName name="Health" localSheetId="9">Conflict!#REF!</definedName>
    <definedName name="Health" localSheetId="5">Food!#REF!</definedName>
    <definedName name="Health" localSheetId="6">Macro!#REF!</definedName>
    <definedName name="Health" localSheetId="8">'Natural Hazard'!#REF!</definedName>
    <definedName name="Health" localSheetId="7">Socioeconomic!#REF!</definedName>
    <definedName name="health_1" localSheetId="4">Health!$J$7:$R$225</definedName>
    <definedName name="indicators_list" localSheetId="2">'Data Dictionary'!$B$7:$R$37</definedName>
    <definedName name="macro_fiscal_1" localSheetId="6">Macro!$J$7:$R$225</definedName>
    <definedName name="natural_hazard_1" localSheetId="8">'Natural Hazard'!$J$7:$X$225</definedName>
    <definedName name="reliabilitysheet" localSheetId="3">'Compound Alert'!#REF!</definedName>
    <definedName name="reliabilitysheet_1" localSheetId="12">'Data Reliability'!$E$5:$T$223</definedName>
    <definedName name="socioeconomic_vulnerability_1" localSheetId="7">Socioeconomic!$J$7:$X$225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1" i="17" l="1"/>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8" i="17"/>
  <c r="G9" i="17"/>
  <c r="G10" i="17"/>
  <c r="G8" i="14"/>
  <c r="G225" i="16"/>
  <c r="G224" i="16"/>
  <c r="G223" i="16"/>
  <c r="G222" i="16"/>
  <c r="G221" i="16"/>
  <c r="G220" i="16"/>
  <c r="G219" i="16"/>
  <c r="G218" i="16"/>
  <c r="G217" i="16"/>
  <c r="G216" i="16"/>
  <c r="G215" i="16"/>
  <c r="G214" i="16"/>
  <c r="G213" i="16"/>
  <c r="G212" i="16"/>
  <c r="G211" i="16"/>
  <c r="G210" i="16"/>
  <c r="G209" i="16"/>
  <c r="G208" i="16"/>
  <c r="G207" i="16"/>
  <c r="G206" i="16"/>
  <c r="G205" i="16"/>
  <c r="G204" i="16"/>
  <c r="G203" i="16"/>
  <c r="G202" i="16"/>
  <c r="G201" i="16"/>
  <c r="G200" i="16"/>
  <c r="G199" i="16"/>
  <c r="G198" i="16"/>
  <c r="G197" i="16"/>
  <c r="G196" i="16"/>
  <c r="G195" i="16"/>
  <c r="G194" i="16"/>
  <c r="G193" i="16"/>
  <c r="G192" i="16"/>
  <c r="G191" i="16"/>
  <c r="G190" i="16"/>
  <c r="G189" i="16"/>
  <c r="G188" i="16"/>
  <c r="G187" i="16"/>
  <c r="G186" i="16"/>
  <c r="G185" i="16"/>
  <c r="G184" i="16"/>
  <c r="G183" i="16"/>
  <c r="G182" i="16"/>
  <c r="G181" i="16"/>
  <c r="G180" i="16"/>
  <c r="G179" i="16"/>
  <c r="G178" i="16"/>
  <c r="G177" i="16"/>
  <c r="G176" i="16"/>
  <c r="G175" i="16"/>
  <c r="G174" i="16"/>
  <c r="G173" i="16"/>
  <c r="G172" i="16"/>
  <c r="G171" i="16"/>
  <c r="G170" i="16"/>
  <c r="G169" i="16"/>
  <c r="G168" i="16"/>
  <c r="G167" i="16"/>
  <c r="G166" i="16"/>
  <c r="G165" i="16"/>
  <c r="G164" i="16"/>
  <c r="G163" i="16"/>
  <c r="G162" i="16"/>
  <c r="G161" i="16"/>
  <c r="G160" i="16"/>
  <c r="G159" i="16"/>
  <c r="G158" i="16"/>
  <c r="G157" i="16"/>
  <c r="G156" i="16"/>
  <c r="G155" i="16"/>
  <c r="G154" i="16"/>
  <c r="G153" i="16"/>
  <c r="G152" i="16"/>
  <c r="G151" i="16"/>
  <c r="G150" i="16"/>
  <c r="G149" i="16"/>
  <c r="G148" i="16"/>
  <c r="G147" i="16"/>
  <c r="G146" i="16"/>
  <c r="G145" i="16"/>
  <c r="G144" i="16"/>
  <c r="G143" i="16"/>
  <c r="G142" i="16"/>
  <c r="G141" i="16"/>
  <c r="G140" i="16"/>
  <c r="G139" i="16"/>
  <c r="G138" i="16"/>
  <c r="G137" i="16"/>
  <c r="G136" i="16"/>
  <c r="G135" i="16"/>
  <c r="G134" i="16"/>
  <c r="G133" i="16"/>
  <c r="G132" i="16"/>
  <c r="G131" i="16"/>
  <c r="G130" i="16"/>
  <c r="G129" i="16"/>
  <c r="G128" i="16"/>
  <c r="G127" i="16"/>
  <c r="G126" i="16"/>
  <c r="G125" i="16"/>
  <c r="G124" i="16"/>
  <c r="G123" i="16"/>
  <c r="G122" i="16"/>
  <c r="G121" i="16"/>
  <c r="G120" i="16"/>
  <c r="G119" i="16"/>
  <c r="G118" i="16"/>
  <c r="G117" i="16"/>
  <c r="G116" i="16"/>
  <c r="G115" i="16"/>
  <c r="G114" i="16"/>
  <c r="G113" i="16"/>
  <c r="G112" i="16"/>
  <c r="G111" i="16"/>
  <c r="G110" i="16"/>
  <c r="G109" i="16"/>
  <c r="G108" i="16"/>
  <c r="G107" i="16"/>
  <c r="G106" i="16"/>
  <c r="G105" i="16"/>
  <c r="G104" i="16"/>
  <c r="G103" i="16"/>
  <c r="G102" i="16"/>
  <c r="G101" i="16"/>
  <c r="G100" i="16"/>
  <c r="G99" i="16"/>
  <c r="G98" i="16"/>
  <c r="G97" i="16"/>
  <c r="G96" i="16"/>
  <c r="G95" i="16"/>
  <c r="G94" i="16"/>
  <c r="G93" i="16"/>
  <c r="G92" i="16"/>
  <c r="G91" i="16"/>
  <c r="G90" i="16"/>
  <c r="G89" i="16"/>
  <c r="G88" i="16"/>
  <c r="G87" i="16"/>
  <c r="G86" i="16"/>
  <c r="G85" i="16"/>
  <c r="G84" i="16"/>
  <c r="G83" i="16"/>
  <c r="G82" i="16"/>
  <c r="G81" i="16"/>
  <c r="G80" i="16"/>
  <c r="G79" i="16"/>
  <c r="G78" i="16"/>
  <c r="G77" i="16"/>
  <c r="G76" i="16"/>
  <c r="G75" i="16"/>
  <c r="G74" i="16"/>
  <c r="G73" i="16"/>
  <c r="G72" i="16"/>
  <c r="G71" i="16"/>
  <c r="G70" i="16"/>
  <c r="G69" i="16"/>
  <c r="G68" i="16"/>
  <c r="G67" i="16"/>
  <c r="G66" i="16"/>
  <c r="G65" i="16"/>
  <c r="G64" i="16"/>
  <c r="G63" i="16"/>
  <c r="G62" i="16"/>
  <c r="G61" i="16"/>
  <c r="G60" i="16"/>
  <c r="G59" i="16"/>
  <c r="G58" i="16"/>
  <c r="G57" i="16"/>
  <c r="G56" i="16"/>
  <c r="G55" i="16"/>
  <c r="G54" i="16"/>
  <c r="G53" i="16"/>
  <c r="G52" i="16"/>
  <c r="G51" i="16"/>
  <c r="G50" i="16"/>
  <c r="G49" i="16"/>
  <c r="G48" i="16"/>
  <c r="G47" i="16"/>
  <c r="G46" i="16"/>
  <c r="G45" i="16"/>
  <c r="G44" i="16"/>
  <c r="G43" i="16"/>
  <c r="G42" i="16"/>
  <c r="G41" i="16"/>
  <c r="G40" i="16"/>
  <c r="G39" i="16"/>
  <c r="G38" i="16"/>
  <c r="G37" i="16"/>
  <c r="G36" i="16"/>
  <c r="G35" i="16"/>
  <c r="G34" i="16"/>
  <c r="G33" i="16"/>
  <c r="G32" i="16"/>
  <c r="G31" i="16"/>
  <c r="G30" i="16"/>
  <c r="G29" i="16"/>
  <c r="G28" i="16"/>
  <c r="G27" i="16"/>
  <c r="G26" i="16"/>
  <c r="G25" i="16"/>
  <c r="G24" i="16"/>
  <c r="G23" i="16"/>
  <c r="G22" i="16"/>
  <c r="G21" i="16"/>
  <c r="G20" i="16"/>
  <c r="G19" i="16"/>
  <c r="G18" i="16"/>
  <c r="G17" i="16"/>
  <c r="G16" i="16"/>
  <c r="G15" i="16"/>
  <c r="G14" i="16"/>
  <c r="G13" i="16"/>
  <c r="G12" i="16"/>
  <c r="G11" i="16"/>
  <c r="G10" i="16"/>
  <c r="G9" i="16"/>
  <c r="G8" i="16"/>
  <c r="G225" i="18"/>
  <c r="G224" i="18"/>
  <c r="G223" i="18"/>
  <c r="G222" i="18"/>
  <c r="G221" i="18"/>
  <c r="G220" i="18"/>
  <c r="G219" i="18"/>
  <c r="G218" i="18"/>
  <c r="G217" i="18"/>
  <c r="G216" i="18"/>
  <c r="G215" i="18"/>
  <c r="G214" i="18"/>
  <c r="G213" i="18"/>
  <c r="G212" i="18"/>
  <c r="G211" i="18"/>
  <c r="G210" i="18"/>
  <c r="G209" i="18"/>
  <c r="G208" i="18"/>
  <c r="G207" i="18"/>
  <c r="G206" i="18"/>
  <c r="G205" i="18"/>
  <c r="G204" i="18"/>
  <c r="G203" i="18"/>
  <c r="G202" i="18"/>
  <c r="G201" i="18"/>
  <c r="G200" i="18"/>
  <c r="G199" i="18"/>
  <c r="G198" i="18"/>
  <c r="G197" i="18"/>
  <c r="G196" i="18"/>
  <c r="G195" i="18"/>
  <c r="G194" i="18"/>
  <c r="G193" i="18"/>
  <c r="G192" i="18"/>
  <c r="G191" i="18"/>
  <c r="G190" i="18"/>
  <c r="G189" i="18"/>
  <c r="G188" i="18"/>
  <c r="G187" i="18"/>
  <c r="G186" i="18"/>
  <c r="G185" i="18"/>
  <c r="G184" i="18"/>
  <c r="G183" i="18"/>
  <c r="G182" i="18"/>
  <c r="G181" i="18"/>
  <c r="G180" i="18"/>
  <c r="G179" i="18"/>
  <c r="G178" i="18"/>
  <c r="G177" i="18"/>
  <c r="G176" i="18"/>
  <c r="G175" i="18"/>
  <c r="G174" i="18"/>
  <c r="G173" i="18"/>
  <c r="G172" i="18"/>
  <c r="G171" i="18"/>
  <c r="G170" i="18"/>
  <c r="G169" i="18"/>
  <c r="G168" i="18"/>
  <c r="G167" i="18"/>
  <c r="G166" i="18"/>
  <c r="G165" i="18"/>
  <c r="G164" i="18"/>
  <c r="G163" i="18"/>
  <c r="G162" i="18"/>
  <c r="G161" i="18"/>
  <c r="G160" i="18"/>
  <c r="G159" i="18"/>
  <c r="G158" i="18"/>
  <c r="G157" i="18"/>
  <c r="G156" i="18"/>
  <c r="G155" i="18"/>
  <c r="G154" i="18"/>
  <c r="G153" i="18"/>
  <c r="G152" i="18"/>
  <c r="G151" i="18"/>
  <c r="G150" i="18"/>
  <c r="G149" i="18"/>
  <c r="G148" i="18"/>
  <c r="G147" i="18"/>
  <c r="G146" i="18"/>
  <c r="G145" i="18"/>
  <c r="G144" i="18"/>
  <c r="G143" i="18"/>
  <c r="G142" i="18"/>
  <c r="G141" i="18"/>
  <c r="G140" i="18"/>
  <c r="G139" i="18"/>
  <c r="G138" i="18"/>
  <c r="G137" i="18"/>
  <c r="G136" i="18"/>
  <c r="G135" i="18"/>
  <c r="G134" i="18"/>
  <c r="G133" i="18"/>
  <c r="G132" i="18"/>
  <c r="G131" i="18"/>
  <c r="G130" i="18"/>
  <c r="G129" i="18"/>
  <c r="G128" i="18"/>
  <c r="G127" i="18"/>
  <c r="G126" i="18"/>
  <c r="G125" i="18"/>
  <c r="G124" i="18"/>
  <c r="G123" i="18"/>
  <c r="G122" i="18"/>
  <c r="G121" i="18"/>
  <c r="G120" i="18"/>
  <c r="G119" i="18"/>
  <c r="G118" i="18"/>
  <c r="G117" i="18"/>
  <c r="G116" i="18"/>
  <c r="G115" i="18"/>
  <c r="G114" i="18"/>
  <c r="G113" i="18"/>
  <c r="G112" i="18"/>
  <c r="G111" i="18"/>
  <c r="G110" i="18"/>
  <c r="G109" i="18"/>
  <c r="G108" i="18"/>
  <c r="G107" i="18"/>
  <c r="G106" i="18"/>
  <c r="G105" i="18"/>
  <c r="G104" i="18"/>
  <c r="G103" i="18"/>
  <c r="G102" i="18"/>
  <c r="G101" i="18"/>
  <c r="G100" i="18"/>
  <c r="G99" i="18"/>
  <c r="G98" i="18"/>
  <c r="G97" i="18"/>
  <c r="G96" i="18"/>
  <c r="G95" i="18"/>
  <c r="G94" i="18"/>
  <c r="G93" i="18"/>
  <c r="G92" i="18"/>
  <c r="G91" i="18"/>
  <c r="G90" i="18"/>
  <c r="G89" i="18"/>
  <c r="G88" i="18"/>
  <c r="G87" i="18"/>
  <c r="G86" i="18"/>
  <c r="G85" i="18"/>
  <c r="G84" i="18"/>
  <c r="G83" i="18"/>
  <c r="G82" i="18"/>
  <c r="G81" i="18"/>
  <c r="G80" i="18"/>
  <c r="G79" i="18"/>
  <c r="G78" i="18"/>
  <c r="G77" i="18"/>
  <c r="G76" i="18"/>
  <c r="G75" i="18"/>
  <c r="G74" i="18"/>
  <c r="G73" i="18"/>
  <c r="G72" i="18"/>
  <c r="G71" i="18"/>
  <c r="G70" i="18"/>
  <c r="G69" i="18"/>
  <c r="G68" i="18"/>
  <c r="G67" i="18"/>
  <c r="G66" i="18"/>
  <c r="G65" i="18"/>
  <c r="G64" i="18"/>
  <c r="G63" i="18"/>
  <c r="G62" i="18"/>
  <c r="G61" i="18"/>
  <c r="G60" i="18"/>
  <c r="G59" i="18"/>
  <c r="G58" i="18"/>
  <c r="G57" i="18"/>
  <c r="G56" i="18"/>
  <c r="G55" i="18"/>
  <c r="G54" i="18"/>
  <c r="G53" i="18"/>
  <c r="G52" i="18"/>
  <c r="G51" i="18"/>
  <c r="G50" i="18"/>
  <c r="G49" i="18"/>
  <c r="G48" i="18"/>
  <c r="G47" i="18"/>
  <c r="G46" i="18"/>
  <c r="G45" i="18"/>
  <c r="G44" i="18"/>
  <c r="G43" i="18"/>
  <c r="G42" i="18"/>
  <c r="G41" i="18"/>
  <c r="G40" i="18"/>
  <c r="G39" i="18"/>
  <c r="G38" i="18"/>
  <c r="G37" i="18"/>
  <c r="G36" i="18"/>
  <c r="G35" i="18"/>
  <c r="G34" i="18"/>
  <c r="G33" i="18"/>
  <c r="G32" i="18"/>
  <c r="G31" i="18"/>
  <c r="G30" i="18"/>
  <c r="G29" i="18"/>
  <c r="G28" i="18"/>
  <c r="G27" i="18"/>
  <c r="G26" i="18"/>
  <c r="G25" i="18"/>
  <c r="G24" i="18"/>
  <c r="G23" i="18"/>
  <c r="G22" i="18"/>
  <c r="G21" i="18"/>
  <c r="G20" i="18"/>
  <c r="G19" i="18"/>
  <c r="G18" i="18"/>
  <c r="G17" i="18"/>
  <c r="G16" i="18"/>
  <c r="G15" i="18"/>
  <c r="G14" i="18"/>
  <c r="G13" i="18"/>
  <c r="G12" i="18"/>
  <c r="G11" i="18"/>
  <c r="G10" i="18"/>
  <c r="G9" i="18"/>
  <c r="G8" i="18"/>
  <c r="G225" i="19"/>
  <c r="G224" i="19"/>
  <c r="G223" i="19"/>
  <c r="G222" i="19"/>
  <c r="G221" i="19"/>
  <c r="G220" i="19"/>
  <c r="G219" i="19"/>
  <c r="G218" i="19"/>
  <c r="G217" i="19"/>
  <c r="G216" i="19"/>
  <c r="G215" i="19"/>
  <c r="G214" i="19"/>
  <c r="G213" i="19"/>
  <c r="G212" i="19"/>
  <c r="G211" i="19"/>
  <c r="G210" i="19"/>
  <c r="G209" i="19"/>
  <c r="G208" i="19"/>
  <c r="G207" i="19"/>
  <c r="G206" i="19"/>
  <c r="G205" i="19"/>
  <c r="G204" i="19"/>
  <c r="G203" i="19"/>
  <c r="G202" i="19"/>
  <c r="G201" i="19"/>
  <c r="G200" i="19"/>
  <c r="G199" i="19"/>
  <c r="G198" i="19"/>
  <c r="G197" i="19"/>
  <c r="G196" i="19"/>
  <c r="G195" i="19"/>
  <c r="G194" i="19"/>
  <c r="G193" i="19"/>
  <c r="G192" i="19"/>
  <c r="G191" i="19"/>
  <c r="G190" i="19"/>
  <c r="G189" i="19"/>
  <c r="G188" i="19"/>
  <c r="G187" i="19"/>
  <c r="G186" i="19"/>
  <c r="G185" i="19"/>
  <c r="G184" i="19"/>
  <c r="G183" i="19"/>
  <c r="G182" i="19"/>
  <c r="G181" i="19"/>
  <c r="G180" i="19"/>
  <c r="G179" i="19"/>
  <c r="G178" i="19"/>
  <c r="G177" i="19"/>
  <c r="G176" i="19"/>
  <c r="G175" i="19"/>
  <c r="G174" i="19"/>
  <c r="G173" i="19"/>
  <c r="G172" i="19"/>
  <c r="G171" i="19"/>
  <c r="G170" i="19"/>
  <c r="G169" i="19"/>
  <c r="G168" i="19"/>
  <c r="G167" i="19"/>
  <c r="G166" i="19"/>
  <c r="G165" i="19"/>
  <c r="G164" i="19"/>
  <c r="G163" i="19"/>
  <c r="G162" i="19"/>
  <c r="G161" i="19"/>
  <c r="G160" i="19"/>
  <c r="G159" i="19"/>
  <c r="G158" i="19"/>
  <c r="G157" i="19"/>
  <c r="G156" i="19"/>
  <c r="G155" i="19"/>
  <c r="G154" i="19"/>
  <c r="G153" i="19"/>
  <c r="G152" i="19"/>
  <c r="G151" i="19"/>
  <c r="G150" i="19"/>
  <c r="G149" i="19"/>
  <c r="G148" i="19"/>
  <c r="G147" i="19"/>
  <c r="G146" i="19"/>
  <c r="G145" i="19"/>
  <c r="G144" i="19"/>
  <c r="G143" i="19"/>
  <c r="G142" i="19"/>
  <c r="G141" i="19"/>
  <c r="G140" i="19"/>
  <c r="G139" i="19"/>
  <c r="G138" i="19"/>
  <c r="G137" i="19"/>
  <c r="G136" i="19"/>
  <c r="G135" i="19"/>
  <c r="G134" i="19"/>
  <c r="G133" i="19"/>
  <c r="G132" i="19"/>
  <c r="G131" i="19"/>
  <c r="G130" i="19"/>
  <c r="G129" i="19"/>
  <c r="G128" i="19"/>
  <c r="G127" i="19"/>
  <c r="G126" i="19"/>
  <c r="G125" i="19"/>
  <c r="G124" i="19"/>
  <c r="G123" i="19"/>
  <c r="G122" i="19"/>
  <c r="G121" i="19"/>
  <c r="G120" i="19"/>
  <c r="G119" i="19"/>
  <c r="G118" i="19"/>
  <c r="G117" i="19"/>
  <c r="G116" i="19"/>
  <c r="G115" i="19"/>
  <c r="G114" i="19"/>
  <c r="G113" i="19"/>
  <c r="G112" i="19"/>
  <c r="G111" i="19"/>
  <c r="G110" i="19"/>
  <c r="G109" i="19"/>
  <c r="G108" i="19"/>
  <c r="G107" i="19"/>
  <c r="G106" i="19"/>
  <c r="G105" i="19"/>
  <c r="G104" i="19"/>
  <c r="G103" i="19"/>
  <c r="G102" i="19"/>
  <c r="G101" i="19"/>
  <c r="G100" i="19"/>
  <c r="G99" i="19"/>
  <c r="G98" i="19"/>
  <c r="G97" i="19"/>
  <c r="G96" i="19"/>
  <c r="G95" i="19"/>
  <c r="G94" i="19"/>
  <c r="G93" i="19"/>
  <c r="G92" i="19"/>
  <c r="G91" i="19"/>
  <c r="G90" i="19"/>
  <c r="G89" i="19"/>
  <c r="G88" i="19"/>
  <c r="G87" i="19"/>
  <c r="G86" i="19"/>
  <c r="G85" i="19"/>
  <c r="G84" i="19"/>
  <c r="G83" i="19"/>
  <c r="G82" i="19"/>
  <c r="G81" i="19"/>
  <c r="G80" i="19"/>
  <c r="G79" i="19"/>
  <c r="G78" i="19"/>
  <c r="G77" i="19"/>
  <c r="G76" i="19"/>
  <c r="G75" i="19"/>
  <c r="G74" i="19"/>
  <c r="G73" i="19"/>
  <c r="G72" i="19"/>
  <c r="G71" i="19"/>
  <c r="G70" i="19"/>
  <c r="G69" i="19"/>
  <c r="G68" i="19"/>
  <c r="G67" i="19"/>
  <c r="G66" i="19"/>
  <c r="G65" i="19"/>
  <c r="G64" i="19"/>
  <c r="G63" i="19"/>
  <c r="G62" i="19"/>
  <c r="G61" i="19"/>
  <c r="G60" i="19"/>
  <c r="G59" i="19"/>
  <c r="G58" i="19"/>
  <c r="G57" i="19"/>
  <c r="G56" i="19"/>
  <c r="G55" i="19"/>
  <c r="G54" i="19"/>
  <c r="G53" i="19"/>
  <c r="G52" i="19"/>
  <c r="G51" i="19"/>
  <c r="G50" i="19"/>
  <c r="G49" i="19"/>
  <c r="G48" i="19"/>
  <c r="G47" i="19"/>
  <c r="G46" i="19"/>
  <c r="G45" i="19"/>
  <c r="G44" i="19"/>
  <c r="G43" i="19"/>
  <c r="G42" i="19"/>
  <c r="G41" i="19"/>
  <c r="G40" i="19"/>
  <c r="G39" i="19"/>
  <c r="G38" i="19"/>
  <c r="G37" i="19"/>
  <c r="G36" i="19"/>
  <c r="G35" i="19"/>
  <c r="G34" i="19"/>
  <c r="G33" i="19"/>
  <c r="G32" i="19"/>
  <c r="G31" i="19"/>
  <c r="G30" i="19"/>
  <c r="G29" i="19"/>
  <c r="G28" i="19"/>
  <c r="G27" i="19"/>
  <c r="G26" i="19"/>
  <c r="G25" i="19"/>
  <c r="G24" i="19"/>
  <c r="G23" i="19"/>
  <c r="G22" i="19"/>
  <c r="G21" i="19"/>
  <c r="G20" i="19"/>
  <c r="G19" i="19"/>
  <c r="G18" i="19"/>
  <c r="G17" i="19"/>
  <c r="G16" i="19"/>
  <c r="G15" i="19"/>
  <c r="G14" i="19"/>
  <c r="G13" i="19"/>
  <c r="G12" i="19"/>
  <c r="G11" i="19"/>
  <c r="G10" i="19"/>
  <c r="G9" i="19"/>
  <c r="G8" i="19"/>
  <c r="G225" i="14"/>
  <c r="G224" i="14"/>
  <c r="G223" i="14"/>
  <c r="G222" i="14"/>
  <c r="G221" i="14"/>
  <c r="G220" i="14"/>
  <c r="G219" i="14"/>
  <c r="G218" i="14"/>
  <c r="G217" i="14"/>
  <c r="G216" i="14"/>
  <c r="G215" i="14"/>
  <c r="G214" i="14"/>
  <c r="G213" i="14"/>
  <c r="G212" i="14"/>
  <c r="G211" i="14"/>
  <c r="G210" i="14"/>
  <c r="G209" i="14"/>
  <c r="G208" i="14"/>
  <c r="G207" i="14"/>
  <c r="G206" i="14"/>
  <c r="G205" i="14"/>
  <c r="G204" i="14"/>
  <c r="G203" i="14"/>
  <c r="G202" i="14"/>
  <c r="G201" i="14"/>
  <c r="G200" i="14"/>
  <c r="G199" i="14"/>
  <c r="G198" i="14"/>
  <c r="G197" i="14"/>
  <c r="G196" i="14"/>
  <c r="G195" i="14"/>
  <c r="G194" i="14"/>
  <c r="G193" i="14"/>
  <c r="G192" i="14"/>
  <c r="G191" i="14"/>
  <c r="G190" i="14"/>
  <c r="G189" i="14"/>
  <c r="G188" i="14"/>
  <c r="G187" i="14"/>
  <c r="G186" i="14"/>
  <c r="G185" i="14"/>
  <c r="G184" i="14"/>
  <c r="G183" i="14"/>
  <c r="G182" i="14"/>
  <c r="G181" i="14"/>
  <c r="G180" i="14"/>
  <c r="G179" i="14"/>
  <c r="G178" i="14"/>
  <c r="G177" i="14"/>
  <c r="G176" i="14"/>
  <c r="G175" i="14"/>
  <c r="G174" i="14"/>
  <c r="G173" i="14"/>
  <c r="G172" i="14"/>
  <c r="G171" i="14"/>
  <c r="G170" i="14"/>
  <c r="G169" i="14"/>
  <c r="G168" i="14"/>
  <c r="G167" i="14"/>
  <c r="G166" i="14"/>
  <c r="G165" i="14"/>
  <c r="G164" i="14"/>
  <c r="G163" i="14"/>
  <c r="G162" i="14"/>
  <c r="G161" i="14"/>
  <c r="G160" i="14"/>
  <c r="G159" i="14"/>
  <c r="G158" i="14"/>
  <c r="G157" i="14"/>
  <c r="G156" i="14"/>
  <c r="G155" i="14"/>
  <c r="G154" i="14"/>
  <c r="G153" i="14"/>
  <c r="G152" i="14"/>
  <c r="G151" i="14"/>
  <c r="G150" i="14"/>
  <c r="G149" i="14"/>
  <c r="G148" i="14"/>
  <c r="G147" i="14"/>
  <c r="G146" i="14"/>
  <c r="G145" i="14"/>
  <c r="G144" i="14"/>
  <c r="G143" i="14"/>
  <c r="G142" i="14"/>
  <c r="G141" i="14"/>
  <c r="G140" i="14"/>
  <c r="G139" i="14"/>
  <c r="G138" i="14"/>
  <c r="G137" i="14"/>
  <c r="G136" i="14"/>
  <c r="G135" i="14"/>
  <c r="G134" i="14"/>
  <c r="G133" i="14"/>
  <c r="G132" i="14"/>
  <c r="G131" i="14"/>
  <c r="G130" i="14"/>
  <c r="G129" i="14"/>
  <c r="G128" i="14"/>
  <c r="G127" i="14"/>
  <c r="G126" i="14"/>
  <c r="G125" i="14"/>
  <c r="G124" i="14"/>
  <c r="G123" i="14"/>
  <c r="G122" i="14"/>
  <c r="G121" i="14"/>
  <c r="G120" i="14"/>
  <c r="G119" i="14"/>
  <c r="G118" i="14"/>
  <c r="G117" i="14"/>
  <c r="G116" i="14"/>
  <c r="G115" i="14"/>
  <c r="G114" i="14"/>
  <c r="G113" i="14"/>
  <c r="G112" i="14"/>
  <c r="G111" i="14"/>
  <c r="G110" i="14"/>
  <c r="G109" i="14"/>
  <c r="G108" i="14"/>
  <c r="G107" i="14"/>
  <c r="G106" i="14"/>
  <c r="G105" i="14"/>
  <c r="G104" i="14"/>
  <c r="G103" i="14"/>
  <c r="G102" i="14"/>
  <c r="G101" i="14"/>
  <c r="G100" i="14"/>
  <c r="G99" i="14"/>
  <c r="G98" i="14"/>
  <c r="G97" i="14"/>
  <c r="G96" i="14"/>
  <c r="G95" i="14"/>
  <c r="G94" i="14"/>
  <c r="G93" i="14"/>
  <c r="G92" i="14"/>
  <c r="G91" i="14"/>
  <c r="G90" i="14"/>
  <c r="G89" i="14"/>
  <c r="G88" i="14"/>
  <c r="G87" i="14"/>
  <c r="G86" i="14"/>
  <c r="G85" i="14"/>
  <c r="G84" i="14"/>
  <c r="G83" i="14"/>
  <c r="G82" i="14"/>
  <c r="G81" i="14"/>
  <c r="G80" i="14"/>
  <c r="G79" i="14"/>
  <c r="G78" i="14"/>
  <c r="G77" i="14"/>
  <c r="G76" i="14"/>
  <c r="G75" i="14"/>
  <c r="G74" i="14"/>
  <c r="G73" i="14"/>
  <c r="G72" i="14"/>
  <c r="G71" i="14"/>
  <c r="G70" i="14"/>
  <c r="G69" i="14"/>
  <c r="G68" i="14"/>
  <c r="G67" i="14"/>
  <c r="G66" i="14"/>
  <c r="G65" i="14"/>
  <c r="G64" i="14"/>
  <c r="G63" i="14"/>
  <c r="G62" i="14"/>
  <c r="G61" i="14"/>
  <c r="G60" i="14"/>
  <c r="G59" i="14"/>
  <c r="G58" i="14"/>
  <c r="G57" i="14"/>
  <c r="G56" i="14"/>
  <c r="G55" i="14"/>
  <c r="G54" i="14"/>
  <c r="G53" i="14"/>
  <c r="G52" i="14"/>
  <c r="G51" i="14"/>
  <c r="G50" i="14"/>
  <c r="G49" i="14"/>
  <c r="G48" i="14"/>
  <c r="G47" i="14"/>
  <c r="G46" i="14"/>
  <c r="G45" i="14"/>
  <c r="G44" i="14"/>
  <c r="G43" i="14"/>
  <c r="G42" i="14"/>
  <c r="G41" i="14"/>
  <c r="G40" i="14"/>
  <c r="G39" i="14"/>
  <c r="G38" i="14"/>
  <c r="G37" i="14"/>
  <c r="G36" i="14"/>
  <c r="G35" i="14"/>
  <c r="G34" i="14"/>
  <c r="G33" i="14"/>
  <c r="G32" i="14"/>
  <c r="G31" i="14"/>
  <c r="G30" i="14"/>
  <c r="G29" i="14"/>
  <c r="G28" i="14"/>
  <c r="G27" i="14"/>
  <c r="G26" i="14"/>
  <c r="G25" i="14"/>
  <c r="G24" i="14"/>
  <c r="G23" i="14"/>
  <c r="G22" i="14"/>
  <c r="G21" i="14"/>
  <c r="G20" i="14"/>
  <c r="G19" i="14"/>
  <c r="G18" i="14"/>
  <c r="G17" i="14"/>
  <c r="G16" i="14"/>
  <c r="G15" i="14"/>
  <c r="G14" i="14"/>
  <c r="G13" i="14"/>
  <c r="G12" i="14"/>
  <c r="G11" i="14"/>
  <c r="G10" i="14"/>
  <c r="G9" i="14"/>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8" i="2"/>
  <c r="P130" i="19" a="1"/>
  <c r="P130" i="19" s="1"/>
  <c r="AM1" i="1"/>
  <c r="Z4" i="16"/>
  <c r="Z5" i="16"/>
  <c r="Z6" i="16"/>
  <c r="T4" i="16"/>
  <c r="U4" i="16"/>
  <c r="V4" i="16"/>
  <c r="W4" i="16"/>
  <c r="X4" i="16"/>
  <c r="Y4" i="16"/>
  <c r="T5" i="16"/>
  <c r="U5" i="16"/>
  <c r="V5" i="16"/>
  <c r="W5" i="16"/>
  <c r="X5" i="16"/>
  <c r="Y5" i="16"/>
  <c r="T6" i="16"/>
  <c r="U6" i="16"/>
  <c r="V6" i="16"/>
  <c r="W6" i="16"/>
  <c r="X6" i="16"/>
  <c r="Y6" i="16"/>
  <c r="N4" i="16"/>
  <c r="O4" i="16"/>
  <c r="P4" i="16"/>
  <c r="Q4" i="16"/>
  <c r="R4" i="16"/>
  <c r="S4" i="16"/>
  <c r="N5" i="16"/>
  <c r="O5" i="16"/>
  <c r="P5" i="16"/>
  <c r="Q5" i="16"/>
  <c r="R5" i="16"/>
  <c r="S5" i="16"/>
  <c r="N6" i="16"/>
  <c r="O6" i="16"/>
  <c r="P6" i="16"/>
  <c r="Q6" i="16"/>
  <c r="R6" i="16"/>
  <c r="S6" i="16"/>
  <c r="O3" i="16" l="1"/>
  <c r="W2" i="16"/>
  <c r="Q3" i="16"/>
  <c r="Y3" i="16"/>
  <c r="P3" i="16"/>
  <c r="X2" i="16"/>
  <c r="T2" i="16"/>
  <c r="Y2" i="16"/>
  <c r="U2" i="16"/>
  <c r="O2" i="16"/>
  <c r="W3" i="16"/>
  <c r="S2" i="16"/>
  <c r="R3" i="16"/>
  <c r="N2" i="16"/>
  <c r="X3" i="16"/>
  <c r="V3" i="16"/>
  <c r="Z2" i="16"/>
  <c r="Z3" i="16"/>
  <c r="U3" i="16"/>
  <c r="T3" i="16"/>
  <c r="V2" i="16"/>
  <c r="N3" i="16"/>
  <c r="Q2" i="16"/>
  <c r="P2" i="16"/>
  <c r="S3" i="16"/>
  <c r="R2" i="16"/>
  <c r="AB2" i="16"/>
  <c r="AC2" i="16"/>
  <c r="T2" i="19"/>
  <c r="U2" i="19"/>
  <c r="Y2" i="19"/>
  <c r="Z2" i="19"/>
  <c r="AA2" i="19"/>
  <c r="AB2" i="19"/>
  <c r="AC2" i="19"/>
  <c r="AD2" i="19"/>
  <c r="AE2" i="19"/>
  <c r="T3" i="19"/>
  <c r="U3" i="19"/>
  <c r="Y3" i="19"/>
  <c r="Z3" i="19"/>
  <c r="AA3" i="19"/>
  <c r="M4" i="19"/>
  <c r="N4" i="19"/>
  <c r="O4" i="19"/>
  <c r="P4" i="19"/>
  <c r="Q4" i="19"/>
  <c r="R4" i="19"/>
  <c r="S4" i="19"/>
  <c r="M5" i="19"/>
  <c r="N5" i="19"/>
  <c r="O5" i="19"/>
  <c r="P5" i="19"/>
  <c r="Q5" i="19"/>
  <c r="R5" i="19"/>
  <c r="S5" i="19"/>
  <c r="M6" i="19"/>
  <c r="N6" i="19"/>
  <c r="O6" i="19"/>
  <c r="P6" i="19"/>
  <c r="Q6" i="19"/>
  <c r="R6" i="19"/>
  <c r="S6" i="19"/>
  <c r="T6" i="19"/>
  <c r="U6" i="19"/>
  <c r="AF6" i="19"/>
  <c r="AG6" i="19"/>
  <c r="AH6" i="19"/>
  <c r="AI6" i="19"/>
  <c r="AJ6" i="19"/>
  <c r="AK6" i="19"/>
  <c r="X6" i="2"/>
  <c r="W6" i="2"/>
  <c r="T6" i="2"/>
  <c r="S6" i="2"/>
  <c r="R6" i="2"/>
  <c r="Q6" i="2"/>
  <c r="P6" i="2"/>
  <c r="O6" i="2"/>
  <c r="N6" i="2"/>
  <c r="M6" i="2"/>
  <c r="S5" i="2"/>
  <c r="R5" i="2"/>
  <c r="Q5" i="2"/>
  <c r="P5" i="2"/>
  <c r="O5" i="2"/>
  <c r="N5" i="2"/>
  <c r="M5" i="2"/>
  <c r="S4" i="2"/>
  <c r="R4" i="2"/>
  <c r="Q4" i="2"/>
  <c r="P4" i="2"/>
  <c r="O4" i="2"/>
  <c r="N4" i="2"/>
  <c r="M4" i="2"/>
  <c r="Z3" i="2"/>
  <c r="Y3" i="2"/>
  <c r="X3" i="2"/>
  <c r="W3" i="2"/>
  <c r="T3" i="2"/>
  <c r="Z2" i="2"/>
  <c r="Y2" i="2"/>
  <c r="X2" i="2"/>
  <c r="W2" i="2"/>
  <c r="T2" i="2"/>
  <c r="R3" i="2" l="1"/>
  <c r="S2" i="2"/>
  <c r="R2" i="19"/>
  <c r="O2" i="2"/>
  <c r="P2" i="19"/>
  <c r="S2" i="19"/>
  <c r="S3" i="2"/>
  <c r="N3" i="2"/>
  <c r="M2" i="2"/>
  <c r="P3" i="2"/>
  <c r="Q3" i="2"/>
  <c r="R2" i="2"/>
  <c r="M3" i="2"/>
  <c r="Q2" i="19"/>
  <c r="N2" i="2"/>
  <c r="O3" i="2"/>
  <c r="R3" i="19"/>
  <c r="O2" i="19"/>
  <c r="N2" i="19"/>
  <c r="M2" i="19"/>
  <c r="S3" i="19"/>
  <c r="Q3" i="19"/>
  <c r="P3" i="19"/>
  <c r="O3" i="19"/>
  <c r="N3" i="19"/>
  <c r="M3" i="19"/>
  <c r="Q2" i="2"/>
  <c r="P2" i="2"/>
  <c r="M5" i="17" l="1"/>
  <c r="B111" i="28"/>
  <c r="C111" i="28"/>
  <c r="D111" i="28"/>
  <c r="E111" i="28"/>
  <c r="B86" i="28"/>
  <c r="C86" i="28"/>
  <c r="D86" i="28"/>
  <c r="E86" i="28"/>
  <c r="B82" i="28"/>
  <c r="C82" i="28"/>
  <c r="D82" i="28"/>
  <c r="E82" i="28"/>
  <c r="B92" i="28"/>
  <c r="C92" i="28"/>
  <c r="D92" i="28"/>
  <c r="E92" i="28"/>
  <c r="B55" i="28"/>
  <c r="C55" i="28"/>
  <c r="D55" i="28"/>
  <c r="E55" i="28"/>
  <c r="B210" i="28"/>
  <c r="C210" i="28"/>
  <c r="D210" i="28"/>
  <c r="E210" i="28"/>
  <c r="B114" i="28"/>
  <c r="C114" i="28"/>
  <c r="D114" i="28"/>
  <c r="E114" i="28"/>
  <c r="B193" i="28"/>
  <c r="C193" i="28"/>
  <c r="D193" i="28"/>
  <c r="E193" i="28"/>
  <c r="B118" i="28"/>
  <c r="C118" i="28"/>
  <c r="D118" i="28"/>
  <c r="E118" i="28"/>
  <c r="B128" i="28"/>
  <c r="C128" i="28"/>
  <c r="D128" i="28"/>
  <c r="E128" i="28"/>
  <c r="B129" i="28"/>
  <c r="C129" i="28"/>
  <c r="D129" i="28"/>
  <c r="E129" i="28"/>
  <c r="B98" i="28"/>
  <c r="C98" i="28"/>
  <c r="D98" i="28"/>
  <c r="E98" i="28"/>
  <c r="B189" i="28"/>
  <c r="C189" i="28"/>
  <c r="D189" i="28"/>
  <c r="E189" i="28"/>
  <c r="B158" i="28"/>
  <c r="C158" i="28"/>
  <c r="D158" i="28"/>
  <c r="E158" i="28"/>
  <c r="B139" i="28"/>
  <c r="C139" i="28"/>
  <c r="D139" i="28"/>
  <c r="E139" i="28"/>
  <c r="B103" i="28"/>
  <c r="C103" i="28"/>
  <c r="D103" i="28"/>
  <c r="E103" i="28"/>
  <c r="B95" i="28"/>
  <c r="C95" i="28"/>
  <c r="D95" i="28"/>
  <c r="E95" i="28"/>
  <c r="B69" i="28"/>
  <c r="C69" i="28"/>
  <c r="D69" i="28"/>
  <c r="E69" i="28"/>
  <c r="B150" i="28"/>
  <c r="C150" i="28"/>
  <c r="D150" i="28"/>
  <c r="E150" i="28"/>
  <c r="B137" i="28"/>
  <c r="C137" i="28"/>
  <c r="D137" i="28"/>
  <c r="E137" i="28"/>
  <c r="B78" i="28"/>
  <c r="C78" i="28"/>
  <c r="D78" i="28"/>
  <c r="E78" i="28"/>
  <c r="B153" i="28"/>
  <c r="C153" i="28"/>
  <c r="D153" i="28"/>
  <c r="E153" i="28"/>
  <c r="B200" i="28"/>
  <c r="C200" i="28"/>
  <c r="D200" i="28"/>
  <c r="E200" i="28"/>
  <c r="B195" i="28"/>
  <c r="C195" i="28"/>
  <c r="D195" i="28"/>
  <c r="E195" i="28"/>
  <c r="B168" i="28"/>
  <c r="C168" i="28"/>
  <c r="D168" i="28"/>
  <c r="E168" i="28"/>
  <c r="B64" i="28"/>
  <c r="C64" i="28"/>
  <c r="D64" i="28"/>
  <c r="E64" i="28"/>
  <c r="B70" i="28"/>
  <c r="C70" i="28"/>
  <c r="D70" i="28"/>
  <c r="E70" i="28"/>
  <c r="B185" i="28"/>
  <c r="C185" i="28"/>
  <c r="D185" i="28"/>
  <c r="E185" i="28"/>
  <c r="AM196" i="1"/>
  <c r="L196" i="1" s="1"/>
  <c r="AN196" i="1"/>
  <c r="AM197" i="1"/>
  <c r="L197" i="1" s="1"/>
  <c r="AN197" i="1"/>
  <c r="O197" i="1" s="1"/>
  <c r="AM198" i="1"/>
  <c r="AN198" i="1"/>
  <c r="O198" i="1" s="1"/>
  <c r="AM199" i="1"/>
  <c r="AN199" i="1"/>
  <c r="O199" i="1" s="1"/>
  <c r="AM200" i="1"/>
  <c r="AN200" i="1"/>
  <c r="O200" i="1" s="1"/>
  <c r="AM201" i="1"/>
  <c r="AN201" i="1"/>
  <c r="O201" i="1" s="1"/>
  <c r="AM202" i="1"/>
  <c r="AN202" i="1"/>
  <c r="O202" i="1" s="1"/>
  <c r="AM203" i="1"/>
  <c r="L203" i="1" s="1"/>
  <c r="AN203" i="1"/>
  <c r="O203" i="1" s="1"/>
  <c r="AM204" i="1"/>
  <c r="L204" i="1" s="1"/>
  <c r="AN204" i="1"/>
  <c r="O204" i="1" s="1"/>
  <c r="AM205" i="1"/>
  <c r="L205" i="1" s="1"/>
  <c r="AN205" i="1"/>
  <c r="O205" i="1" s="1"/>
  <c r="AM206" i="1"/>
  <c r="L206" i="1" s="1"/>
  <c r="AN206" i="1"/>
  <c r="AM207" i="1"/>
  <c r="L207" i="1" s="1"/>
  <c r="AN207" i="1"/>
  <c r="AM208" i="1"/>
  <c r="L208" i="1" s="1"/>
  <c r="AN208" i="1"/>
  <c r="AM209" i="1"/>
  <c r="L209" i="1" s="1"/>
  <c r="AN209" i="1"/>
  <c r="AM210" i="1"/>
  <c r="L210" i="1" s="1"/>
  <c r="AN210" i="1"/>
  <c r="AM211" i="1"/>
  <c r="L211" i="1" s="1"/>
  <c r="AN211" i="1"/>
  <c r="AM212" i="1"/>
  <c r="AN212" i="1"/>
  <c r="O212" i="1" s="1"/>
  <c r="AM213" i="1"/>
  <c r="AN213" i="1"/>
  <c r="O213" i="1" s="1"/>
  <c r="AM214" i="1"/>
  <c r="AN214" i="1"/>
  <c r="O214" i="1" s="1"/>
  <c r="AM215" i="1"/>
  <c r="L215" i="1" s="1"/>
  <c r="AN215" i="1"/>
  <c r="O215" i="1" s="1"/>
  <c r="AM216" i="1"/>
  <c r="L216" i="1" s="1"/>
  <c r="AN216" i="1"/>
  <c r="O216" i="1" s="1"/>
  <c r="AM217" i="1"/>
  <c r="L217" i="1" s="1"/>
  <c r="AN217" i="1"/>
  <c r="O217" i="1" s="1"/>
  <c r="AM218" i="1"/>
  <c r="L218" i="1" s="1"/>
  <c r="AN218" i="1"/>
  <c r="O218" i="1" s="1"/>
  <c r="AM219" i="1"/>
  <c r="L219" i="1" s="1"/>
  <c r="AN219" i="1"/>
  <c r="O219" i="1" s="1"/>
  <c r="AM220" i="1"/>
  <c r="L220" i="1" s="1"/>
  <c r="AN220" i="1"/>
  <c r="O220" i="1" s="1"/>
  <c r="AM221" i="1"/>
  <c r="L221" i="1" s="1"/>
  <c r="AN221" i="1"/>
  <c r="O221" i="1" s="1"/>
  <c r="AM222" i="1"/>
  <c r="AN222" i="1"/>
  <c r="O222" i="1" s="1"/>
  <c r="AM223" i="1"/>
  <c r="AN223" i="1"/>
  <c r="O223" i="1" s="1"/>
  <c r="I210" i="1" l="1"/>
  <c r="I208" i="1"/>
  <c r="I207" i="1"/>
  <c r="I206" i="1"/>
  <c r="I196" i="1"/>
  <c r="I201" i="1"/>
  <c r="I199" i="1"/>
  <c r="I212" i="1"/>
  <c r="I211" i="1"/>
  <c r="I202" i="1"/>
  <c r="I200" i="1"/>
  <c r="I198" i="1"/>
  <c r="I223" i="1"/>
  <c r="I221" i="1"/>
  <c r="I213" i="1"/>
  <c r="O206" i="1"/>
  <c r="I222" i="1"/>
  <c r="I209" i="1"/>
  <c r="I214" i="1"/>
  <c r="L214" i="1"/>
  <c r="I215" i="1"/>
  <c r="I219" i="1"/>
  <c r="I218" i="1"/>
  <c r="I217" i="1"/>
  <c r="I216" i="1"/>
  <c r="I220" i="1"/>
  <c r="L223" i="1"/>
  <c r="L222" i="1"/>
  <c r="L212" i="1"/>
  <c r="O211" i="1"/>
  <c r="L213" i="1"/>
  <c r="O210" i="1"/>
  <c r="L202" i="1"/>
  <c r="L201" i="1"/>
  <c r="L200" i="1"/>
  <c r="L199" i="1"/>
  <c r="L198" i="1"/>
  <c r="I197" i="1"/>
  <c r="O209" i="1"/>
  <c r="O208" i="1"/>
  <c r="O207" i="1"/>
  <c r="I205" i="1"/>
  <c r="I204" i="1"/>
  <c r="I203" i="1"/>
  <c r="O196" i="1"/>
  <c r="U233" i="19"/>
  <c r="U234" i="19"/>
  <c r="V234" i="19"/>
  <c r="V233" i="19"/>
  <c r="T233" i="19"/>
  <c r="S234" i="19"/>
  <c r="R234" i="19"/>
  <c r="R233" i="19"/>
  <c r="S233" i="19"/>
  <c r="Q233" i="19"/>
  <c r="Q234" i="19"/>
  <c r="T234" i="19"/>
  <c r="N233" i="19"/>
  <c r="O233" i="19"/>
  <c r="N234" i="19"/>
  <c r="O234" i="19"/>
  <c r="P233" i="19" l="1"/>
  <c r="P234" i="19"/>
  <c r="AA3" i="2"/>
  <c r="AB3" i="2"/>
  <c r="AC3" i="2"/>
  <c r="AD3" i="2"/>
  <c r="C8" i="14" a="1"/>
  <c r="C8" i="17" a="1"/>
  <c r="F214" i="17" s="1"/>
  <c r="C8" i="19" a="1"/>
  <c r="C8" i="18" a="1"/>
  <c r="C8" i="16" a="1"/>
  <c r="C8" i="2" a="1"/>
  <c r="F197" i="16" l="1"/>
  <c r="F215" i="16"/>
  <c r="F217" i="16"/>
  <c r="F219" i="16"/>
  <c r="F221" i="16"/>
  <c r="F223" i="16"/>
  <c r="F225" i="16"/>
  <c r="F208" i="16"/>
  <c r="F210" i="16"/>
  <c r="F212" i="16"/>
  <c r="F214" i="16"/>
  <c r="F216" i="16"/>
  <c r="F218" i="16"/>
  <c r="F220" i="16"/>
  <c r="F198" i="16"/>
  <c r="F200" i="16"/>
  <c r="F202" i="16"/>
  <c r="F204" i="16"/>
  <c r="F206" i="16"/>
  <c r="F222" i="16"/>
  <c r="F224" i="16"/>
  <c r="F199" i="16"/>
  <c r="F201" i="16"/>
  <c r="F203" i="16"/>
  <c r="F205" i="16"/>
  <c r="F207" i="16"/>
  <c r="F209" i="16"/>
  <c r="F211" i="16"/>
  <c r="F213" i="16"/>
  <c r="F197" i="18"/>
  <c r="F199" i="18"/>
  <c r="F201" i="18"/>
  <c r="F203" i="18"/>
  <c r="F205" i="18"/>
  <c r="F207" i="18"/>
  <c r="F209" i="18"/>
  <c r="F211" i="18"/>
  <c r="F221" i="18"/>
  <c r="F223" i="18"/>
  <c r="F225" i="18"/>
  <c r="F198" i="18"/>
  <c r="F200" i="18"/>
  <c r="F202" i="18"/>
  <c r="F204" i="18"/>
  <c r="F206" i="18"/>
  <c r="F216" i="18"/>
  <c r="F218" i="18"/>
  <c r="F220" i="18"/>
  <c r="F222" i="18"/>
  <c r="F224" i="18"/>
  <c r="F208" i="18"/>
  <c r="F210" i="18"/>
  <c r="F212" i="18"/>
  <c r="F214" i="18"/>
  <c r="F213" i="18"/>
  <c r="F215" i="18"/>
  <c r="F217" i="18"/>
  <c r="F219" i="18"/>
  <c r="F197" i="19"/>
  <c r="F199" i="19"/>
  <c r="F201" i="19"/>
  <c r="F203" i="19"/>
  <c r="F205" i="19"/>
  <c r="F207" i="19"/>
  <c r="F209" i="19"/>
  <c r="F211" i="19"/>
  <c r="F213" i="19"/>
  <c r="F215" i="19"/>
  <c r="F217" i="19"/>
  <c r="F219" i="19"/>
  <c r="F223" i="19"/>
  <c r="F225" i="19"/>
  <c r="F198" i="19"/>
  <c r="F204" i="19"/>
  <c r="F206" i="19"/>
  <c r="F212" i="19"/>
  <c r="F214" i="19"/>
  <c r="F218" i="19"/>
  <c r="F220" i="19"/>
  <c r="F222" i="19"/>
  <c r="F224" i="19"/>
  <c r="F200" i="19"/>
  <c r="F202" i="19"/>
  <c r="F208" i="19"/>
  <c r="F210" i="19"/>
  <c r="F216" i="19"/>
  <c r="F221" i="19"/>
  <c r="F197" i="14"/>
  <c r="F199" i="14"/>
  <c r="F203" i="14"/>
  <c r="F207" i="14"/>
  <c r="F209" i="14"/>
  <c r="F213" i="14"/>
  <c r="F221" i="14"/>
  <c r="F198" i="14"/>
  <c r="F202" i="14"/>
  <c r="F206" i="14"/>
  <c r="F208" i="14"/>
  <c r="F212" i="14"/>
  <c r="F216" i="14"/>
  <c r="F218" i="14"/>
  <c r="F220" i="14"/>
  <c r="F222" i="14"/>
  <c r="F224" i="14"/>
  <c r="F225" i="14"/>
  <c r="F200" i="14"/>
  <c r="F204" i="14"/>
  <c r="F210" i="14"/>
  <c r="F214" i="14"/>
  <c r="F201" i="14"/>
  <c r="F205" i="14"/>
  <c r="F211" i="14"/>
  <c r="F215" i="14"/>
  <c r="F217" i="14"/>
  <c r="F219" i="14"/>
  <c r="F223" i="14"/>
  <c r="F197" i="2"/>
  <c r="F198" i="2"/>
  <c r="F202" i="2"/>
  <c r="F206" i="2"/>
  <c r="F210" i="2"/>
  <c r="F214" i="2"/>
  <c r="F218" i="2"/>
  <c r="F222" i="2"/>
  <c r="F199" i="2"/>
  <c r="F203" i="2"/>
  <c r="F207" i="2"/>
  <c r="F211" i="2"/>
  <c r="F215" i="2"/>
  <c r="F219" i="2"/>
  <c r="F223" i="2"/>
  <c r="F225" i="2"/>
  <c r="F200" i="2"/>
  <c r="F204" i="2"/>
  <c r="F208" i="2"/>
  <c r="F212" i="2"/>
  <c r="F216" i="2"/>
  <c r="F220" i="2"/>
  <c r="F224" i="2"/>
  <c r="F201" i="2"/>
  <c r="F205" i="2"/>
  <c r="F209" i="2"/>
  <c r="F213" i="2"/>
  <c r="F217" i="2"/>
  <c r="F221" i="2"/>
  <c r="C8" i="2"/>
  <c r="F10" i="2"/>
  <c r="F14" i="2"/>
  <c r="F18" i="2"/>
  <c r="F22" i="2"/>
  <c r="F26" i="2"/>
  <c r="F30" i="2"/>
  <c r="F34" i="2"/>
  <c r="F38" i="2"/>
  <c r="F42" i="2"/>
  <c r="F46" i="2"/>
  <c r="F50" i="2"/>
  <c r="F54" i="2"/>
  <c r="F58" i="2"/>
  <c r="F62" i="2"/>
  <c r="F66" i="2"/>
  <c r="F70" i="2"/>
  <c r="F74" i="2"/>
  <c r="F78" i="2"/>
  <c r="F82" i="2"/>
  <c r="F86" i="2"/>
  <c r="F90" i="2"/>
  <c r="F94" i="2"/>
  <c r="F98" i="2"/>
  <c r="F102" i="2"/>
  <c r="F106" i="2"/>
  <c r="F110" i="2"/>
  <c r="F114" i="2"/>
  <c r="F118" i="2"/>
  <c r="F122" i="2"/>
  <c r="F126" i="2"/>
  <c r="F130" i="2"/>
  <c r="F134" i="2"/>
  <c r="F138" i="2"/>
  <c r="F142" i="2"/>
  <c r="F146" i="2"/>
  <c r="F150" i="2"/>
  <c r="F154" i="2"/>
  <c r="F158" i="2"/>
  <c r="F162" i="2"/>
  <c r="F166" i="2"/>
  <c r="F170" i="2"/>
  <c r="F174" i="2"/>
  <c r="F178" i="2"/>
  <c r="F182" i="2"/>
  <c r="F186" i="2"/>
  <c r="F190" i="2"/>
  <c r="F194" i="2"/>
  <c r="F89" i="2"/>
  <c r="F109" i="2"/>
  <c r="F121" i="2"/>
  <c r="F129" i="2"/>
  <c r="F137" i="2"/>
  <c r="F149" i="2"/>
  <c r="F161" i="2"/>
  <c r="F169" i="2"/>
  <c r="F177" i="2"/>
  <c r="F185" i="2"/>
  <c r="F11"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3" i="2"/>
  <c r="F17" i="2"/>
  <c r="F21" i="2"/>
  <c r="F25" i="2"/>
  <c r="F29" i="2"/>
  <c r="F33" i="2"/>
  <c r="F41" i="2"/>
  <c r="F45" i="2"/>
  <c r="F49" i="2"/>
  <c r="F57" i="2"/>
  <c r="F65" i="2"/>
  <c r="F69" i="2"/>
  <c r="F77" i="2"/>
  <c r="F85" i="2"/>
  <c r="F97" i="2"/>
  <c r="F105" i="2"/>
  <c r="F113" i="2"/>
  <c r="F125" i="2"/>
  <c r="F141" i="2"/>
  <c r="F153" i="2"/>
  <c r="F165" i="2"/>
  <c r="F181" i="2"/>
  <c r="F193"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9" i="2"/>
  <c r="F37" i="2"/>
  <c r="F53" i="2"/>
  <c r="F61" i="2"/>
  <c r="F73" i="2"/>
  <c r="F81" i="2"/>
  <c r="F93" i="2"/>
  <c r="F101" i="2"/>
  <c r="F117" i="2"/>
  <c r="F133" i="2"/>
  <c r="F145" i="2"/>
  <c r="F157" i="2"/>
  <c r="F173" i="2"/>
  <c r="F189" i="2"/>
  <c r="C8" i="14"/>
  <c r="F9" i="14"/>
  <c r="F13" i="14"/>
  <c r="F17" i="14"/>
  <c r="F21" i="14"/>
  <c r="F25" i="14"/>
  <c r="F29" i="14"/>
  <c r="F33" i="14"/>
  <c r="F37" i="14"/>
  <c r="F41" i="14"/>
  <c r="F45" i="14"/>
  <c r="F49" i="14"/>
  <c r="F53" i="14"/>
  <c r="F57" i="14"/>
  <c r="F61" i="14"/>
  <c r="F65" i="14"/>
  <c r="F69" i="14"/>
  <c r="F73" i="14"/>
  <c r="F77" i="14"/>
  <c r="F81" i="14"/>
  <c r="F85" i="14"/>
  <c r="F89" i="14"/>
  <c r="F93" i="14"/>
  <c r="F97" i="14"/>
  <c r="F101" i="14"/>
  <c r="F105" i="14"/>
  <c r="F109" i="14"/>
  <c r="F113" i="14"/>
  <c r="F117" i="14"/>
  <c r="F121" i="14"/>
  <c r="F125" i="14"/>
  <c r="F129" i="14"/>
  <c r="F133" i="14"/>
  <c r="F137" i="14"/>
  <c r="F141" i="14"/>
  <c r="F145" i="14"/>
  <c r="F149" i="14"/>
  <c r="F153" i="14"/>
  <c r="F157" i="14"/>
  <c r="F161" i="14"/>
  <c r="F165" i="14"/>
  <c r="F169" i="14"/>
  <c r="F173" i="14"/>
  <c r="F177" i="14"/>
  <c r="F181" i="14"/>
  <c r="F185" i="14"/>
  <c r="F189" i="14"/>
  <c r="F193" i="14"/>
  <c r="F144" i="14"/>
  <c r="F156" i="14"/>
  <c r="F168" i="14"/>
  <c r="F176" i="14"/>
  <c r="F188" i="14"/>
  <c r="F192" i="14"/>
  <c r="F196" i="14"/>
  <c r="F10" i="14"/>
  <c r="F14" i="14"/>
  <c r="F18" i="14"/>
  <c r="F22" i="14"/>
  <c r="F26" i="14"/>
  <c r="F30" i="14"/>
  <c r="F34" i="14"/>
  <c r="F38" i="14"/>
  <c r="F42" i="14"/>
  <c r="F46" i="14"/>
  <c r="F50" i="14"/>
  <c r="F54" i="14"/>
  <c r="F58" i="14"/>
  <c r="F62" i="14"/>
  <c r="F66" i="14"/>
  <c r="F70" i="14"/>
  <c r="F74" i="14"/>
  <c r="F78" i="14"/>
  <c r="F82" i="14"/>
  <c r="F86" i="14"/>
  <c r="F90" i="14"/>
  <c r="F94" i="14"/>
  <c r="F98" i="14"/>
  <c r="F102" i="14"/>
  <c r="F106" i="14"/>
  <c r="F110" i="14"/>
  <c r="F114" i="14"/>
  <c r="F118" i="14"/>
  <c r="F122" i="14"/>
  <c r="F126" i="14"/>
  <c r="F130" i="14"/>
  <c r="F134" i="14"/>
  <c r="F138" i="14"/>
  <c r="F142" i="14"/>
  <c r="F146" i="14"/>
  <c r="F150" i="14"/>
  <c r="F154" i="14"/>
  <c r="F158" i="14"/>
  <c r="F162" i="14"/>
  <c r="F166" i="14"/>
  <c r="F170" i="14"/>
  <c r="F174" i="14"/>
  <c r="F178" i="14"/>
  <c r="F182" i="14"/>
  <c r="F186" i="14"/>
  <c r="F190" i="14"/>
  <c r="F194" i="14"/>
  <c r="F16" i="14"/>
  <c r="F32" i="14"/>
  <c r="F40" i="14"/>
  <c r="F48" i="14"/>
  <c r="F56" i="14"/>
  <c r="F60" i="14"/>
  <c r="F68" i="14"/>
  <c r="F76" i="14"/>
  <c r="F84" i="14"/>
  <c r="F96" i="14"/>
  <c r="F104" i="14"/>
  <c r="F108" i="14"/>
  <c r="F116" i="14"/>
  <c r="F128" i="14"/>
  <c r="F136" i="14"/>
  <c r="F148" i="14"/>
  <c r="F160" i="14"/>
  <c r="F180" i="14"/>
  <c r="F11" i="14"/>
  <c r="F15" i="14"/>
  <c r="F19" i="14"/>
  <c r="F23" i="14"/>
  <c r="F27" i="14"/>
  <c r="F31" i="14"/>
  <c r="F35" i="14"/>
  <c r="F39" i="14"/>
  <c r="F43" i="14"/>
  <c r="F47" i="14"/>
  <c r="F51" i="14"/>
  <c r="F55" i="14"/>
  <c r="F59" i="14"/>
  <c r="F63" i="14"/>
  <c r="F67" i="14"/>
  <c r="F71" i="14"/>
  <c r="F75" i="14"/>
  <c r="F79" i="14"/>
  <c r="F83" i="14"/>
  <c r="F87" i="14"/>
  <c r="F91" i="14"/>
  <c r="F95" i="14"/>
  <c r="F99" i="14"/>
  <c r="F103" i="14"/>
  <c r="F107" i="14"/>
  <c r="F111" i="14"/>
  <c r="F115" i="14"/>
  <c r="F119" i="14"/>
  <c r="F123" i="14"/>
  <c r="F127" i="14"/>
  <c r="F131" i="14"/>
  <c r="F135" i="14"/>
  <c r="F139" i="14"/>
  <c r="F143" i="14"/>
  <c r="F147" i="14"/>
  <c r="F151" i="14"/>
  <c r="F155" i="14"/>
  <c r="F159" i="14"/>
  <c r="F163" i="14"/>
  <c r="F167" i="14"/>
  <c r="F171" i="14"/>
  <c r="F175" i="14"/>
  <c r="F179" i="14"/>
  <c r="F183" i="14"/>
  <c r="F187" i="14"/>
  <c r="F191" i="14"/>
  <c r="F195" i="14"/>
  <c r="F12" i="14"/>
  <c r="F20" i="14"/>
  <c r="F24" i="14"/>
  <c r="F28" i="14"/>
  <c r="F36" i="14"/>
  <c r="F44" i="14"/>
  <c r="F52" i="14"/>
  <c r="F64" i="14"/>
  <c r="F72" i="14"/>
  <c r="F80" i="14"/>
  <c r="F88" i="14"/>
  <c r="F92" i="14"/>
  <c r="F100" i="14"/>
  <c r="F112" i="14"/>
  <c r="F120" i="14"/>
  <c r="F124" i="14"/>
  <c r="F132" i="14"/>
  <c r="F140" i="14"/>
  <c r="F152" i="14"/>
  <c r="F164" i="14"/>
  <c r="F172" i="14"/>
  <c r="F184" i="14"/>
  <c r="C8" i="17"/>
  <c r="T69" i="1" s="1"/>
  <c r="F9" i="17"/>
  <c r="F13" i="17"/>
  <c r="F17" i="17"/>
  <c r="F21" i="17"/>
  <c r="F25" i="17"/>
  <c r="F29" i="17"/>
  <c r="F33" i="17"/>
  <c r="F37" i="17"/>
  <c r="F41" i="17"/>
  <c r="F45" i="17"/>
  <c r="F49" i="17"/>
  <c r="F53" i="17"/>
  <c r="F57" i="17"/>
  <c r="F61" i="17"/>
  <c r="F65" i="17"/>
  <c r="F69" i="17"/>
  <c r="F73" i="17"/>
  <c r="F77" i="17"/>
  <c r="F81" i="17"/>
  <c r="F85" i="17"/>
  <c r="F89" i="17"/>
  <c r="F93" i="17"/>
  <c r="F97" i="17"/>
  <c r="F101" i="17"/>
  <c r="F105" i="17"/>
  <c r="F109" i="17"/>
  <c r="F113" i="17"/>
  <c r="F117" i="17"/>
  <c r="F121" i="17"/>
  <c r="F125" i="17"/>
  <c r="F129" i="17"/>
  <c r="F133" i="17"/>
  <c r="F137" i="17"/>
  <c r="F141" i="17"/>
  <c r="F145" i="17"/>
  <c r="F149" i="17"/>
  <c r="F153" i="17"/>
  <c r="F157" i="17"/>
  <c r="F161" i="17"/>
  <c r="F165" i="17"/>
  <c r="F169" i="17"/>
  <c r="F173" i="17"/>
  <c r="F177" i="17"/>
  <c r="F181" i="17"/>
  <c r="F185" i="17"/>
  <c r="F189" i="17"/>
  <c r="F193" i="17"/>
  <c r="F10" i="17"/>
  <c r="F14" i="17"/>
  <c r="F18" i="17"/>
  <c r="F22" i="17"/>
  <c r="F26" i="17"/>
  <c r="F30" i="17"/>
  <c r="F34" i="17"/>
  <c r="F38" i="17"/>
  <c r="F42" i="17"/>
  <c r="F46" i="17"/>
  <c r="F50" i="17"/>
  <c r="F54" i="17"/>
  <c r="F58" i="17"/>
  <c r="F62" i="17"/>
  <c r="F66" i="17"/>
  <c r="F70" i="17"/>
  <c r="F74" i="17"/>
  <c r="F78" i="17"/>
  <c r="F86" i="17"/>
  <c r="F90" i="17"/>
  <c r="F94" i="17"/>
  <c r="F98" i="17"/>
  <c r="F102" i="17"/>
  <c r="F106" i="17"/>
  <c r="F110" i="17"/>
  <c r="F114" i="17"/>
  <c r="F122" i="17"/>
  <c r="F126" i="17"/>
  <c r="F134" i="17"/>
  <c r="F138" i="17"/>
  <c r="F150" i="17"/>
  <c r="F158" i="17"/>
  <c r="F166" i="17"/>
  <c r="F174" i="17"/>
  <c r="F182" i="17"/>
  <c r="F194" i="17"/>
  <c r="F15" i="17"/>
  <c r="F82" i="17"/>
  <c r="F118" i="17"/>
  <c r="F130" i="17"/>
  <c r="F142" i="17"/>
  <c r="F146" i="17"/>
  <c r="F154" i="17"/>
  <c r="F162" i="17"/>
  <c r="F170" i="17"/>
  <c r="F178" i="17"/>
  <c r="F186" i="17"/>
  <c r="F190" i="17"/>
  <c r="F11" i="17"/>
  <c r="F12" i="17"/>
  <c r="F23" i="17"/>
  <c r="F31" i="17"/>
  <c r="F39" i="17"/>
  <c r="F47" i="17"/>
  <c r="F55" i="17"/>
  <c r="F63" i="17"/>
  <c r="F71" i="17"/>
  <c r="F79" i="17"/>
  <c r="F87" i="17"/>
  <c r="F95" i="17"/>
  <c r="F103" i="17"/>
  <c r="F111" i="17"/>
  <c r="F119" i="17"/>
  <c r="F127" i="17"/>
  <c r="F135" i="17"/>
  <c r="F143" i="17"/>
  <c r="F151" i="17"/>
  <c r="F159" i="17"/>
  <c r="F167" i="17"/>
  <c r="F175" i="17"/>
  <c r="F183" i="17"/>
  <c r="F191" i="17"/>
  <c r="F16" i="17"/>
  <c r="F24" i="17"/>
  <c r="F32" i="17"/>
  <c r="F40" i="17"/>
  <c r="F48" i="17"/>
  <c r="F56" i="17"/>
  <c r="F64" i="17"/>
  <c r="F72" i="17"/>
  <c r="F80" i="17"/>
  <c r="F88" i="17"/>
  <c r="F96" i="17"/>
  <c r="F104" i="17"/>
  <c r="F112" i="17"/>
  <c r="F120" i="17"/>
  <c r="F128" i="17"/>
  <c r="F136" i="17"/>
  <c r="F144" i="17"/>
  <c r="F152" i="17"/>
  <c r="F160" i="17"/>
  <c r="F168" i="17"/>
  <c r="F176" i="17"/>
  <c r="F184" i="17"/>
  <c r="F192" i="17"/>
  <c r="F19" i="17"/>
  <c r="F27" i="17"/>
  <c r="F35" i="17"/>
  <c r="F43" i="17"/>
  <c r="F51" i="17"/>
  <c r="F59" i="17"/>
  <c r="F67" i="17"/>
  <c r="F75" i="17"/>
  <c r="F83" i="17"/>
  <c r="F91" i="17"/>
  <c r="F99" i="17"/>
  <c r="F107" i="17"/>
  <c r="F115" i="17"/>
  <c r="F123" i="17"/>
  <c r="F131" i="17"/>
  <c r="F139" i="17"/>
  <c r="F147" i="17"/>
  <c r="F155" i="17"/>
  <c r="F163" i="17"/>
  <c r="F171" i="17"/>
  <c r="F179" i="17"/>
  <c r="F187" i="17"/>
  <c r="F195" i="17"/>
  <c r="F164" i="17"/>
  <c r="F180" i="17"/>
  <c r="F213" i="17"/>
  <c r="F20" i="17"/>
  <c r="F28" i="17"/>
  <c r="F36" i="17"/>
  <c r="F44" i="17"/>
  <c r="F52" i="17"/>
  <c r="F60" i="17"/>
  <c r="F68" i="17"/>
  <c r="F76" i="17"/>
  <c r="F84" i="17"/>
  <c r="F92" i="17"/>
  <c r="F100" i="17"/>
  <c r="F108" i="17"/>
  <c r="F116" i="17"/>
  <c r="F124" i="17"/>
  <c r="F132" i="17"/>
  <c r="F140" i="17"/>
  <c r="F148" i="17"/>
  <c r="F156" i="17"/>
  <c r="F172" i="17"/>
  <c r="F188" i="17"/>
  <c r="C8" i="19"/>
  <c r="F9" i="19"/>
  <c r="F13" i="19"/>
  <c r="F17" i="19"/>
  <c r="F21" i="19"/>
  <c r="F25" i="19"/>
  <c r="F29" i="19"/>
  <c r="F33" i="19"/>
  <c r="F37" i="19"/>
  <c r="F41" i="19"/>
  <c r="F45" i="19"/>
  <c r="F49" i="19"/>
  <c r="F53" i="19"/>
  <c r="F57" i="19"/>
  <c r="F61" i="19"/>
  <c r="F65" i="19"/>
  <c r="F69" i="19"/>
  <c r="F73" i="19"/>
  <c r="F77" i="19"/>
  <c r="F81" i="19"/>
  <c r="F85" i="19"/>
  <c r="F89" i="19"/>
  <c r="F93" i="19"/>
  <c r="F97" i="19"/>
  <c r="F101" i="19"/>
  <c r="F105" i="19"/>
  <c r="F109" i="19"/>
  <c r="F113" i="19"/>
  <c r="F117" i="19"/>
  <c r="F121" i="19"/>
  <c r="F125" i="19"/>
  <c r="F129" i="19"/>
  <c r="F133" i="19"/>
  <c r="F137" i="19"/>
  <c r="F141" i="19"/>
  <c r="F145" i="19"/>
  <c r="F149" i="19"/>
  <c r="F153" i="19"/>
  <c r="F157" i="19"/>
  <c r="F161" i="19"/>
  <c r="F165" i="19"/>
  <c r="F169" i="19"/>
  <c r="F173" i="19"/>
  <c r="F177" i="19"/>
  <c r="F181" i="19"/>
  <c r="F185" i="19"/>
  <c r="F189" i="19"/>
  <c r="F193" i="19"/>
  <c r="F150" i="19"/>
  <c r="F154" i="19"/>
  <c r="F158" i="19"/>
  <c r="F162" i="19"/>
  <c r="F166" i="19"/>
  <c r="F170" i="19"/>
  <c r="F174" i="19"/>
  <c r="F178" i="19"/>
  <c r="F182" i="19"/>
  <c r="F186" i="19"/>
  <c r="F190" i="19"/>
  <c r="F194" i="19"/>
  <c r="F48" i="19"/>
  <c r="F60" i="19"/>
  <c r="F68" i="19"/>
  <c r="F76" i="19"/>
  <c r="F84" i="19"/>
  <c r="F92" i="19"/>
  <c r="F104" i="19"/>
  <c r="F112" i="19"/>
  <c r="F124" i="19"/>
  <c r="F136" i="19"/>
  <c r="F148" i="19"/>
  <c r="F160" i="19"/>
  <c r="F172" i="19"/>
  <c r="F184" i="19"/>
  <c r="F196" i="19"/>
  <c r="F10" i="19"/>
  <c r="F14" i="19"/>
  <c r="F18" i="19"/>
  <c r="F22" i="19"/>
  <c r="F26" i="19"/>
  <c r="F30" i="19"/>
  <c r="F34" i="19"/>
  <c r="F38" i="19"/>
  <c r="F42" i="19"/>
  <c r="F46" i="19"/>
  <c r="F50" i="19"/>
  <c r="F54" i="19"/>
  <c r="F58" i="19"/>
  <c r="F62" i="19"/>
  <c r="F66" i="19"/>
  <c r="F70" i="19"/>
  <c r="F74" i="19"/>
  <c r="F78" i="19"/>
  <c r="F82" i="19"/>
  <c r="F86" i="19"/>
  <c r="F90" i="19"/>
  <c r="F94" i="19"/>
  <c r="F98" i="19"/>
  <c r="F102" i="19"/>
  <c r="F106" i="19"/>
  <c r="F110" i="19"/>
  <c r="F114" i="19"/>
  <c r="F118" i="19"/>
  <c r="F122" i="19"/>
  <c r="F126" i="19"/>
  <c r="F130" i="19"/>
  <c r="F134" i="19"/>
  <c r="F138" i="19"/>
  <c r="F142" i="19"/>
  <c r="F146" i="19"/>
  <c r="F120" i="19"/>
  <c r="F140" i="19"/>
  <c r="F152" i="19"/>
  <c r="F164" i="19"/>
  <c r="F180" i="19"/>
  <c r="F192" i="19"/>
  <c r="F11" i="19"/>
  <c r="F15" i="19"/>
  <c r="F19" i="19"/>
  <c r="F23" i="19"/>
  <c r="F27" i="19"/>
  <c r="F31" i="19"/>
  <c r="F35" i="19"/>
  <c r="F39" i="19"/>
  <c r="F43" i="19"/>
  <c r="F47" i="19"/>
  <c r="F51" i="19"/>
  <c r="F55" i="19"/>
  <c r="F59" i="19"/>
  <c r="F63" i="19"/>
  <c r="F67" i="19"/>
  <c r="F71" i="19"/>
  <c r="F75" i="19"/>
  <c r="F79" i="19"/>
  <c r="F83" i="19"/>
  <c r="F87" i="19"/>
  <c r="F91" i="19"/>
  <c r="F95" i="19"/>
  <c r="F99" i="19"/>
  <c r="F103" i="19"/>
  <c r="F107" i="19"/>
  <c r="F111" i="19"/>
  <c r="F115" i="19"/>
  <c r="F119" i="19"/>
  <c r="F123" i="19"/>
  <c r="F127" i="19"/>
  <c r="F131" i="19"/>
  <c r="F135" i="19"/>
  <c r="F139" i="19"/>
  <c r="F143" i="19"/>
  <c r="F147" i="19"/>
  <c r="F151" i="19"/>
  <c r="F155" i="19"/>
  <c r="F159" i="19"/>
  <c r="F163" i="19"/>
  <c r="F167" i="19"/>
  <c r="F171" i="19"/>
  <c r="F175" i="19"/>
  <c r="F179" i="19"/>
  <c r="F183" i="19"/>
  <c r="F187" i="19"/>
  <c r="F191" i="19"/>
  <c r="F195" i="19"/>
  <c r="F12" i="19"/>
  <c r="F16" i="19"/>
  <c r="F20" i="19"/>
  <c r="F24" i="19"/>
  <c r="F28" i="19"/>
  <c r="F32" i="19"/>
  <c r="F36" i="19"/>
  <c r="F40" i="19"/>
  <c r="F44" i="19"/>
  <c r="F52" i="19"/>
  <c r="F56" i="19"/>
  <c r="F64" i="19"/>
  <c r="F72" i="19"/>
  <c r="F80" i="19"/>
  <c r="F88" i="19"/>
  <c r="F96" i="19"/>
  <c r="F100" i="19"/>
  <c r="F108" i="19"/>
  <c r="F116" i="19"/>
  <c r="F128" i="19"/>
  <c r="F132" i="19"/>
  <c r="F144" i="19"/>
  <c r="F156" i="19"/>
  <c r="F168" i="19"/>
  <c r="F176" i="19"/>
  <c r="F188" i="19"/>
  <c r="C8" i="18"/>
  <c r="F9" i="18"/>
  <c r="F13" i="18"/>
  <c r="F17" i="18"/>
  <c r="F21" i="18"/>
  <c r="F25" i="18"/>
  <c r="F29" i="18"/>
  <c r="F33" i="18"/>
  <c r="F37" i="18"/>
  <c r="F41" i="18"/>
  <c r="F45" i="18"/>
  <c r="F49" i="18"/>
  <c r="F53" i="18"/>
  <c r="F57" i="18"/>
  <c r="F61" i="18"/>
  <c r="F65" i="18"/>
  <c r="F69" i="18"/>
  <c r="F73" i="18"/>
  <c r="F77" i="18"/>
  <c r="F81" i="18"/>
  <c r="F85" i="18"/>
  <c r="F89" i="18"/>
  <c r="F93" i="18"/>
  <c r="F97" i="18"/>
  <c r="F101" i="18"/>
  <c r="F105" i="18"/>
  <c r="F109" i="18"/>
  <c r="F113" i="18"/>
  <c r="F117" i="18"/>
  <c r="F121" i="18"/>
  <c r="F125" i="18"/>
  <c r="F129" i="18"/>
  <c r="F133" i="18"/>
  <c r="F137" i="18"/>
  <c r="F141" i="18"/>
  <c r="F145" i="18"/>
  <c r="F149" i="18"/>
  <c r="F153" i="18"/>
  <c r="F157" i="18"/>
  <c r="F161" i="18"/>
  <c r="F165" i="18"/>
  <c r="F169" i="18"/>
  <c r="F173" i="18"/>
  <c r="F177" i="18"/>
  <c r="F181" i="18"/>
  <c r="F185" i="18"/>
  <c r="F189" i="18"/>
  <c r="F193" i="18"/>
  <c r="F150" i="18"/>
  <c r="F154" i="18"/>
  <c r="F158" i="18"/>
  <c r="F162" i="18"/>
  <c r="F166" i="18"/>
  <c r="F170" i="18"/>
  <c r="F174" i="18"/>
  <c r="F178" i="18"/>
  <c r="F182" i="18"/>
  <c r="F186" i="18"/>
  <c r="F190" i="18"/>
  <c r="F194" i="18"/>
  <c r="F64" i="18"/>
  <c r="F84" i="18"/>
  <c r="F96" i="18"/>
  <c r="F108" i="18"/>
  <c r="F112" i="18"/>
  <c r="F124" i="18"/>
  <c r="F128" i="18"/>
  <c r="F140" i="18"/>
  <c r="F152" i="18"/>
  <c r="F164" i="18"/>
  <c r="F176" i="18"/>
  <c r="F188" i="18"/>
  <c r="F196" i="18"/>
  <c r="F10" i="18"/>
  <c r="F14" i="18"/>
  <c r="F18" i="18"/>
  <c r="F22" i="18"/>
  <c r="F26" i="18"/>
  <c r="F30" i="18"/>
  <c r="F34" i="18"/>
  <c r="F38" i="18"/>
  <c r="F42" i="18"/>
  <c r="F46" i="18"/>
  <c r="F50" i="18"/>
  <c r="F54" i="18"/>
  <c r="F58" i="18"/>
  <c r="F62" i="18"/>
  <c r="F66" i="18"/>
  <c r="F70" i="18"/>
  <c r="F74" i="18"/>
  <c r="F78" i="18"/>
  <c r="F82" i="18"/>
  <c r="F86" i="18"/>
  <c r="F90" i="18"/>
  <c r="F94" i="18"/>
  <c r="F98" i="18"/>
  <c r="F102" i="18"/>
  <c r="F106" i="18"/>
  <c r="F110" i="18"/>
  <c r="F114" i="18"/>
  <c r="F118" i="18"/>
  <c r="F122" i="18"/>
  <c r="F126" i="18"/>
  <c r="F130" i="18"/>
  <c r="F134" i="18"/>
  <c r="F138" i="18"/>
  <c r="F142" i="18"/>
  <c r="F146" i="18"/>
  <c r="F72" i="18"/>
  <c r="F88" i="18"/>
  <c r="F100" i="18"/>
  <c r="F116" i="18"/>
  <c r="F132" i="18"/>
  <c r="F144" i="18"/>
  <c r="F156" i="18"/>
  <c r="F160" i="18"/>
  <c r="F172" i="18"/>
  <c r="F184" i="18"/>
  <c r="F192" i="18"/>
  <c r="F11" i="18"/>
  <c r="F15" i="18"/>
  <c r="F19" i="18"/>
  <c r="F23" i="18"/>
  <c r="F27" i="18"/>
  <c r="F31" i="18"/>
  <c r="F35" i="18"/>
  <c r="F39" i="18"/>
  <c r="F43" i="18"/>
  <c r="F47" i="18"/>
  <c r="F51" i="18"/>
  <c r="F55" i="18"/>
  <c r="F59" i="18"/>
  <c r="F63" i="18"/>
  <c r="F67" i="18"/>
  <c r="F71" i="18"/>
  <c r="F75" i="18"/>
  <c r="F79" i="18"/>
  <c r="F83" i="18"/>
  <c r="F87" i="18"/>
  <c r="F91" i="18"/>
  <c r="F95" i="18"/>
  <c r="F99" i="18"/>
  <c r="F103" i="18"/>
  <c r="F107" i="18"/>
  <c r="F111" i="18"/>
  <c r="F115" i="18"/>
  <c r="F119" i="18"/>
  <c r="F123" i="18"/>
  <c r="F127" i="18"/>
  <c r="F131" i="18"/>
  <c r="F135" i="18"/>
  <c r="F139" i="18"/>
  <c r="F143" i="18"/>
  <c r="F147" i="18"/>
  <c r="F151" i="18"/>
  <c r="F155" i="18"/>
  <c r="F159" i="18"/>
  <c r="F163" i="18"/>
  <c r="F167" i="18"/>
  <c r="F171" i="18"/>
  <c r="F175" i="18"/>
  <c r="F179" i="18"/>
  <c r="F183" i="18"/>
  <c r="F187" i="18"/>
  <c r="F191" i="18"/>
  <c r="F195" i="18"/>
  <c r="F12" i="18"/>
  <c r="F16" i="18"/>
  <c r="F20" i="18"/>
  <c r="F24" i="18"/>
  <c r="F28" i="18"/>
  <c r="F32" i="18"/>
  <c r="F36" i="18"/>
  <c r="F40" i="18"/>
  <c r="F44" i="18"/>
  <c r="F48" i="18"/>
  <c r="F52" i="18"/>
  <c r="F56" i="18"/>
  <c r="F60" i="18"/>
  <c r="F68" i="18"/>
  <c r="F76" i="18"/>
  <c r="F80" i="18"/>
  <c r="F92" i="18"/>
  <c r="F104" i="18"/>
  <c r="F120" i="18"/>
  <c r="F136" i="18"/>
  <c r="F148" i="18"/>
  <c r="F168" i="18"/>
  <c r="F180" i="18"/>
  <c r="C8" i="16"/>
  <c r="F9" i="16"/>
  <c r="F13" i="16"/>
  <c r="F17" i="16"/>
  <c r="F21" i="16"/>
  <c r="F25" i="16"/>
  <c r="F29" i="16"/>
  <c r="F33" i="16"/>
  <c r="F37" i="16"/>
  <c r="F41" i="16"/>
  <c r="F45" i="16"/>
  <c r="F49" i="16"/>
  <c r="F53" i="16"/>
  <c r="F57" i="16"/>
  <c r="F61" i="16"/>
  <c r="F65" i="16"/>
  <c r="F69" i="16"/>
  <c r="F73" i="16"/>
  <c r="F77" i="16"/>
  <c r="F81" i="16"/>
  <c r="F85" i="16"/>
  <c r="F89" i="16"/>
  <c r="F93" i="16"/>
  <c r="F97" i="16"/>
  <c r="F101" i="16"/>
  <c r="F105" i="16"/>
  <c r="F109" i="16"/>
  <c r="F113" i="16"/>
  <c r="F117" i="16"/>
  <c r="F121" i="16"/>
  <c r="F125" i="16"/>
  <c r="F129" i="16"/>
  <c r="F133" i="16"/>
  <c r="F137" i="16"/>
  <c r="F141" i="16"/>
  <c r="F145" i="16"/>
  <c r="F149" i="16"/>
  <c r="F153" i="16"/>
  <c r="F157" i="16"/>
  <c r="F161" i="16"/>
  <c r="F165" i="16"/>
  <c r="F169" i="16"/>
  <c r="F173" i="16"/>
  <c r="F177" i="16"/>
  <c r="F181" i="16"/>
  <c r="F185" i="16"/>
  <c r="F189" i="16"/>
  <c r="F193" i="16"/>
  <c r="F118" i="16"/>
  <c r="F130" i="16"/>
  <c r="F134" i="16"/>
  <c r="F142" i="16"/>
  <c r="F150" i="16"/>
  <c r="F158" i="16"/>
  <c r="F166" i="16"/>
  <c r="F174" i="16"/>
  <c r="F182" i="16"/>
  <c r="F190" i="16"/>
  <c r="F11" i="16"/>
  <c r="F27" i="16"/>
  <c r="F39" i="16"/>
  <c r="F51" i="16"/>
  <c r="F59" i="16"/>
  <c r="F71" i="16"/>
  <c r="F83" i="16"/>
  <c r="F91" i="16"/>
  <c r="F99" i="16"/>
  <c r="F107" i="16"/>
  <c r="F111" i="16"/>
  <c r="F119" i="16"/>
  <c r="F127" i="16"/>
  <c r="F139" i="16"/>
  <c r="F147" i="16"/>
  <c r="F155" i="16"/>
  <c r="F167" i="16"/>
  <c r="F175" i="16"/>
  <c r="F183" i="16"/>
  <c r="F191" i="16"/>
  <c r="F12" i="16"/>
  <c r="F24" i="16"/>
  <c r="F32" i="16"/>
  <c r="F40" i="16"/>
  <c r="F48" i="16"/>
  <c r="F56" i="16"/>
  <c r="F64" i="16"/>
  <c r="F10" i="16"/>
  <c r="F14" i="16"/>
  <c r="F18" i="16"/>
  <c r="F22" i="16"/>
  <c r="F26" i="16"/>
  <c r="F30" i="16"/>
  <c r="F34" i="16"/>
  <c r="F38" i="16"/>
  <c r="F42" i="16"/>
  <c r="F46" i="16"/>
  <c r="F50" i="16"/>
  <c r="F54" i="16"/>
  <c r="F58" i="16"/>
  <c r="F62" i="16"/>
  <c r="F66" i="16"/>
  <c r="F70" i="16"/>
  <c r="F74" i="16"/>
  <c r="F78" i="16"/>
  <c r="F82" i="16"/>
  <c r="F86" i="16"/>
  <c r="F90" i="16"/>
  <c r="F94" i="16"/>
  <c r="F98" i="16"/>
  <c r="F102" i="16"/>
  <c r="F106" i="16"/>
  <c r="F110" i="16"/>
  <c r="F114" i="16"/>
  <c r="F122" i="16"/>
  <c r="F126" i="16"/>
  <c r="F138" i="16"/>
  <c r="F146" i="16"/>
  <c r="F154" i="16"/>
  <c r="F162" i="16"/>
  <c r="F170" i="16"/>
  <c r="F178" i="16"/>
  <c r="F186" i="16"/>
  <c r="F194" i="16"/>
  <c r="F15" i="16"/>
  <c r="F19" i="16"/>
  <c r="F23" i="16"/>
  <c r="F31" i="16"/>
  <c r="F35" i="16"/>
  <c r="F43" i="16"/>
  <c r="F47" i="16"/>
  <c r="F55" i="16"/>
  <c r="F63" i="16"/>
  <c r="F67" i="16"/>
  <c r="F75" i="16"/>
  <c r="F79" i="16"/>
  <c r="F87" i="16"/>
  <c r="F95" i="16"/>
  <c r="F103" i="16"/>
  <c r="F115" i="16"/>
  <c r="F123" i="16"/>
  <c r="F131" i="16"/>
  <c r="F135" i="16"/>
  <c r="F143" i="16"/>
  <c r="F151" i="16"/>
  <c r="F159" i="16"/>
  <c r="F163" i="16"/>
  <c r="F171" i="16"/>
  <c r="F179" i="16"/>
  <c r="F187" i="16"/>
  <c r="F195" i="16"/>
  <c r="F16" i="16"/>
  <c r="F20" i="16"/>
  <c r="F28" i="16"/>
  <c r="F36" i="16"/>
  <c r="F44" i="16"/>
  <c r="F52" i="16"/>
  <c r="F60" i="16"/>
  <c r="F68" i="16"/>
  <c r="F72" i="16"/>
  <c r="F88" i="16"/>
  <c r="F104" i="16"/>
  <c r="F120" i="16"/>
  <c r="F136" i="16"/>
  <c r="F152" i="16"/>
  <c r="F168" i="16"/>
  <c r="F184" i="16"/>
  <c r="F76" i="16"/>
  <c r="F124" i="16"/>
  <c r="F156" i="16"/>
  <c r="F188" i="16"/>
  <c r="F80" i="16"/>
  <c r="F96" i="16"/>
  <c r="F112" i="16"/>
  <c r="F128" i="16"/>
  <c r="F144" i="16"/>
  <c r="F160" i="16"/>
  <c r="F176" i="16"/>
  <c r="F192" i="16"/>
  <c r="F100" i="16"/>
  <c r="F116" i="16"/>
  <c r="F132" i="16"/>
  <c r="F164" i="16"/>
  <c r="F180" i="16"/>
  <c r="F92" i="16"/>
  <c r="F140" i="16"/>
  <c r="F84" i="16"/>
  <c r="F148" i="16"/>
  <c r="F196" i="16"/>
  <c r="F108" i="16"/>
  <c r="F172" i="16"/>
  <c r="N232" i="16"/>
  <c r="AE202" i="16"/>
  <c r="AE201" i="16"/>
  <c r="AB6" i="16"/>
  <c r="AA6" i="16"/>
  <c r="M6" i="16"/>
  <c r="AA5" i="16"/>
  <c r="M5" i="16"/>
  <c r="AA4" i="16"/>
  <c r="M4" i="16"/>
  <c r="Z202" i="18"/>
  <c r="Y202" i="18"/>
  <c r="Z201" i="18"/>
  <c r="Y201" i="18"/>
  <c r="V6" i="18"/>
  <c r="U6" i="18"/>
  <c r="T6" i="18"/>
  <c r="S6" i="18"/>
  <c r="R6" i="18"/>
  <c r="Q6" i="18"/>
  <c r="P6" i="18"/>
  <c r="O6" i="18"/>
  <c r="N6" i="18"/>
  <c r="M6" i="18"/>
  <c r="S5" i="18"/>
  <c r="R5" i="18"/>
  <c r="Q5" i="18"/>
  <c r="P5" i="18"/>
  <c r="O5" i="18"/>
  <c r="N5" i="18"/>
  <c r="M5" i="18"/>
  <c r="S4" i="18"/>
  <c r="R4" i="18"/>
  <c r="Q4" i="18"/>
  <c r="P4" i="18"/>
  <c r="O4" i="18"/>
  <c r="N4" i="18"/>
  <c r="M4" i="18"/>
  <c r="AL202" i="19"/>
  <c r="AL201" i="19"/>
  <c r="Y202" i="17"/>
  <c r="X202" i="17"/>
  <c r="W202" i="17"/>
  <c r="V202" i="17"/>
  <c r="U202" i="17"/>
  <c r="Y201" i="17"/>
  <c r="X201" i="17"/>
  <c r="W201" i="17"/>
  <c r="V201" i="17"/>
  <c r="U201" i="17"/>
  <c r="V6" i="17"/>
  <c r="U6" i="17"/>
  <c r="T6" i="17"/>
  <c r="S6" i="17"/>
  <c r="P6" i="17"/>
  <c r="O6" i="17"/>
  <c r="N6" i="17"/>
  <c r="M6" i="17"/>
  <c r="U5" i="17"/>
  <c r="T5" i="17"/>
  <c r="S5" i="17"/>
  <c r="P5" i="17"/>
  <c r="O5" i="17"/>
  <c r="N5" i="17"/>
  <c r="U4" i="17"/>
  <c r="T4" i="17"/>
  <c r="S4" i="17"/>
  <c r="S3" i="17" s="1"/>
  <c r="P4" i="17"/>
  <c r="P3" i="17" s="1"/>
  <c r="O4" i="17"/>
  <c r="N4" i="17"/>
  <c r="N3" i="17" s="1"/>
  <c r="M4" i="17"/>
  <c r="M3" i="17" s="1"/>
  <c r="X6" i="14"/>
  <c r="W6" i="14"/>
  <c r="T6" i="14"/>
  <c r="S6" i="14"/>
  <c r="R6" i="14"/>
  <c r="Q6" i="14"/>
  <c r="P6" i="14"/>
  <c r="O6" i="14"/>
  <c r="N6" i="14"/>
  <c r="M6" i="14"/>
  <c r="S5" i="14"/>
  <c r="R5" i="14"/>
  <c r="Q5" i="14"/>
  <c r="P5" i="14"/>
  <c r="O5" i="14"/>
  <c r="N5" i="14"/>
  <c r="M5" i="14"/>
  <c r="S4" i="14"/>
  <c r="R4" i="14"/>
  <c r="Q4" i="14"/>
  <c r="P4" i="14"/>
  <c r="O4" i="14"/>
  <c r="N4" i="14"/>
  <c r="M4" i="14"/>
  <c r="AJ6" i="2"/>
  <c r="AI6" i="2"/>
  <c r="AH6" i="2"/>
  <c r="AG6" i="2"/>
  <c r="AF6" i="2"/>
  <c r="AE6" i="2"/>
  <c r="AB6" i="2"/>
  <c r="AA6" i="2"/>
  <c r="D55" i="29"/>
  <c r="D54" i="29"/>
  <c r="D53" i="29"/>
  <c r="D52" i="29"/>
  <c r="D51" i="29"/>
  <c r="D50" i="29"/>
  <c r="D49" i="29"/>
  <c r="D34" i="29"/>
  <c r="D33" i="29"/>
  <c r="D32" i="29"/>
  <c r="D31" i="29"/>
  <c r="D30" i="29"/>
  <c r="D29" i="29"/>
  <c r="D28" i="29"/>
  <c r="D8" i="29"/>
  <c r="D9" i="29"/>
  <c r="D10" i="29"/>
  <c r="D11" i="29"/>
  <c r="D12" i="29"/>
  <c r="D13" i="29"/>
  <c r="D7" i="29"/>
  <c r="B154" i="28"/>
  <c r="C154" i="28"/>
  <c r="D154" i="28"/>
  <c r="E154" i="28"/>
  <c r="B141" i="28"/>
  <c r="C141" i="28"/>
  <c r="D141" i="28"/>
  <c r="E141" i="28"/>
  <c r="B74" i="28"/>
  <c r="C74" i="28"/>
  <c r="D74" i="28"/>
  <c r="E74" i="28"/>
  <c r="B252" i="28"/>
  <c r="C252" i="28"/>
  <c r="D252" i="28"/>
  <c r="E252" i="28"/>
  <c r="B253" i="28"/>
  <c r="C253" i="28"/>
  <c r="D253" i="28"/>
  <c r="E253" i="28"/>
  <c r="B206" i="28"/>
  <c r="C206" i="28"/>
  <c r="D206" i="28"/>
  <c r="E206" i="28"/>
  <c r="B96" i="28"/>
  <c r="C96" i="28"/>
  <c r="D96" i="28"/>
  <c r="E96" i="28"/>
  <c r="B101" i="28"/>
  <c r="C101" i="28"/>
  <c r="D101" i="28"/>
  <c r="E101" i="28"/>
  <c r="B138" i="28"/>
  <c r="C138" i="28"/>
  <c r="D138" i="28"/>
  <c r="E138" i="28"/>
  <c r="B42" i="28"/>
  <c r="C42" i="28"/>
  <c r="D42" i="28"/>
  <c r="E42" i="28"/>
  <c r="B254" i="28"/>
  <c r="C254" i="28"/>
  <c r="D254" i="28"/>
  <c r="E254" i="28"/>
  <c r="B174" i="28"/>
  <c r="C174" i="28"/>
  <c r="D174" i="28"/>
  <c r="E174" i="28"/>
  <c r="B122" i="28"/>
  <c r="C122" i="28"/>
  <c r="D122" i="28"/>
  <c r="E122" i="28"/>
  <c r="B107" i="28"/>
  <c r="C107" i="28"/>
  <c r="D107" i="28"/>
  <c r="E107" i="28"/>
  <c r="B121" i="28"/>
  <c r="C121" i="28"/>
  <c r="D121" i="28"/>
  <c r="E121" i="28"/>
  <c r="B255" i="28"/>
  <c r="C255" i="28"/>
  <c r="D255" i="28"/>
  <c r="E255" i="28"/>
  <c r="B46" i="28"/>
  <c r="C46" i="28"/>
  <c r="D46" i="28"/>
  <c r="E46" i="28"/>
  <c r="B149" i="28"/>
  <c r="C149" i="28"/>
  <c r="D149" i="28"/>
  <c r="E149" i="28"/>
  <c r="B49" i="28"/>
  <c r="C49" i="28"/>
  <c r="D49" i="28"/>
  <c r="E49" i="28"/>
  <c r="B256" i="28"/>
  <c r="C256" i="28"/>
  <c r="D256" i="28"/>
  <c r="E256" i="28"/>
  <c r="B119" i="28"/>
  <c r="C119" i="28"/>
  <c r="D119" i="28"/>
  <c r="E119" i="28"/>
  <c r="B207" i="28"/>
  <c r="C207" i="28"/>
  <c r="D207" i="28"/>
  <c r="E207" i="28"/>
  <c r="B176" i="28"/>
  <c r="C176" i="28"/>
  <c r="D176" i="28"/>
  <c r="E176" i="28"/>
  <c r="B257" i="28"/>
  <c r="C257" i="28"/>
  <c r="D257" i="28"/>
  <c r="E257" i="28"/>
  <c r="B144" i="28"/>
  <c r="C144" i="28"/>
  <c r="D144" i="28"/>
  <c r="E144" i="28"/>
  <c r="B258" i="28"/>
  <c r="C258" i="28"/>
  <c r="D258" i="28"/>
  <c r="E258" i="28"/>
  <c r="B186" i="28"/>
  <c r="C186" i="28"/>
  <c r="D186" i="28"/>
  <c r="E186" i="28"/>
  <c r="B53" i="28"/>
  <c r="C53" i="28"/>
  <c r="D53" i="28"/>
  <c r="E53" i="28"/>
  <c r="B259" i="28"/>
  <c r="C259" i="28"/>
  <c r="D259" i="28"/>
  <c r="E259" i="28"/>
  <c r="B84" i="28"/>
  <c r="C84" i="28"/>
  <c r="D84" i="28"/>
  <c r="E84" i="28"/>
  <c r="B102" i="28"/>
  <c r="C102" i="28"/>
  <c r="D102" i="28"/>
  <c r="E102" i="28"/>
  <c r="B188" i="28"/>
  <c r="C188" i="28"/>
  <c r="D188" i="28"/>
  <c r="E188" i="28"/>
  <c r="B51" i="28"/>
  <c r="C51" i="28"/>
  <c r="D51" i="28"/>
  <c r="E51" i="28"/>
  <c r="B165" i="28"/>
  <c r="C165" i="28"/>
  <c r="D165" i="28"/>
  <c r="E165" i="28"/>
  <c r="B135" i="28"/>
  <c r="C135" i="28"/>
  <c r="D135" i="28"/>
  <c r="E135" i="28"/>
  <c r="B192" i="28"/>
  <c r="C192" i="28"/>
  <c r="D192" i="28"/>
  <c r="E192" i="28"/>
  <c r="B197" i="28"/>
  <c r="C197" i="28"/>
  <c r="D197" i="28"/>
  <c r="E197" i="28"/>
  <c r="B105" i="28"/>
  <c r="C105" i="28"/>
  <c r="D105" i="28"/>
  <c r="E105" i="28"/>
  <c r="B205" i="28"/>
  <c r="C205" i="28"/>
  <c r="D205" i="28"/>
  <c r="E205" i="28"/>
  <c r="B68" i="28"/>
  <c r="C68" i="28"/>
  <c r="D68" i="28"/>
  <c r="E68" i="28"/>
  <c r="B94" i="28"/>
  <c r="C94" i="28"/>
  <c r="D94" i="28"/>
  <c r="E94" i="28"/>
  <c r="B160" i="28"/>
  <c r="C160" i="28"/>
  <c r="D160" i="28"/>
  <c r="E160" i="28"/>
  <c r="B181" i="28"/>
  <c r="C181" i="28"/>
  <c r="D181" i="28"/>
  <c r="E181" i="28"/>
  <c r="B214" i="28"/>
  <c r="C214" i="28"/>
  <c r="D214" i="28"/>
  <c r="E214" i="28"/>
  <c r="B152" i="28"/>
  <c r="C152" i="28"/>
  <c r="D152" i="28"/>
  <c r="E152" i="28"/>
  <c r="B45" i="28"/>
  <c r="C45" i="28"/>
  <c r="D45" i="28"/>
  <c r="E45" i="28"/>
  <c r="B215" i="28"/>
  <c r="C215" i="28"/>
  <c r="D215" i="28"/>
  <c r="E215" i="28"/>
  <c r="B163" i="28"/>
  <c r="C163" i="28"/>
  <c r="D163" i="28"/>
  <c r="E163" i="28"/>
  <c r="B71" i="28"/>
  <c r="C71" i="28"/>
  <c r="D71" i="28"/>
  <c r="E71" i="28"/>
  <c r="B97" i="28"/>
  <c r="C97" i="28"/>
  <c r="D97" i="28"/>
  <c r="E97" i="28"/>
  <c r="B216" i="28"/>
  <c r="C216" i="28"/>
  <c r="D216" i="28"/>
  <c r="E216" i="28"/>
  <c r="B217" i="28"/>
  <c r="C217" i="28"/>
  <c r="D217" i="28"/>
  <c r="E217" i="28"/>
  <c r="B218" i="28"/>
  <c r="C218" i="28"/>
  <c r="D218" i="28"/>
  <c r="E218" i="28"/>
  <c r="B146" i="28"/>
  <c r="C146" i="28"/>
  <c r="D146" i="28"/>
  <c r="E146" i="28"/>
  <c r="B145" i="28"/>
  <c r="C145" i="28"/>
  <c r="D145" i="28"/>
  <c r="E145" i="28"/>
  <c r="B180" i="28"/>
  <c r="C180" i="28"/>
  <c r="D180" i="28"/>
  <c r="E180" i="28"/>
  <c r="B219" i="28"/>
  <c r="C219" i="28"/>
  <c r="D219" i="28"/>
  <c r="E219" i="28"/>
  <c r="B52" i="28"/>
  <c r="C52" i="28"/>
  <c r="D52" i="28"/>
  <c r="E52" i="28"/>
  <c r="B65" i="28"/>
  <c r="C65" i="28"/>
  <c r="D65" i="28"/>
  <c r="E65" i="28"/>
  <c r="B220" i="28"/>
  <c r="C220" i="28"/>
  <c r="D220" i="28"/>
  <c r="E220" i="28"/>
  <c r="B199" i="28"/>
  <c r="C199" i="28"/>
  <c r="D199" i="28"/>
  <c r="E199" i="28"/>
  <c r="B117" i="28"/>
  <c r="C117" i="28"/>
  <c r="D117" i="28"/>
  <c r="E117" i="28"/>
  <c r="B166" i="28"/>
  <c r="C166" i="28"/>
  <c r="D166" i="28"/>
  <c r="E166" i="28"/>
  <c r="B75" i="28"/>
  <c r="C75" i="28"/>
  <c r="D75" i="28"/>
  <c r="E75" i="28"/>
  <c r="B221" i="28"/>
  <c r="C221" i="28"/>
  <c r="D221" i="28"/>
  <c r="E221" i="28"/>
  <c r="B169" i="28"/>
  <c r="C169" i="28"/>
  <c r="D169" i="28"/>
  <c r="E169" i="28"/>
  <c r="B222" i="28"/>
  <c r="C222" i="28"/>
  <c r="D222" i="28"/>
  <c r="E222" i="28"/>
  <c r="B99" i="28"/>
  <c r="C99" i="28"/>
  <c r="D99" i="28"/>
  <c r="E99" i="28"/>
  <c r="B130" i="28"/>
  <c r="C130" i="28"/>
  <c r="D130" i="28"/>
  <c r="E130" i="28"/>
  <c r="B134" i="28"/>
  <c r="C134" i="28"/>
  <c r="D134" i="28"/>
  <c r="E134" i="28"/>
  <c r="B79" i="28"/>
  <c r="C79" i="28"/>
  <c r="D79" i="28"/>
  <c r="E79" i="28"/>
  <c r="B59" i="28"/>
  <c r="C59" i="28"/>
  <c r="D59" i="28"/>
  <c r="E59" i="28"/>
  <c r="B67" i="28"/>
  <c r="C67" i="28"/>
  <c r="D67" i="28"/>
  <c r="E67" i="28"/>
  <c r="B57" i="28"/>
  <c r="C57" i="28"/>
  <c r="D57" i="28"/>
  <c r="E57" i="28"/>
  <c r="B106" i="28"/>
  <c r="C106" i="28"/>
  <c r="D106" i="28"/>
  <c r="E106" i="28"/>
  <c r="B223" i="28"/>
  <c r="C223" i="28"/>
  <c r="D223" i="28"/>
  <c r="E223" i="28"/>
  <c r="B131" i="28"/>
  <c r="C131" i="28"/>
  <c r="D131" i="28"/>
  <c r="E131" i="28"/>
  <c r="B132" i="28"/>
  <c r="C132" i="28"/>
  <c r="D132" i="28"/>
  <c r="E132" i="28"/>
  <c r="B224" i="28"/>
  <c r="C224" i="28"/>
  <c r="D224" i="28"/>
  <c r="E224" i="28"/>
  <c r="B225" i="28"/>
  <c r="C225" i="28"/>
  <c r="D225" i="28"/>
  <c r="E225" i="28"/>
  <c r="B209" i="28"/>
  <c r="C209" i="28"/>
  <c r="D209" i="28"/>
  <c r="E209" i="28"/>
  <c r="B226" i="28"/>
  <c r="C226" i="28"/>
  <c r="D226" i="28"/>
  <c r="E226" i="28"/>
  <c r="B227" i="28"/>
  <c r="C227" i="28"/>
  <c r="D227" i="28"/>
  <c r="E227" i="28"/>
  <c r="B228" i="28"/>
  <c r="C228" i="28"/>
  <c r="D228" i="28"/>
  <c r="E228" i="28"/>
  <c r="B123" i="28"/>
  <c r="C123" i="28"/>
  <c r="D123" i="28"/>
  <c r="E123" i="28"/>
  <c r="B229" i="28"/>
  <c r="C229" i="28"/>
  <c r="D229" i="28"/>
  <c r="E229" i="28"/>
  <c r="B87" i="28"/>
  <c r="C87" i="28"/>
  <c r="D87" i="28"/>
  <c r="E87" i="28"/>
  <c r="B113" i="28"/>
  <c r="C113" i="28"/>
  <c r="D113" i="28"/>
  <c r="E113" i="28"/>
  <c r="B179" i="28"/>
  <c r="C179" i="28"/>
  <c r="D179" i="28"/>
  <c r="E179" i="28"/>
  <c r="B63" i="28"/>
  <c r="C63" i="28"/>
  <c r="D63" i="28"/>
  <c r="E63" i="28"/>
  <c r="B147" i="28"/>
  <c r="C147" i="28"/>
  <c r="D147" i="28"/>
  <c r="E147" i="28"/>
  <c r="B116" i="28"/>
  <c r="C116" i="28"/>
  <c r="D116" i="28"/>
  <c r="E116" i="28"/>
  <c r="B177" i="28"/>
  <c r="C177" i="28"/>
  <c r="D177" i="28"/>
  <c r="E177" i="28"/>
  <c r="B44" i="28"/>
  <c r="C44" i="28"/>
  <c r="D44" i="28"/>
  <c r="E44" i="28"/>
  <c r="B230" i="28"/>
  <c r="C230" i="28"/>
  <c r="D230" i="28"/>
  <c r="E230" i="28"/>
  <c r="B80" i="28"/>
  <c r="C80" i="28"/>
  <c r="D80" i="28"/>
  <c r="E80" i="28"/>
  <c r="B170" i="28"/>
  <c r="C170" i="28"/>
  <c r="D170" i="28"/>
  <c r="E170" i="28"/>
  <c r="B231" i="28"/>
  <c r="C231" i="28"/>
  <c r="D231" i="28"/>
  <c r="E231" i="28"/>
  <c r="B120" i="28"/>
  <c r="C120" i="28"/>
  <c r="D120" i="28"/>
  <c r="E120" i="28"/>
  <c r="B115" i="28"/>
  <c r="C115" i="28"/>
  <c r="D115" i="28"/>
  <c r="E115" i="28"/>
  <c r="B171" i="28"/>
  <c r="C171" i="28"/>
  <c r="D171" i="28"/>
  <c r="E171" i="28"/>
  <c r="B143" i="28"/>
  <c r="C143" i="28"/>
  <c r="D143" i="28"/>
  <c r="E143" i="28"/>
  <c r="B108" i="28"/>
  <c r="C108" i="28"/>
  <c r="D108" i="28"/>
  <c r="E108" i="28"/>
  <c r="B232" i="28"/>
  <c r="C232" i="28"/>
  <c r="D232" i="28"/>
  <c r="E232" i="28"/>
  <c r="B76" i="28"/>
  <c r="C76" i="28"/>
  <c r="D76" i="28"/>
  <c r="E76" i="28"/>
  <c r="B88" i="28"/>
  <c r="C88" i="28"/>
  <c r="D88" i="28"/>
  <c r="E88" i="28"/>
  <c r="B151" i="28"/>
  <c r="C151" i="28"/>
  <c r="D151" i="28"/>
  <c r="E151" i="28"/>
  <c r="B112" i="28"/>
  <c r="C112" i="28"/>
  <c r="D112" i="28"/>
  <c r="E112" i="28"/>
  <c r="B167" i="28"/>
  <c r="C167" i="28"/>
  <c r="D167" i="28"/>
  <c r="E167" i="28"/>
  <c r="B233" i="28"/>
  <c r="C233" i="28"/>
  <c r="D233" i="28"/>
  <c r="E233" i="28"/>
  <c r="B201" i="28"/>
  <c r="C201" i="28"/>
  <c r="D201" i="28"/>
  <c r="E201" i="28"/>
  <c r="B110" i="28"/>
  <c r="C110" i="28"/>
  <c r="D110" i="28"/>
  <c r="E110" i="28"/>
  <c r="B234" i="28"/>
  <c r="C234" i="28"/>
  <c r="D234" i="28"/>
  <c r="E234" i="28"/>
  <c r="B159" i="28"/>
  <c r="C159" i="28"/>
  <c r="D159" i="28"/>
  <c r="E159" i="28"/>
  <c r="B235" i="28"/>
  <c r="C235" i="28"/>
  <c r="D235" i="28"/>
  <c r="E235" i="28"/>
  <c r="B77" i="28"/>
  <c r="C77" i="28"/>
  <c r="D77" i="28"/>
  <c r="E77" i="28"/>
  <c r="B172" i="28"/>
  <c r="C172" i="28"/>
  <c r="D172" i="28"/>
  <c r="E172" i="28"/>
  <c r="B43" i="28"/>
  <c r="C43" i="28"/>
  <c r="D43" i="28"/>
  <c r="E43" i="28"/>
  <c r="B148" i="28"/>
  <c r="C148" i="28"/>
  <c r="D148" i="28"/>
  <c r="E148" i="28"/>
  <c r="B83" i="28"/>
  <c r="C83" i="28"/>
  <c r="D83" i="28"/>
  <c r="E83" i="28"/>
  <c r="B236" i="28"/>
  <c r="C236" i="28"/>
  <c r="D236" i="28"/>
  <c r="E236" i="28"/>
  <c r="B100" i="28"/>
  <c r="C100" i="28"/>
  <c r="D100" i="28"/>
  <c r="E100" i="28"/>
  <c r="B237" i="28"/>
  <c r="C237" i="28"/>
  <c r="D237" i="28"/>
  <c r="E237" i="28"/>
  <c r="B142" i="28"/>
  <c r="C142" i="28"/>
  <c r="D142" i="28"/>
  <c r="E142" i="28"/>
  <c r="B187" i="28"/>
  <c r="C187" i="28"/>
  <c r="D187" i="28"/>
  <c r="E187" i="28"/>
  <c r="B202" i="28"/>
  <c r="C202" i="28"/>
  <c r="D202" i="28"/>
  <c r="E202" i="28"/>
  <c r="B208" i="28"/>
  <c r="C208" i="28"/>
  <c r="D208" i="28"/>
  <c r="E208" i="28"/>
  <c r="B238" i="28"/>
  <c r="C238" i="28"/>
  <c r="D238" i="28"/>
  <c r="E238" i="28"/>
  <c r="B203" i="28"/>
  <c r="C203" i="28"/>
  <c r="D203" i="28"/>
  <c r="E203" i="28"/>
  <c r="B109" i="28"/>
  <c r="C109" i="28"/>
  <c r="D109" i="28"/>
  <c r="E109" i="28"/>
  <c r="B178" i="28"/>
  <c r="C178" i="28"/>
  <c r="D178" i="28"/>
  <c r="E178" i="28"/>
  <c r="B91" i="28"/>
  <c r="C91" i="28"/>
  <c r="D91" i="28"/>
  <c r="E91" i="28"/>
  <c r="B50" i="28"/>
  <c r="C50" i="28"/>
  <c r="D50" i="28"/>
  <c r="E50" i="28"/>
  <c r="B124" i="28"/>
  <c r="C124" i="28"/>
  <c r="D124" i="28"/>
  <c r="E124" i="28"/>
  <c r="B184" i="28"/>
  <c r="C184" i="28"/>
  <c r="D184" i="28"/>
  <c r="E184" i="28"/>
  <c r="B155" i="28"/>
  <c r="C155" i="28"/>
  <c r="D155" i="28"/>
  <c r="E155" i="28"/>
  <c r="B161" i="28"/>
  <c r="C161" i="28"/>
  <c r="D161" i="28"/>
  <c r="E161" i="28"/>
  <c r="B194" i="28"/>
  <c r="C194" i="28"/>
  <c r="D194" i="28"/>
  <c r="E194" i="28"/>
  <c r="B239" i="28"/>
  <c r="C239" i="28"/>
  <c r="D239" i="28"/>
  <c r="E239" i="28"/>
  <c r="B89" i="28"/>
  <c r="C89" i="28"/>
  <c r="D89" i="28"/>
  <c r="E89" i="28"/>
  <c r="B48" i="28"/>
  <c r="C48" i="28"/>
  <c r="D48" i="28"/>
  <c r="E48" i="28"/>
  <c r="B72" i="28"/>
  <c r="C72" i="28"/>
  <c r="D72" i="28"/>
  <c r="E72" i="28"/>
  <c r="B93" i="28"/>
  <c r="C93" i="28"/>
  <c r="D93" i="28"/>
  <c r="E93" i="28"/>
  <c r="B191" i="28"/>
  <c r="C191" i="28"/>
  <c r="D191" i="28"/>
  <c r="E191" i="28"/>
  <c r="B240" i="28"/>
  <c r="C240" i="28"/>
  <c r="D240" i="28"/>
  <c r="E240" i="28"/>
  <c r="B56" i="28"/>
  <c r="C56" i="28"/>
  <c r="D56" i="28"/>
  <c r="E56" i="28"/>
  <c r="B198" i="28"/>
  <c r="C198" i="28"/>
  <c r="D198" i="28"/>
  <c r="E198" i="28"/>
  <c r="B241" i="28"/>
  <c r="C241" i="28"/>
  <c r="D241" i="28"/>
  <c r="E241" i="28"/>
  <c r="B173" i="28"/>
  <c r="C173" i="28"/>
  <c r="D173" i="28"/>
  <c r="E173" i="28"/>
  <c r="B242" i="28"/>
  <c r="C242" i="28"/>
  <c r="D242" i="28"/>
  <c r="E242" i="28"/>
  <c r="B243" i="28"/>
  <c r="C243" i="28"/>
  <c r="D243" i="28"/>
  <c r="E243" i="28"/>
  <c r="B127" i="28"/>
  <c r="C127" i="28"/>
  <c r="D127" i="28"/>
  <c r="E127" i="28"/>
  <c r="B58" i="28"/>
  <c r="C58" i="28"/>
  <c r="D58" i="28"/>
  <c r="E58" i="28"/>
  <c r="B244" i="28"/>
  <c r="C244" i="28"/>
  <c r="D244" i="28"/>
  <c r="E244" i="28"/>
  <c r="B140" i="28"/>
  <c r="C140" i="28"/>
  <c r="D140" i="28"/>
  <c r="E140" i="28"/>
  <c r="B104" i="28"/>
  <c r="C104" i="28"/>
  <c r="D104" i="28"/>
  <c r="E104" i="28"/>
  <c r="B211" i="28"/>
  <c r="C211" i="28"/>
  <c r="D211" i="28"/>
  <c r="E211" i="28"/>
  <c r="B136" i="28"/>
  <c r="C136" i="28"/>
  <c r="D136" i="28"/>
  <c r="E136" i="28"/>
  <c r="B245" i="28"/>
  <c r="C245" i="28"/>
  <c r="D245" i="28"/>
  <c r="E245" i="28"/>
  <c r="B204" i="28"/>
  <c r="C204" i="28"/>
  <c r="D204" i="28"/>
  <c r="E204" i="28"/>
  <c r="B62" i="28"/>
  <c r="C62" i="28"/>
  <c r="D62" i="28"/>
  <c r="E62" i="28"/>
  <c r="B246" i="28"/>
  <c r="C246" i="28"/>
  <c r="D246" i="28"/>
  <c r="E246" i="28"/>
  <c r="B60" i="28"/>
  <c r="C60" i="28"/>
  <c r="D60" i="28"/>
  <c r="E60" i="28"/>
  <c r="B247" i="28"/>
  <c r="C247" i="28"/>
  <c r="D247" i="28"/>
  <c r="E247" i="28"/>
  <c r="B90" i="28"/>
  <c r="C90" i="28"/>
  <c r="D90" i="28"/>
  <c r="E90" i="28"/>
  <c r="B248" i="28"/>
  <c r="C248" i="28"/>
  <c r="D248" i="28"/>
  <c r="E248" i="28"/>
  <c r="B61" i="28"/>
  <c r="C61" i="28"/>
  <c r="D61" i="28"/>
  <c r="E61" i="28"/>
  <c r="B157" i="28"/>
  <c r="C157" i="28"/>
  <c r="D157" i="28"/>
  <c r="E157" i="28"/>
  <c r="B183" i="28"/>
  <c r="C183" i="28"/>
  <c r="D183" i="28"/>
  <c r="E183" i="28"/>
  <c r="B66" i="28"/>
  <c r="C66" i="28"/>
  <c r="D66" i="28"/>
  <c r="E66" i="28"/>
  <c r="B133" i="28"/>
  <c r="C133" i="28"/>
  <c r="D133" i="28"/>
  <c r="E133" i="28"/>
  <c r="B249" i="28"/>
  <c r="C249" i="28"/>
  <c r="D249" i="28"/>
  <c r="E249" i="28"/>
  <c r="B250" i="28"/>
  <c r="C250" i="28"/>
  <c r="D250" i="28"/>
  <c r="E250" i="28"/>
  <c r="B162" i="28"/>
  <c r="C162" i="28"/>
  <c r="D162" i="28"/>
  <c r="E162" i="28"/>
  <c r="B47" i="28"/>
  <c r="C47" i="28"/>
  <c r="D47" i="28"/>
  <c r="E47" i="28"/>
  <c r="B85" i="28"/>
  <c r="C85" i="28"/>
  <c r="D85" i="28"/>
  <c r="E85" i="28"/>
  <c r="B251" i="28"/>
  <c r="C251" i="28"/>
  <c r="D251" i="28"/>
  <c r="E251" i="28"/>
  <c r="B164" i="28"/>
  <c r="C164" i="28"/>
  <c r="D164" i="28"/>
  <c r="E164" i="28"/>
  <c r="B182" i="28"/>
  <c r="C182" i="28"/>
  <c r="D182" i="28"/>
  <c r="E182" i="28"/>
  <c r="B156" i="28"/>
  <c r="C156" i="28"/>
  <c r="D156" i="28"/>
  <c r="E156" i="28"/>
  <c r="B175" i="28"/>
  <c r="C175" i="28"/>
  <c r="D175" i="28"/>
  <c r="E175" i="28"/>
  <c r="AM7" i="1"/>
  <c r="AN7" i="1"/>
  <c r="O7" i="1" s="1"/>
  <c r="AM8" i="1"/>
  <c r="AN8" i="1"/>
  <c r="O8" i="1" s="1"/>
  <c r="AM9" i="1"/>
  <c r="AN9" i="1"/>
  <c r="O9" i="1" s="1"/>
  <c r="AM10" i="1"/>
  <c r="L10" i="1" s="1"/>
  <c r="AN10" i="1"/>
  <c r="O10" i="1" s="1"/>
  <c r="AM11" i="1"/>
  <c r="AN11" i="1"/>
  <c r="O11" i="1" s="1"/>
  <c r="AM12" i="1"/>
  <c r="AN12" i="1"/>
  <c r="O12" i="1" s="1"/>
  <c r="AM13" i="1"/>
  <c r="L13" i="1" s="1"/>
  <c r="AN13" i="1"/>
  <c r="AM14" i="1"/>
  <c r="L14" i="1" s="1"/>
  <c r="AN14" i="1"/>
  <c r="O14" i="1" s="1"/>
  <c r="AM15" i="1"/>
  <c r="L15" i="1" s="1"/>
  <c r="AN15" i="1"/>
  <c r="O15" i="1" s="1"/>
  <c r="AM16" i="1"/>
  <c r="AN16" i="1"/>
  <c r="O16" i="1" s="1"/>
  <c r="AM17" i="1"/>
  <c r="L17" i="1" s="1"/>
  <c r="AN17" i="1"/>
  <c r="O17" i="1" s="1"/>
  <c r="AM18" i="1"/>
  <c r="AN18" i="1"/>
  <c r="O18" i="1" s="1"/>
  <c r="AM19" i="1"/>
  <c r="L19" i="1" s="1"/>
  <c r="AN19" i="1"/>
  <c r="O19" i="1" s="1"/>
  <c r="AM20" i="1"/>
  <c r="AN20" i="1"/>
  <c r="O20" i="1" s="1"/>
  <c r="AM21" i="1"/>
  <c r="L21" i="1" s="1"/>
  <c r="AN21" i="1"/>
  <c r="O21" i="1" s="1"/>
  <c r="AM22" i="1"/>
  <c r="L22" i="1" s="1"/>
  <c r="AN22" i="1"/>
  <c r="O22" i="1" s="1"/>
  <c r="AM23" i="1"/>
  <c r="L23" i="1" s="1"/>
  <c r="AN23" i="1"/>
  <c r="O23" i="1" s="1"/>
  <c r="AM24" i="1"/>
  <c r="AN24" i="1"/>
  <c r="O24" i="1" s="1"/>
  <c r="AM25" i="1"/>
  <c r="AN25" i="1"/>
  <c r="O25" i="1" s="1"/>
  <c r="AM26" i="1"/>
  <c r="L26" i="1" s="1"/>
  <c r="AN26" i="1"/>
  <c r="AM27" i="1"/>
  <c r="AN27" i="1"/>
  <c r="O27" i="1" s="1"/>
  <c r="AM28" i="1"/>
  <c r="L28" i="1" s="1"/>
  <c r="AN28" i="1"/>
  <c r="O28" i="1" s="1"/>
  <c r="AM29" i="1"/>
  <c r="AN29" i="1"/>
  <c r="O29" i="1" s="1"/>
  <c r="AM30" i="1"/>
  <c r="L30" i="1" s="1"/>
  <c r="AN30" i="1"/>
  <c r="O30" i="1" s="1"/>
  <c r="AM31" i="1"/>
  <c r="L31" i="1" s="1"/>
  <c r="AN31" i="1"/>
  <c r="O31" i="1" s="1"/>
  <c r="AM32" i="1"/>
  <c r="AN32" i="1"/>
  <c r="O32" i="1" s="1"/>
  <c r="AM33" i="1"/>
  <c r="AN33" i="1"/>
  <c r="O33" i="1" s="1"/>
  <c r="AM34" i="1"/>
  <c r="L34" i="1" s="1"/>
  <c r="AN34" i="1"/>
  <c r="AM35" i="1"/>
  <c r="L35" i="1" s="1"/>
  <c r="AN35" i="1"/>
  <c r="O35" i="1" s="1"/>
  <c r="AM36" i="1"/>
  <c r="L36" i="1" s="1"/>
  <c r="AN36" i="1"/>
  <c r="O36" i="1" s="1"/>
  <c r="AM37" i="1"/>
  <c r="AN37" i="1"/>
  <c r="O37" i="1" s="1"/>
  <c r="AM38" i="1"/>
  <c r="L38" i="1" s="1"/>
  <c r="AN38" i="1"/>
  <c r="O38" i="1" s="1"/>
  <c r="AM39" i="1"/>
  <c r="AN39" i="1"/>
  <c r="O39" i="1" s="1"/>
  <c r="AM40" i="1"/>
  <c r="AN40" i="1"/>
  <c r="O40" i="1" s="1"/>
  <c r="AM41" i="1"/>
  <c r="AN41" i="1"/>
  <c r="O41" i="1" s="1"/>
  <c r="AM42" i="1"/>
  <c r="L42" i="1" s="1"/>
  <c r="AN42" i="1"/>
  <c r="AM43" i="1"/>
  <c r="L43" i="1" s="1"/>
  <c r="AN43" i="1"/>
  <c r="AM44" i="1"/>
  <c r="AN44" i="1"/>
  <c r="O44" i="1" s="1"/>
  <c r="AM45" i="1"/>
  <c r="AN45" i="1"/>
  <c r="O45" i="1" s="1"/>
  <c r="AM46" i="1"/>
  <c r="AN46" i="1"/>
  <c r="O46" i="1" s="1"/>
  <c r="AM47" i="1"/>
  <c r="L47" i="1" s="1"/>
  <c r="AN47" i="1"/>
  <c r="O47" i="1" s="1"/>
  <c r="AM48" i="1"/>
  <c r="L48" i="1" s="1"/>
  <c r="AN48" i="1"/>
  <c r="O48" i="1" s="1"/>
  <c r="AM49" i="1"/>
  <c r="AN49" i="1"/>
  <c r="O49" i="1" s="1"/>
  <c r="AM50" i="1"/>
  <c r="AN50" i="1"/>
  <c r="O50" i="1" s="1"/>
  <c r="AM51" i="1"/>
  <c r="L51" i="1" s="1"/>
  <c r="AN51" i="1"/>
  <c r="O51" i="1" s="1"/>
  <c r="AM52" i="1"/>
  <c r="AN52" i="1"/>
  <c r="O52" i="1" s="1"/>
  <c r="AM53" i="1"/>
  <c r="L53" i="1" s="1"/>
  <c r="AN53" i="1"/>
  <c r="AM54" i="1"/>
  <c r="AN54" i="1"/>
  <c r="O54" i="1" s="1"/>
  <c r="AM55" i="1"/>
  <c r="L55" i="1" s="1"/>
  <c r="AN55" i="1"/>
  <c r="O55" i="1" s="1"/>
  <c r="AM56" i="1"/>
  <c r="AN56" i="1"/>
  <c r="O56" i="1" s="1"/>
  <c r="AM57" i="1"/>
  <c r="L57" i="1" s="1"/>
  <c r="AN57" i="1"/>
  <c r="AM58" i="1"/>
  <c r="AN58" i="1"/>
  <c r="O58" i="1" s="1"/>
  <c r="AM59" i="1"/>
  <c r="L59" i="1" s="1"/>
  <c r="AN59" i="1"/>
  <c r="O59" i="1" s="1"/>
  <c r="AM60" i="1"/>
  <c r="AN60" i="1"/>
  <c r="O60" i="1" s="1"/>
  <c r="AM61" i="1"/>
  <c r="L61" i="1" s="1"/>
  <c r="AN61" i="1"/>
  <c r="AM62" i="1"/>
  <c r="AN62" i="1"/>
  <c r="O62" i="1" s="1"/>
  <c r="AM63" i="1"/>
  <c r="L63" i="1" s="1"/>
  <c r="AN63" i="1"/>
  <c r="O63" i="1" s="1"/>
  <c r="AM64" i="1"/>
  <c r="AN64" i="1"/>
  <c r="O64" i="1" s="1"/>
  <c r="AM65" i="1"/>
  <c r="AN65" i="1"/>
  <c r="O65" i="1" s="1"/>
  <c r="AM66" i="1"/>
  <c r="L66" i="1" s="1"/>
  <c r="AN66" i="1"/>
  <c r="O66" i="1" s="1"/>
  <c r="AM67" i="1"/>
  <c r="L67" i="1" s="1"/>
  <c r="AN67" i="1"/>
  <c r="O67" i="1" s="1"/>
  <c r="AM68" i="1"/>
  <c r="AN68" i="1"/>
  <c r="O68" i="1" s="1"/>
  <c r="AM69" i="1"/>
  <c r="L69" i="1" s="1"/>
  <c r="AN69" i="1"/>
  <c r="AM70" i="1"/>
  <c r="L70" i="1" s="1"/>
  <c r="AN70" i="1"/>
  <c r="O70" i="1" s="1"/>
  <c r="AM71" i="1"/>
  <c r="L71" i="1" s="1"/>
  <c r="AN71" i="1"/>
  <c r="O71" i="1" s="1"/>
  <c r="AM72" i="1"/>
  <c r="AN72" i="1"/>
  <c r="O72" i="1" s="1"/>
  <c r="AM73" i="1"/>
  <c r="L73" i="1" s="1"/>
  <c r="AN73" i="1"/>
  <c r="O73" i="1" s="1"/>
  <c r="AM74" i="1"/>
  <c r="AN74" i="1"/>
  <c r="O74" i="1" s="1"/>
  <c r="AM75" i="1"/>
  <c r="AN75" i="1"/>
  <c r="O75" i="1" s="1"/>
  <c r="AM76" i="1"/>
  <c r="AN76" i="1"/>
  <c r="O76" i="1" s="1"/>
  <c r="AM77" i="1"/>
  <c r="AN77" i="1"/>
  <c r="O77" i="1" s="1"/>
  <c r="AM78" i="1"/>
  <c r="L78" i="1" s="1"/>
  <c r="AN78" i="1"/>
  <c r="AM79" i="1"/>
  <c r="AN79" i="1"/>
  <c r="O79" i="1" s="1"/>
  <c r="AM80" i="1"/>
  <c r="L80" i="1" s="1"/>
  <c r="AN80" i="1"/>
  <c r="AM81" i="1"/>
  <c r="AN81" i="1"/>
  <c r="O81" i="1" s="1"/>
  <c r="AM82" i="1"/>
  <c r="L82" i="1" s="1"/>
  <c r="AN82" i="1"/>
  <c r="AM83" i="1"/>
  <c r="AN83" i="1"/>
  <c r="O83" i="1" s="1"/>
  <c r="AM84" i="1"/>
  <c r="L84" i="1" s="1"/>
  <c r="AN84" i="1"/>
  <c r="O84" i="1" s="1"/>
  <c r="AM85" i="1"/>
  <c r="AN85" i="1"/>
  <c r="O85" i="1" s="1"/>
  <c r="AM86" i="1"/>
  <c r="AN86" i="1"/>
  <c r="O86" i="1" s="1"/>
  <c r="AM87" i="1"/>
  <c r="L87" i="1" s="1"/>
  <c r="AN87" i="1"/>
  <c r="O87" i="1" s="1"/>
  <c r="AM88" i="1"/>
  <c r="L88" i="1" s="1"/>
  <c r="AN88" i="1"/>
  <c r="O88" i="1" s="1"/>
  <c r="AM89" i="1"/>
  <c r="AN89" i="1"/>
  <c r="O89" i="1" s="1"/>
  <c r="AM90" i="1"/>
  <c r="AN90" i="1"/>
  <c r="O90" i="1" s="1"/>
  <c r="AM91" i="1"/>
  <c r="L91" i="1" s="1"/>
  <c r="AN91" i="1"/>
  <c r="O91" i="1" s="1"/>
  <c r="AM92" i="1"/>
  <c r="L92" i="1" s="1"/>
  <c r="AN92" i="1"/>
  <c r="O92" i="1" s="1"/>
  <c r="AM93" i="1"/>
  <c r="AN93" i="1"/>
  <c r="O93" i="1" s="1"/>
  <c r="AM94" i="1"/>
  <c r="L94" i="1" s="1"/>
  <c r="AN94" i="1"/>
  <c r="AM95" i="1"/>
  <c r="L95" i="1" s="1"/>
  <c r="AN95" i="1"/>
  <c r="O95" i="1" s="1"/>
  <c r="AM96" i="1"/>
  <c r="AN96" i="1"/>
  <c r="O96" i="1" s="1"/>
  <c r="AM97" i="1"/>
  <c r="AN97" i="1"/>
  <c r="O97" i="1" s="1"/>
  <c r="AM98" i="1"/>
  <c r="L98" i="1" s="1"/>
  <c r="AN98" i="1"/>
  <c r="AM99" i="1"/>
  <c r="L99" i="1" s="1"/>
  <c r="AN99" i="1"/>
  <c r="O99" i="1" s="1"/>
  <c r="AM100" i="1"/>
  <c r="L100" i="1" s="1"/>
  <c r="AN100" i="1"/>
  <c r="O100" i="1" s="1"/>
  <c r="AM101" i="1"/>
  <c r="AN101" i="1"/>
  <c r="O101" i="1" s="1"/>
  <c r="AM102" i="1"/>
  <c r="AN102" i="1"/>
  <c r="O102" i="1" s="1"/>
  <c r="AM103" i="1"/>
  <c r="L103" i="1" s="1"/>
  <c r="AN103" i="1"/>
  <c r="AM104" i="1"/>
  <c r="AN104" i="1"/>
  <c r="O104" i="1" s="1"/>
  <c r="AM105" i="1"/>
  <c r="L105" i="1" s="1"/>
  <c r="AN105" i="1"/>
  <c r="O105" i="1" s="1"/>
  <c r="AM106" i="1"/>
  <c r="AN106" i="1"/>
  <c r="O106" i="1" s="1"/>
  <c r="AM107" i="1"/>
  <c r="L107" i="1" s="1"/>
  <c r="AN107" i="1"/>
  <c r="AM108" i="1"/>
  <c r="L108" i="1" s="1"/>
  <c r="AN108" i="1"/>
  <c r="O108" i="1" s="1"/>
  <c r="AM109" i="1"/>
  <c r="AN109" i="1"/>
  <c r="O109" i="1" s="1"/>
  <c r="AM110" i="1"/>
  <c r="AN110" i="1"/>
  <c r="O110" i="1" s="1"/>
  <c r="AM111" i="1"/>
  <c r="L111" i="1" s="1"/>
  <c r="AN111" i="1"/>
  <c r="O111" i="1" s="1"/>
  <c r="AM112" i="1"/>
  <c r="L112" i="1" s="1"/>
  <c r="AN112" i="1"/>
  <c r="O112" i="1" s="1"/>
  <c r="AM113" i="1"/>
  <c r="L113" i="1" s="1"/>
  <c r="AN113" i="1"/>
  <c r="O113" i="1" s="1"/>
  <c r="AM114" i="1"/>
  <c r="AN114" i="1"/>
  <c r="O114" i="1" s="1"/>
  <c r="AM115" i="1"/>
  <c r="AN115" i="1"/>
  <c r="O115" i="1" s="1"/>
  <c r="AM116" i="1"/>
  <c r="L116" i="1" s="1"/>
  <c r="AN116" i="1"/>
  <c r="O116" i="1" s="1"/>
  <c r="AM117" i="1"/>
  <c r="L117" i="1" s="1"/>
  <c r="AN117" i="1"/>
  <c r="O117" i="1" s="1"/>
  <c r="AM118" i="1"/>
  <c r="AN118" i="1"/>
  <c r="O118" i="1" s="1"/>
  <c r="AM119" i="1"/>
  <c r="L119" i="1" s="1"/>
  <c r="AN119" i="1"/>
  <c r="AM120" i="1"/>
  <c r="L120" i="1" s="1"/>
  <c r="AN120" i="1"/>
  <c r="O120" i="1" s="1"/>
  <c r="AM121" i="1"/>
  <c r="L121" i="1" s="1"/>
  <c r="AN121" i="1"/>
  <c r="O121" i="1" s="1"/>
  <c r="AM122" i="1"/>
  <c r="AN122" i="1"/>
  <c r="O122" i="1" s="1"/>
  <c r="AM123" i="1"/>
  <c r="L123" i="1" s="1"/>
  <c r="AN123" i="1"/>
  <c r="O123" i="1" s="1"/>
  <c r="AM124" i="1"/>
  <c r="L124" i="1" s="1"/>
  <c r="AN124" i="1"/>
  <c r="O124" i="1" s="1"/>
  <c r="AM125" i="1"/>
  <c r="L125" i="1" s="1"/>
  <c r="AN125" i="1"/>
  <c r="O125" i="1" s="1"/>
  <c r="AM126" i="1"/>
  <c r="AN126" i="1"/>
  <c r="O126" i="1" s="1"/>
  <c r="AM127" i="1"/>
  <c r="L127" i="1" s="1"/>
  <c r="AN127" i="1"/>
  <c r="O127" i="1" s="1"/>
  <c r="AM128" i="1"/>
  <c r="AN128" i="1"/>
  <c r="O128" i="1" s="1"/>
  <c r="AM129" i="1"/>
  <c r="L129" i="1" s="1"/>
  <c r="AN129" i="1"/>
  <c r="O129" i="1" s="1"/>
  <c r="AM130" i="1"/>
  <c r="AN130" i="1"/>
  <c r="O130" i="1" s="1"/>
  <c r="AM131" i="1"/>
  <c r="L131" i="1" s="1"/>
  <c r="AN131" i="1"/>
  <c r="AM132" i="1"/>
  <c r="AN132" i="1"/>
  <c r="O132" i="1" s="1"/>
  <c r="AM133" i="1"/>
  <c r="L133" i="1" s="1"/>
  <c r="AN133" i="1"/>
  <c r="O133" i="1" s="1"/>
  <c r="AM134" i="1"/>
  <c r="AN134" i="1"/>
  <c r="O134" i="1" s="1"/>
  <c r="AM135" i="1"/>
  <c r="L135" i="1" s="1"/>
  <c r="AN135" i="1"/>
  <c r="AM136" i="1"/>
  <c r="AN136" i="1"/>
  <c r="O136" i="1" s="1"/>
  <c r="AM137" i="1"/>
  <c r="L137" i="1" s="1"/>
  <c r="AN137" i="1"/>
  <c r="O137" i="1" s="1"/>
  <c r="AM138" i="1"/>
  <c r="AN138" i="1"/>
  <c r="O138" i="1" s="1"/>
  <c r="AM139" i="1"/>
  <c r="L139" i="1" s="1"/>
  <c r="AN139" i="1"/>
  <c r="AM140" i="1"/>
  <c r="AN140" i="1"/>
  <c r="O140" i="1" s="1"/>
  <c r="AM141" i="1"/>
  <c r="L141" i="1" s="1"/>
  <c r="AN141" i="1"/>
  <c r="O141" i="1" s="1"/>
  <c r="AM142" i="1"/>
  <c r="AN142" i="1"/>
  <c r="O142" i="1" s="1"/>
  <c r="AM143" i="1"/>
  <c r="L143" i="1" s="1"/>
  <c r="AN143" i="1"/>
  <c r="AM144" i="1"/>
  <c r="AN144" i="1"/>
  <c r="O144" i="1" s="1"/>
  <c r="AM145" i="1"/>
  <c r="L145" i="1" s="1"/>
  <c r="AN145" i="1"/>
  <c r="O145" i="1" s="1"/>
  <c r="AM146" i="1"/>
  <c r="AN146" i="1"/>
  <c r="O146" i="1" s="1"/>
  <c r="AM147" i="1"/>
  <c r="L147" i="1" s="1"/>
  <c r="AN147" i="1"/>
  <c r="AM148" i="1"/>
  <c r="AN148" i="1"/>
  <c r="O148" i="1" s="1"/>
  <c r="AM149" i="1"/>
  <c r="AN149" i="1"/>
  <c r="O149" i="1" s="1"/>
  <c r="AM150" i="1"/>
  <c r="AN150" i="1"/>
  <c r="O150" i="1" s="1"/>
  <c r="AM151" i="1"/>
  <c r="L151" i="1" s="1"/>
  <c r="AN151" i="1"/>
  <c r="O151" i="1" s="1"/>
  <c r="AM152" i="1"/>
  <c r="AN152" i="1"/>
  <c r="O152" i="1" s="1"/>
  <c r="AM153" i="1"/>
  <c r="L153" i="1" s="1"/>
  <c r="AN153" i="1"/>
  <c r="O153" i="1" s="1"/>
  <c r="AM154" i="1"/>
  <c r="AN154" i="1"/>
  <c r="O154" i="1" s="1"/>
  <c r="AM155" i="1"/>
  <c r="L155" i="1" s="1"/>
  <c r="AN155" i="1"/>
  <c r="O155" i="1" s="1"/>
  <c r="AM156" i="1"/>
  <c r="L156" i="1" s="1"/>
  <c r="AN156" i="1"/>
  <c r="O156" i="1" s="1"/>
  <c r="AM157" i="1"/>
  <c r="L157" i="1" s="1"/>
  <c r="AN157" i="1"/>
  <c r="O157" i="1" s="1"/>
  <c r="AM158" i="1"/>
  <c r="AN158" i="1"/>
  <c r="O158" i="1" s="1"/>
  <c r="AM159" i="1"/>
  <c r="L159" i="1" s="1"/>
  <c r="AN159" i="1"/>
  <c r="AM160" i="1"/>
  <c r="L160" i="1" s="1"/>
  <c r="AN160" i="1"/>
  <c r="O160" i="1" s="1"/>
  <c r="AM161" i="1"/>
  <c r="L161" i="1" s="1"/>
  <c r="AN161" i="1"/>
  <c r="AM162" i="1"/>
  <c r="AN162" i="1"/>
  <c r="O162" i="1" s="1"/>
  <c r="AM163" i="1"/>
  <c r="L163" i="1" s="1"/>
  <c r="AN163" i="1"/>
  <c r="AM164" i="1"/>
  <c r="L164" i="1" s="1"/>
  <c r="AN164" i="1"/>
  <c r="O164" i="1" s="1"/>
  <c r="AM165" i="1"/>
  <c r="AN165" i="1"/>
  <c r="O165" i="1" s="1"/>
  <c r="AM166" i="1"/>
  <c r="AN166" i="1"/>
  <c r="O166" i="1" s="1"/>
  <c r="AM167" i="1"/>
  <c r="AN167" i="1"/>
  <c r="O167" i="1" s="1"/>
  <c r="AM168" i="1"/>
  <c r="L168" i="1" s="1"/>
  <c r="AN168" i="1"/>
  <c r="O168" i="1" s="1"/>
  <c r="AM169" i="1"/>
  <c r="L169" i="1" s="1"/>
  <c r="AN169" i="1"/>
  <c r="O169" i="1" s="1"/>
  <c r="AM170" i="1"/>
  <c r="AN170" i="1"/>
  <c r="O170" i="1" s="1"/>
  <c r="AM171" i="1"/>
  <c r="AN171" i="1"/>
  <c r="O171" i="1" s="1"/>
  <c r="AM172" i="1"/>
  <c r="L172" i="1" s="1"/>
  <c r="AN172" i="1"/>
  <c r="O172" i="1" s="1"/>
  <c r="AM173" i="1"/>
  <c r="L173" i="1" s="1"/>
  <c r="AN173" i="1"/>
  <c r="O173" i="1" s="1"/>
  <c r="AM174" i="1"/>
  <c r="AN174" i="1"/>
  <c r="O174" i="1" s="1"/>
  <c r="AM175" i="1"/>
  <c r="L175" i="1" s="1"/>
  <c r="AN175" i="1"/>
  <c r="AM176" i="1"/>
  <c r="L176" i="1" s="1"/>
  <c r="AN176" i="1"/>
  <c r="O176" i="1" s="1"/>
  <c r="AM177" i="1"/>
  <c r="L177" i="1" s="1"/>
  <c r="AN177" i="1"/>
  <c r="O177" i="1" s="1"/>
  <c r="AM178" i="1"/>
  <c r="AN178" i="1"/>
  <c r="O178" i="1" s="1"/>
  <c r="AM179" i="1"/>
  <c r="AN179" i="1"/>
  <c r="O179" i="1" s="1"/>
  <c r="AM180" i="1"/>
  <c r="AN180" i="1"/>
  <c r="O180" i="1" s="1"/>
  <c r="AM181" i="1"/>
  <c r="L181" i="1" s="1"/>
  <c r="AN181" i="1"/>
  <c r="AM182" i="1"/>
  <c r="L182" i="1" s="1"/>
  <c r="AN182" i="1"/>
  <c r="AM183" i="1"/>
  <c r="AN183" i="1"/>
  <c r="O183" i="1" s="1"/>
  <c r="AM184" i="1"/>
  <c r="AN184" i="1"/>
  <c r="O184" i="1" s="1"/>
  <c r="AM185" i="1"/>
  <c r="L185" i="1" s="1"/>
  <c r="AN185" i="1"/>
  <c r="AM186" i="1"/>
  <c r="L186" i="1" s="1"/>
  <c r="AN186" i="1"/>
  <c r="AM187" i="1"/>
  <c r="AN187" i="1"/>
  <c r="O187" i="1" s="1"/>
  <c r="AM188" i="1"/>
  <c r="AN188" i="1"/>
  <c r="O188" i="1" s="1"/>
  <c r="AM189" i="1"/>
  <c r="L189" i="1" s="1"/>
  <c r="AN189" i="1"/>
  <c r="AM190" i="1"/>
  <c r="L190" i="1" s="1"/>
  <c r="AN190" i="1"/>
  <c r="AM191" i="1"/>
  <c r="AN191" i="1"/>
  <c r="O191" i="1" s="1"/>
  <c r="AM192" i="1"/>
  <c r="AN192" i="1"/>
  <c r="O192" i="1" s="1"/>
  <c r="AM193" i="1"/>
  <c r="L193" i="1" s="1"/>
  <c r="AN193" i="1"/>
  <c r="AM194" i="1"/>
  <c r="L194" i="1" s="1"/>
  <c r="AN194" i="1"/>
  <c r="AM195" i="1"/>
  <c r="AN195" i="1"/>
  <c r="O195" i="1" s="1"/>
  <c r="O3" i="17" l="1"/>
  <c r="I39" i="16" a="1"/>
  <c r="I39" i="16" s="1"/>
  <c r="I118" i="16" a="1"/>
  <c r="I118" i="16" s="1"/>
  <c r="AA2" i="16"/>
  <c r="I195" i="17" a="1"/>
  <c r="I195" i="17" s="1"/>
  <c r="I217" i="17" a="1"/>
  <c r="I217" i="17" s="1"/>
  <c r="AH215" i="1" s="1"/>
  <c r="I202" i="17" a="1"/>
  <c r="I202" i="17" s="1"/>
  <c r="AH200" i="1" s="1"/>
  <c r="I206" i="17" a="1"/>
  <c r="I206" i="17" s="1"/>
  <c r="AH204" i="1" s="1"/>
  <c r="I219" i="17" a="1"/>
  <c r="I219" i="17" s="1"/>
  <c r="AH217" i="1" s="1"/>
  <c r="I214" i="17" a="1"/>
  <c r="I214" i="17" s="1"/>
  <c r="AH212" i="1" s="1"/>
  <c r="I216" i="17" a="1"/>
  <c r="I216" i="17" s="1"/>
  <c r="AH214" i="1" s="1"/>
  <c r="I220" i="17" a="1"/>
  <c r="I220" i="17" s="1"/>
  <c r="AH218" i="1" s="1"/>
  <c r="I200" i="19" a="1"/>
  <c r="I200" i="19" s="1"/>
  <c r="AI198" i="1" s="1"/>
  <c r="I202" i="19" a="1"/>
  <c r="I202" i="19" s="1"/>
  <c r="AI200" i="1" s="1"/>
  <c r="I206" i="19" a="1"/>
  <c r="I206" i="19" s="1"/>
  <c r="AI204" i="1" s="1"/>
  <c r="I214" i="19" a="1"/>
  <c r="I214" i="19" s="1"/>
  <c r="AI212" i="1" s="1"/>
  <c r="I216" i="19" a="1"/>
  <c r="I216" i="19" s="1"/>
  <c r="AI214" i="1" s="1"/>
  <c r="I220" i="19" a="1"/>
  <c r="I220" i="19" s="1"/>
  <c r="AI218" i="1" s="1"/>
  <c r="I203" i="19" a="1"/>
  <c r="I203" i="19" s="1"/>
  <c r="AI201" i="1" s="1"/>
  <c r="I215" i="19" a="1"/>
  <c r="I215" i="19" s="1"/>
  <c r="AI213" i="1" s="1"/>
  <c r="I217" i="19" a="1"/>
  <c r="I217" i="19" s="1"/>
  <c r="AI215" i="1" s="1"/>
  <c r="I219" i="19" a="1"/>
  <c r="I219" i="19" s="1"/>
  <c r="AI217" i="1" s="1"/>
  <c r="I221" i="19" a="1"/>
  <c r="I221" i="19" s="1"/>
  <c r="AI219" i="1" s="1"/>
  <c r="H207" i="18" a="1"/>
  <c r="H207" i="18" s="1"/>
  <c r="AC205" i="1" s="1"/>
  <c r="H217" i="18" a="1"/>
  <c r="H217" i="18" s="1"/>
  <c r="AC215" i="1" s="1"/>
  <c r="H221" i="18" a="1"/>
  <c r="H221" i="18" s="1"/>
  <c r="AC219" i="1" s="1"/>
  <c r="H216" i="18" a="1"/>
  <c r="H216" i="18" s="1"/>
  <c r="AC214" i="1" s="1"/>
  <c r="H216" i="16" a="1"/>
  <c r="H216" i="16" s="1"/>
  <c r="AD214" i="1" s="1"/>
  <c r="H207" i="16" a="1"/>
  <c r="H207" i="16" s="1"/>
  <c r="AD205" i="1" s="1"/>
  <c r="H217" i="16" a="1"/>
  <c r="H217" i="16" s="1"/>
  <c r="AD215" i="1" s="1"/>
  <c r="H217" i="2" a="1"/>
  <c r="H217" i="2" s="1"/>
  <c r="Y215" i="1" s="1"/>
  <c r="H221" i="2" a="1"/>
  <c r="H221" i="2" s="1"/>
  <c r="Y219" i="1" s="1"/>
  <c r="H207" i="2" a="1"/>
  <c r="H207" i="2" s="1"/>
  <c r="Y205" i="1" s="1"/>
  <c r="H216" i="2" a="1"/>
  <c r="H216" i="2" s="1"/>
  <c r="Y214" i="1" s="1"/>
  <c r="H206" i="17" a="1"/>
  <c r="H206" i="17" s="1"/>
  <c r="H202" i="17" a="1"/>
  <c r="H202" i="17" s="1"/>
  <c r="H216" i="17" a="1"/>
  <c r="H216" i="17" s="1"/>
  <c r="H220" i="17" a="1"/>
  <c r="H220" i="17" s="1"/>
  <c r="H195" i="17" a="1"/>
  <c r="H195" i="17" s="1"/>
  <c r="H214" i="17" a="1"/>
  <c r="H214" i="17" s="1"/>
  <c r="H217" i="17" a="1"/>
  <c r="H217" i="17" s="1"/>
  <c r="H219" i="17" a="1"/>
  <c r="H219" i="17" s="1"/>
  <c r="H207" i="19" a="1"/>
  <c r="H207" i="19" s="1"/>
  <c r="AB205" i="1" s="1"/>
  <c r="H217" i="19" a="1"/>
  <c r="H217" i="19" s="1"/>
  <c r="AB215" i="1" s="1"/>
  <c r="H221" i="19" a="1"/>
  <c r="H221" i="19" s="1"/>
  <c r="AB219" i="1" s="1"/>
  <c r="H216" i="19" a="1"/>
  <c r="H216" i="19" s="1"/>
  <c r="AB214" i="1" s="1"/>
  <c r="I197" i="14" a="1"/>
  <c r="I197" i="14" s="1"/>
  <c r="I199" i="14" a="1"/>
  <c r="I199" i="14" s="1"/>
  <c r="I201" i="14" a="1"/>
  <c r="I201" i="14" s="1"/>
  <c r="I203" i="14" a="1"/>
  <c r="I203" i="14" s="1"/>
  <c r="I205" i="14" a="1"/>
  <c r="I205" i="14" s="1"/>
  <c r="I207" i="14" a="1"/>
  <c r="I207" i="14" s="1"/>
  <c r="AG205" i="1" s="1"/>
  <c r="I211" i="14" a="1"/>
  <c r="I211" i="14" s="1"/>
  <c r="I213" i="14" a="1"/>
  <c r="I213" i="14" s="1"/>
  <c r="I215" i="14" a="1"/>
  <c r="I215" i="14" s="1"/>
  <c r="I217" i="14" a="1"/>
  <c r="I217" i="14" s="1"/>
  <c r="AG215" i="1" s="1"/>
  <c r="I219" i="14" a="1"/>
  <c r="I219" i="14" s="1"/>
  <c r="I221" i="14" a="1"/>
  <c r="I221" i="14" s="1"/>
  <c r="AG219" i="1" s="1"/>
  <c r="I223" i="14" a="1"/>
  <c r="I223" i="14" s="1"/>
  <c r="I218" i="14" a="1"/>
  <c r="I218" i="14" s="1"/>
  <c r="I198" i="14" a="1"/>
  <c r="I198" i="14" s="1"/>
  <c r="I200" i="14" a="1"/>
  <c r="I200" i="14" s="1"/>
  <c r="I202" i="14" a="1"/>
  <c r="I202" i="14" s="1"/>
  <c r="I204" i="14" a="1"/>
  <c r="I204" i="14" s="1"/>
  <c r="I206" i="14" a="1"/>
  <c r="I206" i="14" s="1"/>
  <c r="I208" i="14" a="1"/>
  <c r="I208" i="14" s="1"/>
  <c r="I210" i="14" a="1"/>
  <c r="I210" i="14" s="1"/>
  <c r="I212" i="14" a="1"/>
  <c r="I212" i="14" s="1"/>
  <c r="I214" i="14" a="1"/>
  <c r="I214" i="14" s="1"/>
  <c r="I216" i="14" a="1"/>
  <c r="I216" i="14" s="1"/>
  <c r="AG214" i="1" s="1"/>
  <c r="I220" i="14" a="1"/>
  <c r="I220" i="14" s="1"/>
  <c r="I224" i="14" a="1"/>
  <c r="I224" i="14" s="1"/>
  <c r="H207" i="14" a="1"/>
  <c r="H207" i="14" s="1"/>
  <c r="Z205" i="1" s="1"/>
  <c r="H217" i="14" a="1"/>
  <c r="H217" i="14" s="1"/>
  <c r="Z215" i="1" s="1"/>
  <c r="H221" i="14" a="1"/>
  <c r="H221" i="14" s="1"/>
  <c r="Z219" i="1" s="1"/>
  <c r="H206" i="14" a="1"/>
  <c r="H206" i="14" s="1"/>
  <c r="Z204" i="1" s="1"/>
  <c r="H216" i="14" a="1"/>
  <c r="H216" i="14" s="1"/>
  <c r="Z214" i="1" s="1"/>
  <c r="F8" i="16"/>
  <c r="F8" i="19"/>
  <c r="F8" i="14"/>
  <c r="F8" i="18"/>
  <c r="F8" i="17"/>
  <c r="F8" i="2"/>
  <c r="I13" i="1"/>
  <c r="I43" i="1"/>
  <c r="I26" i="1"/>
  <c r="I181" i="1"/>
  <c r="I167" i="1"/>
  <c r="I165" i="1"/>
  <c r="I77" i="1"/>
  <c r="I161" i="1"/>
  <c r="I159" i="1"/>
  <c r="I128" i="1"/>
  <c r="I12" i="1"/>
  <c r="I152" i="1"/>
  <c r="I115" i="1"/>
  <c r="I109" i="1"/>
  <c r="I184" i="1"/>
  <c r="I180" i="1"/>
  <c r="I46" i="1"/>
  <c r="I44" i="1"/>
  <c r="I187" i="1"/>
  <c r="I140" i="1"/>
  <c r="L115" i="1"/>
  <c r="I104" i="1"/>
  <c r="I102" i="1"/>
  <c r="L77" i="1"/>
  <c r="I32" i="1"/>
  <c r="I191" i="1"/>
  <c r="I193" i="1"/>
  <c r="I90" i="1"/>
  <c r="I34" i="1"/>
  <c r="I183" i="1"/>
  <c r="I171" i="1"/>
  <c r="L165" i="1"/>
  <c r="I136" i="1"/>
  <c r="L102" i="1"/>
  <c r="I86" i="1"/>
  <c r="I83" i="1"/>
  <c r="I75" i="1"/>
  <c r="I65" i="1"/>
  <c r="I54" i="1"/>
  <c r="I50" i="1"/>
  <c r="I30" i="1"/>
  <c r="I192" i="1"/>
  <c r="I195" i="1"/>
  <c r="I189" i="1"/>
  <c r="I188" i="1"/>
  <c r="I179" i="1"/>
  <c r="I177" i="1"/>
  <c r="I149" i="1"/>
  <c r="I144" i="1"/>
  <c r="I132" i="1"/>
  <c r="I112" i="1"/>
  <c r="I80" i="1"/>
  <c r="L65" i="1"/>
  <c r="I58" i="1"/>
  <c r="I42" i="1"/>
  <c r="I185" i="1"/>
  <c r="I175" i="1"/>
  <c r="I111" i="1"/>
  <c r="I69" i="1"/>
  <c r="I57" i="1"/>
  <c r="I21" i="1"/>
  <c r="I18" i="1"/>
  <c r="I190" i="1"/>
  <c r="I182" i="1"/>
  <c r="L171" i="1"/>
  <c r="I168" i="1"/>
  <c r="L167" i="1"/>
  <c r="L149" i="1"/>
  <c r="I147" i="1"/>
  <c r="I139" i="1"/>
  <c r="I131" i="1"/>
  <c r="I125" i="1"/>
  <c r="L109" i="1"/>
  <c r="I100" i="1"/>
  <c r="I94" i="1"/>
  <c r="L90" i="1"/>
  <c r="I87" i="1"/>
  <c r="L86" i="1"/>
  <c r="I84" i="1"/>
  <c r="I79" i="1"/>
  <c r="L75" i="1"/>
  <c r="I73" i="1"/>
  <c r="I55" i="1"/>
  <c r="L50" i="1"/>
  <c r="I47" i="1"/>
  <c r="L46" i="1"/>
  <c r="L32" i="1"/>
  <c r="I8" i="1"/>
  <c r="O161" i="1"/>
  <c r="I123" i="1"/>
  <c r="I119" i="1"/>
  <c r="I99" i="1"/>
  <c r="O80" i="1"/>
  <c r="I78" i="1"/>
  <c r="I59" i="1"/>
  <c r="O43" i="1"/>
  <c r="I194" i="1"/>
  <c r="I186" i="1"/>
  <c r="I163" i="1"/>
  <c r="I155" i="1"/>
  <c r="L152" i="1"/>
  <c r="I151" i="1"/>
  <c r="I143" i="1"/>
  <c r="I135" i="1"/>
  <c r="I103" i="1"/>
  <c r="I98" i="1"/>
  <c r="I82" i="1"/>
  <c r="I53" i="1"/>
  <c r="L44" i="1"/>
  <c r="I38" i="1"/>
  <c r="I27" i="1"/>
  <c r="L18" i="1"/>
  <c r="I17" i="1"/>
  <c r="I9" i="1"/>
  <c r="O186" i="1"/>
  <c r="O193" i="1"/>
  <c r="O189" i="1"/>
  <c r="O185" i="1"/>
  <c r="O181" i="1"/>
  <c r="I178" i="1"/>
  <c r="L178" i="1"/>
  <c r="O163" i="1"/>
  <c r="O190" i="1"/>
  <c r="O182" i="1"/>
  <c r="I174" i="1"/>
  <c r="L174" i="1"/>
  <c r="L192" i="1"/>
  <c r="L188" i="1"/>
  <c r="L184" i="1"/>
  <c r="L180" i="1"/>
  <c r="I173" i="1"/>
  <c r="I158" i="1"/>
  <c r="L158" i="1"/>
  <c r="O194" i="1"/>
  <c r="I176" i="1"/>
  <c r="L195" i="1"/>
  <c r="L191" i="1"/>
  <c r="L187" i="1"/>
  <c r="L183" i="1"/>
  <c r="L179" i="1"/>
  <c r="O175" i="1"/>
  <c r="I164" i="1"/>
  <c r="I146" i="1"/>
  <c r="L146" i="1"/>
  <c r="I145" i="1"/>
  <c r="I142" i="1"/>
  <c r="L142" i="1"/>
  <c r="I141" i="1"/>
  <c r="I138" i="1"/>
  <c r="L138" i="1"/>
  <c r="I137" i="1"/>
  <c r="I134" i="1"/>
  <c r="L134" i="1"/>
  <c r="I133" i="1"/>
  <c r="I130" i="1"/>
  <c r="L130" i="1"/>
  <c r="I129" i="1"/>
  <c r="I107" i="1"/>
  <c r="O107" i="1"/>
  <c r="I170" i="1"/>
  <c r="L170" i="1"/>
  <c r="I160" i="1"/>
  <c r="O159" i="1"/>
  <c r="I157" i="1"/>
  <c r="I154" i="1"/>
  <c r="L154" i="1"/>
  <c r="I148" i="1"/>
  <c r="L148" i="1"/>
  <c r="I120" i="1"/>
  <c r="I117" i="1"/>
  <c r="I93" i="1"/>
  <c r="L93" i="1"/>
  <c r="I172" i="1"/>
  <c r="I169" i="1"/>
  <c r="I166" i="1"/>
  <c r="L166" i="1"/>
  <c r="I156" i="1"/>
  <c r="I153" i="1"/>
  <c r="I150" i="1"/>
  <c r="L150" i="1"/>
  <c r="I124" i="1"/>
  <c r="I118" i="1"/>
  <c r="L118" i="1"/>
  <c r="I162" i="1"/>
  <c r="L162" i="1"/>
  <c r="I121" i="1"/>
  <c r="I108" i="1"/>
  <c r="L96" i="1"/>
  <c r="I96" i="1"/>
  <c r="L144" i="1"/>
  <c r="L140" i="1"/>
  <c r="L136" i="1"/>
  <c r="L132" i="1"/>
  <c r="L128" i="1"/>
  <c r="I127" i="1"/>
  <c r="O119" i="1"/>
  <c r="I114" i="1"/>
  <c r="L114" i="1"/>
  <c r="I106" i="1"/>
  <c r="L106" i="1"/>
  <c r="I105" i="1"/>
  <c r="O147" i="1"/>
  <c r="O143" i="1"/>
  <c r="O139" i="1"/>
  <c r="O135" i="1"/>
  <c r="O131" i="1"/>
  <c r="I126" i="1"/>
  <c r="L126" i="1"/>
  <c r="I116" i="1"/>
  <c r="I113" i="1"/>
  <c r="I110" i="1"/>
  <c r="L110" i="1"/>
  <c r="L74" i="1"/>
  <c r="I74" i="1"/>
  <c r="I122" i="1"/>
  <c r="L122" i="1"/>
  <c r="O98" i="1"/>
  <c r="L104" i="1"/>
  <c r="I95" i="1"/>
  <c r="O94" i="1"/>
  <c r="I92" i="1"/>
  <c r="I89" i="1"/>
  <c r="L89" i="1"/>
  <c r="I68" i="1"/>
  <c r="L68" i="1"/>
  <c r="O103" i="1"/>
  <c r="I101" i="1"/>
  <c r="L101" i="1"/>
  <c r="I91" i="1"/>
  <c r="I88" i="1"/>
  <c r="I85" i="1"/>
  <c r="L85" i="1"/>
  <c r="I81" i="1"/>
  <c r="L81" i="1"/>
  <c r="I97" i="1"/>
  <c r="L97" i="1"/>
  <c r="I71" i="1"/>
  <c r="L83" i="1"/>
  <c r="L79" i="1"/>
  <c r="I70" i="1"/>
  <c r="O69" i="1"/>
  <c r="I67" i="1"/>
  <c r="I64" i="1"/>
  <c r="L64" i="1"/>
  <c r="I61" i="1"/>
  <c r="O61" i="1"/>
  <c r="O82" i="1"/>
  <c r="O78" i="1"/>
  <c r="I76" i="1"/>
  <c r="L76" i="1"/>
  <c r="I66" i="1"/>
  <c r="I63" i="1"/>
  <c r="O42" i="1"/>
  <c r="I72" i="1"/>
  <c r="L72" i="1"/>
  <c r="I62" i="1"/>
  <c r="L62" i="1"/>
  <c r="I60" i="1"/>
  <c r="L60" i="1"/>
  <c r="I56" i="1"/>
  <c r="L56" i="1"/>
  <c r="L52" i="1"/>
  <c r="I52" i="1"/>
  <c r="I40" i="1"/>
  <c r="L40" i="1"/>
  <c r="L39" i="1"/>
  <c r="I39" i="1"/>
  <c r="L58" i="1"/>
  <c r="L54" i="1"/>
  <c r="I49" i="1"/>
  <c r="L49" i="1"/>
  <c r="I33" i="1"/>
  <c r="L33" i="1"/>
  <c r="O57" i="1"/>
  <c r="O53" i="1"/>
  <c r="I51" i="1"/>
  <c r="I48" i="1"/>
  <c r="I45" i="1"/>
  <c r="L45" i="1"/>
  <c r="I41" i="1"/>
  <c r="L41" i="1"/>
  <c r="I36" i="1"/>
  <c r="I35" i="1"/>
  <c r="O34" i="1"/>
  <c r="I29" i="1"/>
  <c r="L29" i="1"/>
  <c r="I28" i="1"/>
  <c r="I31" i="1"/>
  <c r="I25" i="1"/>
  <c r="L25" i="1"/>
  <c r="I37" i="1"/>
  <c r="L37" i="1"/>
  <c r="L27" i="1"/>
  <c r="I24" i="1"/>
  <c r="L24" i="1"/>
  <c r="I23" i="1"/>
  <c r="I20" i="1"/>
  <c r="L20" i="1"/>
  <c r="O26" i="1"/>
  <c r="I22" i="1"/>
  <c r="I19" i="1"/>
  <c r="I7" i="1"/>
  <c r="L7" i="1"/>
  <c r="I16" i="1"/>
  <c r="L16" i="1"/>
  <c r="I14" i="1"/>
  <c r="I11" i="1"/>
  <c r="L11" i="1"/>
  <c r="I10" i="1"/>
  <c r="I15" i="1"/>
  <c r="O13" i="1"/>
  <c r="L9" i="1"/>
  <c r="L12" i="1"/>
  <c r="L8" i="1"/>
  <c r="AA212" i="1" l="1"/>
  <c r="AA218" i="1"/>
  <c r="AA214" i="1"/>
  <c r="AA200" i="1"/>
  <c r="AA204" i="1"/>
  <c r="AA217" i="1"/>
  <c r="AA215" i="1"/>
  <c r="AG222" i="1"/>
  <c r="AG218" i="1"/>
  <c r="AG206" i="1"/>
  <c r="AG198" i="1"/>
  <c r="AG211" i="1"/>
  <c r="AG203" i="1"/>
  <c r="AG212" i="1"/>
  <c r="AG204" i="1"/>
  <c r="AG196" i="1"/>
  <c r="AG217" i="1"/>
  <c r="AG209" i="1"/>
  <c r="AG201" i="1"/>
  <c r="AG210" i="1"/>
  <c r="AG202" i="1"/>
  <c r="AG216" i="1"/>
  <c r="AG199" i="1"/>
  <c r="AG208" i="1"/>
  <c r="AG200" i="1"/>
  <c r="AG221" i="1"/>
  <c r="AG213" i="1"/>
  <c r="AG197" i="1"/>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09" i="27"/>
  <c r="C109"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0" i="27"/>
  <c r="C130"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AN6" i="1"/>
  <c r="O6" i="1" s="1"/>
  <c r="AM6" i="1"/>
  <c r="L6" i="1" s="1"/>
  <c r="B54" i="28"/>
  <c r="C54" i="28"/>
  <c r="D54" i="28"/>
  <c r="E54" i="28"/>
  <c r="B81" i="28"/>
  <c r="C81" i="28"/>
  <c r="D81" i="28"/>
  <c r="E81" i="28"/>
  <c r="B196" i="28"/>
  <c r="C196" i="28"/>
  <c r="D196" i="28"/>
  <c r="E196" i="28"/>
  <c r="B212" i="28"/>
  <c r="C212" i="28"/>
  <c r="D212" i="28"/>
  <c r="E212" i="28"/>
  <c r="B213" i="28"/>
  <c r="C213" i="28"/>
  <c r="D213" i="28"/>
  <c r="E213" i="28"/>
  <c r="B73" i="28"/>
  <c r="C73" i="28"/>
  <c r="D73" i="28"/>
  <c r="E73" i="28"/>
  <c r="B190" i="28"/>
  <c r="C190" i="28"/>
  <c r="D190" i="28"/>
  <c r="E190" i="28"/>
  <c r="B126" i="28"/>
  <c r="C126" i="28"/>
  <c r="D126" i="28"/>
  <c r="E126" i="28"/>
  <c r="E125" i="28"/>
  <c r="D125" i="28"/>
  <c r="C125" i="28"/>
  <c r="B125" i="28"/>
  <c r="Z3" i="18"/>
  <c r="Y3" i="18"/>
  <c r="V3" i="18"/>
  <c r="U3" i="18"/>
  <c r="T3" i="18"/>
  <c r="Z3" i="17"/>
  <c r="Y3" i="17"/>
  <c r="X3" i="17"/>
  <c r="W3" i="17"/>
  <c r="V3" i="17"/>
  <c r="AD2" i="17"/>
  <c r="AC2" i="17"/>
  <c r="AB2" i="17"/>
  <c r="AA2" i="17"/>
  <c r="Z2" i="17"/>
  <c r="Y2" i="17"/>
  <c r="X2" i="17"/>
  <c r="W2" i="17"/>
  <c r="V2" i="17"/>
  <c r="AD2" i="18"/>
  <c r="AC2" i="18"/>
  <c r="AB2" i="18"/>
  <c r="AA2" i="18"/>
  <c r="Z2" i="18"/>
  <c r="Y2" i="18"/>
  <c r="V2" i="18"/>
  <c r="U2" i="18"/>
  <c r="T2" i="18"/>
  <c r="AF3" i="16"/>
  <c r="AE3" i="16"/>
  <c r="AD3" i="16"/>
  <c r="AC3" i="16"/>
  <c r="AB3" i="16"/>
  <c r="AJ2" i="16"/>
  <c r="AI2" i="16"/>
  <c r="AH2" i="16"/>
  <c r="AG2" i="16"/>
  <c r="AF2" i="16"/>
  <c r="AE2" i="16"/>
  <c r="AD2" i="16"/>
  <c r="Z3" i="14"/>
  <c r="Y3" i="14"/>
  <c r="X3" i="14"/>
  <c r="W3" i="14"/>
  <c r="T3" i="14"/>
  <c r="AD2" i="14"/>
  <c r="AC2" i="14"/>
  <c r="AB2" i="14"/>
  <c r="AA2" i="14"/>
  <c r="Z2" i="14"/>
  <c r="Y2" i="14"/>
  <c r="X2" i="14"/>
  <c r="W2" i="14"/>
  <c r="T2" i="14"/>
  <c r="AA2" i="2"/>
  <c r="AB2" i="2"/>
  <c r="AE2" i="2"/>
  <c r="AF2" i="2"/>
  <c r="I147" i="14" l="1" a="1"/>
  <c r="I147" i="14" s="1"/>
  <c r="I66" i="19" a="1"/>
  <c r="I66" i="19" s="1"/>
  <c r="I74" i="19" a="1"/>
  <c r="I74" i="19" s="1"/>
  <c r="I53" i="19" a="1"/>
  <c r="I53" i="19" s="1"/>
  <c r="I179" i="19" a="1"/>
  <c r="I179" i="19" s="1"/>
  <c r="M3" i="18"/>
  <c r="I182" i="17" a="1"/>
  <c r="I182" i="17" s="1"/>
  <c r="AH180" i="1" s="1"/>
  <c r="I192" i="17" a="1"/>
  <c r="I192" i="17" s="1"/>
  <c r="AH190" i="1" s="1"/>
  <c r="H192" i="17" a="1"/>
  <c r="H192" i="17" s="1"/>
  <c r="H182" i="17" a="1"/>
  <c r="H182" i="17" s="1"/>
  <c r="I22" i="14" a="1"/>
  <c r="I22" i="14" s="1"/>
  <c r="I26" i="14" a="1"/>
  <c r="I26" i="14" s="1"/>
  <c r="I28" i="14" a="1"/>
  <c r="I28" i="14" s="1"/>
  <c r="I30" i="14" a="1"/>
  <c r="I30" i="14" s="1"/>
  <c r="I34" i="14" a="1"/>
  <c r="I34" i="14" s="1"/>
  <c r="I36" i="14" a="1"/>
  <c r="I36" i="14" s="1"/>
  <c r="I50" i="14" a="1"/>
  <c r="I50" i="14" s="1"/>
  <c r="I52" i="14" a="1"/>
  <c r="I52" i="14" s="1"/>
  <c r="I54" i="14" a="1"/>
  <c r="I54" i="14" s="1"/>
  <c r="I56" i="14" a="1"/>
  <c r="I56" i="14" s="1"/>
  <c r="I137" i="14" a="1"/>
  <c r="I137" i="14" s="1"/>
  <c r="I141" i="14" a="1"/>
  <c r="I141" i="14" s="1"/>
  <c r="I148" i="14" a="1"/>
  <c r="I148" i="14" s="1"/>
  <c r="I64" i="14" a="1"/>
  <c r="I64" i="14" s="1"/>
  <c r="I83" i="14" a="1"/>
  <c r="I83" i="14" s="1"/>
  <c r="I85" i="14" a="1"/>
  <c r="I85" i="14" s="1"/>
  <c r="I105" i="14" a="1"/>
  <c r="I105" i="14" s="1"/>
  <c r="I23" i="14" a="1"/>
  <c r="I23" i="14" s="1"/>
  <c r="I25" i="14" a="1"/>
  <c r="I25" i="14" s="1"/>
  <c r="I27" i="14" a="1"/>
  <c r="I27" i="14" s="1"/>
  <c r="I29" i="14" a="1"/>
  <c r="I29" i="14" s="1"/>
  <c r="I31" i="14" a="1"/>
  <c r="I31" i="14" s="1"/>
  <c r="I37" i="14" a="1"/>
  <c r="I37" i="14" s="1"/>
  <c r="I45" i="14" a="1"/>
  <c r="I45" i="14" s="1"/>
  <c r="I49" i="14" a="1"/>
  <c r="I49" i="14" s="1"/>
  <c r="I51" i="14" a="1"/>
  <c r="I51" i="14" s="1"/>
  <c r="I53" i="14" a="1"/>
  <c r="I53" i="14" s="1"/>
  <c r="I55" i="14" a="1"/>
  <c r="I55" i="14" s="1"/>
  <c r="I57" i="14" a="1"/>
  <c r="I57" i="14" s="1"/>
  <c r="I61" i="14" a="1"/>
  <c r="I61" i="14" s="1"/>
  <c r="I134" i="14" a="1"/>
  <c r="I134" i="14" s="1"/>
  <c r="I164" i="14" a="1"/>
  <c r="I164" i="14" s="1"/>
  <c r="I168" i="14" a="1"/>
  <c r="I168" i="14" s="1"/>
  <c r="I170" i="14" a="1"/>
  <c r="I170" i="14" s="1"/>
  <c r="I174" i="14" a="1"/>
  <c r="I174" i="14" s="1"/>
  <c r="I178" i="14" a="1"/>
  <c r="I178" i="14" s="1"/>
  <c r="I180" i="14" a="1"/>
  <c r="I180" i="14" s="1"/>
  <c r="I188" i="14" a="1"/>
  <c r="I188" i="14" s="1"/>
  <c r="I190" i="14" a="1"/>
  <c r="I190" i="14" s="1"/>
  <c r="I192" i="14" a="1"/>
  <c r="I192" i="14" s="1"/>
  <c r="AG190" i="1" s="1"/>
  <c r="I13" i="14" a="1"/>
  <c r="I13" i="14" s="1"/>
  <c r="I80" i="14" a="1"/>
  <c r="I80" i="14" s="1"/>
  <c r="I88" i="14" a="1"/>
  <c r="I88" i="14" s="1"/>
  <c r="I129" i="14" a="1"/>
  <c r="I129" i="14" s="1"/>
  <c r="I133" i="14" a="1"/>
  <c r="I133" i="14" s="1"/>
  <c r="I12" i="14" a="1"/>
  <c r="I12" i="14" s="1"/>
  <c r="I63" i="14" a="1"/>
  <c r="I63" i="14" s="1"/>
  <c r="I106" i="14" a="1"/>
  <c r="I106" i="14" s="1"/>
  <c r="I157" i="14" a="1"/>
  <c r="I157" i="14" s="1"/>
  <c r="I165" i="14" a="1"/>
  <c r="I165" i="14" s="1"/>
  <c r="I167" i="14" a="1"/>
  <c r="I167" i="14" s="1"/>
  <c r="I169" i="14" a="1"/>
  <c r="I169" i="14" s="1"/>
  <c r="I175" i="14" a="1"/>
  <c r="I175" i="14" s="1"/>
  <c r="I177" i="14" a="1"/>
  <c r="I177" i="14" s="1"/>
  <c r="I187" i="14" a="1"/>
  <c r="I187" i="14" s="1"/>
  <c r="I189" i="14" a="1"/>
  <c r="I189" i="14" s="1"/>
  <c r="I191" i="14" a="1"/>
  <c r="I191" i="14" s="1"/>
  <c r="I193" i="14" a="1"/>
  <c r="I193" i="14" s="1"/>
  <c r="I195" i="14" a="1"/>
  <c r="I195" i="14" s="1"/>
  <c r="AG193" i="1" s="1"/>
  <c r="I15" i="14" a="1"/>
  <c r="I15" i="14" s="1"/>
  <c r="I84" i="14" a="1"/>
  <c r="I84" i="14" s="1"/>
  <c r="I92" i="14" a="1"/>
  <c r="I92" i="14" s="1"/>
  <c r="I127" i="14" a="1"/>
  <c r="I127" i="14" s="1"/>
  <c r="I10" i="14" a="1"/>
  <c r="I10" i="14" s="1"/>
  <c r="I11" i="14" a="1"/>
  <c r="I11" i="14" s="1"/>
  <c r="I14" i="14" a="1"/>
  <c r="I14" i="14" s="1"/>
  <c r="AG10" i="1" s="1"/>
  <c r="I156" i="14" a="1"/>
  <c r="I156" i="14" s="1"/>
  <c r="I135" i="14" a="1"/>
  <c r="I135" i="14" s="1"/>
  <c r="M3" i="14"/>
  <c r="S3" i="18"/>
  <c r="T2" i="17"/>
  <c r="P3" i="14"/>
  <c r="N2" i="17"/>
  <c r="O3" i="14"/>
  <c r="S3" i="14"/>
  <c r="Q3" i="14"/>
  <c r="U3" i="17"/>
  <c r="N3" i="14"/>
  <c r="R3" i="14"/>
  <c r="AA3" i="16"/>
  <c r="O3" i="18"/>
  <c r="T3" i="17"/>
  <c r="S2" i="14"/>
  <c r="P2" i="14"/>
  <c r="O2" i="17"/>
  <c r="U2" i="17"/>
  <c r="O2" i="14"/>
  <c r="M2" i="14"/>
  <c r="Q2" i="14"/>
  <c r="M2" i="16"/>
  <c r="M3" i="16"/>
  <c r="P2" i="17"/>
  <c r="Q3" i="18"/>
  <c r="N2" i="14"/>
  <c r="R2" i="14"/>
  <c r="M2" i="17"/>
  <c r="S2" i="17"/>
  <c r="N3" i="18"/>
  <c r="R3" i="18"/>
  <c r="I6" i="1"/>
  <c r="P3" i="18"/>
  <c r="AA180" i="1" l="1"/>
  <c r="AA190" i="1"/>
  <c r="AG24" i="1"/>
  <c r="AG78" i="1"/>
  <c r="AG48" i="1"/>
  <c r="AI64" i="1"/>
  <c r="AG26" i="1"/>
  <c r="AG54" i="1"/>
  <c r="AG8" i="1"/>
  <c r="AG28" i="1"/>
  <c r="AG11" i="1"/>
  <c r="AG146" i="1"/>
  <c r="AG20" i="1"/>
  <c r="AG52" i="1"/>
  <c r="AG168" i="1"/>
  <c r="AG191" i="1"/>
  <c r="AG154" i="1"/>
  <c r="AG175" i="1"/>
  <c r="AG186" i="1"/>
  <c r="AG55" i="1"/>
  <c r="AG47" i="1"/>
  <c r="AG21" i="1"/>
  <c r="AI177" i="1"/>
  <c r="AG167" i="1"/>
  <c r="AG189" i="1"/>
  <c r="AG173" i="1"/>
  <c r="AG9" i="1"/>
  <c r="AG178" i="1"/>
  <c r="AG90" i="1"/>
  <c r="AG165" i="1"/>
  <c r="AG187" i="1"/>
  <c r="AG155" i="1"/>
  <c r="AG176" i="1"/>
  <c r="AG25" i="1"/>
  <c r="AG163" i="1"/>
  <c r="AG185" i="1"/>
  <c r="AG166" i="1"/>
  <c r="AG188" i="1"/>
  <c r="AG172" i="1"/>
  <c r="AG43" i="1"/>
  <c r="AG23" i="1"/>
  <c r="E8" i="17" l="1" a="1"/>
  <c r="E8" i="17" s="1"/>
  <c r="E8" i="18" a="1"/>
  <c r="E8" i="18" s="1"/>
  <c r="D8" i="14" l="1" a="1"/>
  <c r="D8" i="14" s="1"/>
  <c r="E8" i="14" a="1"/>
  <c r="E8" i="14" s="1"/>
  <c r="D8" i="16" a="1"/>
  <c r="D8" i="16" s="1"/>
  <c r="E8" i="16" a="1"/>
  <c r="E8" i="16" s="1"/>
  <c r="D8" i="19" a="1"/>
  <c r="D8" i="19" s="1"/>
  <c r="E8" i="19" a="1"/>
  <c r="E8" i="19" s="1"/>
  <c r="D8" i="2" a="1"/>
  <c r="D8" i="2" s="1"/>
  <c r="E8" i="2" a="1"/>
  <c r="E8" i="2" s="1"/>
  <c r="D8" i="17" a="1"/>
  <c r="D8" i="17" s="1"/>
  <c r="D8" i="18" a="1"/>
  <c r="D8" i="18" s="1"/>
  <c r="B8" i="18" a="1"/>
  <c r="B8" i="18" s="1"/>
  <c r="B8" i="17" a="1"/>
  <c r="B8" i="17" s="1"/>
  <c r="B8" i="16" a="1"/>
  <c r="B8" i="16" s="1"/>
  <c r="F7" i="1"/>
  <c r="F11" i="1"/>
  <c r="F15" i="1"/>
  <c r="F8" i="1"/>
  <c r="F158" i="28" s="1"/>
  <c r="F12" i="1"/>
  <c r="F16" i="1"/>
  <c r="F118" i="28" s="1"/>
  <c r="F9" i="1"/>
  <c r="F92" i="28" s="1"/>
  <c r="F13" i="1"/>
  <c r="F129" i="28" s="1"/>
  <c r="F17" i="1"/>
  <c r="F20" i="1"/>
  <c r="F24" i="1"/>
  <c r="F10" i="1"/>
  <c r="F111" i="28" s="1"/>
  <c r="F14" i="1"/>
  <c r="F21" i="1"/>
  <c r="F25" i="1"/>
  <c r="F150" i="28" s="1"/>
  <c r="F29" i="1"/>
  <c r="F185" i="28" s="1"/>
  <c r="F33" i="1"/>
  <c r="F137" i="28" s="1"/>
  <c r="F37" i="1"/>
  <c r="F26" i="1"/>
  <c r="F18" i="1"/>
  <c r="F114" i="28" s="1"/>
  <c r="F19" i="1"/>
  <c r="F22" i="1"/>
  <c r="F27" i="1"/>
  <c r="F28" i="1"/>
  <c r="F30" i="1"/>
  <c r="F64" i="28" s="1"/>
  <c r="F36" i="1"/>
  <c r="F39" i="1"/>
  <c r="F41" i="1"/>
  <c r="F45" i="1"/>
  <c r="F49" i="1"/>
  <c r="F34" i="1"/>
  <c r="F23" i="1"/>
  <c r="F69" i="28" s="1"/>
  <c r="F31" i="1"/>
  <c r="F38" i="1"/>
  <c r="F32" i="1"/>
  <c r="F78" i="28" s="1"/>
  <c r="F35" i="1"/>
  <c r="F168" i="28" s="1"/>
  <c r="F43" i="1"/>
  <c r="F50" i="1"/>
  <c r="F56" i="1"/>
  <c r="F60" i="1"/>
  <c r="F64" i="1"/>
  <c r="F68" i="1"/>
  <c r="F72" i="1"/>
  <c r="F76" i="1"/>
  <c r="F40" i="1"/>
  <c r="F44" i="1"/>
  <c r="F47" i="1"/>
  <c r="F53" i="1"/>
  <c r="F57" i="1"/>
  <c r="F61" i="1"/>
  <c r="F42" i="1"/>
  <c r="F48" i="1"/>
  <c r="F51" i="1"/>
  <c r="F54" i="1"/>
  <c r="F58" i="1"/>
  <c r="F62" i="1"/>
  <c r="F65" i="1"/>
  <c r="F71" i="1"/>
  <c r="F74" i="1"/>
  <c r="F81" i="1"/>
  <c r="F85" i="1"/>
  <c r="F89" i="1"/>
  <c r="F93" i="1"/>
  <c r="F97" i="1"/>
  <c r="F101" i="1"/>
  <c r="F69" i="1"/>
  <c r="F75" i="1"/>
  <c r="F78" i="1"/>
  <c r="F82" i="1"/>
  <c r="F52" i="1"/>
  <c r="F63" i="1"/>
  <c r="F66" i="1"/>
  <c r="F73" i="1"/>
  <c r="F79" i="1"/>
  <c r="F83" i="1"/>
  <c r="F70" i="1"/>
  <c r="F80" i="1"/>
  <c r="F84" i="1"/>
  <c r="F90" i="1"/>
  <c r="F96" i="1"/>
  <c r="F99" i="1"/>
  <c r="F106" i="1"/>
  <c r="F110" i="1"/>
  <c r="F114" i="1"/>
  <c r="F118" i="1"/>
  <c r="F122" i="1"/>
  <c r="F126" i="1"/>
  <c r="F59" i="1"/>
  <c r="F67" i="1"/>
  <c r="F77" i="1"/>
  <c r="F87" i="1"/>
  <c r="F94" i="1"/>
  <c r="F100" i="1"/>
  <c r="F103" i="1"/>
  <c r="F107" i="1"/>
  <c r="F46" i="1"/>
  <c r="F55" i="1"/>
  <c r="F88" i="1"/>
  <c r="F91" i="1"/>
  <c r="F98" i="1"/>
  <c r="F104" i="1"/>
  <c r="F108" i="1"/>
  <c r="F115" i="1"/>
  <c r="F121" i="1"/>
  <c r="F124" i="1"/>
  <c r="F130" i="1"/>
  <c r="F134" i="1"/>
  <c r="F138" i="1"/>
  <c r="F142" i="1"/>
  <c r="F146" i="1"/>
  <c r="F150" i="1"/>
  <c r="F154" i="1"/>
  <c r="F158" i="1"/>
  <c r="F162" i="1"/>
  <c r="F166" i="1"/>
  <c r="F170" i="1"/>
  <c r="F174" i="1"/>
  <c r="F178" i="1"/>
  <c r="F95" i="1"/>
  <c r="F105" i="1"/>
  <c r="F109" i="1"/>
  <c r="F112" i="1"/>
  <c r="F119" i="1"/>
  <c r="F125" i="1"/>
  <c r="F131" i="1"/>
  <c r="F135" i="1"/>
  <c r="F139" i="1"/>
  <c r="F143" i="1"/>
  <c r="F147" i="1"/>
  <c r="F92" i="1"/>
  <c r="F102" i="1"/>
  <c r="F113" i="1"/>
  <c r="F116" i="1"/>
  <c r="F123" i="1"/>
  <c r="F128" i="1"/>
  <c r="F140" i="28" s="1"/>
  <c r="F132" i="1"/>
  <c r="F245" i="28" s="1"/>
  <c r="F136" i="1"/>
  <c r="F140" i="1"/>
  <c r="F144" i="1"/>
  <c r="F148" i="1"/>
  <c r="F111" i="1"/>
  <c r="F149" i="1"/>
  <c r="F155" i="1"/>
  <c r="F161" i="1"/>
  <c r="F164" i="1"/>
  <c r="F171" i="1"/>
  <c r="F177" i="1"/>
  <c r="F127" i="1"/>
  <c r="F152" i="1"/>
  <c r="F159" i="1"/>
  <c r="F165" i="1"/>
  <c r="F168" i="1"/>
  <c r="F86" i="1"/>
  <c r="F129" i="1"/>
  <c r="F133" i="1"/>
  <c r="F137" i="1"/>
  <c r="F141" i="1"/>
  <c r="F145" i="1"/>
  <c r="F153" i="1"/>
  <c r="F156" i="1"/>
  <c r="F163" i="1"/>
  <c r="F169" i="1"/>
  <c r="F172" i="1"/>
  <c r="F117" i="1"/>
  <c r="F191" i="28" s="1"/>
  <c r="F120" i="1"/>
  <c r="F151" i="1"/>
  <c r="F157" i="1"/>
  <c r="F167" i="1"/>
  <c r="F74" i="28" s="1"/>
  <c r="F179" i="1"/>
  <c r="F183" i="1"/>
  <c r="F187" i="1"/>
  <c r="F191" i="1"/>
  <c r="F195" i="1"/>
  <c r="F182" i="1"/>
  <c r="F186" i="1"/>
  <c r="F207" i="28" s="1"/>
  <c r="F190" i="1"/>
  <c r="F175" i="1"/>
  <c r="F176" i="1"/>
  <c r="F180" i="1"/>
  <c r="F184" i="1"/>
  <c r="F188" i="1"/>
  <c r="F192" i="1"/>
  <c r="F194" i="1"/>
  <c r="F181" i="1"/>
  <c r="F185" i="1"/>
  <c r="F189" i="1"/>
  <c r="F193" i="1"/>
  <c r="F160" i="1"/>
  <c r="F173" i="1"/>
  <c r="F138" i="28" s="1"/>
  <c r="B8" i="19" a="1"/>
  <c r="B8" i="19" s="1"/>
  <c r="B8" i="14" a="1"/>
  <c r="B8" i="14" s="1"/>
  <c r="F6" i="1"/>
  <c r="F128" i="28" s="1"/>
  <c r="B8" i="2" a="1"/>
  <c r="B8" i="2" s="1"/>
  <c r="F204" i="28" l="1"/>
  <c r="F43" i="28"/>
  <c r="F200" i="28"/>
  <c r="F210" i="28"/>
  <c r="F189" i="28"/>
  <c r="F174" i="28"/>
  <c r="F253" i="28"/>
  <c r="F82" i="28"/>
  <c r="F153" i="28"/>
  <c r="F70" i="28"/>
  <c r="F139" i="28"/>
  <c r="F195" i="28"/>
  <c r="F98" i="28"/>
  <c r="F55" i="28"/>
  <c r="F112" i="28"/>
  <c r="F103" i="28"/>
  <c r="F96" i="28"/>
  <c r="F162" i="28"/>
  <c r="F95" i="28"/>
  <c r="F86" i="28"/>
  <c r="F193" i="28"/>
  <c r="F48" i="28"/>
  <c r="F171" i="28"/>
  <c r="F149" i="28"/>
  <c r="F148" i="28"/>
  <c r="F235" i="28"/>
  <c r="F254" i="28"/>
  <c r="F206" i="28"/>
  <c r="F255" i="28"/>
  <c r="F154" i="28"/>
  <c r="F203" i="28"/>
  <c r="F122" i="28"/>
  <c r="F56" i="28"/>
  <c r="F161" i="28"/>
  <c r="F63" i="28"/>
  <c r="F257" i="28"/>
  <c r="F157" i="28"/>
  <c r="F94" i="28"/>
  <c r="F42" i="28"/>
  <c r="F197" i="28"/>
  <c r="F46" i="28"/>
  <c r="F256" i="28"/>
  <c r="F51" i="28"/>
  <c r="F105" i="28"/>
  <c r="F175" i="28"/>
  <c r="F237" i="28"/>
  <c r="F177" i="28"/>
  <c r="F179" i="28"/>
  <c r="F108" i="28"/>
  <c r="F87" i="28"/>
  <c r="F117" i="28"/>
  <c r="F119" i="28"/>
  <c r="F121" i="28"/>
  <c r="F194" i="28"/>
  <c r="F178" i="28"/>
  <c r="F226" i="28"/>
  <c r="F44" i="28"/>
  <c r="F115" i="28"/>
  <c r="F222" i="28"/>
  <c r="F147" i="28"/>
  <c r="F134" i="28"/>
  <c r="F45" i="28"/>
  <c r="F73" i="28"/>
  <c r="F84" i="28"/>
  <c r="F188" i="28"/>
  <c r="F248" i="28"/>
  <c r="F192" i="28"/>
  <c r="F246" i="28"/>
  <c r="F239" i="28"/>
  <c r="F205" i="28"/>
  <c r="F68" i="28"/>
  <c r="F182" i="28"/>
  <c r="F60" i="28"/>
  <c r="F93" i="28"/>
  <c r="F136" i="28"/>
  <c r="F155" i="28"/>
  <c r="F135" i="28"/>
  <c r="F183" i="28"/>
  <c r="F258" i="28"/>
  <c r="F145" i="28"/>
  <c r="F249" i="28"/>
  <c r="F211" i="28"/>
  <c r="F173" i="28"/>
  <c r="F224" i="28"/>
  <c r="F102" i="28"/>
  <c r="F243" i="28"/>
  <c r="F208" i="28"/>
  <c r="F240" i="28"/>
  <c r="F116" i="28"/>
  <c r="F228" i="28"/>
  <c r="F219" i="28"/>
  <c r="F220" i="28"/>
  <c r="F214" i="28"/>
  <c r="F198" i="28"/>
  <c r="F186" i="28"/>
  <c r="F252" i="28"/>
  <c r="F244" i="28"/>
  <c r="F89" i="28"/>
  <c r="F66" i="28"/>
  <c r="F127" i="28"/>
  <c r="F91" i="28"/>
  <c r="F90" i="28"/>
  <c r="F241" i="28"/>
  <c r="F187" i="28"/>
  <c r="F67" i="28"/>
  <c r="F236" i="28"/>
  <c r="F229" i="28"/>
  <c r="F170" i="28"/>
  <c r="F76" i="28"/>
  <c r="F142" i="28"/>
  <c r="F106" i="28"/>
  <c r="F225" i="28"/>
  <c r="F97" i="28"/>
  <c r="F99" i="28"/>
  <c r="F152" i="28"/>
  <c r="F180" i="28"/>
  <c r="F212" i="28"/>
  <c r="F190" i="28"/>
  <c r="F259" i="28"/>
  <c r="F176" i="28"/>
  <c r="F165" i="28"/>
  <c r="F101" i="28"/>
  <c r="F156" i="28"/>
  <c r="F133" i="28"/>
  <c r="F100" i="28"/>
  <c r="F141" i="28"/>
  <c r="F251" i="28"/>
  <c r="F62" i="28"/>
  <c r="F72" i="28"/>
  <c r="F124" i="28"/>
  <c r="F58" i="28"/>
  <c r="F233" i="28"/>
  <c r="F143" i="28"/>
  <c r="F83" i="28"/>
  <c r="F123" i="28"/>
  <c r="F130" i="28"/>
  <c r="F57" i="28"/>
  <c r="F120" i="28"/>
  <c r="F65" i="28"/>
  <c r="F199" i="28"/>
  <c r="F169" i="28"/>
  <c r="F146" i="28"/>
  <c r="F218" i="28"/>
  <c r="F217" i="28"/>
  <c r="F216" i="28"/>
  <c r="F160" i="28"/>
  <c r="F144" i="28"/>
  <c r="F49" i="28"/>
  <c r="F164" i="28"/>
  <c r="F104" i="28"/>
  <c r="F85" i="28"/>
  <c r="F61" i="28"/>
  <c r="F242" i="28"/>
  <c r="F250" i="28"/>
  <c r="F184" i="28"/>
  <c r="F232" i="28"/>
  <c r="F50" i="28"/>
  <c r="F88" i="28"/>
  <c r="F80" i="28"/>
  <c r="F77" i="28"/>
  <c r="F231" i="28"/>
  <c r="F113" i="28"/>
  <c r="F79" i="28"/>
  <c r="F230" i="28"/>
  <c r="F221" i="28"/>
  <c r="F223" i="28"/>
  <c r="F166" i="28"/>
  <c r="F75" i="28"/>
  <c r="F163" i="28"/>
  <c r="F215" i="28"/>
  <c r="F181" i="28"/>
  <c r="F213" i="28"/>
  <c r="F234" i="28"/>
  <c r="F151" i="28"/>
  <c r="F167" i="28"/>
  <c r="F110" i="28"/>
  <c r="F132" i="28"/>
  <c r="F52" i="28"/>
  <c r="F59" i="28"/>
  <c r="F126" i="28"/>
  <c r="F53" i="28"/>
  <c r="F201" i="28"/>
  <c r="F131" i="28"/>
  <c r="F202" i="28"/>
  <c r="F107" i="28"/>
  <c r="F247" i="28"/>
  <c r="F47" i="28"/>
  <c r="F159" i="28"/>
  <c r="F172" i="28"/>
  <c r="F227" i="28"/>
  <c r="F109" i="28"/>
  <c r="F209" i="28"/>
  <c r="F71" i="28"/>
  <c r="F238" i="28"/>
  <c r="F81" i="28"/>
  <c r="F54" i="28"/>
  <c r="F196" i="28"/>
  <c r="F125" i="28"/>
  <c r="D6" i="27" l="1"/>
  <c r="C6" i="27"/>
  <c r="B6" i="27"/>
  <c r="G40" i="28"/>
  <c r="B15" i="28"/>
  <c r="N2" i="18" l="1"/>
  <c r="M2" i="18"/>
  <c r="R2" i="18"/>
  <c r="P2" i="18"/>
  <c r="S2" i="18"/>
  <c r="O2" i="18"/>
  <c r="Q2" i="18"/>
  <c r="D22" i="8"/>
  <c r="D23" i="8"/>
  <c r="D24" i="8"/>
  <c r="D25" i="8"/>
  <c r="D26" i="8"/>
  <c r="D27" i="8"/>
  <c r="D21" i="8"/>
  <c r="D16" i="8"/>
  <c r="D17" i="8"/>
  <c r="D15" i="8"/>
  <c r="T180" i="1" l="1"/>
  <c r="T200" i="1"/>
  <c r="T204" i="1"/>
  <c r="T212" i="1"/>
  <c r="T214" i="1"/>
  <c r="T218" i="1"/>
  <c r="T190" i="1"/>
  <c r="T215" i="1"/>
  <c r="T193" i="1"/>
  <c r="T217" i="1"/>
  <c r="I209" i="14" a="1"/>
  <c r="I209" i="14" s="1"/>
  <c r="AG207" i="1" s="1"/>
  <c r="H221" i="16" a="1"/>
  <c r="H221" i="16" s="1"/>
  <c r="AD219" i="1" s="1"/>
  <c r="R215" i="1"/>
  <c r="R219" i="1"/>
  <c r="S214" i="1"/>
  <c r="S215" i="1"/>
  <c r="W215" i="1"/>
  <c r="R205" i="1"/>
  <c r="V219" i="1"/>
  <c r="S219" i="1"/>
  <c r="S205" i="1"/>
  <c r="U214" i="1"/>
  <c r="S204" i="1"/>
  <c r="U219" i="1"/>
  <c r="W205" i="1"/>
  <c r="V205" i="1"/>
  <c r="W214" i="1"/>
  <c r="R214" i="1"/>
  <c r="V215" i="1"/>
  <c r="U215" i="1"/>
  <c r="V214" i="1"/>
  <c r="I208" i="17" a="1"/>
  <c r="I208" i="17" s="1"/>
  <c r="I225" i="17" a="1"/>
  <c r="I225" i="17" s="1"/>
  <c r="I205" i="17" a="1"/>
  <c r="I205" i="17" s="1"/>
  <c r="I223" i="17" a="1"/>
  <c r="I223" i="17" s="1"/>
  <c r="I218" i="17" a="1"/>
  <c r="I218" i="17" s="1"/>
  <c r="AH216" i="1" s="1"/>
  <c r="I215" i="17" a="1"/>
  <c r="I215" i="17" s="1"/>
  <c r="I208" i="19" a="1"/>
  <c r="I208" i="19" s="1"/>
  <c r="I224" i="19" a="1"/>
  <c r="I224" i="19" s="1"/>
  <c r="I211" i="19" a="1"/>
  <c r="I211" i="19" s="1"/>
  <c r="H197" i="18" a="1"/>
  <c r="H197" i="18" s="1"/>
  <c r="H205" i="18" a="1"/>
  <c r="H205" i="18" s="1"/>
  <c r="AC203" i="1" s="1"/>
  <c r="H213" i="18" a="1"/>
  <c r="H213" i="18" s="1"/>
  <c r="AC211" i="1" s="1"/>
  <c r="H210" i="18" a="1"/>
  <c r="H210" i="18" s="1"/>
  <c r="AC208" i="1" s="1"/>
  <c r="H212" i="18" a="1"/>
  <c r="H212" i="18" s="1"/>
  <c r="AC210" i="1" s="1"/>
  <c r="H214" i="18" a="1"/>
  <c r="H214" i="18" s="1"/>
  <c r="AC212" i="1" s="1"/>
  <c r="H200" i="16" a="1"/>
  <c r="H200" i="16" s="1"/>
  <c r="AD198" i="1" s="1"/>
  <c r="H208" i="16" a="1"/>
  <c r="H208" i="16" s="1"/>
  <c r="AD206" i="1" s="1"/>
  <c r="H224" i="16" a="1"/>
  <c r="H224" i="16" s="1"/>
  <c r="AD222" i="1" s="1"/>
  <c r="H223" i="16" a="1"/>
  <c r="H223" i="16" s="1"/>
  <c r="AD221" i="1" s="1"/>
  <c r="H225" i="16" a="1"/>
  <c r="H225" i="16" s="1"/>
  <c r="AD223" i="1" s="1"/>
  <c r="H205" i="16" a="1"/>
  <c r="H205" i="16" s="1"/>
  <c r="AD203" i="1" s="1"/>
  <c r="H220" i="2" a="1"/>
  <c r="H220" i="2" s="1"/>
  <c r="Y218" i="1" s="1"/>
  <c r="H206" i="2" a="1"/>
  <c r="H206" i="2" s="1"/>
  <c r="Y204" i="1" s="1"/>
  <c r="H222" i="2" a="1"/>
  <c r="H222" i="2" s="1"/>
  <c r="H210" i="2" a="1"/>
  <c r="H210" i="2" s="1"/>
  <c r="Y208" i="1" s="1"/>
  <c r="H225" i="2" a="1"/>
  <c r="H225" i="2" s="1"/>
  <c r="H212" i="2" a="1"/>
  <c r="H212" i="2" s="1"/>
  <c r="H211" i="2" a="1"/>
  <c r="H211" i="2" s="1"/>
  <c r="Y209" i="1" s="1"/>
  <c r="H201" i="17" a="1"/>
  <c r="H201" i="17" s="1"/>
  <c r="H211" i="17" a="1"/>
  <c r="H211" i="17" s="1"/>
  <c r="H199" i="17" a="1"/>
  <c r="H199" i="17" s="1"/>
  <c r="H198" i="17" a="1"/>
  <c r="H198" i="17" s="1"/>
  <c r="H222" i="17" a="1"/>
  <c r="H222" i="17" s="1"/>
  <c r="H224" i="17" a="1"/>
  <c r="H224" i="17" s="1"/>
  <c r="H201" i="19" a="1"/>
  <c r="H201" i="19" s="1"/>
  <c r="AB199" i="1" s="1"/>
  <c r="H209" i="19" a="1"/>
  <c r="H209" i="19" s="1"/>
  <c r="AB207" i="1" s="1"/>
  <c r="H225" i="19" a="1"/>
  <c r="H225" i="19" s="1"/>
  <c r="AB223" i="1" s="1"/>
  <c r="H198" i="19" a="1"/>
  <c r="H198" i="19" s="1"/>
  <c r="H200" i="19" a="1"/>
  <c r="H200" i="19" s="1"/>
  <c r="H202" i="19" a="1"/>
  <c r="H202" i="19" s="1"/>
  <c r="AB200" i="1" s="1"/>
  <c r="I204" i="2" a="1"/>
  <c r="I204" i="2" s="1"/>
  <c r="I217" i="2" a="1"/>
  <c r="I217" i="2" s="1"/>
  <c r="AF215" i="1" s="1"/>
  <c r="I222" i="2" a="1"/>
  <c r="I222" i="2" s="1"/>
  <c r="I206" i="2" a="1"/>
  <c r="I206" i="2" s="1"/>
  <c r="I221" i="2" a="1"/>
  <c r="I221" i="2" s="1"/>
  <c r="AF219" i="1" s="1"/>
  <c r="I224" i="2" a="1"/>
  <c r="I224" i="2" s="1"/>
  <c r="I214" i="2" a="1"/>
  <c r="I214" i="2" s="1"/>
  <c r="I200" i="18" a="1"/>
  <c r="I200" i="18" s="1"/>
  <c r="I208" i="18" a="1"/>
  <c r="I208" i="18" s="1"/>
  <c r="I216" i="18" a="1"/>
  <c r="I216" i="18" s="1"/>
  <c r="AJ214" i="1" s="1"/>
  <c r="I224" i="18" a="1"/>
  <c r="I224" i="18" s="1"/>
  <c r="I203" i="18" a="1"/>
  <c r="I203" i="18" s="1"/>
  <c r="I211" i="18" a="1"/>
  <c r="I211" i="18" s="1"/>
  <c r="I219" i="18" a="1"/>
  <c r="I219" i="18" s="1"/>
  <c r="I197" i="16" a="1"/>
  <c r="I197" i="16" s="1"/>
  <c r="I205" i="16" a="1"/>
  <c r="I205" i="16" s="1"/>
  <c r="I213" i="16" a="1"/>
  <c r="I213" i="16" s="1"/>
  <c r="I221" i="16" a="1"/>
  <c r="I221" i="16" s="1"/>
  <c r="AK219" i="1" s="1"/>
  <c r="I200" i="16" a="1"/>
  <c r="I200" i="16" s="1"/>
  <c r="I208" i="16" a="1"/>
  <c r="I208" i="16" s="1"/>
  <c r="I216" i="16" a="1"/>
  <c r="I216" i="16" s="1"/>
  <c r="AK214" i="1" s="1"/>
  <c r="I224" i="16" a="1"/>
  <c r="I224" i="16" s="1"/>
  <c r="I198" i="17" a="1"/>
  <c r="I198" i="17" s="1"/>
  <c r="I212" i="17" a="1"/>
  <c r="I212" i="17" s="1"/>
  <c r="I197" i="17" a="1"/>
  <c r="I197" i="17" s="1"/>
  <c r="I211" i="17" a="1"/>
  <c r="I211" i="17" s="1"/>
  <c r="I204" i="17" a="1"/>
  <c r="I204" i="17" s="1"/>
  <c r="I222" i="17" a="1"/>
  <c r="I222" i="17" s="1"/>
  <c r="AH220" i="1" s="1"/>
  <c r="I210" i="19" a="1"/>
  <c r="I210" i="19" s="1"/>
  <c r="I218" i="19" a="1"/>
  <c r="I218" i="19" s="1"/>
  <c r="I197" i="19" a="1"/>
  <c r="I197" i="19" s="1"/>
  <c r="I205" i="19" a="1"/>
  <c r="I205" i="19" s="1"/>
  <c r="I213" i="19" a="1"/>
  <c r="I213" i="19" s="1"/>
  <c r="H199" i="18" a="1"/>
  <c r="H199" i="18" s="1"/>
  <c r="AC197" i="1" s="1"/>
  <c r="H215" i="18" a="1"/>
  <c r="H215" i="18" s="1"/>
  <c r="AC213" i="1" s="1"/>
  <c r="H223" i="18" a="1"/>
  <c r="H223" i="18" s="1"/>
  <c r="AC221" i="1" s="1"/>
  <c r="H218" i="18" a="1"/>
  <c r="H218" i="18" s="1"/>
  <c r="AC216" i="1" s="1"/>
  <c r="H220" i="18" a="1"/>
  <c r="H220" i="18" s="1"/>
  <c r="AC218" i="1" s="1"/>
  <c r="H222" i="18" a="1"/>
  <c r="H222" i="18" s="1"/>
  <c r="AC220" i="1" s="1"/>
  <c r="H224" i="18" a="1"/>
  <c r="H224" i="18" s="1"/>
  <c r="AC222" i="1" s="1"/>
  <c r="H202" i="16" a="1"/>
  <c r="H202" i="16" s="1"/>
  <c r="AD200" i="1" s="1"/>
  <c r="H210" i="16" a="1"/>
  <c r="H210" i="16" s="1"/>
  <c r="AD208" i="1" s="1"/>
  <c r="H218" i="16" a="1"/>
  <c r="H218" i="16" s="1"/>
  <c r="AD216" i="1" s="1"/>
  <c r="H199" i="16" a="1"/>
  <c r="H199" i="16" s="1"/>
  <c r="AD197" i="1" s="1"/>
  <c r="H201" i="16" a="1"/>
  <c r="H201" i="16" s="1"/>
  <c r="AD199" i="1" s="1"/>
  <c r="H203" i="16" a="1"/>
  <c r="H203" i="16" s="1"/>
  <c r="AD201" i="1" s="1"/>
  <c r="H213" i="16" a="1"/>
  <c r="H213" i="16" s="1"/>
  <c r="AD211" i="1" s="1"/>
  <c r="H199" i="2" a="1"/>
  <c r="H199" i="2" s="1"/>
  <c r="Y197" i="1" s="1"/>
  <c r="H215" i="2" a="1"/>
  <c r="H215" i="2" s="1"/>
  <c r="Y213" i="1" s="1"/>
  <c r="H203" i="2" a="1"/>
  <c r="H203" i="2" s="1"/>
  <c r="Y201" i="1" s="1"/>
  <c r="H198" i="2" a="1"/>
  <c r="H198" i="2" s="1"/>
  <c r="Y196" i="1" s="1"/>
  <c r="H214" i="2" a="1"/>
  <c r="H214" i="2" s="1"/>
  <c r="Y212" i="1" s="1"/>
  <c r="H213" i="2" a="1"/>
  <c r="H213" i="2" s="1"/>
  <c r="H196" i="17" a="1"/>
  <c r="H196" i="17" s="1"/>
  <c r="H208" i="17" a="1"/>
  <c r="H208" i="17" s="1"/>
  <c r="H218" i="17" a="1"/>
  <c r="H218" i="17" s="1"/>
  <c r="T216" i="1" s="1"/>
  <c r="H203" i="17" a="1"/>
  <c r="H203" i="17" s="1"/>
  <c r="H225" i="17" a="1"/>
  <c r="H225" i="17" s="1"/>
  <c r="H203" i="19" a="1"/>
  <c r="H203" i="19" s="1"/>
  <c r="AB201" i="1" s="1"/>
  <c r="H211" i="19" a="1"/>
  <c r="H211" i="19" s="1"/>
  <c r="AB209" i="1" s="1"/>
  <c r="H219" i="19" a="1"/>
  <c r="H219" i="19" s="1"/>
  <c r="AB217" i="1" s="1"/>
  <c r="H204" i="19" a="1"/>
  <c r="H204" i="19" s="1"/>
  <c r="AB202" i="1" s="1"/>
  <c r="H206" i="19" a="1"/>
  <c r="H206" i="19" s="1"/>
  <c r="AB204" i="1" s="1"/>
  <c r="H208" i="19" a="1"/>
  <c r="H208" i="19" s="1"/>
  <c r="AB206" i="1" s="1"/>
  <c r="H210" i="19" a="1"/>
  <c r="H210" i="19" s="1"/>
  <c r="AB208" i="1" s="1"/>
  <c r="I208" i="2" a="1"/>
  <c r="I208" i="2" s="1"/>
  <c r="I202" i="2" a="1"/>
  <c r="I202" i="2" s="1"/>
  <c r="I220" i="2" a="1"/>
  <c r="I220" i="2" s="1"/>
  <c r="I213" i="2" a="1"/>
  <c r="I213" i="2" s="1"/>
  <c r="AF211" i="1" s="1"/>
  <c r="I201" i="2" a="1"/>
  <c r="I201" i="2" s="1"/>
  <c r="AF199" i="1" s="1"/>
  <c r="I198" i="2" a="1"/>
  <c r="I198" i="2" s="1"/>
  <c r="I219" i="2" a="1"/>
  <c r="I219" i="2" s="1"/>
  <c r="I202" i="18" a="1"/>
  <c r="I202" i="18" s="1"/>
  <c r="I210" i="18" a="1"/>
  <c r="I210" i="18" s="1"/>
  <c r="I218" i="18" a="1"/>
  <c r="I218" i="18" s="1"/>
  <c r="I197" i="18" a="1"/>
  <c r="I197" i="18" s="1"/>
  <c r="I205" i="18" a="1"/>
  <c r="I205" i="18" s="1"/>
  <c r="I213" i="18" a="1"/>
  <c r="I213" i="18" s="1"/>
  <c r="I221" i="18" a="1"/>
  <c r="I221" i="18" s="1"/>
  <c r="AJ219" i="1" s="1"/>
  <c r="I199" i="16" a="1"/>
  <c r="I199" i="16" s="1"/>
  <c r="I207" i="16" a="1"/>
  <c r="I207" i="16" s="1"/>
  <c r="AK205" i="1" s="1"/>
  <c r="I215" i="16" a="1"/>
  <c r="I215" i="16" s="1"/>
  <c r="I223" i="16" a="1"/>
  <c r="I223" i="16" s="1"/>
  <c r="I202" i="16" a="1"/>
  <c r="I202" i="16" s="1"/>
  <c r="I210" i="16" a="1"/>
  <c r="I210" i="16" s="1"/>
  <c r="I218" i="16" a="1"/>
  <c r="I218" i="16" s="1"/>
  <c r="I199" i="17" a="1"/>
  <c r="I199" i="17" s="1"/>
  <c r="I201" i="17" a="1"/>
  <c r="I201" i="17" s="1"/>
  <c r="I210" i="17" a="1"/>
  <c r="I210" i="17" s="1"/>
  <c r="AH208" i="1" s="1"/>
  <c r="I209" i="17" a="1"/>
  <c r="I209" i="17" s="1"/>
  <c r="I200" i="17" a="1"/>
  <c r="I200" i="17" s="1"/>
  <c r="I224" i="17" a="1"/>
  <c r="I224" i="17" s="1"/>
  <c r="I204" i="19" a="1"/>
  <c r="I204" i="19" s="1"/>
  <c r="I212" i="19" a="1"/>
  <c r="I212" i="19" s="1"/>
  <c r="I199" i="19" a="1"/>
  <c r="I199" i="19" s="1"/>
  <c r="I207" i="19" a="1"/>
  <c r="I207" i="19" s="1"/>
  <c r="AI205" i="1" s="1"/>
  <c r="I223" i="19" a="1"/>
  <c r="I223" i="19" s="1"/>
  <c r="H201" i="18" a="1"/>
  <c r="H201" i="18" s="1"/>
  <c r="AC199" i="1" s="1"/>
  <c r="H209" i="18" a="1"/>
  <c r="H209" i="18" s="1"/>
  <c r="AC207" i="1" s="1"/>
  <c r="H225" i="18" a="1"/>
  <c r="H225" i="18" s="1"/>
  <c r="AC223" i="1" s="1"/>
  <c r="H196" i="18" a="1"/>
  <c r="H196" i="18" s="1"/>
  <c r="H198" i="18" a="1"/>
  <c r="H198" i="18" s="1"/>
  <c r="AC196" i="1" s="1"/>
  <c r="H200" i="18" a="1"/>
  <c r="H200" i="18" s="1"/>
  <c r="AC198" i="1" s="1"/>
  <c r="H197" i="16" a="1"/>
  <c r="H197" i="16" s="1"/>
  <c r="H204" i="16" a="1"/>
  <c r="H204" i="16" s="1"/>
  <c r="AD202" i="1" s="1"/>
  <c r="H212" i="16" a="1"/>
  <c r="H212" i="16" s="1"/>
  <c r="AD210" i="1" s="1"/>
  <c r="H220" i="16" a="1"/>
  <c r="H220" i="16" s="1"/>
  <c r="AD218" i="1" s="1"/>
  <c r="H209" i="16" a="1"/>
  <c r="H209" i="16" s="1"/>
  <c r="AD207" i="1" s="1"/>
  <c r="H211" i="16" a="1"/>
  <c r="H211" i="16" s="1"/>
  <c r="AD209" i="1" s="1"/>
  <c r="H201" i="2" a="1"/>
  <c r="H201" i="2" s="1"/>
  <c r="H218" i="2" a="1"/>
  <c r="H218" i="2" s="1"/>
  <c r="H205" i="2" a="1"/>
  <c r="H205" i="2" s="1"/>
  <c r="H224" i="2" a="1"/>
  <c r="H224" i="2" s="1"/>
  <c r="Y222" i="1" s="1"/>
  <c r="H200" i="2" a="1"/>
  <c r="H200" i="2" s="1"/>
  <c r="H207" i="17" a="1"/>
  <c r="H207" i="17" s="1"/>
  <c r="H200" i="17" a="1"/>
  <c r="H200" i="17" s="1"/>
  <c r="H209" i="17" a="1"/>
  <c r="H209" i="17" s="1"/>
  <c r="H221" i="17" a="1"/>
  <c r="H221" i="17" s="1"/>
  <c r="H213" i="17" a="1"/>
  <c r="H213" i="17" s="1"/>
  <c r="H212" i="17" a="1"/>
  <c r="H212" i="17" s="1"/>
  <c r="H205" i="17" a="1"/>
  <c r="H205" i="17" s="1"/>
  <c r="H197" i="19" a="1"/>
  <c r="H197" i="19" s="1"/>
  <c r="H205" i="19" a="1"/>
  <c r="H205" i="19" s="1"/>
  <c r="AB203" i="1" s="1"/>
  <c r="H213" i="19" a="1"/>
  <c r="H213" i="19" s="1"/>
  <c r="AB211" i="1" s="1"/>
  <c r="H212" i="19" a="1"/>
  <c r="H212" i="19" s="1"/>
  <c r="AB210" i="1" s="1"/>
  <c r="H214" i="19" a="1"/>
  <c r="H214" i="19" s="1"/>
  <c r="AB212" i="1" s="1"/>
  <c r="H218" i="19" a="1"/>
  <c r="H218" i="19" s="1"/>
  <c r="AB216" i="1" s="1"/>
  <c r="I212" i="2" a="1"/>
  <c r="I212" i="2" s="1"/>
  <c r="I209" i="2" a="1"/>
  <c r="I209" i="2" s="1"/>
  <c r="AF207" i="1" s="1"/>
  <c r="I225" i="2" a="1"/>
  <c r="I225" i="2" s="1"/>
  <c r="AF223" i="1" s="1"/>
  <c r="I215" i="2" a="1"/>
  <c r="I215" i="2" s="1"/>
  <c r="I203" i="2" a="1"/>
  <c r="I203" i="2" s="1"/>
  <c r="I205" i="2" a="1"/>
  <c r="I205" i="2" s="1"/>
  <c r="AF203" i="1" s="1"/>
  <c r="I223" i="2" a="1"/>
  <c r="I223" i="2" s="1"/>
  <c r="I204" i="18" a="1"/>
  <c r="I204" i="18" s="1"/>
  <c r="I212" i="18" a="1"/>
  <c r="I212" i="18" s="1"/>
  <c r="I220" i="18" a="1"/>
  <c r="I220" i="18" s="1"/>
  <c r="I199" i="18" a="1"/>
  <c r="I199" i="18" s="1"/>
  <c r="I207" i="18" a="1"/>
  <c r="I207" i="18" s="1"/>
  <c r="AJ205" i="1" s="1"/>
  <c r="I215" i="18" a="1"/>
  <c r="I215" i="18" s="1"/>
  <c r="I223" i="18" a="1"/>
  <c r="I223" i="18" s="1"/>
  <c r="I201" i="16" a="1"/>
  <c r="I201" i="16" s="1"/>
  <c r="I209" i="16" a="1"/>
  <c r="I209" i="16" s="1"/>
  <c r="I217" i="16" a="1"/>
  <c r="I217" i="16" s="1"/>
  <c r="AK215" i="1" s="1"/>
  <c r="I225" i="16" a="1"/>
  <c r="I225" i="16" s="1"/>
  <c r="I204" i="16" a="1"/>
  <c r="I204" i="16" s="1"/>
  <c r="I212" i="16" a="1"/>
  <c r="I212" i="16" s="1"/>
  <c r="I220" i="16" a="1"/>
  <c r="I220" i="16" s="1"/>
  <c r="I203" i="17" a="1"/>
  <c r="I203" i="17" s="1"/>
  <c r="I221" i="17" a="1"/>
  <c r="I221" i="17" s="1"/>
  <c r="AH219" i="1" s="1"/>
  <c r="I196" i="17" a="1"/>
  <c r="I196" i="17" s="1"/>
  <c r="I213" i="17" a="1"/>
  <c r="I213" i="17" s="1"/>
  <c r="I207" i="17" a="1"/>
  <c r="I207" i="17" s="1"/>
  <c r="AH205" i="1" s="1"/>
  <c r="I198" i="19" a="1"/>
  <c r="I198" i="19" s="1"/>
  <c r="I222" i="19" a="1"/>
  <c r="I222" i="19" s="1"/>
  <c r="I201" i="19" a="1"/>
  <c r="I201" i="19" s="1"/>
  <c r="I209" i="19" a="1"/>
  <c r="I209" i="19" s="1"/>
  <c r="I225" i="19" a="1"/>
  <c r="I225" i="19" s="1"/>
  <c r="H203" i="18" a="1"/>
  <c r="H203" i="18" s="1"/>
  <c r="AC201" i="1" s="1"/>
  <c r="H211" i="18" a="1"/>
  <c r="H211" i="18" s="1"/>
  <c r="AC209" i="1" s="1"/>
  <c r="H219" i="18" a="1"/>
  <c r="H219" i="18" s="1"/>
  <c r="AC217" i="1" s="1"/>
  <c r="H202" i="18" a="1"/>
  <c r="H202" i="18" s="1"/>
  <c r="AC200" i="1" s="1"/>
  <c r="H204" i="18" a="1"/>
  <c r="H204" i="18" s="1"/>
  <c r="AC202" i="1" s="1"/>
  <c r="H206" i="18" a="1"/>
  <c r="H206" i="18" s="1"/>
  <c r="AC204" i="1" s="1"/>
  <c r="H208" i="18" a="1"/>
  <c r="H208" i="18" s="1"/>
  <c r="AC206" i="1" s="1"/>
  <c r="H198" i="16" a="1"/>
  <c r="H198" i="16" s="1"/>
  <c r="AD196" i="1" s="1"/>
  <c r="H206" i="16" a="1"/>
  <c r="H206" i="16" s="1"/>
  <c r="AD204" i="1" s="1"/>
  <c r="H214" i="16" a="1"/>
  <c r="H214" i="16" s="1"/>
  <c r="AD212" i="1" s="1"/>
  <c r="H222" i="16" a="1"/>
  <c r="H222" i="16" s="1"/>
  <c r="AD220" i="1" s="1"/>
  <c r="H215" i="16" a="1"/>
  <c r="H215" i="16" s="1"/>
  <c r="AD213" i="1" s="1"/>
  <c r="H219" i="16" a="1"/>
  <c r="H219" i="16" s="1"/>
  <c r="AD217" i="1" s="1"/>
  <c r="H219" i="2" a="1"/>
  <c r="H219" i="2" s="1"/>
  <c r="Y217" i="1" s="1"/>
  <c r="H204" i="2" a="1"/>
  <c r="H204" i="2" s="1"/>
  <c r="H223" i="2" a="1"/>
  <c r="H223" i="2" s="1"/>
  <c r="Y221" i="1" s="1"/>
  <c r="H208" i="2" a="1"/>
  <c r="H208" i="2" s="1"/>
  <c r="H209" i="2" a="1"/>
  <c r="H209" i="2" s="1"/>
  <c r="H202" i="2" a="1"/>
  <c r="H202" i="2" s="1"/>
  <c r="Y200" i="1" s="1"/>
  <c r="H197" i="17" a="1"/>
  <c r="H197" i="17" s="1"/>
  <c r="H210" i="17" a="1"/>
  <c r="H210" i="17" s="1"/>
  <c r="H204" i="17" a="1"/>
  <c r="H204" i="17" s="1"/>
  <c r="H223" i="17" a="1"/>
  <c r="H223" i="17" s="1"/>
  <c r="T221" i="1" s="1"/>
  <c r="H215" i="17" a="1"/>
  <c r="H215" i="17" s="1"/>
  <c r="H199" i="19" a="1"/>
  <c r="H199" i="19" s="1"/>
  <c r="AB197" i="1" s="1"/>
  <c r="H215" i="19" a="1"/>
  <c r="H215" i="19" s="1"/>
  <c r="AB213" i="1" s="1"/>
  <c r="H223" i="19" a="1"/>
  <c r="H223" i="19" s="1"/>
  <c r="AB221" i="1" s="1"/>
  <c r="H220" i="19" a="1"/>
  <c r="H220" i="19" s="1"/>
  <c r="AB218" i="1" s="1"/>
  <c r="H222" i="19" a="1"/>
  <c r="H222" i="19" s="1"/>
  <c r="AB220" i="1" s="1"/>
  <c r="H224" i="19" a="1"/>
  <c r="H224" i="19" s="1"/>
  <c r="AB222" i="1" s="1"/>
  <c r="I200" i="2" a="1"/>
  <c r="I200" i="2" s="1"/>
  <c r="I216" i="2" a="1"/>
  <c r="I216" i="2" s="1"/>
  <c r="AF214" i="1" s="1"/>
  <c r="I211" i="2" a="1"/>
  <c r="I211" i="2" s="1"/>
  <c r="I199" i="2" a="1"/>
  <c r="I199" i="2" s="1"/>
  <c r="I218" i="2" a="1"/>
  <c r="I218" i="2" s="1"/>
  <c r="I210" i="2" a="1"/>
  <c r="I210" i="2" s="1"/>
  <c r="I207" i="2" a="1"/>
  <c r="I207" i="2" s="1"/>
  <c r="AF205" i="1" s="1"/>
  <c r="I198" i="18" a="1"/>
  <c r="I198" i="18" s="1"/>
  <c r="I206" i="18" a="1"/>
  <c r="I206" i="18" s="1"/>
  <c r="I214" i="18" a="1"/>
  <c r="I214" i="18" s="1"/>
  <c r="I222" i="18" a="1"/>
  <c r="I222" i="18" s="1"/>
  <c r="I201" i="18" a="1"/>
  <c r="I201" i="18" s="1"/>
  <c r="I209" i="18" a="1"/>
  <c r="I209" i="18" s="1"/>
  <c r="I217" i="18" a="1"/>
  <c r="I217" i="18" s="1"/>
  <c r="AJ215" i="1" s="1"/>
  <c r="I225" i="18" a="1"/>
  <c r="I225" i="18" s="1"/>
  <c r="I203" i="16" a="1"/>
  <c r="I203" i="16" s="1"/>
  <c r="I211" i="16" a="1"/>
  <c r="I211" i="16" s="1"/>
  <c r="I219" i="16" a="1"/>
  <c r="I219" i="16" s="1"/>
  <c r="I198" i="16" a="1"/>
  <c r="I198" i="16" s="1"/>
  <c r="I206" i="16" a="1"/>
  <c r="I206" i="16" s="1"/>
  <c r="I214" i="16" a="1"/>
  <c r="I214" i="16" s="1"/>
  <c r="I222" i="16" a="1"/>
  <c r="I222" i="16" s="1"/>
  <c r="H199" i="14" a="1"/>
  <c r="H199" i="14" s="1"/>
  <c r="Z197" i="1" s="1"/>
  <c r="H215" i="14" a="1"/>
  <c r="H215" i="14" s="1"/>
  <c r="Z213" i="1" s="1"/>
  <c r="H223" i="14" a="1"/>
  <c r="H223" i="14" s="1"/>
  <c r="Z221" i="1" s="1"/>
  <c r="H202" i="14" a="1"/>
  <c r="H202" i="14" s="1"/>
  <c r="H210" i="14" a="1"/>
  <c r="H210" i="14" s="1"/>
  <c r="H218" i="14" a="1"/>
  <c r="H218" i="14" s="1"/>
  <c r="Z216" i="1" s="1"/>
  <c r="I225" i="14" a="1"/>
  <c r="I225" i="14" s="1"/>
  <c r="H201" i="14" a="1"/>
  <c r="H201" i="14" s="1"/>
  <c r="Z199" i="1" s="1"/>
  <c r="H209" i="14" a="1"/>
  <c r="H209" i="14" s="1"/>
  <c r="Z207" i="1" s="1"/>
  <c r="H225" i="14" a="1"/>
  <c r="H225" i="14" s="1"/>
  <c r="Z223" i="1" s="1"/>
  <c r="H204" i="14" a="1"/>
  <c r="H204" i="14" s="1"/>
  <c r="Z202" i="1" s="1"/>
  <c r="H212" i="14" a="1"/>
  <c r="H212" i="14" s="1"/>
  <c r="Z210" i="1" s="1"/>
  <c r="H220" i="14" a="1"/>
  <c r="H220" i="14" s="1"/>
  <c r="Z218" i="1" s="1"/>
  <c r="I222" i="14" a="1"/>
  <c r="I222" i="14" s="1"/>
  <c r="H203" i="14" a="1"/>
  <c r="H203" i="14" s="1"/>
  <c r="Z201" i="1" s="1"/>
  <c r="H211" i="14" a="1"/>
  <c r="H211" i="14" s="1"/>
  <c r="Z209" i="1" s="1"/>
  <c r="H219" i="14" a="1"/>
  <c r="H219" i="14" s="1"/>
  <c r="Z217" i="1" s="1"/>
  <c r="H198" i="14" a="1"/>
  <c r="H198" i="14" s="1"/>
  <c r="H214" i="14" a="1"/>
  <c r="H214" i="14" s="1"/>
  <c r="H222" i="14" a="1"/>
  <c r="H222" i="14" s="1"/>
  <c r="Z220" i="1" s="1"/>
  <c r="H197" i="14" a="1"/>
  <c r="H197" i="14" s="1"/>
  <c r="H205" i="14" a="1"/>
  <c r="H205" i="14" s="1"/>
  <c r="Z203" i="1" s="1"/>
  <c r="H213" i="14" a="1"/>
  <c r="H213" i="14" s="1"/>
  <c r="Z211" i="1" s="1"/>
  <c r="H200" i="14" a="1"/>
  <c r="H200" i="14" s="1"/>
  <c r="H208" i="14" a="1"/>
  <c r="H208" i="14" s="1"/>
  <c r="H224" i="14" a="1"/>
  <c r="H224" i="14" s="1"/>
  <c r="Z222" i="1" s="1"/>
  <c r="I116" i="19" a="1"/>
  <c r="I116" i="19" s="1"/>
  <c r="I78" i="19" a="1"/>
  <c r="I78" i="19" s="1"/>
  <c r="H193" i="17" a="1"/>
  <c r="H193" i="17" s="1"/>
  <c r="I24" i="14" a="1"/>
  <c r="I24" i="14" s="1"/>
  <c r="I136" i="14" a="1"/>
  <c r="I136" i="14" s="1"/>
  <c r="I47" i="14" a="1"/>
  <c r="I47" i="14" s="1"/>
  <c r="I189" i="19" a="1"/>
  <c r="I189" i="19" s="1"/>
  <c r="I97" i="19" a="1"/>
  <c r="I97" i="19" s="1"/>
  <c r="I145" i="19" a="1"/>
  <c r="I145" i="19" s="1"/>
  <c r="I98" i="19" a="1"/>
  <c r="I98" i="19" s="1"/>
  <c r="I14" i="19" a="1"/>
  <c r="I14" i="19" s="1"/>
  <c r="I178" i="17" a="1"/>
  <c r="I178" i="17" s="1"/>
  <c r="I193" i="17" a="1"/>
  <c r="I193" i="17" s="1"/>
  <c r="I158" i="14" a="1"/>
  <c r="I158" i="14" s="1"/>
  <c r="I190" i="19" a="1"/>
  <c r="I190" i="19" s="1"/>
  <c r="I137" i="19" a="1"/>
  <c r="I137" i="19" s="1"/>
  <c r="I11" i="19" a="1"/>
  <c r="I11" i="19" s="1"/>
  <c r="I189" i="17" a="1"/>
  <c r="I189" i="17" s="1"/>
  <c r="H178" i="17" a="1"/>
  <c r="H178" i="17" s="1"/>
  <c r="I46" i="14" a="1"/>
  <c r="I46" i="14" s="1"/>
  <c r="I176" i="19" a="1"/>
  <c r="I176" i="19" s="1"/>
  <c r="I48" i="19" a="1"/>
  <c r="I48" i="19" s="1"/>
  <c r="I76" i="19" a="1"/>
  <c r="I76" i="19" s="1"/>
  <c r="I59" i="19" a="1"/>
  <c r="I59" i="19" s="1"/>
  <c r="H189" i="17" a="1"/>
  <c r="H189" i="17" s="1"/>
  <c r="I48" i="14" a="1"/>
  <c r="I48" i="14" s="1"/>
  <c r="I91" i="14" a="1"/>
  <c r="I91" i="14" s="1"/>
  <c r="I100" i="14" a="1"/>
  <c r="I100" i="14" s="1"/>
  <c r="I138" i="14" a="1"/>
  <c r="I138" i="14" s="1"/>
  <c r="I142" i="14" a="1"/>
  <c r="I142" i="14" s="1"/>
  <c r="I101" i="19" a="1"/>
  <c r="I101" i="19" s="1"/>
  <c r="I8" i="19" a="1"/>
  <c r="I8" i="19" s="1"/>
  <c r="I103" i="19" a="1"/>
  <c r="I103" i="19" s="1"/>
  <c r="I87" i="19" a="1"/>
  <c r="I87" i="19" s="1"/>
  <c r="I91" i="19" a="1"/>
  <c r="I91" i="19" s="1"/>
  <c r="I105" i="19" a="1"/>
  <c r="I105" i="19" s="1"/>
  <c r="I140" i="14" a="1"/>
  <c r="I140" i="14" s="1"/>
  <c r="I65" i="14" a="1"/>
  <c r="I65" i="14" s="1"/>
  <c r="I130" i="14" a="1"/>
  <c r="I130" i="14" s="1"/>
  <c r="I101" i="14" a="1"/>
  <c r="I101" i="14" s="1"/>
  <c r="AG86" i="1" s="1"/>
  <c r="I74" i="14" a="1"/>
  <c r="I74" i="14" s="1"/>
  <c r="I60" i="14" a="1"/>
  <c r="I60" i="14" s="1"/>
  <c r="AG51" i="1" s="1"/>
  <c r="I153" i="14" a="1"/>
  <c r="I153" i="14" s="1"/>
  <c r="I186" i="14" a="1"/>
  <c r="I186" i="14" s="1"/>
  <c r="I124" i="14" a="1"/>
  <c r="I124" i="14" s="1"/>
  <c r="I145" i="14" a="1"/>
  <c r="I145" i="14" s="1"/>
  <c r="I162" i="14" a="1"/>
  <c r="I162" i="14" s="1"/>
  <c r="I183" i="14" a="1"/>
  <c r="I183" i="14" s="1"/>
  <c r="I173" i="14" a="1"/>
  <c r="I173" i="14" s="1"/>
  <c r="I182" i="14" a="1"/>
  <c r="I182" i="14" s="1"/>
  <c r="AG180" i="1" s="1"/>
  <c r="I150" i="14" a="1"/>
  <c r="I150" i="14" s="1"/>
  <c r="I90" i="14" a="1"/>
  <c r="I90" i="14" s="1"/>
  <c r="I152" i="14" a="1"/>
  <c r="I152" i="14" s="1"/>
  <c r="AG132" i="1" s="1"/>
  <c r="I69" i="14" a="1"/>
  <c r="I69" i="14" s="1"/>
  <c r="I108" i="14" a="1"/>
  <c r="I108" i="14" s="1"/>
  <c r="I113" i="14" a="1"/>
  <c r="I113" i="14" s="1"/>
  <c r="I185" i="14" a="1"/>
  <c r="I185" i="14" s="1"/>
  <c r="I123" i="14" a="1"/>
  <c r="I123" i="14" s="1"/>
  <c r="I119" i="14" a="1"/>
  <c r="I119" i="14" s="1"/>
  <c r="I99" i="14" a="1"/>
  <c r="I99" i="14" s="1"/>
  <c r="I59" i="14" a="1"/>
  <c r="I59" i="14" s="1"/>
  <c r="AG50" i="1" s="1"/>
  <c r="I76" i="14" a="1"/>
  <c r="I76" i="14" s="1"/>
  <c r="I82" i="14" a="1"/>
  <c r="I82" i="14" s="1"/>
  <c r="I89" i="14" a="1"/>
  <c r="I89" i="14" s="1"/>
  <c r="I75" i="14" a="1"/>
  <c r="I75" i="14" s="1"/>
  <c r="I160" i="14" a="1"/>
  <c r="I160" i="14" s="1"/>
  <c r="I68" i="14" a="1"/>
  <c r="I68" i="14" s="1"/>
  <c r="AG59" i="1" s="1"/>
  <c r="I116" i="14" a="1"/>
  <c r="I116" i="14" s="1"/>
  <c r="I143" i="14" a="1"/>
  <c r="I143" i="14" s="1"/>
  <c r="I159" i="14" a="1"/>
  <c r="I159" i="14" s="1"/>
  <c r="I96" i="14" a="1"/>
  <c r="I96" i="14" s="1"/>
  <c r="I32" i="14" a="1"/>
  <c r="I32" i="14" s="1"/>
  <c r="AG30" i="1" s="1"/>
  <c r="I16" i="14" a="1"/>
  <c r="I16" i="14" s="1"/>
  <c r="I121" i="14" a="1"/>
  <c r="I121" i="14" s="1"/>
  <c r="I98" i="14" a="1"/>
  <c r="I98" i="14" s="1"/>
  <c r="AG83" i="1" s="1"/>
  <c r="I181" i="14" a="1"/>
  <c r="I181" i="14" s="1"/>
  <c r="I151" i="14" a="1"/>
  <c r="I151" i="14" s="1"/>
  <c r="AG131" i="1" s="1"/>
  <c r="I110" i="14" a="1"/>
  <c r="I110" i="14" s="1"/>
  <c r="I149" i="14" a="1"/>
  <c r="I149" i="14" s="1"/>
  <c r="I97" i="14" a="1"/>
  <c r="I97" i="14" s="1"/>
  <c r="AG82" i="1" s="1"/>
  <c r="I19" i="14" a="1"/>
  <c r="I19" i="14" s="1"/>
  <c r="I71" i="14" a="1"/>
  <c r="I71" i="14" s="1"/>
  <c r="I194" i="19" a="1"/>
  <c r="I194" i="19" s="1"/>
  <c r="I182" i="19" a="1"/>
  <c r="I182" i="19" s="1"/>
  <c r="AI180" i="1" s="1"/>
  <c r="I122" i="19" a="1"/>
  <c r="I122" i="19" s="1"/>
  <c r="I139" i="19" a="1"/>
  <c r="I139" i="19" s="1"/>
  <c r="I147" i="19" a="1"/>
  <c r="I147" i="19" s="1"/>
  <c r="I144" i="19" a="1"/>
  <c r="I144" i="19" s="1"/>
  <c r="I116" i="17" a="1"/>
  <c r="I116" i="17" s="1"/>
  <c r="I45" i="17" a="1"/>
  <c r="I45" i="17" s="1"/>
  <c r="I99" i="17" a="1"/>
  <c r="I99" i="17" s="1"/>
  <c r="I118" i="17" a="1"/>
  <c r="I118" i="17" s="1"/>
  <c r="H144" i="17" a="1"/>
  <c r="H144" i="17" s="1"/>
  <c r="H118" i="17" a="1"/>
  <c r="H118" i="17" s="1"/>
  <c r="H45" i="17" a="1"/>
  <c r="H45" i="17" s="1"/>
  <c r="H64" i="17" a="1"/>
  <c r="H64" i="17" s="1"/>
  <c r="I40" i="14" a="1"/>
  <c r="I40" i="14" s="1"/>
  <c r="I107" i="14" a="1"/>
  <c r="I107" i="14" s="1"/>
  <c r="I94" i="14" a="1"/>
  <c r="I94" i="14" s="1"/>
  <c r="I166" i="14" a="1"/>
  <c r="I166" i="14" s="1"/>
  <c r="I176" i="14" a="1"/>
  <c r="I176" i="14" s="1"/>
  <c r="I179" i="14" a="1"/>
  <c r="I179" i="14" s="1"/>
  <c r="H137" i="14" a="1"/>
  <c r="H137" i="14" s="1"/>
  <c r="S135" i="1" s="1"/>
  <c r="H14" i="14" a="1"/>
  <c r="H14" i="14" s="1"/>
  <c r="I192" i="19" a="1"/>
  <c r="I192" i="19" s="1"/>
  <c r="AI190" i="1" s="1"/>
  <c r="I178" i="19" a="1"/>
  <c r="I178" i="19" s="1"/>
  <c r="I53" i="17" a="1"/>
  <c r="I53" i="17" s="1"/>
  <c r="I144" i="17" a="1"/>
  <c r="I144" i="17" s="1"/>
  <c r="H116" i="17" a="1"/>
  <c r="H116" i="17" s="1"/>
  <c r="H76" i="17" a="1"/>
  <c r="H76" i="17" s="1"/>
  <c r="I17" i="14" a="1"/>
  <c r="I17" i="14" s="1"/>
  <c r="AG12" i="1" s="1"/>
  <c r="I118" i="14" a="1"/>
  <c r="I118" i="14" s="1"/>
  <c r="I117" i="14" a="1"/>
  <c r="I117" i="14" s="1"/>
  <c r="H76" i="14" a="1"/>
  <c r="H76" i="14" s="1"/>
  <c r="I171" i="19" a="1"/>
  <c r="I171" i="19" s="1"/>
  <c r="I118" i="19" a="1"/>
  <c r="I118" i="19" s="1"/>
  <c r="I64" i="17" a="1"/>
  <c r="I64" i="17" s="1"/>
  <c r="I76" i="17" a="1"/>
  <c r="I76" i="17" s="1"/>
  <c r="I158" i="17" a="1"/>
  <c r="I158" i="17" s="1"/>
  <c r="I163" i="17" a="1"/>
  <c r="I163" i="17" s="1"/>
  <c r="I73" i="17" a="1"/>
  <c r="I73" i="17" s="1"/>
  <c r="H163" i="17" a="1"/>
  <c r="H163" i="17" s="1"/>
  <c r="H98" i="17" a="1"/>
  <c r="H98" i="17" s="1"/>
  <c r="H53" i="17" a="1"/>
  <c r="H53" i="17" s="1"/>
  <c r="H73" i="17" a="1"/>
  <c r="H73" i="17" s="1"/>
  <c r="H158" i="17" a="1"/>
  <c r="H158" i="17" s="1"/>
  <c r="I20" i="14" a="1"/>
  <c r="I20" i="14" s="1"/>
  <c r="I70" i="14" a="1"/>
  <c r="I70" i="14" s="1"/>
  <c r="AG61" i="1" s="1"/>
  <c r="I67" i="14" a="1"/>
  <c r="I67" i="14" s="1"/>
  <c r="I111" i="14" a="1"/>
  <c r="I111" i="14" s="1"/>
  <c r="I78" i="14" a="1"/>
  <c r="I78" i="14" s="1"/>
  <c r="I146" i="14" a="1"/>
  <c r="I146" i="14" s="1"/>
  <c r="I114" i="14" a="1"/>
  <c r="I114" i="14" s="1"/>
  <c r="H182" i="14" a="1"/>
  <c r="H182" i="14" s="1"/>
  <c r="H107" i="14" a="1"/>
  <c r="H107" i="14" s="1"/>
  <c r="H118" i="14" a="1"/>
  <c r="H118" i="14" s="1"/>
  <c r="I14" i="17" a="1"/>
  <c r="I14" i="17" s="1"/>
  <c r="H14" i="17" a="1"/>
  <c r="H14" i="17" s="1"/>
  <c r="H66" i="17" a="1"/>
  <c r="H66" i="17" s="1"/>
  <c r="I109" i="14" a="1"/>
  <c r="I109" i="14" s="1"/>
  <c r="I139" i="14" a="1"/>
  <c r="I139" i="14" s="1"/>
  <c r="I193" i="19" a="1"/>
  <c r="I193" i="19" s="1"/>
  <c r="I188" i="19" a="1"/>
  <c r="I188" i="19" s="1"/>
  <c r="I99" i="19" a="1"/>
  <c r="I99" i="19" s="1"/>
  <c r="I107" i="19" a="1"/>
  <c r="I107" i="19" s="1"/>
  <c r="I136" i="19" a="1"/>
  <c r="I136" i="19" s="1"/>
  <c r="I123" i="19" a="1"/>
  <c r="I123" i="19" s="1"/>
  <c r="I98" i="17" a="1"/>
  <c r="I98" i="17" s="1"/>
  <c r="I66" i="17" a="1"/>
  <c r="I66" i="17" s="1"/>
  <c r="I137" i="17" a="1"/>
  <c r="I137" i="17" s="1"/>
  <c r="H106" i="17" a="1"/>
  <c r="H106" i="17" s="1"/>
  <c r="H137" i="17" a="1"/>
  <c r="H137" i="17" s="1"/>
  <c r="H99" i="17" a="1"/>
  <c r="H99" i="17" s="1"/>
  <c r="I38" i="14" a="1"/>
  <c r="I38" i="14" s="1"/>
  <c r="AG32" i="1" s="1"/>
  <c r="I58" i="14" a="1"/>
  <c r="I58" i="14" s="1"/>
  <c r="AG49" i="1" s="1"/>
  <c r="I144" i="14" a="1"/>
  <c r="I144" i="14" s="1"/>
  <c r="AG125" i="1" s="1"/>
  <c r="I93" i="14" a="1"/>
  <c r="I93" i="14" s="1"/>
  <c r="I39" i="14" a="1"/>
  <c r="I39" i="14" s="1"/>
  <c r="I86" i="14" a="1"/>
  <c r="I86" i="14" s="1"/>
  <c r="I112" i="14" a="1"/>
  <c r="I112" i="14" s="1"/>
  <c r="I154" i="14" a="1"/>
  <c r="I154" i="14" s="1"/>
  <c r="H144" i="14" a="1"/>
  <c r="H144" i="14" s="1"/>
  <c r="H66" i="14" a="1"/>
  <c r="H66" i="14" s="1"/>
  <c r="I158" i="19" a="1"/>
  <c r="I158" i="19" s="1"/>
  <c r="I106" i="17" a="1"/>
  <c r="I106" i="17" s="1"/>
  <c r="I33" i="14" a="1"/>
  <c r="I33" i="14" s="1"/>
  <c r="I66" i="14" a="1"/>
  <c r="I66" i="14" s="1"/>
  <c r="H106" i="14" a="1"/>
  <c r="H106" i="14" s="1"/>
  <c r="H39" i="17" a="1"/>
  <c r="H39" i="17" s="1"/>
  <c r="H161" i="16" a="1"/>
  <c r="H161" i="16" s="1"/>
  <c r="I154" i="19" a="1"/>
  <c r="I154" i="19" s="1"/>
  <c r="I77" i="16" a="1"/>
  <c r="I77" i="16" s="1"/>
  <c r="I183" i="19" a="1"/>
  <c r="I183" i="19" s="1"/>
  <c r="I16" i="19" a="1"/>
  <c r="I16" i="19" s="1"/>
  <c r="H189" i="19" a="1"/>
  <c r="H189" i="19" s="1"/>
  <c r="H181" i="19" a="1"/>
  <c r="H181" i="19" s="1"/>
  <c r="H173" i="19" a="1"/>
  <c r="H173" i="19" s="1"/>
  <c r="I165" i="19" a="1"/>
  <c r="I165" i="19" s="1"/>
  <c r="H157" i="19" a="1"/>
  <c r="H157" i="19" s="1"/>
  <c r="I187" i="19" a="1"/>
  <c r="I187" i="19" s="1"/>
  <c r="H163" i="19" a="1"/>
  <c r="H163" i="19" s="1"/>
  <c r="H38" i="19" a="1"/>
  <c r="H38" i="19" s="1"/>
  <c r="H48" i="19" a="1"/>
  <c r="H48" i="19" s="1"/>
  <c r="H60" i="19" a="1"/>
  <c r="H60" i="19" s="1"/>
  <c r="H124" i="19" a="1"/>
  <c r="H124" i="19" s="1"/>
  <c r="H145" i="19" a="1"/>
  <c r="H145" i="19" s="1"/>
  <c r="H20" i="19" a="1"/>
  <c r="H20" i="19" s="1"/>
  <c r="H37" i="19" a="1"/>
  <c r="H37" i="19" s="1"/>
  <c r="H53" i="19" a="1"/>
  <c r="H53" i="19" s="1"/>
  <c r="U51" i="1" s="1"/>
  <c r="H65" i="19" a="1"/>
  <c r="H65" i="19" s="1"/>
  <c r="H80" i="19" a="1"/>
  <c r="H80" i="19" s="1"/>
  <c r="H88" i="19" a="1"/>
  <c r="H88" i="19" s="1"/>
  <c r="H96" i="19" a="1"/>
  <c r="H96" i="19" s="1"/>
  <c r="H104" i="19" a="1"/>
  <c r="H104" i="19" s="1"/>
  <c r="H113" i="19" a="1"/>
  <c r="H113" i="19" s="1"/>
  <c r="H123" i="19" a="1"/>
  <c r="H123" i="19" s="1"/>
  <c r="H134" i="19" a="1"/>
  <c r="H134" i="19" s="1"/>
  <c r="H144" i="19" a="1"/>
  <c r="H144" i="19" s="1"/>
  <c r="H24" i="19" a="1"/>
  <c r="H24" i="19" s="1"/>
  <c r="H39" i="19" a="1"/>
  <c r="H39" i="19" s="1"/>
  <c r="H58" i="19" a="1"/>
  <c r="H58" i="19" s="1"/>
  <c r="H70" i="19" a="1"/>
  <c r="H70" i="19" s="1"/>
  <c r="H128" i="19" a="1"/>
  <c r="H128" i="19" s="1"/>
  <c r="H150" i="19" a="1"/>
  <c r="H150" i="19" s="1"/>
  <c r="H26" i="19" a="1"/>
  <c r="H26" i="19" s="1"/>
  <c r="H46" i="19" a="1"/>
  <c r="H46" i="19" s="1"/>
  <c r="H66" i="19" a="1"/>
  <c r="H66" i="19" s="1"/>
  <c r="H77" i="19" a="1"/>
  <c r="H77" i="19" s="1"/>
  <c r="H85" i="19" a="1"/>
  <c r="H85" i="19" s="1"/>
  <c r="H93" i="19" a="1"/>
  <c r="H93" i="19" s="1"/>
  <c r="H101" i="19" a="1"/>
  <c r="H101" i="19" s="1"/>
  <c r="H109" i="19" a="1"/>
  <c r="H109" i="19" s="1"/>
  <c r="H119" i="19" a="1"/>
  <c r="H119" i="19" s="1"/>
  <c r="H130" i="19" a="1"/>
  <c r="H130" i="19" s="1"/>
  <c r="I12" i="19" a="1"/>
  <c r="I12" i="19" s="1"/>
  <c r="I186" i="19" a="1"/>
  <c r="I186" i="19" s="1"/>
  <c r="I170" i="19" a="1"/>
  <c r="I170" i="19" s="1"/>
  <c r="I160" i="19" a="1"/>
  <c r="I160" i="19" s="1"/>
  <c r="I19" i="19" a="1"/>
  <c r="I19" i="19" s="1"/>
  <c r="I33" i="19" a="1"/>
  <c r="I33" i="19" s="1"/>
  <c r="I52" i="19" a="1"/>
  <c r="I52" i="19" s="1"/>
  <c r="I67" i="19" a="1"/>
  <c r="I67" i="19" s="1"/>
  <c r="I79" i="19" a="1"/>
  <c r="I79" i="19" s="1"/>
  <c r="I95" i="19" a="1"/>
  <c r="I95" i="19" s="1"/>
  <c r="I114" i="19" a="1"/>
  <c r="I114" i="19" s="1"/>
  <c r="I130" i="19" a="1"/>
  <c r="I130" i="19" s="1"/>
  <c r="I146" i="19" a="1"/>
  <c r="I146" i="19" s="1"/>
  <c r="I156" i="19" a="1"/>
  <c r="I156" i="19" s="1"/>
  <c r="I25" i="19" a="1"/>
  <c r="I25" i="19" s="1"/>
  <c r="I43" i="19" a="1"/>
  <c r="I43" i="19" s="1"/>
  <c r="I60" i="19" a="1"/>
  <c r="I60" i="19" s="1"/>
  <c r="AI51" i="1" s="1"/>
  <c r="I132" i="19" a="1"/>
  <c r="I132" i="19" s="1"/>
  <c r="I20" i="19" a="1"/>
  <c r="I20" i="19" s="1"/>
  <c r="I42" i="19" a="1"/>
  <c r="I42" i="19" s="1"/>
  <c r="I51" i="19" a="1"/>
  <c r="I51" i="19" s="1"/>
  <c r="I68" i="19" a="1"/>
  <c r="I68" i="19" s="1"/>
  <c r="I80" i="19" a="1"/>
  <c r="I80" i="19" s="1"/>
  <c r="I88" i="19" a="1"/>
  <c r="I88" i="19" s="1"/>
  <c r="I96" i="19" a="1"/>
  <c r="I96" i="19" s="1"/>
  <c r="I104" i="19" a="1"/>
  <c r="I104" i="19" s="1"/>
  <c r="I113" i="19" a="1"/>
  <c r="I113" i="19" s="1"/>
  <c r="I129" i="19" a="1"/>
  <c r="I129" i="19" s="1"/>
  <c r="I24" i="19" a="1"/>
  <c r="I24" i="19" s="1"/>
  <c r="I39" i="19" a="1"/>
  <c r="I39" i="19" s="1"/>
  <c r="I55" i="19" a="1"/>
  <c r="I55" i="19" s="1"/>
  <c r="I70" i="19" a="1"/>
  <c r="I70" i="19" s="1"/>
  <c r="I120" i="19" a="1"/>
  <c r="I120" i="19" s="1"/>
  <c r="I138" i="19" a="1"/>
  <c r="I138" i="19" s="1"/>
  <c r="I185" i="19" a="1"/>
  <c r="I185" i="19" s="1"/>
  <c r="I161" i="19" a="1"/>
  <c r="I161" i="19" s="1"/>
  <c r="H160" i="19" a="1"/>
  <c r="H160" i="19" s="1"/>
  <c r="H9" i="17" a="1"/>
  <c r="H9" i="17" s="1"/>
  <c r="H153" i="19" a="1"/>
  <c r="H153" i="19" s="1"/>
  <c r="I40" i="18" a="1"/>
  <c r="I40" i="18" s="1"/>
  <c r="H14" i="19" a="1"/>
  <c r="H14" i="19" s="1"/>
  <c r="I177" i="19" a="1"/>
  <c r="I177" i="19" s="1"/>
  <c r="H15" i="19" a="1"/>
  <c r="H15" i="19" s="1"/>
  <c r="H195" i="19" a="1"/>
  <c r="H195" i="19" s="1"/>
  <c r="U193" i="1" s="1"/>
  <c r="H187" i="19" a="1"/>
  <c r="H187" i="19" s="1"/>
  <c r="H179" i="19" a="1"/>
  <c r="H179" i="19" s="1"/>
  <c r="H171" i="19" a="1"/>
  <c r="H171" i="19" s="1"/>
  <c r="H164" i="19" a="1"/>
  <c r="H164" i="19" s="1"/>
  <c r="I155" i="19" a="1"/>
  <c r="I155" i="19" s="1"/>
  <c r="I181" i="19" a="1"/>
  <c r="I181" i="19" s="1"/>
  <c r="H23" i="19" a="1"/>
  <c r="H23" i="19" s="1"/>
  <c r="H40" i="19" a="1"/>
  <c r="H40" i="19" s="1"/>
  <c r="H51" i="19" a="1"/>
  <c r="H51" i="19" s="1"/>
  <c r="H71" i="19" a="1"/>
  <c r="H71" i="19" s="1"/>
  <c r="H132" i="19" a="1"/>
  <c r="H132" i="19" s="1"/>
  <c r="H148" i="19" a="1"/>
  <c r="H148" i="19" s="1"/>
  <c r="H30" i="19" a="1"/>
  <c r="H30" i="19" s="1"/>
  <c r="H42" i="19" a="1"/>
  <c r="H42" i="19" s="1"/>
  <c r="U40" i="1" s="1"/>
  <c r="H56" i="19" a="1"/>
  <c r="H56" i="19" s="1"/>
  <c r="H68" i="19" a="1"/>
  <c r="H68" i="19" s="1"/>
  <c r="H82" i="19" a="1"/>
  <c r="H82" i="19" s="1"/>
  <c r="H90" i="19" a="1"/>
  <c r="H90" i="19" s="1"/>
  <c r="H98" i="19" a="1"/>
  <c r="H98" i="19" s="1"/>
  <c r="H146" i="14" a="1"/>
  <c r="H146" i="14" s="1"/>
  <c r="H140" i="16" a="1"/>
  <c r="H140" i="16" s="1"/>
  <c r="H45" i="16" a="1"/>
  <c r="H45" i="16" s="1"/>
  <c r="I192" i="16" a="1"/>
  <c r="I192" i="16" s="1"/>
  <c r="I195" i="19" a="1"/>
  <c r="I195" i="19" s="1"/>
  <c r="H11" i="19" a="1"/>
  <c r="H11" i="19" s="1"/>
  <c r="H193" i="19" a="1"/>
  <c r="H193" i="19" s="1"/>
  <c r="H185" i="19" a="1"/>
  <c r="H185" i="19" s="1"/>
  <c r="H177" i="19" a="1"/>
  <c r="H177" i="19" s="1"/>
  <c r="H169" i="19" a="1"/>
  <c r="H169" i="19" s="1"/>
  <c r="I162" i="19" a="1"/>
  <c r="I162" i="19" s="1"/>
  <c r="AI142" i="1" s="1"/>
  <c r="H10" i="19" a="1"/>
  <c r="H10" i="19" s="1"/>
  <c r="I175" i="19" a="1"/>
  <c r="I175" i="19" s="1"/>
  <c r="H25" i="19" a="1"/>
  <c r="H25" i="19" s="1"/>
  <c r="H43" i="19" a="1"/>
  <c r="H43" i="19" s="1"/>
  <c r="H54" i="19" a="1"/>
  <c r="H54" i="19" s="1"/>
  <c r="U52" i="1" s="1"/>
  <c r="H74" i="19" a="1"/>
  <c r="H74" i="19" s="1"/>
  <c r="U72" i="1" s="1"/>
  <c r="H139" i="19" a="1"/>
  <c r="H139" i="19" s="1"/>
  <c r="H152" i="19" a="1"/>
  <c r="H152" i="19" s="1"/>
  <c r="H32" i="19" a="1"/>
  <c r="H32" i="19" s="1"/>
  <c r="H47" i="19" a="1"/>
  <c r="H47" i="19" s="1"/>
  <c r="H59" i="19" a="1"/>
  <c r="H59" i="19" s="1"/>
  <c r="H76" i="19" a="1"/>
  <c r="H76" i="19" s="1"/>
  <c r="H84" i="19" a="1"/>
  <c r="H84" i="19" s="1"/>
  <c r="H92" i="19" a="1"/>
  <c r="H92" i="19" s="1"/>
  <c r="H100" i="19" a="1"/>
  <c r="H100" i="19" s="1"/>
  <c r="H108" i="19" a="1"/>
  <c r="H108" i="19" s="1"/>
  <c r="H118" i="19" a="1"/>
  <c r="H118" i="19" s="1"/>
  <c r="H129" i="19" a="1"/>
  <c r="H129" i="19" s="1"/>
  <c r="H138" i="19" a="1"/>
  <c r="H138" i="19" s="1"/>
  <c r="H19" i="19" a="1"/>
  <c r="H19" i="19" s="1"/>
  <c r="H29" i="19" a="1"/>
  <c r="H29" i="19" s="1"/>
  <c r="AB24" i="1" s="1"/>
  <c r="H44" i="19" a="1"/>
  <c r="H44" i="19" s="1"/>
  <c r="H64" i="19" a="1"/>
  <c r="H64" i="19" s="1"/>
  <c r="H112" i="19" a="1"/>
  <c r="H112" i="19" s="1"/>
  <c r="H143" i="19" a="1"/>
  <c r="H143" i="19" s="1"/>
  <c r="H18" i="19" a="1"/>
  <c r="H18" i="19" s="1"/>
  <c r="H33" i="19" a="1"/>
  <c r="H33" i="19" s="1"/>
  <c r="H52" i="19" a="1"/>
  <c r="H52" i="19" s="1"/>
  <c r="H72" i="19" a="1"/>
  <c r="H72" i="19" s="1"/>
  <c r="H81" i="19" a="1"/>
  <c r="H81" i="19" s="1"/>
  <c r="H89" i="19" a="1"/>
  <c r="H89" i="19" s="1"/>
  <c r="H97" i="19" a="1"/>
  <c r="H97" i="19" s="1"/>
  <c r="U95" i="1" s="1"/>
  <c r="H105" i="19" a="1"/>
  <c r="H105" i="19" s="1"/>
  <c r="H114" i="19" a="1"/>
  <c r="H114" i="19" s="1"/>
  <c r="H125" i="19" a="1"/>
  <c r="H125" i="19" s="1"/>
  <c r="H135" i="19" a="1"/>
  <c r="H135" i="19" s="1"/>
  <c r="H12" i="19" a="1"/>
  <c r="H12" i="19" s="1"/>
  <c r="I174" i="19" a="1"/>
  <c r="I174" i="19" s="1"/>
  <c r="I166" i="19" a="1"/>
  <c r="I166" i="19" s="1"/>
  <c r="AI145" i="1" s="1"/>
  <c r="H158" i="19" a="1"/>
  <c r="H158" i="19" s="1"/>
  <c r="I29" i="19" a="1"/>
  <c r="I29" i="19" s="1"/>
  <c r="I46" i="19" a="1"/>
  <c r="I46" i="19" s="1"/>
  <c r="I63" i="19" a="1"/>
  <c r="I63" i="19" s="1"/>
  <c r="I75" i="19" a="1"/>
  <c r="I75" i="19" s="1"/>
  <c r="I83" i="19" a="1"/>
  <c r="I83" i="19" s="1"/>
  <c r="AI72" i="1" s="1"/>
  <c r="I135" i="19" a="1"/>
  <c r="I135" i="19" s="1"/>
  <c r="I150" i="19" a="1"/>
  <c r="I150" i="19" s="1"/>
  <c r="I21" i="19" a="1"/>
  <c r="I21" i="19" s="1"/>
  <c r="I38" i="19" a="1"/>
  <c r="I38" i="19" s="1"/>
  <c r="I54" i="19" a="1"/>
  <c r="I54" i="19" s="1"/>
  <c r="I71" i="19" a="1"/>
  <c r="I71" i="19" s="1"/>
  <c r="I124" i="19" a="1"/>
  <c r="I124" i="19" s="1"/>
  <c r="I142" i="19" a="1"/>
  <c r="I142" i="19" s="1"/>
  <c r="I32" i="19" a="1"/>
  <c r="I32" i="19" s="1"/>
  <c r="I47" i="19" a="1"/>
  <c r="I47" i="19" s="1"/>
  <c r="I62" i="19" a="1"/>
  <c r="I62" i="19" s="1"/>
  <c r="I84" i="19" a="1"/>
  <c r="I84" i="19" s="1"/>
  <c r="I92" i="19" a="1"/>
  <c r="I92" i="19" s="1"/>
  <c r="I100" i="19" a="1"/>
  <c r="I100" i="19" s="1"/>
  <c r="I108" i="19" a="1"/>
  <c r="I108" i="19" s="1"/>
  <c r="I121" i="19" a="1"/>
  <c r="I121" i="19" s="1"/>
  <c r="I152" i="19" a="1"/>
  <c r="I152" i="19" s="1"/>
  <c r="I34" i="19" a="1"/>
  <c r="I34" i="19" s="1"/>
  <c r="I44" i="19" a="1"/>
  <c r="I44" i="19" s="1"/>
  <c r="I112" i="19" a="1"/>
  <c r="I112" i="19" s="1"/>
  <c r="I128" i="19" a="1"/>
  <c r="I128" i="19" s="1"/>
  <c r="I173" i="19" a="1"/>
  <c r="I173" i="19" s="1"/>
  <c r="I13" i="19" a="1"/>
  <c r="I13" i="19" s="1"/>
  <c r="H194" i="19" a="1"/>
  <c r="H194" i="19" s="1"/>
  <c r="H186" i="19" a="1"/>
  <c r="H186" i="19" s="1"/>
  <c r="AB162" i="1" s="1"/>
  <c r="H178" i="19" a="1"/>
  <c r="H178" i="19" s="1"/>
  <c r="H170" i="19" a="1"/>
  <c r="H170" i="19" s="1"/>
  <c r="U168" i="1" s="1"/>
  <c r="H178" i="16" a="1"/>
  <c r="H178" i="16" s="1"/>
  <c r="I15" i="16" a="1"/>
  <c r="I15" i="16" s="1"/>
  <c r="H167" i="16" a="1"/>
  <c r="H167" i="16" s="1"/>
  <c r="I27" i="17" a="1"/>
  <c r="I27" i="17" s="1"/>
  <c r="I164" i="19" a="1"/>
  <c r="I164" i="19" s="1"/>
  <c r="I9" i="19" a="1"/>
  <c r="I9" i="19" s="1"/>
  <c r="H191" i="19" a="1"/>
  <c r="H191" i="19" s="1"/>
  <c r="AB167" i="1" s="1"/>
  <c r="H183" i="19" a="1"/>
  <c r="H183" i="19" s="1"/>
  <c r="H175" i="19" a="1"/>
  <c r="H175" i="19" s="1"/>
  <c r="H167" i="19" a="1"/>
  <c r="H167" i="19" s="1"/>
  <c r="H161" i="19" a="1"/>
  <c r="H161" i="19" s="1"/>
  <c r="I167" i="19" a="1"/>
  <c r="I167" i="19" s="1"/>
  <c r="H28" i="19" a="1"/>
  <c r="H28" i="19" s="1"/>
  <c r="H45" i="19" a="1"/>
  <c r="H45" i="19" s="1"/>
  <c r="H57" i="19" a="1"/>
  <c r="H57" i="19" s="1"/>
  <c r="H116" i="19" a="1"/>
  <c r="H116" i="19" s="1"/>
  <c r="H142" i="19" a="1"/>
  <c r="H142" i="19" s="1"/>
  <c r="H155" i="19" a="1"/>
  <c r="H155" i="19" s="1"/>
  <c r="H35" i="19" a="1"/>
  <c r="H35" i="19" s="1"/>
  <c r="H50" i="19" a="1"/>
  <c r="H50" i="19" s="1"/>
  <c r="H62" i="19" a="1"/>
  <c r="H62" i="19" s="1"/>
  <c r="H78" i="19" a="1"/>
  <c r="H78" i="19" s="1"/>
  <c r="H86" i="19" a="1"/>
  <c r="H86" i="19" s="1"/>
  <c r="U84" i="1" s="1"/>
  <c r="H94" i="19" a="1"/>
  <c r="H94" i="19" s="1"/>
  <c r="H102" i="19" a="1"/>
  <c r="H102" i="19" s="1"/>
  <c r="H110" i="19" a="1"/>
  <c r="H110" i="19" s="1"/>
  <c r="H121" i="19" a="1"/>
  <c r="H121" i="19" s="1"/>
  <c r="H131" i="19" a="1"/>
  <c r="H131" i="19" s="1"/>
  <c r="H141" i="19" a="1"/>
  <c r="H141" i="19" s="1"/>
  <c r="H22" i="19" a="1"/>
  <c r="H22" i="19" s="1"/>
  <c r="H34" i="19" a="1"/>
  <c r="H34" i="19" s="1"/>
  <c r="AB28" i="1" s="1"/>
  <c r="H55" i="19" a="1"/>
  <c r="H55" i="19" s="1"/>
  <c r="U53" i="1" s="1"/>
  <c r="H67" i="19" a="1"/>
  <c r="H67" i="19" s="1"/>
  <c r="H120" i="19" a="1"/>
  <c r="H120" i="19" s="1"/>
  <c r="H146" i="19" a="1"/>
  <c r="H146" i="19" s="1"/>
  <c r="H21" i="19" a="1"/>
  <c r="H21" i="19" s="1"/>
  <c r="H36" i="19" a="1"/>
  <c r="H36" i="19" s="1"/>
  <c r="H63" i="19" a="1"/>
  <c r="H63" i="19" s="1"/>
  <c r="H75" i="19" a="1"/>
  <c r="H75" i="19" s="1"/>
  <c r="H83" i="19" a="1"/>
  <c r="H83" i="19" s="1"/>
  <c r="H91" i="19" a="1"/>
  <c r="H91" i="19" s="1"/>
  <c r="H99" i="19" a="1"/>
  <c r="H99" i="19" s="1"/>
  <c r="H107" i="19" a="1"/>
  <c r="H107" i="19" s="1"/>
  <c r="H117" i="19" a="1"/>
  <c r="H117" i="19" s="1"/>
  <c r="H127" i="19" a="1"/>
  <c r="H127" i="19" s="1"/>
  <c r="H137" i="19" a="1"/>
  <c r="H137" i="19" s="1"/>
  <c r="I196" i="19" a="1"/>
  <c r="I196" i="19" s="1"/>
  <c r="I180" i="19" a="1"/>
  <c r="I180" i="19" s="1"/>
  <c r="I172" i="19" a="1"/>
  <c r="I172" i="19" s="1"/>
  <c r="H165" i="19" a="1"/>
  <c r="H165" i="19" s="1"/>
  <c r="I18" i="19" a="1"/>
  <c r="I18" i="19" s="1"/>
  <c r="I31" i="19" a="1"/>
  <c r="I31" i="19" s="1"/>
  <c r="I49" i="19" a="1"/>
  <c r="I49" i="19" s="1"/>
  <c r="I77" i="19" a="1"/>
  <c r="I77" i="19" s="1"/>
  <c r="I85" i="19" a="1"/>
  <c r="I85" i="19" s="1"/>
  <c r="AI74" i="1" s="1"/>
  <c r="I93" i="19" a="1"/>
  <c r="I93" i="19" s="1"/>
  <c r="I109" i="19" a="1"/>
  <c r="I109" i="19" s="1"/>
  <c r="I125" i="19" a="1"/>
  <c r="I125" i="19" s="1"/>
  <c r="I153" i="19" a="1"/>
  <c r="I153" i="19" s="1"/>
  <c r="I23" i="19" a="1"/>
  <c r="I23" i="19" s="1"/>
  <c r="I40" i="19" a="1"/>
  <c r="I40" i="19" s="1"/>
  <c r="I57" i="19" a="1"/>
  <c r="I57" i="19" s="1"/>
  <c r="I111" i="19" a="1"/>
  <c r="I111" i="19" s="1"/>
  <c r="I127" i="19" a="1"/>
  <c r="I127" i="19" s="1"/>
  <c r="H115" i="19" a="1"/>
  <c r="H115" i="19" s="1"/>
  <c r="AB100" i="1" s="1"/>
  <c r="H27" i="19" a="1"/>
  <c r="H27" i="19" s="1"/>
  <c r="H140" i="19" a="1"/>
  <c r="H140" i="19" s="1"/>
  <c r="H69" i="19" a="1"/>
  <c r="H69" i="19" s="1"/>
  <c r="H103" i="19" a="1"/>
  <c r="H103" i="19" s="1"/>
  <c r="H16" i="19" a="1"/>
  <c r="H16" i="19" s="1"/>
  <c r="I36" i="19" a="1"/>
  <c r="I36" i="19" s="1"/>
  <c r="I81" i="19" a="1"/>
  <c r="I81" i="19" s="1"/>
  <c r="I133" i="19" a="1"/>
  <c r="I133" i="19" s="1"/>
  <c r="I28" i="19" a="1"/>
  <c r="I28" i="19" s="1"/>
  <c r="I119" i="19" a="1"/>
  <c r="I119" i="19" s="1"/>
  <c r="I35" i="19" a="1"/>
  <c r="I35" i="19" s="1"/>
  <c r="I65" i="19" a="1"/>
  <c r="I65" i="19" s="1"/>
  <c r="I82" i="19" a="1"/>
  <c r="I82" i="19" s="1"/>
  <c r="I141" i="19" a="1"/>
  <c r="I141" i="19" s="1"/>
  <c r="I27" i="19" a="1"/>
  <c r="I27" i="19" s="1"/>
  <c r="I58" i="19" a="1"/>
  <c r="I58" i="19" s="1"/>
  <c r="I115" i="19" a="1"/>
  <c r="I115" i="19" s="1"/>
  <c r="H126" i="19" a="1"/>
  <c r="H126" i="19" s="1"/>
  <c r="H41" i="19" a="1"/>
  <c r="H41" i="19" s="1"/>
  <c r="AB35" i="1" s="1"/>
  <c r="H17" i="19" a="1"/>
  <c r="H17" i="19" s="1"/>
  <c r="H79" i="19" a="1"/>
  <c r="H79" i="19" s="1"/>
  <c r="H111" i="19" a="1"/>
  <c r="H111" i="19" s="1"/>
  <c r="I184" i="19" a="1"/>
  <c r="I184" i="19" s="1"/>
  <c r="AI160" i="1" s="1"/>
  <c r="I168" i="19" a="1"/>
  <c r="I168" i="19" s="1"/>
  <c r="I61" i="19" a="1"/>
  <c r="I61" i="19" s="1"/>
  <c r="AI52" i="1" s="1"/>
  <c r="I45" i="19" a="1"/>
  <c r="I45" i="19" s="1"/>
  <c r="I86" i="19" a="1"/>
  <c r="I86" i="19" s="1"/>
  <c r="I102" i="19" a="1"/>
  <c r="I102" i="19" s="1"/>
  <c r="I126" i="19" a="1"/>
  <c r="I126" i="19" s="1"/>
  <c r="I37" i="19" a="1"/>
  <c r="I37" i="19" s="1"/>
  <c r="H9" i="19" a="1"/>
  <c r="H9" i="19" s="1"/>
  <c r="H188" i="19" a="1"/>
  <c r="H188" i="19" s="1"/>
  <c r="H176" i="19" a="1"/>
  <c r="H176" i="19" s="1"/>
  <c r="AB153" i="1" s="1"/>
  <c r="H166" i="19" a="1"/>
  <c r="H166" i="19" s="1"/>
  <c r="H156" i="19" a="1"/>
  <c r="H156" i="19" s="1"/>
  <c r="H154" i="19" a="1"/>
  <c r="H154" i="19" s="1"/>
  <c r="H12" i="18" a="1"/>
  <c r="H12" i="18" s="1"/>
  <c r="H125" i="18" a="1"/>
  <c r="H125" i="18" s="1"/>
  <c r="H15" i="18" a="1"/>
  <c r="H15" i="18" s="1"/>
  <c r="H167" i="18" a="1"/>
  <c r="H167" i="18" s="1"/>
  <c r="H175" i="18" a="1"/>
  <c r="H175" i="18" s="1"/>
  <c r="H189" i="18" a="1"/>
  <c r="H189" i="18" s="1"/>
  <c r="H128" i="18" a="1"/>
  <c r="H128" i="18" s="1"/>
  <c r="I43" i="18" a="1"/>
  <c r="I43" i="18" s="1"/>
  <c r="I9" i="18" a="1"/>
  <c r="I9" i="18" s="1"/>
  <c r="I12" i="18" a="1"/>
  <c r="I12" i="18" s="1"/>
  <c r="I185" i="18" a="1"/>
  <c r="I185" i="18" s="1"/>
  <c r="H152" i="18" a="1"/>
  <c r="H152" i="18" s="1"/>
  <c r="I183" i="18" a="1"/>
  <c r="I183" i="18" s="1"/>
  <c r="H149" i="18" a="1"/>
  <c r="H149" i="18" s="1"/>
  <c r="I189" i="18" a="1"/>
  <c r="I189" i="18" s="1"/>
  <c r="H156" i="18" a="1"/>
  <c r="H156" i="18" s="1"/>
  <c r="I195" i="18" a="1"/>
  <c r="I195" i="18" s="1"/>
  <c r="I163" i="18" a="1"/>
  <c r="I163" i="18" s="1"/>
  <c r="H161" i="18" a="1"/>
  <c r="H161" i="18" s="1"/>
  <c r="H151" i="18" a="1"/>
  <c r="H151" i="18" s="1"/>
  <c r="I140" i="18" a="1"/>
  <c r="I140" i="18" s="1"/>
  <c r="H130" i="18" a="1"/>
  <c r="H130" i="18" s="1"/>
  <c r="I116" i="18" a="1"/>
  <c r="I116" i="18" s="1"/>
  <c r="H98" i="18" a="1"/>
  <c r="H98" i="18" s="1"/>
  <c r="H68" i="18" a="1"/>
  <c r="H68" i="18" s="1"/>
  <c r="H42" i="18" a="1"/>
  <c r="H42" i="18" s="1"/>
  <c r="I196" i="18" a="1"/>
  <c r="I196" i="18" s="1"/>
  <c r="I174" i="18" a="1"/>
  <c r="I174" i="18" s="1"/>
  <c r="I164" i="18" a="1"/>
  <c r="I164" i="18" s="1"/>
  <c r="H155" i="18" a="1"/>
  <c r="H155" i="18" s="1"/>
  <c r="H145" i="18" a="1"/>
  <c r="H145" i="18" s="1"/>
  <c r="AC126" i="1" s="1"/>
  <c r="I134" i="18" a="1"/>
  <c r="I134" i="18" s="1"/>
  <c r="H124" i="18" a="1"/>
  <c r="H124" i="18" s="1"/>
  <c r="H108" i="18" a="1"/>
  <c r="H108" i="18" s="1"/>
  <c r="I66" i="18" a="1"/>
  <c r="I66" i="18" s="1"/>
  <c r="I20" i="18" a="1"/>
  <c r="I20" i="18" s="1"/>
  <c r="I42" i="18" a="1"/>
  <c r="I42" i="18" s="1"/>
  <c r="I52" i="18" a="1"/>
  <c r="I52" i="18" s="1"/>
  <c r="I69" i="18" a="1"/>
  <c r="I69" i="18" s="1"/>
  <c r="I90" i="18" a="1"/>
  <c r="I90" i="18" s="1"/>
  <c r="I107" i="18" a="1"/>
  <c r="I107" i="18" s="1"/>
  <c r="I27" i="18" a="1"/>
  <c r="I27" i="18" s="1"/>
  <c r="I41" i="18" a="1"/>
  <c r="I41" i="18" s="1"/>
  <c r="I59" i="18" a="1"/>
  <c r="I59" i="18" s="1"/>
  <c r="I74" i="18" a="1"/>
  <c r="I74" i="18" s="1"/>
  <c r="I92" i="18" a="1"/>
  <c r="I92" i="18" s="1"/>
  <c r="I103" i="18" a="1"/>
  <c r="I103" i="18" s="1"/>
  <c r="I115" i="18" a="1"/>
  <c r="I115" i="18" s="1"/>
  <c r="I123" i="18" a="1"/>
  <c r="I123" i="18" s="1"/>
  <c r="I131" i="18" a="1"/>
  <c r="I131" i="18" s="1"/>
  <c r="I139" i="18" a="1"/>
  <c r="I139" i="18" s="1"/>
  <c r="I147" i="18" a="1"/>
  <c r="I147" i="18" s="1"/>
  <c r="I156" i="18" a="1"/>
  <c r="I156" i="18" s="1"/>
  <c r="I26" i="18" a="1"/>
  <c r="I26" i="18" s="1"/>
  <c r="I36" i="18" a="1"/>
  <c r="I36" i="18" s="1"/>
  <c r="I58" i="18" a="1"/>
  <c r="I58" i="18" s="1"/>
  <c r="I79" i="18" a="1"/>
  <c r="I79" i="18" s="1"/>
  <c r="I100" i="18" a="1"/>
  <c r="I100" i="18" s="1"/>
  <c r="I194" i="18" a="1"/>
  <c r="I194" i="18" s="1"/>
  <c r="I182" i="18" a="1"/>
  <c r="I182" i="18" s="1"/>
  <c r="H27" i="18" a="1"/>
  <c r="H27" i="18" s="1"/>
  <c r="H41" i="18" a="1"/>
  <c r="H41" i="18" s="1"/>
  <c r="H59" i="18" a="1"/>
  <c r="H59" i="18" s="1"/>
  <c r="H136" i="19" a="1"/>
  <c r="H136" i="19" s="1"/>
  <c r="H61" i="19" a="1"/>
  <c r="H61" i="19" s="1"/>
  <c r="H31" i="19" a="1"/>
  <c r="H31" i="19" s="1"/>
  <c r="H87" i="19" a="1"/>
  <c r="H87" i="19" s="1"/>
  <c r="AB75" i="1" s="1"/>
  <c r="H122" i="19" a="1"/>
  <c r="H122" i="19" s="1"/>
  <c r="I159" i="19" a="1"/>
  <c r="I159" i="19" s="1"/>
  <c r="I89" i="19" a="1"/>
  <c r="I89" i="19" s="1"/>
  <c r="I117" i="19" a="1"/>
  <c r="I117" i="19" s="1"/>
  <c r="I149" i="19" a="1"/>
  <c r="I149" i="19" s="1"/>
  <c r="I69" i="19" a="1"/>
  <c r="I69" i="19" s="1"/>
  <c r="I50" i="19" a="1"/>
  <c r="I50" i="19" s="1"/>
  <c r="I90" i="19" a="1"/>
  <c r="I90" i="19" s="1"/>
  <c r="I106" i="19" a="1"/>
  <c r="I106" i="19" s="1"/>
  <c r="I134" i="19" a="1"/>
  <c r="I134" i="19" s="1"/>
  <c r="I151" i="19" a="1"/>
  <c r="I151" i="19" s="1"/>
  <c r="I41" i="19" a="1"/>
  <c r="I41" i="19" s="1"/>
  <c r="I64" i="19" a="1"/>
  <c r="I64" i="19" s="1"/>
  <c r="I131" i="19" a="1"/>
  <c r="I131" i="19" s="1"/>
  <c r="I169" i="19" a="1"/>
  <c r="I169" i="19" s="1"/>
  <c r="H13" i="19" a="1"/>
  <c r="H13" i="19" s="1"/>
  <c r="H196" i="19" a="1"/>
  <c r="H196" i="19" s="1"/>
  <c r="H184" i="19" a="1"/>
  <c r="H184" i="19" s="1"/>
  <c r="H174" i="19" a="1"/>
  <c r="H174" i="19" s="1"/>
  <c r="I163" i="19" a="1"/>
  <c r="I163" i="19" s="1"/>
  <c r="H149" i="19" a="1"/>
  <c r="H149" i="19" s="1"/>
  <c r="H151" i="19" a="1"/>
  <c r="H151" i="19" s="1"/>
  <c r="H183" i="18" a="1"/>
  <c r="H183" i="18" s="1"/>
  <c r="H11" i="18" a="1"/>
  <c r="H11" i="18" s="1"/>
  <c r="H16" i="18" a="1"/>
  <c r="H16" i="18" s="1"/>
  <c r="H37" i="18" a="1"/>
  <c r="H37" i="18" s="1"/>
  <c r="H169" i="18" a="1"/>
  <c r="H169" i="18" s="1"/>
  <c r="H177" i="18" a="1"/>
  <c r="H177" i="18" s="1"/>
  <c r="H195" i="18" a="1"/>
  <c r="H195" i="18" s="1"/>
  <c r="I13" i="18" a="1"/>
  <c r="I13" i="18" s="1"/>
  <c r="I50" i="18" a="1"/>
  <c r="I50" i="18" s="1"/>
  <c r="I75" i="18" a="1"/>
  <c r="I75" i="18" s="1"/>
  <c r="I57" i="18" a="1"/>
  <c r="I57" i="18" s="1"/>
  <c r="H106" i="19" a="1"/>
  <c r="H106" i="19" s="1"/>
  <c r="AB91" i="1" s="1"/>
  <c r="H147" i="19" a="1"/>
  <c r="H147" i="19" s="1"/>
  <c r="H73" i="19" a="1"/>
  <c r="H73" i="19" s="1"/>
  <c r="H49" i="19" a="1"/>
  <c r="H49" i="19" s="1"/>
  <c r="H95" i="19" a="1"/>
  <c r="H95" i="19" s="1"/>
  <c r="H133" i="19" a="1"/>
  <c r="H133" i="19" s="1"/>
  <c r="I26" i="19" a="1"/>
  <c r="I26" i="19" s="1"/>
  <c r="I72" i="19" a="1"/>
  <c r="I72" i="19" s="1"/>
  <c r="I17" i="19" a="1"/>
  <c r="I17" i="19" s="1"/>
  <c r="I30" i="19" a="1"/>
  <c r="I30" i="19" s="1"/>
  <c r="I56" i="19" a="1"/>
  <c r="I56" i="19" s="1"/>
  <c r="I94" i="19" a="1"/>
  <c r="I94" i="19" s="1"/>
  <c r="I110" i="19" a="1"/>
  <c r="I110" i="19" s="1"/>
  <c r="I22" i="19" a="1"/>
  <c r="I22" i="19" s="1"/>
  <c r="I73" i="19" a="1"/>
  <c r="I73" i="19" s="1"/>
  <c r="I140" i="19" a="1"/>
  <c r="I140" i="19" s="1"/>
  <c r="H192" i="19" a="1"/>
  <c r="H192" i="19" s="1"/>
  <c r="U190" i="1" s="1"/>
  <c r="H182" i="19" a="1"/>
  <c r="H182" i="19" s="1"/>
  <c r="U180" i="1" s="1"/>
  <c r="H172" i="19" a="1"/>
  <c r="H172" i="19" s="1"/>
  <c r="H162" i="19" a="1"/>
  <c r="H162" i="19" s="1"/>
  <c r="I148" i="19" a="1"/>
  <c r="I148" i="19" s="1"/>
  <c r="H187" i="18" a="1"/>
  <c r="H187" i="18" s="1"/>
  <c r="H110" i="18" a="1"/>
  <c r="H110" i="18" s="1"/>
  <c r="H185" i="18" a="1"/>
  <c r="H185" i="18" s="1"/>
  <c r="H122" i="18" a="1"/>
  <c r="H122" i="18" s="1"/>
  <c r="H171" i="18" a="1"/>
  <c r="H171" i="18" s="1"/>
  <c r="H179" i="18" a="1"/>
  <c r="H179" i="18" s="1"/>
  <c r="H30" i="18" a="1"/>
  <c r="H30" i="18" s="1"/>
  <c r="I16" i="18" a="1"/>
  <c r="I16" i="18" s="1"/>
  <c r="I81" i="18" a="1"/>
  <c r="I81" i="18" s="1"/>
  <c r="I99" i="18" a="1"/>
  <c r="I99" i="18" s="1"/>
  <c r="I93" i="18" a="1"/>
  <c r="I93" i="18" s="1"/>
  <c r="I169" i="18" a="1"/>
  <c r="I169" i="18" s="1"/>
  <c r="H10" i="18" a="1"/>
  <c r="H10" i="18" s="1"/>
  <c r="I167" i="18" a="1"/>
  <c r="I167" i="18" s="1"/>
  <c r="H14" i="18" a="1"/>
  <c r="H14" i="18" s="1"/>
  <c r="I173" i="18" a="1"/>
  <c r="I173" i="18" s="1"/>
  <c r="H136" i="18" a="1"/>
  <c r="H136" i="18" s="1"/>
  <c r="I179" i="18" a="1"/>
  <c r="I179" i="18" s="1"/>
  <c r="H133" i="18" a="1"/>
  <c r="H133" i="18" s="1"/>
  <c r="I155" i="18" a="1"/>
  <c r="I155" i="18" s="1"/>
  <c r="H146" i="18" a="1"/>
  <c r="H146" i="18" s="1"/>
  <c r="H135" i="18" a="1"/>
  <c r="H135" i="18" s="1"/>
  <c r="I124" i="18" a="1"/>
  <c r="I124" i="18" s="1"/>
  <c r="I108" i="18" a="1"/>
  <c r="I108" i="18" s="1"/>
  <c r="H86" i="18" a="1"/>
  <c r="H86" i="18" s="1"/>
  <c r="I55" i="18" a="1"/>
  <c r="I55" i="18" s="1"/>
  <c r="I28" i="18" a="1"/>
  <c r="I28" i="18" s="1"/>
  <c r="I184" i="18" a="1"/>
  <c r="I184" i="18" s="1"/>
  <c r="I168" i="18" a="1"/>
  <c r="I168" i="18" s="1"/>
  <c r="H160" i="18" a="1"/>
  <c r="H160" i="18" s="1"/>
  <c r="I150" i="18" a="1"/>
  <c r="I150" i="18" s="1"/>
  <c r="H140" i="18" a="1"/>
  <c r="H140" i="18" s="1"/>
  <c r="AC122" i="1" s="1"/>
  <c r="H129" i="18" a="1"/>
  <c r="H129" i="18" s="1"/>
  <c r="H116" i="18" a="1"/>
  <c r="H116" i="18" s="1"/>
  <c r="I78" i="18" a="1"/>
  <c r="I78" i="18" s="1"/>
  <c r="I53" i="18" a="1"/>
  <c r="I53" i="18" s="1"/>
  <c r="I32" i="18" a="1"/>
  <c r="I32" i="18" s="1"/>
  <c r="I47" i="18" a="1"/>
  <c r="I47" i="18" s="1"/>
  <c r="I65" i="18" a="1"/>
  <c r="I65" i="18" s="1"/>
  <c r="AJ56" i="1" s="1"/>
  <c r="I86" i="18" a="1"/>
  <c r="I86" i="18" s="1"/>
  <c r="I101" i="18" a="1"/>
  <c r="I101" i="18" s="1"/>
  <c r="I22" i="18" a="1"/>
  <c r="I22" i="18" s="1"/>
  <c r="I37" i="18" a="1"/>
  <c r="I37" i="18" s="1"/>
  <c r="I54" i="18" a="1"/>
  <c r="I54" i="18" s="1"/>
  <c r="I71" i="18" a="1"/>
  <c r="I71" i="18" s="1"/>
  <c r="I80" i="18" a="1"/>
  <c r="I80" i="18" s="1"/>
  <c r="I97" i="18" a="1"/>
  <c r="I97" i="18" s="1"/>
  <c r="I111" i="18" a="1"/>
  <c r="I111" i="18" s="1"/>
  <c r="I119" i="18" a="1"/>
  <c r="I119" i="18" s="1"/>
  <c r="I127" i="18" a="1"/>
  <c r="I127" i="18" s="1"/>
  <c r="I135" i="18" a="1"/>
  <c r="I135" i="18" s="1"/>
  <c r="I143" i="18" a="1"/>
  <c r="I143" i="18" s="1"/>
  <c r="I151" i="18" a="1"/>
  <c r="I151" i="18" s="1"/>
  <c r="I160" i="18" a="1"/>
  <c r="I160" i="18" s="1"/>
  <c r="I31" i="18" a="1"/>
  <c r="I31" i="18" s="1"/>
  <c r="I48" i="18" a="1"/>
  <c r="I48" i="18" s="1"/>
  <c r="I67" i="18" a="1"/>
  <c r="I67" i="18" s="1"/>
  <c r="I88" i="18" a="1"/>
  <c r="I88" i="18" s="1"/>
  <c r="I105" i="18" a="1"/>
  <c r="I105" i="18" s="1"/>
  <c r="I188" i="18" a="1"/>
  <c r="I188" i="18" s="1"/>
  <c r="I176" i="18" a="1"/>
  <c r="I176" i="18" s="1"/>
  <c r="H22" i="18" a="1"/>
  <c r="H22" i="18" s="1"/>
  <c r="H34" i="18" a="1"/>
  <c r="H34" i="18" s="1"/>
  <c r="AC28" i="1" s="1"/>
  <c r="H168" i="19" a="1"/>
  <c r="H168" i="19" s="1"/>
  <c r="I143" i="19" a="1"/>
  <c r="I143" i="19" s="1"/>
  <c r="H165" i="18" a="1"/>
  <c r="H165" i="18" s="1"/>
  <c r="I23" i="18" a="1"/>
  <c r="I23" i="18" s="1"/>
  <c r="AJ18" i="1" s="1"/>
  <c r="I177" i="18" a="1"/>
  <c r="I177" i="18" s="1"/>
  <c r="AJ154" i="1" s="1"/>
  <c r="I175" i="18" a="1"/>
  <c r="I175" i="18" s="1"/>
  <c r="I181" i="18" a="1"/>
  <c r="I181" i="18" s="1"/>
  <c r="I187" i="18" a="1"/>
  <c r="I187" i="18" s="1"/>
  <c r="H158" i="18" a="1"/>
  <c r="H158" i="18" s="1"/>
  <c r="AC138" i="1" s="1"/>
  <c r="H138" i="18" a="1"/>
  <c r="H138" i="18" s="1"/>
  <c r="I112" i="18" a="1"/>
  <c r="I112" i="18" s="1"/>
  <c r="AJ97" i="1" s="1"/>
  <c r="I61" i="18" a="1"/>
  <c r="I61" i="18" s="1"/>
  <c r="I190" i="18" a="1"/>
  <c r="I190" i="18" s="1"/>
  <c r="I162" i="18" a="1"/>
  <c r="I162" i="18" s="1"/>
  <c r="I142" i="18" a="1"/>
  <c r="I142" i="18" s="1"/>
  <c r="H120" i="18" a="1"/>
  <c r="H120" i="18" s="1"/>
  <c r="I60" i="18" a="1"/>
  <c r="I60" i="18" s="1"/>
  <c r="I45" i="18" a="1"/>
  <c r="I45" i="18" s="1"/>
  <c r="I84" i="18" a="1"/>
  <c r="I84" i="18" s="1"/>
  <c r="AJ73" i="1" s="1"/>
  <c r="I17" i="18" a="1"/>
  <c r="I17" i="18" s="1"/>
  <c r="I44" i="18" a="1"/>
  <c r="I44" i="18" s="1"/>
  <c r="I77" i="18" a="1"/>
  <c r="I77" i="18" s="1"/>
  <c r="I109" i="18" a="1"/>
  <c r="I109" i="18" s="1"/>
  <c r="I125" i="18" a="1"/>
  <c r="I125" i="18" s="1"/>
  <c r="I141" i="18" a="1"/>
  <c r="I141" i="18" s="1"/>
  <c r="I158" i="18" a="1"/>
  <c r="I158" i="18" s="1"/>
  <c r="I46" i="18" a="1"/>
  <c r="I46" i="18" s="1"/>
  <c r="AJ39" i="1" s="1"/>
  <c r="I85" i="18" a="1"/>
  <c r="I85" i="18" s="1"/>
  <c r="I192" i="18" a="1"/>
  <c r="I192" i="18" s="1"/>
  <c r="H39" i="18" a="1"/>
  <c r="H39" i="18" s="1"/>
  <c r="H62" i="18" a="1"/>
  <c r="H62" i="18" s="1"/>
  <c r="H83" i="18" a="1"/>
  <c r="H83" i="18" s="1"/>
  <c r="H103" i="18" a="1"/>
  <c r="H103" i="18" s="1"/>
  <c r="H113" i="18" a="1"/>
  <c r="H113" i="18" s="1"/>
  <c r="H121" i="18" a="1"/>
  <c r="H121" i="18" s="1"/>
  <c r="H26" i="18" a="1"/>
  <c r="H26" i="18" s="1"/>
  <c r="H46" i="18" a="1"/>
  <c r="H46" i="18" s="1"/>
  <c r="H58" i="18" a="1"/>
  <c r="H58" i="18" s="1"/>
  <c r="H70" i="18" a="1"/>
  <c r="H70" i="18" s="1"/>
  <c r="H85" i="18" a="1"/>
  <c r="H85" i="18" s="1"/>
  <c r="H105" i="18" a="1"/>
  <c r="H105" i="18" s="1"/>
  <c r="H25" i="18" a="1"/>
  <c r="H25" i="18" s="1"/>
  <c r="H43" i="18" a="1"/>
  <c r="H43" i="18" s="1"/>
  <c r="H57" i="18" a="1"/>
  <c r="H57" i="18" s="1"/>
  <c r="H69" i="18" a="1"/>
  <c r="H69" i="18" s="1"/>
  <c r="H81" i="18" a="1"/>
  <c r="H81" i="18" s="1"/>
  <c r="H93" i="18" a="1"/>
  <c r="H93" i="18" s="1"/>
  <c r="I14" i="18" a="1"/>
  <c r="I14" i="18" s="1"/>
  <c r="H9" i="18" a="1"/>
  <c r="H9" i="18" s="1"/>
  <c r="H190" i="18" a="1"/>
  <c r="H190" i="18" s="1"/>
  <c r="H182" i="18" a="1"/>
  <c r="H182" i="18" s="1"/>
  <c r="H174" i="18" a="1"/>
  <c r="H174" i="18" s="1"/>
  <c r="H166" i="18" a="1"/>
  <c r="H166" i="18" s="1"/>
  <c r="H157" i="18" a="1"/>
  <c r="H157" i="18" s="1"/>
  <c r="I144" i="18" a="1"/>
  <c r="I144" i="18" s="1"/>
  <c r="H134" i="18" a="1"/>
  <c r="H134" i="18" s="1"/>
  <c r="I122" i="18" a="1"/>
  <c r="I122" i="18" s="1"/>
  <c r="H107" i="18" a="1"/>
  <c r="H107" i="18" s="1"/>
  <c r="I82" i="18" a="1"/>
  <c r="I82" i="18" s="1"/>
  <c r="H52" i="18" a="1"/>
  <c r="H52" i="18" s="1"/>
  <c r="I18" i="18" a="1"/>
  <c r="I18" i="18" s="1"/>
  <c r="I140" i="17" a="1"/>
  <c r="I140" i="17" s="1"/>
  <c r="I25" i="17" a="1"/>
  <c r="I25" i="17" s="1"/>
  <c r="I49" i="17" a="1"/>
  <c r="I49" i="17" s="1"/>
  <c r="I68" i="17" a="1"/>
  <c r="I68" i="17" s="1"/>
  <c r="I83" i="17" a="1"/>
  <c r="I83" i="17" s="1"/>
  <c r="I117" i="17" a="1"/>
  <c r="I117" i="17" s="1"/>
  <c r="I29" i="17" a="1"/>
  <c r="I29" i="17" s="1"/>
  <c r="I46" i="17" a="1"/>
  <c r="I46" i="17" s="1"/>
  <c r="I58" i="17" a="1"/>
  <c r="I58" i="17" s="1"/>
  <c r="I24" i="17" a="1"/>
  <c r="I24" i="17" s="1"/>
  <c r="I38" i="17" a="1"/>
  <c r="I38" i="17" s="1"/>
  <c r="I63" i="17" a="1"/>
  <c r="I63" i="17" s="1"/>
  <c r="I81" i="17" a="1"/>
  <c r="I81" i="17" s="1"/>
  <c r="I40" i="17" a="1"/>
  <c r="I40" i="17" s="1"/>
  <c r="I74" i="17" a="1"/>
  <c r="I74" i="17" s="1"/>
  <c r="I95" i="17" a="1"/>
  <c r="I95" i="17" s="1"/>
  <c r="I111" i="17" a="1"/>
  <c r="I111" i="17" s="1"/>
  <c r="I151" i="17" a="1"/>
  <c r="I151" i="17" s="1"/>
  <c r="I170" i="17" a="1"/>
  <c r="I170" i="17" s="1"/>
  <c r="I70" i="17" a="1"/>
  <c r="I70" i="17" s="1"/>
  <c r="I123" i="17" a="1"/>
  <c r="I123" i="17" s="1"/>
  <c r="I130" i="17" a="1"/>
  <c r="I130" i="17" s="1"/>
  <c r="I138" i="17" a="1"/>
  <c r="I138" i="17" s="1"/>
  <c r="I10" i="19" a="1"/>
  <c r="I10" i="19" s="1"/>
  <c r="H159" i="19" a="1"/>
  <c r="H159" i="19" s="1"/>
  <c r="H193" i="18" a="1"/>
  <c r="H193" i="18" s="1"/>
  <c r="H173" i="18" a="1"/>
  <c r="H173" i="18" s="1"/>
  <c r="I87" i="18" a="1"/>
  <c r="I87" i="18" s="1"/>
  <c r="I161" i="18" a="1"/>
  <c r="I161" i="18" s="1"/>
  <c r="H159" i="18" a="1"/>
  <c r="H159" i="18" s="1"/>
  <c r="I165" i="18" a="1"/>
  <c r="I165" i="18" s="1"/>
  <c r="I171" i="18" a="1"/>
  <c r="I171" i="18" s="1"/>
  <c r="I153" i="18" a="1"/>
  <c r="I153" i="18" s="1"/>
  <c r="I132" i="18" a="1"/>
  <c r="I132" i="18" s="1"/>
  <c r="AJ114" i="1" s="1"/>
  <c r="H104" i="18" a="1"/>
  <c r="H104" i="18" s="1"/>
  <c r="H49" i="18" a="1"/>
  <c r="H49" i="18" s="1"/>
  <c r="I178" i="18" a="1"/>
  <c r="I178" i="18" s="1"/>
  <c r="I157" i="18" a="1"/>
  <c r="I157" i="18" s="1"/>
  <c r="AJ137" i="1" s="1"/>
  <c r="H137" i="18" a="1"/>
  <c r="H137" i="18" s="1"/>
  <c r="H112" i="18" a="1"/>
  <c r="H112" i="18" s="1"/>
  <c r="H47" i="18" a="1"/>
  <c r="H47" i="18" s="1"/>
  <c r="I49" i="18" a="1"/>
  <c r="I49" i="18" s="1"/>
  <c r="I89" i="18" a="1"/>
  <c r="I89" i="18" s="1"/>
  <c r="I24" i="18" a="1"/>
  <c r="I24" i="18" s="1"/>
  <c r="I56" i="18" a="1"/>
  <c r="I56" i="18" s="1"/>
  <c r="I83" i="18" a="1"/>
  <c r="I83" i="18" s="1"/>
  <c r="I113" i="18" a="1"/>
  <c r="I113" i="18" s="1"/>
  <c r="I129" i="18" a="1"/>
  <c r="I129" i="18" s="1"/>
  <c r="I145" i="18" a="1"/>
  <c r="I145" i="18" s="1"/>
  <c r="I19" i="18" a="1"/>
  <c r="I19" i="18" s="1"/>
  <c r="I51" i="18" a="1"/>
  <c r="I51" i="18" s="1"/>
  <c r="I91" i="18" a="1"/>
  <c r="I91" i="18" s="1"/>
  <c r="AJ77" i="1" s="1"/>
  <c r="I186" i="18" a="1"/>
  <c r="I186" i="18" s="1"/>
  <c r="H17" i="18" a="1"/>
  <c r="H17" i="18" s="1"/>
  <c r="H44" i="18" a="1"/>
  <c r="H44" i="18" s="1"/>
  <c r="H73" i="18" a="1"/>
  <c r="H73" i="18" s="1"/>
  <c r="H94" i="18" a="1"/>
  <c r="H94" i="18" s="1"/>
  <c r="H106" i="18" a="1"/>
  <c r="H106" i="18" s="1"/>
  <c r="AC91" i="1" s="1"/>
  <c r="H115" i="18" a="1"/>
  <c r="H115" i="18" s="1"/>
  <c r="H123" i="18" a="1"/>
  <c r="H123" i="18" s="1"/>
  <c r="H31" i="18" a="1"/>
  <c r="H31" i="18" s="1"/>
  <c r="H48" i="18" a="1"/>
  <c r="H48" i="18" s="1"/>
  <c r="AC41" i="1" s="1"/>
  <c r="H61" i="18" a="1"/>
  <c r="H61" i="18" s="1"/>
  <c r="H76" i="18" a="1"/>
  <c r="H76" i="18" s="1"/>
  <c r="H88" i="18" a="1"/>
  <c r="H88" i="18" s="1"/>
  <c r="H153" i="18" a="1"/>
  <c r="H153" i="18" s="1"/>
  <c r="AC133" i="1" s="1"/>
  <c r="H28" i="18" a="1"/>
  <c r="H28" i="18" s="1"/>
  <c r="H45" i="18" a="1"/>
  <c r="H45" i="18" s="1"/>
  <c r="H60" i="18" a="1"/>
  <c r="H60" i="18" s="1"/>
  <c r="H72" i="18" a="1"/>
  <c r="H72" i="18" s="1"/>
  <c r="H84" i="18" a="1"/>
  <c r="H84" i="18" s="1"/>
  <c r="H96" i="18" a="1"/>
  <c r="H96" i="18" s="1"/>
  <c r="H13" i="18" a="1"/>
  <c r="H13" i="18" s="1"/>
  <c r="H188" i="18" a="1"/>
  <c r="H188" i="18" s="1"/>
  <c r="H180" i="18" a="1"/>
  <c r="H180" i="18" s="1"/>
  <c r="H172" i="18" a="1"/>
  <c r="H172" i="18" s="1"/>
  <c r="H164" i="18" a="1"/>
  <c r="H164" i="18" s="1"/>
  <c r="H154" i="18" a="1"/>
  <c r="H154" i="18" s="1"/>
  <c r="H142" i="18" a="1"/>
  <c r="H142" i="18" s="1"/>
  <c r="H131" i="18" a="1"/>
  <c r="H131" i="18" s="1"/>
  <c r="I118" i="18" a="1"/>
  <c r="I118" i="18" s="1"/>
  <c r="H101" i="18" a="1"/>
  <c r="H101" i="18" s="1"/>
  <c r="I76" i="18" a="1"/>
  <c r="I76" i="18" s="1"/>
  <c r="I38" i="18" a="1"/>
  <c r="I38" i="18" s="1"/>
  <c r="H10" i="17" a="1"/>
  <c r="H10" i="17" s="1"/>
  <c r="H120" i="17" a="1"/>
  <c r="H120" i="17" s="1"/>
  <c r="I32" i="17" a="1"/>
  <c r="I32" i="17" s="1"/>
  <c r="I56" i="17" a="1"/>
  <c r="I56" i="17" s="1"/>
  <c r="I69" i="17" a="1"/>
  <c r="I69" i="17" s="1"/>
  <c r="I84" i="17" a="1"/>
  <c r="I84" i="17" s="1"/>
  <c r="I101" i="17" a="1"/>
  <c r="I101" i="17" s="1"/>
  <c r="I19" i="17" a="1"/>
  <c r="I19" i="17" s="1"/>
  <c r="I39" i="17" a="1"/>
  <c r="I39" i="17" s="1"/>
  <c r="I48" i="17" a="1"/>
  <c r="I48" i="17" s="1"/>
  <c r="I15" i="19" a="1"/>
  <c r="I15" i="19" s="1"/>
  <c r="H190" i="19" a="1"/>
  <c r="H190" i="19" s="1"/>
  <c r="H114" i="18" a="1"/>
  <c r="H114" i="18" s="1"/>
  <c r="H181" i="18" a="1"/>
  <c r="H181" i="18" s="1"/>
  <c r="AC158" i="1" s="1"/>
  <c r="I130" i="18" a="1"/>
  <c r="I130" i="18" s="1"/>
  <c r="H141" i="18" a="1"/>
  <c r="H141" i="18" s="1"/>
  <c r="I138" i="18" a="1"/>
  <c r="I138" i="18" s="1"/>
  <c r="I146" i="18" a="1"/>
  <c r="I146" i="18" s="1"/>
  <c r="H144" i="18" a="1"/>
  <c r="H144" i="18" s="1"/>
  <c r="I148" i="18" a="1"/>
  <c r="I148" i="18" s="1"/>
  <c r="H127" i="18" a="1"/>
  <c r="H127" i="18" s="1"/>
  <c r="H92" i="18" a="1"/>
  <c r="H92" i="18" s="1"/>
  <c r="H35" i="18" a="1"/>
  <c r="H35" i="18" s="1"/>
  <c r="I170" i="18" a="1"/>
  <c r="I170" i="18" s="1"/>
  <c r="I152" i="18" a="1"/>
  <c r="I152" i="18" s="1"/>
  <c r="H132" i="18" a="1"/>
  <c r="H132" i="18" s="1"/>
  <c r="AC114" i="1" s="1"/>
  <c r="I96" i="18" a="1"/>
  <c r="I96" i="18" s="1"/>
  <c r="I30" i="18" a="1"/>
  <c r="I30" i="18" s="1"/>
  <c r="I63" i="18" a="1"/>
  <c r="I63" i="18" s="1"/>
  <c r="I95" i="18" a="1"/>
  <c r="I95" i="18" s="1"/>
  <c r="I34" i="18" a="1"/>
  <c r="I34" i="18" s="1"/>
  <c r="I62" i="18" a="1"/>
  <c r="I62" i="18" s="1"/>
  <c r="I94" i="18" a="1"/>
  <c r="I94" i="18" s="1"/>
  <c r="I117" i="18" a="1"/>
  <c r="I117" i="18" s="1"/>
  <c r="I133" i="18" a="1"/>
  <c r="I133" i="18" s="1"/>
  <c r="I149" i="18" a="1"/>
  <c r="I149" i="18" s="1"/>
  <c r="I29" i="18" a="1"/>
  <c r="I29" i="18" s="1"/>
  <c r="AJ24" i="1" s="1"/>
  <c r="I64" i="18" a="1"/>
  <c r="I64" i="18" s="1"/>
  <c r="I102" i="18" a="1"/>
  <c r="I102" i="18" s="1"/>
  <c r="AJ87" i="1" s="1"/>
  <c r="I180" i="18" a="1"/>
  <c r="I180" i="18" s="1"/>
  <c r="H24" i="18" a="1"/>
  <c r="H24" i="18" s="1"/>
  <c r="H54" i="18" a="1"/>
  <c r="H54" i="18" s="1"/>
  <c r="H77" i="18" a="1"/>
  <c r="H77" i="18" s="1"/>
  <c r="H97" i="18" a="1"/>
  <c r="H97" i="18" s="1"/>
  <c r="H109" i="18" a="1"/>
  <c r="H109" i="18" s="1"/>
  <c r="H117" i="18" a="1"/>
  <c r="H117" i="18" s="1"/>
  <c r="H19" i="18" a="1"/>
  <c r="H19" i="18" s="1"/>
  <c r="H33" i="18" a="1"/>
  <c r="H33" i="18" s="1"/>
  <c r="H51" i="18" a="1"/>
  <c r="H51" i="18" s="1"/>
  <c r="H64" i="18" a="1"/>
  <c r="H64" i="18" s="1"/>
  <c r="H79" i="18" a="1"/>
  <c r="H79" i="18" s="1"/>
  <c r="H91" i="18" a="1"/>
  <c r="H91" i="18" s="1"/>
  <c r="H18" i="18" a="1"/>
  <c r="H18" i="18" s="1"/>
  <c r="H38" i="18" a="1"/>
  <c r="H38" i="18" s="1"/>
  <c r="H50" i="18" a="1"/>
  <c r="H50" i="18" s="1"/>
  <c r="H63" i="18" a="1"/>
  <c r="H63" i="18" s="1"/>
  <c r="H75" i="18" a="1"/>
  <c r="H75" i="18" s="1"/>
  <c r="H87" i="18" a="1"/>
  <c r="H87" i="18" s="1"/>
  <c r="H99" i="18" a="1"/>
  <c r="H99" i="18" s="1"/>
  <c r="I11" i="18" a="1"/>
  <c r="I11" i="18" s="1"/>
  <c r="H194" i="18" a="1"/>
  <c r="H194" i="18" s="1"/>
  <c r="AC169" i="1" s="1"/>
  <c r="H186" i="18" a="1"/>
  <c r="H186" i="18" s="1"/>
  <c r="H178" i="18" a="1"/>
  <c r="H178" i="18" s="1"/>
  <c r="H170" i="18" a="1"/>
  <c r="H170" i="18" s="1"/>
  <c r="H162" i="18" a="1"/>
  <c r="H162" i="18" s="1"/>
  <c r="H150" i="18" a="1"/>
  <c r="H150" i="18" s="1"/>
  <c r="AC130" i="1" s="1"/>
  <c r="H139" i="18" a="1"/>
  <c r="H139" i="18" s="1"/>
  <c r="I128" i="18" a="1"/>
  <c r="I128" i="18" s="1"/>
  <c r="I114" i="18" a="1"/>
  <c r="I114" i="18" s="1"/>
  <c r="H95" i="18" a="1"/>
  <c r="H95" i="18" s="1"/>
  <c r="H71" i="18" a="1"/>
  <c r="H71" i="18" s="1"/>
  <c r="H32" i="18" a="1"/>
  <c r="H32" i="18" s="1"/>
  <c r="I183" i="17" a="1"/>
  <c r="I183" i="17" s="1"/>
  <c r="I17" i="17" a="1"/>
  <c r="I17" i="17" s="1"/>
  <c r="I36" i="17" a="1"/>
  <c r="I36" i="17" s="1"/>
  <c r="AH30" i="1" s="1"/>
  <c r="I59" i="17" a="1"/>
  <c r="I59" i="17" s="1"/>
  <c r="I72" i="17" a="1"/>
  <c r="I72" i="17" s="1"/>
  <c r="I94" i="17" a="1"/>
  <c r="I94" i="17" s="1"/>
  <c r="I104" i="17" a="1"/>
  <c r="I104" i="17" s="1"/>
  <c r="I22" i="17" a="1"/>
  <c r="I22" i="17" s="1"/>
  <c r="AH17" i="1" s="1"/>
  <c r="I42" i="17" a="1"/>
  <c r="I42" i="17" s="1"/>
  <c r="I52" i="17" a="1"/>
  <c r="I52" i="17" s="1"/>
  <c r="I71" i="17" a="1"/>
  <c r="I71" i="17" s="1"/>
  <c r="I89" i="17" a="1"/>
  <c r="I89" i="17" s="1"/>
  <c r="I34" i="17" a="1"/>
  <c r="I34" i="17" s="1"/>
  <c r="I55" i="17" a="1"/>
  <c r="I55" i="17" s="1"/>
  <c r="I67" i="17" a="1"/>
  <c r="I67" i="17" s="1"/>
  <c r="I21" i="17" a="1"/>
  <c r="I21" i="17" s="1"/>
  <c r="I51" i="17" a="1"/>
  <c r="I51" i="17" s="1"/>
  <c r="I91" i="17" a="1"/>
  <c r="I91" i="17" s="1"/>
  <c r="I102" i="17" a="1"/>
  <c r="I102" i="17" s="1"/>
  <c r="I120" i="17" a="1"/>
  <c r="I120" i="17" s="1"/>
  <c r="I162" i="17" a="1"/>
  <c r="I162" i="17" s="1"/>
  <c r="I176" i="17" a="1"/>
  <c r="I176" i="17" s="1"/>
  <c r="I47" i="17" a="1"/>
  <c r="I47" i="17" s="1"/>
  <c r="I114" i="17" a="1"/>
  <c r="I114" i="17" s="1"/>
  <c r="I128" i="17" a="1"/>
  <c r="I128" i="17" s="1"/>
  <c r="I134" i="17" a="1"/>
  <c r="I134" i="17" s="1"/>
  <c r="I142" i="17" a="1"/>
  <c r="I142" i="17" s="1"/>
  <c r="I150" i="17" a="1"/>
  <c r="I150" i="17" s="1"/>
  <c r="I191" i="19" a="1"/>
  <c r="I191" i="19" s="1"/>
  <c r="H180" i="19" a="1"/>
  <c r="H180" i="19" s="1"/>
  <c r="I157" i="19" a="1"/>
  <c r="I157" i="19" s="1"/>
  <c r="H191" i="18" a="1"/>
  <c r="H191" i="18" s="1"/>
  <c r="H118" i="18" a="1"/>
  <c r="H118" i="18" s="1"/>
  <c r="I193" i="18" a="1"/>
  <c r="I193" i="18" s="1"/>
  <c r="I191" i="18" a="1"/>
  <c r="I191" i="18" s="1"/>
  <c r="H20" i="18" a="1"/>
  <c r="H20" i="18" s="1"/>
  <c r="H163" i="18" a="1"/>
  <c r="H163" i="18" s="1"/>
  <c r="H143" i="18" a="1"/>
  <c r="H143" i="18" s="1"/>
  <c r="I120" i="18" a="1"/>
  <c r="I120" i="18" s="1"/>
  <c r="H74" i="18" a="1"/>
  <c r="H74" i="18" s="1"/>
  <c r="I21" i="18" a="1"/>
  <c r="I21" i="18" s="1"/>
  <c r="I166" i="18" a="1"/>
  <c r="I166" i="18" s="1"/>
  <c r="H148" i="18" a="1"/>
  <c r="H148" i="18" s="1"/>
  <c r="I126" i="18" a="1"/>
  <c r="I126" i="18" s="1"/>
  <c r="I72" i="18" a="1"/>
  <c r="I72" i="18" s="1"/>
  <c r="I35" i="18" a="1"/>
  <c r="I35" i="18" s="1"/>
  <c r="I68" i="18" a="1"/>
  <c r="I68" i="18" s="1"/>
  <c r="I104" i="18" a="1"/>
  <c r="I104" i="18" s="1"/>
  <c r="AJ89" i="1" s="1"/>
  <c r="I121" i="18" a="1"/>
  <c r="I121" i="18" s="1"/>
  <c r="I70" i="18" a="1"/>
  <c r="I70" i="18" s="1"/>
  <c r="H29" i="18" a="1"/>
  <c r="H29" i="18" s="1"/>
  <c r="AC24" i="1" s="1"/>
  <c r="H111" i="18" a="1"/>
  <c r="H111" i="18" s="1"/>
  <c r="H53" i="18" a="1"/>
  <c r="H53" i="18" s="1"/>
  <c r="H23" i="18" a="1"/>
  <c r="H23" i="18" s="1"/>
  <c r="H78" i="18" a="1"/>
  <c r="H78" i="18" s="1"/>
  <c r="H192" i="18" a="1"/>
  <c r="H192" i="18" s="1"/>
  <c r="I159" i="18" a="1"/>
  <c r="I159" i="18" s="1"/>
  <c r="I110" i="18" a="1"/>
  <c r="I110" i="18" s="1"/>
  <c r="I161" i="17" a="1"/>
  <c r="I161" i="17" s="1"/>
  <c r="I79" i="17" a="1"/>
  <c r="I79" i="17" s="1"/>
  <c r="I28" i="17" a="1"/>
  <c r="I28" i="17" s="1"/>
  <c r="I75" i="17" a="1"/>
  <c r="I75" i="17" s="1"/>
  <c r="I31" i="17" a="1"/>
  <c r="I31" i="17" s="1"/>
  <c r="I100" i="17" a="1"/>
  <c r="I100" i="17" s="1"/>
  <c r="I12" i="17" a="1"/>
  <c r="I12" i="17" s="1"/>
  <c r="I166" i="17" a="1"/>
  <c r="I166" i="17" s="1"/>
  <c r="I30" i="17" a="1"/>
  <c r="I30" i="17" s="1"/>
  <c r="I103" i="17" a="1"/>
  <c r="I103" i="17" s="1"/>
  <c r="I127" i="17" a="1"/>
  <c r="I127" i="17" s="1"/>
  <c r="I139" i="17" a="1"/>
  <c r="I139" i="17" s="1"/>
  <c r="I154" i="17" a="1"/>
  <c r="I154" i="17" s="1"/>
  <c r="I168" i="17" a="1"/>
  <c r="I168" i="17" s="1"/>
  <c r="I54" i="17" a="1"/>
  <c r="I54" i="17" s="1"/>
  <c r="I88" i="17" a="1"/>
  <c r="I88" i="17" s="1"/>
  <c r="I109" i="17" a="1"/>
  <c r="I109" i="17" s="1"/>
  <c r="I126" i="17" a="1"/>
  <c r="I126" i="17" s="1"/>
  <c r="I191" i="17" a="1"/>
  <c r="I191" i="17" s="1"/>
  <c r="I165" i="17" a="1"/>
  <c r="I165" i="17" s="1"/>
  <c r="H124" i="17" a="1"/>
  <c r="H124" i="17" s="1"/>
  <c r="H86" i="17" a="1"/>
  <c r="H86" i="17" s="1"/>
  <c r="I171" i="17" a="1"/>
  <c r="I171" i="17" s="1"/>
  <c r="H143" i="17" a="1"/>
  <c r="H143" i="17" s="1"/>
  <c r="I112" i="17" a="1"/>
  <c r="I112" i="17" s="1"/>
  <c r="H12" i="17" a="1"/>
  <c r="H12" i="17" s="1"/>
  <c r="I156" i="17" a="1"/>
  <c r="I156" i="17" s="1"/>
  <c r="H110" i="17" a="1"/>
  <c r="H110" i="17" s="1"/>
  <c r="I186" i="17" a="1"/>
  <c r="I186" i="17" s="1"/>
  <c r="H165" i="17" a="1"/>
  <c r="H165" i="17" s="1"/>
  <c r="I141" i="17" a="1"/>
  <c r="I141" i="17" s="1"/>
  <c r="I33" i="17" a="1"/>
  <c r="I33" i="17" s="1"/>
  <c r="H177" i="17" a="1"/>
  <c r="H177" i="17" s="1"/>
  <c r="H169" i="17" a="1"/>
  <c r="H169" i="17" s="1"/>
  <c r="H156" i="17" a="1"/>
  <c r="H156" i="17" s="1"/>
  <c r="H140" i="17" a="1"/>
  <c r="H140" i="17" s="1"/>
  <c r="H121" i="17" a="1"/>
  <c r="H121" i="17" s="1"/>
  <c r="H107" i="17" a="1"/>
  <c r="H107" i="17" s="1"/>
  <c r="H61" i="17" a="1"/>
  <c r="H61" i="17" s="1"/>
  <c r="H149" i="17" a="1"/>
  <c r="H149" i="17" s="1"/>
  <c r="H133" i="17" a="1"/>
  <c r="H133" i="17" s="1"/>
  <c r="H117" i="17" a="1"/>
  <c r="H117" i="17" s="1"/>
  <c r="H101" i="17" a="1"/>
  <c r="H101" i="17" s="1"/>
  <c r="H22" i="17" a="1"/>
  <c r="H22" i="17" s="1"/>
  <c r="H42" i="17" a="1"/>
  <c r="H42" i="17" s="1"/>
  <c r="H55" i="17" a="1"/>
  <c r="H55" i="17" s="1"/>
  <c r="H71" i="17" a="1"/>
  <c r="H71" i="17" s="1"/>
  <c r="H89" i="17" a="1"/>
  <c r="H89" i="17" s="1"/>
  <c r="H103" i="17" a="1"/>
  <c r="H103" i="17" s="1"/>
  <c r="H27" i="17" a="1"/>
  <c r="H27" i="17" s="1"/>
  <c r="H74" i="17" a="1"/>
  <c r="H74" i="17" s="1"/>
  <c r="H20" i="17" a="1"/>
  <c r="H20" i="17" s="1"/>
  <c r="H33" i="17" a="1"/>
  <c r="H33" i="17" s="1"/>
  <c r="H47" i="17" a="1"/>
  <c r="H47" i="17" s="1"/>
  <c r="H59" i="17" a="1"/>
  <c r="H59" i="17" s="1"/>
  <c r="H70" i="17" a="1"/>
  <c r="H70" i="17" s="1"/>
  <c r="H17" i="17" a="1"/>
  <c r="H17" i="17" s="1"/>
  <c r="H194" i="17" a="1"/>
  <c r="H194" i="17" s="1"/>
  <c r="H186" i="17" a="1"/>
  <c r="H186" i="17" s="1"/>
  <c r="H170" i="17" a="1"/>
  <c r="H170" i="17" s="1"/>
  <c r="H142" i="17" a="1"/>
  <c r="H142" i="17" s="1"/>
  <c r="H123" i="17" a="1"/>
  <c r="H123" i="17" s="1"/>
  <c r="H186" i="14" a="1"/>
  <c r="H186" i="14" s="1"/>
  <c r="H134" i="14" a="1"/>
  <c r="H134" i="14" s="1"/>
  <c r="Z116" i="1" s="1"/>
  <c r="I39" i="18" a="1"/>
  <c r="I39" i="18" s="1"/>
  <c r="I137" i="18" a="1"/>
  <c r="I137" i="18" s="1"/>
  <c r="I106" i="18" a="1"/>
  <c r="I106" i="18" s="1"/>
  <c r="H56" i="18" a="1"/>
  <c r="H56" i="18" s="1"/>
  <c r="H119" i="18" a="1"/>
  <c r="H119" i="18" s="1"/>
  <c r="H67" i="18" a="1"/>
  <c r="H67" i="18" s="1"/>
  <c r="H40" i="18" a="1"/>
  <c r="H40" i="18" s="1"/>
  <c r="H90" i="18" a="1"/>
  <c r="H90" i="18" s="1"/>
  <c r="H184" i="18" a="1"/>
  <c r="H184" i="18" s="1"/>
  <c r="H147" i="18" a="1"/>
  <c r="H147" i="18" s="1"/>
  <c r="H89" i="18" a="1"/>
  <c r="H89" i="18" s="1"/>
  <c r="I23" i="17" a="1"/>
  <c r="I23" i="17" s="1"/>
  <c r="I97" i="17" a="1"/>
  <c r="I97" i="17" s="1"/>
  <c r="I43" i="17" a="1"/>
  <c r="I43" i="17" s="1"/>
  <c r="I35" i="17" a="1"/>
  <c r="I35" i="17" s="1"/>
  <c r="I78" i="17" a="1"/>
  <c r="I78" i="17" s="1"/>
  <c r="I57" i="17" a="1"/>
  <c r="I57" i="17" s="1"/>
  <c r="I107" i="17" a="1"/>
  <c r="I107" i="17" s="1"/>
  <c r="I174" i="17" a="1"/>
  <c r="I174" i="17" s="1"/>
  <c r="I65" i="17" a="1"/>
  <c r="I65" i="17" s="1"/>
  <c r="I129" i="17" a="1"/>
  <c r="I129" i="17" s="1"/>
  <c r="I143" i="17" a="1"/>
  <c r="I143" i="17" s="1"/>
  <c r="I155" i="17" a="1"/>
  <c r="I155" i="17" s="1"/>
  <c r="I172" i="17" a="1"/>
  <c r="I172" i="17" s="1"/>
  <c r="I77" i="17" a="1"/>
  <c r="I77" i="17" s="1"/>
  <c r="I90" i="17" a="1"/>
  <c r="I90" i="17" s="1"/>
  <c r="I113" i="17" a="1"/>
  <c r="I113" i="17" s="1"/>
  <c r="I10" i="17" a="1"/>
  <c r="I10" i="17" s="1"/>
  <c r="I187" i="17" a="1"/>
  <c r="I187" i="17" s="1"/>
  <c r="I160" i="17" a="1"/>
  <c r="I160" i="17" s="1"/>
  <c r="H139" i="17" a="1"/>
  <c r="H139" i="17" s="1"/>
  <c r="H114" i="17" a="1"/>
  <c r="H114" i="17" s="1"/>
  <c r="H68" i="17" a="1"/>
  <c r="H68" i="17" s="1"/>
  <c r="I175" i="17" a="1"/>
  <c r="I175" i="17" s="1"/>
  <c r="I13" i="17" a="1"/>
  <c r="I13" i="17" s="1"/>
  <c r="H159" i="17" a="1"/>
  <c r="H159" i="17" s="1"/>
  <c r="I92" i="17" a="1"/>
  <c r="I92" i="17" s="1"/>
  <c r="I145" i="17" a="1"/>
  <c r="I145" i="17" s="1"/>
  <c r="H104" i="17" a="1"/>
  <c r="H104" i="17" s="1"/>
  <c r="H36" i="17" a="1"/>
  <c r="H36" i="17" s="1"/>
  <c r="I164" i="17" a="1"/>
  <c r="I164" i="17" s="1"/>
  <c r="H153" i="17" a="1"/>
  <c r="H153" i="17" s="1"/>
  <c r="H191" i="17" a="1"/>
  <c r="H191" i="17" s="1"/>
  <c r="I15" i="17" a="1"/>
  <c r="I15" i="17" s="1"/>
  <c r="I185" i="17" a="1"/>
  <c r="I185" i="17" s="1"/>
  <c r="I157" i="17" a="1"/>
  <c r="I157" i="17" s="1"/>
  <c r="I136" i="17" a="1"/>
  <c r="I136" i="17" s="1"/>
  <c r="H91" i="17" a="1"/>
  <c r="H91" i="17" s="1"/>
  <c r="H183" i="17" a="1"/>
  <c r="H183" i="17" s="1"/>
  <c r="H175" i="17" a="1"/>
  <c r="H175" i="17" s="1"/>
  <c r="T173" i="1" s="1"/>
  <c r="H167" i="17" a="1"/>
  <c r="H167" i="17" s="1"/>
  <c r="H152" i="17" a="1"/>
  <c r="H152" i="17" s="1"/>
  <c r="H136" i="17" a="1"/>
  <c r="H136" i="17" s="1"/>
  <c r="H102" i="17" a="1"/>
  <c r="H102" i="17" s="1"/>
  <c r="H49" i="17" a="1"/>
  <c r="H49" i="17" s="1"/>
  <c r="H145" i="17" a="1"/>
  <c r="H145" i="17" s="1"/>
  <c r="H126" i="17" a="1"/>
  <c r="H126" i="17" s="1"/>
  <c r="H112" i="17" a="1"/>
  <c r="H112" i="17" s="1"/>
  <c r="H94" i="17" a="1"/>
  <c r="H94" i="17" s="1"/>
  <c r="H28" i="17" a="1"/>
  <c r="H28" i="17" s="1"/>
  <c r="H46" i="17" a="1"/>
  <c r="H46" i="17" s="1"/>
  <c r="H58" i="17" a="1"/>
  <c r="H58" i="17" s="1"/>
  <c r="H75" i="17" a="1"/>
  <c r="H75" i="17" s="1"/>
  <c r="H93" i="17" a="1"/>
  <c r="H93" i="17" s="1"/>
  <c r="H18" i="17" a="1"/>
  <c r="H18" i="17" s="1"/>
  <c r="H34" i="17" a="1"/>
  <c r="H34" i="17" s="1"/>
  <c r="H51" i="17" a="1"/>
  <c r="H51" i="17" s="1"/>
  <c r="H81" i="17" a="1"/>
  <c r="H81" i="17" s="1"/>
  <c r="H23" i="17" a="1"/>
  <c r="H23" i="17" s="1"/>
  <c r="H37" i="17" a="1"/>
  <c r="H37" i="17" s="1"/>
  <c r="H50" i="17" a="1"/>
  <c r="H50" i="17" s="1"/>
  <c r="H62" i="17" a="1"/>
  <c r="H62" i="17" s="1"/>
  <c r="H25" i="17" a="1"/>
  <c r="H25" i="17" s="1"/>
  <c r="H184" i="17" a="1"/>
  <c r="H184" i="17" s="1"/>
  <c r="H176" i="17" a="1"/>
  <c r="H176" i="17" s="1"/>
  <c r="H168" i="17" a="1"/>
  <c r="H168" i="17" s="1"/>
  <c r="H154" i="17" a="1"/>
  <c r="H154" i="17" s="1"/>
  <c r="H138" i="17" a="1"/>
  <c r="H138" i="17" s="1"/>
  <c r="H119" i="17" a="1"/>
  <c r="H119" i="17" s="1"/>
  <c r="H97" i="17" a="1"/>
  <c r="H97" i="17" s="1"/>
  <c r="H29" i="17" a="1"/>
  <c r="H29" i="17" s="1"/>
  <c r="I73" i="18" a="1"/>
  <c r="I73" i="18" s="1"/>
  <c r="I154" i="18" a="1"/>
  <c r="I154" i="18" s="1"/>
  <c r="I172" i="18" a="1"/>
  <c r="I172" i="18" s="1"/>
  <c r="H80" i="18" a="1"/>
  <c r="H80" i="18" s="1"/>
  <c r="AC69" i="1" s="1"/>
  <c r="H21" i="18" a="1"/>
  <c r="H21" i="18" s="1"/>
  <c r="H82" i="18" a="1"/>
  <c r="H82" i="18" s="1"/>
  <c r="H55" i="18" a="1"/>
  <c r="H55" i="18" s="1"/>
  <c r="I15" i="18" a="1"/>
  <c r="I15" i="18" s="1"/>
  <c r="H176" i="18" a="1"/>
  <c r="H176" i="18" s="1"/>
  <c r="I136" i="18" a="1"/>
  <c r="I136" i="18" s="1"/>
  <c r="H65" i="18" a="1"/>
  <c r="H65" i="18" s="1"/>
  <c r="I37" i="17" a="1"/>
  <c r="I37" i="17" s="1"/>
  <c r="I86" i="17" a="1"/>
  <c r="I86" i="17" s="1"/>
  <c r="I41" i="17" a="1"/>
  <c r="I41" i="17" s="1"/>
  <c r="I20" i="17" a="1"/>
  <c r="I20" i="17" s="1"/>
  <c r="AH15" i="1" s="1"/>
  <c r="I80" i="17" a="1"/>
  <c r="I80" i="17" s="1"/>
  <c r="AH69" i="1" s="1"/>
  <c r="I115" i="17" a="1"/>
  <c r="I115" i="17" s="1"/>
  <c r="I16" i="17" a="1"/>
  <c r="I16" i="17" s="1"/>
  <c r="I180" i="17" a="1"/>
  <c r="I180" i="17" s="1"/>
  <c r="I87" i="17" a="1"/>
  <c r="I87" i="17" s="1"/>
  <c r="I110" i="17" a="1"/>
  <c r="I110" i="17" s="1"/>
  <c r="I131" i="17" a="1"/>
  <c r="I131" i="17" s="1"/>
  <c r="I146" i="17" a="1"/>
  <c r="I146" i="17" s="1"/>
  <c r="I159" i="17" a="1"/>
  <c r="I159" i="17" s="1"/>
  <c r="I82" i="17" a="1"/>
  <c r="I82" i="17" s="1"/>
  <c r="I96" i="17" a="1"/>
  <c r="I96" i="17" s="1"/>
  <c r="I11" i="17" a="1"/>
  <c r="I11" i="17" s="1"/>
  <c r="I181" i="17" a="1"/>
  <c r="I181" i="17" s="1"/>
  <c r="H155" i="17" a="1"/>
  <c r="H155" i="17" s="1"/>
  <c r="I133" i="17" a="1"/>
  <c r="I133" i="17" s="1"/>
  <c r="I108" i="17" a="1"/>
  <c r="I108" i="17" s="1"/>
  <c r="I44" i="17" a="1"/>
  <c r="I44" i="17" s="1"/>
  <c r="H151" i="17" a="1"/>
  <c r="H151" i="17" s="1"/>
  <c r="I190" i="17" a="1"/>
  <c r="I190" i="17" s="1"/>
  <c r="I153" i="17" a="1"/>
  <c r="I153" i="17" s="1"/>
  <c r="I132" i="17" a="1"/>
  <c r="I132" i="17" s="1"/>
  <c r="H83" i="17" a="1"/>
  <c r="H83" i="17" s="1"/>
  <c r="I188" i="17" a="1"/>
  <c r="I188" i="17" s="1"/>
  <c r="H135" i="17" a="1"/>
  <c r="H135" i="17" s="1"/>
  <c r="I50" i="17" a="1"/>
  <c r="I50" i="17" s="1"/>
  <c r="H16" i="17" a="1"/>
  <c r="H16" i="17" s="1"/>
  <c r="H157" i="17" a="1"/>
  <c r="H157" i="17" s="1"/>
  <c r="H185" i="17" a="1"/>
  <c r="H185" i="17" s="1"/>
  <c r="H13" i="17" a="1"/>
  <c r="H13" i="17" s="1"/>
  <c r="I177" i="17" a="1"/>
  <c r="I177" i="17" s="1"/>
  <c r="I152" i="17" a="1"/>
  <c r="I152" i="17" s="1"/>
  <c r="H131" i="17" a="1"/>
  <c r="H131" i="17" s="1"/>
  <c r="H79" i="17" a="1"/>
  <c r="H79" i="17" s="1"/>
  <c r="H181" i="17" a="1"/>
  <c r="H181" i="17" s="1"/>
  <c r="H173" i="17" a="1"/>
  <c r="H173" i="17" s="1"/>
  <c r="H164" i="17" a="1"/>
  <c r="H164" i="17" s="1"/>
  <c r="H148" i="17" a="1"/>
  <c r="H148" i="17" s="1"/>
  <c r="H132" i="17" a="1"/>
  <c r="H132" i="17" s="1"/>
  <c r="H115" i="17" a="1"/>
  <c r="H115" i="17" s="1"/>
  <c r="H43" i="17" a="1"/>
  <c r="H43" i="17" s="1"/>
  <c r="H141" i="17" a="1"/>
  <c r="H141" i="17" s="1"/>
  <c r="H122" i="17" a="1"/>
  <c r="H122" i="17" s="1"/>
  <c r="H108" i="17" a="1"/>
  <c r="H108" i="17" s="1"/>
  <c r="H92" i="17" a="1"/>
  <c r="H92" i="17" s="1"/>
  <c r="H31" i="17" a="1"/>
  <c r="H31" i="17" s="1"/>
  <c r="H48" i="17" a="1"/>
  <c r="H48" i="17" s="1"/>
  <c r="H63" i="17" a="1"/>
  <c r="H63" i="17" s="1"/>
  <c r="H78" i="17" a="1"/>
  <c r="H78" i="17" s="1"/>
  <c r="H96" i="17" a="1"/>
  <c r="H96" i="17" s="1"/>
  <c r="H21" i="17" a="1"/>
  <c r="H21" i="17" s="1"/>
  <c r="H38" i="17" a="1"/>
  <c r="H38" i="17" s="1"/>
  <c r="H60" i="17" a="1"/>
  <c r="H60" i="17" s="1"/>
  <c r="H85" i="17" a="1"/>
  <c r="H85" i="17" s="1"/>
  <c r="H26" i="17" a="1"/>
  <c r="H26" i="17" s="1"/>
  <c r="H40" i="17" a="1"/>
  <c r="H40" i="17" s="1"/>
  <c r="H54" i="17" a="1"/>
  <c r="H54" i="17" s="1"/>
  <c r="H65" i="17" a="1"/>
  <c r="H65" i="17" s="1"/>
  <c r="H77" i="17" a="1"/>
  <c r="H77" i="17" s="1"/>
  <c r="H11" i="17" a="1"/>
  <c r="H11" i="17" s="1"/>
  <c r="H190" i="17" a="1"/>
  <c r="H190" i="17" s="1"/>
  <c r="H174" i="17" a="1"/>
  <c r="H174" i="17" s="1"/>
  <c r="H166" i="17" a="1"/>
  <c r="H166" i="17" s="1"/>
  <c r="H150" i="17" a="1"/>
  <c r="H150" i="17" s="1"/>
  <c r="H134" i="17" a="1"/>
  <c r="H134" i="17" s="1"/>
  <c r="H113" i="17" a="1"/>
  <c r="H113" i="17" s="1"/>
  <c r="H87" i="17" a="1"/>
  <c r="H87" i="17" s="1"/>
  <c r="H13" i="14" a="1"/>
  <c r="H13" i="14" s="1"/>
  <c r="H170" i="14" a="1"/>
  <c r="H170" i="14" s="1"/>
  <c r="I18" i="14" a="1"/>
  <c r="I18" i="14" s="1"/>
  <c r="AG13" i="1" s="1"/>
  <c r="I42" i="14" a="1"/>
  <c r="I42" i="14" s="1"/>
  <c r="I98" i="18" a="1"/>
  <c r="I98" i="18" s="1"/>
  <c r="I33" i="18" a="1"/>
  <c r="I33" i="18" s="1"/>
  <c r="H100" i="18" a="1"/>
  <c r="H100" i="18" s="1"/>
  <c r="H36" i="18" a="1"/>
  <c r="H36" i="18" s="1"/>
  <c r="H102" i="18" a="1"/>
  <c r="H102" i="18" s="1"/>
  <c r="AC87" i="1" s="1"/>
  <c r="H66" i="18" a="1"/>
  <c r="H66" i="18" s="1"/>
  <c r="AC57" i="1" s="1"/>
  <c r="I10" i="18" a="1"/>
  <c r="I10" i="18" s="1"/>
  <c r="H168" i="18" a="1"/>
  <c r="H168" i="18" s="1"/>
  <c r="H126" i="18" a="1"/>
  <c r="H126" i="18" s="1"/>
  <c r="I25" i="18" a="1"/>
  <c r="I25" i="18" s="1"/>
  <c r="AJ20" i="1" s="1"/>
  <c r="I61" i="17" a="1"/>
  <c r="I61" i="17" s="1"/>
  <c r="I18" i="17" a="1"/>
  <c r="I18" i="17" s="1"/>
  <c r="I60" i="17" a="1"/>
  <c r="I60" i="17" s="1"/>
  <c r="AH51" i="1" s="1"/>
  <c r="I26" i="17" a="1"/>
  <c r="I26" i="17" s="1"/>
  <c r="AH21" i="1" s="1"/>
  <c r="I93" i="17" a="1"/>
  <c r="I93" i="17" s="1"/>
  <c r="I124" i="17" a="1"/>
  <c r="I124" i="17" s="1"/>
  <c r="I119" i="17" a="1"/>
  <c r="I119" i="17" s="1"/>
  <c r="I135" i="17" a="1"/>
  <c r="I135" i="17" s="1"/>
  <c r="I147" i="17" a="1"/>
  <c r="I147" i="17" s="1"/>
  <c r="I184" i="17" a="1"/>
  <c r="I184" i="17" s="1"/>
  <c r="I85" i="17" a="1"/>
  <c r="I85" i="17" s="1"/>
  <c r="I105" i="17" a="1"/>
  <c r="I105" i="17" s="1"/>
  <c r="I122" i="17" a="1"/>
  <c r="I122" i="17" s="1"/>
  <c r="I9" i="17" a="1"/>
  <c r="I9" i="17" s="1"/>
  <c r="I173" i="17" a="1"/>
  <c r="I173" i="17" s="1"/>
  <c r="AH150" i="1" s="1"/>
  <c r="I149" i="17" a="1"/>
  <c r="I149" i="17" s="1"/>
  <c r="H130" i="17" a="1"/>
  <c r="H130" i="17" s="1"/>
  <c r="I167" i="17" a="1"/>
  <c r="I167" i="17" s="1"/>
  <c r="H161" i="17" a="1"/>
  <c r="H161" i="17" s="1"/>
  <c r="H56" i="17" a="1"/>
  <c r="H56" i="17" s="1"/>
  <c r="H52" i="17" a="1"/>
  <c r="H52" i="17" s="1"/>
  <c r="H24" i="17" a="1"/>
  <c r="H24" i="17" s="1"/>
  <c r="H88" i="17" a="1"/>
  <c r="H88" i="17" s="1"/>
  <c r="H69" i="17" a="1"/>
  <c r="H69" i="17" s="1"/>
  <c r="H146" i="17" a="1"/>
  <c r="H146" i="17" s="1"/>
  <c r="H84" i="17" a="1"/>
  <c r="H84" i="17" s="1"/>
  <c r="H162" i="14" a="1"/>
  <c r="H162" i="14" s="1"/>
  <c r="I79" i="14" a="1"/>
  <c r="I79" i="14" s="1"/>
  <c r="I87" i="14" a="1"/>
  <c r="I87" i="14" s="1"/>
  <c r="I95" i="14" a="1"/>
  <c r="I95" i="14" s="1"/>
  <c r="AG81" i="1" s="1"/>
  <c r="I103" i="14" a="1"/>
  <c r="I103" i="14" s="1"/>
  <c r="I41" i="14" a="1"/>
  <c r="I41" i="14" s="1"/>
  <c r="AG35" i="1" s="1"/>
  <c r="I104" i="14" a="1"/>
  <c r="I104" i="14" s="1"/>
  <c r="I120" i="14" a="1"/>
  <c r="I120" i="14" s="1"/>
  <c r="AG105" i="1" s="1"/>
  <c r="I184" i="14" a="1"/>
  <c r="I184" i="14" s="1"/>
  <c r="I9" i="14" a="1"/>
  <c r="I9" i="14" s="1"/>
  <c r="I161" i="14" a="1"/>
  <c r="I161" i="14" s="1"/>
  <c r="H192" i="14" a="1"/>
  <c r="H192" i="14" s="1"/>
  <c r="H160" i="14" a="1"/>
  <c r="H160" i="14" s="1"/>
  <c r="H126" i="14" a="1"/>
  <c r="H126" i="14" s="1"/>
  <c r="H174" i="14" a="1"/>
  <c r="H174" i="14" s="1"/>
  <c r="H172" i="14" a="1"/>
  <c r="H172" i="14" s="1"/>
  <c r="H58" i="14" a="1"/>
  <c r="H58" i="14" s="1"/>
  <c r="H26" i="14" a="1"/>
  <c r="H26" i="14" s="1"/>
  <c r="H69" i="14" a="1"/>
  <c r="H69" i="14" s="1"/>
  <c r="H77" i="14" a="1"/>
  <c r="H77" i="14" s="1"/>
  <c r="H85" i="14" a="1"/>
  <c r="H85" i="14" s="1"/>
  <c r="H93" i="14" a="1"/>
  <c r="H93" i="14" s="1"/>
  <c r="H101" i="14" a="1"/>
  <c r="H101" i="14" s="1"/>
  <c r="H109" i="14" a="1"/>
  <c r="H109" i="14" s="1"/>
  <c r="H117" i="14" a="1"/>
  <c r="H117" i="14" s="1"/>
  <c r="H143" i="14" a="1"/>
  <c r="H143" i="14" s="1"/>
  <c r="H19" i="14" a="1"/>
  <c r="H19" i="14" s="1"/>
  <c r="H27" i="14" a="1"/>
  <c r="H27" i="14" s="1"/>
  <c r="H35" i="14" a="1"/>
  <c r="H35" i="14" s="1"/>
  <c r="H43" i="14" a="1"/>
  <c r="H43" i="14" s="1"/>
  <c r="H51" i="14" a="1"/>
  <c r="H51" i="14" s="1"/>
  <c r="H59" i="14" a="1"/>
  <c r="H59" i="14" s="1"/>
  <c r="H17" i="14" a="1"/>
  <c r="H17" i="14" s="1"/>
  <c r="H68" i="14" a="1"/>
  <c r="H68" i="14" s="1"/>
  <c r="H80" i="14" a="1"/>
  <c r="H80" i="14" s="1"/>
  <c r="H88" i="14" a="1"/>
  <c r="H88" i="14" s="1"/>
  <c r="H96" i="14" a="1"/>
  <c r="H96" i="14" s="1"/>
  <c r="H156" i="14" a="1"/>
  <c r="H156" i="14" s="1"/>
  <c r="H135" i="14" a="1"/>
  <c r="H135" i="14" s="1"/>
  <c r="H114" i="14" a="1"/>
  <c r="H114" i="14" s="1"/>
  <c r="H40" i="14" a="1"/>
  <c r="H40" i="14" s="1"/>
  <c r="H189" i="14" a="1"/>
  <c r="H189" i="14" s="1"/>
  <c r="H181" i="14" a="1"/>
  <c r="H181" i="14" s="1"/>
  <c r="H173" i="14" a="1"/>
  <c r="H173" i="14" s="1"/>
  <c r="H165" i="14" a="1"/>
  <c r="H165" i="14" s="1"/>
  <c r="H157" i="14" a="1"/>
  <c r="H157" i="14" s="1"/>
  <c r="H138" i="14" a="1"/>
  <c r="H138" i="14" s="1"/>
  <c r="H124" i="14" a="1"/>
  <c r="H124" i="14" s="1"/>
  <c r="H102" i="14" a="1"/>
  <c r="H102" i="14" s="1"/>
  <c r="H38" i="14" a="1"/>
  <c r="H38" i="14" s="1"/>
  <c r="H150" i="14" a="1"/>
  <c r="H150" i="14" s="1"/>
  <c r="H129" i="14" a="1"/>
  <c r="H129" i="14" s="1"/>
  <c r="H52" i="14" a="1"/>
  <c r="H52" i="14" s="1"/>
  <c r="H20" i="14" a="1"/>
  <c r="H20" i="14" s="1"/>
  <c r="H134" i="16" a="1"/>
  <c r="H134" i="16" s="1"/>
  <c r="I196" i="16" a="1"/>
  <c r="I196" i="16" s="1"/>
  <c r="I131" i="16" a="1"/>
  <c r="I131" i="16" s="1"/>
  <c r="H11" i="16" a="1"/>
  <c r="H11" i="16" s="1"/>
  <c r="H13" i="16" a="1"/>
  <c r="H13" i="16" s="1"/>
  <c r="I30" i="16" a="1"/>
  <c r="I30" i="16" s="1"/>
  <c r="H170" i="16" a="1"/>
  <c r="H170" i="16" s="1"/>
  <c r="I145" i="16" a="1"/>
  <c r="I145" i="16" s="1"/>
  <c r="I21" i="16" a="1"/>
  <c r="I21" i="16" s="1"/>
  <c r="I162" i="16" a="1"/>
  <c r="I162" i="16" s="1"/>
  <c r="H136" i="16" a="1"/>
  <c r="H136" i="16" s="1"/>
  <c r="I103" i="16" a="1"/>
  <c r="I103" i="16" s="1"/>
  <c r="I187" i="16" a="1"/>
  <c r="I187" i="16" s="1"/>
  <c r="H183" i="16" a="1"/>
  <c r="H183" i="16" s="1"/>
  <c r="I177" i="16" a="1"/>
  <c r="I177" i="16" s="1"/>
  <c r="I172" i="16" a="1"/>
  <c r="I172" i="16" s="1"/>
  <c r="I165" i="16" a="1"/>
  <c r="I165" i="16" s="1"/>
  <c r="H156" i="16" a="1"/>
  <c r="H156" i="16" s="1"/>
  <c r="H150" i="16" a="1"/>
  <c r="H150" i="16" s="1"/>
  <c r="I135" i="16" a="1"/>
  <c r="I135" i="16" s="1"/>
  <c r="H121" i="16" a="1"/>
  <c r="H121" i="16" s="1"/>
  <c r="H113" i="16" a="1"/>
  <c r="H113" i="16" s="1"/>
  <c r="H105" i="16" a="1"/>
  <c r="H105" i="16" s="1"/>
  <c r="H89" i="16" a="1"/>
  <c r="H89" i="16" s="1"/>
  <c r="I58" i="16" a="1"/>
  <c r="I58" i="16" s="1"/>
  <c r="H35" i="16" a="1"/>
  <c r="H35" i="16" s="1"/>
  <c r="I191" i="16" a="1"/>
  <c r="I191" i="16" s="1"/>
  <c r="H176" i="16" a="1"/>
  <c r="H176" i="16" s="1"/>
  <c r="H165" i="16" a="1"/>
  <c r="H165" i="16" s="1"/>
  <c r="I155" i="16" a="1"/>
  <c r="I155" i="16" s="1"/>
  <c r="I146" i="16" a="1"/>
  <c r="I146" i="16" s="1"/>
  <c r="H139" i="16" a="1"/>
  <c r="H139" i="16" s="1"/>
  <c r="H125" i="16" a="1"/>
  <c r="H125" i="16" s="1"/>
  <c r="I110" i="16" a="1"/>
  <c r="I110" i="16" s="1"/>
  <c r="I102" i="16" a="1"/>
  <c r="I102" i="16" s="1"/>
  <c r="I68" i="16" a="1"/>
  <c r="I68" i="16" s="1"/>
  <c r="I17" i="16" a="1"/>
  <c r="I17" i="16" s="1"/>
  <c r="I32" i="16" a="1"/>
  <c r="I32" i="16" s="1"/>
  <c r="I48" i="16" a="1"/>
  <c r="I48" i="16" s="1"/>
  <c r="I64" i="16" a="1"/>
  <c r="I64" i="16" s="1"/>
  <c r="I74" i="16" a="1"/>
  <c r="I74" i="16" s="1"/>
  <c r="I95" i="16" a="1"/>
  <c r="I95" i="16" s="1"/>
  <c r="I112" i="16" a="1"/>
  <c r="I112" i="16" s="1"/>
  <c r="I127" i="16" a="1"/>
  <c r="I127" i="16" s="1"/>
  <c r="I144" i="16" a="1"/>
  <c r="I144" i="16" s="1"/>
  <c r="I34" i="16" a="1"/>
  <c r="I34" i="16" s="1"/>
  <c r="AK28" i="1" s="1"/>
  <c r="I50" i="16" a="1"/>
  <c r="I50" i="16" s="1"/>
  <c r="I66" i="16" a="1"/>
  <c r="I66" i="16" s="1"/>
  <c r="I80" i="16" a="1"/>
  <c r="I80" i="16" s="1"/>
  <c r="I89" i="16" a="1"/>
  <c r="I89" i="16" s="1"/>
  <c r="I24" i="16" a="1"/>
  <c r="I24" i="16" s="1"/>
  <c r="I40" i="16" a="1"/>
  <c r="I40" i="16" s="1"/>
  <c r="I56" i="16" a="1"/>
  <c r="I56" i="16" s="1"/>
  <c r="I72" i="16" a="1"/>
  <c r="I72" i="16" s="1"/>
  <c r="I93" i="16" a="1"/>
  <c r="I93" i="16" s="1"/>
  <c r="H19" i="16" a="1"/>
  <c r="H19" i="16" s="1"/>
  <c r="H34" i="16" a="1"/>
  <c r="H34" i="16" s="1"/>
  <c r="H50" i="16" a="1"/>
  <c r="H50" i="16" s="1"/>
  <c r="H66" i="16" a="1"/>
  <c r="H66" i="16" s="1"/>
  <c r="H80" i="16" a="1"/>
  <c r="H80" i="16" s="1"/>
  <c r="H94" i="16" a="1"/>
  <c r="H94" i="16" s="1"/>
  <c r="H106" i="16" a="1"/>
  <c r="H106" i="16" s="1"/>
  <c r="H126" i="16" a="1"/>
  <c r="H126" i="16" s="1"/>
  <c r="H138" i="16" a="1"/>
  <c r="H138" i="16" s="1"/>
  <c r="H27" i="16" a="1"/>
  <c r="H27" i="16" s="1"/>
  <c r="H43" i="16" a="1"/>
  <c r="H43" i="16" s="1"/>
  <c r="H59" i="16" a="1"/>
  <c r="H59" i="16" s="1"/>
  <c r="H75" i="16" a="1"/>
  <c r="H75" i="16" s="1"/>
  <c r="H17" i="16" a="1"/>
  <c r="H17" i="16" s="1"/>
  <c r="H36" i="16" a="1"/>
  <c r="H36" i="16" s="1"/>
  <c r="H52" i="16" a="1"/>
  <c r="H52" i="16" s="1"/>
  <c r="H68" i="16" a="1"/>
  <c r="H68" i="16" s="1"/>
  <c r="H79" i="16" a="1"/>
  <c r="H79" i="16" s="1"/>
  <c r="H90" i="16" a="1"/>
  <c r="H90" i="16" s="1"/>
  <c r="H12" i="16" a="1"/>
  <c r="H12" i="16" s="1"/>
  <c r="H190" i="16" a="1"/>
  <c r="H190" i="16" s="1"/>
  <c r="H186" i="16" a="1"/>
  <c r="H186" i="16" s="1"/>
  <c r="H181" i="16" a="1"/>
  <c r="H181" i="16" s="1"/>
  <c r="I175" i="16" a="1"/>
  <c r="I175" i="16" s="1"/>
  <c r="I170" i="16" a="1"/>
  <c r="I170" i="16" s="1"/>
  <c r="H129" i="17" a="1"/>
  <c r="H129" i="17" s="1"/>
  <c r="H128" i="17" a="1"/>
  <c r="H128" i="17" s="1"/>
  <c r="T126" i="1" s="1"/>
  <c r="I125" i="17" a="1"/>
  <c r="I125" i="17" s="1"/>
  <c r="H187" i="17" a="1"/>
  <c r="H187" i="17" s="1"/>
  <c r="H147" i="17" a="1"/>
  <c r="H147" i="17" s="1"/>
  <c r="H179" i="17" a="1"/>
  <c r="H179" i="17" s="1"/>
  <c r="H125" i="17" a="1"/>
  <c r="H125" i="17" s="1"/>
  <c r="H72" i="17" a="1"/>
  <c r="H72" i="17" s="1"/>
  <c r="H105" i="17" a="1"/>
  <c r="H105" i="17" s="1"/>
  <c r="H67" i="17" a="1"/>
  <c r="H67" i="17" s="1"/>
  <c r="H41" i="17" a="1"/>
  <c r="H41" i="17" s="1"/>
  <c r="H30" i="17" a="1"/>
  <c r="H30" i="17" s="1"/>
  <c r="H188" i="17" a="1"/>
  <c r="H188" i="17" s="1"/>
  <c r="H172" i="17" a="1"/>
  <c r="H172" i="17" s="1"/>
  <c r="H127" i="17" a="1"/>
  <c r="H127" i="17" s="1"/>
  <c r="I44" i="14" a="1"/>
  <c r="I44" i="14" s="1"/>
  <c r="I73" i="14" a="1"/>
  <c r="I73" i="14" s="1"/>
  <c r="I81" i="14" a="1"/>
  <c r="I81" i="14" s="1"/>
  <c r="I35" i="14" a="1"/>
  <c r="I35" i="14" s="1"/>
  <c r="AG29" i="1" s="1"/>
  <c r="I43" i="14" a="1"/>
  <c r="I43" i="14" s="1"/>
  <c r="I122" i="14" a="1"/>
  <c r="I122" i="14" s="1"/>
  <c r="I194" i="14" a="1"/>
  <c r="I194" i="14" s="1"/>
  <c r="I128" i="14" a="1"/>
  <c r="I128" i="14" s="1"/>
  <c r="I163" i="14" a="1"/>
  <c r="I163" i="14" s="1"/>
  <c r="I171" i="14" a="1"/>
  <c r="I171" i="14" s="1"/>
  <c r="H12" i="14" a="1"/>
  <c r="H12" i="14" s="1"/>
  <c r="H184" i="14" a="1"/>
  <c r="H184" i="14" s="1"/>
  <c r="Z160" i="1" s="1"/>
  <c r="H153" i="14" a="1"/>
  <c r="H153" i="14" s="1"/>
  <c r="H120" i="14" a="1"/>
  <c r="H120" i="14" s="1"/>
  <c r="H9" i="14" a="1"/>
  <c r="H9" i="14" s="1"/>
  <c r="H166" i="14" a="1"/>
  <c r="H166" i="14" s="1"/>
  <c r="H196" i="14" a="1"/>
  <c r="H196" i="14" s="1"/>
  <c r="H164" i="14" a="1"/>
  <c r="H164" i="14" s="1"/>
  <c r="H108" i="14" a="1"/>
  <c r="H108" i="14" s="1"/>
  <c r="H50" i="14" a="1"/>
  <c r="H50" i="14" s="1"/>
  <c r="H72" i="14" a="1"/>
  <c r="H72" i="14" s="1"/>
  <c r="H79" i="14" a="1"/>
  <c r="H79" i="14" s="1"/>
  <c r="H87" i="14" a="1"/>
  <c r="H87" i="14" s="1"/>
  <c r="Z75" i="1" s="1"/>
  <c r="H95" i="14" a="1"/>
  <c r="H95" i="14" s="1"/>
  <c r="H103" i="14" a="1"/>
  <c r="H103" i="14" s="1"/>
  <c r="H111" i="14" a="1"/>
  <c r="H111" i="14" s="1"/>
  <c r="H119" i="14" a="1"/>
  <c r="H119" i="14" s="1"/>
  <c r="H147" i="14" a="1"/>
  <c r="H147" i="14" s="1"/>
  <c r="H21" i="14" a="1"/>
  <c r="H21" i="14" s="1"/>
  <c r="H29" i="14" a="1"/>
  <c r="H29" i="14" s="1"/>
  <c r="H37" i="14" a="1"/>
  <c r="H37" i="14" s="1"/>
  <c r="H45" i="14" a="1"/>
  <c r="H45" i="14" s="1"/>
  <c r="H53" i="14" a="1"/>
  <c r="H53" i="14" s="1"/>
  <c r="H61" i="14" a="1"/>
  <c r="H61" i="14" s="1"/>
  <c r="H18" i="14" a="1"/>
  <c r="H18" i="14" s="1"/>
  <c r="H71" i="14" a="1"/>
  <c r="H71" i="14" s="1"/>
  <c r="H82" i="14" a="1"/>
  <c r="H82" i="14" s="1"/>
  <c r="H90" i="14" a="1"/>
  <c r="H90" i="14" s="1"/>
  <c r="H98" i="14" a="1"/>
  <c r="H98" i="14" s="1"/>
  <c r="H149" i="14" a="1"/>
  <c r="H149" i="14" s="1"/>
  <c r="H131" i="14" a="1"/>
  <c r="H131" i="14" s="1"/>
  <c r="H70" i="14" a="1"/>
  <c r="H70" i="14" s="1"/>
  <c r="H32" i="14" a="1"/>
  <c r="H32" i="14" s="1"/>
  <c r="H195" i="14" a="1"/>
  <c r="H195" i="14" s="1"/>
  <c r="H187" i="14" a="1"/>
  <c r="H187" i="14" s="1"/>
  <c r="H179" i="14" a="1"/>
  <c r="H179" i="14" s="1"/>
  <c r="H171" i="14" a="1"/>
  <c r="H171" i="14" s="1"/>
  <c r="H163" i="14" a="1"/>
  <c r="H163" i="14" s="1"/>
  <c r="H154" i="14" a="1"/>
  <c r="H154" i="14" s="1"/>
  <c r="H136" i="14" a="1"/>
  <c r="H136" i="14" s="1"/>
  <c r="H116" i="14" a="1"/>
  <c r="H116" i="14" s="1"/>
  <c r="H62" i="14" a="1"/>
  <c r="H62" i="14" s="1"/>
  <c r="H30" i="14" a="1"/>
  <c r="H30" i="14" s="1"/>
  <c r="H148" i="14" a="1"/>
  <c r="H148" i="14" s="1"/>
  <c r="H125" i="14" a="1"/>
  <c r="H125" i="14" s="1"/>
  <c r="H44" i="14" a="1"/>
  <c r="H44" i="14" s="1"/>
  <c r="H155" i="16" a="1"/>
  <c r="H155" i="16" s="1"/>
  <c r="I101" i="16" a="1"/>
  <c r="I101" i="16" s="1"/>
  <c r="H191" i="16" a="1"/>
  <c r="H191" i="16" s="1"/>
  <c r="I123" i="16" a="1"/>
  <c r="I123" i="16" s="1"/>
  <c r="H15" i="16" a="1"/>
  <c r="H15" i="16" s="1"/>
  <c r="H192" i="16" a="1"/>
  <c r="H192" i="16" s="1"/>
  <c r="I53" i="16" a="1"/>
  <c r="I53" i="16" s="1"/>
  <c r="H164" i="16" a="1"/>
  <c r="H164" i="16" s="1"/>
  <c r="I137" i="16" a="1"/>
  <c r="I137" i="16" s="1"/>
  <c r="H10" i="16" a="1"/>
  <c r="H10" i="16" s="1"/>
  <c r="I156" i="16" a="1"/>
  <c r="I156" i="16" s="1"/>
  <c r="H128" i="16" a="1"/>
  <c r="H128" i="16" s="1"/>
  <c r="I90" i="16" a="1"/>
  <c r="I90" i="16" s="1"/>
  <c r="I186" i="16" a="1"/>
  <c r="I186" i="16" s="1"/>
  <c r="I181" i="16" a="1"/>
  <c r="I181" i="16" s="1"/>
  <c r="I176" i="16" a="1"/>
  <c r="I176" i="16" s="1"/>
  <c r="H171" i="16" a="1"/>
  <c r="H171" i="16" s="1"/>
  <c r="I163" i="16" a="1"/>
  <c r="I163" i="16" s="1"/>
  <c r="I154" i="16" a="1"/>
  <c r="I154" i="16" s="1"/>
  <c r="I148" i="16" a="1"/>
  <c r="I148" i="16" s="1"/>
  <c r="I133" i="16" a="1"/>
  <c r="I133" i="16" s="1"/>
  <c r="H119" i="16" a="1"/>
  <c r="H119" i="16" s="1"/>
  <c r="H111" i="16" a="1"/>
  <c r="H111" i="16" s="1"/>
  <c r="H101" i="16" a="1"/>
  <c r="H101" i="16" s="1"/>
  <c r="H83" i="16" a="1"/>
  <c r="H83" i="16" s="1"/>
  <c r="I52" i="16" a="1"/>
  <c r="I52" i="16" s="1"/>
  <c r="H29" i="16" a="1"/>
  <c r="H29" i="16" s="1"/>
  <c r="I195" i="16" a="1"/>
  <c r="I195" i="16" s="1"/>
  <c r="I190" i="16" a="1"/>
  <c r="I190" i="16" s="1"/>
  <c r="H172" i="16" a="1"/>
  <c r="H172" i="16" s="1"/>
  <c r="I161" i="16" a="1"/>
  <c r="I161" i="16" s="1"/>
  <c r="H154" i="16" a="1"/>
  <c r="H154" i="16" s="1"/>
  <c r="H145" i="16" a="1"/>
  <c r="H145" i="16" s="1"/>
  <c r="H137" i="16" a="1"/>
  <c r="H137" i="16" s="1"/>
  <c r="I122" i="16" a="1"/>
  <c r="I122" i="16" s="1"/>
  <c r="I108" i="16" a="1"/>
  <c r="I108" i="16" s="1"/>
  <c r="I100" i="16" a="1"/>
  <c r="I100" i="16" s="1"/>
  <c r="I62" i="16" a="1"/>
  <c r="I62" i="16" s="1"/>
  <c r="I20" i="16" a="1"/>
  <c r="I20" i="16" s="1"/>
  <c r="I35" i="16" a="1"/>
  <c r="I35" i="16" s="1"/>
  <c r="I51" i="16" a="1"/>
  <c r="I51" i="16" s="1"/>
  <c r="I67" i="16" a="1"/>
  <c r="I67" i="16" s="1"/>
  <c r="I81" i="16" a="1"/>
  <c r="I81" i="16" s="1"/>
  <c r="I98" i="16" a="1"/>
  <c r="I98" i="16" s="1"/>
  <c r="I113" i="16" a="1"/>
  <c r="I113" i="16" s="1"/>
  <c r="I130" i="16" a="1"/>
  <c r="I130" i="16" s="1"/>
  <c r="I22" i="16" a="1"/>
  <c r="I22" i="16" s="1"/>
  <c r="I38" i="16" a="1"/>
  <c r="I38" i="16" s="1"/>
  <c r="I54" i="16" a="1"/>
  <c r="I54" i="16" s="1"/>
  <c r="I70" i="16" a="1"/>
  <c r="I70" i="16" s="1"/>
  <c r="I83" i="16" a="1"/>
  <c r="I83" i="16" s="1"/>
  <c r="I94" i="16" a="1"/>
  <c r="I94" i="16" s="1"/>
  <c r="I27" i="16" a="1"/>
  <c r="I27" i="16" s="1"/>
  <c r="I43" i="16" a="1"/>
  <c r="I43" i="16" s="1"/>
  <c r="I59" i="16" a="1"/>
  <c r="I59" i="16" s="1"/>
  <c r="I75" i="16" a="1"/>
  <c r="I75" i="16" s="1"/>
  <c r="I96" i="16" a="1"/>
  <c r="I96" i="16" s="1"/>
  <c r="H22" i="16" a="1"/>
  <c r="H22" i="16" s="1"/>
  <c r="H38" i="16" a="1"/>
  <c r="H38" i="16" s="1"/>
  <c r="H54" i="16" a="1"/>
  <c r="H54" i="16" s="1"/>
  <c r="H70" i="16" a="1"/>
  <c r="H70" i="16" s="1"/>
  <c r="H85" i="16" a="1"/>
  <c r="H85" i="16" s="1"/>
  <c r="H97" i="16" a="1"/>
  <c r="H97" i="16" s="1"/>
  <c r="H117" i="16" a="1"/>
  <c r="H117" i="16" s="1"/>
  <c r="H129" i="16" a="1"/>
  <c r="H129" i="16" s="1"/>
  <c r="H18" i="16" a="1"/>
  <c r="H18" i="16" s="1"/>
  <c r="H33" i="16" a="1"/>
  <c r="H33" i="16" s="1"/>
  <c r="H49" i="16" a="1"/>
  <c r="H49" i="16" s="1"/>
  <c r="H65" i="16" a="1"/>
  <c r="H65" i="16" s="1"/>
  <c r="H82" i="16" a="1"/>
  <c r="H82" i="16" s="1"/>
  <c r="H23" i="16" a="1"/>
  <c r="H23" i="16" s="1"/>
  <c r="H39" i="16" a="1"/>
  <c r="H39" i="16" s="1"/>
  <c r="H55" i="16" a="1"/>
  <c r="H55" i="16" s="1"/>
  <c r="H71" i="16" a="1"/>
  <c r="H71" i="16" s="1"/>
  <c r="H81" i="16" a="1"/>
  <c r="H81" i="16" s="1"/>
  <c r="I14" i="16" a="1"/>
  <c r="I14" i="16" s="1"/>
  <c r="I10" i="16" a="1"/>
  <c r="I10" i="16" s="1"/>
  <c r="H189" i="16" a="1"/>
  <c r="H189" i="16" s="1"/>
  <c r="H185" i="16" a="1"/>
  <c r="H185" i="16" s="1"/>
  <c r="I179" i="16" a="1"/>
  <c r="I179" i="16" s="1"/>
  <c r="I174" i="16" a="1"/>
  <c r="I174" i="16" s="1"/>
  <c r="H169" i="16" a="1"/>
  <c r="H169" i="16" s="1"/>
  <c r="H163" i="16" a="1"/>
  <c r="H163" i="16" s="1"/>
  <c r="I153" i="16" a="1"/>
  <c r="I153" i="16" s="1"/>
  <c r="H146" i="16" a="1"/>
  <c r="H146" i="16" s="1"/>
  <c r="I136" i="16" a="1"/>
  <c r="I136" i="16" s="1"/>
  <c r="I128" i="16" a="1"/>
  <c r="I128" i="16" s="1"/>
  <c r="I120" i="16" a="1"/>
  <c r="I120" i="16" s="1"/>
  <c r="H112" i="16" a="1"/>
  <c r="H112" i="16" s="1"/>
  <c r="H104" i="16" a="1"/>
  <c r="H104" i="16" s="1"/>
  <c r="H95" i="17" a="1"/>
  <c r="H95" i="17" s="1"/>
  <c r="T93" i="1" s="1"/>
  <c r="I179" i="17" a="1"/>
  <c r="I179" i="17" s="1"/>
  <c r="I62" i="17" a="1"/>
  <c r="I62" i="17" s="1"/>
  <c r="AH53" i="1" s="1"/>
  <c r="I121" i="17" a="1"/>
  <c r="I121" i="17" s="1"/>
  <c r="H171" i="17" a="1"/>
  <c r="H171" i="17" s="1"/>
  <c r="H32" i="17" a="1"/>
  <c r="H32" i="17" s="1"/>
  <c r="H90" i="17" a="1"/>
  <c r="H90" i="17" s="1"/>
  <c r="H19" i="17" a="1"/>
  <c r="H19" i="17" s="1"/>
  <c r="H82" i="17" a="1"/>
  <c r="H82" i="17" s="1"/>
  <c r="H44" i="17" a="1"/>
  <c r="H44" i="17" s="1"/>
  <c r="H80" i="17" a="1"/>
  <c r="H80" i="17" s="1"/>
  <c r="H162" i="17" a="1"/>
  <c r="H162" i="17" s="1"/>
  <c r="H109" i="17" a="1"/>
  <c r="H109" i="17" s="1"/>
  <c r="H194" i="14" a="1"/>
  <c r="H194" i="14" s="1"/>
  <c r="I62" i="14" a="1"/>
  <c r="I62" i="14" s="1"/>
  <c r="AG53" i="1" s="1"/>
  <c r="I72" i="14" a="1"/>
  <c r="I72" i="14" s="1"/>
  <c r="I21" i="14" a="1"/>
  <c r="I21" i="14" s="1"/>
  <c r="I126" i="14" a="1"/>
  <c r="I126" i="14" s="1"/>
  <c r="I172" i="14" a="1"/>
  <c r="I172" i="14" s="1"/>
  <c r="I196" i="14" a="1"/>
  <c r="I196" i="14" s="1"/>
  <c r="I125" i="14" a="1"/>
  <c r="I125" i="14" s="1"/>
  <c r="I131" i="14" a="1"/>
  <c r="I131" i="14" s="1"/>
  <c r="I132" i="14" a="1"/>
  <c r="I132" i="14" s="1"/>
  <c r="H16" i="14" a="1"/>
  <c r="H16" i="14" s="1"/>
  <c r="H176" i="14" a="1"/>
  <c r="H176" i="14" s="1"/>
  <c r="H130" i="14" a="1"/>
  <c r="H130" i="14" s="1"/>
  <c r="H122" i="14" a="1"/>
  <c r="H122" i="14" s="1"/>
  <c r="H190" i="14" a="1"/>
  <c r="H190" i="14" s="1"/>
  <c r="H158" i="14" a="1"/>
  <c r="H158" i="14" s="1"/>
  <c r="H188" i="14" a="1"/>
  <c r="H188" i="14" s="1"/>
  <c r="Z164" i="1" s="1"/>
  <c r="H104" i="14" a="1"/>
  <c r="H104" i="14" s="1"/>
  <c r="H42" i="14" a="1"/>
  <c r="H42" i="14" s="1"/>
  <c r="H64" i="14" a="1"/>
  <c r="H64" i="14" s="1"/>
  <c r="H75" i="14" a="1"/>
  <c r="H75" i="14" s="1"/>
  <c r="H81" i="14" a="1"/>
  <c r="H81" i="14" s="1"/>
  <c r="Z70" i="1" s="1"/>
  <c r="H89" i="14" a="1"/>
  <c r="H89" i="14" s="1"/>
  <c r="H97" i="14" a="1"/>
  <c r="H97" i="14" s="1"/>
  <c r="H105" i="14" a="1"/>
  <c r="H105" i="14" s="1"/>
  <c r="H113" i="14" a="1"/>
  <c r="H113" i="14" s="1"/>
  <c r="H121" i="14" a="1"/>
  <c r="H121" i="14" s="1"/>
  <c r="H151" i="14" a="1"/>
  <c r="H151" i="14" s="1"/>
  <c r="H23" i="14" a="1"/>
  <c r="H23" i="14" s="1"/>
  <c r="H31" i="14" a="1"/>
  <c r="H31" i="14" s="1"/>
  <c r="H39" i="14" a="1"/>
  <c r="H39" i="14" s="1"/>
  <c r="H47" i="14" a="1"/>
  <c r="H47" i="14" s="1"/>
  <c r="H55" i="14" a="1"/>
  <c r="H55" i="14" s="1"/>
  <c r="H63" i="14" a="1"/>
  <c r="H63" i="14" s="1"/>
  <c r="H73" i="14" a="1"/>
  <c r="H73" i="14" s="1"/>
  <c r="H84" i="14" a="1"/>
  <c r="H84" i="14" s="1"/>
  <c r="H92" i="14" a="1"/>
  <c r="H92" i="14" s="1"/>
  <c r="H142" i="14" a="1"/>
  <c r="H142" i="14" s="1"/>
  <c r="H127" i="14" a="1"/>
  <c r="H127" i="14" s="1"/>
  <c r="H56" i="14" a="1"/>
  <c r="H56" i="14" s="1"/>
  <c r="H24" i="14" a="1"/>
  <c r="H24" i="14" s="1"/>
  <c r="H193" i="14" a="1"/>
  <c r="H193" i="14" s="1"/>
  <c r="H185" i="14" a="1"/>
  <c r="H185" i="14" s="1"/>
  <c r="H177" i="14" a="1"/>
  <c r="H177" i="14" s="1"/>
  <c r="H169" i="14" a="1"/>
  <c r="H169" i="14" s="1"/>
  <c r="H161" i="14" a="1"/>
  <c r="H161" i="14" s="1"/>
  <c r="Z141" i="1" s="1"/>
  <c r="H152" i="14" a="1"/>
  <c r="H152" i="14" s="1"/>
  <c r="H132" i="14" a="1"/>
  <c r="H132" i="14" s="1"/>
  <c r="H110" i="14" a="1"/>
  <c r="H110" i="14" s="1"/>
  <c r="H54" i="14" a="1"/>
  <c r="H54" i="14" s="1"/>
  <c r="H22" i="14" a="1"/>
  <c r="H22" i="14" s="1"/>
  <c r="H141" i="14" a="1"/>
  <c r="H141" i="14" s="1"/>
  <c r="H36" i="14" a="1"/>
  <c r="H36" i="14" s="1"/>
  <c r="H149" i="16" a="1"/>
  <c r="H149" i="16" s="1"/>
  <c r="I84" i="16" a="1"/>
  <c r="I84" i="16" s="1"/>
  <c r="H182" i="16" a="1"/>
  <c r="H182" i="16" s="1"/>
  <c r="I115" i="16" a="1"/>
  <c r="I115" i="16" s="1"/>
  <c r="H25" i="16" a="1"/>
  <c r="H25" i="16" s="1"/>
  <c r="I42" i="16" a="1"/>
  <c r="I42" i="16" s="1"/>
  <c r="I11" i="16" a="1"/>
  <c r="I11" i="16" s="1"/>
  <c r="H158" i="16" a="1"/>
  <c r="H158" i="16" s="1"/>
  <c r="I129" i="16" a="1"/>
  <c r="I129" i="16" s="1"/>
  <c r="I193" i="16" a="1"/>
  <c r="I193" i="16" s="1"/>
  <c r="I150" i="16" a="1"/>
  <c r="I150" i="16" s="1"/>
  <c r="I119" i="16" a="1"/>
  <c r="I119" i="16" s="1"/>
  <c r="I9" i="16" a="1"/>
  <c r="I9" i="16" s="1"/>
  <c r="I185" i="16" a="1"/>
  <c r="I185" i="16" s="1"/>
  <c r="I180" i="16" a="1"/>
  <c r="I180" i="16" s="1"/>
  <c r="H175" i="16" a="1"/>
  <c r="H175" i="16" s="1"/>
  <c r="I169" i="16" a="1"/>
  <c r="I169" i="16" s="1"/>
  <c r="H162" i="16" a="1"/>
  <c r="H162" i="16" s="1"/>
  <c r="H153" i="16" a="1"/>
  <c r="H153" i="16" s="1"/>
  <c r="H147" i="16" a="1"/>
  <c r="H147" i="16" s="1"/>
  <c r="H127" i="16" a="1"/>
  <c r="H127" i="16" s="1"/>
  <c r="I117" i="16" a="1"/>
  <c r="I117" i="16" s="1"/>
  <c r="H109" i="16" a="1"/>
  <c r="H109" i="16" s="1"/>
  <c r="H99" i="16" a="1"/>
  <c r="H99" i="16" s="1"/>
  <c r="I69" i="16" a="1"/>
  <c r="I69" i="16" s="1"/>
  <c r="I46" i="16" a="1"/>
  <c r="I46" i="16" s="1"/>
  <c r="I16" i="16" a="1"/>
  <c r="I16" i="16" s="1"/>
  <c r="I194" i="16" a="1"/>
  <c r="I194" i="16" s="1"/>
  <c r="H184" i="16" a="1"/>
  <c r="H184" i="16" s="1"/>
  <c r="H168" i="16" a="1"/>
  <c r="H168" i="16" s="1"/>
  <c r="I160" i="16" a="1"/>
  <c r="I160" i="16" s="1"/>
  <c r="H151" i="16" a="1"/>
  <c r="H151" i="16" s="1"/>
  <c r="H143" i="16" a="1"/>
  <c r="H143" i="16" s="1"/>
  <c r="H133" i="16" a="1"/>
  <c r="H133" i="16" s="1"/>
  <c r="I116" i="16" a="1"/>
  <c r="I116" i="16" s="1"/>
  <c r="I106" i="16" a="1"/>
  <c r="I106" i="16" s="1"/>
  <c r="H98" i="16" a="1"/>
  <c r="H98" i="16" s="1"/>
  <c r="H57" i="16" a="1"/>
  <c r="H57" i="16" s="1"/>
  <c r="I23" i="16" a="1"/>
  <c r="I23" i="16" s="1"/>
  <c r="I55" i="16" a="1"/>
  <c r="I55" i="16" s="1"/>
  <c r="I71" i="16" a="1"/>
  <c r="I71" i="16" s="1"/>
  <c r="I86" i="16" a="1"/>
  <c r="I86" i="16" s="1"/>
  <c r="I107" i="16" a="1"/>
  <c r="I107" i="16" s="1"/>
  <c r="I139" i="16" a="1"/>
  <c r="I139" i="16" s="1"/>
  <c r="I28" i="16" a="1"/>
  <c r="I28" i="16" s="1"/>
  <c r="I44" i="16" a="1"/>
  <c r="I44" i="16" s="1"/>
  <c r="I60" i="16" a="1"/>
  <c r="I60" i="16" s="1"/>
  <c r="I76" i="16" a="1"/>
  <c r="I76" i="16" s="1"/>
  <c r="I85" i="16" a="1"/>
  <c r="I85" i="16" s="1"/>
  <c r="I18" i="16" a="1"/>
  <c r="I18" i="16" s="1"/>
  <c r="I31" i="16" a="1"/>
  <c r="I31" i="16" s="1"/>
  <c r="I47" i="16" a="1"/>
  <c r="I47" i="16" s="1"/>
  <c r="I63" i="16" a="1"/>
  <c r="I63" i="16" s="1"/>
  <c r="I82" i="16" a="1"/>
  <c r="I82" i="16" s="1"/>
  <c r="I97" i="16" a="1"/>
  <c r="I97" i="16" s="1"/>
  <c r="H28" i="16" a="1"/>
  <c r="H28" i="16" s="1"/>
  <c r="H44" i="16" a="1"/>
  <c r="H44" i="16" s="1"/>
  <c r="H60" i="16" a="1"/>
  <c r="H60" i="16" s="1"/>
  <c r="H76" i="16" a="1"/>
  <c r="H76" i="16" s="1"/>
  <c r="H88" i="16" a="1"/>
  <c r="H88" i="16" s="1"/>
  <c r="H100" i="16" a="1"/>
  <c r="H100" i="16" s="1"/>
  <c r="H120" i="16" a="1"/>
  <c r="H120" i="16" s="1"/>
  <c r="H132" i="16" a="1"/>
  <c r="H132" i="16" s="1"/>
  <c r="H21" i="16" a="1"/>
  <c r="H21" i="16" s="1"/>
  <c r="H37" i="16" a="1"/>
  <c r="H37" i="16" s="1"/>
  <c r="H53" i="16" a="1"/>
  <c r="H53" i="16" s="1"/>
  <c r="H69" i="16" a="1"/>
  <c r="H69" i="16" s="1"/>
  <c r="H93" i="16" a="1"/>
  <c r="H93" i="16" s="1"/>
  <c r="H26" i="16" a="1"/>
  <c r="H26" i="16" s="1"/>
  <c r="H42" i="16" a="1"/>
  <c r="H42" i="16" s="1"/>
  <c r="H58" i="16" a="1"/>
  <c r="H58" i="16" s="1"/>
  <c r="H74" i="16" a="1"/>
  <c r="H74" i="16" s="1"/>
  <c r="H84" i="16" a="1"/>
  <c r="H84" i="16" s="1"/>
  <c r="H16" i="16" a="1"/>
  <c r="H16" i="16" s="1"/>
  <c r="H9" i="16" a="1"/>
  <c r="H9" i="16" s="1"/>
  <c r="H188" i="16" a="1"/>
  <c r="H188" i="16" s="1"/>
  <c r="I183" i="16" a="1"/>
  <c r="I183" i="16" s="1"/>
  <c r="I178" i="16" a="1"/>
  <c r="I178" i="16" s="1"/>
  <c r="H173" i="16" a="1"/>
  <c r="H173" i="16" s="1"/>
  <c r="I167" i="16" a="1"/>
  <c r="I167" i="16" s="1"/>
  <c r="H160" i="16" a="1"/>
  <c r="H160" i="16" s="1"/>
  <c r="I152" i="16" a="1"/>
  <c r="I152" i="16" s="1"/>
  <c r="I142" i="16" a="1"/>
  <c r="I142" i="16" s="1"/>
  <c r="I134" i="16" a="1"/>
  <c r="I134" i="16" s="1"/>
  <c r="I126" i="16" a="1"/>
  <c r="I126" i="16" s="1"/>
  <c r="H118" i="16" a="1"/>
  <c r="H118" i="16" s="1"/>
  <c r="H110" i="16" a="1"/>
  <c r="H110" i="16" s="1"/>
  <c r="H102" i="16" a="1"/>
  <c r="H102" i="16" s="1"/>
  <c r="I79" i="16" a="1"/>
  <c r="I79" i="16" s="1"/>
  <c r="I37" i="16" a="1"/>
  <c r="I37" i="16" s="1"/>
  <c r="H15" i="17" a="1"/>
  <c r="H15" i="17" s="1"/>
  <c r="I148" i="17" a="1"/>
  <c r="I148" i="17" s="1"/>
  <c r="I194" i="17" a="1"/>
  <c r="I194" i="17" s="1"/>
  <c r="I169" i="17" a="1"/>
  <c r="I169" i="17" s="1"/>
  <c r="H160" i="17" a="1"/>
  <c r="H160" i="17" s="1"/>
  <c r="T158" i="1" s="1"/>
  <c r="H111" i="17" a="1"/>
  <c r="H111" i="17" s="1"/>
  <c r="H35" i="17" a="1"/>
  <c r="H35" i="17" s="1"/>
  <c r="H100" i="17" a="1"/>
  <c r="H100" i="17" s="1"/>
  <c r="H57" i="17" a="1"/>
  <c r="H57" i="17" s="1"/>
  <c r="H180" i="17" a="1"/>
  <c r="H180" i="17" s="1"/>
  <c r="H178" i="14" a="1"/>
  <c r="H178" i="14" s="1"/>
  <c r="I77" i="14" a="1"/>
  <c r="I77" i="14" s="1"/>
  <c r="AG67" i="1" s="1"/>
  <c r="I115" i="14" a="1"/>
  <c r="I115" i="14" s="1"/>
  <c r="I155" i="14" a="1"/>
  <c r="I155" i="14" s="1"/>
  <c r="AG135" i="1" s="1"/>
  <c r="I102" i="14" a="1"/>
  <c r="I102" i="14" s="1"/>
  <c r="AG87" i="1" s="1"/>
  <c r="H112" i="14" a="1"/>
  <c r="H112" i="14" s="1"/>
  <c r="H91" i="14" a="1"/>
  <c r="H91" i="14" s="1"/>
  <c r="H139" i="14" a="1"/>
  <c r="H139" i="14" s="1"/>
  <c r="H41" i="14" a="1"/>
  <c r="H41" i="14" s="1"/>
  <c r="H74" i="14" a="1"/>
  <c r="H74" i="14" s="1"/>
  <c r="H94" i="14" a="1"/>
  <c r="H94" i="14" s="1"/>
  <c r="H123" i="14" a="1"/>
  <c r="H123" i="14" s="1"/>
  <c r="H183" i="14" a="1"/>
  <c r="H183" i="14" s="1"/>
  <c r="H145" i="14" a="1"/>
  <c r="H145" i="14" s="1"/>
  <c r="H11" i="14" a="1"/>
  <c r="H11" i="14" s="1"/>
  <c r="H28" i="14" a="1"/>
  <c r="H28" i="14" s="1"/>
  <c r="H196" i="16" a="1"/>
  <c r="H196" i="16" s="1"/>
  <c r="H152" i="16" a="1"/>
  <c r="H152" i="16" s="1"/>
  <c r="I111" i="16" a="1"/>
  <c r="I111" i="16" s="1"/>
  <c r="I173" i="16" a="1"/>
  <c r="I173" i="16" s="1"/>
  <c r="I143" i="16" a="1"/>
  <c r="I143" i="16" s="1"/>
  <c r="H95" i="16" a="1"/>
  <c r="H95" i="16" s="1"/>
  <c r="H193" i="16" a="1"/>
  <c r="H193" i="16" s="1"/>
  <c r="H148" i="16" a="1"/>
  <c r="H148" i="16" s="1"/>
  <c r="I104" i="16" a="1"/>
  <c r="I104" i="16" s="1"/>
  <c r="I41" i="16" a="1"/>
  <c r="I41" i="16" s="1"/>
  <c r="I109" i="16" a="1"/>
  <c r="I109" i="16" s="1"/>
  <c r="I45" i="16" a="1"/>
  <c r="I45" i="16" s="1"/>
  <c r="I19" i="16" a="1"/>
  <c r="I19" i="16" s="1"/>
  <c r="I91" i="16" a="1"/>
  <c r="I91" i="16" s="1"/>
  <c r="H63" i="16" a="1"/>
  <c r="H63" i="16" s="1"/>
  <c r="H123" i="16" a="1"/>
  <c r="H123" i="16" s="1"/>
  <c r="H56" i="16" a="1"/>
  <c r="H56" i="16" s="1"/>
  <c r="H46" i="16" a="1"/>
  <c r="H46" i="16" s="1"/>
  <c r="H14" i="16" a="1"/>
  <c r="H14" i="16" s="1"/>
  <c r="H177" i="16" a="1"/>
  <c r="H177" i="16" s="1"/>
  <c r="I158" i="16" a="1"/>
  <c r="I158" i="16" s="1"/>
  <c r="I140" i="16" a="1"/>
  <c r="I140" i="16" s="1"/>
  <c r="H124" i="16" a="1"/>
  <c r="H124" i="16" s="1"/>
  <c r="H108" i="16" a="1"/>
  <c r="H108" i="16" s="1"/>
  <c r="H86" i="16" a="1"/>
  <c r="H86" i="16" s="1"/>
  <c r="H32" i="16" a="1"/>
  <c r="H32" i="16" s="1"/>
  <c r="H8" i="14" a="1"/>
  <c r="H8" i="14" s="1"/>
  <c r="I61" i="16" a="1"/>
  <c r="I61" i="16" s="1"/>
  <c r="I189" i="16" a="1"/>
  <c r="I189" i="16" s="1"/>
  <c r="H135" i="16" a="1"/>
  <c r="H135" i="16" s="1"/>
  <c r="H62" i="16" a="1"/>
  <c r="H62" i="16" s="1"/>
  <c r="I171" i="16" a="1"/>
  <c r="I171" i="16" s="1"/>
  <c r="I138" i="16" a="1"/>
  <c r="I138" i="16" s="1"/>
  <c r="I105" i="16" a="1"/>
  <c r="I105" i="16" s="1"/>
  <c r="I26" i="16" a="1"/>
  <c r="I26" i="16" s="1"/>
  <c r="H67" i="14" a="1"/>
  <c r="H67" i="14" s="1"/>
  <c r="H99" i="14" a="1"/>
  <c r="H99" i="14" s="1"/>
  <c r="H155" i="14" a="1"/>
  <c r="H155" i="14" s="1"/>
  <c r="Z135" i="1" s="1"/>
  <c r="H49" i="14" a="1"/>
  <c r="H49" i="14" s="1"/>
  <c r="H65" i="14" a="1"/>
  <c r="H65" i="14" s="1"/>
  <c r="H48" i="14" a="1"/>
  <c r="H48" i="14" s="1"/>
  <c r="H175" i="14" a="1"/>
  <c r="H175" i="14" s="1"/>
  <c r="H128" i="14" a="1"/>
  <c r="H128" i="14" s="1"/>
  <c r="H133" i="14" a="1"/>
  <c r="H133" i="14" s="1"/>
  <c r="H142" i="16" a="1"/>
  <c r="H142" i="16" s="1"/>
  <c r="H48" i="16" a="1"/>
  <c r="H48" i="16" s="1"/>
  <c r="I121" i="16" a="1"/>
  <c r="I121" i="16" s="1"/>
  <c r="I188" i="16" a="1"/>
  <c r="I188" i="16" s="1"/>
  <c r="I168" i="16" a="1"/>
  <c r="I168" i="16" s="1"/>
  <c r="I125" i="16" a="1"/>
  <c r="I125" i="16" s="1"/>
  <c r="H64" i="16" a="1"/>
  <c r="H64" i="16" s="1"/>
  <c r="H180" i="16" a="1"/>
  <c r="H180" i="16" s="1"/>
  <c r="H141" i="16" a="1"/>
  <c r="H141" i="16" s="1"/>
  <c r="I87" i="16" a="1"/>
  <c r="I87" i="16" s="1"/>
  <c r="I57" i="16" a="1"/>
  <c r="I57" i="16" s="1"/>
  <c r="I124" i="16" a="1"/>
  <c r="I124" i="16" s="1"/>
  <c r="I33" i="16" a="1"/>
  <c r="I33" i="16" s="1"/>
  <c r="H78" i="16" a="1"/>
  <c r="H78" i="16" s="1"/>
  <c r="H72" i="16" a="1"/>
  <c r="H72" i="16" s="1"/>
  <c r="H194" i="16" a="1"/>
  <c r="H194" i="16" s="1"/>
  <c r="H157" i="16" a="1"/>
  <c r="H157" i="16" s="1"/>
  <c r="H122" i="16" a="1"/>
  <c r="H122" i="16" s="1"/>
  <c r="H73" i="16" a="1"/>
  <c r="H73" i="16" s="1"/>
  <c r="I8" i="17" a="1"/>
  <c r="I8" i="17" s="1"/>
  <c r="H180" i="14" a="1"/>
  <c r="H180" i="14" s="1"/>
  <c r="H100" i="14" a="1"/>
  <c r="H100" i="14" s="1"/>
  <c r="H25" i="14" a="1"/>
  <c r="H25" i="14" s="1"/>
  <c r="H57" i="14" a="1"/>
  <c r="H57" i="14" s="1"/>
  <c r="H78" i="14" a="1"/>
  <c r="H78" i="14" s="1"/>
  <c r="H10" i="14" a="1"/>
  <c r="H10" i="14" s="1"/>
  <c r="H15" i="14" a="1"/>
  <c r="H15" i="14" s="1"/>
  <c r="H167" i="14" a="1"/>
  <c r="H167" i="14" s="1"/>
  <c r="I13" i="16" a="1"/>
  <c r="I13" i="16" s="1"/>
  <c r="I36" i="16" a="1"/>
  <c r="I36" i="16" s="1"/>
  <c r="H174" i="16" a="1"/>
  <c r="H174" i="16" s="1"/>
  <c r="I184" i="16" a="1"/>
  <c r="I184" i="16" s="1"/>
  <c r="H159" i="16" a="1"/>
  <c r="H159" i="16" s="1"/>
  <c r="AD139" i="1" s="1"/>
  <c r="H115" i="16" a="1"/>
  <c r="H115" i="16" s="1"/>
  <c r="H41" i="16" a="1"/>
  <c r="H41" i="16" s="1"/>
  <c r="I166" i="16" a="1"/>
  <c r="I166" i="16" s="1"/>
  <c r="H131" i="16" a="1"/>
  <c r="H131" i="16" s="1"/>
  <c r="H51" i="16" a="1"/>
  <c r="H51" i="16" s="1"/>
  <c r="I73" i="16" a="1"/>
  <c r="I73" i="16" s="1"/>
  <c r="I141" i="16" a="1"/>
  <c r="I141" i="16" s="1"/>
  <c r="I78" i="16" a="1"/>
  <c r="I78" i="16" s="1"/>
  <c r="I49" i="16" a="1"/>
  <c r="I49" i="16" s="1"/>
  <c r="H31" i="16" a="1"/>
  <c r="H31" i="16" s="1"/>
  <c r="H91" i="16" a="1"/>
  <c r="H91" i="16" s="1"/>
  <c r="AD77" i="1" s="1"/>
  <c r="H24" i="16" a="1"/>
  <c r="H24" i="16" s="1"/>
  <c r="H96" i="16" a="1"/>
  <c r="H96" i="16" s="1"/>
  <c r="H77" i="16" a="1"/>
  <c r="H77" i="16" s="1"/>
  <c r="H187" i="16" a="1"/>
  <c r="H187" i="16" s="1"/>
  <c r="H166" i="16" a="1"/>
  <c r="H166" i="16" s="1"/>
  <c r="I149" i="16" a="1"/>
  <c r="I149" i="16" s="1"/>
  <c r="I132" i="16" a="1"/>
  <c r="I132" i="16" s="1"/>
  <c r="H116" i="16" a="1"/>
  <c r="H116" i="16" s="1"/>
  <c r="I99" i="16" a="1"/>
  <c r="I99" i="16" s="1"/>
  <c r="H67" i="16" a="1"/>
  <c r="H67" i="16" s="1"/>
  <c r="H20" i="16" a="1"/>
  <c r="H20" i="16" s="1"/>
  <c r="I8" i="14" a="1"/>
  <c r="I8" i="14" s="1"/>
  <c r="I147" i="16" a="1"/>
  <c r="I147" i="16" s="1"/>
  <c r="H130" i="16" a="1"/>
  <c r="H130" i="16" s="1"/>
  <c r="H114" i="16" a="1"/>
  <c r="H114" i="16" s="1"/>
  <c r="H92" i="16" a="1"/>
  <c r="H92" i="16" s="1"/>
  <c r="H61" i="16" a="1"/>
  <c r="H61" i="16" s="1"/>
  <c r="H8" i="17" a="1"/>
  <c r="H8" i="17" s="1"/>
  <c r="H168" i="14" a="1"/>
  <c r="H168" i="14" s="1"/>
  <c r="H34" i="14" a="1"/>
  <c r="H34" i="14" s="1"/>
  <c r="H83" i="14" a="1"/>
  <c r="H83" i="14" s="1"/>
  <c r="H115" i="14" a="1"/>
  <c r="H115" i="14" s="1"/>
  <c r="H33" i="14" a="1"/>
  <c r="H33" i="14" s="1"/>
  <c r="H86" i="14" a="1"/>
  <c r="H86" i="14" s="1"/>
  <c r="H140" i="14" a="1"/>
  <c r="H140" i="14" s="1"/>
  <c r="Z122" i="1" s="1"/>
  <c r="H191" i="14" a="1"/>
  <c r="H191" i="14" s="1"/>
  <c r="H159" i="14" a="1"/>
  <c r="H159" i="14" s="1"/>
  <c r="H46" i="14" a="1"/>
  <c r="H46" i="14" s="1"/>
  <c r="H60" i="14" a="1"/>
  <c r="H60" i="14" s="1"/>
  <c r="I159" i="16" a="1"/>
  <c r="I159" i="16" s="1"/>
  <c r="H195" i="16" a="1"/>
  <c r="H195" i="16" s="1"/>
  <c r="H144" i="16" a="1"/>
  <c r="H144" i="16" s="1"/>
  <c r="H179" i="16" a="1"/>
  <c r="H179" i="16" s="1"/>
  <c r="I151" i="16" a="1"/>
  <c r="I151" i="16" s="1"/>
  <c r="H107" i="16" a="1"/>
  <c r="H107" i="16" s="1"/>
  <c r="I12" i="16" a="1"/>
  <c r="I12" i="16" s="1"/>
  <c r="I157" i="16" a="1"/>
  <c r="I157" i="16" s="1"/>
  <c r="I114" i="16" a="1"/>
  <c r="I114" i="16" s="1"/>
  <c r="I25" i="16" a="1"/>
  <c r="I25" i="16" s="1"/>
  <c r="I92" i="16" a="1"/>
  <c r="I92" i="16" s="1"/>
  <c r="AK78" i="1" s="1"/>
  <c r="I29" i="16" a="1"/>
  <c r="I29" i="16" s="1"/>
  <c r="I88" i="16" a="1"/>
  <c r="I88" i="16" s="1"/>
  <c r="I65" i="16" a="1"/>
  <c r="I65" i="16" s="1"/>
  <c r="H47" i="16" a="1"/>
  <c r="H47" i="16" s="1"/>
  <c r="H103" i="16" a="1"/>
  <c r="H103" i="16" s="1"/>
  <c r="H40" i="16" a="1"/>
  <c r="H40" i="16" s="1"/>
  <c r="H30" i="16" a="1"/>
  <c r="H30" i="16" s="1"/>
  <c r="H87" i="16" a="1"/>
  <c r="H87" i="16" s="1"/>
  <c r="I182" i="16" a="1"/>
  <c r="I182" i="16" s="1"/>
  <c r="I164" i="16" a="1"/>
  <c r="I164" i="16" s="1"/>
  <c r="I9" i="2" a="1"/>
  <c r="I9" i="2" s="1"/>
  <c r="I30" i="2" a="1"/>
  <c r="I30" i="2" s="1"/>
  <c r="I62" i="2" a="1"/>
  <c r="I62" i="2" s="1"/>
  <c r="I94" i="2" a="1"/>
  <c r="I94" i="2" s="1"/>
  <c r="I21" i="2" a="1"/>
  <c r="I21" i="2" s="1"/>
  <c r="I35" i="2" a="1"/>
  <c r="I35" i="2" s="1"/>
  <c r="I44" i="2" a="1"/>
  <c r="I44" i="2" s="1"/>
  <c r="I53" i="2" a="1"/>
  <c r="I53" i="2" s="1"/>
  <c r="I11" i="2" a="1"/>
  <c r="I11" i="2" s="1"/>
  <c r="I34" i="2" a="1"/>
  <c r="I34" i="2" s="1"/>
  <c r="I66" i="2" a="1"/>
  <c r="I66" i="2" s="1"/>
  <c r="I98" i="2" a="1"/>
  <c r="I98" i="2" s="1"/>
  <c r="I39" i="2" a="1"/>
  <c r="I39" i="2" s="1"/>
  <c r="I75" i="2" a="1"/>
  <c r="I75" i="2" s="1"/>
  <c r="I93" i="2" a="1"/>
  <c r="I93" i="2" s="1"/>
  <c r="I112" i="2" a="1"/>
  <c r="I112" i="2" s="1"/>
  <c r="I121" i="2" a="1"/>
  <c r="I121" i="2" s="1"/>
  <c r="I131" i="2" a="1"/>
  <c r="I131" i="2" s="1"/>
  <c r="I142" i="2" a="1"/>
  <c r="I142" i="2" s="1"/>
  <c r="I153" i="2" a="1"/>
  <c r="I153" i="2" s="1"/>
  <c r="I31" i="2" a="1"/>
  <c r="I31" i="2" s="1"/>
  <c r="I71" i="2" a="1"/>
  <c r="I71" i="2" s="1"/>
  <c r="I89" i="2" a="1"/>
  <c r="I89" i="2" s="1"/>
  <c r="I115" i="2" a="1"/>
  <c r="I115" i="2" s="1"/>
  <c r="I136" i="2" a="1"/>
  <c r="I136" i="2" s="1"/>
  <c r="I41" i="2" a="1"/>
  <c r="I41" i="2" s="1"/>
  <c r="I69" i="2" a="1"/>
  <c r="I69" i="2" s="1"/>
  <c r="AF60" i="1" s="1"/>
  <c r="I92" i="2" a="1"/>
  <c r="I92" i="2" s="1"/>
  <c r="I108" i="2" a="1"/>
  <c r="I108" i="2" s="1"/>
  <c r="I122" i="2" a="1"/>
  <c r="I122" i="2" s="1"/>
  <c r="I124" i="2" a="1"/>
  <c r="I124" i="2" s="1"/>
  <c r="I156" i="2" a="1"/>
  <c r="I156" i="2" s="1"/>
  <c r="I172" i="2" a="1"/>
  <c r="I172" i="2" s="1"/>
  <c r="I193" i="2" a="1"/>
  <c r="I193" i="2" s="1"/>
  <c r="I170" i="2" a="1"/>
  <c r="I170" i="2" s="1"/>
  <c r="I47" i="2" a="1"/>
  <c r="I47" i="2" s="1"/>
  <c r="I143" i="2" a="1"/>
  <c r="I143" i="2" s="1"/>
  <c r="I169" i="2" a="1"/>
  <c r="I169" i="2" s="1"/>
  <c r="I79" i="2" a="1"/>
  <c r="I79" i="2" s="1"/>
  <c r="I125" i="2" a="1"/>
  <c r="I125" i="2" s="1"/>
  <c r="I148" i="2" a="1"/>
  <c r="I148" i="2" s="1"/>
  <c r="I195" i="2" a="1"/>
  <c r="I195" i="2" s="1"/>
  <c r="I174" i="2" a="1"/>
  <c r="I174" i="2" s="1"/>
  <c r="I81" i="2" a="1"/>
  <c r="I81" i="2" s="1"/>
  <c r="I151" i="2" a="1"/>
  <c r="I151" i="2" s="1"/>
  <c r="I171" i="2" a="1"/>
  <c r="I171" i="2" s="1"/>
  <c r="I188" i="2" a="1"/>
  <c r="I188" i="2" s="1"/>
  <c r="I180" i="2" a="1"/>
  <c r="I180" i="2" s="1"/>
  <c r="H35" i="2" a="1"/>
  <c r="H35" i="2" s="1"/>
  <c r="H51" i="2" a="1"/>
  <c r="H51" i="2" s="1"/>
  <c r="H67" i="2" a="1"/>
  <c r="H67" i="2" s="1"/>
  <c r="H83" i="2" a="1"/>
  <c r="H83" i="2" s="1"/>
  <c r="H99" i="2" a="1"/>
  <c r="H99" i="2" s="1"/>
  <c r="H15" i="2" a="1"/>
  <c r="H15" i="2" s="1"/>
  <c r="H25" i="2" a="1"/>
  <c r="H25" i="2" s="1"/>
  <c r="H41" i="2" a="1"/>
  <c r="H41" i="2" s="1"/>
  <c r="H57" i="2" a="1"/>
  <c r="H57" i="2" s="1"/>
  <c r="H23" i="2" a="1"/>
  <c r="H23" i="2" s="1"/>
  <c r="H39" i="2" a="1"/>
  <c r="H39" i="2" s="1"/>
  <c r="H55" i="2" a="1"/>
  <c r="H55" i="2" s="1"/>
  <c r="H71" i="2" a="1"/>
  <c r="H71" i="2" s="1"/>
  <c r="H87" i="2" a="1"/>
  <c r="H87" i="2" s="1"/>
  <c r="H103" i="2" a="1"/>
  <c r="H103" i="2" s="1"/>
  <c r="H53" i="2" a="1"/>
  <c r="H53" i="2" s="1"/>
  <c r="H96" i="2" a="1"/>
  <c r="H96" i="2" s="1"/>
  <c r="H119" i="2" a="1"/>
  <c r="H119" i="2" s="1"/>
  <c r="H136" i="2" a="1"/>
  <c r="H136" i="2" s="1"/>
  <c r="H152" i="2" a="1"/>
  <c r="H152" i="2" s="1"/>
  <c r="H163" i="2" a="1"/>
  <c r="H163" i="2" s="1"/>
  <c r="H171" i="2" a="1"/>
  <c r="H171" i="2" s="1"/>
  <c r="H186" i="2" a="1"/>
  <c r="H186" i="2" s="1"/>
  <c r="H36" i="2" a="1"/>
  <c r="H36" i="2" s="1"/>
  <c r="H85" i="2" a="1"/>
  <c r="H85" i="2" s="1"/>
  <c r="H118" i="2" a="1"/>
  <c r="H118" i="2" s="1"/>
  <c r="H135" i="2" a="1"/>
  <c r="H135" i="2" s="1"/>
  <c r="H60" i="2" a="1"/>
  <c r="H60" i="2" s="1"/>
  <c r="H97" i="2" a="1"/>
  <c r="H97" i="2" s="1"/>
  <c r="H112" i="2" a="1"/>
  <c r="H112" i="2" s="1"/>
  <c r="H121" i="2" a="1"/>
  <c r="H121" i="2" s="1"/>
  <c r="H77" i="2" a="1"/>
  <c r="H77" i="2" s="1"/>
  <c r="H148" i="2" a="1"/>
  <c r="H148" i="2" s="1"/>
  <c r="H175" i="2" a="1"/>
  <c r="H175" i="2" s="1"/>
  <c r="H190" i="2" a="1"/>
  <c r="H190" i="2" s="1"/>
  <c r="H160" i="2" a="1"/>
  <c r="H160" i="2" s="1"/>
  <c r="H197" i="2" a="1"/>
  <c r="H197" i="2" s="1"/>
  <c r="H154" i="2" a="1"/>
  <c r="H154" i="2" s="1"/>
  <c r="H20" i="2" a="1"/>
  <c r="H20" i="2" s="1"/>
  <c r="H138" i="2" a="1"/>
  <c r="H138" i="2" s="1"/>
  <c r="H155" i="2" a="1"/>
  <c r="H155" i="2" s="1"/>
  <c r="H93" i="2" a="1"/>
  <c r="H93" i="2" s="1"/>
  <c r="H61" i="2" a="1"/>
  <c r="H61" i="2" s="1"/>
  <c r="H116" i="2" a="1"/>
  <c r="H116" i="2" s="1"/>
  <c r="H147" i="2" a="1"/>
  <c r="H147" i="2" s="1"/>
  <c r="H176" i="2" a="1"/>
  <c r="H176" i="2" s="1"/>
  <c r="H164" i="2" a="1"/>
  <c r="H164" i="2" s="1"/>
  <c r="I13" i="2" a="1"/>
  <c r="I13" i="2" s="1"/>
  <c r="I38" i="2" a="1"/>
  <c r="I38" i="2" s="1"/>
  <c r="I70" i="2" a="1"/>
  <c r="I70" i="2" s="1"/>
  <c r="I12" i="2" a="1"/>
  <c r="I12" i="2" s="1"/>
  <c r="I27" i="2" a="1"/>
  <c r="I27" i="2" s="1"/>
  <c r="I36" i="2" a="1"/>
  <c r="I36" i="2" s="1"/>
  <c r="I45" i="2" a="1"/>
  <c r="I45" i="2" s="1"/>
  <c r="I59" i="2" a="1"/>
  <c r="I59" i="2" s="1"/>
  <c r="I15" i="2" a="1"/>
  <c r="I15" i="2" s="1"/>
  <c r="I42" i="2" a="1"/>
  <c r="I42" i="2" s="1"/>
  <c r="I74" i="2" a="1"/>
  <c r="I74" i="2" s="1"/>
  <c r="I106" i="2" a="1"/>
  <c r="I106" i="2" s="1"/>
  <c r="I48" i="2" a="1"/>
  <c r="I48" i="2" s="1"/>
  <c r="I77" i="2" a="1"/>
  <c r="I77" i="2" s="1"/>
  <c r="I101" i="2" a="1"/>
  <c r="I101" i="2" s="1"/>
  <c r="I113" i="2" a="1"/>
  <c r="I113" i="2" s="1"/>
  <c r="I123" i="2" a="1"/>
  <c r="I123" i="2" s="1"/>
  <c r="I134" i="2" a="1"/>
  <c r="I134" i="2" s="1"/>
  <c r="I145" i="2" a="1"/>
  <c r="I145" i="2" s="1"/>
  <c r="I155" i="2" a="1"/>
  <c r="I155" i="2" s="1"/>
  <c r="I40" i="2" a="1"/>
  <c r="I40" i="2" s="1"/>
  <c r="I73" i="2" a="1"/>
  <c r="I73" i="2" s="1"/>
  <c r="I96" i="2" a="1"/>
  <c r="I96" i="2" s="1"/>
  <c r="I116" i="2" a="1"/>
  <c r="I116" i="2" s="1"/>
  <c r="I18" i="2" a="1"/>
  <c r="I18" i="2" s="1"/>
  <c r="I55" i="2" a="1"/>
  <c r="I55" i="2" s="1"/>
  <c r="I76" i="2" a="1"/>
  <c r="I76" i="2" s="1"/>
  <c r="I99" i="2" a="1"/>
  <c r="I99" i="2" s="1"/>
  <c r="I109" i="2" a="1"/>
  <c r="I109" i="2" s="1"/>
  <c r="I14" i="2" a="1"/>
  <c r="I14" i="2" s="1"/>
  <c r="I141" i="2" a="1"/>
  <c r="I141" i="2" s="1"/>
  <c r="I159" i="2" a="1"/>
  <c r="I159" i="2" s="1"/>
  <c r="I181" i="2" a="1"/>
  <c r="I181" i="2" s="1"/>
  <c r="I196" i="2" a="1"/>
  <c r="I196" i="2" s="1"/>
  <c r="I173" i="2" a="1"/>
  <c r="I173" i="2" s="1"/>
  <c r="I65" i="2" a="1"/>
  <c r="I65" i="2" s="1"/>
  <c r="I149" i="2" a="1"/>
  <c r="I149" i="2" s="1"/>
  <c r="I189" i="2" a="1"/>
  <c r="I189" i="2" s="1"/>
  <c r="I88" i="2" a="1"/>
  <c r="I88" i="2" s="1"/>
  <c r="I135" i="2" a="1"/>
  <c r="I135" i="2" s="1"/>
  <c r="I162" i="2" a="1"/>
  <c r="I162" i="2" s="1"/>
  <c r="I192" i="2" a="1"/>
  <c r="I192" i="2" s="1"/>
  <c r="I176" i="2" a="1"/>
  <c r="I176" i="2" s="1"/>
  <c r="I132" i="2" a="1"/>
  <c r="I132" i="2" s="1"/>
  <c r="I160" i="2" a="1"/>
  <c r="I160" i="2" s="1"/>
  <c r="I178" i="2" a="1"/>
  <c r="I178" i="2" s="1"/>
  <c r="I194" i="2" a="1"/>
  <c r="I194" i="2" s="1"/>
  <c r="AF169" i="1" s="1"/>
  <c r="H26" i="2" a="1"/>
  <c r="H26" i="2" s="1"/>
  <c r="H42" i="2" a="1"/>
  <c r="H42" i="2" s="1"/>
  <c r="H58" i="2" a="1"/>
  <c r="H58" i="2" s="1"/>
  <c r="H74" i="2" a="1"/>
  <c r="H74" i="2" s="1"/>
  <c r="H90" i="2" a="1"/>
  <c r="H90" i="2" s="1"/>
  <c r="H10" i="2" a="1"/>
  <c r="H10" i="2" s="1"/>
  <c r="H18" i="2" a="1"/>
  <c r="H18" i="2" s="1"/>
  <c r="H32" i="2" a="1"/>
  <c r="H32" i="2" s="1"/>
  <c r="H48" i="2" a="1"/>
  <c r="H48" i="2" s="1"/>
  <c r="H64" i="2" a="1"/>
  <c r="H64" i="2" s="1"/>
  <c r="H30" i="2" a="1"/>
  <c r="H30" i="2" s="1"/>
  <c r="H46" i="2" a="1"/>
  <c r="H46" i="2" s="1"/>
  <c r="H62" i="2" a="1"/>
  <c r="H62" i="2" s="1"/>
  <c r="H78" i="2" a="1"/>
  <c r="H78" i="2" s="1"/>
  <c r="H94" i="2" a="1"/>
  <c r="H94" i="2" s="1"/>
  <c r="H16" i="2" a="1"/>
  <c r="H16" i="2" s="1"/>
  <c r="H73" i="2" a="1"/>
  <c r="H73" i="2" s="1"/>
  <c r="H108" i="2" a="1"/>
  <c r="H108" i="2" s="1"/>
  <c r="H125" i="2" a="1"/>
  <c r="H125" i="2" s="1"/>
  <c r="H141" i="2" a="1"/>
  <c r="H141" i="2" s="1"/>
  <c r="H157" i="2" a="1"/>
  <c r="H157" i="2" s="1"/>
  <c r="H165" i="2" a="1"/>
  <c r="H165" i="2" s="1"/>
  <c r="H173" i="2" a="1"/>
  <c r="H173" i="2" s="1"/>
  <c r="H189" i="2" a="1"/>
  <c r="H189" i="2" s="1"/>
  <c r="H45" i="2" a="1"/>
  <c r="H45" i="2" s="1"/>
  <c r="H92" i="2" a="1"/>
  <c r="H92" i="2" s="1"/>
  <c r="H122" i="2" a="1"/>
  <c r="H122" i="2" s="1"/>
  <c r="H13" i="2" a="1"/>
  <c r="H13" i="2" s="1"/>
  <c r="H72" i="2" a="1"/>
  <c r="H72" i="2" s="1"/>
  <c r="H101" i="2" a="1"/>
  <c r="H101" i="2" s="1"/>
  <c r="H113" i="2" a="1"/>
  <c r="H113" i="2" s="1"/>
  <c r="H124" i="2" a="1"/>
  <c r="H124" i="2" s="1"/>
  <c r="H131" i="2" a="1"/>
  <c r="H131" i="2" s="1"/>
  <c r="H150" i="2" a="1"/>
  <c r="H150" i="2" s="1"/>
  <c r="H177" i="2" a="1"/>
  <c r="H177" i="2" s="1"/>
  <c r="H192" i="2" a="1"/>
  <c r="H192" i="2" s="1"/>
  <c r="H182" i="2" a="1"/>
  <c r="H182" i="2" s="1"/>
  <c r="H191" i="2" a="1"/>
  <c r="H191" i="2" s="1"/>
  <c r="H172" i="2" a="1"/>
  <c r="H172" i="2" s="1"/>
  <c r="H110" i="2" a="1"/>
  <c r="H110" i="2" s="1"/>
  <c r="H140" i="2" a="1"/>
  <c r="H140" i="2" s="1"/>
  <c r="H168" i="2" a="1"/>
  <c r="H168" i="2" s="1"/>
  <c r="H137" i="2" a="1"/>
  <c r="H137" i="2" s="1"/>
  <c r="H100" i="2" a="1"/>
  <c r="H100" i="2" s="1"/>
  <c r="H126" i="2" a="1"/>
  <c r="H126" i="2" s="1"/>
  <c r="H158" i="2" a="1"/>
  <c r="H158" i="2" s="1"/>
  <c r="H29" i="2" a="1"/>
  <c r="H29" i="2" s="1"/>
  <c r="H187" i="2" a="1"/>
  <c r="H187" i="2" s="1"/>
  <c r="I17" i="2" a="1"/>
  <c r="I17" i="2" s="1"/>
  <c r="I46" i="2" a="1"/>
  <c r="I46" i="2" s="1"/>
  <c r="I78" i="2" a="1"/>
  <c r="I78" i="2" s="1"/>
  <c r="I16" i="2" a="1"/>
  <c r="I16" i="2" s="1"/>
  <c r="I28" i="2" a="1"/>
  <c r="I28" i="2" s="1"/>
  <c r="I37" i="2" a="1"/>
  <c r="I37" i="2" s="1"/>
  <c r="I51" i="2" a="1"/>
  <c r="I51" i="2" s="1"/>
  <c r="I60" i="2" a="1"/>
  <c r="I60" i="2" s="1"/>
  <c r="I19" i="2" a="1"/>
  <c r="I19" i="2" s="1"/>
  <c r="I50" i="2" a="1"/>
  <c r="I50" i="2" s="1"/>
  <c r="I82" i="2" a="1"/>
  <c r="I82" i="2" s="1"/>
  <c r="I10" i="2" a="1"/>
  <c r="I10" i="2" s="1"/>
  <c r="I57" i="2" a="1"/>
  <c r="I57" i="2" s="1"/>
  <c r="I84" i="2" a="1"/>
  <c r="I84" i="2" s="1"/>
  <c r="I103" i="2" a="1"/>
  <c r="I103" i="2" s="1"/>
  <c r="I117" i="2" a="1"/>
  <c r="I117" i="2" s="1"/>
  <c r="I126" i="2" a="1"/>
  <c r="I126" i="2" s="1"/>
  <c r="I137" i="2" a="1"/>
  <c r="I137" i="2" s="1"/>
  <c r="I147" i="2" a="1"/>
  <c r="I147" i="2" s="1"/>
  <c r="I179" i="2" a="1"/>
  <c r="I179" i="2" s="1"/>
  <c r="I49" i="2" a="1"/>
  <c r="I49" i="2" s="1"/>
  <c r="I80" i="2" a="1"/>
  <c r="I80" i="2" s="1"/>
  <c r="I100" i="2" a="1"/>
  <c r="I100" i="2" s="1"/>
  <c r="I119" i="2" a="1"/>
  <c r="I119" i="2" s="1"/>
  <c r="I23" i="2" a="1"/>
  <c r="I23" i="2" s="1"/>
  <c r="I64" i="2" a="1"/>
  <c r="I64" i="2" s="1"/>
  <c r="I83" i="2" a="1"/>
  <c r="I83" i="2" s="1"/>
  <c r="I102" i="2" a="1"/>
  <c r="I102" i="2" s="1"/>
  <c r="I114" i="2" a="1"/>
  <c r="I114" i="2" s="1"/>
  <c r="I33" i="2" a="1"/>
  <c r="I33" i="2" s="1"/>
  <c r="I152" i="2" a="1"/>
  <c r="I152" i="2" s="1"/>
  <c r="I164" i="2" a="1"/>
  <c r="I164" i="2" s="1"/>
  <c r="I183" i="2" a="1"/>
  <c r="I183" i="2" s="1"/>
  <c r="I157" i="2" a="1"/>
  <c r="I157" i="2" s="1"/>
  <c r="I177" i="2" a="1"/>
  <c r="I177" i="2" s="1"/>
  <c r="I127" i="2" a="1"/>
  <c r="I127" i="2" s="1"/>
  <c r="I161" i="2" a="1"/>
  <c r="I161" i="2" s="1"/>
  <c r="I191" i="2" a="1"/>
  <c r="I191" i="2" s="1"/>
  <c r="I97" i="2" a="1"/>
  <c r="I97" i="2" s="1"/>
  <c r="I144" i="2" a="1"/>
  <c r="I144" i="2" s="1"/>
  <c r="I175" i="2" a="1"/>
  <c r="I175" i="2" s="1"/>
  <c r="I197" i="2" a="1"/>
  <c r="I197" i="2" s="1"/>
  <c r="I24" i="2" a="1"/>
  <c r="I24" i="2" s="1"/>
  <c r="I138" i="2" a="1"/>
  <c r="I138" i="2" s="1"/>
  <c r="I163" i="2" a="1"/>
  <c r="I163" i="2" s="1"/>
  <c r="I182" i="2" a="1"/>
  <c r="I182" i="2" s="1"/>
  <c r="I107" i="2" a="1"/>
  <c r="I107" i="2" s="1"/>
  <c r="H27" i="2" a="1"/>
  <c r="H27" i="2" s="1"/>
  <c r="H43" i="2" a="1"/>
  <c r="H43" i="2" s="1"/>
  <c r="H59" i="2" a="1"/>
  <c r="H59" i="2" s="1"/>
  <c r="H75" i="2" a="1"/>
  <c r="H75" i="2" s="1"/>
  <c r="H91" i="2" a="1"/>
  <c r="H91" i="2" s="1"/>
  <c r="H11" i="2" a="1"/>
  <c r="H11" i="2" s="1"/>
  <c r="H19" i="2" a="1"/>
  <c r="H19" i="2" s="1"/>
  <c r="H33" i="2" a="1"/>
  <c r="H33" i="2" s="1"/>
  <c r="H49" i="2" a="1"/>
  <c r="H49" i="2" s="1"/>
  <c r="H65" i="2" a="1"/>
  <c r="H65" i="2" s="1"/>
  <c r="H31" i="2" a="1"/>
  <c r="H31" i="2" s="1"/>
  <c r="H47" i="2" a="1"/>
  <c r="H47" i="2" s="1"/>
  <c r="H63" i="2" a="1"/>
  <c r="H63" i="2" s="1"/>
  <c r="H79" i="2" a="1"/>
  <c r="H79" i="2" s="1"/>
  <c r="H95" i="2" a="1"/>
  <c r="H95" i="2" s="1"/>
  <c r="Y81" i="1" s="1"/>
  <c r="H21" i="2" a="1"/>
  <c r="H21" i="2" s="1"/>
  <c r="Y16" i="1" s="1"/>
  <c r="H80" i="2" a="1"/>
  <c r="H80" i="2" s="1"/>
  <c r="H109" i="2" a="1"/>
  <c r="H109" i="2" s="1"/>
  <c r="H128" i="2" a="1"/>
  <c r="H128" i="2" s="1"/>
  <c r="H144" i="2" a="1"/>
  <c r="H144" i="2" s="1"/>
  <c r="H159" i="2" a="1"/>
  <c r="H159" i="2" s="1"/>
  <c r="Y139" i="1" s="1"/>
  <c r="H167" i="2" a="1"/>
  <c r="H167" i="2" s="1"/>
  <c r="H178" i="2" a="1"/>
  <c r="H178" i="2" s="1"/>
  <c r="H12" i="2" a="1"/>
  <c r="H12" i="2" s="1"/>
  <c r="H69" i="2" a="1"/>
  <c r="H69" i="2" s="1"/>
  <c r="H105" i="2" a="1"/>
  <c r="H105" i="2" s="1"/>
  <c r="H127" i="2" a="1"/>
  <c r="H127" i="2" s="1"/>
  <c r="H28" i="2" a="1"/>
  <c r="H28" i="2" s="1"/>
  <c r="H81" i="2" a="1"/>
  <c r="H81" i="2" s="1"/>
  <c r="H104" i="2" a="1"/>
  <c r="H104" i="2" s="1"/>
  <c r="H117" i="2" a="1"/>
  <c r="H117" i="2" s="1"/>
  <c r="H52" i="2" a="1"/>
  <c r="H52" i="2" s="1"/>
  <c r="H134" i="2" a="1"/>
  <c r="H134" i="2" s="1"/>
  <c r="H162" i="2" a="1"/>
  <c r="H162" i="2" s="1"/>
  <c r="H179" i="2" a="1"/>
  <c r="H179" i="2" s="1"/>
  <c r="H195" i="2" a="1"/>
  <c r="H195" i="2" s="1"/>
  <c r="H184" i="2" a="1"/>
  <c r="H184" i="2" s="1"/>
  <c r="H196" i="2" a="1"/>
  <c r="H196" i="2" s="1"/>
  <c r="H183" i="2" a="1"/>
  <c r="H183" i="2" s="1"/>
  <c r="H129" i="2" a="1"/>
  <c r="H129" i="2" s="1"/>
  <c r="H142" i="2" a="1"/>
  <c r="H142" i="2" s="1"/>
  <c r="H180" i="2" a="1"/>
  <c r="H180" i="2" s="1"/>
  <c r="H156" i="2" a="1"/>
  <c r="H156" i="2" s="1"/>
  <c r="H106" i="2" a="1"/>
  <c r="H106" i="2" s="1"/>
  <c r="H143" i="2" a="1"/>
  <c r="H143" i="2" s="1"/>
  <c r="H166" i="2" a="1"/>
  <c r="H166" i="2" s="1"/>
  <c r="H123" i="2" a="1"/>
  <c r="H123" i="2" s="1"/>
  <c r="I22" i="2" a="1"/>
  <c r="I22" i="2" s="1"/>
  <c r="I54" i="2" a="1"/>
  <c r="I54" i="2" s="1"/>
  <c r="I86" i="2" a="1"/>
  <c r="I86" i="2" s="1"/>
  <c r="I20" i="2" a="1"/>
  <c r="I20" i="2" s="1"/>
  <c r="I29" i="2" a="1"/>
  <c r="I29" i="2" s="1"/>
  <c r="I43" i="2" a="1"/>
  <c r="I43" i="2" s="1"/>
  <c r="I52" i="2" a="1"/>
  <c r="I52" i="2" s="1"/>
  <c r="I61" i="2" a="1"/>
  <c r="I61" i="2" s="1"/>
  <c r="I26" i="2" a="1"/>
  <c r="I26" i="2" s="1"/>
  <c r="I58" i="2" a="1"/>
  <c r="I58" i="2" s="1"/>
  <c r="I90" i="2" a="1"/>
  <c r="I90" i="2" s="1"/>
  <c r="I25" i="2" a="1"/>
  <c r="I25" i="2" s="1"/>
  <c r="I68" i="2" a="1"/>
  <c r="I68" i="2" s="1"/>
  <c r="I91" i="2" a="1"/>
  <c r="I91" i="2" s="1"/>
  <c r="I111" i="2" a="1"/>
  <c r="I111" i="2" s="1"/>
  <c r="I120" i="2" a="1"/>
  <c r="I120" i="2" s="1"/>
  <c r="I129" i="2" a="1"/>
  <c r="I129" i="2" s="1"/>
  <c r="I139" i="2" a="1"/>
  <c r="I139" i="2" s="1"/>
  <c r="I150" i="2" a="1"/>
  <c r="I150" i="2" s="1"/>
  <c r="I187" i="2" a="1"/>
  <c r="I187" i="2" s="1"/>
  <c r="I63" i="2" a="1"/>
  <c r="I63" i="2" s="1"/>
  <c r="I87" i="2" a="1"/>
  <c r="I87" i="2" s="1"/>
  <c r="I110" i="2" a="1"/>
  <c r="I110" i="2" s="1"/>
  <c r="I128" i="2" a="1"/>
  <c r="I128" i="2" s="1"/>
  <c r="I32" i="2" a="1"/>
  <c r="I32" i="2" s="1"/>
  <c r="I67" i="2" a="1"/>
  <c r="I67" i="2" s="1"/>
  <c r="I85" i="2" a="1"/>
  <c r="I85" i="2" s="1"/>
  <c r="I105" i="2" a="1"/>
  <c r="I105" i="2" s="1"/>
  <c r="I118" i="2" a="1"/>
  <c r="I118" i="2" s="1"/>
  <c r="I95" i="2" a="1"/>
  <c r="I95" i="2" s="1"/>
  <c r="I154" i="2" a="1"/>
  <c r="I154" i="2" s="1"/>
  <c r="I167" i="2" a="1"/>
  <c r="I167" i="2" s="1"/>
  <c r="I185" i="2" a="1"/>
  <c r="I185" i="2" s="1"/>
  <c r="I165" i="2" a="1"/>
  <c r="I165" i="2" s="1"/>
  <c r="I190" i="2" a="1"/>
  <c r="I190" i="2" s="1"/>
  <c r="I133" i="2" a="1"/>
  <c r="I133" i="2" s="1"/>
  <c r="I166" i="2" a="1"/>
  <c r="I166" i="2" s="1"/>
  <c r="I56" i="2" a="1"/>
  <c r="I56" i="2" s="1"/>
  <c r="I104" i="2" a="1"/>
  <c r="I104" i="2" s="1"/>
  <c r="I146" i="2" a="1"/>
  <c r="I146" i="2" s="1"/>
  <c r="I186" i="2" a="1"/>
  <c r="I186" i="2" s="1"/>
  <c r="I130" i="2" a="1"/>
  <c r="I130" i="2" s="1"/>
  <c r="I72" i="2" a="1"/>
  <c r="I72" i="2" s="1"/>
  <c r="I140" i="2" a="1"/>
  <c r="I140" i="2" s="1"/>
  <c r="I168" i="2" a="1"/>
  <c r="I168" i="2" s="1"/>
  <c r="I184" i="2" a="1"/>
  <c r="I184" i="2" s="1"/>
  <c r="I158" i="2" a="1"/>
  <c r="I158" i="2" s="1"/>
  <c r="H34" i="2" a="1"/>
  <c r="H34" i="2" s="1"/>
  <c r="H50" i="2" a="1"/>
  <c r="H50" i="2" s="1"/>
  <c r="H66" i="2" a="1"/>
  <c r="H66" i="2" s="1"/>
  <c r="H82" i="2" a="1"/>
  <c r="H82" i="2" s="1"/>
  <c r="Y71" i="1" s="1"/>
  <c r="H98" i="2" a="1"/>
  <c r="H98" i="2" s="1"/>
  <c r="H14" i="2" a="1"/>
  <c r="H14" i="2" s="1"/>
  <c r="H24" i="2" a="1"/>
  <c r="H24" i="2" s="1"/>
  <c r="H40" i="2" a="1"/>
  <c r="H40" i="2" s="1"/>
  <c r="H56" i="2" a="1"/>
  <c r="H56" i="2" s="1"/>
  <c r="H22" i="2" a="1"/>
  <c r="H22" i="2" s="1"/>
  <c r="H38" i="2" a="1"/>
  <c r="H38" i="2" s="1"/>
  <c r="H54" i="2" a="1"/>
  <c r="H54" i="2" s="1"/>
  <c r="H70" i="2" a="1"/>
  <c r="H70" i="2" s="1"/>
  <c r="H86" i="2" a="1"/>
  <c r="H86" i="2" s="1"/>
  <c r="H102" i="2" a="1"/>
  <c r="H102" i="2" s="1"/>
  <c r="H44" i="2" a="1"/>
  <c r="H44" i="2" s="1"/>
  <c r="Y37" i="1" s="1"/>
  <c r="H89" i="2" a="1"/>
  <c r="H89" i="2" s="1"/>
  <c r="Y76" i="1" s="1"/>
  <c r="H115" i="2" a="1"/>
  <c r="H115" i="2" s="1"/>
  <c r="H133" i="2" a="1"/>
  <c r="H133" i="2" s="1"/>
  <c r="H149" i="2" a="1"/>
  <c r="H149" i="2" s="1"/>
  <c r="Y129" i="1" s="1"/>
  <c r="H161" i="2" a="1"/>
  <c r="H161" i="2" s="1"/>
  <c r="H169" i="2" a="1"/>
  <c r="H169" i="2" s="1"/>
  <c r="H181" i="2" a="1"/>
  <c r="H181" i="2" s="1"/>
  <c r="H17" i="2" a="1"/>
  <c r="H17" i="2" s="1"/>
  <c r="H76" i="2" a="1"/>
  <c r="H76" i="2" s="1"/>
  <c r="H114" i="2" a="1"/>
  <c r="H114" i="2" s="1"/>
  <c r="H130" i="2" a="1"/>
  <c r="H130" i="2" s="1"/>
  <c r="H37" i="2" a="1"/>
  <c r="H37" i="2" s="1"/>
  <c r="H88" i="2" a="1"/>
  <c r="H88" i="2" s="1"/>
  <c r="H107" i="2" a="1"/>
  <c r="H107" i="2" s="1"/>
  <c r="H120" i="2" a="1"/>
  <c r="H120" i="2" s="1"/>
  <c r="H68" i="2" a="1"/>
  <c r="H68" i="2" s="1"/>
  <c r="H146" i="2" a="1"/>
  <c r="H146" i="2" s="1"/>
  <c r="H170" i="2" a="1"/>
  <c r="H170" i="2" s="1"/>
  <c r="H188" i="2" a="1"/>
  <c r="H188" i="2" s="1"/>
  <c r="H151" i="2" a="1"/>
  <c r="H151" i="2" s="1"/>
  <c r="H194" i="2" a="1"/>
  <c r="H194" i="2" s="1"/>
  <c r="H84" i="2" a="1"/>
  <c r="H84" i="2" s="1"/>
  <c r="H193" i="2" a="1"/>
  <c r="H193" i="2" s="1"/>
  <c r="H132" i="2" a="1"/>
  <c r="H132" i="2" s="1"/>
  <c r="H153" i="2" a="1"/>
  <c r="H153" i="2" s="1"/>
  <c r="H9" i="2" a="1"/>
  <c r="H9" i="2" s="1"/>
  <c r="H185" i="2" a="1"/>
  <c r="H185" i="2" s="1"/>
  <c r="H111" i="2" a="1"/>
  <c r="H111" i="2" s="1"/>
  <c r="H145" i="2" a="1"/>
  <c r="H145" i="2" s="1"/>
  <c r="H174" i="2" a="1"/>
  <c r="H174" i="2" s="1"/>
  <c r="H139" i="2" a="1"/>
  <c r="H139" i="2" s="1"/>
  <c r="S12" i="1"/>
  <c r="S104" i="1"/>
  <c r="U64" i="1"/>
  <c r="U187" i="1"/>
  <c r="S116" i="1"/>
  <c r="I8" i="16" a="1"/>
  <c r="I8" i="16" s="1"/>
  <c r="H8" i="16" a="1"/>
  <c r="H8" i="16" s="1"/>
  <c r="H8" i="19" a="1"/>
  <c r="H8" i="19" s="1"/>
  <c r="I8" i="18" a="1"/>
  <c r="I8" i="18" s="1"/>
  <c r="I8" i="2" a="1"/>
  <c r="I8" i="2" s="1"/>
  <c r="H8" i="2" a="1"/>
  <c r="H8" i="2" s="1"/>
  <c r="H8" i="18" a="1"/>
  <c r="H8" i="18" s="1"/>
  <c r="D32" i="8"/>
  <c r="D31" i="8"/>
  <c r="T40" i="1" l="1"/>
  <c r="T71" i="1"/>
  <c r="AA201" i="1"/>
  <c r="J201" i="1" s="1" a="1"/>
  <c r="J201" i="1" s="1"/>
  <c r="K201" i="1" s="1"/>
  <c r="AA210" i="1"/>
  <c r="AA142" i="1"/>
  <c r="AA166" i="1"/>
  <c r="T109" i="1"/>
  <c r="T72" i="1"/>
  <c r="T99" i="1"/>
  <c r="AA206" i="1"/>
  <c r="AA197" i="1"/>
  <c r="T146" i="1"/>
  <c r="AJ158" i="1"/>
  <c r="T80" i="1"/>
  <c r="T85" i="1"/>
  <c r="T14" i="1"/>
  <c r="T110" i="1"/>
  <c r="T10" i="1"/>
  <c r="T213" i="1"/>
  <c r="AA219" i="1"/>
  <c r="AA209" i="1"/>
  <c r="T29" i="1"/>
  <c r="AA51" i="1"/>
  <c r="T127" i="1"/>
  <c r="T94" i="1"/>
  <c r="T139" i="1"/>
  <c r="T77" i="1"/>
  <c r="T27" i="1"/>
  <c r="T23" i="1"/>
  <c r="T15" i="1"/>
  <c r="AA199" i="1"/>
  <c r="T199" i="1"/>
  <c r="AA60" i="1"/>
  <c r="T52" i="1"/>
  <c r="AA68" i="1"/>
  <c r="T89" i="1"/>
  <c r="AA202" i="1"/>
  <c r="T90" i="1"/>
  <c r="T168" i="1"/>
  <c r="T30" i="1"/>
  <c r="T125" i="1"/>
  <c r="T86" i="1"/>
  <c r="AA104" i="1"/>
  <c r="AA43" i="1"/>
  <c r="T59" i="1"/>
  <c r="AD66" i="1"/>
  <c r="AA156" i="1"/>
  <c r="T164" i="1"/>
  <c r="T130" i="1"/>
  <c r="T153" i="1"/>
  <c r="T100" i="1"/>
  <c r="T45" i="1"/>
  <c r="T53" i="1"/>
  <c r="T195" i="1"/>
  <c r="AA223" i="1"/>
  <c r="T223" i="1"/>
  <c r="AA222" i="1"/>
  <c r="J222" i="1" s="1" a="1"/>
  <c r="J222" i="1" s="1"/>
  <c r="K222" i="1" s="1"/>
  <c r="T189" i="1"/>
  <c r="T42" i="1"/>
  <c r="AD163" i="1"/>
  <c r="AD53" i="1"/>
  <c r="T144" i="1"/>
  <c r="AA196" i="1"/>
  <c r="T196" i="1"/>
  <c r="T131" i="1"/>
  <c r="T95" i="1"/>
  <c r="T47" i="1"/>
  <c r="T8" i="1"/>
  <c r="AA205" i="1"/>
  <c r="T205" i="1"/>
  <c r="Y27" i="1"/>
  <c r="Z80" i="1"/>
  <c r="Z167" i="1"/>
  <c r="Z64" i="1"/>
  <c r="AD63" i="1"/>
  <c r="AF11" i="1"/>
  <c r="U54" i="1"/>
  <c r="AK40" i="1"/>
  <c r="AD27" i="1"/>
  <c r="AF28" i="1"/>
  <c r="AG141" i="1"/>
  <c r="T79" i="1"/>
  <c r="AD138" i="1"/>
  <c r="AH156" i="1"/>
  <c r="AH114" i="1"/>
  <c r="Y59" i="1"/>
  <c r="U28" i="1"/>
  <c r="AH61" i="1"/>
  <c r="AF90" i="1"/>
  <c r="T198" i="1"/>
  <c r="AI102" i="1"/>
  <c r="AI93" i="1"/>
  <c r="AD44" i="1"/>
  <c r="AK37" i="1"/>
  <c r="AH74" i="1"/>
  <c r="AA116" i="1"/>
  <c r="T75" i="1"/>
  <c r="U114" i="1"/>
  <c r="AF145" i="1"/>
  <c r="AG114" i="1"/>
  <c r="Y92" i="1"/>
  <c r="Y10" i="1"/>
  <c r="AF19" i="1"/>
  <c r="AD67" i="1"/>
  <c r="T78" i="1"/>
  <c r="T28" i="1"/>
  <c r="T162" i="1"/>
  <c r="AA147" i="1"/>
  <c r="Z35" i="1"/>
  <c r="AD21" i="1"/>
  <c r="AK18" i="1"/>
  <c r="AK70" i="1"/>
  <c r="AC30" i="1"/>
  <c r="T19" i="1"/>
  <c r="AC66" i="1"/>
  <c r="V12" i="1"/>
  <c r="T61" i="1"/>
  <c r="T68" i="1"/>
  <c r="T55" i="1"/>
  <c r="T34" i="1"/>
  <c r="AK98" i="1"/>
  <c r="U141" i="1"/>
  <c r="AF63" i="1"/>
  <c r="T36" i="1"/>
  <c r="T184" i="1"/>
  <c r="AF170" i="1"/>
  <c r="T65" i="1"/>
  <c r="T179" i="1"/>
  <c r="AG140" i="1"/>
  <c r="AA134" i="1"/>
  <c r="AH62" i="1"/>
  <c r="AH64" i="1"/>
  <c r="T208" i="1"/>
  <c r="U23" i="1"/>
  <c r="U82" i="1"/>
  <c r="AB169" i="1"/>
  <c r="U81" i="1"/>
  <c r="U192" i="1"/>
  <c r="AB111" i="1"/>
  <c r="AI7" i="1"/>
  <c r="AB146" i="1"/>
  <c r="AI103" i="1"/>
  <c r="AB166" i="1"/>
  <c r="U205" i="1"/>
  <c r="U96" i="1"/>
  <c r="AH8" i="1"/>
  <c r="U111" i="1"/>
  <c r="U18" i="1"/>
  <c r="AI29" i="1"/>
  <c r="T154" i="1"/>
  <c r="AA81" i="1"/>
  <c r="T98" i="1"/>
  <c r="T185" i="1"/>
  <c r="T20" i="1"/>
  <c r="Y116" i="1"/>
  <c r="Z146" i="1"/>
  <c r="Z17" i="1"/>
  <c r="AD119" i="1"/>
  <c r="Z118" i="1"/>
  <c r="AI63" i="1"/>
  <c r="AF130" i="1"/>
  <c r="T41" i="1"/>
  <c r="T143" i="1"/>
  <c r="T112" i="1"/>
  <c r="T102" i="1"/>
  <c r="AF13" i="1"/>
  <c r="AF110" i="1"/>
  <c r="Y126" i="1"/>
  <c r="AD127" i="1"/>
  <c r="U103" i="1"/>
  <c r="U116" i="1"/>
  <c r="AJ81" i="1"/>
  <c r="AJ125" i="1"/>
  <c r="AH116" i="1"/>
  <c r="T54" i="1"/>
  <c r="AA161" i="1"/>
  <c r="T26" i="1"/>
  <c r="T138" i="1"/>
  <c r="T135" i="1"/>
  <c r="Y156" i="1"/>
  <c r="T6" i="1"/>
  <c r="AD58" i="1"/>
  <c r="AD103" i="1"/>
  <c r="AK33" i="1"/>
  <c r="AD152" i="1"/>
  <c r="T39" i="1"/>
  <c r="T159" i="1"/>
  <c r="AA8" i="1"/>
  <c r="AA137" i="1"/>
  <c r="T49" i="1"/>
  <c r="AI167" i="1"/>
  <c r="AJ99" i="1"/>
  <c r="AJ54" i="1"/>
  <c r="AC40" i="1"/>
  <c r="V149" i="1"/>
  <c r="U159" i="1"/>
  <c r="U171" i="1"/>
  <c r="AG80" i="1"/>
  <c r="T88" i="1"/>
  <c r="T87" i="1"/>
  <c r="T148" i="1"/>
  <c r="T57" i="1"/>
  <c r="T107" i="1"/>
  <c r="T169" i="1"/>
  <c r="AA149" i="1"/>
  <c r="T81" i="1"/>
  <c r="T136" i="1"/>
  <c r="AB68" i="1"/>
  <c r="AF120" i="1"/>
  <c r="Y85" i="1"/>
  <c r="AA128" i="1"/>
  <c r="AH107" i="1"/>
  <c r="AH75" i="1"/>
  <c r="T140" i="1"/>
  <c r="AJ59" i="1"/>
  <c r="AC14" i="1"/>
  <c r="AJ76" i="1"/>
  <c r="AC150" i="1"/>
  <c r="AB30" i="1"/>
  <c r="AB83" i="1"/>
  <c r="Z111" i="1"/>
  <c r="Z124" i="1"/>
  <c r="AD16" i="1"/>
  <c r="AD88" i="1"/>
  <c r="AD159" i="1"/>
  <c r="T51" i="1"/>
  <c r="T211" i="1"/>
  <c r="Y73" i="1"/>
  <c r="Y136" i="1"/>
  <c r="T13" i="1"/>
  <c r="Z168" i="1"/>
  <c r="T70" i="1"/>
  <c r="AH149" i="1"/>
  <c r="AI21" i="1"/>
  <c r="AI37" i="1"/>
  <c r="AI154" i="1"/>
  <c r="AG97" i="1"/>
  <c r="AG98" i="1"/>
  <c r="Y45" i="1"/>
  <c r="Z100" i="1"/>
  <c r="AK92" i="1"/>
  <c r="AD134" i="1"/>
  <c r="Z38" i="1"/>
  <c r="T123" i="1"/>
  <c r="T113" i="1"/>
  <c r="AC144" i="1"/>
  <c r="AI17" i="1"/>
  <c r="AI43" i="1"/>
  <c r="AB155" i="1"/>
  <c r="Y51" i="1"/>
  <c r="AF42" i="1"/>
  <c r="AF114" i="1"/>
  <c r="AF91" i="1"/>
  <c r="AD31" i="1"/>
  <c r="Z114" i="1"/>
  <c r="AA19" i="1"/>
  <c r="T56" i="1"/>
  <c r="AH124" i="1"/>
  <c r="AJ51" i="1"/>
  <c r="AI113" i="1"/>
  <c r="AB38" i="1"/>
  <c r="AF132" i="1"/>
  <c r="AJ26" i="1"/>
  <c r="T114" i="1"/>
  <c r="AJ83" i="1"/>
  <c r="T174" i="1"/>
  <c r="T73" i="1"/>
  <c r="T137" i="1"/>
  <c r="T38" i="1"/>
  <c r="T149" i="1"/>
  <c r="T32" i="1"/>
  <c r="T121" i="1"/>
  <c r="T25" i="1"/>
  <c r="T115" i="1"/>
  <c r="T106" i="1"/>
  <c r="T92" i="1"/>
  <c r="T33" i="1"/>
  <c r="T82" i="1"/>
  <c r="T46" i="1"/>
  <c r="T178" i="1"/>
  <c r="T17" i="1"/>
  <c r="T50" i="1"/>
  <c r="T128" i="1"/>
  <c r="T111" i="1"/>
  <c r="T172" i="1"/>
  <c r="T63" i="1"/>
  <c r="AA74" i="1"/>
  <c r="AH43" i="1"/>
  <c r="T44" i="1"/>
  <c r="T124" i="1"/>
  <c r="T181" i="1"/>
  <c r="T66" i="1"/>
  <c r="T101" i="1"/>
  <c r="T203" i="1"/>
  <c r="T207" i="1"/>
  <c r="T129" i="1"/>
  <c r="T62" i="1"/>
  <c r="T104" i="1"/>
  <c r="T64" i="1"/>
  <c r="T12" i="1"/>
  <c r="T186" i="1"/>
  <c r="T103" i="1"/>
  <c r="T11" i="1"/>
  <c r="T133" i="1"/>
  <c r="T60" i="1"/>
  <c r="T91" i="1"/>
  <c r="T150" i="1"/>
  <c r="T157" i="1"/>
  <c r="T18" i="1"/>
  <c r="T147" i="1"/>
  <c r="T108" i="1"/>
  <c r="T141" i="1"/>
  <c r="T118" i="1"/>
  <c r="T7" i="1"/>
  <c r="T171" i="1"/>
  <c r="T165" i="1"/>
  <c r="T96" i="1"/>
  <c r="T156" i="1"/>
  <c r="T43" i="1"/>
  <c r="T97" i="1"/>
  <c r="T176" i="1"/>
  <c r="T191" i="1"/>
  <c r="T24" i="1"/>
  <c r="T120" i="1"/>
  <c r="T182" i="1"/>
  <c r="T35" i="1"/>
  <c r="T151" i="1"/>
  <c r="T192" i="1"/>
  <c r="T105" i="1"/>
  <c r="T167" i="1"/>
  <c r="T163" i="1"/>
  <c r="T84" i="1"/>
  <c r="T161" i="1"/>
  <c r="T74" i="1"/>
  <c r="T116" i="1"/>
  <c r="T194" i="1"/>
  <c r="T21" i="1"/>
  <c r="T16" i="1"/>
  <c r="T134" i="1"/>
  <c r="T31" i="1"/>
  <c r="T119" i="1"/>
  <c r="T175" i="1"/>
  <c r="T122" i="1"/>
  <c r="T37" i="1"/>
  <c r="T142" i="1"/>
  <c r="T187" i="1"/>
  <c r="T220" i="1"/>
  <c r="T58" i="1"/>
  <c r="T210" i="1"/>
  <c r="T170" i="1"/>
  <c r="T183" i="1"/>
  <c r="T22" i="1"/>
  <c r="T145" i="1"/>
  <c r="T9" i="1"/>
  <c r="T188" i="1"/>
  <c r="T166" i="1"/>
  <c r="T201" i="1"/>
  <c r="T83" i="1"/>
  <c r="T152" i="1"/>
  <c r="T132" i="1"/>
  <c r="T222" i="1"/>
  <c r="T202" i="1"/>
  <c r="T67" i="1"/>
  <c r="T206" i="1"/>
  <c r="T219" i="1"/>
  <c r="T48" i="1"/>
  <c r="T197" i="1"/>
  <c r="T177" i="1"/>
  <c r="T155" i="1"/>
  <c r="T209" i="1"/>
  <c r="T117" i="1"/>
  <c r="T160" i="1"/>
  <c r="T76" i="1"/>
  <c r="U21" i="1"/>
  <c r="U27" i="1"/>
  <c r="S64" i="1"/>
  <c r="AG63" i="1"/>
  <c r="Z144" i="1"/>
  <c r="AG143" i="1"/>
  <c r="AG36" i="1"/>
  <c r="U142" i="1"/>
  <c r="AG149" i="1"/>
  <c r="Z78" i="1"/>
  <c r="U112" i="1"/>
  <c r="U143" i="1"/>
  <c r="U90" i="1"/>
  <c r="U66" i="1"/>
  <c r="U65" i="1"/>
  <c r="U91" i="1"/>
  <c r="U102" i="1"/>
  <c r="U176" i="1"/>
  <c r="U46" i="1"/>
  <c r="AI137" i="1"/>
  <c r="AA140" i="1"/>
  <c r="AA37" i="1"/>
  <c r="AA71" i="1"/>
  <c r="AA114" i="1"/>
  <c r="AH71" i="1"/>
  <c r="AA97" i="1"/>
  <c r="W219" i="1"/>
  <c r="AA75" i="1"/>
  <c r="AA12" i="1"/>
  <c r="AD132" i="1"/>
  <c r="AG111" i="1"/>
  <c r="Z12" i="1"/>
  <c r="Z74" i="1"/>
  <c r="AG88" i="1"/>
  <c r="Z142" i="1"/>
  <c r="AG110" i="1"/>
  <c r="AF71" i="1"/>
  <c r="AH104" i="1"/>
  <c r="AH110" i="1"/>
  <c r="AD137" i="1"/>
  <c r="Z41" i="1"/>
  <c r="Z132" i="1"/>
  <c r="AA7" i="1"/>
  <c r="AA62" i="1"/>
  <c r="AH142" i="1"/>
  <c r="AH96" i="1"/>
  <c r="AA157" i="1"/>
  <c r="AA141" i="1"/>
  <c r="U29" i="1"/>
  <c r="Z104" i="1"/>
  <c r="AD43" i="1"/>
  <c r="AA135" i="1"/>
  <c r="AG107" i="1"/>
  <c r="AH128" i="1"/>
  <c r="AH161" i="1"/>
  <c r="AH25" i="1"/>
  <c r="AK20" i="1"/>
  <c r="Z147" i="1"/>
  <c r="AD99" i="1"/>
  <c r="Z11" i="1"/>
  <c r="AD109" i="1"/>
  <c r="AD10" i="1"/>
  <c r="AD168" i="1"/>
  <c r="AA48" i="1"/>
  <c r="Z107" i="1"/>
  <c r="AA69" i="1"/>
  <c r="AA25" i="1"/>
  <c r="AA163" i="1"/>
  <c r="AJ27" i="1"/>
  <c r="AC56" i="1"/>
  <c r="AJ149" i="1"/>
  <c r="AH56" i="1"/>
  <c r="AB9" i="1"/>
  <c r="AI12" i="1"/>
  <c r="AI152" i="1"/>
  <c r="AG96" i="1"/>
  <c r="Y121" i="1"/>
  <c r="Y158" i="1"/>
  <c r="Y115" i="1"/>
  <c r="Y87" i="1"/>
  <c r="Y32" i="1"/>
  <c r="Y57" i="1"/>
  <c r="AF160" i="1"/>
  <c r="AF121" i="1"/>
  <c r="AF51" i="1"/>
  <c r="Y163" i="1"/>
  <c r="Y39" i="1"/>
  <c r="AF38" i="1"/>
  <c r="Y75" i="1"/>
  <c r="AF113" i="1"/>
  <c r="AD40" i="1"/>
  <c r="Z48" i="1"/>
  <c r="Z115" i="1"/>
  <c r="Z56" i="1"/>
  <c r="AD93" i="1"/>
  <c r="Z108" i="1"/>
  <c r="AA96" i="1"/>
  <c r="AK146" i="1"/>
  <c r="AD64" i="1"/>
  <c r="AK121" i="1"/>
  <c r="AD115" i="1"/>
  <c r="AK73" i="1"/>
  <c r="Z161" i="1"/>
  <c r="Z33" i="1"/>
  <c r="AD165" i="1"/>
  <c r="Z105" i="1"/>
  <c r="AG148" i="1"/>
  <c r="AG89" i="1"/>
  <c r="AH79" i="1"/>
  <c r="AH52" i="1"/>
  <c r="AH37" i="1"/>
  <c r="AH139" i="1"/>
  <c r="AA59" i="1"/>
  <c r="AH67" i="1"/>
  <c r="AC160" i="1"/>
  <c r="AH97" i="1"/>
  <c r="AH40" i="1"/>
  <c r="AD95" i="1"/>
  <c r="Z123" i="1"/>
  <c r="AH93" i="1"/>
  <c r="AB102" i="1"/>
  <c r="AI89" i="1"/>
  <c r="Y161" i="1"/>
  <c r="Y168" i="1"/>
  <c r="Y105" i="1"/>
  <c r="Y112" i="1"/>
  <c r="Y19" i="1"/>
  <c r="AF81" i="1"/>
  <c r="AF75" i="1"/>
  <c r="AF77" i="1"/>
  <c r="AF49" i="1"/>
  <c r="AF36" i="1"/>
  <c r="Y123" i="1"/>
  <c r="Y69" i="1"/>
  <c r="AF87" i="1"/>
  <c r="AF7" i="1"/>
  <c r="AA9" i="1"/>
  <c r="Y99" i="1"/>
  <c r="Y17" i="1"/>
  <c r="AF147" i="1"/>
  <c r="AF92" i="1"/>
  <c r="AF154" i="1"/>
  <c r="Z139" i="1"/>
  <c r="AK114" i="1"/>
  <c r="AD35" i="1"/>
  <c r="AD151" i="1"/>
  <c r="AK21" i="1"/>
  <c r="AA11" i="1"/>
  <c r="Z54" i="1"/>
  <c r="Z25" i="1"/>
  <c r="Z16" i="1"/>
  <c r="Z170" i="1"/>
  <c r="AH27" i="1"/>
  <c r="AH121" i="1"/>
  <c r="AJ95" i="1"/>
  <c r="AJ61" i="1"/>
  <c r="AJ29" i="1"/>
  <c r="AJ145" i="1"/>
  <c r="AB157" i="1"/>
  <c r="AH12" i="1"/>
  <c r="AC81" i="1"/>
  <c r="AC162" i="1"/>
  <c r="AC32" i="1"/>
  <c r="AJ55" i="1"/>
  <c r="AC86" i="1"/>
  <c r="AC134" i="1"/>
  <c r="AC12" i="1"/>
  <c r="AC79" i="1"/>
  <c r="AC106" i="1"/>
  <c r="AI47" i="1"/>
  <c r="AC154" i="1"/>
  <c r="AI143" i="1"/>
  <c r="AJ88" i="1"/>
  <c r="AJ35" i="1"/>
  <c r="AJ57" i="1"/>
  <c r="AI22" i="1"/>
  <c r="AI70" i="1"/>
  <c r="AB60" i="1"/>
  <c r="AI18" i="1"/>
  <c r="AB113" i="1"/>
  <c r="AB101" i="1"/>
  <c r="AI9" i="1"/>
  <c r="AI53" i="1"/>
  <c r="AB117" i="1"/>
  <c r="AB82" i="1"/>
  <c r="AB132" i="1"/>
  <c r="AI120" i="1"/>
  <c r="AI114" i="1"/>
  <c r="AI81" i="1"/>
  <c r="AI27" i="1"/>
  <c r="AI162" i="1"/>
  <c r="AB94" i="1"/>
  <c r="AB130" i="1"/>
  <c r="AB51" i="1"/>
  <c r="AG94" i="1"/>
  <c r="AG76" i="1"/>
  <c r="AG84" i="1"/>
  <c r="AI119" i="1"/>
  <c r="AI82" i="1"/>
  <c r="AJ118" i="1"/>
  <c r="AJ91" i="1"/>
  <c r="AH136" i="1"/>
  <c r="AJ63" i="1"/>
  <c r="AJ132" i="1"/>
  <c r="AJ103" i="1"/>
  <c r="AJ133" i="1"/>
  <c r="AB139" i="1"/>
  <c r="AB151" i="1"/>
  <c r="AI131" i="1"/>
  <c r="AB26" i="1"/>
  <c r="AJ113" i="1"/>
  <c r="AC165" i="1"/>
  <c r="AI38" i="1"/>
  <c r="AB96" i="1"/>
  <c r="AI104" i="1"/>
  <c r="AB122" i="1"/>
  <c r="AI170" i="1"/>
  <c r="AB65" i="1"/>
  <c r="AB141" i="1"/>
  <c r="AI62" i="1"/>
  <c r="AB27" i="1"/>
  <c r="AB120" i="1"/>
  <c r="AB8" i="1"/>
  <c r="AB10" i="1"/>
  <c r="AB140" i="1"/>
  <c r="AI105" i="1"/>
  <c r="AB15" i="1"/>
  <c r="AG92" i="1"/>
  <c r="AI121" i="1"/>
  <c r="AG56" i="1"/>
  <c r="Y54" i="1"/>
  <c r="AF144" i="1"/>
  <c r="AF112" i="1"/>
  <c r="AF47" i="1"/>
  <c r="AF58" i="1"/>
  <c r="Y70" i="1"/>
  <c r="Y60" i="1"/>
  <c r="Y77" i="1"/>
  <c r="AF125" i="1"/>
  <c r="AF104" i="1"/>
  <c r="AF156" i="1"/>
  <c r="Y43" i="1"/>
  <c r="AF17" i="1"/>
  <c r="Y65" i="1"/>
  <c r="AF88" i="1"/>
  <c r="Y24" i="1"/>
  <c r="Y149" i="1"/>
  <c r="Y107" i="1"/>
  <c r="Y80" i="1"/>
  <c r="AF10" i="1"/>
  <c r="AF67" i="1"/>
  <c r="AF124" i="1"/>
  <c r="AF26" i="1"/>
  <c r="AD54" i="1"/>
  <c r="AG100" i="1"/>
  <c r="AD129" i="1"/>
  <c r="Z46" i="1"/>
  <c r="AK57" i="1"/>
  <c r="AK126" i="1"/>
  <c r="Y164" i="1"/>
  <c r="Y124" i="1"/>
  <c r="Y160" i="1"/>
  <c r="Y42" i="1"/>
  <c r="AF102" i="1"/>
  <c r="AF161" i="1"/>
  <c r="AF21" i="1"/>
  <c r="Y23" i="1"/>
  <c r="Y119" i="1"/>
  <c r="Y133" i="1"/>
  <c r="Y127" i="1"/>
  <c r="Y66" i="1"/>
  <c r="Y83" i="1"/>
  <c r="Y28" i="1"/>
  <c r="AF122" i="1"/>
  <c r="AF127" i="1"/>
  <c r="AF146" i="1"/>
  <c r="AF111" i="1"/>
  <c r="AF105" i="1"/>
  <c r="AF20" i="1"/>
  <c r="AF15" i="1"/>
  <c r="Y102" i="1"/>
  <c r="Y155" i="1"/>
  <c r="Y111" i="1"/>
  <c r="Y26" i="1"/>
  <c r="Y50" i="1"/>
  <c r="AF27" i="1"/>
  <c r="AF55" i="1"/>
  <c r="AF119" i="1"/>
  <c r="Y138" i="1"/>
  <c r="Y147" i="1"/>
  <c r="Y130" i="1"/>
  <c r="Y55" i="1"/>
  <c r="AF140" i="1"/>
  <c r="AF34" i="1"/>
  <c r="AF108" i="1"/>
  <c r="AF22" i="1"/>
  <c r="AF9" i="1"/>
  <c r="Y101" i="1"/>
  <c r="Y120" i="1"/>
  <c r="Y46" i="1"/>
  <c r="Y35" i="1"/>
  <c r="AF157" i="1"/>
  <c r="AF70" i="1"/>
  <c r="AF40" i="1"/>
  <c r="AF133" i="1"/>
  <c r="AF97" i="1"/>
  <c r="AF83" i="1"/>
  <c r="AD34" i="1"/>
  <c r="AD112" i="1"/>
  <c r="Y95" i="1"/>
  <c r="Y109" i="1"/>
  <c r="Y9" i="1"/>
  <c r="Y165" i="1"/>
  <c r="AF153" i="1"/>
  <c r="AF150" i="1"/>
  <c r="AF66" i="1"/>
  <c r="AF126" i="1"/>
  <c r="AF64" i="1"/>
  <c r="AF61" i="1"/>
  <c r="Y153" i="1"/>
  <c r="Y134" i="1"/>
  <c r="Y152" i="1"/>
  <c r="Y97" i="1"/>
  <c r="Y103" i="1"/>
  <c r="Y148" i="1"/>
  <c r="Y104" i="1"/>
  <c r="Y18" i="1"/>
  <c r="AF148" i="1"/>
  <c r="AF168" i="1"/>
  <c r="AF107" i="1"/>
  <c r="AF35" i="1"/>
  <c r="AF62" i="1"/>
  <c r="AF29" i="1"/>
  <c r="AF25" i="1"/>
  <c r="AD75" i="1"/>
  <c r="AD125" i="1"/>
  <c r="Z39" i="1"/>
  <c r="Z28" i="1"/>
  <c r="AD78" i="1"/>
  <c r="AD101" i="1"/>
  <c r="AA82" i="1"/>
  <c r="AA53" i="1"/>
  <c r="AA126" i="1"/>
  <c r="AH7" i="1"/>
  <c r="AH68" i="1"/>
  <c r="AC47" i="1"/>
  <c r="AC18" i="1"/>
  <c r="AJ168" i="1"/>
  <c r="AH77" i="1"/>
  <c r="AH80" i="1"/>
  <c r="AJ102" i="1"/>
  <c r="AJ127" i="1"/>
  <c r="AH41" i="1"/>
  <c r="AA105" i="1"/>
  <c r="AC164" i="1"/>
  <c r="AJ14" i="1"/>
  <c r="AJ72" i="1"/>
  <c r="AJ42" i="1"/>
  <c r="AC139" i="1"/>
  <c r="AC168" i="1"/>
  <c r="AH112" i="1"/>
  <c r="AH19" i="1"/>
  <c r="AH20" i="1"/>
  <c r="AJ71" i="1"/>
  <c r="AC61" i="1"/>
  <c r="AJ40" i="1"/>
  <c r="AC101" i="1"/>
  <c r="AJ146" i="1"/>
  <c r="AJ84" i="1"/>
  <c r="AC156" i="1"/>
  <c r="AC95" i="1"/>
  <c r="AB149" i="1"/>
  <c r="AJ169" i="1"/>
  <c r="AJ121" i="1"/>
  <c r="AJ60" i="1"/>
  <c r="AI26" i="1"/>
  <c r="AI157" i="1"/>
  <c r="Z7" i="1"/>
  <c r="Z85" i="1"/>
  <c r="AD107" i="1"/>
  <c r="AD68" i="1"/>
  <c r="AD41" i="1"/>
  <c r="Z152" i="1"/>
  <c r="AD39" i="1"/>
  <c r="AD81" i="1"/>
  <c r="Z126" i="1"/>
  <c r="Z97" i="1"/>
  <c r="AA85" i="1"/>
  <c r="AK31" i="1"/>
  <c r="AK155" i="1"/>
  <c r="AD105" i="1"/>
  <c r="AK71" i="1"/>
  <c r="AD84" i="1"/>
  <c r="Z30" i="1"/>
  <c r="Z95" i="1"/>
  <c r="Z19" i="1"/>
  <c r="Z18" i="1"/>
  <c r="Z112" i="1"/>
  <c r="AG113" i="1"/>
  <c r="Z169" i="1"/>
  <c r="AK133" i="1"/>
  <c r="AK156" i="1"/>
  <c r="AD33" i="1"/>
  <c r="AD42" i="1"/>
  <c r="AK32" i="1"/>
  <c r="AK83" i="1"/>
  <c r="AK29" i="1"/>
  <c r="AK93" i="1"/>
  <c r="AD111" i="1"/>
  <c r="AD144" i="1"/>
  <c r="AK108" i="1"/>
  <c r="Z129" i="1"/>
  <c r="Z62" i="1"/>
  <c r="Z81" i="1"/>
  <c r="AA35" i="1"/>
  <c r="AA110" i="1"/>
  <c r="AK152" i="1"/>
  <c r="AK79" i="1"/>
  <c r="AK97" i="1"/>
  <c r="AK87" i="1"/>
  <c r="AK127" i="1"/>
  <c r="AK167" i="1"/>
  <c r="Z45" i="1"/>
  <c r="Z102" i="1"/>
  <c r="AA130" i="1"/>
  <c r="AA34" i="1"/>
  <c r="AA32" i="1"/>
  <c r="AA54" i="1"/>
  <c r="AA93" i="1"/>
  <c r="AA100" i="1"/>
  <c r="AA150" i="1"/>
  <c r="AH132" i="1"/>
  <c r="AH164" i="1"/>
  <c r="AH166" i="1"/>
  <c r="AH115" i="1"/>
  <c r="AH113" i="1"/>
  <c r="AC71" i="1"/>
  <c r="AA153" i="1"/>
  <c r="AA65" i="1"/>
  <c r="AA80" i="1"/>
  <c r="AH118" i="1"/>
  <c r="AA167" i="1"/>
  <c r="AD169" i="1"/>
  <c r="AK109" i="1"/>
  <c r="AD157" i="1"/>
  <c r="Z58" i="1"/>
  <c r="AD154" i="1"/>
  <c r="AD108" i="1"/>
  <c r="AK38" i="1"/>
  <c r="Z23" i="1"/>
  <c r="Z121" i="1"/>
  <c r="AD87" i="1"/>
  <c r="AD164" i="1"/>
  <c r="AD79" i="1"/>
  <c r="AD23" i="1"/>
  <c r="AK66" i="1"/>
  <c r="AK62" i="1"/>
  <c r="AD48" i="1"/>
  <c r="AD147" i="1"/>
  <c r="Z106" i="1"/>
  <c r="Z76" i="1"/>
  <c r="Z166" i="1"/>
  <c r="AA14" i="1"/>
  <c r="AH106" i="1"/>
  <c r="AK118" i="1"/>
  <c r="AD62" i="1"/>
  <c r="AD71" i="1"/>
  <c r="AD13" i="1"/>
  <c r="AD74" i="1"/>
  <c r="AD17" i="1"/>
  <c r="AK61" i="1"/>
  <c r="AK112" i="1"/>
  <c r="AK53" i="1"/>
  <c r="AD149" i="1"/>
  <c r="AD104" i="1"/>
  <c r="AK143" i="1"/>
  <c r="AD7" i="1"/>
  <c r="Z156" i="1"/>
  <c r="Z61" i="1"/>
  <c r="Z52" i="1"/>
  <c r="Z24" i="1"/>
  <c r="Z96" i="1"/>
  <c r="AA164" i="1"/>
  <c r="AA90" i="1"/>
  <c r="AD162" i="1"/>
  <c r="AD12" i="1"/>
  <c r="AD22" i="1"/>
  <c r="AD28" i="1"/>
  <c r="AK125" i="1"/>
  <c r="AK64" i="1"/>
  <c r="AK12" i="1"/>
  <c r="AD110" i="1"/>
  <c r="AK49" i="1"/>
  <c r="AD9" i="1"/>
  <c r="Z120" i="1"/>
  <c r="Z158" i="1"/>
  <c r="Z117" i="1"/>
  <c r="Z69" i="1"/>
  <c r="Z86" i="1"/>
  <c r="Z60" i="1"/>
  <c r="Z151" i="1"/>
  <c r="AA45" i="1"/>
  <c r="AA112" i="1"/>
  <c r="AJ7" i="1"/>
  <c r="AC85" i="1"/>
  <c r="AA151" i="1"/>
  <c r="AA56" i="1"/>
  <c r="AA26" i="1"/>
  <c r="AH158" i="1"/>
  <c r="AH31" i="1"/>
  <c r="AJ11" i="1"/>
  <c r="AA24" i="1"/>
  <c r="AA20" i="1"/>
  <c r="AA18" i="1"/>
  <c r="AA118" i="1"/>
  <c r="AA159" i="1"/>
  <c r="AH144" i="1"/>
  <c r="AH163" i="1"/>
  <c r="AH82" i="1"/>
  <c r="AC104" i="1"/>
  <c r="AJ33" i="1"/>
  <c r="AA115" i="1"/>
  <c r="AH141" i="1"/>
  <c r="AC68" i="1"/>
  <c r="AJ105" i="1"/>
  <c r="AJ167" i="1"/>
  <c r="AH87" i="1"/>
  <c r="AB72" i="1"/>
  <c r="AB16" i="1"/>
  <c r="AB43" i="1"/>
  <c r="AI146" i="1"/>
  <c r="AI65" i="1"/>
  <c r="AB45" i="1"/>
  <c r="AB97" i="1"/>
  <c r="AB14" i="1"/>
  <c r="AB93" i="1"/>
  <c r="AB66" i="1"/>
  <c r="AB36" i="1"/>
  <c r="AI158" i="1"/>
  <c r="AI59" i="1"/>
  <c r="AB108" i="1"/>
  <c r="AI163" i="1"/>
  <c r="AI90" i="1"/>
  <c r="AA89" i="1"/>
  <c r="AH9" i="1"/>
  <c r="AA121" i="1"/>
  <c r="AH98" i="1"/>
  <c r="AH135" i="1"/>
  <c r="AH151" i="1"/>
  <c r="AH29" i="1"/>
  <c r="AC76" i="1"/>
  <c r="AC34" i="1"/>
  <c r="AA162" i="1"/>
  <c r="AA52" i="1"/>
  <c r="AA136" i="1"/>
  <c r="AH148" i="1"/>
  <c r="AH23" i="1"/>
  <c r="AJ139" i="1"/>
  <c r="AC46" i="1"/>
  <c r="AJ106" i="1"/>
  <c r="AJ16" i="1"/>
  <c r="AC143" i="1"/>
  <c r="AC103" i="1"/>
  <c r="AH44" i="1"/>
  <c r="AC65" i="1"/>
  <c r="AC13" i="1"/>
  <c r="AC44" i="1"/>
  <c r="AC94" i="1"/>
  <c r="AC19" i="1"/>
  <c r="AJ80" i="1"/>
  <c r="AJ120" i="1"/>
  <c r="AC9" i="1"/>
  <c r="AJ162" i="1"/>
  <c r="AJ126" i="1"/>
  <c r="AJ141" i="1"/>
  <c r="AH108" i="1"/>
  <c r="AH122" i="1"/>
  <c r="AC166" i="1"/>
  <c r="AC20" i="1"/>
  <c r="AJ138" i="1"/>
  <c r="AJ67" i="1"/>
  <c r="AJ38" i="1"/>
  <c r="AC120" i="1"/>
  <c r="AI124" i="1"/>
  <c r="AJ153" i="1"/>
  <c r="AJ58" i="1"/>
  <c r="AJ86" i="1"/>
  <c r="AJ147" i="1"/>
  <c r="AC7" i="1"/>
  <c r="AI25" i="1"/>
  <c r="AB115" i="1"/>
  <c r="AB128" i="1"/>
  <c r="AC159" i="1"/>
  <c r="AI76" i="1"/>
  <c r="AC35" i="1"/>
  <c r="AJ85" i="1"/>
  <c r="AJ22" i="1"/>
  <c r="AC129" i="1"/>
  <c r="AC110" i="1"/>
  <c r="AI31" i="1"/>
  <c r="AI30" i="1"/>
  <c r="AI96" i="1"/>
  <c r="AI133" i="1"/>
  <c r="AB92" i="1"/>
  <c r="AB127" i="1"/>
  <c r="AB106" i="1"/>
  <c r="AB48" i="1"/>
  <c r="AI150" i="1"/>
  <c r="AI85" i="1"/>
  <c r="AI40" i="1"/>
  <c r="AI130" i="1"/>
  <c r="AB110" i="1"/>
  <c r="AB76" i="1"/>
  <c r="AB50" i="1"/>
  <c r="AB121" i="1"/>
  <c r="AB20" i="1"/>
  <c r="AB25" i="1"/>
  <c r="AB44" i="1"/>
  <c r="AI135" i="1"/>
  <c r="AB163" i="1"/>
  <c r="AI19" i="1"/>
  <c r="AI44" i="1"/>
  <c r="AI127" i="1"/>
  <c r="AI14" i="1"/>
  <c r="AB86" i="1"/>
  <c r="AB69" i="1"/>
  <c r="AB41" i="1"/>
  <c r="AB165" i="1"/>
  <c r="AH89" i="1"/>
  <c r="AC62" i="1"/>
  <c r="AC121" i="1"/>
  <c r="AC155" i="1"/>
  <c r="AC84" i="1"/>
  <c r="AC43" i="1"/>
  <c r="AC67" i="1"/>
  <c r="AJ115" i="1"/>
  <c r="AJ28" i="1"/>
  <c r="AC29" i="1"/>
  <c r="AC125" i="1"/>
  <c r="AJ112" i="1"/>
  <c r="AI11" i="1"/>
  <c r="AH86" i="1"/>
  <c r="AC123" i="1"/>
  <c r="AC157" i="1"/>
  <c r="AC73" i="1"/>
  <c r="AC23" i="1"/>
  <c r="AC52" i="1"/>
  <c r="AC37" i="1"/>
  <c r="AJ44" i="1"/>
  <c r="AJ98" i="1"/>
  <c r="AC119" i="1"/>
  <c r="AC89" i="1"/>
  <c r="AC45" i="1"/>
  <c r="AC151" i="1"/>
  <c r="AJ10" i="1"/>
  <c r="AC74" i="1"/>
  <c r="AC72" i="1"/>
  <c r="AJ110" i="1"/>
  <c r="AC105" i="1"/>
  <c r="AJ52" i="1"/>
  <c r="AJ109" i="1"/>
  <c r="AC10" i="1"/>
  <c r="AC25" i="1"/>
  <c r="AB142" i="1"/>
  <c r="AI122" i="1"/>
  <c r="AI80" i="1"/>
  <c r="AB42" i="1"/>
  <c r="AI55" i="1"/>
  <c r="AI129" i="1"/>
  <c r="AB107" i="1"/>
  <c r="AB118" i="1"/>
  <c r="AJ36" i="1"/>
  <c r="AB77" i="1"/>
  <c r="AB58" i="1"/>
  <c r="AI123" i="1"/>
  <c r="AB90" i="1"/>
  <c r="AB63" i="1"/>
  <c r="AI99" i="1"/>
  <c r="AB143" i="1"/>
  <c r="AI159" i="1"/>
  <c r="AG58" i="1"/>
  <c r="AG109" i="1"/>
  <c r="AI126" i="1"/>
  <c r="Y22" i="1"/>
  <c r="Y151" i="1"/>
  <c r="Y6" i="1"/>
  <c r="Y100" i="1"/>
  <c r="AF162" i="1"/>
  <c r="AF103" i="1"/>
  <c r="AF54" i="1"/>
  <c r="AF59" i="1"/>
  <c r="AF24" i="1"/>
  <c r="Y91" i="1"/>
  <c r="Y125" i="1"/>
  <c r="Y40" i="1"/>
  <c r="AF82" i="1"/>
  <c r="AF72" i="1"/>
  <c r="AF85" i="1"/>
  <c r="AF128" i="1"/>
  <c r="AF44" i="1"/>
  <c r="AF68" i="1"/>
  <c r="Y154" i="1"/>
  <c r="Y98" i="1"/>
  <c r="Y150" i="1"/>
  <c r="Y110" i="1"/>
  <c r="Y25" i="1"/>
  <c r="Y13" i="1"/>
  <c r="Y49" i="1"/>
  <c r="AF155" i="1"/>
  <c r="AF165" i="1"/>
  <c r="AF116" i="1"/>
  <c r="AF30" i="1"/>
  <c r="AF32" i="1"/>
  <c r="Y128" i="1"/>
  <c r="Y135" i="1"/>
  <c r="Y171" i="1"/>
  <c r="Y82" i="1"/>
  <c r="Y74" i="1"/>
  <c r="Y143" i="1"/>
  <c r="Y62" i="1"/>
  <c r="Y48" i="1"/>
  <c r="Y84" i="1"/>
  <c r="Y29" i="1"/>
  <c r="AF131" i="1"/>
  <c r="AF149" i="1"/>
  <c r="AF93" i="1"/>
  <c r="AF118" i="1"/>
  <c r="AF106" i="1"/>
  <c r="AF33" i="1"/>
  <c r="AF8" i="1"/>
  <c r="AF16" i="1"/>
  <c r="AF6" i="1"/>
  <c r="AD25" i="1"/>
  <c r="AD92" i="1"/>
  <c r="Z27" i="1"/>
  <c r="AD15" i="1"/>
  <c r="AD26" i="1"/>
  <c r="Z20" i="1"/>
  <c r="AD55" i="1"/>
  <c r="Z42" i="1"/>
  <c r="AK96" i="1"/>
  <c r="Z8" i="1"/>
  <c r="Z77" i="1"/>
  <c r="AD150" i="1"/>
  <c r="AD6" i="1"/>
  <c r="AD49" i="1"/>
  <c r="AD60" i="1"/>
  <c r="AD114" i="1"/>
  <c r="AD83" i="1"/>
  <c r="AD124" i="1"/>
  <c r="AD160" i="1"/>
  <c r="AD20" i="1"/>
  <c r="Z26" i="1"/>
  <c r="Z98" i="1"/>
  <c r="Z89" i="1"/>
  <c r="AD97" i="1"/>
  <c r="AK7" i="1"/>
  <c r="AD56" i="1"/>
  <c r="Y79" i="1"/>
  <c r="Y11" i="1"/>
  <c r="M219" i="1" a="1"/>
  <c r="M219" i="1" s="1"/>
  <c r="N219" i="1" s="1"/>
  <c r="J204" i="1" a="1"/>
  <c r="J204" i="1" s="1"/>
  <c r="K204" i="1" s="1"/>
  <c r="J197" i="1" a="1"/>
  <c r="J197" i="1" s="1"/>
  <c r="K197" i="1" s="1"/>
  <c r="J217" i="1" a="1"/>
  <c r="J217" i="1" s="1"/>
  <c r="K217" i="1" s="1"/>
  <c r="J219" i="1" a="1"/>
  <c r="J219" i="1" s="1"/>
  <c r="K219" i="1" s="1"/>
  <c r="J205" i="1" a="1"/>
  <c r="J205" i="1" s="1"/>
  <c r="K205" i="1" s="1"/>
  <c r="M215" i="1" a="1"/>
  <c r="M215" i="1" s="1"/>
  <c r="N215" i="1" s="1"/>
  <c r="J214" i="1" a="1"/>
  <c r="J214" i="1" s="1"/>
  <c r="K214" i="1" s="1"/>
  <c r="J218" i="1" a="1"/>
  <c r="J218" i="1" s="1"/>
  <c r="K218" i="1" s="1"/>
  <c r="J215" i="1" a="1"/>
  <c r="J215" i="1" s="1"/>
  <c r="K215" i="1" s="1"/>
  <c r="M205" i="1" a="1"/>
  <c r="M205" i="1" s="1"/>
  <c r="N205" i="1" s="1"/>
  <c r="J209" i="1" a="1"/>
  <c r="J209" i="1" s="1"/>
  <c r="K209" i="1" s="1"/>
  <c r="M214" i="1" a="1"/>
  <c r="M214" i="1" s="1"/>
  <c r="N214" i="1" s="1"/>
  <c r="Y169" i="1"/>
  <c r="Y47" i="1"/>
  <c r="Y108" i="1"/>
  <c r="Y159" i="1"/>
  <c r="Y14" i="1"/>
  <c r="AF171" i="1"/>
  <c r="AF137" i="1"/>
  <c r="AF43" i="1"/>
  <c r="AF39" i="1"/>
  <c r="Y78" i="1"/>
  <c r="Y68" i="1"/>
  <c r="Y7" i="1"/>
  <c r="AF142" i="1"/>
  <c r="AF158" i="1"/>
  <c r="AF41" i="1"/>
  <c r="Y140" i="1"/>
  <c r="Y67" i="1"/>
  <c r="Y30" i="1"/>
  <c r="Y132" i="1"/>
  <c r="Y72" i="1"/>
  <c r="AF136" i="1"/>
  <c r="AF78" i="1"/>
  <c r="AF100" i="1"/>
  <c r="AF80" i="1"/>
  <c r="AK90" i="1"/>
  <c r="AK122" i="1"/>
  <c r="AK132" i="1"/>
  <c r="AK80" i="1"/>
  <c r="Z37" i="1"/>
  <c r="Z53" i="1"/>
  <c r="Z143" i="1"/>
  <c r="Z128" i="1"/>
  <c r="Z43" i="1"/>
  <c r="Z145" i="1"/>
  <c r="AD45" i="1"/>
  <c r="AD50" i="1"/>
  <c r="AD57" i="1"/>
  <c r="AK19" i="1"/>
  <c r="AK43" i="1"/>
  <c r="AK41" i="1"/>
  <c r="AD90" i="1"/>
  <c r="AD130" i="1"/>
  <c r="AD118" i="1"/>
  <c r="AK113" i="1"/>
  <c r="Z87" i="1"/>
  <c r="Z34" i="1"/>
  <c r="Z29" i="1"/>
  <c r="Z49" i="1"/>
  <c r="Z140" i="1"/>
  <c r="AG160" i="1"/>
  <c r="AG182" i="1"/>
  <c r="Z9" i="1"/>
  <c r="Y64" i="1"/>
  <c r="Y44" i="1"/>
  <c r="AF65" i="1"/>
  <c r="Y141" i="1"/>
  <c r="Y61" i="1"/>
  <c r="AF115" i="1"/>
  <c r="AF163" i="1"/>
  <c r="AF52" i="1"/>
  <c r="AF167" i="1"/>
  <c r="AF69" i="1"/>
  <c r="AF73" i="1"/>
  <c r="AF31" i="1"/>
  <c r="Y167" i="1"/>
  <c r="Y86" i="1"/>
  <c r="Y93" i="1"/>
  <c r="AF129" i="1"/>
  <c r="AF94" i="1"/>
  <c r="AF46" i="1"/>
  <c r="AD100" i="1"/>
  <c r="AD117" i="1"/>
  <c r="AD46" i="1"/>
  <c r="AD51" i="1"/>
  <c r="AD131" i="1"/>
  <c r="AD128" i="1"/>
  <c r="Z90" i="1"/>
  <c r="Z65" i="1"/>
  <c r="AK105" i="1"/>
  <c r="AK10" i="1"/>
  <c r="AD102" i="1"/>
  <c r="AK65" i="1"/>
  <c r="AD86" i="1"/>
  <c r="Y96" i="1"/>
  <c r="Y114" i="1"/>
  <c r="Y131" i="1"/>
  <c r="Y31" i="1"/>
  <c r="Y12" i="1"/>
  <c r="Y34" i="1"/>
  <c r="AF138" i="1"/>
  <c r="AF89" i="1"/>
  <c r="AF166" i="1"/>
  <c r="AF134" i="1"/>
  <c r="AF74" i="1"/>
  <c r="AF95" i="1"/>
  <c r="AF96" i="1"/>
  <c r="AF45" i="1"/>
  <c r="Y145" i="1"/>
  <c r="Y157" i="1"/>
  <c r="Y170" i="1"/>
  <c r="Y142" i="1"/>
  <c r="Y89" i="1"/>
  <c r="Y90" i="1"/>
  <c r="Y146" i="1"/>
  <c r="Y94" i="1"/>
  <c r="Y56" i="1"/>
  <c r="Y8" i="1"/>
  <c r="Y36" i="1"/>
  <c r="AF143" i="1"/>
  <c r="AF152" i="1"/>
  <c r="AF141" i="1"/>
  <c r="AF159" i="1"/>
  <c r="AF99" i="1"/>
  <c r="AF18" i="1"/>
  <c r="AF48" i="1"/>
  <c r="AF86" i="1"/>
  <c r="AD142" i="1"/>
  <c r="AG170" i="1"/>
  <c r="AG194" i="1"/>
  <c r="AD89" i="1"/>
  <c r="AK86" i="1"/>
  <c r="AD80" i="1"/>
  <c r="AK47" i="1"/>
  <c r="AK69" i="1"/>
  <c r="AD106" i="1"/>
  <c r="AK16" i="1"/>
  <c r="AD116" i="1"/>
  <c r="Z44" i="1"/>
  <c r="Z14" i="1"/>
  <c r="AG75" i="1"/>
  <c r="AA127" i="1"/>
  <c r="AA98" i="1"/>
  <c r="AA13" i="1"/>
  <c r="AA39" i="1"/>
  <c r="AH78" i="1"/>
  <c r="AH48" i="1"/>
  <c r="AH35" i="1"/>
  <c r="AJ134" i="1"/>
  <c r="AA44" i="1"/>
  <c r="AA42" i="1"/>
  <c r="AA146" i="1"/>
  <c r="Z162" i="1"/>
  <c r="AA50" i="1"/>
  <c r="AA86" i="1"/>
  <c r="AH167" i="1"/>
  <c r="AH111" i="1"/>
  <c r="AH28" i="1"/>
  <c r="AH63" i="1"/>
  <c r="AH159" i="1"/>
  <c r="AC142" i="1"/>
  <c r="AC99" i="1"/>
  <c r="AH33" i="1"/>
  <c r="AH60" i="1"/>
  <c r="AC51" i="1"/>
  <c r="AC26" i="1"/>
  <c r="AC80" i="1"/>
  <c r="AJ47" i="1"/>
  <c r="AJ155" i="1"/>
  <c r="AH70" i="1"/>
  <c r="AH49" i="1"/>
  <c r="AH72" i="1"/>
  <c r="AC92" i="1"/>
  <c r="AC137" i="1"/>
  <c r="AC70" i="1"/>
  <c r="AC49" i="1"/>
  <c r="AC98" i="1"/>
  <c r="AC33" i="1"/>
  <c r="AJ142" i="1"/>
  <c r="AJ152" i="1"/>
  <c r="AJ131" i="1"/>
  <c r="AJ104" i="1"/>
  <c r="AJ62" i="1"/>
  <c r="AC127" i="1"/>
  <c r="AC118" i="1"/>
  <c r="AJ70" i="1"/>
  <c r="AC148" i="1"/>
  <c r="AC163" i="1"/>
  <c r="AJ43" i="1"/>
  <c r="AJ21" i="1"/>
  <c r="AJ78" i="1"/>
  <c r="AJ45" i="1"/>
  <c r="AC93" i="1"/>
  <c r="AC135" i="1"/>
  <c r="AC112" i="1"/>
  <c r="AJ143" i="1"/>
  <c r="AB145" i="1"/>
  <c r="AI13" i="1"/>
  <c r="AB29" i="1"/>
  <c r="AD146" i="1"/>
  <c r="AI28" i="1"/>
  <c r="AI54" i="1"/>
  <c r="AB55" i="1"/>
  <c r="AB85" i="1"/>
  <c r="AD122" i="1"/>
  <c r="AB71" i="1"/>
  <c r="AB57" i="1"/>
  <c r="AB19" i="1"/>
  <c r="AB98" i="1"/>
  <c r="AB137" i="1"/>
  <c r="Z91" i="1"/>
  <c r="AI138" i="1"/>
  <c r="AI156" i="1"/>
  <c r="AA119" i="1"/>
  <c r="AH83" i="1"/>
  <c r="AI84" i="1"/>
  <c r="Z103" i="1"/>
  <c r="AG127" i="1"/>
  <c r="AG144" i="1"/>
  <c r="AF14" i="1"/>
  <c r="AF23" i="1"/>
  <c r="AF12" i="1"/>
  <c r="Y122" i="1"/>
  <c r="Y113" i="1"/>
  <c r="Y63" i="1"/>
  <c r="Y38" i="1"/>
  <c r="Y137" i="1"/>
  <c r="Y53" i="1"/>
  <c r="Y41" i="1"/>
  <c r="Y21" i="1"/>
  <c r="AF117" i="1"/>
  <c r="AF56" i="1"/>
  <c r="AF139" i="1"/>
  <c r="AF84" i="1"/>
  <c r="AF101" i="1"/>
  <c r="AF135" i="1"/>
  <c r="AF98" i="1"/>
  <c r="AF50" i="1"/>
  <c r="Y144" i="1"/>
  <c r="Y52" i="1"/>
  <c r="Y15" i="1"/>
  <c r="Y166" i="1"/>
  <c r="Y106" i="1"/>
  <c r="Y117" i="1"/>
  <c r="Y162" i="1"/>
  <c r="Y118" i="1"/>
  <c r="Y88" i="1"/>
  <c r="Y33" i="1"/>
  <c r="Y20" i="1"/>
  <c r="Y58" i="1"/>
  <c r="AF164" i="1"/>
  <c r="AF151" i="1"/>
  <c r="AF109" i="1"/>
  <c r="AF76" i="1"/>
  <c r="AF123" i="1"/>
  <c r="AF79" i="1"/>
  <c r="AF57" i="1"/>
  <c r="AF37" i="1"/>
  <c r="AF53" i="1"/>
  <c r="AD156" i="1"/>
  <c r="Z51" i="1"/>
  <c r="Z72" i="1"/>
  <c r="AD52" i="1"/>
  <c r="AK128" i="1"/>
  <c r="AD145" i="1"/>
  <c r="AD19" i="1"/>
  <c r="AD113" i="1"/>
  <c r="Z68" i="1"/>
  <c r="Z157" i="1"/>
  <c r="AK147" i="1"/>
  <c r="AD123" i="1"/>
  <c r="Z84" i="1"/>
  <c r="AK138" i="1"/>
  <c r="AD47" i="1"/>
  <c r="AK89" i="1"/>
  <c r="AD170" i="1"/>
  <c r="Z159" i="1"/>
  <c r="Z155" i="1"/>
  <c r="AA29" i="1"/>
  <c r="AH169" i="1"/>
  <c r="AD140" i="1"/>
  <c r="AD73" i="1"/>
  <c r="AD85" i="1"/>
  <c r="AD37" i="1"/>
  <c r="AK54" i="1"/>
  <c r="AK23" i="1"/>
  <c r="AK101" i="1"/>
  <c r="AD94" i="1"/>
  <c r="AD133" i="1"/>
  <c r="AK130" i="1"/>
  <c r="AK8" i="1"/>
  <c r="Z154" i="1"/>
  <c r="Z47" i="1"/>
  <c r="Z73" i="1"/>
  <c r="Z40" i="1"/>
  <c r="Z131" i="1"/>
  <c r="Z82" i="1"/>
  <c r="Z55" i="1"/>
  <c r="Z138" i="1"/>
  <c r="Z153" i="1"/>
  <c r="AG16" i="1"/>
  <c r="AA94" i="1"/>
  <c r="AA148" i="1"/>
  <c r="AK111" i="1"/>
  <c r="AD143" i="1"/>
  <c r="AD161" i="1"/>
  <c r="AD70" i="1"/>
  <c r="AD18" i="1"/>
  <c r="AD82" i="1"/>
  <c r="AD32" i="1"/>
  <c r="AK17" i="1"/>
  <c r="AK15" i="1"/>
  <c r="AK107" i="1"/>
  <c r="AK141" i="1"/>
  <c r="AD24" i="1"/>
  <c r="AD96" i="1"/>
  <c r="AK134" i="1"/>
  <c r="AK46" i="1"/>
  <c r="AD167" i="1"/>
  <c r="Z110" i="1"/>
  <c r="Z101" i="1"/>
  <c r="Z148" i="1"/>
  <c r="Z83" i="1"/>
  <c r="Z13" i="1"/>
  <c r="Z31" i="1"/>
  <c r="Z93" i="1"/>
  <c r="Z6" i="1"/>
  <c r="AG169" i="1"/>
  <c r="AG70" i="1"/>
  <c r="AA58" i="1"/>
  <c r="AA111" i="1"/>
  <c r="AD158" i="1"/>
  <c r="AD30" i="1"/>
  <c r="AD36" i="1"/>
  <c r="AD91" i="1"/>
  <c r="AK63" i="1"/>
  <c r="AK76" i="1"/>
  <c r="AK81" i="1"/>
  <c r="AK95" i="1"/>
  <c r="AK135" i="1"/>
  <c r="AD29" i="1"/>
  <c r="AD98" i="1"/>
  <c r="AD136" i="1"/>
  <c r="AK142" i="1"/>
  <c r="AK25" i="1"/>
  <c r="Z109" i="1"/>
  <c r="Z150" i="1"/>
  <c r="Z99" i="1"/>
  <c r="Z50" i="1"/>
  <c r="Z94" i="1"/>
  <c r="Z67" i="1"/>
  <c r="Z149" i="1"/>
  <c r="AA73" i="1"/>
  <c r="AH146" i="1"/>
  <c r="AH6" i="1"/>
  <c r="AH160" i="1"/>
  <c r="AH109" i="1"/>
  <c r="AH13" i="1"/>
  <c r="AC147" i="1"/>
  <c r="AA145" i="1"/>
  <c r="AA67" i="1"/>
  <c r="AA21" i="1"/>
  <c r="AA41" i="1"/>
  <c r="AA107" i="1"/>
  <c r="AA158" i="1"/>
  <c r="AH154" i="1"/>
  <c r="AA72" i="1"/>
  <c r="AA131" i="1"/>
  <c r="AH95" i="1"/>
  <c r="AH100" i="1"/>
  <c r="AC153" i="1"/>
  <c r="AC16" i="1"/>
  <c r="AA120" i="1"/>
  <c r="AA160" i="1"/>
  <c r="AP157" i="1" s="1"/>
  <c r="AA31" i="1"/>
  <c r="AA28" i="1"/>
  <c r="AA49" i="1"/>
  <c r="AA87" i="1"/>
  <c r="AA152" i="1"/>
  <c r="AH137" i="1"/>
  <c r="AA133" i="1"/>
  <c r="AH126" i="1"/>
  <c r="AH152" i="1"/>
  <c r="AH140" i="1"/>
  <c r="AH92" i="1"/>
  <c r="AH36" i="1"/>
  <c r="AC128" i="1"/>
  <c r="AC58" i="1"/>
  <c r="AJ119" i="1"/>
  <c r="AA123" i="1"/>
  <c r="AA27" i="1"/>
  <c r="AA88" i="1"/>
  <c r="AA106" i="1"/>
  <c r="AA154" i="1"/>
  <c r="AH162" i="1"/>
  <c r="AA109" i="1"/>
  <c r="AH94" i="1"/>
  <c r="AH134" i="1"/>
  <c r="AH26" i="1"/>
  <c r="AH123" i="1"/>
  <c r="AH58" i="1"/>
  <c r="AJ66" i="1"/>
  <c r="AC100" i="1"/>
  <c r="AH120" i="1"/>
  <c r="AH32" i="1"/>
  <c r="AH24" i="1"/>
  <c r="AH42" i="1"/>
  <c r="AC116" i="1"/>
  <c r="AC48" i="1"/>
  <c r="AC21" i="1"/>
  <c r="AJ74" i="1"/>
  <c r="AJ12" i="1"/>
  <c r="AJ163" i="1"/>
  <c r="AJ90" i="1"/>
  <c r="AJ117" i="1"/>
  <c r="AJ82" i="1"/>
  <c r="AJ31" i="1"/>
  <c r="AJ68" i="1"/>
  <c r="AJ130" i="1"/>
  <c r="AJ23" i="1"/>
  <c r="AC115" i="1"/>
  <c r="AJ79" i="1"/>
  <c r="AC161" i="1"/>
  <c r="AJ48" i="1"/>
  <c r="AB129" i="1"/>
  <c r="AB170" i="1"/>
  <c r="AI91" i="1"/>
  <c r="AJ49" i="1"/>
  <c r="AJ128" i="1"/>
  <c r="AJ100" i="1"/>
  <c r="AJ50" i="1"/>
  <c r="AJ15" i="1"/>
  <c r="AJ116" i="1"/>
  <c r="AJ151" i="1"/>
  <c r="AD61" i="1"/>
  <c r="AK22" i="1"/>
  <c r="AK85" i="1"/>
  <c r="AD126" i="1"/>
  <c r="AD72" i="1"/>
  <c r="AK115" i="1"/>
  <c r="AD148" i="1"/>
  <c r="AK119" i="1"/>
  <c r="AD11" i="1"/>
  <c r="AD135" i="1"/>
  <c r="Z134" i="1"/>
  <c r="Z163" i="1"/>
  <c r="Z113" i="1"/>
  <c r="Z71" i="1"/>
  <c r="Z88" i="1"/>
  <c r="Z63" i="1"/>
  <c r="Z133" i="1"/>
  <c r="AG37" i="1"/>
  <c r="AG42" i="1"/>
  <c r="AA63" i="1"/>
  <c r="AD166" i="1"/>
  <c r="AD59" i="1"/>
  <c r="AD65" i="1"/>
  <c r="AD120" i="1"/>
  <c r="AD69" i="1"/>
  <c r="AD14" i="1"/>
  <c r="AK34" i="1"/>
  <c r="AK55" i="1"/>
  <c r="AK59" i="1"/>
  <c r="AD121" i="1"/>
  <c r="AD153" i="1"/>
  <c r="AD76" i="1"/>
  <c r="AK117" i="1"/>
  <c r="AK88" i="1"/>
  <c r="AD8" i="1"/>
  <c r="Z15" i="1"/>
  <c r="Z32" i="1"/>
  <c r="Z137" i="1"/>
  <c r="Z165" i="1"/>
  <c r="Z136" i="1"/>
  <c r="Z59" i="1"/>
  <c r="Z36" i="1"/>
  <c r="Z79" i="1"/>
  <c r="Z21" i="1"/>
  <c r="AG6" i="1"/>
  <c r="AG7" i="1"/>
  <c r="AA47" i="1"/>
  <c r="AH129" i="1"/>
  <c r="AH90" i="1"/>
  <c r="AH117" i="1"/>
  <c r="AA78" i="1"/>
  <c r="AA36" i="1"/>
  <c r="AA144" i="1"/>
  <c r="AA113" i="1"/>
  <c r="AA117" i="1"/>
  <c r="AH133" i="1"/>
  <c r="AH127" i="1"/>
  <c r="AH157" i="1"/>
  <c r="AA70" i="1"/>
  <c r="AA79" i="1"/>
  <c r="AA23" i="1"/>
  <c r="AA132" i="1"/>
  <c r="AA77" i="1"/>
  <c r="AH11" i="1"/>
  <c r="AA30" i="1"/>
  <c r="AA139" i="1"/>
  <c r="AA99" i="1"/>
  <c r="AH18" i="1"/>
  <c r="AA61" i="1"/>
  <c r="AA15" i="1"/>
  <c r="AA76" i="1"/>
  <c r="AA17" i="1"/>
  <c r="AA129" i="1"/>
  <c r="AA122" i="1"/>
  <c r="AA95" i="1"/>
  <c r="AA124" i="1"/>
  <c r="AH145" i="1"/>
  <c r="AH65" i="1"/>
  <c r="AC124" i="1"/>
  <c r="AH153" i="1"/>
  <c r="AH45" i="1"/>
  <c r="AC75" i="1"/>
  <c r="AC55" i="1"/>
  <c r="AC102" i="1"/>
  <c r="AC78" i="1"/>
  <c r="AH73" i="1"/>
  <c r="AC63" i="1"/>
  <c r="AH131" i="1"/>
  <c r="AH34" i="1"/>
  <c r="AH102" i="1"/>
  <c r="AC36" i="1"/>
  <c r="AC53" i="1"/>
  <c r="AJ94" i="1"/>
  <c r="AJ123" i="1"/>
  <c r="AC17" i="1"/>
  <c r="AJ140" i="1"/>
  <c r="AJ69" i="1"/>
  <c r="AJ17" i="1"/>
  <c r="AC140" i="1"/>
  <c r="AC117" i="1"/>
  <c r="AJ156" i="1"/>
  <c r="AJ65" i="1"/>
  <c r="AC8" i="1"/>
  <c r="AI35" i="1"/>
  <c r="AC50" i="1"/>
  <c r="AJ30" i="1"/>
  <c r="AJ170" i="1"/>
  <c r="AJ101" i="1"/>
  <c r="AC141" i="1"/>
  <c r="AJ165" i="1"/>
  <c r="AJ161" i="1"/>
  <c r="AC111" i="1"/>
  <c r="AC11" i="1"/>
  <c r="AB136" i="1"/>
  <c r="AB6" i="1"/>
  <c r="AI79" i="1"/>
  <c r="AB80" i="1"/>
  <c r="AB159" i="1"/>
  <c r="AH22" i="1"/>
  <c r="AI109" i="1"/>
  <c r="AI16" i="1"/>
  <c r="AB138" i="1"/>
  <c r="AA46" i="1"/>
  <c r="AH143" i="1"/>
  <c r="AG103" i="1"/>
  <c r="AG116" i="1"/>
  <c r="AH125" i="1"/>
  <c r="Z10" i="1"/>
  <c r="AG145" i="1"/>
  <c r="AG164" i="1"/>
  <c r="AA55" i="1"/>
  <c r="AH103" i="1"/>
  <c r="AI125" i="1"/>
  <c r="AG158" i="1"/>
  <c r="AG179" i="1"/>
  <c r="AG101" i="1"/>
  <c r="AG159" i="1"/>
  <c r="AG181" i="1"/>
  <c r="AG162" i="1"/>
  <c r="AG184" i="1"/>
  <c r="AG85" i="1"/>
  <c r="AI50" i="1"/>
  <c r="AI57" i="1"/>
  <c r="AG39" i="1"/>
  <c r="AG44" i="1"/>
  <c r="AH155" i="1"/>
  <c r="AH176" i="1"/>
  <c r="AA108" i="1"/>
  <c r="AA169" i="1"/>
  <c r="AA40" i="1"/>
  <c r="AA22" i="1"/>
  <c r="AA102" i="1"/>
  <c r="AA92" i="1"/>
  <c r="AH147" i="1"/>
  <c r="AH88" i="1"/>
  <c r="AH85" i="1"/>
  <c r="AC96" i="1"/>
  <c r="AC64" i="1"/>
  <c r="AC15" i="1"/>
  <c r="AC167" i="1"/>
  <c r="AH130" i="1"/>
  <c r="AH99" i="1"/>
  <c r="AH105" i="1"/>
  <c r="AH16" i="1"/>
  <c r="AH76" i="1"/>
  <c r="AH50" i="1"/>
  <c r="AJ111" i="1"/>
  <c r="AJ8" i="1"/>
  <c r="AC54" i="1"/>
  <c r="AC77" i="1"/>
  <c r="AC27" i="1"/>
  <c r="AC82" i="1"/>
  <c r="AJ157" i="1"/>
  <c r="AJ129" i="1"/>
  <c r="AJ53" i="1"/>
  <c r="AJ25" i="1"/>
  <c r="AH14" i="1"/>
  <c r="AH47" i="1"/>
  <c r="AJ32" i="1"/>
  <c r="AC113" i="1"/>
  <c r="AC149" i="1"/>
  <c r="AC38" i="1"/>
  <c r="AC108" i="1"/>
  <c r="AJ19" i="1"/>
  <c r="AC97" i="1"/>
  <c r="AC42" i="1"/>
  <c r="AJ148" i="1"/>
  <c r="AJ75" i="1"/>
  <c r="AH81" i="1"/>
  <c r="AH54" i="1"/>
  <c r="AH39" i="1"/>
  <c r="AH59" i="1"/>
  <c r="AJ13" i="1"/>
  <c r="AJ107" i="1"/>
  <c r="AC145" i="1"/>
  <c r="AC6" i="1"/>
  <c r="AC60" i="1"/>
  <c r="AC90" i="1"/>
  <c r="AC39" i="1"/>
  <c r="AC88" i="1"/>
  <c r="AJ37" i="1"/>
  <c r="AJ166" i="1"/>
  <c r="AB147" i="1"/>
  <c r="AJ164" i="1"/>
  <c r="AJ41" i="1"/>
  <c r="AJ124" i="1"/>
  <c r="AJ96" i="1"/>
  <c r="AJ46" i="1"/>
  <c r="AJ160" i="1"/>
  <c r="AJ93" i="1"/>
  <c r="AJ135" i="1"/>
  <c r="AJ150" i="1"/>
  <c r="AC107" i="1"/>
  <c r="AI95" i="1"/>
  <c r="AB81" i="1"/>
  <c r="AJ9" i="1"/>
  <c r="AC31" i="1"/>
  <c r="AB131" i="1"/>
  <c r="AB160" i="1"/>
  <c r="AI116" i="1"/>
  <c r="AI60" i="1"/>
  <c r="AI139" i="1"/>
  <c r="AB52" i="1"/>
  <c r="AC22" i="1"/>
  <c r="AJ136" i="1"/>
  <c r="AJ108" i="1"/>
  <c r="AJ64" i="1"/>
  <c r="AJ92" i="1"/>
  <c r="AC109" i="1"/>
  <c r="AJ144" i="1"/>
  <c r="AC59" i="1"/>
  <c r="AJ122" i="1"/>
  <c r="AJ159" i="1"/>
  <c r="AJ6" i="1"/>
  <c r="AC152" i="1"/>
  <c r="AI100" i="1"/>
  <c r="AI71" i="1"/>
  <c r="AI23" i="1"/>
  <c r="AB22" i="1"/>
  <c r="AI48" i="1"/>
  <c r="AI110" i="1"/>
  <c r="AI67" i="1"/>
  <c r="AB119" i="1"/>
  <c r="AB84" i="1"/>
  <c r="AB54" i="1"/>
  <c r="AB105" i="1"/>
  <c r="AB17" i="1"/>
  <c r="AB95" i="1"/>
  <c r="AB135" i="1"/>
  <c r="AI6" i="1"/>
  <c r="AK11" i="1"/>
  <c r="AI111" i="1"/>
  <c r="AI132" i="1"/>
  <c r="AI78" i="1"/>
  <c r="AI117" i="1"/>
  <c r="AI39" i="1"/>
  <c r="AI151" i="1"/>
  <c r="AB99" i="1"/>
  <c r="AB70" i="1"/>
  <c r="AB13" i="1"/>
  <c r="AB37" i="1"/>
  <c r="AB78" i="1"/>
  <c r="AB40" i="1"/>
  <c r="AB64" i="1"/>
  <c r="AB154" i="1"/>
  <c r="Z127" i="1"/>
  <c r="AB59" i="1"/>
  <c r="AB34" i="1"/>
  <c r="AB144" i="1"/>
  <c r="AJ34" i="1"/>
  <c r="AI141" i="1"/>
  <c r="AI61" i="1"/>
  <c r="AI36" i="1"/>
  <c r="AI112" i="1"/>
  <c r="AI58" i="1"/>
  <c r="AI140" i="1"/>
  <c r="AC83" i="1"/>
  <c r="AC131" i="1"/>
  <c r="AC136" i="1"/>
  <c r="AC132" i="1"/>
  <c r="AC146" i="1"/>
  <c r="AB134" i="1"/>
  <c r="AB164" i="1"/>
  <c r="AI87" i="1"/>
  <c r="AI147" i="1"/>
  <c r="AB12" i="1"/>
  <c r="AI49" i="1"/>
  <c r="AI56" i="1"/>
  <c r="AI115" i="1"/>
  <c r="AB88" i="1"/>
  <c r="AI34" i="1"/>
  <c r="AI94" i="1"/>
  <c r="AI42" i="1"/>
  <c r="AI149" i="1"/>
  <c r="AB87" i="1"/>
  <c r="AB53" i="1"/>
  <c r="AB123" i="1"/>
  <c r="AB23" i="1"/>
  <c r="AB152" i="1"/>
  <c r="AI144" i="1"/>
  <c r="AD155" i="1"/>
  <c r="AI97" i="1"/>
  <c r="AI106" i="1"/>
  <c r="AI73" i="1"/>
  <c r="AI32" i="1"/>
  <c r="AI24" i="1"/>
  <c r="AB124" i="1"/>
  <c r="AB103" i="1"/>
  <c r="AB73" i="1"/>
  <c r="AB7" i="1"/>
  <c r="AB47" i="1"/>
  <c r="AB114" i="1"/>
  <c r="AB18" i="1"/>
  <c r="AB11" i="1"/>
  <c r="AB133" i="1"/>
  <c r="AI161" i="1"/>
  <c r="AI98" i="1"/>
  <c r="AI69" i="1"/>
  <c r="AI15" i="1"/>
  <c r="AI20" i="1"/>
  <c r="AI45" i="1"/>
  <c r="AB104" i="1"/>
  <c r="AB74" i="1"/>
  <c r="AB21" i="1"/>
  <c r="AB49" i="1"/>
  <c r="AB116" i="1"/>
  <c r="AB46" i="1"/>
  <c r="AB109" i="1"/>
  <c r="AB150" i="1"/>
  <c r="AD141" i="1"/>
  <c r="AG27" i="1"/>
  <c r="AG31" i="1"/>
  <c r="Z125" i="1"/>
  <c r="AG33" i="1"/>
  <c r="AH119" i="1"/>
  <c r="AI118" i="1"/>
  <c r="AI168" i="1"/>
  <c r="AI191" i="1"/>
  <c r="AA10" i="1"/>
  <c r="S180" i="1"/>
  <c r="Z180" i="1"/>
  <c r="AA138" i="1"/>
  <c r="AA143" i="1"/>
  <c r="AH66" i="1"/>
  <c r="AI155" i="1"/>
  <c r="AI176" i="1"/>
  <c r="AG156" i="1"/>
  <c r="AG177" i="1"/>
  <c r="AA103" i="1"/>
  <c r="AH38" i="1"/>
  <c r="AG62" i="1"/>
  <c r="AG69" i="1"/>
  <c r="AG95" i="1"/>
  <c r="AG106" i="1"/>
  <c r="AG119" i="1"/>
  <c r="AG139" i="1"/>
  <c r="AG157" i="1"/>
  <c r="AG66" i="1"/>
  <c r="AG74" i="1"/>
  <c r="AG108" i="1"/>
  <c r="AG60" i="1"/>
  <c r="AG126" i="1"/>
  <c r="AI75" i="1"/>
  <c r="AG123" i="1"/>
  <c r="AG41" i="1"/>
  <c r="AG46" i="1"/>
  <c r="AI41" i="1"/>
  <c r="AI46" i="1"/>
  <c r="AH165" i="1"/>
  <c r="AH187" i="1"/>
  <c r="AG138" i="1"/>
  <c r="AD38" i="1"/>
  <c r="AB62" i="1"/>
  <c r="AA6" i="1"/>
  <c r="AI33" i="1"/>
  <c r="AI136" i="1"/>
  <c r="AB67" i="1"/>
  <c r="AB33" i="1"/>
  <c r="AB31" i="1"/>
  <c r="AB158" i="1"/>
  <c r="AK67" i="1"/>
  <c r="AA33" i="1"/>
  <c r="AH91" i="1"/>
  <c r="AG134" i="1"/>
  <c r="AG152" i="1"/>
  <c r="AG79" i="1"/>
  <c r="AG91" i="1"/>
  <c r="AH57" i="1"/>
  <c r="AI92" i="1"/>
  <c r="AG121" i="1"/>
  <c r="AG137" i="1"/>
  <c r="AH10" i="1"/>
  <c r="AG99" i="1"/>
  <c r="AH55" i="1"/>
  <c r="AG102" i="1"/>
  <c r="AG115" i="1"/>
  <c r="AA101" i="1"/>
  <c r="AG153" i="1"/>
  <c r="AG174" i="1"/>
  <c r="AG34" i="1"/>
  <c r="AG38" i="1"/>
  <c r="AA125" i="1"/>
  <c r="AH101" i="1"/>
  <c r="AI107" i="1"/>
  <c r="AG14" i="1"/>
  <c r="AG17" i="1"/>
  <c r="AG124" i="1"/>
  <c r="AG65" i="1"/>
  <c r="AG73" i="1"/>
  <c r="AG161" i="1"/>
  <c r="AG183" i="1"/>
  <c r="AG150" i="1"/>
  <c r="AG171" i="1"/>
  <c r="AG64" i="1"/>
  <c r="AG72" i="1"/>
  <c r="AG122" i="1"/>
  <c r="AI88" i="1"/>
  <c r="AG120" i="1"/>
  <c r="AG136" i="1"/>
  <c r="AA165" i="1"/>
  <c r="AA187" i="1"/>
  <c r="AI153" i="1"/>
  <c r="AI174" i="1"/>
  <c r="AI8" i="1"/>
  <c r="AH168" i="1"/>
  <c r="AH191" i="1"/>
  <c r="AG118" i="1"/>
  <c r="AI101" i="1"/>
  <c r="Z187" i="1"/>
  <c r="Z212" i="1"/>
  <c r="AG195" i="1"/>
  <c r="AG223" i="1"/>
  <c r="AK187" i="1"/>
  <c r="AK212" i="1"/>
  <c r="AK184" i="1"/>
  <c r="AK209" i="1"/>
  <c r="AJ182" i="1"/>
  <c r="AJ207" i="1"/>
  <c r="AJ180" i="1"/>
  <c r="AJ204" i="1"/>
  <c r="AF189" i="1"/>
  <c r="AF216" i="1"/>
  <c r="AF174" i="1"/>
  <c r="AF198" i="1"/>
  <c r="AA193" i="1"/>
  <c r="AA221" i="1"/>
  <c r="J221" i="1" s="1" a="1"/>
  <c r="J221" i="1" s="1"/>
  <c r="K221" i="1" s="1"/>
  <c r="Y178" i="1"/>
  <c r="Y202" i="1"/>
  <c r="J202" i="1" s="1" a="1"/>
  <c r="J202" i="1" s="1"/>
  <c r="K202" i="1" s="1"/>
  <c r="AI182" i="1"/>
  <c r="AI207" i="1"/>
  <c r="AH177" i="1"/>
  <c r="AH201" i="1"/>
  <c r="AK195" i="1"/>
  <c r="AK223" i="1"/>
  <c r="AJ193" i="1"/>
  <c r="AJ221" i="1"/>
  <c r="AJ191" i="1"/>
  <c r="AJ218" i="1"/>
  <c r="AA179" i="1"/>
  <c r="AA203" i="1"/>
  <c r="AA182" i="1"/>
  <c r="AA207" i="1"/>
  <c r="AC170" i="1"/>
  <c r="AI193" i="1"/>
  <c r="AI221" i="1"/>
  <c r="AI178" i="1"/>
  <c r="AI202" i="1"/>
  <c r="AK183" i="1"/>
  <c r="AK208" i="1"/>
  <c r="AJ179" i="1"/>
  <c r="AJ203" i="1"/>
  <c r="AJ176" i="1"/>
  <c r="AJ200" i="1"/>
  <c r="Y186" i="1"/>
  <c r="Y211" i="1"/>
  <c r="AI186" i="1"/>
  <c r="AI211" i="1"/>
  <c r="AI183" i="1"/>
  <c r="AI208" i="1"/>
  <c r="AH171" i="1"/>
  <c r="AG19" i="1"/>
  <c r="AG22" i="1"/>
  <c r="Z172" i="1"/>
  <c r="Z196" i="1"/>
  <c r="AG192" i="1"/>
  <c r="AG220" i="1"/>
  <c r="AK180" i="1"/>
  <c r="AK204" i="1"/>
  <c r="AK177" i="1"/>
  <c r="AK201" i="1"/>
  <c r="AJ175" i="1"/>
  <c r="AJ199" i="1"/>
  <c r="AJ172" i="1"/>
  <c r="AJ196" i="1"/>
  <c r="AF173" i="1"/>
  <c r="AF197" i="1"/>
  <c r="Y182" i="1"/>
  <c r="Y207" i="1"/>
  <c r="AI175" i="1"/>
  <c r="AI199" i="1"/>
  <c r="AH186" i="1"/>
  <c r="AH211" i="1"/>
  <c r="AK191" i="1"/>
  <c r="AK218" i="1"/>
  <c r="AJ188" i="1"/>
  <c r="AJ213" i="1"/>
  <c r="AJ185" i="1"/>
  <c r="AJ210" i="1"/>
  <c r="AF177" i="1"/>
  <c r="AF201" i="1"/>
  <c r="AF185" i="1"/>
  <c r="AF210" i="1"/>
  <c r="AA174" i="1"/>
  <c r="AA198" i="1"/>
  <c r="Y179" i="1"/>
  <c r="Y203" i="1"/>
  <c r="AH194" i="1"/>
  <c r="AH222" i="1"/>
  <c r="AH175" i="1"/>
  <c r="AH199" i="1"/>
  <c r="AK176" i="1"/>
  <c r="AK200" i="1"/>
  <c r="AK173" i="1"/>
  <c r="AK197" i="1"/>
  <c r="AJ171" i="1"/>
  <c r="AF190" i="1"/>
  <c r="AF217" i="1"/>
  <c r="AF191" i="1"/>
  <c r="AF218" i="1"/>
  <c r="AA189" i="1"/>
  <c r="AA216" i="1"/>
  <c r="AI179" i="1"/>
  <c r="AI203" i="1"/>
  <c r="AH185" i="1"/>
  <c r="AH210" i="1"/>
  <c r="AK181" i="1"/>
  <c r="AK206" i="1"/>
  <c r="AK179" i="1"/>
  <c r="AK203" i="1"/>
  <c r="AJ177" i="1"/>
  <c r="AJ201" i="1"/>
  <c r="AJ174" i="1"/>
  <c r="AJ198" i="1"/>
  <c r="AF180" i="1"/>
  <c r="AF204" i="1"/>
  <c r="Y192" i="1"/>
  <c r="Y220" i="1"/>
  <c r="AI194" i="1"/>
  <c r="AI222" i="1"/>
  <c r="AH193" i="1"/>
  <c r="AH221" i="1"/>
  <c r="AB112" i="1"/>
  <c r="AB79" i="1"/>
  <c r="AB39" i="1"/>
  <c r="AB61" i="1"/>
  <c r="AB125" i="1"/>
  <c r="AB89" i="1"/>
  <c r="AB56" i="1"/>
  <c r="AB126" i="1"/>
  <c r="AB32" i="1"/>
  <c r="AI134" i="1"/>
  <c r="AG57" i="1"/>
  <c r="Z57" i="1"/>
  <c r="AA91" i="1"/>
  <c r="AI108" i="1"/>
  <c r="AI164" i="1"/>
  <c r="AA57" i="1"/>
  <c r="Z92" i="1"/>
  <c r="AG68" i="1"/>
  <c r="AG15" i="1"/>
  <c r="AG18" i="1"/>
  <c r="AA83" i="1"/>
  <c r="AH138" i="1"/>
  <c r="AI148" i="1"/>
  <c r="AH46" i="1"/>
  <c r="Z119" i="1"/>
  <c r="AA38" i="1"/>
  <c r="AH84" i="1"/>
  <c r="AI128" i="1"/>
  <c r="AI169" i="1"/>
  <c r="AG129" i="1"/>
  <c r="AG147" i="1"/>
  <c r="AG71" i="1"/>
  <c r="AG104" i="1"/>
  <c r="AG117" i="1"/>
  <c r="AG93" i="1"/>
  <c r="AG130" i="1"/>
  <c r="AG142" i="1"/>
  <c r="AG133" i="1"/>
  <c r="AG151" i="1"/>
  <c r="AG112" i="1"/>
  <c r="AG128" i="1"/>
  <c r="AI77" i="1"/>
  <c r="AI86" i="1"/>
  <c r="AG77" i="1"/>
  <c r="AI66" i="1"/>
  <c r="AA155" i="1"/>
  <c r="AA176" i="1"/>
  <c r="AI166" i="1"/>
  <c r="AI188" i="1"/>
  <c r="AI10" i="1"/>
  <c r="AI165" i="1"/>
  <c r="AI187" i="1"/>
  <c r="AA168" i="1"/>
  <c r="AA191" i="1"/>
  <c r="Z181" i="1"/>
  <c r="Z206" i="1"/>
  <c r="Z183" i="1"/>
  <c r="Z208" i="1"/>
  <c r="AK172" i="1"/>
  <c r="AK196" i="1"/>
  <c r="AJ195" i="1"/>
  <c r="AJ223" i="1"/>
  <c r="AJ192" i="1"/>
  <c r="AJ220" i="1"/>
  <c r="AF184" i="1"/>
  <c r="AF209" i="1"/>
  <c r="AA183" i="1"/>
  <c r="AA208" i="1"/>
  <c r="Y181" i="1"/>
  <c r="Y206" i="1"/>
  <c r="AI192" i="1"/>
  <c r="AI220" i="1"/>
  <c r="AH170" i="1"/>
  <c r="AK185" i="1"/>
  <c r="AK210" i="1"/>
  <c r="AK182" i="1"/>
  <c r="AK207" i="1"/>
  <c r="AJ178" i="1"/>
  <c r="AJ202" i="1"/>
  <c r="AF188" i="1"/>
  <c r="AF213" i="1"/>
  <c r="AA186" i="1"/>
  <c r="AA211" i="1"/>
  <c r="Y189" i="1"/>
  <c r="Y216" i="1"/>
  <c r="AI173" i="1"/>
  <c r="AI197" i="1"/>
  <c r="AH174" i="1"/>
  <c r="AH198" i="1"/>
  <c r="AH173" i="1"/>
  <c r="AH197" i="1"/>
  <c r="AK193" i="1"/>
  <c r="AK221" i="1"/>
  <c r="AJ189" i="1"/>
  <c r="AJ216" i="1"/>
  <c r="AF172" i="1"/>
  <c r="AF196" i="1"/>
  <c r="AF176" i="1"/>
  <c r="AF200" i="1"/>
  <c r="AI171" i="1"/>
  <c r="AH178" i="1"/>
  <c r="AH202" i="1"/>
  <c r="AH172" i="1"/>
  <c r="AH196" i="1"/>
  <c r="AK174" i="1"/>
  <c r="AK198" i="1"/>
  <c r="AK171" i="1"/>
  <c r="AJ194" i="1"/>
  <c r="AJ222" i="1"/>
  <c r="AF187" i="1"/>
  <c r="AF212" i="1"/>
  <c r="AF192" i="1"/>
  <c r="AF220" i="1"/>
  <c r="AB174" i="1"/>
  <c r="AB198" i="1"/>
  <c r="Y185" i="1"/>
  <c r="Y210" i="1"/>
  <c r="AI181" i="1"/>
  <c r="AI206" i="1"/>
  <c r="AH179" i="1"/>
  <c r="AH203" i="1"/>
  <c r="AI83" i="1"/>
  <c r="AG40" i="1"/>
  <c r="AG45" i="1"/>
  <c r="AI68" i="1"/>
  <c r="Z174" i="1"/>
  <c r="Z198" i="1"/>
  <c r="Z176" i="1"/>
  <c r="Z200" i="1"/>
  <c r="AK192" i="1"/>
  <c r="AK220" i="1"/>
  <c r="AK190" i="1"/>
  <c r="AK217" i="1"/>
  <c r="AJ187" i="1"/>
  <c r="AJ212" i="1"/>
  <c r="AF183" i="1"/>
  <c r="AF208" i="1"/>
  <c r="AA188" i="1"/>
  <c r="AA213" i="1"/>
  <c r="AI195" i="1"/>
  <c r="AI223" i="1"/>
  <c r="AI172" i="1"/>
  <c r="AI196" i="1"/>
  <c r="AK178" i="1"/>
  <c r="AK202" i="1"/>
  <c r="AK175" i="1"/>
  <c r="AK199" i="1"/>
  <c r="AJ173" i="1"/>
  <c r="AJ197" i="1"/>
  <c r="AF193" i="1"/>
  <c r="AF221" i="1"/>
  <c r="Y174" i="1"/>
  <c r="Y198" i="1"/>
  <c r="Y175" i="1"/>
  <c r="Y199" i="1"/>
  <c r="AI185" i="1"/>
  <c r="AI210" i="1"/>
  <c r="AH182" i="1"/>
  <c r="AH207" i="1"/>
  <c r="AK189" i="1"/>
  <c r="AK216" i="1"/>
  <c r="AK188" i="1"/>
  <c r="AK213" i="1"/>
  <c r="AJ186" i="1"/>
  <c r="AJ211" i="1"/>
  <c r="AJ183" i="1"/>
  <c r="AJ208" i="1"/>
  <c r="AF181" i="1"/>
  <c r="AF206" i="1"/>
  <c r="AA170" i="1"/>
  <c r="AI189" i="1"/>
  <c r="AI216" i="1"/>
  <c r="AH184" i="1"/>
  <c r="AH209" i="1"/>
  <c r="AK194" i="1"/>
  <c r="AK222" i="1"/>
  <c r="AJ190" i="1"/>
  <c r="AJ217" i="1"/>
  <c r="AF194" i="1"/>
  <c r="AF222" i="1"/>
  <c r="AB172" i="1"/>
  <c r="AB196" i="1"/>
  <c r="Y195" i="1"/>
  <c r="Y223" i="1"/>
  <c r="AC171" i="1"/>
  <c r="AH188" i="1"/>
  <c r="AH213" i="1"/>
  <c r="AH195" i="1"/>
  <c r="AH223" i="1"/>
  <c r="AK186" i="1"/>
  <c r="AK211" i="1"/>
  <c r="AJ184" i="1"/>
  <c r="AJ209" i="1"/>
  <c r="AJ181" i="1"/>
  <c r="AJ206" i="1"/>
  <c r="AF178" i="1"/>
  <c r="AF202" i="1"/>
  <c r="AA192" i="1"/>
  <c r="AA220" i="1"/>
  <c r="AI184" i="1"/>
  <c r="AI209" i="1"/>
  <c r="AH181" i="1"/>
  <c r="AH206" i="1"/>
  <c r="AK56" i="1"/>
  <c r="AK48" i="1"/>
  <c r="AK106" i="1"/>
  <c r="AK94" i="1"/>
  <c r="AK123" i="1"/>
  <c r="AK82" i="1"/>
  <c r="AK26" i="1"/>
  <c r="AK51" i="1"/>
  <c r="AK103" i="1"/>
  <c r="AK60" i="1"/>
  <c r="AK6" i="1"/>
  <c r="AK151" i="1"/>
  <c r="AK44" i="1"/>
  <c r="AK166" i="1"/>
  <c r="AK149" i="1"/>
  <c r="U191" i="1"/>
  <c r="AB168" i="1"/>
  <c r="U177" i="1"/>
  <c r="AB156" i="1"/>
  <c r="AA84" i="1"/>
  <c r="S211" i="1"/>
  <c r="Z186" i="1"/>
  <c r="S201" i="1"/>
  <c r="Z177" i="1"/>
  <c r="S202" i="1"/>
  <c r="Z178" i="1"/>
  <c r="S221" i="1"/>
  <c r="Z193" i="1"/>
  <c r="U221" i="1"/>
  <c r="AB193" i="1"/>
  <c r="R200" i="1"/>
  <c r="Y176" i="1"/>
  <c r="W220" i="1"/>
  <c r="AD192" i="1"/>
  <c r="V206" i="1"/>
  <c r="AC181" i="1"/>
  <c r="V217" i="1"/>
  <c r="AC190" i="1"/>
  <c r="R203" i="1"/>
  <c r="AF179" i="1"/>
  <c r="R207" i="1"/>
  <c r="AF182" i="1"/>
  <c r="U210" i="1"/>
  <c r="AB185" i="1"/>
  <c r="R222" i="1"/>
  <c r="Y194" i="1"/>
  <c r="W209" i="1"/>
  <c r="AD184" i="1"/>
  <c r="W202" i="1"/>
  <c r="AD178" i="1"/>
  <c r="AH183" i="1"/>
  <c r="R211" i="1"/>
  <c r="AF186" i="1"/>
  <c r="U208" i="1"/>
  <c r="AB183" i="1"/>
  <c r="U217" i="1"/>
  <c r="AB190" i="1"/>
  <c r="AA177" i="1"/>
  <c r="R213" i="1"/>
  <c r="Y188" i="1"/>
  <c r="W199" i="1"/>
  <c r="AD175" i="1"/>
  <c r="W200" i="1"/>
  <c r="AD176" i="1"/>
  <c r="V216" i="1"/>
  <c r="AC189" i="1"/>
  <c r="U223" i="1"/>
  <c r="AB195" i="1"/>
  <c r="AA175" i="1"/>
  <c r="R208" i="1"/>
  <c r="Y183" i="1"/>
  <c r="W203" i="1"/>
  <c r="AD179" i="1"/>
  <c r="W206" i="1"/>
  <c r="AD181" i="1"/>
  <c r="V208" i="1"/>
  <c r="AC183" i="1"/>
  <c r="AH189" i="1"/>
  <c r="S200" i="1"/>
  <c r="S208" i="1"/>
  <c r="R220" i="1"/>
  <c r="R210" i="1"/>
  <c r="AK144" i="1"/>
  <c r="AK99" i="1"/>
  <c r="AK131" i="1"/>
  <c r="AK139" i="1"/>
  <c r="AK129" i="1"/>
  <c r="AK42" i="1"/>
  <c r="AK30" i="1"/>
  <c r="AK75" i="1"/>
  <c r="AK110" i="1"/>
  <c r="AK77" i="1"/>
  <c r="AK35" i="1"/>
  <c r="AK13" i="1"/>
  <c r="AK91" i="1"/>
  <c r="AK169" i="1"/>
  <c r="AK104" i="1"/>
  <c r="AK100" i="1"/>
  <c r="AK153" i="1"/>
  <c r="AK154" i="1"/>
  <c r="AA64" i="1"/>
  <c r="S222" i="1"/>
  <c r="Z194" i="1"/>
  <c r="S203" i="1"/>
  <c r="Z179" i="1"/>
  <c r="S223" i="1"/>
  <c r="Z195" i="1"/>
  <c r="S216" i="1"/>
  <c r="Z189" i="1"/>
  <c r="S213" i="1"/>
  <c r="Z188" i="1"/>
  <c r="U222" i="1"/>
  <c r="AB194" i="1"/>
  <c r="U213" i="1"/>
  <c r="AB188" i="1"/>
  <c r="AA178" i="1"/>
  <c r="R217" i="1"/>
  <c r="Y190" i="1"/>
  <c r="W212" i="1"/>
  <c r="AD187" i="1"/>
  <c r="V204" i="1"/>
  <c r="AC180" i="1"/>
  <c r="V209" i="1"/>
  <c r="AC184" i="1"/>
  <c r="U211" i="1"/>
  <c r="AB186" i="1"/>
  <c r="AA185" i="1"/>
  <c r="W207" i="1"/>
  <c r="AD182" i="1"/>
  <c r="W195" i="1"/>
  <c r="AD171" i="1"/>
  <c r="V223" i="1"/>
  <c r="AC195" i="1"/>
  <c r="U206" i="1"/>
  <c r="AB181" i="1"/>
  <c r="U209" i="1"/>
  <c r="AB184" i="1"/>
  <c r="R212" i="1"/>
  <c r="Y187" i="1"/>
  <c r="R197" i="1"/>
  <c r="Y173" i="1"/>
  <c r="W197" i="1"/>
  <c r="AD173" i="1"/>
  <c r="V222" i="1"/>
  <c r="AC194" i="1"/>
  <c r="V221" i="1"/>
  <c r="AC193" i="1"/>
  <c r="AH192" i="1"/>
  <c r="U200" i="1"/>
  <c r="AB176" i="1"/>
  <c r="U207" i="1"/>
  <c r="AB182" i="1"/>
  <c r="AA172" i="1"/>
  <c r="R209" i="1"/>
  <c r="Y184" i="1"/>
  <c r="W223" i="1"/>
  <c r="AD195" i="1"/>
  <c r="W198" i="1"/>
  <c r="AD174" i="1"/>
  <c r="V211" i="1"/>
  <c r="AC186" i="1"/>
  <c r="S206" i="1"/>
  <c r="AK24" i="1"/>
  <c r="AK137" i="1"/>
  <c r="AK84" i="1"/>
  <c r="AK68" i="1"/>
  <c r="AK9" i="1"/>
  <c r="AK27" i="1"/>
  <c r="AK120" i="1"/>
  <c r="AK165" i="1"/>
  <c r="AK14" i="1"/>
  <c r="AK124" i="1"/>
  <c r="AK159" i="1"/>
  <c r="AK74" i="1"/>
  <c r="AK140" i="1"/>
  <c r="AK157" i="1"/>
  <c r="AK50" i="1"/>
  <c r="AK72" i="1"/>
  <c r="AK158" i="1"/>
  <c r="AK136" i="1"/>
  <c r="AK170" i="1"/>
  <c r="S25" i="1"/>
  <c r="Z22" i="1"/>
  <c r="AA16" i="1"/>
  <c r="S195" i="1"/>
  <c r="Z171" i="1"/>
  <c r="S217" i="1"/>
  <c r="Z190" i="1"/>
  <c r="S218" i="1"/>
  <c r="Z191" i="1"/>
  <c r="S207" i="1"/>
  <c r="Z182" i="1"/>
  <c r="S197" i="1"/>
  <c r="Z173" i="1"/>
  <c r="U220" i="1"/>
  <c r="AB192" i="1"/>
  <c r="U197" i="1"/>
  <c r="AB173" i="1"/>
  <c r="W217" i="1"/>
  <c r="AD190" i="1"/>
  <c r="W204" i="1"/>
  <c r="AD180" i="1"/>
  <c r="V202" i="1"/>
  <c r="AC178" i="1"/>
  <c r="V201" i="1"/>
  <c r="AC177" i="1"/>
  <c r="U216" i="1"/>
  <c r="AB189" i="1"/>
  <c r="U203" i="1"/>
  <c r="AB179" i="1"/>
  <c r="W218" i="1"/>
  <c r="AD191" i="1"/>
  <c r="V198" i="1"/>
  <c r="AC174" i="1"/>
  <c r="V207" i="1"/>
  <c r="AC182" i="1"/>
  <c r="U204" i="1"/>
  <c r="AB180" i="1"/>
  <c r="U201" i="1"/>
  <c r="AB177" i="1"/>
  <c r="AA181" i="1"/>
  <c r="R196" i="1"/>
  <c r="Y172" i="1"/>
  <c r="W211" i="1"/>
  <c r="AD186" i="1"/>
  <c r="W216" i="1"/>
  <c r="AD189" i="1"/>
  <c r="V220" i="1"/>
  <c r="AC192" i="1"/>
  <c r="V213" i="1"/>
  <c r="AC188" i="1"/>
  <c r="U199" i="1"/>
  <c r="AB175" i="1"/>
  <c r="AA173" i="1"/>
  <c r="R204" i="1"/>
  <c r="Y180" i="1"/>
  <c r="W221" i="1"/>
  <c r="AD193" i="1"/>
  <c r="V212" i="1"/>
  <c r="AC187" i="1"/>
  <c r="V203" i="1"/>
  <c r="AC179" i="1"/>
  <c r="U196" i="1"/>
  <c r="U198" i="1"/>
  <c r="V195" i="1"/>
  <c r="AK145" i="1"/>
  <c r="AK160" i="1"/>
  <c r="AK164" i="1"/>
  <c r="AK148" i="1"/>
  <c r="AK52" i="1"/>
  <c r="AK150" i="1"/>
  <c r="AK116" i="1"/>
  <c r="AK39" i="1"/>
  <c r="AK102" i="1"/>
  <c r="AK161" i="1"/>
  <c r="AK168" i="1"/>
  <c r="AK36" i="1"/>
  <c r="AK58" i="1"/>
  <c r="AK45" i="1"/>
  <c r="AK162" i="1"/>
  <c r="AK163" i="1"/>
  <c r="S148" i="1"/>
  <c r="Z130" i="1"/>
  <c r="U183" i="1"/>
  <c r="AB161" i="1"/>
  <c r="U169" i="1"/>
  <c r="AB148" i="1"/>
  <c r="S74" i="1"/>
  <c r="Z66" i="1"/>
  <c r="AA66" i="1"/>
  <c r="S220" i="1"/>
  <c r="Z192" i="1"/>
  <c r="S209" i="1"/>
  <c r="Z184" i="1"/>
  <c r="S210" i="1"/>
  <c r="Z185" i="1"/>
  <c r="S199" i="1"/>
  <c r="Z175" i="1"/>
  <c r="U218" i="1"/>
  <c r="AB191" i="1"/>
  <c r="AA171" i="1"/>
  <c r="R221" i="1"/>
  <c r="Y193" i="1"/>
  <c r="W213" i="1"/>
  <c r="AD188" i="1"/>
  <c r="W196" i="1"/>
  <c r="AD172" i="1"/>
  <c r="V200" i="1"/>
  <c r="AC176" i="1"/>
  <c r="R223" i="1"/>
  <c r="AF195" i="1"/>
  <c r="U212" i="1"/>
  <c r="AB187" i="1"/>
  <c r="U195" i="1"/>
  <c r="AB171" i="1"/>
  <c r="W210" i="1"/>
  <c r="AD185" i="1"/>
  <c r="V196" i="1"/>
  <c r="AC172" i="1"/>
  <c r="V199" i="1"/>
  <c r="AC175" i="1"/>
  <c r="R199" i="1"/>
  <c r="AF175" i="1"/>
  <c r="U202" i="1"/>
  <c r="AB178" i="1"/>
  <c r="AA195" i="1"/>
  <c r="R201" i="1"/>
  <c r="Y177" i="1"/>
  <c r="W201" i="1"/>
  <c r="AD177" i="1"/>
  <c r="W208" i="1"/>
  <c r="AD183" i="1"/>
  <c r="V218" i="1"/>
  <c r="AC191" i="1"/>
  <c r="V197" i="1"/>
  <c r="AC173" i="1"/>
  <c r="AA194" i="1"/>
  <c r="AA184" i="1"/>
  <c r="R218" i="1"/>
  <c r="Y191" i="1"/>
  <c r="W222" i="1"/>
  <c r="AD194" i="1"/>
  <c r="V210" i="1"/>
  <c r="AC185" i="1"/>
  <c r="S196" i="1"/>
  <c r="S212" i="1"/>
  <c r="S198" i="1"/>
  <c r="R216" i="1"/>
  <c r="R198" i="1"/>
  <c r="R202" i="1"/>
  <c r="R206" i="1"/>
  <c r="S105" i="1"/>
  <c r="U148" i="1"/>
  <c r="U99" i="1"/>
  <c r="U105" i="1"/>
  <c r="U121" i="1"/>
  <c r="U130" i="1"/>
  <c r="U179" i="1"/>
  <c r="U16" i="1"/>
  <c r="U109" i="1"/>
  <c r="U73" i="1"/>
  <c r="U83" i="1"/>
  <c r="U74" i="1"/>
  <c r="U37" i="1"/>
  <c r="U41" i="1"/>
  <c r="U86" i="1"/>
  <c r="U172" i="1"/>
  <c r="U156" i="1"/>
  <c r="U13" i="1"/>
  <c r="U19" i="1"/>
  <c r="U8" i="1"/>
  <c r="U145" i="1"/>
  <c r="U10" i="1"/>
  <c r="U78" i="1"/>
  <c r="U155" i="1"/>
  <c r="W168" i="1"/>
  <c r="V10" i="1"/>
  <c r="S142" i="1"/>
  <c r="U132" i="1"/>
  <c r="U117" i="1"/>
  <c r="U151" i="1"/>
  <c r="S15" i="1"/>
  <c r="V154" i="1"/>
  <c r="V172" i="1"/>
  <c r="U110" i="1"/>
  <c r="U122" i="1"/>
  <c r="U129" i="1"/>
  <c r="U67" i="1"/>
  <c r="U50" i="1"/>
  <c r="U150" i="1"/>
  <c r="U182" i="1"/>
  <c r="V150" i="1"/>
  <c r="V50" i="1"/>
  <c r="V81" i="1"/>
  <c r="U106" i="1"/>
  <c r="U178" i="1"/>
  <c r="U34" i="1"/>
  <c r="U93" i="1"/>
  <c r="U119" i="1"/>
  <c r="U146" i="1"/>
  <c r="U35" i="1"/>
  <c r="U17" i="1"/>
  <c r="U33" i="1"/>
  <c r="S11" i="1"/>
  <c r="V167" i="1"/>
  <c r="V173" i="1"/>
  <c r="V128" i="1"/>
  <c r="V127" i="1"/>
  <c r="V56" i="1"/>
  <c r="V131" i="1"/>
  <c r="U113" i="1"/>
  <c r="U55" i="1"/>
  <c r="U76" i="1"/>
  <c r="U118" i="1"/>
  <c r="U164" i="1"/>
  <c r="U165" i="1"/>
  <c r="U43" i="1"/>
  <c r="U184" i="1"/>
  <c r="U174" i="1"/>
  <c r="V40" i="1"/>
  <c r="V153" i="1"/>
  <c r="V106" i="1"/>
  <c r="V181" i="1"/>
  <c r="S184" i="1"/>
  <c r="V116" i="1"/>
  <c r="S190" i="1"/>
  <c r="S111" i="1"/>
  <c r="V8" i="1"/>
  <c r="S134" i="1"/>
  <c r="V189" i="1"/>
  <c r="V147" i="1"/>
  <c r="V11" i="1"/>
  <c r="V183" i="1"/>
  <c r="V177" i="1"/>
  <c r="V180" i="1"/>
  <c r="V38" i="1"/>
  <c r="V187" i="1"/>
  <c r="V13" i="1"/>
  <c r="V9" i="1"/>
  <c r="W184" i="1"/>
  <c r="W15" i="1"/>
  <c r="W33" i="1"/>
  <c r="V65" i="1"/>
  <c r="S144" i="1"/>
  <c r="U162" i="1"/>
  <c r="V34" i="1"/>
  <c r="U68" i="1"/>
  <c r="U36" i="1"/>
  <c r="W13" i="1"/>
  <c r="W41" i="1"/>
  <c r="S30" i="1"/>
  <c r="V47" i="1"/>
  <c r="V43" i="1"/>
  <c r="V78" i="1"/>
  <c r="V33" i="1"/>
  <c r="S91" i="1"/>
  <c r="V79" i="1"/>
  <c r="V117" i="1"/>
  <c r="V74" i="1"/>
  <c r="S151" i="1"/>
  <c r="W78" i="1"/>
  <c r="S22" i="1"/>
  <c r="S156" i="1"/>
  <c r="W40" i="1"/>
  <c r="W187" i="1"/>
  <c r="V19" i="1"/>
  <c r="U115" i="1"/>
  <c r="W67" i="1"/>
  <c r="W109" i="1"/>
  <c r="W170" i="1"/>
  <c r="V151" i="1"/>
  <c r="R117" i="1"/>
  <c r="W56" i="1"/>
  <c r="U39" i="1"/>
  <c r="U101" i="1"/>
  <c r="U89" i="1"/>
  <c r="U131" i="1"/>
  <c r="U186" i="1"/>
  <c r="U71" i="1"/>
  <c r="U161" i="1"/>
  <c r="U11" i="1"/>
  <c r="U125" i="1"/>
  <c r="U126" i="1"/>
  <c r="U42" i="1"/>
  <c r="U63" i="1"/>
  <c r="U85" i="1"/>
  <c r="V175" i="1"/>
  <c r="V138" i="1"/>
  <c r="V113" i="1"/>
  <c r="V156" i="1"/>
  <c r="V162" i="1"/>
  <c r="V193" i="1"/>
  <c r="V88" i="1"/>
  <c r="V188" i="1"/>
  <c r="R110" i="1"/>
  <c r="R90" i="1"/>
  <c r="R123" i="1"/>
  <c r="R58" i="1"/>
  <c r="R89" i="1"/>
  <c r="S125" i="1"/>
  <c r="S16" i="1"/>
  <c r="S53" i="1"/>
  <c r="S106" i="1"/>
  <c r="S34" i="1"/>
  <c r="S129" i="1"/>
  <c r="S154" i="1"/>
  <c r="S117" i="1"/>
  <c r="W125" i="1"/>
  <c r="W38" i="1"/>
  <c r="W167" i="1"/>
  <c r="W7" i="1"/>
  <c r="W146" i="1"/>
  <c r="W50" i="1"/>
  <c r="W181" i="1"/>
  <c r="W110" i="1"/>
  <c r="W99" i="1"/>
  <c r="R54" i="1"/>
  <c r="S76" i="1"/>
  <c r="V123" i="1"/>
  <c r="V35" i="1"/>
  <c r="V83" i="1"/>
  <c r="V130" i="1"/>
  <c r="V132" i="1"/>
  <c r="V18" i="1"/>
  <c r="V100" i="1"/>
  <c r="V103" i="1"/>
  <c r="V109" i="1"/>
  <c r="V185" i="1"/>
  <c r="V70" i="1"/>
  <c r="V21" i="1"/>
  <c r="V191" i="1"/>
  <c r="V155" i="1"/>
  <c r="V190" i="1"/>
  <c r="V24" i="1"/>
  <c r="V136" i="1"/>
  <c r="V122" i="1"/>
  <c r="V134" i="1"/>
  <c r="S49" i="1"/>
  <c r="S82" i="1"/>
  <c r="S69" i="1"/>
  <c r="S99" i="1"/>
  <c r="S172" i="1"/>
  <c r="S60" i="1"/>
  <c r="S130" i="1"/>
  <c r="S175" i="1"/>
  <c r="S17" i="1"/>
  <c r="S33" i="1"/>
  <c r="S155" i="1"/>
  <c r="S84" i="1"/>
  <c r="S54" i="1"/>
  <c r="S36" i="1"/>
  <c r="S187" i="1"/>
  <c r="S78" i="1"/>
  <c r="S164" i="1"/>
  <c r="S43" i="1"/>
  <c r="S121" i="1"/>
  <c r="W8" i="1"/>
  <c r="W83" i="1"/>
  <c r="W94" i="1"/>
  <c r="W156" i="1"/>
  <c r="W92" i="1"/>
  <c r="W9" i="1"/>
  <c r="W174" i="1"/>
  <c r="W185" i="1"/>
  <c r="W37" i="1"/>
  <c r="W47" i="1"/>
  <c r="W153" i="1"/>
  <c r="W115" i="1"/>
  <c r="W111" i="1"/>
  <c r="W145" i="1"/>
  <c r="W73" i="1"/>
  <c r="W80" i="1"/>
  <c r="W84" i="1"/>
  <c r="W179" i="1"/>
  <c r="W88" i="1"/>
  <c r="W53" i="1"/>
  <c r="W97" i="1"/>
  <c r="W25" i="1"/>
  <c r="W54" i="1"/>
  <c r="W17" i="1"/>
  <c r="W24" i="1"/>
  <c r="W117" i="1"/>
  <c r="W98" i="1"/>
  <c r="W143" i="1"/>
  <c r="W141" i="1"/>
  <c r="W108" i="1"/>
  <c r="W188" i="1"/>
  <c r="W136" i="1"/>
  <c r="W102" i="1"/>
  <c r="W16" i="1"/>
  <c r="W101" i="1"/>
  <c r="W127" i="1"/>
  <c r="W75" i="1"/>
  <c r="R106" i="1"/>
  <c r="R78" i="1"/>
  <c r="R93" i="1"/>
  <c r="R116" i="1"/>
  <c r="V139" i="1"/>
  <c r="V119" i="1"/>
  <c r="V95" i="1"/>
  <c r="V63" i="1"/>
  <c r="V124" i="1"/>
  <c r="V133" i="1"/>
  <c r="V194" i="1"/>
  <c r="V166" i="1"/>
  <c r="V165" i="1"/>
  <c r="V145" i="1"/>
  <c r="V76" i="1"/>
  <c r="V146" i="1"/>
  <c r="V28" i="1"/>
  <c r="V174" i="1"/>
  <c r="V58" i="1"/>
  <c r="R85" i="1"/>
  <c r="R94" i="1"/>
  <c r="R14" i="1"/>
  <c r="R182" i="1"/>
  <c r="R163" i="1"/>
  <c r="S128" i="1"/>
  <c r="S28" i="1"/>
  <c r="S103" i="1"/>
  <c r="S39" i="1"/>
  <c r="S176" i="1"/>
  <c r="S80" i="1"/>
  <c r="S73" i="1"/>
  <c r="S107" i="1"/>
  <c r="S174" i="1"/>
  <c r="S93" i="1"/>
  <c r="S21" i="1"/>
  <c r="S139" i="1"/>
  <c r="S65" i="1"/>
  <c r="S32" i="1"/>
  <c r="S112" i="1"/>
  <c r="S86" i="1"/>
  <c r="S97" i="1"/>
  <c r="S181" i="1"/>
  <c r="S62" i="1"/>
  <c r="S136" i="1"/>
  <c r="S108" i="1"/>
  <c r="S58" i="1"/>
  <c r="S179" i="1"/>
  <c r="S81" i="1"/>
  <c r="S51" i="1"/>
  <c r="S95" i="1"/>
  <c r="S131" i="1"/>
  <c r="S137" i="1"/>
  <c r="S167" i="1"/>
  <c r="S26" i="1"/>
  <c r="S55" i="1"/>
  <c r="S170" i="1"/>
  <c r="S45" i="1"/>
  <c r="S138" i="1"/>
  <c r="W175" i="1"/>
  <c r="W121" i="1"/>
  <c r="W139" i="1"/>
  <c r="W90" i="1"/>
  <c r="W31" i="1"/>
  <c r="W171" i="1"/>
  <c r="W180" i="1"/>
  <c r="W14" i="1"/>
  <c r="W21" i="1"/>
  <c r="W35" i="1"/>
  <c r="W169" i="1"/>
  <c r="W158" i="1"/>
  <c r="W182" i="1"/>
  <c r="W186" i="1"/>
  <c r="S87" i="1"/>
  <c r="S77" i="1"/>
  <c r="S85" i="1"/>
  <c r="S124" i="1"/>
  <c r="S50" i="1"/>
  <c r="S188" i="1"/>
  <c r="S66" i="1"/>
  <c r="S115" i="1"/>
  <c r="S163" i="1"/>
  <c r="S126" i="1"/>
  <c r="S37" i="1"/>
  <c r="S123" i="1"/>
  <c r="S19" i="1"/>
  <c r="S119" i="1"/>
  <c r="S114" i="1"/>
  <c r="S96" i="1"/>
  <c r="S89" i="1"/>
  <c r="S41" i="1"/>
  <c r="S35" i="1"/>
  <c r="S183" i="1"/>
  <c r="S101" i="1"/>
  <c r="S132" i="1"/>
  <c r="S70" i="1"/>
  <c r="S182" i="1"/>
  <c r="S7" i="1"/>
  <c r="S14" i="1"/>
  <c r="S79" i="1"/>
  <c r="S192" i="1"/>
  <c r="S44" i="1"/>
  <c r="S178" i="1"/>
  <c r="U70" i="1"/>
  <c r="U134" i="1"/>
  <c r="U97" i="1"/>
  <c r="U7" i="1"/>
  <c r="U57" i="1"/>
  <c r="U15" i="1"/>
  <c r="U45" i="1"/>
  <c r="U32" i="1"/>
  <c r="U59" i="1"/>
  <c r="U79" i="1"/>
  <c r="U135" i="1"/>
  <c r="U24" i="1"/>
  <c r="U31" i="1"/>
  <c r="U140" i="1"/>
  <c r="U25" i="1"/>
  <c r="U20" i="1"/>
  <c r="U75" i="1"/>
  <c r="U94" i="1"/>
  <c r="U80" i="1"/>
  <c r="U194" i="1"/>
  <c r="U49" i="1"/>
  <c r="U60" i="1"/>
  <c r="U167" i="1"/>
  <c r="U9" i="1"/>
  <c r="U136" i="1"/>
  <c r="U61" i="1"/>
  <c r="U137" i="1"/>
  <c r="U69" i="1"/>
  <c r="U173" i="1"/>
  <c r="U185" i="1"/>
  <c r="U127" i="1"/>
  <c r="U123" i="1"/>
  <c r="U87" i="1"/>
  <c r="U139" i="1"/>
  <c r="U44" i="1"/>
  <c r="U12" i="1"/>
  <c r="U138" i="1"/>
  <c r="U144" i="1"/>
  <c r="U107" i="1"/>
  <c r="U58" i="1"/>
  <c r="U133" i="1"/>
  <c r="U26" i="1"/>
  <c r="U100" i="1"/>
  <c r="U170" i="1"/>
  <c r="U98" i="1"/>
  <c r="U158" i="1"/>
  <c r="U188" i="1"/>
  <c r="U88" i="1"/>
  <c r="U166" i="1"/>
  <c r="U189" i="1"/>
  <c r="U104" i="1"/>
  <c r="U47" i="1"/>
  <c r="U120" i="1"/>
  <c r="U62" i="1"/>
  <c r="U77" i="1"/>
  <c r="V111" i="1"/>
  <c r="V36" i="1"/>
  <c r="V101" i="1"/>
  <c r="V26" i="1"/>
  <c r="V171" i="1"/>
  <c r="V120" i="1"/>
  <c r="V7" i="1"/>
  <c r="V23" i="1"/>
  <c r="V135" i="1"/>
  <c r="V170" i="1"/>
  <c r="V90" i="1"/>
  <c r="V42" i="1"/>
  <c r="V163" i="1"/>
  <c r="V53" i="1"/>
  <c r="V67" i="1"/>
  <c r="V157" i="1"/>
  <c r="V102" i="1"/>
  <c r="V87" i="1"/>
  <c r="V80" i="1"/>
  <c r="V16" i="1"/>
  <c r="V84" i="1"/>
  <c r="V164" i="1"/>
  <c r="V143" i="1"/>
  <c r="V14" i="1"/>
  <c r="V71" i="1"/>
  <c r="V152" i="1"/>
  <c r="V114" i="1"/>
  <c r="V108" i="1"/>
  <c r="V44" i="1"/>
  <c r="V141" i="1"/>
  <c r="V182" i="1"/>
  <c r="V186" i="1"/>
  <c r="V51" i="1"/>
  <c r="V125" i="1"/>
  <c r="V178" i="1"/>
  <c r="R46" i="1"/>
  <c r="R165" i="1"/>
  <c r="R188" i="1"/>
  <c r="R41" i="1"/>
  <c r="R42" i="1"/>
  <c r="R185" i="1"/>
  <c r="R114" i="1"/>
  <c r="R180" i="1"/>
  <c r="R65" i="1"/>
  <c r="R86" i="1"/>
  <c r="R126" i="1"/>
  <c r="R148" i="1"/>
  <c r="R50" i="1"/>
  <c r="R103" i="1"/>
  <c r="R156" i="1"/>
  <c r="S29" i="1"/>
  <c r="S122" i="1"/>
  <c r="S38" i="1"/>
  <c r="S158" i="1"/>
  <c r="S27" i="1"/>
  <c r="S110" i="1"/>
  <c r="S59" i="1"/>
  <c r="S61" i="1"/>
  <c r="S160" i="1"/>
  <c r="S72" i="1"/>
  <c r="S88" i="1"/>
  <c r="S118" i="1"/>
  <c r="S120" i="1"/>
  <c r="S94" i="1"/>
  <c r="S162" i="1"/>
  <c r="S191" i="1"/>
  <c r="S109" i="1"/>
  <c r="S71" i="1"/>
  <c r="S171" i="1"/>
  <c r="S83" i="1"/>
  <c r="S140" i="1"/>
  <c r="S102" i="1"/>
  <c r="S168" i="1"/>
  <c r="S159" i="1"/>
  <c r="S143" i="1"/>
  <c r="W172" i="1"/>
  <c r="W76" i="1"/>
  <c r="W91" i="1"/>
  <c r="W157" i="1"/>
  <c r="W120" i="1"/>
  <c r="W132" i="1"/>
  <c r="W11" i="1"/>
  <c r="W107" i="1"/>
  <c r="W81" i="1"/>
  <c r="W59" i="1"/>
  <c r="W140" i="1"/>
  <c r="W183" i="1"/>
  <c r="W27" i="1"/>
  <c r="W22" i="1"/>
  <c r="W93" i="1"/>
  <c r="W154" i="1"/>
  <c r="W20" i="1"/>
  <c r="W149" i="1"/>
  <c r="W65" i="1"/>
  <c r="W49" i="1"/>
  <c r="W133" i="1"/>
  <c r="W147" i="1"/>
  <c r="W162" i="1"/>
  <c r="W46" i="1"/>
  <c r="R7" i="1"/>
  <c r="R105" i="1"/>
  <c r="R113" i="1"/>
  <c r="R30" i="1"/>
  <c r="R193" i="1"/>
  <c r="R98" i="1"/>
  <c r="R127" i="1"/>
  <c r="R184" i="1"/>
  <c r="R61" i="1"/>
  <c r="W193" i="1"/>
  <c r="W63" i="1"/>
  <c r="W70" i="1"/>
  <c r="S23" i="1"/>
  <c r="R109" i="1"/>
  <c r="R149" i="1"/>
  <c r="R35" i="1"/>
  <c r="R147" i="1"/>
  <c r="R52" i="1"/>
  <c r="R80" i="1"/>
  <c r="R70" i="1"/>
  <c r="R102" i="1"/>
  <c r="R74" i="1"/>
  <c r="R108" i="1"/>
  <c r="R26" i="1"/>
  <c r="R38" i="1"/>
  <c r="R10" i="1"/>
  <c r="R138" i="1"/>
  <c r="R62" i="1"/>
  <c r="R23" i="1"/>
  <c r="R56" i="1"/>
  <c r="R18" i="1"/>
  <c r="W28" i="1"/>
  <c r="W191" i="1"/>
  <c r="S47" i="1"/>
  <c r="W131" i="1"/>
  <c r="S40" i="1"/>
  <c r="W69" i="1"/>
  <c r="S166" i="1"/>
  <c r="W57" i="1"/>
  <c r="W23" i="1"/>
  <c r="W119" i="1"/>
  <c r="W51" i="1"/>
  <c r="R137" i="1"/>
  <c r="R183" i="1"/>
  <c r="R191" i="1"/>
  <c r="R186" i="1"/>
  <c r="R118" i="1"/>
  <c r="R128" i="1"/>
  <c r="R179" i="1"/>
  <c r="R131" i="1"/>
  <c r="R100" i="1"/>
  <c r="R36" i="1"/>
  <c r="R64" i="1"/>
  <c r="R141" i="1"/>
  <c r="R140" i="1"/>
  <c r="R132" i="1"/>
  <c r="R79" i="1"/>
  <c r="R67" i="1"/>
  <c r="R157" i="1"/>
  <c r="R47" i="1"/>
  <c r="R25" i="1"/>
  <c r="R190" i="1"/>
  <c r="R122" i="1"/>
  <c r="R11" i="1"/>
  <c r="R187" i="1"/>
  <c r="R139" i="1"/>
  <c r="R44" i="1"/>
  <c r="R72" i="1"/>
  <c r="R174" i="1"/>
  <c r="R91" i="1"/>
  <c r="R173" i="1"/>
  <c r="R169" i="1"/>
  <c r="R21" i="1"/>
  <c r="R13" i="1"/>
  <c r="R49" i="1"/>
  <c r="W85" i="1"/>
  <c r="W45" i="1"/>
  <c r="W114" i="1"/>
  <c r="W89" i="1"/>
  <c r="S165" i="1"/>
  <c r="W192" i="1"/>
  <c r="W178" i="1"/>
  <c r="S63" i="1"/>
  <c r="W106" i="1"/>
  <c r="W43" i="1"/>
  <c r="W82" i="1"/>
  <c r="W42" i="1"/>
  <c r="S149" i="1"/>
  <c r="W118" i="1"/>
  <c r="W151" i="1"/>
  <c r="W177" i="1"/>
  <c r="W12" i="1"/>
  <c r="W52" i="1"/>
  <c r="W96" i="1"/>
  <c r="W152" i="1"/>
  <c r="S42" i="1"/>
  <c r="S161" i="1"/>
  <c r="S193" i="1"/>
  <c r="S147" i="1"/>
  <c r="S145" i="1"/>
  <c r="S48" i="1"/>
  <c r="W173" i="1"/>
  <c r="W10" i="1"/>
  <c r="W124" i="1"/>
  <c r="W64" i="1"/>
  <c r="W189" i="1"/>
  <c r="S18" i="1"/>
  <c r="S133" i="1"/>
  <c r="S67" i="1"/>
  <c r="V27" i="1"/>
  <c r="V66" i="1"/>
  <c r="V118" i="1"/>
  <c r="V30" i="1"/>
  <c r="V126" i="1"/>
  <c r="V168" i="1"/>
  <c r="V61" i="1"/>
  <c r="V89" i="1"/>
  <c r="V31" i="1"/>
  <c r="V129" i="1"/>
  <c r="V86" i="1"/>
  <c r="V29" i="1"/>
  <c r="V92" i="1"/>
  <c r="V45" i="1"/>
  <c r="V159" i="1"/>
  <c r="U157" i="1"/>
  <c r="V142" i="1"/>
  <c r="V91" i="1"/>
  <c r="V41" i="1"/>
  <c r="V60" i="1"/>
  <c r="V20" i="1"/>
  <c r="V158" i="1"/>
  <c r="V57" i="1"/>
  <c r="U152" i="1"/>
  <c r="U56" i="1"/>
  <c r="U38" i="1"/>
  <c r="U30" i="1"/>
  <c r="U175" i="1"/>
  <c r="U128" i="1"/>
  <c r="R172" i="1"/>
  <c r="R168" i="1"/>
  <c r="R167" i="1"/>
  <c r="R84" i="1"/>
  <c r="R12" i="1"/>
  <c r="R19" i="1"/>
  <c r="R31" i="1"/>
  <c r="R73" i="1"/>
  <c r="R175" i="1"/>
  <c r="R120" i="1"/>
  <c r="R92" i="1"/>
  <c r="R153" i="1"/>
  <c r="R146" i="1"/>
  <c r="R95" i="1"/>
  <c r="R161" i="1"/>
  <c r="R69" i="1"/>
  <c r="R97" i="1"/>
  <c r="W112" i="1"/>
  <c r="W18" i="1"/>
  <c r="W29" i="1"/>
  <c r="S13" i="1"/>
  <c r="W71" i="1"/>
  <c r="W60" i="1"/>
  <c r="W122" i="1"/>
  <c r="W61" i="1"/>
  <c r="S9" i="1"/>
  <c r="W165" i="1"/>
  <c r="W26" i="1"/>
  <c r="S20" i="1"/>
  <c r="S150" i="1"/>
  <c r="W126" i="1"/>
  <c r="W161" i="1"/>
  <c r="W79" i="1"/>
  <c r="W95" i="1"/>
  <c r="W36" i="1"/>
  <c r="W159" i="1"/>
  <c r="S169" i="1"/>
  <c r="S10" i="1"/>
  <c r="W34" i="1"/>
  <c r="W104" i="1"/>
  <c r="W48" i="1"/>
  <c r="W87" i="1"/>
  <c r="W30" i="1"/>
  <c r="W148" i="1"/>
  <c r="S100" i="1"/>
  <c r="S141" i="1"/>
  <c r="S24" i="1"/>
  <c r="V98" i="1"/>
  <c r="V68" i="1"/>
  <c r="V69" i="1"/>
  <c r="V137" i="1"/>
  <c r="V176" i="1"/>
  <c r="V97" i="1"/>
  <c r="V48" i="1"/>
  <c r="V77" i="1"/>
  <c r="V17" i="1"/>
  <c r="V75" i="1"/>
  <c r="V140" i="1"/>
  <c r="V94" i="1"/>
  <c r="V121" i="1"/>
  <c r="V110" i="1"/>
  <c r="V169" i="1"/>
  <c r="V105" i="1"/>
  <c r="V37" i="1"/>
  <c r="V144" i="1"/>
  <c r="U48" i="1"/>
  <c r="V39" i="1"/>
  <c r="U154" i="1"/>
  <c r="U181" i="1"/>
  <c r="R112" i="1"/>
  <c r="R20" i="1"/>
  <c r="R48" i="1"/>
  <c r="R104" i="1"/>
  <c r="R142" i="1"/>
  <c r="R45" i="1"/>
  <c r="R135" i="1"/>
  <c r="R111" i="1"/>
  <c r="R171" i="1"/>
  <c r="R28" i="1"/>
  <c r="R145" i="1"/>
  <c r="R195" i="1"/>
  <c r="R55" i="1"/>
  <c r="R33" i="1"/>
  <c r="W105" i="1"/>
  <c r="S157" i="1"/>
  <c r="R152" i="1"/>
  <c r="R88" i="1"/>
  <c r="R66" i="1"/>
  <c r="R27" i="1"/>
  <c r="R24" i="1"/>
  <c r="R164" i="1"/>
  <c r="R34" i="1"/>
  <c r="R166" i="1"/>
  <c r="R22" i="1"/>
  <c r="W39" i="1"/>
  <c r="S31" i="1"/>
  <c r="S92" i="1"/>
  <c r="W100" i="1"/>
  <c r="W55" i="1"/>
  <c r="R143" i="1"/>
  <c r="R151" i="1"/>
  <c r="R192" i="1"/>
  <c r="R144" i="1"/>
  <c r="R159" i="1"/>
  <c r="R87" i="1"/>
  <c r="R68" i="1"/>
  <c r="R96" i="1"/>
  <c r="R32" i="1"/>
  <c r="R121" i="1"/>
  <c r="R154" i="1"/>
  <c r="R181" i="1"/>
  <c r="R177" i="1"/>
  <c r="R115" i="1"/>
  <c r="R125" i="1"/>
  <c r="R176" i="1"/>
  <c r="R29" i="1"/>
  <c r="R17" i="1"/>
  <c r="R57" i="1"/>
  <c r="R189" i="1"/>
  <c r="R99" i="1"/>
  <c r="R76" i="1"/>
  <c r="R8" i="1"/>
  <c r="R40" i="1"/>
  <c r="R136" i="1"/>
  <c r="R158" i="1"/>
  <c r="R75" i="1"/>
  <c r="R150" i="1"/>
  <c r="R51" i="1"/>
  <c r="R53" i="1"/>
  <c r="R39" i="1"/>
  <c r="R81" i="1"/>
  <c r="W86" i="1"/>
  <c r="S189" i="1"/>
  <c r="S113" i="1"/>
  <c r="W128" i="1"/>
  <c r="W113" i="1"/>
  <c r="S8" i="1"/>
  <c r="S98" i="1"/>
  <c r="S173" i="1"/>
  <c r="S153" i="1"/>
  <c r="W103" i="1"/>
  <c r="W138" i="1"/>
  <c r="W44" i="1"/>
  <c r="W74" i="1"/>
  <c r="S52" i="1"/>
  <c r="S194" i="1"/>
  <c r="W134" i="1"/>
  <c r="W135" i="1"/>
  <c r="W190" i="1"/>
  <c r="S146" i="1"/>
  <c r="S177" i="1"/>
  <c r="S68" i="1"/>
  <c r="W77" i="1"/>
  <c r="W32" i="1"/>
  <c r="W142" i="1"/>
  <c r="W72" i="1"/>
  <c r="W123" i="1"/>
  <c r="W163" i="1"/>
  <c r="W160" i="1"/>
  <c r="S127" i="1"/>
  <c r="S56" i="1"/>
  <c r="V64" i="1"/>
  <c r="V54" i="1"/>
  <c r="V161" i="1"/>
  <c r="V93" i="1"/>
  <c r="V148" i="1"/>
  <c r="V184" i="1"/>
  <c r="V85" i="1"/>
  <c r="V62" i="1"/>
  <c r="V115" i="1"/>
  <c r="V52" i="1"/>
  <c r="V179" i="1"/>
  <c r="V99" i="1"/>
  <c r="V82" i="1"/>
  <c r="V59" i="1"/>
  <c r="U108" i="1"/>
  <c r="U149" i="1"/>
  <c r="V25" i="1"/>
  <c r="R170" i="1"/>
  <c r="R16" i="1"/>
  <c r="R83" i="1"/>
  <c r="R82" i="1"/>
  <c r="W130" i="1"/>
  <c r="R130" i="1"/>
  <c r="R15" i="1"/>
  <c r="R178" i="1"/>
  <c r="R194" i="1"/>
  <c r="R160" i="1"/>
  <c r="R107" i="1"/>
  <c r="R77" i="1"/>
  <c r="R63" i="1"/>
  <c r="R9" i="1"/>
  <c r="R124" i="1"/>
  <c r="R129" i="1"/>
  <c r="R43" i="1"/>
  <c r="R155" i="1"/>
  <c r="R71" i="1"/>
  <c r="R60" i="1"/>
  <c r="R162" i="1"/>
  <c r="R59" i="1"/>
  <c r="R119" i="1"/>
  <c r="R133" i="1"/>
  <c r="R134" i="1"/>
  <c r="R101" i="1"/>
  <c r="R37" i="1"/>
  <c r="W164" i="1"/>
  <c r="W129" i="1"/>
  <c r="W155" i="1"/>
  <c r="W166" i="1"/>
  <c r="S46" i="1"/>
  <c r="W194" i="1"/>
  <c r="W116" i="1"/>
  <c r="W150" i="1"/>
  <c r="W176" i="1"/>
  <c r="W58" i="1"/>
  <c r="S90" i="1"/>
  <c r="S186" i="1"/>
  <c r="W144" i="1"/>
  <c r="W68" i="1"/>
  <c r="S152" i="1"/>
  <c r="S185" i="1"/>
  <c r="W66" i="1"/>
  <c r="W62" i="1"/>
  <c r="W137" i="1"/>
  <c r="W19" i="1"/>
  <c r="S57" i="1"/>
  <c r="S75" i="1"/>
  <c r="V96" i="1"/>
  <c r="V104" i="1"/>
  <c r="V72" i="1"/>
  <c r="V112" i="1"/>
  <c r="V160" i="1"/>
  <c r="V192" i="1"/>
  <c r="V73" i="1"/>
  <c r="V49" i="1"/>
  <c r="V107" i="1"/>
  <c r="V22" i="1"/>
  <c r="V46" i="1"/>
  <c r="V15" i="1"/>
  <c r="V55" i="1"/>
  <c r="V32" i="1"/>
  <c r="U160" i="1"/>
  <c r="U92" i="1"/>
  <c r="U147" i="1"/>
  <c r="U124" i="1"/>
  <c r="U14" i="1"/>
  <c r="U163" i="1"/>
  <c r="U153" i="1"/>
  <c r="U22" i="1"/>
  <c r="D22" i="29"/>
  <c r="D18" i="29"/>
  <c r="D62" i="29"/>
  <c r="D58" i="29"/>
  <c r="D21" i="29"/>
  <c r="D17" i="29"/>
  <c r="D61" i="29"/>
  <c r="D20" i="29"/>
  <c r="D16" i="29"/>
  <c r="D64" i="29"/>
  <c r="D60" i="29"/>
  <c r="D19" i="29"/>
  <c r="D63" i="29"/>
  <c r="D59" i="29"/>
  <c r="D42" i="29"/>
  <c r="D40" i="29"/>
  <c r="D38" i="29"/>
  <c r="D39" i="29"/>
  <c r="D37" i="29"/>
  <c r="D43" i="29"/>
  <c r="D41" i="29"/>
  <c r="I32" i="29" l="1"/>
  <c r="M193" i="28"/>
  <c r="K70" i="28"/>
  <c r="K69" i="28"/>
  <c r="M103" i="28"/>
  <c r="M69" i="28"/>
  <c r="G215" i="1" a="1"/>
  <c r="G215" i="1" s="1"/>
  <c r="H215" i="1" s="1"/>
  <c r="K64" i="28"/>
  <c r="G214" i="1" a="1"/>
  <c r="G214" i="1" s="1"/>
  <c r="N201" i="28"/>
  <c r="O42" i="28"/>
  <c r="N157" i="28"/>
  <c r="N191" i="28"/>
  <c r="N184" i="28"/>
  <c r="N61" i="28"/>
  <c r="N148" i="28"/>
  <c r="N224" i="28"/>
  <c r="N199" i="28"/>
  <c r="N178" i="28"/>
  <c r="N259" i="28"/>
  <c r="O96" i="28"/>
  <c r="N114" i="28"/>
  <c r="O137" i="28"/>
  <c r="O78" i="28"/>
  <c r="N86" i="28"/>
  <c r="N226" i="28"/>
  <c r="N64" i="28"/>
  <c r="N136" i="28"/>
  <c r="N172" i="28"/>
  <c r="N147" i="28"/>
  <c r="N93" i="28"/>
  <c r="N68" i="28"/>
  <c r="N223" i="28"/>
  <c r="O203" i="28"/>
  <c r="N111" i="28"/>
  <c r="N97" i="28"/>
  <c r="N179" i="28"/>
  <c r="N117" i="28"/>
  <c r="N109" i="28"/>
  <c r="N67" i="28"/>
  <c r="O71" i="28"/>
  <c r="O178" i="28"/>
  <c r="O97" i="28"/>
  <c r="O253" i="28"/>
  <c r="N65" i="28"/>
  <c r="N197" i="28"/>
  <c r="O252" i="28"/>
  <c r="O202" i="28"/>
  <c r="O134" i="28"/>
  <c r="O195" i="28"/>
  <c r="N95" i="28"/>
  <c r="M111" i="28"/>
  <c r="O103" i="28"/>
  <c r="N250" i="28"/>
  <c r="N52" i="28"/>
  <c r="N209" i="28"/>
  <c r="N237" i="28"/>
  <c r="N162" i="28"/>
  <c r="O60" i="28"/>
  <c r="O216" i="28"/>
  <c r="O242" i="28"/>
  <c r="O224" i="28"/>
  <c r="N47" i="28"/>
  <c r="O80" i="28"/>
  <c r="O77" i="28"/>
  <c r="O218" i="28"/>
  <c r="O217" i="28"/>
  <c r="N141" i="28"/>
  <c r="N129" i="28"/>
  <c r="O106" i="28"/>
  <c r="O133" i="28"/>
  <c r="N51" i="28"/>
  <c r="N57" i="28"/>
  <c r="O209" i="28"/>
  <c r="N62" i="28"/>
  <c r="N205" i="28"/>
  <c r="O164" i="28"/>
  <c r="O100" i="28"/>
  <c r="O111" i="28"/>
  <c r="N137" i="28"/>
  <c r="N168" i="28"/>
  <c r="O63" i="28"/>
  <c r="N245" i="28"/>
  <c r="N194" i="28"/>
  <c r="N225" i="28"/>
  <c r="O108" i="28"/>
  <c r="O166" i="28"/>
  <c r="O105" i="28"/>
  <c r="N246" i="28"/>
  <c r="O57" i="28"/>
  <c r="O136" i="28"/>
  <c r="O208" i="28"/>
  <c r="O59" i="28"/>
  <c r="O251" i="28"/>
  <c r="N171" i="28"/>
  <c r="N165" i="28"/>
  <c r="N192" i="28"/>
  <c r="N45" i="28"/>
  <c r="N116" i="28"/>
  <c r="N110" i="28"/>
  <c r="O225" i="28"/>
  <c r="O171" i="28"/>
  <c r="O94" i="28"/>
  <c r="O165" i="28"/>
  <c r="O194" i="28"/>
  <c r="O201" i="28"/>
  <c r="O112" i="28"/>
  <c r="N113" i="28"/>
  <c r="O239" i="28"/>
  <c r="N50" i="28"/>
  <c r="O117" i="28"/>
  <c r="O154" i="28"/>
  <c r="O72" i="28"/>
  <c r="O69" i="28"/>
  <c r="O235" i="28"/>
  <c r="N118" i="28"/>
  <c r="O44" i="28"/>
  <c r="N92" i="28"/>
  <c r="M218" i="28"/>
  <c r="L158" i="28"/>
  <c r="F53" i="29"/>
  <c r="L137" i="28"/>
  <c r="J141" i="28"/>
  <c r="M45" i="28"/>
  <c r="K53" i="29"/>
  <c r="J66" i="28"/>
  <c r="J152" i="28"/>
  <c r="M158" i="28"/>
  <c r="J214" i="28"/>
  <c r="M78" i="28"/>
  <c r="G219" i="1" a="1"/>
  <c r="G219" i="1" s="1"/>
  <c r="M82" i="28"/>
  <c r="O244" i="28"/>
  <c r="L111" i="28"/>
  <c r="F32" i="29"/>
  <c r="J119" i="28"/>
  <c r="M78" i="1" a="1"/>
  <c r="M78" i="1" s="1"/>
  <c r="N78" i="1" s="1"/>
  <c r="M204" i="1" a="1"/>
  <c r="M204" i="1" s="1"/>
  <c r="N204" i="1" s="1"/>
  <c r="G205" i="1" a="1"/>
  <c r="G205" i="1" s="1"/>
  <c r="O52" i="28"/>
  <c r="M218" i="1" a="1"/>
  <c r="M218" i="1" s="1"/>
  <c r="N218" i="1" s="1"/>
  <c r="J102" i="28"/>
  <c r="M207" i="1" a="1"/>
  <c r="M207" i="1" s="1"/>
  <c r="N207" i="1" s="1"/>
  <c r="M201" i="1" a="1"/>
  <c r="M201" i="1" s="1"/>
  <c r="N201" i="1" s="1"/>
  <c r="M222" i="1" a="1"/>
  <c r="M222" i="1" s="1"/>
  <c r="N222" i="1" s="1"/>
  <c r="M206" i="1" a="1"/>
  <c r="M206" i="1" s="1"/>
  <c r="N206" i="1" s="1"/>
  <c r="M220" i="1" a="1"/>
  <c r="M220" i="1" s="1"/>
  <c r="N220" i="1" s="1"/>
  <c r="M200" i="1" a="1"/>
  <c r="M200" i="1" s="1"/>
  <c r="N200" i="1" s="1"/>
  <c r="M213" i="1" a="1"/>
  <c r="M213" i="1" s="1"/>
  <c r="N213" i="1" s="1"/>
  <c r="M197" i="1" a="1"/>
  <c r="M197" i="1" s="1"/>
  <c r="N197" i="1" s="1"/>
  <c r="M216" i="1" a="1"/>
  <c r="M216" i="1" s="1"/>
  <c r="N216" i="1" s="1"/>
  <c r="O172" i="28"/>
  <c r="M208" i="1" a="1"/>
  <c r="M208" i="1" s="1"/>
  <c r="N208" i="1" s="1"/>
  <c r="M196" i="1" a="1"/>
  <c r="M196" i="1" s="1"/>
  <c r="N196" i="1" s="1"/>
  <c r="M199" i="1" a="1"/>
  <c r="M199" i="1" s="1"/>
  <c r="N199" i="1" s="1"/>
  <c r="M198" i="1" a="1"/>
  <c r="M198" i="1" s="1"/>
  <c r="N198" i="1" s="1"/>
  <c r="M223" i="1" a="1"/>
  <c r="M223" i="1" s="1"/>
  <c r="N223" i="1" s="1"/>
  <c r="M211" i="1" a="1"/>
  <c r="M211" i="1" s="1"/>
  <c r="N211" i="1" s="1"/>
  <c r="M202" i="1" a="1"/>
  <c r="M202" i="1" s="1"/>
  <c r="N202" i="1" s="1"/>
  <c r="M221" i="1" a="1"/>
  <c r="M221" i="1" s="1"/>
  <c r="N221" i="1" s="1"/>
  <c r="M203" i="1" a="1"/>
  <c r="M203" i="1" s="1"/>
  <c r="N203" i="1" s="1"/>
  <c r="M209" i="1" a="1"/>
  <c r="M209" i="1" s="1"/>
  <c r="N209" i="1" s="1"/>
  <c r="M217" i="1" a="1"/>
  <c r="M217" i="1" s="1"/>
  <c r="N217" i="1" s="1"/>
  <c r="M210" i="1" a="1"/>
  <c r="M210" i="1" s="1"/>
  <c r="N210" i="1" s="1"/>
  <c r="J223" i="1" a="1"/>
  <c r="J223" i="1" s="1"/>
  <c r="K223" i="1" s="1"/>
  <c r="J212" i="1" a="1"/>
  <c r="J212" i="1" s="1"/>
  <c r="K212" i="1" s="1"/>
  <c r="J207" i="1" a="1"/>
  <c r="J207" i="1" s="1"/>
  <c r="K207" i="1" s="1"/>
  <c r="J199" i="1" a="1"/>
  <c r="J199" i="1" s="1"/>
  <c r="K199" i="1" s="1"/>
  <c r="M212" i="1" a="1"/>
  <c r="M212" i="1" s="1"/>
  <c r="N212" i="1" s="1"/>
  <c r="J198" i="1" a="1"/>
  <c r="J198" i="1" s="1"/>
  <c r="K198" i="1" s="1"/>
  <c r="J210" i="1" a="1"/>
  <c r="J210" i="1" s="1"/>
  <c r="K210" i="1" s="1"/>
  <c r="J200" i="1" a="1"/>
  <c r="J200" i="1" s="1"/>
  <c r="K200" i="1" s="1"/>
  <c r="J206" i="1" a="1"/>
  <c r="J206" i="1" s="1"/>
  <c r="K206" i="1" s="1"/>
  <c r="J203" i="1" a="1"/>
  <c r="J203" i="1" s="1"/>
  <c r="K203" i="1" s="1"/>
  <c r="J211" i="1" a="1"/>
  <c r="J211" i="1" s="1"/>
  <c r="K211" i="1" s="1"/>
  <c r="J213" i="1" a="1"/>
  <c r="J213" i="1" s="1"/>
  <c r="K213" i="1" s="1"/>
  <c r="J208" i="1" a="1"/>
  <c r="J208" i="1" s="1"/>
  <c r="K208" i="1" s="1"/>
  <c r="J220" i="1" a="1"/>
  <c r="J220" i="1" s="1"/>
  <c r="K220" i="1" s="1"/>
  <c r="J216" i="1" a="1"/>
  <c r="J216" i="1" s="1"/>
  <c r="K216" i="1" s="1"/>
  <c r="J196" i="1" a="1"/>
  <c r="J196" i="1" s="1"/>
  <c r="K196" i="1" s="1"/>
  <c r="J32" i="29"/>
  <c r="M135" i="28"/>
  <c r="M11" i="1" a="1"/>
  <c r="M11" i="1" s="1"/>
  <c r="N11" i="1" s="1"/>
  <c r="N222" i="28"/>
  <c r="J241" i="28"/>
  <c r="J250" i="28"/>
  <c r="J163" i="28"/>
  <c r="J247" i="28"/>
  <c r="N48" i="28"/>
  <c r="J231" i="28"/>
  <c r="J96" i="28"/>
  <c r="J104" i="28"/>
  <c r="J224" i="28"/>
  <c r="J117" i="28"/>
  <c r="J91" i="28"/>
  <c r="N159" i="28"/>
  <c r="M59" i="1" a="1"/>
  <c r="M59" i="1" s="1"/>
  <c r="N59" i="1" s="1"/>
  <c r="M76" i="1" a="1"/>
  <c r="M76" i="1" s="1"/>
  <c r="N76" i="1" s="1"/>
  <c r="N90" i="28"/>
  <c r="M49" i="1" a="1"/>
  <c r="M49" i="1" s="1"/>
  <c r="N49" i="1" s="1"/>
  <c r="N115" i="28"/>
  <c r="J219" i="28"/>
  <c r="K78" i="28"/>
  <c r="N198" i="28"/>
  <c r="N163" i="28"/>
  <c r="N211" i="28"/>
  <c r="J132" i="28"/>
  <c r="J217" i="28"/>
  <c r="M147" i="1" a="1"/>
  <c r="M147" i="1" s="1"/>
  <c r="N147" i="1" s="1"/>
  <c r="M9" i="1" a="1"/>
  <c r="M9" i="1" s="1"/>
  <c r="N9" i="1" s="1"/>
  <c r="J204" i="28"/>
  <c r="J232" i="28"/>
  <c r="J251" i="28"/>
  <c r="J133" i="28"/>
  <c r="M54" i="1" a="1"/>
  <c r="M54" i="1" s="1"/>
  <c r="N54" i="1" s="1"/>
  <c r="L124" i="28"/>
  <c r="J57" i="28"/>
  <c r="J111" i="28"/>
  <c r="J177" i="28"/>
  <c r="M71" i="1" a="1"/>
  <c r="M71" i="1" s="1"/>
  <c r="N71" i="1" s="1"/>
  <c r="J244" i="28"/>
  <c r="F54" i="29"/>
  <c r="J48" i="28"/>
  <c r="J113" i="28"/>
  <c r="J112" i="28"/>
  <c r="J198" i="28"/>
  <c r="J115" i="28"/>
  <c r="J44" i="28"/>
  <c r="J222" i="28"/>
  <c r="J62" i="28"/>
  <c r="J89" i="28"/>
  <c r="F51" i="29"/>
  <c r="F52" i="29"/>
  <c r="J223" i="28"/>
  <c r="J147" i="28"/>
  <c r="J238" i="28"/>
  <c r="J157" i="28"/>
  <c r="J166" i="28"/>
  <c r="J220" i="28"/>
  <c r="J194" i="28"/>
  <c r="F50" i="29"/>
  <c r="J75" i="28"/>
  <c r="J61" i="28"/>
  <c r="J80" i="28"/>
  <c r="J253" i="28"/>
  <c r="J248" i="28"/>
  <c r="M89" i="1" a="1"/>
  <c r="M89" i="1" s="1"/>
  <c r="N89" i="1" s="1"/>
  <c r="N247" i="28"/>
  <c r="M29" i="1" a="1"/>
  <c r="M29" i="1" s="1"/>
  <c r="N29" i="1" s="1"/>
  <c r="M8" i="1" a="1"/>
  <c r="M8" i="1" s="1"/>
  <c r="N8" i="1" s="1"/>
  <c r="M33" i="1" a="1"/>
  <c r="M33" i="1" s="1"/>
  <c r="N33" i="1" s="1"/>
  <c r="M35" i="1" a="1"/>
  <c r="M35" i="1" s="1"/>
  <c r="N35" i="1" s="1"/>
  <c r="N133" i="28"/>
  <c r="M46" i="1" a="1"/>
  <c r="M46" i="1" s="1"/>
  <c r="N46" i="1" s="1"/>
  <c r="N58" i="28"/>
  <c r="N142" i="28"/>
  <c r="N43" i="28"/>
  <c r="M91" i="1" a="1"/>
  <c r="M91" i="1" s="1"/>
  <c r="N91" i="1" s="1"/>
  <c r="N253" i="28"/>
  <c r="N80" i="28"/>
  <c r="M50" i="1" a="1"/>
  <c r="M50" i="1" s="1"/>
  <c r="N50" i="1" s="1"/>
  <c r="M83" i="1" a="1"/>
  <c r="M83" i="1" s="1"/>
  <c r="N83" i="1" s="1"/>
  <c r="M24" i="1" a="1"/>
  <c r="M24" i="1" s="1"/>
  <c r="N24" i="1" s="1"/>
  <c r="M26" i="1" a="1"/>
  <c r="M26" i="1" s="1"/>
  <c r="N26" i="1" s="1"/>
  <c r="N232" i="28"/>
  <c r="N131" i="28"/>
  <c r="M161" i="1" a="1"/>
  <c r="M161" i="1" s="1"/>
  <c r="N161" i="1" s="1"/>
  <c r="M16" i="1" a="1"/>
  <c r="M16" i="1" s="1"/>
  <c r="N16" i="1" s="1"/>
  <c r="M105" i="1" a="1"/>
  <c r="M105" i="1" s="1"/>
  <c r="N105" i="1" s="1"/>
  <c r="M47" i="1" a="1"/>
  <c r="M47" i="1" s="1"/>
  <c r="N47" i="1" s="1"/>
  <c r="M55" i="1" a="1"/>
  <c r="M55" i="1" s="1"/>
  <c r="N55" i="1" s="1"/>
  <c r="M154" i="1" a="1"/>
  <c r="M154" i="1" s="1"/>
  <c r="N154" i="1" s="1"/>
  <c r="N169" i="28"/>
  <c r="N215" i="28"/>
  <c r="K114" i="28"/>
  <c r="J54" i="29"/>
  <c r="N100" i="28"/>
  <c r="M10" i="1" a="1"/>
  <c r="M10" i="1" s="1"/>
  <c r="N10" i="1" s="1"/>
  <c r="M85" i="1" a="1"/>
  <c r="M85" i="1" s="1"/>
  <c r="N85" i="1" s="1"/>
  <c r="M39" i="1" a="1"/>
  <c r="M39" i="1" s="1"/>
  <c r="N39" i="1" s="1"/>
  <c r="M157" i="1" a="1"/>
  <c r="M157" i="1" s="1"/>
  <c r="N157" i="1" s="1"/>
  <c r="M155" i="1" a="1"/>
  <c r="M155" i="1" s="1"/>
  <c r="N155" i="1" s="1"/>
  <c r="M75" i="1" a="1"/>
  <c r="M75" i="1" s="1"/>
  <c r="N75" i="1" s="1"/>
  <c r="N175" i="28"/>
  <c r="N173" i="28"/>
  <c r="M67" i="1" a="1"/>
  <c r="M67" i="1" s="1"/>
  <c r="N67" i="1" s="1"/>
  <c r="M129" i="28"/>
  <c r="N219" i="28"/>
  <c r="M88" i="1" a="1"/>
  <c r="M88" i="1" s="1"/>
  <c r="N88" i="1" s="1"/>
  <c r="K189" i="28"/>
  <c r="M15" i="1" a="1"/>
  <c r="M15" i="1" s="1"/>
  <c r="N15" i="1" s="1"/>
  <c r="M97" i="1" a="1"/>
  <c r="M97" i="1" s="1"/>
  <c r="N97" i="1" s="1"/>
  <c r="M144" i="1" a="1"/>
  <c r="M144" i="1" s="1"/>
  <c r="N144" i="1" s="1"/>
  <c r="M195" i="28"/>
  <c r="M18" i="1" a="1"/>
  <c r="M18" i="1" s="1"/>
  <c r="N18" i="1" s="1"/>
  <c r="N204" i="28"/>
  <c r="N218" i="28"/>
  <c r="N228" i="28"/>
  <c r="N99" i="28"/>
  <c r="I53" i="29"/>
  <c r="M57" i="1" a="1"/>
  <c r="M57" i="1" s="1"/>
  <c r="N57" i="1" s="1"/>
  <c r="N202" i="28"/>
  <c r="N77" i="28"/>
  <c r="M77" i="1" a="1"/>
  <c r="M77" i="1" s="1"/>
  <c r="N77" i="1" s="1"/>
  <c r="J126" i="1" a="1"/>
  <c r="J126" i="1" s="1"/>
  <c r="K126" i="1" s="1"/>
  <c r="M111" i="1" a="1"/>
  <c r="M111" i="1" s="1"/>
  <c r="N111" i="1" s="1"/>
  <c r="M52" i="1" a="1"/>
  <c r="M52" i="1" s="1"/>
  <c r="N52" i="1" s="1"/>
  <c r="M28" i="1" a="1"/>
  <c r="M28" i="1" s="1"/>
  <c r="N28" i="1" s="1"/>
  <c r="M74" i="1" a="1"/>
  <c r="M74" i="1" s="1"/>
  <c r="N74" i="1" s="1"/>
  <c r="M53" i="1" a="1"/>
  <c r="M53" i="1" s="1"/>
  <c r="N53" i="1" s="1"/>
  <c r="M64" i="28"/>
  <c r="J53" i="29"/>
  <c r="M14" i="1" a="1"/>
  <c r="M14" i="1" s="1"/>
  <c r="N14" i="1" s="1"/>
  <c r="M21" i="1" a="1"/>
  <c r="M21" i="1" s="1"/>
  <c r="N21" i="1" s="1"/>
  <c r="M152" i="28"/>
  <c r="M82" i="1" a="1"/>
  <c r="M82" i="1" s="1"/>
  <c r="N82" i="1" s="1"/>
  <c r="N229" i="28"/>
  <c r="M61" i="1" a="1"/>
  <c r="M61" i="1" s="1"/>
  <c r="N61" i="1" s="1"/>
  <c r="M25" i="1" a="1"/>
  <c r="M25" i="1" s="1"/>
  <c r="N25" i="1" s="1"/>
  <c r="M106" i="1" a="1"/>
  <c r="M106" i="1" s="1"/>
  <c r="N106" i="1" s="1"/>
  <c r="G53" i="29"/>
  <c r="N177" i="28"/>
  <c r="M23" i="1" a="1"/>
  <c r="M23" i="1" s="1"/>
  <c r="N23" i="1" s="1"/>
  <c r="M13" i="1" a="1"/>
  <c r="M13" i="1" s="1"/>
  <c r="N13" i="1" s="1"/>
  <c r="M31" i="1" a="1"/>
  <c r="M31" i="1" s="1"/>
  <c r="N31" i="1" s="1"/>
  <c r="M98" i="28"/>
  <c r="N96" i="28"/>
  <c r="N152" i="28"/>
  <c r="M69" i="1" a="1"/>
  <c r="M69" i="1" s="1"/>
  <c r="N69" i="1" s="1"/>
  <c r="N206" i="28"/>
  <c r="M97" i="28"/>
  <c r="J63" i="28"/>
  <c r="J145" i="28"/>
  <c r="J206" i="28"/>
  <c r="N145" i="28"/>
  <c r="J60" i="28"/>
  <c r="N112" i="28"/>
  <c r="J146" i="28"/>
  <c r="M163" i="28"/>
  <c r="J143" i="28"/>
  <c r="J130" i="28"/>
  <c r="J181" i="28"/>
  <c r="O56" i="28"/>
  <c r="J93" i="28"/>
  <c r="J43" i="28"/>
  <c r="J236" i="28"/>
  <c r="K217" i="28"/>
  <c r="N251" i="28"/>
  <c r="K97" i="28"/>
  <c r="N233" i="28"/>
  <c r="N132" i="28"/>
  <c r="J51" i="28"/>
  <c r="N108" i="28"/>
  <c r="K218" i="28"/>
  <c r="N227" i="28"/>
  <c r="J110" i="28"/>
  <c r="J172" i="28"/>
  <c r="M191" i="1" a="1"/>
  <c r="M191" i="1" s="1"/>
  <c r="N191" i="1" s="1"/>
  <c r="K219" i="28"/>
  <c r="M185" i="1" a="1"/>
  <c r="M185" i="1" s="1"/>
  <c r="N185" i="1" s="1"/>
  <c r="K254" i="28"/>
  <c r="M179" i="1" a="1"/>
  <c r="M179" i="1" s="1"/>
  <c r="N179" i="1" s="1"/>
  <c r="M117" i="1" a="1"/>
  <c r="M117" i="1" s="1"/>
  <c r="N117" i="1" s="1"/>
  <c r="K242" i="28"/>
  <c r="M115" i="1" a="1"/>
  <c r="M115" i="1" s="1"/>
  <c r="N115" i="1" s="1"/>
  <c r="M58" i="1" a="1"/>
  <c r="M58" i="1" s="1"/>
  <c r="N58" i="1" s="1"/>
  <c r="M90" i="1" a="1"/>
  <c r="M90" i="1" s="1"/>
  <c r="N90" i="1" s="1"/>
  <c r="M243" i="28"/>
  <c r="K127" i="28"/>
  <c r="M146" i="1" a="1"/>
  <c r="M146" i="1" s="1"/>
  <c r="N146" i="1" s="1"/>
  <c r="K167" i="28"/>
  <c r="M121" i="1" a="1"/>
  <c r="M121" i="1" s="1"/>
  <c r="N121" i="1" s="1"/>
  <c r="M172" i="1" a="1"/>
  <c r="M172" i="1" s="1"/>
  <c r="N172" i="1" s="1"/>
  <c r="M107" i="1" a="1"/>
  <c r="M107" i="1" s="1"/>
  <c r="N107" i="1" s="1"/>
  <c r="M98" i="1" a="1"/>
  <c r="M98" i="1" s="1"/>
  <c r="N98" i="1" s="1"/>
  <c r="K138" i="28"/>
  <c r="K156" i="28"/>
  <c r="K151" i="28"/>
  <c r="M136" i="1" a="1"/>
  <c r="M136" i="1" s="1"/>
  <c r="N136" i="1" s="1"/>
  <c r="M122" i="1" a="1"/>
  <c r="M122" i="1" s="1"/>
  <c r="N122" i="1" s="1"/>
  <c r="M80" i="1" a="1"/>
  <c r="M80" i="1" s="1"/>
  <c r="N80" i="1" s="1"/>
  <c r="M190" i="1" a="1"/>
  <c r="M190" i="1" s="1"/>
  <c r="N190" i="1" s="1"/>
  <c r="K56" i="28"/>
  <c r="M137" i="1" a="1"/>
  <c r="M137" i="1" s="1"/>
  <c r="N137" i="1" s="1"/>
  <c r="M73" i="1" a="1"/>
  <c r="M73" i="1" s="1"/>
  <c r="N73" i="1" s="1"/>
  <c r="M81" i="1" a="1"/>
  <c r="M81" i="1" s="1"/>
  <c r="N81" i="1" s="1"/>
  <c r="M65" i="1" a="1"/>
  <c r="M65" i="1" s="1"/>
  <c r="N65" i="1" s="1"/>
  <c r="M206" i="28"/>
  <c r="M96" i="28"/>
  <c r="M62" i="28"/>
  <c r="J7" i="1" a="1"/>
  <c r="J7" i="1" s="1"/>
  <c r="K7" i="1" s="1"/>
  <c r="M95" i="1" a="1"/>
  <c r="M95" i="1" s="1"/>
  <c r="N95" i="1" s="1"/>
  <c r="M149" i="1" a="1"/>
  <c r="M149" i="1" s="1"/>
  <c r="N149" i="1" s="1"/>
  <c r="L250" i="28"/>
  <c r="M7" i="1" a="1"/>
  <c r="M7" i="1" s="1"/>
  <c r="N7" i="1" s="1"/>
  <c r="M153" i="1" a="1"/>
  <c r="M153" i="1" s="1"/>
  <c r="N153" i="1" s="1"/>
  <c r="M197" i="28"/>
  <c r="M109" i="1" a="1"/>
  <c r="M109" i="1" s="1"/>
  <c r="N109" i="1" s="1"/>
  <c r="M170" i="1" a="1"/>
  <c r="M170" i="1" s="1"/>
  <c r="N170" i="1" s="1"/>
  <c r="M93" i="1" a="1"/>
  <c r="M93" i="1" s="1"/>
  <c r="N93" i="1" s="1"/>
  <c r="M101" i="1" a="1"/>
  <c r="M101" i="1" s="1"/>
  <c r="N101" i="1" s="1"/>
  <c r="M174" i="28"/>
  <c r="M119" i="1" a="1"/>
  <c r="M119" i="1" s="1"/>
  <c r="N119" i="1" s="1"/>
  <c r="M45" i="1" a="1"/>
  <c r="M45" i="1" s="1"/>
  <c r="N45" i="1" s="1"/>
  <c r="M123" i="1" a="1"/>
  <c r="M123" i="1" s="1"/>
  <c r="N123" i="1" s="1"/>
  <c r="K224" i="28"/>
  <c r="L45" i="28"/>
  <c r="M152" i="1" a="1"/>
  <c r="M152" i="1" s="1"/>
  <c r="N152" i="1" s="1"/>
  <c r="M239" i="28"/>
  <c r="M110" i="1" a="1"/>
  <c r="M110" i="1" s="1"/>
  <c r="N110" i="1" s="1"/>
  <c r="M162" i="1" a="1"/>
  <c r="M162" i="1" s="1"/>
  <c r="N162" i="1" s="1"/>
  <c r="M205" i="28"/>
  <c r="K139" i="28"/>
  <c r="J83" i="1" a="1"/>
  <c r="J83" i="1" s="1"/>
  <c r="K83" i="1" s="1"/>
  <c r="L152" i="28"/>
  <c r="L240" i="28"/>
  <c r="M156" i="1" a="1"/>
  <c r="M156" i="1" s="1"/>
  <c r="N156" i="1" s="1"/>
  <c r="K153" i="28"/>
  <c r="M51" i="1" a="1"/>
  <c r="M51" i="1" s="1"/>
  <c r="N51" i="1" s="1"/>
  <c r="M183" i="1" a="1"/>
  <c r="M183" i="1" s="1"/>
  <c r="N183" i="1" s="1"/>
  <c r="L193" i="28"/>
  <c r="M163" i="1" a="1"/>
  <c r="M163" i="1" s="1"/>
  <c r="N163" i="1" s="1"/>
  <c r="M116" i="1" a="1"/>
  <c r="M116" i="1" s="1"/>
  <c r="N116" i="1" s="1"/>
  <c r="M135" i="1" a="1"/>
  <c r="M135" i="1" s="1"/>
  <c r="N135" i="1" s="1"/>
  <c r="M114" i="1" a="1"/>
  <c r="M114" i="1" s="1"/>
  <c r="N114" i="1" s="1"/>
  <c r="M143" i="1" a="1"/>
  <c r="M143" i="1" s="1"/>
  <c r="N143" i="1" s="1"/>
  <c r="M68" i="28"/>
  <c r="M139" i="1" a="1"/>
  <c r="M139" i="1" s="1"/>
  <c r="N139" i="1" s="1"/>
  <c r="L89" i="28"/>
  <c r="M63" i="1" a="1"/>
  <c r="M63" i="1" s="1"/>
  <c r="N63" i="1" s="1"/>
  <c r="L135" i="28"/>
  <c r="M184" i="1" a="1"/>
  <c r="M184" i="1" s="1"/>
  <c r="N184" i="1" s="1"/>
  <c r="M167" i="1" a="1"/>
  <c r="M167" i="1" s="1"/>
  <c r="N167" i="1" s="1"/>
  <c r="M204" i="28"/>
  <c r="M99" i="1" a="1"/>
  <c r="M99" i="1" s="1"/>
  <c r="N99" i="1" s="1"/>
  <c r="M253" i="28"/>
  <c r="L197" i="28"/>
  <c r="M131" i="1" a="1"/>
  <c r="M131" i="1" s="1"/>
  <c r="N131" i="1" s="1"/>
  <c r="M254" i="28"/>
  <c r="L64" i="28"/>
  <c r="G51" i="29"/>
  <c r="J180" i="1" a="1"/>
  <c r="J180" i="1" s="1"/>
  <c r="K180" i="1" s="1"/>
  <c r="M127" i="1" a="1"/>
  <c r="M127" i="1" s="1"/>
  <c r="N127" i="1" s="1"/>
  <c r="L79" i="28"/>
  <c r="M140" i="1" a="1"/>
  <c r="M140" i="1" s="1"/>
  <c r="N140" i="1" s="1"/>
  <c r="M84" i="1" a="1"/>
  <c r="M84" i="1" s="1"/>
  <c r="N84" i="1" s="1"/>
  <c r="M133" i="1" a="1"/>
  <c r="M133" i="1" s="1"/>
  <c r="N133" i="1" s="1"/>
  <c r="L69" i="28"/>
  <c r="K253" i="28"/>
  <c r="M113" i="1" a="1"/>
  <c r="M113" i="1" s="1"/>
  <c r="N113" i="1" s="1"/>
  <c r="M164" i="1" a="1"/>
  <c r="M164" i="1" s="1"/>
  <c r="N164" i="1" s="1"/>
  <c r="M74" i="28"/>
  <c r="K95" i="28"/>
  <c r="I51" i="29"/>
  <c r="K250" i="28"/>
  <c r="J138" i="1" a="1"/>
  <c r="J138" i="1" s="1"/>
  <c r="K138" i="1" s="1"/>
  <c r="M36" i="1" a="1"/>
  <c r="M36" i="1" s="1"/>
  <c r="N36" i="1" s="1"/>
  <c r="M125" i="1" a="1"/>
  <c r="M125" i="1" s="1"/>
  <c r="N125" i="1" s="1"/>
  <c r="M175" i="1" a="1"/>
  <c r="M175" i="1" s="1"/>
  <c r="N175" i="1" s="1"/>
  <c r="M168" i="1" a="1"/>
  <c r="M168" i="1" s="1"/>
  <c r="N168" i="1" s="1"/>
  <c r="M168" i="28"/>
  <c r="M145" i="1" a="1"/>
  <c r="M145" i="1" s="1"/>
  <c r="N145" i="1" s="1"/>
  <c r="M178" i="1" a="1"/>
  <c r="M178" i="1" s="1"/>
  <c r="N178" i="1" s="1"/>
  <c r="H52" i="29"/>
  <c r="L139" i="28"/>
  <c r="M182" i="1" a="1"/>
  <c r="M182" i="1" s="1"/>
  <c r="N182" i="1" s="1"/>
  <c r="M192" i="1" a="1"/>
  <c r="M192" i="1" s="1"/>
  <c r="N192" i="1" s="1"/>
  <c r="M32" i="1" a="1"/>
  <c r="M32" i="1" s="1"/>
  <c r="N32" i="1" s="1"/>
  <c r="M20" i="1" a="1"/>
  <c r="M20" i="1" s="1"/>
  <c r="N20" i="1" s="1"/>
  <c r="M186" i="1" a="1"/>
  <c r="M186" i="1" s="1"/>
  <c r="N186" i="1" s="1"/>
  <c r="I54" i="29"/>
  <c r="M72" i="28"/>
  <c r="G52" i="29"/>
  <c r="L179" i="28"/>
  <c r="J102" i="1" a="1"/>
  <c r="J102" i="1" s="1"/>
  <c r="K102" i="1" s="1"/>
  <c r="J182" i="1" a="1"/>
  <c r="J182" i="1" s="1"/>
  <c r="K182" i="1" s="1"/>
  <c r="M193" i="1" a="1"/>
  <c r="M193" i="1" s="1"/>
  <c r="N193" i="1" s="1"/>
  <c r="H53" i="29"/>
  <c r="M42" i="28"/>
  <c r="H51" i="29"/>
  <c r="M64" i="1" a="1"/>
  <c r="M64" i="1" s="1"/>
  <c r="N64" i="1" s="1"/>
  <c r="M17" i="1" a="1"/>
  <c r="M17" i="1" s="1"/>
  <c r="N17" i="1" s="1"/>
  <c r="M180" i="1" a="1"/>
  <c r="M180" i="1" s="1"/>
  <c r="N180" i="1" s="1"/>
  <c r="M94" i="1" a="1"/>
  <c r="M94" i="1" s="1"/>
  <c r="N94" i="1" s="1"/>
  <c r="L42" i="28"/>
  <c r="M42" i="1" a="1"/>
  <c r="M42" i="1" s="1"/>
  <c r="N42" i="1" s="1"/>
  <c r="M171" i="1" a="1"/>
  <c r="M171" i="1" s="1"/>
  <c r="N171" i="1" s="1"/>
  <c r="M40" i="1" a="1"/>
  <c r="M40" i="1" s="1"/>
  <c r="N40" i="1" s="1"/>
  <c r="M148" i="1" a="1"/>
  <c r="M148" i="1" s="1"/>
  <c r="N148" i="1" s="1"/>
  <c r="M34" i="1" a="1"/>
  <c r="M34" i="1" s="1"/>
  <c r="N34" i="1" s="1"/>
  <c r="M27" i="1" a="1"/>
  <c r="M27" i="1" s="1"/>
  <c r="N27" i="1" s="1"/>
  <c r="L130" i="28"/>
  <c r="M174" i="1" a="1"/>
  <c r="M174" i="1" s="1"/>
  <c r="N174" i="1" s="1"/>
  <c r="H54" i="29"/>
  <c r="M101" i="28"/>
  <c r="M100" i="1" a="1"/>
  <c r="M100" i="1" s="1"/>
  <c r="N100" i="1" s="1"/>
  <c r="L121" i="28"/>
  <c r="M187" i="1" a="1"/>
  <c r="M187" i="1" s="1"/>
  <c r="N187" i="1" s="1"/>
  <c r="M194" i="28"/>
  <c r="K149" i="28"/>
  <c r="M188" i="1" a="1"/>
  <c r="M188" i="1" s="1"/>
  <c r="N188" i="1" s="1"/>
  <c r="L178" i="28"/>
  <c r="L51" i="28"/>
  <c r="L148" i="28"/>
  <c r="M120" i="1" a="1"/>
  <c r="M120" i="1" s="1"/>
  <c r="N120" i="1" s="1"/>
  <c r="M165" i="28"/>
  <c r="L162" i="28"/>
  <c r="M252" i="28"/>
  <c r="M66" i="28"/>
  <c r="M60" i="1" a="1"/>
  <c r="M60" i="1" s="1"/>
  <c r="N60" i="1" s="1"/>
  <c r="M132" i="1" a="1"/>
  <c r="M132" i="1" s="1"/>
  <c r="N132" i="1" s="1"/>
  <c r="I33" i="29"/>
  <c r="L208" i="28"/>
  <c r="K210" i="28"/>
  <c r="G49" i="29"/>
  <c r="K88" i="28"/>
  <c r="K48" i="28"/>
  <c r="M141" i="1" a="1"/>
  <c r="M141" i="1" s="1"/>
  <c r="N141" i="1" s="1"/>
  <c r="M129" i="1" a="1"/>
  <c r="M129" i="1" s="1"/>
  <c r="N129" i="1" s="1"/>
  <c r="M176" i="28"/>
  <c r="M202" i="28"/>
  <c r="M183" i="28"/>
  <c r="M44" i="1" a="1"/>
  <c r="M44" i="1" s="1"/>
  <c r="N44" i="1" s="1"/>
  <c r="M130" i="1" a="1"/>
  <c r="M130" i="1" s="1"/>
  <c r="N130" i="1" s="1"/>
  <c r="L253" i="28"/>
  <c r="K239" i="28"/>
  <c r="L189" i="28"/>
  <c r="M79" i="1" a="1"/>
  <c r="M79" i="1" s="1"/>
  <c r="N79" i="1" s="1"/>
  <c r="L225" i="28"/>
  <c r="L120" i="28"/>
  <c r="M41" i="1" a="1"/>
  <c r="M41" i="1" s="1"/>
  <c r="N41" i="1" s="1"/>
  <c r="J108" i="1" a="1"/>
  <c r="J108" i="1" s="1"/>
  <c r="K108" i="1" s="1"/>
  <c r="J156" i="1" a="1"/>
  <c r="J156" i="1" s="1"/>
  <c r="K156" i="1" s="1"/>
  <c r="L61" i="28"/>
  <c r="L186" i="28"/>
  <c r="L53" i="28"/>
  <c r="G54" i="29"/>
  <c r="K232" i="28"/>
  <c r="K62" i="28"/>
  <c r="K245" i="28"/>
  <c r="K147" i="28"/>
  <c r="K107" i="28"/>
  <c r="K177" i="28"/>
  <c r="G50" i="29"/>
  <c r="O123" i="28"/>
  <c r="O89" i="28"/>
  <c r="O88" i="28"/>
  <c r="O173" i="28"/>
  <c r="O68" i="28"/>
  <c r="O65" i="28"/>
  <c r="O246" i="28"/>
  <c r="O79" i="28"/>
  <c r="J34" i="1" a="1"/>
  <c r="J34" i="1" s="1"/>
  <c r="K34" i="1" s="1"/>
  <c r="O152" i="28"/>
  <c r="O177" i="28"/>
  <c r="O232" i="28"/>
  <c r="O182" i="28"/>
  <c r="O62" i="28"/>
  <c r="O90" i="28"/>
  <c r="M86" i="1" a="1"/>
  <c r="M86" i="1" s="1"/>
  <c r="N86" i="1" s="1"/>
  <c r="O159" i="28"/>
  <c r="O109" i="28"/>
  <c r="M166" i="1" a="1"/>
  <c r="M166" i="1" s="1"/>
  <c r="N166" i="1" s="1"/>
  <c r="O192" i="28"/>
  <c r="O240" i="28"/>
  <c r="J30" i="1" a="1"/>
  <c r="J30" i="1" s="1"/>
  <c r="K30" i="1" s="1"/>
  <c r="J41" i="1" a="1"/>
  <c r="J41" i="1" s="1"/>
  <c r="K41" i="1" s="1"/>
  <c r="J84" i="1" a="1"/>
  <c r="J84" i="1" s="1"/>
  <c r="K84" i="1" s="1"/>
  <c r="M128" i="1" a="1"/>
  <c r="M128" i="1" s="1"/>
  <c r="N128" i="1" s="1"/>
  <c r="I31" i="29"/>
  <c r="M68" i="1" a="1"/>
  <c r="M68" i="1" s="1"/>
  <c r="N68" i="1" s="1"/>
  <c r="M165" i="1" a="1"/>
  <c r="M165" i="1" s="1"/>
  <c r="N165" i="1" s="1"/>
  <c r="J114" i="1" a="1"/>
  <c r="J114" i="1" s="1"/>
  <c r="K114" i="1" s="1"/>
  <c r="M70" i="1" a="1"/>
  <c r="M70" i="1" s="1"/>
  <c r="N70" i="1" s="1"/>
  <c r="J19" i="1" a="1"/>
  <c r="J19" i="1" s="1"/>
  <c r="K19" i="1" s="1"/>
  <c r="M12" i="1" a="1"/>
  <c r="M12" i="1" s="1"/>
  <c r="N12" i="1" s="1"/>
  <c r="J191" i="1" a="1"/>
  <c r="J191" i="1" s="1"/>
  <c r="K191" i="1" s="1"/>
  <c r="M151" i="1" a="1"/>
  <c r="M151" i="1" s="1"/>
  <c r="N151" i="1" s="1"/>
  <c r="M158" i="1" a="1"/>
  <c r="M158" i="1" s="1"/>
  <c r="N158" i="1" s="1"/>
  <c r="J27" i="1" a="1"/>
  <c r="J27" i="1" s="1"/>
  <c r="K27" i="1" s="1"/>
  <c r="J120" i="1" a="1"/>
  <c r="J120" i="1" s="1"/>
  <c r="K120" i="1" s="1"/>
  <c r="J118" i="1" a="1"/>
  <c r="J118" i="1" s="1"/>
  <c r="K118" i="1" s="1"/>
  <c r="J168" i="1" a="1"/>
  <c r="J168" i="1" s="1"/>
  <c r="K168" i="1" s="1"/>
  <c r="J91" i="1" a="1"/>
  <c r="J91" i="1" s="1"/>
  <c r="K91" i="1" s="1"/>
  <c r="J10" i="1" a="1"/>
  <c r="J10" i="1" s="1"/>
  <c r="K10" i="1" s="1"/>
  <c r="F49" i="29"/>
  <c r="J165" i="1" a="1"/>
  <c r="J165" i="1" s="1"/>
  <c r="K165" i="1" s="1"/>
  <c r="J55" i="29"/>
  <c r="J35" i="1" a="1"/>
  <c r="J35" i="1" s="1"/>
  <c r="K35" i="1" s="1"/>
  <c r="J175" i="1" a="1"/>
  <c r="J175" i="1" s="1"/>
  <c r="K175" i="1" s="1"/>
  <c r="J131" i="1" a="1"/>
  <c r="J131" i="1" s="1"/>
  <c r="K131" i="1" s="1"/>
  <c r="J42" i="1" a="1"/>
  <c r="J42" i="1" s="1"/>
  <c r="K42" i="1" s="1"/>
  <c r="J183" i="1" a="1"/>
  <c r="J183" i="1" s="1"/>
  <c r="K183" i="1" s="1"/>
  <c r="H50" i="29"/>
  <c r="J69" i="1" a="1"/>
  <c r="J69" i="1" s="1"/>
  <c r="K69" i="1" s="1"/>
  <c r="I55" i="29"/>
  <c r="J122" i="1" a="1"/>
  <c r="J122" i="1" s="1"/>
  <c r="K122" i="1" s="1"/>
  <c r="J50" i="1" a="1"/>
  <c r="J50" i="1" s="1"/>
  <c r="K50" i="1" s="1"/>
  <c r="M43" i="1" a="1"/>
  <c r="M43" i="1" s="1"/>
  <c r="N43" i="1" s="1"/>
  <c r="J89" i="1" a="1"/>
  <c r="J89" i="1" s="1"/>
  <c r="K89" i="1" s="1"/>
  <c r="J187" i="1" a="1"/>
  <c r="J187" i="1" s="1"/>
  <c r="K187" i="1" s="1"/>
  <c r="M38" i="1" a="1"/>
  <c r="M38" i="1" s="1"/>
  <c r="N38" i="1" s="1"/>
  <c r="M102" i="1" a="1"/>
  <c r="M102" i="1" s="1"/>
  <c r="N102" i="1" s="1"/>
  <c r="J174" i="1" a="1"/>
  <c r="J174" i="1" s="1"/>
  <c r="K174" i="1" s="1"/>
  <c r="J21" i="1" a="1"/>
  <c r="J21" i="1" s="1"/>
  <c r="K21" i="1" s="1"/>
  <c r="J109" i="1" a="1"/>
  <c r="J109" i="1" s="1"/>
  <c r="K109" i="1" s="1"/>
  <c r="J18" i="1" a="1"/>
  <c r="J18" i="1" s="1"/>
  <c r="K18" i="1" s="1"/>
  <c r="J80" i="1" a="1"/>
  <c r="J80" i="1" s="1"/>
  <c r="K80" i="1" s="1"/>
  <c r="J13" i="1" a="1"/>
  <c r="J13" i="1" s="1"/>
  <c r="K13" i="1" s="1"/>
  <c r="J65" i="1" a="1"/>
  <c r="J65" i="1" s="1"/>
  <c r="K65" i="1" s="1"/>
  <c r="M169" i="1" a="1"/>
  <c r="M169" i="1" s="1"/>
  <c r="N169" i="1" s="1"/>
  <c r="J67" i="1" a="1"/>
  <c r="J67" i="1" s="1"/>
  <c r="K67" i="1" s="1"/>
  <c r="J106" i="1" a="1"/>
  <c r="J106" i="1" s="1"/>
  <c r="K106" i="1" s="1"/>
  <c r="M177" i="1" a="1"/>
  <c r="M177" i="1" s="1"/>
  <c r="N177" i="1" s="1"/>
  <c r="J167" i="1" a="1"/>
  <c r="J167" i="1" s="1"/>
  <c r="K167" i="1" s="1"/>
  <c r="M118" i="1" a="1"/>
  <c r="M118" i="1" s="1"/>
  <c r="N118" i="1" s="1"/>
  <c r="M189" i="1" a="1"/>
  <c r="M189" i="1" s="1"/>
  <c r="N189" i="1" s="1"/>
  <c r="M173" i="1" a="1"/>
  <c r="M173" i="1" s="1"/>
  <c r="N173" i="1" s="1"/>
  <c r="J132" i="1" a="1"/>
  <c r="J132" i="1" s="1"/>
  <c r="K132" i="1" s="1"/>
  <c r="M195" i="1" a="1"/>
  <c r="M195" i="1" s="1"/>
  <c r="N195" i="1" s="1"/>
  <c r="M126" i="1" a="1"/>
  <c r="M126" i="1" s="1"/>
  <c r="N126" i="1" s="1"/>
  <c r="J12" i="1" a="1"/>
  <c r="J12" i="1" s="1"/>
  <c r="K12" i="1" s="1"/>
  <c r="J169" i="1" a="1"/>
  <c r="J169" i="1" s="1"/>
  <c r="K169" i="1" s="1"/>
  <c r="I28" i="29"/>
  <c r="J172" i="1" a="1"/>
  <c r="J172" i="1" s="1"/>
  <c r="K172" i="1" s="1"/>
  <c r="M66" i="1" a="1"/>
  <c r="M66" i="1" s="1"/>
  <c r="N66" i="1" s="1"/>
  <c r="M159" i="1" a="1"/>
  <c r="M159" i="1" s="1"/>
  <c r="N159" i="1" s="1"/>
  <c r="J110" i="1" a="1"/>
  <c r="J110" i="1" s="1"/>
  <c r="K110" i="1" s="1"/>
  <c r="J157" i="1" a="1"/>
  <c r="J157" i="1" s="1"/>
  <c r="K157" i="1" s="1"/>
  <c r="J136" i="1" a="1"/>
  <c r="J136" i="1" s="1"/>
  <c r="K136" i="1" s="1"/>
  <c r="J86" i="1" a="1"/>
  <c r="J86" i="1" s="1"/>
  <c r="K86" i="1" s="1"/>
  <c r="J36" i="1" a="1"/>
  <c r="J36" i="1" s="1"/>
  <c r="K36" i="1" s="1"/>
  <c r="J97" i="1" a="1"/>
  <c r="J97" i="1" s="1"/>
  <c r="K97" i="1" s="1"/>
  <c r="J63" i="1" a="1"/>
  <c r="J63" i="1" s="1"/>
  <c r="K63" i="1" s="1"/>
  <c r="M56" i="1" a="1"/>
  <c r="M56" i="1" s="1"/>
  <c r="N56" i="1" s="1"/>
  <c r="J24" i="1" a="1"/>
  <c r="J24" i="1" s="1"/>
  <c r="K24" i="1" s="1"/>
  <c r="J148" i="1" a="1"/>
  <c r="J148" i="1" s="1"/>
  <c r="K148" i="1" s="1"/>
  <c r="J40" i="1" a="1"/>
  <c r="J40" i="1" s="1"/>
  <c r="K40" i="1" s="1"/>
  <c r="J101" i="1" a="1"/>
  <c r="J101" i="1" s="1"/>
  <c r="K101" i="1" s="1"/>
  <c r="J11" i="1" a="1"/>
  <c r="J11" i="1" s="1"/>
  <c r="K11" i="1" s="1"/>
  <c r="M48" i="1" a="1"/>
  <c r="M48" i="1" s="1"/>
  <c r="N48" i="1" s="1"/>
  <c r="J39" i="1" a="1"/>
  <c r="J39" i="1" s="1"/>
  <c r="K39" i="1" s="1"/>
  <c r="J23" i="1" a="1"/>
  <c r="J23" i="1" s="1"/>
  <c r="K23" i="1" s="1"/>
  <c r="J94" i="1" a="1"/>
  <c r="J94" i="1" s="1"/>
  <c r="K94" i="1" s="1"/>
  <c r="J31" i="1" a="1"/>
  <c r="J31" i="1" s="1"/>
  <c r="K31" i="1" s="1"/>
  <c r="J15" i="1" a="1"/>
  <c r="J15" i="1" s="1"/>
  <c r="K15" i="1" s="1"/>
  <c r="J14" i="1" a="1"/>
  <c r="J14" i="1" s="1"/>
  <c r="K14" i="1" s="1"/>
  <c r="J33" i="29"/>
  <c r="K28" i="29"/>
  <c r="M87" i="1" a="1"/>
  <c r="M87" i="1" s="1"/>
  <c r="N87" i="1" s="1"/>
  <c r="J139" i="1" a="1"/>
  <c r="J139" i="1" s="1"/>
  <c r="K139" i="1" s="1"/>
  <c r="J166" i="1" a="1"/>
  <c r="J166" i="1" s="1"/>
  <c r="K166" i="1" s="1"/>
  <c r="J44" i="1" a="1"/>
  <c r="J44" i="1" s="1"/>
  <c r="K44" i="1" s="1"/>
  <c r="J124" i="1" a="1"/>
  <c r="J124" i="1" s="1"/>
  <c r="K124" i="1" s="1"/>
  <c r="J100" i="1" a="1"/>
  <c r="J100" i="1" s="1"/>
  <c r="K100" i="1" s="1"/>
  <c r="I49" i="29"/>
  <c r="F55" i="29"/>
  <c r="I52" i="29"/>
  <c r="K29" i="29"/>
  <c r="K34" i="29"/>
  <c r="G29" i="29"/>
  <c r="K158" i="28"/>
  <c r="F29" i="29"/>
  <c r="M96" i="1" a="1"/>
  <c r="M96" i="1" s="1"/>
  <c r="N96" i="1" s="1"/>
  <c r="J43" i="1" a="1"/>
  <c r="J43" i="1" s="1"/>
  <c r="K43" i="1" s="1"/>
  <c r="J33" i="1" a="1"/>
  <c r="J33" i="1" s="1"/>
  <c r="K33" i="1" s="1"/>
  <c r="M142" i="1" a="1"/>
  <c r="M142" i="1" s="1"/>
  <c r="N142" i="1" s="1"/>
  <c r="J103" i="1" a="1"/>
  <c r="J103" i="1" s="1"/>
  <c r="K103" i="1" s="1"/>
  <c r="M22" i="1" a="1"/>
  <c r="M22" i="1" s="1"/>
  <c r="N22" i="1" s="1"/>
  <c r="J64" i="1" a="1"/>
  <c r="J64" i="1" s="1"/>
  <c r="K64" i="1" s="1"/>
  <c r="J53" i="1" a="1"/>
  <c r="J53" i="1" s="1"/>
  <c r="K53" i="1" s="1"/>
  <c r="J188" i="1" a="1"/>
  <c r="J188" i="1" s="1"/>
  <c r="K188" i="1" s="1"/>
  <c r="M138" i="1" a="1"/>
  <c r="M138" i="1" s="1"/>
  <c r="N138" i="1" s="1"/>
  <c r="J146" i="1" a="1"/>
  <c r="J146" i="1" s="1"/>
  <c r="K146" i="1" s="1"/>
  <c r="J164" i="1" a="1"/>
  <c r="J164" i="1" s="1"/>
  <c r="K164" i="1" s="1"/>
  <c r="J105" i="1" a="1"/>
  <c r="J105" i="1" s="1"/>
  <c r="K105" i="1" s="1"/>
  <c r="J66" i="1" a="1"/>
  <c r="J66" i="1" s="1"/>
  <c r="K66" i="1" s="1"/>
  <c r="M181" i="1" a="1"/>
  <c r="M181" i="1" s="1"/>
  <c r="N181" i="1" s="1"/>
  <c r="J29" i="1" a="1"/>
  <c r="J29" i="1" s="1"/>
  <c r="K29" i="1" s="1"/>
  <c r="J152" i="1" a="1"/>
  <c r="J152" i="1" s="1"/>
  <c r="K152" i="1" s="1"/>
  <c r="J93" i="1" a="1"/>
  <c r="J93" i="1" s="1"/>
  <c r="K93" i="1" s="1"/>
  <c r="J72" i="1" a="1"/>
  <c r="J72" i="1" s="1"/>
  <c r="K72" i="1" s="1"/>
  <c r="J189" i="1" a="1"/>
  <c r="J189" i="1" s="1"/>
  <c r="K189" i="1" s="1"/>
  <c r="J48" i="1" a="1"/>
  <c r="J48" i="1" s="1"/>
  <c r="K48" i="1" s="1"/>
  <c r="J71" i="1" a="1"/>
  <c r="J71" i="1" s="1"/>
  <c r="K71" i="1" s="1"/>
  <c r="J99" i="1" a="1"/>
  <c r="J99" i="1" s="1"/>
  <c r="K99" i="1" s="1"/>
  <c r="J134" i="1" a="1"/>
  <c r="J134" i="1" s="1"/>
  <c r="K134" i="1" s="1"/>
  <c r="M176" i="1" a="1"/>
  <c r="M176" i="1" s="1"/>
  <c r="N176" i="1" s="1"/>
  <c r="J8" i="1" a="1"/>
  <c r="J8" i="1" s="1"/>
  <c r="J68" i="1" a="1"/>
  <c r="J68" i="1" s="1"/>
  <c r="K68" i="1" s="1"/>
  <c r="J116" i="1" a="1"/>
  <c r="J116" i="1" s="1"/>
  <c r="K116" i="1" s="1"/>
  <c r="J173" i="1" a="1"/>
  <c r="J173" i="1" s="1"/>
  <c r="K173" i="1" s="1"/>
  <c r="J170" i="1" a="1"/>
  <c r="J170" i="1" s="1"/>
  <c r="K170" i="1" s="1"/>
  <c r="M37" i="1" a="1"/>
  <c r="M37" i="1" s="1"/>
  <c r="N37" i="1" s="1"/>
  <c r="J176" i="1" a="1"/>
  <c r="J176" i="1" s="1"/>
  <c r="K176" i="1" s="1"/>
  <c r="J74" i="1" a="1"/>
  <c r="J74" i="1" s="1"/>
  <c r="K74" i="1" s="1"/>
  <c r="M103" i="1" a="1"/>
  <c r="M103" i="1" s="1"/>
  <c r="N103" i="1" s="1"/>
  <c r="J121" i="1" a="1"/>
  <c r="J121" i="1" s="1"/>
  <c r="K121" i="1" s="1"/>
  <c r="J190" i="1" a="1"/>
  <c r="J190" i="1" s="1"/>
  <c r="K190" i="1" s="1"/>
  <c r="I30" i="29"/>
  <c r="J50" i="29"/>
  <c r="K32" i="29"/>
  <c r="G30" i="29"/>
  <c r="G31" i="29"/>
  <c r="K54" i="29"/>
  <c r="F33" i="29"/>
  <c r="F31" i="29"/>
  <c r="K55" i="29"/>
  <c r="J17" i="1" a="1"/>
  <c r="J17" i="1" s="1"/>
  <c r="K17" i="1" s="1"/>
  <c r="J25" i="1" a="1"/>
  <c r="J25" i="1" s="1"/>
  <c r="K25" i="1" s="1"/>
  <c r="J9" i="1" a="1"/>
  <c r="J9" i="1" s="1"/>
  <c r="J57" i="1" a="1"/>
  <c r="J57" i="1" s="1"/>
  <c r="K57" i="1" s="1"/>
  <c r="J125" i="1" a="1"/>
  <c r="J125" i="1" s="1"/>
  <c r="K125" i="1" s="1"/>
  <c r="J193" i="1" a="1"/>
  <c r="J193" i="1" s="1"/>
  <c r="K193" i="1" s="1"/>
  <c r="J123" i="1" a="1"/>
  <c r="J123" i="1" s="1"/>
  <c r="K123" i="1" s="1"/>
  <c r="J145" i="1" a="1"/>
  <c r="J145" i="1" s="1"/>
  <c r="K145" i="1" s="1"/>
  <c r="J88" i="1" a="1"/>
  <c r="J88" i="1" s="1"/>
  <c r="K88" i="1" s="1"/>
  <c r="J171" i="1" a="1"/>
  <c r="J171" i="1" s="1"/>
  <c r="K171" i="1" s="1"/>
  <c r="M160" i="1" a="1"/>
  <c r="M160" i="1" s="1"/>
  <c r="N160" i="1" s="1"/>
  <c r="J38" i="1" a="1"/>
  <c r="J38" i="1" s="1"/>
  <c r="K38" i="1" s="1"/>
  <c r="J61" i="1" a="1"/>
  <c r="J61" i="1" s="1"/>
  <c r="K61" i="1" s="1"/>
  <c r="J115" i="1" a="1"/>
  <c r="J115" i="1" s="1"/>
  <c r="K115" i="1" s="1"/>
  <c r="J178" i="1" a="1"/>
  <c r="J178" i="1" s="1"/>
  <c r="K178" i="1" s="1"/>
  <c r="M62" i="1" a="1"/>
  <c r="M62" i="1" s="1"/>
  <c r="N62" i="1" s="1"/>
  <c r="J154" i="1" a="1"/>
  <c r="J154" i="1" s="1"/>
  <c r="K154" i="1" s="1"/>
  <c r="G55" i="29"/>
  <c r="F30" i="29"/>
  <c r="H55" i="29"/>
  <c r="K52" i="29"/>
  <c r="F28" i="29"/>
  <c r="J129" i="28"/>
  <c r="F34" i="29"/>
  <c r="H28" i="29"/>
  <c r="L129" i="28"/>
  <c r="J194" i="1" a="1"/>
  <c r="J194" i="1" s="1"/>
  <c r="K194" i="1" s="1"/>
  <c r="J185" i="1" a="1"/>
  <c r="J185" i="1" s="1"/>
  <c r="K185" i="1" s="1"/>
  <c r="J107" i="1" a="1"/>
  <c r="J107" i="1" s="1"/>
  <c r="K107" i="1" s="1"/>
  <c r="J78" i="1" a="1"/>
  <c r="J78" i="1" s="1"/>
  <c r="K78" i="1" s="1"/>
  <c r="J47" i="1" a="1"/>
  <c r="J47" i="1" s="1"/>
  <c r="K47" i="1" s="1"/>
  <c r="J73" i="1" a="1"/>
  <c r="J73" i="1" s="1"/>
  <c r="K73" i="1" s="1"/>
  <c r="J37" i="1" a="1"/>
  <c r="J37" i="1" s="1"/>
  <c r="K37" i="1" s="1"/>
  <c r="J127" i="1" a="1"/>
  <c r="J127" i="1" s="1"/>
  <c r="K127" i="1" s="1"/>
  <c r="J30" i="29"/>
  <c r="G32" i="29"/>
  <c r="H34" i="29"/>
  <c r="H32" i="29"/>
  <c r="H33" i="29"/>
  <c r="M150" i="1" a="1"/>
  <c r="M150" i="1" s="1"/>
  <c r="N150" i="1" s="1"/>
  <c r="J159" i="1" a="1"/>
  <c r="J159" i="1" s="1"/>
  <c r="K159" i="1" s="1"/>
  <c r="J151" i="1" a="1"/>
  <c r="J151" i="1" s="1"/>
  <c r="K151" i="1" s="1"/>
  <c r="J147" i="1" a="1"/>
  <c r="J147" i="1" s="1"/>
  <c r="K147" i="1" s="1"/>
  <c r="J113" i="1" a="1"/>
  <c r="J113" i="1" s="1"/>
  <c r="K113" i="1" s="1"/>
  <c r="J81" i="1" a="1"/>
  <c r="J81" i="1" s="1"/>
  <c r="K81" i="1" s="1"/>
  <c r="J45" i="1" a="1"/>
  <c r="J45" i="1" s="1"/>
  <c r="K45" i="1" s="1"/>
  <c r="J75" i="1" a="1"/>
  <c r="J75" i="1" s="1"/>
  <c r="K75" i="1" s="1"/>
  <c r="J77" i="1" a="1"/>
  <c r="J77" i="1" s="1"/>
  <c r="K77" i="1" s="1"/>
  <c r="J181" i="1" a="1"/>
  <c r="J181" i="1" s="1"/>
  <c r="K181" i="1" s="1"/>
  <c r="J129" i="1" a="1"/>
  <c r="J129" i="1" s="1"/>
  <c r="K129" i="1" s="1"/>
  <c r="J26" i="1" a="1"/>
  <c r="J26" i="1" s="1"/>
  <c r="K26" i="1" s="1"/>
  <c r="J119" i="1" a="1"/>
  <c r="J119" i="1" s="1"/>
  <c r="K119" i="1" s="1"/>
  <c r="J184" i="1" a="1"/>
  <c r="J184" i="1" s="1"/>
  <c r="K184" i="1" s="1"/>
  <c r="J22" i="1" a="1"/>
  <c r="J22" i="1" s="1"/>
  <c r="K22" i="1" s="1"/>
  <c r="J52" i="1" a="1"/>
  <c r="J52" i="1" s="1"/>
  <c r="K52" i="1" s="1"/>
  <c r="J87" i="1" a="1"/>
  <c r="J87" i="1" s="1"/>
  <c r="K87" i="1" s="1"/>
  <c r="J58" i="1" a="1"/>
  <c r="J58" i="1" s="1"/>
  <c r="K58" i="1" s="1"/>
  <c r="J149" i="1" a="1"/>
  <c r="J149" i="1" s="1"/>
  <c r="K149" i="1" s="1"/>
  <c r="J143" i="1" a="1"/>
  <c r="J143" i="1" s="1"/>
  <c r="K143" i="1" s="1"/>
  <c r="J130" i="1" a="1"/>
  <c r="J130" i="1" s="1"/>
  <c r="K130" i="1" s="1"/>
  <c r="M124" i="1" a="1"/>
  <c r="M124" i="1" s="1"/>
  <c r="N124" i="1" s="1"/>
  <c r="J162" i="1" a="1"/>
  <c r="J162" i="1" s="1"/>
  <c r="K162" i="1" s="1"/>
  <c r="M92" i="1" a="1"/>
  <c r="M92" i="1" s="1"/>
  <c r="N92" i="1" s="1"/>
  <c r="J49" i="1" a="1"/>
  <c r="J49" i="1" s="1"/>
  <c r="K49" i="1" s="1"/>
  <c r="J96" i="1" a="1"/>
  <c r="J96" i="1" s="1"/>
  <c r="K96" i="1" s="1"/>
  <c r="J195" i="1" a="1"/>
  <c r="J195" i="1" s="1"/>
  <c r="K195" i="1" s="1"/>
  <c r="J59" i="1" a="1"/>
  <c r="J59" i="1" s="1"/>
  <c r="K59" i="1" s="1"/>
  <c r="J95" i="1" a="1"/>
  <c r="J95" i="1" s="1"/>
  <c r="K95" i="1" s="1"/>
  <c r="J144" i="1" a="1"/>
  <c r="J144" i="1" s="1"/>
  <c r="K144" i="1" s="1"/>
  <c r="J46" i="1" a="1"/>
  <c r="J46" i="1" s="1"/>
  <c r="K46" i="1" s="1"/>
  <c r="J62" i="1" a="1"/>
  <c r="J62" i="1" s="1"/>
  <c r="K62" i="1" s="1"/>
  <c r="M30" i="1" a="1"/>
  <c r="M30" i="1" s="1"/>
  <c r="N30" i="1" s="1"/>
  <c r="J82" i="1" a="1"/>
  <c r="J82" i="1" s="1"/>
  <c r="K82" i="1" s="1"/>
  <c r="J111" i="1" a="1"/>
  <c r="J111" i="1" s="1"/>
  <c r="K111" i="1" s="1"/>
  <c r="J192" i="1" a="1"/>
  <c r="J192" i="1" s="1"/>
  <c r="K192" i="1" s="1"/>
  <c r="J51" i="29"/>
  <c r="G34" i="29"/>
  <c r="G33" i="29"/>
  <c r="J28" i="29"/>
  <c r="J31" i="29"/>
  <c r="K31" i="29"/>
  <c r="K30" i="29"/>
  <c r="K51" i="29"/>
  <c r="H30" i="29"/>
  <c r="J150" i="1" a="1"/>
  <c r="J150" i="1" s="1"/>
  <c r="K150" i="1" s="1"/>
  <c r="J155" i="1" a="1"/>
  <c r="J155" i="1" s="1"/>
  <c r="K155" i="1" s="1"/>
  <c r="K49" i="29"/>
  <c r="H29" i="29"/>
  <c r="H31" i="29"/>
  <c r="K50" i="29"/>
  <c r="J34" i="29"/>
  <c r="H49" i="29"/>
  <c r="M19" i="1" a="1"/>
  <c r="M19" i="1" s="1"/>
  <c r="N19" i="1" s="1"/>
  <c r="J186" i="1" a="1"/>
  <c r="J186" i="1" s="1"/>
  <c r="K186" i="1" s="1"/>
  <c r="J20" i="1" a="1"/>
  <c r="J20" i="1" s="1"/>
  <c r="K20" i="1" s="1"/>
  <c r="J54" i="1" a="1"/>
  <c r="J54" i="1" s="1"/>
  <c r="K54" i="1" s="1"/>
  <c r="J79" i="1" a="1"/>
  <c r="J79" i="1" s="1"/>
  <c r="K79" i="1" s="1"/>
  <c r="J160" i="1" a="1"/>
  <c r="J160" i="1" s="1"/>
  <c r="K160" i="1" s="1"/>
  <c r="J98" i="1" a="1"/>
  <c r="J98" i="1" s="1"/>
  <c r="K98" i="1" s="1"/>
  <c r="J158" i="1" a="1"/>
  <c r="J158" i="1" s="1"/>
  <c r="K158" i="1" s="1"/>
  <c r="M134" i="1" a="1"/>
  <c r="M134" i="1" s="1"/>
  <c r="N134" i="1" s="1"/>
  <c r="J117" i="1" a="1"/>
  <c r="J117" i="1" s="1"/>
  <c r="K117" i="1" s="1"/>
  <c r="J133" i="1" a="1"/>
  <c r="J133" i="1" s="1"/>
  <c r="K133" i="1" s="1"/>
  <c r="J70" i="1" a="1"/>
  <c r="J70" i="1" s="1"/>
  <c r="K70" i="1" s="1"/>
  <c r="J16" i="1" a="1"/>
  <c r="J16" i="1" s="1"/>
  <c r="K16" i="1" s="1"/>
  <c r="J90" i="1" a="1"/>
  <c r="J90" i="1" s="1"/>
  <c r="K90" i="1" s="1"/>
  <c r="J128" i="1" a="1"/>
  <c r="J128" i="1" s="1"/>
  <c r="K128" i="1" s="1"/>
  <c r="J153" i="1" a="1"/>
  <c r="J153" i="1" s="1"/>
  <c r="K153" i="1" s="1"/>
  <c r="J179" i="1" a="1"/>
  <c r="J179" i="1" s="1"/>
  <c r="K179" i="1" s="1"/>
  <c r="J55" i="1" a="1"/>
  <c r="J55" i="1" s="1"/>
  <c r="K55" i="1" s="1"/>
  <c r="J85" i="1" a="1"/>
  <c r="J85" i="1" s="1"/>
  <c r="K85" i="1" s="1"/>
  <c r="J28" i="1" a="1"/>
  <c r="J28" i="1" s="1"/>
  <c r="K28" i="1" s="1"/>
  <c r="J142" i="1" a="1"/>
  <c r="J142" i="1" s="1"/>
  <c r="K142" i="1" s="1"/>
  <c r="M194" i="1" a="1"/>
  <c r="M194" i="1" s="1"/>
  <c r="N194" i="1" s="1"/>
  <c r="J104" i="1" a="1"/>
  <c r="J104" i="1" s="1"/>
  <c r="K104" i="1" s="1"/>
  <c r="J60" i="1" a="1"/>
  <c r="J60" i="1" s="1"/>
  <c r="K60" i="1" s="1"/>
  <c r="J140" i="1" a="1"/>
  <c r="J140" i="1" s="1"/>
  <c r="K140" i="1" s="1"/>
  <c r="J177" i="1" a="1"/>
  <c r="J177" i="1" s="1"/>
  <c r="K177" i="1" s="1"/>
  <c r="M112" i="1" a="1"/>
  <c r="M112" i="1" s="1"/>
  <c r="N112" i="1" s="1"/>
  <c r="M108" i="1" a="1"/>
  <c r="M108" i="1" s="1"/>
  <c r="N108" i="1" s="1"/>
  <c r="M72" i="1" a="1"/>
  <c r="M72" i="1" s="1"/>
  <c r="N72" i="1" s="1"/>
  <c r="M104" i="1" a="1"/>
  <c r="M104" i="1" s="1"/>
  <c r="N104" i="1" s="1"/>
  <c r="J112" i="1" a="1"/>
  <c r="J112" i="1" s="1"/>
  <c r="K112" i="1" s="1"/>
  <c r="J56" i="1" a="1"/>
  <c r="J56" i="1" s="1"/>
  <c r="K56" i="1" s="1"/>
  <c r="J141" i="1" a="1"/>
  <c r="J141" i="1" s="1"/>
  <c r="K141" i="1" s="1"/>
  <c r="J32" i="1" a="1"/>
  <c r="J32" i="1" s="1"/>
  <c r="K32" i="1" s="1"/>
  <c r="J76" i="1" a="1"/>
  <c r="J76" i="1" s="1"/>
  <c r="K76" i="1" s="1"/>
  <c r="J135" i="1" a="1"/>
  <c r="J135" i="1" s="1"/>
  <c r="K135" i="1" s="1"/>
  <c r="J137" i="1" a="1"/>
  <c r="J137" i="1" s="1"/>
  <c r="K137" i="1" s="1"/>
  <c r="J161" i="1" a="1"/>
  <c r="J161" i="1" s="1"/>
  <c r="K161" i="1" s="1"/>
  <c r="J51" i="1" a="1"/>
  <c r="J51" i="1" s="1"/>
  <c r="K51" i="1" s="1"/>
  <c r="J92" i="1" a="1"/>
  <c r="J92" i="1" s="1"/>
  <c r="K92" i="1" s="1"/>
  <c r="J163" i="1" a="1"/>
  <c r="J163" i="1" s="1"/>
  <c r="K163" i="1" s="1"/>
  <c r="I29" i="29"/>
  <c r="I34" i="29"/>
  <c r="J29" i="29"/>
  <c r="I50" i="29"/>
  <c r="J49" i="29"/>
  <c r="G28" i="29"/>
  <c r="K129" i="28"/>
  <c r="J52" i="29"/>
  <c r="K33" i="29"/>
  <c r="AR202" i="19"/>
  <c r="AQ202" i="19"/>
  <c r="AP202" i="19"/>
  <c r="AO202" i="19"/>
  <c r="AN202" i="19"/>
  <c r="AM202" i="19"/>
  <c r="AR201" i="19"/>
  <c r="AQ201" i="19"/>
  <c r="AP201" i="19"/>
  <c r="AO201" i="19"/>
  <c r="AN201" i="19"/>
  <c r="AM201" i="19"/>
  <c r="AE202" i="18"/>
  <c r="AD202" i="18"/>
  <c r="AC202" i="18"/>
  <c r="AB202" i="18"/>
  <c r="AA202" i="18"/>
  <c r="AE201" i="18"/>
  <c r="AD201" i="18"/>
  <c r="AC201" i="18"/>
  <c r="AB201" i="18"/>
  <c r="AA201" i="18"/>
  <c r="AB202" i="17"/>
  <c r="AA202" i="17"/>
  <c r="Z202" i="17"/>
  <c r="AB201" i="17"/>
  <c r="AA201" i="17"/>
  <c r="Z201" i="17"/>
  <c r="AF201" i="16"/>
  <c r="AG201" i="16"/>
  <c r="AH201" i="16"/>
  <c r="AF202" i="16"/>
  <c r="AG202" i="16"/>
  <c r="AH202" i="16"/>
  <c r="M77" i="28" l="1"/>
  <c r="N75" i="28"/>
  <c r="O243" i="28"/>
  <c r="M94" i="28"/>
  <c r="J162" i="28"/>
  <c r="N70" i="28"/>
  <c r="O226" i="28"/>
  <c r="O228" i="28"/>
  <c r="O197" i="28"/>
  <c r="O219" i="28"/>
  <c r="O170" i="28"/>
  <c r="L241" i="28"/>
  <c r="M203" i="28"/>
  <c r="L90" i="28"/>
  <c r="K51" i="28"/>
  <c r="K207" i="28"/>
  <c r="L93" i="28"/>
  <c r="J239" i="28"/>
  <c r="J237" i="28"/>
  <c r="J84" i="28"/>
  <c r="M137" i="28"/>
  <c r="M189" i="28"/>
  <c r="O205" i="28"/>
  <c r="O55" i="28"/>
  <c r="O83" i="28"/>
  <c r="N248" i="28"/>
  <c r="O175" i="28"/>
  <c r="O229" i="28"/>
  <c r="O70" i="28"/>
  <c r="O256" i="28"/>
  <c r="N167" i="28"/>
  <c r="N122" i="28"/>
  <c r="O187" i="28"/>
  <c r="O220" i="28"/>
  <c r="K57" i="28"/>
  <c r="M48" i="28"/>
  <c r="M79" i="28"/>
  <c r="J259" i="28"/>
  <c r="J210" i="28"/>
  <c r="J122" i="28"/>
  <c r="J155" i="28"/>
  <c r="J240" i="28"/>
  <c r="J97" i="28"/>
  <c r="M150" i="28"/>
  <c r="O110" i="28"/>
  <c r="N153" i="28"/>
  <c r="O98" i="28"/>
  <c r="N241" i="28"/>
  <c r="N42" i="28"/>
  <c r="N239" i="28"/>
  <c r="N146" i="28"/>
  <c r="N220" i="28"/>
  <c r="M70" i="28"/>
  <c r="L252" i="28"/>
  <c r="L177" i="28"/>
  <c r="L195" i="28"/>
  <c r="K87" i="28"/>
  <c r="J77" i="28"/>
  <c r="M117" i="28"/>
  <c r="J79" i="28"/>
  <c r="J180" i="28"/>
  <c r="J100" i="28"/>
  <c r="O230" i="28"/>
  <c r="N188" i="28"/>
  <c r="O91" i="28"/>
  <c r="N164" i="28"/>
  <c r="O61" i="28"/>
  <c r="O116" i="28"/>
  <c r="N256" i="28"/>
  <c r="N154" i="28"/>
  <c r="O207" i="28"/>
  <c r="O113" i="28"/>
  <c r="N249" i="28"/>
  <c r="K150" i="28"/>
  <c r="K137" i="28"/>
  <c r="L119" i="28"/>
  <c r="K99" i="28"/>
  <c r="M191" i="28"/>
  <c r="L226" i="28"/>
  <c r="L103" i="28"/>
  <c r="M250" i="28"/>
  <c r="K82" i="28"/>
  <c r="K98" i="28"/>
  <c r="M92" i="28"/>
  <c r="M170" i="28"/>
  <c r="J87" i="28"/>
  <c r="J233" i="28"/>
  <c r="J197" i="28"/>
  <c r="M106" i="28"/>
  <c r="J200" i="28"/>
  <c r="J144" i="28"/>
  <c r="J149" i="28"/>
  <c r="J107" i="28"/>
  <c r="M237" i="28"/>
  <c r="J151" i="28"/>
  <c r="O163" i="28"/>
  <c r="N94" i="28"/>
  <c r="N189" i="28"/>
  <c r="O129" i="28"/>
  <c r="O95" i="28"/>
  <c r="O258" i="28"/>
  <c r="N187" i="28"/>
  <c r="N84" i="28"/>
  <c r="O46" i="28"/>
  <c r="L98" i="28"/>
  <c r="L92" i="28"/>
  <c r="M245" i="28"/>
  <c r="L163" i="28"/>
  <c r="L48" i="28"/>
  <c r="K183" i="28"/>
  <c r="K248" i="28"/>
  <c r="M138" i="28"/>
  <c r="K60" i="28"/>
  <c r="K211" i="28"/>
  <c r="K216" i="28"/>
  <c r="M86" i="28"/>
  <c r="J134" i="28"/>
  <c r="M146" i="28"/>
  <c r="M105" i="28"/>
  <c r="J225" i="28"/>
  <c r="O215" i="28"/>
  <c r="O93" i="28"/>
  <c r="N158" i="28"/>
  <c r="N105" i="28"/>
  <c r="N76" i="28"/>
  <c r="N134" i="28"/>
  <c r="O223" i="28"/>
  <c r="O236" i="28"/>
  <c r="O124" i="28"/>
  <c r="N185" i="28"/>
  <c r="O158" i="28"/>
  <c r="N103" i="28"/>
  <c r="O238" i="28"/>
  <c r="N242" i="28"/>
  <c r="O156" i="28"/>
  <c r="O257" i="28"/>
  <c r="N203" i="28"/>
  <c r="N149" i="28"/>
  <c r="N63" i="28"/>
  <c r="M87" i="28"/>
  <c r="M161" i="28"/>
  <c r="M164" i="28"/>
  <c r="M156" i="28"/>
  <c r="M47" i="28"/>
  <c r="K169" i="28"/>
  <c r="M211" i="28"/>
  <c r="K115" i="28"/>
  <c r="K68" i="28"/>
  <c r="L143" i="28"/>
  <c r="K168" i="28"/>
  <c r="J183" i="28"/>
  <c r="J245" i="28"/>
  <c r="J191" i="28"/>
  <c r="M95" i="28"/>
  <c r="J164" i="28"/>
  <c r="J118" i="28"/>
  <c r="J257" i="28"/>
  <c r="J171" i="28"/>
  <c r="J85" i="28"/>
  <c r="J136" i="28"/>
  <c r="J50" i="28"/>
  <c r="J175" i="28"/>
  <c r="O155" i="28"/>
  <c r="O160" i="28"/>
  <c r="O131" i="28"/>
  <c r="O147" i="28"/>
  <c r="O144" i="28"/>
  <c r="O249" i="28"/>
  <c r="O132" i="28"/>
  <c r="N210" i="28"/>
  <c r="O114" i="28"/>
  <c r="O234" i="28"/>
  <c r="O254" i="28"/>
  <c r="N89" i="28"/>
  <c r="N85" i="28"/>
  <c r="N257" i="28"/>
  <c r="N240" i="28"/>
  <c r="L86" i="28"/>
  <c r="L203" i="28"/>
  <c r="M188" i="28"/>
  <c r="K188" i="28"/>
  <c r="M122" i="28"/>
  <c r="K86" i="28"/>
  <c r="J211" i="28"/>
  <c r="J161" i="28"/>
  <c r="M104" i="28"/>
  <c r="J170" i="28"/>
  <c r="J254" i="28"/>
  <c r="J101" i="28"/>
  <c r="L174" i="28"/>
  <c r="J49" i="28"/>
  <c r="J230" i="28"/>
  <c r="J169" i="28"/>
  <c r="L218" i="28"/>
  <c r="J235" i="28"/>
  <c r="J124" i="28"/>
  <c r="O128" i="28"/>
  <c r="O82" i="28"/>
  <c r="O233" i="28"/>
  <c r="N104" i="28"/>
  <c r="N140" i="28"/>
  <c r="M141" i="28"/>
  <c r="O193" i="28"/>
  <c r="O143" i="28"/>
  <c r="O162" i="28"/>
  <c r="N161" i="28"/>
  <c r="O227" i="28"/>
  <c r="O183" i="28"/>
  <c r="O135" i="28"/>
  <c r="N193" i="28"/>
  <c r="O185" i="28"/>
  <c r="N106" i="28"/>
  <c r="O176" i="28"/>
  <c r="N156" i="28"/>
  <c r="O139" i="28"/>
  <c r="O148" i="28"/>
  <c r="K206" i="28"/>
  <c r="M124" i="28"/>
  <c r="L108" i="28"/>
  <c r="K230" i="28"/>
  <c r="K52" i="28"/>
  <c r="M256" i="28"/>
  <c r="J216" i="28"/>
  <c r="J154" i="28"/>
  <c r="O43" i="28"/>
  <c r="N200" i="28"/>
  <c r="N150" i="28"/>
  <c r="O47" i="28"/>
  <c r="N124" i="28"/>
  <c r="N49" i="28"/>
  <c r="N252" i="28"/>
  <c r="O76" i="28"/>
  <c r="O188" i="28"/>
  <c r="N139" i="28"/>
  <c r="K131" i="28"/>
  <c r="K92" i="28"/>
  <c r="L102" i="28"/>
  <c r="M51" i="28"/>
  <c r="M171" i="28"/>
  <c r="L184" i="28"/>
  <c r="K105" i="28"/>
  <c r="L256" i="28"/>
  <c r="L217" i="28"/>
  <c r="L150" i="28"/>
  <c r="L60" i="28"/>
  <c r="L116" i="28"/>
  <c r="L207" i="28"/>
  <c r="L191" i="28"/>
  <c r="L204" i="28"/>
  <c r="K83" i="28"/>
  <c r="J127" i="28"/>
  <c r="M175" i="28"/>
  <c r="M102" i="28"/>
  <c r="M145" i="28"/>
  <c r="L180" i="28"/>
  <c r="L185" i="28"/>
  <c r="M192" i="28"/>
  <c r="M230" i="28"/>
  <c r="K163" i="28"/>
  <c r="K111" i="28"/>
  <c r="K181" i="28"/>
  <c r="K118" i="28"/>
  <c r="L146" i="28"/>
  <c r="L200" i="28"/>
  <c r="L199" i="28"/>
  <c r="K214" i="28"/>
  <c r="K193" i="28"/>
  <c r="L100" i="28"/>
  <c r="L187" i="28"/>
  <c r="L71" i="28"/>
  <c r="L65" i="28"/>
  <c r="L78" i="28"/>
  <c r="M184" i="28"/>
  <c r="K63" i="28"/>
  <c r="K85" i="28"/>
  <c r="K112" i="28"/>
  <c r="M56" i="28"/>
  <c r="M134" i="28"/>
  <c r="K133" i="28"/>
  <c r="L83" i="28"/>
  <c r="L75" i="28"/>
  <c r="L88" i="28"/>
  <c r="M246" i="28"/>
  <c r="L235" i="28"/>
  <c r="M208" i="28"/>
  <c r="K120" i="28"/>
  <c r="K124" i="28"/>
  <c r="L112" i="28"/>
  <c r="M173" i="28"/>
  <c r="M108" i="28"/>
  <c r="M99" i="28"/>
  <c r="K252" i="28"/>
  <c r="M221" i="28"/>
  <c r="J203" i="28"/>
  <c r="J202" i="28"/>
  <c r="L117" i="28"/>
  <c r="J47" i="28"/>
  <c r="L140" i="28"/>
  <c r="M180" i="28"/>
  <c r="M185" i="28"/>
  <c r="J208" i="28"/>
  <c r="J86" i="28"/>
  <c r="J82" i="28"/>
  <c r="L118" i="28"/>
  <c r="M144" i="28"/>
  <c r="J46" i="28"/>
  <c r="M115" i="28"/>
  <c r="M181" i="28"/>
  <c r="M118" i="28"/>
  <c r="J258" i="28"/>
  <c r="J255" i="28"/>
  <c r="M151" i="28"/>
  <c r="J123" i="28"/>
  <c r="M44" i="28"/>
  <c r="J227" i="28"/>
  <c r="M167" i="28"/>
  <c r="K108" i="28"/>
  <c r="J116" i="28"/>
  <c r="M215" i="28"/>
  <c r="M139" i="28"/>
  <c r="J182" i="28"/>
  <c r="J165" i="28"/>
  <c r="M57" i="28"/>
  <c r="J52" i="28"/>
  <c r="J178" i="28"/>
  <c r="N231" i="28"/>
  <c r="N135" i="28"/>
  <c r="O241" i="28"/>
  <c r="O169" i="28"/>
  <c r="N82" i="28"/>
  <c r="O146" i="28"/>
  <c r="O248" i="28"/>
  <c r="O84" i="28"/>
  <c r="N88" i="28"/>
  <c r="O184" i="28"/>
  <c r="O211" i="28"/>
  <c r="O167" i="28"/>
  <c r="N243" i="28"/>
  <c r="O107" i="28"/>
  <c r="N59" i="28"/>
  <c r="O180" i="28"/>
  <c r="N60" i="28"/>
  <c r="O49" i="28"/>
  <c r="N101" i="28"/>
  <c r="O119" i="28"/>
  <c r="N119" i="28"/>
  <c r="O101" i="28"/>
  <c r="N121" i="28"/>
  <c r="N166" i="28"/>
  <c r="N180" i="28"/>
  <c r="N151" i="28"/>
  <c r="N155" i="28"/>
  <c r="L168" i="28"/>
  <c r="J229" i="28"/>
  <c r="M114" i="28"/>
  <c r="M210" i="28"/>
  <c r="K93" i="28"/>
  <c r="K182" i="28"/>
  <c r="K145" i="28"/>
  <c r="M75" i="28"/>
  <c r="M93" i="28"/>
  <c r="K199" i="28"/>
  <c r="K59" i="28"/>
  <c r="M100" i="28"/>
  <c r="K155" i="28"/>
  <c r="L165" i="28"/>
  <c r="J249" i="28"/>
  <c r="M63" i="28"/>
  <c r="J184" i="28"/>
  <c r="J121" i="28"/>
  <c r="J53" i="28"/>
  <c r="J153" i="28"/>
  <c r="J72" i="28"/>
  <c r="J226" i="28"/>
  <c r="J201" i="28"/>
  <c r="M235" i="28"/>
  <c r="J187" i="28"/>
  <c r="J99" i="28"/>
  <c r="J142" i="28"/>
  <c r="J71" i="28"/>
  <c r="J199" i="28"/>
  <c r="J109" i="28"/>
  <c r="M116" i="28"/>
  <c r="J156" i="28"/>
  <c r="J221" i="28"/>
  <c r="O198" i="28"/>
  <c r="O250" i="28"/>
  <c r="O99" i="28"/>
  <c r="O214" i="28"/>
  <c r="N170" i="28"/>
  <c r="O120" i="28"/>
  <c r="M251" i="28"/>
  <c r="O231" i="28"/>
  <c r="O206" i="28"/>
  <c r="N143" i="28"/>
  <c r="O168" i="28"/>
  <c r="O153" i="28"/>
  <c r="O259" i="28"/>
  <c r="O104" i="28"/>
  <c r="O189" i="28"/>
  <c r="N207" i="28"/>
  <c r="O200" i="28"/>
  <c r="O161" i="28"/>
  <c r="N236" i="28"/>
  <c r="N217" i="28"/>
  <c r="N214" i="28"/>
  <c r="N102" i="28"/>
  <c r="O179" i="28"/>
  <c r="O140" i="28"/>
  <c r="N144" i="28"/>
  <c r="N183" i="28"/>
  <c r="N53" i="28"/>
  <c r="N87" i="28"/>
  <c r="N258" i="28"/>
  <c r="N138" i="28"/>
  <c r="O122" i="28"/>
  <c r="N255" i="28"/>
  <c r="N74" i="28"/>
  <c r="N44" i="28"/>
  <c r="N120" i="28"/>
  <c r="J67" i="28"/>
  <c r="K146" i="28"/>
  <c r="K200" i="28"/>
  <c r="J173" i="28"/>
  <c r="M166" i="28"/>
  <c r="O245" i="28"/>
  <c r="N235" i="28"/>
  <c r="J114" i="28"/>
  <c r="K103" i="28"/>
  <c r="J108" i="28"/>
  <c r="M200" i="28"/>
  <c r="K164" i="28"/>
  <c r="K235" i="28"/>
  <c r="K140" i="28"/>
  <c r="M147" i="28"/>
  <c r="M233" i="28"/>
  <c r="M224" i="28"/>
  <c r="K75" i="28"/>
  <c r="K221" i="28"/>
  <c r="K171" i="28"/>
  <c r="K256" i="28"/>
  <c r="K162" i="28"/>
  <c r="K180" i="28"/>
  <c r="K185" i="28"/>
  <c r="K66" i="28"/>
  <c r="J215" i="28"/>
  <c r="J139" i="28"/>
  <c r="M148" i="28"/>
  <c r="M178" i="28"/>
  <c r="M258" i="28"/>
  <c r="L82" i="28"/>
  <c r="J92" i="28"/>
  <c r="J174" i="28"/>
  <c r="J256" i="28"/>
  <c r="M209" i="28"/>
  <c r="M177" i="28"/>
  <c r="J138" i="28"/>
  <c r="J186" i="28"/>
  <c r="J207" i="28"/>
  <c r="J105" i="28"/>
  <c r="J83" i="28"/>
  <c r="J176" i="28"/>
  <c r="J88" i="28"/>
  <c r="J106" i="28"/>
  <c r="K43" i="28"/>
  <c r="M112" i="28"/>
  <c r="L248" i="28"/>
  <c r="J188" i="28"/>
  <c r="J74" i="28"/>
  <c r="J242" i="28"/>
  <c r="O45" i="28"/>
  <c r="O85" i="28"/>
  <c r="O191" i="28"/>
  <c r="M179" i="28"/>
  <c r="N79" i="28"/>
  <c r="O67" i="28"/>
  <c r="N98" i="28"/>
  <c r="O150" i="28"/>
  <c r="O86" i="28"/>
  <c r="O64" i="28"/>
  <c r="N69" i="28"/>
  <c r="O127" i="28"/>
  <c r="N176" i="28"/>
  <c r="O58" i="28"/>
  <c r="O121" i="28"/>
  <c r="O174" i="28"/>
  <c r="N186" i="28"/>
  <c r="O102" i="28"/>
  <c r="O149" i="28"/>
  <c r="N123" i="28"/>
  <c r="N91" i="28"/>
  <c r="N181" i="28"/>
  <c r="O151" i="28"/>
  <c r="O204" i="28"/>
  <c r="O247" i="28"/>
  <c r="O51" i="28"/>
  <c r="O66" i="28"/>
  <c r="J243" i="28"/>
  <c r="O74" i="28"/>
  <c r="N71" i="28"/>
  <c r="J193" i="28"/>
  <c r="N216" i="28"/>
  <c r="O145" i="28"/>
  <c r="K195" i="28"/>
  <c r="O75" i="28"/>
  <c r="J95" i="28"/>
  <c r="L80" i="28"/>
  <c r="M130" i="28"/>
  <c r="K161" i="28"/>
  <c r="J205" i="28"/>
  <c r="J68" i="28"/>
  <c r="L245" i="28"/>
  <c r="L183" i="28"/>
  <c r="K148" i="28"/>
  <c r="J246" i="28"/>
  <c r="J56" i="28"/>
  <c r="M43" i="28"/>
  <c r="J58" i="28"/>
  <c r="L114" i="28"/>
  <c r="J42" i="28"/>
  <c r="M199" i="28"/>
  <c r="M88" i="28"/>
  <c r="J209" i="28"/>
  <c r="J140" i="28"/>
  <c r="L198" i="28"/>
  <c r="M226" i="28"/>
  <c r="J90" i="28"/>
  <c r="J252" i="28"/>
  <c r="J179" i="28"/>
  <c r="L233" i="28"/>
  <c r="M131" i="28"/>
  <c r="J228" i="28"/>
  <c r="J167" i="28"/>
  <c r="J65" i="28"/>
  <c r="J218" i="28"/>
  <c r="N208" i="28"/>
  <c r="N195" i="28"/>
  <c r="N238" i="28"/>
  <c r="N244" i="28"/>
  <c r="O237" i="28"/>
  <c r="O210" i="28"/>
  <c r="O186" i="28"/>
  <c r="O181" i="28"/>
  <c r="N56" i="28"/>
  <c r="O92" i="28"/>
  <c r="O118" i="28"/>
  <c r="N78" i="28"/>
  <c r="O138" i="28"/>
  <c r="N254" i="28"/>
  <c r="N230" i="28"/>
  <c r="O87" i="28"/>
  <c r="N83" i="28"/>
  <c r="O53" i="28"/>
  <c r="O142" i="28"/>
  <c r="N66" i="28"/>
  <c r="N46" i="28"/>
  <c r="J76" i="28"/>
  <c r="N182" i="28"/>
  <c r="N107" i="28"/>
  <c r="O255" i="28"/>
  <c r="N221" i="28"/>
  <c r="N174" i="28"/>
  <c r="O157" i="28"/>
  <c r="N72" i="28"/>
  <c r="O115" i="28"/>
  <c r="N130" i="28"/>
  <c r="J94" i="28"/>
  <c r="J120" i="28"/>
  <c r="O221" i="28"/>
  <c r="L210" i="28"/>
  <c r="M153" i="28"/>
  <c r="J70" i="28"/>
  <c r="O222" i="28"/>
  <c r="N127" i="28"/>
  <c r="K175" i="28"/>
  <c r="J148" i="28"/>
  <c r="J131" i="28"/>
  <c r="H214" i="1"/>
  <c r="L50" i="28"/>
  <c r="K13" i="29"/>
  <c r="L77" i="28"/>
  <c r="J135" i="28"/>
  <c r="G212" i="1" a="1"/>
  <c r="G212" i="1" s="1"/>
  <c r="H212" i="1" s="1"/>
  <c r="G199" i="1" a="1"/>
  <c r="G199" i="1" s="1"/>
  <c r="H199" i="1" s="1"/>
  <c r="K10" i="29"/>
  <c r="K7" i="29"/>
  <c r="G11" i="1" a="1"/>
  <c r="G11" i="1" s="1"/>
  <c r="H11" i="1" s="1"/>
  <c r="J192" i="28"/>
  <c r="L232" i="28"/>
  <c r="G54" i="1" a="1"/>
  <c r="G54" i="1" s="1"/>
  <c r="H54" i="1" s="1"/>
  <c r="M149" i="28"/>
  <c r="L84" i="28"/>
  <c r="G53" i="1" a="1"/>
  <c r="G53" i="1" s="1"/>
  <c r="H53" i="1" s="1"/>
  <c r="G62" i="1" a="1"/>
  <c r="G62" i="1" s="1"/>
  <c r="H62" i="1" s="1"/>
  <c r="G211" i="1" a="1"/>
  <c r="G211" i="1" s="1"/>
  <c r="G210" i="1" a="1"/>
  <c r="G210" i="1" s="1"/>
  <c r="G131" i="1" a="1"/>
  <c r="G131" i="1" s="1"/>
  <c r="H131" i="1" s="1"/>
  <c r="H219" i="1"/>
  <c r="G222" i="1" a="1"/>
  <c r="G222" i="1" s="1"/>
  <c r="G220" i="1" a="1"/>
  <c r="G220" i="1" s="1"/>
  <c r="G223" i="1" a="1"/>
  <c r="G223" i="1" s="1"/>
  <c r="F11" i="29"/>
  <c r="J11" i="29"/>
  <c r="G218" i="1" a="1"/>
  <c r="G218" i="1" s="1"/>
  <c r="J158" i="28"/>
  <c r="G217" i="1" a="1"/>
  <c r="G217" i="1" s="1"/>
  <c r="J189" i="28"/>
  <c r="G216" i="1" a="1"/>
  <c r="G216" i="1" s="1"/>
  <c r="J98" i="28"/>
  <c r="G206" i="1" a="1"/>
  <c r="G206" i="1" s="1"/>
  <c r="J103" i="28"/>
  <c r="G209" i="1" a="1"/>
  <c r="G209" i="1" s="1"/>
  <c r="J150" i="28"/>
  <c r="G207" i="1" a="1"/>
  <c r="G207" i="1" s="1"/>
  <c r="L95" i="28"/>
  <c r="G221" i="1" a="1"/>
  <c r="G221" i="1" s="1"/>
  <c r="G208" i="1" a="1"/>
  <c r="G208" i="1" s="1"/>
  <c r="J69" i="28"/>
  <c r="H205" i="1"/>
  <c r="G198" i="1" a="1"/>
  <c r="G198" i="1" s="1"/>
  <c r="L153" i="28"/>
  <c r="G196" i="1" a="1"/>
  <c r="G196" i="1" s="1"/>
  <c r="J137" i="28"/>
  <c r="G204" i="1" a="1"/>
  <c r="G204" i="1" s="1"/>
  <c r="J185" i="28"/>
  <c r="G197" i="1" a="1"/>
  <c r="G197" i="1" s="1"/>
  <c r="J78" i="28"/>
  <c r="G201" i="1" a="1"/>
  <c r="G201" i="1" s="1"/>
  <c r="J168" i="28"/>
  <c r="G200" i="1" a="1"/>
  <c r="G200" i="1" s="1"/>
  <c r="J195" i="28"/>
  <c r="G203" i="1" a="1"/>
  <c r="G203" i="1" s="1"/>
  <c r="L70" i="28"/>
  <c r="G202" i="1" a="1"/>
  <c r="G202" i="1" s="1"/>
  <c r="J64" i="28"/>
  <c r="G213" i="1" a="1"/>
  <c r="G213" i="1" s="1"/>
  <c r="G49" i="1" a="1"/>
  <c r="G49" i="1" s="1"/>
  <c r="H49" i="1" s="1"/>
  <c r="G51" i="1" a="1"/>
  <c r="G51" i="1" s="1"/>
  <c r="H51" i="1" s="1"/>
  <c r="G35" i="1" a="1"/>
  <c r="G35" i="1" s="1"/>
  <c r="H35" i="1" s="1"/>
  <c r="G56" i="1" a="1"/>
  <c r="G56" i="1" s="1"/>
  <c r="H56" i="1" s="1"/>
  <c r="L44" i="28"/>
  <c r="K179" i="28"/>
  <c r="K117" i="28"/>
  <c r="M76" i="28"/>
  <c r="G46" i="1" a="1"/>
  <c r="G46" i="1" s="1"/>
  <c r="H46" i="1" s="1"/>
  <c r="G78" i="1" a="1"/>
  <c r="G78" i="1" s="1"/>
  <c r="H78" i="1" s="1"/>
  <c r="G67" i="1" a="1"/>
  <c r="G67" i="1" s="1"/>
  <c r="H67" i="1" s="1"/>
  <c r="G122" i="1" a="1"/>
  <c r="G122" i="1" s="1"/>
  <c r="H122" i="1" s="1"/>
  <c r="G91" i="1" a="1"/>
  <c r="G91" i="1" s="1"/>
  <c r="H91" i="1" s="1"/>
  <c r="G45" i="1" a="1"/>
  <c r="G45" i="1" s="1"/>
  <c r="H45" i="1" s="1"/>
  <c r="J59" i="28"/>
  <c r="G14" i="1" a="1"/>
  <c r="G14" i="1" s="1"/>
  <c r="H14" i="1" s="1"/>
  <c r="G74" i="1" a="1"/>
  <c r="G74" i="1" s="1"/>
  <c r="H74" i="1" s="1"/>
  <c r="L99" i="28"/>
  <c r="G26" i="1" a="1"/>
  <c r="G26" i="1" s="1"/>
  <c r="G12" i="1" a="1"/>
  <c r="G12" i="1" s="1"/>
  <c r="H12" i="1" s="1"/>
  <c r="G60" i="1" a="1"/>
  <c r="G60" i="1" s="1"/>
  <c r="H60" i="1" s="1"/>
  <c r="K192" i="28"/>
  <c r="J13" i="29"/>
  <c r="G31" i="1" a="1"/>
  <c r="G31" i="1" s="1"/>
  <c r="H31" i="1" s="1"/>
  <c r="J10" i="29"/>
  <c r="J8" i="29"/>
  <c r="G57" i="1" a="1"/>
  <c r="G57" i="1" s="1"/>
  <c r="H57" i="1" s="1"/>
  <c r="K135" i="28"/>
  <c r="G83" i="1" a="1"/>
  <c r="G83" i="1" s="1"/>
  <c r="H83" i="1" s="1"/>
  <c r="J7" i="29"/>
  <c r="G69" i="1" a="1"/>
  <c r="G69" i="1" s="1"/>
  <c r="H69" i="1" s="1"/>
  <c r="M242" i="28"/>
  <c r="G96" i="1" a="1"/>
  <c r="G96" i="1" s="1"/>
  <c r="H96" i="1" s="1"/>
  <c r="K176" i="28"/>
  <c r="K246" i="28"/>
  <c r="K157" i="28"/>
  <c r="M241" i="28"/>
  <c r="L169" i="28"/>
  <c r="K84" i="28"/>
  <c r="L215" i="28"/>
  <c r="K255" i="28"/>
  <c r="M244" i="28"/>
  <c r="M61" i="28"/>
  <c r="L74" i="28"/>
  <c r="K143" i="28"/>
  <c r="K58" i="28"/>
  <c r="L219" i="28"/>
  <c r="K119" i="28"/>
  <c r="G11" i="29"/>
  <c r="K102" i="28"/>
  <c r="M49" i="28"/>
  <c r="L155" i="28"/>
  <c r="L159" i="28"/>
  <c r="L205" i="28"/>
  <c r="L221" i="28"/>
  <c r="K61" i="28"/>
  <c r="K203" i="28"/>
  <c r="M119" i="28"/>
  <c r="L257" i="28"/>
  <c r="K244" i="28"/>
  <c r="K166" i="28"/>
  <c r="L107" i="28"/>
  <c r="K215" i="28"/>
  <c r="K79" i="28"/>
  <c r="L164" i="28"/>
  <c r="K257" i="28"/>
  <c r="L147" i="28"/>
  <c r="L62" i="28"/>
  <c r="L236" i="28"/>
  <c r="K130" i="28"/>
  <c r="M127" i="28"/>
  <c r="K198" i="28"/>
  <c r="K154" i="28"/>
  <c r="K144" i="28"/>
  <c r="K134" i="28"/>
  <c r="L113" i="28"/>
  <c r="L104" i="28"/>
  <c r="L214" i="28"/>
  <c r="L239" i="28"/>
  <c r="L122" i="28"/>
  <c r="K222" i="28"/>
  <c r="M257" i="28"/>
  <c r="L138" i="28"/>
  <c r="K89" i="28"/>
  <c r="L157" i="28"/>
  <c r="L145" i="28"/>
  <c r="L255" i="28"/>
  <c r="K174" i="28"/>
  <c r="L259" i="28"/>
  <c r="K186" i="28"/>
  <c r="M50" i="28"/>
  <c r="M120" i="28"/>
  <c r="L222" i="28"/>
  <c r="L166" i="28"/>
  <c r="L134" i="28"/>
  <c r="L243" i="28"/>
  <c r="M159" i="28"/>
  <c r="M232" i="28"/>
  <c r="M46" i="28"/>
  <c r="L224" i="28"/>
  <c r="L149" i="28"/>
  <c r="L66" i="28"/>
  <c r="K231" i="28"/>
  <c r="M154" i="28"/>
  <c r="M228" i="28"/>
  <c r="M90" i="28"/>
  <c r="K165" i="28"/>
  <c r="K90" i="28"/>
  <c r="L106" i="28"/>
  <c r="K247" i="28"/>
  <c r="M89" i="28"/>
  <c r="L52" i="28"/>
  <c r="L154" i="28"/>
  <c r="K46" i="28"/>
  <c r="M223" i="28"/>
  <c r="M84" i="28"/>
  <c r="M222" i="28"/>
  <c r="K191" i="28"/>
  <c r="M155" i="28"/>
  <c r="M60" i="28"/>
  <c r="L254" i="28"/>
  <c r="K91" i="28"/>
  <c r="M249" i="28"/>
  <c r="L123" i="28"/>
  <c r="K178" i="28"/>
  <c r="K49" i="28"/>
  <c r="M123" i="28"/>
  <c r="K152" i="28"/>
  <c r="K65" i="28"/>
  <c r="L176" i="28"/>
  <c r="M236" i="28"/>
  <c r="L76" i="28"/>
  <c r="K110" i="28"/>
  <c r="L127" i="28"/>
  <c r="K45" i="28"/>
  <c r="M53" i="28"/>
  <c r="L249" i="28"/>
  <c r="L142" i="28"/>
  <c r="L246" i="28"/>
  <c r="M58" i="28"/>
  <c r="K220" i="28"/>
  <c r="M187" i="28"/>
  <c r="M113" i="28"/>
  <c r="M157" i="28"/>
  <c r="M132" i="28"/>
  <c r="L244" i="28"/>
  <c r="L231" i="28"/>
  <c r="L115" i="28"/>
  <c r="L49" i="28"/>
  <c r="L94" i="28"/>
  <c r="L144" i="28"/>
  <c r="M259" i="28"/>
  <c r="L192" i="28"/>
  <c r="M140" i="28"/>
  <c r="M225" i="28"/>
  <c r="K201" i="28"/>
  <c r="L133" i="28"/>
  <c r="K240" i="28"/>
  <c r="K94" i="28"/>
  <c r="K258" i="28"/>
  <c r="K77" i="28"/>
  <c r="K241" i="28"/>
  <c r="K121" i="28"/>
  <c r="K229" i="28"/>
  <c r="K113" i="28"/>
  <c r="K170" i="28"/>
  <c r="L132" i="28"/>
  <c r="K223" i="28"/>
  <c r="M216" i="28"/>
  <c r="L223" i="28"/>
  <c r="K100" i="28"/>
  <c r="M136" i="28"/>
  <c r="L230" i="28"/>
  <c r="L229" i="28"/>
  <c r="M80" i="28"/>
  <c r="M214" i="28"/>
  <c r="M186" i="28"/>
  <c r="K132" i="28"/>
  <c r="K101" i="28"/>
  <c r="K237" i="28"/>
  <c r="M229" i="28"/>
  <c r="K44" i="28"/>
  <c r="M91" i="28"/>
  <c r="K96" i="28"/>
  <c r="M248" i="28"/>
  <c r="L173" i="28"/>
  <c r="K67" i="28"/>
  <c r="L258" i="28"/>
  <c r="L141" i="28"/>
  <c r="L167" i="28"/>
  <c r="K208" i="28"/>
  <c r="L68" i="28"/>
  <c r="L211" i="28"/>
  <c r="L43" i="28"/>
  <c r="K249" i="28"/>
  <c r="L57" i="28"/>
  <c r="L170" i="28"/>
  <c r="L242" i="28"/>
  <c r="L216" i="28"/>
  <c r="L105" i="28"/>
  <c r="L85" i="28"/>
  <c r="K116" i="28"/>
  <c r="K187" i="28"/>
  <c r="K173" i="28"/>
  <c r="K184" i="28"/>
  <c r="K123" i="28"/>
  <c r="K204" i="28"/>
  <c r="L237" i="28"/>
  <c r="K141" i="28"/>
  <c r="M110" i="28"/>
  <c r="K136" i="28"/>
  <c r="L63" i="28"/>
  <c r="K236" i="28"/>
  <c r="L220" i="28"/>
  <c r="L59" i="28"/>
  <c r="M255" i="28"/>
  <c r="M83" i="28"/>
  <c r="M198" i="28"/>
  <c r="K50" i="28"/>
  <c r="M169" i="28"/>
  <c r="M52" i="28"/>
  <c r="L87" i="28"/>
  <c r="L96" i="28"/>
  <c r="L228" i="28"/>
  <c r="K80" i="28"/>
  <c r="K243" i="28"/>
  <c r="M220" i="28"/>
  <c r="L67" i="28"/>
  <c r="K226" i="28"/>
  <c r="M121" i="28"/>
  <c r="K225" i="28"/>
  <c r="M143" i="28"/>
  <c r="M219" i="28"/>
  <c r="K228" i="28"/>
  <c r="K53" i="28"/>
  <c r="L46" i="28"/>
  <c r="L97" i="28"/>
  <c r="M85" i="28"/>
  <c r="M67" i="28"/>
  <c r="L91" i="28"/>
  <c r="L131" i="28"/>
  <c r="L151" i="28"/>
  <c r="L161" i="28"/>
  <c r="L206" i="28"/>
  <c r="L251" i="28"/>
  <c r="M240" i="28"/>
  <c r="M162" i="28"/>
  <c r="K142" i="28"/>
  <c r="K72" i="28"/>
  <c r="M133" i="28"/>
  <c r="K74" i="28"/>
  <c r="K42" i="28"/>
  <c r="M142" i="28"/>
  <c r="L136" i="28"/>
  <c r="K197" i="28"/>
  <c r="M217" i="28"/>
  <c r="M65" i="28"/>
  <c r="K106" i="28"/>
  <c r="L181" i="28"/>
  <c r="L188" i="28"/>
  <c r="K233" i="28"/>
  <c r="M207" i="28"/>
  <c r="K104" i="28"/>
  <c r="K205" i="28"/>
  <c r="M231" i="28"/>
  <c r="K259" i="28"/>
  <c r="L156" i="28"/>
  <c r="L72" i="28"/>
  <c r="L171" i="28"/>
  <c r="K76" i="28"/>
  <c r="L58" i="28"/>
  <c r="M59" i="28"/>
  <c r="K251" i="28"/>
  <c r="J45" i="28"/>
  <c r="K122" i="28"/>
  <c r="L101" i="28"/>
  <c r="L175" i="28"/>
  <c r="J159" i="28"/>
  <c r="K227" i="28"/>
  <c r="L238" i="28"/>
  <c r="K194" i="28"/>
  <c r="M201" i="28"/>
  <c r="L201" i="28"/>
  <c r="K238" i="28"/>
  <c r="M227" i="28"/>
  <c r="L202" i="28"/>
  <c r="K202" i="28"/>
  <c r="M109" i="28"/>
  <c r="L172" i="28"/>
  <c r="K47" i="28"/>
  <c r="K71" i="28"/>
  <c r="M247" i="28"/>
  <c r="L247" i="28"/>
  <c r="M182" i="28"/>
  <c r="L109" i="28"/>
  <c r="L182" i="28"/>
  <c r="L56" i="28"/>
  <c r="K172" i="28"/>
  <c r="K109" i="28"/>
  <c r="K209" i="28"/>
  <c r="K159" i="28"/>
  <c r="L227" i="28"/>
  <c r="L209" i="28"/>
  <c r="L47" i="28"/>
  <c r="M107" i="28"/>
  <c r="M238" i="28"/>
  <c r="L194" i="28"/>
  <c r="M172" i="28"/>
  <c r="L110" i="28"/>
  <c r="G59" i="1" a="1"/>
  <c r="G59" i="1" s="1"/>
  <c r="H59" i="1" s="1"/>
  <c r="G68" i="1" a="1"/>
  <c r="G68" i="1" s="1"/>
  <c r="H68" i="1" s="1"/>
  <c r="G81" i="1" a="1"/>
  <c r="G81" i="1" s="1"/>
  <c r="G58" i="1" a="1"/>
  <c r="G58" i="1" s="1"/>
  <c r="H58" i="1" s="1"/>
  <c r="G116" i="1" a="1"/>
  <c r="G116" i="1" s="1"/>
  <c r="H116" i="1" s="1"/>
  <c r="G150" i="1" a="1"/>
  <c r="G150" i="1" s="1"/>
  <c r="H150" i="1" s="1"/>
  <c r="G147" i="1" a="1"/>
  <c r="G147" i="1" s="1"/>
  <c r="G171" i="1" a="1"/>
  <c r="G171" i="1" s="1"/>
  <c r="G63" i="1" a="1"/>
  <c r="G63" i="1" s="1"/>
  <c r="G139" i="1" a="1"/>
  <c r="G139" i="1" s="1"/>
  <c r="G76" i="1" a="1"/>
  <c r="G76" i="1" s="1"/>
  <c r="G89" i="1" a="1"/>
  <c r="G89" i="1" s="1"/>
  <c r="H89" i="1" s="1"/>
  <c r="G144" i="1" a="1"/>
  <c r="G144" i="1" s="1"/>
  <c r="G118" i="1" a="1"/>
  <c r="G118" i="1" s="1"/>
  <c r="G48" i="1" a="1"/>
  <c r="G48" i="1" s="1"/>
  <c r="G120" i="1" a="1"/>
  <c r="G120" i="1" s="1"/>
  <c r="H120" i="1" s="1"/>
  <c r="G71" i="1" a="1"/>
  <c r="G71" i="1" s="1"/>
  <c r="H71" i="1" s="1"/>
  <c r="G24" i="1" a="1"/>
  <c r="G24" i="1" s="1"/>
  <c r="G84" i="1" a="1"/>
  <c r="G84" i="1" s="1"/>
  <c r="G50" i="1" a="1"/>
  <c r="G50" i="1" s="1"/>
  <c r="G107" i="1" a="1"/>
  <c r="G107" i="1" s="1"/>
  <c r="H107" i="1" s="1"/>
  <c r="G165" i="1" a="1"/>
  <c r="G165" i="1" s="1"/>
  <c r="H165" i="1" s="1"/>
  <c r="G38" i="1" a="1"/>
  <c r="G38" i="1" s="1"/>
  <c r="G189" i="1" a="1"/>
  <c r="G189" i="1" s="1"/>
  <c r="G73" i="1" a="1"/>
  <c r="G73" i="1" s="1"/>
  <c r="H73" i="1" s="1"/>
  <c r="G128" i="1" a="1"/>
  <c r="G128" i="1" s="1"/>
  <c r="G80" i="1" a="1"/>
  <c r="G80" i="1" s="1"/>
  <c r="H80" i="1" s="1"/>
  <c r="G173" i="1" a="1"/>
  <c r="G173" i="1" s="1"/>
  <c r="G22" i="1" a="1"/>
  <c r="G22" i="1" s="1"/>
  <c r="G159" i="1" a="1"/>
  <c r="G159" i="1" s="1"/>
  <c r="H159" i="1" s="1"/>
  <c r="G95" i="1" a="1"/>
  <c r="G95" i="1" s="1"/>
  <c r="H95" i="1" s="1"/>
  <c r="G164" i="1" a="1"/>
  <c r="G164" i="1" s="1"/>
  <c r="G18" i="1" a="1"/>
  <c r="G18" i="1" s="1"/>
  <c r="G176" i="1" a="1"/>
  <c r="G176" i="1" s="1"/>
  <c r="G52" i="1" a="1"/>
  <c r="G52" i="1" s="1"/>
  <c r="H52" i="1" s="1"/>
  <c r="G133" i="1" a="1"/>
  <c r="G133" i="1" s="1"/>
  <c r="H133" i="1" s="1"/>
  <c r="G32" i="1" a="1"/>
  <c r="G32" i="1" s="1"/>
  <c r="H32" i="1" s="1"/>
  <c r="G47" i="1" a="1"/>
  <c r="G47" i="1" s="1"/>
  <c r="G123" i="1" a="1"/>
  <c r="G123" i="1" s="1"/>
  <c r="H123" i="1" s="1"/>
  <c r="G55" i="1" a="1"/>
  <c r="G55" i="1" s="1"/>
  <c r="G70" i="1" a="1"/>
  <c r="G70" i="1" s="1"/>
  <c r="G115" i="1" a="1"/>
  <c r="G115" i="1" s="1"/>
  <c r="H115" i="1" s="1"/>
  <c r="G155" i="1" a="1"/>
  <c r="G155" i="1" s="1"/>
  <c r="G28" i="1" a="1"/>
  <c r="G28" i="1" s="1"/>
  <c r="H28" i="1" s="1"/>
  <c r="G88" i="1" a="1"/>
  <c r="G88" i="1" s="1"/>
  <c r="G90" i="1" a="1"/>
  <c r="G90" i="1" s="1"/>
  <c r="G158" i="1" a="1"/>
  <c r="G158" i="1" s="1"/>
  <c r="H158" i="1" s="1"/>
  <c r="G61" i="1" a="1"/>
  <c r="G61" i="1" s="1"/>
  <c r="G105" i="1" a="1"/>
  <c r="G105" i="1" s="1"/>
  <c r="H105" i="1" s="1"/>
  <c r="G148" i="1" a="1"/>
  <c r="G148" i="1" s="1"/>
  <c r="H148" i="1" s="1"/>
  <c r="G146" i="1" a="1"/>
  <c r="G146" i="1" s="1"/>
  <c r="H146" i="1" s="1"/>
  <c r="G179" i="1" a="1"/>
  <c r="G179" i="1" s="1"/>
  <c r="H179" i="1" s="1"/>
  <c r="G25" i="1" a="1"/>
  <c r="G25" i="1" s="1"/>
  <c r="G136" i="1" a="1"/>
  <c r="G136" i="1" s="1"/>
  <c r="G40" i="1" a="1"/>
  <c r="G40" i="1" s="1"/>
  <c r="H40" i="1" s="1"/>
  <c r="G124" i="1" a="1"/>
  <c r="G124" i="1" s="1"/>
  <c r="G193" i="1" a="1"/>
  <c r="G193" i="1" s="1"/>
  <c r="G98" i="1" a="1"/>
  <c r="G98" i="1" s="1"/>
  <c r="H98" i="1" s="1"/>
  <c r="G33" i="1" a="1"/>
  <c r="G33" i="1" s="1"/>
  <c r="G75" i="1" a="1"/>
  <c r="G75" i="1" s="1"/>
  <c r="H75" i="1" s="1"/>
  <c r="G185" i="1" a="1"/>
  <c r="G185" i="1" s="1"/>
  <c r="G126" i="1" a="1"/>
  <c r="G126" i="1" s="1"/>
  <c r="H126" i="1" s="1"/>
  <c r="G170" i="1" a="1"/>
  <c r="G170" i="1" s="1"/>
  <c r="H170" i="1" s="1"/>
  <c r="G138" i="1" a="1"/>
  <c r="G138" i="1" s="1"/>
  <c r="H138" i="1" s="1"/>
  <c r="G121" i="1" a="1"/>
  <c r="G121" i="1" s="1"/>
  <c r="G17" i="1" a="1"/>
  <c r="G17" i="1" s="1"/>
  <c r="E53" i="29"/>
  <c r="G145" i="1" a="1"/>
  <c r="G145" i="1" s="1"/>
  <c r="H145" i="1" s="1"/>
  <c r="G92" i="1" a="1"/>
  <c r="G92" i="1" s="1"/>
  <c r="H92" i="1" s="1"/>
  <c r="G19" i="1" a="1"/>
  <c r="G19" i="1" s="1"/>
  <c r="H19" i="1" s="1"/>
  <c r="E62" i="29"/>
  <c r="G37" i="1" a="1"/>
  <c r="G37" i="1" s="1"/>
  <c r="G192" i="1" a="1"/>
  <c r="G192" i="1" s="1"/>
  <c r="G181" i="1" a="1"/>
  <c r="G181" i="1" s="1"/>
  <c r="H181" i="1" s="1"/>
  <c r="G184" i="1" a="1"/>
  <c r="G184" i="1" s="1"/>
  <c r="G129" i="1" a="1"/>
  <c r="G129" i="1" s="1"/>
  <c r="H129" i="1" s="1"/>
  <c r="G43" i="1" a="1"/>
  <c r="G43" i="1" s="1"/>
  <c r="G153" i="1" a="1"/>
  <c r="G153" i="1" s="1"/>
  <c r="H153" i="1" s="1"/>
  <c r="G186" i="1" a="1"/>
  <c r="G186" i="1" s="1"/>
  <c r="G151" i="1" a="1"/>
  <c r="G151" i="1" s="1"/>
  <c r="G164" i="28" s="1"/>
  <c r="I164" i="28" s="1"/>
  <c r="G104" i="1" a="1"/>
  <c r="G104" i="1" s="1"/>
  <c r="G161" i="1" a="1"/>
  <c r="G161" i="1" s="1"/>
  <c r="H161" i="1" s="1"/>
  <c r="G23" i="1" a="1"/>
  <c r="G23" i="1" s="1"/>
  <c r="G97" i="28" s="1"/>
  <c r="I97" i="28" s="1"/>
  <c r="G110" i="1" a="1"/>
  <c r="G110" i="1" s="1"/>
  <c r="H110" i="1" s="1"/>
  <c r="G65" i="1" a="1"/>
  <c r="G65" i="1" s="1"/>
  <c r="G143" i="1" a="1"/>
  <c r="G143" i="1" s="1"/>
  <c r="G130" i="1" a="1"/>
  <c r="G130" i="1" s="1"/>
  <c r="G149" i="1" a="1"/>
  <c r="G149" i="1" s="1"/>
  <c r="G15" i="1" a="1"/>
  <c r="G15" i="1" s="1"/>
  <c r="G44" i="1" a="1"/>
  <c r="G44" i="1" s="1"/>
  <c r="G87" i="1" a="1"/>
  <c r="G87" i="1" s="1"/>
  <c r="G93" i="1" a="1"/>
  <c r="G93" i="1" s="1"/>
  <c r="H93" i="1" s="1"/>
  <c r="I13" i="29"/>
  <c r="G190" i="1" a="1"/>
  <c r="G190" i="1" s="1"/>
  <c r="H190" i="1" s="1"/>
  <c r="G94" i="1" a="1"/>
  <c r="G94" i="1" s="1"/>
  <c r="G162" i="1" a="1"/>
  <c r="G162" i="1" s="1"/>
  <c r="G163" i="1" a="1"/>
  <c r="G163" i="1" s="1"/>
  <c r="H163" i="1" s="1"/>
  <c r="G99" i="1" a="1"/>
  <c r="G99" i="1" s="1"/>
  <c r="G100" i="1" a="1"/>
  <c r="G100" i="1" s="1"/>
  <c r="H100" i="1" s="1"/>
  <c r="G82" i="1" a="1"/>
  <c r="G82" i="1" s="1"/>
  <c r="G111" i="1" a="1"/>
  <c r="G111" i="1" s="1"/>
  <c r="H111" i="1" s="1"/>
  <c r="G119" i="1" a="1"/>
  <c r="G119" i="1" s="1"/>
  <c r="H119" i="1" s="1"/>
  <c r="G21" i="1" a="1"/>
  <c r="G21" i="1" s="1"/>
  <c r="G177" i="1" a="1"/>
  <c r="G177" i="1" s="1"/>
  <c r="H177" i="1" s="1"/>
  <c r="G103" i="1" a="1"/>
  <c r="G103" i="1" s="1"/>
  <c r="G160" i="1" a="1"/>
  <c r="G160" i="1" s="1"/>
  <c r="G197" i="28" s="1"/>
  <c r="I197" i="28" s="1"/>
  <c r="G194" i="1" a="1"/>
  <c r="G194" i="1" s="1"/>
  <c r="H194" i="1" s="1"/>
  <c r="G72" i="1" a="1"/>
  <c r="G72" i="1" s="1"/>
  <c r="H72" i="1" s="1"/>
  <c r="G117" i="1" a="1"/>
  <c r="G117" i="1" s="1"/>
  <c r="H117" i="1" s="1"/>
  <c r="G29" i="1" a="1"/>
  <c r="G29" i="1" s="1"/>
  <c r="G180" i="28" s="1"/>
  <c r="I180" i="28" s="1"/>
  <c r="G152" i="1" a="1"/>
  <c r="G152" i="1" s="1"/>
  <c r="H152" i="1" s="1"/>
  <c r="G30" i="1" a="1"/>
  <c r="G30" i="1" s="1"/>
  <c r="H30" i="1" s="1"/>
  <c r="G135" i="1" a="1"/>
  <c r="G135" i="1" s="1"/>
  <c r="G39" i="1" a="1"/>
  <c r="G39" i="1" s="1"/>
  <c r="H39" i="1" s="1"/>
  <c r="G113" i="1" a="1"/>
  <c r="G113" i="1" s="1"/>
  <c r="H113" i="1" s="1"/>
  <c r="G41" i="1" a="1"/>
  <c r="G41" i="1" s="1"/>
  <c r="G175" i="1" a="1"/>
  <c r="G175" i="1" s="1"/>
  <c r="G85" i="1" a="1"/>
  <c r="G85" i="1" s="1"/>
  <c r="G97" i="1" a="1"/>
  <c r="G97" i="1" s="1"/>
  <c r="G167" i="1" a="1"/>
  <c r="G167" i="1" s="1"/>
  <c r="G127" i="1" a="1"/>
  <c r="G127" i="1" s="1"/>
  <c r="G137" i="1" a="1"/>
  <c r="G137" i="1" s="1"/>
  <c r="H11" i="29"/>
  <c r="G172" i="1" a="1"/>
  <c r="G172" i="1" s="1"/>
  <c r="G36" i="1" a="1"/>
  <c r="G36" i="1" s="1"/>
  <c r="H36" i="1" s="1"/>
  <c r="G154" i="1" a="1"/>
  <c r="G154" i="1" s="1"/>
  <c r="G20" i="1" a="1"/>
  <c r="G20" i="1" s="1"/>
  <c r="G139" i="28" s="1"/>
  <c r="I139" i="28" s="1"/>
  <c r="G112" i="1" a="1"/>
  <c r="G112" i="1" s="1"/>
  <c r="H112" i="1" s="1"/>
  <c r="G66" i="1" a="1"/>
  <c r="G66" i="1" s="1"/>
  <c r="H66" i="1" s="1"/>
  <c r="G42" i="1" a="1"/>
  <c r="G42" i="1" s="1"/>
  <c r="H42" i="1" s="1"/>
  <c r="G141" i="1" a="1"/>
  <c r="G141" i="1" s="1"/>
  <c r="G191" i="1" a="1"/>
  <c r="G191" i="1" s="1"/>
  <c r="G168" i="1" a="1"/>
  <c r="G168" i="1" s="1"/>
  <c r="G252" i="28" s="1"/>
  <c r="I252" i="28" s="1"/>
  <c r="G106" i="1" a="1"/>
  <c r="G106" i="1" s="1"/>
  <c r="H106" i="1" s="1"/>
  <c r="I8" i="29"/>
  <c r="G187" i="1" a="1"/>
  <c r="G187" i="1" s="1"/>
  <c r="G109" i="1" a="1"/>
  <c r="G109" i="1" s="1"/>
  <c r="G183" i="1" a="1"/>
  <c r="G183" i="1" s="1"/>
  <c r="H183" i="1" s="1"/>
  <c r="G174" i="1" a="1"/>
  <c r="G174" i="1" s="1"/>
  <c r="G114" i="1" a="1"/>
  <c r="G114" i="1" s="1"/>
  <c r="G77" i="1" a="1"/>
  <c r="G77" i="1" s="1"/>
  <c r="G101" i="1" a="1"/>
  <c r="G101" i="1" s="1"/>
  <c r="I7" i="29"/>
  <c r="G140" i="1" a="1"/>
  <c r="G140" i="1" s="1"/>
  <c r="G182" i="1" a="1"/>
  <c r="G182" i="1" s="1"/>
  <c r="G156" i="1" a="1"/>
  <c r="G156" i="1" s="1"/>
  <c r="H156" i="1" s="1"/>
  <c r="H10" i="29"/>
  <c r="G142" i="1" a="1"/>
  <c r="G142" i="1" s="1"/>
  <c r="G183" i="28" s="1"/>
  <c r="I183" i="28" s="1"/>
  <c r="H13" i="29"/>
  <c r="G10" i="29"/>
  <c r="G79" i="1" a="1"/>
  <c r="G79" i="1" s="1"/>
  <c r="G108" i="1" a="1"/>
  <c r="G108" i="1" s="1"/>
  <c r="G184" i="28" s="1"/>
  <c r="I184" i="28" s="1"/>
  <c r="G178" i="1" a="1"/>
  <c r="G178" i="1" s="1"/>
  <c r="H178" i="1" s="1"/>
  <c r="G169" i="1" a="1"/>
  <c r="G169" i="1" s="1"/>
  <c r="G253" i="28" s="1"/>
  <c r="I253" i="28" s="1"/>
  <c r="G132" i="1" a="1"/>
  <c r="G132" i="1" s="1"/>
  <c r="H132" i="1" s="1"/>
  <c r="G195" i="1" a="1"/>
  <c r="G195" i="1" s="1"/>
  <c r="H195" i="1" s="1"/>
  <c r="G157" i="1" a="1"/>
  <c r="G157" i="1" s="1"/>
  <c r="G27" i="1" a="1"/>
  <c r="G27" i="1" s="1"/>
  <c r="H27" i="1" s="1"/>
  <c r="G102" i="1" a="1"/>
  <c r="G102" i="1" s="1"/>
  <c r="H102" i="1" s="1"/>
  <c r="I11" i="29"/>
  <c r="G125" i="1" a="1"/>
  <c r="G125" i="1" s="1"/>
  <c r="H125" i="1" s="1"/>
  <c r="G180" i="1" a="1"/>
  <c r="G180" i="1" s="1"/>
  <c r="H180" i="1" s="1"/>
  <c r="G13" i="29"/>
  <c r="G7" i="29"/>
  <c r="G64" i="1" a="1"/>
  <c r="G64" i="1" s="1"/>
  <c r="G188" i="1" a="1"/>
  <c r="G188" i="1" s="1"/>
  <c r="H188" i="1" s="1"/>
  <c r="G8" i="29"/>
  <c r="G16" i="1" a="1"/>
  <c r="G16" i="1" s="1"/>
  <c r="H7" i="29"/>
  <c r="G134" i="1" a="1"/>
  <c r="G134" i="1" s="1"/>
  <c r="H8" i="29"/>
  <c r="O48" i="28"/>
  <c r="O50" i="28"/>
  <c r="O130" i="28"/>
  <c r="E59" i="29"/>
  <c r="E61" i="29"/>
  <c r="E52" i="29"/>
  <c r="E41" i="29"/>
  <c r="E58" i="29"/>
  <c r="G86" i="1" a="1"/>
  <c r="G86" i="1" s="1"/>
  <c r="E49" i="29"/>
  <c r="E43" i="29"/>
  <c r="O141" i="28"/>
  <c r="G166" i="1" a="1"/>
  <c r="G166" i="1" s="1"/>
  <c r="F7" i="29"/>
  <c r="G13" i="1" a="1"/>
  <c r="G13" i="1" s="1"/>
  <c r="G129" i="28" s="1"/>
  <c r="I129" i="28" s="1"/>
  <c r="K9" i="1"/>
  <c r="E40" i="29"/>
  <c r="E31" i="29"/>
  <c r="F10" i="29"/>
  <c r="G9" i="1" a="1"/>
  <c r="G9" i="1" s="1"/>
  <c r="F8" i="29"/>
  <c r="G8" i="1" a="1"/>
  <c r="G8" i="1" s="1"/>
  <c r="E37" i="29"/>
  <c r="O199" i="28"/>
  <c r="K11" i="29"/>
  <c r="E38" i="29"/>
  <c r="E29" i="29"/>
  <c r="K8" i="1"/>
  <c r="K8" i="29"/>
  <c r="E32" i="29"/>
  <c r="E55" i="29"/>
  <c r="M71" i="28"/>
  <c r="I10" i="29"/>
  <c r="E28" i="29"/>
  <c r="F13" i="29"/>
  <c r="G7" i="1" a="1"/>
  <c r="G7" i="1" s="1"/>
  <c r="E50" i="29"/>
  <c r="E34" i="29"/>
  <c r="G10" i="1" a="1"/>
  <c r="G10" i="1" s="1"/>
  <c r="G111" i="28" s="1"/>
  <c r="I111" i="28" s="1"/>
  <c r="E64" i="29"/>
  <c r="G34" i="1" a="1"/>
  <c r="G34" i="1" s="1"/>
  <c r="F62" i="29"/>
  <c r="J212" i="28"/>
  <c r="J213" i="28"/>
  <c r="J126" i="28"/>
  <c r="R6" i="1"/>
  <c r="J73" i="28"/>
  <c r="G48" i="28" l="1"/>
  <c r="I48" i="28" s="1"/>
  <c r="G186" i="28"/>
  <c r="I186" i="28" s="1"/>
  <c r="H124" i="28"/>
  <c r="G236" i="28"/>
  <c r="I236" i="28" s="1"/>
  <c r="G256" i="28"/>
  <c r="I256" i="28" s="1"/>
  <c r="G218" i="28"/>
  <c r="I218" i="28" s="1"/>
  <c r="G174" i="28"/>
  <c r="I174" i="28" s="1"/>
  <c r="G140" i="28"/>
  <c r="I140" i="28" s="1"/>
  <c r="G92" i="28"/>
  <c r="I92" i="28" s="1"/>
  <c r="G114" i="28"/>
  <c r="I114" i="28" s="1"/>
  <c r="G116" i="28"/>
  <c r="I116" i="28" s="1"/>
  <c r="G75" i="28"/>
  <c r="I75" i="28" s="1"/>
  <c r="G108" i="28"/>
  <c r="I108" i="28" s="1"/>
  <c r="G112" i="28"/>
  <c r="I112" i="28" s="1"/>
  <c r="G82" i="28"/>
  <c r="I82" i="28" s="1"/>
  <c r="G86" i="28"/>
  <c r="I86" i="28" s="1"/>
  <c r="G210" i="28"/>
  <c r="I210" i="28" s="1"/>
  <c r="G200" i="28"/>
  <c r="I200" i="28" s="1"/>
  <c r="G193" i="28"/>
  <c r="I193" i="28" s="1"/>
  <c r="G209" i="28"/>
  <c r="I209" i="28" s="1"/>
  <c r="G179" i="28"/>
  <c r="I179" i="28" s="1"/>
  <c r="H211" i="1"/>
  <c r="H210" i="1"/>
  <c r="H223" i="1"/>
  <c r="H222" i="1"/>
  <c r="H221" i="1"/>
  <c r="H220" i="1"/>
  <c r="H216" i="1"/>
  <c r="G98" i="28"/>
  <c r="I98" i="28" s="1"/>
  <c r="H217" i="1"/>
  <c r="G189" i="28"/>
  <c r="I189" i="28" s="1"/>
  <c r="H213" i="1"/>
  <c r="G118" i="28"/>
  <c r="I118" i="28" s="1"/>
  <c r="H218" i="1"/>
  <c r="G158" i="28"/>
  <c r="I158" i="28" s="1"/>
  <c r="H208" i="1"/>
  <c r="G69" i="28"/>
  <c r="I69" i="28" s="1"/>
  <c r="H209" i="1"/>
  <c r="G150" i="28"/>
  <c r="I150" i="28" s="1"/>
  <c r="H207" i="1"/>
  <c r="G95" i="28"/>
  <c r="I95" i="28" s="1"/>
  <c r="H206" i="1"/>
  <c r="G103" i="28"/>
  <c r="I103" i="28" s="1"/>
  <c r="H202" i="1"/>
  <c r="H64" i="28" s="1"/>
  <c r="G64" i="28"/>
  <c r="I64" i="28" s="1"/>
  <c r="H200" i="1"/>
  <c r="G195" i="28"/>
  <c r="I195" i="28" s="1"/>
  <c r="H197" i="1"/>
  <c r="H78" i="28" s="1"/>
  <c r="G78" i="28"/>
  <c r="I78" i="28" s="1"/>
  <c r="H196" i="1"/>
  <c r="G137" i="28"/>
  <c r="I137" i="28" s="1"/>
  <c r="H203" i="1"/>
  <c r="G70" i="28"/>
  <c r="I70" i="28" s="1"/>
  <c r="H201" i="1"/>
  <c r="H168" i="28" s="1"/>
  <c r="G168" i="28"/>
  <c r="I168" i="28" s="1"/>
  <c r="H204" i="1"/>
  <c r="G185" i="28"/>
  <c r="I185" i="28" s="1"/>
  <c r="H198" i="1"/>
  <c r="H153" i="28" s="1"/>
  <c r="G153" i="28"/>
  <c r="I153" i="28" s="1"/>
  <c r="G227" i="28"/>
  <c r="I227" i="28" s="1"/>
  <c r="H26" i="1"/>
  <c r="G44" i="28"/>
  <c r="I44" i="28" s="1"/>
  <c r="G67" i="28"/>
  <c r="I67" i="28" s="1"/>
  <c r="G43" i="28"/>
  <c r="I43" i="28" s="1"/>
  <c r="G233" i="28"/>
  <c r="I233" i="28" s="1"/>
  <c r="G226" i="28"/>
  <c r="I226" i="28" s="1"/>
  <c r="G221" i="28"/>
  <c r="I221" i="28" s="1"/>
  <c r="G181" i="28"/>
  <c r="I181" i="28" s="1"/>
  <c r="H237" i="28"/>
  <c r="G211" i="28"/>
  <c r="I211" i="28" s="1"/>
  <c r="G87" i="28"/>
  <c r="I87" i="28" s="1"/>
  <c r="G99" i="28"/>
  <c r="I99" i="28" s="1"/>
  <c r="G59" i="28"/>
  <c r="I59" i="28" s="1"/>
  <c r="G237" i="28"/>
  <c r="I237" i="28" s="1"/>
  <c r="G147" i="28"/>
  <c r="I147" i="28" s="1"/>
  <c r="G215" i="28"/>
  <c r="I215" i="28" s="1"/>
  <c r="G228" i="28"/>
  <c r="I228" i="28" s="1"/>
  <c r="G225" i="28"/>
  <c r="I225" i="28" s="1"/>
  <c r="G149" i="28"/>
  <c r="I149" i="28" s="1"/>
  <c r="G66" i="28"/>
  <c r="I66" i="28" s="1"/>
  <c r="G223" i="28"/>
  <c r="I223" i="28" s="1"/>
  <c r="G136" i="28"/>
  <c r="I136" i="28" s="1"/>
  <c r="G62" i="28"/>
  <c r="I62" i="28" s="1"/>
  <c r="G88" i="28"/>
  <c r="I88" i="28" s="1"/>
  <c r="H219" i="28"/>
  <c r="G205" i="28"/>
  <c r="I205" i="28" s="1"/>
  <c r="G85" i="28"/>
  <c r="I85" i="28" s="1"/>
  <c r="G119" i="28"/>
  <c r="I119" i="28" s="1"/>
  <c r="G152" i="28"/>
  <c r="I152" i="28" s="1"/>
  <c r="G130" i="28"/>
  <c r="I130" i="28" s="1"/>
  <c r="G232" i="28"/>
  <c r="I232" i="28" s="1"/>
  <c r="G244" i="28"/>
  <c r="I244" i="28" s="1"/>
  <c r="G155" i="28"/>
  <c r="I155" i="28" s="1"/>
  <c r="G101" i="28"/>
  <c r="I101" i="28" s="1"/>
  <c r="G167" i="28"/>
  <c r="I167" i="28" s="1"/>
  <c r="G217" i="28"/>
  <c r="I217" i="28" s="1"/>
  <c r="G235" i="28"/>
  <c r="I235" i="28" s="1"/>
  <c r="G76" i="28"/>
  <c r="I76" i="28" s="1"/>
  <c r="G173" i="28"/>
  <c r="I173" i="28" s="1"/>
  <c r="G157" i="28"/>
  <c r="I157" i="28" s="1"/>
  <c r="G51" i="28"/>
  <c r="I51" i="28" s="1"/>
  <c r="G42" i="28"/>
  <c r="I42" i="28" s="1"/>
  <c r="H204" i="28"/>
  <c r="G171" i="28"/>
  <c r="I171" i="28" s="1"/>
  <c r="G175" i="28"/>
  <c r="I175" i="28" s="1"/>
  <c r="G79" i="28"/>
  <c r="I79" i="28" s="1"/>
  <c r="G61" i="28"/>
  <c r="I61" i="28" s="1"/>
  <c r="G176" i="28"/>
  <c r="I176" i="28" s="1"/>
  <c r="G74" i="28"/>
  <c r="I74" i="28" s="1"/>
  <c r="G241" i="28"/>
  <c r="I241" i="28" s="1"/>
  <c r="G259" i="28"/>
  <c r="I259" i="28" s="1"/>
  <c r="G170" i="28"/>
  <c r="I170" i="28" s="1"/>
  <c r="G133" i="28"/>
  <c r="I133" i="28" s="1"/>
  <c r="G63" i="28"/>
  <c r="I63" i="28" s="1"/>
  <c r="G229" i="28"/>
  <c r="I229" i="28" s="1"/>
  <c r="G117" i="28"/>
  <c r="I117" i="28" s="1"/>
  <c r="G142" i="28"/>
  <c r="I142" i="28" s="1"/>
  <c r="G163" i="28"/>
  <c r="I163" i="28" s="1"/>
  <c r="G207" i="28"/>
  <c r="I207" i="28" s="1"/>
  <c r="G243" i="28"/>
  <c r="I243" i="28" s="1"/>
  <c r="G113" i="28"/>
  <c r="I113" i="28" s="1"/>
  <c r="G94" i="28"/>
  <c r="I94" i="28" s="1"/>
  <c r="G138" i="28"/>
  <c r="I138" i="28" s="1"/>
  <c r="G144" i="28"/>
  <c r="I144" i="28" s="1"/>
  <c r="G96" i="28"/>
  <c r="I96" i="28" s="1"/>
  <c r="G80" i="28"/>
  <c r="I80" i="28" s="1"/>
  <c r="G165" i="28"/>
  <c r="I165" i="28" s="1"/>
  <c r="G247" i="28"/>
  <c r="I247" i="28" s="1"/>
  <c r="G214" i="28"/>
  <c r="I214" i="28" s="1"/>
  <c r="G220" i="28"/>
  <c r="I220" i="28" s="1"/>
  <c r="G188" i="28"/>
  <c r="I188" i="28" s="1"/>
  <c r="G106" i="28"/>
  <c r="I106" i="28" s="1"/>
  <c r="G162" i="28"/>
  <c r="I162" i="28" s="1"/>
  <c r="H173" i="28"/>
  <c r="G254" i="28"/>
  <c r="I254" i="28" s="1"/>
  <c r="G246" i="28"/>
  <c r="I246" i="28" s="1"/>
  <c r="G178" i="28"/>
  <c r="I178" i="28" s="1"/>
  <c r="G134" i="28"/>
  <c r="I134" i="28" s="1"/>
  <c r="G53" i="28"/>
  <c r="I53" i="28" s="1"/>
  <c r="G60" i="28"/>
  <c r="I60" i="28" s="1"/>
  <c r="G57" i="28"/>
  <c r="I57" i="28" s="1"/>
  <c r="G216" i="28"/>
  <c r="I216" i="28" s="1"/>
  <c r="G240" i="28"/>
  <c r="I240" i="28" s="1"/>
  <c r="G248" i="28"/>
  <c r="I248" i="28" s="1"/>
  <c r="H230" i="28"/>
  <c r="G132" i="28"/>
  <c r="I132" i="28" s="1"/>
  <c r="G52" i="28"/>
  <c r="I52" i="28" s="1"/>
  <c r="G201" i="28"/>
  <c r="I201" i="28" s="1"/>
  <c r="G238" i="28"/>
  <c r="I238" i="28" s="1"/>
  <c r="G110" i="28"/>
  <c r="I110" i="28" s="1"/>
  <c r="G202" i="28"/>
  <c r="I202" i="28" s="1"/>
  <c r="G159" i="28"/>
  <c r="I159" i="28" s="1"/>
  <c r="G131" i="28"/>
  <c r="I131" i="28" s="1"/>
  <c r="G109" i="28"/>
  <c r="I109" i="28" s="1"/>
  <c r="G172" i="28"/>
  <c r="I172" i="28" s="1"/>
  <c r="G71" i="28"/>
  <c r="I71" i="28" s="1"/>
  <c r="G93" i="28"/>
  <c r="I93" i="28" s="1"/>
  <c r="H76" i="1"/>
  <c r="H108" i="28" s="1"/>
  <c r="G151" i="28"/>
  <c r="I151" i="28" s="1"/>
  <c r="G123" i="28"/>
  <c r="I123" i="28" s="1"/>
  <c r="H118" i="1"/>
  <c r="H167" i="1"/>
  <c r="H81" i="1"/>
  <c r="G230" i="28"/>
  <c r="I230" i="28" s="1"/>
  <c r="H24" i="1"/>
  <c r="H105" i="28" s="1"/>
  <c r="G77" i="28"/>
  <c r="I77" i="28" s="1"/>
  <c r="H50" i="1"/>
  <c r="H161" i="28" s="1"/>
  <c r="H48" i="1"/>
  <c r="H147" i="1"/>
  <c r="H171" i="1"/>
  <c r="H179" i="28" s="1"/>
  <c r="G251" i="28"/>
  <c r="I251" i="28" s="1"/>
  <c r="H189" i="1"/>
  <c r="H144" i="1"/>
  <c r="G231" i="28"/>
  <c r="I231" i="28" s="1"/>
  <c r="H63" i="1"/>
  <c r="H139" i="1"/>
  <c r="H173" i="1"/>
  <c r="H228" i="28" s="1"/>
  <c r="G198" i="28"/>
  <c r="I198" i="28" s="1"/>
  <c r="G115" i="28"/>
  <c r="I115" i="28" s="1"/>
  <c r="H84" i="1"/>
  <c r="H250" i="28" s="1"/>
  <c r="G204" i="28"/>
  <c r="I204" i="28" s="1"/>
  <c r="G124" i="28"/>
  <c r="I124" i="28" s="1"/>
  <c r="H18" i="1"/>
  <c r="H152" i="28" s="1"/>
  <c r="G154" i="28"/>
  <c r="I154" i="28" s="1"/>
  <c r="H164" i="1"/>
  <c r="H94" i="28" s="1"/>
  <c r="H38" i="1"/>
  <c r="H128" i="1"/>
  <c r="G100" i="28"/>
  <c r="I100" i="28" s="1"/>
  <c r="G242" i="28"/>
  <c r="I242" i="28" s="1"/>
  <c r="G135" i="28"/>
  <c r="I135" i="28" s="1"/>
  <c r="G224" i="28"/>
  <c r="I224" i="28" s="1"/>
  <c r="H155" i="1"/>
  <c r="H22" i="1"/>
  <c r="G47" i="28"/>
  <c r="I47" i="28" s="1"/>
  <c r="H176" i="1"/>
  <c r="H174" i="28" s="1"/>
  <c r="G192" i="28"/>
  <c r="I192" i="28" s="1"/>
  <c r="G65" i="28"/>
  <c r="I65" i="28" s="1"/>
  <c r="H55" i="1"/>
  <c r="H61" i="1"/>
  <c r="G145" i="28"/>
  <c r="I145" i="28" s="1"/>
  <c r="G206" i="28"/>
  <c r="I206" i="28" s="1"/>
  <c r="H87" i="1"/>
  <c r="H37" i="1"/>
  <c r="H149" i="1"/>
  <c r="G72" i="28"/>
  <c r="I72" i="28" s="1"/>
  <c r="H90" i="1"/>
  <c r="H47" i="1"/>
  <c r="H70" i="1"/>
  <c r="H171" i="28" s="1"/>
  <c r="G222" i="28"/>
  <c r="I222" i="28" s="1"/>
  <c r="H88" i="1"/>
  <c r="G121" i="28"/>
  <c r="I121" i="28" s="1"/>
  <c r="H124" i="1"/>
  <c r="H50" i="28" s="1"/>
  <c r="H185" i="1"/>
  <c r="G249" i="28"/>
  <c r="I249" i="28" s="1"/>
  <c r="H193" i="1"/>
  <c r="H259" i="28" s="1"/>
  <c r="G91" i="28"/>
  <c r="I91" i="28" s="1"/>
  <c r="H15" i="1"/>
  <c r="H121" i="1"/>
  <c r="H162" i="1"/>
  <c r="H205" i="28" s="1"/>
  <c r="G104" i="28"/>
  <c r="I104" i="28" s="1"/>
  <c r="G83" i="28"/>
  <c r="I83" i="28" s="1"/>
  <c r="H136" i="1"/>
  <c r="H25" i="1"/>
  <c r="H82" i="1"/>
  <c r="G122" i="28"/>
  <c r="I122" i="28" s="1"/>
  <c r="H41" i="1"/>
  <c r="H99" i="28" s="1"/>
  <c r="G120" i="28"/>
  <c r="I120" i="28" s="1"/>
  <c r="H151" i="1"/>
  <c r="H164" i="28" s="1"/>
  <c r="G161" i="28"/>
  <c r="I161" i="28" s="1"/>
  <c r="G105" i="28"/>
  <c r="I105" i="28" s="1"/>
  <c r="G56" i="28"/>
  <c r="I56" i="28" s="1"/>
  <c r="G250" i="28"/>
  <c r="I250" i="28" s="1"/>
  <c r="G46" i="28"/>
  <c r="I46" i="28" s="1"/>
  <c r="H160" i="1"/>
  <c r="H52" i="28" s="1"/>
  <c r="H33" i="1"/>
  <c r="H220" i="28" s="1"/>
  <c r="H85" i="1"/>
  <c r="H99" i="1"/>
  <c r="H17" i="1"/>
  <c r="H214" i="28" s="1"/>
  <c r="G50" i="28"/>
  <c r="I50" i="28" s="1"/>
  <c r="G156" i="28"/>
  <c r="I156" i="28" s="1"/>
  <c r="G107" i="28"/>
  <c r="I107" i="28" s="1"/>
  <c r="H44" i="1"/>
  <c r="H143" i="1"/>
  <c r="G45" i="28"/>
  <c r="I45" i="28" s="1"/>
  <c r="G258" i="28"/>
  <c r="I258" i="28" s="1"/>
  <c r="H192" i="1"/>
  <c r="G148" i="28"/>
  <c r="I148" i="28" s="1"/>
  <c r="H43" i="1"/>
  <c r="G187" i="28"/>
  <c r="I187" i="28" s="1"/>
  <c r="G194" i="28"/>
  <c r="I194" i="28" s="1"/>
  <c r="G68" i="28"/>
  <c r="I68" i="28" s="1"/>
  <c r="H65" i="1"/>
  <c r="G58" i="28"/>
  <c r="I58" i="28" s="1"/>
  <c r="G84" i="28"/>
  <c r="I84" i="28" s="1"/>
  <c r="G208" i="28"/>
  <c r="I208" i="28" s="1"/>
  <c r="H186" i="1"/>
  <c r="H121" i="28" s="1"/>
  <c r="G143" i="28"/>
  <c r="I143" i="28" s="1"/>
  <c r="G49" i="28"/>
  <c r="I49" i="28" s="1"/>
  <c r="H154" i="1"/>
  <c r="H137" i="1"/>
  <c r="G191" i="28"/>
  <c r="I191" i="28" s="1"/>
  <c r="G169" i="28"/>
  <c r="I169" i="28" s="1"/>
  <c r="G90" i="28"/>
  <c r="I90" i="28" s="1"/>
  <c r="H104" i="1"/>
  <c r="G182" i="28"/>
  <c r="I182" i="28" s="1"/>
  <c r="H130" i="1"/>
  <c r="H101" i="1"/>
  <c r="H64" i="1"/>
  <c r="H23" i="1"/>
  <c r="H184" i="1"/>
  <c r="H256" i="28" s="1"/>
  <c r="H21" i="1"/>
  <c r="H97" i="1"/>
  <c r="H94" i="1"/>
  <c r="H236" i="28" s="1"/>
  <c r="H103" i="1"/>
  <c r="H91" i="28" s="1"/>
  <c r="H135" i="1"/>
  <c r="H175" i="1"/>
  <c r="H127" i="1"/>
  <c r="H83" i="28" s="1"/>
  <c r="G127" i="28"/>
  <c r="I127" i="28" s="1"/>
  <c r="H141" i="1"/>
  <c r="H136" i="28" s="1"/>
  <c r="H169" i="1"/>
  <c r="H253" i="28" s="1"/>
  <c r="G89" i="28"/>
  <c r="I89" i="28" s="1"/>
  <c r="H174" i="1"/>
  <c r="H157" i="1"/>
  <c r="H120" i="28" s="1"/>
  <c r="G219" i="28"/>
  <c r="I219" i="28" s="1"/>
  <c r="H182" i="1"/>
  <c r="H29" i="1"/>
  <c r="H180" i="28" s="1"/>
  <c r="H142" i="1"/>
  <c r="H183" i="28" s="1"/>
  <c r="H77" i="1"/>
  <c r="G177" i="28"/>
  <c r="I177" i="28" s="1"/>
  <c r="H79" i="1"/>
  <c r="H134" i="1"/>
  <c r="H62" i="28" s="1"/>
  <c r="H172" i="1"/>
  <c r="H101" i="28" s="1"/>
  <c r="G166" i="28"/>
  <c r="I166" i="28" s="1"/>
  <c r="G239" i="28"/>
  <c r="I239" i="28" s="1"/>
  <c r="H20" i="1"/>
  <c r="H168" i="1"/>
  <c r="H252" i="28" s="1"/>
  <c r="H108" i="1"/>
  <c r="H258" i="28" s="1"/>
  <c r="G102" i="28"/>
  <c r="I102" i="28" s="1"/>
  <c r="H109" i="1"/>
  <c r="H140" i="1"/>
  <c r="H114" i="1"/>
  <c r="H48" i="28" s="1"/>
  <c r="G203" i="28"/>
  <c r="I203" i="28" s="1"/>
  <c r="H191" i="1"/>
  <c r="H187" i="1"/>
  <c r="H223" i="28" s="1"/>
  <c r="G257" i="28"/>
  <c r="I257" i="28" s="1"/>
  <c r="G146" i="28"/>
  <c r="I146" i="28" s="1"/>
  <c r="G255" i="28"/>
  <c r="I255" i="28" s="1"/>
  <c r="G245" i="28"/>
  <c r="I245" i="28" s="1"/>
  <c r="H16" i="1"/>
  <c r="H181" i="28" s="1"/>
  <c r="H86" i="1"/>
  <c r="E8" i="29"/>
  <c r="H8" i="1"/>
  <c r="H135" i="28" s="1"/>
  <c r="E17" i="29"/>
  <c r="H7" i="1"/>
  <c r="H127" i="28" s="1"/>
  <c r="E22" i="29"/>
  <c r="E13" i="29"/>
  <c r="E16" i="29"/>
  <c r="E7" i="29"/>
  <c r="H13" i="1"/>
  <c r="E11" i="29"/>
  <c r="G199" i="28"/>
  <c r="I199" i="28" s="1"/>
  <c r="E20" i="29"/>
  <c r="H34" i="1"/>
  <c r="H10" i="1"/>
  <c r="H111" i="28" s="1"/>
  <c r="E19" i="29"/>
  <c r="H9" i="1"/>
  <c r="H45" i="28" s="1"/>
  <c r="E10" i="29"/>
  <c r="H166" i="1"/>
  <c r="G141" i="28"/>
  <c r="I141" i="28" s="1"/>
  <c r="J81" i="28"/>
  <c r="J54" i="28"/>
  <c r="J196" i="28"/>
  <c r="K62" i="29"/>
  <c r="F61" i="29"/>
  <c r="F64" i="29"/>
  <c r="F60" i="29"/>
  <c r="F58" i="29"/>
  <c r="F59" i="29"/>
  <c r="H62" i="29"/>
  <c r="H59" i="29"/>
  <c r="H63" i="29"/>
  <c r="H61" i="29"/>
  <c r="H58" i="29"/>
  <c r="H64" i="29"/>
  <c r="H60" i="29"/>
  <c r="M190" i="28"/>
  <c r="W6" i="1"/>
  <c r="K9" i="29" s="1"/>
  <c r="V6" i="1"/>
  <c r="L73" i="28"/>
  <c r="L190" i="28"/>
  <c r="M81" i="28"/>
  <c r="N190" i="28"/>
  <c r="U6" i="1"/>
  <c r="M126" i="28"/>
  <c r="N73" i="28"/>
  <c r="J160" i="28" l="1"/>
  <c r="J55" i="28"/>
  <c r="H166" i="28"/>
  <c r="H59" i="28"/>
  <c r="H98" i="28"/>
  <c r="N160" i="28"/>
  <c r="N55" i="28"/>
  <c r="H251" i="28"/>
  <c r="H116" i="28"/>
  <c r="H134" i="28"/>
  <c r="H80" i="28"/>
  <c r="H72" i="28"/>
  <c r="H249" i="28"/>
  <c r="H87" i="28"/>
  <c r="H75" i="28"/>
  <c r="H137" i="28"/>
  <c r="H195" i="28"/>
  <c r="H203" i="28"/>
  <c r="H79" i="28"/>
  <c r="H257" i="28"/>
  <c r="H76" i="28"/>
  <c r="H130" i="28"/>
  <c r="H148" i="28"/>
  <c r="H245" i="28"/>
  <c r="H117" i="28"/>
  <c r="H86" i="28"/>
  <c r="H210" i="28"/>
  <c r="H74" i="28"/>
  <c r="H102" i="28"/>
  <c r="H139" i="28"/>
  <c r="H208" i="28"/>
  <c r="H110" i="28"/>
  <c r="H242" i="28"/>
  <c r="H156" i="28"/>
  <c r="H93" i="28"/>
  <c r="H103" i="28"/>
  <c r="H42" i="28"/>
  <c r="H140" i="28"/>
  <c r="H112" i="28"/>
  <c r="H169" i="28"/>
  <c r="H218" i="28"/>
  <c r="H200" i="28"/>
  <c r="F9" i="29"/>
  <c r="F18" i="29" s="1"/>
  <c r="J128" i="28"/>
  <c r="H113" i="28"/>
  <c r="H185" i="28"/>
  <c r="H70" i="28"/>
  <c r="H95" i="28"/>
  <c r="H69" i="28"/>
  <c r="H118" i="28"/>
  <c r="J9" i="29"/>
  <c r="N128" i="28"/>
  <c r="H241" i="28"/>
  <c r="H115" i="28"/>
  <c r="H226" i="28"/>
  <c r="H122" i="28"/>
  <c r="H193" i="28"/>
  <c r="H147" i="28"/>
  <c r="H133" i="28"/>
  <c r="H49" i="28"/>
  <c r="H84" i="28"/>
  <c r="H150" i="28"/>
  <c r="H158" i="28"/>
  <c r="H189" i="28"/>
  <c r="H82" i="28"/>
  <c r="H114" i="28"/>
  <c r="H192" i="28"/>
  <c r="H129" i="28"/>
  <c r="H238" i="28"/>
  <c r="H167" i="28"/>
  <c r="H188" i="28"/>
  <c r="H144" i="28"/>
  <c r="H143" i="28"/>
  <c r="H104" i="28"/>
  <c r="H92" i="28"/>
  <c r="H146" i="28"/>
  <c r="H88" i="28"/>
  <c r="H235" i="28"/>
  <c r="H244" i="28"/>
  <c r="H149" i="28"/>
  <c r="H141" i="28"/>
  <c r="H186" i="28"/>
  <c r="H246" i="28"/>
  <c r="H217" i="28"/>
  <c r="H97" i="28"/>
  <c r="H176" i="28"/>
  <c r="H119" i="28"/>
  <c r="H155" i="28"/>
  <c r="H215" i="28"/>
  <c r="H157" i="28"/>
  <c r="H175" i="28"/>
  <c r="H184" i="28"/>
  <c r="H221" i="28"/>
  <c r="H61" i="28"/>
  <c r="J12" i="29"/>
  <c r="N234" i="28"/>
  <c r="H199" i="28"/>
  <c r="H43" i="28"/>
  <c r="H165" i="28"/>
  <c r="H163" i="28"/>
  <c r="H243" i="28"/>
  <c r="H170" i="28"/>
  <c r="H85" i="28"/>
  <c r="H201" i="28"/>
  <c r="H44" i="28"/>
  <c r="H248" i="28"/>
  <c r="H106" i="28"/>
  <c r="H154" i="28"/>
  <c r="H191" i="28"/>
  <c r="H100" i="28"/>
  <c r="H123" i="28"/>
  <c r="H231" i="28"/>
  <c r="H239" i="28"/>
  <c r="H211" i="28"/>
  <c r="H66" i="28"/>
  <c r="H57" i="28"/>
  <c r="H63" i="28"/>
  <c r="H187" i="28"/>
  <c r="H229" i="28"/>
  <c r="H224" i="28"/>
  <c r="H222" i="28"/>
  <c r="H51" i="28"/>
  <c r="H53" i="28"/>
  <c r="H197" i="28"/>
  <c r="H60" i="28"/>
  <c r="H172" i="28"/>
  <c r="H96" i="28"/>
  <c r="H58" i="28"/>
  <c r="H67" i="28"/>
  <c r="H46" i="28"/>
  <c r="H225" i="28"/>
  <c r="H77" i="28"/>
  <c r="H89" i="28"/>
  <c r="H132" i="28"/>
  <c r="H65" i="28"/>
  <c r="F12" i="29"/>
  <c r="J234" i="28"/>
  <c r="H232" i="28"/>
  <c r="H233" i="28"/>
  <c r="H254" i="28"/>
  <c r="H142" i="28"/>
  <c r="H178" i="28"/>
  <c r="H247" i="28"/>
  <c r="H207" i="28"/>
  <c r="H138" i="28"/>
  <c r="H162" i="28"/>
  <c r="H216" i="28"/>
  <c r="H240" i="28"/>
  <c r="H68" i="28"/>
  <c r="H177" i="28"/>
  <c r="H151" i="28"/>
  <c r="H206" i="28"/>
  <c r="H107" i="28"/>
  <c r="H198" i="28"/>
  <c r="H145" i="28"/>
  <c r="H90" i="28"/>
  <c r="H255" i="28"/>
  <c r="H194" i="28"/>
  <c r="H159" i="28"/>
  <c r="H202" i="28"/>
  <c r="H71" i="28"/>
  <c r="H109" i="28"/>
  <c r="H131" i="28"/>
  <c r="H209" i="28"/>
  <c r="H182" i="28"/>
  <c r="H47" i="28"/>
  <c r="H56" i="28"/>
  <c r="H227" i="28"/>
  <c r="J125" i="28"/>
  <c r="M54" i="28"/>
  <c r="N54" i="28"/>
  <c r="J190" i="28"/>
  <c r="L54" i="28"/>
  <c r="M196" i="28"/>
  <c r="N125" i="28"/>
  <c r="M212" i="28"/>
  <c r="N196" i="28"/>
  <c r="O213" i="28"/>
  <c r="F20" i="29"/>
  <c r="F22" i="29"/>
  <c r="I62" i="29"/>
  <c r="M213" i="28"/>
  <c r="F16" i="29"/>
  <c r="F37" i="29"/>
  <c r="I63" i="29"/>
  <c r="I64" i="29"/>
  <c r="J60" i="29"/>
  <c r="J63" i="29"/>
  <c r="N81" i="28"/>
  <c r="F38" i="29"/>
  <c r="F43" i="29"/>
  <c r="J62" i="29"/>
  <c r="J61" i="29"/>
  <c r="K12" i="29"/>
  <c r="I60" i="29"/>
  <c r="I61" i="29"/>
  <c r="K63" i="29"/>
  <c r="J58" i="29"/>
  <c r="J64" i="29"/>
  <c r="K60" i="29"/>
  <c r="K64" i="29"/>
  <c r="O54" i="28"/>
  <c r="K61" i="29"/>
  <c r="K59" i="29"/>
  <c r="K58" i="29"/>
  <c r="J59" i="29"/>
  <c r="I59" i="29"/>
  <c r="I58" i="29"/>
  <c r="F17" i="29"/>
  <c r="F41" i="29"/>
  <c r="F19" i="29"/>
  <c r="H20" i="29"/>
  <c r="F39" i="29"/>
  <c r="F40" i="29"/>
  <c r="F42" i="29"/>
  <c r="L126" i="28"/>
  <c r="O126" i="28"/>
  <c r="L81" i="28"/>
  <c r="L196" i="28"/>
  <c r="L212" i="28"/>
  <c r="L213" i="28"/>
  <c r="L160" i="28" l="1"/>
  <c r="L55" i="28"/>
  <c r="M160" i="28"/>
  <c r="M55" i="28"/>
  <c r="H9" i="29"/>
  <c r="H18" i="29" s="1"/>
  <c r="L128" i="28"/>
  <c r="I9" i="29"/>
  <c r="I18" i="29" s="1"/>
  <c r="M128" i="28"/>
  <c r="I12" i="29"/>
  <c r="I21" i="29" s="1"/>
  <c r="M234" i="28"/>
  <c r="H12" i="29"/>
  <c r="H21" i="29" s="1"/>
  <c r="L234" i="28"/>
  <c r="L125" i="28"/>
  <c r="M125" i="28"/>
  <c r="N126" i="28"/>
  <c r="O73" i="28"/>
  <c r="O196" i="28"/>
  <c r="O212" i="28"/>
  <c r="N213" i="28"/>
  <c r="O81" i="28"/>
  <c r="N212" i="28"/>
  <c r="O190" i="28"/>
  <c r="M73" i="28"/>
  <c r="O125" i="28"/>
  <c r="K20" i="29"/>
  <c r="I20" i="29"/>
  <c r="J18" i="29"/>
  <c r="J22" i="29"/>
  <c r="J19" i="29"/>
  <c r="J20" i="29"/>
  <c r="J17" i="29"/>
  <c r="J16" i="29"/>
  <c r="I22" i="29"/>
  <c r="I19" i="29"/>
  <c r="I17" i="29"/>
  <c r="I16" i="29"/>
  <c r="J41" i="29"/>
  <c r="H16" i="29"/>
  <c r="H22" i="29"/>
  <c r="H17" i="29"/>
  <c r="H19" i="29"/>
  <c r="K17" i="29"/>
  <c r="K19" i="29"/>
  <c r="K22" i="29"/>
  <c r="K18" i="29"/>
  <c r="K16" i="29"/>
  <c r="J39" i="29"/>
  <c r="J40" i="29"/>
  <c r="J38" i="29"/>
  <c r="I42" i="29"/>
  <c r="J43" i="29"/>
  <c r="J37" i="29"/>
  <c r="I41" i="29"/>
  <c r="H41" i="29"/>
  <c r="H40" i="29"/>
  <c r="K41" i="29"/>
  <c r="I38" i="29"/>
  <c r="K40" i="29"/>
  <c r="H42" i="29"/>
  <c r="K37" i="29"/>
  <c r="I43" i="29"/>
  <c r="K39" i="29"/>
  <c r="I37" i="29"/>
  <c r="H39" i="29"/>
  <c r="H38" i="29"/>
  <c r="H37" i="29" l="1"/>
  <c r="I39" i="29"/>
  <c r="I40" i="29"/>
  <c r="K38" i="29"/>
  <c r="K43" i="29"/>
  <c r="H43" i="29"/>
  <c r="G62" i="29" l="1"/>
  <c r="K190" i="28"/>
  <c r="K126" i="28"/>
  <c r="S6" i="1"/>
  <c r="K212" i="28"/>
  <c r="K54" i="28" l="1"/>
  <c r="K73" i="28"/>
  <c r="M6" i="1" a="1"/>
  <c r="M6" i="1" s="1"/>
  <c r="G58" i="29"/>
  <c r="G60" i="29"/>
  <c r="G63" i="29"/>
  <c r="G61" i="29"/>
  <c r="G59" i="29"/>
  <c r="K213" i="28"/>
  <c r="G64" i="29"/>
  <c r="G20" i="29"/>
  <c r="J6" i="1" a="1"/>
  <c r="J6" i="1" s="1"/>
  <c r="K160" i="28" l="1"/>
  <c r="K55" i="28"/>
  <c r="G9" i="29"/>
  <c r="G18" i="29" s="1"/>
  <c r="K128" i="28"/>
  <c r="E51" i="29"/>
  <c r="E60" i="29"/>
  <c r="E30" i="29"/>
  <c r="E39" i="29"/>
  <c r="G12" i="29"/>
  <c r="G21" i="29" s="1"/>
  <c r="K234" i="28"/>
  <c r="E54" i="29"/>
  <c r="E63" i="29"/>
  <c r="E42" i="29"/>
  <c r="E33" i="29"/>
  <c r="N6" i="1"/>
  <c r="K81" i="28"/>
  <c r="K196" i="28"/>
  <c r="K125" i="28"/>
  <c r="G17" i="29"/>
  <c r="G22" i="29"/>
  <c r="G19" i="29"/>
  <c r="G16" i="29"/>
  <c r="G73" i="28"/>
  <c r="I73" i="28" s="1"/>
  <c r="G126" i="28"/>
  <c r="I126" i="28" s="1"/>
  <c r="G213" i="28"/>
  <c r="I213" i="28" s="1"/>
  <c r="G6" i="1" a="1"/>
  <c r="G6" i="1" s="1"/>
  <c r="G55" i="28" s="1"/>
  <c r="I55" i="28" s="1"/>
  <c r="G212" i="28"/>
  <c r="I212" i="28" s="1"/>
  <c r="G190" i="28"/>
  <c r="I190" i="28" s="1"/>
  <c r="K6" i="1"/>
  <c r="G128" i="28" l="1"/>
  <c r="I128" i="28" s="1"/>
  <c r="G160" i="28"/>
  <c r="I160" i="28" s="1"/>
  <c r="G234" i="28"/>
  <c r="I234" i="28" s="1"/>
  <c r="E9" i="29"/>
  <c r="E18" i="29"/>
  <c r="E12" i="29"/>
  <c r="E21" i="29"/>
  <c r="G125" i="28"/>
  <c r="I125" i="28" s="1"/>
  <c r="G196" i="28"/>
  <c r="I196" i="28" s="1"/>
  <c r="G81" i="28"/>
  <c r="I81" i="28" s="1"/>
  <c r="G54" i="28"/>
  <c r="I54" i="28" s="1"/>
  <c r="G41" i="29"/>
  <c r="G42" i="29"/>
  <c r="G38" i="29"/>
  <c r="G43" i="29"/>
  <c r="G37" i="29"/>
  <c r="G40" i="29"/>
  <c r="G39" i="29"/>
  <c r="H73" i="28"/>
  <c r="H212" i="28"/>
  <c r="H6" i="1"/>
  <c r="H55" i="28" s="1"/>
  <c r="H126" i="28"/>
  <c r="H190" i="28"/>
  <c r="H213" i="28"/>
  <c r="H128" i="28" l="1"/>
  <c r="H160" i="28"/>
  <c r="H125" i="28"/>
  <c r="H234" i="28"/>
  <c r="H196" i="28"/>
  <c r="H54" i="28"/>
  <c r="H81" i="28"/>
  <c r="J42" i="29" l="1"/>
  <c r="J21" i="29" l="1"/>
  <c r="K42" i="29"/>
  <c r="K21" i="29"/>
  <c r="F63" i="29" l="1"/>
  <c r="F21" i="29" l="1"/>
  <c r="G272" i="28" l="1"/>
  <c r="G274" i="28"/>
  <c r="G273" i="28"/>
  <c r="G276" i="28"/>
  <c r="G275" i="28"/>
  <c r="G271" i="28"/>
  <c r="G270" i="2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3695-3E40-D14B-8493-BE49E79AC15B}" name="conflict-and-fragility" type="6" refreshedVersion="8" background="1" saveData="1">
    <textPr prompt="0" sourceFile="/Users/bennotkin/Documents/world-bank/crm/crm-db/output/manual/crm-excel/conflict-and-fragility.csv" comma="1">
      <textFields count="9">
        <textField/>
        <textField/>
        <textField/>
        <textField/>
        <textField/>
        <textField/>
        <textField/>
        <textField/>
        <textField/>
      </textFields>
    </textPr>
  </connection>
  <connection id="2" xr16:uid="{5608C074-A043-2A47-BE4F-D27136F5022D}" name="food-security" type="6" refreshedVersion="8" background="1" saveData="1">
    <textPr prompt="0" sourceFile="/Users/bennotkin/Documents/world-bank/crm/crm-db/output/manual/crm-excel/food-security.csv" comma="1">
      <textFields count="9">
        <textField/>
        <textField/>
        <textField/>
        <textField/>
        <textField/>
        <textField/>
        <textField/>
        <textField/>
        <textField/>
      </textFields>
    </textPr>
  </connection>
  <connection id="3" xr16:uid="{9F439F3B-C8CC-BB4C-B1E9-47AC2A5076DD}" name="health" type="6" refreshedVersion="8" background="1" saveData="1">
    <textPr prompt="0" sourceFile="/Users/bennotkin/Documents/world-bank/crm/crm-db/output/manual/crm-excel/health.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4" xr16:uid="{D5D1DB6D-C438-0540-9DFB-E68A457E2F17}" name="indicators-list" type="6" refreshedVersion="8" background="1" saveData="1">
    <textPr sourceFile="/Users/bennotkin/Documents/world-bank/crm/crm-db/output/manual/crm-excel/indicators-list-dated.csv" comma="1">
      <textFields count="14">
        <textField/>
        <textField/>
        <textField/>
        <textField/>
        <textField/>
        <textField/>
        <textField/>
        <textField/>
        <textField/>
        <textField/>
        <textField/>
        <textField/>
        <textField/>
        <textField/>
      </textFields>
    </textPr>
  </connection>
  <connection id="5" xr16:uid="{8977E66A-BA9F-6E48-911E-AB58BB1ADE44}" name="macro-fiscal" type="6" refreshedVersion="8" background="1" saveData="1">
    <textPr sourceFile="/Users/bennotkin/Documents/world-bank/crm/crm-db/output/manual/crm-excel/macro-fiscal.csv" comma="1">
      <textFields count="5">
        <textField/>
        <textField/>
        <textField/>
        <textField/>
        <textField/>
      </textFields>
    </textPr>
  </connection>
  <connection id="6" xr16:uid="{0342FCFC-1A0C-3147-8860-C6FCAA4DEC65}" name="natural-hazard" type="6" refreshedVersion="8" background="1" saveData="1">
    <textPr prompt="0" sourceFile="/Users/bennotkin/Documents/world-bank/crm/crm-db/output/manual/crm-excel/natural-hazard.csv" comma="1">
      <textFields count="11">
        <textField/>
        <textField/>
        <textField/>
        <textField/>
        <textField/>
        <textField/>
        <textField/>
        <textField/>
        <textField/>
        <textField/>
        <textField/>
      </textFields>
    </textPr>
  </connection>
  <connection id="7" xr16:uid="{343748CA-8F02-8F4D-8304-1ED052C95692}" name="reliabilitysheet" type="6" refreshedVersion="8" background="1" saveData="1">
    <textPr sourceFile="/Users/bennotkin/Documents/world-bank/crm/crm-db/output/manual/crm-excel/reliability-sheet.csv" comma="1">
      <textFields count="17">
        <textField/>
        <textField/>
        <textField/>
        <textField/>
        <textField/>
        <textField/>
        <textField/>
        <textField/>
        <textField/>
        <textField/>
        <textField/>
        <textField/>
        <textField/>
        <textField/>
        <textField/>
        <textField/>
        <textField/>
      </textFields>
    </textPr>
  </connection>
  <connection id="8" xr16:uid="{54976857-3714-6441-A639-F6857B66AAAB}" name="socioeconomic-vulnerability" type="6" refreshedVersion="8" background="1" saveData="1">
    <textPr sourceFile="/Users/bennotkin/Documents/world-bank/crm/crm-db/output/manual/crm-excel/socioeconomic-vulnerability.csv" comma="1">
      <textFields count="16">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<sst xmlns="http://schemas.openxmlformats.org/spreadsheetml/2006/main" count="11510" uniqueCount="943">
  <si>
    <t>X</t>
  </si>
  <si>
    <t>Countryname</t>
  </si>
  <si>
    <t>Country</t>
  </si>
  <si>
    <t xml:space="preserve"> </t>
  </si>
  <si>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</si>
  <si>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</si>
  <si>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</si>
  <si>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</si>
  <si>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</si>
  <si>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</si>
  <si>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</si>
  <si>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</si>
  <si>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</si>
  <si>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</si>
  <si>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</si>
  <si>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</si>
  <si>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</si>
  <si>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</si>
  <si>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</si>
  <si>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</si>
  <si>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</si>
  <si>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</si>
  <si>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</si>
  <si>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</si>
  <si>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</si>
  <si>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</si>
  <si>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</si>
  <si>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</si>
  <si>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</si>
  <si>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</si>
  <si>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</si>
  <si>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</si>
  <si>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</si>
  <si>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</si>
  <si>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</si>
  <si>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</si>
  <si>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</si>
  <si>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</si>
  <si>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</si>
  <si>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</si>
  <si>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</si>
  <si>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</si>
  <si>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</si>
  <si>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</si>
  <si>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</si>
  <si>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</si>
  <si>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</si>
  <si>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</si>
  <si>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</si>
  <si>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</si>
  <si>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</si>
  <si>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</si>
  <si>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</si>
  <si>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</si>
  <si>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</si>
  <si>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</si>
  <si>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</si>
  <si>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</si>
  <si>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</si>
  <si>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</si>
  <si>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</si>
  <si>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</si>
  <si>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</si>
  <si>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</si>
  <si>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</si>
  <si>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</si>
  <si>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</si>
  <si>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</si>
  <si>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</si>
  <si>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</si>
  <si>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</si>
  <si>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</si>
  <si>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COD</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</si>
  <si>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</si>
  <si>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</si>
  <si>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</si>
  <si>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</si>
  <si>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</si>
  <si>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</si>
  <si>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</si>
  <si>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</si>
  <si>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</si>
  <si>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</si>
  <si>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</si>
  <si>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</si>
  <si>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</si>
  <si>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</si>
  <si>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</si>
  <si>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</si>
  <si>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</si>
  <si>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</si>
  <si>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</si>
  <si>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</si>
  <si>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</si>
  <si>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</si>
  <si>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</si>
  <si>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</si>
  <si>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</si>
  <si>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</si>
  <si>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</si>
  <si>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</si>
  <si>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</si>
  <si>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t>
  </si>
  <si>
    <t>Eritrea</t>
  </si>
  <si>
    <t>ERI</t>
  </si>
  <si>
    <t>Spain</t>
  </si>
  <si>
    <t>ESP</t>
  </si>
  <si>
    <t>Estonia</t>
  </si>
  <si>
    <t>EST</t>
  </si>
  <si>
    <t>Ethiopia</t>
  </si>
  <si>
    <t>ETH</t>
  </si>
  <si>
    <t>Finland</t>
  </si>
  <si>
    <t>FIN</t>
  </si>
  <si>
    <t>Fiji</t>
  </si>
  <si>
    <t>FJI</t>
  </si>
  <si>
    <t>France</t>
  </si>
  <si>
    <t>FRA</t>
  </si>
  <si>
    <t>FSM</t>
  </si>
  <si>
    <t>Gabon</t>
  </si>
  <si>
    <t>GAB</t>
  </si>
  <si>
    <t>United Kingdom</t>
  </si>
  <si>
    <t>GBR</t>
  </si>
  <si>
    <t>Georgia</t>
  </si>
  <si>
    <t>GEO</t>
  </si>
  <si>
    <t>Ghana</t>
  </si>
  <si>
    <t>GHA</t>
  </si>
  <si>
    <t>Guinea</t>
  </si>
  <si>
    <t>GIN</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</si>
  <si>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</si>
  <si>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</si>
  <si>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</si>
  <si>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</si>
  <si>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</si>
  <si>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</si>
  <si>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</si>
  <si>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</si>
  <si>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</si>
  <si>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</si>
  <si>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</si>
  <si>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</si>
  <si>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</si>
  <si>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</si>
  <si>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</si>
  <si>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</si>
  <si>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</si>
  <si>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</si>
  <si>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</si>
  <si>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</si>
  <si>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</si>
  <si>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</si>
  <si>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</si>
  <si>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</si>
  <si>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</si>
  <si>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</si>
  <si>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</si>
  <si>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IRN</t>
  </si>
  <si>
    <t>Iraq</t>
  </si>
  <si>
    <t>IRQ</t>
  </si>
  <si>
    <t>Iceland</t>
  </si>
  <si>
    <t>ISL</t>
  </si>
  <si>
    <t>Israel</t>
  </si>
  <si>
    <t>ISR</t>
  </si>
  <si>
    <t>Italy</t>
  </si>
  <si>
    <t>ITA</t>
  </si>
  <si>
    <t>Jamaica</t>
  </si>
  <si>
    <t>JAM</t>
  </si>
  <si>
    <t>Jordan</t>
  </si>
  <si>
    <t>JOR</t>
  </si>
  <si>
    <t>Japan</t>
  </si>
  <si>
    <t>JPN</t>
  </si>
  <si>
    <t>Kazakhstan</t>
  </si>
  <si>
    <t>KAZ</t>
  </si>
  <si>
    <t>Kenya</t>
  </si>
  <si>
    <t>KEN</t>
  </si>
  <si>
    <t>KGZ</t>
  </si>
  <si>
    <t>Cambodia</t>
  </si>
  <si>
    <t>KHM</t>
  </si>
  <si>
    <t>Kiribati</t>
  </si>
  <si>
    <t>KIR</t>
  </si>
  <si>
    <t>KNA</t>
  </si>
  <si>
    <t>KOR</t>
  </si>
  <si>
    <t>Kuwait</t>
  </si>
  <si>
    <t>KWT</t>
  </si>
  <si>
    <t>Lao PDR</t>
  </si>
  <si>
    <t>LAO</t>
  </si>
  <si>
    <t>Lebanon</t>
  </si>
  <si>
    <t>LBN</t>
  </si>
  <si>
    <t>Liberia</t>
  </si>
  <si>
    <t>LBR</t>
  </si>
  <si>
    <t>Libya</t>
  </si>
  <si>
    <t>LBY</t>
  </si>
  <si>
    <t>LCA</t>
  </si>
  <si>
    <t>Liechtenstein</t>
  </si>
  <si>
    <t>LIE</t>
  </si>
  <si>
    <t>Sri Lanka</t>
  </si>
  <si>
    <t>LKA</t>
  </si>
  <si>
    <t>Lesotho</t>
  </si>
  <si>
    <t>LSO</t>
  </si>
  <si>
    <t>Lithuania</t>
  </si>
  <si>
    <t>LTU</t>
  </si>
  <si>
    <t>Luxembourg</t>
  </si>
  <si>
    <t>LUX</t>
  </si>
  <si>
    <t>Latvia</t>
  </si>
  <si>
    <t>LVA</t>
  </si>
  <si>
    <t>Morocco</t>
  </si>
  <si>
    <t>MAR</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</si>
  <si>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</si>
  <si>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</si>
  <si>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</si>
  <si>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</si>
  <si>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</si>
  <si>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</si>
  <si>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</si>
  <si>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</si>
  <si>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</si>
  <si>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</si>
  <si>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</si>
  <si>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</si>
  <si>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</si>
  <si>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</si>
  <si>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</si>
  <si>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</si>
  <si>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</si>
  <si>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</si>
  <si>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</si>
  <si>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</si>
  <si>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</si>
  <si>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</si>
  <si>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</si>
  <si>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</si>
  <si>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</si>
  <si>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</si>
  <si>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</si>
  <si>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</si>
  <si>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</si>
  <si>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</si>
  <si>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</si>
  <si>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</si>
  <si>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</si>
  <si>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</si>
  <si>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</si>
  <si>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</si>
  <si>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</si>
  <si>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</si>
  <si>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</si>
  <si>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</si>
  <si>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</si>
  <si>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</si>
  <si>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</si>
  <si>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</si>
  <si>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</si>
  <si>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</si>
  <si>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</si>
  <si>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</si>
  <si>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</si>
  <si>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</si>
  <si>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</si>
  <si>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</si>
  <si>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</si>
  <si>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</si>
  <si>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</si>
  <si>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</si>
  <si>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</si>
  <si>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</si>
  <si>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</si>
  <si>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</si>
  <si>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</si>
  <si>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</si>
  <si>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</si>
  <si>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</si>
  <si>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</si>
  <si>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</si>
  <si>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</si>
  <si>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</si>
  <si>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</si>
  <si>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</si>
  <si>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</si>
  <si>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</si>
  <si>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</si>
  <si>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</si>
  <si>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</si>
  <si>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</si>
  <si>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</si>
  <si>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</si>
  <si>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</si>
  <si>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</si>
  <si>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</si>
  <si>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</si>
  <si>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</si>
  <si>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</si>
  <si>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</si>
  <si>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</si>
  <si>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</si>
  <si>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</si>
  <si>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</si>
  <si>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</si>
  <si>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</si>
  <si>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</si>
  <si>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</si>
  <si>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</si>
  <si>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</si>
  <si>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</si>
  <si>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</si>
  <si>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</si>
  <si>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STP</t>
  </si>
  <si>
    <t>Suriname</t>
  </si>
  <si>
    <t>SUR</t>
  </si>
  <si>
    <t>SVK</t>
  </si>
  <si>
    <t>Slovenia</t>
  </si>
  <si>
    <t>SVN</t>
  </si>
  <si>
    <t>Sweden</t>
  </si>
  <si>
    <t>SWE</t>
  </si>
  <si>
    <t>Eswatini</t>
  </si>
  <si>
    <t>SWZ</t>
  </si>
  <si>
    <t>Seychelles</t>
  </si>
  <si>
    <t>SYC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</si>
  <si>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</si>
  <si>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</si>
  <si>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</si>
  <si>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</si>
  <si>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</si>
  <si>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</si>
  <si>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</si>
  <si>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</si>
  <si>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</si>
  <si>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</si>
  <si>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</si>
  <si>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</si>
  <si>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</si>
  <si>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</si>
  <si>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</si>
  <si>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</si>
  <si>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</si>
  <si>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</si>
  <si>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</si>
  <si>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</si>
  <si>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</si>
  <si>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</si>
  <si>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Tanzania</t>
  </si>
  <si>
    <t>TZA</t>
  </si>
  <si>
    <t>Uganda</t>
  </si>
  <si>
    <t>UGA</t>
  </si>
  <si>
    <t>Ukraine</t>
  </si>
  <si>
    <t>UKR</t>
  </si>
  <si>
    <t>Uruguay</t>
  </si>
  <si>
    <t>URY</t>
  </si>
  <si>
    <t>USA</t>
  </si>
  <si>
    <t>Uzbekistan</t>
  </si>
  <si>
    <t>UZB</t>
  </si>
  <si>
    <t>VCT</t>
  </si>
  <si>
    <t>VEN</t>
  </si>
  <si>
    <t>VNM</t>
  </si>
  <si>
    <t>Vanuatu</t>
  </si>
  <si>
    <t>VUT</t>
  </si>
  <si>
    <t>Samoa</t>
  </si>
  <si>
    <t>WSM</t>
  </si>
  <si>
    <t>YEM</t>
  </si>
  <si>
    <t>South Africa</t>
  </si>
  <si>
    <t>ZAF</t>
  </si>
  <si>
    <t>Zambia</t>
  </si>
  <si>
    <t>ZMB</t>
  </si>
  <si>
    <t>Zimbabwe</t>
  </si>
  <si>
    <t>ZWE</t>
  </si>
  <si>
    <t>Overall Alert Dimensions</t>
  </si>
  <si>
    <t>Underlying Vulnerability Dimensions</t>
  </si>
  <si>
    <t>Reliability Score</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</si>
  <si>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</si>
  <si>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</si>
  <si>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</si>
  <si>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</si>
  <si>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</si>
  <si>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</si>
  <si>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</si>
  <si>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</si>
  <si>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</si>
  <si>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</si>
  <si>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</si>
  <si>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</si>
  <si>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</si>
  <si>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Conflict and Fragility</t>
  </si>
  <si>
    <t>Indicators</t>
  </si>
  <si>
    <t>High Risk Threshold</t>
  </si>
  <si>
    <t>Medium Risk Threshold</t>
  </si>
  <si>
    <t>≥</t>
  </si>
  <si>
    <t>Geometric mean</t>
  </si>
  <si>
    <t>Arithmetic mean</t>
  </si>
  <si>
    <t>F_Proteus_Score_norm</t>
  </si>
  <si>
    <t>H_HIS_Score_norm</t>
  </si>
  <si>
    <t>M_EIU_Score_12m_norm</t>
  </si>
  <si>
    <t>NH_Hazard_Score_norm</t>
  </si>
  <si>
    <t>Socioeconomic Vulnerability</t>
  </si>
  <si>
    <t>S_INFORM_vul_norm</t>
  </si>
  <si>
    <t>F_fpv_rating</t>
  </si>
  <si>
    <t>M_EIU_12m_change_norm</t>
  </si>
  <si>
    <t>NH_seasonal_risk_norm</t>
  </si>
  <si>
    <t>NH_GDAC_Hazard_Score_Norm</t>
  </si>
  <si>
    <t>NH_locust_norm</t>
  </si>
  <si>
    <t>Aggregation</t>
  </si>
  <si>
    <t>Method</t>
  </si>
  <si>
    <t>Count only high risks</t>
  </si>
  <si>
    <t>Blank1</t>
  </si>
  <si>
    <t>Blank2</t>
  </si>
  <si>
    <t>Blank3</t>
  </si>
  <si>
    <t>Blank4</t>
  </si>
  <si>
    <t>Blank6</t>
  </si>
  <si>
    <t>Blank7</t>
  </si>
  <si>
    <t>B2</t>
  </si>
  <si>
    <t>B1</t>
  </si>
  <si>
    <t>B3</t>
  </si>
  <si>
    <t>NA</t>
  </si>
  <si>
    <t>Socioecon. Vulnerability</t>
  </si>
  <si>
    <t>Include</t>
  </si>
  <si>
    <t>Include in underlying</t>
  </si>
  <si>
    <t>Fr_BRD_Normalised</t>
  </si>
  <si>
    <t>DATA DICTIONARY</t>
  </si>
  <si>
    <t>Indicators used in the Compound Risk Monitor</t>
  </si>
  <si>
    <t>↓</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</si>
  <si>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</si>
  <si>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</si>
  <si>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</si>
  <si>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</si>
  <si>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</si>
  <si>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</si>
  <si>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</si>
  <si>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</si>
  <si>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</si>
  <si>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</si>
  <si>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Region</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</si>
  <si>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</si>
  <si>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</si>
  <si>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</si>
  <si>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</si>
  <si>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</si>
  <si>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</si>
  <si>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</si>
  <si>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</si>
  <si>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</si>
  <si>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</si>
  <si>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F_fews_crm_norm</t>
  </si>
  <si>
    <t>S_Household.risks</t>
  </si>
  <si>
    <t>S_pov_comb_norm</t>
  </si>
  <si>
    <t>Emerging Threat</t>
  </si>
  <si>
    <t>Reliability of Data</t>
  </si>
  <si>
    <t>Underlying Alert</t>
  </si>
  <si>
    <t>Emerging Alert</t>
  </si>
  <si>
    <t>Number of dimensions with high alert values (1 flag) and medium alert values (0.5 flags). Exclamation marks indicate incomplete data: ! signifies &gt;1/3 indicators are absent; !! signifies &gt;2/3 indicators are absent.</t>
  </si>
  <si>
    <t>1. Indicator Selection</t>
  </si>
  <si>
    <r>
      <rPr>
        <i/>
        <sz val="12"/>
        <rFont val="Arial"/>
        <family val="2"/>
      </rPr>
      <t xml:space="preserve">To select which indicators are included, use the </t>
    </r>
    <r>
      <rPr>
        <i/>
        <u/>
        <sz val="12"/>
        <rFont val="Arial"/>
        <family val="2"/>
      </rPr>
      <t>Data Dictionary sheet</t>
    </r>
    <r>
      <rPr>
        <i/>
        <sz val="12"/>
        <rFont val="Arial"/>
        <family val="2"/>
      </rPr>
      <t xml:space="preserve">. </t>
    </r>
  </si>
  <si>
    <t>2. Indicators → Dimensions</t>
  </si>
  <si>
    <t>3. Dimensions → Overall Dimensions</t>
  </si>
  <si>
    <r>
      <t xml:space="preserve">Max value (default)
</t>
    </r>
    <r>
      <rPr>
        <i/>
        <sz val="12"/>
        <color theme="1"/>
        <rFont val="Arial"/>
        <family val="2"/>
      </rPr>
      <t>Select the maximum value across the suite of grouped indicators.</t>
    </r>
  </si>
  <si>
    <r>
      <t xml:space="preserve">Count high and medium risks
</t>
    </r>
    <r>
      <rPr>
        <i/>
        <sz val="12"/>
        <color theme="1"/>
        <rFont val="Arial"/>
        <family val="2"/>
      </rPr>
      <t>Count all dimensions above high risk threshold as 1 flag and all dimensions above medium risk threshold as 0.5 flags. Set thresholds below.</t>
    </r>
  </si>
  <si>
    <t>Overall Dimension Risk Thresholds</t>
  </si>
  <si>
    <t>4. Dimensions →  Flags</t>
  </si>
  <si>
    <t>Underlying &amp; Emerging Risk Thresholds</t>
  </si>
  <si>
    <t>Include in emerging</t>
  </si>
  <si>
    <t>Emerging Threat Dimensions</t>
  </si>
  <si>
    <t>COMPOUND RISK MONITOR: Methodology Options</t>
  </si>
  <si>
    <t>Snapshot</t>
  </si>
  <si>
    <t>Select one</t>
  </si>
  <si>
    <t>AGGREGATE: Geometric Mean</t>
  </si>
  <si>
    <t>Count medium values as half flags</t>
  </si>
  <si>
    <t>For overall alert, high values are &gt;7 and medium values are &gt;5. For underlying and emerging, high is 10, and medium is &gt;7.</t>
  </si>
  <si>
    <t>Flags</t>
  </si>
  <si>
    <t>Number of Countries</t>
  </si>
  <si>
    <t>FILTER: High alert when underlying and emerging are both 10</t>
  </si>
  <si>
    <t>AGGREGATE: Arithmetic Mean</t>
  </si>
  <si>
    <t>No</t>
  </si>
  <si>
    <t>MAX: Overall alert is max value of underlying and emerging</t>
  </si>
  <si>
    <t>FILTER: High alert when underlying and emerging are both 7+</t>
  </si>
  <si>
    <t>H_HIS_Score_raw</t>
  </si>
  <si>
    <t>F_Proteus_Score_raw</t>
  </si>
  <si>
    <t>Fr_FCV_status_raw</t>
  </si>
  <si>
    <t>M_EIU_Score_12m_raw</t>
  </si>
  <si>
    <t>M_EIU_12m_change_raw</t>
  </si>
  <si>
    <t>NH_GDAC_Hazard_Score_raw</t>
  </si>
  <si>
    <t>NH_Hazard_Score_raw</t>
  </si>
  <si>
    <t>NH_locust_norm_raw</t>
  </si>
  <si>
    <t>S_change_unemp_norm</t>
  </si>
  <si>
    <t>S_INFORM_vul_raw</t>
  </si>
  <si>
    <t>S_pov_prop_22_21_raw</t>
  </si>
  <si>
    <t>S_change_unemp_21_raw</t>
  </si>
  <si>
    <t>Yes (default)</t>
  </si>
  <si>
    <t>Max value (default)
Select the maximum value across the suite of grouped indicators.</t>
  </si>
  <si>
    <t>How to calculate underlying and emerging dimensions from indicators</t>
  </si>
  <si>
    <t>Overall Alert is a synthesis of underlying vulnerability and emerging threat</t>
  </si>
  <si>
    <t>Indicators → Dimensions</t>
  </si>
  <si>
    <t>How to calculate overall alert dimensions from underlying vulnerability and emerging threat dimensions? (Will only effect Overall Alert snapshot)</t>
  </si>
  <si>
    <t>Dimensions → Overall Dimensions</t>
  </si>
  <si>
    <t>FILTER: High alert when underlying and emerging are both 7+; medium alert when one is 7+ and other is 5+</t>
  </si>
  <si>
    <t>FILTER: High alert when underlying and emerging are both 10; medium alert when one is 10 and other is 5+</t>
  </si>
  <si>
    <t>Use the Dashboard sheet to select the aggregation methods. To adjust indicator selection, use the Data Dictionary sheet. This sheet is for backend only.</t>
  </si>
  <si>
    <t>Drop-down List Options</t>
  </si>
  <si>
    <t>Emerging Threats</t>
  </si>
  <si>
    <t>Avg. Flags per Country</t>
  </si>
  <si>
    <t>Countries</t>
  </si>
  <si>
    <t>HIGH RISK LEVELS BY REGION</t>
  </si>
  <si>
    <t>Percent of countries with high emerging threat</t>
  </si>
  <si>
    <t>Number of countries with high emerging threat</t>
  </si>
  <si>
    <t>EMERGING THREAT</t>
  </si>
  <si>
    <t>OVERALL ALERT</t>
  </si>
  <si>
    <t>UNDERLYING VULNERABILITY</t>
  </si>
  <si>
    <t>Number of countries with high overall alert</t>
  </si>
  <si>
    <t>Number of countries with high underlying vulnerability</t>
  </si>
  <si>
    <t>Percent of countries with high overall alert</t>
  </si>
  <si>
    <t>S_Household.risks_raw_raw</t>
  </si>
  <si>
    <t>Fr_FCS_normalised</t>
  </si>
  <si>
    <t>S_pov_prop_23_22_raw</t>
  </si>
  <si>
    <t>Conflict &amp; Fragility</t>
  </si>
  <si>
    <t>Underlying_Health_Reliability</t>
  </si>
  <si>
    <t>Emerging_Health_Reliability</t>
  </si>
  <si>
    <t>Underlying_Food Security_Reliability</t>
  </si>
  <si>
    <t>Emerging_Food Security_Reliability</t>
  </si>
  <si>
    <t>Underlying_Macro Fiscal_Reliability</t>
  </si>
  <si>
    <t>Emerging_Macro Fiscal_Reliability</t>
  </si>
  <si>
    <t>Underlying_Socioeconomic Vulnerability_Reliability</t>
  </si>
  <si>
    <t>Emerging_Socioeconomic Vulnerability_Reliability</t>
  </si>
  <si>
    <t>Underlying_Natural Hazard_Reliability</t>
  </si>
  <si>
    <t>Emerging_Natural Hazard_Reliability</t>
  </si>
  <si>
    <t>Underlying_Conflict and Fragility_Reliability</t>
  </si>
  <si>
    <t>Emerging_Conflict and Fragility_Reliability</t>
  </si>
  <si>
    <t>Underlying_Reliability</t>
  </si>
  <si>
    <t>Emerging_Reliability</t>
  </si>
  <si>
    <t>Fr_pseudo_reign_norm</t>
  </si>
  <si>
    <t>H_who_dons_alert</t>
  </si>
  <si>
    <t>H_who_dons_text_raw</t>
  </si>
  <si>
    <t>Fr_coup_election_text_raw</t>
  </si>
  <si>
    <t>NH_seasonal_proportion_anomalous_raw</t>
  </si>
  <si>
    <t>Click on the rectangles, and then the appearing arrow, to see and select options. If display does not refresh you may need to enable automatic calculations (scroll to right for instructions).</t>
  </si>
  <si>
    <t>Fr_fatal_z_raw</t>
  </si>
  <si>
    <t>CÃ´te dâ€™Ivoire</t>
  </si>
  <si>
    <t>St. Lucia</t>
  </si>
  <si>
    <t>Moldova</t>
  </si>
  <si>
    <t>United States</t>
  </si>
  <si>
    <t>Vietnam</t>
  </si>
  <si>
    <t>Blend</t>
  </si>
  <si>
    <t>F_Inflation_raw</t>
  </si>
  <si>
    <t>S_change_unemp_22_raw</t>
  </si>
  <si>
    <t>F_fews_crm_raw</t>
  </si>
  <si>
    <t>Low</t>
  </si>
  <si>
    <t>Medium</t>
  </si>
  <si>
    <t>High</t>
  </si>
  <si>
    <t>Timeframe</t>
  </si>
  <si>
    <t>Dimension</t>
  </si>
  <si>
    <t>indicator_id</t>
  </si>
  <si>
    <t>Indicator</t>
  </si>
  <si>
    <t>Source</t>
  </si>
  <si>
    <t>Updates</t>
  </si>
  <si>
    <t>Last Changed</t>
  </si>
  <si>
    <t>Underlying</t>
  </si>
  <si>
    <t>Upcoming</t>
  </si>
  <si>
    <t>indicator_slug</t>
  </si>
  <si>
    <t>indicator_raw_slug</t>
  </si>
  <si>
    <t>secondary</t>
  </si>
  <si>
    <t>active</t>
  </si>
  <si>
    <t>FCS</t>
  </si>
  <si>
    <t>WB</t>
  </si>
  <si>
    <t>Fr_FCV_status</t>
  </si>
  <si>
    <t>Proteus Composite Index</t>
  </si>
  <si>
    <t>World Food Programme</t>
  </si>
  <si>
    <t>Ad hoc</t>
  </si>
  <si>
    <t>F_Proteus_Score</t>
  </si>
  <si>
    <t>proteus</t>
  </si>
  <si>
    <t>Global Health Security Index</t>
  </si>
  <si>
    <t>Johns Hopkins/Economist Intelligence Unit</t>
  </si>
  <si>
    <t>H_HIS_Score</t>
  </si>
  <si>
    <t>INFORM</t>
  </si>
  <si>
    <t>Economist Intelligence Unit</t>
  </si>
  <si>
    <t>Monthly</t>
  </si>
  <si>
    <t>M_EIU_Score_12m</t>
  </si>
  <si>
    <t>Natural Hazard</t>
  </si>
  <si>
    <t>INFORM Natural Multi-hazard Rating</t>
  </si>
  <si>
    <t>NH_Hazard_Score</t>
  </si>
  <si>
    <t>INFORM Socio-economic Vulnerability Index</t>
  </si>
  <si>
    <t>S_INFORM_vul</t>
  </si>
  <si>
    <t>Emerging</t>
  </si>
  <si>
    <t>Political Fatalities</t>
  </si>
  <si>
    <t>ACLED</t>
  </si>
  <si>
    <t>Fr_fatal_z</t>
  </si>
  <si>
    <t>acled</t>
  </si>
  <si>
    <t>IFES Elections &amp; GIC Coups</t>
  </si>
  <si>
    <t>IFES, GIC</t>
  </si>
  <si>
    <t>Fr_coup_election_text</t>
  </si>
  <si>
    <t>FAO WFP Warning</t>
  </si>
  <si>
    <t>FAO</t>
  </si>
  <si>
    <t>fao_wfp</t>
  </si>
  <si>
    <t>FEWS NET Score</t>
  </si>
  <si>
    <t>FEWS NET</t>
  </si>
  <si>
    <t>Quarterly</t>
  </si>
  <si>
    <t>F_fews_crm</t>
  </si>
  <si>
    <t>F_Inflation</t>
  </si>
  <si>
    <t>fpi</t>
  </si>
  <si>
    <t>Daily</t>
  </si>
  <si>
    <t>WHO Disease Outbreak News</t>
  </si>
  <si>
    <t>WHO</t>
  </si>
  <si>
    <t>H_who_dons_text</t>
  </si>
  <si>
    <t>M_EIU_12m_change</t>
  </si>
  <si>
    <t>GDACS Live Hazard Tracker</t>
  </si>
  <si>
    <t>Global Disaster Alert and Coordination System</t>
  </si>
  <si>
    <t>NH_GDAC_Hazard_Score</t>
  </si>
  <si>
    <t>Locust Threat Level</t>
  </si>
  <si>
    <t>Weekly</t>
  </si>
  <si>
    <t>INFORM Severity</t>
  </si>
  <si>
    <t>Seasonal Forecast Index</t>
  </si>
  <si>
    <t>WB, Columbia University</t>
  </si>
  <si>
    <t>Monthly, on 15th</t>
  </si>
  <si>
    <t>NH_seasonal_proportion_anomalous</t>
  </si>
  <si>
    <t>Unemployment Rate, % Change</t>
  </si>
  <si>
    <t>IMF</t>
  </si>
  <si>
    <t>S_change_unemp_22, S_change_unemp_21</t>
  </si>
  <si>
    <t>S_Household.risks_raw</t>
  </si>
  <si>
    <t>S_pov_prop_22_21, S_pov_prop_23_22</t>
  </si>
  <si>
    <t>Operational Risk Score, 12M</t>
  </si>
  <si>
    <t>Operational Risk Score, Change</t>
  </si>
  <si>
    <t>underlying_dimension_date</t>
  </si>
  <si>
    <t>emerging_dimension_date</t>
  </si>
  <si>
    <t>Date of Highest Underlying Ind</t>
  </si>
  <si>
    <t>Date of Highest Emerging Ind</t>
  </si>
  <si>
    <t>M_MFR</t>
  </si>
  <si>
    <t>M_MFR_raw</t>
  </si>
  <si>
    <t>Macro-Financial Review Household Level Risk</t>
  </si>
  <si>
    <t>M_MFR_raw_raw</t>
  </si>
  <si>
    <t>conflict</t>
  </si>
  <si>
    <t>institutional and social fragility</t>
  </si>
  <si>
    <t>Food Price Inflation</t>
  </si>
  <si>
    <t>Fr_FSI_norm</t>
  </si>
  <si>
    <t>Fr_acaps_risk_level</t>
  </si>
  <si>
    <t>Fr_eiu_security_change_12_1_norm</t>
  </si>
  <si>
    <t>Fr_acled_events_increase_norm</t>
  </si>
  <si>
    <t>Fr_FSI_raw</t>
  </si>
  <si>
    <t>Fr_eiu_security_change_12_1_raw</t>
  </si>
  <si>
    <t>Fr_acled_events_increase_pct_raw</t>
  </si>
  <si>
    <t>H_ifrc_epidemics</t>
  </si>
  <si>
    <t>H_ifrc_epidemics_text_raw</t>
  </si>
  <si>
    <t>COD: Ã‰pidÃ©mie - 2022-10 - Lâ€™Ã©pidÃ©mie de cholÃ©ra dans la ville de Kalemie province de Tanganyika</t>
  </si>
  <si>
    <t>Ethiopia : Cholera Outbreak</t>
  </si>
  <si>
    <t>Cholera Outbreak</t>
  </si>
  <si>
    <t>LBN: Epidemic - 2022-10 - Cholera Outbreak Response</t>
  </si>
  <si>
    <t>NH_acaps_risk_level</t>
  </si>
  <si>
    <t>NH_acaps_risk_text_raw</t>
  </si>
  <si>
    <t>S_acaps_risk_level</t>
  </si>
  <si>
    <t>S_acaps_risk_text_raw</t>
  </si>
  <si>
    <t>automatic</t>
  </si>
  <si>
    <t>function_prefix</t>
  </si>
  <si>
    <t>inputs_archive</t>
  </si>
  <si>
    <t>source_url</t>
  </si>
  <si>
    <t>fcs</t>
  </si>
  <si>
    <t>https://www.worldbank.org/en/topic/fragilityconflictviolence/brief/harmonized-list-of-fragile-situations</t>
  </si>
  <si>
    <t>FSI</t>
  </si>
  <si>
    <t>Fund for Peace</t>
  </si>
  <si>
    <t>Yearly</t>
  </si>
  <si>
    <t>Fr_FSI</t>
  </si>
  <si>
    <t>fsi</t>
  </si>
  <si>
    <t>https://fragilestatesindex.org</t>
  </si>
  <si>
    <t>https://www.researchgate.net/publication/338972365_The_Proteus_composite_index_Towards_a_better_metric_for_global_food_security</t>
  </si>
  <si>
    <t>ghsi</t>
  </si>
  <si>
    <t>https://www.ghsindex.org/</t>
  </si>
  <si>
    <t>eiu</t>
  </si>
  <si>
    <t>http://viewswire.eiu.com/site_info.asp?info_name=VW2_RISK_nib&amp;page=rk&amp;page_title=Risk%20table</t>
  </si>
  <si>
    <t>inform_risk, inform_nathaz</t>
  </si>
  <si>
    <t>https://drmkc.jrc.ec.europa.eu/inform-index</t>
  </si>
  <si>
    <t>inform_risk, inform_socio</t>
  </si>
  <si>
    <t>https://acleddata.com</t>
  </si>
  <si>
    <t>https://www.arresteddictatorship.com/global-instances-of-coups.html, https://www.electionguide.org</t>
  </si>
  <si>
    <t>ACAPS Risk List (Conflict)</t>
  </si>
  <si>
    <t>ACAPS</t>
  </si>
  <si>
    <t>acaps_risk_list</t>
  </si>
  <si>
    <t>https://crisisinsight.acaps.org/risklist</t>
  </si>
  <si>
    <t>EIU Security</t>
  </si>
  <si>
    <t>Fr_eiu_security_change_12_1</t>
  </si>
  <si>
    <t>eiu, eiu_security</t>
  </si>
  <si>
    <t>ACLED Events</t>
  </si>
  <si>
    <t>Fr_acled_events_increase_pct</t>
  </si>
  <si>
    <t>acled_events</t>
  </si>
  <si>
    <t>https://www.wfp.org/publications/hunger-hotspots-fao-wfp-early-warnings-acute-food-insecurity-october-2022-january-2023</t>
  </si>
  <si>
    <t>fews</t>
  </si>
  <si>
    <t>https://fews.net/</t>
  </si>
  <si>
    <t>https://microdatalib.worldbank.org/index.php/catalog/12421/get-microdata</t>
  </si>
  <si>
    <t>dons</t>
  </si>
  <si>
    <t>https://www.who.int/emergencies/disease-outbreak-news</t>
  </si>
  <si>
    <t>IFRC Epidemics</t>
  </si>
  <si>
    <t>IFRC</t>
  </si>
  <si>
    <t>H_ifrc_epidemics_text</t>
  </si>
  <si>
    <t>ifrc</t>
  </si>
  <si>
    <t>https://go.ifrc.org/emergencies</t>
  </si>
  <si>
    <t>mfr</t>
  </si>
  <si>
    <t>https://worldbankgroup.sharepoint.com/sites/wbfinance/sitepages/publishingpages/macrofinancial-reviews-10252018-103458.aspx</t>
  </si>
  <si>
    <t>gdacs</t>
  </si>
  <si>
    <t>https://www.gdacs.org</t>
  </si>
  <si>
    <t>locust</t>
  </si>
  <si>
    <t>https://www.fao.org/ag/locusts/en/info/info/index.html</t>
  </si>
  <si>
    <t>iri</t>
  </si>
  <si>
    <t>https://iri.columbia.edu/our-expertise/climate/forecasts/seasonal-climate-forecasts/</t>
  </si>
  <si>
    <t>ACAPS Risk List (Natural Hazard)</t>
  </si>
  <si>
    <t>NH_acaps_risk_text</t>
  </si>
  <si>
    <t>imf</t>
  </si>
  <si>
    <t>https://www.imf.org/en/Publications/SPROLLs/world-economic-outlook-databases#sort=%40imfdate%20descending</t>
  </si>
  <si>
    <t>mpo</t>
  </si>
  <si>
    <t>ACAPS Risk List (Socioeconomic)</t>
  </si>
  <si>
    <t>S_acaps_risk_text</t>
  </si>
  <si>
    <t>KEN: Anticipatory Actions - EVD Outbreak</t>
  </si>
  <si>
    <t>SSD: Anticipatory Actions for EVD Outbreak</t>
  </si>
  <si>
    <t>ABW</t>
  </si>
  <si>
    <t>AND</t>
  </si>
  <si>
    <t>ASM</t>
  </si>
  <si>
    <t>BMU</t>
  </si>
  <si>
    <t>CHI</t>
  </si>
  <si>
    <t>CUW</t>
  </si>
  <si>
    <t>CYM</t>
  </si>
  <si>
    <t>FRO</t>
  </si>
  <si>
    <t>GIB</t>
  </si>
  <si>
    <t>GRL</t>
  </si>
  <si>
    <t>GUM</t>
  </si>
  <si>
    <t>HKG</t>
  </si>
  <si>
    <t>IMN</t>
  </si>
  <si>
    <t>MAC</t>
  </si>
  <si>
    <t>MAF</t>
  </si>
  <si>
    <t>MCO</t>
  </si>
  <si>
    <t>MNP</t>
  </si>
  <si>
    <t>NCL</t>
  </si>
  <si>
    <t>PRI</t>
  </si>
  <si>
    <t>PSE</t>
  </si>
  <si>
    <t>PYF</t>
  </si>
  <si>
    <t>SMR</t>
  </si>
  <si>
    <t>SXM</t>
  </si>
  <si>
    <t>TCA</t>
  </si>
  <si>
    <t>TWN</t>
  </si>
  <si>
    <t>VGB</t>
  </si>
  <si>
    <t>VIR</t>
  </si>
  <si>
    <t>XKX</t>
  </si>
  <si>
    <t>TZA: Epidemic 2022-11 Tanzania-Anticipatory Actions EVD Outbreak</t>
  </si>
  <si>
    <t>Aruba</t>
  </si>
  <si>
    <t>Andorra</t>
  </si>
  <si>
    <t>American Samoa</t>
  </si>
  <si>
    <t>Bahamas, The</t>
  </si>
  <si>
    <t>Bermuda</t>
  </si>
  <si>
    <t>Channel Islands</t>
  </si>
  <si>
    <t>Congo, Dem. Rep.</t>
  </si>
  <si>
    <t>Congo, Rep.</t>
  </si>
  <si>
    <t>Cayman Islands</t>
  </si>
  <si>
    <t>Egypt, Arab Rep.</t>
  </si>
  <si>
    <t>Faroe Islands</t>
  </si>
  <si>
    <t>Micronesia, Fed. Sts.</t>
  </si>
  <si>
    <t>Gibraltar</t>
  </si>
  <si>
    <t>Gambia, The</t>
  </si>
  <si>
    <t>Greenland</t>
  </si>
  <si>
    <t>Guam</t>
  </si>
  <si>
    <t>Hong Kong SAR, China</t>
  </si>
  <si>
    <t>Isle of Man</t>
  </si>
  <si>
    <t>Iran, Islamic Rep.</t>
  </si>
  <si>
    <t>Kyrgyz Republic</t>
  </si>
  <si>
    <t>St. Kitts and Nevis</t>
  </si>
  <si>
    <t>Korea, Rep.</t>
  </si>
  <si>
    <t>Macao SAR, China</t>
  </si>
  <si>
    <t>St. Martin (French part)</t>
  </si>
  <si>
    <t>Monaco</t>
  </si>
  <si>
    <t>Northern Mariana Islands</t>
  </si>
  <si>
    <t>New Caledonia</t>
  </si>
  <si>
    <t>Puerto Rico</t>
  </si>
  <si>
    <t>Korea, Dem. People's Rep.</t>
  </si>
  <si>
    <t>West Bank and Gaza</t>
  </si>
  <si>
    <t>French Polynesia</t>
  </si>
  <si>
    <t>San Marino</t>
  </si>
  <si>
    <t>Slovak Republic</t>
  </si>
  <si>
    <t>Sint Maarten (Dutch part)</t>
  </si>
  <si>
    <t>Syrian Arab Republic</t>
  </si>
  <si>
    <t>Turks and Caicos Islands</t>
  </si>
  <si>
    <t>Taiwan, China</t>
  </si>
  <si>
    <t>St. Vincent and the Grenadines</t>
  </si>
  <si>
    <t>Venezuela, RB</t>
  </si>
  <si>
    <t>British Virgin Islands</t>
  </si>
  <si>
    <t>Virgin Islands (U.S.)</t>
  </si>
  <si>
    <t>Kosovo</t>
  </si>
  <si>
    <t>Yemen, Rep.</t>
  </si>
  <si>
    <t>Côte d’Ivoire</t>
  </si>
  <si>
    <t>Curaçao</t>
  </si>
  <si>
    <t>São Tomé and Príncipe</t>
  </si>
  <si>
    <t>Türkiye</t>
  </si>
  <si>
    <t>F_GFSI_norm</t>
  </si>
  <si>
    <t>F_GFSI_raw</t>
  </si>
  <si>
    <t>Global Food Security Index</t>
  </si>
  <si>
    <t>F_GFSI</t>
  </si>
  <si>
    <t>gfsi</t>
  </si>
  <si>
    <t>https://impact.economist.com/sustainability/project/food-security-index/resource-library</t>
  </si>
  <si>
    <t>MFR Macro-fiscal Risk</t>
  </si>
  <si>
    <t xml:space="preserve">coup: 2022-11-25 failed; </t>
  </si>
  <si>
    <t>CMR: Epidemic- 2022-10 - Epidemies (Monkeypox and cholÃ©ra) and floods</t>
  </si>
  <si>
    <t>MFR Financial Risk: Medium</t>
  </si>
  <si>
    <t>Watchlist: High</t>
  </si>
  <si>
    <t>DSA: High</t>
  </si>
  <si>
    <t>Watchlist: Moderate</t>
  </si>
  <si>
    <t>DSA: In distress</t>
  </si>
  <si>
    <t>DSA: Moderate</t>
  </si>
  <si>
    <t>F_FAO_WFP_Hunger_Hotspot</t>
  </si>
  <si>
    <t>F_FAO_WFP_Concern_raw</t>
  </si>
  <si>
    <t>highest</t>
  </si>
  <si>
    <t>very high</t>
  </si>
  <si>
    <t>high</t>
  </si>
  <si>
    <t>F_FAO_WFP_Concern</t>
  </si>
  <si>
    <t>Fr_acaps_risk_text</t>
  </si>
  <si>
    <t>Fr_acaps_risk_text_raw</t>
  </si>
  <si>
    <t xml:space="preserve">coup: 2022-09-30 successful; </t>
  </si>
  <si>
    <t>BDI: Ã‰pidÃ©mie - 2022-12 - BDI-EpidÃ©mie de cholÃ©ra</t>
  </si>
  <si>
    <t>BOL: Epidemic - 2023-01 - Bolivia Epidemia por DENGUE 2023</t>
  </si>
  <si>
    <t>DOM: Epidemia - 2022-10 - CÃ³lera en RepÃºblica Dominicana</t>
  </si>
  <si>
    <t>GIN: Epidemic - 2023-01 - Yellow Fever</t>
  </si>
  <si>
    <t>MOZ: Epidemic - 2022-12 - Cholera outbreak</t>
  </si>
  <si>
    <t>NGA: Epidemic - 2023-01 - NIGERIA: Diptheria Outbreak</t>
  </si>
  <si>
    <t>GNQ: Ã‰pidÃ©mie - 2023-02 - FiÃ¨vre hemorragique virale</t>
  </si>
  <si>
    <t>GTM: Epidemia - 2023-02 - Alerta por Gripe Aviar H5N1 en Guatemala</t>
  </si>
  <si>
    <t>NH_inform_severity</t>
  </si>
  <si>
    <t>NH_inform_severity_text_raw</t>
  </si>
  <si>
    <t>NH_inform_severity_text</t>
  </si>
  <si>
    <t>FJI: Epidemic - 2023-03 - Dengue Outbreak</t>
  </si>
  <si>
    <t>CuraÃ§ao</t>
  </si>
  <si>
    <t>SÃ£o TomÃ© and PrÃ­ncipe</t>
  </si>
  <si>
    <t>TÃ¼rkiye</t>
  </si>
  <si>
    <t>2023-04-11 â€“ Avian Influenza A(H3N8) - China</t>
  </si>
  <si>
    <t>GAB: Epidemic - 2023-02 - Marburg risk</t>
  </si>
  <si>
    <t>2023-04-11 â€“ Pneumococcal meningitis - Togo</t>
  </si>
  <si>
    <t>2023-03-12 - cyclone - red - (250 km/h)</t>
  </si>
  <si>
    <t>2023-04-20 â€“ Circulating vaccine-derived poliovirus type 2 (cVDPV2) - Burundi</t>
  </si>
  <si>
    <t>2023-04-06 â€“ Human infection caused by Avian Influenza A (H5) - Chile; 2023-04-21 â€“ Human Infection caused by Avian Influenza A (H5N1) - Chile</t>
  </si>
  <si>
    <t>Increased violence against civilians, es // Rationale: New increases in violence on the basis of gender, sex // Vulnerability: NA</t>
  </si>
  <si>
    <t>Escalation of conflict between Armenian  // Rationale: arabakh region escalated into armed conflict,//In September 2022, clashes between the // Vulnerability: Previous conflict between the two countries kil//The conflict escalation is expected to inc//landmines from the 1988â€“1994 conflict and the 2020 hostilities, rel//nd forced confinements during conflict disrupt income-generating act</t>
  </si>
  <si>
    <t xml:space="preserve">Involuntary returns of Syrian refugees a // Rationale: ed disappearances, and sexual violence according to HRW // Vulnerability: </t>
  </si>
  <si>
    <t>Escalation in conflict in Rakhine State  // Rationale: The military juntaâ€™s forces clashed with AA in Maungdaw Townshi//the most intense and extended clash, with the longest sustained a//ctive fighting between these two main gro//An escalation in conflict would exacerbate Rakhine popu//d thin by engagement in other conflicts, especially the anti-coup fo//Intense fighting between the AA and the Mya//As at 28 November 2022, the conflict resulted in around 20,000 new//itarian operations due to the conflict // Vulnerability:  | IDP camps' closures across Myanmar resul // Rationale: d by insecurity caused by the conflict between the Myanmar military//junta, along with armed groups supporting them, and a//nce; increased insecurity and armed conflict, and mine contaminat // Vulnerability:  | Increased airstrikes in Myanmar by the m // Rationale: hich are under the control of armed groups who are against the ju//he hardest hit by the renewed violence//to carry out more retaliatory attacks (including the increase use//roads, an intensification of clashes and airstrikes is likely to//rate in areas affected by the conflict // Vulnerability: - People living close to armed groups' bases | Poor socioeconomic conditions, access re // Rationale: ially sexual and gender based violence // Vulnerability: le to sexual and gender based violence during journeys and also at</t>
  </si>
  <si>
    <t>2023-05-04 â€“ Measles - Ethiopia</t>
  </si>
  <si>
    <t>2023-04-17 â€“ Circulating vaccine-derived poliovirus type 2 (cVDPV2) - Indonesia; 2023-04-28 â€“ Measles - Indonesia</t>
  </si>
  <si>
    <t>2023-04-27 â€“ Meningitis - Nigeria; 2023-04-27 â€“ Diphtheria - Nigeria; 2023-05-01 â€“ Lassa fever - Nigeria</t>
  </si>
  <si>
    <t xml:space="preserve">Disruption in food availability and incr // Rationale: , because of a combination of dry weather conditions, conflict // Vulnerability: </t>
  </si>
  <si>
    <t>A drastic decrease in purchasing power r // Rationale: with no increases in domestic prices since September//further increase in domestic prices // Vulnerability: tunities decrease and heating costs and health issues increase,</t>
  </si>
  <si>
    <t>Escalation of conflict between Armenian  // Rationale:  // Vulnerability: main priorities was restoring livelihood support so that people could</t>
  </si>
  <si>
    <t>Disruption in food availability and incr // Rationale: its toll on the economies and prices, resulting in higher costs o//Higher costs of fuel will likely push the//cost of basic goods even higher//Lebanon is experiencing a socioeconomic crisis in addition to the h//d to live in multidimensional poverty in 2021//Food prices are higher than a year ago://the cost of a WFP food basket is 86% h//In addition, higher costs of basic goods will reduce h//With increased prices and disruption of the supply//Bread prices have increased more than fou//pound, and in trun, increased prices of fuel and agricultural inp//eat and stabilise global food prices, there remains a risk that R // Vulnerability: years of war in Syria and the socioeconomic crisis in Lebanon since 201</t>
  </si>
  <si>
    <t>IDP camps' closures across Myanmar resul // Rationale: k of shelter, food and water, livelihood opportunities, basic services//due to insecurity and lack of livelihood opportunities, although being // Vulnerability:  | Poor socioeconomic conditions, access re // Rationale: some cases, fleeing severely socioeconomic conditions, insecurity, and//Indonesia in search of better livelihood and living conditions // Vulnerability: The poorest, the ones without livelihood, and the ones who are unemplo</t>
  </si>
  <si>
    <t>The dzud natural phenomenon set to signi // Rationale: at high risk of losing their livelihoods in the coming winter season//act early and protect herder livelihoods // Vulnerability: e of reserve food and fodder, livelihood diversification, informal mut</t>
  </si>
  <si>
    <t>New proposed legislation and evictions p // Rationale: livelihood-related structures // Vulnerability: ing will significantly affect livelihoods and humanitar-</t>
  </si>
  <si>
    <t>People Below $2.05 Poverty Line, % Change</t>
  </si>
  <si>
    <t>2023-05-31 â€“ Enterovirus Infection - France</t>
  </si>
  <si>
    <t>2023-05-17 â€“ Myocarditis - United Kingdom of Great Britain and Northern Ireland; 2023-05-30 â€“ Avian Influenza A(H5N1) - United Kingdom of Great Britain and Northern Ireland</t>
  </si>
  <si>
    <t>2023-05-05 â€“ Acute hepatitis E â€“ South Sudan</t>
  </si>
  <si>
    <t>The dzud natural phenomenon set to signi // Rationale: The â€œdzudâ€ is a multiple natural disaster comprising summer dr//winds, and lower-than-normal temperatures//tality, especially in steppe (dry and grassy plain), vast grass // Vulnerability: r</t>
  </si>
  <si>
    <t>Sri Lanka - Dengue Outbreak &amp; Floods</t>
  </si>
  <si>
    <t>SDN: Epidemic - 2023-02 - Dengue fever outbreak</t>
  </si>
  <si>
    <t>2023-04-13 - cyclone - green - (241 km/h)</t>
  </si>
  <si>
    <t>2023-06-10 - cyclone - green - (74 km/h)</t>
  </si>
  <si>
    <t>2023-06-12 - flood - green - NA</t>
  </si>
  <si>
    <t>2023-03-14 - volcano - green - NA</t>
  </si>
  <si>
    <t>2023-06-03 - cyclone - red - (296 km/h)</t>
  </si>
  <si>
    <t>2023-06-09 - flood - green - NA</t>
  </si>
  <si>
    <t>Disruption in food availability and incr // Rationale: beginning of Russia military offensive on Ukraine, on 24 February, t//ficult and unclear because of conflict//ven by more than ten years of violence, hostilities and protracted//ad at bakeries are increasing violence against Syrian refugees//on of dry weather conditions, conflict damages to the irrigation sys // Vulnerability: Years of conflict, political tensions, and disp</t>
  </si>
  <si>
    <t>fcs.csv</t>
  </si>
  <si>
    <t>fsi.csv</t>
  </si>
  <si>
    <t>proteus.csv</t>
  </si>
  <si>
    <t>gfsi.csv</t>
  </si>
  <si>
    <t>ghsi.csv</t>
  </si>
  <si>
    <t>eiu.csv</t>
  </si>
  <si>
    <t>mfr_watchlist.csv, macrofin.csv</t>
  </si>
  <si>
    <t>inform_risk.csv</t>
  </si>
  <si>
    <t>acled.csv</t>
  </si>
  <si>
    <t>ifes, gic, psuedo_reign</t>
  </si>
  <si>
    <t>ifes.csv, gic.csv</t>
  </si>
  <si>
    <t>acaps-risk-list-reviewed/Conflict and Fragility</t>
  </si>
  <si>
    <t>fao-wfp-web</t>
  </si>
  <si>
    <t>fewsnet.csv</t>
  </si>
  <si>
    <t>wb_fpi.csv</t>
  </si>
  <si>
    <t>who_dons.csv</t>
  </si>
  <si>
    <t>ifrc_epidemics.csv</t>
  </si>
  <si>
    <t>macrofin.csv</t>
  </si>
  <si>
    <t>gdacs.csv</t>
  </si>
  <si>
    <t>fao_locust.csv</t>
  </si>
  <si>
    <t>acaps-risk-list-reviewed/Natural Hazard</t>
  </si>
  <si>
    <t>imf_unemployment.csv</t>
  </si>
  <si>
    <t>mpo.csv</t>
  </si>
  <si>
    <t>acaps-risk-list-reviewed/Socioeconomic</t>
  </si>
  <si>
    <t>2023-06-16 â€“ Influenza A(H1N1) variant virus - Brazil</t>
  </si>
  <si>
    <t>2023-04-15 â€“ Marburg virus disease - Equatorial Guinea; 2023-06-09 â€“ Marburg virus disease - Equatorial Guinea</t>
  </si>
  <si>
    <t>2023-06-02 â€“ Marburg virus disease - the United Republic of Tanzania</t>
  </si>
  <si>
    <t>ZWE:Cholera Outbreak</t>
  </si>
  <si>
    <t>2022-09-01, 2022-11-17</t>
  </si>
  <si>
    <t>inform_severity</t>
  </si>
  <si>
    <t>inform-severity</t>
  </si>
  <si>
    <t>https://drmkc.jrc.ec.europa.eu/inform-index/INFORM-Severity</t>
  </si>
  <si>
    <t>2023-06-24 - cyclone - green - (111 km/h)</t>
  </si>
  <si>
    <t>Complex crisis in Afghanistan (4.4)</t>
  </si>
  <si>
    <t>Drought in South-West Angola (3.1)</t>
  </si>
  <si>
    <t>2019-12-23 - drought - orange - NA</t>
  </si>
  <si>
    <t>Complex in Burundi (3.5)</t>
  </si>
  <si>
    <t>2023-03-20 - drought - green - NA</t>
  </si>
  <si>
    <t>2019-12-23 - drought - orange - NA; 2022-12-12 - volcano - green - NA; 2022-05-23 - drought - green - NA</t>
  </si>
  <si>
    <t>2023-06-13 - flood - green - NA; 2023-04-05 - volcano - green - NA; 2023-06-24 - cyclone - green - (111 km/h)</t>
  </si>
  <si>
    <t>Complex crisis in Colombia (4)</t>
  </si>
  <si>
    <t>2022-09-19 - drought - orange - NA</t>
  </si>
  <si>
    <t>2023-06-06 - flood - green - NA; 2023-04-24 - volcano - green - NA; 2022-12-21 - volcano - green - NA</t>
  </si>
  <si>
    <t>2022-04-18 - drought - orange - NA</t>
  </si>
  <si>
    <t>Complex crisis in Ethiopia (4.3); Drought in Ethiopia (3.7)</t>
  </si>
  <si>
    <t>2023-06-20 - earthquake - green - (M 5.7)</t>
  </si>
  <si>
    <t>2023-02-20 - drought - green - NA</t>
  </si>
  <si>
    <t>Complex crisis in Honduras (3.4)</t>
  </si>
  <si>
    <t>Complex crisis in Haiti (4.2)</t>
  </si>
  <si>
    <t>2023-06-20 - earthquake - green - (M 5.5); 2023-04-19 - volcano - green - NA; 2023-03-31 - volcano - green - NA; 2023-03-12 - volcano - green - NA; 2022-12-07 - volcano - orange - NA</t>
  </si>
  <si>
    <t>2023-06-20 - flood - green - NA; 2023-06-16 - flood - orange - NA; 2023-06-10 - cyclone - green - (74 km/h); 2023-06-15 - cyclone - orange - (194 km/h)</t>
  </si>
  <si>
    <t>2023-06-16 - flood - green - NA</t>
  </si>
  <si>
    <t>2023-05-21 - volcano - green - NA; 2022-12-04 - volcano - green - NA; 2023-02-20 - drought - green - NA</t>
  </si>
  <si>
    <t>2022-04-18 - drought - green - NA</t>
  </si>
  <si>
    <t>Drought in Kenya (3.8)</t>
  </si>
  <si>
    <t>2021-09-20 - drought - orange - NA</t>
  </si>
  <si>
    <t>2020-10-19 - drought - green - NA; 2023-03-12 - cyclone - red - (250 km/h)</t>
  </si>
  <si>
    <t>2023-06-18 - earthquake - green - (M 6.4); 2023-05-23 - volcano - green - NA</t>
  </si>
  <si>
    <t>2023-06-19 - earthquake - green - (M 5.6); 2023-06-10 - cyclone - green - (74 km/h); 2023-05-14 - cyclone - red - (259 km/h)</t>
  </si>
  <si>
    <t>Complex crisis in Malawi (3.3)</t>
  </si>
  <si>
    <t>2023-02-10 - cyclone - green - (167 km/h)</t>
  </si>
  <si>
    <t>2022-05-16 - drought - green - NA</t>
  </si>
  <si>
    <t>2023-06-19 - flood - green - NA</t>
  </si>
  <si>
    <t>2023-06-11 - flood - green - NA; 2023-06-16 - flood - orange - NA; 2023-06-15 - cyclone - orange - (194 km/h)</t>
  </si>
  <si>
    <t>2022-05-23 - drought - green - NA</t>
  </si>
  <si>
    <t>2023-06-17 - earthquake - green - (M 5.5); 2023-06-20 - volcano - orange - NA</t>
  </si>
  <si>
    <t>2023-06-19 - earthquake - orange - (M 5.9)</t>
  </si>
  <si>
    <t>Complex crisis in DPRK (3.7)</t>
  </si>
  <si>
    <t>Complex crisis in Sudan (4.5)</t>
  </si>
  <si>
    <t>Complex crisis in El Salvador (3)</t>
  </si>
  <si>
    <t>Complex crisis in Somalia (4.7)</t>
  </si>
  <si>
    <t>Complex crisis in South Sudan (4.4)</t>
  </si>
  <si>
    <t>TÃ¼rkiye / Syria earthquake in Syria (3.4)</t>
  </si>
  <si>
    <t>2023-06-23 - earthquake - green - (M 5.6)</t>
  </si>
  <si>
    <t>2023-06-13 - flood - green - NA</t>
  </si>
  <si>
    <t>TÃ¼rkiye / Syria earthquake in TÃ¼rkiye (3.3)</t>
  </si>
  <si>
    <t>Complex crisis in Venezuela (3.8)</t>
  </si>
  <si>
    <t>2023-06-18 - flood - green - NA</t>
  </si>
  <si>
    <t>2023-03-05 - cyclone - red - (250 km/h); 2023-03-03 - cyclone - red - (204 km/h)</t>
  </si>
  <si>
    <t>2023-06-17 - earthquake - green - (M 5.7)</t>
  </si>
  <si>
    <t>Drought in Zambia (3)</t>
  </si>
  <si>
    <t>Complex crisis in Zimbabwe (3.5)</t>
  </si>
  <si>
    <t>2023-06-26, 2022-11-29</t>
  </si>
  <si>
    <t>2022-11-14 - drought - green - NA; 2022-11-07 - drought - green - NA</t>
  </si>
  <si>
    <t>2019-12-23 - drought - orange - NA; 2023-06-17 - flood - green - NA; 2022-01-24 - drought - green - NA; 2022-01-17 - drought - green - NA</t>
  </si>
  <si>
    <t>2023-06-10 - flood - green - NA; 2022-01-24 - drought - green - NA; 2022-01-17 - drought - green - NA</t>
  </si>
  <si>
    <t>2022-01-24 - drought - green - NA; 2022-01-17 - drought - green - NA</t>
  </si>
  <si>
    <t>2023-06-23 - flood - green - NA; 2023-06-23 - flood - green - NA</t>
  </si>
  <si>
    <t>2023-05-05 - volcano - green - NA; 2022-12-13 - volcano - green - NA; 2022-11-14 - drought - green - NA; 2022-11-07 - drought - green - NA</t>
  </si>
  <si>
    <t>2021-09-20 - drought - orange - NA; 2023-04-24 - drought - green - NA; 2023-04-17 - drought - green - NA</t>
  </si>
  <si>
    <t>2023-06-23 - earthquake - green - (M 5.6); 2023-06-14 - flood - green - NA; 2023-04-12 - volcano - green - NA; 2023-04-24 - drought - green - NA; 2023-04-17 - drought - green - NA</t>
  </si>
  <si>
    <t>2023-06-23 - flood - green - NA; 2023-01-06 - volcano - green - NA; 2022-12-04 - volcano - green - NA; 2021-07-19 - drought - green - NA; 2023-06-23 - flood - green - 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</si>
</sst>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d\-mmm\-yy;@"/>
  </numFmts>
  <fonts count="32"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i/>
      <sz val="11"/>
      <color rgb="FF000000"/>
      <name val="Arial"/>
      <family val="2"/>
    </font>
    <font>
      <u/>
      <sz val="12"/>
      <color theme="1"/>
      <name val="Arial"/>
      <family val="2"/>
    </font>
    <font>
      <b/>
      <sz val="10"/>
      <color rgb="FF000000"/>
      <name val="Arial"/>
      <family val="2"/>
    </font>
    <font>
      <i/>
      <u/>
      <sz val="12"/>
      <name val="Arial"/>
      <family val="2"/>
    </font>
    <font>
      <i/>
      <sz val="12"/>
      <name val="Arial"/>
      <family val="2"/>
    </font>
    <font>
      <u/>
      <sz val="12"/>
      <color rgb="FF000000"/>
      <name val="Arial"/>
      <family val="2"/>
    </font>
    <font>
      <sz val="12"/>
      <color rgb="FF000000"/>
      <name val="Arial"/>
      <family val="2"/>
    </font>
    <font>
      <b/>
      <sz val="10"/>
      <color indexed="8"/>
      <name val="Arial"/>
      <family val="2"/>
    </font>
    <font>
      <sz val="9"/>
      <color theme="0"/>
      <name val="Arial"/>
      <family val="2"/>
    </font>
  </fonts>
  <fills count="9">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theme="0"/>
      </patternFill>
    </fill>
    <fill>
      <patternFill patternType="solid">
        <fgColor theme="0"/>
        <bgColor rgb="FF000000"/>
      </patternFill>
    </fill>
  </fills>
  <borders count="49">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style="thin">
        <color rgb="FFFFFFFF"/>
      </left>
      <right/>
      <top style="thin">
        <color rgb="FFFFFFFF"/>
      </top>
      <bottom style="thin">
        <color rgb="FFFFFFFF"/>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
      <left style="thick">
        <color theme="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bottom style="thin">
        <color theme="0"/>
      </bottom>
      <diagonal/>
    </border>
    <border>
      <left/>
      <right/>
      <top style="thin">
        <color rgb="FF000000"/>
      </top>
      <bottom/>
      <diagonal/>
    </border>
    <border>
      <left/>
      <right style="thin">
        <color theme="0"/>
      </right>
      <top style="thin">
        <color theme="0"/>
      </top>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FFFFFF"/>
      </left>
      <right style="thick">
        <color rgb="FFFFFFFF"/>
      </right>
      <top/>
      <bottom style="thin">
        <color rgb="FF000000"/>
      </bottom>
      <diagonal/>
    </border>
    <border>
      <left/>
      <right/>
      <top style="medium">
        <color theme="0"/>
      </top>
      <bottom style="medium">
        <color theme="0"/>
      </bottom>
      <diagonal/>
    </border>
    <border>
      <left style="thick">
        <color theme="0"/>
      </left>
      <right style="thick">
        <color theme="0"/>
      </right>
      <top style="thin">
        <color auto="1"/>
      </top>
      <bottom/>
      <diagonal/>
    </border>
    <border>
      <left/>
      <right/>
      <top style="thin">
        <color rgb="FFFFFFFF"/>
      </top>
      <bottom style="thin">
        <color rgb="FF000000"/>
      </bottom>
      <diagonal/>
    </border>
    <border>
      <left style="thick">
        <color theme="0"/>
      </left>
      <right style="thick">
        <color theme="0"/>
      </right>
      <top style="thin">
        <color rgb="FF000000"/>
      </top>
      <bottom/>
      <diagonal/>
    </border>
  </borders>
  <cellStyleXfs count="3">
    <xf numFmtId="0" fontId="0" fillId="0" borderId="0"/>
    <xf numFmtId="0" fontId="22" fillId="0" borderId="0" applyNumberFormat="0" applyFill="0" applyBorder="0" applyAlignment="0" applyProtection="0"/>
    <xf numFmtId="9" fontId="29" fillId="0" borderId="0" applyFont="0" applyFill="0" applyBorder="0" applyAlignment="0" applyProtection="0"/>
  </cellStyleXfs>
  <cellXfs count="298">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2" fillId="3" borderId="0" xfId="0" applyFont="1" applyFill="1"/>
    <xf numFmtId="0" fontId="8" fillId="3" borderId="0" xfId="0" applyFont="1" applyFill="1" applyAlignment="1">
      <alignment horizontal="left" vertical="top" wrapText="1"/>
    </xf>
    <xf numFmtId="0" fontId="3" fillId="3" borderId="0" xfId="0" applyFont="1" applyFill="1" applyAlignment="1">
      <alignment horizontal="left" vertical="top" wrapText="1"/>
    </xf>
    <xf numFmtId="0" fontId="7" fillId="3" borderId="0" xfId="0" applyFont="1" applyFill="1" applyAlignment="1">
      <alignment horizontal="left" vertical="top" wrapText="1"/>
    </xf>
    <xf numFmtId="0" fontId="3" fillId="3" borderId="0" xfId="0" applyFont="1" applyFill="1" applyAlignment="1">
      <alignment horizontal="left" vertical="top" wrapText="1" indent="1"/>
    </xf>
    <xf numFmtId="1" fontId="3" fillId="3" borderId="0" xfId="0" applyNumberFormat="1" applyFont="1" applyFill="1" applyAlignment="1">
      <alignment horizontal="right" vertical="top" wrapText="1"/>
    </xf>
    <xf numFmtId="1" fontId="0" fillId="3" borderId="0" xfId="0" applyNumberFormat="1" applyFill="1" applyAlignment="1">
      <alignment horizontal="right"/>
    </xf>
    <xf numFmtId="0" fontId="3" fillId="3" borderId="0" xfId="0" applyFont="1" applyFill="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0" fontId="14" fillId="3" borderId="15" xfId="0" applyFont="1" applyFill="1" applyBorder="1"/>
    <xf numFmtId="0" fontId="16" fillId="0" borderId="14" xfId="0" applyFont="1" applyBorder="1" applyAlignment="1">
      <alignment horizontal="left"/>
    </xf>
    <xf numFmtId="0" fontId="2" fillId="0" borderId="0" xfId="0" applyFont="1"/>
    <xf numFmtId="2" fontId="1" fillId="4" borderId="2" xfId="0" applyNumberFormat="1" applyFont="1" applyFill="1" applyBorder="1" applyAlignment="1">
      <alignment horizontal="right" wrapText="1"/>
    </xf>
    <xf numFmtId="0" fontId="0" fillId="3" borderId="0" xfId="0" applyFill="1" applyAlignment="1">
      <alignment vertical="top"/>
    </xf>
    <xf numFmtId="164" fontId="3" fillId="3" borderId="24" xfId="0" applyNumberFormat="1" applyFont="1" applyFill="1" applyBorder="1" applyAlignment="1">
      <alignment horizontal="left" vertical="top" wrapText="1"/>
    </xf>
    <xf numFmtId="0" fontId="0" fillId="3" borderId="0" xfId="0" applyFill="1" applyAlignment="1">
      <alignment vertical="top" wrapText="1"/>
    </xf>
    <xf numFmtId="0" fontId="19" fillId="3" borderId="0" xfId="0" applyFont="1" applyFill="1" applyAlignment="1">
      <alignment vertical="top"/>
    </xf>
    <xf numFmtId="164" fontId="20" fillId="3" borderId="24" xfId="0" applyNumberFormat="1" applyFont="1" applyFill="1" applyBorder="1" applyAlignment="1">
      <alignment horizontal="left" vertical="top" wrapText="1"/>
    </xf>
    <xf numFmtId="0" fontId="0" fillId="3" borderId="0" xfId="0" applyFill="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Alignment="1">
      <alignment horizontal="right" vertical="top" wrapText="1"/>
    </xf>
    <xf numFmtId="1" fontId="3" fillId="5" borderId="0" xfId="0" applyNumberFormat="1" applyFont="1" applyFill="1" applyAlignment="1">
      <alignment horizontal="right" vertical="top" wrapText="1"/>
    </xf>
    <xf numFmtId="0" fontId="2" fillId="6" borderId="1" xfId="0" applyFont="1" applyFill="1" applyBorder="1" applyAlignment="1">
      <alignment horizontal="left"/>
    </xf>
    <xf numFmtId="0" fontId="2" fillId="6" borderId="23" xfId="0" applyFont="1" applyFill="1" applyBorder="1" applyAlignment="1">
      <alignment horizontal="right"/>
    </xf>
    <xf numFmtId="2" fontId="2" fillId="3" borderId="0" xfId="0" applyNumberFormat="1" applyFont="1" applyFill="1"/>
    <xf numFmtId="2" fontId="2" fillId="6" borderId="0" xfId="0" applyNumberFormat="1" applyFont="1" applyFill="1" applyAlignment="1">
      <alignment horizontal="right"/>
    </xf>
    <xf numFmtId="0" fontId="2" fillId="6" borderId="13" xfId="0" applyFont="1" applyFill="1" applyBorder="1" applyAlignment="1">
      <alignment horizontal="left"/>
    </xf>
    <xf numFmtId="0" fontId="2" fillId="6" borderId="0" xfId="0" applyFont="1" applyFill="1" applyAlignment="1">
      <alignment horizontal="right"/>
    </xf>
    <xf numFmtId="2" fontId="2" fillId="6" borderId="13" xfId="0" applyNumberFormat="1" applyFont="1" applyFill="1" applyBorder="1" applyAlignment="1">
      <alignment horizontal="right"/>
    </xf>
    <xf numFmtId="0" fontId="11" fillId="6" borderId="0" xfId="0" applyFont="1" applyFill="1" applyAlignment="1">
      <alignment horizontal="right"/>
    </xf>
    <xf numFmtId="2" fontId="2" fillId="3" borderId="0" xfId="0" applyNumberFormat="1" applyFont="1" applyFill="1" applyAlignment="1">
      <alignment horizontal="center"/>
    </xf>
    <xf numFmtId="0" fontId="2" fillId="6" borderId="13" xfId="0" applyFont="1" applyFill="1" applyBorder="1" applyAlignment="1">
      <alignment horizontal="right"/>
    </xf>
    <xf numFmtId="0" fontId="18" fillId="3" borderId="0" xfId="0" applyFont="1" applyFill="1"/>
    <xf numFmtId="0" fontId="8" fillId="3" borderId="0" xfId="0" applyFont="1" applyFill="1" applyAlignment="1">
      <alignment horizontal="left" vertical="top"/>
    </xf>
    <xf numFmtId="0" fontId="7" fillId="3" borderId="0" xfId="0" applyFont="1" applyFill="1" applyAlignment="1">
      <alignment horizontal="left" vertical="top"/>
    </xf>
    <xf numFmtId="0" fontId="7" fillId="0" borderId="14" xfId="0" applyFont="1" applyBorder="1" applyAlignment="1">
      <alignment horizontal="left"/>
    </xf>
    <xf numFmtId="0" fontId="10" fillId="6" borderId="13" xfId="0" applyFont="1" applyFill="1" applyBorder="1" applyAlignment="1">
      <alignment horizontal="left"/>
    </xf>
    <xf numFmtId="2" fontId="1" fillId="6" borderId="0" xfId="0" applyNumberFormat="1" applyFont="1" applyFill="1" applyAlignment="1">
      <alignment horizontal="right" wrapText="1"/>
    </xf>
    <xf numFmtId="2" fontId="17" fillId="6" borderId="0" xfId="0" applyNumberFormat="1" applyFont="1" applyFill="1" applyAlignment="1">
      <alignment horizontal="right" wrapText="1"/>
    </xf>
    <xf numFmtId="0" fontId="1" fillId="6" borderId="0" xfId="0" applyFont="1" applyFill="1" applyAlignment="1">
      <alignment horizontal="right" wrapText="1"/>
    </xf>
    <xf numFmtId="0" fontId="17" fillId="6" borderId="0" xfId="0" applyFont="1" applyFill="1" applyAlignment="1">
      <alignment horizontal="right" wrapText="1"/>
    </xf>
    <xf numFmtId="2" fontId="2" fillId="6" borderId="17" xfId="0" applyNumberFormat="1" applyFont="1" applyFill="1" applyBorder="1" applyAlignment="1">
      <alignment horizontal="right"/>
    </xf>
    <xf numFmtId="0" fontId="23" fillId="6" borderId="13" xfId="0" applyFont="1" applyFill="1" applyBorder="1" applyAlignment="1">
      <alignment horizontal="left"/>
    </xf>
    <xf numFmtId="164" fontId="3" fillId="0" borderId="28" xfId="0" applyNumberFormat="1" applyFont="1" applyBorder="1"/>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Alignment="1">
      <alignment horizontal="center" wrapText="1"/>
    </xf>
    <xf numFmtId="164" fontId="2" fillId="6" borderId="0" xfId="0" applyNumberFormat="1" applyFont="1" applyFill="1" applyAlignment="1">
      <alignment horizontal="left"/>
    </xf>
    <xf numFmtId="164" fontId="2" fillId="6" borderId="0" xfId="0" applyNumberFormat="1" applyFont="1" applyFill="1" applyAlignment="1">
      <alignment horizontal="right"/>
    </xf>
    <xf numFmtId="164" fontId="11" fillId="6" borderId="0" xfId="0" applyNumberFormat="1" applyFont="1" applyFill="1" applyAlignment="1">
      <alignment horizontal="right"/>
    </xf>
    <xf numFmtId="164" fontId="2" fillId="3" borderId="0" xfId="0" applyNumberFormat="1" applyFont="1" applyFill="1" applyAlignment="1">
      <alignment horizontal="center"/>
    </xf>
    <xf numFmtId="164" fontId="0" fillId="3" borderId="0" xfId="0" applyNumberFormat="1" applyFill="1"/>
    <xf numFmtId="0" fontId="4" fillId="3" borderId="0" xfId="0" applyFont="1" applyFill="1" applyAlignment="1">
      <alignment horizontal="center" vertical="top" wrapText="1"/>
    </xf>
    <xf numFmtId="0" fontId="5" fillId="3" borderId="0" xfId="0" applyFont="1" applyFill="1" applyAlignment="1">
      <alignment horizontal="center" wrapText="1"/>
    </xf>
    <xf numFmtId="1" fontId="8" fillId="2" borderId="14" xfId="0" applyNumberFormat="1" applyFont="1" applyFill="1" applyBorder="1" applyAlignment="1">
      <alignment horizontal="left"/>
    </xf>
    <xf numFmtId="1" fontId="11" fillId="0" borderId="28" xfId="0" applyNumberFormat="1" applyFont="1" applyBorder="1"/>
    <xf numFmtId="0" fontId="4" fillId="3" borderId="0" xfId="0" applyFont="1" applyFill="1" applyAlignment="1">
      <alignment horizontal="center" wrapText="1"/>
    </xf>
    <xf numFmtId="0" fontId="28" fillId="3" borderId="0" xfId="0" applyFont="1" applyFill="1"/>
    <xf numFmtId="0" fontId="2" fillId="3" borderId="0" xfId="0" applyFont="1" applyFill="1" applyAlignment="1">
      <alignment horizontal="left" wrapText="1" indent="1"/>
    </xf>
    <xf numFmtId="1" fontId="3" fillId="3" borderId="14" xfId="0" applyNumberFormat="1" applyFont="1" applyFill="1" applyBorder="1"/>
    <xf numFmtId="0" fontId="3" fillId="3" borderId="14" xfId="0" applyFont="1" applyFill="1" applyBorder="1"/>
    <xf numFmtId="2" fontId="25" fillId="3" borderId="0" xfId="0" applyNumberFormat="1" applyFont="1" applyFill="1" applyAlignment="1">
      <alignment horizontal="center"/>
    </xf>
    <xf numFmtId="0" fontId="16" fillId="3" borderId="14" xfId="0" applyFont="1" applyFill="1" applyBorder="1" applyAlignment="1">
      <alignment horizontal="left"/>
    </xf>
    <xf numFmtId="0" fontId="3" fillId="3" borderId="14" xfId="0" applyFont="1" applyFill="1" applyBorder="1" applyAlignment="1">
      <alignment horizontal="left"/>
    </xf>
    <xf numFmtId="164" fontId="3" fillId="3" borderId="14" xfId="0" applyNumberFormat="1" applyFont="1" applyFill="1" applyBorder="1"/>
    <xf numFmtId="1" fontId="7" fillId="3" borderId="18" xfId="0" applyNumberFormat="1" applyFont="1" applyFill="1" applyBorder="1" applyAlignment="1">
      <alignment horizontal="left" indent="1"/>
    </xf>
    <xf numFmtId="0" fontId="24" fillId="3" borderId="34" xfId="1" applyFont="1" applyFill="1" applyBorder="1" applyAlignment="1">
      <alignment horizontal="left"/>
    </xf>
    <xf numFmtId="0" fontId="3" fillId="3" borderId="34" xfId="0" applyFont="1" applyFill="1" applyBorder="1" applyAlignment="1">
      <alignment horizontal="left"/>
    </xf>
    <xf numFmtId="0" fontId="11" fillId="3" borderId="34" xfId="0" applyFont="1" applyFill="1" applyBorder="1"/>
    <xf numFmtId="1" fontId="3" fillId="3" borderId="34" xfId="0" applyNumberFormat="1" applyFont="1" applyFill="1" applyBorder="1"/>
    <xf numFmtId="164" fontId="3" fillId="3" borderId="34" xfId="0" applyNumberFormat="1" applyFont="1" applyFill="1" applyBorder="1"/>
    <xf numFmtId="0" fontId="24" fillId="3" borderId="7" xfId="1" applyFont="1" applyFill="1" applyBorder="1" applyAlignment="1">
      <alignment horizontal="left"/>
    </xf>
    <xf numFmtId="0" fontId="3" fillId="3" borderId="7" xfId="0" applyFont="1" applyFill="1" applyBorder="1" applyAlignment="1">
      <alignment horizontal="left"/>
    </xf>
    <xf numFmtId="0" fontId="11" fillId="3" borderId="7" xfId="0" applyFont="1" applyFill="1" applyBorder="1"/>
    <xf numFmtId="1" fontId="3" fillId="3" borderId="7" xfId="0" applyNumberFormat="1" applyFont="1" applyFill="1" applyBorder="1"/>
    <xf numFmtId="164" fontId="3" fillId="3" borderId="7" xfId="0" applyNumberFormat="1" applyFont="1" applyFill="1" applyBorder="1"/>
    <xf numFmtId="0" fontId="24" fillId="3" borderId="37" xfId="1" applyFont="1" applyFill="1" applyBorder="1" applyAlignment="1">
      <alignment horizontal="left"/>
    </xf>
    <xf numFmtId="1" fontId="3" fillId="3" borderId="36" xfId="0" applyNumberFormat="1" applyFont="1" applyFill="1" applyBorder="1"/>
    <xf numFmtId="0" fontId="8" fillId="0" borderId="14" xfId="0" applyFont="1" applyBorder="1"/>
    <xf numFmtId="0" fontId="3" fillId="3" borderId="0" xfId="0" applyFont="1" applyFill="1" applyAlignment="1">
      <alignment horizontal="left" vertical="top" wrapText="1" indent="2"/>
    </xf>
    <xf numFmtId="0" fontId="0" fillId="0" borderId="0" xfId="0" applyAlignment="1">
      <alignment horizontal="right"/>
    </xf>
    <xf numFmtId="2" fontId="0" fillId="0" borderId="0" xfId="0" applyNumberFormat="1" applyAlignment="1">
      <alignment horizontal="right"/>
    </xf>
    <xf numFmtId="0" fontId="0" fillId="0" borderId="0" xfId="0" applyAlignment="1">
      <alignment wrapText="1"/>
    </xf>
    <xf numFmtId="0" fontId="0" fillId="3" borderId="0" xfId="0" applyFill="1" applyAlignment="1">
      <alignment horizontal="right"/>
    </xf>
    <xf numFmtId="2" fontId="0" fillId="3" borderId="0" xfId="0" applyNumberFormat="1" applyFill="1" applyAlignment="1">
      <alignment horizontal="right"/>
    </xf>
    <xf numFmtId="0" fontId="0" fillId="3" borderId="0" xfId="0" applyFill="1" applyAlignment="1">
      <alignment wrapText="1"/>
    </xf>
    <xf numFmtId="0" fontId="10" fillId="6" borderId="0" xfId="0" applyFont="1" applyFill="1" applyAlignment="1">
      <alignment horizontal="left"/>
    </xf>
    <xf numFmtId="0" fontId="0" fillId="3" borderId="40" xfId="0" applyFill="1" applyBorder="1"/>
    <xf numFmtId="0" fontId="0" fillId="3" borderId="0" xfId="0" applyFill="1" applyAlignment="1">
      <alignment horizontal="left"/>
    </xf>
    <xf numFmtId="0" fontId="0" fillId="3" borderId="41" xfId="0" applyFill="1" applyBorder="1" applyAlignment="1">
      <alignment horizontal="right"/>
    </xf>
    <xf numFmtId="9" fontId="0" fillId="3" borderId="0" xfId="2" applyFont="1" applyFill="1" applyBorder="1" applyAlignment="1">
      <alignment horizontal="right"/>
    </xf>
    <xf numFmtId="9" fontId="0" fillId="3" borderId="41" xfId="2" applyFont="1" applyFill="1" applyBorder="1" applyAlignment="1">
      <alignment horizontal="right"/>
    </xf>
    <xf numFmtId="0" fontId="0" fillId="3" borderId="42" xfId="0" applyFill="1" applyBorder="1"/>
    <xf numFmtId="0" fontId="0" fillId="3" borderId="3" xfId="0" applyFill="1" applyBorder="1"/>
    <xf numFmtId="0" fontId="0" fillId="3" borderId="3" xfId="0" applyFill="1" applyBorder="1" applyAlignment="1">
      <alignment horizontal="right"/>
    </xf>
    <xf numFmtId="2" fontId="0" fillId="3" borderId="3" xfId="0" applyNumberFormat="1" applyFill="1" applyBorder="1" applyAlignment="1">
      <alignment horizontal="right"/>
    </xf>
    <xf numFmtId="0" fontId="0" fillId="3" borderId="43" xfId="0" applyFill="1" applyBorder="1" applyAlignment="1">
      <alignment horizontal="right"/>
    </xf>
    <xf numFmtId="0" fontId="0" fillId="3" borderId="38" xfId="0" applyFill="1" applyBorder="1"/>
    <xf numFmtId="0" fontId="0" fillId="3" borderId="40" xfId="0" applyFill="1" applyBorder="1" applyAlignment="1">
      <alignment wrapText="1"/>
    </xf>
    <xf numFmtId="2" fontId="1" fillId="4" borderId="44" xfId="0" applyNumberFormat="1" applyFont="1" applyFill="1" applyBorder="1" applyAlignment="1">
      <alignment horizontal="right" wrapText="1"/>
    </xf>
    <xf numFmtId="0" fontId="0" fillId="3" borderId="41" xfId="0" applyFill="1" applyBorder="1" applyAlignment="1">
      <alignment horizontal="right" wrapText="1"/>
    </xf>
    <xf numFmtId="0" fontId="0" fillId="3" borderId="9" xfId="0" applyFill="1" applyBorder="1"/>
    <xf numFmtId="0" fontId="0" fillId="3" borderId="9" xfId="0" applyFill="1" applyBorder="1" applyAlignment="1">
      <alignment horizontal="right"/>
    </xf>
    <xf numFmtId="2" fontId="0" fillId="3" borderId="9" xfId="0" applyNumberFormat="1" applyFill="1" applyBorder="1" applyAlignment="1">
      <alignment horizontal="right"/>
    </xf>
    <xf numFmtId="0" fontId="0" fillId="3" borderId="39" xfId="0" applyFill="1" applyBorder="1" applyAlignment="1">
      <alignment horizontal="right"/>
    </xf>
    <xf numFmtId="0" fontId="10" fillId="6" borderId="9" xfId="0" applyFont="1" applyFill="1" applyBorder="1" applyAlignment="1">
      <alignment horizontal="left"/>
    </xf>
    <xf numFmtId="0" fontId="0" fillId="3" borderId="45" xfId="0" applyFill="1" applyBorder="1" applyAlignment="1">
      <alignment horizontal="left"/>
    </xf>
    <xf numFmtId="0" fontId="0" fillId="3" borderId="45" xfId="0" applyFill="1" applyBorder="1" applyAlignment="1">
      <alignment horizontal="right"/>
    </xf>
    <xf numFmtId="2" fontId="0" fillId="3" borderId="45" xfId="0" applyNumberFormat="1" applyFill="1" applyBorder="1" applyAlignment="1">
      <alignment horizontal="right"/>
    </xf>
    <xf numFmtId="9" fontId="0" fillId="3" borderId="45" xfId="2" applyFont="1" applyFill="1" applyBorder="1" applyAlignment="1">
      <alignment horizontal="right"/>
    </xf>
    <xf numFmtId="0" fontId="2" fillId="6" borderId="0" xfId="0" applyFont="1" applyFill="1" applyAlignment="1">
      <alignment horizontal="left"/>
    </xf>
    <xf numFmtId="2" fontId="4" fillId="3" borderId="0" xfId="0" applyNumberFormat="1" applyFont="1" applyFill="1" applyAlignment="1">
      <alignment horizontal="center"/>
    </xf>
    <xf numFmtId="0" fontId="2" fillId="6" borderId="23" xfId="0" applyFont="1" applyFill="1" applyBorder="1" applyAlignment="1">
      <alignment horizontal="left"/>
    </xf>
    <xf numFmtId="2" fontId="2" fillId="6" borderId="23" xfId="0" applyNumberFormat="1" applyFont="1" applyFill="1" applyBorder="1" applyAlignment="1">
      <alignment horizontal="right"/>
    </xf>
    <xf numFmtId="2" fontId="4" fillId="3" borderId="46" xfId="0" applyNumberFormat="1" applyFont="1" applyFill="1" applyBorder="1" applyAlignment="1">
      <alignment horizontal="center"/>
    </xf>
    <xf numFmtId="2" fontId="25" fillId="3" borderId="3" xfId="0" applyNumberFormat="1" applyFont="1" applyFill="1" applyBorder="1" applyAlignment="1">
      <alignment horizontal="left"/>
    </xf>
    <xf numFmtId="2" fontId="30" fillId="3" borderId="32" xfId="0" applyNumberFormat="1" applyFont="1" applyFill="1" applyBorder="1" applyAlignment="1">
      <alignment horizontal="left"/>
    </xf>
    <xf numFmtId="2" fontId="4" fillId="3" borderId="32" xfId="0" applyNumberFormat="1" applyFont="1" applyFill="1" applyBorder="1" applyAlignment="1">
      <alignment horizontal="center"/>
    </xf>
    <xf numFmtId="1" fontId="2" fillId="6" borderId="17" xfId="0" applyNumberFormat="1" applyFont="1" applyFill="1" applyBorder="1" applyAlignment="1">
      <alignment horizontal="right"/>
    </xf>
    <xf numFmtId="1" fontId="2" fillId="6" borderId="1" xfId="0" applyNumberFormat="1" applyFont="1" applyFill="1" applyBorder="1" applyAlignment="1">
      <alignment horizontal="right"/>
    </xf>
    <xf numFmtId="0" fontId="1" fillId="6" borderId="2" xfId="0" applyFont="1" applyFill="1" applyBorder="1" applyAlignment="1">
      <alignment horizontal="left" wrapText="1"/>
    </xf>
    <xf numFmtId="0" fontId="1" fillId="6" borderId="21" xfId="0" applyFont="1" applyFill="1" applyBorder="1" applyAlignment="1">
      <alignment horizontal="left" wrapText="1"/>
    </xf>
    <xf numFmtId="2" fontId="1" fillId="6" borderId="22" xfId="0" applyNumberFormat="1" applyFont="1" applyFill="1" applyBorder="1" applyAlignment="1">
      <alignment horizontal="right" wrapText="1"/>
    </xf>
    <xf numFmtId="2" fontId="1" fillId="6" borderId="2" xfId="0" applyNumberFormat="1" applyFont="1" applyFill="1" applyBorder="1" applyAlignment="1">
      <alignment horizontal="right" wrapText="1"/>
    </xf>
    <xf numFmtId="2" fontId="1" fillId="6" borderId="21" xfId="0" applyNumberFormat="1" applyFont="1" applyFill="1" applyBorder="1" applyAlignment="1">
      <alignment horizontal="right" wrapText="1"/>
    </xf>
    <xf numFmtId="2" fontId="5" fillId="6" borderId="2" xfId="0" applyNumberFormat="1" applyFont="1" applyFill="1" applyBorder="1" applyAlignment="1">
      <alignment horizontal="right" wrapText="1"/>
    </xf>
    <xf numFmtId="0" fontId="17" fillId="6" borderId="13" xfId="0" applyFont="1" applyFill="1" applyBorder="1" applyAlignment="1">
      <alignment horizontal="left" wrapText="1"/>
    </xf>
    <xf numFmtId="2" fontId="17" fillId="6" borderId="13" xfId="0" applyNumberFormat="1" applyFont="1" applyFill="1" applyBorder="1" applyAlignment="1">
      <alignment horizontal="right" wrapText="1"/>
    </xf>
    <xf numFmtId="0" fontId="2" fillId="6" borderId="17" xfId="0" applyFont="1" applyFill="1" applyBorder="1" applyAlignment="1">
      <alignment horizontal="right"/>
    </xf>
    <xf numFmtId="2" fontId="2" fillId="6" borderId="1" xfId="0" applyNumberFormat="1" applyFont="1" applyFill="1" applyBorder="1" applyAlignment="1">
      <alignment horizontal="right" wrapText="1"/>
    </xf>
    <xf numFmtId="2" fontId="3" fillId="6" borderId="0" xfId="0" applyNumberFormat="1" applyFont="1" applyFill="1" applyAlignment="1">
      <alignment horizontal="right"/>
    </xf>
    <xf numFmtId="2" fontId="3" fillId="6" borderId="29" xfId="0" applyNumberFormat="1" applyFont="1" applyFill="1" applyBorder="1" applyAlignment="1">
      <alignment horizontal="right"/>
    </xf>
    <xf numFmtId="1" fontId="2" fillId="6" borderId="16" xfId="0" applyNumberFormat="1" applyFont="1" applyFill="1" applyBorder="1" applyAlignment="1">
      <alignment horizontal="right"/>
    </xf>
    <xf numFmtId="0" fontId="3" fillId="7" borderId="14" xfId="0" applyFont="1" applyFill="1" applyBorder="1" applyAlignment="1">
      <alignment horizontal="left"/>
    </xf>
    <xf numFmtId="0" fontId="2" fillId="6" borderId="16" xfId="0" applyFont="1" applyFill="1" applyBorder="1" applyAlignment="1">
      <alignment horizontal="right"/>
    </xf>
    <xf numFmtId="0" fontId="1" fillId="6" borderId="2" xfId="0" applyFont="1" applyFill="1" applyBorder="1" applyAlignment="1">
      <alignment horizontal="right" wrapText="1"/>
    </xf>
    <xf numFmtId="0" fontId="17" fillId="6" borderId="13" xfId="0" applyFont="1" applyFill="1" applyBorder="1" applyAlignment="1">
      <alignment horizontal="right" wrapText="1"/>
    </xf>
    <xf numFmtId="2" fontId="2" fillId="6" borderId="25" xfId="0" applyNumberFormat="1" applyFont="1" applyFill="1" applyBorder="1" applyAlignment="1">
      <alignment horizontal="right"/>
    </xf>
    <xf numFmtId="0" fontId="2" fillId="3" borderId="0" xfId="0" applyFont="1" applyFill="1" applyAlignment="1">
      <alignment horizontal="right"/>
    </xf>
    <xf numFmtId="1" fontId="2" fillId="6" borderId="46" xfId="0" applyNumberFormat="1" applyFont="1" applyFill="1" applyBorder="1" applyAlignment="1">
      <alignment horizontal="right"/>
    </xf>
    <xf numFmtId="1" fontId="2" fillId="6" borderId="0" xfId="0" applyNumberFormat="1" applyFont="1" applyFill="1" applyAlignment="1">
      <alignment horizontal="right"/>
    </xf>
    <xf numFmtId="0" fontId="13" fillId="6" borderId="0" xfId="0" applyFont="1" applyFill="1" applyAlignment="1">
      <alignment horizontal="right" wrapText="1"/>
    </xf>
    <xf numFmtId="2" fontId="5" fillId="6" borderId="44" xfId="0" applyNumberFormat="1" applyFont="1" applyFill="1" applyBorder="1" applyAlignment="1">
      <alignment horizontal="right" wrapText="1"/>
    </xf>
    <xf numFmtId="0" fontId="3" fillId="6" borderId="0" xfId="0" applyFont="1" applyFill="1" applyAlignment="1">
      <alignment horizontal="right"/>
    </xf>
    <xf numFmtId="0" fontId="31" fillId="2" borderId="14" xfId="0" applyFont="1" applyFill="1" applyBorder="1" applyAlignment="1">
      <alignment horizontal="center"/>
    </xf>
    <xf numFmtId="0" fontId="1" fillId="6" borderId="22" xfId="0" applyFont="1" applyFill="1" applyBorder="1" applyAlignment="1">
      <alignment horizontal="left" wrapText="1"/>
    </xf>
    <xf numFmtId="164" fontId="1" fillId="6" borderId="21" xfId="0" applyNumberFormat="1" applyFont="1" applyFill="1" applyBorder="1" applyAlignment="1">
      <alignment horizontal="right" wrapText="1"/>
    </xf>
    <xf numFmtId="164" fontId="17" fillId="6" borderId="0" xfId="0" applyNumberFormat="1" applyFont="1" applyFill="1" applyAlignment="1">
      <alignment horizontal="left" wrapText="1"/>
    </xf>
    <xf numFmtId="0" fontId="17" fillId="6" borderId="35" xfId="0" applyFont="1" applyFill="1" applyBorder="1" applyAlignment="1">
      <alignment horizontal="right" wrapText="1"/>
    </xf>
    <xf numFmtId="0" fontId="17" fillId="6" borderId="35" xfId="0" applyFont="1" applyFill="1" applyBorder="1" applyAlignment="1">
      <alignment horizontal="left" wrapText="1"/>
    </xf>
    <xf numFmtId="164" fontId="17" fillId="6" borderId="35" xfId="0" applyNumberFormat="1" applyFont="1" applyFill="1" applyBorder="1" applyAlignment="1">
      <alignment horizontal="left" wrapText="1"/>
    </xf>
    <xf numFmtId="164" fontId="17" fillId="6" borderId="35" xfId="0" applyNumberFormat="1" applyFont="1" applyFill="1" applyBorder="1" applyAlignment="1">
      <alignment horizontal="right" wrapText="1"/>
    </xf>
    <xf numFmtId="164" fontId="3" fillId="7" borderId="14" xfId="0" applyNumberFormat="1" applyFont="1" applyFill="1" applyBorder="1" applyAlignment="1">
      <alignment horizontal="right"/>
    </xf>
    <xf numFmtId="164" fontId="3" fillId="7" borderId="0" xfId="0" applyNumberFormat="1" applyFont="1" applyFill="1" applyAlignment="1">
      <alignment horizontal="right"/>
    </xf>
    <xf numFmtId="164" fontId="2" fillId="6" borderId="1" xfId="0" applyNumberFormat="1" applyFont="1" applyFill="1" applyBorder="1" applyAlignment="1">
      <alignment horizontal="left"/>
    </xf>
    <xf numFmtId="0" fontId="11" fillId="2" borderId="14" xfId="0" applyFont="1" applyFill="1" applyBorder="1" applyAlignment="1">
      <alignment horizontal="left"/>
    </xf>
    <xf numFmtId="0" fontId="17" fillId="6" borderId="0" xfId="0" applyFont="1" applyFill="1" applyAlignment="1">
      <alignment horizontal="left" wrapText="1"/>
    </xf>
    <xf numFmtId="0" fontId="2" fillId="6" borderId="17" xfId="0" applyFont="1" applyFill="1" applyBorder="1" applyAlignment="1">
      <alignment horizontal="left"/>
    </xf>
    <xf numFmtId="0" fontId="5" fillId="3" borderId="4" xfId="0" applyFont="1" applyFill="1" applyBorder="1" applyAlignment="1">
      <alignment horizontal="left" wrapText="1"/>
    </xf>
    <xf numFmtId="0" fontId="5" fillId="3" borderId="3" xfId="0" applyFont="1" applyFill="1" applyBorder="1" applyAlignment="1">
      <alignment horizontal="left" wrapText="1"/>
    </xf>
    <xf numFmtId="0" fontId="20" fillId="3" borderId="0" xfId="0" applyFont="1" applyFill="1" applyAlignment="1">
      <alignment vertical="top"/>
    </xf>
    <xf numFmtId="164" fontId="3" fillId="3" borderId="0" xfId="0" applyNumberFormat="1" applyFont="1" applyFill="1" applyAlignment="1">
      <alignment horizontal="center" vertical="top" wrapText="1"/>
    </xf>
    <xf numFmtId="164" fontId="20" fillId="3" borderId="24" xfId="0" applyNumberFormat="1" applyFont="1" applyFill="1" applyBorder="1" applyAlignment="1">
      <alignment horizontal="right" vertical="top" wrapText="1"/>
    </xf>
    <xf numFmtId="49" fontId="3" fillId="3" borderId="24" xfId="0" applyNumberFormat="1" applyFont="1" applyFill="1" applyBorder="1" applyAlignment="1">
      <alignment horizontal="left" vertical="top" wrapText="1"/>
    </xf>
    <xf numFmtId="49" fontId="14" fillId="3" borderId="0" xfId="0" applyNumberFormat="1" applyFont="1" applyFill="1" applyAlignment="1">
      <alignment vertical="top"/>
    </xf>
    <xf numFmtId="0" fontId="14" fillId="3" borderId="0" xfId="0" applyFont="1" applyFill="1" applyAlignment="1">
      <alignment vertical="top"/>
    </xf>
    <xf numFmtId="0" fontId="14" fillId="3" borderId="0" xfId="0" applyFont="1" applyFill="1" applyAlignment="1">
      <alignment vertical="top" wrapText="1"/>
    </xf>
    <xf numFmtId="0" fontId="14" fillId="3" borderId="0" xfId="0" applyFont="1" applyFill="1" applyAlignment="1">
      <alignment horizontal="center" vertical="top" wrapText="1"/>
    </xf>
    <xf numFmtId="0" fontId="14" fillId="3" borderId="0" xfId="0" applyFont="1" applyFill="1" applyAlignment="1">
      <alignment horizontal="center" vertical="top"/>
    </xf>
    <xf numFmtId="0" fontId="20" fillId="3" borderId="24" xfId="0" applyFont="1" applyFill="1" applyBorder="1" applyAlignment="1">
      <alignment horizontal="left" vertical="top"/>
    </xf>
    <xf numFmtId="0" fontId="20" fillId="3" borderId="0" xfId="0" applyFont="1" applyFill="1" applyAlignment="1">
      <alignment horizontal="left" vertical="top"/>
    </xf>
    <xf numFmtId="0" fontId="0" fillId="3" borderId="0" xfId="0" applyFill="1" applyAlignment="1">
      <alignment horizontal="center" vertical="top" wrapText="1"/>
    </xf>
    <xf numFmtId="0" fontId="0" fillId="3" borderId="0" xfId="0" applyFill="1" applyAlignment="1">
      <alignment horizontal="center" vertical="top"/>
    </xf>
    <xf numFmtId="164" fontId="14" fillId="3" borderId="24" xfId="0" applyNumberFormat="1" applyFont="1" applyFill="1" applyBorder="1" applyAlignment="1">
      <alignment horizontal="right" vertical="top"/>
    </xf>
    <xf numFmtId="165" fontId="0" fillId="3" borderId="0" xfId="0" applyNumberFormat="1" applyFill="1" applyAlignment="1">
      <alignment horizontal="right" vertical="top" wrapText="1"/>
    </xf>
    <xf numFmtId="165" fontId="3" fillId="3" borderId="24" xfId="0" applyNumberFormat="1" applyFont="1" applyFill="1" applyBorder="1" applyAlignment="1">
      <alignment horizontal="right" vertical="top" wrapText="1"/>
    </xf>
    <xf numFmtId="165" fontId="14" fillId="3" borderId="0" xfId="0" applyNumberFormat="1" applyFont="1" applyFill="1" applyAlignment="1">
      <alignment horizontal="right" vertical="top" wrapText="1"/>
    </xf>
    <xf numFmtId="0" fontId="11" fillId="6" borderId="29" xfId="0" applyFont="1" applyFill="1" applyBorder="1" applyAlignment="1">
      <alignment horizontal="right"/>
    </xf>
    <xf numFmtId="165" fontId="1" fillId="6" borderId="2" xfId="0" applyNumberFormat="1" applyFont="1" applyFill="1" applyBorder="1" applyAlignment="1">
      <alignment horizontal="right" wrapText="1"/>
    </xf>
    <xf numFmtId="165" fontId="2" fillId="6" borderId="1" xfId="0" applyNumberFormat="1" applyFont="1" applyFill="1" applyBorder="1" applyAlignment="1">
      <alignment horizontal="right"/>
    </xf>
    <xf numFmtId="165" fontId="2" fillId="3" borderId="0" xfId="0" applyNumberFormat="1" applyFont="1" applyFill="1" applyAlignment="1">
      <alignment horizontal="right"/>
    </xf>
    <xf numFmtId="165" fontId="11" fillId="3" borderId="35" xfId="0" applyNumberFormat="1" applyFont="1" applyFill="1" applyBorder="1" applyAlignment="1">
      <alignment horizontal="right"/>
    </xf>
    <xf numFmtId="0" fontId="13" fillId="6" borderId="35" xfId="0" applyFont="1" applyFill="1" applyBorder="1" applyAlignment="1">
      <alignment horizontal="right" wrapText="1"/>
    </xf>
    <xf numFmtId="164" fontId="3" fillId="3" borderId="24" xfId="0" applyNumberFormat="1" applyFont="1" applyFill="1" applyBorder="1" applyAlignment="1">
      <alignment horizontal="center" vertical="top" wrapText="1"/>
    </xf>
    <xf numFmtId="2" fontId="5" fillId="6" borderId="47" xfId="0" applyNumberFormat="1" applyFont="1" applyFill="1" applyBorder="1" applyAlignment="1">
      <alignment horizontal="right" wrapText="1"/>
    </xf>
    <xf numFmtId="2" fontId="17" fillId="6" borderId="48" xfId="0" applyNumberFormat="1" applyFont="1" applyFill="1" applyBorder="1" applyAlignment="1">
      <alignment horizontal="right" wrapText="1"/>
    </xf>
    <xf numFmtId="0" fontId="0" fillId="0" borderId="48" xfId="0" applyBorder="1"/>
    <xf numFmtId="0" fontId="3" fillId="3" borderId="31" xfId="0" applyFont="1" applyFill="1" applyBorder="1"/>
    <xf numFmtId="0" fontId="3" fillId="3" borderId="32" xfId="0" applyFont="1" applyFill="1" applyBorder="1"/>
    <xf numFmtId="0" fontId="3" fillId="3" borderId="33" xfId="0" applyFont="1" applyFill="1" applyBorder="1"/>
    <xf numFmtId="0" fontId="3" fillId="3" borderId="31" xfId="1" applyFont="1" applyFill="1" applyBorder="1" applyAlignment="1">
      <alignment horizontal="left" wrapText="1"/>
    </xf>
    <xf numFmtId="0" fontId="3" fillId="3" borderId="32" xfId="1" applyFont="1" applyFill="1" applyBorder="1" applyAlignment="1">
      <alignment horizontal="left"/>
    </xf>
    <xf numFmtId="0" fontId="3" fillId="3" borderId="33" xfId="1" applyFont="1" applyFill="1" applyBorder="1" applyAlignment="1">
      <alignment horizontal="left"/>
    </xf>
    <xf numFmtId="0" fontId="3" fillId="3" borderId="31" xfId="1" applyFont="1" applyFill="1" applyBorder="1" applyAlignment="1">
      <alignment horizontal="left"/>
    </xf>
    <xf numFmtId="0" fontId="4" fillId="3" borderId="26" xfId="0" applyFont="1" applyFill="1" applyBorder="1" applyAlignment="1">
      <alignment horizontal="center" wrapText="1"/>
    </xf>
    <xf numFmtId="0" fontId="4" fillId="3" borderId="27" xfId="0" applyFont="1" applyFill="1" applyBorder="1" applyAlignment="1">
      <alignment horizontal="center" wrapText="1"/>
    </xf>
    <xf numFmtId="0" fontId="8" fillId="3" borderId="19" xfId="0" applyFont="1" applyFill="1" applyBorder="1" applyAlignment="1">
      <alignment horizontal="left"/>
    </xf>
    <xf numFmtId="0" fontId="8" fillId="3" borderId="20" xfId="0" applyFont="1" applyFill="1" applyBorder="1" applyAlignment="1">
      <alignment horizontal="left"/>
    </xf>
    <xf numFmtId="0" fontId="8" fillId="3" borderId="36" xfId="0" applyFont="1" applyFill="1" applyBorder="1" applyAlignment="1">
      <alignment horizontal="left"/>
    </xf>
    <xf numFmtId="0" fontId="8" fillId="3" borderId="19" xfId="0" applyFont="1" applyFill="1" applyBorder="1" applyAlignment="1">
      <alignment horizontal="left" wrapText="1"/>
    </xf>
    <xf numFmtId="0" fontId="8" fillId="3" borderId="20" xfId="0" applyFont="1" applyFill="1" applyBorder="1" applyAlignment="1">
      <alignment horizontal="left" wrapText="1"/>
    </xf>
    <xf numFmtId="0" fontId="8" fillId="3" borderId="36" xfId="0" applyFont="1" applyFill="1" applyBorder="1" applyAlignment="1">
      <alignment horizontal="left" wrapText="1"/>
    </xf>
    <xf numFmtId="0" fontId="7" fillId="3" borderId="0" xfId="0" applyFont="1" applyFill="1" applyAlignment="1">
      <alignment horizontal="left" wrapText="1"/>
    </xf>
    <xf numFmtId="0" fontId="7" fillId="3" borderId="5" xfId="0" applyFont="1" applyFill="1" applyBorder="1" applyAlignment="1">
      <alignment horizontal="left" wrapText="1"/>
    </xf>
    <xf numFmtId="0" fontId="7" fillId="3" borderId="37" xfId="1" applyFont="1" applyFill="1" applyBorder="1" applyAlignment="1">
      <alignment horizontal="left" wrapText="1"/>
    </xf>
    <xf numFmtId="0" fontId="7" fillId="3" borderId="0" xfId="1" applyFont="1" applyFill="1" applyBorder="1" applyAlignment="1">
      <alignment horizontal="left" wrapText="1"/>
    </xf>
    <xf numFmtId="0" fontId="7" fillId="3" borderId="5" xfId="1" applyFont="1" applyFill="1" applyBorder="1" applyAlignment="1">
      <alignment horizontal="left" wrapText="1"/>
    </xf>
    <xf numFmtId="0" fontId="7" fillId="3" borderId="19" xfId="0" applyFont="1" applyFill="1" applyBorder="1" applyAlignment="1">
      <alignment horizontal="left" wrapText="1"/>
    </xf>
    <xf numFmtId="0" fontId="7" fillId="3" borderId="20" xfId="0" applyFont="1" applyFill="1" applyBorder="1" applyAlignment="1">
      <alignment horizontal="left" wrapText="1"/>
    </xf>
    <xf numFmtId="0" fontId="7" fillId="3" borderId="36" xfId="0" applyFont="1" applyFill="1" applyBorder="1" applyAlignment="1">
      <alignment horizontal="left" wrapText="1"/>
    </xf>
    <xf numFmtId="0" fontId="7" fillId="3" borderId="0" xfId="0" applyFont="1" applyFill="1" applyAlignment="1">
      <alignment horizontal="left"/>
    </xf>
    <xf numFmtId="0" fontId="7" fillId="3" borderId="5" xfId="0" applyFont="1" applyFill="1" applyBorder="1" applyAlignment="1">
      <alignment horizontal="left"/>
    </xf>
    <xf numFmtId="164" fontId="3" fillId="3" borderId="24"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1" fillId="5" borderId="0" xfId="0" applyFont="1" applyFill="1" applyAlignment="1">
      <alignment horizontal="center" vertical="center"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5" fillId="3" borderId="8" xfId="0" applyFont="1" applyFill="1" applyBorder="1" applyAlignment="1">
      <alignment horizontal="center" wrapText="1"/>
    </xf>
    <xf numFmtId="0" fontId="5" fillId="3" borderId="30"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6" fillId="3" borderId="9" xfId="0" applyFont="1" applyFill="1" applyBorder="1" applyAlignment="1">
      <alignment horizontal="left" vertical="top"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0" xfId="0" applyFont="1" applyFill="1" applyAlignment="1">
      <alignment horizontal="left" vertical="top" wrapText="1"/>
    </xf>
    <xf numFmtId="0" fontId="26" fillId="3" borderId="0" xfId="1" applyFont="1" applyFill="1" applyBorder="1" applyAlignment="1">
      <alignment horizontal="left" vertical="top" wrapText="1"/>
    </xf>
    <xf numFmtId="0" fontId="25" fillId="8" borderId="30" xfId="0" applyFont="1" applyFill="1" applyBorder="1" applyAlignment="1">
      <alignment horizontal="center" vertical="top" wrapText="1"/>
    </xf>
    <xf numFmtId="0" fontId="25" fillId="8" borderId="3" xfId="0" applyFont="1" applyFill="1" applyBorder="1" applyAlignment="1">
      <alignment horizontal="center" vertical="top" wrapText="1"/>
    </xf>
  </cellXfs>
  <cellStyles count="3">
    <cellStyle name="Hyperlink" xfId="1" builtinId="8"/>
    <cellStyle name="Normal" xfId="0" builtinId="0"/>
    <cellStyle name="Percent" xfId="2" builtinId="5"/>
  </cellStyles>
  <dxfs count="324">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color rgb="FF9C0006"/>
      </font>
      <fill>
        <patternFill>
          <bgColor rgb="FFFFC7CE"/>
        </patternFill>
      </fill>
    </dxf>
    <dxf>
      <font>
        <color theme="1" tint="0.499984740745262"/>
      </font>
    </dxf>
    <dxf>
      <border>
        <left/>
        <vertical/>
        <horizontal/>
      </border>
    </dxf>
    <dxf>
      <font>
        <color theme="0"/>
      </font>
      <border>
        <vertical/>
        <horizontal/>
      </border>
    </dxf>
    <dxf>
      <border>
        <left style="thin">
          <color theme="0"/>
        </left>
        <vertical/>
        <horizontal/>
      </border>
    </dxf>
    <dxf>
      <font>
        <color theme="0"/>
      </font>
      <border>
        <vertical/>
        <horizontal/>
      </border>
    </dxf>
    <dxf>
      <border>
        <left/>
        <vertical/>
        <horizontal/>
      </border>
    </dxf>
    <dxf>
      <border>
        <left style="thin">
          <color theme="0"/>
        </left>
        <vertical/>
        <horizontal/>
      </border>
    </dxf>
    <dxf>
      <font>
        <color theme="1" tint="0.499984740745262"/>
      </font>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font>
        <color theme="0"/>
      </font>
      <border>
        <vertical/>
        <horizontal/>
      </border>
    </dxf>
    <dxf>
      <border>
        <left style="thin">
          <color theme="0"/>
        </left>
        <vertical/>
        <horizontal/>
      </border>
    </dxf>
    <dxf>
      <font>
        <color theme="1" tint="0.499984740745262"/>
      </font>
    </dxf>
    <dxf>
      <border>
        <left/>
        <vertical/>
        <horizontal/>
      </border>
    </dxf>
    <dxf>
      <font>
        <color theme="0"/>
      </font>
      <border>
        <vertical/>
        <horizontal/>
      </border>
    </dxf>
    <dxf>
      <border>
        <left style="thin">
          <color theme="0"/>
        </left>
        <vertical/>
        <horizontal/>
      </border>
    </dxf>
    <dxf>
      <border>
        <left style="thin">
          <color theme="0"/>
        </left>
        <vertical/>
        <horizontal/>
      </border>
    </dxf>
    <dxf>
      <border>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12"/>
        <color rgb="FFFFFFFF"/>
        <name val="Arial"/>
      </font>
      <fill>
        <patternFill patternType="solid">
          <bgColor rgb="FFFFFFFF"/>
        </patternFill>
      </fill>
    </dxf>
    <dxf>
      <font>
        <sz val="12"/>
        <color auto="1"/>
        <name val="Arial (Body)"/>
      </font>
      <fill>
        <patternFill patternType="solid">
          <bgColor theme="0"/>
        </patternFill>
      </fill>
    </dxf>
    <dxf>
      <font>
        <sz val="12"/>
        <color auto="1"/>
        <name val="Arial (Body)"/>
      </font>
      <fill>
        <patternFill patternType="solid">
          <bgColor rgb="FF7FC8D8"/>
        </patternFill>
      </fill>
    </dxf>
    <dxf>
      <font>
        <sz val="12"/>
        <color auto="1"/>
        <name val="Arial (Body)"/>
      </font>
      <fill>
        <patternFill patternType="solid">
          <bgColor rgb="FF0091B2"/>
        </patternFill>
      </fill>
    </dxf>
    <dxf>
      <font>
        <sz val="12"/>
        <color theme="1"/>
        <name val="Arial (Body)"/>
      </font>
      <fill>
        <patternFill patternType="solid">
          <bgColor theme="9" tint="0.59996337778862885"/>
        </patternFill>
      </fill>
    </dxf>
    <dxf>
      <font>
        <sz val="12"/>
        <color theme="1"/>
        <name val="Arial (Body)"/>
      </font>
      <fill>
        <patternFill patternType="solid">
          <bgColor theme="9" tint="0.39994506668294322"/>
        </patternFill>
      </fill>
    </dxf>
    <dxf>
      <font>
        <sz val="12"/>
        <color rgb="FF9C0006"/>
        <name val="Arial"/>
      </font>
      <fill>
        <patternFill patternType="solid">
          <bgColor theme="9" tint="-0.24994659260841701"/>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ill>
        <patternFill>
          <bgColor theme="4" tint="0.79998168889431442"/>
        </patternFill>
      </fill>
    </dxf>
    <dxf>
      <fill>
        <patternFill>
          <bgColor theme="0"/>
        </patternFill>
      </fill>
    </dxf>
    <dxf>
      <border>
        <top style="dotted">
          <color auto="1"/>
        </top>
      </border>
    </dxf>
    <dxf>
      <font>
        <strike/>
        <color theme="0" tint="-0.24994659260841701"/>
      </font>
    </dxf>
    <dxf>
      <border>
        <top style="thin">
          <color auto="1"/>
        </top>
      </border>
    </dxf>
    <dxf>
      <border>
        <top style="thin">
          <color auto="1"/>
        </top>
      </border>
    </dxf>
    <dxf>
      <font>
        <color theme="0"/>
      </font>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s>
  <tableStyles count="0" defaultTableStyle="TableStyleMedium2" defaultPivotStyle="PivotStyleLight16"/>
  <colors>
    <mruColors>
      <color rgb="FFFFFEC2"/>
      <color rgb="FFF2676B"/>
      <color rgb="FFFCDCDF"/>
      <color rgb="FFFFC2C3"/>
      <color rgb="FFDA9694"/>
      <color rgb="FFFFFD78"/>
      <color rgb="FF656565"/>
      <color rgb="FF34081C"/>
      <color rgb="FFB1DFDF"/>
      <color rgb="FFDC54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Distribution</a:t>
            </a:r>
            <a:r>
              <a:rPr lang="en-US" baseline="0">
                <a:latin typeface="Arial" panose="020B0604020202020204" pitchFamily="34" charset="0"/>
                <a:cs typeface="Arial" panose="020B0604020202020204" pitchFamily="34" charset="0"/>
              </a:rPr>
              <a:t> of Flag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Dashboard!$G$269</c:f>
              <c:strCache>
                <c:ptCount val="1"/>
                <c:pt idx="0">
                  <c:v>Number of Countries</c:v>
                </c:pt>
              </c:strCache>
            </c:strRef>
          </c:tx>
          <c:spPr>
            <a:solidFill>
              <a:srgbClr val="E35A39"/>
            </a:solidFill>
            <a:ln>
              <a:noFill/>
            </a:ln>
            <a:effectLst/>
          </c:spPr>
          <c:invertIfNegative val="0"/>
          <c:cat>
            <c:numRef>
              <c:f>Dashboard!$B$270:$B$276</c:f>
              <c:numCache>
                <c:formatCode>General</c:formatCode>
                <c:ptCount val="7"/>
                <c:pt idx="0">
                  <c:v>0</c:v>
                </c:pt>
                <c:pt idx="1">
                  <c:v>1</c:v>
                </c:pt>
                <c:pt idx="2">
                  <c:v>2</c:v>
                </c:pt>
                <c:pt idx="3">
                  <c:v>3</c:v>
                </c:pt>
                <c:pt idx="4">
                  <c:v>4</c:v>
                </c:pt>
                <c:pt idx="5">
                  <c:v>5</c:v>
                </c:pt>
                <c:pt idx="6">
                  <c:v>6</c:v>
                </c:pt>
              </c:numCache>
            </c:numRef>
          </c:cat>
          <c:val>
            <c:numRef>
              <c:f>Dashboard!$G$270:$G$276</c:f>
              <c:numCache>
                <c:formatCode>0</c:formatCode>
                <c:ptCount val="7"/>
                <c:pt idx="0">
                  <c:v>102</c:v>
                </c:pt>
                <c:pt idx="1">
                  <c:v>50</c:v>
                </c:pt>
                <c:pt idx="2">
                  <c:v>23</c:v>
                </c:pt>
                <c:pt idx="3">
                  <c:v>7</c:v>
                </c:pt>
                <c:pt idx="4">
                  <c:v>5</c:v>
                </c:pt>
                <c:pt idx="5">
                  <c:v>2</c:v>
                </c:pt>
                <c:pt idx="6">
                  <c:v>1</c:v>
                </c:pt>
              </c:numCache>
            </c:numRef>
          </c:val>
          <c:extLst>
            <c:ext xmlns:c16="http://schemas.microsoft.com/office/drawing/2014/chart" uri="{C3380CC4-5D6E-409C-BE32-E72D297353CC}">
              <c16:uniqueId val="{00000000-6346-7D4E-8EF8-0519D3F9755B}"/>
            </c:ext>
          </c:extLst>
        </c:ser>
        <c:dLbls>
          <c:showLegendKey val="0"/>
          <c:showVal val="0"/>
          <c:showCatName val="0"/>
          <c:showSerName val="0"/>
          <c:showPercent val="0"/>
          <c:showBubbleSize val="0"/>
        </c:dLbls>
        <c:gapWidth val="2"/>
        <c:overlap val="-26"/>
        <c:axId val="1320142160"/>
        <c:axId val="1320143808"/>
      </c:barChart>
      <c:catAx>
        <c:axId val="132014216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Flags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3808"/>
        <c:crosses val="autoZero"/>
        <c:auto val="1"/>
        <c:lblAlgn val="ctr"/>
        <c:lblOffset val="100"/>
        <c:noMultiLvlLbl val="0"/>
      </c:catAx>
      <c:valAx>
        <c:axId val="132014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Countries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C98E1FAC-3612-614B-AE31-122B7CCB6560}">
          <cx:dataId val="0"/>
          <cx:layoutPr>
            <cx:geography cultureLanguage="en-US" cultureRegion="US" attribution="Powered by Bing">
              <cx:geoCache provider="{E9337A44-BEBE-4D9F-B70C-5C5E7DAFC167}">
                <cx:binary>7J3bctvI1e9fRTX31BBnMJWkiqRl2tYhikjJydzBEiMxI5H+KHE89rPtu/1i+9cEGuxeaoqghGzg
qwmTGld1c1GN/2qsXr2Of77+/U/X99NsefD7w/388U/Xv//lp7unp69/+vnnx+u76UP2ePgwu14u
Hhf/ejq8Xjz8vPjXv2bX059vltm32fz2Z7/rhT9f32XLp+nvP/31z/za7XRxsrjOnmaL+d9X0+X3
i+nj6v7p8YU559TB9WI1f1Lkt/zSX346erqbLb7Osp8OpvOn2dP3yfev07/8ZH3pp4Of5U89+7MH
96zsaXUDbXoYB34ap0kcJ2kYx+lPB/eL+W0xG/TUdBglSRB4Uej3Ev2Xz7IHqKusZ72a7OZmOX18
PCj+NSmt1ZsTs8fFMH/84UIt9WiyfrafbXj/+mcxwNOKEYMDEppdU5IBg9VyNb+ZaRTejn8nOAzi
JEmjXtCNgyAKw57FAb93mPa63chPelHodb0o1n8750CFBbkZUBIK/MtxCf/gY/PwT+6mB6Ps4Uud
b4AXHIZh6nk9Lw4iL/DS0GJAx4sOQ5//pXEvCpIgCiKbA9XW5GaCSSv4YE5JVoxOm2fFp+xrNtdI
vP09COLDGAHT7XlB3Iv9tOdZXPCC5LCHjIp7gedFfhDCpFwE5q/BztW48S/IBPTFqET903nzqJ/N
bqfLOnd/7zBK/TgKer2eOge8ILBwTw+7vTAOekgoWOB3hfyvsBw38CWhgL4cl+CfjZoH/zy7z1Z6
3719yyeHYa/ne3E36SVK/IRyy4eH0ZozXqy+l3I0m1t+52rcyBdkAvdiVKJ+/rl51AeL+9lvdW75
jhcfJl4Ydf0gCKNemPjsakPp6cQhsghh44VB0ktTP4UxJvIVVuTGviQU6JfjEv/B35rHv/+AxLnO
5gfj7GFRo+bZ8cJDFErPD4Ss73hJFwahcHa7vo189bW4GSDpBR/ktGRHf9w8O06mX7L5os6TNzjs
+Sj4bHY0G+M9CKLDBJmfRrwIXY7lRDCjwkrcXCgJBfzluMT9ZNA87mcZqr/ejW8X/p3uYQS0UdRL
e5y/YeiltuLvxfFhLwi7qd8NPF/onDsX4wa+IBOwF6MS9LOL5kEfL2cHJ9n81xrFTnIYc5aGYRKn
kR+qo9Xa9Cmip+ujh3IsxFEsga+0IDf4BqlggDEjmXBy3DwTThfLxfX1or69H3iHaRioyyx2kziE
GRYLOvGhuu3GEZcyL0p8PxZ33goLcrOgJBQMKMcl/Kf9NsD/Q914/2c1rY8DHLGHfhwGKWaduBt2
u4H9FiD6oyhE7Y/SoNtF9xei/3RRZU3bmLChfcaHzdQzVvzSPCvOF/fZ/KY+NkT+oYdhIYh6cdr1
kiixrW9e71Ddy7q9XhJ4YRgFQg/dvRw3BzSdQF8PS+TPT5pHfrDMfszu60O+4yHnI+R80As9bgG+
Z+s+nSg47CJ/0i4CKOoq04P+44XdbeeC3NjrBxHY62GJ/aAFh/D72b9n+uFrUHwQPWmA0OEEWFty
ArHpEyw9cdjzu10E0PNNv2s1bthzKgF6Pighf/+p+e1+js/gaXFwMavz2PXSQ99LghSlprv+IE4M
db+DwhnEvs/FC5mvPlLcVFuUmwHWEwk+WHOSHecteAMuf11ms3mN52/YO+x6bPAQyYJ1X96AUZCC
HmZQ3pBe1I15XfT7lwufCutxc6EkFBwoxyX6ly1QgI4ev+Gumtcpg/xYmdYSzG5dv6ecK7bVE/xD
TJ4RtgmOZmWas/GvsiI3AzaUggObCcmCcQsUn0/ZQ4YNSKPw9lNAySIOAT6x18XtotxapiziEAgw
O/dSTueuco4J42eFBbkZUBIK/MtxCf+nFvhajqfz7zWCj+khSrph0lW2/RT1PkbSG+jja+FOxiwM
CLH9xEL737kcN/QFmQC+GJWwHx81fwr3l7fK7DuvEfoONyuv5wddP+kGaZSEPtga0Hdi5kNEDup+
6rp5VVqTG3+DVPDAmJF86Lfg+B3fL37Lfq3TBRCmWHmSEBGPU3eNs8UFLl5YJdJuL02i0OEAqLIg
Nw82lIIFmwnJgXELTEBD3oNldn/Q/1fuCriYfl19uZ9d13cgcCAnqY+cRxuKnhsk/C4cIRSlG2IY
6kZhjL3CdMm8ZoFuDm3/JcGx7V+UHBy+b16WjVYosDUKMu7Pyj7E+4FPHtt1KO7PzCPDAsx72PK8
JBTn9+7luLmj6QQv9LBEfnTWPPKX89nT9OZg/JQ9TR/1rn27BkVoVsSrEnnYj3RolnmQ9NQVA+ud
v0a/++yNqbwsNyMEueCHmJVsuWyBH60/v8WaVx8/Op5/GKhQLgBPk67nKXeZwRDMHlw4wjjCokQY
EeqX/tv5nW73etyM0HSCA3pYQt9vgUd5sLq/zWqNYgl9rHkpAVzKksfRLWxKfsRtA+Cxo6ZeBH9s
6Kusxw3+hlLAv5mQDBi0IJDl4/xmMZ8+1qlR4c/0er2YOwVSJ0byB77tUvBw93OlwOEf8wUVwmUz
odKa3FwwSAUbjBnJh4/vmj8axovV012hVGk03n4ydPz0EFYEIbeLJIh5LYDakES8Dd0UNgQ9PyLU
Iu2J16HqqtzMsKkFP+xJyZJf+s2zZHiX3dTHCmJHgwSR73XxtCUhEUcWJ7CCEHGd+oRY45NW4ReW
TrtjKW788wcQuOeDEu9JC16BM8xKy+x2VeNJzEGM+SLAqocxO04wpFqgd1L2f4Bh1et1iWgn9F3g
XmlJbvANUsEBY0ay4exj89v+lJh/4uxq5EIY4+bBjRNzXfP9MO7aXMDqd9iNkwjzNgdyziRz81dZ
kJsHG0rBgs2E5MBpC64J49l0ucwOTqaczFoOvP0sSLFzczfr9byIc9cjxNd+FzzvEO9+T4UiFVGo
+m/nWmnVVblZYVMLdtiTkiXjFjidf6k500BFPEbclXEr2HcDn7tBxDkME2z4d6/ADbymE5DrYQn2
Ly2wcY+/13ojwM7aVfHsxHL1kELr6GlDBwp4MXgbuoinBEfE+r0wxc/O1bhxL8gE7MWoRH38z+bl
/vjb7OnHdFlvWIsS/V1iFrsqcSzOA0cN7JXrB74kMadwqBwMnr3pK65pCwfMB5J8MOckN4YfmufG
5S3hRTWewR6BdOT2cTELVJQddy9L+gdYLNCB4FK353MCeNLNvHM5bh7oxxDw62GJ/GULbsRXs+nT
PHvQG/HtB6/KKkPqxH6MBAqCNEWyG+8AF4JDn7ejlxCD6ns44vSfzs/dCutxY18SCvDLcYn+VQt0
n8nitsbwUkQ7gCdpQIQj0Y3St4xhOiEEGNmP8zN9ntO0azFu3HMqAXo+KBGftGC/D+5WT3Wm76HB
gHWKHk8qGZmswuTQU94CQq49zJ7r01aI/N3LcaOu6QTuelgiP5g0L+MvvtUr4zsexp5e3E2JIiKf
oKdUSEPQkD+MmSfF0sN111MJB7ag2b0cN/KaTiCvhyXyF5+bR/5ssfyWfdeP/3YRHxO9S3iKcuLn
xhsDdvLmu1jYgm6Cvu/QcXavxQ27phOw62EJ+1kLrP2n2U12mz1i5qkP+o4KjU64SeE0jhMiSYW8
QQPl2hsrI+c6ekiaeKqtyc0Ck1awwZySrDhtgdS//PFl+uvssVbJH3qHsUdIKSnbZNCTqGpfbWPq
G6jgdbgVc+o+U3SqLcnNCZNWcMKckpy4bEFA3eguqzOsaB0yjTaZRgH5YsRQSDPPoY/3i/R6DmEC
fBPlrTevuzuX42ZAQSawL0Yl7KMWXLCGP6bXd7VaOXvkSBLPlfJfnSNpHAPK/k9FCSJ9OaDx0mP+
N2GvsBw38CWhgL4cl+APW7Dnh8sFcbw1Xm9DFSvH9Sr1SefG6SvyV0nzDsndxgjtpej765ISFvq7
17MFfU0o0dfjEv0PF81rP6PsS51Zwyp/tYeBnxi5tUv9mZtlbVmmYISKY4+jPMTaRH/netzYF2QC
+WJU4j7qN4/7h9WcYIca1c4wOfTwn6sYEyLm8uxIU+QQu4hFgaztWEVlkTtsy5wK63EjXxIK7Mtx
if6Hy+bRH38lcUMD8HaVP+wqixnwKpcKLi0RZ0Ixp3XapAqE8HrEt8taQTuX44a+IBPAF6MS9qMW
BFe9n95Ml8S76bC3g8W/Dk5VBbWao04wNFO4ANcVgSX5x7r8ehFWNupL+OsED1P6vH6Bbg7t+j3B
ul1flzx93wIHzWi6fMjmNQqyyKO4EJ4XzgiYlPtgTEHGu5YSvsjBTQU6vMhSZ929HjevygcRTCnH
JfrvjpoXZFfT+fTHalpnxCK1nbAIqRyo4t2xLUcqH1DNkQ5YzHOpMN+hSktys8AgFUwwZiQbrlrA
hvHifvGwmB98fFQus0cNyNtPlg4WI96CNE2Jql6HrdjcwJB9SOhipKoEkh67rplgMmOPhblZ8uwH
BGOezUv2jAfNvyXvFg8kCtaaqEb1P6rNqTAhTKt4M222dGJSNYnvIk0kIfgRH75w5FRZkZshG0rB
ic2EZMG7FhwTl8sV0Vw1HhMd3JTEaEWosnb0XCeK8fGDPcHUuYQSAqrCUtzQl4QC+XJcAn/5z+b3
/vH35e33H7Ub9yI2Ndc8fMjqY9uVkvAQ/2WXDNoknxZHdLUluXlg0go2mFOSE8ctMLP2l6svNZo5
iGdEwpCajx1p/cF5ZuhJnRgXDzHVoUqb0vPm0bBzOW4GFGQC+2JUwt7/3PwLMPm//2f56+z7tL5D
mSghynOhAmFaXX9s4U+MkYpzJ31Zhb3zEea9KgtyY7+hFPBvJiQHJi2wMR1nq9ly9muNDMDFpmyn
mPFKhI2tnxA/7ak8ZsJ5NX/MnV9hPW78S0IBfzlOjW1RZPrZwH+0DvV4nTlwvFjWmdNHDV4yZ7Cn
4qdff+zz1sPJT1AFhieZzVdxNW6sLWKBtzUnd/xxC3b8KSVhv83q2/Ad4oZUBRaUTW4CGPhkyFZ4
GHBpw7DETQEjkywKu3s9biZoOoG/HpbQn7ZA3A8X6DqqRE6NRy0nKbYkyrEQMUqqkip3bIibThqS
5EQkRen1FwpntSW5OWDSCi6YU5ITwxa8BMNa1R0fhzLpkz1EkUcVWHa5zQSEPgVZKJ9AofB1cQqh
dO5azRb4188ggV8PPoP8snld5xz38UONG1+FQ6tYRLRI5Ar1KQDV2vldcsYIT6dWcjdyFATcvR43
7JpOAK+HJfTn/eahVzLxe625kwEbXjXZyHUY9V8LfJU5yZkb9gir0ydNHiVaZSlu3DeUAvnNhMT+
tAV33LPp16zGKoAkShKfi7TXEdC+BXxKZeRAlQGnBiP5qmv/sqle7lyNG/uCTABfjErUz1rQdOB8
WmvlY5w2xAnFmMpyLbOLycyUNQmpG4ihiPq7+RshTGq7luNGPacSoOeDEvPzo+alzOQum9WblUEs
ilIsVWpkrwsHVFEzA3bK8a4LRiQ4zVwlp6ssyI38hlKgv5mQHJh8aJ4DZ9NvB79MEfZ1VnzthMiU
FIQx8xMrrZC2uUDpe1V4iNTVdV3ArpD4FRflZoRFLHhhzUl2nLUgemiSzYic1uff2x0uvtj+PlY1
U7jv/ntukDWdwFcPS2gnLbhJDZazp9nj3cHVbHk7+w/4tkhzpxIBbkRKAeUfa8+v+22oLDGcK+W8
yYr91+dmzbbfEaza9jXJuqtR80LqfbZcTOv3RqrQdkJFVQE6lyWok3BUhOQUcFHIPyhOJscqL8vN
KEEu+CNmJVvetyDmfTCd1xl2hG8YbYh4rohk1ufFtlThIYz/1DIg+oi6pjLMdOdq3FwoyAT6xahE
ffCp+ZdhsHicz7IDDuyDD9Plj+nt4rdaizeGmH9U14iyaCBHhqlBJeTSU9MUwx01uZR5zn4p9l/e
Fr5seUzJqC1fe8a5FtypqdNTZ2CwzxuhEu3JfOXNwH1jWzMSkkfwplFdOW8vIXsq7lyNmy8FmWBD
MSpR/9iCtMvxdFlrJ0XeDw4ElfBaXNxsbzE1HJN1SVk02/VHaFy7l+PGXdMJ4PWwRP5i3LykIl+L
wk+n2fWUQlx17nyVjUO3UM4B7NfP09KwrRI2TBJmSik0h4jaY11uXjz7AcGUZ/OSO6ctqHZae6Mz
DHwqK4dMQevAoAuLT+9RIljxNzjfiF0d19xMKNYvoC9GJeCfW/A6DLPvhJbWr8aqLEFyPzCd+uXF
wjiwOykFEvLwlXUpctJ07BO7+rrcjJD0giNyWrLmuAUW1zHx808Hx7OnJ5o3o1idTX+bPWqU3n4L
pyomsfSUYFHlAE3WcAPBBIjVW2lU6iNYs/e63Bza8jOCUVu+9YxfLTjTB4sn2iXUmVvYQZtSYcK0
J8Lzo0rV2VZyPzhMVclyDIfYdPNp8y5YZUVu5mwoBT82E5IFgxaYU4rit8d0hr9Z1FhShJZESpWl
eAVaVJHZY74yvDEqx19FzFNoE/+ouJRXX5ebHZJeMEVOS9aMBs3rXWN4kn0laqZGCcZVQ5UzJWrA
dcaoOnepMwe90lrcnDBIBROMGYn/uAXmqsFyNZ/WGC4T0qclZscTpRdzkq+LyhqvhPKc8rYQPUwl
bI+y8fJGvnM5bvz1Ywjw9bBEftCCc2F4N7uvcdfnfSwIhwfY5xfsToJi5dHBtLyDmAfCzqW4QS/I
BObFqIR82ILyge/+PftCmF6N213l1JLOzM2NYPh16TRLaaIKNkEEtOylZQuXQNrmaDGXhwtUWZAb
+w2lgH8zITnwrgUGweH3r8tVjdqqKiqoepbSuqUU6Ya4CYjdI56ASo6b7FBr4+9cjht9/RgCez0s
kR+24NqgG4SoxM+nu+nBUNWX1bvx7dcGss9xF4VU+NIx8SJgCWc3xb+oD0ONx/VH2Jr2Xp+bM1t+
RjBqy7ee8a0FB7TOLZof6EXXxzTcgCo/KqEwT3402PeIjnJ9Y7IlHVS1Bn7Wenm/pbn55foNwSzX
VySn3rXCxXQ/+1Hjia5u4qhRWKJQpWLVltk6WzqpaplEkhsFBXyK1VJNRu+M/HAZTHetx80STSfY
oIcl9IMWhCKc0goej3mdJ0sH4zgeCSo3cLpzxMty2ZHqHuKpEjK9ruqILV0WlZbkZoBBKnhgzEg2
nF42f5kbqlzcWh0YXLCpSZ7EJLRRLgmrRmS/A4lqCozZnHs2aRDPi1lVWZGbCRtKwYPNhGTBsAVC
6OPjMpvWGJAZqHOdYrQ47siCwINqHxFBeAj4fPwY9wX1DoUM2r0cN/qaTmCvhyXyH1twufgbBnMt
gN+uT+EXUlrSJvPH9mwjfcixolpqKtSoXatww51TCbDzQQn131qQ0Xwy+zKttTY5aVbKrE3broBk
qwRJY4sZ5bWgXhuRmiSde3T5Eve4CgtyA18SCuzLcQn/yUXzYj53Gdac6kYhH7J4VGFUbbazWKBS
3Qj1iCmwVISk6XctV3YqrsnNBYtYcMKak9w4bkEs+FU2X2VPKw3H20VPh6uaqoFN5UKKWoUhNTBs
VlCGhCrNNIwP1l3VPPEyVFiQmw0loWBBOS7hv2qBzjNZLX99mM5rruFJL0HyragVj5enG3L7IurY
sGtETFOpnAKeeR09GZRcdVFuPtjUghn2pOTIpAWnQ+4bPFld1xnGQRYoV2V6Z1JNG+BplmAxpEMx
GEqMYYcKPWcztYqLcjPEIhb8sOYkO06GzZ8W/fsvWd0RNaoAEgXf8pg+JX+Md4N7Gx2MugmvBqYo
bm9aMuYHRYXluJlQEgoGlOMS/H4LlNKT6ePi6a5OOx/lyyPVOo06L+m6f5odJqASuGhA2yUnmi8o
X5ANf4UFueEvCQX85biE/2Tc/N6/WHApqFMMUWBVlaNC0uRNl1W2ubn3Q3JZVMAxTgnVnFneDiqs
x41+SSjQL8cl+hctuAuTOXkz+63OFr9YuanEQJty3Gj8nyI8qpinwQBlj1DGUhRVWqnRyItp0+FQ
ZUluDmwoBQs2E5IHp1fNvwFFDEJ/mX05OHqYqRKUjxqSt6uqRLqoUkcEd2N+6MpOCxGlGTgolGNI
1eF+3k0n7wNdeW1uxrifUDDJ/SXJsP5R8ww7v8BZlW/Zt/OnA4NoBYA/Whfksc0YHcqBUqKegqGp
SKs7z3tQfn9pLW5+bCgFDzYTEvdzHrnp+jEfL4hJqAt3CrTFYUJuShH2LfLXeTEifHWqhpXTF/dx
mb1oynIDn1MJ0PNBCfjHFlgxBlQrXdXZ2wvQSQYimJuqkPnHOhpUUp26z8Xc6nLUhWZaYUFu4EtC
gX05LuEftOCW9v7Tx/r2O3HbdJglJhI5Y4HuJTRiIEmLLCxxEr+f/Xv20gLcUOdUAud8UIL8vgXh
FoOjGoUKij+3KdXDOt++yuhgqD7sfmUgxRlW7H5UU1P1+cPkvGXLL9nNokYtB9sDsbz0RkOrT1Qp
eXmIwhl0fkrwKNNpHnNnIV9hRe7tPigpxZbfTMhtPxg0f5YOCbeuU7Kr0Hci4onzJcGWDgqiRECn
F3OeItlpa5GHAeOlNBmwez1u+DWdAF8PS+iH/eahf6/S6OpSY2hVhDEB929UnJjIcFPiRHRS47rF
VdipxryfzXfVinDjXhIK4Mtxifx7zrKmFch3dR6oxDUqZ7uqYlpCayBPXCNmhnXl61zYC1m/CULc
vhXc0G8oBfabCQl+K+Iaf+Hqtv1Z1ea4/v1Pt9PFyeKaljuLObUo7YGDe8afVjfTv/wUGi2M1vDa
Rp68hRHmf3FlKlsNbV+HG/OSUEBejkvE29C7aDLBwrT9SfdD3CPKAaslkTyRa7urmuIYMym+4AvM
J0uqm99kN+tMrMniS/ZyTKUbf+ePCF44vyP5Mpk0L4YmxJYOsjtq4dWoAflkDaRYNXHNdzHABUqZ
N8RRhwqEBAh1udSSEkXxsEBYnSsuagt7zCeSbDHnJDsG4+bZcVmrOee/hd+l2P77arr8fiB2xfD8
qkbZRIh7QMV3zMn2pse2pqLaCVlRar/66D+ae7qG2dfpwdV0eTPV4y6DnnvPm7Ty4YyflTt+yHM3
rQdtzHx1nQ7KiklARKpaBqIT0bBRcAIrJj2WVVJTfjuQVv8qS3LzYUMpuLCZkDxogzFz2K/zFqBu
X3T0xdfiPJy5fcV5iHpxDxB2NX1d2r4d3NhrOoG8Hpa4t+H2NVB9Dbc/535KkU+3oYgtHeqqj7Ya
GtFvkD4sMTHqOVsE7CgByx2t3ty4l4QC+HJcIj/40LzUGRzh7a8LeaCNqYIQqRY3648tb1CGSLGk
ZmEBvOxyQKT+7Wz1Yp7zFuQ1oURejz9DvgUOq19mD1+yL99ePOT22/iqlzVbmpwKd1YfIRAq/i2l
+i95fX6kGZ8fu1XW44Z/Qynw30xIBvzyuQVbnwg4qnodvM8eaww0occKWzwGYvT+iEKF9jvQIfGS
UCvSMuhTRwIAfLDZMKi4KjcrbGrBDntSsmTwvnmW9M/eaTRcOt9+r4NKYsV9ghtl4y00Ll8ep3NE
qKKMQezPbxbLZfbSOtzYl4QC9nJcIt7nYZvWOofZw5dFrSXTeAHoBEjZKOp8pJT4SJEzJuxdYn2Y
wo+LEfR5m7MqC3Ljv6EUDNhMSA4ct+AE7v+geFo2+/fLrus9tz4dL7E60K/aV30XRdU6+v5S31EV
gacKP5cDmYBXbUVuJpi0gg3mlGREvwXJeONxjcIHvy41C0KS63Mls2tbfjiKOSLoENIVFp/xuh3P
GAf/KyIZLGKBvjUn4R+3wOJz+q5G44MR8FbgLxiwCXgrlFGhDW2i07Yrx+43YEMpOLCZkPC3IeBt
TCbqPHuoUR2lxinVDZQDkmJCAYHN9ivQiXCDcVBQ6QmVda2S6jM3V0irrMjNgg2lYMFmQrJgzAW0
6bN4MqxRAKm6BVRehgVFCy4EjXkMc1XAAeklRESvP0IODe+yG80OlyrmBj6nEqDngxLwSRuUn3+S
B7X9/d7vzCWllK1M9SYqNK4/2BUMwCnpgWOSwDX67zoB/+OU9CgNInVBj8UHHwrKJFFstL9B87Sg
VxYfZYejBiCVeqmwFWqu54Kmwnrc270kFDu+HJebvg0Wn+GHOgPYAu6zyBlKBW0q7hu7XtVvorJT
Qs3+2Ab9j1K7KS99UG82hSrxoEoLkClBO13yGa3t3sErHFCrjKyvACuEqmZmQ19tSe4tb9KKXW9O
yY1/2oLjdTRd0JXixYv9fhIfAwNhJmjxgY9Zk/uUreDQoEV5fYnxp5TlOqvCZkOF9bh5UBIKBpTj
Ev3RUfPKDQHV/6Of36VQ7Ac9pymOc1LlgF/XzzDEDtBTXwZLM90vqRC0TkPND5tc4u9ajBv3nEqA
ng9KxD/+vQWIK522riOWehokBZFGirlg/bGdKqqehvIwasu+NO3rAhjbl7MF8qIsiAS9GH4GewtS
F8dXFB7f/pz77fNQ1Uoibwsneq412iIGgz+NFpFB0og5vl/8lv36srBzI76hFJhvJiTq4xZUWj/O
fmS/3tXcs54kHw5RBAhtCAjmFPI9Tmj+QGvXCH1/HbsDb0whU21Jbi6YtIIP5pTkxHELzGjOiK+6
3gdUGzT5CPMyeUKU1PBs47IKeCOXhTnf41zGDynMOnsuzs0c548ILjm/I9nVhri30+MajQ5W04j1
MWFppkbTiPwQEZE/ec2SSs0s3Jx59gOCK8/mJUdOWyDK3pPFdl2nHY44E5IAsEf71OPLgwwNXYnG
EaoQFoeIyv8iE0ncjncvx80LTSdYoIcl8u9RVpo2wB2PkJ91iSrehQiTRIBNwqUxJWTVcTVTacD5
tJBUx9+Xt99/7DrQ3NCbtAJ+c0qy4HjUPAs+9cnxq4sF1An1g7W5zZ3ZSJIdXniSrOHD+iO2/iei
gXd0hXczoCQU6JfjEvpPLchsHF3UGAqktje5XcrsnyuuQGsInQ5vB6GHpN359ERWH+4TpvI0Wk6n
r8yCMUgF/MaMZMCoDTeH6ffru+n9fZ2VBjoEXWF9IxSOWpPcJHxRdQYnDJlKNPOFF8QGrXVckw/j
SmtyvwUmreCEOSVZMR42L4b6JwO9H99urGCv68I/1ktgVPzJ3wGhDpUVerbLQzfwJaFAvRyXkLeh
5M9EFb7Z/qT73Zs73Jspu6p2dS5+urZLgCpxh70wJe+XqifqI9xfk9nDYtmhRs/Ti4qYG36LWLDA
mpNsmLRACF0NJ/WxgQxgnwj0JMlP4TXM5imgrmsUnSl9BzIVIC8SdjVDH6Z3lOoapUrAI8bJk53N
X5aTbt7s/kXBsN0EkotXLZBfgzqrcuS9UahTo/M1cOUYXDR7o+itUzjW/jhdUc5PPutnf/uBkRwS
HIfxgtpA+UdY/bC2EtmoDNu5q1kIr3Naza9eWo371SjIxP4vRuUmP+dxm76unWS1Viugt3iP44JO
rx6xKlyU7V1O+yXqedMLi+jqQo8yFaVdi3FjnlMJyPNBifhJv3nEzz/UeEUgQgWPAZHoySYExRQr
WItQV1V2q9zfdCCaff36ugPg3CQWwFtzEv/zFsSKEkI2e+nF3k9JovhMoHz37Pgehmz6gls7voP/
kvBdrsaprxpj0exV/+1cvO9ajXvL51QC+XxQQn7aAn1o8Jn3rja1lIw8qkFz3dK1H9jaxp4nX5iU
AepTRrj0Temy6VO4fSluuDeUAvLNhIS9Da0PT1Ra2vZn3XOjUwTXpwUoWZD5eWqjvi6CS4Z2QHpS
fhETG92qVbt9UW4GWMSCB9acZEMbiuBeXdZ4G1AFuokITaj+DMDGtkfI044hpY497SbXH837XNCU
hbT3xb4kFLiX4xLzNlTmPv5Qpwm0yMaglboNuZGGYYO9yZbYF+0NpYB7MyHxbkMCxmj1vdY2t1g+
KchBUxeqcuB2IQHbQl7Vjuwl6DxcqOjL8LzN7e71uAWNphPg62EJ/eifzeuTp5d12nyMzkcuMb/p
fJQ6zW15/NqOZkxu6A1Sgb4xIxnQjs5H2LnqvEV1qMBEvAStJQmMSELCr2y5Q2RWQG5YgEEoou4t
Il9In8XOBblZMNSEggHluIT/uAUuFxVTQw+GTGPwdtNBSPI7HRi29VOljS3KPD3QVTf7APuC8DpW
WZAb/w2lYMBmQnJg/LF5CVQh53w/XXOdA0/SHb12qDOmEq0t6b/OgUfLSVTvL9XzVoRFV1iPG/+S
UMBfjkv0B0fNo380rlG95FyNwVMFPJdavKFkYvFPg4TyY1sSMI4enxY7XkU38iWhQL4cl8gftQD5
8VWNlU4MoeNCXgudSNWfyZXKXK/fiIZ9Vc0NpQB9MyFRb4W0+YgRafuz7idpQhLs2PBktdi+dcw6
2BfoexcKf+Jg8cgGX7tRPkyXP6a3i99I+XtpQe4Nv+13BCu2fU0yZtBvXhCNRzVmghHaQOiDSgUr
9Ez4YAgi6sAdbro+W+/DbH6bfV0sp/vzZLwhFWwwZiTy41HzyPfnT7PbVb4rVXXeWkub8ypwEyN6
txuTofS8AC7+R9zEZNBwScsr4GrkcwG15+Lcr4vzRwSTnN+R7Oq3gV11GoQoRECKBmxRlmXzDUGy
cYinKaX+1x9xSeivHp929FHcwgpNKOHX488gRz9p2s01yf49+7XuPm0ptv1INQjuhlzHZJ82svbo
BxCgTblvadWW5OaBSSvYYE5JTkxaUJb+/KJGdZVWeaoLXu9ZfUQq/6seYKSVFceH0JrOF8un1W12
r0WV69Lohn5DKYDfTEjYz1vwApxc/uOlZ91Ta6JIseqxhq83h9e2zpFJ3KMuJW9ELnmk7/Fk9fuU
ijmr5e1LS3LDb9IKBphTkgUnl83LoPcXKGm1Ka4qIJ2spYjoq/XHlv4qIJ2bWhk3LYOCdAT59uW4
4dd0Ano9LGFvQ0D68ANXxe3PuefOx8lCfnyAPz3f2/gYjUNXxUp3KctKneL8g+HOUk6/zZ4oVfS6
yvRjk1gwwJqTXBhyYWr6AB5eftZQuGTtflygPJZHs2YCnwvpbl8OOnGqKgclIUdz/gXhCR6ultl1
9mLBOvf2LwkF/OX4M+h56qahP53+Prt+8WH3Qx//O+E9pMMgYlL+UfZP4x0gdZ6icapUDYcvTnjC
RDXni5CHnetxg6+fQ2CvhyX0pxx4TUM/7nPu1CV7CGzwyD7isuWsxYcpIwpT7NZp4ZrhULZkT7a6
mR2ohncv28rd4I8tasECe1IyYtwC28ToYqjReLv4Cchp5egl6KcIjLYPAfV+rJtny7KUKnXi5aQ0
N/aaTqCuhyXeo4vmN/7xWY26DhYIyv5QA0sVnTEljerNkxKTQr/T/Lhl3t7yM0Kej2dPT49ri93Z
9LfZo/6Kax+48c8jTJ79jGDHlm9J7hxjM25cLFkvc83yiQsvXWhV7RT7tcjlEx4drg2qvJBKorGZ
9QeWT1TAeLFW4X4n9H9bQFr9dpx9Gj6Pa4wQ6pCkEfuY2giAs0WUl6irmKohygXN3u4Pi0wP7SOL
1mTPZM96VMqaz+PmZc3RuEavQEhVJnX10jGGKuPRPBCIto0o2KTMofnH0wgXzrKvr6pKP87JJOj5
qAT9qAWgvzuqUe+MMGT2qPRPFqrL1KAqZeGK6aapvo3ZmI/otZrNv+vB6lu9JBS4l+MS+XdHzW/3
wcXgpSfdT46r5o9Y7wOdwqIMaeZ2j1RbTkSOX3rJ9N/Ot/umU+P2M96t8mwoBfibCYl+G5o/Hg1r
3PeUmaeFOJG2iVA7kx4x/+RU9FQUkPoIKXN0vaIJ6FLzovqOLwkF6OW4xPxo2PyOv/ylxh2vUtrX
MVWhM5+FppDqatVNA3G5vfzxZbrbv+Pe6yatAN6ckthftqFOkArA2/5u7ydtcKbQ5hRZTk359cdW
ZRA2VJtHl8HbqKdNhWZC04UHAvFeV27DphZssCclIyYtCELs19oDUmk5FNUgwi0/cG0tB48v9fqQ
+6polvoI8WPWiN++N9zvgkkrmGBOSRa0ofT86KxGObTugRqpKlniyCX9wg+oAsEVV795+Vk7WpFL
l3UGs8fH1ySOCnKBvZiV8I9aYGUe16n4YCvArkxqLmEn64/9BhCkvvbshtT+X3/EGzCmG8SrjJwF
nUBf/5yE/aIFmv6lsq5uf8v3PgHQJokoV5vbVDR7qtJ5GtDkvbgCcDSYsv9yPnua3hyMn7Kn1xQU
EOQCfjEruaDSHxo3qH2usehVh1LcGNCwMPfsE5g60YQzEPGs+iGZ8B89fqOB8HymR/fQOEtKAfrm
JyXe4xboPaOjGhsAGyWIc2lio26UIM6nfQ1zIfh3l0R2n7VlqWEBfTkukW9DCeLJ5ZV+fNcu20/e
dGL6fPUw2ejSYsKeQw0BKp+XCuczTWey+i27X720Hjfymk4Ar4cl7hMeuWkJc/quRjmPBulztnpJ
Ic1VdIgh7n2qOMTK7kBhVtfxerq4v6E07v64l4QC+HJcIn/6rnnkJ59rjPL3bVMCZmGNYi5MJtns
28uegC07uqATwOqfk7hOWqAwDi9r1NfxuXY5GAnFLD7gauzoTkrpbaqOJDRyyRVKob0PV19esZ9z
KoF5PigRV4appmXIx4u/6932dtmtqscjugE0sqBWGRXkLGJIcMcd/yHKxp++G9WHdIcSnCoRhaAy
W06TMkTQfUz/xcL9LYTJaXaT3WaP19nypcW4BYpJKza4OSW3+SnP3fQ2H19evPS8+6koKoqehkPc
fHK50RM3o4hgV/LUvQQPSf7RfzsX6OMKLcHcHNhQCvw3ExL9NjTguvpYI/rs/MBPfKrq6DhuS9Z0
YtUHM+55BKI50b8cH1zNaFgyP/j4qIIuHzVzXPLPzQbHTwh+OL4hGXP1sfnXomyhWpe14L+9Ya93
hxmcXdTpkaIJl6+S4kjGKj724auKwKgAG0oH5JqQOBHOstVytf87UJCJfV+Myr1+xvvf9BEwOqtR
06EYg7K50GHREj74vSNuUFRiKBq2CKyP/meVPS1Isbo/yM23++Pu+AnBA8c3JD9GQNE0P65Gg5ee
fr8jmUMBlYdqwGXJU4sv6lCIiQHxSVd0HgqD5exp9nj35pNh2+8IFm37muTTVQtUp8kK/93LlvP9
eEWVTc+j8h0mZXVTCGNbgyV+IVl3cO/1CNohh87X26S4Du9ej/vULh9EMKMcl+hPWhCWefZLjZUh
VXV4dQNLVYvw9QdsjSsxAo0rMfcHIvlt0M+m3w5+mVL/dH6jJ6qrSxaxAN+akww4a4FZeXBSoxlf
RS0Tqs/tYWNFM/DvpKotFe1EYurKrz+JRjvf+xQdmf2Y6rHqHNB0Anw9LHEftAD3/uDzS8+5n8gh
OSjCFkQ4ZqEicS6buMc9ckM9yhhqW5E4t/vLV9mCCjKBejEqQe/zvE2fyad1JuKqsmEAqjrk2Gj3
cOQSKBWXljkhbMyGl9svJm4hb9IK3M0pCX4b+miO6+yN0CEL2qMOP3XyCoXHPmUp1oNNjgabqmKe
+ogdP17cU/jrDXfkZz8guPFsXrJkPGj+fRjuTgrcWxCRjeXTEsq+OKj0RCoFYyElwmH9Yd5051ZY
ifuFKAkF/uW4xH3YAjlEYcvpcrGoMf2Bru29WJVbDtA3/YA6AJZM4oBIqFUS0wGPSEK0Ugl/hQVt
wb+klAwoJ55xoAXBax8ucHBuF7777fowwmKKc5GGFPnmto9fD5u1n1K7UAqh4XJBDEP20kK2gK4J
JeZ6XEL+4aJ5YTM6ReLVBTlh4ipcli2/8QOYGg8xaypSCp+u/pvF7Ur1AckeXhUqNTFoBfDmlMR+
1ILtPj6pcbv/r0+OsG2YB/e8hE+rm+lffmJXoTOoOHcuJuZ24uKSYl6hyIH74nJ0fzDO7n97ZQi8
SSw2lvXDcmeNYWrTKvXHdzWGCnRQ2pRZRHs+lGpnMUL1jFG1vpOezLD/OL9Z0NnnNdLUIBXoGzMS
+48tCNMYKAtOXRLVp3uMFwbkFVuI9+icS311en0WGTlMm4rb4G719JroDU0nENfDEu7BpPmt/u6s
xg7dNNDDa0ELjWQjUQyJg7rMzYY0KH1jRyCZsL+bzh+y5a96sLqppCQUwJfjEvl3LWhtezbqv/Sk
+2lr3BzR0ii1WChrwsdBGS0+iadTPrqEL5nIn81up3g49GB15EtCgXw5LpE/G7n3/Nbji7KEZG51
aceIxcHYTCqUmT6OtCR3x6dcrB5fJTg1nXggPSyfR7kFmz6uJpc1ikzigVI6boXdxA6f7R3y1mID
LT2W4uUtLfLbZbdb7y8JBeLluIS8DSb+sp7x9qfd7wXeFGymRAZVd1L7umUUbKZLo0pZ1O9qfgWo
sB43+iWhQL8cl+i3oWDzqTL91YU8rbUwqEXEXjkvuj2C+AGcWj1uXeGUhhmcWi+tx418SSiQL8cl
8qctuHMN/8Yi6kK+gwXHRwvDpum88KrsIaI9ezTlVccXB5j+2/mmL9sZbF+QG/qSUEBfjkvo29Af
4d0vNeoLhIYrqw7XwhxZcSXx1/pCqu0QzyzN/ftX6gsloUC+HJfIv2uBW+tdnZveU3oLBR39iN1s
6DOdhGzRLs4uipiXBrd8Y+e7/d3igdSg62x+cDH9uvpyP7vWb0N1dc31G4ITrq88YwpZOy6lZ6sS
pyxXHsE31LG0HxrtLqAzOhmChQRA6XA9tB7d/1F/OtjygD8dPHusFgjYwYfxS8+6n1JBpTnVbjii
vqsNe5K//hFe7XyvCcmqTH+D7C57yB5fWo1bulrEAnxrTuI/4NFd2+pne189/vXPYmRdGOhi+ri6
f1ov6Xa6OFlcYwFbzHdNyd1xnn2lALuKcNgd7LUfM0iSYpsnEXa4BHeFKqxlMcVTxx0VhgixoSam
aj+voc/f/31W5mbM818Q3Hn+Bcmi81ELWFSh5vN+rMnLT1OTMfS7vC2EOVmc6ayrUJPGr+pQU6uU
jhKCNRVWtIUlJaVkRTnxjAUtsBp9mBAIvV3r2g99TkSCAHskoUjYfZpHEFujSlmsPwL2DxkBgC+t
w415QSYAL0Yl2h9agPZxraH4h1Ra5FAA1FLNMNUQj9ZwYTfFKaBKJphn8fFsOfuCUNWj1c/iDaUA
fTMhcT9mgzV9Fgyy+e19djN9vHvpkffb7KqoKLk+OPG8EBWQc8ASNVimfTzalODi0sPZrdrZmDyo
tiT3vjdpBR/MKcmJwbvmOfGP439oHFy7bj8WUFUR2z9nMTED6w86p/EGoBvBG2wBZCyvP0I3Os5W
vAivsFKXhAL8cty1323Vx3DrqayN1CP2pEz+tZ6CQC5yadhh4abIsLmRjhePi99eLCbt3kSaTj5D
8XOuRxDK2n9UfRtmX6cHV9PlzbS+/cLlhehbSjLTp45sSOLjLKQ7vNJoDkSikFyWlxPTf7swU1Ra
kxtu83kE5OaUfGeHLXCi9kc11nZQrTTTtZXOXTSbIF0Uaw8Fzp2+15/fLu4zzReXDHHjr+kE9npY
4t7fcjH+//kKjFQdrdp0MxWDpVpGxWLTc1Ap3QzhUwDOZcaULyOSZqYPBJ/r4eqYG6QCdmNGIj+a
NH9Kle7GutBXSakIHjCm+D714EUAHIXcPFiDh1udVap7sga7sBj9ofyp48Xq6e5gTM+0GkMQKbDR
w2sK9lHEa5Da2lrAS+D7KNOqQQvdRJTX1XwJKi7JLXosYvEiWHPyVRi3wIzy6W8XGgrXi7+nwoaH
RvmAZffwgCRJdGlsKsVVBkXOhP/TYrljM7iR13QCdD0s8f7UAqFv9kyqS/qE/+0O9QoD4sXnvt6F
b9/5lK7txSFZ8x6SxbijIHiQ+2EQ9TaOM3PnX1B85uYVR6+mEztfD8udf/G5+UNXlFSsa/PjmqQf
Bd1v0G8Q/c/0H2L2KBvscVlXFnYuYuhHJgcqL8stggS54IeYlWxpRRnJkyMNyNtfA27k+MTIAtCJ
wEIZVZcDvuDHKs7P5MJ4Nl0us4OTKWGUesa1HDcTbGrBA3tSsmBMBmjTd+Gj2+9fn1566v1OYVXN
kHyAcA2yIYv8HjczvHupNigKLXTnMtzgF2QC9WJUwn00ah7ud6c1Cv7/Oky3+fKkw254UaMrgpTS
hAo0mHpy05+sEpSSBk/Tm4i0mFzlFHt9uKBq9sEFXvqX3jv3hjdpxa43p+TWH6JoNy1pBic1avsR
zT9CYoipPWbpPCpkBUd2TCEhDW5+zSUjOluuHvVgdfleEgq4y3GJ9eCfzWM9qTMMCJ905IeJ53d1
WKd9sgaRKlFOjrVuGSKsPJNs/iObvyZweEMpwN9MSPQnLQgFGn2oUcizoTHOE+KmU0Ns8FH+acdC
yEBZ3bOn93i+8Ud32fwVgqYgE7gXoxL00Yfmt/zJ7Mv3F59zT0UmQZCobFKuVvSiC2SxWtiCTSch
pxTbTkT/Yxv1natxi/eCTKBejErUT1ogaBwliWq7XGGsj/FOcdBGPpm9EWLF0CipyKTuvAGlmihd
S29qccrutTI3Nxw/ITjj+IbkUhsqMp1f1Ji/Q1suqiTixlK1HtYfmy+kU3mo/wk5wXravG2dEbNy
d3C8WE5ffFvdHLGIBS+sOcmFY/qSNa0ATer0dVFPRol97Dsbs6b5dlAhl1BoVdg5/wj5NFncvsKv
m1MJ3PNBCfikBZetspNSXSKJw5b2owkBYHThoi9IKh1ehAXQVYfIPXLYyG+zz4QKy3Hv+pJQIF+O
S/Db0Cmqv3p82pEttt+JTB3ziNQ0LPzsavRNdeSaO14VbyX6Dic8bRNIjxE7vsJ63OiXhAL9clyi
3580L2v69Ta8JOiUxEAEvo15hzjUQ4rzqew6cfz2qfOxjkMfZ69qfSnpJfji55/xoAXurYu/XWoB
4Lpu7rn7Iwq4IdAT3T5B3HuxNKsbGBX29N/M1f+LBf0YX3P3KgkF8uW4hPyiBR6uUX+gH//tkJOT
rwoNE9qgw0WEsQGLMgqq6pvg7s01yr68XOnGLXAKMoF7MSpRV/nBTSs2n87rTC0lAh7TDnG+mw6j
ppgPiLNGr4llGYRP2deXffpusAsyAXYxKsH+1AItcvSxRrC5RKmC21gqbXHSURPEs3Hg6m4t+r0q
rArrBmh6zPWuueHOnVLP0m30sAR8xLM2vbvPs929JveT5ThDuDrFCZtciewQkW3scAqGpV5IGgGx
gjGd01UGiHmBqrIeN/gbSrHdNxOSAectqIEw/FBnpVT6aiWUeMZuoM33FvqdhGQzgnnQaoSbcHg3
u3+Ff7AgE4gXoxLuYQs8gjsTJvbb7KqfBem5NHLFVhapqh8Cb/+QNyGm8y6hgkRmyu2+cznuvf6/
Ln/j6qzOiEyKhGG1pCDh5vpviBhurmSRxcj9QNySrmbTp3n2oCVOdcFeEoqNXo7LrX7VAtFeJhTX
ZSDA/URqDFYZzPEh/4rWimx1QgS92CMiExMCMbMa6PxUrbAe924vCQX65bhEvw0Z0/2LGnc8VknC
cGJy1Qtl3VZoSJukuBYBOtqHJa5J/aXqZpxpdlTf9yWhRF7/oES+z0M3rdIMTmu8mZIpQyJS1+vq
CnFsakPWqAr9uAdVBGbhDhfQD6bLB+Jx94e+JBTQl+MS+kELoL9QHUxfFjciD2BXcvILKc3PwiA+
1Hh3ILCWaOcgoextbue3+e51KSkYUcZL9TU19VdUn9c4JAsywetiVHJ62ILD5f1svquq/n6aFC8S
log0wCG5zgm0FSkiryjDmlI5LY/y98TZUmE57rOlJBTQl+MS/Pcfm5dwl3XWTaO3Ah5g6gAWcbSi
PoUSgISeR4SA5tqW2PCXt6+Ls9V0Anc9LGG//H/sfcly28i65qs4atObRgXmIaJPRwggRckkbU0e
NwjaVmGeZzxXL3t3X6y/FAeBaYCQWLxXPLdLtTkn4SSQ/5z/eAYRl57pWIdl3X7lIqr+9hc6pYz/
TAcrHtPmgLA/8IjWA5+nJ9QDpEsILszcdtgm5SRlMKWKPMO8zo2aoPwZnx/Dx7ZAetZWTbzc+Ops
pZik84Tmk8/TtxdP+mxy6LSv0wsoLUVMEp0nkIay/tszwEi1ONylCJhtxuZR8O+WdQ8za79u6O6l
MNB9RKPgHKrFFyRPb/i8r0SB/CfSIUQRYF6rAETDOjYwZBeCZ2ijTDpzkz/q1v3/S7bQxR1472Qw
Jw2RWSQm4hrdQ/bIEMUqCrK3wRuK7D+FTv74691Fuvrxbho4KSpRs0Mf188A/b9CsUL/P6KZ4uIM
5JLx7YRXcrRsETCQAYlCG7tpnykYFRV7SJ4TEURe/9EO11WD2OXxwzwNaj+FFfoxjY855MNbX9S/
n3JyAINyJIlD3gQv7GMCGVuY7YzUCdJbZ82ea3/U9yPnBWz3URDfLtOQ/n4G9/L5KU0ikibEaTLa
Uu6pAQGzDIkZBPfgWmBR4J4/hodTWPtl0GYbBezNKg3r+RlImctTJqdA86IDjoSWwxstgHtvV/Wi
Zy7c3CjDozMjLh9/PRKp/+vdfU6E/7vor3dL52d6bDP9sd+j8DP2z2nEXZ4BkyxJY+5T6W8MNCe5
WvDYbjAHbugiDv4jVlZwp96OzNu+ei2blhHp1nGMy/Z5J4WS5wc08Jdn4E96+HjCSxuDhsYIECFR
Udw4LWCSdqCPzC6M9hFUQYUc2wf8AwB/xF1ts40C+WaVhvfDGeQS3SDe68Sxg9kaWwD03Uxfd1FA
yR4CQzB50MQRTiNc2vbAzgEtiIE+R0PxuKuQX/hN/XpibzOFh71nNDZurt7eEpqftFcE5lKhtgN1
2b3NvTgYRNDdSDYVqUvD/VP7kCOT1/c2U/Dfe0bDf3739vC/isJfmJl3SlYQcWdGWQei0CKZjUeC
oV0JpCK+gMIOBErRvobO9nrJ5/RzwfNOCgXPD2j4k6jJW98EFqRr1KlULxmqraFygEN1zfpvD/RP
oRtZE8AClPxZrKKDFNAP8vUuCtzrRRrUi4u3B/W2hcupoI2MIzh+YPlD2nAsclyoW4GM+CjppIn7
l4becaR/U1fmj39OP9S3+yi4b5dpyJ9Dg5rR0ODrlG0nQkn6Xj2lFnUkTCdCia5BmJYBvHQBP/o1
/XD/twtUfphCv5yK2NFjTyEynZottHYFbdtM/u4BfRoFdOgr+mG92UaR+GaVpvAPZ3D1vTklrFGY
rWI0A+aObIvAqNpg2PCYnKFKSERai3k871L4zWNabFf6bNt+oK93UTBfL9IgvzkDkF+MZ1zsBx0P
RSHRBFzCBC20X8etqCNLGDJpioPRiCmza1ALW8Cur6sbH/Da1bB99HKYU9sp4FNPaSwQAPTZL/vH
7sRaGUwSUkjnW+Qa7B2TE0QyXRSStL+l1FNN1OqoW3lnK3W6zhP6ZBef+k9GpdD8p3aT3Y3iOZUI
fZ41hEI3zFJX9h0jnVlD6wkAlNp6wff08/VuIwX/3ToN/XOYNfTtEYl7h/jpdSYDJhYD4GgRu/Um
whjrsDlqEOE/R3ffTpyvK1BHv6Yf8pttFNw3qzTUv52BTNUvYaefit5JFzVkimGcmbQHbFTbykga
x0AYSm3pReohh+zd5So7ooh5fzcF8/2HNOj1y7cXN/f5n++WqzR3Tkn1yOFAzQmwsHEG7t9QGBmu
WPRVQ8Pz/o5GL/umftrv7qWQ0X1Eo2J5BqiYpY+PJ87xU5Asi5IgMMNGwe7rX0ZEdQq6HmEy1Cbp
krosvuiT+hHR2UrhofOERsPsDApWLi5PGJXAZEtFBpUj2W9tx+0rXyQzkZA2LvIbzwlEVlcBXPxl
od+OgwZfB9mzHwN7mykc7D2jsXBxBsywXFxvQdFn1r5eDZPhCpj6t04NoKITJOUcuR+78SR09fkS
Nuihr+mH/3oXBfj1Ig3x5RnQvfHxhHVxSKYBvWOGJe4tHYOHUTDlj1VVGP4b0Y97T5fgjciPgh/H
hOGed1IQf35AQ904g7DQQ1Gu/GILhL9P6pgbhUohkrrHYsQlaTS1L/IxUIKUrnCkShfNL/A/tu9e
XyzHv6ef2Lf7KOBvl2nQP3x+e9PnEwmEnMrqRONqeGMRdSB1nh2Kh7cWGRoYJ0WSN7qU/slLVwgG
bhf7MN8P6d1GCtS7dRrWn87ACW78x//JH9/9+h/XZeSkBw/9OsmO6n1VQ+M0TEjr06+MhK5f6Oa1
61nNUn6Ul39XPzLo/RRO6Mc0agwouT5Xyn+lw+HDtXGICF+HD1y+VNIjnFcom1+F7xClJCRhbP1H
Cf4P6O6Srqxidehb+nHQ2UqBv/OEhvyHM4D8/bcTQp5BSSIqntFLdqNZiRHTEUQSxqFKiNEhUL0F
8Vri3z82P+1H3z+cl9AP+u5eCvbdRzTw73Hutyb7h093Wzj0yd7XkT1S8SCHUJWgPKfidWCPlqYi
wp/P9iclhR7+4//CBdEclIv9CHjeSYH/+QEN/Aec+62BvyRXjFOpXoSf/3E3vH7q7N4V8FS4wH2X
tJZF5QK6VSNHkvjaOoyA+y6GUKPw7SlwjTIfaUsGa1n0wm/q54W9zRQ77D2jOeIc7rvfv0y3oPj7
4oghGRnoBqNJKiRNB/5oFaOgmT6mN1ES6LsT/Fj9qI6QQM87KZA/P6Dh/f3L20ug0bTD1ykAkgCJ
HEdkYqsYgYhZm9z+NWCdAKmBJUhnZaSoCpSnbfR7+mn+3y4N8oJ08jyVtEF2AIsuDYSie/06mPSO
br+ajC4x6+eU6XMR5g5MzncoqMXo8fTHUX0Den+E4oXef0OzxQUg89aK+eaUTiAJQ08xuwMl/b2V
hCjoAdrE3yeo3GBsYvjrEJn0M8N2HwX87TIN75szcLo9DyM+GU/gAka6gWmkFRiPqpH9kCNDZi0L
GOwH1dDXVfYlH9QP/eedFPyfH9AYOIeBy8vp10OU9jo1QCYto7Qf4/s2FE8Dn8UEXRb+IPy3feva
8lk+1s7PI8KP230UzLfLNMSXOOxby5jp7Nv27H/f1PlnQlC0iH5iQvrmAkDX5uuzE15zMf9ZwQBo
aNSNvoU+7VqXEqJZGPTObUfZgPrXYm1N43rhW6uRJs79suV5J0Xnzw9oStfPQJsuv8DLdCrBznDC
n9CVGFCAOo+nv/0oFq5emoAcbJHI/6e/7bs3EgaDcStnu9bHef2wR8TqaR8F+e0yDfflGRj309TJ
RwYCvE6uo84GwUEVjWIxdAwt2TXcWzuED/cPag9wqcKdCxiiLrUv+Jp+yO82UqDfrdOwJ9mgby3d
jeUpBc6fMkZDSChh2pD0vj4FR3ASusqisG9L12taN1Zo6B0d0y35eScF9OcHNNSNMyil/DY9ZaX9
P1lrVOOgp6ZptGq9n6CQ51TSnUMxPSInSMXZFy3w2IgaB4lDZsT1SPXR2dP9omWzjaLxzSpN4PeT
txcr+h2imKcCNulHjdg4/qggCYM2H+sep9uEKVg4eyZMumodf7v2ciWqb/ZRAN8u0xDXz0CQP7w/
4ZQfaEgZGeAK4uB9tgvmPsCsRH7y1lNAWY4PK9cZb5vdT+rdvRT4u49oFDy8f3uiNz6C805G9Ei9
QVamgP96lSnp+0QywEkLxj5JM3kMop/ocOD8fHf3GBc/fPwP9DjI7cd3BimeP/Sl/ZgZ/0UKX+Mb
aCwaZyC6rj6cEIvQE9sy1z0TlOnWtz6xGGUSPdejDhNUP5qed1LoeH5Ag/0cSlyfhzoOH/h1twAU
SKG9hMij3l5j0dIdN609HKCahRS5IBtFRv9GFBrjgtZVHi/5on4UPO+kUPD8gEbBOUyu/H7KMC+D
bthwbGJUFpVbguoiXM04ODuBji6875/K6y/+IpODtk9errL3d1Nw339Iw56MS33ze9gpYY84C0lf
QOBq87dP+PDkkwHGaP9OCR0D6EhX/rs1DsKd4ng9NoZ/icLM8D+ksWQgB+GtsXT9E50qD8c6Xiej
0NUXPX1xW+Cf5NNv8xEQGUa3X2SHIlERIyswh2uLi/XN+QUf1C+idhspfOzWafBf3789+G9OOcgb
oOWJhYvuEn02LulcCpjzmG/2bAN3xdUNOrLmEZnkfYQttbeZQsHeMxoNN2dw1bg5ZSMo5HzKKiLw
MkLtfXhA/RcaKCBbC468fdq/WcUIBn94rN5tBwit0fNynfH7L9Co+O0Vv+Fj9vZs8YGERofP/jqJ
BLWNjo1oT0S633ScpirxV6NbF+r719cNKiL24TFeHXHT3myj4L5ZpYH94QwmcF2f8nrA8wju8igo
EvfdSAo6JsgCxoVsWxRRPurr8NcxRRebbRSwN6s0sMmksbfWtxd3YK9TUTYDgx8WKYZrbZtVQ6B0
KJzMqkAknkeB18ZworKuLlKLfMsx8ws6Wynod57QGLg4A1l/SQY7ngoDMumVj5sWxujuQx5Do1FT
jRY4W1+Htn3p2sy5XKXR4/G9YKntFAaopzQWLgGAt+aD+48njBdgSrGMUaKg9I3jaF/2kNIYtGZE
2HjAhY2Zokf1eLjfbqTgv1unIX9/BpC/vj+hbn2y9kVOFXlK8sAW5VCMhBqwfmfeziof5sT/Rmb+
9OFqy/59ttzr7BnEDngOAzrQ4WlP5hAXNyKVnErqfckf5f2Z5rYTxcdo2eedFKE/P6Apffrw9jJm
oZ8wPkYSy5HFCfOlN5cQFRYYkS7C7tnIGPDDmrTX8n7x+GMVHhMP3m2kQL9bpyG/0N8e8jqcCmmR
bUHw92keYTFkPqBTAMwZNDejs5th4rNoSQffHLJTyKQ6Cvov+J5+abPbSEF/t05Dn0xheGvdenNx
QrqHu4bTUNC7nS6qUYaOykK5YgogGpCupQ5l2N+swlVwhPdzu48C/HaZhvvNGXg8l5H/KyoPnvV1
kh7teXgWDhuFw0Ru5LWpkOgd8x5UL8LND4G0tvFJD6+uzHnB9/RT/W4jBfzdOg395eTtqV6fnDLX
jQwclUX0BtsO44D93gU9HM4CL0pIDtqHORruFLjKbhf7JF8/zHcbKZjv1mmY6zjuW0ua6Undl+gl
TagZTXT3YE0mpOMPw0c3/jSYPV0y32WjvdaU3G2kQL5bp0F+Dult999whx4+6esEDPwHyKSFxYjG
3U9/+1Y8ugMStYp02m362/bVa6PmvjkqmXazjYL6ZpWG+f23tyfz8bD/qRDC/JMjsc0m/9//67+y
CYHxcbal7T6Z/Tq2YjC8F9pDQLb02iZCX449kYZ0XhnmLHJHNwOtodi7Iu1E+S0DP0Mx3sC/ohnR
AIDeWt8siAPldLym/SnDeOIV+Te7CjU0MLlQ27f+2750e5fLotyOtot99NKv4xePm40UBnbrNMwX
ZxCiXH78fuikr+QMMkQLJi0uar0Vk8ShjfgYOqrgmtHliGXUkuFNSfG4XX852Lt7Kch3H9HAX+Lc
b03wH045JkKC0cqRnFP22UHUsWnhVwLYSfvlLYjX5P4hSqtVs117Odi3+yiQb5dpcH84A9/ozf30
0Dl7yOGE06wfri7GXr7f4fhQY2doGMT5kWjBb0aC7Is4eFCe+jsjAWP9nFJAD/bKGcsL6Zdxzzsp
vD8/oDFPnKNvzWgPThClDARxflDAvFLaqX+iHp/n0faGR/+tdbOzLschcwzlUsABnsncb6MSXvhR
A4jonojGRffZb+hAfOCt0bEkkcJTKXq0QMOAIhWU3uu6Rcc6AXkx4rZkVqNTkpZRGv08Jidmt5EC
/26dBv0SEuCtQb8LXp0M/GiBhnkV6HyMzABUqJHK4w4TiOABGeXiv9etveBL+kl/t5GC+26dhvs5
xOWuPp3QawvPIYdgkIqOZ+u/fa8t6XyA2VyYlrZ16265ba3yrwrMREuP0Pm7jRTkd+s05K8+vT3F
zwrMS0QIeLUFQp+N8zrJTy54mOOLDtS4XqALETFnOzTPYIj109QFCencv0+DetEH9ZN+ZyuFgs4T
GgmzMwjW6ads/IFuN39ipAWmiaCiZ3uF68KfxK0xOBZNSLc4XxO+jhGM5TEh0t1GCuq7dRrm+hmY
uxcphg0cPu3ryF5EaBqToWSO4zCHEd0W9z25SHxE3yGk/CI3eJ2VtA/9F3xPP9XvNlLQ363T0L84
g5JZ4/rz9vh/X+D804c0fyIN63G/HcXdY1b4/Y/oclrSFv7nCa1/eM/JaEzM0BEUdDxTiFnZkUHI
lMQocR6TInrmAY5/Sz8jbPdRfLBdptmA9OZ4a3tzRmpNT2VrIk8APTAxbQAjjZ7+IN87MId7HQ1g
kT2wuRT/liOzmTw0d0LrVxQc+q5++NP7KTzQj3/Dh/72+Bgt6H6dSsAEGnhSye1XRhhJQe3HHkZQ
Xo4mgZjbq/JoGwKblHJEjH5NPx7+7crL5xcn9LKKJPkOEx3QDGRt/OxLHtSBKJh8gmHIm+iEtCX0
tRE0X7Urzz5u5kN3L0X83Uc04c/PwNd6j3bo+bvPTvgT0uipJR8pLYboDFe/Tjw1GUX+Eiyk50ro
PZ5g0DYQdzOSP4mpEOQPUmwtIdcI+jtfOsAvo2enkDn+CTSKPxtvL9uW3xBQOZWuERA9QgrI9gYN
TtvDIkzgP5GrhhQSmc7LwVWzyQ7b3f1oIj2P1jspdDw/oMG+PIP4+c3FCTs5QGMQN54iqs+x046K
l9EKCXFVDHofKHJbHdvH4Wa3kwL+8wMa+Dc491vbVx+XJ/QrocvskzzaTRqHuu4AH60dkcCDlo8k
U60rsT4GxwwQWu+ioL1epCFNygneGtKL+cX21Ke40EmkgTLGLD9pAIB1D9JIu1RQPwi7ihIu96nz
brEKvdWhT+mXLp2tFMw7T2jAL86AxBcnvUKgQzXEC3qDbwC/X2rOkEI2MoN2WzVIxH6X1BfOj8ej
0qJ2Gyng79Z/Az0uTm9N86ODjl95W8D0INRpwnpFT7Un1+ge1T817CU3ZqAI9pPE4jLRhf3o1/QT
/r/d2OXZJ2j1U9kxaBoC7wSawm5dpfu3BUZCXYnIySqaO67/IIm6QJ8VDXK8t2t9kq8f6tt9FLlv
l2lqJ01b/z61UzllnfD9Lpo+WeWrKaoi8+bFT58OCNcTtfUQitYQvP71rz8Q+3062Tq4T35iD7x3
RdaxFXcbHldZ/q8/GDQmRNWPjLueoqC+FtVWf7yrEMX+1x+I8cjoskwyajHAHF2BoSjCKM3tf/2h
oi25RGYgiPCVILuTbMpIr5J//YGBjEgHZXElRys40klY/GN7OLSxbqwo3MFp8//fhUVwE+HqlOGd
uKjE639GPhRN6eEBkzlNZbH+c3UHtwr5V/+zUNPM9TLRXYiVWljmFEOZ+EycFh5r+V9Mq+aZiSvb
yooLysTx9EjRUqY0slbMxPzWD0PB/2HVUiUvslj0658d+PV8FQR430cpOHX3o2rBz+VIicOFL6fe
N4lN+U9+Ha0rtNfI6flx3J17fxySqfvjcsrbNR9VwcLPijSbWFatGYLNpdzEzUTz8rgTgFO7L4kY
1eSzhg8WdsAFlp7YOZNMsioxwZ7gncFDgDR6D0HWO2gLlCIMm9ALFplaBFPbt9qZo7W3ieg3t3yS
jIBq6C0EhJ23lKnium0VBAvL4r07P+JvWUsq3nN1KBpxGa2DVYNnGUIIoYLOW8KoioQWMdKF6zoF
O2H4WHCuzEooLd2WMiWdHAcy8HL3NamjsW1S2f7C55uQu1e4kA1mJuqUuMBwapkNdSWWGTdae/4G
TzXEWaQVUfd9mcSkoWVH5qLMLFlMDTlr22CWm3LBfHTtxGXEiZZxahTMGiEL7Gv8a9kXLxXGbOol
I7Vi3kxYuWzESVQUqaSs7erB7xrgLYmizFoxM1cI1HpucU79WQxaJbriVFNSr48DM7d/bC6FSVDW
kbeIguxDyKaawVUxOymsujHUkLVHsDlwDIWSW37LZo6l+uqcaewvFefwuiXjXYfPMPDjMiV/TKWJ
LFEsvQVvi9LEqTxvqfnHygaZEkB+nfEJZ9rqXMraxsglNXR1n+HEtedtEMED7EQa3nbpjlVMu4wU
V1hkCGkkPwU7byJ3Kric50xdLUzK/EgoUTIojzWHDZrEXdhe6ZV6btpBPAmFmE1GWGgIDZT44Wu1
9rm4cheK4vvxRFXinJmwQs2PHGBAvMnkvV3BE5qiyXGxMtcyyJ0gcqSJkDNfLV4zl7ZSfTtMTEP4
oOROwDteEVaVMg/lOJqITZJMTCeOJ44fOiOAIqjtUeIkVt49SGzmbuoInL/Q/FTShaR80PIy/upZ
RTWJ4uiSj2onHnnXEFIo/mbt2BNCqfYXMRNmMy3yrK+hVVrvDwNrCCUUW8e8EJdWwfqLULDYKVNn
joG5IIphRbKll1YTXB5+zwBSJIrDS85qIzMqlTkv2qIuSpk3MxWhmCp+4ayz7gb5cABQEsXmOSJf
PsNy4UILK/e+Ehn7Y1F694e/nxs6AMV8vJRnLFtr9iKPY0ZVDN6UI/mSsVutekgVxc2FacQnDPdg
V4KV/+WVmcp+y9pIqQ3Zzwv+Pk0weVfUHYaV1W+Oz2g8f1XUacvdoMArLMLZ4Q8d+k6y3uExyXR4
X2USds6o2V81G1v3TC5+VXK3PfIFFBNrnleaDC9z89pjuEXJ+9XM9TjuzvMZ60hMUhysNaFtKm7K
z5tAyK5TRkq+qx6fjhxgiE4o5m0r3gu5KswXApsLup00zFepTZxghF8JufXIBoni10Q2EzUXFX/B
MCUnmYZpBqqZ641tCrFus6FZrrTG9+pfiI6zYqtXrp806vQw9gfYWaLYWUtlJmN4v1hUORvrUaFa
j3Gs3QqZYt0lsu1eHfUakeJmIYtwqTKDYhG7qWnIJRfoqtzm14mXfGPS3BzRFwOYIp1kurSMS4ll
s2xQzqvWdYvrRGFjKdHRlJ4PpSNfQSR8h12YNk1q2U/NOW6KjRGpcnoXmEpqjxDD0AkoqSFGVVqr
DKPN3dop5WnFFHJ5GVSmv/YdDsq8AXyT1lLdz2/43CpyzwUt56qVf0440bdnNl8ipXQqVaEarqIq
5ytuBO8DwoWMEOy+rpILM6qrspwHbhY/tIzULBLT4W4dP9BGBO3QiSjeV5m8lhM2aeeiVrBGLfGl
AdVaTEInvm0k1x4RAkMnoYSALcFGDlPRWcZJ8IkpxAfVjNJJabFH3n5ESgy0TtAEbGS5y9Jxvqi+
PBGkuNUlBze5Ks3Uy8OMOERfFL+bUc7YRWDZC7eWswWX8tF7JWXDMduDcEGPLBMoPrdsiHohZdg7
r60/qWEQTirb/FUICWOYYQjrra0mhw/CkS/uexXF6xWf2KYVRu7Sd9jPoqeg+vuDo1iRLqplpguB
8pnzBF2utUhPCtUd4c8BaiNtB7sEHbht6PGWby8i35T0ws15w9Syymji+qp2+PY4NBGHU/c1Scy0
iSv7/B0b1P5NFsT2F0Vz2RGuHCACgRICfmVZqVAJ9sILG8af8LznxDOl5vMxKA29gKx3hKQlWImQ
S44wjxgt/M6XISCUWgw/YrAPIYFiedtW7DZpbXtR2AEz47xS0LUmd2Z5IVjTKoqOkyxk6nv3FKaW
si0jhPYyKFNx0tTxR8mxgomierlRJoo/QslDwKIY39XsXBHkyFuqdubPcldwvjSwfEfk1hCsKIa3
pVpJLdW0llCImuGE/jziNOaykq1vQaEoxmFuHHgLT/F9aqtMqDlCtPDLQtHeAy9CO6sbHy++FIVA
c229xf1WTEduIQMw4ynm5+s2ExORs5ZlpfGGUKnc3IeH9vLwaYZ+nWJyNKh2LcHm2bvCSusVfP0O
Z9ieAu/q4d8fghZZ77AHWoAFpszFwAmsIoM1vS+858rzMA6+5q7MjeBkQGOR9hrdt9hqrGiwg6wl
jDp7VmDe1NSyM9FwuSaaHj4IaSvRJ4R5AsHOSWrf8YTWr8V5aEaaAAdq4fFZO/UrSWuUqyyvo6jR
JU7wiu+1lYXZlWi68IC+D7NMiS0jbV1Gmqmy5yeOjrbUaVXprR2oTjJxVb8RpkVbJcqKrbKq+agk
kiy81wLf87/4bsUW7xV48DRFN6UcJRp6o/Kh88uMw0JFGP8IHy5HnY7zcd1qWMjJqqzUSc7FS9aq
/UkqROaUcVTtOHLjCHA7QMyKMC0syYvvssIJ9chU6nul4qzPhw8xQMxP3s/OrydcZmqOz0Z3vFhG
C9UN1WnAicUIBRCG69HCJOew++1mWGdlyYjq3Nbc0AonDaNl0rUghJX3V1Apkv2tlnxLiWatK4VK
M7GlqKyqkZcT6dLz8ieq7BzNQ61Iyculv0zK6DOf+nceaxoNU5TvRT//6gvsTCnyWg/NbMw8J7zT
90ZKJVSCq8hM41jLiGU+OVljTXjBVgwtieORMw29gQKoJ2eh7FcasyjMpjWqgnEnJpO5MzdtixGV
MAQ2SiWIRSbWQdz4yyzn/pLDytLZmNGLKql00ZIEgwAul6tGDxlJHhFGQ1RIKYgKqV2lE5vMQkxz
/06sBa7US6WIjrvWcLQ+8CTR0WzLWjayFc1MRrnxmBhuvCBSDZ+c8DAvDSCHtMjvUntlt2lrcraz
qOIoDb5qtuCVHzTXihLbqBPLLNmRFw2xFa0hgHcEXKxgSezowuI+mlYZTj2uuM1q7XNdwvmgkZXD
xyKf30PVTy6sDh8lcRVUfisxiyi2vYmc5JIRSMA/66qsQYbAG2ncrA6/a4gQKOLz3FZQBLeN71Qp
s28LSCc4OUy2vjr88wMYYik68xiFi4Q4ie9MXJyvecRtQiPO3ECvU/NYMiCpE10y8CpBimz4uudK
I/iiEZSiF83YwPZtPfNMV5gcPssAqFia2syslTRfBqi8CN7hqLSi6yyUnPvjfp6iMZ7PPM/z4/RO
VBX1GnO5c8+IC75pRmh4gKpI35YulCxJjLjG5+p52fLqpFUL1cAAwMYoisLRg0L8FkLxzw6fZQjt
BIQdChZdONGsRkruAi1kLgnv27pQW+51LZbKz+PeQanpIJGiFJ1qnEVbwofxwGmm6pEYAa/CaAlz
kNvh9wyhndIxpqBoDgg3vXMYvpmyDCskRuwGmTUiiodgRWmYBs7Fwue9FjZbIyHwreWGF5aZgZu7
N0K5Q6+gmJyX7AqWk1bcNY3JzwPFNL97eSO8T20I6RHy6gcTWoXuo9wpaltKFS67C9S2mURKycxj
L2BGbLJ+4kVNxf6vs2LE5I2Vye9rrVI9bwISrhKDSWWNC/UstyTzWnECuc0mSSqz0eNh1JNv/10Q
q6TMqUvGDuPbde200m3L1HZRX3JV4+eV7ruKYpM7LmNqyYRnID+Lq6x2VMkx4ratlY8S9LkcjHjT
n6z3ns8gGah7n+EpZuS0nDRnxSoJq4lQVRYTIbqThNb7RmRzc4G4uMVX89avcjfRPU2uU28aCz6T
I85rWrlaTXnODFtGL5sQvY1nZlZxbGCYheO3Ria7YeFP1LxKtE9pocmFBUdR7NqBzlSaqRU6zzOu
NMvqQpPyq1I2lTAwfD8LXMbwPJF1vh0G+BARUTIwqDzVbC0fFmQt2nDkFsoVWtdaI2xAfqUHjmTS
bBeOkVy3eSOr3tIBOV02vHKplnbz3oWVWpbVp8NHGKJUcrSO6HPk1GTMOsIRgpI3rCC1ZxHCWIbF
Nn/VeGWoMOKIch0iT0oCikqYx1EMeztiVdkwg/h9EUGpRh7MBPIqvvG/tbUd6qXZ/nX4dEMIooRh
JCRIamorZm6qCPheR1yp8l+ERBHD68Mv6BdVKBXZB1+IzPhcbBppUTJVaUQesgouPbNhXT0uhJIb
EVZDSKIEYlY2IPVStBeS6TkgbzZVkyx4r+aaVFxqpSuxj1XbqHZ9KVqVwIzJyKdrWA8FqgSTHeKA
FSdZXtpkC0sLIyWfeFEiSfYl4wiqOnUCrxDe28gh4oopx1pV4X1o08gtXPhSE8f/Kil8Jk24Ogst
bYSEBsAtUdSqBKwVRYyYLwo3SxDr8hLpq2X6ia9zpe2O8N0A0ZDS6e6pm5hreceK07lqJ+U0hmj6
yfJCdXOYYvp/XaS5WuVjRqosUV3lMpPqkqr5hlKa7Ih27qcUZK3vfzsrRLYg8IyyCiLBnFm+HKR6
0PD2nY/L9J2SRc0XBI3lEWu8Hx2iRkGKzb1W04KKvfVsjr2EEyK6rFzHunSZih3RpDxh1d9pUCSt
1rvYCGrLRG6ipt6qjGs3n03ZLl1OFwrPtjO9kprEex8rYSF9kwFG79IRa9W5ZpksKT6YvpOYop6Z
AePVRuS2tWkkrRMGse7YmVrPVFEKOX9Spb7E6nyBHIvPieAhJUjl4sb+wWMQO4NQo1Incn3JNJyV
HOWARAr1/qEyV04iMQibOzPhET1hHdepJ3HUaPIIowxRGSUxGEmrsoCVxF92k4TCLZRujBSqSGry
fCwBboDUaOGAuHxdRZlS3yVScZ/5smYkqptOHR48ryFiE5qsP3KaATpT1X1wiUxrmTyXKavUK9qZ
q3GGFeM2o+XxiM0ykMyHK8v+GzyUf1QqLMG7TOD+qljkJ6J123XTsPxlpvmuDum7NL1Qj2v5oRWT
eiFpijtNfXGEIPp1vaiS9Y6kTWxZFZBBUc/5shYyb2qZbJqFUzUoXOuTWZhMvWr5Qhg57tDbCJw7
byuYJMgYJRVXXuk3BhsXhg/bcOq46U1SwSV6lKQjIzK7b/EcN8pzQcs/Wb4kzSOHaa/Komx/Hf71
IZqgZE9VpXGuhpy4wgCkatr45dTkY35ahs6638dgrHuAhVRK8LCuxrciUqFWVQnfjKG2SR7fK1Eu
skdigRICadgiN7VtIasdJjcyBVrM9s1Et8nFzVcL8Ug8ULIgUs1Y9dtcuzVdTX1oGquO9FA0nRE3
9wAi6GRu2HD42UISV4mZSUbdMr8aSxGmViH4I0ptABOkcL1LSI7vCqXtBM6tmbHuj6YUmGWGOPSI
82/o1ynWd1SHs8osa+4QBZAr3azgYZhwLYc4w2FKHXoBxdsI13hBkPnqyovTdJE3anGVZNGYg36A
lxWalwu78JTcz+YVogCxzitWNnEaePhYS3E0HQHIseh8v/2OeoJ9NCQs8iHQVYa5MQMYLQ0LV48Y
SlM+wssaTs4NmbEyvY55A/Z1eRzxKhSba0Wjaq6ZK6vaTsv6IY3VJp+wrA09cBg7A2qMTuN2Lc+r
K7n2VproJ3oRVx8U03P1sMQdJYvkGy7y7g6/aQh+FL9nrhr5fs2ZN0ngZTq8Z9PALz+YfFsZqpDW
ems1eh2kS6T4ZSOcM8SbFOsnll+yWerhlZbEfmK10L5t1Ca6YVptjP0HqJvOpWZrtXWaynJvozSN
H5Dubj+0deONHGDo1ynWZ9WiqiKLt25ZCCxhmpSO7M3zXJLGfE0D7ENnU/uRnbpqLYor2cklhA3T
cuInmWpkMbOUi9FU5KFzUDIAIUoF/OmoK9VDai3EgbxomMAcYZIBNMuUDBALNU9Cu87nfBJn+Xs1
KsL3YmqC802uUMacWkNnIOsdqyFCGazlaV4xx7w124KzumoSZpportiO1C4MIYNi9iKWlUrJbe8u
scJ0mjTyd0fOeCMweVYPk+r2MB8OnYPfP0cWlF5Sm6Z9Z5lZc81rqftDS0fTgodwQXF5JNayySmK
eeu0lliyRoSrcajoFiLSKndti642xtyEB3puRjLF3KjZYWUWuX23wH52aWkaQvU3GWun+pNIZlkx
NsrcezgKanRGdaapAVMXhX/Lu5Hr6Q5fQ0EiTccNR5A/ADg6n1q2m9rk5KKa4yQCRK92ZclxctVW
bDvCJgOIp0tjkDWs1DLSr25lzZVngVjyNyncQ8cpEjIDpssevK8VcSDw3q0XFbZO0BFZ1W0lI3qc
8drn0h4rcBs6BsXtFVJXVJXNi1uRazNDtb1worCePwKkAaqiXSzw39RRbTHhLTkBoq7QiTU3S9zs
h9pASUVNOJPCdATnQ0ehGN6Eqzjm1Lj4VJVs5CLdDnpqnqOoSBmxvYZOQ/G6KkapkPtmfhs5nKwj
cI08DyvRG6EIpyiiyS6ZVLpzMz4eOdBAXiHm0uxTQSI6ieU6aTZ30lSeNmLrT4rCzK4cnjcaDffj
JnHMqRU2/hQ5/pFhl/5YXtDguymB4KS2I8tB4tzKnHrToOzNZCLXEH0kAciBmxqF2H6sgyoy0gBL
TBKXI1p6AMp0fnZQpGJgwv94i1E+Cy+1OdQgqA8RC7eWw0WVXjdmbkgwdg6LoqGD0onaWZizSsmL
2UfPbdivoun7oTmrtDD2VknRKsgXbmtHnMYSL4c6H7ByVs34wkvNiWUrbFKMsMrgd1BXh6aUc5dH
EQtI1mlmdRG5E4/n/jKZYtooyo0oMta0ydxmYopsNFF8bYTKBmxWkRY18H6i2LGxb5Hvrb2v2odA
VW7QDCRfq0qTCSaHIT2gkOl870TRclX08vJTnrX2jS2nyazxYe5DfYa/astOpoffMyD76URvsyki
NuHScpX8P9K+rTlOnIv2F1ElhBDw2hdsp+244ySOnRcqyUxAgBAgxO3Xn0XOi0cxzXf6PM2UK4Va
0r5p77XX9jU/StJMcTogqV5FWyn0FUvDbEvT5WE3p039qP2OlIduCJNvHZfOz8sbWPu8ZWd4Dbgt
J3lzKoDm8Isjd2iodtLXwALGl5dYUzLLsgAHSUbjmOSs6prtUiRtdDqSOJyq5uAos58LdUZnxFZr
x9qV2MaEZ5qiabc9ET/zxQPxnMq7C6PJ7761Juy9jdf3yqPIhnw3aUtchh7kT9xr75JCtXvV/0KI
cTI5akN/rIdLzLFdwprL57gi0wsh8Fs/LTSA5eHcVo9U+q5D7grACItpp6raQe2pKaQITm3qD8V0
5RYtK4Hio+knvMS+Jtz7Bqbo4DWsPaSsjBI76NEHv+k/j76PPHA1Xhvr2BBwEqUs5SNRnxrgA9kN
qVH9jN12Zi+XT3HFBNkgcMbSsHObpviq27DeaxeZdQcwnMRHbNiRDz7QGRtyv6Ja3vL3N8+OaRpF
IStRfpq4Kb8kNOefqir65/I21j5umQXRVryvOM0fC0yuR6DWpChEznTstopJK2pko8C1LFwPz8jy
E8qsmX9KG1nmj0CChB6636OUoO3x8k7WFrLMQ6HDQBMXx2RyQMz3AhJHdlNQtiffcbfAJWt5cs+y
CqBx7kBm0anTMNT9TkVzchBmnveCDB9TDf1B8FPuBkmGY8K6/EZ1XzrVPji9/HV5mysXZkPFncmh
XZW3wXcvKqvdLIrspg5YeN0h2sBw7bfhZLpKfk3Z6EAaZu9gmtZ/cFmqflzewIrBWwakvhVnXvka
6YbCOfMICE2RdD91Ph4kQmqatncDMCk7NUskoNKtaGHtyBZD+EaBZB5mk4/ZS995kjF9x4EmSA/F
JIfh+fKWVkTPhorTAfQlqhiSs3SFy5CCrOdPOjIIt3Ittsz22rktu3uzCzMrr2ezTM7pGEZ7Iurz
lGmxMxrhyODPvxlNH9Ge9k85s3+v25ZlGyKXt2Ks0+Jn43bDcQbZ9q7RFKF8MDj7y0usbcoKG1KS
CX+kzDnLTqgdH8JYZ0W3E8Xi+yg/m5rcuF3x1C+vyMtLrqkwtQwFiF0Kxdx2+kcC9PYoJj/dS5Kp
m9Qpq72sO3EYkjQ4iHpIbpxB0r3WabtLdPQa1Mi9Xv4VazJp2REU7okncjn9IJ2vviaDxOUBIHJz
+esrArmw6ryVlVRHdW64zH5OXJsYCffqyArR7SoKhb5uCSuK8MsmqPJoyH5miFOF2yc3HSh3d3pM
6g3ZWNuEZSgmQKvJmI/VORSquSFGTh/kiPb/rttE7q6ElK5lGXTqBX1Wp8FZ9ci2JEv7wDzESbC8
kJUDpJrPjlfbIRsnPPjaI05Gs5/aFd2RlE39MadFs3HnKxJld1sMvsADgun2zJJuLgE+Ll2Nh26W
XJkYsfssTJPUEbLbwVl7/H6Yk4eQ5uX/Padw9u9Gnzz+D2q6dvuWZeDBrErWDPWZuB07ysWFc43b
d4B92xDhtROzDIHpnaKfRqc7q6ZUdwaJMbLzger8fZ2GWCo+ZZXj+EWqz4VGIho59v6BKv/LCJnb
iEFXxNdGawP2naVzRcIzHUfYSxN84UT/lAskdQJY48+LaFzSPZc3tHJeNm47KN1OVgXG43UOCYsT
KfsRFaNUTUG2ERusXLoN2aYSKcQuqeX/jQ0QuR9kNkzHruFfrtuCrfCBKovUV9E5zRwXyDsvvJvd
gRwvf33t5y9/f+OiB+kNkjWzPEteSnEjnRoKYmCJqyffK+UWMnztHpa/v1kGrrACA1s1nafA+5Zk
dNh75bUFp4UR7u3HQ9KMecr1dG7y/B+ztLEAjrFlQpZjfidjv7BJ/+fjs8OL1pmmczKVzQcSVBUQ
lyU/T6lRe89sPnHXTsjWbD10xi+i8axdtNDuwCPi/S50RTfyb2uftzQbgGa/ANyx+Dmy8UcOpoxD
PSJsuCxEi3v7+4xAMPzfM9LMZFwg1jvrCP6oIYXciaBV96kCTLSCn2rDpN/Io70vsJ4N006iohnG
mnVn483o+popsDbeWHxwUrKFr11bwvLiRQdZ8nU7YIlKz7tCJEruisE14+e6d1T95fKprS1jKXYy
+3UqI9F+pQ5uIhQome46NGbHyE9WPy+v8f61ezZyMakT4TizN51phFZANYz6R9eEw1X+27ORi7Ru
WuUij3VWc+/smpCf0RA/bMRS7yueZwMVG5XniWnK/tyAheHY0FbfyMWbZhl6e/I53YJIrF2DpeDL
I4XRIjTnJvH/HSZkc1jfvSC5s4WpWtuIpdkZwKN1P07pz7GEOgASofdB7T2RnIqT8oINZNLaTVsK
Lkk9CkBUm7Oc+1viphGIJPzvV0mRDRtkdesOodPj2+VAkR1H+aMY8ei9/PX3QwLAkP9rPYo5Q6eo
ofLX8suZ8D/kkt44Bbv/s9Ac9i9NRdSGVK0ckw0aTAa3dAdZNAg5NRorlkdbEpWvl3ey9nFLo7lk
xAtm5Fkb1xluyDz4n6M22nohrX19EeA3PpR2jmPaSDZn1bpzimrr6KaHVpXXgaq8v7B/Y521xoT1
9xC29JS2zvy0UMYcLp/N+89mL7ScNIFhyLNqqL+rrhhadxc1HXfbY+SOU81jQ6ugO4UEqPk46Xnp
D8iWJ3MS7rww6JLr7scuJrMsa7u6a+gPEdbJLq0SfuhA+7ghxyv3YxeThaO8kYfCf5y4qOV+IZtM
DrVu2XUcGxgG+V8ByEKm0X3YuD/yeiLkTPLBu59n+Kqv112RZQm9ISm4ZwCdr1MXIKexkrHmX+Ro
PudDNj4WdaMOgogv09hcZ7TstiOTS1W4eVj8At7O2zVOLmK8N7fyuCsXYvPoFgZcQOh8Dh5phob1
PZKe/rhjQdPcXj6vlbDHRlGqSSqSOXXwGEqAUkxaPv2JbJHeSo5y7j5fDYMAdf1/r55nXt91A59P
pI5umwDws6gCL8HlfaycU2DFO5z7Dl5JNX/UtZcUD8Z1jY+aN2YVXKcZgW0XaVMKkZvyrHTaHROA
Q3/CodRbirfiYP+CUwqSp7SbzS83xOOuEUGxL5b4IMcUjF3voT3qunNazu+NASZZUXpy6sWj0aTI
HpThUXkck17kx8sLrG3EspHDzAdTtnNxBiRs2P1x4sbjS2EaIACwUd9dXmbtvi09V6A9HB1dlnjz
8Tl4SJH/MjGVZSmuc7KBFfGgcRXkNiC1Qg+7C8UzBsM+D7NLJrlxUGs7sIMdbRhJQlKeBUgo7zRo
YZ79LA+2UOTL73znPfMXPhKVMNfrkJwmQyDcV9WX0vwr2rHWt5lfeuowzCZIbmePDc6DqHPn+6ig
NLEMPPotHfosjauKNX2NcgTmKh8GkbrzhwkMT/j/gjNxnHpQrh1n5JKdPQXdr3lAm0dZ34CvVdR7
Sicv2vcOL6sHX4QMHqQuQp09UiSYwxitqr37IP0g5y+YJ7mUpcKoivCvkDhpokfgClskCYqwrm9Z
5VVF3Og80Z+gDiA1obPLin8VjhCxj44a6SM50qfJTyeXbrgFbFl8kn2E4EH/0xr0RldomAq3EaMb
pxMIBiY8OvaYLCfuyhH0L//vYrwsYUlZApsYDEM+nxqpWHCvwpCbTx0KJVuEpO9J2bKAJWVk7mpJ
WuPGLBePzPFY3INjfQPl9F48hI/b+W7hT5iwWuIpNrFeAP1NpgOj0cMUsu8CtaR9OkQ5EvpgN3NJ
cL7qxGzODFmmUddhwh/SxRMrd2Etpr0bTe2/lz+/cuc2VwZVoB7mRYQ7T/gTYZIceojB3tHhP5cX
WLkQO/fNHZmR2cWNM88ZUA4LhseZpePz5a+v/fzl729Etuk0i2qAvdEPp3SMTqgm7tP5R4Se+SuS
MMudL/t6swKouGbu4O/xHyB+E0zhqW82wYzvvaOWr1veAz2Quu3TITkx7f6eOB6z5fwDqbyPSVoP
wDN6Hzr0f2649LXDsnyI9MEIzLJ5OqHzsnEPoJ3KKvQWBKYJ9lkHAPMWTvo9n7jsytJyeBIZycpd
hCr9nizt/rxU/FimAGDQlm8EomtnZ6m6ZoxiCOOYnBTrX0jxK61AmkSRtucJj10t2z1AeFtl//fi
RmzJzoE3XZq0cgK+rWjydodkz3Oju8+D650i9MtHot+IT1fuyE5+T4n0TF3yBGw/TkVPLPfpMZq9
4S6i/TVMucterNhxqlhGaVLRWDj8LgHj6x2Ka3QDhbOi72SRiTf6Inuwgc916p3IRMMHiWQQuvnK
MNswhysm+C+6knI2CQCdOJ+Go7G9IODeaLN+Jytk4greH4j0904a9SfnOijTcmCWDeCwklr0CY1l
ox90iAqh8PHsGebqpnLNViZi7eotWwC4WR6YntHYy8upOnTB/C+QpM6OBLTeYgBcux3LBCCoacmA
vpFT4rv6qwqK6c7N/G4r8b72eUvxp34G30VSTSeV+lG+04F0C3CwOfMWC/PaApbOi2Rx7iWbTsY3
brg3oQDfRyiD/Ndlf/L+9//KinMGeoagr7zThKzZflI+jQmv1KfLX3/fLv6VB2+Swq9UprxTyqs0
Bt4b5BrpyHeCcfcQpO7vy8u8L0iYHfVfFUTW1ZTELWmcjqh8qLT6BTR5c/BIdU2rox95kaXkaQMC
wUHU3ikx5ifNUTvrSaXjyz9/7Q6Wbb2xIKaSQ9OibnaSiZw/DkwUvzFqpLniIbX89GXVN1+fDOZE
pHOOn16qZ5hb/zBHSXqV9f4r/z1VMwsnkoFRNU8eJNcA9POG7nOv2WopXrtbS4GbNlKu1IEbLyuk
yy+ve//7GKJ957rTt1Q4DUBEElCQwpKm9+4nidC/KRGLXPd1S3+LdJwzr8phSWWd75eRDjsvhdu+
6ut2zrthUVhgkiY9gZ6vPRYiEC8urc1GvLEil3bOmwI2NAp3pLEpot4H/EoGZO80xRhtHM77vg1J
0v+KZgqXbMKyjiD4/Ufped+magJvi5Pdmq59YB0yq7LU/s5Nth4XK9Jkt8PLJpzGKsuj08QAzjxI
7fV3gKbwZNfnwdaraW2R5e9vNM7kgg/gRoTLRijr7UQ3BLdCuurg97LZsBlra9hajZFgkdeG/KZR
qQHfO0SqSZGF8WYMhbksXO9HgH8lw83MqmmULo05wlgmXA/PSw7HphZaeXRfBLe9109bvdhrq1l6
PtAKIwVmBAMcX+c9/cYbL92nBXvys3Hee0m4VcpZkzpL4cFhDpB2b6JTmoA+gESZ2Dca8j2FYOos
/SfTdfonhi1Vu7xnG0Hi4if+zjRgLPd/RaIBo4TbllV0YtJwVL86VRySZJ5iMWK2V5yRbqv5f0Uw
7Hxv3vDJQCbcWOTUm3ep61Z8x6u5uR/nVD1fFo2V7diZXoAMyl4SSeOmr8YfAdzAxzoMvPY0pCYS
DwOT/kYEsWKD/kr7qjYU4+iROGdZeJ+2SX/PAufl8jbWPr5s742iNhhZl6kRqYZi0NEHCgagfYIC
94ZjWZFoO+NbmNCZNIGcCTG15T6hpTiHSabJjtCMPKEZRWV749DoGuggPL3dR08HCq1scCtmUK8T
RYsWCqJgg/Qm9fW6A7Midspo2+YZkieF74FtHFxA7uexi8DgdN33LSOQ9BgO16smOoV+Vj+HOsh/
54Z6N5e/vqYaluLTsaBTAruZggrOZMClyl886Jq7sR2nKzdg6blBv1QfhgFemiTTh0GjU7bD62PD
Iq/Iq53yTZTTFwSo+LipA/PQgx4DlQQvuVLX7PliZkDpzsWMwxiqTMhBiYk63+bZUfq6gMLuiVeU
56hjh+Ep0YXzjRdLcrcNN2vDf1Js71jZZSr7W33GgNPaB8VftvB4uo8UEHhQjEe7JGDfmZTDIQnp
ZxAVfZ5YdwwkyJ8BDI5CN9qVC0WCM/dxlpVPy38vC9zafS2C+Ma+TAEnY1rP+D2gGuA72aJZL0JS
fcPArH1++fubz6MC3psSnv+kjSx3dOGtyqD6G19fcZPc0vUw6t0A3E7BiTPUWLnpb9UwwaHk6CGQ
fnc0nbrv5y//A4v1ilexp5GxJI2KHoE9sOos/8FZ9k8SIvobeDneL8W/jY39yTW+JyaWHeAJ4NWA
eIYnjrATzI/6QHVAdo3fPvBJYDhHxL5Ppf8FpJrpnos+v+mRpMxEfV8JNMZdlo21zVqWQoYNxir4
vRfrCQrQ5OiHbuSsfs1jUx9BfZdfU9eEV/irv74metSqmW8m6n0zfq/2VbrZPLEignZvPRK3RFNw
C4ndn9A9CTF70ik28RjvEgUuP37xrW9EXOm51wASQIMSg36C3AH/CwGlJ+t8ZHTMZzQK/W4mD1NW
RvlMWv8+Z/1G5LFyQTZSAsybs4t6MJYO0/aGuOHr1CNAyCMAi7Jmi59rxSfZcAmMe81M08+t2M0l
ETtWgsBlrH4hGm8OVwma3XfPQ5CJjfCn+DgImw+y9XCEVfIw+H3yKXCLDfjV2kZscxHUrKrb5bjM
VCBBzMTt2JL7PNikIFyTNSs4kDXa93m7yMJi2UUy4FXQX4XPXSTNMgoQJBRtMEAZ190lw0F6oQuy
pmvAacvXLW2nIfhzKwzYFDshOOjTx47E1KBudvmOV47G7pM3dTAWBg3UcDTO2NwiCk8OrL5SE+yu
eFpqktC+ZjEv8Ez6w9oQoPm+qKtzV29NbFiJlpml6c0EWr+qlCyeCv59kujASiv/iXjmEwbyvfaZ
f7x8VCtqbbe4K5BYjkG3rFPrh6boj4wPX5uxeeiG7NrrsPw+LzMF2tKBxTRJ8mMC6oB92znP121g
kYE3JhGwjtSty4nFis0/hqz6tbyRF3Y6r94aYrV2RpYuSxn2k+hmnFEfxskAtCwqAvdzHdT7sdA/
L+9jTWYtdeZ5Q02vGIshXekBrJnFXulk45DWPm5p84DJAXMOMvc4BZjuqKLwn1CX5HDdL7eUWWKS
GIZ5tCwWM3B5IpOvGL91ZdbF7lsfeCeN4zgsbsL6vgW9RYEB5qghfmn69meE+Y7XmQy7W32YwbYu
Q4iRIVWxS8vpR42+uSs/bikzC2FKSeZDgAh+MDHsyd2mI1m5W7sDnWLyQ9X6ZGlyX0D8bEbCyK+u
tNR/9Z8PvYdWnMJBEgrt4TuDmU57pM+7jZNZMXN207nJmCOF5tBef/jEJzwNiSy+pGl2SwHHDLpN
f7bijz1Lh6fKOECmw2gbxcmOga8fEKdWHPLJXJc9sTvQUx45Zu4nLyZR+aVQst85pbqGng8O07MU
2LReWg4c1kGQSe0TVue3AF1eWbawu81RsAPv69zA9oCJ9zCFAJCCZuPYdlut0Sunb3eTD0UzEtLP
XtxUtQtJ8r9Ps1T3mD/g3Fw2QiuCZHeUT4PxhKi4BxULzwPMv26GAyvHHwW61EqXbMHM4FXeeSv9
1VWeGKfH8F/4/ko96wnBXAmSn/jyHlY0mS7+540rU7k/qbGhsNLovN8ZPMURcm1CndfuwPLCg887
X/vwwuBplhouDEwtANPP5XTX9k7WHa/bxLK5N5sQwmeMaObFtPaHfZMH3X7Otmgk1vZgaTF3KoOu
/pHFaLWP7qkj5k8DqE12Y95eMzkWmmaD4ETRaLc2oxfzoXNAJYWJDpqEG41QazdsqXGRjWWOlJUX
J36dHE0jTdwjZLnu5G0/7HtoyjAEH3fAezm16Lup3GsGAuFYbOibDqZJaN3j5Lm6kSL1diOrtvBC
K8diY9y4FBgmMcL+TBF6VQoQOGI+mGg3JHLFNNgQt4mXusFheHGhQchgQMx7pwa8yYlfqk8Jwoi+
B03MVXfwF9qtLZjpvY7FGCMuP5Jw1k9N3WzJ5or4253dEVq5C390vbgy0OACLI4HSRFND37mHq7b
gKW+BLXxsgthRyUGq6DwhKJTS0Jvf93XLf0VfdU25ai9OHTLDi8mXDSpnNfrPm5F0JqwktKWFEvy
Zfg8ZGm16/S1AaKNaZt461UgxfFjL0AXlYvxy7tMYAbD5d++drOW7qY5eniDIYTuBsh9pGh2/kCW
GJTl81U4Rs8GsFE05vnhnMCu9eo1TEB96+vN1OuKitmoNcpKPrhDDRVT/Em4S1NF/YETfk67/EtU
b82PWzklG7gmgkj3iYD4AHGPxMqIdj+QTP3KF+a9y/ewYols9JrOCa0QanmgRSM/9JxX+yAHUch1
H1+29cY1piYdaaVSL1ZieBnEzHf/Q4C79sstxU0jlqUJaDdjjCAAbVlR/QobuYX3WTt4S28xD8fz
2mqicOp4BIBMqQZFCyrCDppTrzMNds82GfXYpiQqQOkJgN8+JFV2U/XTv9cdveV4VTL4g1dXJdDz
3ghInQLDCmzbVvPESoaAWOprAMouq7JfSo39Z0yauE/q4ilBFqUKt6zbu3wyfkTthm2iDJll18/Z
bhgVTb+kjgj4L4MhQvVvliZevg/8JP81gS5lPk+Vl/XjjqsyDEC6pdxcZPsuaoqp2Uc1wdCvDUj8
+2JH7dZuEuS50E6LnXdtjnmEzbBDT9oWNmHt64u9easxGHruhT7A1w1pH4py8A4jUupXhdvUBrGJ
gOQE3UDAIungC4AB5THz8Lq9RuDoX03cdCScTRSwcbymqOsD32c2R4O+r47UxrC1Ag0AkiGM7NQw
7Jqh83d/2qwLks2H636/pfGMh3hwRq0bh0ireanv7zHd67rCLbVnzYDdpVKgEUHdvELphTPMk6iT
NN0Al6wJjaXrpufZYHwF9HneZ7tJF+3RzUqxITUhRO/vFyCNLFVXaY+eRIMGExNNMTuiwA0muPYh
QCGp07sgcrINCVq5ZBvMhlF6Q697oDEWEL3qxuQweOBWahtMgLnqjm1A2/Lsr1UTIvWeItabBqoO
+Qxyquu+bumu9qrGTRbkzWCAhXSj9jBGZXK87uPWU1nOEoO/KwkJ0uqcej055k4i7i5//P1ohobL
jbyxOhhGjHnXicDJFyBLxuSjJzDhjiAoiR4wOi9H//E1vMyw6Xb7dsJLB7WuBitRzr5iPqY4he14
HXwEjJf/3cdk3L7XCodEZD/Ef66glt3Py4e0omX22BbZ4aGAweK43gwEUKRV7DhP/JpBxMvBWDqc
NnTONQYfx1w19wU3eu/KpL3OttnoMz1mztRLGIg/zDCYGFl/xIgYb8MjrkiPjThTaNVLWjZG8Z9R
14xjZitBsZn+GxL2VE7Bhh1aOX8bcyYRjtWULeYBTRzgoiz3/wM5zKJG7xg5G2aWoqOKZlEfIRvu
Pi4M17QwH5UOb7cbXdZ+v6XBIepORdXWOKZ5mBHHdx3LDmVUD0+X5XNtC5YScyHTdgQELEb/stgv
E0BoMN8sWeWyDLaqdGubWP7+xlIU7pSAb3SCM3CI/qjDqV76NlCm2LjkFR9gT2URXtCRyixqsMyv
a/AC3YmE/juC53rjTbK2Av3vDgRPU7S2eGgvdKoWwE+kfjHO9DhObKMQvnYPliarcRqR66qwADM+
6Pr5PaZDxlQgLxh648Yu1u7BcsqkbgFFKZA5JctMA0wv+acJ+BaHx4rHt2FmQ1n4MuwQCmEKzwew
NN+mI149SgEshcnoXe5/r6ZsI7+8ch025oymXWcar+GxCMLaRUcTbQov2hU+FVWMElXdbKQD1hay
vDMNpaIOgQ0sxumr8A3/EKEfohLOlhNduRIbfBaaWs3gbsQCtYheQozi/obWo61MwNrXl229UTza
l3nUU3wdrMUKg21Bsb+NTlg7G1uriwGz6J0amOEUqEWBpO1Bun65L6MruyyojSYzJptJAs7iGOAq
jCVywL9Ogd44XLZ977qgkNqBnQ6SdGzQ4PWMqPpR92mxKzW4b508ZgZPd4/7G5HSu8qNhSwpAjmn
qsH+Uz9jMllMg/5z5IunDiILTMoW38jaGsvf31w1Sye0RIa9+wzozl05JdWu4uKxy6o9TYbPlw/s
XXHCPixxmlTL2rbS7nM4TPmjjlJxrMDcshERrO3AkifDQsxOZgl5FgmElZnhQGXzYObq1AVXFaaw
AyvWc715lqbK3Ocy6TGebAjn8hYzUZwflw/oXfQjPm+7ibToGG8pedbGP6F541GNqG2qoY87Wh3c
2v/u5d3HnG3W/d/VQSxouQ0RYloxNT55Nr3vPUVTmcy3mIwE14GnnNoiO15TFMtvBPnIPczypq9p
PsR9EcQK04/cOrjDdLUPJpRPl0/vXQ8SUjskDIfCHVOD0wM32tMEyvCd9AIkkvVD7oyPSUZuAp7d
Xl5r5eDsuFAMKEPLRNNXSuoPdOBf8pnfMSK/XP78iizbkWE9FQ7mYzb0dZg4piyJJ+Pyc4ket6Hv
NlzTyqXYzDNR3QVZiCGgz1rKe6mGj4UqTzOLHtDr+aBqfk2aAJdi6XyDIbAgi3DmZ62oQreyDG/y
TkTx5XNa24Sl83W9cC1XJXlO2ypGkyceqM34ablmMOVirJPffbq80Np9W4qftOCmA5fG/BwxIJG7
QWKIe4+akDNU/Hx5iRXraI/uU7IYuN908zMT/XxOOu3c1Y5n/rn89bUNWJoe+U5RB0E1P7d+Gh1m
olEYzfsmNhPd8odrG7DUvImGMpmmCVfdA1tFOZJB0ve3GBVXVMKOD7vUoXooyfzsAnnWtNBuMN3c
NMPwjzfLjSh65ZDsuLBu89ytajM/J1HqHkGCNuyNixAaLrC8uXwPK4dkdyOEo6k6qhz1PGL2yAMA
2C+kHooNq7T28eXs3jhx4M/6CRHV+AySzmGnmPmETvSNIGRF1eypfEUbuYwMInztuuqp4NMNSFq+
D5GJiZp/Y+jHhllau4Jla2+2QKIpCB1ThK+Cu49IwD4GgCzNutsijF8TI0uRm2ZKwtRzgteg58fQ
d3Yo/j2GXXWDPrWNK147KcuLsy7DcHtB0ufZ6z5T8anW1YeyF8fZOLt0c9Ln2kYshTZJxQA37NNn
RjAYddmJ9vtPIULRhVb2srCu7cTS6FSqxrQj1vAm9ntZAnbjLs39u2WIzbYzXXHcdrOA0Q3XaeR7
r+CUehzmL1RVh0WyFK4FzR51qDZCxBX9sBsHGg1CCR9Mfq/JwA8sqs7bcrtyHXbPAMonIcfcdu+V
RcOhQpuqo/WOjv7BwzKXb2NtieXvb1TDBUVOQGREXzEb6QPkavLbnSujveu9XF5gRffstoARfNrC
S8rkKx+juxohgBtOH9DwdZ0FsXsCCqcLE5wS/XNE+P3La8nv+UOOUL3kW8Hm2h1bCm7KIS/wsPRe
RUEf//D+O/4mFfVKgO5bqk2JV0tQpI6vOcZZREgWeUzeMDz0lvAvi85Nh6ETbXANjimkdnfAUOdj
j6YP+UrrPmMfUDPvqs95lLtb82jXJMrS78pRfRZFWfvqVGi6Evuc5uN8IxvW1vluVu6gsl1hSJL/
e1nAVo7P7hhIkyTVZTO1r0OU7EsY4NbBExBU6qPoDxlsSm/w901RWLErdgsBz2sgdltev0YwJMtN
FZA0NY27oerjCkEiehk3LOXaUosFfaObqWu4QMNL/aqwm2V3kO9q6A/RWMQjMrtuyg+Xz3DFJtut
BAkA930SBvXrwIdPE+Y7cSQcMD7oINnPTGx1+a2tspiIN/vRQL2yuiH1a6e7uxZSPdciZnX4gFTp
Hly0u8ubWTs2y9tHXeblDZvq1wnj4pellix40ScooiMLIQzypdeem2UXVDu2Q0GUeo1mdcjSr7Rs
71KR7PPqVz5tPQvXBNyyD+DgIh2aTdUr8DM7VPpukont+lId0N2zW/azJJhz7O+647NigAHtYq7f
SvWqO/DKexiwsDwRoUMLRP3/K6hhlqlAaogGLkKb54rQW8xij4OxvwMl1GHM3KN26g3pXrHediNC
qbULfJkXvTSl3y3djwXfNYpVzcaJrVg8uwFBu22mW1XkrwXcNLBsHzAb9tyB0zeSW4Hyihf1LFNg
hsARonez14QCPhViFtEyMFdE7sYW/nDi/VU2CqndikDwWeE62nmhbAZdxq6nKQNBaYe6plGHFhRd
Y7NHpgogMZiKujpJCrQKqkvUNZifgFqf35S3yqSmRGZEJ8MLyybZ3Y2K93zD16/do2U/qsh42gkq
+sKjmtW3IMP3YT9moCo3FlgxUHZLg4raJgenFnkxAnRV1Y454zS0OzaOuXdj/BajUjG+uGui/Rik
stl4IK5tyzIieBqmdTtF40tRpp5/j1KyK7/0BFTT17l8u72h8dM5rbK+fqFZrX6gsZF+T/uRfb1s
L9Z+vmUveN+imFz6+kUtIK0DUO+uvjGorYQ3lxdYuxXLSgzIWgRRpLsXJ5G72XX3LmfHBKrlS3rC
cML48jIrKmY3OswMGOyg7dsXL6mE+UGHERPKQxCgFN+7MeDp58vLrOzG7nYAU2sCmqOifhGeOi1u
A70P4IRhp8VvLDXOy8usOA2720FmYS9nDFh9aQDLW6x4Cv8qNMiJQlDwExcl5yJukytDFbv/oajc
YOKhkc9LQ+uSIV2iIt2w4+S639L0K6PTRpltRdzsSXoRcJ5JAjjNS1Tq6IseZPZF8Vk9XT62FVNO
l1XfhCh1ms4cdiZ7ATlUdijGeo7ryL2lBZsPeq63xiKvyZql8k0fRmKSRfZSGY6RJzio1vnQS0cX
+3bqMn+DpWJtGStyGEGDDJhBG34r/g9nV9ZbKc5tfxESBmzsVzhD5lSmSlW9oBq6bDCzARt+/V2n
70s+OuRI6YdWK2rBwcP29t5riOF8X5QHFcffrfqUHhtHpP/fwZKNj5KQ6vgr3MGd+Z6JqlTJgIax
97nL6VoReASnUo/oN7+eGK4y9pDiywu3REkBpuvHE76RLK7JEfAQK2zd1uyVMNUcOjgUJ1nXZzAl
wW4cA74bRlQFO9jW7z5+4cb6XRMmoNC7QJEpo6/TNNg7lVXja8kclDY/fvzGlK8ZEw0vomjqVfAa
S2P7Y2T8mFwLMpllr5jT9kyw3PqK0/55s09k4EFvGO7we6vdQwDCVgIFl3NKcxubcM2VkL1ZaFPw
Yi8HezhNRNOP36YovuozcaYiuPWK1T4HFxLCwL4eXrMq915J0ACFe3BNMdMlmZD8+vaLFr53bri2
Xrfa740JKIsmv9jrfuJfsiyo0wwotatu0BUoY1H49+PZ33rPasM3TKB5W01qr035bDr0+fKguTqh
mZcT8OHjl2zN/WrbB/ATkIGyap855KIgnPN0sp9iQvHgXx/5NwuLzaCBFDMr9iBuv+RQNEnK4CzX
YWN41kQKR+au6x1WbTmZncHh50fy/lRB9UX4/VODs6ZThDlhYUPz8hUHCPtZ2Fy9Ah1lPoWq5sGa
RoFg6y3w39Wv8SghTV+XfBnTOgvluZNpa4hOf38z/qNHWpGbQr82g3ztnPrDCv8YLtFVePY+uxGi
1jrAXdE0BXT0i1cttb2F4nAkdrqm0ZxMELE/J5e79SGrHT6hGTXMjpWHvFEPUCn7EkfhHs3cKw7R
7jPBdusdq21tWDhL0Y/VATZBzUUVlsPfqR3zoyl6WCrymXdPn1tVq31dLa4mDaflodWhTSgsxZIl
9D/FYMKiWm1ol0djVNRZeXCyp78oMuFxD05Q9AwnhLI4fO4TVlm8ka5gFUpKh6UZmpQ0uTsu1p0T
9ng/JpE1w4IUcc2A4MNMhH1eXpjCqG8RFAiGM1eo97N2suZKtHKYG+5hiLIAF8Laivyo6qi8ZE7m
u7g2M+pX9hxXcOtjTj/izR6MO1lr1HvKw9wXTxSnw74hJjp+Zh7ImjrhR7A0orTFPBTRvYIZVOpq
8Kw/9/DTln/zywGAk3njNFaS7YLLcR4byG1BTfrjp79/pyFr7kQWRHEZ5oF8rTUITO0Y/FsJE7Lc
j22/JAuyhbD+rcZzd6j3tzdZW+JB25Ixaery0BBxYUsCxRgKERTc0SaolH/yo1Zbe0bWTIbeylfI
QFx0ESTwo6sOWFRloB8biufCf54p+eTkr3Z6pYWSbCi8ZyZ9FBBr29hqV7aT/7mCKFlTLDhkFTtR
Cu/r6dp5unKe2m7zMuwDO6RIp88Ek/ePELImWHTLzANtuIJ61ghSFbKPxkE743wasrHU1jA8Utaj
P9bM+1qU9bWyJC2RC+p8TEc97klVHbP6tqvORZeNDf8fLF5TyqIVQXniW2DLSOh+1/uJWifOnB9b
43Va4W/2ZU3HztEZF0B4WbmUTFF18I0Oj3A2PyfgvLFZ1jg8ahhrwzkuD1L18SWmLDyacvAvKHCG
Ca/OyuBvvWd1rgtIskWFxzWq3ssYXpF48fhFBBRsKqNMfTetktGvj+PN1qtWxztpQS4HhaQ8mJHb
H5NbhrtaUDjb83IJHhbpwWbp4zdtHC9rjF6cwxthCUxx6Htb3PZB9ZizEnJLkTqCXRwmcXwO9vlv
Iv3fQi9Zo/PQUuobMVXx1wBFoQIFZIIjXvrqgi4eLBGa4whnpW6yFxOP9p/7utXR31cQw4pIXxzi
pbjwpTwgD4coTWbucYk8LkV8roq9MYxrsF4LeWeozbfFCT7yVIIMlML/WKUhLOjgDJ4fsoGdYxtv
vepUT3izo+joscELJZahHv9B1q8Bmy2uM9hUeaImSayG508N3hq1xxyMStyg9YFm8onb7J+CeN/M
FBzDmdRJ2Bd/P37P+4UQsobuwa87bgRq+ocoXnRSh8tXO5WXLZ0ueDO9GDM/DDk9fPyujXi3xu9l
vS3jvo/1YQhFFuxiUhRmX5ZBPZ1ZcVsvOP39zew0AaUBJod9raYgHXr9fdT5J+djFRTKWJBaek1x
QI/xNi49kNlFdTdU4d6DmTBcYPWZ4tfWN6wSg3waCt9xD00xqyMvLTte3IIMbMczudrWCl7lArHf
Da01Pvq8TXZcqNHIbad945bLhesuHfJzZj9bH7La/hNSwRHi4HhRH+bfWTgt3w2n4py9z8bj1xg+
lVlvmLygOMBHeiQJh1q0S+Z8dOpzq3UN4PPCGncjbLSDZ4sZDkVzd0Bi+9mff5qeN0vVk2zKZjlg
L0jlfw+HJrzy/KX2zqSXGyf/mssBBf8hy9WEPtng3dFygHaEsgceZOfgHlvDf3rx298/jyxW6Jsd
Bt7/onoIf8S+Gs6NzkZUYqe3vn16qH0PEjDFgeLoAE3oDjXhL6CP/lNBQWswdD/NzTne98aGWBM7
AupZNoeqOHA/u3EKtexJLV/DvD1EIfETSGAfPxX+1urAQT4QDFleQKM5HncwVlgOuKmST4GjCVvt
a0EZX3yCQL6MVQ3XRCW9O4gPAHv68a/fyIrYajvP0NyNlgpxadYqPsiSXVC/huW8bnfLoM/UZzfm
Yo3eG4iVNKZFcWDVgiqpGA4IrMcpQi1etu6bH8fnBIw2Puc/8L3cQkudasw6bGvcEv+g0XRR1Q56
EOe8wrdesdriFmh1HWksLNX1N8jqk2z2ZOoiAa5e/LkM/z8avySQHWqn+QGud/2eV4Qg5Wn6GwhH
nDNR2fqM1U4fXNQ3/oBlK/p6Lxg+Q+hv8Gi4osunmGecrNF8Q811BS3Z4mAA0tjXkDnbR9ny+vHC
3YhUdHVyGxcQPvmZOiwQMLhvRLFcdPkSfA4jSNYwPtVXVS1nDA90VuCfZScJgaRzOP6NML5G7WVh
LuLQYgnpWqWyNS8FgG2ubs80VbemdrWnJ68sVG65gopg+CsP2dfAH4MyaQlpki6y3TkZnY33rLF6
bFjCMY7wGVE83ap6ua/8AZ9Bvg1mPhOe/t/X750bzhqhR10lh8on+Qvu0hG/jHOx5MehqYN/BCX0
qam8MHhhfb70Oxi7Nh7shkyRT49E5L297mc/lwevKPQPVuOfdAQXiz+VjOb+1YhrbvYjHmeV7YbK
w39KqiuZRE2Tsx0snaDRFAPQJsd4bnf9YrtpN81s5GmlIxcnwUBRJVS958tjH3BkjEBUsa47VhCF
/1az2msPPJviPI37gerdNGpYMVIiG7trp1iGu6Gulz+Ac/DvwVyQKpmy3nxbIvQnUzhIuwtYnLIH
LQO42fBmae9Kb4JVmROj5SL1oczd72gN+BCd+DIkduazdyk9uainQNMItRQJIcmk7CBGlxiwJh8W
3UXNryCbtHcgRdBA4nAOh9+1HnDEdC0uXHsWiNbbBTHKVSlr4zlIZNhX5K5T8Aj5Br4+9x7VFCz0
uidET2lU8IwlTVmM8zUiYX2/UK+DgYyNWOTuWNzP0ZjS0mvnlLMlzA5L6yZ9hGtuxy+yoe8j3Lb8
vJRf4hZ0/X+CudfkwSzQOulSzHmYFn453kSSReNO9P54KAmQhjZvFrHDFIj4gbadqnct7sDRLTi7
YXRRzLIAvoQpPhTfq8XT5A6AyKxMlhm4k5T1DbfXQG8oB3y0nknSN5P0dyWqUCd9iYVi1BQvgGcv
4zyPj5CarK98yGhMUUIHWTZ/YZtivSQXOUJnRYqG3rHco/EFTM2m6sgBuBpg1BN2mGV4kkCZgdpY
Cb3PTNtC+KjwW9YuSSDb0K8OHuTD2b03Mf5VQIECGURcmCGdIQo9o4Odz78t6eYnO3vmsnDSfFkk
hd+eXxdhkwT9MBSJF3v6sUYCiia3inqQo0UmwoMFng0KqEDmh/lPVYQTe50Hm3V/6wmGtv8sZec3
qSt9QF5jeAyYYxQOmM4Yt7opmWe7mKNsIzNd5rCO+uqh9FQ/1pQuJG1Ya6NyNwnPjDcdYFss4U1E
2G6AluNvFrKJpj6MFDE8UIOWSS3y5pcnuvwG1myzu+nEBNNlLUtUxxoYNGc7LHSky109/2jDYv4N
EVFaXnfMdTZF7aYYL31AGYtjCXsM/9F3gRoSdGqw+TQGTSZikrB/7lvFx5dw1DVPYBi7PJaVc2rX
wLxxH9mFP9WzNu4C5xL7WQUhvYunYfIviPNgIsa45S/S+PTrMrc0e7ZWlEui43a4H2YIwl2hD0/G
fQ3C83QRdkNGrq1WnNzAQL3S31yM+jJ8Blynbyuoqo/7SPXN/IxG2NDfeQpE8h0a+v63vvUjs28r
1UI0Howc/wF6mvOYeMHEwyP1XT0mHfEwgrA0jvrERExAon0oY3Udqay9LfzOfDFZI/5kcdG7FHG4
nw+KVD36uEX7CAunzks12kwvcvAHmo7Gi+g+rpus/0Jmyj2XxhP0Fx7HfLFaJzN1om8T7MY6PDIx
9ByzX1R5ohbISqVDa/AzXDAhkHiG0FszueYhN/DcOXpkYDDRlnr5YzCYQ1KAjujvVDMIODx1gYiP
XZTNXwgJYB5gAJIwOzYbr0hDi5t94lWNeHb9OPycxGw7Ax2ijDoEPAmpLCjSy0MQDeFfjMNg9pOs
Q3Gg0uV011TdsqQRgTw3CuxMijHpRVnqPwheMDZikAuFvOoUodRPo1YvBVQPVNhdTMJvpnsbURae
CNnWX/YToazUexo0ht37cuymJ16q+DsOAqw74Fpzd+Og9QgRRtHY7IvVFTA+46Lg/jF01Sz2ogQ7
eg8tK5gn6dgEEXpIVGfXQ+ACeQTjyq+vAHFkrx4YXUD+4lAxB4+NNJuTPhrhLtLEVe52qrTtc78I
lFirPAi9Y4HKJUeEbKAlGoVVdjQKbPghKdu89IPEtHwa93Bxo7jyZwqxNirQaIey+xRQU+GwUMNf
bFhjdn6Zse8ezF/mfeAN5TMkdMkr8uWmvBORWfwHix4PvbTONS2I9lkR7NoabONLaFx1OOGhLjYe
JZEj3aP0NnoHEQzt/BhPXjdci24pgBfkYX1D4RKZoeJdhvxC6i5uH2CZ15HXKHM2DQApipKSN7MP
/rhwAQr+cKEOMqljhArVwKSoL+POPgpXDkPq5aELjqAbNN2l1/cLkFUQgjAK51mIkycBSZjDGR1M
NrgWdJN0Ix6YF3UyKxPXO58Dx/i4+NS2OFJr+ASgDIPVNYsu/l1PRQk0W5W1HVBILXKZ/bQs+D8z
BP/mog2A0d7XhgY6nQqnuqu8yNq/SiwA+Oi27/QLLar2kQyy+qcnA4J8E8JS/vvoxPDqEBm6yxmY
8umyLBtqphR0HNbcOouLO09FrbqnCLYd2Ssas0u9P4ElZguMu9byEQyxjF1NZoyrfSZHnM59mc98
D5Z0b68w/5W55Up4V6EKudxTS8xvBWekrk1M3+cibSwpQC8SpyIBjP+oOoZwC41bnGuRl/8m0m+q
vSBL82yjTrRogBaFvIp8Lc9ZAW6kh2v8rRu7rG15lr9Q7u4IHy5jYi5P6JW5l2cy3Y1LwFpMPCo0
kWFrcrShvexYhFF5oQp6jgi49fRVzY77gmZQPVBI2Rr9UykALBPMAv1kf3WtJY48b+jCIFQH30bw
eKg6xeKkp2X5OXQaWcuJa2cY8TyrDnAXU3ewYSzuvFzlZ6hy791iGOHrrhqMbZecZGN7o0jhW5gS
quFY9czRpHDtObjwu95Zp7esrtuTkRYKL1ZcI41xi7mIOevGJ2ytNvrWiJEBfsDUEpXLvkT7kLXJ
UBYRjtLOH9mE0A3USPY0t5OjF9W8+F1/nLEscVbrWrdDwvyecAhmNRzOJx/fTN+rdpx+8Wk/vKly
5VAjF1OH65BTo26iqwEwsRD2v+WQKX0lIw8ny66bGJVR2psIbnJnasDvtTlPL15d6VEaolypSt4M
UHl39UEVnIIfg0hHdh4yZP9vFBccVYU2ILj17JpgwHGCUjSfu4uPv31zulYlvrpf9ECBub3OQ5DH
v1FYtU/AuLQBpvEQZoHLL6OiHRZzY0sJ3F5iVF4UVwa+Fe2LYAXNw2QeptxAn8Py8W9uRuv+hCys
2nyv5xj5R145Mn0GgnUas1UZwc7I4ix2x6M24KVDrFu5BkZbzWfK5afnr2KIBD2/a3uhn0ywiBsN
bd5yD+tpZCwfD/h7Mer0/NVdv1PQbiqDhd1EIWzxdpohZO1PYNQvHz9/Y5Ovm3DoNIcCIaN8krmE
nIkf1vSrnORoEwg8j2eKnBs7Zi2VYct6gV2czm9Gn+ag3yH51BSMshCiVYeAd3eaGXdmk/yLBV4X
FDBi6xYcDVRtmkaEN0sFMA490DEfhi9ZwABouDSmBz9+z4My9IfjHNMW4IB8rqM/A9K84HZwro1/
IcEQJcPV0NN+vZsKeLXy1AcWn3x1hbX0pPeKc2i8miWuTfquLsPwn2bIR0XPxN6NaV/395q8EuMy
hMXTmNk82yFfpf117DwrznQa3ju8T6O0iiUznN4MM3l+QyUEBZvYvNYOc7OM0VOz9Oe8/LY+4/T3
N6EShW1TkgpWpB6P9BGU0jaEzrMhavfx6t36itXuloI3w5wLdTNkzktjBgrIEpFLyfVlSPpzjLF3
6VanwVpv8rBfSlx/yDUYH5F1aL11tY8ilReLH3U0wQ5jh6R6NOTQV+1Svwgz53GRdrlaJj8hMW6Z
L1UGoFi7l7kDQTCBDCKwk9UAZdwz635jKNbMbY/6BZ+Hqr/O8r4E9amGEEt0COeAC510w0xkn4Z+
SKszgWNraleNi2KUxui4nm8KAsV/n4PzmHAy268fz+xWyFjFPTQrkAyQBQaM8yzuh7Z9gukzkvB+
OVRL1qRx6J850jYGbt2RzNsqEAbJ+g083haXNK4ayyMtoZiLhj1ykvBigSIIykYff9hGwF33J51q
RpJ7mKfeQ3UiDR2s8FJga3mfxhByO3fubYzfWmTEl05DwUvF1xLOquBghBVyoD+wlsAlrBaiaOZL
TuRiHyaymPKclO7Golj3L1mXRSaDbeJjLjK/f81706tHNCLcGYrM1vNXUasaoV5ZZZm4rpGtP9Es
dC99KZ8/NzOnl74JVlWXdTCw8JGJxt58ZLm55EPUPI2N6s/s0ff6o4gj657lPDPc6+a2uvbgapPd
hg3uaz+V8ToU0QDuackV4r5QU6ImyaPXGsx8cg79vLXuVjFMcfAiZxOioFVGBJGMMTjUQkgz754K
CHKd4+Vt7aZVWBgE4WEJ0tw1Lp1TalX7wovheSkwhoGvnz6eqa2XrIIDJVB8lcsyXM98itD+sGEF
C0Jpq6X+XqhahKgEatDKz0zbv7Tad1KKdX/Tod5lRO4XV6j5D+4fXHqh4cIbWDk9uRMNF3UJn8Wo
dMWyB9S0y1QxgY3rUED9WUVDEJdJkXVe9DBB83P6uqip4Aft+ZCJhxDB7OxJD7ojTF/qSc6wOoKR
esnThSs+P8xLqKJ7QM3yAIRW1PlwsiiAp+EbhfJFKe/IVJPgl6V6mvYL651Xfx+9eWzp72bOFGrs
meFxWreM455AJInGb0HBxubbMraQY0tBguinK92DnHlmm/57AX1vwFaLbcwWJ6zk/c1SU00t7IF5
nt8xXs3woATicM5TiLfp8MbnUxwGO8+GfukSz+Pt+Aj8Htorxk3Et9/ACRijKPVqP6sf8rnx8xF3
OlFHexxsY5uOHY12SF/C8LIYtasMUL+ucrdNNXgY3DL33VM1xf6iDjZTTXmLOmcPqFmAgmGUwCcI
ghdJ7RkM737Jhzr2EtRpQr7sP16q77oJYM+vO9Za1g2Kbrq79ny41MI2LoBe533Uy3BBVadt1ZxA
OdrCP2tgvFWJYiDM3vVzafKLIMD1+2XmuTf/yFD3gH30x79qI46upWr8uMS9VOcMI+rL23yOc3Ks
obVeHj73/NPGfRNKmQ6azlSEPQQelYD5R7E9hjYMznnLbgSzdYM1MjX8i9pxuKlLlb/EuPumYJ6h
2E7Hvv3kN6yCjGBo5s006K9xCDjvTxPgnvSToaTz5+Mxej+IoWz4v2MUwf0HhGKhvwSVIs9dj/Kv
bvVzBNPkFxtPLx+/5V0EKUOT5pQgvJmKnkclcv3c+z20JdnDNTnbQfj8iXZen6iwBhWCQ/TbebNI
hajRcBPn3Ejfn6RwnQzYedJjAWvtL02t6YVPpEiqBpGmjUG3+fjrtsbw9Oo3Hwfe9KC9Kla/JGUo
0yJmtq7J9n7RiEPecv7J16wyA7CY66i2GMPY6wuQ9IJ0JuC6MQiU7RpZeWfOma2vCf/3a5gb+0kF
jbvup7FIhWpuYg3ufOTkHpDcMy95PzEM13CmEhpVtiEq+72I7EJ4XgcpwxDmesOdEJWGwm995gq7
Nf2rTMD2E7StYXd+H3Sd4HvbeK2+5x0QPA9tV+doQn68Bt6PZeEa4QRdOBz8/WSv9cJdCiFetxt9
//VTD//PyU9QL6Bern8hew6hnzEV1R1tRn4mBmz89vXhELUuQh8xyF9mBXLPFUdUI6DHeMUnxCqw
+dcIHYojBaWOJfxJTJPdt2wYq5shBNLsU3encA3SkXNZWCizVz91I0TqScRhGI60idDdVYfodmbN
biylNVgn8wEW7b2B3mun8jTHlCQgPHbHEoL/H8/zxtZbHygydpEvRV3/jHF53sOCXabgC4q0aMkP
3Xrl59bq2o5bQhKQ9VAMuAc6ANdyvzWndioca8/Mx8ZArRE7fAHT18R5/VNm7HEYsugwFezQojJx
Zpy2XrA6tEag2IeGlNF9NENaxo+BYxmiYk/i9hxu7fSk/6aO4dqPG1eeWfbc1D9rVdjHwtd/QlLO
UwoGbX2UAJvsDSAnO9lU7kyTaSMiruW0Ksf90tql+sV79mik/3cOF5tqzW/BXisTWD7Iz63j6DSq
b48rAFVmVwzBvcXNcg/fb+Aj4pClYetePl7HW9+yOql6IKkLiPtUv0B9WRI4LA+J63IwBLhBax7I
sSR0MLz++GUb0SsK//dzUOuvcxvG9Mp4yJMAdItnL12gSPQZr2iEryj43xeAUSX70Y3qFxH1o2Mx
30FI+jPE+NPDV+dTQDxigXaRv5QbvMQtRXjvwSfxzOm3NTar7DEq66pHEca/x0XDTPsKtmCAAaI3
Pn1uq69lsmSFmzsAyd5PdOMDnBkwSyccB/hgpzOo3o29vhbKwt2jqVkQAHzpC+J2PqYDgLlGArLk
agXlxk+tov+IZZXVVKtxdPeynOrqanSkJ9jt3qIvP/eCU8x/s+uYA9HNTeN8zyDhERQ6PxRxf04r
YmuQVlsat1R/Qpst+P+jqRqni3yAvu/JENY/16feesdqU5sBcM+2naN73CDlrimz751PXmlmizNR
fWOxrtvskhbe2Pfav2dVOfYX3dQ2VRpVCl2gj6dg6wtWGxldfM8TRR/dawvPRDZBfKSTvk3BnDhH
8droTP7HuTsHeKyNUE64b+oqhhuDK539Osa0tl8cmmgt4G69mqovlTG8vQX8t6pfbasY5SmTDWjC
s+Ek/iYMqaZfPpJxh9YPXEjy14oHy4I6PjczSjAfj8jWkK/iQ+4YNEnz00EK+9G0ge3P9ZT35zh8
G09fq2OJfuhMNvnVTxR7bioFxjgAdOdgwVsPX+UAVeC7MsvL+d4PYGJuq8nkaU396dylbuv5p7Pt
zX71cwCbnCbR/djaOz7XwS3VVp6RBth6+CoYeLMZmnnuKwgL5lXazi0aziIbgG/4eF43Vvpa8Mqe
4Mo5zOzu5exEcBPlQGYfuqAX6Ca0QFJWZ97zPhYgXEtf5TIeC+Oq4MooCLUyH2ihmN5oNXm4ZNfX
jaM3oKHe9ObcVWXrw1aHPV9EKNFCt/cZgGdgavowp+69SzKOn7GJxIG8NgSHVTQAda1v76PQ9w8M
GF2YULLnz83L6rTvQJDjgMYj87ZAm/iJLEJixsTU5oRb8JuuPdPr/jeXfyeBXctg1YWP2AIR/N/a
cV3WCQnRF84TWG8XhbhWAHrqRxu6jABy7mkxQqG4cSZK0fxh5EuT4Ty0OzEGRXCx9IvJnkdl/Enc
xrIZZ7eP4APTHkWOYu7DVIRe9NTjDAru/YhmnUjypZ15CWNj1tzPXtgt3m7UuBPYpKWqLucEwurF
r7r26E859O6+gtlIfmgUhhxqfWzOAffL4uqHY0DaLSnujgZNsXoUjThSGOfET1PnS3OLNickTVIq
AJB78FDYJHcwXenKQwjfrO4vF2QsfvIwqOp9llFq/tgOPfU9lGqXXHyX1HMDh+EiQ4v+KHQF/Oul
r2F3MZwpQW/sj7VSWBMgD22lWn6XdtKpisVzBcxnP/jkGEPXJAHl6g80/AAQGrpzwKCNq8taLMwo
zhhcVBdUPAI/utQB7/vLqJ3Yj84NC512NGZQrdxzRsDBEh7rPgMEw9ZZ64hZ01aSdZJdAcqw3Fo7
hZeBpefM1za2/r8n7puAnAfw+fQrfFdTUn4JwarlLhpMeOmoJ8/xcTbq5OFaRgyacXMc0Dy48gsU
vhuYFzDLDzjFHk7i2maqfgP6fqHD6WVmJPV6+lhKgOo+jg7/L6j9zq79t/X/5hsbSMuVsum8H7m/
8OxKgaRgnmOXKa/c88iz9NgZU0IgpbKsu854KQFypQCh58nkAH6mNVQBb4TuKUu9KTNZEjBEgR2T
FQCa1oUV9IZNvMxXsocK0Rc21nF+XfmACsQvFkDsuTjOfcP0rgF4dHmB4GDhQDRB8zGJTp5rv8XJ
1PoK4rU1hgaGe7hlZb2IvYM/xkDsJCi+YLlBbLHgKXT48DugQwQz5n2hwVj4C4GMvgAaHVI+4iJw
sagfMlj/DI920Iu91WzCNQJ6W3b+pQnOw7tl8JbuBYT5fvkGl0gy3/LStPU/5oRajlI5cKC7k7IH
3IanBTpS3j2APYH3pMDnjh7B05B2nw2FDh8gI14BCwfbC/RiwMtNl3nQMmV+FZBnZV2ef1WeNuQG
/iFKvLTW60sU8Xq4gGVjn2dHyualHxMC4iW/ZPh3dwxhlc12LRcAzda9GPsjBT5OpvCoGPu0HkuA
IWMfxo1oCHUeTLkMAXfGeLP+h7XB0gLCk5nxPoAzYnjTBP7ED0HZhN2xziMqbyZuFPBQGicvuXBB
I0Dp0CE1v2pXonWUAHoZAq2O2MYvi67Q862c4qm+qZeT8DIL7ZAdR9Po5u/SxhPP91Fhp/5YEtTD
ezTg9Q2cDHmTQA197P10AKIcZdiIgQT6q+5mnz74g13aLsnKHM3CsBx1nAwV5PPBK8hc1CzoHMaT
fo4jGtIHauGCw1MAnufpy6RojDpZVOQc48iWPKt/d1OFW0nWxFEOM3Qh4n/ACAjkg4UdQggckyh+
YR2N2XEYJbyy4P4O054DVucUmu+NGuvotVBVsRxzImObzpk5abm0jWgdDtMmiJ6HRpBsF85lVwKJ
3mUaUu554B85KCrNZe6j1IwKhOhag7rEgNYgjCkJaDhlCb2EtCbK6676Ocju4Y8CLHWm5NRdFaz3
gLcZSZOlAKTNTyGdJ/4tlD4bdpBz4t5BUbi0XKCoiT1XNd7SvMqYodMErkwld6AtmGAP2fwhvLBg
b5gDFN/6pkka3Bb20mSGHroQtJpUgwtWXNoS7ptXYggHSIgWoh6v2zxq+yOD/1qwpwQqYddln7fQ
5BF5iWue1L8NDmv7gMKhyiF5y7rTghomOP05YN7Hq5hX1ncJ9X0s4REwwfoYV2AH3Taiq6RNeNwF
Kt8BLEm7a+w00GGw6trgMZvDxj7EhIW+QBAQI+oUOUhaY6pU5L/w3lj8ZfTGKXNJ8H+cfddu5DjX
7RMJoKhE3VayXeV2ObbdfUNMJ4rKiaKopz+r/OEAbrZV+lEYYIDxAGIxbZJ7rxCBqYMhAah955ZO
+B/8yYb8SxRQXr9kQR3Em7RRMdxFi7zPnxzq40QvfJkWR0gKVfQO9/opfmoALE3hz5SI9ntXmTob
VoNJCv0n92iePBeVNtOe6MgNVnBOzIOroBHC2QoMMAW3AWLuV3llIHUPV6wKdRnPD4IttlQo9zAR
AGelCzzBroSvBb/OXBTUb4Ipx4rym8Zt/8TA7Dr7kYACtKpq6UQJENm1TvYTJ55zDxpM2l+XVQqz
gh1ywfAtCJ2uz54dNsCyOW8pewH7f3ibYMHA5UpXCkjMwYB9s3Fdkoxv+JpSCKm9RIJvNyQCrzBQ
Aad8KQU788BwrXuyjvjoUajqHItJo9YWJl1WrWGykP05f1TNfZ/+/TpqwsApgRtznjNl2v5Q5PAV
WNOxifhlmSvXuikLN0w7PTL3GHShQXWoKFO6d7qUx9vzPXgfis/OWuvtmzUQFMFNojiA39auwOcW
a6BPXyV0rWhc3XYqufZ9p1ghrCpY30W/gDUG7r86AP98WfbM1pb0eUYaHPTj0XeRkEAWB2X/1BXr
Xo0XJlVsbckGUridA+j6UUkRvyCuM1DHTHaRcwfufLa4JA79OG+BwT6GIxKjKoODZgc+6aYgqrkZ
s+Hp/GzNXKSJ9WAmgeOmvpDFgbl5v/Lj8YXl1X3TJb9O9zEBSU7qq7uSLhqszNw2bcHJSijAxJHZ
PGZ1w7ZhhJhBezjlpoVZ8us+/fZPFiA57a0Plz1Jp5KOIBEfp4mRdVQEG1Dv1C71QECF7cX6/MjN
5OKJFQmKxo2h1FSNz37JhmylOCDFbCTsSmeteBB59GuMovvzbc1EBWJFBZ8VCfhLmTqyoa8a0PIC
aHhj8zLiLWmNzi0EKy4U6IXn6ZbsCZFHUSsQ+PyDn6Gqr5JqT0o4digY7rW4qZ/v09xCsMJE1U8x
+FFkOELhOd1WAGmvOE8zsE/ihWTQDDiC2kKUnZ+BG9ZH+SEs8OBQac23RjT7MC8aKKMFtzQAjaIx
lTyxhe9zXGAX1sbng0lthcrMKxyTx+Fwh+tbXOw8B7PFVrCGrv1roNd9lDrx2J/whhR+fDNy6oPf
7zvgsiz8gM8XDDiaf28BHeRgVGVtfoDAqM6uuAeo2I2XABi00MDs2FqBo8D1swTlz937EH4xUt+p
iN0rF+4kLLh9f8+pMVydnHEimi4VWOfG9bSWPuxsZA2HyalIfhBYpEXXpusq4GRNY6ybsAie/Yl9
gX1SvgLg99f5Zfr5Nqe2zqWs41T15jSSUMa6MgOA1qsCJ0qwAtvF/e5Vk4RJJNjw9cLIzk2d93cf
IX7tuI1gLkolGZFrCBH11cYtJQBE53s014AVTGTkDDkyFOpZIYvsrJCpCpF2cumSytHc961IAnCY
QG7aTNjY+M28Ze4GL7gl5PPcErDCRhP6fp/x0BxPDO2IrRqK7Pr1oKIwTlYkH/zxhnO4oYApqnUb
vMmyhjXfKlXQ0brodgEg4t8zxNLcBBqY2qMG63Zr/DrYsLaEc3ZMq835Ofo8OP7jPK2JN5GETRp5
5rzN8RxPARtB8iCY2uFXFEfgsZ5vaGZ52/y8grmur8DhOPKRsRcCXvEtK0CU7EGkWiNHkR/caBgW
7p5zjVkxg07DMIrCLQ6qhkuSmvSdxLWvaYp0rU15P4Btd75Xc8NnxQnR5F5JapwtLK2BTwvjNddg
GiYAmiysgbn4x06r/2MoyrzIrXvIkIC2CHVVNrydnK3CkByRX7gWQ3Ld6BaMmyz+4vJyIfs8s7Vs
upvPC2SuYP5z5ABomHUGZQxvnZgpnhYa+DzH+Y8/ddEpJ6mYmx0AiC5XxMeLFDNk8J5CnQkFsyS8
rYFr352fprnuWJECZJqB+EMjD6iWhWKdVRkY9MHQRt/Of/+0rv69CFKbXaebMB2iRvbHKnMnvNFj
xSNGV/DDRmJBA34r4RLHIOCyVKX8fIEzG6AzIGcO6VvHHHgPjZcvjoIa9X3oswRwuDruArKtkCJv
VmkxuE6xECs+H0VmS+z0SIYh+xMUt0mVGdFB+IEO3W0Ce+xLFM8BcrZBO+EQOq2esu4WtHv3qadg
lq0ZUJ8/z0/TXAessJCy2vcYdstt0LqvfV12d1OQLlUK5j5uhYISMoR+kExsj3NveuVJXtHVBNiU
v3Cafh5qIOfxdxxwk8iQ2uPiMBZGwG8UKTBWbIjI0mitaZPk/102SNa1gJhq5CPHZtQQ/AjXSFK2
4f0Us6RduC3PdcS6FmgvaGvUFsVtWEP1ZlVEvZTrwnHhhDTEQIBtL+uHted9hryWwxV/VGkGoVHw
wPPy2mNw/ViYkM83PbN97EgUMInUUnpbqvQN+TKynfKwWmseQzEKd+7z3ZgZLRufE4IPGKMH/LEp
cJQVfJAbMhUMUjjTtNCRz2MxswE6QCw6VLRdf0ig/JC5m8YRLvtZBCj4QxGljuPhWoWmNKBah6z8
qnwE7svwC8zOPvigvqPa56eHzIG4xRU83pPnDlT0cnPZ8J0C6IfTs0GVQCRxzh4zM2XrDurN134T
eGunypqry5qwogoPQz8LHRY/Nnwa9gQ58/375CTucBlwlXmnxfGhF4CGl5ggPwIfrgvWwFajVA+p
kDUSy0sy+zPhy1bhCIvRz6YwyG7BhFL36ahyaKooXdQLi2xuHVthRTpwMU5HFj3yHK8pgTzsmvh4
uPVkcZTm1rEVWIpkMMLDoB+iqoufkDmP5U9SsZbsnL53xB8fZbjp59QGlfhSlXEYXNg1K9Job2gb
hdr5Pm6daG9w3j/UsUlu+lI7C9elmfPeVugoQtGScehLKJ97EKUph03e0HwTQYln7QmI1AfDJWoj
OINtzE9GJu4IrLUHqCk5v6u81S90ACXmos1iG+HBjGoY0qAvbluU/NOnNCtK71UWnHTXMAxI8qXl
/F6y/vdKxmwrPJyKBRTAp+zQt6Esf0NTT7ODwP2IQxAc4qv3EH5NqLsrJ7xIE9TxQ2f4WkIYqToG
sAKEs0SGCm16z3opwhugbTP9pzEpRM4A5s4r9SVt43biGxD8SRNe9Jxg/yRJ2yKoIZGm972WIzTM
yzBLYw9W71C6eME5SYOFM3hmt9vOfR3wSnXfR/4jrsWU32QdtA1QfiNQQrpsnq2IhbKa1xeoLzwq
X5vx2ZCmjK8EL0eGOnIVfD3fylw3Tn//EBebRIksRzx/gNJ0dWvcuH0o87rbXfZ1K2RBUZc2DOiP
WwbaafGqTAq0EqHQi7ywAStgEVdFadNq+lhA+QHGZyFSeTvI9i2JisxpWNhefcxx0sAP0ujQT+ng
P/SJIuEE4cuQeRuo5kGdT/ujHpM1SKPs4DuZGbqrihBIEorKc04cbw7Xk37N2in8T5bGK8UagncI
RvD68NtYP9dVxCGHjqQ+AT48IQWJUDiGHOOSsvFMmQemn39PMhUmBL9FAx4ueRUcdUB02K5hKzSS
q4w7bclXXawkqJYELJgOvhNlbeh1yKgGgikImrFG3hC1zLcg6R3/CmSoyB8ez6+RmWPNRmkZlN1h
qwCRfrisOF98ODzeCda1bzmMcBdeLTOx34Yg1aMHupgQyWGIim6doaB9BVip3ntwetvGIHshp0GH
9UX9sbFH/mTwDxy59r5PEPb6yfVWY5WN+8InfCm1NjNoNswIykwEVCsne2rKBpk7Co3JaIWCbqJX
UTAtXtBnooONNxoNlB9Tv3T2Lu6W7oqkhVLbLiZ8KcF5uuF9csbYWKOKpDlTPHX2eetN2Bfub9ZA
/a2NOfi3UCtcODPndENsUFFIBtjPm54cBFiVAWjbpnL86yxTkXtLqZziayRwYyJQp86yxF1xcLSx
JVVV03DjVA5w6ms4AXOo3QFMOoLdWAGil20CkJi9/On8yvl8MCI7wQcKhGFt2oR3OkKBj4KeshUa
xXQPrp1xHUQLgzG3duygHLRJLFBme0KKSspNAaT2NVyNUNNLszZZuNK/a5N9NrNWZK4714Xbpaz3
UVJnMYOEjx+4j90JdldAkzEI5Q8wx6TZRVVSNCkiT1qHK9enHSwCqFBT+kahGKZ38M6Wg9gI6nZ6
A3ASuBUr15F82o6NUaa/LXClH/sVimG6vp9qJlWOqnWCOvk+5Sos/wSN5Gwz5JAP/g/PL+Q2txD7
LJNwJySrix3e0Fq85L4q3Je8b1jOr5xIN+XD6EdOkq/joQ8aGJYMXUCv+qHQ+lc1+pQzaO3pAuit
aaBDuw27zJW/5USICzlH6O0Wb77jIZG5HesuSX6kEKAjD9JzmvSXF6EQcgO2uw/Nazj9NPReD33k
QFvX4H0NKRfRlFesh4hBDfw/qB53NeQUmle8XpkHsCegKtmaw409uS5hZx60cLSvArqfJgWzTyQb
at/Afd5To3flNUoOwaHqZFN/z2jA2RW4Yq7/Go3wbO43ujOte5NiAPBozP0S98nEEbxHfTFNOdnE
DnTeDj1wN+wO0iwQFgZSs+9eOwBYq2bboupSqTVyHnrYdF7mUEwwxKC7Zh2B0HNSOsid6UtW0DQJ
N0Ux1P0DXpGyhNQGlMm8GGAoJ0QlCCAEIF7O76WZyGXXrgm0clnn1+bAwA3uthFBrzY8apdcQD7f
q8wuXIuh5cor3fpJSYAmQLOn1wVjPTjc6XANK8gldPnMZrVL1z2085yp5cM+pqwOd2ki4vit1MCw
bf0pzauF19HccFm7FQCfsMoLXT82pQeUjC4hAreSQjo/zk/Hu/fbJ+HA9krkXdcFkF0tHuOBAYV3
U2R5l9HvgFkKkW9KRkqNN4QmTVO1K8hwApAnBQGjCgzWrsmupiJpcY83GRvTP4BZMbbv64xV9xoS
FC5MSVPIb9fCTb0veH2rZFfw2OdvNdKhDz7P1XSIIL9NDg1khOiGyWAYn2RkBH0hrhHjF7gvQ3wH
jPIM6OyVfwK+b2RTqmJE3XIQ9LsBClIhczOoZqPbKOz3wilS4NHUBA3fr/6pQ09+gbzVG6eJX0BJ
qAfjdw1Zcqh63+B2F6YHL4ZcCsy9K6OhINElBfSwDZj45bTROIt6se1C5xRyOtP3NYwCAFq9gsCh
SgGpoqRvNg3OIr3rvHQie8lEOwCtTpsWUspVBV4JjLdH77GoFLSa6yydyg2LSwphDsFIUG3xvJa4
Y4KyRszejwC4LG84K4psXBGoB56MnGsoTd60rHedOwoUF3JyfhH2RbdNkN6onQPxXch9Q1i6Ayiz
C9MIGHr4x+W/cU8u4/tsKEL2UwM3GfUYzdiNFdClfgNpFpF5SO51NddldSWbuKhfIlyMXLNJWBZl
wZbnuii6ax83UODZaxNWWwU/dtWtJh1AuPoW+tFZVd+7fZtCYBxnd3SJmyCe7DbU6jTdE6B2ZN8P
Ja5uaaxN+Ib1lRQ3ahrclK1SQwCdW+ve4PENFideuPnWK/u8vAg4wt6rVx9eYi6EU2oKmbtDWPNm
3TFcAjCdFbmMzANJ1b8fAU4SZiTmejoE2D7RmlMnzTbGvcjQBkNoo6wkSKO+rDLnwVeh1jtkO/sC
Q9gtUtxPP/SzEGKVk2nqJHCnyqpHmSLkkgjC/BmNv2RTEm0ArunW3K+cNTiLx1jydrMQuD5tNLLh
ISPy0aLz8uQ2AQTmjtKmaM0qcwDNxSaQgc+uHQA4udy0GuzSfg1JeTqGSMbHhUgWchqfB2eUjP+e
udhRFcDiZXpbeF3S3wKiPvJtCgzpkvfD5++jyPY2jVMg0YGMjQ9py0z4O+/dQH6rAcktv7ZdEMK9
iUlU53DOQX+tvKhKEsWnE+/Deu+dQQv4M7DD1I4sWSkFJsxKEc4XeCdzo3b6+4fvd/nY6Sl0uyc8
I4DKc+HguXbcUPOFd957Ou/f9RjZNqcI4gHAdpDuAU8gJ8EXlUQwKNqEATWi2sJAAMWsawK9b8db
CxA5GQA3MK55JEWjiwCAdvgR03UoIZAk4R4Ii2KzKSPeAaEGh7zaXCF7MkQ/8iE4USY5DhI4wqZl
S95GHEAJfF6CREBWE2cBL+iKdid+A4udWKvV5I8xyAc86twbv6Sp3Cb+mJI9ADm5e5ebboqW7J/m
yuu2cCn8RB0IL5bZoerb4ZpL/7eKo3sRVFfZhOR6dVI2Ac6uXTlifMFc/zq/Mz+fX2pLmYbEqZM4
UqDB+WKiEr6IWRNUm6kFAvn3ZU1YG6/IggI3P4Wid9PDnQFjvsMg8ouuqNRWFvWjk1R7WwIhkENc
XwyA9EOiaUnhbm54rO0la1CFmlGER01M8pwNufoWJXhWXjYy1uaCWBLo2/2Ar7OGrIgXtdspaduL
ti6NrBeqKKETBjB7fijiGkLdFCG2PoAJgEvNZT/fuu5q1cE9vZ3Sg1Rgx6wYabBws8DIzfnvf35r
B9zs79iTEdxnEHqGozKMPYtENs3BAOKwRVBAgvJ8I59HbRpZ56GaRC7z0U9eMsD64DZzIC4eUSaa
jkioHyd5oT4DtXU5FUMEAxEESBNOnEMWePUXbfJLPFxDl9rqW6SCDUtcT8kLLo73IvIPzSnVQWJx
TLLyW19psbBmZybF1t/SGQ/CNo7BtCycdEsDPa3f3Y+hUqi356dkronTa/HDmROqtnHTJhiPtKtv
Zdj86HA9xFIIF86cmU0dntr98H2poRCVQV7w6FMdNSt4yRBx41EwhxY68Pmzltq+gcSRvhCK9kcp
a2eXxfwrH3uz0wZpqHK5H3PjZG1wOQ0N7C2lOkoqm5WZuh8UZKB7eIZ4j5fNhLXDT/QykCVRFfdb
icR3anLxI6hGb/pWT46XLkAL5s4+2zSw8oyuB9pi8YIAtKZJg0y6k0N/VzhfYeOTrAoAv75oGv0q
RfwlTrsf57s3txCsvd8kKUC9XS0Pja6bZiVVAEJxBIbcUmL280owteW2oKsZKaK4eCl8yLhlzvCm
AfnTwfSncenvRifF6sQDuag3tvgWF47soywrn2GldWCYq20UD2RhSc+sNVthETdKIVOjwc4Q9Veo
4JZweEkfS47JuezXW5u+4iAouoUvXpQqmn2Wa2+DWv0SvGPu55/+/mHLq1bUsds1w7GLcXo3HLhV
k/fpFSh7wYXDbx3mPrCDY4GpfYEHCq6Yp7zLnRlG9nLZ+FibPRy6yC3LsT+yitWvRAB8swIDVi3B
umb2gq1JBkURSGAPg3iB9/d4MLLiK/i8xdfnf/1MRLT1yPzOG4YSlmuQfGk6+pWi2FfeupTxV9hJ
JWyH/5UuJfvm2rJ2tYghC5x6ZnphQM5vaJrCcszt5QbSFfAa85LLUgHUxj4qB3Vr4vsatzfypzrZ
Lnqg/S+cUTML1sY4QrM9KMKC6eNYJeO1MwzwkQAq9TX2L6xgUBvkqOEXZ0ZHTi9NOBkwhnx6wDH1
5JoL1dWorUQGB7+E5GEwPjOlob2TZdQ114VfR996ZPfowsN+hmpPbRkyAYIq6WplXozvAVWroOwB
W8CxU3yVGVrTXQFmaXZVO6Mc4cxUIOlXjXkGbzOnrvQ1+OTgJcPgPEy251f7zF6yIZLM9RMXuWV1
xCVMrGUOhiw8F5fKcDOHii1TxmPo5qIuwJ+pV6GgIoI9XB38lebTH13zEIT756SR3kJcnluI1hWg
C6ClWxYO+mKm6LrpCdwiFO/ZSz0qvJTPD9hcl6ybPlfjADFGdAkJzXyd5fW9lA/vN9guS8u1QYkR
715kqM43N9cnK0Lwti456OrtkTtjuZUGwIJMwarQ05NaeBvNBCEbLskLD8Bn0YtDFgV6m7nJd9Ki
BRJHLpy78nJh4GZWmg2ZDD1Hjf4InhwtArLqOlC469Phdn6c5r5+ejN9ODW7TE2gNCfjHkE7WFdp
lt8HHL6j578+N0Snv3/4uonKZmhQZzx2qDRcdY6MVzTh/bpyR/qQcHDvzrcz14vTKvjYTjMCfVnA
QS8bQM+tmoJsBm9xBuZ6cWr1w9cJUgQKeVxnT8JSnBRgHllTJlfCONXq/8AindkhtqRZ43BYPqHs
stcDCL7VpHd+zK4Zgun6FLShSPMDqJmFpOLM/vCsPR+WVAFya3Bad7CgxXPpVL44pZ7qaUnldubZ
bXuJVU5CB89N1FHHKRLPPv8VV1G+HXPprZGDylYxgSLx+QUwN0XWdjemN72fI4+Q+VK3Lvw9XRSp
aDH4LVQYIKlWg/lBUVe5P9/ezIKzkYtGKSeskLk4QufVu1K1yl97CcXwy75+WiEfFpwUqTOgvA7a
zYmH06UQ3azq6c/5j88MlY1W7KbWheAXR8olLts1L/oAXgCIJ6fLfgS9r+35ZmYWmA3741Mfw78D
NYZiGpybpgg3rCpREXQBxD3fwlxHrE0P4LhDc8NdEOIBjjRAk67fX5IMtkCHeGyWeKdzlw9buMzA
7LaM+tLsTRh8lxgsaGl3aqenZwnuPxBqV6jy02taeuD7OP6tA4kLCCBeeAml1rOgyUo4uxhKQGfL
UbGUza4Vbr4wTZ/Xiii14gDIfm06wQRnL5rqKswZ2+gIRcfOi1YmFsAnuPwb8pe75Rf5XCrARgqa
qOFokmE4hXuFKv2X0HePsu9usji4DTsQ59jgHXw1PEAFYwmkO7dYrAChIJI71FAG2JsUNNdiQPoY
4m3OoY8KBZ0TGS4kOmaWvY2gM5H2ISJPyFFVUbTyJ72hp7GEPO/molVvo+aycAy1C9zkkVM48qK9
aQ3gLttFovyJ8sYSIHUmeP+Dm4tx5Agx/f8Q1Ie3mfT9Z5Ljrgasz7Uzes638z2aiaU2di4baEm9
VpEjksvebRjCi6cGrWwhSrzDI/+tPlEbOQdPjx5cpjZ6hrIRvEU3qs+GepOCsb6Sbl423xuF8/0a
CDZRvam295tHDtyngRyPUTnJbzwC12C2hSqn5zyxaCT+HQsNLfRKwC6A/BnwiCuhV5yysG3XcUfF
QFdtIquEQIrEK+iFN0EbSmNQUsmTmvC9UZX5KaHQBrsQ8L4WgNozS9dG0ADcEQgCydMj9WT9CJ+P
+wK68bssMfn1RTNtSz5IL/NxXkooGjrD+KOBVywFeBEJj/Ofn+uA/cSYoFdV5V59NCwTB9LipQ4g
l7yNJoh+n29ibq2e/v7hZIZIjpfmwJQew6kcxSqD4JUEr1iXC+F47vtWrIdjDB3HsqbHog7gnu1r
mI0+w5m4EgsVo5kxej/jPnRAlV6SupxD8M/NH8VJy1anw8PYj/nm/AjNNWBNgqhDMnlpy/cgzJMd
FLzougiVWEWsvzCPaANAkGlgSFaT6dj1FFJ3TDvfStiMLpU/ZubAxn80scOlckvAv3kyQqqGsD8w
u6ELe2DmwLXRHywFtZ6GWXDssuBw0pfAiQ5mYgsgHDTGHLgEPHsIKr2CxMBFM2Lz3rIxHv8nTlsE
4L/TST0pEiX3sdMugv9nTlebTMKZ00C3DfoVMA5SxVWY0ilHLhyaTxtGYTF7R+pU7mtIoAFrSaaS
XadQCHPuoC0Tfvd74dTPlWNgV99w3aiv8Mop9ZtE+an54hV68i7MdNhgRzMBFap7n995BFr9r1Nr
QsjNVw5U337WE+3ZZRQ0SqzrRqijqYVtUvO/a0CjqgMMrfzr/0Mk+nyfuTZVgY2DrNuKNvBlMC8c
ucldJo13VYOt/3zJunFtRI9kQw2yplsfQ451c5K1zCTRW8isLtFa5/pgJR8y2vseMqvVEcliui1A
n7r18dBepwC7LmQOP1+Zro3YgTFo4ecwLDyKIa7XlcGHC1iPr3w3fEoqkr2cH6vPY4ZrY3TgJSmg
xtC5R86NuGFqxLGQZ7JfmIq5Xpya/RC1IUkXQmDK0KMftWzLotSsfaHILmIl2ZQo/27Od+PzW59r
I3UkGPwhjMnwpPJAYdUwpN4oFOwgYFRM/w19bW76YTESzs2+9fRofADEay/G7JdTfgOGkncjGU6K
AY4DC5e/uWmxDqMs84jKwAI9agjygYc0OhEqBVHXLUz75ykbN7a2uQG6HrZnOaT0S/hGF5mKvkHo
8nvYB+EubqqT9W64TxyIgp6fn5n+2CothovAk67BDWcy8hbeOHjLRKiuvF72eSvvUBgFvBS8yI9V
KI949hbwmFgqxM4sYZuzIbO+42bASw80umxHMpICTjL4j3hYs20EYO1SWmBmWdle53pMY1F2wj02
bMirDQRb82jbtdJlq5GffA7Oj9Vcf07Nf9iSfuzkOMclPRqioJsEW58marurrif+LhimYMHRYm7G
T3//2AyJ8xGASvdY8UL90WL0IEVL5JKT7NxgWffNLoC1dOVB+92keMKouAj/6yPMe52F3cKzYiam
2HbjvopIpcGSO7IAtxuQ+1bytCFOL+Lo9F8gvSzxied6Y213HmlYLkEoD2sXr3p2SgMHmJhp4mLh
9jY3HdaG9/2yrQmKXO9mQixR/OgZ/Ov8kpr5uI0P9IsiVWMBrx0hvdZsSVKIX2ncJMVl0cMGAsJD
NcqbFpOtqTs8EPCzvsG8bSmTNDP4tom5P3GvK53CO0qu3Ss+uNL7CqfKONo4tSeHq8vG6LQdP+yH
AurGxgRxvJcJSX9keQtiQM6adqHCP7NYbY9xonusH6Cnj9DDFzeN68JVxFQi2gEPntKNhwfHdTrA
e3N3WXes7V2U5dSGuO1A1Kkkb1y0gETDFpsu1ajmlpS1v+HY5ReNR3EvSfrijuh2THeQ1PGXcD0z
UdC2GacA6JKc1t7/yggQcHlmbNQvpxfMBNHtyy5xNkqw6rmG6HTiHSFuCAwBfF9HuudB6v6OBei3
QZbm+vmyCbE2uDbspMPfp6+i5HAKc6p0zaNkqUwxs0dsgCB1jI5kVSGaS7/7rwMB7LcBm2yb5Fm7
Pd+BmRVsowR9p0E6kHflsYGicn0o+spTWx5BLPG3hD5jCclGmYDZM3bT4C0lJWeWmY0YZN4wwb+S
uEewTqpdUdO0WwUOY3/O92lu2KxNT9tQi0bD7eo955kxPKcGIa+hXd1ctg9tvCDIfabKhCtfOUsi
ALRREffWKkmdJUPmuS5YG10NZc9BIMUp2MNsUGeOuKa9U6/6pkkXzqaZvWhbdYNaBEno3MXphzKF
1jHEumGZ7kf8Ww0zssvir+3F2UEtLRmIno6ghypI0HmOh0JeVZolHsnc+rXOcKpoVMJKR76+30h0
2nm3pyu1X6DY6gYoVsEtbEm7b25SrM1eVWGfOwSqju+2QAbOLe/5bZX7F9W/XRscCAH/BNQ4itHy
QEA7pV6Mq+muRjUMzmF84So6s/tsVGCRZDArB5v0yCJlbngSTnyVVyJegm7Mff80VR/O3IbDobTK
TmYacRLfwdFaPfVNyDbnN/fc163NXTku463K0lcD0tVVJqEDuYMWP4T5L/v+afI//voqSXKI2SM2
0bRUL6pmEUAtedgL9XZZC6eefWgBLstDFeHm8CqQUNo3sHSvcasl1c/zn5/Z17ZjKVw38ogm8XT0
vDHcTs34nyb9CHX9Kb8KIKF84Sqif/eiO5Fj2jZ3j6ZoTLir/HBov4xOB7jV+X7MTbS1s7vSTQvX
qftXeHCxQxjS9iH1LwT8uLZPqXTbCXnmAGTrohi/+j6yCXSEblXe1wu3kJloYYMBZVO4sY9r51Ga
mq9Ux+71BEfXKAqXZHLnWrDe33TIfUFVw/ZV3dXbpim/wWi73XpsaaXONWDtZHiyMDBIefvKc9DN
eUXXYkzLUzHssuPBhgPqpOVgHNfqFenrXK4hSBArGLiQ+P78GprrwOnvH7aaUTJKoUjZvirq0msk
DW5ZWeW3sG3+fb6B01D/Wy10bVyfZmmjITWJBpAsuvErGiR3esiD5BkSL7ADKQIQdl/YmDnlVdKS
yxJJUWxtPqpUHZVwLXgIMwYqt+JVC5MSFpIUOBl4+Sm5DwmwBfTG6aA9dHCh/lIukTE+DzBRbG1M
HuUlE7XunsLI6dd6SPsbExVi64bQS6upuqy4FdnZMlgz9EE9sPYp60bAjZI6vnXimi5kSmZ6YefG
mADTOHVkeAf4urPDnfGZ9zhis/YEmKPl1/PrY64Va4tyJaHC35LwrvGQFOcBSDcZ7ciW9MHN/wH0
9/kyjP5JYtWw6qmnrnmCU0guNijWRc2B0YZ0xapzide++Rkxxbbp4Bk/rqYAZ9pF52XErC1GPRjz
iDFpn6hbxn/CDkzMTZlDduKiYyCyRYY7dCIZUspOdgLsJquQPplaSHWcn5/PD5nIVhPWETBesiub
JwgXiBvdJbDcBk54YY19Hn6gq/t3+NEtXB1Iw5JH4gR4jcqTmJB0ymBTxixdOO7n2rB2Iyvzwek7
mT6Gquq/mxiucPBGcM0fZBYFWzjs5xqxbr4UpZeodKrxQcMlKAJuvp2yXZtWot7kMq6j3UWzYWe0
wnoidaTG5JGWfnDH68yQlQfliOfzn3/HcPwbrSM7o4U6SxEnVIoj7DB7bwU5WdeQm4Y2PdKkeszT
+rZJw+4ZrkB8hJOYW8EDGIifMgfCmaQeCkEM9lf5FfyRpgoIcdfLI7KGx0ZRfQEGu4ca1fmfOrOh
7ewYcp/wUnQ68fiOCzp5x4TjUG79WIdQdUGQb6tg29MmWNgHnz+jcAexVmoY+47GRn40Ae3uOg4w
rCxhe85daIbDFqlYDfmFbDuYdP7dWKhggTSm2BYSwrdsI3IFiT8UQerL8PBRdNrtH479rgiSGoIr
5MF4MKAddwaCykm8hRQ17B9XyQDHHbaDjmEjKYQMOQ1B/05odplSWWTTbJVKmZ8a5T5wleTjndFi
ijZ4+Xr+dZkHMl/Ajs2cLXYyDRh1mDyXTf1EjHS+FTIwUKmVmkX7Cl5yZFVWo1mKwnPrw4oyNBOw
b6sC/yH8f5x9WbObOBftL6JKTEK8YvvYPkNyBmfqF6qT9AcChBAgQPz6u8i9D6fVB1PXb4mTQqBx
a+81pDFmReCQM/wMf8pi9F7YOHzp+0066YqmWPQf/m0xNxQGo9GLkAIYKzJ1ndwRP6hot9O68oZh
z0RGzIunZdBXuzz1yzo4opf7Yh8wWpffhRMO3Z0fIzHu7JjHuug+9KZ8y2J3ZTu083JUsrzpZO2+
lREUBFQxm8MYtxNUtuhtjpSRnZfjAYycId0m3yDe4pyBdVj2KxrHpxYRxUapZe0zrPAe3QpFyrRo
3riXdXvSYKNtJih8FK6Tb+wrK+crtfYV1g69P3ix96axub/osKi/F069hTpc+wB7I1EpUq9jaN6A
JuEHPkl6SCkiUSisssP1jXjtzLCZuxKQhhnQhvJVdLA9TEfAeYUPYdh0EdxElmb5C4Qa7tJI4XTA
ub4Xuf/Pnz/oFEc9dA12M/bSjZN4ZdHbWTsJ1Iyb5rF5SzX8fNiov4uwAyQ7D6IkDm+eflbkInlV
MKWo90ZE3xwyqPs9EuXQ/aC66iZoWWRTfNMQp+wYRuKN1YrsSwjgByfgbLIcFX3Dt/Bla/1lRS6y
iqN5zNz0TTHjd3tqFhBhB+fLPimRqNeHoVZ5+HJ9sqzMRzt/F5hZyZDW6Rvtx08A/LeH1MH52deb
nhsr+/B/cncxaiZK6/QNUuf8TlSRPmR1Tw6Q03idFdzV58jcVhmPbIIvpNQnOpdZ+sYc87dCwe4Y
Q8pqV8dkqwa4sjuE1u4gwMA1GQr9b6lxAhfyWUOe7+IyhgPibQNibRAZ8BQ0SjEgkA+udwI+momB
KN5uhkPtxoJcG3Mr1mDxTETs1TFUH5Vz1+VTumd1Kx967k4bX7Eyh/+T0WMDNI9YF75ACr3+jnoy
gw32WGkew86PxA35AdW/oN7ieK19kbX2aQsbhAECYheZDhPuEtheoAbc7pwMrJ/r47IC6o9s9q8n
nGowhc8vmWqbSyrV1B65Jk6xAy9YOokvsM/oqiKPLJ8ixDXDouE7NO4WtnjtI619IR1gBT5AAfMi
ggBeWo18Zl2jTpA5vlz/xJW5baf/BHfgSeN6/MLaEhwzzfL7wq+HjSmx9vTl3vAuwg2cDgdRHEyv
QUGb30qDB4z9FEaft728FRloCFeZNOTmVXZm+otx2RzaoMtv7Bpr2UPbc9Yg4YpLGpVwLetn+BQn
UvblxuxaGVub/ath1WpiEpeXMa7KapcBdA2TYAEmU5K3LlSJb+ukZWzejQGb4QJbVSp+JahC7BUE
AU8xoMu3BWc2p5e6KWIxof1XDWLqT1103XFE2VfCHDCTGzcI7w95/IMbcWCtdeZX3Bk5o6/Gdbvi
UQZjXR85h0xpdRgyTIO/CuKqEiCNYKrOJQXaZ6fT1Ik1SLKR7x1SqA8WR+IEQbyHElZoEgapE3rm
U04oLLtN2DxlkG5xPuNCG8fZAYT4YuQJm43oz66C8CRNoF3YHcD/4vkdDk0INMIo3UkfF+PCH4Pb
Tv2Jwa3mi/HhdPwIP+cgvUM2CIpjSnWquSiUs9hDNxbEtJDsgIh+Iv1qUGcTjKT5hQRYXR9o5UAR
FfhUCB8x6LL5dyYrpweE8v0vk0YiPWew6f3BfO67B7I4Fd1RInkES4NZuo+M5ukLGOpsOsqmIewB
QXL0j9PD5vennnlTftPAs8RHUtUBgkHwyaDhpKM2/yniPoBR5UgFDreu6LU6CLf2ARSZlrtaBye3
He2nEsEJj+Qv0YqpuVeOhwsViyD9RIUKnzr0+PTW1WJs1QF+x/jqjFdV8RkqzzNMkQfI0v6glSer
oyw94Q0HEfZpb3YdCorsrtRB25zS3CzpdRgkeTtPTJn5S0b1ED5TX80vVMo5vsuEaotj5nNvOpg4
DOe7ssTFEkT9qshOJI+Euw9ir/Pg8wlFsPsSxTjY5CQkB/7vbo4byJvSMsdc6YvJPI24GwV3YoDr
RQO4mJqVgAelR6J570VVRQ+68ENxZJmfDXelmMSkd6KfQgVF0k4OweMEq/PpoGYp/46maaAntYgX
JzVALzSBAEPRH/O6hMOzYYZ9Kd0CDIUJfJT/wfd9xpzAeH9z2tl3HlIxzPPfUkdcn8H6GMtLB5lP
/cCzAQ6AjPfm25Dr+TcIzj1sOJ1Jw1Y5B/Y8AX3A+ZGBQgCgoy5hckgbhxcH42Eje9S9mw17OBZU
JOFTKJs9VaEXQwEJogPHPOLTQ0BioANarwsOuYmm+BGld272fso76CbDFhPEjalrynscSorsJsC/
x18NhID7Xda1mK6ZGYvy6M8O735JwtXv2NfezhEhFyevySLzeXQBId0Fcxvh8lPgtngezeik+1bX
+ETRLH3WxlS0iekzEe+CVg67QlCqhr3x4SEADCJsKHZhNyAlYoAE+dH5sMFIZt1Xz1Cbq+vvWeP2
5BTW7RTgG8HSTIhejmrgiecqyagzxonT4ZZwkA0MLvaGtM3/4GrefWUVgb91nPOZ75ECD36X2Ygf
0m7OX8uI123SQDffe2hStyS7AE7xfFeXBs1nCjq2uzrH/99zFjS+SHwWdvftyMESUIKJNzLxeMAL
MVo+tFVfF4cBwNryDAlaQ+4mpHWfmHJmfkKJzxdYY6KaHxvUYwIvKbWM/e9tHLpDUgrIsD7OlVFv
zuzCUR1Tvs73fuyYIqkAW/oGK3NweAYh2XyMc91H52bUyCmkML+AdHbWeAYGBgNe3tezG9wpJ+6+
VnzBaKUK6Ic9+Aykg1biGOjvSAy7/VdXe9W3EYbzX6G60cVwaOGj2uUSxh0X4y7OC2MMIulUdN63
yHWrGYEEvHAeHGdMb6MgRoGV2klDLZoc9NfXICy78UA9J/b3ZTE2+g7SBOK2uj10UP59WooSzNEg
KPzXjrtC7L2S+/GO1vrtpsPYVlcIkOzNg7yPYeITjrsSOZ9P8HUeNg7KlYjCFlXowNXr4rbO3+ji
cgXL0ODENORdpj4qNoKWlYjOt0KuzteuP4xF/pa2wEOS5cbdGP/GmN63Qi4Sab+dA+m/TvDZffPB
Rz/2sT/UAC31t3HFItsKCj7wHsCutf86hF7THLGm3KgUz46YZ3VbXOpbIRd8hqCgWs3s1ff68R56
O/xx7NPb/J8jW1GhpFC6L5uJvZq5GfYef+k67HLgTMzJOKAsOJLiUIPHOsTM3bg9fkzvQsD071XB
OteDIL5mcLsZX8DUPRoNVrjuApJgizM7bC37PkRdNR9Hs9GJa5PZWvC8VotBgBu9irDkGvL6I1Du
kmU4C4amvlE+KrKNoYhP6ACSa4QFn3tdQiIe+ScITgpyd9OS/4+oAgPop2cyes1EA9nqrvMduR9I
N/++7fn2HStMC1qaCr5gEez0dozMw3iXR4vczfUGVpI5trRCShhKF5AFvIxDWB04hPz/giORfOlQ
wD8K1PXUfoDYzgZWeWXYbYUFGvqpTFON1kLYpegcsDjtgLIfZZt+c0vPfHCb8Jam392ItClVHA2+
vrAs/d0NYdAkkNfojkEvhiSfJ7OfxoZ8dmk23fhR1oYAoca2qDnXF5NL0NsNFonuYd2YL81eH6WV
7IutpzBWmQkqMJsvkFapDrpvnwRT0Sn11FMFB6nbFqUtrOCNC81sYP0F2krgIoR+d+9Ow6cZy2Wj
hZWtxtZRgIUThMIq7b56OGGACmDNjiiT8AW1MRJwqFigX5ipj4ui4vWuW2vSOvNlVde6Ufz/NQlD
578Xg+Csx676p8VgUS8WbpvAS3zLhWUZ+Q/moK2okIVVnbbxhCIu2DYQjSg57w4CpPstvu/KOrIV
FYzXAbJeFcMFdP7ZwJY6nLL7eeIeOTqoWt1mrAjJ/X+vJeGW0HVhdX+BCXb2VUGS5oeZmXNfz3W8
UWRe6yorKHBxT6IO1LZf4tGfs0/ejOB9B78HZPyvj//KfvAfLYW6mSjoSPOF9Ii/HZUfaSuGfTnG
X/2aPtZNNO77pnI2DoQ/rgIfjf3yoe/2HzJ27dzpUF06M7bjK4M/FYJBCFcTcxbZ3NE9TJBI9AZI
cM/+ZgwKr59LiIbwNsmiGoyvKOgCZ4Oes7K7/zENe/cyWgB2w1ONEko++2cxdE8BrrZweHD5Q8Wi
Z0SsG8tsrZutIEIhG+AWvfCQRu/YzsvUYwaA6d4LvX9AS9gh4/XUkuG2Goft6CCnop0qlMEujJTp
i+4VOIxxbJ6c0Qs3Yvm1FWZtG2yaPDeCAvml07z4RHQHeABxS3NGoCS3NCHXUtA2b58PCFUjZshl
jtTXmQEEDV8258mr1Yjrf3AJ4jTpJ0zXuAA9ry+2TIZXzhOb0a8VznUpkM0vW2+eEkAey3lPA+qi
eA0agdo5JcC0zzetQJvMr+Atl85RRd7kJEDOdb1F/cVFbzoAhnkoVjpj+DqReAuOv7Lj28x+JpBY
CJCIeyNwT0rKwtlRBw//U6OE+0i9S1l/yL3RJPMyRa9/5JoPn83T7yBP1bV1PF1Q9y9rskOmDSYZ
Ca9DuAQkca9xP0+znvjxHpUGd34E10hmP5AV85yHCryHfNgXqSpMdDDUZ/yF1Qyx3vW3+wPC+2BX
snVYwCucRQl/oVcNFkp3YT51qqexi/Poae5CZBqQ/RDuX8jFqkjsx4YPc/p3ObR4kfuhABfnVALw
SWFlU9RZnUQuTJh2NBTybxDl+PiNNzE8JXb1qEr+q6NtDWnEUMcZEEzwgUDS4x6OhEupulJh6Zw5
jNc12dO24ci2pSVB4iTrc0eC5U6yIaj2QVuZ4cs0w8IQ3ZbO6gLP8KrbS6JllUCg3sGCVK5ypt+l
UwUOIEkhbg5wooGSQ/yWhSFDFRe4MCfb65q1XKLWKqR/xq3WU4Cjs7TBqutNA8Po2QvaBL71EXnz
DEbqoIE4NtEJjuu5d1fCF8jtDmVBKCym0jSHdM5eFNQbX7wommBPQMIg6L4Il2WoIKYSWKwLDWTP
L3AV8J1vcNLJinIn6myidaJV5fU6KcgQNi/Af45hvGNOD/2oKSor+p2Dj8tZIlSZ05MT9XlJT9Q4
qEju+QDPULxp6sBJD+mpGPnQFmyc1uyhuS2yz0jqZl6wH1kmvH3ZBX0o7lxKfHXEWe512c6HHXN9
lkU/DV0Cy/op+uylceMGQC6wsaWHfJhI+s/1Wbe2y/j/PgopaYIxggDhG8Rt7gzBNvZHLsQN9Fvj
Q6bneisrEYSt0EMENYXn8uiNhARp+8CrenFErbCMN5b22mdYd1U1tCGfiEHKAhi4+VQZp3mWwohH
aOAW06mA9PFGrLL2KdahUxpTl2MNOEIwIaN9yMpIOfdD4w90o4GP4oHFR2457d7FA2QcCFRo4BuS
9sVvHnbFMehmZPRaYIl2UIuqauRLii1e3/JUe9NZWls+811rsAN0oArYeedxgpQm/NLdvYZ71F0R
cL7xQR/12NKENcWEYLAaG3v3zHInyF4pkq/xkcO2pLhhdi0NWHGNgCtQj6sWGqAOf0hrXOnCGXKg
//9zd3m6PbVoGNC84vmZSiN3gYRuZuxEG+fuR/N2ebg1m6hI3Qq4A/rAwzl76uq02ekMokmwS6eP
fZtvSaKsjIGNRCM9AEEFtCvPHXVb8iQpbIaQOe/Ml5s6yYahsQL2vCDINPdjGz+lCmJ7ca7C/W0P
t644DoR8JzLNwbnt0hmeWWoKqiRu++jv68//UIkRo2CjzwRrXKInDHHQuBRuKrm7EymgbmVAzxBM
/cKjGmY+0BbaSYdfghAQPkb8h4FsCoB9FJovb2At+k7PXjG3scERzGCd1zyWgIOhgnmgAInl8bPf
BDdc5paW7AVfeFMVS+WfGfKFLxmMKSESXnqo0V3vzJUZTa3VbmheDrUf9g9eW/Mw6dpgwVaa1FFB
mDi4aunhUIzxLLYUM9amtrX6TafmAuLI5p4joklQo/R2kZd+vf41aw+3Fj8F3mQMYJ34oKH8USL4
SULpjbftLNRa/EbmXg2gfPgA6OM/A9NlUsotL9uVF7chZpqWddyaNjyjSIeKY0z7nR/fJHuJSWTD
y0gKpT01Z9lZT2E73puUxYfIlc0TpPJydQ7hf3NT/9vYMtM1fgkofniGgKc8mQno6xNwbCQ+3vb8
ZRa/O/5cp1Sun1YmS8LaHT7lEJZLOHw9T7c93lrWgrRZOjmAOYAq2rRf/H4W8mVwfNfZSv+sjfPy
+7sPoI0qS5Kl4YMC4RUiRGFM2K6QywX/tk+w1jOgJW6hhe+cBBzvEkhE8mQo4t+3Pdxau52GqyN1
Y5RL/+y3aVDpO78k/7vt6dbihV0EkkZgPj7oZvxUSl58z33UZ297uLV4BYF4BK7IePVs5OVeR1mX
uHP946an26iw0YfqifDj8Jwh976HNVa1q8hN3mRYvrZFxDixTgnhOSdiwH2H2XZY/+317S1yUsvj
rfN6VnXo0r5F18xlG9+VEdxTZ4ii3TYjbTIoaRyAi12Ox7eSBIdpBr87rG4NlWxUmIx1VcLY2TkZ
qKh8yjpAsmFiG922I9hE0HKCijzAOVmR/Mn0zVmTgPthkuvTZtlXPojmbTAYMRAfbgFcPcGUVwZ7
1vqG4OpeqLtcbFFZ19qw1ixnU9iNYBtkiW6K8fvMI6ROWe08Lcpk1z9jZVOzoQZeXI6OgqhiBrl6
MJanrh6TCkt3f/3xa19gLV1IXkEbIPfxeJQc3V06ywemoQ8Y4w/XW1hm+gfjYKMMlD9GESJi+iCE
exw54h8J5WGJTO6cQXq96LeY12sNLfHku+2/9HsnZMjXnIgKH5aYkS3h6lA/uH293w6DVsJTG3Sg
oWKSBlGs7rOYPoLIfKdpuB8lO8F8O5kmcsyrLULLytjbCATj086YZorPEkq4MsGtJc8SBzjWu+tD
s/Z860gG4gZgwL4cH5hZFFM0lneRzxs3ibXhWBp9NxyymIYxAKj/QZXsrqOXrqCPtKSXoGFP7YRy
1m3fYJ3JJswNhR1jd5TwdUiortLk5pDLhhpA+lv24chQjRVjESeGd0556OfS/Lrt5a1T2QQyzsKs
C0+ACgJnJgHCC2Wuv932dGttZ26bTZJF6l4iE590I1wZUe7f6PeV4bWRBGBUZHPG6z5DBis+eaZ8
zdKqSIgMz1EX3PcxUI3XP2Nli/Ksda3bATRsOI0DFNg8U5zgKIYBWZKXRp2vt7CyDmxQgWcGCMh3
dX9UffNooPADsoO6BX+DCMDGEIgSUnxAx0Vn1cXPHoo/59kp9cbmutY31gqGlBIw+U1OzixFbATQ
5IITrruey0cfUILmtpPatmdIC8iUF3mDDgrDf8oyzPY5frgthrHBAkDKB0M6qPQUlBTpbQ9Sx/PJ
gyhx+uW24bVO6VKYdIiqPjxx7gxsFzjRS8jgBLy/7fHWIpYNFN0rLwhPGdgLZdLknniq3E37r7XJ
aa1iI8Iwg4Bde+/NINNlHhIu4QJ0vv7yKxPILv2nuuLCAN/NE7U4/wqUQGRCIaz80PRk2lJdWa6Q
H8QAdv2f9woJEG/ojySE6G0AZ8WULhJKBWPZHtYi5rZbjg0AUCSW46yK8p46UAwdOSRWy/rGeWqb
KKRa1CRMYetXltDk2wGqS+Mv/iAc7xaPJWwVdu2fAXRbQgqRAQ8eQ4QP9bQX0wxb5tgrE+kPd/jd
gTx2KURC+wzVmSnM0+PiOnmcUkK3kvVrU8k6iXmFqen4nJ6yEHEdyHbFDtCFr9F8Ewl+6R9rIXNR
D83sakwjf/gOWy1/Pwi1xUBfOdDsIr2iOZwbeUH/hI8mWnR/Ne2V2amq/RkH+RztHAPh/Y2F90fs
46M1Ya3rMUa2kcUuPY1QdhOJ0hEyuQte30+8eMxrcGLb+aVoGsYSk6kw6JOxCMaD02CCH/2amfEl
ArD8fzXA82qPt8zbJARg7Acq2KT8lIKP9CNDQOTvvHhWCJAM0AZc9EIeygYChqeiQBrA45TVr6Tx
6U+wGWh9F3ih8wMJFP4phQUXCNoosOskWIqAz8Crez/o2EfDDgQkgLx1TsEQAY2HdE/DnMvsAGvW
OWUJpTUNaZLBlj7bK9rD2iTBQdWCRlEBiS2xOJ1IjSd8S5B/Nn2sSx9WmaB/1AlkgfBvB1ag/n4J
Zq3iCyUMuZxRKHBpRDCzbucVAG1ggrXQYNMdR74HPwDSyN15eKZtjp+Bn/Zf53Loi+cKjHCY1EO4
UV+UO/jsUwCZU8jdUZ1OkHoGW/kH1Doivs/KJh8OHjxC/R20v6efkofin7Hm6lsOVFF+Pwo6lnuk
Cdpqh8qmMcngLwKywhm03s8sB7QO6kK0/FJFvUx3mrHcO1Qkd9kuCkTQb3CBV/ZUu44IgQnoCc9j
dBppfEr7ZaZ6cYiCbp5Gd2FXKee2w59Y51s6QNMN3LDoVJaOmzAnmh9qCoP4mw4gW8ZfVhLurhDX
OSGzSnddC7MALnkKoY7eO1xv4uMbW2Tr+JMBEiAtRxNBMMHO1BsP3Wh6Ai9B7CCyCc8gFdE7lL4L
8vN6iytboY2TSaEW6KQRpaeU5Pw5nfLfKdhK9zAc2YAvrTVgxcRSlbolrKO4dMJhrEN8CfMvfAk0
Qsb8trjGxsEEaQ2bt3YEf4jHz3DN6/cNhRXS9R5aOYxs0It0IxMFstLHMgTKYqRIi43Uvy0qtrEt
aeBD7HAK6QmklssY0SxIohCgUB/csK37z9oHLL+/O01N7wyxYhE9AQDyjfMFP+IAgX69d9aG1zpK
y0DmMwIBfeQOrb5xEQBjZYroRxgrsrF9fPz+kW09wVRaRRTx1/9d1UFv/g7y8cv111979nLEvusb
5IOBjvSzkCdw0fL3XjAYoIs33eI+7p3oP4YTQwA+U5pl92QcS5UEtGu/mxQavzHAuhvzc62N5fd3
n6C8xpUZJA8QilEBbqRMn/7cbxXRG0JXa51kTSDw+voCWA12Mh1yqxTVHe+zkw1uvrFFrD3fmkMZ
0bkGbiY+da38RQzkSaIRMLbbRtj7d/dA0Z6GU0dw8Y9dOQK4BJhUuC/baepfbmvBOnW0gEI7B9Yf
tFeEwWMevDp0UxFkrW+s2IukoLT1YkbOziHQUFTUzaNdUXb1RuF3ZfbYQnle2AZt6BC8vEydr96S
1AZT9Kt7a3Y7YtYBAFBYFwdw/jz+yRzpDClVQGX65Obkf2TbSWgNYwSAAscHr6mhyhFlKpEemrhp
fG35PQaVcXB3vPEBmkhPOkZWB1FGv7/+8LX+t1ZvqhQ4lLU7PoiK/iWnZtiZDNun35YA2V1v4uPw
6z8ae4wxiP9MMj7zpXdIiTkay/SzyaD1CTuSw/VWViaqrbVHdRtD7KmIzwLXhYSqqN857U0uX2H8
H609JNCgMO1KfYR7a7ajGZ4eVfL5+quvjYG1gDtc+Z0hpeyM3J2fpFrxRNTU3Vd+tUU+W2vCWsYS
JPkybwAOT3geqHGnKUptxbFg2guKu9YJhi0Tj5VxsCEEIs0jp5V9c+5iQr+Bzd3/b4BrT7ExX1ce
b4v4ASOqslxgdYEPzVFZnjr5WKOWcVOMDZD8v3dr7lcgnisjIXAKJI/XQdM9CxDPFVGzRVtY+wLr
yB9nt1HQUWRnw4DKxCWqOcTeLbogmKe20h6LZW907uRPKYwpnso5jV+aYt7yNFx7dWuz8IBpC/K4
wmate0j2emDi7xf/zevLYO3py+/vAglPIqODK3FwzjJfH6VPsxME3m8L4mw4ofFmAdmE2OcJBOn/
CUp41lZNPexve3XrkAd6N2Zd2wVnjQjlqZOMqqTvxlv73dog2OQRJvmfl/f8bylp1Q5aDbf4QCxz
xtobIPFjYC4YN0i7t+ieCm41Bnp8h0Zpc3dT/9hAQsh5I23glw02ZzQBG0woPgrn6/WHr+xtNooQ
4bnXhiCcnb2wuddD4X4tmdHHgS7419uasNZsJrlXMpI15ww57D1yG3FCR4gWTRUi3utNrJySNppw
zEgYqj7AvulWZqcJlPIg+ZT+1YdtuOtz4bxeb2dlldmYQeFFBjuzaM7QmngeF3ezwt8MdteGwlrC
pXTkkHlFc5Yo0CVS4UpTSrAz23jTFW7t/a1gfewrVUZTkUGWvADkfimewYThtpuGbSghXd9ASi7P
7svKqcGCkCfkT7fioLU3t1YxjSHYEnke1tkAf2FWasiluDO/rUIa2bhAUi5qZyXWGKweB+xysHdo
m3Fjdq68+3+ge7yYc166BIsXKY4/xhS9t3mJX3u6tbxI51fwwdN4uqyROIMefHhsBijS3jTlbSE4
KkUIiLoPcVYSuP/LgA55HVyxRYJaWbihdSgGkUsZd5zqvKA2SojXpxjdrGVPvst+3/YBS7+9Oxkz
kSHzV6v2LCYwDtmMGyosNrZYVUts89/0emQLwKlKwkVDjPyJ1zW/U0NHDyCHIlsQw0sAWIF+D/xe
+DSwTSDo2nh7//6eLiogCzUHkHyq5C8o49aHeIA17/XOWhsPa5ml/qzHHqI0CKIh8b5jGgs4q7m5
h1QStClww7neztpHWMcmmJ3UmWcEujqowQkHTQwsY0hXb+nyLZP/g2GxwXwshLpB5RH+1EHx/xx0
0bKfPqdB/qZl5rwOHAXBm77EBvZlM6wJyahw9BRz8SRhsPpldh3vNtxJZAP7Uuj99Dz1K0hhw2pD
Q8TpsQUv8Pq7r5w4NqxvTPtGxLKtznICD3YULX3mcdhdPE9uUfRXBtqG9kHdaAwaDu915vDPIFeq
uwbGRnfX33/t4cvv75a2dGbt09qtzrC7lI8aLqf3Q3YbaimygX2mojOy+aM+jQQJA6XDCxD0WzHv
yrZhi7sJCDhxQtRwpMb/xovuXA7BQ+nqF0HU2YF5dFVu6RGuDbK9pAsfBcdK65OBtN83BZBitZz8
+Y++qp1/rg/EWhvWck5Vhx12aDWwCeNd2uT9BV6gz1G1eU6sjLSN7mNZB6p2mJXnjEzqRCsosagU
lJfrr7/2dOviijLeMPejM5xpn3fgMLLwONSbcd3a060DWrbwHhlg6HTmEumPYFANZOKgCXzbuy87
+fs1ENNJtaHh5yUFKPwKHl6bmMqP3py6kLD+97MZTrIsCrl8A27J/TvjwHe9RrjZDBv3yo+mzfJ8
q99hhQQnhCZUL0FFELqooRmKT3FViTSZIy/YsvD+6FBbmrEGQCB4nKARlV/Guht2jHowqyhShAEM
h06f9Xx/fSg+WtRLO9ZQqGwqkROas0uq4L4CIuvDIkkCf9x67y1skDICmVWgBni9uY8J3dR2qtbQ
pBoVEdMbS6GSQCRgu5AOWpTf5a8sQKVLwV/4RwqTnTOMc29sdJkq76abwGE05Nwd30yEiuDCYKUQ
TNC+fOwg4rgjEDVomLzPy60S5NpXWlcWZDMikrXd+AbcaP2nQdRyn/8w9qD/0iY0cncRZFFCial/
vWPXpqUVYQEuPrR1EfFLyuEXKrKU3EP2Cd6OkFW8AQq4TBV7U+YCbQhvfBOsL06jCUGEUcQcrn/A
Wp9Z2/GYmgoZFTa+ES5/MT3+GSPsE86O9NUvhaRluKhcQEVpY+avrDC7ENFxHGdqZOLC5qI4B7nP
zmnTZucqhGJDEW22s7LC7HIEaeFq4ANd9AbLDednVpsS+n28S4SnZyjWDd79mJNT7WPFXe/Jj+JI
jJNdnPBQz6rTOagvcvT8vYEhDZj4eDpRQbxrl0pRrDedPlbmnV2rkAUkmrpZT59TNld7kk/kjgTp
j4ptZrLXPmdp+d3qTT1RaQYL588CieD6Z0YGPzjGKkx5nYyos9UQouhEb/Zdx1hwS4i8dKK9ZxTD
1BWcNZfRBfZizFr5MhtMketDtDzFDvWXp1sbBFEuiqgih3hW3jefvLTgd1VHkWa9/vi1LrM2A6iT
I5RhuYLf4zzcjzOGXM1hfew6YJwnJApiAIQ22lr7FGtXKFXp+AXUGN/SsI+/itmN290QQ1hhYzav
LVNrXzBDXhf+UMpLSqeInETGui5LjCfaKk8gSxo0NWSYJy03qIQrE9quN4y8Rj0GGnoXJKdhFAIF
Eucn94Pyd03G6PX6+Kz0mV10SHnI47qCv9boDwXZ6ajLwp85LD+my/UGViZAtPz+bs1omlOjdVNd
soVPJVA+hBwu1IIW1a7El8jNuflmCLHWY8vIvWuMdXpwWl3Fr4b0zg5HmjoCtz/u85zccmnCerHF
DsqAiNmv/erCZ01fhAAE8RihsJ4fr/fX2oAsv7/7BDAjqeM2qbqU4IxDP7iPqwPEUcate9laF1nr
3czZWAmIyV460PjdvWxZlyaKANd1N9U03rIfWxt2a91nsIbsIhpmL0zN1aNgoCCnBOwYHbb0vqnk
17oOgo2gamVd2noHxOGwJGrH/MXr8hGA4px36X1oZJQ9mDKMnX0+eC473TY+1iYASVyIfEkaPYtg
DJ+CRYrXM6zbWC0ro2MXK8aed3TOs+KiI06PhCHjLycgB3klt+ixK71llywYkpG0CSi/GCdi+xFV
LrWoowVh6O/8DCrTN/UTtdc9pzHxdZpfgoB45mQoROWefAYC6saorywUu2gRlLEMRDvyi66H7thN
MGsM+5t4iVjmdqlCU3BxBQLYC/EYcs3eoEMY4oxhfmgbCNje1kfWWi9pqsagn5w3xCmDSvRcpE0C
effscP35a0NtrXVGPKUrJIjfyEArHLkBBEdgySs9uVNj+fN6Iysr3a5bMAUXoQ7kh0sX9v+Hs2tr
bpPnur+IGRAgxK3tOLETp0matm5vmJ4eEEKIsxC//lvue5OqwXzDTS6cGQkd9pa099pr5VF5005x
3e9pO5S03gbgIzcffOGw4XePihFdrjvrbY0dVLp2vWkS9pLWqi+3KQHcQtBpseB4zhAtMwf9tSdz
bbLXuh2g1Scy5Qdb6GjG9DiVY75wws/sYRuwQCcdQE8JDNVyqP1sC0KtrNsYBw/462sz174VIdC6
bEwWTdGLksz/AOAXMJZQ36qX0kozvITUZjsQAyjmUQ/vP/VtkXu3VZxESHUg9lA77caUdRw/kD7Q
w9kztem/BC4ffECHEZUFdwQXJk1e8xgcO+sMys62IAFLK1EU/kcygk6Agbv/6OHNvVs3m5e98uZo
Fil0m8su8D8GuUTBwSTcB2CFV75pQ8sZoMRXoEw59T/ioR5DcEtADY1Uojxf//iZDW1nWngAenrj
1eQjG5ypPVEHz9et5ACn71grf17vZMbhhNapr4opVJBN9UH1HYDseazcB2hQnpqoKY+eX608wkLr
ok9TxEqqeGBPvKgh2dQGQnlfSI4C07tITMBmImCb1gsowTkbsj2B77QV5Pr8jyJP4zNTyJHvodkz
udvrczbTvp1r6SionifTp/8laU+SD8BShmfwYrMliMJc+5YPMDJFbWNecGhS4ryHmOI3zVC3cv3j
Z3aVnV9Ju0ZmpPKzj2ZEIMb4CSQBOM399qbz4qVI3dwILrvtjd2xFJRlWg79KwW3c7lPsqb7FjRe
la8AouOst5MsdEga4vZe/LGfJv7Ak8T7RgH3vQnVJD5dn6e5IVx+fzMEdWHG4Cx2Hlra1juOm9GN
5y1JMf8p8HznDf9PrsVTYMJ0cu9JeH6bH5HJwZHVhgUXX5G/jfJTmg2A1Ge4MYW7hHZs66asjG/U
MA3uYRJTQ2+jAm9K0KYgiZ90eEd/oKqpnF3aN3gWsr7tDQROeF1V4PIcInHLk9pHrCptRhDi+6yr
d2NHQ/INwjDNkpL13KxZ7kRU9SiyPElf2rAfH/o+q1GcsURYMnNvsSkbatb0rXDSFHd4vHpIQXcg
qP5sBtz22qJ88jpAIa8v/pyRWB6khWpInLVx/5pW46RB++pDw7QOPOjDdMoscUTM+F47x9P3oe+R
IUlP2pTp/kJHDTwkcsNeWe8m4nxdNRZbLyJQKDSrijF8Sljf3Acx5HTTztcfRlot3VpnpsumbqAd
n1Lo/4VPGnCekztF0KWpQWdWK87310cxN1eWRwlYMlVVWoG/7mKO6dCfgxTPn5r50SbzFzljZ/av
rRvBBqhA5SFxng2j0hwgsSP3OhsoX7juzGxh3/IqNQ3Bvxq19Wvgt+bAwboGXiW6FW3a37fVsF8f
XLUVJExeEe36YfdKMx4hGdqVgcA9z9dwk2Gd5wumMjdjlsW3UeCQGtLJL23B3XvKBvaahcMSlc0f
hYZ3HKVvXRyA9hh9ZETiZ0MiCaFvB1yl3R2iq068cdOgYI+EoBAdQk8+lfcCnhH14oOTVelWe1X4
maPCNIJdBZeKwdJXLThUTZgGW1UVyKfuAGRn7AaYDIgR7cuR82NaMENfBUA0SGcxp29ASDKq+yzL
2gkUGEMR457chbl/AsWq61bgKOm02vPoUvdrZCzDx5R1EAy6vvFnbMsuJGdFk9Yo2BAvCSlLkNVA
eKzbUu2DQ750JrOGJw4nql1JDkLLASnJir/ghV6JuzbIPH3rOM7KO5NdQW6cAslPaPe9QE41ABsz
ik/pvmjccCnKN+cgbJeNREwYjln7UtdjCFhK8UoNcz+rIH+dymzpETuzGv+wcxRpNirHJM+ujIry
mLYi/ZZSUcWPTdWOC05ixqRsYo5WVFNbdFnzkqhIHGXkhN9Lp1/iDZobghXmAeOr647CB68IeMZ3
KV5f4C0ei7smTfm6C7JNzQGhWSRqg354SSmPH6lu28cwa5aoOmd8qK3sAXSWz/s6TV901oNhYQMR
nsH/otIJrNH91KDcy5guY1/HgKJeZcEM59bEctwaFwwd00ag0xISY0lZiHJT6NqpV86Z//d9U5PR
pSYL42eaF2l4FBD1Qti1673f1/3IjH38I+oBlTEd6TR+9mj2CYlD5wEiXumjF/gg+41U5i2ZyOWV
8o7HtrU9GGhGImdyihfKwuFQVy2kD6F1q4ss3RO/+Bp0wz5vkE9YNy7L7t1uSCoDnBU0sbl3rDn4
Hf6QwbQjcuWZj7vh9X5mNoDNUgGm/GgqNEFJPyYvO5kOAfLnShhq1m0Am6RCBa3T+CgIfw4YZF42
igIcuCl5v3KibJoKE+opk/WooKPKszsN2FhbI04NEh2U+EftUoBpbp6sfQyJXEpEF8iXPnbJHZge
+IPTLOH35honfxsJ1DRHOjg4RVJ5kRAAF8auRqrgbt0SW3eNS7AzddoyewmShN+Dz9gcVJy/rmvc
2qcmCgEDzKLmPxEq+at32Zjdegrlbjer2rdL4zVKGX2OTNQr+KOgbShiCoBdzEvce653MHNu2FoR
nKemjPMm/dSCzX4Hmulp4wJnfIj6st1f72Jmee3KeGq6Lgd7h/dMmWy9DeaogmSC9L+sa956Q7iO
y6vQcbJPtafpg7poTfW9v9JB2MXxAvcaU5Sp88pIk90y1XjtZqLJYnx7xoHb0g2qakq4z6l+SVrD
vK0J8irbKp/k/HN4gSJuwKgWNC/Xp2pusS0rNhkEBp0+Ys91A11LnEvfROjzj5Nrvq/rwLJkCEfW
JbY/ee4jrz7UJcpW2OAGe8RElspwZg4im1+D8iyLI9B1vOieQWZ0EjfYT+ODYhW7raOs3TQsjfeV
XuRemEEh2ZQbQoYV3ti5/yrE+KkuAAvbJJAsPwntH6fK2UzBKMCQDM5GlLjg1Xd9Jt8fZmhjFg1p
hMfCCiI4FKCWhFf3ELX41SMvuUEgEQITPVjjPJzA17t79/YF8vHL4N/ExYQL2SLk2opHxsN4OBhR
OfsgwsBoYaBNrJP+2V9Xp0vR22XQb3orJw7h5a6V51J6w5mBqQtqvCouFuKI79oUmrfuwryPmwKg
YPFoJmgWpx70NbbYN1ClrSDR9OhFEL5d8M/va/ygL8v7SISJIXMZIYKBgr+tjnl3Y0IXYsF1uAGp
43eglQsoe1xoNcWL12S/rq/Xuz4V3V4s/M0M6jbL+6YOi/OAAE19k059XNzVTllHCwfbu/sPHVw6
ftOBYLEBltVNEfcJ9Y2eXi+jIrT+geKrAAy09cEr2x/rBmO5pSIFRB0nvzyTPGj3sib0aUhIcbuu
dcsnmZhBjMuUxblpgCMFCYkb3Lqum7e76+2/61QxU/b9YiilQTJNnmNDn7oyKp4QC3IPLkjJFnqY
3WTWLcN1eih9xVl5lqjL2GbA4ELX4L/cRRiLlzE/Faw5tIXexWCx+h7JJYrY97OKbmS/i73eBDTs
iTwjufxfk6tjEL4mHpjK0iZFoAYYrG3iyJ0XqaPMxa9KLyL8Ltvsn+cGerY8BK8S7OgwLc4ZyhRv
kjHKnrgn1MKWmHEQNoMl86hOoF4izz2LIlyTU4hCsLoGTZjzucogS3x9Z8wNwvINUOeIg95LyzOT
MdQ9AcC5zXsEate1brmAJAM82+hQnmkP9QKPxdGt0t5SrmfG/m0OS567AiyuVJ7bLDmh2LWCRjj7
JbP01xgHoHor5KYIEda+Ppa5HW6zWjrQVJwaqDmeocT9S3XqJ3JjDY694PcwABAeo2LFScdP0+h8
1b67cFt592THJrM8A1Q9Icw3Ynt3afhQC3Wf+8r5Eo1VsZvc7K5RDdRYu7jbBrHnLhwYc3vCMmWI
RUKdO/ZBUeGN9FkI4v83Dt5SvdhM63ZY0XMdpXxIyp077kqwvgF3Un3thRdGS6DyuR4sw6wSk0D3
aYBh+iRGpXgPXSHw2YAE7vpOmGvfOrtpgnhsO8DwqzILyaa9hDCfW88fisP1Dmbctf3iT6Db0LSc
y7MLTcOPUzSaT0a6WA9TVguZ6hn3Yr/52yRqqiwjxblrOOfbAgimF1YV/aeMV4GzCwPCXtcN5jKL
b05pihJHAlnJ9GQyA+wrqKTco6aTn2+dAkHNBeuc8QW2zqRMPRT7lL08Dz0nGydVD0WAOJkXTl9o
XP8IvBxJ1ODb9SHNbQDLKGkBppi6KuQ5oajMqMN+OIKQI9mta906rAWksPpxiMITLS9xpVbqHS/k
0lVg7tst43Z1kUTc8dMTd9pw1w5gRa69ail9ObMMdiwAcTeG9G6YngRPfrERISRwRu575Je3QTU8
D4n+dMlWLCz6zCa2AwPg/Ms6HdbFGVRh4QaX3G4LAgL5IS7qYiNGvgpuAw0+y+D7oqJTHpfif/24
IBHfFZ54ub7cM8Zu8+YZ4jRe3efibEr96LOI7ihACx/6vK2+XO9hZsnt+IBbRH7G4jY/myganuqI
iM95sMiGPff9l17f2Hft4QYRl1N+bivUCxbCQ3pINcOdlP7vdd9v3b3zjumIm1GcvZCwx7yl3XiH
ana5huYWTz2bd7MO9BR2vcpOeR74/r4aFc2fh65yqn3Zt1P0vG4Yll23vho70eHYYI0ANTwzVb2p
vBZUrOvatyy7LdMhHcu8PAcB8M1ouHA3ctJreBsoXgbW81t5IKYpfJUcSADWaj4A9JJfXt9rPv6f
+kRRSiGDOM7PMmMO3QH667EnQNnNkoze+77in8rEhJt0ZJyKs1TQQyrcjuw9IqfHstDPuImsEc65
zJJ1n3brRldNB1vTMgw+ySqOqt+V8RJxvj5Pc8O4WOEba+OIfWR1KfiZAuy/5dhUu3EoLzXfhT4I
UoWrKjkxENus3QrXjkzzczLW+RZlj+G2bgCqmQoPLLmlDD5dH9D7zglFA38PyBT9ZEqTJweAENht
Ciqo71FSZgs2Nzdd1kkdOIXvj4HPzyDS/08OTuyAnSB4yXEYbT3c2Ja4ieZGYdl2E5TaLw3F9kUU
v96qsCvFPk50PiwY9/vvAODh/56mSQuVSwHngdKoQm+5P/RPZaXrD7lbON8q8CB9ibwSJQCRofrG
hYv5uWp97HpDIyZZQEoxO6ux8L+2jpt+jppU7Na1bl3VqSQ0U6XA4QHhvgffcxNvQzslF06Oi1X8
+0T/p6awSiBRj7UozmE5qsfWCHlEJoRtVTIsCWjOdWEZfNvTqpL9FB+IqRLw4YXfOATXN2G4FHma
2cJ/2MbfWLw38MGQLuHnqDZnAlUIgupt78tgHA6mCpV+XrcSlr1T6cSDD/jKGTJLe4EQ8u0QIg11
vfG5SbKMXBVVNzlRnp+VFtGuhFPcNz19GQdUha/rwTJ0F6IrmoZDdmZZUNzQzpBdMlCxmyCZcXO9
i7mFsGyc6TYFb3rL/4QbQJ/NPkEAj6QIa6BItSubVdBxlzLL1FOZl8a0TXxwp+RXW2VmO42LMJIZ
R2XXCQapdLkzJdm5RuTkuR01+BtBVQXK1OuTNNe+ZdBpB0lM5iPo64GBb6dQa5VudCLij+uat2/i
kw+pqTTMzrQauw9FJthZI3SQLnz9TDSR2ryEEjecfjTNcOKt4Q+9z39dWHdBil9uXZpCUclvso2r
yuIhkDLfOK7eVe26gDm1ywW9cvLSrij4OYxT+pS4gJJv64w4P9bNnWXhJIAeb5ciyByKropvy6lv
uoeKEtBsruvA//uMopC/jjm0ds6mhexqGjeq3naTBz796+1fFvkdb24rIZvU9GgfdyupQ/GpxHvj
oTPlC9S35aOWsvgUx8Gv613NbWPL1nuZBbk/ZQIY/jIutxzC6vom7lFUe739mWAitckMJfUTBxgb
5BN69blK0g9jRp9GlHXsIu6ajVRQHePVg2dAQbh6h9klg74fej701HCW5GFxcLy6em2GsC8WFmjG
Q9rlghJs3dQACnd23SY+IpWbbwkd1FaxUu9dzpa4qmeOk3/qBVWs/SAIIXWR10eeXp5QlE0fYhMW
ZGEoM3vNrhgch1plzqDRBWq1Qfcm7zMjfbohnQMvQL0WMrzcXxex/KeC0E/4FA1Jl537ugzkvnCU
Nx5YI8OlSMn7cRlq6yITaJ34tRqbBwg+Q3JoKADziaJ7HXxM04lugpz392VXBwtH5dzsWZ6AM52l
aYyjsnNGZ+vI7gTuvOrEGsiLK1I+5chHLQQy51y2XVM4dY6I61LLc9QrDU1O8j2O++eMyNdQJQQS
JeXnunXKDVzMk4lAW1E565yEXVeYlkEnWOpnZ1IF7aMCWDtBwNH0C83PTaJ1DwiMD+qLAgMLOhxB
OLTlhoIubOeM03dDldj0XiJ31/3RjL+ziwsRO2hC16vlOZ/UwwimvR1iFEu7Ya5x606ADHegWT4g
C1Srr20LocCqBLv59S+f2dl2VWEtUUbmhCY+qTw5JWK44QrFGGrw7y/kTFFKH4puiZFnbq/ZNYNI
ZIYpaPTqozb0EAx6/MNf2ctaA5iNPXZhyJmi7IPXQ84rZ+b7Je14fZxzk3jxhW+eAa4M0sSPTXEW
JAZfrAKGfNxAakcvmOzMA9MuKQR8fCzyKkF0CnlU7lZHwp8JZFV12Z/7qE83tQo2Yw82sHXjsVxE
lCQsAo/R//rzxontXERCFzbF3PFqFxcSRCFzI/viXHTNQ4nD1C0hQxNAfLlyBNt2ofehCgTfXwiU
Gh8ETtcHNXMA2sWGPZ9aF8SyF0oe3Ho4ZHsCgUArgI560/lFszB3M+dfaHmGNmxLOfK8eWSIYDy1
TSPIh5wDlL9xaBOsUQlCKMsuNgS33JCLWsUnLWFdqJ/e/D/YfmZmyuZyrMuk8x1HsQOvi4HtqB7S
uzRg7Q0fcJsjnRs/XV+SGbuxqw4hGgDyp5onpxolFSeqlX7JY84XrGau9cvw3lildKJgyDrAQpoC
XJcNZC3HfeeHo9ld//qZlbbLDXWkPFfzkR10nX0LBjAuEAMla9zgl16bcz1cRvZmBMmEoqloKJKT
C/WvYVvnDLccPozDU6m8NUrxl61kGTtIuahfEqdAmCfxpi10auSpvtx51hmEzfGoKlH1A6kZ+Jwh
3eMyb9fGwyfgDZa4Z+dmyXoPBKL3+sIk0UEkEDdCFeApKKP47v/xMJ8zCMum02QcfER2o5PoIviP
kb6asU4PLEy+QvD++/XtNNOJDaFTUVkmGeojkGca8w0yTJC51tUZFTH+jRcv+qcZq7CxcyhzYmxq
vf5Rmu6HTFh5Gy3zhM2N4XJderNh3azyAh2G0cEdyvzMpVd8mWJdf4Ty+FBuJiPqpYLluVPEBs65
4PTIqxF5eMcxz42o2+c20ckHUQGBHHVgDhfILX9sBpOfEil+cdqcr6/T3ARetuGbMQZAffSjqoZH
1UIZwe2QedlETgUt1XXtW0aPUBmkfkhDTwH4GhG0bMHDAO72/brWLWtXE+PtNCTtDzxmOrFxSVd8
5cVK3BW1JZxBSUHaVJvh8Q9HXFsD6zfSol758Zal961fa7egw2MLqv5t7xWoV4QawbCwsjOX+j/V
hm9WlrVGThNN9eMfaDCucs1W9cARtjw84J2Ubda7dhsax/0sMOVQto+kzH8xI9I9byALP6l1sHkX
bJ5/71MTQ2wRuEL9CATWHSrS+BGk1s4qiCy1EXAp3iSy5KN7MtPAdy6DmD2IfM1NMvSo6lqMr8/Y
ml0yJrNEGUGm5pHUcfIFMpEZ30UeJDhur1vDzNFhF41pVA0HWR94p6Rm7Q8XXFYoE9Ly4wC564Xj
b+5dYiPhaEFzMajUO7UMrCnDB1GAXuHe4xXOLXD3g/4CRCo98gh3OoBP9vdAF4Gde8NcZ2D8GMSi
LejGiUN/afFmZtWGZqi2bOOU+e4pcPSnfsD9txgXq77nGrePgCbvAFJk3Ql6iQBgMdT7OJuIOPHd
uiWzHFgyjaxzTOOdCGNPDAV42z5r4o8N6gkXDuKZEdiwPuWZJqeoyzm5pdftZOyrpyzsl2q951q3
fFiR+rFsG0QvuSb1IdVJAmx5ufS4mmvduqn00NZs1CDNo65G574gWm3DCHGJ63M/07oNDwzEaEBb
ycU5AJfKTctq/+BcQgbrWrccVt24ypFVQX+MQo7bfPKjO5SmBQvfPndhsGuNPeQPkmSQQAYiouuS
8KVP2/hz2FG2ISl4qMsiPkkT53vXQANm0uOPdcO63JXenCotNQmXlGPDlo3zIqCS+8Fo78v1xmcc
mA0VRPkPd4WBg+T5WJ4vFSZpAsXYnooliva5Hi574c3n68CF8xopPfR0+OjGqI7iFXitIDC+5IRn
ohs2PLAIar8swB71PQNOcJ+j1oGP3n0jJqTvcB5vERH95UTFParqVy4J+XtMUI9HWiKqyAmweMNu
klDR9D4jNcqlri/LzD34z1nwZtL45PHYAxnN6c+ThGv6GrRTcyZ++msazJLw59zSWMaukWdD8iPH
yVJU5mPaJ/rVRQKu2zSQSFIL59dMJzZqkFAHLwavc08gxwVTxOX9xgW4tIvEGxbCADMbwEbZDVyD
7sTX4pw2jGxGvwC9ZM5/Jar9YTLIYqSOIzeTG947NJcrh3UZ7psVqmNHdCHHCilUW+z+DCtoyuAG
xDvewuVixlv+U5qXhOCP8Hr3RIMge6kpcU6gSV0Cncyti3UOoq6qhqRB0p1g6sEvzsL4qc4oWC3G
DCSt17fx3AgsO4EMAAi/OoygjkqobNP2pKiqd+satw5Cqc2oesAfTzyW5BttdTTcl4YpszD9MzZo
192BHCOOncynBxJdRP5iREddp3buy3jqbx1vkRv7/Un6p9JOtSjJoF3lIo0yFA+qbdVzBJ6lpWTX
XPPWqchkICtfu/SQ1NDtISkgu2U3tgtmMNe6fVtLi3II4xKtgwDwZGrfOSEsH35cs8ShBbi73sb7
+zy06f1BPR76EUhUD3juBxsRQHSvT7x0W2hkX693MXM1CG08HaoTczMmI/+hnfInHzO1gX599Uou
MaqyRl2e78TNBixWZjckXnjvZ/hzve/3d2loQ+zY0OeT9J3wIDv/S6rHT38CiXhK/TeG0tlf72Ru
lS07TiFP30dRRg9tkKbgRJvUzzgj2cu61i1DrktXltk0kf/5OaTxnFOAg3thcd4/HEIbXEdGUzi9
NsGBjfQgnOk/15M/XabdfY2Cso6phxwUX3c+/rNqOP+A6qrYQ/LYDQ8JzdUdssvkEVgWuaAON7Od
bep+Nirp5pPLf4hiALIfhfhOt8lLX7xOg1yE+s8suM3XzyfCUV2R8R+U0/YTElHkZwEc4qonWGgT
9CfgBvW5E4UHxRK9Q0TR3QRFQLdxmywh994fgG8779aFgrxPyuC+loCr6AKofhTgfl2zwsRGSyO7
xRMR5ME91B1feEOGQwPu6cO6xi1/3bcN7WQbVz9r7SDjGLBAlreZhGzugrldGvoXaUNsGZdgYgFS
cohrbriT8qeLVnrLXWghD+JFoTIM5f8TR0iyWvkwg0bL33elHjCkqTHC+x16Cdk3JA/vCiBpFwz8
/aUmtoP3valEcSolv03bI/YWpwIkVlNfNWJhu851cPn9zVVP5UAJGUnIzx6yxUCJMBW1G9AMBAsD
eN+kQTL4d/t91VbGrSrvZwgvuAHk19k1jufvQq3XFZ2RmPzdhS7d0lUd83520lXNLq4iEm4rp2mP
xOFLMup/Yo/v7SzLkUcqHHy88tx8M4qhgX5Pr6rkBqtfK4TTY+oBITDIvPC+GJ+MOrzhjCg3vyXl
MDRHVoNo0r0zEjtyG5SN/i3HQIldiqTJ9Il4g+Pfg3m38w6TGqCgRAKDKuBDDRI2NC8NLQEVbHOU
bmnUByNoOW2mqWnS+x4qPhSKDKhODdVtSJLGDPuWBQXd67bSzt5zcuovbJb3z2Nwgv8904DSN+CN
Ssg9cmH0aHgXbkCkkB3BGHbj1Kgpve4l5rqx9kyHgnlaVk73O6xqEHhCUUfHGzMJiDdsu1yx+Ckg
svp8vbMZA2DW7hEZ47yKXP8e8oKeuRWIKPJtJUGad7regXdp6Z2dw6ydA46qHv5manMgl7QS9Y2r
8xpOyMjaZ/7O96eYnvuGa4ffibjoR7JHWCFLgwMNu4b294y6mvKdPxZZDnUJlXG2v/5tc4O3Hslk
7LMkKVR4aCf6gsR2ug1ltUYxjaJU8nJpeeNaIh76GrktBMRa86MP4VcKdyUKg9iSHi0It/HccuWx
LgDWw+Mi2EB6aWHJZqbFlvNwAfZ2ggpAZj0hV5Z4AduNI8QdVk26DdU1hdsUjFJ6jxxZutMdcnJa
By/XG5/xtzYUVwQ99C3A4nZkefWUjFAEAdXbXQPaqpVfb/kAR3pBUmiP/G7TYSAPpuQhOcQ0GqYl
3rgZ87cvtTrBRmdC03sXlgmEn7PlVf8R4rhfSm9JCn1mmux7LIWilqrbmt4bFVwEX8HspdMa7FKL
fLgze8i+y/J6MnwM4StlEffB97YLoPiNEv+oXFjpuQ6s1ykNLyR+tOt+SrAfqxsuy9LcDaMeV9UK
E/siK+QwYJoouYfcVLbhWhvUji6WPcx9/WVh3jiHPOp7nTCjzhMfPg2dB34ftohmmlldW4s+mFQ8
hG3PDqTufqQSoBmWBC+hBG5qnZVZhwbxpecEQUMPdQB9csX1WUjcwpdze3MjsM4MJct4LAtSHGnW
pjeuJ157qcJtmwULT+uZ+bdh3KnHs65z0+JotOPt3AZlZTKu1/lPG60NfS0iDeAHRzAb0m1N3fGu
01F/s2rybbA276Czp0ROfivUO+BSFD4hvud8brSXL3z/zOzbMG0KMVQ1ge/q2I5d9tpGABhtGneA
nHgT6LWdXNzfGwsgvYglIGSoH4T22YbhRrVJqxF2UKulMOjMItv6LrRK4r6KAnHUMRigW5O4W7Cg
r3vL2chsoDhHz9Ojgk488l2BpHTb6vH7ujW2roDG1ZPTSpMee4LiNJaCcTUYmnEzloviN3OTY9mw
Yl1Z00DAxC6MqEhs/ldVIdut+37LfokfljV3FK7GDGAMpM2BV5JRt4X82H/rerCubkjOOBMtc1yA
BvWZePSV0N5sPH8x8DdjBDay2tS1kyO+XR9NjtyGy6GjSAUo4HKFnXp9DDNLYIveyzaIcg7w7hFq
mmSL3L/Y9gnQyOtatw5ITmvgjkzEjy6pnv7M/nhhVV3XuGW9smbBOLhhcbxUHdJg0lsvq5ekP+am
/vL7G9fQZ1PVu6aUxz7gSPcgGbNJcgEeIgc1Keu+/7Ikb7pgum49jZqaY9sAuyNRhFINoL9b17hl
vXKSEmqvA6DYMSigEh8sbRNdkl+Zmxzy95e3iXBEkWJydJ83OHtxuqcyfPAvDuj658/1YBlvG+c6
SutOwv0P51RDwu1yNI7u4uVnrgPLdi9QqhC8K9mRZXh2EfrqBjrZdUmU31wfwYxh2QjoVBEw/2tV
HcGQ1e54VIW7phg/XW985uttBDTDmyhCsSGmx8AtM5aizrMFSH2oFxmK577fMl3K60YqB0XPgqnb
Pi3DXZGuvT/YivZpwgbtMCwvyfsfFBCfLbJrn5rL6Xh9gua+/jJxb2wrjct+6rK6PtJSITMoUXDb
SMrO11ufm37LciFlC+HkzsmO/cj25OJ0hFve5svbf+7zLetlrI+nKLmsbylgUzUsDP6nXWQtmWvf
MmCdg3Ecj1S0r9VPYIXJtjKLcYG52bFslyO5XzpOB555M5wvZRPCH7sdUgjpwtV/7ust2yWF14ZO
XuDcFfWx7wCDbNws2l1f25nGbZhzT7QHhFKQHwOfTMjto2Jn+AIEskPWFewRG+GcDKJs+x6uGRLJ
zjaiUfo8dnheX//+mdm3yUFTkYJTOY/kUYZQJ6aa7f/YFx4EL+s6sI5dN1YpQba6OlLIh24UNtIx
qNjJI2qJU+fS0jvRun/IP2NvHGsPgFATj9C91R3ZMpK3+xhuuuib9nbdQC474I2PABUQuJXBvHjU
iumdFh2K5Ya97wxLXHgXV/neOCwr5koqVOkiQGba+qHXRBzdy0lmXKRtczFBbMNTIP67Ppq5fWuZ
tMqh3kEjhmVJh4+1B3rgqYEy9fXG5zaVZdKK952fOwQjuTxV+6450QmwTFCYrXsL29Dmtvc71JLT
8qgdcC78OQxislSeNjM1Npa5HusiZHEsjgGCwBDxQLRvwnP++tTMNX5Jg73ZRX0U5niF1cWRudQ/
Qoc6fhhYuUpHxSU2jjlBCiIs+6Q81j5wzJeJTwMf+X6wI6/7fMuaexBw6cwIdexB8LVRPVLVXZEs
lb7MTc5lP72ZHFlSgdQZE8fEjV5TE/nbTI3Twhk/sylt4HI9JWGbjWl57BMzbVWtQHsA5d80W5qb
uQ4s+4VmahKLLMYLUgy4oFegMfojJw7up3UVA8TG8romm2KBOwqm34FAzuUmFGEg69bWslozcChf
9nmKNJGBEuvFJ+Ac+7yucesQTqtqGsoEajKmGG7+LC1ErJcuzzMzbwN5XT8qdQ7A45F4Dd9IDmCL
8buPneBLjKwzZ4ytHCQHlBYZMmJnghHkhaSF3BOBMjw2hg9dvVghN2MANqg3CUMl9HC5puRlc5M0
EPqLysVcvhfGFzfzzhlj032iWH7AVQvPDKgaqG/AINTVR8hxjJ/7KfCcGzIw8Stt07zckzFo79qO
93kChv+JQUBF6gaylgPgkyO9IeCFzTZAA1Q3vMfcbFAVimgt0bEgO4hvcO8GwUoiP3iTGquj0jUU
l1jaC/Z/nF3Zkpy4tv0iIoQQQrxCjpU1D7arXoiqti1ATEIIIb7+ruz7ck7erq4bfnM73JmkkLb2
sIYWwxPqmQR9uvGi/d76sYO4m0n8YjPV4RF3biwmuumjpSxzSlhVQn1d1rd9RSbQEuNpHXa9bumN
pqy9oRD/uDI6GN3JIc8+OgUaY96WQb1Nk3h4Rfk5/yB9Wa5bWazhO9G2fEgogMt6KcKNT2n06Mt+
fSAQR3iSc0cONmpbfBu1ae5my+9tVwckg3NUDcW7Jj5QEbRqC40Tu3Otgucm5rvsOfQuOYhudru5
j9tfvFX8SJDszHuTkprm2qTitxob+FlxcG/wgtPF3FpFzytWFoTCwqtjP03PxE26oqWQpemou2Mf
r8sbl9J+RyHEH2AJyXc+ZnaLQTbeAeft9KwBZY8y0Y0T3UogNHctpswPPi3liZ3H+bkJ27XO+ApM
SwOEHBz4agBsZQlTPkqjFf6+a9icygIzj0KYYNlo0M6Q5lR0zmSE9w4PnWq7al6d6IhpNfSuu4Rt
LBntjmhtkgz0i/5BDoT5jKzpsGvp6t9GwwqeOasqJIB8xhFNJ0RHMxg4Rwipl2uSruBr2QIiO/3g
xZFTlGAtVOTpRiVKW3hoC/bCONS0N3ChsifCmgQ6GcrW0HiHd+SPvvOgqcPLLGQ7CHDb7ylWITyg
OA/hK0y8eSdTM8C7NihDcWphrveibBq8oq6UGzEWQ3/q+DJuXOTK19ZM4S8ZhouEz45au00DFbd4
E/VMdtfAiWBmToxYH+s4SMkOgMP4sPBA/QT52r7atZV3BSg3PrPD0m2bvgl2lhh5LO0qXnpL+joj
YYi8wrm4OQTTjK0KzJwQ2SqUD6+MjMSN8YRFD2TFSOq+UjMfj7KRoT9oWRS/+iA8z6XSqYg24KGa
fs8TBItqSYGQEbp2N0mKPlE+9oW41WTCswQp0u2s9gOJNn5MtM+pwsgl92ta3puWhXNmJjpNWUzm
5K9upVhOr0vDNlHpNMmKCQ4IR1IBBeJSCITd8GaFz167ypVmtFTTtNUDRuYbBgXu5WBC1STbOgYb
8yZgbqh3cN3C2RamDP2VLTl5aSpXmS1VCAf5pDz+XDULRoahsBSPoXF4H4nRZftQe9kWr2ENXzuo
ApKC5WgSwuGu5YZ3j2zBDopdb5/aoK5VlkL2VWL0xUF9IqoWHTCQOLa5QNU6qnyqPFsPYTIU5U07
uNAi9Z1GszFFHMlHEnNicqlGSAXbMYzVpkWdC8NKuDPgtRVmSeG4Hrtkm6QLLMVToAPGPacT1kLE
I/S5gCUjci/WMmz2TiEwQSSENfuohm07dGNg4rPqoht2gY6TEYgaqOjt8bCThouKlC2b84Lxgt5W
bVslOZlGeCQlUaS6F98M7dTm1tbxmvFmitnWRmvYwVVRh6ndEFJN3S30zyuUubTgIFpZOzxVERpj
mWsd/AQb4obwevHLAK2XYI5rV4Fa6uPxVVhJl41taUD/klrWC+ar3toRhoOyS3/wtO9Qg0BNW/Af
CkFvvpZ+NXYbVDUXRwBMISO2jZM55nO20nAJ3tBsxV2MY86du+7DEBKYsloXdqpS1ZNl62bWqDmj
WP55B72RkbwrzA/mn9AdPNupIjfoKWCrtWtgRDhDGQK3hpX8iUQTPCVaT8byUK2+SdHiBrfiCIim
b7e0rY3NyyQdwt0chjDbbo03fBOPseOv1czNrXJruj4oiBGPJxRcymRqSFabQ7FRL9sYAdblhsLB
eQN4lZzvgUFvu9xUvuDHcE7YekPmgue9ZFTuWDis+zLBNnj3w2rno0s9XOaReBfk6EhZR1sypXo6
tXB4NFA/m6JkyOCtNZL7cC1S/60em9buIWurqgW67sVg7hMJJhIi4hjNuFuDoSAnQJHG9HcZB210
XxQy5b8h5haE79VcgkoL9X5ci8maVvO+hqKsOwZlC4kvnCN46P7yMk3kC7pNyoGVGUu/JfDTcZnw
srbPhtHyGaMtT14m6MrXYZbampoONTTwhBXYXHAeyKpYcXVCLaGTPPaymVzeqrB18D9wbXeoYLC1
LBvXUOjvZW7RpdpOLU/Ldwk0/JwlrqgI7FJTmryoxRXN1s8rDn3hZTDsyRzDebZCWBw2vp+aZyCW
BDSptSr5oR5tV25sWi/RXiKw+BsHpOwIYzdI8OXYsc0RNtt6GNDXhC/NocAp7nBHIPLlAO2AoU2F
NzLHLtH0OFSM6a234exuuCVtveu7JPCPQDTWw9GIJXyn3MR8zSLIo40va107c6Jmgh95MM94klhF
sOfI+kWn1w00edyWjwIZUw42ZAHvSmxYGGZmi6zPISwaDBOZNA6mXoggOlh2jZ3T9RQLX3+UEyni
PWTysBThAu+SjC3lrLe8WlbzyqcwSW9WeFamHwzG4qHbtHUy85OtbRLtxsgUzWFmXUt2gsexf9cc
/MutnVb4leZedIMft4r3rbtqXJS63z2ZousZ3AcQRLGp5ZFDfOwVS7hUEYyToyladlAodk2UoY6J
F7FX/QhN4iohjf4OZfVGPSjCpP9W1AHqkA0TMrB3wjUdZAnTgQ6oq6ZAp3dKubq/Fsjs1KMGmi3d
0k7EFtxA1dXLnrRh0ducd9OwPkjkSSOed1jH5heDRv9ZMKocfPXKXBrqe182bMxswCf3BtNSZBc8
TltIP6uSJfPeVzxSTxLltL7lvJPsZBbKaZjhXA36gxTd9FcsgTK9byVMwXck5EHktn04td1Wlw08
TrM+Cog/FHyw6cas50CqK8vocZnHwGc6kkt6aBimDDu9TH16C913AQEmtXTEH7kiUh9b1ieoKJvF
+R9FmIzuiARnIG0mVgisf0zNCnq6KIdegh4L9bLJ5KRurdj1ZRGfmOigpcLqZhEb38DLfQvqtgs3
kLAABYbwChJMRdklJK/oqHcNbpgoK+dZya0grGNPBBgzc6uh++zSjRz7/gO4xrQ8Ri1rHk0xl/11
i3k4P4o2crB8dUvjrzxQEbBv8g5c7Rx9wGL82QC6p/OWwqbvLgyiqHgbDMHuNBAKd9tQKDHlNAUj
Z4nn+EYGZT/3WT8g9zlNpceluwQ1TW8DI+OTiwbWHiwgKHRHIWnOy03h2jptYZOgJgQapRqlbLZ4
xUAaTpdoiXYVgcvKnPVOdL6EcWfdslemXRe+rHMZANVSq6C+Z7IfuhM4/0H8zfAZXixZtEJvIlcD
RZ7kOpqse0Ri+I0nICnh6NUmPbOhk0Dyg6yaMHh3gTbiCtJq1dXiNYZ3WTNq3LrMVgpXk6WLLuDu
3BW8OqZVQRg4W+MSv6DSjIrdVK+UbBMb92+tGAf5LkqL3E5AMkVuILjdgQMrqm55hp5jpe/bdizn
X20VjeK3G3hbPYTNHLdZ4BdRX0PzljdnJV+5bCsSlOUOua1pX3nF4nLb4pyTX5QBgLPBHbjKG9pE
Br1mU0TlLXgkhmRi6cbx6A0FZg+KyWvyROF+Pn6IMqrHbVTYhh0ZG/y0E03vl5z1ftI3NC65+6U0
FnuTjNrqbdMt87zXvWurFyOSSO50RKjZEL0Y810MuHwOQVgiEYIC6ojio5hWNu60qJCJ7hmblrdx
xB38AZZjJHk2lzDs2iHNn+SzsykbHqOkndYTxAiM3C3NhIwEP6lgT+CSYEHttARIS4gvbLF3YVI9
FSvSxruKchwp1kRV/8PKSWiRlbyPqm3nK/FLOpiIIJmoijH3EJwD8ZEy1E+7mIHq/FxpXDa5rKdB
XKdYdzAx6w4FBXp7rtxHvhzMdaRW3W3LOSJ5GMS4HzOd+nHdMoTsNaPF7KK9S1PZ5mrqUJuSeHQ2
HxdTVrhzQXbYcAPnnMwiWYEkTEy1PMV9vaJJVipHjjFgaz/bEEJUWcqgI7cN3OjD7GyK7jO46NF1
u8bp8L1dZ1rvIQAjTmRwSBIBu19x5hCEyFGlJA6vC2LFC5yvERWN7ZopF007tHCl9kiyOja3OYoi
8yHrkbGDCk06qgw3IPs2h2Kab5eJN99Tkgzl97KMo8dkBscaNUhvr+tyoeDyhyNfdxPkhtS+lRIR
wrUJvOXKM6imLRI57tg8nFtnc9pj2oRPzbUny5B7zIiAjhkJqg2vx5RsiHXJoxBcqm3R6ITdI2nA
iSYM+jMbtpgEUKmmxp+hswiAVi4Y1BUf4LFWKQRwuOmmIABPm3Qp0+557vv4Wx9NKFT6juEiYHCW
D3YyofOtWCPuN3jG6kkl2rz7kPX3diYDv0PXTzW3PeDO33F/WvPDCTvrLFHnf9tp1u+RH8vxoQ14
gqp/HRKNNL/Seld2hUKCCPgnInJXRKiTMJ5db1ZlancgoUzCzez5Gmy0wQE+S+ih51dUYV5gG/Yb
taxdt1VgM9of08D77q4vOFoaFqWVuO0SR7YkUH7M2tAhJ49KDyQzSwT/TkegOT5w6FKTOzZE12qI
6psgpYvYWoVsa4tThtO5dsAJ/X2bi+0YLO5X0Z5viQLGGPDDwP2scxucZSZ6l+IxLTtbfACCaH+e
dSAN7jYI+aMOH0MBIz0yjHiWvunbrZzjtdgKCA5/2D6y6x4DCejyZzKUnD8aVG8iX6O1iXZLmqK9
AksUdYgYFMEzGpjmSLrzMhAvjT9NKdFHS2YolBedQmpbRBAT2xGXTnoLwHj5qrqg/YVrVunNAGbA
kqE4QeHVdAi/b3OVTGqbJLPDQY9TlUVIriC/hMiSo/vCxi1JySR2JpiwnSDVipuKNYWJdwqo93Oc
DMvnNfaBRftCBQ1SDbKGZdYLeCzlFQhyYudxHHEaF4MzCQR78Uuny+JM3g0GW66EHEMWJ/DERknS
oqobsVfx52RAGt0NY3RdIAmCESnwqZlyvjmkVmrsohAOIfEIRcxc+am+402cFFeQ1Z70hrVgbUOv
GD5euYxG/gG14dqiVd/CeXmEbFW1S9s1nA8OoifhXuNi2RrI9qJGmVsdIM9tsCnZYg0eJDqbA/kU
HTvZzq7Np5CYMWuAk2r3xQBTQVdG2Cd0HJb2uV8kygUpmCz3kpMCHSQtluTGebRpnjUf+bUM3Vhf
VWVTDJmtZiS/3tW4rqoJ7aWWerT7Oqi85BQS8FfKFLCYdz36T7No+x1sTf0xKBrLUGUaNIaAbYDx
8nkvf/NIJTe0JSgsAs7MlZ1rvk+BUno9n5KT0zO9TSN0eDKgXaI0b4Qbm00f0DXIGRDYHwR4vmUr
2rLqTj1ZV5mDDWNuGRlncLeQ/6o7VUjsCaSF1BxZOUQ6lxwnzfYWok2tw2ospl1vkNTTYtMpV36X
dJbfVK2be2SH55skNepFCaMPFmpx9ys/658HbI6RFZQBOSnUvcOWo1i64kuVjKcO1yyurQK+TBR9
sA5Jcz/iZr4GTSG6gfqcfYZ6ZDdkJZzhfzaJH3/hqCT1demhQZcZX+rzW0BSJ5eFlChJvfxmh6n+
0JCgeVJSu37Hp8C96w4xM4Pzd3tnAr3OoM0wmYsQ9BOMYygd80S06z1NXQIUdonpJ/SF2ycO06W7
thzTbwS9j6s5PVthd8g9DxJdOvRNVOi3HYFQ4oaxaHlrTFAj+embZM0rWTiOzB1N8A23Nbnjc1IG
kEwg5pFjZnPteLEMuB2j6pbFIqk2qzrvSj7F6MAWmnRXEUowtFGEey+XYTx5UaAjPIdTv8GG4b8m
+NvNm781+Wq2ABrdzdGQF+VZbRdYNrRXeNrUh4EgVAgT4bMhYTy8UuCPTZ4WXq85gQ5jlK8+dQq3
QFDCe5Kgi6WAUf7LVWK+JZhz7/oZZzrsLM0RPWFOurSy34swjk84n+6lGaSqQJDha5vFaIV+I8CA
P0YlN1dVOiOB72DmsfFTq94EbMV+eV+tv8fF1e8ELTskaghUuSoojlQBcNb13/989cvyJlK1fLSu
QmffM7cfYMJ8xMInhznR1mV8rIMPqwv4VlP4JDqHqLSB5hR6BswjVdv0VSu6rYWUyK0RUSlBTDHd
lWATuqimS92vYSiDN1YhD5coqTug/0A+YwthL64M8Tw423CggJn8+IOXiyY5uCs1mEmtTh5jPc9X
KEz4d7QK1JUNEvINPyLeV3Bd+YsOY3tLwGKDGjlplmePPiU9KJMW75DcQrCqmrF5VqzrH1hBxh+F
6xE1kOOcr8GIqn5TeQH5Yi2XJL2WTVOvS45u2VlBrRwgM9iHKBkzjQg9ZcVIIZewkARN9nVe0a80
3q4/EZ+K/RgllOWYUNhTlYByM0DDsbwjrZjETTurHkkMacSMyRt63F3aN48NHfh4gpPr+MtCUz3v
hxi6Zrw4C21RTFp+oNWCzR8mBcp4FRhzT3ig1YvtYEaHMD3fRwlrz9czRUppcQ32eZDq6LpKmTil
CbE/0Xafvg0DBLDQnYyTfbM6giZYH2IxZ3T98mJGYjXAPqrdQwxSir2AB8VRAhRUbFreoskvhpKc
AnijcShPgfmIbjLH9ZaUWI7kzKMo1Ioq1EE8dO+nVAS7pgVQIKPoxvhdhC7TUxJUUZDNCy6ZzTTC
FFOvKe4z/DV5DDqSihxkGCy4Yyq9rQGlMhvZpMsT9rTa4TaYjp6WbTZ3Asq/rvPYMIvpUT2JOPAQ
ISRyQCFT1G8JpgQR9o6QL1wtzbFTQdHmY6f0kOOlFPuzqPQNbuBhAjouhIiDwBed2nmK8xKhFxlA
sIBiR517nEk/H6oRIQr3NNtBYwQUK81FN2V0RdRreDk9kx7rBRGNIXgkwM8e0FxEgxcRNfqN3vr0
SmaLdHAR8Gbdwyhv3Q+hqwbgwxxC4Thojxiw8LOhLgSUHXoDrbtBB1bvQjihxlm7nPvFCbX6sEDy
sspkw6qnro8rB3kFUt8Z9D7zCXZ1z3CtHfNzhnDkNZ9jNMaC+B2H67fQBqeADkK02ybGhb4XPii3
IzLiYN/ZFEsK8U7xUhQ13rbsDBrFaQn5Hvw/A7R7ZAJoBwgD5DDUpv6omhR9v7okaO8lqXgGfU4i
PWZ2X4aheiGMMLgdEN084jevvxWsO2GDFcInpQ0tDhKmZtEd3HCRADBcNNgLnPrffezMI1Af3TGG
BMNTUVLx23LZ/ORwJXo8ZyQHvAXgrhJIW/GmDB6DBFKX15K1SFhlkA7jY0J5DxdKs/jtCtHFR/SZ
kUd3QEnk8dLDIVkXiDycwLEuGygHVHUMJBaNxCJ+8hSjkVFj6mZ9D91x1/H3ronpA/Yy2g9NUGG8
hUd/THWL5mkVpSDi1HC5RO0yE2jaLk3sNgTaKpuhgZtHFsUar7iXqfzGS46ZksAI5k5UUXUqbct+
nr3n3mg7yTtBDfonCRF9+LKQOpoPsZng1kgL9IALS/t7zKLLXzhCIEVGyC3HmYfFUfboCj1A9BHD
MQznCpLFpp3oPQt6e2rRmJ02QXjeKEav9bhv4w7ZVu/K9KfuIXq/ryhVNQZHMUKM14bcpWOJbncf
jmYHK3BzlTSdMmiNmCk5otZFR4ME4fC9r4K53AK9lCAPnPXTNC/JoaEKBUUILcXrdOShOAwtZH99
gI1JBlLzjNjWpmfqm1Jv48zEMRUVCiqloaFzjGrOnq2F4e9SjxwcWIgCwH4ZxW2u2kE/dQJo0FQ3
eoHQcw0uzqbgnFx1AbhJ3rbBhwJS5UPGbFo3i6Hl44o28rBXToktSzHhe1pRsN9h+lHscfsiJIhg
0eY0BzKZrnAzu7vSuG5boJ/fgxcggmIjnS/SjAEPw7MGYlKwmJrgnZj3jothS3jof84uHR9ASKZb
qK/1b72B8Pm2RWa1JahwH4ENF7cc6c4N66v+iNrdxpsONU6PeoyitK/mtL2Dol8ZbWodrKdkVbjF
hrHApEzHE64GiV5nCsGFJR9pRB/oUI1bWlr7ZJbByMy058IcJ78HHSxGoUaDUr3Ny/naayqDdiGa
Xvxd9ay6XTEdjza4xZTc8JD0f8ka+WqwVEhG0zJW3zB9QXUh5xq575JIllWoBd0WiB21gzVR8NH0
Fk7cKYnYmg3yrOzbuzm6XgWap1kso4XvQlnyfR8168+RYL8fgu5clGsYpm0HvOMwCxLI3OwELvdb
eCOOakv9hCQJdwpaETCVrg9CwRyHBrz/K4hQzOQCesK7Yow02fiiT+zJLuvwqiz+GzlTdfv3lBSJ
Vvncg/iISxRY2QCZ/3wLGZPhO5XoV5SpMIdOusqjWuXNAVsNxd65Tw+Skurox5jOGN8uyZyYXbNU
qtqWCTjIWYWyBvRoJn4EoojYYZ6jXh3aOEYFELAYKZpOiqmBintJq8egYBRzGcybwMwdIrwP7cMS
Ya0ljzBJwSEHVLV5nKH2exsF6DxmU8wxfphDtf7sscXcHV0L8kjqsP1OUKs+xUlivg3BIGwGs6Yy
AO60hrZ1db5/MPputgbxpNkQs9g9hjbmxZFO78d4wHRByhJ/DJBtN8PiX9lMw/Kmlxh5Zaaa/LEF
mOON4iU/Ro3HxJfJqD/NC277TbWoYIeMEsN9dNDxGnU83w5IgDVAfn8PAtTSr9GbrBGxNwLTz99I
nrR875dK7iZwd4O9gn7+aQkq/5db9cS2vQrnos4MF+wwzTpZka+lQfdhkvKtCG2X7uWMB4bTS/CI
Un9FSQqn1y3RroEQ1gBqPGqx4btc2woXbGoxmNbJ3D75KjaH0NTlK9rT+gnhRL4NPMREFHO28lcZ
nusCk9RNlFcYF971U0c2FoU2e8XI3l9h1N5DMjGM4LmGvmXsN0EDmE6TQXhYvQhJ9KEtDJp13AXO
HUwdQnWgRNWSmRmE+0PvKa4+yBDojVyMHg5mIGLeLJaSAU3ttKqz1HCAV1JJlru5Lgd108KBpn4O
yjh0ewxCm0dWSi2eSh9gYNhCafW7qqESi3YqZnk7NwUTOVFIWMYbjInoTVPBk+WYQFjW/sBHhNMh
8olcMZchgGqQuGjEt2Tqlp9doro8GHgtt0XvMGVKS1Kkt+jE0C5PJ0u/d+tKmtceraP+kA71Wm0C
v2J2jCPduz3qJvRj0CGv5G3KGsQTVJ0Y/aelZ8OUDbCuDe4BtLCvseUNYIJo0rKv/Mw/AxtdoO0o
6bgfrJX/y3jq0Yw5rMEabf4I8BWev/U/sHxCjT0Po6K/UmiU7/R6jkJlglD7xed/hvm6QNvRohmK
s7zC/6J+q0jDNJBOT6FnX9k9fLY+FxBZ28Zu1mjmXPURQHYnD9ADQRsDcKLuC2LAZ99wgbjrcZMK
FGD9lQ/ACDv/hCSpv1Jq/ezDLxB3FdNL0DIsEBxX7nCxmez/gdT8BEd2KaOH7K9KUe8ARxYTsqO6
7CbcYUu4p2UEK6m5XkpkcwlqkC6qGP8zhOKl0iupFqT8i2iBmwVHz/V8yBN4av77hv1kQ1067xah
ATis7uUVLgaeA4H2iphzP0VC/xkA9VIXkKPEoxSMuSvQRflDCyzMtici+h0UqfgjOSZ6ab+L+cAc
YZQIGm80oFfPMEKiY/z/IWp/sqsuVQDVkp7HbQkOBUOh+8KDuWYPYbD2X3BUPwFakstjrdtyEGMS
nkiERseBYOrahgB7Qck067xM/F9otawAI/7ZS7844+iTo4CFS/EVcqc7f+aL2bV+/H8Q6z7bVRdH
nLjAxowHwZF5cPIdg7seDfRHqtqvxDk/+4aLc64TVNjQ9wWSH4OOPjNQ0MlnadPrpe7/TDkxvJSY
YsjJpeplc0XThV9Bphhp9MLh1fLF0fjntx7+DVf9j8tCKsz7+MTQ0YqDjOH15sTBAq/TaIjjFvkj
Bkd4KTXVIyHW8Hbur3Q4AM0SwXh4vPcOvbhksxpUJl/h2P/5lYSXkh6STdBqnLS/ZqRCN7mGQIu3
EANIaqRG/75xP1mx5Hw+/2PFiIFyge6oudLwCcpF0qLL2QJQBcOFpP1Dum94KcvA66AJijrBt/SQ
dcf4eBOyPzQcAWj1v3+ChJcR6Ze2vyK4TJCBdq9QhkGw+pL2+M+xKryU4urP7ihlKJGCwHoEKFcw
jr52Cv/kHV+KLGIaX4Y66BDNwVVA7V9kZFne6/FLRuUnMo7hpRCXZirSrOhm3LHyTcbVHYuf4an5
G2CLJ6BhX6UuD3Ctfl9p94cH5CIa8lmGgwxATqnSft6cedIt0JuHGTH5i3j72Su5CIfQiAeMdmpn
MBULJGo0UWjul5LQw78fi88+/yIYkqLhGNOG7ESJ3drAfJwt4P79oz954ZcCNJhDFaEe6+jkjaD3
AmJe84lgFIZW+hSj7/bv3/LJub4UoRG07MqljuhJlSHZARomY8wHqRuXh0kPvQMelPTDV+zFz37T
mYr2H1FEL2g+UBnQk49AnFCyLx8KJNHjVMxfCHN88kIuNWl0USFQTSM2MS2i3OM0ZmUzffz7Yp11
qf4vmyEU55/1H4/PUfwHQ1xNVzYdIcqxbAwVP2UQPbpUHlgVZGiEXTUU3/nv3/fZjzn//X98H1A9
3njWT1cubRpMi2ExGDRfyUN89uEXmQ+wpsWaGj9dGQGStkYLctOoLwUKPosml6pptrS140llrzCa
wzQB8RwD8afzYtkS6upt2H4DfvSQwEGnG/+sxAwvhdTYaCPg+ShagKKZoFkAWRmAMb4yf/lnwmR4
6V6MzlvaBcWCn7S628JCCEp2yK90om9QuwdZ+CVL9p/LHcAu//vFt8tgGxnjd5w1uiyY4pB4sNt2
1kfCp3xBdZj44PWPNtmlThrHzJ8EQzhdscq/aDBwNpMHpfXPPvziwGOEXiURHH+uoNyKbMGOH030
pVvOJ9HkUiZNEl4EgLrbK5UE3zCLBJrdQNp4Kf6ItQonnEuqrwWPWE6Tq440Dty+akS8j+b48d/X
5p9C7/nDL0/3MAxuXqbqCBfJtjgBatI0xUE1C1o7uR0D1ZNcrs3gvogm/7R9z993ceCrpDMTX9AF
attw38M9kgTiYJL2fpzVMyA6T//+s/4prpy/hv733q0qVoQ8TeyBntVhdn206nqfOmLlF12Mz9bt
4k5n5RQOQpHq2POEvZgRowQetXLrl5gc4TP91dX42Q+5uNstFzVBuwzvR2JQo+ZOb9Lz9O6PlumS
9auAmGFwQbcHu1jMTQpFk343BqX/4jX80+HAa7j0L3JVZ6DCvcxHDZ8vMEWC2QOjsiyHEIjqL073
Z99xcbp9BWwH5bU/Vl1X7ZSGTgzQVSCUma/MfT95B5cORlwmpTXRMu9ZPQVgxiwNGFJxAj/XP3wN
F1e6mTmFt1ozH7ziYJEg3/m6HvhseS4OONRf5UwEaG3wY6B3YgVKRFN9U2O098UL+Gx5ov8+axbo
IjnW63zsJ/Rf3AQNx26Rf2J4f95CFycZMDShYxbj+Z0s3+C60yHB+RNi+vnDL05xhc6jiOJ4OXoA
0TI/dALU4jn6oq3z2cJcnF3IFdeiFKE98DCk3+G6gBFXgEH4tz86vP+HAFysnWNr2R4EW98x6pjy
0v6RojNW5pL761ZgL5vULEewGn5gBA4oYMq+kGz8JHZeEn7l2rUGKJX5ALzVmPn/4ezamuPUme0v
ogqEBOJ1mKvtsT2OnWTnhUqyEy7iDuL2688i34ujbUEd3lzjKglJ3S2ptXotKwmQ/zDH9GCXSIIw
vOOsMXdpjF+t/K3yXDIRo7Q4dIMYICEvfuRRM+xsgEy3Wb+l+K4DcAQeFJEKjIfiH6BW+altARXa
tsSK84KRd0BZVDlcqvnx34FK1iExVuVHdOugOq4nQjzw1t1FpulLNT+9h3YV4X2murICKIFtY1Ac
OGBl5eWxMaHG1eX7P1W1HkCCy41rjhOqSE+A0iHK0qw74+pg7gSRgMKbTxWfThwKUYAVnpb70bjy
nwvGu0uQjGKvHJp0uNAyFnszpIhxmzgI4Gvqu0KYlkAcxiHSv5DRRbYX5IrhJnLFufH5dP/uy1EA
Glp2ZMhzZuAK1EDAzmdd82PTtKjPB0D8F5U0aXcJ80nUJ2nlgXXPQojDb6DemL9+Nt13Xx+nURS5
PesvvERxkB8CLcz2HeqvV45xmnVV3w4kBDQt1E708F4IzITZ8CZL6m7b1tVnA1IOguE1FbtLCAxd
WAL3gmLGbr889xrvVR8NgDWPwgiIj4sZFdWpaEZ+DVpk+3oLyOQITyHbYpCp+C/pXCC8za6/OI3I
gAWGVLnrrN2VNQHaVDbgQuaunbeYf6ia4DW6g0SfbLPEryfgv5bnSbfEyi6MZzppEcNsLiLxZoxc
Yu7nBOKWxpE7/9s+RWsFNrI2uIVLq7EmCOohPQ1FKmb2Vkl+L3fy8SQ5ahYDe+WAMiEGZRFeeA7K
YgRKHA2eoCwT0KPlPj62Jkd9jKgmCUxd1/aXPgRkP4Is49S/kSz/bJhrjIgfLwRuX3/PVV+NtvCg
P3gZO4ucA1Ct7yARYq/sw3M8U9NiUClSE+tmH4GhU/TthTYMGW9+DEtsBoM7w4JeJxL4ACCszJVu
IMqW3zdAeo5VLy8caNAHUXgooujHtQcbXevz7+9CHuy1yJo+Gi4SJf8+N0NxjNJVTheNLan5ddOO
m9oA1xx0X7iHsq74aUSRqc9i93XZkHQdKOECaU+TO17bXJBJT5/DVKCgvk4BvxvaNSUNna0qQaM3
APYdezO8FgbeCEQTnXDL8c4gY+hPLdDgx+WR6LpRAkfTGkRacIOLCQTkpUgsB2WXku9jEBsAUSTA
MbHc0RwsPjBdNcmeUTtgEcMmJ1hmuoBuJ9OjWXaoN0SuJEGNZAOZCSQSgXcrXBSq35D/Q4XJcuea
9VJz7xRMAnGBUotLliO8hwJApKDMPucVCAC29aD4fYjyReDzCoSvkKavALV7tz7PykMnZuTsch+a
tVIz7sQuga6GKuOlByf5Pgjkp2LMwZZf8WuE++PKSDSuqabecaxEYTUA3BdSD/IhFg2g3VNZo4xl
eRS69hXXp9BIQqEEtqrAyaq7zIY+vWGu3XV1U6Sc9qEk7dIi6ptLVg/jsUBl8enPWROF6OF1GtYS
ijp7UpyziMZIsmlqLigeKR5I5D2PVsseo16suKWuA8UtBWqccu4RPN1Aa+hbgHT4iXU89Tsn2/LO
jL1EzXzTCJlWVOM3lz4H/U/AwXiE+gqQgQzYrnoCps7l9dYMRc16V4lZeEPcNBc5tIYP3C3qHDvU
EdYlHg6Wu9Bsi6pGiDAYXgZK2V4yELH4VQu+y4Bi53UGOflu41yiCshib/5puUONDav58KJ2jZx6
KarQ7GmulSNfSNyt0dlpbFjFGEiOCytoZPtLCIgy6uWzFPWeWJgwtnqUCFbhYdsgFEeUtO0DEDsg
pWUYUC0zUdPFwmSNd1o3CsUTCVTjjBwAT9SBJCjJKwEjBiBOHqwCAqA2roOvy6PQrT35+yTBh6GI
hSfH+x7FYzIv7gurO4Zd9zZDTKxCvICZ/Xm5K92qK14/CoNEHWuxTbbhF2QDR99mqHLa1rji8XiZ
mOY32+YCaHe+C01APrqZ2GBT66oKBFgm7BQS9chR56F7rEaXnVAiu0XbAKFEVYEwE9NGOUOMaGXm
eD6t/jA10W7t6KCZd1UCoo+DJIiRPL6AI6R5hDSUuOuGmG26+qHS9G8DysrSQqHffLsBbc6XEPT3
u3zWOFieeE30U2UfMjdAYXaUYOJDqKJmCV4EgrLND8MY/bvcg2525t/fHaVjlGEaSThN96CQ+wTG
umk3zHne5cZ1n6948QiJdreLRkwO5h9kQWNaH7IU1B7gclpj+dUNQPFgh4ELBUqpw5/XsqCEaIJh
bXlynS1TdVnwNCRmFXUXUeLIhJJjZy969+fy5Og+XHFZ3tsoFRJQZQRo1fNrd5gOozDXAqimdVXz
AYSG4AgDV0CMEllUEqPuDtSjXvtp07ercg8I/NRM4mq8oHCUHqAe56KSyf613Lgm9jPlMIw0JTJw
xfxsT0Dp5EPjE/WNeWP4FR7VvwCIsDGsMcV3nZhYIYd+QrwbwUThy7Bxz/YA4uDlceiWYPaKd65V
1AXo7i2YJOJa1aGMm3xBpfIKGkDjWmzu9F3jEB5wXZQa4NvjFr7EO9D5Zhy1mgaogzdlFh2muG9W
ZACfoHYw3hWgRdoTqGQfhgQ58OX50Q1B8VxSZg1qxdl4qSog5YpZgtCErGfeQAdiuQfNrZEp/luU
AzATHIndxgu/EZADfQ/q3Gr2EoUa4Q70MuE5SEEJ5MtmAJmK4dnZr+WedWNTnNukDDSaYT2eJF7y
AVrlwDgZSbfvUMy8X+5CY16qMgTN28BAUUqMV78u+haTMNsNAyZxW+vzgemdfXHTzBOQU40AIFjB
nuJNtD3YvEXV23L7GienipMX4ALhIodMI6punngZnyub+E5XwBeD5LitD8W/IbLOStuA6sEu8CDu
FQNJOlN73Kjobl2AP5a7mT/5g9wEnW3g3VRVhE0o3vXGE9Q0wNRWmt/HDgLjBThw78oE164SHrrS
l+a8ShW3ByFa6HlTMKJmK34SFFLReM+BEt2pcOlhDO1fbbsmnajrSvF+2VjWaIA859RUqBY0rKfK
zJAtNE8yZq9R4B6B3lspT9CZshIJKIgYIjKy8RQAfuSPCbBNdbKlfgObOFWCAKkaAaq4CaXrIah6
QMNjg3QSQnv1frDCsj8tG4FuCIrDh7bXNUPaGg+Uo2yyMsgvnMbXJAY0jatiEjyZpolaaLxieL3G
Xv4Ve3rtL3+5xnz/oyORg9AHdLr2XBboPABLHKPMdZTVpQv74zRET8vdaMxJFZQgTHRNKW3zVHTs
MAT2L56x+6KlINtMXvgkb4YVbByR4vekBnWS0RiwVBTDS2BcYllf+6LfixKs3KsOolsVxe9H2iAl
xApw8NjONyfGhcW1Ab1Yni7NBqKCzgqKMgVZ1OAMyHJoZ6JeYKbCxEs080EwDJqV5W50Y1Cc3GE4
AIWFxD3b7T6RzHmdyjW/09mV6tRJ5eRDZbeo3Bz2VIjX+dmZej9SL/vHJd1KQNQNQPFu6dZlXoCP
8ZyBmQtkGEXig8rvsjw7mvODrTh174HFtHGd5CyyHgzm4jiL6zqgxogTXAfi7gbylXtj6lb2K013
KtQsDDIjDJuSAJ01Ago2w/+CgvhgofxnHKanOe6COdJ3tz7NqdgzMYBigQdFciZWjtL+OPrXJcna
3VWzMqrmhOOO/WCXFoJW6dkvIAh0nwwO7Ofy0uhaV3xcymoA01uWXYHDvBHL7b56aUe/Ljduzeb/
wZZOFNcG5LoRZR1l10qgdJGhEBrQFecQh0m141gOGiWvvEHdLZJSoOID0R34tn6AQpmALmT1WVkT
A1RlCkHAbuXimHQVAkS9JAY9UQBCD5+Wub0CDtF1ofg/AVGtGYSB8SCytvMr8OQfBHdsvzVXRRjm
FfloLpU4MDZuCaJoJ73KAZzNEdBdX0AdFICjwoJoMvSpwHiwvGy6npRYAL4UUGC4UXiNC/mDNNP4
DzKI4z7Pwm+gXx3/We5FE9eIEhSqhgWGYyQZxpPvK9EdJMMTMx9QdNoypE46J1wretSsjgpfA89B
LCMozoB3bYpe4wCEF6hKs/dRGf+7PBjNrqxi2ATQQQkoObJrz0hy5SYD+30xs/eB/cX5FnZVcatR
LnUP6qduLWOjG9U8se/Oy30okTGjXDxkUQeOH/CzXzIjY3uebzVrFdQGyqrSBRtneEWu0gSiB4W7
XGYgBCCraADdKObf340CFLcJiGdjcAoIpLYgpF1A7AHQNqRd1nRlNfaslsrP/PG9mTE84qYtP4XC
vSD7hFx7nYDVI3del01ANxAlBEgGIvHSDLD6jfBA6zqBIhTaNywB0GS5B43HWEoEkIOZep5VpleT
IA8SeyBcBCA5nmOB5QMWZduHPCnBebzcnWZrUAFvY1IPlun0WBkbiko7p4C0ht+BvJSfljvQrYsS
AZwm5PhqR1zDeDRwX8XjKTjNSeTXaeHd2dBxWMviaWZOhb3RofYmUIKKazKBudMH6DwcXsF2A/ZF
aif21QLhB9kEQnRUFBwvEhCJtAGqkWMCEs8GHLB+aomX5TnTWJkKg6syMYAaBLz0O8Fwnq0K6ATy
Yvhe1qTfdiRQgXBDkjpWBjrCs3CTS9cUA46D7tq7s+77FXfPBu6OIbCyqNW2imciSjBsd/SlpKu7
vcZsVSgcCvpSF89bPe6p1PoNvEHn25m5BvPV2KwKhRMuyE5TkIudRQ3al94Fv3h3FKCdgtzCeXmJ
dQNQ3Lypw1AYGfiDwcAeWN/BeGw4+7J1QXa1rQNlf6+GGvrd3E7PTud8A49vuRNJ9Lbcts7TFJ+O
h8GjlrDS81wgShygZRswZpsmaPn4uSB8ZY4+LLdjHvsPGg57ekGw1z4ICrHAGI/YcVw+BAwaJTj7
Dzvoge5AxnhN2vE70LRrYpEfm+//dJ/e7VYEHKN22LLZuacC7HmivxVl6b54hP5ansCPVx9A1L/3
QxTAAawCqtTzmPbznQUS32VafN7W+GzV7z5fjFWBt0EPn49Dd3LBYcs7TxjDttYV3wZc0wXH35/J
Cab4YaR438zNNYUz3dTPE/bu2yFvEsmh4/h2UBkwX4LOB3Av0FuBbrNfOfnqJl/Zwyvo4PIW1FqY
n8pywKaMW4IFK9o2P4pji9SKkobPrTvtjLcTIGnyQDK13LpufhSvBitwNHAIeyPuAdC1A/QGahFx
1/hlX7GVyPFx9GOe4t2mZdRZbgGwsqtI+tJL6M0k7DUBDDJJ11A9mjVQIWpmGLS9MCKMA8pf4w6n
Quyf3RqMXDNLKgatETWJCGIeRlA20GhJcQag83NJC+GslQ1U14fiwllqxRPKt9AHNGGKM6re/uXJ
EEBkhTnH5cXWTZLiyBVYSOI0rNAFeOfYfZAlzqUEHOa03LxmnVX0GQoaOvCre8aJ5iDmJBB8dYPP
hWCXEnC35S50kzSP7J07NyBPqUHqjRE0GdAKcR52h6DJ2T7hY7Birro+FHcGt43N2pLmWAjQ3P8E
55ldnYasAdFlm0Exb+N6K35NGqfOXTAMgpXYQdxrPPmVV1b3CJmttcp43UgU506tsqiNNDaPVsTO
dgdlBHD6W2CwXV4MnTkpfp3aPeglvQQ8Yk5zJg2SYwa310gQNI2rEDcO6RbUhQhMD6cmyBZiFLAm
EDBcmX1d8/OV/J0hVSaJLEowNaQokNRvDVTtoaZsxYR0rSu+TFuoJOVg8jtKMB8PdXuC3MRKVvTD
prlHFbOhzLRD5hnZbx6hWgCyh7bvWmvVDrrGFYOBDMwQjrQ2f+ZN0X7Hib58hAjKGg/Wnzvgf5JR
+HbFYIYuAlAqCsRvj7dXSryrk1TdvgHH7y41snjXlcGVDfVVVmEFMnH2req8LevNPfURx4EKjtkD
aPAjBAvkIUuAV4/lNpQTWlesidZpHiL40R9GkVDfrHIU2afhytuNZlH+83YTTxMfi5L+4C0u8NM0
GDuzjldKHXWNK1sCYWCkk8BK/EZlL6jUszElX+y0jVa2BF3zc2R652bQmBhHgGG8XwaEnUCFzaAA
FcU/N8QfzPrc6bvGwQAP/SLQwv2IzBryFSCu97MKujDLrX/4HoDW7b9bnyD/6E3uRH40E06POXd/
ORYOR5Ae/Icgm3WeaucSQOpgF/VIPC/3qZsuxbnLAsgF1FoPP0uKslBof0zVpa6r4sdy87M5fuB/
tuLepdtDMNM0nF8dNa4xGMkqyBPlfX9NHHmA6s9dFmXPy13Nke6jrhRXr3gpWQKBtZ+FiL7VbQ7V
kPZglvTFQ852rLrDcjcf7nAAVc+L984E3NoOp77P2p9eJTwQW4vhFE5gTILGBSRBt/WhOLfBzLjO
XOhbQCtiV0uCKrxvZFzJzmlW/D/vNCjcRB1QORys8i6GChkpjG0RTyUFgGxOz6AhjJbFk1VDGuvz
8nTovlhxaahcWQBuod2aBf0OydHvPZjuVj76wyMk1lNx6bEnnuy6cTgYznnsD0MX7+r6c9FvixhE
8WmZxfVALChKyrC8gFD5R1i5K9e0P892H1i8ygOQcWvsYgoVTXeXP/QHb9fum0O9H31wK+35vjw8
Ovto//qT7iwfyYf9cAj9etfvPhcrwUM3d4p31yOEY0mPuRPFPSjDdtL9HDnAE6ylQ3W+prh0HfGJ
QDgEC18UT6nM70DE/oXk0Zdlu9J8vvrckuJi0iVTDb1Nmce7NIBMXto+5na+Rzn+GqWhxnjVF5eo
ybDpm1ikARmNHdRMy10db0rCcE+lDaggPhlzZ8LChuC4dsG9StYALpq5V59UDAMQJyeXcwwq5R6i
Kemt6CU5Q6XWXsEb6uZf8euoDkQL6csBEsE/8+ixKK9QPtvRfMU6dTOveDbe0UI3Lhu4xzBCJSMc
fpEx3HRlw8wrfp1LyZsGuQvodTo7gEF2NvoA/dth2TR1365sy0QOBVQZ0LxRvRbdF0reltv98wbz
QcxQH0toIs14dOFS/ef81TxY9yTZpV9o5pN9es39cGXf132/4rlGlwMuw7CDuUnpdzIHyfna1GgM
U30j6WpROFOOEQzZG3Tod1Hxo+afl6dH89nqmwgFk3Dssm440LLqfvMGVKQ+S/LVG/jHFs9VJsrR
qyBd52bDwaTugZSuD+rUetc1+SdoRG5KDqJkVbV7CwSdfY0NPhm9t5nG0Y9ltalykUMe8O/jjy2J
MIe+GA6gSALA/DcTUCQFSmLb/M/z9u5wBZ5/1qYMZp+7l1AWAAi/LDesuwiqrAZ1DbVJEApjUnAf
+MGuz4Pfnj6JY7GX7spJQmc8yrw3UBNI3QFTk/NkF3oFxFo2Rhv1NWcKIUwqxxzhAMq8YGboS+Dv
o43frcQaqOhC3MadG0+gf/fN2Xj0UYkM6p4hP4c3Dkg8nKPxxTNW4vrHbyqwQSW4QMbWK4sIEcB2
W9h29iKs4bVr2IUT8tMS8jhJ+5PVTH5jbIKawKeUU39O7TCGdiwCQ/Kls6AkJw5J7EDPZ1O85CrX
wISbsB32KeJldGiz+zpZQdp+fCni6itNAaUHvGzAJp0x/tVn7AVCo4fUGB+pCC6Sb3pLxvQofjuW
0J2mA1aEtA/xcJfGKycEzVLjTvx3QMhJGyCPArd1mmDXBiV0gbMd1BR3Ni0vBuV3rZse6sH1q8ha
iUG6KVPcwbDzGFohCJ9umEKZy9pBHDyOOHKmT717Ww5HH+9hOD78PSyri0qo+cCchr7fpVZzYQ7U
weNs5WbwcSSCh/zdvMetMsmgonEYgVfICsiDmPaK82m+XH31gA4C5AlSfDlvH2h/c2qk2lc2X83m
qD55OBBXDdIGTdsxOUxt7UMO3m/BLRSRfKULzcRwZfeKIDjE5gK+A8+xc/3u1wrJde0q9m/mWc66
HiE0dAUgNcEnNxUrE65rel6Id1viwOveYiDnOrhp4A8GQALQ9Vy2Ql3T8+/vmkZdvcOlCzMp029W
/TKwlaCja1dxWhRHoB58Nj+TVQcI0O4NsYW3lHHOFeeUWZDXWYAFtGR88joBzZT+sDwbOvNTfHKg
YwOwHSYacphHCnbPovlOzcgfm03vbfh4xS0rGmfE9hL0YP8q2TeRfivdTUkdrr5d1F2SW0U1T7kR
+E1T7cE2uBIPNUcnrpbk573IaGAgIELNaV/mnycrPwKO5ucMceWaGimYisv9VN33XrlfXguNBakl
+kNocXBzYZmZAf0nG4Ky7ZpMgq5pxVUDywbjLYerglQgrm+1u2I+unYVP51pByWf0K5n2NCUnpmz
NiXMuUrxnxYMSlwEcbFszunwAE7wbZOsuCmDwHXWQegd2ZtHIvex87KtXcVHhRwNFHi5/aEyz3EH
Yz8ut6u5u3JX8dAe9kWSEA2Pd9mjPMXXX9aN+XfGc7hfuztpgoCruCiR3JxQ0YPzxvBtyAGOtiEQ
7t4PQIgsD0JjJmppvQ1ZKkJtpz9YNrSTR893o7XC9z95v//e7blaWJ9CI71JJ4r58SEO50f75Fhc
oyNIZl/Hpwf7ZPt+tPt0hkIofbkPv2wbkLKlslp2qEzFjIHfwu0fBr4tojmKn8qBZJUnENEg73hB
KLgLoM227ZMVV51TyWlLg/5gpy606Pq966zdTTT248zL/m5LreGqDRVmf4AY6JVn7pcc2F3oFaGq
eVoLyPNnfrTMit/aVcGorOZlhig8dFWvXun5pFxL6uosVHHfvhZR7ghsqyOzQ2jeN+LQh0Wx3zb3
ig87aYAXFBsTVHiPIQRLJ/ZpW8OK52Z9VTc9mbCoXr7j7jlDCF5uebbkD+ZbLa2XU8xlWaDloa3v
GoiA4p7/NuAehSzdTzatlrj8Sa1+1BH/23i8tLRFmmJunFt5FHfhN/ex252MN/uuOCZ3/KW4P7PX
5TFpFlmtue+Ea5d1jq6q7FBCFmwtvGlsUy2xzyMv50YdIr0Iqd2EBX4SfW1NsrID6FpXHDdmtpug
ggXJJ/YSi59V/GJmX5cnRNf0PFHvHHeaOQisFE13HihJqu8UQs4y3vjdiscaee2VuYdYZtD80PX1
KRmlj+L9bdc9pnhsC9BKVtXYF4Gpf3Tt7GB37sqX6+xEcdesh+RBEiDWkCGD1CbdQfhkxa3+vIB8
ZO6Kx0LwNWYhyIQO9dfeD76Jc3s2fPfg+dPjc/aQPTD/5l7+zX4sL/CfV50PulPr54eOQHVpvu2Y
1/5X8Eygtv5slrv+CDnsH7+Dx/xaXo1LcnX3wfc1GK5mO6CKR8vQyHAoRyz1EDt2CfgOdikrnxzo
4h1ymQ0rd8S5uY+GpuzBJejvIYtM+kPK38LqIeMQhq5ugfUW9ydWreXAdPGJzqN85yOGV5huM9qQ
qoXYMWPTBZrWJzLJHZdy73HyVMLhK6+72dHwAAnxexJwf8oLP8/JwRHT0zAah+XV1E2sEgkKy5TQ
DsanEPmWhPsmeg7N5yrehH/hatV9MGQJjgZVf8jM7OA5/RFX5ZWl0n24EgraJEW5ddjjgAB9731l
2PtMZLe+vEM9WekvT44mlqmALdm4rVEHCO6h4TxAW7jaFUF2bybhtosDVYIC5IRdI+0RKzmHOPqJ
hSvZPt3cqAGhAXWykcFbumhP4nMRfk/A/ladNs2KiseyodmKqsS2PwQ0gNRw+dQX5Djk6UrzGh9U
AVkQnm54UM0bSOdbFnL/D2yECHpzb4w7p185FGuOIiowq5tIZk3JPPNJ+0zK9nWq6Kku7KvMinNR
WfttU6U4epk2sVviwfQQjfeZ+xBPKIBecS2NbarKLWIMGzmIAUGfs3SX4fno6I5VuuOOSI/LX6/Z
s1SQFg6Bo9l1+HqIlrv2dRg2zoriumWSQ7Z4PtsM9GX0PvfVtTJWPEo3K8oObqe0TfN5K2yaB8O+
pMFzujEzpCKwIDfYiMDCV4/D3jMemm2v61ytlY+HJE7pPMvEpjsn+Ok627KHKsAqBYsLNNrRMIuN
PatbXEE2nmbU+vcsiHIo+6BpOh5S+8lMtx3AVEgVJCoTa2Q4JZVhdoT61d0E9axlY9Z4vIqpQpQN
KPgfkKQht2S6GN7Z4P+4/Zsl17LAGttTa9/bwoWabo/DQ24WX2k8PTZF8FuKYeNyzl767tBAWTB7
IwZAgsCPnACKumswOd3cKA6ZCRFkOXSYDgOkhgNwbO7aiuziTj72SbUfqbP26K3ZmFSglYzyJMs9
gY4ScozT8eQ4b6id8OXam5MmZKmiKwV1Q5C4wjCdqPkMGGGeD6/L9qNbXWVPDUwrc40ae6pVuP+2
mQh9MxbZ42DJ9G25B83kqCgqpzMoQPnoYYIe/cHIUnk2oHywd8I8PERDtqmUBBnueeN9Z0hGwoM8
mDhux028z2VwAC5wJbJ/DLx11VfSWso0EuWf3EEij60F3afBctJox/ogP6YhMfc2Mt7PohT2Pi89
67I8dZplV7FhZEyavBK4C1jE98SdJw/L7WrOIiosrLemPAIDC07H2SlF3ikOQVXQnwpS7ewhfO6S
lTuVxgFVjFgrSi+OIyy9m42PzJiVOkofENBnFB+cIUO70o1ummbbfrfy1PayurIkUjuV9w1g+gz8
fXxTWQbnatF9URHuNgzxqbMiP2Jy104roVvjeipELBjiIXQHpzuU9s5OrL3X/VOna1hx3ZwoJ4Yy
cnlABnx2EQ27whU7WO+y8ehaVk73nWR9T+gcsPP7Rp7rYeVW8rGT8T9P/O9Wscggb5SW8dxus0un
hwjZxQS4aVC77FPyKbVu6bBGRKqJSSpGzAKHRc8DjIG5vY9HPJTovXrsnq7hcf5IGX1w41aBYmmd
eV7UztP/+Ufj8+eX8fnkXh/M/bj7ZADgvlteC40JqWirgebmYGOFD25zR5rPPaiCnPzrctuadVbL
58uUFYEdo21hXsLhLlpLRujaVbzVGmybpRPabeqfnpnsOnC/bPviucd3FuQ1joEMYIZrOag9cGzZ
tazYdmdQAVY2ctL/++hxfJryy7QGcdUtoOKmIzW72HThm8F4c4sWPAgXt+Eb50Px1DYKEsMDcQtQ
B1H3XOTjJ7tdPbfpvlw5OLhDb6cFQtghK5+FcRbRS5q/bFlHsPT8vY4wCNMGUy0eNOlDwV6CNXWK
jyzPsf5T9E4ZSr3itOle8c9iHzKQ0qfeFuLkufF5D3xnfCQzTEt0mQ02SWNIjs5YONhcOROf//+T
Mrc/h7J37ddg/GqEkMlbV0Kb9SqNPKi+hqXhdmsH/Y9OBXMPimM2li3jHhWzr2bF7kMWnYUAp7cj
UIjIpVHsjBy0OUMHOe5tI1LcdQzrwCnrjN0y0LQ99GFFHi2nXqvb0C22cvgnAQS+ScnyF8FBOxbu
Cs81pHfIKyaTtXO/rg/Fe+PGMg0jMqLrCLWho8MKQAvTYuV48CG2bV4PxX3DqaRD57H4KmV5N9Ly
gU79vgiL59Dg16wAF8RIpicG+jyvBXvK8qJ85NZzp4pbZ4PDRhSa0ZtM8+xIW5Hvna4ajyCCG1e6
+OhUiC5UiFjfFNzOvN54MfEkdywoai15AaJEMfDm0BvBP6CFWdOT1AxHxYwVDhe0c9v6xQS72FNT
JgB1QV3vk2EaZI0zUbdQKmosFFMWNCaVr6S3nsCOys6jCXGKkI3fRyTeHngY5uBgKA2fevTOCLYo
CMwTqYQEZ6KNCXYp6xbaZVP4lQVJ6BeGB4Q1wimNfavl832cDE1oUudGpjiuj04RTd4BmXXyz7Kx
6dqff38X06BKBIbDXJKbOTQSQITJmbzTZITy93L7utVXYkBFqRvUJPFuBYumwYf2UZrfcWGh+K9m
tlirItYNQwkDBbSURd5E9MZlRx4ravHXyBnS/fIg5tVUj5LzKithoCpKN6XuEL1kFMTtMmmcQxC5
32Bi0Qu0VtaSJbpBKI5PRxOl+WUV3MzWldMxFKYTP9R1UJYbcpgYhwpBM3tocebMLF4qHvSnJvT+
hapKfpp6c2W1NSNQcWgQdreiaJTmbQzN0TuDstqm57an1ZqUisacVNTZmFZJSAi2lLCOjO+UIEqJ
tibFzq0yc8Ope54lxafjXPQAcUbFW+x60L4NvChmu45h5122Jk3wVeVgoCjQiiK02c+4kV2dHUEP
HwNDJ8D4y+88NrrBV6vhOBZdqthDgdc2I1Yxag2NaduWuXvjudkOdJcDj53+dC1q2lCAJQBvMwlC
k5WHIt1CKX5v5sIhZjkUb6MH8R6kIML7EOAAf+IDX0np6rpQfN5Bxjwx82G4IQpnYA4YzWMTjMH3
IYCi2vJS6exZcfzYqgvH7hHe5dCT4ktGWefdUDeyhetzNjXF44ljuh3LEvOGa+PYnmPqNdFnk092
fSingI8rfq+JXyqirRi4w/qGi7c4QD0BzY3PhYGTd8zi6ogrzxohm66b+VT7bi+hcdtJkdrkVllk
cqFlGAYWntN5zdsC2MWu6WyoYG+j28fsqTIypKO0Fy6QPn2Q1ijUkrgv36dYI7Gy/B/lQ+YOlEgg
h9LKSZCVb7wDjdqux9P6p7hyZHINpiy6i3qZvCRNDFpxHJ9obZz7tlk70misW9WZAbsWBizi4FYk
2asUEFWLautp8sz0vGzbutWabf7dapGegFMwiK0b5xlolEE6u+8lbCEMafypI2vsIZorjaMEgrjJ
ssoq+/xltLvkPA5D1zQ7YVCcm6MkcbDZiZhGj2OUyXiXGEOJN8flAWqc11HiAwYUT24Y1m9OJynb
Q85W/ut2Iuwuy+3rVkgJDkGcEEZz27ll0QCW9qbNmW96rneOwKqzJYEwm6ASIUzHKy0rbu2bk8F1
gAWTSXWoZTGuxGnN8qjIOcgTg51JRLg/gSkfar+g++LM2DUQYAYjv+j2ZeYAwb9649RM2n9kauop
aTwI4byMppwgzQD+ZgiSAlawK4nDV7Y6zcqr0Dko+YF/3BPTjZjA8B4ck9l08g3opGRrWmsfIp2x
MCqMzmkdgoNiE+DqHHTVC2/NDLC0MMaZJN2NsrWyuzBgxPtVN1MU+aRlgEwEcc3jC6TXqdyzLCij
L7Hhee1x2SB1w57n/J1Hc2cAuBUSJ2+SGvWNoj4ZlUuEizXKNl378+/v2ofMugmUXO3dqqaujD1w
rUDgiSE016ovdB0osUKGlZcYcVW/kUA6d3IEAclUFcOP5enRmZ4SDxqalTJPCK5SIW0I7oZtXezM
thIQkoXY0LASdnTdKGGhr3tZWFHIbg00SNyHoCgNlPVZVnDPBtqs3RV0vShxIayCVoyoO7g1JBqe
wtgw/dEDBL6trBUYiGYxVDAeyaeaQt+a3qrWJuMhLINs2DmRba0sh2b/+Q/wLrBRiWUl9ZtpNt25
iUBB2zMj8s2ehfs66tIVQI5uHPMx/J3VQl4oyiPwet0q6M7gbTgeO+eSDPm0ts9ozvMq5q6qbWcS
qHN9I31T33vQoIBsOvydYJubvOkW4cDYn0qHimm/bMm6HhVHN8noJgFrwhdpWPQrDTB1IhjFPjSt
fB9D3urBMENvxZ518zf//m7+sIcCp2aZ9NanljvuAy7sYh+4q4oOGkv+P86+pTlO34n2E1ElhACx
hZmxx48kduI49oaKk/x5iJcAIeDT3zO5d+GfYg23ZpOqeIFGLbXU6j59DjOcHg+dKPJIlj0Gddsn
MNly3c5Vlky4vzduatsUDM8PVA0RGpyzT7Un3JugXpx7b/S2CgiWK9TE2om29HTO5uYOOTVyXXdU
HusKdH016+ieh8HpwAf16ghaouT8+v9F8HyQkDA50wKnqCE2xjuENr1zkvMol/xJqb/c2rJDT3d8
kuKlEKb/NA6TuF/H4khzEkk0kK/OGPvUyfa8c6sECAxICY1T+41GwDsCB0faXa17GcQyHyN5HzhT
sB7Uuo5lGTtlEe4Kl4J31NFh6F3rMPDyT3PLxXhPppK1L50KFgn+qzIn0JvWtEg34lXLIprgQBFK
mfdQZX3SjgMtZoB286PTOzPdeE5azqN/0IHNFFZlQ/0HQSvyuOiRJiIf+P2ygj/h/4M5yjaOcR4V
XpWl0dBMTwS60sUClkTVQtXWW5GX9Kr1y/ktYvEq7zT6O68VQRHVIyLvB4rX/nSA6rNcIKeHoDV2
V2erl8A2F+MgUo2zokwCSZ/CcerPoHzyrgSrmmSgAnerK8DAf9l0jEOIFGnoVUtBH9qh953PJGRD
COoJQN+v2Mz1eOEeM86iYUQ+LF0nUDV11ZJAkUrtx2GLVde2gY1TSBVynoNKeQ+tYmiN65axB+NQ
O3r78zayfd8IPCjl2Tq40/SUriI4LqmT9bEjELleuAZGyEHBz5FBFqx70u3qLQcaRL0+KtR22u+r
l8nh4aJpmOBCNcmuLTMePXQhAc2Cp4vnivVbul2Wq9PEFwasoqKuO/HICjx10DJ0yAY8dTI1jTvS
pIkHEPLGZrK4oAk5VJlHVbSM01M7j1DkhKa4dvB6zzPv+TJLGT6O+gmjM/LqjywLg1fKAx0k0Ywm
140NZZvA6e/vzpAlzRoGGTjxKHzQ6qJprj2kcz7EY74uFw5h+DXtEN6Dfos+LGFbf1pWfyxjkgKZ
3Y+03WjOtRxSJr/bAnXesG8V4rPA/VwUbn0PymNwD3rzErtQcrrs/jARiCSaqD8PWG6W6xa1Wk6d
7nkgfQvBRlkXSzIVEfG3gBaW1JQJO6lnz618SEM80h4qzQrI1kT6/p+2ar8EaO0FigEqSIuvrsOq
+XV+u1nsaKJRoNuyRF3RzI9a5nRAXnys9S4AIf6wG4pgmaHylTtb4Cnb3jMPM+7yquvK9SHjkAbd
sxDk2mShGdllQUQuO9FM3aAFzVgOISsetOmENIGnP0EOuTp2K/RVL7KZibzMSrroYk7Lr23Q0nst
0qiIgUSubgsAFe5XN93UDLQYzAQqYqSxj3IkJIeRB0m7ojkDWaKjs/Jsd34uthGMwGXwi7LFlcgf
hrIHdigIx+h70fuuc7WCjXaLjM82inGo4WFbQRjD9x6I7/u3mgT+rZjD+Ws25OJwfiKWi/IvYuzd
uRYU3SwYwjCcm40QV3g7e9mcRHVFlksUHJEdMiGLAXRDeJtR9yfkaHr3pHQUFIdSua2fTDLop2SA
QlUel6rOLhGfPQ1pxC7C4xLwCuLd1kjwv2ot1/F77paZ2IgobVYzwhcxg6Q56rh3C4Eqt9IxAe+j
d0dJNG+xZdqW3vB5raHjl3d6fYDSWct2Wa/pJ91mBSS+BbuwUmxiHHlL5rxu2PA0rMQf0XYl0+DY
FynEdC/aXSawETIAUU46ld3xMqzcWHIJ6Pu8+u3GOtiO4dMz9N3uVZO7TkXYp7eSsupWAJCyzNzd
CeScDo5fbxz2ltU2ydhoB/5cPiD706K79AdBY9aBT+HWg9yy0qawTtmOKWFrNz9MTjUkNQWNgxoK
8rlw1Mbvt41geAM4jJ2mKQr1kJUr0J8QMkugOdXfTXyLC8lmIcMfSJ6jbxMiWU8D3EHtRLUGzy3L
x27j6rDd8IY3iKhoUzK15AGEkP1d4IW6THSrZucPnygLENujXCjwCALHDpQPwiYrnseolcMlYuk4
UEwON8qU6h0IpDyoFedZzNMxfBbDxDeKkh8qOgYu8i//3ciyn5tp9lLngVCvVMeFgcjgfyz3gWjO
wLrvv9YLknR7tfoLQhwPmhThFxQpHI6WozJ3EbwxiZ6YFGl45sTh1OVbBNIWOBEzGxmYA9FSQif9
qIPIS2poGO5J5O/bLLqXkfenFTy/4SULko6orxU6K5LzZ8fHvs1MBGMgQsaXYRkf6sIZk4BHVUK8
iewlpySevS2gpG2Y09/fHSF1IxwplwFl7bZT8oF2rCqusizoyV4L3kT3q4MQaGOdP/RE4psIJh7p
Li1xox9h1eambcdxhOxO6O78hk8/ztvt4wXDICcnfTcjCWrjocvy4i0AmnfnUrpAtgkuX6S/l6bX
seKAN4rxh1tE+k5M1ffz49rmZpwymXKCstVIhQZV930Ikb2G3tn3fgq2FApsA5iHzMBxuAAQeGxT
RHU0aL6npC4TD8ijjWPmw2MMljOOmVr7baXJkL8tgpZv3AmWKu5AgLpRRbBNwEwapGxC4Wv1jwr0
DX8nQCTAnyWEGS+bgAlqYpVsA9V4MFE9zBESn6IZ4xk9Ehvf/zBjQHwT0zSGkvDaVeItGCi6jByG
7sR4oln0A01/A1RGRRgmTrs8XbSlTIST4EIjpUrbT0B/qvikCkY8Uu3d8SJNIZQ+TXzTMpZBlIq1
/cS4+iG1XhH64ilcQnB4w2SWPWUinAgQYLlc6vwHobxLcAtnx5HTLX4ay5YygUyRV7bCbeb8x5S2
GsmItIvLykVZTxb1JZkVmMjwa7zWZ72mmXirKdIrY9f9QsDlX1KQwsfpf88qTsqKQlSw/QSFLTRJ
cAhXO+m61Shns73hz9RXOitmmf9ABpZch8WcSxxKFdnKxNq+bzg0DwkoAEJwxqDcLK+5KkL0CNVp
+3h++394NQHiYgQF7UgnAn349Llt5iciUv0NmuW3jgMZ1w46xfvzo1gmYdJwOQWg1K0X8OdwYcWd
QFSBFEoebbiw7evGQ3mpGrJOUxQ9ZxQsYo4W9IumdXa87LcblzcP8gyc2ix6nvPgy0IaNwkAcDmc
/7jFt0zUEWp7UTW3WfoMhrgxAZHjl6pHo4YTjlvlcdsCn4z27qYu5EIom6bwuRDhN114a5w52Pys
xghzkwdX5ydiWwPDgwPdU4+mjbyvodLm3RQjlA9R8fKX8rIzzkQXqSoNIEVAoudaKn/nt6P7Jmu5
bNHS2H6/4cZTF5WFqrrouYUI6XU0sPGXzp2tkuWHbwt4meHE9TTWiwdk1k3RdNOOZfOD9u4Fwgyu
9FPrlGR3Erx01vySVDgSN4ZXq4jUYVYX4Q828OGmHcAYi6Bdf+8hQryxHpadawKLltAfSU7a8Ifb
cHbdrVF1cEFVkogOwhHn99THmB9Mw3DsYEBVU4+8uqEy2BXK/wOJzS+Kf6Fhe6Mn/URK/zhUDfq8
+DX1wcy21i/nh7bNznD6SSsJJp8mf/MnBAK7HKDEPVrLSmA48SLanR/Esuf80+DvXJO0ZFAuJCV+
ZHVAf7UgHPjshbzfujlsczgN++7zMpVFHwAo8dyI/ldOs3wnm/AtXKv8wt9v+DwTdeCVa8mf0zJT
z6oj4F0R3bfLjEP/++vV2LTgLufiteTcO7qz6up4avN0a3PZjG84fLEqEoSLql6Xui+Tv/WoqgEv
0GW/3nB4V/m9WJulem2miu2piyqO0P2yYfgP+WcRUppYIXBv81A5kXglAypFoBVI+klfe6XMY2+d
n5ypvkr78DDlwV2JU2aUW2zRtoefiSIaFa+Be5DVa+Znr8MwoOeAfc775gavmTGeMn3Qnt71pP6V
4Y/njWk7B9g/5wA+7jqVeK3ZdL14iNP9U7+rQ9N4DXwCoe75Zz4JqBVnObjQcTpU6KCE8MvWm8Ry
fpuQI8BmZyY7Kl7V2N9DKipRVRDGflZ9B4Fx7J8kyU52Xpot1Q3Lrc2Mo0G5c6cqT7L7jAE8fioy
5SPdp3T82jPkYM7b1eICJqcXybqsAHl8cyNlQEBYI/UJEbale2n7unE6oPnMOyWuxWsRtX2c9Q7/
kqO76uf53/5hu/nJBYzzQUhQGkGDXLwuHU3+boemmw8gszn89Ymm9BL09iDlPwQ6qdbpOhzru5mF
L0He7HSLS8qHuMP5H2M5aU1EkhtGtHNIDV1DbECRdI3GMTW4o/tTt2142Z1uYpAGvjSUa+nd/y04
0SJTSbF65BjWW+2XlhUzET8p72vG2oje8y5/lXL0P1V1MGyUay02+gfu46YU/Aw6esN66Pxm4Vl4
QB8po/scAipbZUzbFIyTglT+JMM1ZUfqVo+kJ2s8Zv5F3bvAMBtBAYmYm60SH8ctx0DPtfwUKV4y
F+0hkwVMzgudnYzj4xxv+KF0voOKftg3tNmKoG0rcLLZu3hAl5DF6kqMQL0ujVNkd8kJhdHXYkuL
9lQS+QcmBwMZLi/RrF25dcCO0umPAbuhOvjWhmzfptnnKiCfp45tJDlP6/nRSIb3qzZgqgO/1JHg
fBxqvOuhlJC0PcA4Af2juJucXxXLOfwPVZhXTr4Ka/oz8E45eSeruxg1Ppag8MCe0mrZooiwDWQE
DHkvvVEVs3ide1UD/odW54m3CmLdCB3Whf8+Px/LHjDBPuMA+em1WzCMny3XQVEddDB392jj2op8
LBMxAT9kqiG6hl60twqY7CjuK4Dih4aTBILv42eoK2wFQbapGK6uASeRGbopXsXUT9fSU+E1LQAd
DNFnueGTltPEZBqLQh5JX+Da79op+05E79z6errwrDJZxopWaMgrjOQNKeHxGGDz3pyc5LKFNpy9
8NuWpJAAf43qonqc+6U4gmigSi4fwXD2rBjzcOid8rWewxA6vv39sszy2EWDe3V+DhYnNxE+UyRz
XSqGh/4sDvOClhJfuUkkQ0i+Ol0sfb0RTNjW2XgLUH8UaCBR0VtRTO6VlA5pkkbKdUsF1HIumriX
UfAiFZ4XvY2ZQw+lm0nQmTn8hnvAKQOAne4WMa0JNsMltNCIjkwcDOr3kgPFwX5CmCh4hvjZcuQp
rhNeVc2Gc1j8zwTApPMSuTlc4s2Zg+Zq9pxo33tNs8csso0hLOtiknbV+TJItbr8eXIy6Kdm40Ag
vbxu0sbbvm9c6EulRwcYy/QNi+1eDUETPgZgEbyA5u+0BifDvbtvFyKn1nUEu+MoKX3jkrQ1hDv0
JQSZp88bHu4InXlOsZavZPU/E9Z1+1xPzpH6Pft23v9s5jE8nA5aF2Je3De1jm/rxHUy4mI/nP+4
xbn/vvXeWYcRMgHbVLI7GhW/05YmZEB6hYoMyiZD9hoRueV9tmkY3q35kmKwPn2poJDTHE5wnXW3
epxtzMTmCMbV3YLpLR37zHkboj66QadGCL0jt87iKc+3biLLGCbIJQLUvyuldt66qm8+l9Dhil3P
Ge4p97cSehYzmfxdwcIaXughfePTVD3y2ee/nXze2q2WsMDET+qiCV1nXZ03OQ3qkHeQ1B7xMNMO
ItBxxiP6/K6yDXP6+7tdVU5BVQzl4LzlqJsk6dD4uyECoUsx/N/zVWykJGzGMny7hYj2WA3u/AJy
ip4kKi3T4cGZvTK67LVnInb01KsQQl/Omy8mVCTn8n7OHSBMQUWyEdrapmB4N7rMfGg4aHbUyzr8
7Djhty6P+t35hbBtWGoshLtC03Pl6VsxdM7Bd/XwXc09TYaOkgvXwPBrDhaVCO0DrIwDiGBfEVXr
PzmMdlnZ0ITjqGVIo2XOs1/g9y9+uOhmvRr7hv2+xD7/gHH0LFYXVUm/jJmElG4iHYHs0jLKIyjd
8v35QT5e4n9gNcHEhjbIwPIfL4jWkBN0NIhynFC169aj8uPQ5h8EDfSEadv2IsQQ3UqfJwlqo3bw
77KyTK+1brLfbVNGN37RbGTmP07FMZMUbIHOyxJ04fKCXFJw13VuSRNZrupOAT5V3NUNMoOg1Yka
AMPGJe3RTS3KcUuh4eNtzUzCMLSUDB1f1fIiR2zrZki/gGCH3+ZTsTWCbc1Of393gg0Fz3IJUgfo
pTbFuCdckwNyWBub2rZchtOrMZ0DXYzwGQWKnRUoRpQBhTdX17qCdICfFlMyp1PjHwAimrakCWxr
ZhwGSxs1iozF+pKV+uDw9crvXyqoVUaI69OyvfH8b5Juke58fAUwk0NMFsQfdDdlvzJeRocTjIzo
aLqvm/au6jYpimwbwbj0ozktwHq1pm+TC2hVhHrnspvHUKCRranDjdvMMohJGxYpMQR1MC8vDXDf
scOQzmxOqSdKx8vKIMxkC1vIKpqVuQ5Sl84kY+pp8R0sKVu0+ZbdbPKEBVPAXSGi9E2mYEA+rDmm
MHq5v4UctFnIuO/rNctKl2ZeGdNG0732Ad1RYMGOp2ULmWsb4vT3dw6ZgeWw78vWeSuDkT/Np9cN
uKm6+yxnF11k7B8wnUiHIGAjSuVFBynLMUnVOA7J5PmOJ3fnrwKLC3LD8cUsSCk6n97VAf/SUvEt
HVFGLzKcW+xUuWn7ZkqKUB7Xes6fz49ps5zh9gNysePS8uiNl47zsrjht6FK229S1ltdORZf/wdM
V2aBXrqeH9Xc7MQAvo5JZ7GX68Ma5hdlUpgpUQm2ltL1RpI+h8i/7zJoxyY9QYNZI9Gbe95QFi8x
IXUtmofG1kvpURC0luM6bXZhmG3ROVuMZALqgAlzoXfgV7+WIpy+TCr0dqVmr3UGqYI4AiTkstPK
RNJ57dgqRzr8rW90e+gYZJHQKJft8jz4dpmdDG8n5Tj7y+LRO4Iuud1CPbSL0s23g20VDEfnQjrI
J6oAGDFBRKLB2hVzvlWwsjiDiaKTYzgE0UrTt5MfiAbP9az278YCZb3zxrENYHi4wouH5Dqixyyj
wPc4+olKJFujVTyeH8BmH8OdaT0PVQn55DdQps5sl7Z+2R1LtQ7lxgxsAxgBvVoAS/+bhhON7zk/
+QxR5dsMMfGW3o1tAOPSbskkPIHqx0s/e/pqFRW9dsqtPpGPExrMRNIFAF03QTPRu6IZ7sWEoooG
xecuSMe95/jHfgi95KKFMNF0FOF2lLdO8YMWJTgk22wNhzhKlWYbUaLFTibRlyiLZRjcoXtBJ1j7
CiGGddzxotFbNQLLVjV5vuoidaE85oRHAsatfeo1aczRwRVvJ6dti3Ea+d2lLZa2IBGKXUdwnmc7
ZO9p3OpWH4RGfRvtokFcUHKhtU5WfD8WpypraJT9Qr7MiQ5scPz8bnVkOW2stwV0wf7h9IIMjovX
Ij+e4mfQ/N1AXAKdtd1djRL2osB/wcavoDaM+5Rv5B8sDwUTbifBUEjHaMh+LTmAiaPPvbjRxaeh
WYdHqE03+7UsrqfGQX/lZZvacH6Ga2oaipof2eoGMe2KIe5EfRm8j5kAPOkwVbirpC+nunCesjEp
WLW1PhZ3MdF2UpLCC6cAuY6K118RTTeQsvWyh/OGsTjLP0C7pqghlphHZSzc9SegLumOKX6/ZptQ
PtvvPznRuw0cLIM3F4XjvkgqS0g8TsGNAzKijVPd9vuNS7tdAaYsGfPAqM+jBHz1IRhdkeVd8+j3
ZRYynH2ZTyyrcJAXCogrG0QV++igAnebuxwuG8FwcaSpiwCJXaR4ixC8ykt1ddr+TlpeeDP5xuXN
ZK/AfTmoMk570v/J5grNZklUESDjd+fnYAkDfeP6liwirgo0fWlH9MMijE1jcPHzJ69ff5bS6y7C
eTDf8OPMZYFIi6X4xWoSxMgqcwikg8W3WUD7cH4mth1lXOMRYe1Y9DV9qbw1v6oX0e9BOMBBy6+3
cNkWlzABdnWL/ncqhvwXwOTyK+urFqoNKfq7L5qBiaLTSuiaQGvieNqxAyH/Y36UJyA+HzZOU8ti
m4g5DeazGjaiL73yXkdFsoT5gPRD47ndVf1ma4ttmNPf350cxdwUnvRY8UOmzUvd6PJa9fSZs6W6
9lW1pRVrWwzDv4UXtHyQEQdVBfcH/loLvxbPab7ZnmC57Ewg3MKbUMumB26FhN+kz8mRQ8wkESUO
QWeanxBQR4lTFO3b+eW3TcjwdsCklz7K+uJXJDq5A1liv6vKckut2rYohqNrVi0gXqzZkeGFtCu6
lP8vLaBo4EYLvc7V4G94uiXGMlFvq1/oHMU7UFCJGbQX8i0rJoQ/Yj5MKcibJTpkN3azzV6Gw0sS
TN7c0vZF9TNQ3u4ASMnab3VPWeZhwt7yiAZlUEzFL9l1okALmA/VOs/Pk1CW0Se3CJ39MGbp/vza
Ww4vEwcnagecjm2F81GANZ+CbmOfrWI4dB4ozC4bwrjPxaSGleJd/wIwH3Q5htqvrsJyLoPbhdJw
K+qxTcTwfQ2ug1ToMjyCeq9FiF2p25ScqrdFtXXQW9b9H0yc7/i+K2vvZRE8RN8KqN18MRa782ay
ff3093eHF0fsSr0iZS8+UB/qp4cGZP/Gd1TobKWnbCYy/Jx4HFSIYYriSKYgPxaTDvpmpyTfcJ2v
1Rb3hQUNzjzD4QVXvuqFaKCl5T6ziY+Hck2jr2PqiiTMgOzSrnfrVXiRul6rQI3SLIc0F78vM6Nx
4eORjj4JPdYvS9Pmu5LLGz8Cf+VlHzc8vxZ6gWZVGBzrrPsue6qTKZqHjXeVZXlMMJx0ZllCOSI4
AuRVx3Sq0/0JPVihI/SyzK4JhlM5ikWdVwQvoNFXCerF3k0EVtTDRcYxCa+Gvp3RSN40LykZ+1vh
KPn14hYGZoLfqnqSTYNa2wuAqQsgiNOqoZpXZ1va2Rb3M+FvHBwRi7+S8lfqNkgIg9VuakCrAOKm
89axra7h3loWkFxZRfjCqvQaGXuR+F5/dElbbgxgm4Dh3XNXtEDL5/ULVy6KjY7nBHmsJWdX5ydg
+77h1rWzzIuG0vwL5Z5XHygQ1OVV6IDI4/myAQzP9b0Gz75IlOh0k/N17objV4S840V73zXbbqn0
SDvMdLipWQD5qbJPGpJuMUl9bBuU2P57dgva1EHFvOFG55ADITz67vWbLZMf7xzXVAloNUqfngPm
flEpfpWJLL1WQVvEFbiXNx4Alt9vJgsBrp/UiRLiJqtEuGtTPSSZ3Or+s338FOa+u9iKwWkyJ6rG
myxXc8ya9MUh+VatwmIcMzcIRGwBbldnuAH76ZX0qnSfjeW3UIrLnsKumRzUOf9/1le8+N0yRJK5
V6uN0MhmmtOs3pkm8yfQhzfY4zyaqzu9Oi+DiNhGzsxmmtOg7z4uyhxNO2tEb1Ov/L2AlS6RWf9W
aV1t7BrbAMaJg4i66dIFGzNbKzwbu+WYdvV31w23mjRs5jGOHMQniK15NdyQVU4JWEP6XXda4kvO
GzcwnBZyxKA5ScV4M6jsNQhOaOR588Vr++lGpNAHUVg6QH/9aXpJ9nVOPkO0WV72y80MHw2bYI1G
RW9bNB5EOz2iDTRmnbeFtLQsrJnjI7ybVhYs4BLLwclcQ7kkRqGliecl/33e9rYRjDcBY1SGfSO9
W7IiHZfUpdAyEb4LTOqYL+CqPT+MZRVMlv6lWrJ2RZLpVgmWJTpIX0axWWC0ffw0t3f+xRWK2M1a
9llMU1IdpzAvSCJI2G2pHVkiadc/jfxuhD7gchqnE90yJBoe506KuBTuc5H2x3XIqxioj+uqrngC
rLDcNV5Ddqg4bxwftukZ3u1DDC4UdBlA5hwMo75deVkWB0fqpfpzfnVOi/1v14xrpgD5BP7mIQ9h
QN8Nq2PlO797r/vuF2uQuGP/o/a25Ig+zkGAHe+/hpyqqVRtMQIrESn0fuRjU6ETS/IjQdGT5NGW
qIptWxten5FeBMp1VRZDjPyzkE11U3H3iY144py3mWVVzEwgm9LJnWmFEXBTdAmU4NqdvyB5etnn
jbu6AU5tmVsXhuqzYMXbsMv2pHcva1lzzTxgUI0qW0eGX5/185PMURAeS7VlG4v1zbbYqay1W84+
vh7V6j7PBX57u0BJHZO4zDynkd85ZJnmgc6iHFkfjxZQaZLcycdH1KZYfVkfg2sm/2qnDbqirBC7
CxYcfXR37VeQX+9nSreoam17yPDsER2boStHDJFyNl+XK5FfJfTVN4xkWwbj1m6YC00Qwr08BvyS
FfEI2fGBOv4fQEwvS8G5ZrKv4iA21XUZAr7ljj9mMTj3OR6DGxgbm4EMN1bt1I8O6/F1mRa/VQnC
dC9r+GX2MRN8be6VIVUcX4e4Qhijy5/sh1q0Is7wiLgMP++aib1UFxHU+GY/j/25mu/A5Od/8dZ2
uOwc8owLfMhqVTthxzEJlDBdDqXjuM59IDkv8jSzuZUryIbp1oOcNnTDgn2+cAkJhfQysLZrpvKW
xsslmrNZHvO8KgDJFN8gq1FtrLBl/3inv787JqJBFj4CAfx4r6E/HZ7Wu27KtxLEFv8y21qFXwa8
7jv8dhAggj+HZMVNkfXH04V2WdxkpvBm3rBuZAM2T9evfqxAqpKka7rVFmGzj3Edp7MiBRpMcQCF
K8JKyNK5OxKoy1LB7l/ZjHfmVyDdRh+Vm/7ORd3GiL+XuFKOOClaXJarc81cXasGWgaen/5Gy+24
C920PIRLW16xVm31zFmMZCbrPDk6hVKAlsV0qL50kD+/kstcXhbdmck6CUhNvdAem8gj/K6uVLNj
q7PFW2iJ7MxknRd6yoGIKb5+ildrf7jPBnarHGQt9Npc1cFWT6bNSCcfebfU2biqaMz+ntRLUxyi
ac6vgkHpjVPI4mrUcGRZVBURZMFVRqUO7kDdBh7cMG8P/tBvlK1sQxiXMaej44pG6ZsFiiqxStkr
yeopXofxMopHkF/+10YhKyfOhxSTCFps1DgDNcmOQFb28aKjmhrenOlwcT1G0t9gePqmoeB1dLm4
rGvRNXtVGzSi+oUAsW48OYixSDbMKqZV1W+FpB8jkV2zNRUC31C/aTp203bgTM+XWGpyxVm518V0
mNZvHf4bgjTgvK0sDxGzSxUsE3qJvBzT4Wh+36ks+hKJfPwJCmTAxaXjbxASWPzCbFVl4OldCFsw
DvGATUUihexZjlfP+WnYPn+a3ju3I6l0oep7Oj2GHmQHiwOptg69TrvLPm94NUQh6hbqBtMN9Xzk
AlJa50iba51edr2Zvap0ESnghBV+flXC15pOV3uhsi1KUotLm1TsdR8NAe0XhrRVH3yplSueatFB
6CXkQKJcXWYjw6uLFOGumCt9oxc2/DwR2g9JPzTL8/nP2+ZgOLXIVwm+j2kCdR76mvSgfqCE64Bh
XHw7P4BtCxkxNpqgZOSvNb1ppzBKsixfEkcihXj+65afbzaokkEEeYWsxQ36zb7+1bZPffXJm1F2
uWwA46HMo26eGjzGb5AhOZX/NbrAu+zEoxrky9fzY1hMZDapYjHTCDpa002th2wPbE6VtPNlNKSu
KefRitEL+maZIFMZPNLKI0jzXEZX55rs8VzlKIOUc3oYOk9dwdP4VUHKR78ctxiwLAGG2Y+60M7N
lUsxQgEIavGARrFrieTziXavz/2Nm+20mB8kqIhxN7fBtDrekEEO5HQ59FR8DrLurqmnPQ3XKwlK
s36TI9G22IY/+wKvcIcWGMtty30/8m8h0LuXbSTDmUPw+Y3o1l6g7junehdVINyXYt4gFrD5muHJ
PCiQWC3kmsdtUDTxqb4ZIIaJT/XN87//49UmJlU8UeOwjq2L39+7y8OJdQ1KSgfw+zwGkzyWaLQ5
P87HMyEm7/uA6jsdW42ZOLObJX656ERI8Lw39RpcdHVCEPi/V2dTN6AdAuT798J7vWcgYL8ZHdn8
uGwGxsUsIT8IJeoVlmrrlezTRg9X+TQ4j3oKLgot0LD43wmwwPFqKP7BSH3nk70fTSgW5jXd2E0f
+xxIrP77+boampxQyFjF0lX7mjou5OMfMpJfh2ifj50OqjD8IsVZQiLDwZXsK5GNFIOBq5c9AWOw
HIK1Djb2k23fGj6NG7NYsmpyfrN5duKIlAqkpL280hnIQqFm+MXFy+78wtuGMlzcF9C4hpQRFh7I
J/I0LIAdj1k+7/iQ02SaZHvIpN7ShrCNZri8F4TpslQpRluX8pot2WseiP3pjJ+ptydkC7378aGI
uvl/N0OeTaPWrRRZDHbSPy18J5nKC5OIxGw2JQt6C/EPvj6C7ziJ1rRLXLb1sPs41Cf/9JpWKQtH
KNr+qWfQGRZjzUQMmq78G8oCcoeNh16T82tvs5Lh9ApsHMxF7+mfDPo/x1zgtIo5VB63eNRs3zc8
vpgHLsXA3BuRl58lPbGuo9tw4zw8feTfO5aY3aZqIt7Ql1n+Bzm59KpTINIUOQ8OkdThRqxm+/2G
lxdkYu3AEKtpDfrhlOfrp06jHnje+rYJGE6eOszxQjnnf/gCIHshJbTmO7T89ptiPJYj0WwrZZIo
z1twUqHg5z+fqCTTdvq0etNPkE99G/3mu1uzP+dnY7OV4dlrSE9pmyD7cyI7OuLELb7+H86urblO
nNn+IqoECCFe2Rc73pObE+9J/EJlEg9XIe5C/PqzyHnxKNbmKx7jqkgbtbolda9eS/p19rhrdLOz
VGdVk5SVhAe3TU6gEyvQLdZE8ZI4EduVvCdmfyktGHNTNpGHpG4uasi6GLJ8W/dOy/KYTaW4nk0Q
GtH6oa2W5UCrAZkhhhTmvuUxHLmdWg7peiS5USMY71QY5V/ANLVLkJIQU5YBLW3OjMPATWOUrqu/
WE61jmXoo2fKZX27dcGx+EO4Lt2r3MBYCE0yKCO99AKqS7kCp0IQkYca5Kunfctk+DMpIpXKeqhf
RprLeKzRszrNaFLeN7rhz6RvkCbTY/HSdpN30P2E0n6/qaJn20DGOc3xWCqZT+oXDVLF4xz6+jMr
nPp8+7fb1t7w3j5LufQK6T4IknpHMUIvBhjcWY1bmRnLoWYCxbzSV92Q8vJlWBIed8jTXDpGLyxx
p09RJautnKXlQ8yeUhY2eUNbqHWnPTaRBDDwhBMNyXzlfN+1VCZwjLrI81HtkIfR0/WJ585yn0IT
PIh6b9/BYCLHHDkNxRBW1YsskvdDlLBDp91/ozkV+/zAVGuAdjQoGaJSvuDRIn+IQfvtXahJWG+M
bzOC4cntBDqvNA3rF5FAVSmHOMcpbGVyx+tWbGS/Le7wRytpuTQyRSP3C5Xybpm75PQ/1Dh+V8Te
uFuYXaOlW3Xewuj8AMkSXIB9iXJ9EVc+VUj9pVAbhKPUkHp5bLuiqopYTXOlH/w2HLrmlLsQrvFO
K81fGdypiDcC/ynPUyDlp7FI2h/TWDbLhwDVdNTOSeEC/skE+ZYWEt2RshKB3xzdyBPO93xBJ4I3
Vs5jQdq6/Abi3sGVDwTXwezOKwFmBsqmDUBydnJyNwJFsPCU23ytimUeo1h0Q1ScIfAZuhsvaotp
TQTZmBc9VCBk/ZJXY3DII9f71BZKxwPIkjZMa5tivc28PgfCpu1bp3YfdD6yk0YHixPXLm3eY313
VhKhpvPfSYIBDAOpJtPLwoPkqPzkWut8i6nCsjn/QI/V9cTAKuA+jKP6MOYACNYz1M13xR9TbaEM
y5bUk3B/1x3ateecEeQyQpCf3J7gdwXjjd1vosf8UIIEnLQVBHoiXX5u8+gTyWbQN1XD+xbNUYcR
++3ot9DNm4JmjoN2Sd9pQP8OQI5/rNGmcyCTcwBRCz+5FTv6U/DYV5N+AFCNH2//SNsmMY5yyAkv
HBtxepnrMYmbeeZ3XjaBq5Bk+Qbw2zaFcZ5Dp6WbpDOKFxo6UByZWFystCahn21d22wzGGf67Oq5
ayAW/1L5Iv2QC7gvtFPYwwRVxg1jWs7dwDjYuahSKA5I+TJO1XwJ0voSOB6/hOjTO4gE+ILb5rDs
eBMSq0c9V9HSuQ+5qB4ZtKPAlaye9o1tfEJetXMkdV++9A62Y0wnumriFhnLdhEfEBMax4G8C6Fd
RPDMk5+S9ZkaNZutpZaVMVtkoSbU1E4+TS99WNTg+oUK3//A9WLZQSYujnYDNJEiMr6gXao50CH/
SAvI5KWM7wvGJjQuBM7cITwZX8Do5AOvMH+oVNsfdD3ufMebEhGJoGmvWg8X2zbkT04den9HYMwt
wRNWAdp0ew9Z8k4mOI6XvV5AESdfwFHVgsskHIEMEuwBFW4IzbHhSzST8dftuWwWN0ITdTj6lNHu
9zLTjl8aIPHIAVcsFZ72jW/GpSkNAs8R4wvIsMPmSGk2/1yKxt93vzURcqSDUF7C+/plRrddliXV
ua6jX5mHQ/7277ftWcOfqQcmxSKv6pdVZRPd/EvMpnKMd6ciTJxcPoFFOETj+EvBg/ougELtu3Ry
q7vbP99iXhMf57ZZX46JFi9yIGHsRVN9mtMkOd4efU1QvnH2/gGPS0LV5RHOSk4UTt4GSHqgLQVk
CIriUTbBOyALfL2vw4aYYDmdTSLDM7h7yTmkFJo8f657/+vtL7Gt02r+V9e4Hpw4EZtg5qCuH0O/
/MVZ+Ov20JYdZMLkcu4LPfezeAmdfvoNE2UCbO3VVIp972ETKoesBqqEXd69iJLJI2lRxZ66/Bh2
+sftT7CcyyZQLpVtp3Gb7V6gO/sxG+ljoIYPHjBPTrCPjo+Ymg+cy7Ducq998cNwOIDYh+CtEeys
gPyBlQOPj1DzMr54AA79zcpIf15S3X65vTwWC5swuTnwBhqlQfuSTyo/soxdo5CqA0tAGH17Bouj
mSg5IKfcusFp8OJkzj3OuG9V1d/j4vV+hI40VNd/zf7wP6C1LN5gwuaWpWmYTgLxAorZ+ePSoDwW
t7lqsh2vgiD6Q5w1gdxi0s+pRFqRAg4mPfLvCL3iI+j3uo0Ve+sT1ikMh3bcKvOBTl3OddoeF0oO
YaI2XpW2ode/v4oVYLoUTeMPy1n4UEiY+3e6HU637fyWo62/2jiNhT9AD6hbFjzi5ztn+avvwayJ
anM97fztxnEs89LrlND6HLD+nLvhHYR7dq648T4AWU9ZSL9dzgVkwMATEzG5UYt9s0NoXRbjEJ68
ASm/FsYEsUJ0ojGL/UP4AIzf0QkOW51Ab3kxJjGTfkFSOy4up8s5iQYEOOcx8IOz73Tfd5nWzPVF
PKl7x+mWM5nl3UzUXVuOD1kv4rITG+tk+wIjTdAMswd+FrmcGfPp0RHg929mQO3rkkYbRn7rarou
0rpxX+39thIRCHEjTCHLPqZ5kZ+8Gb2KvQ+di2wMnl2v2tOfsM5luLA3dFkmQD15nnJ9WiEQCpJm
+4xhuDDeHzIhTrOc2wU33WVOqrsmRObG60BDgQuS3PBnS6gwE3/I8pHc1YuGttBT6U+nSJb3t7/g
rRNhXRzDkal0fdDu0xoQiCUtLuBpGb/nepSHqJbpxzTR/0oQm+MwIh+zyt9i4LftMMPHZc5CTjIH
sxIBir+8cz+y37x0Lvn39nfZNpjh6gMAnVEVTvoclWkRR6l7rLsmrkl4UoI+gkhn4wiyWMZMDSZI
v4CRLnXPZVE0cZ+my91UlOX59lfYRjeygkNJq7QXFU6fefquB/U36zfuGpYTwkwFumMniswJYAGI
DX1rnfDsztO3KPO/imwLjWybY/37aycfBzQtFlSf0fV5qMF2SBrgOqj+u4724Dqxfc28II8K5Yo2
W85QKbtDF9XnIdsDb1qHNnybCOgKeSnDDkqfKjIcC/IQ5hsR1mZX43z2Gl0sQ5Hh4iJr2d4xofTJ
Re3v9q55qwK+/nLDp70ajCiTrrw7DhxeWoSPK97P64YvBVIl/kgfikYdb09lM7HhyCGuq17oYpH8
vEziVqh3anGhZROdKi/49/YctsUyXJmhoN5hRH0uB5n/LAowycQaV6d9VxkzEZbKpghU1pGzpMuP
NCiWu2UAm/7t324JQ2YiLOqqIOA61OehLN2jcGjxqIsefdWAweZOOYErs6v2bao/0mJCJE4bZeQM
QRsHNRHp8PxhSathS/XHErXNtBhz0qziU+meIXOATLxXVDHv0vzkBr7YCEsWW5t5MXDD+QWbCTnz
QTsxmUF7N4H7decKrbO+Ckh52oPRPFmwQlOTnLwln3/4rA6ut21t++2GU5f1pHukXVDVZYo773ky
V7jU4BV6e3jb6htenS+1iAKIIZ0FGYJD2yT1XYoSF5gNN3erbQrDm8EWOzc6pORc0vlJ++xr2w9f
6lZ9vv0FtgUyHZkmY9b6PTl7Lfc+MVzF9KGehn5LccEyvpkCGxl02vEewZnGwObbPvRJ6SXvoEEW
btFE22YwzmOmIcvW45l5TnzgEX6jHUBWulXksgRTMw2mltETChCvcwKgUo+j//z/Ptam4P+bQHW1
ywxm/ksVsoHmJpRJypL8aOvsV7Rs4tNsC7TurFcepjxQs3QDNmnpgIUdDVQ8DnPw2Nz+5Zb9aabA
eq6UUEJg9CrxD6lbfk0zXLi6ZhfgBEenmQJbWicTrMvd89K4PcChlXPqPH9L0sf2+w0XbkvRjWBX
xNsNMM07j4P9nnrrg0c3e3it1g8wXDjvRZF3MiXn3IvIO1rM/Y+g8+RWxsVmX8OFJfoqO8hM84sX
6egK8SDIjri9H326bWDL8GYGLHHVAJGjKrr0Y+T+8EB9MP8vw1vW30x/EWfFG2ZFeKGuYuPDQIax
PhejR+bz4KK1cEdpDTYw014jK/MyClR4GcHJM569UAIlA355byMFYPuMNX68cjKkuDzq+QW/lJo9
JhMaXYTM23NH22YDVm6bYf37qxnIMEWJRsn97ElcVHgNOYt2yNk7H53UO6dYt8CrKdC9gab+IOMX
dGRn9yiuQ5LdB5/mAurh4+3dZImnnnEgi6FbatX4zf2q2iCK5iEvu3/A1XOZi62rtm3DGh6tSjTE
J3OpLqIsvC+UhUUbQ6jI23id24Y3vJmVXkhqkfNLDoWXI62Cx6BK2d3t5bEZ2fBlDzAe4MWIf04q
edUCxLneOH4AK3C4A1sKPzCbRdXMRCtqqi5JgL4EXiEp62EvnW7/fIt1zebQ0snV7KJcdx5p88Ac
xNLWFUfa8PdDucnwYlkjszOUyAVEiinHicNQyCaJCK7d1Hkf6qLeQ6W4rpLhzX2rqiHKR/9MSfPp
93Hcgnzs9hpZsjumiim0wiQgEGq66GIcv3AnJZdx5meyvnKIC0ZWBbDme1VMn7ue/7o9p80u615+
5diq0o3EFcM7cwngSC5GD307ANKors7ughDylxu3AYtzmI2jbED206m4f1al/AnNXLQJDJuanbbB
DcfmMqXDEGTzhWRL2T32aGpOwWNT+o234X62GQzfzkPqZyBynS90GlMZ66Rhy6HS3ZZanOXp+VuP
4pUd+qAay65Uyx0k0Mt47BHI1zQPZeJTic7tQ4N/3La4xUn+aB+NynJSQRJeylmmZw2uB7BXy/YY
OZtsqbYpjIu3F/XdAIiWfybZ2N57UVHGlQ5xSxN6A/hkMYfZPjpGFS2TkqgL5Q5sjBRoRC4VMJH1
v/tWyfBzwO7mIuIT4hVKk3Gf4NkA1SJ5gXr8lpiJbZXWv78yeQpCf1fMrY9ju5ArwECcteP+neFY
Ou37iHX1Xs3gZaHPSI8nSgqe+OHoLRQ3NCcNEha7WRLuUf1FTPyjlbQJQbNU4oZDWT1+T9Bp9s7t
iz1qTuvohm/rpJ3RbwtTt7z5S+We91l3kOhbKje97lsmw7dliNSO6Hh4SQr23AOGcUokmlwWP9yZ
eDMFTns6Mtp1CKuEqs8QGZmOMpvOYaU+Z7P39+2veNsl/pA5zVUR5WkBhUzI8EAPdOmdSwgiqY3b
wdvx6Q99U9cZQN7p4WglrEHXSeP1B48w7wgwBupxvI5APNctG/vW9inrj3i1b6Ep46HeJOZLDlHs
4kDU0E7HAPfneeOktU1geHcylXXHSaUuJdQemwOHOPmlQDvBng76IPpDu5SWi5qCMv3/O7/EIf7e
XYLnaGn2UNysExieLcMCXLpifflS70fKF/djQoJk4133dmCiZucoKqDIAoTIm3At/kpGR5/KyJ9P
Dm+2OjptMxg+nUaDA7qQkJz9zsGrOp/VESnEL0kq97SFrwtk+DTQhQl4tlN6HnXwLILMj4tpF8vZ
OrhxF2fg+tPVQsPLqlbBD5SksorTpRhV3I3LEJx3ebTZIdouMw8mvqwpSoTAA8uZi97KTbFCixOY
LaK6HRkyfKG6aC4B9VDoo8+P0TRsNrrYJjDcGBUwkVPRBXf9BNXWk6gdKX5GDTBeW+iD1V9NKBoM
wQ0/plObcZ1rRO5qCI5lzf7SC/vU5w6PnU19cNtnrJv4VTRK/IhFUzdjWVADrw59hDRZhgLo8baV
Lb5gNomWs4OsWLkmokERomPdg2gD9CcIeHKztc82h/G2TumMHhAnUZffyJuk1dWxD6Ec47TpFkbA
ZgrDpeWg9dQmlb7TAwTTuuqxl+NBggWXh92ezqnV3IZTj2k6sDJMpktfgso7HZz+JL18AH1SvzWF
zdiGa6tGOiUNe3JJwXr+nbbUnWIncGi2YW3L+GaXqJyAPsc9Nby03pwHsa6HOf+4jKTdKlZaDmqz
RZSk40BJ1+Dp2Fd9LDWC3gi9k/uWQcKz8L3qviF8+nZ7764X+jf8z2wZlQV3ClA9kAsIdfxH3gxo
vPARpUjiqVM6ziyWDrDe/ip9fXtGy04ODY9f6dsXrTu8Xsqh/0TGjmMeEGj3Wd1tibrYbGQ4PMTt
tVtQ8FWNGa8OqRyT41BO4UaWyGagddZX4aR0RSiHImIX0lL51PLpCysweLo+8HUEFrlsqrYw5bbV
MvyeNsHcRrinXcjsdOUTg3Yiu096kMuABqTg/Vb7rW3FDOeHuItXkgY0HGm/Umapur8L0DRyum1z
2+iG2+upVGrgDjR1SvYMTUb20AmUGm8Pblsiw+HJ7Gez4pJdlA+lYe6hp7r0BnKefBRMb09h+f0m
xkyBabgKpoVcvHAt9Y6BAJVoCOT9xifYxjee23Re3AWnILvkeH/FeSScd52f7rxJmc2knrOIbHFd
dZF1PgePM/pDqg98GGS7Uee1WMBEl0GetBj8bgzOCZSTL+gwnO4V9ILeB5W3hWCyrdA69SufY0hu
QjCpYhfP8dAM3oL3MD8WLue70uOUrfO+Gr/PRvTNi5JcWDkV92KekW+k+Vi8n0D3sIe/GqefCSuD
LkaIMJuzi9R5FJcN4kU4Qdx43yY1XFgXzuBkfc8uvfIUum7VBPRPgub2fcMbPpwEk89E6kyXPOqB
3pQKsDu9mV22bSHDiZdJaRU1qX+uZUOgbONkB0/7z+kwzOfbv98yg4kc44GbsaKp2YUqcA4yUD7f
oftuPPnC57sqvdRUJmhrT5BQjGUWj6x/3zdg7wvkJqO/7QPW4+jVFh29oEnrpA8u+cz5MZm6/kmj
h+mkkDLYF+f+6CkNxoktSRlcktK9k/3i483eBfue7CZ2DIyMg4BGp7r0bCjbWI68GA9FO1W7yoD0
DwAZB7dQLhasfi+Dh9ZRC0SMIIJ1e/tYApApOkqi2ecg4gwure/0sUB+4+SjS3bfAWBCyIAOdJNm
4sHFQ1LvvY6G/C8e0Md9P93w3Bx0pP7MUyzMCk4juq/+mkI1fb49um1bGp6bLq2a0W21bvpRQ8WF
pOklQsH94M5oG749h2XxTcwYT/uslciEXqCT8AtSo/3dwnSxo/sQUdnEjLVdlDRIJXlQY3TcONVg
0U06MA7OTbcvv0r/gIp5QT1FQwi/asPyyeNSFYdlAhPJxvqsIeCNW7yJFOtzUAhVYBa8yKYhR9pH
72U2Vt+1P3zpVjUjlIG2mpZspli3wasoJJMuTKec0IvnBbSKc7V4/rsQfBh7+KJWcxgnsejENCbC
Wy4CRAhF7HkqdB6gMOXU+3yNGldqaI75w5x09JI4IbTg+9AN2KHqi2XDIWwr5P13hUra66qAxgBy
n3n0FUI14y9cIsYt9mqLv5mtk26V5wEgJuSyQHY+BtHqo2yHJPbqecMfbL/fcOi2dDqum8G9jCKa
vqkMb8BgDvOtF41leBM1BtURyr3AXXDTqsf2mDZAzR6bbAr28LdjA5m9k632y6EQYOKjgGvoEHR8
Q7/ZaW1ZfRMzlvtQYpJ9gs0Dl4r7AlLH4KqYPrsR6DN2BTsTLyazNOoGtKYhwdAvTQwwkavvJpb5
7mnfBIYLq2Twy9CZ3AvvkZuXSEDHtb/3OWaCxijaP4JMVyBUn6YgTman+sv1W8iMbz8nbUYwPThF
y21YuZgiS9BMvyzJHXHAe16Hu1iS101kOLHkHisbUXpnnTvMARMVqPS9Y1nKPP+W5V6d7zWGcTiz
rGa0Dab5wis6pB8EA6QVbCuyjjYyPJa0ntlDyXOXew3Eny5pkj7nQcNOlKv5eWg65Lrrsvz39qay
JJJMKBlHy0zrUxTIuJ8cqFBnpQt9KOn0+XehzEMH9lJvUd9aNoAJLGOVK6IyCOmld1dGAolCYjkF
/mGpSPp0+3ssYcoElbFsoGDKcQHJGmZ9FlmenNBQvlGLs/1+IweWEnDS+o2jL6mTDifoWqN4X2h9
dPdWjqmpGCpmYIr1HNEL8F3lIY3ALQ2h6+IwK+DX9i3RunSvrgIjTYMUCsDLJfWV/Ax6DvkzGHZC
EACw++/oHnWqCmDN5aLqkL/jPMgvckq+d3yTJftNE3PfJLtFtbB38r4o//ZU6ccsBHUSOG+20MVv
2hijGzZGxTvCwVA4z74u2rOGNFMM1Rt6z93F2bj22T5gnfqVAUiRRC6SxOof8Kn5RxoU9XGCEMRt
67prqPvjUokPMMwLYs0hKFvgGcYOXdFeWp8DSty4K/lhFu1T3S2XZKqDY1qTk0/RuDjqX4zx88b0
awB8a3rD/tDYqcAVOwX/4Jp25kXzyWX0lEX6o1DkIx+LUzjm94WGLiIjH+dmCx5mM5sZ+AtKlG5d
CQHlYhgOWeYAPyyE135rZZRtUeHZLGdG/ShRtS8C9jRlWVAcQrfu5kPgDHLDeG8C0WA74w43LshD
eMgcPzkUKd0cvR1B7qAyFZ4TtnzsKHvsy+y+7OfjbWtZvscsdMoidVNAwiJkw0MS60wGRyfdrHO+
ebZw36xz+jT1Kw+txE+QZ+nDl77gevqukjEszg1NEjePRa/KpTpXclj0Nx5NKrq//WGrt76xC02e
XIp8C9ONk/8c3fbEIvFdBMMJfPR3k99vvEdsUxiBIiv7iDRtWvzMpvDIsJkhdv8VpGeHcnR2JbCx
gkakyPswqVM10ycC7uUDc8V18Dc11W3GX//+KgwlHLg96KvSp6bCongtdPOmJdnzGsEvN8IAQNYE
DdKLehqb4EeGRniQz/lbWhi2X244u5j7BnzqnnpqwcYKer0hTnS16x2CX274eDCWVZ8isfmUJag3
TymRhyJt+32xnxse3s7hqvxG1NPsjtORE/oxmKFMeXvXWxzujxpnk3q89Uf11KEhCTfFK28QYGcC
nJ4zfqhLYHNTXPI3ZrNYwSx4giYSUumMlVfIUkIDK3OcpT9ETi5/3P4a2/hr1uTV/vQbVzjdzKKn
1M/cAwr/fazz6en24JbzwixnTl0wDOHSi+MA1YWvQ4/ccogz+W5o/709ge3XG67roDNGMxSdj4Iu
5WGJwPAYQ948/Llv+HXaV4szTL3n1pXA73fCd00zyY9F5w0bx5BtHxnOO/a+hAJPK44Ld1FUSZuD
TEQT8yTyT0iSHH1v9N+3YgqO+z7G8OfFHbNicTBf49LhLB2vu3AW7HQ5U0cdsnZJp2sljmoqTyj0
3s/d1q3DZmTDm2ve4FHGJ3HMoWaakvanr/nG7rdsULN26TpeVQTeEj2pJvQfZqmyeEWAHnrab5X0
f2Oc3zglTZIMnjbF1DUi/EdqXyFRR4kTtvVB9W7GPwVUFmV6KIae1CpuZFK36SGv00KMB1wXGr84
z2JBYmVfZDTZCAkHLL2sOXZXnkxZg7dPog5hWqMwsxGw3ky3cqiH/ddnFB66jcr0eO19999esr8C
BocP3I+pqj9V6bRRk7RsCjNThssvq52kza9pnv6tF9Gem5zt4bYMODQR/vsNCxIorCHYcVMbHUOg
+p0UfQr+hg1sm86405QMVBA5casj9aYkPUUTLT6Jbpk/Fd1InH3ebhKNSFAwN26ExtA6DcHoU5TB
33PBlo1inu0TVqu8CozQdm9lntTVMW0ptjIQnHG1JI9eQ/fd+8xqcIPG2VT5WXVs2HSlTvh1Yj36
QjLID+ty5xIZAbEctJRkFBVa4cF/EJdoJQQKsV322tm444iK+Uk15Rg/zIMPTQHQG3DqUOYk4xa/
jzW4GN5WuODlnYE2vXYUPLrFKQUvQePH0FaM5KFDPrwVl9BxGqSRy6yrFni8BBHjYdRAADWHEmBt
vnPLmbllhKl5moOBPFURMHEeRV+Epvzr7dPLsuPM3LIsAqa6oI6eu9S/6DR/WYdupvHL7eHXjftG
kDYL4ASCK+OcFvQJBYrGE3HTLuF4iEhfkeu+GdZrwCuXoa7rZoUS/GmB3B6SBCL6UqfJFkTD9vuN
iCW4P3nIqKRX2aPDmUFUBmSCe5QlEA7NyreCzkPbT0V3TZJWgLTGVasstOuP59tLswa+txZ/tfmr
pdFVL+feC8ufxCmhnMVKJUl6rzPSqgOoiyta3dfgTNqSmbA5jVkMH1Q+pBS9Oz/qHj2GTQBVhfy+
SatT3taXNJzjEBmVLPrUDOEGPsRy1zML5J5HfFJ4sv0hGECweO3czUpcWMrfQdnx05pu8Fu6ATiy
raYR1hJNGJ/zov1BtL6wZnnP2+4SuvkXnW1hmmy7zYhs0TCHa3tPdg0ztDoOkihACPdhOXCDWPM2
r7ZDj6531c5B8jSpan6utFM4X/ppWBWSCkii6n2PZ7O0LUK/GoE3T68ERE+6chpc/Tbl5i3hyixq
S4b6WglSoyc0WTXyE1mGkn/tgJEI/210R/r7255jMYRZ2/YYBPrQpT5cS7A1ZIccBFp9XHnjVp7T
kiozKVB4yDM/CwfnCTnU8EOIbrpYaCqPQgf/gmQ6OXgLslmao6ccyplb3Bm/CQLeCAhmmXvVxY5o
PchjotWUJVdBafIxm8H7P8aOGMKoi/NGdk5+1Ggf7cQRgt2j+qHmzMkDXG2Vu1Zoh2bpnkVWa/cf
NdVsiMOE02996WVOCq4jvw/A9Q/l5NJHqlRM/MPsRV4pjih3A5QJSYGuFt8jnoL4/+SgqiXnez5x
mn8BtEUDPpl0BUufw4L7iBbzEsnh4JRdFrWxgyRiVN9lmqEfe0udxXaxNt6LadfJ2lFV/ixn9o6M
PyGCfmwcefc73cuzjeqLzeJG9KBDDxBnErGnHvKM+QwJzt5l8ZjVh2zSce8DOwppyzNLtl53ts8y
YokuiiLIUqe4cnxWIiHSyNWXJaw+8a44j2LeevlYPNKsHLNlFH0PvfJn0so76E6u+coOZdLbjmgJ
uqYqPZvB/yyzMnoGXOZMc3SXU8V/BYJ/WrLNVK/F283qsaogWJEWKrgSEYTeC05GHdyHbiHqjWPK
YguTcQRci7703TG4Iq48pnSa46kWn/BpTeww/VVgx91eLttExi5jDumprANchnj9V5GNeKHgPMzm
vI1pl1dxtsk/ZlszY3txD8i3svP4E078KPYALIoDB/wOt7/DtqmM6/eC9oy00z5/ikb9wW3Cd7g5
vGe+t2EPy64y68YNS3M60FJdFdF3S1UCxt2iKwTq7/pMw2BjFssSmQVjwYYhnaKOXD0xOoA8cLCl
y+D59grZBl93wKvDfErdrMJPVVekO6Iz+Ap0rHxfbbid5V5lqtXLqZ1JuWgsUM0eZ+Zf1qBYueo8
5M6HKdB3abflGxZTmzXjVmpnkeE4X73FY3VcJEMp8phVaki+RNpPgrvbC2b7pHUhXy1YpFXGG89X
18pBH+0Q/sUr+alw5o9Ayd2vHjj27U7DGydKziCsOLZ0vpIWiqM1GCX+h9qE7TsMF09E1Dpz5cxX
zqflV+jI+R8SZAodU6hHJYc5gU8yVIaxlBqSAPsudaaifR5pFBWUCp9Dgh7n0AmbuKizrZKIzR8N
d2+hyj7lEIF9jvgIQM18JGX0novxG9rm/71tfktkNHlKoCrLwN1Wz9e5Hd6tgrxLJ37XI10CxYRq
S5fXcsybhCUJZ7ULcnL/eT3m10xdCW2ZuHSW8Q6dRnfF6D77c0DPTb/1iLR9mBEIeKsoG0ZFniFJ
9cEL2LGdGYj0xcP6Yem4bLiPJd6YDCZg7of2wETUNV2c9JhQ6RzmtefwtnUsG8DkMKFaJTOVXXSF
ujR0aJxDO8rLXKsPebZFxfE2MTT3XSMAJH6io3qsoqs7z/G6ydBO8M2N0o9T7j+ABPTYFvJhCAqI
Xglx9pJ2ox5h+zYjGpQZNO7LBvP2U3cuCTn2hD6kgXym0+H26tlsY4QElfVDlatquk45+LqKtoxb
Eu4R80SS4vdyvoqbPbA7WQjljyvhhMWr4ncmywi0jVtMDbZfbzi/24F3xRnldB3SiqDg5PX3ee/u
UWzDzzd5S1TpBBVh+XR1qxoC3ER8BWbgcb1A3l57i3XJGqZfLY9q8DaSdTpc27k8o1DzYa3q9iIA
BWjabniHZYVM2hLgrCVd20uvhLbjJUPX7yOS6Goj428JWabsPRTmPB66Jb/2Mz02QX0AGhqiJeur
RKMXI6/AXd98xwXgfHvFbF+zXgRerVgAQUZIu4/h1XcqcAcRtC1CXuGf24NboiFZJ301uEv7opaB
219n2l49Grysjs0DNPp6Q/A/XLRtH2E4taZVVWcJ65/zGc2FTOmjT+YtqRTLlcjkLuGs5B7aooOr
rAKnOJbR0H1rgNr724ucXVwW8Avj/u66gFpNyPxe2xYVfBRO+MFL1JfbVrCtjuHSZBpbdKKl3ZWU
+om4zXTwk3mLjfvt1fGidR+/MrHXKxBMtKK7qgkgQ9Kk8t2k6p91khTH2z/fNoPp0+lCVJKR7hp2
UHwb3UzGpUJzGIVa166Q7ZkwQA5GGr+qgu7qz2N6npTsP4PDZlfjIkd37n+XqFM1sBRe3V2zcgiq
GLqq7XLQMlUvtxfo7ZDhmYL3fUl8Peddd4WnxThOf/DAiXP5f5xdyZalLLN9ItcSVMSpp8s+q82T
VRNXtbaIqNg9/d3WKH++5HjXmToAaSKAiNh713vu1Sewfz2sdw9dyY31sHW3brM3K94F4FUqIq/H
+ZafmyR9Jh26GdIbAb5xIYtPjg7um3KLhPd9H0JNIpOEuaHrgoHin0v3eHOaq+GQBPx2Ed4X0l9F
VIxFMk9tKOhWA/D1L3kACJO/oFg5o0COX16i902QmkwmYAeVMgCT0wuASzO9G0SnCKBpTSM2OrAZ
iWHjqgCTkqNI84Jah0dNJDsMjWpQlLmF8bKMwCzvqyGM3aUSHThqkLeo9cNhUSTLzeX5efc6yAgx
ETlJ5gxtVXslGEiXukeJIpijn1WWl0N3cqPca1VcTKOTVHGDeGTnHfuQaP8HR5k5rr3genD5fYBg
d683Tvn3JnT9IWM/0GacXKcg+iw7zsYYxHrVp3nwku/NorYyQu/N6dqH4fU5IGd9ORL3uWwXhYRp
zgCHrCkhPy7Pqq19Y1OMU9WqIRyGs7/I7gOT0RTcTiAO6TbuKu+ZJv7frE6YoQ66Uqnl3zUt8uxO
QnsTuP4A5GRdB+sRHX0gSUAhR5AU4Dlq9lcNy8zA6iHrqZ/7+ty13HdBEdn6h9Rj/Vas1rL0ZhKW
sRo/LVosi1h+lOBBODqJ+xebM73izrXOm3Eg5MQRvgs1lh+p0NUnUMfXX5NlU3LW9vvr9zf+OY8A
ZeyjqT8zn+f8CCbWpDygjMR9abrQvb28BralX7fcm058KJQMuk3EGeGP+jCkmKQ1ej5XZX6ULYod
cwlFk8t92Qbk/W9fXRLxiJdReOd6KK1TI1JwYw5GkglyPxtdWCzFxPpQNomEh4kE6U03BIcuk21x
13Ttpta2rQPT1CPd9wXeO2e3izooDifVUw8ZjY0NtW4cM5O0bijD0Gewek09y/IzFxn3bkoKOuQn
vxY8eGTQPPg90X6zKt+yGma0VuaFGNwq78/JNFW3jGkUq7ioI/NKGW1E7GxdGDc+LUmvmkV3Z5WA
t5F3bXbCnsp2k94U3rPsXxPbw8OQOk7ptmfd54t4pGoa8i9lqEd5BPGO6F50qyC/HVdBiULmjTPF
sgnMOC4fhmxBMk2cC1Ykt1UDOJ+r+MtlK7HsATNy2+FYkjOrxBkVx96tcvXncbXKfNHLLsw26dpt
3RiGnwe9JiLPxDnt6TLFgJWrcAdE9U1f1N8CJN+v3AOG0asxSzNgWuRZ+bDyudTpbdBOC9AYm1TP
tm1mHPGqq3pSeaQ+g1PB22moMMRyQk1PUBVb9aK2LgyzdwGxnPI+r88l7hMMWR+WfgU6Lsrjzs8A
Nb9u6Q3zHx2QppXQFzrnM+Q1c2SVSnA136q0gcRw3pPT5W4sgzGDtjjAeV8mfX32c5DOdiuqXA9O
HYMMxN0YicVCzICtr+Ywl2WizjMN5m+pBOki/NeWm7QNYHUGbw4td5hHqMnXNVxXm8d+TZZY+ll6
DNKrYP7wxGZg1kVcI8y7sjkjXwM+QbeGXnmM8lG9sQa2CVqH9mYIqNckU1G78jxPgHm5MoluGBMb
LsQ2P4ZtzzSMGuFRzH430J0D2Gi80AkczF25hUKxdWGYdTIhh1SxvD0nLWj44KDGIyiT3f0EVoH9
5W1qmyLDrPNproNJt80ZCsn0IwT0lnsE7OgVqZd1gQ2LToJG5P3S1WdXMDwEVAISGTaKdjpc9/eG
LfuAl5MaV6szdUZ2x4RHfrblkJ2vat2Mv0K/I6c98eV5BIC2jpN+THncR225dVezHA9mABZ4lzYT
0VycIfo+AioCmm0dqfCGjupxicatmJxljc0YLBcl5KnGVD37Mn8WJGr3EUEpynWTtI7tjY1pCDGG
XbkAFApywpsRnLiAY0u3via/hi3kGjbs9hmDxy7Vs4rk/egUfQyZlR9tIT9M3SZr3OrT3rkSmqFX
yvwxQqRanMusSAC8yFTc9SCaSkpfH0IefGqrTc0826IbRl3WQT6FfCrOvlvNuy6Nfrs6m+9W7bN/
L4PLy2JxHWYcNtdCZlnfq2eO2pn97Di9d0MzNRRxzgf/mgzFujiGfTN3KnpnHrGBg47vRlCr7iWO
8LhhIBO6PBDb5jVMnJe4BRC/LM556ilyHB1Ogpipban79ztwzZhsCghSNZFFPUPMsN6hjOahHRD1
vfz37y+2GxmXc1d4CykFK8/gmwfnCA7/x7z2AOdIKx0vgxd8vtzPe2FGRlwzJquIszgDpeyzyKcW
eivdsuyEE8h96uBS0IRJsdOF193IInvOWvblcq/vm41rxmr5hHBSiYLos5rr/JiXDr0fexbt/r1z
gAKdPw4eQoOXO7Otk+EIKNO8rKZc/NALyCORRGoOk5TVxlBsra/f37gxUUglJ+kW5zGd/GCXdw3o
aRPq8q1aM1sHhtnzGYCakqvqDLoVVUO5FCV1t8B5eN3GWWhbDOMkdwPikIQJceY4AU8l3An8Y3nU
FEwM4RT9rqrNF7RtLIbZa+kuUeGnxTl1vOk7Z3OH/AJKRTZW+n3f5ZpgbDwwsJM1be+SRL6gajkH
cGCkx74Zqo2AjGUAZnw2n3RYE2gI3yVdcz+maRsHCMZs/L5lIUz0NVIhdVcklJzlTJcY8q5t9ODm
4EdEdekBxW3RXQGQz5ZammWyTMD1vIxqcMqswh0iG4dYJYP/KibN76fAyf5cZXr/IZ32ARgSUZGf
kf0E9pAPdC5ivnTTRkGYbQzr9zfGR5UUIWKiA2yjFkemhqeuUOomnLN6Y01sC75+f9MDTtoJAyjb
uxSK6d9YJv02zlCtdVVsFzqu/9t8PuD2wEs5nnWZyxNgCV+kC9oNPRXtTpRIpg+y7Df2rm2yDDtP
y66ZhmQQ57wCk88PEAKHAnQfXZB/ngpUU/y8bs0NG2deW/GZMHUHDvbnnCBLXCgkdC83bhuDcagD
kY7AJPjczkrRZ0ieZ6eqrD61OUIwlzuwrLcJyO4WZ5xQ8pWe3ZnXCwq3fUCA710orG3BrCxDMEHY
nAiq0yQaznk/h99oL4b9rBS7mwZUIFwehK2L1cG82bRsRpAVz8zls+yTR+0X+XGqkb+5UtsJ1wYT
jE1rb2pTgHTX95kubnwsjNiD+VB/uzwCiysM15G9GYEYm67Kq7T8IcPodzYGD//YhgUhvwkdPhPS
5xsbyrbe6/c3HUEvKJ3Dti/Pftbo7pMEE9V4Qv2aFn8vj8S2FoaFa1fzaAG/2OfRGT8iTwRWfFKj
phRBqo1aK9sQDLtOKFAUNMXjtUPS6U7pgA27hobhsLGbbO0bBp3kFUTNk2k4qyKvMASvfAEB7rWH
dmiY9KiXOQN///xZKPZd0RrXpwjRl1Pk6mEjymkZgYnMVtnszgxizp8h/1FSiFDkM7nzBBnYRmLV
1oFxW1d6cmUUoYNcgkk+0a7cLzPbIomwtW6Y80pgRXqw358TT2Zq57YrZgXP/S2Esq399Q3yxgYg
SzOlYvLTs4BKF/ZnovPllIEk5bpUomvih13luGBxX+bPLBfiSSyp/xv3HPHnKgszGaVRlhRKodv5
M13weOHO1O9Fl3qxR69ifIa7MxHE0p0l9Kyz9CypA0VTxUC+RaceV7PLQ7CtgGHCCIS4ba9G/ZSI
VdLC6fL9AtzSxva3uCBmGPAI5XK3CjL91GXJI6tANp+r8Ii75lZhj+URyQwTFiFeVpqF/VOuyi7m
DuW3deR1Km74JA4y0h+DTs9HlFA+932yCWGxvJFNnK3Qcy0LJyVnNiIgD+35aq9k097LqPgSVMk1
fNxYfJNsGprXpIBd4EqwJhU7mSKk59GZ/by89pbVCUzrHmuV5GrOXlMQwZxQr/SR50O3413ycrkD
y+YyEbdJUicNAqgMz4r1RsObIQxvFz7p5XhdB+vI3vgPlcoAOhlOci7DhvmPeuib9EekWi433Ktt
itaRvelgHinweh72V5etmgnI56OyEfemAeLzG2OwdWEe0+3gOj1EZc6pYoC4jp5unYPr5hL47Val
81blum3PGpYuKs8ndRMuZ6hVq5PKmm95ucgPKLD5Chq+LUo8y/UpMCxeT1VBZtCvvzKwvda7lOVk
l2qn/+a3nX9Qbq9uS1xKNvyLbYMZ5s85CyMkdxKcT30J5stqyOJhKK+pwof9mRBevRRQw8x8HH/g
yuW7uYjCfl/UC9/INViW3sTuJnXjOJlqslcA389IuiKEG0n1ueihiXrZQGw9GCZOZmjF8j7QT0vS
qmC/4jKSn2PSOdHOxSO//X25G8s6mABe7rrEF0Skry6EP9TnnIaq+FaNTZBtGImtg3V8b+yQyn4a
EQXOXmmYdvuUFO4etIhfL/+9xTJMnK5qw7rAkQoCFlZ/U43+KWukPn3IV6LwDLHBy73YhmDYeb60
PWjaW+elS7vCO0hkcAewAs7Q87rcwXrl+29GwDUr2iBwpgAPTZLPfkf+5g7CEggJPqyp+46Bh8DN
xJH47cbWtY3GsPMZQny9cAvvzB0NWvjU/zM5oL+8PBJb44ZZl0SRMCO1d04HsvzmrtfdlU6yRTtp
ad2sanMTpCLB/tg/CRHyr/kge29XF0mzVRNgWQezfE0qQpDALbMv0pF+XObBHbjJ4nRCZEjjRXOo
nexmqKDccXmyLCb+n2o2kgYR0vb03HWij7Ek48EXAJ8CybtVr2ObsdVw3lhfVzW0bGWffckbVt4J
YKtv2xm02NcNwLDtUkhU5pYkf4UgmbyhiWZ3XrK4iNblW2EJi4WbkOMURMJ14M3OSwoSqwfpJeM+
icbpZm7H5BRyZyN2YFsKw8RB5qgrlfb+OXcouM55KtzXRPYABzpewF8vT5flhDVL2ZJckJEuGaqZ
ZJUfXIZC3WCkwXHph/tJpScyJFu3a9u0GUZean8ahxErwxS8LimGYpczj5+cIC92pNm0d9u8Gfbu
dygHrhKZv4IOHTwMcwLNeoaIQhT5vy9PmqUHs6hNwSalSyP9JDs8ArgTjs/DFJF48avlw3VdrO7g
jZEI6TrQyfSCMy2QAT6BPGzRu1nVU7MrqmUrwW9ZErOuba6AH1omkgGrKaqDh92wn4nYBRDm2IXI
2JyuG4xh8SiXQ9Vq1uWvYPfLD6jP5vfOGHzCW26LVupd+hpcrsx6NlpFjQomifOwG14pRQC9ScdH
ELuiGHCqi1hpJ7itU/KXpFQ89h0oWi6PzeLN6Pr9zULxEAgLwKCGp2T06DFPBPsRRnzZwHLbWjd8
gCraJXWdtHhVIwp4siob9kXRq/3lf/9XZ/TOIU/p//680AwM06Nb3yWVQ/ZjCMSz35betwUCMM9j
XeV3/lAsYPVIZnWbaFAE8ER1P9wMgslpUHkPSVdUX8jIvnRLDTH5KHWuq8txTdDyGBGil4ywM8XD
oolxStRl3ONNs+XFbVNruIm874FTn3n/xLyRnNLIg+wjCVEuft3GMOvfIECbSjAI5K8CHUFPfPGW
WIUN6JsuL57lYmAWv7EqyVDD69EzkJeQ+16ZSlnbDntV9XSn6uy3JuDUwhMp27Biy4QR8/afp73H
h6J4bUQBlhju6bo8crEUW9VAlrPIrIYrXa7bIfURfhlRcJcE+nNa1N2HUg8f6zlM90uUuBuTZxuL
cUtwQ1VlQU2KV7fCng/TDFAKyOlVW/7I1v76/Y1X0AgLjnwKnRcu5Mn3g+FpcZLo4+WVf+/4CXho
Vh0Q0PiWflKNh8QTnyWPuj0Lmb+nk39FNm/twJgdUBTwiWcSHXStB+xZ9y3JA70nfrbc9SAm2KdC
BRvZvPdmau3LmKmEl8JlqPU6gPat65/5Nbt1bdfwnG6nPCSonPFQd/nJKZqTV+XH6+bf8Jql1+Fs
rtA08f+y8DBrFetq4z5mmw7jkqR1lEg/5OOh8uu/apqm38Ily8/rftxweU4DYK0OsHEm90Hgih99
1e51mLXwPxUFLqSAZ1qOhzbL/4Y6WlAoWF5xCmItzYKCTAMX3AHQdZiA6HKzDxW5uTwh73mctWHD
pWmg7Chv0+mQVjdci52f/woEVC9f61QeLnfx3hVr7cK4+1SoQYHWOf5dOmrvj3dk/laEt5peUyK7
tm/Y6tKGxVJQtJ8U/OgV41pjvwdo64pTbG3eME9ZqtwLxnDdj9FONNOJR8HGqlrcmFkzAEI+IjgN
h8PEf5fZb8r+MNJv/LZtYQ0TnSFUMI+gLj70zmOAIx1Mdvt8/gC68BgwrQ0/YLFVk68dKt6Zjio6
HNwuPMgGS9qOy7X2ZNhqo4cwURVG4Del/4H23XgCb/i4RUtgmXyzPmDKADKOAjIcGn/ZMbDwQ3Fs
Pwfexq63zL9ZHFBlLNSUjONByfsh+bIQpOPUo+B3c7SVjLN1Ydhuw8DAGWiMoG4+ltVpigAt8Jd4
7p2dV2+kpG2zZBivz0IKRgJ3wA0Bb71gJ7ITK7z9Zc9ga3z9/uaOQIalKGcVjAfNs0cQWZ3Kit+O
vNkwL4vjCQ3LLUZGJUuxOyOoyUx0uPNCGcOSIb+SXXd2h8YZm9VNGg4eVjl378oojUmuN+5ntrkx
7DeISNmOch4PULjk3fdg/s63SHMtVmuSsiOxHblCrfumBwYd6pa/r1tO02BF2YuWYa/o4rbXf4oI
go0bFz7LL5t5f16FU8IqfzwUCzjqj8mWALBli5gs7H4LE4USx3BYwh9R8VDPP7P6zzCdrpoQkzA8
omBioAIn0zJOe8hm7FweQnflGugDTiZm2KYzgemvwNvtMCMn+MHz+jBOKzL9uvzzlik3OeEVKTNH
jT024Ojj5KBn0Axet5pmHgjH9QzaTFgNCDn3TcT2wZR+uPzXFrMxU0C+x1GQ7I3DYQZxP/CInnrQ
08/LbVtmxGRvnf2QQctjNUk+PHaB+IHn2Iarsvy2WVfhZ+04QZpkOAztI8jT4yx6SOT58m/b2l6H
88bLtl6TgYcAtuOjWonraj9ovuf9FgGpZVbMigpwuuR9oNA8CW8y/tSkGzdT228bDnDmwG75SLcd
wir7Sip+EEP9IP1i42Cz/bbxzKBVJhO2Wj5h6UOohj1A2D8uT7itacMPzlAmmsZoQdN4A9AgQa5i
SwTLMilmoUQDVU6vbXKsZTrtNel+smW5jSZ/g+bV1vwaaXmzVaSOwEvCyHig/ree/BD+H11E8eVZ
+cdUZoba4K7M8ghfQOB16RPn9yyYCzSh81I0nMZV6N3rGV/AdXWbd/IbtOuyXTQu7A5wwTBmwn2u
FbA+kyw2zlbLApl1FOGaT40mdzw0TXtIITneOd7x8ihtM7h+fzODTr4Uw7CufRF2R8rUXpQSgpjh
dSeKyVEOuaK69qthPHS0+BrOUDGPyvCb7CCBcvn/bVNjXGgSBg3twceVLHR/h32+G/otoXTbzBj2
rKgjomC90AwInS3JPk3rOCg23L7lHDfLJKIlDVlNYc2RF925Y3VCzOiEcvKHakyuqI3A9jVz8m6g
Ei4IDvOZHYfmczn8vWrGTTLtJaLO5A1ol0QnXf4E0ed1S2mm4YNi1g730LDbHtv8WcuNO69lrk3q
GX+iRc1n+KDQJ07c+ngOTB37zqErceMXdAuOY9kvZvp9Cmsk3oDaPfT0JSnvV/C8r647Ek0iGRLU
QeT2uNu0g7cXIjgg2P6YbF6wbb9uHAA5g7Ie7bT4hdxBG5e++AUKxTEOFL3u/82Ue6SBHfPWkEqk
HllTx0t0oP2GKa2+/h03babbQ9WVTsngHD0yHYmG/hCnyQ6FjTpOxHAcdP5tKHhxuLz7LZvJzLYH
Q9hJCq26A2iShYynoFBTrKD0cIvsynSMEn3tbdxkkSlHlyDP0Y2HDPJWAY1OnQ+d66jaGInFc5pc
33PrBR4JcBuHgsAR1ZJTLFPn5+VZsrW9fn9zqswKucNqXW+UStXdmZZfL7dr2agmszcUFLMpXJ+v
XDt384QqWD6kuyGrf1/XvuHzoVHVdXSGnQ08B6l+/cJ4uwsl24jS26bFuMNJ2ke9ZJiWsZYHXJ/j
ziXHy39ua9ow4ZaBJ7Z10HSpwxgMorHu2uv8spk7B536EAwdLlmEz7Fqxz1Iz6+72Jic3eXIq1R4
uB5IVOQcxmGme9z+6cazzWKrZq485O3o64FhutPxYWTliWfziQ1kP7jp1tUset/7mJQvTj8QBTgx
khb80aNgzfB+tdldG74QD0XI4727dQS8my/HeW7my1H+trR+OaV/siyr9xHYFbpVfnVsUFdUA3Jz
U5QgHGkk3Q0JrU5IeGxBnyx7y0yYgwXKp7WLMar2yOpP1ZXBKFP+OWF9U4UM7fqs2PmkuZlqur9s
DhZHYabJZ9cFXi7BxvLamzF6aMdfhG89DGzTYVgx0iYVSyMNJxQigT7kjYpL0n2+/OMWSeaQGoZc
gDtSjVAPP7Ta+UWlt4OuQNzp/kfPpn2Q6N3YgnIBJKI9npp+2wMlrbckhSwGYybA5xJJw1qh7yBJ
b3jofSiRneiT8kYs4cYr2TJ5Zg480qpIFMPCKDGeKurGgd5itbY1Hf7vodOH7jJVGZw3CKYZYhJe
nl/npsw0dz9wOpUzngJO9zHpUNK1cUW3zfe6e98ck2XhQ2J4wU7qh+UrOOg+QIoOuk0F7667d5kk
3J1fdUkicFvJlxsafHDDmzbd+HeLhRHj4RU2eHLUPBe/IhmxO0nRiUIRwF4M7Eq/889E3kzPqEpd
Oet2DJ3sxIsCdDJbFY22vzdsmAVe6WU5LGhIBWTmnrgLXFOwcSO1LathwlkiVRhILCspvvbR3Th+
yWZwsWzRwVr2ucnxUke0EG6Ci1si7zvne+hv/LZlTkxqFxWhgC2Cnz/kKO3s0naXZCKutsJjlkkx
GV1ckrgKstF4ArCfkfM18Ly4Hqqdd50CcGjyaqeu7tK5hfWP5NFHZqN2t+hcbPNtWGnQTc5c+mgZ
zrBRYjlkMwgpL7t725yvfb7Z4lnb4U7bY1ZArBMPzU2dn+dsI0Zr+2/DQsHM4up5PUma9tYXD4xc
+c/GJTlAoDMPHdg7FH6d4nlWH7Mtp2L7ZcMsxThnOs2S/pA4SxEPffbqe+5Whtm2Aw2zjESaediC
eE95aRGzqUqPCWEr3UFQxtpvt4D7768pM9lZCtqhxJzn+hB1DXSNmtsBJArN7F51gjKTn6WG4IQ7
5WF/kIG+Bd3gzunaq845ZlKyIOVezPOAGaJOeE+y5ID08hV4AewQswKqzHyWsyTVh2REYTQY/4Z8
S73o/U3DzNqnqSs9zAj2eQL6SDDcgwnHaZst/nPLhYyZ5U7QEGo0BJfgFonTx0uVBw8ZH+SHOpof
Z3DM7Wg2fu0bEuzlyIKdHEAzWMwuBZZnuU4gj5mlUVE5AR0e4nU3z15z3/QTeW0cn2ykFiwb1szL
CV+OY1fW+sCnr9y9F+lTPVy37GaeKFioBoO80IfJ+TJ7L5R8vew33392MRN5Oy1drihA/4doelL6
k+IfMtTB+52Kif9Ui3Oit8ppbJNjeFHEW9TsdXikuMvt7J/99rXKt2hXbG0bnhRgrGKO1tkRy/eo
IvHU/G70Ncje1eKMxtsELHkjk/oQLG0cRtOu2mza8t8m2/k4tk6r+jUiMAbfqm6+KXJEpyAJenlx
bQZtOGreBoEcQjQfJs9+xHbpdJ1WMjNL3sphaACohquImmU51HBI+6gT03We2Sx6i9KSNF2Cg1GT
W5k8esOV7RoPG3fyG9LmvD9kbbnL82aXXAXAxyYxa926wK+8UMP0A56cCaJfgE9Gr5eX0bJLzDq3
rlJwiICHHZY5Bff5U01uIn1ddoaZVW4dBAJURjOUoq305GH5GqRi7/lZsHEUrnP736gyM0vdIqdq
SetgD6KI4w8X83ISM/V3VRgGB14uX+YuUBtd8fe7MkHykJkvoirBGrT1syKvSfChDb913t9Au7tQ
bPj49y8/zATKZ06Dl04DbzCk7smh08FDrE1pcVTtdN16m7leLdrG81PcZQf1kSd/OISFio0873se
AVgR87HZdboQUd7oJ98h3mkI9eu/8vLL+9TWuOEo/aLo5pRP9AwCrGcBpO+p7uSVrD4mnWiJekBH
zMAUuIOT3wseftCNdDYyW7Y/NxxlmQo5CYBYzl0Pkct0bNuHAvLfG62/Z7+YdPOdmYPOgqUyCh7T
qarl3zQKSk6OUZeTcj5OZQvo2RUOf+1ptYw3r6Cel7loosT74S5VcBNkGRBzqNhGYO2qFTbfngmA
Ha3sKnou3WD6rooVkkImR2z9/3vGtf7/+v3N/2sO/RoZAa8qeermNyIde+/AyLL0t70TlsU+G3k6
XTmYdbnedJYjuwWahtr5KhpG54NbNdNyE9Gm3IqdvhtpXoezbrc3PeiiC+jCpvmxQ3nvr3yUKMyP
u2ymM6hHIBA87FQeARXDe76+pFTDo8jZl+BgKMbdUBfhVnrAtgONu1cSzUr640DOoq2rYg+dA303
VX0w7qKE0Y1nsm3xDPPXoy/6HHP6wGtIBKf5mCETAQqouBd+kMV4uF2VSVkn1njedq6YWDRH5JxH
wg8f/ALcMYd5GpZrApVrB4ZD8LlXZaKonBfa1920TxzQThaqSdzjZUN6d0HAO7pex9/sjDRt8mys
/fIVYuPOfUchS9q3oXMAJ1qzcRraujB8gc/cFpB4pLY5I/zR9WoGycCkn3TcLrMO9pcH8q7nxECM
K1WlwcBMA1wbEu2j7gWsXgfHg7Luda0b/sB1pItrZlsCz4pIHeTeF1CnooRnK8Jg+3vDBdA88lAK
JrGPiM/HezZUXnFKR+2om+sGYHgATiX1E9+Tdz4ZvYdc+vLT/wPuuy6lebdimHzDrMEk2bAu54By
+bU8Bg30Y0LR14dkoHIvVTU9gNfWjyO6RX1i21OGiadFEJVsmJKvru7b/F43Isjj2QPjzkcHUh35
xrLbujHMWyZVnmReJ8HUE8rvLpgXHtNeeA9pSpIflxfG1oVh4AWu0liMqXh1Ur/5InVYndLUXURc
tFt3rXf9Ieh/DRvnymGNInn1mk9gyJ0FWEncrlZ7BT9cQSD+Ojs3H0uzq/LW91X12i1Ax7aVqPc5
r77phVzbg2HjYxmWXKimeK362dklS/nJo5ztlrH8ctVimI8n7ge8Rzl98Upy7uu7hZW93EEUXCYH
hsK6acPp2hbEsPYSAhkV6Zm8A93eeJ82YjowPfP7BIQrB8XqjXPQsrXMFxWO96bLWVS8Utetb4Uu
3MOwtMNNSvqty7BtJIbhO8VMStRgla88WEVnmzLZofpQ7t3B+xu17VaFr20khrlTuoRTNizVKy9y
OsD9wj3uGjeo7hu3cj5dXnyLDzahRMjS5u5EE+C86eDczkx/7ijPNpJrtsYNM6c+Bam704YP6dy0
fROnhQZXaudUC9lyVpYuTDiRgNSZTp0eZ1TU9V5c9W2AZPYSdFvBLYuXNwFFAPJDcYku4sn3FvDK
8g95Ie/lmN3IKvnmC0fGHoHK41WrERq2XvogY5uaTjzRquegwk7TZ0/5WzRTlg1lco5OvUN8iK2J
12ip+pu80vkD1eTMSfPz8u/bOli/v7lX1c6yjM4wiVfiZudGLE7871qFSNWWrMV78QycuSa2iA68
QIzBF68goDy1GhyavOlvC/fLiItom/VbRZy2fgwT70dRR00txSveBtMPoBr5riirYVdNQGRAJhGZ
ri67Jl+xDsowdO6SVIIjXLy2kHaEDEtBnD95WTgbjte2KsZ5jkqw0PMjzJnvjF9FOVX7yS0/tZBe
219edttkGWbuztqbIr/1fvAWJEpg23xoc1fuKqK6XZR+UWOxFQx+/00H2nvjVFdhQV3t+8mL8iD4
AgZmCRGhSnjzcZRpFIOQIPzVFkUwx8C2FGVcgKIb1UT51hXM4m5M4NLsBLpOllQ/zZTrw9gP3jMJ
lmvqArERTOCSZEEh0tQRr4sv6jis+jx28I6IdUCiDQ9j2QxmkqRLwC4dtol+Ytofd3PgPrtpmN7U
nG+pPNmmyHACqD1su5YV9asE1dJHSYL70R/Sl8tbzdb4+v2Nh/GryOkrJy2f6OymeOcKPRKvjSVh
0Kq6rgvD9MO8cLM64+JVg2rsT1YIdgdiwS0tyn/lhu+8Gphh7AlvlrEKlfsDlMae3Du0RX4tjga+
oCwR7Ae+fO2zXHYg85JlLWncZLlmh0IE6bDX4BBrsyNrVTKGtwpktuX4gCifH/wVUeujwr8iY5ud
c0q94KNqoGH+MXRaqo5R0Y3PY9HVc9ynTpEGpwGXu2o5YR8vboV8o+uV5b4awGqvIOpcgx43liit
paiUq3sIs/xKGVd+tr9ulg2nJOYOVZ5ZJF7nHtGfgHXzQWjv0+XGLRc0M0qcOwMonDPUvUrOmx0t
QBi9AxtTGleNm5yA5tkMmVnMyQwWJ5UI+giyTS+zx77gMgIooBqOTqq2mHIsvtXkTp25k1FZdNW3
NBXzjmXCOY6kbHIEdJZolxPW/UI4PN2IlVom7j9YobmJ0sYt5Isagj9glf6eDFWX7gB+enR6t9i6
2Vqs2AQCyaAL65mp8v84+7IlOXGu2yciQoAQ4pacanC157TLN4p2uZpRiFnA059F/zf1qUvJCe4c
5QiUGra0tbWGq/SAaNf1zPBmCG+W27Nv+7qxAZElDCKwAMqrnrH3F5GafjnQeft+++u2CTF2IFIS
n0G9SF1pNTmxJN1vkUXu7w4EodMascewpt7L7bZsPTG2IjZ6s9NHi/yZTHoIUTMc5SoB3c07q1SB
sRl52Gki4fr5lfKFQcABiayAMVYczZtLyhYhRqBnee9muV9FH/7V1oHOzl88A/DXARhuY75tLRjp
By2519CJyJ9BOA/nMA+8O6qq8TAqyF/umgiTOTuEfbhEYxZ9KBJx5424sJYMZl63P25ZUf/hzuLo
RaElqa/eaotYNMEXAtLWFItCOYcFb+sHYCvTLfiQZU2ZbNoGAIy0YB15YgER5IsHqeH5xB1n3KM7
giTGJGzNsi5Z3w71NXPcj9AoKxWsHksRV43+XI7BvgcEtGOEeQJ3DO4In39Qabd80h1XWRwSsQX5
sKwqk8YFcq3Xw6BWXT3c6E8aZgMFyVHckfTX7Wm3TYQZ3K6a8XjZFlforFU81gPzGjh9iK0am+37
Zmw37SL0lBXXBtYon+amzMJD3sKBfGPZ2gbICGy43fhlTSOQS3oCg10NMJTscGkpsSXuGyEzsOs0
dXsCTrbu8OhIKu08+9Xob5x1lvExyVxdUjiy9dcMJPRFHYcQVu9jD2CT065fbxK6lMpIMIo2v3Ia
4frYTHA+PcwTaLX7vr9uJ29S4bD0OrU4rvzpz80LI34E3fhyg+FjyQNMzpYok9mBR666wvGmuUsC
5x6uAOrkLv5fbFMoy7KATOYWp06hAyKra6O5/DqkS/GZUvjajiP/s2+I1ql/M0R0ZDMEbJMK7zwN
P9G8rP8addFcbn/dUhkyWVx8qFGZdUv6lAVp5sRe0vPoAX9bqqOYoeLQnV2IicDTPNCtfvYg7U12
mduRyBRPpZHmNKkn9TORKDj3XnRW6TQeewYtZodvitXZZsgIcdZ1rYRYDH0ikVc+k5bd82ap/7R6
s85iC0IjxAVT0dxGJL1SVFeiQzF00/TBp1KU+56ATNbXIKMeOlIjvcIyb6CnokgjflC83XpisgyR
Sf2aEwYhrz5UPzMH92k947Ru/Mq5X0S2hZS1BKPJ/8qKxIHdVJNeYfZJTs0IvVovIN1TCHZ+RfMt
AX/LVJgUMHh7rrYrfnpNWFc9NH5AHqIKme3tYLGN0/r3N6E4w/rGqTTzn2A24n/ko4YmBonmMq7K
aiNbtuRRJr+rc5cA8iaj+qmDdPrYhF5zT3Td3CnRqV8OKb4FLTCtt7tjiX2T88W9opl5PkYfPK4e
16SwqRXkFBrnAPhKGk/O8DV0IUFwuzXb1BhHuc6nQlTKza4NQAnzXYPapP47j0RU7IBVIWczNU+9
pApkx5h7LaLoD/KFL9jllycoR15DtrmObb0wYp3Som/7IKFXyfv87t+cEBC0LZNKS5T8h/QFTSsZ
RkT9VGENfxFG6aurm+USudz74NFh42S0rGOT+MUaAa1fIqqfXeADflYDknNypJyuoql4se9GYwqe
do4HHeQmD66dVBIOj2nnTkdsYGN68kuHyn17o8kHK8IQqt6BG1xxgHWQb63dS74sWypjlnB0jYj3
okZisGZ1VXqsHgbYHnxiTX3VeCJ4zrjbPblLtoVutk3+uuTe7C4JC/1G5GP6QCACcOJtVD8BeLV8
8iaR/5Ji5N93BaIJ4EuGGUYaslNXvDJW/JQQVnYHBpO45Hi7AdvyMiI9kdgioe3nXqEg2h+0hKE5
nvyLQxRsqpRbwtCE8kGArKm6YPGvaqGonlOOmvbnBdCUfueyMuJ8dhsIT3pDcOXzRH7iNMzHGO/z
s7ex91rGyAT0JQWfKGqdwXXWQsL2eJkjeNr0UTOd8lnP874gNNF8HpxmoFKe11cBY5vD7JbNGf7N
X/xhn0UxzFaNDL4IyCxVgQiZ6QwP9Qq0Dz6G01dBZH6YJu5uLCpLdJi4PuVH2VS3Zf1/UIiBqWdI
/C93lQIlVxfF8+2la2vFiHdeOm3glTxA0bUoXmSOLUXnYf7PkLXeIR92ohVMVB8+qZeq9NwrYrFf
MfV93HRucshzuFTc7oltgf3nZg6d+zqIUIgXU3DIKZnjrgj/QOngn9sNWELQtAhXxRQFGexNrp03
RB9YpeXXNGhAy7n9edvvN9J2Cc2EfOxV/bPL0uTJy+h0X9Wt/AjTg62XfVsTRox3gSNaNRfsOjtd
8YuNCbtIp8xlDMn7LX/d9xcUwJf/u6lnER3mOZ2qnwmcAH9EOaHfFNTCYsi86N8+NsqNe9z7feEm
E020pQv1+IFcCcA1B68Mis8cMgi9ADjl9oS8P9/chOlByTakELNFLSkIovLo5aUrH5wc9YeNvcrW
wDqEb84/HaqOZNFc/WSoaMyPIO6uJntZIIsf+3qwjt2bBoACgrxaVLIrm6HYIBInuOTDPk8hwk1u
mnQj1XYcdn0dGPvHbGrmc7naSN3+7bZ1ZIQzkYoPCZH1T5Vp76+ME/mx9CB8RmBKF1dT9fl2M+8y
7Bh64f3vGLHKZyGeouufJKpeMqE/6Une62ISR16qT6SZ/9ZlQY5w2Lg0AHbwKP0V5vjf283bemkE
/ewHyaAX3H5mMs1n0Gs+sKAZH1CkOEPXet/jLjcNwvXY4sU1rbOH1WMK7LT7RCAib/fAsohNxB7E
QpZMZbz+mfv0H+gd9SfH23wksH18vci9WcC0q5wZ+lnqOiRdmMSgwiD4XEjv/Nn3442zvBulv/Cg
Da4aJo1nvjjzJXSHn/s+boT3HHph2VJeXmlKxMesXeTTxNm3fR83QhvGwzNTzKl//otyieChHvuU
b2F8LZurCcdjS+h1U5NWP5vex/HgpJUfr3bpLM68SG2sHFvomTQniWcFaNfL4qrdtmLBidV41vig
Rzi93ukyYPUS41k/6CAI0IHfE8YirxxxAu6tyz8kbVeRL2OZps5XPY/FVi5viUgTakFyCMWmLsHj
WsuCR9EPhXP2Mn+sn6fSE93nSeF5emME1mX2X1QBNeVWwBwrBKjIxYvvaEC1MyB+YJQRKmgsjniv
Ojhhi9qnx5J9ORI1r9tRB6FQWF4VL3ggBsW9nZbYL70F8hD+vvGj5lU7ASgVfpIseCZYnU9lm4Sw
xozamR7pCLeUQwn/4WYDqfj+MqXmjZtnYgwLF91hWBLxqNmfOaPFgXnyy54oo+ZdG6aoYToxP39p
QMJt4E/fiunoZyrZigFbD4wwrmsHmlapx559dAZCosNXHSXNhY/t3ilft9a3Wyi0bCGY4BcvKhF/
pIKDL3P8X0j9dtk0E2rerj1RlEvFiuwlqYZAXVQZ0PQurItui+D0/iFA/90+3vTA502xMJKUL0TM
5MHJFDK9ReUbpaH3452aF+ukqVGFSObyRWFhfp7xlBdnEjiomiXppenyLfFsWy+M3BuCmBVwaCV9
lmv16dglg6vuYZmm9iV71Lxge26SpEuQ5i9e0yaniqoaYuUzHDBuh4JlpZoX60BV7cShWP4s/I5/
afrSq+J04vrXMM4oCN9uZL0kvLMhmndr5jZ+uAqu3+u0/KZndt+54kAK9anR4C72kMrpnipYBd9u
zTIl5g3bqdoQygZz+oIMgFRxBl/ENM643uL5WJYWMYJbOlEfjC4tX7zZ6/4CH/kLn/DSsOr8/c6d
kZz2dcOI8Fz7eIaRrv9cEEiCtXM0PQx9sof/zQglRh6OjW/yS5YXLxAcg894N3XQFk2yco8Y0vp9
73/3p4SEGcCtMBHzR5yDahzOqNWBsFRuuphbTlmT+CYHXE9Kmfr3aln+TqbgS+JVF8GXy8Ddgx/x
jQKabbaNAB/w6DZArDB9ES4eRgMkk7BsZle8wPb3gIdv1PzfX7O+eb2mS6skoBPBc9J1jjwI7VF2
mfoOF9Q9qwnd/9/5aEpnQAHYLZ/bsEvu/Ul5L5FI0y09x/e3Ed+8VPN5DuYSkYc8B7Ohahh2VfC8
WrjINhAC6w/97x7im2IvXHhpGZZO/sLGUfjHjgHP6rg4/1JYLnKu3PtABcF85BndSEPeX2C+qQFD
8DamNXCt914RfkuyNL+fAa5GlY6J55HilyyhX+/QNFnhAUawu4qVyqE4DGGdTjq4LgZ1GvfVwDeO
Q9v6MsI94m3JwqaQL26eNB9FMULmlA2q2Sg32j5vRDtD7ZSlZVO+uHXpjscyypBeV07R7IJX+KY4
yAj8QzHkOGWLNMc0pKz4p/aaZmPwbYvXCHHI2fFR0qx4CcoAjiB9gTztAE9oSr9447Q1Be9vJL55
o2bhVITewMJnX4PS7R6ieVG6iDHRDaBMRbq4FBDGpSZJtBEyllkx+RnJMgykG1hwr4XTPbCSwDa0
LGfGj7f3FMu4mcYvUTMX2Ey65IV0RN2VvCw/qYTn/4Abt5Uk2powFtbYVnyc3SV9yUnTNZ8HeCgO
dyLhIwDRwsv9+XK7K5ahMpmDlesvjadV9pLD5BJY66hvmgtDrWaLlmFrYN1k3mS7qusVZ1DWfGnw
DlrHJOj1GVwpsaUZaxkokzfYhlEV4glJPk8Zde4DvB82B5pU9ZXjqXKjsPl+Gueb4itDJtOQlFPx
TPs2elg3euoNhwbywyfl+9GhS6e/oSIAV9ct82PbqK1/fzNqtB6nzmVAmc0t4E8lx405Ajp/39Ou
b1YqinYOlpksSFD64Fu7XgpElJ//Py5Rtpg3lm/oukGfTwoi6FC4P7RV8COM2vpHWbTBoYJU0/n2
6rVNvlFuRNIzVXqm8tmHVTDOQ+9R9podMr1sxYflLOTGFgmniCJsW+QnEQoY1akP5u6O9SK4V5Vi
Ou68foqh0uBtxb1l4v/DJEzd0U2aKXnx/ApwLpf396PfDNXGSrZ93siGPJzj1aA69kwnN/+YrDbk
jor08fZ02L5uxDplultUIPx76Grw710HhdFelEsY7/v8utjeBAUvm0l1tcfu5QpT7gDVh3PplsyA
ZSmF69/ffJz6FRLrOqhzXJdT9wF0SyCUTxUAc7BvqpDT723IWLNdP5M8arLqBSDYvzPRRNfIY9/8
VO9ytSZ+aCzZljjpMMBp+gWsIX6BHDTkUgnrD3hy7S5dVeyR8kTqZrLgNO4gQBn1/JnVLh6OBeRg
4hESY2Jjui17iMlya1UVEi8V7NkLh/ZxBok6FsmcHOXQVsdct1tIAcvMm3w3EIFLWkKa53mRXnrp
xuLbSLwcUvtwed61cM0arAhLCiWAFnTjYVQKObWo5/rY43m32apwW0LP1AYkQRKKTA3BPXNn9QEC
wlUft6Jftugs/9aP3rmGmCKBWT1WPt4r2D0kbJYnWvdQ4VCphneSzp3CP6SZdhvwjpYa3NHWK1cr
wiQ8p2GPgnvOJWBKtwfTtiyMjL7wes7RP/dJZ3go5TpfLlC0qg6LjP449SD2Zd4mQ67z06V184I9
T7Iapthlg/O7bUm+kXrb5svYBZxAI/JpX73owVOQZ42mjA2/ugUlj61yjW1dG/vA4BTh4jFavVR1
+FiBgHusKo5hCxkYnbfnwtILk3jWsBmTkc3BvSBVe+p6AIWgZys3TnfLTJusM2/uZDoodIBR9yOy
lebS6K4BACasHrxgGPhGDmwZKJNvNqaFg+KDX71Ms1MfJHPH+6Ei6pjMmbtF5baN1NrHN8dLgpcQ
QJiD4LmuhlEf3SJPIbGJBObLvplY+/bm+51f52mSt/xZi5ocuQss+MFRs+tvJA6WFNj0nmJymBQd
F9QEctp9l7qa2r/hzsL0IQCbQB95CJXWQ0OUM8fLgpeYj3VehcMu6AK8VP63dwAEO85MkXUNflh8
h+J9Nl3y0ZXRxkqzZHkmA23A5pXpigT3CW3Gw0CT/ltTyi8dzs5jHkG/zhFOtFUUti1rI/TBhnHJ
sjjrUHY6Xt/Is6RoT0BhfXDKTcqmbcEZ0d9lQz5W0XoHDue/Je5zBzeZ8o2IsXTBZKKVMvdz+Jzx
Zz8PyAnS4/SUYpsEjkv3x65xh4293jIvJimNg/gpqVOql25a/hZSihPxIETRjzI8zo6QT34PvMbt
CLLsAiYlDZRn2TmMYsPv6vRSksa/lD1Vx9LbfB2zzIlJSqtRmJCjroLnufRR8yjTNntAraLaAuDY
umBuAg4tYNkbsmcYEH5NqPurGr1Dv5CdCbjJRmva0UmyIGLPsDFeaeAKF6CA7zsRTWcxCBu3gZwW
+gy4sTozoqE40I/zvpPqP4ZiUBHjNMdzj44AkoDwIhXyk2hEUWzUnCxlWtNVLA36YlBzwJ7dXP5h
QFDe6TE/iR4CVsMICSPhxTTv93bHiO5q6gYQf131Am4EXtp1TX3nk3TJWPy5HQ2WpWry0gpSFbNX
1v9XA1aqQm2+Rp68j3vtm7Q0oH27TILB/BysPE3UAhNHHVvt0J0DZFqLDVWQtDn31QvBUo0rpcs/
Ehp1z/tGxzjNZZkswMniJvovtX8WYOFGhdwS+7HsriYlbeyJ9CoxYNeTwDKMUU9jClfbz0KtF7hO
yJ/7erHO/ZucAd7zQM+BAn9fgFQcN9Pk3U1NtA/v65vEtGYUCRStw+DeI/VDUbXNkS/DZ8g3PEVN
722kJbah8v63C3SQztRFHVQoKFjLBOD7WHTpHwGjk4NbBxskWcu+6hsnNmGtUO7khvddPn8n4NjH
YmqeorQP9u1OvhHOwm1kIesxvEdZ5p85Sv0Yqq3XXbNscs9UJtqpkp34MSx4x8uaFAJVLbxDvt/+
vGVsTOoZnrCGNPC0+DHxNP2s+UTOXtD3ZYxb+/L5dhuWzcjknsmUeko5mt8ntapASU/ZlJzcDoIX
t79v68O6ut4EAl2yVNQeIMNZTn/8O79SJn/yIctOtxuwLFNvbfhNA1ld6CTkeFGTyVrHl2NSRo++
xAjBA8yrgr/cjETFxs3V1hsjrBuQoOEqqrwn1mRN7E3sF2OLuKTRZtTZ5sNIx2nne1mWcH5fQOX8
4GGzit1w3PdiZ7qNDQACBo4qk5+pF5THsp19KIV7Ad/aMmzDYwQzyL15TRQPHruBkDNrvOKBNyw5
4pF1Kw+zjY8Rzl5Ks0bB/PBpYCNmoO9cyGw788ZisnTABL11PFgoYOHeEzoAOTvQwJZPA8i9K1vD
3eIY2RoxCsUqyd1kjpbwXtXrniqj6rK4Oot74GOPt4PCMkom2k0tfZBHmXZ+6NwVHyGGSz7UoMSe
933diOlu4IWIMuH8QMINIqwKH1GjCDZyVdvorH9/E89JAeTWvLDwnq/SPplqsjgT9Fvr7qQk+6bZ
mGqdYpQd8q+sdT8KL2liPANsyfnYRt6IX+Z5XioLHM0dbA5ZrMZq1of9j/omwq0qcgmJ6cH50Y6Z
vAxZ3pwBe/16e2L/pe69U4k0EW7ZgPq8zCikdAW8mKboScGb6SJY+EnnUp2FJ5+9qeIHJth5Csml
16mKYQvgHpcENkWTO1anWrYbeb9tKRixTroCAPQxlX+iwvFinBnTJdSwtHKyTUSipQkTCddxn9ZT
HRV/5jx3adz0418shNortO2Craud5YQy4XBZ0Ic8axP5B7gfKNZpX1xxMvGjoIv/xU23YN62ZtaL
/pvAkZAbL+A1we7B2nmC8MWJ8NGJk1o8Lw5e0m6vEFsjRugLGbZBm1b1SxcKSC8xBm5bMRAdOw6I
DmnbL1ua6pZAMhFx4KLkU7+M9NEjyAUlcA3xIpEB3e7Hv5DTd1a6yTITHo7Brib+PRVhmD9lEQm8
5NCEvM+w4UQ6ZVePJE2mHttkbtrHJKrEnMaqCAGtOJacyvE3ayJZzjGBXAKJTqIIRrYRiLbOG7tI
GpbBwH0p/uR5AekSPZTDc7jkWypgts8bqf0QdrRWxUAfJRRq2uOQTq0bJ463T4fUN2F0jQK4hkA4
45GHDq+quGiHRX3rhhJax/FSzJG/MY3vd4SYkgashUuxmofmVcHD7ATp/+JQuM4W5t72deMoYr1T
L7xN1GvGnfxEvcIFT1ctKMzeXoS2769/fxOxfKrIkoCo8Kqq6I9HEz8OVLl107V93FhCDYla4ab9
/JCVRRcXmXNtVuGv27/8/W2TmIlkTTgWY+9VrwtE9g8kc8ih0OXLXBZbWHTbzzdSyb6D1Fq50OYV
/E91t4pitynbpxlCTDJF4nK4ozdj9ZpNEBkdImRgDs7VfdNqJpHDoCcCxcXm1Y1Y9XvKK5S3/WET
FmkZGZM1oXOWk7xtq9e0yr4PaTk8dm6+y6kFxg/GITJPfhdC9qB/Df3Mi8OhUJeob52dI2OeHgSU
jzkNm9fZDV51Tx+aTG6Ujd4vZxNTjKBxmjkc5qh5lYl6Hmj9kJD0riPj51DVnwonu7u98G3NGCFL
KohQY2NuXpslSKDWSH8UZf8TVYw0psX4eQzy0+2GbLNshu8yBNOoS289jLI/GrAiqNyOGkz7fd83
jgCeJkno4KJ5Lvy2O/OgJ2c/c7e0Omy/3oheT7ZDFM5h/aqmjDy2XSmfVEq3yl+2rxt54ZShBBUM
QfkakaUGmYcNFaSC836LgW75vpkUDkUI72y8+MEaCgqxT5Jo1j2mU1Tsqrn8x0ZILDUfayXCcwYX
hhMDS//ilFvUc8sKNXkRmi0rvm32HlkVfpNZeRbZeJcV7W8Wuodak8uu9WMSInK3BLOpdrpXqM4V
WazhipQf1Cx3mesxOMQYhy+nuP+pqpkf5pm+Fn34x002a4IWlen/OAepcBwXL8CvD0b1q4fY0u8C
sgMn1isR8yBYHvOelRfm/D2C7Xn282Sj2mlbWUZUu+UkwiQImtcodLyzoA6eXdvh++0pWXfR/6a0
xKRHqCBdwkiy4hXiwslpcsELAyHKe4S37kc3yregA5az30zuvJbTsQgzHG9S0ZMn6WsTzPmxi/AM
c7sjthaM+HZQ5Jz6YsRezjuVH8LWmR6iZXU1DfN62CjlvYu6CWARFP1v9pXPS1D5CQX3bCQ44i51
BYr692ngiv2McCksziAhynT5UTclwwZTwh3FK5HnQGlD4V4VZkH5ZcK9J/c2Dpf3+r3+IqMw5E1J
ATWmrnhNFvh/8DJ6InzoDg5gU7cH9r0Vsjaw7hlvEs6o8aGjLaritfDLgX8PIXpRikM4cy/7mSQ+
bvrFXOmNxmy9MQ77xtEULlxqfhBdm8VAE/5Jcpgp7Ku+r71ZG37TG4jPMB8qec2rT0r3kGcjCtd1
tZFP2IZqjeA3H5dV2g9IsLrXTvouJICcdHKPftDA4rNolEuOfZR4v29Py3u7wtoRY1fgyehWETQR
HhoC1YImR00lUVuPCLaPGwd9xTTpIn/sX52277qHgbNEnrlfdM5p3683znqIQOXe7FaY5xqYCy30
dxY5W9i7906zdWiMrcAbSj6VbKKPK8NvduVBuSOOTfatScNPE0ft7nYnLIvVJFJkmrnwd+pA7Mfz
wTmjwHQSOrG4ntI/+1owgpuIxheJCqKzVPqvxgXEr+vyb9WUb2FfLBPNjeCeC7xjRjA/egRR9Not
ctx7m8Q8mFQA2DdiE4Ts9jmpe36Rbtf9Fchs6zpp++lGJEMAq5nVxOfHLp/aD8iq1ZceRf6NVMUS
yqZCAcqwue7hB3gu6qqWMRj6yNxp2p6aSQ5nd9jaMixr1UT+SxXhchP086Pwe+EcB0/3H3VE0x8d
bMYb+HjNkEZOvXx+ub2ibP0yIpsJPjdiCN3HBDjHR5ClAhnXuSN+EejUf1xGVm8sXdv0mBGuQA52
Et999HAVEUwvh6qHKtPtXtg+bkR4x1wayaFHraiDmDtS+atow0+7vm0i/hn0WdaLkzijGuXdCaXz
y5gsf9/+uGXLMH2DiiQjWSpZ/UDHCiSCxF+cR121pDz6ZShfbzdiGR3TL2jOoDwY4WH/XCwww9AZ
wLjh9tjbumAc0XOnB7dWkzg3FAgLDiePGYnd2UmDL/t+vhHYwgWOSXQ1nOuGAknWieT5mP+YmmCA
g/PtJixRYBLSZJbRuhoH2ME32jvxIM9OMB8YYwav4tifaLmxi9hmwjykQyn8svf4eRUfPDRwSjwH
oMUcb/fCNhNmLGvHDf1WQNkp9/7JIEN4JIyeymnz3dTWgBHDhKa9CJt8fhhQMT3QMfgCNdjusDsb
M6kRmePXSCQlfRStoy/wcXKPSSs3tjrLrzf5EHXvAH6eQ/giDmGZFjcVlLvKSsPFbhRyYwosE2xy
IpxOeH1ZR2jD88pPkJHO46TyusPtCbYsU5MJIUZILS9Bk1yk5p8SYO/WRAawuRMMMs63m7B1wIhm
GXQwwZC9cwZdeXEO0HbAY0zkD1uv+7bvG8FMcddJurkdPjTjBMA7D76kbDMBsxyeJgcCgmNZjbrp
8CGJwvqJKZpAqG1dSLR9SkTndnEZotV9I2XEMvEyEaXpHCRxWiJPmrpKx9Jrf+/7uhHLoGEWsvdq
fL1IAeTw0yk5TEMybKwkWywYkcx7CjCkJxsorkIHTMusxW/vg7/CxelO+3pgnMkAJ+Z+31L/kXkd
tu4J+o7VsnUhsfx+k9jAMjGAt0LE2fObvnhitBnaE9dV6f5FoIC7RZizNWPk21TMAQkdgktVCnJ6
mFYxvK3jmtYb9YO1TGBWW5ARm8wGJkSa0DTBLOumpnG34hNoP/895O1vremXdcDqAT4oS7pRHvj3
deW9Jo0A11r5QgHp/OgJxpcUbovt2F9mbOwgJAh4uh544icclYx0fpHdMsKdfJgL9QARA5eewRAv
ydfBjYj/6oswCE5j2U/zRxK5i/qDPKNu4mJYU2RVrz7GcsGb52GE1dF0LEvIrDyNLRvdfedpsM7b
2wu206D2UqQCNy6sYJbhQRxBk2+MlW321z3szddV2ZY+7DWzy0AahfrkENKsn44gUbjlAbinyvtn
V6iY9AmRZWzKEsc5DyCfdQm7b7z+6+1PW7bEwNhH5KocwEmSXHgDYfsOgomo44YKpLCyOsgWlyRf
gaZ1uzHL5h4Yu0ri4/rAAOs5Q66HXfQs1LeobPSXfV83NpTMFRx2fZFznlVVxBK6VbFTTt9vf9wy
1yZjgsIAwBt0gHNvBB7ZC9WzzrCrN93W25JlbEyqhG4XaEErzLGEacyxyXF/pAnd4N9YZtnkRkjV
9mm/hM55pXag/vch0fRB6vJZOPI45VvaPLZBMvaOBnxSf3KRHJCpnA80Yx/Y+tacJVtgHdsgrQ2/
ibjMmXiv3bR6RNoxHwsJiI5AjWbfFBvhXMDVBnurds5dL/5oAPNjCWWymoPIcLsB2683MgLOSAVF
njC/eB2sXIRG9prn2cZRYRt7I5B1Oye1m8DYTUDp7FSM0+fEWfDaMKkdSj84i0yChK5J5RVwunkU
M6ywqQNRTTkUeyCX69eN4OVdMGZl2chHGDDVMU/AREzm/NvtgV/X3ztnmkmGgKaLU/o+XIW0P31f
S2PE4XfQFzmSadq4qFvm1iREZGHiNX4SFpfB77MAoKUgyr7XQaHpvuE3CRGaQ+6Sai0fSQdSAUzI
adyyrf3B9uuNwIW+CwHIZZSP85CqC8l6ckr1HksQTK1JhxjwyM8bUmdJnM1D/jtpgw+1Tpwdr13r
19cuvdkSeNq6vgag8BG44PwvQVqIiIh5ZxL/HxJEwCH1GXJsnBAXPlBZth/ceUx2wFDX327E7JDL
fOG+Lx/ZiA1hcFGTn3vUDN0VjbZv6RtHLu2EnoPJry6kKL9RWIzIEHQ47c3/9HXmbzRiSVNN+oMO
OqB/E4ySzNRVa5HcAeDB72kKbKCQNIzdNOzu/FXq2W3bLRCv5VAziREybYO+GyeF2657ITjQYBEB
9Gj/1UGG5ACVcXsELbFhEiRUCQO0XC3qojUezCRZ5hO2wo0XINvH1769Wb0CJtBV6Cp1AZnn61B7
+tCyaascYPu4EdUc1fqV9qIu+FePyhvE58ddCCGsXZMSQRLscLO3yEepZrU6kiUn3+V/bo+55TAz
TXg8lWSOoxHUGUQRYhhlzki5YIsaDPCdvt2EZc2a3jsd1A4cL+TqsgZFNkAnvGnC8gD83Y/MxRrK
2Qeg8ka4wINDfLtJ24I1wp1VaVlC+VxdGB3vCAikYhy+Dt1wRwt9TPUewtA6M0bID01bwxBNLQ+y
R5IkVpYTlEr/ud0H25oyzmnZRCEB5WJ56Cj7oqqsjx2R7FEkwS83QW0wsZALLrv1RQ/iCbaMKvZ7
OIru+uUmpA3aIEHaI7m4sBSy9lBev6bLZuXTMiwmpK0b2n70eie711FVHQbIGp/LYlOvzJK/mLK/
TPal2/Iou4fv8weICR2HsboWNb9zw0ZvDI9lcZrYNiBop8J1dX0hkXP1SnZs8CpJ5ui6eHi9z7aQ
Q7aBWv/+ZsMrgsolMqGY4jL/SNa3+nb/+jES7DkHZxE2ds2jV3fDuSA1v5TNuHFTtk2CEb1ynMJs
zsP2QYM4nVxE1iHPE2kHLYX7tkpgl3HvBDU0YfctVyOKWTQuCk58eEwvptm7wxYIBlVVFL572teA
EcmAGCItnv4fZ9/WJKcNdfuLqBJCCHilb3Mfe2yP23mhYo/DRQgQAgT8+rPId07VRB6a7/RDKk4n
QSDti7S19lpBg9oOOv8Jr4oYeMOvVz3cRrdNtGqTfKawphn6xmJGiHD8LX7LFRuyex2gnoSGLyXb
ezOWXTwR8SIH0W/4wdrDrYzMogDbR4eo+zoK2TFN3fS1pUO5ke9XjMhGtHFDw7Jx5va+Nti3TARH
QTTfRUTuouXEf93kW6dklqYNH9uuvRfYzp/kiL5BKbtqw25WAoXd1CDQl5XLsslvl0AhGDiR+de8
bG+n1Pvdkq3K6toyWK6cej6tZdu293qCAfVumT43XUKu4IpAovkDxQa6bn9oM7BS9UO+F13+LFEJ
26G+er68BCsbGBu/xoYOVoqLtXvWORS7egFpG9Jm6VuWjeXtdWNYDsw6D0msqvJbNkPvpA6z56R0
vytevFx+/lLE/vPU/IdyTsjKqofmE/YRg34UkF7SqDIb4t21pTgMMnq8jtTZh4rX8grvssLEApri
vqq9T5iCTDLaI5+7Eqj/DZ/+eDX+UM6hoA4OVQQSMsIgoaKxGdZj9AreoOtgMaHN8ZsHFHzBUdXe
qxDbeDCPndoIvFaX1+FjVwhtCFoNvr9gTDyEuwE4UZEAIxy3YwF5wuuev4z7bvJxT+63g1foe1E4
DTQPaZYfu3lbSGrt/S1XJs3UGzTZzXfQ1ZyO2GS/hFM+bXjyxwH1D7kcGSQGXgtHIyDSTkxwRFa+
DcpfuKLfOt2uWY+ViVWeiHzq3PaezpAhxP3tQ+7jTOuZzauwj0PqH3o4YeO6KU5Y7X0PGEOMBfmy
3KtAPZXusGGKHlA9uW6bF9oYNKHzEXC3Yb5LUAlmbPwG9jcgYpw2Fg6u6q89KABH/V+r4qp0uRk0
yGjrtuhOVZ6yf0ZFoF592WpXFt5GogldVX1Qmvlugj5VTLzh3Lf0ez1Hr6T2NyLsiuXagDRA8glu
qbzsNmlBxDN1dLgdJIgwLn/B2tMXe3vnd9C17IDKn7Nbg9b1U8qY2YMOaaMstmJSNh7NiGYUkaHZ
LbrvvssZKhLYHd9o2Z37HsY7i2ijhrU2kOXdaVd3cJCseMS11yvEVe4h13gy4/BtYaQFWmBjmLXJ
ov+drFp0KpzDRp3o0mkmOXneNtW1T7AcPAm8GoS6rb4TnHITN24WOjszFt2BtjxPn2on7+8DOkMg
4/LKr0QUm5RWQ7JcI73mt3Xu5PNuMsorDv3sQpRhIj39fHmUlSmzgWmJI9rQ9zp9B22m6gCYmv7U
ECKvWxAbmYZejE4HjXFBpBu9/bv/boZNJda1V19W6p1r6KoRkMBo3VtIo6JunEC6Z9plRd5teMfK
AgRLUHn3fKgEQZaC93j5Sas91QGJeQbGwLDe1Dj7yKig4xZaBsuHjBKCfHoGDDrxTlxVfnvUSdPp
/djT6AGyBqEDABYkNC8v90q/CdTY/vtRKdo8pSyh3aaz5YYgC/h3hwcQXAkSNh28sD//K2StWFec
JK/4A1Zwq8z80YQuX2vtRTNcZk0kzZozeNXnUzkF7FgJEPrM0Ua4/8giMIBtzKr0R3eUtD6HGYDg
ce17X0kj3Wzj8Svvb1uzP/stOILT6twy3jyBUKH8USfps8I27nh5eT7KV8sHWCYNkphu8r1evvJg
oAfqli9SoZQsOijfjaLYQip+tGlfhrEsW2YTQBtg5j/z2Rd3tQB5MHWD4oDNyrnPWX/QMtll1RbZ
y4qV/8G6rAYRpSDce4VsWrDn5ZjGUqhwR4YgvZmb6KbqN3dJayaw/P7OaakyvRP4tXztVQUNNIhC
/5pTt7quETu0RQEybvo6B+Dh7PmBt+fZ5DyyUIRXGpgVDkQzQ59yDKtzYrzO20EsI+KfZ2fwSSzD
wd3yw7U5smJAAoF6VoU9fe0NDrbAeOYPg9okslh7uuXlzKeiFDXQ06bAiRNdGJ5zH0SelBub+ZXn
2whMMRuRliKUZxNCQN5FW1bpiper/M9GXtKxVXQePfcVtQR1N3mh7l9gvZl3lyAd6FdwSG2xka59
huXqSOwa8loleYWg3nhPxKLQ2iRDt3WcXXv+EsTeOQLHXTZFT0eDYJUkz9Baql6hRLoF/fv3BsQ+
9yOE2ChJHNbyqkIT5wPEqLpn6UzKuUHzd+Q9Q74kZP/0FR/9+YT9xNR/703KPf+GgtbzJ4dQoRPt
+k5O5T9JEoxzvsO5W7BvNHKR/XgBPOTBcaBX8ZmXQzRWhx40c72LOZry+osce9N89VyQ7Q5xPntN
e0fHLAk2XHBt2rz/TlsI3nE29RB1Vx5A3BpoidelFr2Bv1h7uuXguQC3XNkp9xVM696p12hlOUPK
eHbPl+03wlt+tCqWZ4MFVgzoho0etAvKIsOAkjBR9hyC3iEG+mzYizm88cAXC/bBH5eHXPsky911
zsaMO4U615ECvFFp/3FCu/j+8tNXUq4N0QTeVnigBKavU+gV7InzxKQ36IkG5XE7VVsCPGujWMfQ
2TEaisZp8Nr4QIaB0ZAcYJjDbVqUZiOzrw1huTs6lEOQYPLmceCQHB6q7LcENiyGRKja2NqtZFnf
Suok0q1m4G5/nfzCg1BVT846TNIjZaa/TXynuesCf0scZ2XVbcykn5GJ1QQbV3c0XXbjV1XAvxRa
NVsE8GsDLL+/C1/EJ6kwHhSoQuWSLAaOeRGxkGrrmnXFU3zLz92q1KYOeoTHBB12Auw+OQmGA+Os
u6F5jdjf3DcTyu5zR69p3EDMtGGUfSiTyh0D91VV94DAfp+q8ed1bmL5ve/JaZYedvUKfPM/Qicc
dxXYFONZGe/t8hBrC2L7eVmIUlfYm1DiQgWp9kLef1adbrdSysoANngyqZoiICSlr8qbaLKngA3n
O0dmW5qZa8+3nDznIXpPx6o5Y3890H3gBr784ngJkxsOuDaA5eI8EYkZ62H+n4w+ZbjeNeW8RWSx
EkCY5d7oHKwC2fjYG9bGZPsxwJEgEjOAQBnSa3x5kdeOh2wZ/Z3bCeV5nALk+DiheoIio5AQT0Yi
FB56ssHuUu0ZmEZRGZf158l1v1cT4OyXx17xSLZM67uhZ1xgk25om7NRrviaVJF8zEEqi+zyCTz0
oD9O/Gg3Of2gY1NBp/DyqGuLZsUBIyRuE/qav9adNPwgWO6KQzu2W7IDy/J8kJFtSuq+iEDVDTFb
cB5531ND/qmBTjvKqn7AFWK6YXlrtmG5f6JkRLoc0djgbLWDqF+0o13U3DUp2/qOxUs++g7L/VNC
9CgyNb0KgmKIknwv07y+EXngxrlXtDsPvE7uxPXGJ62syx9oTAa+v7TTqFOkQeXvcq90nUOmDDoJ
rlp4G4vJ2naODIsQMsOGRUuxsEBQACnzRulrzZVsLOY0os8KAjaIN1NP9qUEikFGdDpEjn8/ghQW
ZA/19MW4yQ/sA+8gxuZufNmKNXhWpKCQaxkGmlRn9MrKZ1IPdRE3fYiCrpFoVr9uo2wDNnEAc3tc
RzfnHg38O1y1p7cFyCquALIiVdqATVn3smFQC33kKYotcS8JWkKqNvc3zGvFnP+AbHKwZoiq14+1
QMuMKJtPKSjW95CY+VHXmTia2Tf7pt86V65ZM/1vbAPvF+r4EsYWVap6bsOs+VWoKjxcNuW1j7Hc
nw1cF6gI60edmyNj6M4wtD/Lkn7PsdOYQHqxH5utYs6adVmBIA8zQK4Y8tAU1uS514zEYSPR9Orp
69QEQxuzWYyVh/0eqc/Ub9wynkl/m2XJ/M/l2VpZCxuq2aGOls5FU5+Jk4c73SfOjedOW+++Eu9t
FmvUPWrwskz6se/aYkfb7E0V9V1Ku3OUAj54+RNW1sAmG5yEno2fDeoRDPjowmmhMkOLNrhxhNja
H6/N0jL0u2w8JTyqnALxN19QUj1gCvslVF1+/7WHL7+/e7gaVCtYR+UTYN9vDBy7serJxhF7xRls
yCaO7wpkfcH0oANwjfIWGSk1EkLyaRWjbTqLowoU+MOymbj8MWsDWr5NWYiRmgklQRO+zINQsVZp
FIdgeN81I/8agQBj789b5+214Sxn7/1szNwANW5O87ep1vGC6eB4PI5Ld0unDhTP3y5/2cqJ0iYn
lOBxUkHkyqdlH5ZE1X4hP0S8vOsz+r3A3y8Ps7LxswGd7lRyGXgIjgxcXrtyEtiA1Sx2ovCHagC4
MTQKj7SRO5qGZMODVizQxnnWTpRXSde1j/+Gy97gTO6HwfHyB63Mm43z5F7WNbSs9CPaVKI4HxfE
vg6OgDCa2O0gNoQCzOWRVozBxnymXgZRAdQuHqbW6XZ1aT4rCCOQuvyVjN2XCpZRMrZxHbY2lhUR
IIQKomcfEaGY6wc/ge5qK8NXxumpZsWzmbs0DqNsY7C1KbQiBG7qsaOYEv0om6Q/yJL/1oD8xqRX
6qaLCC6PrqQnDf/l5X0XjPq+HRdyC0Q6Ahg5C+R016BH/nTdClnRAVrUgfY7rJBivQ9bQFfUUmxY
HLZOPL4jDWSYYduXR1szays45BNQIiNQpv+TGBYQsFF9sr/u4Vbmr4uuAjXULJ8mQZOTjtDZmGW4
ZLn89JXEaYNBA56NPks49hV5oA4u+vl3HYAgCGedlrEsjPt63UCLfb9b75q1Tmoiox+JDqMdh9f/
vyydky1U3EqCtqkP6zQKhVbLVFUQi+aiGvb/UlE1tMs3VmNtiGUe331G4iYQxxyc9lHWDS93aWuW
Kv+QvqopnbfOMMsp+INTn019OLXKNelM2sekHGh/JHVWSbSEAoSQgaugdNU3qucCt8c8d0wyxpDL
ZsUvolLSvTplA+mlPSlxOjyg/wOt4UUyoo5/eRnXvt+KENwR/pQxI5/M1DUHlbPfqVc1hwZ/uDzA
ii+RZU7eTXDgqRYaFVF11jiIDruha/Pf1ehvkQ+s2bsVGGpSoepcutXZyTwSlzT51WeEfB1mFFTG
puk3DlIrUdvGmCZEaNMVujqDg/08omK7i+ZR5DvR8KQ5LjdnZZ6Eeldmzdwcr5s5K1DMaikICOyw
weWq78IpSeYYWzK1JbO4crQObMJEAULXyhE4IJAIwpdqOmcFR8tjBS0Ogy4gsZy1g8l/8V13vAly
lEOu+bDARqAK9KE7kCuTT+Bmh7Cjiw3mInV03cOXVPjO3gwv06hsvOqcuST63EE20ol9L0et77rn
WwHDV03aZZ6ozkNZ+ftcZPVNKMp2Y0P18SYusPGnLVTpSAUe7nNa1f0OdOUpioTh25LnJkp/Z220
+3eLUDNy3R4uiOwIkLo0ar22OguAUXfUzPIRGLktaZG1D7LcH+pVfjHLNHoAzORNgxS3H9PpVzKp
fM+quTwVoaiPk57TxwyBYsNbP445QWQFhSxz/ZF0XJwHyF78VQdt10F/1/duLpvAxzETW/f/mpiO
QsPMXGVPoND4uuwW616XD05K/Y2gvPb+lueHZVuFQ5LDxsCT8+g5pfsTCJN6I66svL4NS6WkxxHU
6bOnRaFLT01zqJuiu/UgT3i+aoJsPGpgeBdCgE2eHc/18u+KDSb9ORGdjg9JrxP26bphLFefIENa
zbrFwWpYcIrl0Paotdf+3oVw9z+Xx1hZChuWCsyzE2akF+fZS8QdaASSWz6TOt/w97XHL2v0LlrJ
TqaAL1XIK4Kw6HZsqrz8xkPwu+yve/9l4PcDOFqWbhBisX0VHqSbJ4cIp+nLD19xbpsgUVd+UuNO
Qd0tFbM0Tx4NT6MjQ6UWPbb8U+eh52/5V5W6skYf2FA/JXIT1Xkgz0WmIT/vNGUMRAnKwbzc2kKv
+Yfl3qk/JR1eX5y1zsTedcAbjtKyv+OQBbnSqiwHD2qGDIWd33lojZ9+C8lAVL6TJZTJP19empWP
sDF8OizF2IVFeU6WAxPt20fsWuQjg2DYxqF5SXh/bmoDG8ZXy4KopnPFGTVrvc/nuk52vNTFzzDI
9JmomVynvxDYcD7hjVHdjaM8l4Pv7Qx01MDk1oT8x3VTtXzgOxcZG42WkoGXZzKqMI2nFJz8TVA6
u7Z2rqF95CSwsXsBT/u2rCZ5Tsf0BaDQ+eTB8zfSxdpKWD6eq67vMqcrz6LjL0LM3h69k+S2QmZq
gLfeiLbL0z5abyuT12rswTRcVGdw2LwJlsTBWF1prFa+brAbTEsTFeeRT/0R4Nr6FojzhXljvqZP
b1kAy6mrvObAUGeIG41LwSXkaz7sxCS3FHjW/M3yaCJAvjOzoASi0dcHn7bej2YW+XFsVLWRVVcW
wEbsMSEzmZMSdirHb60Y/F2PY+JGgeVD9nRMkI3Zy+eiLSp04Z+XgB1yEBkAYhx3c6tOI5f0AO6w
XxVj+6EHZ0Lnw74yeeUpPLDJFGdWea6Lm9Hz4PndPnOTID/mIAMB35kLiOJlP1+bP8vPKTJ5U3WJ
OIvAqC8i4zlBk2+WbElQhR87CLdyOTpNe99tq/rsagdyWuDsAQzuvFSmlvNhPecizrzmOpBrYCMH
KXfDqshIeTbM9faz6Q3E6Sb0FgFf3WxExrUZs1xeu8C5+SUDWMVDYRQ0ml35PWiaetpfXpEVp+GW
39eE9YHH6+Xo0XYo+NdtcwO1SfeGs8RsHXPXBrE8fwpMBfJslj2RfoAeKiXJKSGQvA1YpY/XfYfl
/HVIZuVVCMB0iFB694OHrmPTyZ2b9HB5hJWVsAF8RV7w3MNt7rlEJeJU4VCuc72FDlx7+GLQ7xJg
yh3Guh41lBzU2aEJzHMk2uj1uje3Nul1OyeR51UIjE5x4/igu/NVsKV5v7K2f4D1RCCLxMNBwx9R
oRC03BeNOBSpU2xY6MoO1wboyRDSmANDr0I48luWj3uzFJbAsPyadOp28vubtK3uEJa3eMtWcrm/
rNG7tZA+oC6oqCLLVuFvM7cibhqS7tFuUsboHd0IhWulHxu3l7hCCKcy8DxsGfoREEpos7A4B2rp
FXTzD7PA3gF3IADxtg8gqE6v8xQbu1djvVyNQc66U8MOYqbktQSHdLgbmAv518smt5jWBzsVm/pQ
NrzLVenJswa67l939MpB37kQT4nbjH1SxXgNLSWypm95fupMXt7hrycdgblRj4HZm6jhPwuR0ivR
ZIEN6at59H/9c4HqB13xMi63RMnslI9OpOXfvhMAowiNvjhTGXk1kRYbd4orkcEmSvSdrHQH1FfP
AXMTgnujkLd7HCLZy+WVWnu+FRxI5/hwYAcpucjr25kP6Q/me/7fl5++4rw21k87KUQmUxTTlvtx
1YBfdQrfutZMwG3nvwr9a8rFW6lyfnt5vLWvWaLUO981vQc8hIP9iiR+GcSN4E1y5KZ2xg3DXhtg
+f3dADWgdSwiCHdh144PcjK41s1UFzT76z7AyvdePeBqkqEa0RDFT36aq5uAlhtFuRWvtCF8HOxh
Pp8bXOYko3uiidbuAWAX78FjWgexlDrfR2oTg7myG7MpFKOGNiJMxgrV8/INdKILIx6UvQe4EJm+
D0Wkdg3hW4lo7eOsOMA8l1daT+IpxXWr00OecaLiL1mh8bA+UmNcN3kccZAlzQ53Zm7HrtsX2PxT
0NSIyr420W2SjeYlBA7+wVXdz/9/c/AjYsvY9LpzfVVA+Ju20ScBxHXsL2D76x5O/2vLuhOqBEUU
hYhHLvY5JK5OGbrBNp7+URpdXt3e9HlT4kM+3juCOP0+Tec75ULymA7f/GkLnvCRMy5DWEueclZJ
JnJyrDFFsRi87lBAJPJ0eXo+2tng6XaRVnAcxshck6PJkVhUCI3mLhAvgW6G3eURVt7fLtLSSaK3
qE9c0Ej7L3UGIYoBzTpX2OXy+lZgD0PGMmkoObI+eps8yAe5gL1uLO7amy+L/i4M8kb0zcwJhSB9
GO51i91ek4NX6bp5saK49LA7yCAfDE0l3E7lZfczceqtU9vaqy+/v3t1dOHgAK9aF0UOV33JA1Dt
oHt5iz1j7elW/Ca48Cz93MOSDi109sCj+TL2s9pIb2smaXmsyUNCKuF7R+S4dD91tXvqFhrNueT5
RiVr7QNst0W3s+FJS45QLftSl7iacL3AbLjU2sMth02gxTuyFjEB2hzeszeKaef5mzvblaf/UXDN
QQBQ4BR1LGg5QiAeaL8BF4RX2aRdazVuoWld9PSoBBN3imtXxYg66hoUMtzVrrCStC2EP889GO9b
XvwtW9B8BWP5/fLbrxiO3SetWMlmNLjR//Eo5gAl2nsQR44mr75ygiyn1U3XCR+ik0dinMLdTUVV
ZjESC0DPl79hbXmX3985bmjSyUfvKjkKQf5G/3Vx+F8cY9cebvltDxgnLj+Xt++K5EYklTnOvfN6
+c3XZt9yWwbJnMx3Z+9IJ1BTyHAk3+bMOHEwb3ZkLVHdPnAt5mO5LeVzqx0uEdUK9MDzuXxJ2vY2
Z/UD76p71m/Rw65kdVuSZk4Fj7SfsyNYF17mUe6nWj0mGTkBKLRhSCuzZRdZuR9wLlrmHcM+v8Ed
xvMi+TA7W/u1tcdbpRZWZLRyltRlqil6ALdbfjS4Kv3qoxH4eHm9V4zJrqUqGapsXrpjeB/Sz5MB
HamfT83GiXBlqbmVe/O5IVnDXe/IU/2Y6/BYp80+l8XLNLcQxd4Cs659hOXPouIOHTwH+7celEk1
RePtDCK565zZrp2GlQdCI80Z9p6Z83cK/AM0Q5lqDtetgOXOqtHVGER4eRnxr2GV54csGYKbyw9f
8QG7ZjoLtIz6BOofgTs/MzDFqaS6Cxv/1vje6+Uh1ozUcmfV+XPtockG2oCMtWhaq3Rxx4qgDvZt
IUWzcSBcW2MrHxu/ozOoyhhaa6FC1+NkUcl6I9evzJJdLw3BZ+OnmfkfMyUEPOtkOCqPf/LmLdbE
lVnyLVeuXberTUvpEYqzxROF2ParClt6KMRQbvUgrX3G4oXvsg5oOAqIMsLbcGXxWVS/NK9Oy1dk
+ZWLYFdQoRuh5rA37BiWcj7Jeoy+ZGUSXKNKjsxg10/zVomoSTIEo0I9oPXyzZ+3qJfX5n8xq3dz
w9FdmBQUoXQRCKkDeFmYg3E7Gjdpq9dGsPyYoeUkiFKkm2RqHnjrnoxg93oINzx5xf7tWugM2r+h
9hk7tllkwLKD83UyRMXushOvBGq7CJoOFdhyc4qFzbNTnzUPdMLpWkbVwxKlAcPcKhqt2ajlxn1W
9CBMgBunrvMtqWr+t4S0XjzmDT+0adsdLn/PymzZRdA+oUHfJZ53zH2QrDXZm1OYz9c92vJkCJ0P
DIJbSMqEiB1jYOcN3HyrQ3JlIWw9mM6VuTCjYpA1yH9EowDG/6uIwsc+KVAnGt2N09nKMtjFTj4S
Nx+bETmtlKexDCCinP7VJdlbJ/XPy/O09iWLn7zzuJRjQ02XL8F+6MGLXAgAZG8hYS8N+liLa/dI
dgezLEMzgNLIP5qWZzuIVU37sOTpHgpQ2ZXGZHn2CO3nOucDOzZomzokffomA5EdL0/TStiwC500
qXFlWrTsmFfBkzDhG52KYxTpr5cfv+YIVnY2ZOgydHpC/svgvNZD4mM3Optl07U1tryZ+JlLcbGA
NS7JDz/Xi7XyCo/nqn6ONkGnK3Nk9yUD5pZHwG2yY5GVXxKDLpQaWxgg7b5fnqS15y+f985Upcl6
l3iJhxOVBPYzqcNT57X/G2DryjL80R48mioMAwQNSPXMkBJJ2v21UhXE7gru88J1Sz3zI+mnb3ma
ydhtrwHkIyXbPcGzqNA/7zb+0fPJz8Slv02g3Y2kszbtll+lwkvyAjkN2/bpFA71d6rKNPareotn
YCXK2SouQrVBpRkcFxJqf8vQ29F8eErK/mnIrgEPL/Nj+ZeiPW686hH7Ouxe9gnzv5butXVpW72l
BwtEjb42dkRTDqhmp+PsQktXugUkDLY0gFZc2O77TZwOmaVu/SNvgpgziMOHjdhRqm4jJ/g0D/35
so+teIDdAWxo3g4Q2sRiT+CjC9XQ7Yfg2odbDox2mAnNuXBgGdSvbEbVu5s3WYaXxP5BvcJu/AXH
DxGF0exYzpOKvaA8irDYLwKu0veCWBTD0UGF57ppWnzlXSjCbewwycJrsxhqargUpp6ZfpR9kIz7
ywOs+IQt4MIqB8R/jfKhpeb+82+zGvgHWR/ebJvU2lJbft1HAU42IvJAqjl+04Q36OOBXsvl91+z
V6tA1UZ8TotR+0ektb8gc3akM/KN7Ic0Dvj0twnyK1fC8mydga2oSTP/KGsQ0Sf6ewCV8svf4Hr/
ElJ8YFQ2EwaQyZL5OkmRKiF280u6kgvQnZrQHBe6sk+cSOclJDJod8DkQjCY19MMMomuG/9ye0K+
dYGi+OeQ+xAR9kYQtMBx5+7Yg3m+O9K0lEfWNghJDZTnNAszuTN+0/9DIJ83oOPSYa9TpesHaIqD
3sNk0E5MGsXvQPs2fRazqqJD7aLqpASauVkJ1JgYKB4Czgx0XZeN/wncPiRunYX0HBx3/UMdCXKm
4HG6MbKsbykvmDqJCM1bkMymT6FizVuFL3b2ggeZicuaF97nlIYe7r1b8KjvmZ8O6peOqj79HdIK
iqapzNMpZqbIyz3Y4QN91MQRzSHlQ39qdR+8zGhA+yop2HMVA/sKCPLG+z4P3Z9oAOy+1qQUx3QS
0otVV0FcBrJ+6NtPBw3+qaDumlg3DdgUwB7Asn06uCnZ0wDXFOBGxxUdZLOLc1/2/ZeUyujYMwPa
SV76JcWd7TznABxGDlpw6ZDsxciHp7To0vmgWiirxsBBsvk5bCEQHzvTOBlQhovxa9p53a9MhABg
iCap1S4dinw3aezGEbpcwCgT3Nz/HVbRfA+sFU3+Qj9jKx5pxsp7VEkH/5AaTO0u7Zh3h8tM7y4n
Gd1LiLyeiTtRdWyyXH+dvMgM+7Ka2+4O2ljlbe5ByJdHIr2vacP6PXAvZoh1otP6lEqg1w/g/gjL
F/x3iRNzw2Vyz30NHFYBAYCYpKCRrtH/Q04Tw2ERNc9Rsp3rTJX/2noqpbEa0w7zystqD0l5OcWR
iYBjrNNWfUlK1JIB2gtnoIfcgH1jTkN9RLmxeaynPjzlrg7SuBvNkKGZ348+y6LGCZ2IDqtUQXGz
2Ak0YE4v+VSbl6nHi00qyOcbimlUS9s3lNromGfVnrZ9L2MSlJoeSD6lbzWn4a0IaPI8hV0mj9CH
bctdg06QKu4ZCW4IdWYvxqyqvS7qnu5JN3bubTVoOhwA1S1+OdpB3Y/qBi9Zu5H7N2EJ+5bCNdsY
oHnvruRRMd6MIaXki9Ce5x16GB8/kIEKdhvOXe4dcPtonnNeTiROvLD8njlVUNxE/cTOqvXHG+23
6VsYFLx5oSgJvtAAiSfWZdmTX7Vijt5Dg2yGssrshP+o0MMfVRqkO9Bvt6AfhHXJmTmPGYTLfk+6
7v+ak7Z8KDIwKxnu4f3blHon2mGCYnC/15+xsc78+4hJ2OvcdNVd50n2FipsyqaWhfdTFbZokGmA
1k9VZ75Bc7j8BEEI/rMTIOC+c3MoAvep7Hs0PXeltxsgn1LEyVTi4CfmEbDsCB1Q/zizKvs9M3km
P5ekxep4+J/u69zQJwSD/BhRULgT0LBCM6PW6AoZvX0SgoHkZBLsyYH4nKY4dwf5RWqDnm5onaAZ
MOs7ftfUaOn8lENWRcxA+iMM5Hvc1LX5U8MkV/epqvt/ZEEdGJA3+tle0qJPIWCVDs+u6KYceDkx
zbc9hT4nEDiRaU8psN51nCgu7nLeYba8uoiGfQ2WzSPAz3n3ohTh0y73q+419bvgJUFv2rchFEH1
swkFbD+IgNk/BaAQvxnrOcyLXTa5at4RxJRHz4j5lNFiSiFOTMFKtZumMv+tWVv/pFFUf+qVE30C
UjB7CTMfswhFICyfKQbxT1IjxBLiZSnYDZISrwlb+son6v7s9VScRoTJm0QBO0kW5ctXbCO94hSa
bPD3MqBO8pggrn2d0Wv7AFWDtvLizEzFfNsSSCmdWNESqIqgszDba86pQusdZEHlroRczXenr8j4
G3013rOZTOcfaRVNwSkdwuEpTH3zFXcuisfQYOqevSzh+S6HntQQh35YTfuawDiIv3CRSiroF45c
BELRjuo2rjwdPUQ1G9AyVXd/9SSXR1Q063Yf+ammcWJY+b3KgVc+mAbi4TtUzh3nWx4Vun/2uoVu
uMY1DNkRqNM8SOV30Z7rqDOPSQp+zBIh4Nsk5ulHj7x3CvKA7xgPGh2zZiw/mbymj4wz/eL4Q4RS
S0WyryJl4Ac3ufrBi5Z/Ruoye3BcA9zczun4NRkLP495IAk4Ph3PYzcjgyTzE7q367mIw74g81dw
UiRcIRgly1Ap2Nx+Me4gewbTSEFFUCY+XgRMm8+oBDsSG77aeaG8TMitdgIDatrEqVR5DM3oNMe6
8ZAJaz24GVialEEfG3iODn3hhIileTA8CtdD5Z0CP6Vvmuj/cHZlTXLi3PIXESEJJOAVaul9s912
+4Ww27bYxSaE+PU3me8+eJimKqLeHB0zUEg6Oltmnq5UB3SM0q+95Bgac+WFnc3ekBJRGZUVsBzX
GmOT/ZfGbzwMmpAQMCVJiaOPmWwtrMbviy+117KHIq3KpzycvS8AR0lnX2cpnX5aHrJbA4xcGYet
32gTpaQdqjeJ00O/tDTAr1JTK36jzdT9hoZRfyCeCH4FzKoycoHM2CN0qbxIIpm/TcKww5axMd15
zBkfBOTx/UiRvKIPULmk4a2nNGcYOFgEwy6Ro/Nic83b266w4nvPnQyQ6lrzfaNn/UtAXfRbmOZt
GPUMCKvYR1XQHiYq2G3gTM5blkPnO64EgLK3QdPhxws2qrsBozB+NbKyLOakyYsYodRM4oTgOiwF
rx6VctoiVo5leYT7AGzRFm6Nxlh3k8QtS9wXM09wRkLxgiMn7MUPOyr9ye9x5qwEDigyRuaYhFkM
10Z5/Q/OAZ+KTYK8Ik8qMsTNDNVQ0VQ63KV+KA5N2JYkyt1kqJHEGnWnOgXvGYYpXLVEXno9ZF71
yQOjYIq8TAtH7lAac1gkKyl+mwSXCELIRdtDhO6LhZDoH4sxvkd3AuDwIIZJ9LeznfXRZnBEkXGh
KhDNfj6XUTAw8Z2kadvcemOJfTM6sE5M7JT4gMhiIh0RsQMBiRTTPgg8WDTpDKuOK6So73ElBX0Z
gf9MyM7JnLDNoxA40eq+r0s57FxIdbCI+mkxPYyhkOV+wE+cdyCEieBTSbP2xkzd+FwM7kx2M/rQ
/VGEon8t5tFrIoyfgAOeAKneF3ykRRyGmCGoRuIdaO0k33kBQYjZy8o7AHSy2FQiHQCGcDwbSUzW
yWLRCqgo2wDKWhEQTkMejWjWpHGBVS2isp9ctoMCZ1LuO8yvY9e17wXX0zDZN79s7FfFcyp2Mtft
TsI5emmU5LIrd21atwesnHMLBbJwuhW4IZ1YTBYheIt+2SPo07gnC0ScxV6XboC1lQLOLZ1umXbt
G6R/yl+N47Knvjf1Tdm05G4KUnrTqrxJY1yi+X3QleVT6Bi334cLqWA3IvJ8MkmZepBd6nGBj9xY
yJK6Vn2XoOSncdgViHxAy0lTqJW6uDRJ52Ex/DJvIDvZOvINumbKOQKlJb0oqEb5ZUhp+iLypHj2
cdvquHVntHwIcpg5TqAYN+4s1En3houmifskSH6wZtRvImnLHwHmtDy0iYYLlS3BxdKX0Os8DJaV
XxGMzz9a29Z+nFEHgSKI0fSGJYTjlxCnm5FXLAcpcLqqfQwm6NdHI2/TZ1ak2VMul0SmaHu4AiTj
QR177tJ0zJD78Kva+kkVWbAN3ahGkPm9nXLxw6s784UnVXsoWmf6wTyOCRkZNEOFq7JDG6SIjdNZ
fTHaisjx7RBNQFG/ZalfPKO2I+Nch+ZzD+72gGMSyHhotCCx54DfvcPTEKDbcICFFNX0mpWQsFb1
OP1EQuNq5GcFUorKc5KvUlD6g41iCq+Eiwg4TtocMwuzvgEQRaMKiY/JWf6OGYYt7vzBXucF9JGL
ucnhW+043kiuzEEIb/gaACn7qhukgVCdcG495G5XtM2hl8Bl/kkCNml3HeotMWpt+hPG3MmdFg32
rB7lNRB9AeCUA7/3M2AHY9tO401fKXVwFWTNsq7LIuKZZAcRnZlFaSPlbedCdWQ3USi2pyi3R8gc
zH1qGJRjOxdtQYUm/+dmpuN1AGIsMo6e70Qw4H/vXRLmEYro7MFCV9hGQd2KJ09XuGUMaeZjYhgz
e4zp6h8Co6f8gHo18D8k9JtYu2H3XLQ+jJ5Ds/+eBBqLrmRJroq6nV6TKhfXbdjxnYUE58vshON9
WwzqrmWqvUHUUsTZWM7PXZAPkZ7a4jvtFnaPZljtxEfBK0s8tUNJRH8lS2yUoACzk8Dxv3hNXbwL
CzHBOB1oe83pKG5Uq+qbDnKSXxn29N5gCs4toDLJoxZevh96XEOoZOY72dT1bsIiRASq/28MUdMU
ZbrpJ/i6ZC73HrHlG1BaLF9kxAa2y3tIKygAXm9akL3v0eDAcdMWU/2iqsb9oDiS2kKo6TVM+NLv
cEus31QsF7Tba4pmUaUPVZGLIyUYYRTVTQ1zzASJKOL9J9kuky0mVAiA0QuurStL0IkLY/G1qB7H
CQsCgbSKmfJqGa30DTIi+pcykJWPMlkle8xMaK88C7ezC4jf3CeAXzy1gfiO8cAa7bASBG4NRj/S
6Ml3H2GdeQg+GHKWqqn6ZykwqQse2b0Tlo/XA8znE2gzuJ7RAE7dXdZwoFi9EBjCLqoc7vY7+AdH
8yPSJeJENtCVgnxLSjL3c4FxEO0VSXOSXdW0FfX3AeyD7Cgdpy8kgjvj+9dIf5FtCPCspl0wSfKt
QE/tuk8I7gjBWf6TQcgELm0e6csA7sIUOcV0Z0kX9iiotzipiLMm96CNdYJPxA6dg2S5hS/0VDWY
KkIpw8MVMSfl12pyp/IPVBOKfofJS8jvlmQoB6u6hfqH10H45catGYwtJN3k7fI07BN0ZgJsVFsL
6d0kCjRyyBj2NPmdNKzgR+1XqYiDTvjdlTvXudo5Srv1jSwwItmhCyIlbarsIIuxWaJJjli774lO
PxWIRJGWlrUssk8OHdJsjIDyCZ0/fT2O6T7zaIEzOiDxiGxqMveVO7gCvJrANyIdBTxO+QmWKbHQ
e3mq2IDQC1ev5jcerq4eV7QL1c6CO+zZU4UvfriTg7Q5xvIj5mIKedHtnNWOfEJ0EfoCDpSqL+NY
SAiMi8nHECTBfHrdK4qAJoA+qNrVlhnnXvRFh3oVZnGGx44RSC1CUGHwb7xs7oIvZdgvd2UqGYCx
1ZLuY8jBEMlkwgpA8ih3DglORRnh8jZYOwo+7HPi+8bf2yYs6q9FlqjmPgw680LqJTgntWzYcbno
2qs+HYxzCBxbYJqGLewnDD1A2C+YJ9RezGDT4VlumR09xCwdIE1B6Oygngwf6mKY9IvFXODxjZX+
HDxVHa9/sDCHOSjE7WmcpTpPD5UYfIIwA9fnQ+VVGD450dqgPTcIdl/4TTl+hTlV6b5CCTW/gp0h
DLZ9DZBiFoqxONZGiSfbjDMG06VIQxOT5YhYSLXkG5mqk70jBvD6o7YxA2YfW9nICdPGuGFXHlrt
/a6qitF8p9iVMWaiU+9sTiv6w01d4916lZuiapu4DMAJ53oekeJd98YDgst2yFBFQFNyLZDrsghd
FgdB/xAcFQvMDnHmRH7pavDVXlYQXABUoYdeVr5Mx4ig6YQWlZqHoIbIrAggNhh2M4KjkfQPvc6b
V2/oUZ8KOC7mQHdGvdiMBJ+TEHTYDAn2kSQZucpUIa5RmG/QEdESlaIkEd24L0egpKFYUqZ7aJrK
X70DkY8MInBTEN6082h3ui67PbIMWGBQcCSko7ZgY40kvONhA8tbzg0myw3A+8IWi4HuzYzbEM5x
RtGBJe3wWXZq/mUIk6++Z4ad03N95xLAg4cgo885MW1zo6HZ8KClzx8SobsxtiNk4nYkC6ujj6gU
4wJcCBR4NXwbOC4gTCUFH4q49DEVNs3lUhoIRNXltxiB3pTHgBLcov2EuiHylOq+CIspjPTc6Gzf
cwSlPW7t7FChi/+EXJc/AKAfXEtfvePaQDZAA0ch++r6LtYqp8jGhJPsOpC7kwi9MXxZomH5zJv4
PUTZUGKg0AAhE5m+k5HnP8COGaCr2Ys7KJro9JD7CYn7mSOTrMpW3GlG1Hs6d+SOTjVmZ7moVb8H
TYDUyUfsWpajPYSen9FDp70SVsC4V0bEQTJ7C+Jgesw0k7GgmKMgDDg/QajmJ0+lKEAlY4JaS18G
HdjsYMO0ZSpSyJ+hDJ4OKFqiYurzL16Pm9UGIwF4hY03yqlR6g1Iq28HiwJA0JbjlaOWCMR0RX+Y
ui6/ghNvHoY2D3kkx8G57VMJBOHkl8jRJO6Dz3WDPQ5R3dzjNhqfE1zl4pgOLQ5dKfWyknDKTuOn
aOqOKsbwuDCLzCzd9mirNPzFkjl8Crq6fPGMh5RWoPrYdVX+LZkF/a5BMUfYCy+M92cYvYl6BeBg
0nYoeLS8RU7uJb050LH332QIDHoCCdd8h3zktRH1DFnLPkG7FIGGeYSNy0dHNc3nLMjko/GmJI1q
4krzk0pMsYxdRCtfhpD398zzk68BADKxMCVJEHgSNBASL6mPyTDOsVuxco76pb5eZMpVsR5cXL/a
dbzII9BznYB4efa5LeoYID8OnhKRiLTdQSUdwvjCSfatCHGm25BmEF0pc/a9z4f0qw78TsbMAWgD
YnbI2rzCpMdleFS1q2dNg2hkKH3vC5uTKhrR9Mc0lbzn42FCFTOu9Fyw3RyURu25X+T2rpryDuIb
6A10O9I4tDygiTJ9EqTwu+tgtKb4XMC2nevWEqR4iSHhq+HFWL1C7Sks3jIHaooFbToUzsqieuhL
KZ4coOh2psyQ9w+uHR4zCU6H00EtCNtUFO9T5uGoagiLpzYr1S4NkUP0OisOWs81eCCcBl/YYISJ
IQYjUGTWoSuQvzfpM+5KNeznCbNC9pCOUfYqQTw3w413I+5bd0YmXewbZn3+mfdUttdw8pm+rkFT
rZfq9JTg0hi9L0NddPbgFBalhpw1+K1o8KASU1Mfd3sdeu6jpCjYQEIJMXXrB9W+CyRsAnMhm0hC
xk3uqw759yIkiAMobNreyLmb8z99OVMZNwGYaDhCcPM/Aj30P0go9a118/atZw2cbdVY5Mu8yfVX
PfEeGc+gf1WTN71nSVI+9JjqtIMSS7JHwE4KfIFDYjWjkDRRo2LHYt7qY0ocsPpQlsweWsWWW8iZ
8qOs4bAowb8KhemInTU4iT4V35OAwtfnJgt/pcBzHxRqm/dgBiOkcL3qi9Mj7ozaUQe3OLcmToIp
dRC0MvunLlFviFFrRTsGnkd9x4WPuKbluvzsSLicHbIt50V1NWp3nenRa+Kq1Xe9wFTk2GpoVgMa
ApJJWzhIdVShyIuWefMCYnT+zfU69sCaTMi47B36KcXl0XxOZ1MP0YDATV+l+eC/DXIgqOijtpD3
e1u69hn8JBSZq4CTa80VfU0cTr+j+Te/GB32+wr86mI3IPhwr+oKRUfI8YsSZcJ6AAN7wqTp4Tok
JWbr7jC0zn9z9ZLGsbaAvGmWs7FFHO0GWCFkgDtWDhkCe9r5GH8tmT62jkUrwgM6Jd0VGcvNla1c
uIYGN2KkMesRP9Xx5lsn7Hxvh8qUY6OOQ9pPjkn+x0VX5tWKekTmiiFLQOQi+HrrCJxqnHqsvZM+
stgrm1b5VeUlQ4yKEb9GY8irr9vErx51PrrVIXW6LN87PlTMjmiIIDtqMNd6uAxkstZTxtTONhun
EOMfEmA/qsVmYZxDu0sBBDnTk94AsqzFlCsuyrIZAZJB70HvhcE1ms0mOYYLGu10y3ijbf8f7WRo
vqeqIu7BTot6WVi9LcheNHVuqdafTr9jo2+/llC2mUzyoQGKIpt9P+oJYipRnZMI33r48mF/ARtG
zplBBcg7IGCGanIIIYSsQw582U9fwSYqgkYlpRM/EJldJRM88VSfnbu0tb3LJ/3107HImBk2uOKQ
ILWLVAgmTO8M35pEzGfgmFuLs0JMEBAS/X7wxMGGYRkVZixit86/nF6braOzQkwgi+wmTHsQuCsp
onoPUQtAnqH1ogZCUGfMbOsL1mgJ0KfLWqEflPXJDwi4qYhDquGMfW09fAUz7J28Fg06qmAq2i96
XHZ3as+x5TZ2d62BXOm28ogA42nhXxQJpu0gCR0j7ul6f9EGkBVi2IaQDJOq+9/PD4AiWZDhmVZ3
TaqSM0u09RUrBJTpK6+xFTA3BUS3IhFijazRc+yUqBte9hkrC+5p4/PcUXxpKD2Ndtp1XfHLA1oV
Puic/M4GumetfZz0Pu2TdnQPSV++sJrFgQ/xFHBXxvlzg5v8zGptHCiy/P0viy68IMgz0GsPiTc6
v3kBtSpWy/Lq9EJt7cXKmvsUE4adeVmo0KL8X98tpLOaj0+nH7/141f2zBA3dZa0gFeFJZJ7AvgT
6kI/L3v4yo4T1yKtqWANGYc4EeZU5zu6AKwue/rakCupS5Hj6aSfnmUDDoPfhefoLx8uexCuBYqz
cEjBSe3dQ4uGf4Tka4hb4DGnFv84/fM/PJ14w8qQzZjPRJaWHzphbiHx+Y8fJmEY+6Ailc45FdwP
NxivWdkyNK6kwcQXEBcrIDJQ14XYld+fe/rWMq3MOOsaDpiaDf+5TBfAeeXTrwOkTy7ZY/z65b1/
2VZW+iNy2zk4ILz+BhpJiaquf04H4kNfhoevDNeiPpPKjOLhdXVns/ZOLJFQg0ypIs+nN3lrfVbW
m0F+2AbAph1QdCp3AMKaCGPCwxg17nO45K0NXlmwNxINEUnwzcDjBPSrw3T21OvOSFpvLdHKglHq
y8GLz4FTcQMU6QjIbOmVyuqn83DbDxGx2IWVGaOjhIaLVwGo1UjnKQmaO+LUT6nr/WowsITIHCWO
5IzNbazVWtoCNxvqVn0HDyMphiyhYt8fZlF8Pr3ZW09fWbQcbE3d0g8A8rQLuqtM9jUKO4fLnr4y
5HzIHdp6E347hQLjvmlDf++n5IJxHRw56MqQWY8utMZI6RRqOMHBz/Qnd9Jfms7d47/9Xrr+GX/z
odjj8qK1RTMM5+o4NKCj0UGZo7BHM1SHpqW///ey5s64ZhfM+aMLQ4T4+GWrt+zZXxdJlbcowJQ8
gBvtwxs9oslGbaHOOOmtnV+bOZT4Z5OnILqH6Iuhzu7vGgzl3l3221cWHlgkyE4PC8/I8NNgTMOO
BpfRArAfKwtP8pw3KRfuIceY7IgGuowD7r3I1HXh8cyFh3dl5LxuhJq9wT9Avv6LaHENAsgxX2bV
a/2LALMqDGbygXVABo6CO/KF0VzE0AuANv/3wREzFHOHXopDNvmfMxAn49kAmXDRzq7FL5ThKGEm
2jugxA8JPKCUL7+719oXOerw1WzchakFrG7WVcehrTN0bdmNj0bEGQ+94SHW8sKoL/pAECce8Mzu
13aJqpdaQkfMLp3Y18uWaWW8EHtGk1FXQFYAcbNHQGmObnH2CzaM118Zb+5WY4uRYxiIouvhaXLn
6Y51Kj/jQbeevjJeaDUGAEhpPB0jr78y23W3o4NG62Urs7JeYskkMR4STw+0Gq7R68h2mifk9fTj
N2LUteqFlxtnRn8OBJI5lFU0YVad5dAjr1v1M/R6DMNizbnUeWOh1vIXBq0jQJI8vEuWzN3VMgj3
yG0/n/6SjWO61hguy2xIe/QT4D3L4LcPXE8MUTRARMV34bhnnOhyJ/yHhxGEa/2Lgch5DoWzvGTE
DDQG6Rm0f5IHoIUk0L2DihkqqV5ZXObU1ooYABGoEu+DvGADXEr8j8occt12d3rNtnZk5aqn1mXF
UA+Y+pJghCvmuWFWNCDHU9p8uewFy4v/csrB2ELrHrqOaTQw5IZoGwFmXM9n5gh+qDSKUEOsDDuR
Fglot+x5xvUe5fe4MsGhp94t1LifQkSao70PGnELrscltTe8cmXtjMqwtgTAO3Rb1RGlaIDsXW73
p9dr63ytrD0ZOyRcQY2nSwaUDnV+wmB2ztTc0rRdYB/sCPTCt9Mv29r9lcvOfDX6Tl50v0ilp4in
8FItOpaXXVxrlQyvBSK7HMfuVx2OkGCl6ie4rO5lB3etjwG4Rlr1RdD+6kfzzQsAUMpDgDdOr8ty
+j8wcr6Kw1EaA3jQpc57NuTqmOvKufX9IrlKGxaeC5KX4/LRO5Zb7C/DKDvbOi0JJED6hv5x/JZH
VVYeWr6UZ1RnMCwUBWnrDXsTDHGYul/DuZlwG6szWjsbm78WzxjzIjQWiPs/i3uJAUhC8z7H0KnT
S7jhVvjK7tUEdDfhLHsHQ21XoqKCo/AAetznRR/i/EdsvWZl/4U2YegC8PJHZ/015o5/Ik5wn1l9
tdzCs4NphKc/Z2uxVkav4bPQE+rsz4lYibZoiNinExfpSQbhWk2jVN6c2aHw3vs5OVDh7VFJAOa7
wMxQHqoLP2Fl7A2xIoP0Cv9ZEuB6TVe/Q2zhnJL1xrW11s9QqZ77UDPnp20Qn3NNY2esXkKu0gj9
QKBl0jHuPe9cYW1jO9bKwXJqu7SqJHlPCsC9HfOD+6iJXLTVa0UNVdWlKMCbeBeDeTDNMo8AoMYz
ZrH1w1dWTwIvYBlX9p24DdmJ5VeLuegufPrKm2dtSx0Wju57mlaoAS7AVWhbnLmxtn768ve/Lqw6
n6wdLX76jAqyvwPuOQwh+Fb32SWKTQHgBv9+gRbC8Vk9k/fAUvcaMESI1QEnfYk3CoER/PfTQQpL
Knc0kBXp8uxJ9Xl4wzV6zKcPzYexJ56+ctsVAR4g6RvoNRB+GwTOW5CNz2OdPdY2PRPrfOiU8IqV
/QaAvOELJBSJwMgG5MeQQz+Oz+XEzskcfly4CdnaY2eAH/TagMLMGAPIznnTsw+e/3i1kNdZSOOc
85d89m6GFJTX5qI51mAArZ15YgdwdNVAD4DL0og1cIFpk/06vTUfnls8fOXME9AgnRJk18M/w74x
1Yvv3PCsY9jYlbXC1QgSYMnnsFiiQR/N6gCxwliDs/IPMOH0F2y9Y23WYdNTKPezQ5mTz33YgS/Z
1NcdQ9fx9Au2lmhl2iZ3+iGsaohSpCXg3AZAB8rK6ozlfeijsQEru1Z9BfirB+0gQ3UsLari/YiA
XbAnh5R1PNlzw4+3PmNt4qC6om7dNscCOnaAeAOP4E+o051epK1dWJk4AVIGRU0IITAwJvqjclj6
mfSdyO5KdJHmC7diZeU6mMJKJDM/JC5YW1YA6QpMXgXw8+mv2Fij/zpq6Kb0HkR8kxl6nShbfC8y
uInLHr5EB3+5CNUBe+2khB5Yp53YMohiz8G5dt3GFbv2y6DmMChClc1xqUIlgAM/tiE4+N1QgUQY
0st2eS10lTWeW0G/H2qyYfqi0SOMIWLw5nByyawV3HXeyph7of26S6AOInr+G5j6b6wHgPL0+m8t
0bLpf61/1uZ914/QttKe3ssGGFsXIqnsKS34mfLH1vFZ2bKT6XkqS4ceeMIxYcOFdXllpvanf//W
01cGLBw1A1Q40f9J+SJe7aMy479PP3zjGlpL9md118O/lfRQZNJ9x/ZSgPxnEYkuI4+gEVX3HQOW
7PTLPoyHscsrM06k2zCa1PSA6O6QBOMnO2FueTCbg6biqecQHejKc5MhNm6mtdxVBZRL7gKzCCw3
VPGqqcpjM4UPZV2ZMzWPjbVbq49gJiVUELhpjgGv3wtdQLECYNmifF/yUzcLz3iKjf3/R/zkr/OL
aVwgYDOPQn8EvhRU9deKdudmqG09fBV6B3Pthm0KmQGvB99PQj/+HQLp0+vpDd96+sqsWYpZkQ5p
6CEzoMAZD6XrynrnEsStpy9//2thQPJhyuUpNFO5nfZgmQswC+dPl/30lU1LyQlwiBby3zmYvxxz
qwD57o+nH751NlcmrcYg0xBRoAfIsPArVYI+kYH/9xKmwOqefsXGrbeW1FqajaIcLOAPumXhLVDb
YAlCEqSpZvAxM0G9LG4o97rD6fdtfdLKtkVdsxQ8C3qAV16kXwFICUawBaGiclGuDimL8N/7bWbl
Q/yqWDouc3YXlA5mTSdg/Jz+gI3TtJbWaiBdMDQp9N6bgYDdBdWwOBmD8MzVt7E8bLlD/nVW6dCM
nGF5hlncYKn8yKOATuUsuzAUYytTtlDUnCpiKTRHOhDfMLtsp8Hd2ZceOImn12jrK5a///UV/pxj
gogNKOCnkDdS2aMozWflem+nH7+1BSuDlpl2WuMt+SKE+J6EAvO3VNM5AOHW01cW7dWDJA16c6AC
Q3I0CdCL1UFjzmzw1tPXJs31RB0wkA4FqDjIFiq5nxZXfdnKrMLsls5dPYJvhFwEOi56xuFs2NlK
29a2rmwXehCl0/ctMk06OdBhqMedR0DIaoqzWMGNV6zB3UUGKFaW9mw5nN97goo3sfMcOW7I44uW
aI3trgirdV7a5ghmPyQlwCvf+e5ZSOXW71/Zr0pmv60M5PbF7JnYS3sQicCBCuGNT//85UH/qXyH
jK6sF8JFXHeQxDq0XaOfi4m7NgJ1GNJKvudVvwMhghsAwuTu9Ou2vmf5+1+WLAoftCSKAwUeHodk
GiA7WV8AB7FcG5e9YrGUv15hoHMJBh2+qAH76o77/m9vkqBcLyfr9BuWJ320ZiuLLjB/QpECAQDY
OyO4120Qg8l9bkTj1hKtLLoQtc2mvqCH1sKjSddw1DCyx3ApBFz2+1dWbatimrwR4REkVOQ15AxK
lA4Rcpx++nJyPlqdlVXrCbyoRCDazlKoY6Bnp16Flm2Ugn1/bAxYY6ffs7ELa+g35PI0mDOCHkrD
w0Pvmy+08s8Nb9h6+Cp5rjroX3R0qe/l+qdK6zGeUrCeLvvlK6O22qgpb7BCzIUqRQENv5hn9WXO
jKwMWqIwzKsUpVVsRBkzjfGnI4qHp3/5xtlcI7zl2HGdZssvX1rtEDibfkAjy71Gb8deFg+t0d2V
Z30HcjhwChloTEWJUQ1QPTk3r2HjuiMr0yU29YnNkXcaGl4lKSQHF5GOrhvuICjI4hlTA0+v1NYB
WlsxdAIxcjpvjhAV7JNdK8xY3jeqnp0LX7AyYs+wqul8eIa2LN1ISpntG4jmXXhEV0bMSBs0tAvU
0WvVu+F5cXCF019kuXSN9SZTR2ekA+AJFGD5gU/+9k/t8ZKFp2uYd4YBpr5sMJypqvTPHopdu2k8
Syb6eFfBrV/5lqFjM8BRoJuUOZjvInkrp+xcXvnx2aThynIxJsZmGce1XCTeLaKhAhTN8couQCAE
LrdQ2b+k2RzSNchbSGunzkFSAPEkeoR0yXjlC/fHZeu/LN1f7lc1dLJQCmgAM6UE7XIRXjnGGS9B
d+Gnr+y3CKsENNUCoToUN8FVVk5cO+25kunHrouGK6MFd6V0NLTE/2TcPHhz9d639ROl9WuX1E+X
Lc/KbE3bD9zrh+SPqLNfphm+DXrgF/l1ukZ2Q1TGDVie/r9f0Qqyqt2UZpedmv9guQPw0inKKge0
pTA8LJRhhMLQy+ll2Vj59YTCIGTWSxz8dOEET0xNc2wUVI0X6MWAsunpl3zsvWiwsl4m0Cat2NQc
wV/10fLAyG7ZmQIUByiHnn7FxgWxhnUnXQIwXVCoY5DXfhIR10fK4Xete+EnLJ/2l3V5SaoEJSr8
U0EMMSo6mC5EQlDjCmR95urfuIaClQFXEK+D2mTXoJgiocsnrnsK6IPKX0wGHv9Ejpet1MqS0T6Y
BA6sOmonh/xxaZ6hO3ZutPbWNqwMeaHRUb9aBjtySCMbBmlpKs9N+dh6+NqEIUyLIXo+qk0h36sG
QDoX0xjP+MatM7pyvJDCqN0Oej5HKOK4bz2klTXmxXSu81hnnDdnzO3jijhdI7izDFKSaDM2R4i6
Hwg1O6hxHI3L7zQ4ApMeHya0iy7a5zWe2ys7N2Xc+f99VhiBhhZRKZ2LeiD0v4huqZAHDOEfhTg6
gvouJA9nfiYW3diMNaJbJEPpjcHSpQj1dJcN6hbSSoDljUC8n16drTcsf//LniUJIVnQwAqMDzqg
pWi2e64J7ktMZX4+/YoNe/ZX9uyBbOWhUdQcwcsPYoSh9TJiXr9pWugIYD0V5VA57c580IZxrMHd
GBWXAFi2ZK8u3gYFXx53Wp7Z7K3VWpk1EVMHhCmFenIG+GXhYRCUdaF1MTqX2t96vmGB+nhPuqo5
QrfdHKDuXcc6BP6LYxLbmSXa+oqViZvUlNUEbdwjPP8o7qFb7EJNfKKc3jUWOiRnXhPiCP03D6dr
fLeUVQEgWAtRGIvRuWkAoXQ1Nj2I5Lx/0WZ8YH473mgN7UGQptozUcLGx61x3y3myf2v9QLOd3Cb
jFBNw1j2docZD5fN56Rr1Ld0Q+CFUAE7Wu6Qa0In95iacxM1tn7/Kghv4TSKIpXNMeuAIYeorXqp
fQwfmbNUnblVNgxSLK/+y+aRTfls1glyq5rfYLLPN0QJZrd4V2CgINi9IG5Om/6GMYqV6SccE0hm
yI4eIKrY75iA1oea2bkJvhtO5D9wbw3hNt53NUZy0j9Q1P3Rl8VnDYXFTni3aUofu3k8nP6QrV1Z
GX4CfT2PEFhlMlIGZlBCbsZiaj85l8Ju6H9AY8OkQn8c6qOB+nS6Q0saep/z4LMLr/o1ZIyM3f+H
uBKkxWM7Gnag0/gwyrl/Ob1KGwdrjRgLvKKe3BaDxKVnngNXfl2G+4pEHII+eYXmy/6y16xqYz04
F2DYhupY2MHeSOPd9GJwItOgVJMSYw+pe3bC6cbGr/Fiom2KWUFk9gg1mtuKCb1vpHr1GxjM6Y/Z
MJE1ZCyZC8D52UhQLqNHljjvLkkvDBTXoG7UmeoiVaY+6lbJR1n23pcmDcvkMuv+D6o7ScdA84Yc
WILL6h0yV+V8J/uh9M+E6FuLvwrRA9tJzKDHRrcO8jCRBk9ZBqGuFDXGM5+wkfat5yICASDL2kco
vcAYBBD3FvmF93+kfUuTnDoT5S8iAhDisYWiqh/2dbdf3faGuLbbIECAQDx//Rz8zaKv3CpNMLuK
WkhCUmZKqZPnOPXPBm7x+gLrulBO6z6YR+eFw0uxHqQUmQ3hS9Sm1N7HfSMd60IJ6B4qKqptC+xz
25Z9PMiqBuGmaJ63fM1OkbBrg/KMZq+qcDHWbx4K5xD48iinYMMDw6JlGSFdmtVWYdw+kSC+B8vp
BRi0CmoqiNcjXZabwgcB4PWJ0n3A7rheRT6RERm1gARcVjwKZOBIvZStsV5bN/59A7xq3C0EKMIY
by7V0LU/1jDwIacDHifS5pXBWWj2kgoXY3iHcdyMNhevbS8ZFKPDIbzpJ++ugP719SnSfcU+da++
wu87F7SjJbbrrpkBrlq603Vtz0QOxefrXehWQTFr3JMKUNjiC8A3m5/tVmQfSpCGGeZI17oSqqGu
0mag58TplrffsrwAyXxr0jfXta3YMs9FxHGRR9s+Xh5K1DafOnDpG6Ze17pqxn02ygiPnhcOQv/5
dhWD0yQVD6AqdGjiVWiYPbWLnHyw9/pOt4DorhE47JcLM929NPFfBYZ5kH4PiwW6wdwN0rbP6v/l
uOw9x+UHGQjrxWZwRRpLUMFh6zoUEeXIc23Fu5qB0xJ0cjFZ7e8NC56OzZZqz6DsgIyHBXuWDK+U
bt70iSX81lRFpPuE3QJfWRoESPyhnAKAn1Gl4WK+yq9tMXx1hzWxLdszRDjNIZnsm+1VL1VfQ/9y
KppL2BXVaR6KGjlx6AoEdZ+4+QhC2yp48P381/VJ032UYtvgQNjobFn8QgXjydJlCTi55xTpHMAQ
sd0MJwNdN4qRVwC2Blll88vsZUlWzJ/C0rsHUvqy5cxQYaHrQrH1sRohSOU07cVfw+UCPvmkGql9
qnvouwi/mNJjE6YY/QC/OgQVNnIONtgYZbeXzBXvcYX9YBlz/ppPUQFkK3QBV2hB2GcvzL+jyDfx
IQDpFTkQ8cMhLpTIUWFkK9ItNsRa2guoUJ6yAZAER4Ip+fokaTyjiiIbghLAbnfAAQcUwqCitttT
x4z5EF3r+7S9MhEOVZAeunQYujc9hwuSOk3k+8mxoStWzsFLLvmIfKqPIp4YfNVQNGPGghONx1X1
GNvcLbaN7Ol+Oj+ufQuRKRxc96s8aOGdkxmMuw/3jWSOq9j1Nm1LMQEle95y96mV1jdIPaBYFboq
Bj+lWwTFor1OjIUnsX/cTP5wB5KDGtgx1VHoRq/YcgYoYAgFgj0HDO0KVw7NM8tL6IZlR8/GKlMo
WIaDxYJM1HmF2FGGlKYFsQ3Rj2V4PrSR/kKSdSQKNvClQm2PAIljr7vCSg96poOPjyqQzM4CCxlN
gjcL3BbP/gK4SQs0/7nF5Z3WJmFvzVKoNKHQnQi9sosAbMnHl0GgKiccpkc6EhPlk64DxZr3R8LK
pxKfkU+QUdzVyHDQOdXOQUyf4+w9v/IXreeOVZVLfvF7CdkH26u/Qe5m523OQfx9bLV3M3nVR2N5
Wb4LYV6WfHHpbY9ybxbXUTkfAxg5jmLQfiAzyGiWYBFjKwjuc0bAXOFXx7yeo1gzpODsHHILOarX
CzCU8AYva42Ne+mx2VHs2WoKH3XwHPTSa+497fLVIAV3ooODV0Jy20crGXrHLnYVvj4uoG0AGiPQ
YB8avIobW8Fk7ubDPvNO2QucYPh0s03ceKLQxASVMNRrOkbcabPOkEq6zDjA7LWaq11CvIwndA2O
+SN77/7VDp3nyWl6B1iFUcLOvDmfkq3CEebYJClWDAGV0XeglnwBhvLUZPxckc3wQqCJNCqGbGw5
sUFiXe/BIHar5rIY08S6phWrRb1yxpsQUTKXzoO/CjcJhujg5V+FjoVrHWRBDZgkWMovfeXeQPsO
sg8WP9HSCOHQeE9bMVxPTKKaPbqd/RX1C5A6wB0uBz6WDJCWvb60ui4U4w2zRtpkHrZzEUzi88Yz
CINGxddgag4xJEaOrRiw7dsFMMvcPoNS/sewWG38p0T5+vDfXmPwc/5331MPgOiK401jK1xI1rlI
OkOhwnQM2vf33+csW0WPjYuLJBJOuec8CLtkx19lKwRI2rL4EKDs+von6DpRTNcjcG7Sw3GaDfsb
KdKe+4kOVOxrvECg93onunlSLDh0rKaHXKF9tgWv46GCHnPQGIW8da0rMThkraAElXaof4dAmLuh
7H3qD1HARbbKE5pV0KgsQiS2c7ZagIYsftysRkj9m0MP/VAxsdFxy2EAjXnaZaBzCcZLS0y7R9e0
YlqVJTYCTZU5db02Xroq9sojt2EMWjGpzRfQ84HCTMqqT8v2DvKNcdCdK3rEJ6M2XjEqq24lGNfR
/LLMJLGiYQEKpCgMEffN/Y7WlQejms1R1+TQhkPW6yTZR6cAfU4Ot3k6sNXRvmJPnfTBRlxh2guS
fSoE/WD5T8daVowoKFt3hIbMlIZhEJ06KKvEo+XI8/XW9/H95WwwbsWIKmzDuWox7mHwLyOI6YmV
X2S9gG1oOxHhGKZfsytVAEg/57zcCnTjWB8GG4I/pan4aB/oWx+gHGJLN3cdUEKPaWRlkOARCIfN
cq674df1CdKNXDHVaqnF4v8ZuQPtlHuIJh5rV7FTaP4u3bJtI54rp5NYZQfRkcx09tatqmKqczlC
H76Y57Rq7xcBKqzloegg20TBE7wY7FXTh4rtgK4qlJ1KPqZT9z4M055Cu6q5QC88Rv76yDlhr/P5
b6D1QgHNxrAZ03GjH2eoUfnZEEfVfOgSgfb3b3t1gMXVloN125Jp0DpQjq9vtpA8XF9fjcNRKUxy
1A/kDsSE09HPvtSy++hAni+H0p3dRd+ud6HZ+urDdIEycsiAoQspexDQfkT9w4p6heuN68a///9q
apjd0YE6DLQBoA5w5a+WFJ+gVXe26vDxeg+64e//v+phQ/5WkgoB0Len98M6PofSemyICSus2Z9/
PU3X4P4Ae8mYAvl9s3rFmQ6/eGjdAE+Rtiu/HPsIxf3MPYHar4deXLd/H9ROIufu3JTOx+vNa7yP
+ji9kiqfQrAEQHIGmtbhlM7gfLzetG6BFQfUiWAEdqke08p5hFpO2uY0Db0tkfwQjin0qeKFSnCt
2wsEtNJ+Eud5W9O5geiVtM7XP2A/GLzh+dWn6FEGqAnsMTeAst33RZgUkBGbijophiUdsyqWJWSJ
IaV8vTvNUqhv06XDMicPEWhs2kRJuATtGfzPs+Hh7803mtBXyUzm0eIcQmJQBoOoeAx6kTmphug9
sqvPoNu/XYKZnTrfBIjV2IZKarLhrRiSwrZMafQBOsZQ1LVvanluPJIE0TFyV199qQ7BxxyNeT6m
vS3cGExnDGIcVW7Yvrrl2P9/5T3YPEEpOdywb8EpiDPvw8wO4XGwFopNQ0xt5quPgUs5x2IeTzkx
EbLoRq2cJgKQfVQtqlxTWdgpSEJvwzEzPIdq3OlfdCY8r1t3CGWKSrLfY90+IWuZdsBYXt/+uuYV
Y6Y8i6BEiUkZgH0SyymA2PIhnqbQVx+lQxF09rQVY1qONKaBBW3h0BDGNBOuvkdnO9t2tdhziiqI
tLWXMwQhj+1A9f0ZRYLM6skeIbn1D8m291UvDSVGGt9MlOAbIG51NnRU0sJ917ALNHPjzH5oAlNw
1ywmUULvslIG9nGce2Tm8FMgN2iyO/OQQLrPJPaj60KxzykCdgRkWNiO1JVx7ddxDc29GGyHhjnS
+DCiWKk9wSrdAdMftY9zlERgxyfDx8J7tKBaeX3P65ZBsVa2inxGJkmmOQDerhM9h7z4hUr7MhnH
zvAZunlSwvBYSU7LAUvd0T7ec81M3hSNqcxR17pitVDu4z1KpbCRtvYEScwk2+6F0QdrWlcfleeA
jKKH/CLYf7ybOose7BAEH+749fr0a2xXfU8uM7pCQwAZAQ6Bgi4aT8jWno41vW+qV9EDtJWTFXY4
muAeFtlfLNteP4t2sSpDrkQ3dGVzdrLvJCDW7MWruvE+z1eKEiZhehnSbH1X2Zf1Co8WzYh9IvPu
LNCrsU6cIc6c1FCD8avn63OkOZK4ys50C1q1OR6J0mYm0z3N2Ec7qpeTu0K8C8XRqWvZc1wv1PT4
qJszZa/OYxkRu8V9ADp2/7pTcR6E/XT9UzRNqw+nvQu1Zrd3YMhhDxX3/IeEXrHBSeimSfXVIsNh
tcJiOMtYx213mUbyO2wBQXaBtll7N2V+JNPrH6LhN/fd3RRfbVxvKEOwVe2T1Bap6H5WmZuGIo8t
aI5GQOtB5BX0KG0aNtXt9S41TlDFF0jXKYN+xRf483eercnW10nmX2T75Xr7urXZ5/XVF8lF0n7c
04p085MKuvOVZSKZ0NwQ1IdmsMwD6gYt+1+2ZDf2+LOBvHe0ypu23V98ULsL5V13dg0HMF1vykao
qyDwBwsTRfvoTMgH5EhJx+Bh8niAqCeEy6P85vqcafac+vycW9B7BDWBTFd+X3i/5/rBz7+O4jPx
HolvuJHo1mX//9W6QG2mltXo81+tB2a8eVzrdOP272MfoPhHShtZlCG44mxvvcNbetyFW5xtYTLk
Nlw9TQrJDcc0zf5V36EZFyPUK5EL4232L9hgrQ/LODgnhyIfs1H/kEhm6P+h0H01XaScIo9N45Q6
UX9DN+fWBTaXuvxcV9n365Om+xLFQdYcaiJRtDa/JDjZ4ryvPnfR9Nsm0bkHPuB6H3+C6xu3avVp
ul6gZUnaYU5Dd44771dl0biY7XgKX0AkGS8TeKQjP2mQMNs68rEdHyEaHkICfi9YIqFzmq2XphxP
bLXTpv8KWFXqCQi4UHkKXQIp7qdg8iAtYD8yHhjOUJqJUZ+7I7dHxTNIudM+4/cDpe9WCA6N/AQl
KsN+1fWgnBcAtyHztMDJAw9Yn0uGTO1Kgux2bjw/iYAV+3p9+nX97P+/2kUhcSoouHYw7MU9oaY0
zjc8iW5dHRPPNnFRaixbff3uaAuBxg6ddLSqTkwUPzI2mSrjNGdClTulmP1mtot1Su3Z/k2Cz163
fSxkZIh/utYVvyEhkFBApnpKW6h4J8yenbscNQMQRu/90/Ul0HWhHK481KTaKC+Z0sxCPXJXX3hW
3kx5duwebSunqm1YGkK9eUrBGxQ7q7zLwchmj40hK68bveIjnMZHcU+NCRoC0BCSsLSgExP98jZp
os96O8xR9fF7teoBstvOlLo9nu/bhCzZh1F+o+VtFuRnat/41PTiqOtKORpAhkJIjvLn1OmsEzRL
Lz24MCIyfR637XbNxM9aBO8i0JMfWXmqMqt0tuMt1epPyIhWqZXZLOFuhCLi0cSu8rbhUZVdJeq7
zWmhqZ5uYyS+TCEq2D5Kfxb8+foHvO09qEqqslkRpbLI5zTyOLIdbnuWSwRgEV5+LFIaIsTbO4yq
L+MV0KZiibDDpuGuJfeh9X0dH66P/w8b7t/Bh6rUKq7jVM3ooe3tXX1iKYtvPy/vus/5vbgUZ57k
Xz6Sf+wPzl26pU3y244/feov1bmIP+FndbrJ/rmp3+enOSaxKcn89lUL/Mz/dcibuznFCFbMdAvu
xnpJJL1vIBAbzTEVhrCu2xWKR1gG4BVzHx8taif1rfoOBdiHfBlV2VhQPFJXEDaFM0bKWkxrGrEi
4Z5JpFCzFVQ6FhSdkQwg+Skt/O9d/btuPi7Dt+tbQde0Yvqg1nGb2ZVTutrB3TDeeA2oXrxjuppU
ZWHxKdQ6Zb2yn+Na8dhlYCEwE5Rp1lPlX/HDLrOYO+0OMmMy7ka3cG446jpsg5no5mbv+NUhYfOb
rsBteU5Fwm7DxIQc0TWrxNbc2rahnhgqNawzm6bYaU4TMwz57QsLVQEvqElcmBsOxc958HFmZDd+
Rk8DTq1gSfzWys9b4xluYbqvUKwpHHtWF0U24d7F3DGWFrGq3yjyFCTl3Wx0VbpulDg7stUfVjCq
pdvJTb2fwjB6zd5RQTCLU1jD0pVbus1BmNSSf2AtUL+HbErFwLS4vgUtkgTp4LkcxF4gPJ39uU5Y
VR7tQjknO+HGojZEvrG3/cQnT/kqknH6fX38mvCmUqFY67o1A0XGV+K6IZznpn0qxQPjj8ea35f6
lVl1ucggRYjm3REvENbd6j20/gp4n+EiqltbxWxnd5gLCcL8tGmGy1L5iVhN+Xxd04rpSrbUQItj
2qWLPE3UntrJsCE1+zxQ4h91LStYZrSMZCA0QJIwHyCj9XJ9xnXDVmx1srKhrEo8qdZeFgNTf7YX
w1bRtayYZ1kEODlKzHXrdpDjcL+Dk89w/tEcSlXcy9RCIbEv0LTg97ZY8V7VxL73dQrPpD9jsyye
wWdqvkEFv9g0tBYuMPVTuMadk0NL5lCBbAhU3X+3ugizLgrZNuFVzF7jliM5UlU/ry+qxkpVTE3v
rJE7O8OQRnxNodaQx9PYnbwmOLucmADEurnZO39lq/7oLm2z7xxLBqcsEIloj3kBlRmFWpPknbtb
KWx/9O5LvmLf45ZpMCjd9Oxf9HrkomyXGaocAIxAMQmnmnB9kPljN5gYHzShVqVEiZyOMdbiA6z1
gWTnQt7z7Bf8JBR6jVtT4xVU7ax+rLe+55h+uT0NeM3Og19VduwCTlUWlB5y2jUop4d08YAw9e6Q
3UFK0OBydCNXHINfR26Zdf+zXgx+sbEIjuH6pWlb5T7hs92XkDrHEzmd7sCVDHfWnhpIfFw3LM2e
/wtRNjeLYBW4i106fc86cpPNxLApdSNXwna90UAwDw9587jFXrvFON4k9BgYP6QqwUmz9sD5F2ie
TihIHKNkMBHaaK5nKr1JG1kkHPJ8S4uKBGmzBsP9vAv05f1wN29+fmatKcbqulIMl88bWaMaO8em
eChfz3l1v+8e4DliSp6OLbESx0c/qMo291ZcBcHE5vOboMkN0UQ3fCWQ5wJDn3b8xu7XGH8ao5eQ
femcC/zCscEr0RycUmSWFKu8x6vWF6c1Pwb2oSqSzGklcXpcxFOnp7fd8CCC8phRqSCyOQeozinw
nuYsJaCBzlkevIioeLGMo1QvKuAjBWpBC4Y6ozCLQfdsOMxrvIEKGLOCkpUtYVvKGnovIucTDU0S
LZoQpaLD+MzwjtXCAY/tfZ01sVdAwZDjmHDM26jAsJkXroPnS6ymC5Fh+RKSl4mb6nx186KYaTaB
pWGpMe1MBskwDQli0/X9rZsWxTgbCl7eWsCCMBEBeSn540TBjBIcytxSTzFQ1I21SxXBfCrxsJ8p
EbIxS4bdonHwKjgsYjX0RX04LzS+Xz1womlgodcnRjflSkzNtgUiTXJ/k8a9LAr8UzSZxq2ZcxUZ
VmQjLyx7D6nhEw4zuJJl6+EbnwoOmz2MmuUY+Oa8OM1zx+8xL0f9oYoP6/jkelO/e1zc9wK/Oxl3
osaXq/Awh81+7nj/mxVcVHfn8r+xF8eKTqgKEGsrKSx3wGZsSppso386fBhQ2UgGQsaW7HF0Fi/g
azstUXBsH/6NCKvWxdsrqrztkeNGueMsr+9wjfkQxTaXgHEWzWh5wg63rZcBb3HGG4GucSVu1mDb
XUGt8Mc27RrvNc7z0YM6UUzTc4vSZ5ysaQmW6S9Zv3Mh1VazPbZTxEwlOBr7V2Fgo1gXv3KsNQ3y
9bkZp9s26C7XJ17XtJIG3sjkT1MFoIMHji6noZ9YNxuikK7p3bheXcQKCj6RPyhfF00jZ3g2ey1d
07s3e9V0k8u264WLWR/aZzkXjxueKK9PiGazqPgf1jS5PZWwHlxeiHxBkPAQK663rRv2/v+rYRcE
5SmMRbi18+02IPmXpukNSRPdsJXYWYWgfi0C0qV8BaUO6indcXoXOK3Fk25cLdPVURMuVGDcGoDA
dm3gtuR0j0jX74Co9sWYgNRNkGKpeZ2BQQLaMuAyEn+8ovnYohu5YqgLK1drm7GuCHT18hSSpwlX
MWMs0jSvAuAGFtmr16B5hIt6yqDx1sZI40XInBzaOypzSMOrsfE9GOp+7CqiLe5oczrWtGKo0EWD
pFiGWUfAaPI+ZU5v8C6aVIkqPOWD4idYBSDzIbvBY2b7Ypcy3qng3exsTHLuw3zjTVPFahXSjUp/
3LFauC02zkMvH4LmgZbA55+PTZBit+UwZg4oi4DnIONCEkd4841oXGLidNNtHsV4gbNuHRnOAxBU
9b1fi5R0v5tw/OSbXj1066CEV5eJqoXr+ZNSndv7rXn2cPKF5f5/hEIVoCV7PkEyGGG2ofI2i/oP
U8eSMesMt19NWvgPYPOV8+zreZwg9AZMbv17K9swhgk32UPPvaQT1j8uBTGt6XSm8aYqRgsOLqiX
FSfLsmnj3cnhZBmYchCa1VbBVOAGm62MoPGRNDFCjOf9ghvy5MuhzapyhixCRg3nuzlMnX3y/LGP
M6DBjoUwVXmqiYKVD3t6b39/WkP6/5CD0M3LvhivFrgARwtbJOYlGp/CEsRXuLKO4Ps/nOVQoVNO
Je1m2isaALf946GPN62YcLPWVcj+ZLWrDrkZvGo1Jkiyxr+pdCHgeKB5GWDUuBNP0+89usC54VWO
RSa0vq4LJe6Oa/5/Uym4eXMHV2P+aNUvuKvZjSF1q4nsKl2IE1YutFiQNbA7snzxh2r70W8gkjdE
x7cdnKdipphV1bntYY7wAQVstlhDlKTuQSBiwU1U/L5uW2/7BU9lDpmbkU8jH5A+dL4BgBDXYQeF
AlMx9ttz5KnwKMkz4SJkjj+7pmkfq8ZantqG1Ifgxp6KjRqLHG9RBIUv3ViESyoCa5jOoSPWY6db
TwVH1fYYhR6AsylUvcHzvMZbHtxcn/e3XYP3FyQKg8ybelxTlBw/jcT+APzBxWfFTV+0h24rnoqM
Kgu3l5D5RE5uCRKSCShpZAafqds1SvRdch5ugPWuadOSJFqqE+36ExiADHtft20U4+0aOm910a4p
iZbTEELLghFD07qRK4fmzt7qKNuLpVo8uFRddwJT2qO7HZwYFd4kmgWHWgTatO+49yxk2U+f+CT9
6N4J8Fhyur55NPOjyk6NdrVk87C2aS7+qMc0oAC1DmlahZ4KdBK89HpO6xWQRprfu4OIEunRO+jC
d19c34QDe9s/eyriacVxIZr6BgkA6cQeuIRXQDVrELKhCLuzPh6bJyX+Lr30aigloopc0PvV3k5j
ZyoS1VTVeKrelIWl3saFrfsD1XQj0bgHodBwmQGgdG4rniet7w0fZvrVpSQ99j1KSJZjxiJZAm26
3wv2Nzcb2fDrTWvCjYq2CluL5d7SyJ/I8kBhUrwDLOQfZCLn2NnoC3e2PHa493K9M40Rhop9T8Jl
S187Ay5R3k0P8RAO6jBwXh6zcZV1qArtcumgZJlGGUA/7IHbAkTSB4OCireSgOV5NeR20tx27jbO
f/ty6w0j1xi2CreaJvDXkxnXpsIq3rGlLVHdxE2ZDs2sq3xDWw8B13FE4+B9O+WuHTd+/aXuu8/X
F1Vj0SrUyve3urVHzAurkEdtH3FYAWE7FHSOwls8lXmIbWu7RM40pE1lpdhCsIPVsP91M7///+qo
bhWAd5Iak7O/dQIw9mBVxJDI0jWtWG3RByuZJChR+n75NHj2+ygz+DfNIUJFWrlT4OB6iilHjiAv
+hMexjJUIQzi6fqS6kau2KkjhTuUPSYlaOhTMAxxV4wmqkbd2JVAnNdlhTpgtI3UFXZLPrcoRmzi
HQR7ffCaDlTQlW9FLQQ00AFALd107/sPIrrrBhNboK753ZG+2jBbBg0TOaD5DKOOWJ4AdjJbdwuk
ka+PX2NPf4Gi8q3g0DSEPdGzhcqbBqc33F8sPJSxOTNMkmaF/f3rXn1Fz6vAcYsRwBlZ/lMJgBj7
2pDd0DW9u6HXTVvb0LIeTa8tiI0xYpuaknAaT6YKRBXO6NN16Ya0AtJKBGegOgtu2PO6dVWsFTF7
KqIZWLQuusMV8oTEG1yYO0jDsurG7v53WmhJB7k2AHNBVeQjb/1bb64+FLWJFEY364rJ+jMyPfBl
QzrjoTn0onghz9f3o25iFIMNgolOc7g/8c/QbJ5iCxGEbjSdS1NCWLPjVTDUtk1jYzkYu1VYe9YZ
Ur94not7gCGMT+aar1ARUZMYXAiq4vzPbNBHX3a3gyv1Qj8dmiSVX2sWTQu2QDQPp1ODuxKC5sT2
oFxoOn1oto+KiyJzP1iOzbE9neEc8k9dPl9yeSxSqdCoLmCB5VUFvAHgONQObkhvKpTSnC9Vai1o
v842z/MhHerfdK+ltu6AhprdX1U/31ITnkg3O4rxAg9BB2vd/vTC1zbmEMUypko0pqUSa82R9ATu
S33qdd5pdv3EYt7p+rbRNa1Yrcf42pR20KedV0J3ej3LyIRB002JYrY2tUgGpzCkdJF33M4/AOiW
iCz8dmjkKhhKMJ/bVRbhPo3pXv3qnobrMVtS0VB9U03tIDDyIHD5CeJR39chSpfCbm+6rT7EuuGp
mKgJu72mMhv+QK5mN3/f1QfzLyomiq4eW3jp4/XJrkEKRarvbVEaopRmw6h4qJVlw9ZQ0qfTNHTx
wP0oqbroYP7F23t9FboHf823iQzet7DtypjZuIfQzXT50w1dsVELTBRO0U3etxp6fDHISVEX15uK
oXWNK9F1CEe/norR+1YOhUDl3fwMUuefx7a6YqRVb+Udq4X3LciiMB4I+H3drZ6SY60rdlp1PRTL
ZGR9t2gDhRWGm00HdYvz9dY1XkAFRbVtJ1eAF6zvYeNAII1BqXyBglYM/JgpMmmmXkVG+bsIW+b6
609gf8QNiDm7zwPPpeGqo2t9PzO82pJRETgMqs/eN8v2tzjsx2fXrk13EV3j+2HhVeM8r1Ak1Mv1
xw6Tihs6zHEzQCj++tzrWt/X5FXrrJpYAMRS8X0eez+I18iJgNiBaJ0hamuONCo6KgPwt/LyiP9s
dizNhMLEaA3eyXyokp27//pH6DaQYrVkqadooVX3nQIAcxtuWXSDzLgAwaTXn451odhuKERX99zu
vrd5/VmQKfhJ3WU9AULNPl3vQXPAJIoFD4PIK/As8Z9T7ffv5jLyzssGJUJrYmUS9uBnj8PST693
plsWxaDXsveYZ6OzpfWfetkkbUDfDTl9F4iDiF5PhVFtlpjKMV/Kf0m3TrejB3EayGN/uf4Bmn2r
cmk1cx3xGjLP/8rcl8kKHHW8QmHHsNq61hWDnkN38EkPfwchlM8rc+ekmJEJvD50zWnTVQza9sc6
8mjRP2MbfVp6npCwS5EORha7/FiudcItU05Ws8wqugoebrHA7S2evWio4ml13pUWcsC2KBOc6Awu
JIKr+BsQ4qmESqu/gZkxJ+JZzOSp518EFGUps+K8AtF8KZ+J59/OZXlzffY0ZqKqNjXFyKwNp9Bn
d/JPTiBvIsa+U0nSYc5uoqkzXCh1O0Cx905CnMYGN/kz2LVOdWWBdz4sTVh33Tcopg6ZvywHUMd9
JladIBg9zAVN3cp5ErBEKzPd5nUbTTFyZE4cVwq/e46K8IWhcJDJ9n5s+/fCd1+qsrgZWtOjucYD
q3gsv7chTTkMzb8yAkXlZZlF+GVYxrk6+S43yq/retk/9FWwCrg3rhQh6hsl4C3nhFaPwsYFfA5s
E9+IZt1Viq3ecnkEF9/820tnBsF4O8dgTwkMgUqz8CpAayI5wWtt3vwLDY73FDIf8RjmyC1244+q
Km+8sjmGYfVUlFbEhYUANcrvkZO1p7zvpiTvTEFd977k7LP3aiGQRlhlVJf1v5X0P4b2+iXfBUSx
s/Zdla/l54CyM8sYSmfosfd0R4nxeNCldTm7/N8c/JsouuLTQ5gR61CxgvcXqdZSdbaddd13cF+D
zYnXIeiKIVJSgQ3CsPZ/gFlv+EkVsGU33AYOw4u+L2F99r27rie/M1AgF65/U8CZuR1PBKNPLJOP
PQ0N/lK3oRUnIAIG5py91x4crHFdds2pWRuT/KomwKjIrbxyAGXJ3O0bo13uvoTBUjx5QdGCyUEy
cef5rW0ZiIZ0XSnGL6oBa7O02TfkJHmQhoGztKjLcuuqeyenNmzthOEByXD11liqCuvy+kBY00qy
H4CY12MyDMXHomzZqbTb4ksv6rlIBseYmdP1phwJ8jnKG6sf+5+FNd/sx7Hcmh7FIN6X9mczS7Zm
K6g8WRW3Aos7MvqBR3+aeFbBUAWPQ//1wKxrXfEJ80IFH1oPdS1z9RxSy47tEi/Q1xvXTZBi/TOw
7MKJovBH7vnvZmt+HEEEzdrxZhDToyUPvpuo2K9JRkGVhVv4BBq/J6hNQu4w6h8Js/KTqLOH69/y
x0u+4QhUyiweZvnYeZn1Y3FaB+S7vQigXpSIsCrHFdzlC2+c80DDqf7kZcJaSQyd9dmK+7CfI/Jl
CNZGnB1olFVgBkKxAliLoHFYRXBXIWXO5+vD1K2n4jhKkUmE8mr+4Sy9fxGZk12Cjs2HrBk0f/+N
IETa4Vjxbf1Re+CUAWd7eQl6Si7hxAE5RWHw+chXEBVCFm20cjPmLz/+aJUSNyLJ6tUmCNnbBxJH
TdBtHSquhB8W5yAvQIub2VGSZZX/OA+CHPoA569EHY7w7ehkkHuo4e4a0lZfSN2ZOEJ0H7D//yqQ
r6WwHXeFQsKwFQNeBHCZmlNZFzjvVsHEDykzho6as8tKKuvSDwoIWI5PLkDvp7Cwj93+HZXenrn+
VJVuxc5Wa9c3EXF/88G1UhAdmOiVdLOkXAa443PUvJECul9jeYNkKU9m0pNbkjOTws3b0c1RCxqL
kDC3WqziLAPPvq1QTpoU3uzuepxNUizNerluD287UucPU9mrBfehuAfRB8bOo9zeTyAyjCvuvO/b
Ks18fr9sxaFjB3g8/7uxCHVpTSi+h9G5ORWWP9/aNTfFmj3m/+1BHTWdFyEKCCmb4rz2+Z2X+dEt
Xi3fN8Q+9WHRQ9lyXOLKJofoOCHR+N9vqSy28W0S+JbaD06rXf9jZ4s40aK7LQ+iaxy1BrJYgrpb
orY4+2MJlc6pas7+Ng7HvIha/yj6EBwv28rOLQipb0jNeTfGYdNM3TG2a+evbE8xzWSsB+R4/Giz
4sARXQcW54g7h84Xf6lx19E6bJRsBQSzLS8e6tw/LUE0GFrXmPj/4ezKetzWmeUvEkBqpV4ly57x
TGYSJ5ksL0SWc0htFCVK1PLrb/k+5dOJLMAvwcAISHHpZrNZXbWW4+YCUMsm0PlxckyTxl6vf+go
7BM/cL37aM7pOvHDRekBDg83Mmn5Cs0SncxO85CL4VxE7LVdqvts7z9ZH6+zgW6JhG5P3qacoPak
NGyP9mnDU63TPTaXs9Q4Lo5DG79CCfcCLRfIaoLfvLi3qJauszzzHCMwrVx5HGUoIfnnz4kTNjs5
6Q0fuK6qG5uCRdFCxJEDIgM2GX5yDH9XgEIv6bkuD9zXO2a34afWlPOSDEMb1TNW3C8f/ap99kFj
ycrvRa4fez2knVa/bvv1rZ5W0Zom0tHMGcEqaeLHOP5uePTU1SqFhHfmsfKYF8OH2z1tWMo61eOG
oy/EdB1TFAVpSGWTeMhOZ6gRyneMcWMw6+I7y1uoDIgJXTT+pYbkrFe36aTpw7Lkx2p+F5lg51L+
99wlXad7IslbmUNQ4sjVgtDNS6e8fO05O/bGfymt+2Cd+FIF8uPtuft7TE3X+R9ReJJ3DU4S0qOO
LnU0kpZJ4zhhsGP6G1t7nfZx8w5ZkrxwMseRPwoVZ9ReSYfmDglfbc6F39yVjqHrDNDU4gRRXe2A
yjaIsrErUYMmnPlye5629tjquuc6bku0i90MHFVTPVJn6saUBfHoZhWYsu4TRqLrrA9qyAWKWAjP
pPAjKDq5GgKaYjrcHsSGo1znexrRjFRNCFLAFtmfUB1GXkU+Fp/nsJeAnUbl6XY/W5tqZfoeHjZ7
Q4Fh07RSH1u371JR5N1dhRp0neEZZORPkLTnWW6j1J/6IfG43bs/bUzRujYvJ2SxlQYNKijVmzNC
N2eyCbS3qzxBsVtR94mX1+VdvLR0ndIpBy2jMMTxW/PF128ta/P6RXolEztua2Mh1sV6SwihyNLF
1QNyx9WHAPmDY2fK4M6FuNrKH5F70fTEmTgWQnDHfV7mmUPEYFSfb2+ijZQuXRfrldyqyvgdeRv9
qhLgoBsqxxx70Tu6zSSlhtZHKBwCk5JAzxm0NKdQ1zkMMgSYzw9SWrNQ7gz17+YPwZr/Heqy+N3C
RcHxJuKph8a38sG1xfhQ9NV9s0nWtTB+h1diNyx5NuQMB6a05TkUC1TBb0/n3zc2WRfByGAci77M
eUb7yTv4pnpAbuyxz8k/PUqb7zq8yLoYJiwMk8U0xWDHHFIdDkdHeueyKx/Kxh4Re2RIxJ7i3N53
tqzF2vuIM7CXNzxrTV0/O4H0XxYpWCb8jqfKDafUtfWeOuHfJ5CuM3Fh7yHxqomTzSUc8hJU/NQV
7fhuAKPpQTThfRhjus7FybgTtUWuK1OybI7WpTKx/bx3HP99I/9HtZ0GALP0E2wWmTvncey1wWOv
8A8+pffJXuLd6H9tJWorRj1ieDaN9QOQ/G2yTMNl6GmZIHP44/Z2/rtn+4+Eu7F57JK55tmyUHUk
jC6vKvDLnajo72tN1oWYNLDhMk9Ya9hiCCmNln9YoHWTujX2bzfbPab3rVFc+//Dg3LH4dZVoZO1
fcVTp0E9uIiV2LlVbLW+8s94AEFBINK0GZgjgw8AqLJHn7O94pu/76T/6LdTbUpEjwr7FLCEw+SH
/bsl5OXLZACjvm+RV0FXAE4tAMyxyIHyq/c8juhj3nCz46y2psf938lnBeR9guvhSJymyCbPoQB6
Cna879tXL+px3EXBGMM3VTgjvwxB3j+KMr+PtQeib//77XU9ToNQ8Oat1e5hon5xYA4Nd2bm7zE7
WZPXguSRsLpG64LEjy0bPrGiLrI6nFHvQGmKMrq9OrqNNViXBYplUZ0IBaodXIE3ptFzEqqL5q7z
gbDV/sHM1+UoJM98r/yhW10mXJhv1vNOkZ//1ODj3NmoG/5iXQ44Nn2Dl2DYAg7A+IuoWPmsDTOP
BBfdjEoq7ksKwa3977o3Be9iwJPjjOcdxF5NVzxAfctLZU3InZO2CnUqh8VAz8xO1lj53jUzw2Wt
/BbLHiBF3iStaIOdWdvYZuvSQOoHdeAElGcjtLyBC1CzFOcaQDD1CI6DIJ3H1sE1mI3uXhC0sd3W
BYMqFHNv6snJIjyV/qojqj9wNt1XP0vWFYOatH7nAYqeOQXkMgVaP7hF0e3cbxmW+L8ZZrIuGPRC
JRfiNWjdLT+WZkJVyVg7SWXHh96Zf6moUqdIzTtnx8aOXtcOwiN6A8pXYoRWEqyA3KuOlIzmYRQO
qKDFLmfAVj/XlfrjBES2POgqvIQdfKBmuHjkzrWo+Wi8nVfzjVMqWrkAF2B7y2u0L9x3zvhc4PgO
3t/28FtNr86PilS8oIBKHKTA6QGxRpkEqtqxja3GV4beA7yUA/ATHqLiM5lOU/vL21OK2Gp6beBT
Ddl5gaZD/xOZXob2gewdSxtNr4sIXWiBax4HcRYVIcSuQzdOCxCJJ/U43pdKJmvO9nbBZnGrKM6G
eowOoYqWdFja6K7MBVlXEeK2ME0hEMfZGLe4evU9eGJUvHRvt7fMxm5f1w9CC7hiqp3DQw81xnCq
Tg1QG92ijnm3R56/tQTX3/8wKF3HNlbuhF3pqWygKnXB+l+7dscvbHjQdS2hMw5+43hjeADpAUig
v1qkX27PzcZpsGZVV6wFK3yJD+eMoFofUQ1UdXLbHHlFE0v2mAi25mdltUIS7ZQEA/Ak0AN9GndF
EtK9oHgDUkXW1OqQrIZbCK/N249qfgJzdsYr9tEX/0b+MQrqq5T1QQl+8CHvd3vitjbVyp7Bq+NF
Fjqch7izKVHLufOqVBn3qVj2vNHGqq9LDd3Br2sCBbtDVDM8oX2Yova+j18XGLZD7GtiMF+NeQus
TKM4bZxXRLaHuyZnXWHYxkM1hhRfDmYagCejMx6bUz31SbHsFS5t7Kh1jSEAdNB5mNBFO89n4fED
LO5USG8Hl7JhF+sqQ0kCJeoCMyQ8elbVjNqiKI1o966b1bGldxr2uuKwKVFvbK5LPPHlEIJ4aHF3
lnhrflZHsCfDThkOhtuWvmurX7MvEq+5Lw2wLjJs2ramc4C2O4pye1yfZbkz7RtWFawOYERvqncJ
YQfArR9hYUcoOD40gXgNhuLf23tza2JWhsuYsjNv8PGm/FgP323zwtSHu5pe1xk2YW/zwaBpGaB+
KX6L4o92+na77Q1nsC40ND4dFjpfP3v6bAaWTEAj3m55Y6uvwUtjjpQk0ABwBu1vu3yNq+qxaY6R
Px9ZLHf62FjXNXppYYV1S4J9vnTNWfoPzP0nCtVB0MvtMWws6rrUsBmcqCQRxkDHKQmdD1PzIlGj
fbvxram//v7H4W5j5oEGyKDxUKYz6jXmna241fDKRhktl4AzxD25V8qznCv35MlO/HP7s7fmxP3f
zy4AlB4DhTm39bcqr5Mp0KnP7gJKkzVOCRWjIlIKE87mJki8OHwEg8i5ava2+9bHr6xUAHgZlQxz
rqPPmp0V6Q/E36Om2mh8DUpySacQ2sCWOAEmqfq2NFk5uNld077GJC1aTqEwBMFsNfxEFuJ3HkAW
pDT5p/vav5rxH7sxgqpZn8eQhV2co6FeFgEO2FV7aeSNLbmGH9WaMje2mHe3fXIgbTT9c/urt9q9
LsUfX+0L1H8Agn49rs2HXlPQO9OdCd9q+vr7H017UFqfygpN1yR+J8EEZrz2vl2+Zl7vLVi/4xxz
7flvHVL1gTkO8R6A5jr0v6QW1uTr8WBn1BJdF9J7GyDaXVdH1qodh7vV+OoghRjNABxTGyLqfRJq
SdzxCSnvnca3ZnxlnDkYXwIzw/hjWr/liuSJkeNObLHx4Wv82OAFBe4J+PBo+hjH+cOUv+PufQBO
sq4W7CIH3NwFGvfC8lTNb1V5Xni0sw+3vnxlmKbou0gEDaKi6x3QPvAlPozhzk7cmPI1ZkwCqV94
ENY91Kp6mGx+dIM9k984m9cwsR5gdzwVoenCeytUkCxzkZjowlp6uG37Gzm0NVJsVJUcmIsOIoe8
qwIk6XBl0lPXJcgU90mgy58RGT/f7mxrFVZnqsiR729oGWchKsJSrsYiYXlkT3E57z1hxH833DVu
zC5Kj1KD8qzujhEDSFMNhyD+VsofsyaJ7Kc0vy+PtsaNTQXzAY4vsV/H9nEMokQUi8pG0CGdbs/W
RuznrizZeB33TFBAByN6rdn0GIzvR/O1UT9GOuxktjcWZI0TC/06Qg0zujDFY7C8jd6lUXuX8I2d
tQaIhVMf+bGDtpvZOTPnTTuQgdA/q9weSJ+W5V3AX7JGh1WsL6oRLBkHK39EoMC+GneBK3m9dxRs
mOAaDwZ4A8JLGQaH2upDR+IXSME/yiW8tE27YxcbDmSNCAMbfN1TR8ZZLarpdeJV/36YlvuAGmsU
WAhO4bCUeFAaUdEyHFqnC8qsnSmbDjQu2O/bm3VrllamDfiHdtxZsoyL2ZzyKSweglm4Camd5Ygv
aN7f7mdrV60C52is8MqgPJblbfi9XOLpBG1zm9qozuhQ54lP+PhkPLqT3NuwwTU+rFhsE/nBxLKp
qR9EEfxi4/JVQFtn8ceXuKR7SZ8tQ1zZegnFlIjlTZTNvWzSnJEOvGEgapstgtXbM7exyf4DEtOj
nbSqoiwGIP7sR7H/WGtUNt3X+nW9/gj0wKYvOdDxYUaimbwEvJqGh7aK4/tQGmQNDOu8fIQOlhce
nK5PCycEstk9gVzgviN8DQsLSWdoHFV+5obdcCR1A6a/xZH/3Dc511X/c3KqroQEJAsyVlFvPENo
fEHK08snubNNt9b2+vsfHTRkgsjkPAaQnl36g8BfTxHY6L/c/vwNm1uDilwj5QQm+iCbK3qa+de8
aZ7yKDiQxXvy8vDZBsWde3Rl3SIEjewQmiATA8r5wElyZY4k993o1zAiGujJGDf2M5/nU3xkalDT
O9yMq3DH0274wDWh+4AM2Vi5np+ZInokYf3LjZYTremr5yw7Y/hrF1G8RhINjHaskI6fMZcz/kDs
0D3PtHIui+t6ryFqyP2H24u+1dPKoIcinIpuwWw1NH8NdXksm5gmwwL6i+sf93Vydbt/7NtZ21L7
9exn7WAeORk+8jF6jxLeV+n5d8kzYMquA/yjD+G6E15nXD+rp8C+z/22efag1rc3hL+aHppf2XZD
RuiURGjerbj5WXLSfQ1QAvp23wStDLumDjhaS+Jn4VB6CQTYxszttFNA55z1qWQl/r2vp9UB3seL
XWrR1R8R2L4zfXDmwSiSWjXPSDDt3B//eppirlbmbRjn8xBN9UdWyu+81mdQ8X5EQuNCAYSkQbUH
atjqZ3XBZsDPmAoy1h+HwD64+QfU9PdIytIT7c37sut3EuJbS786tEmJkG0IGxfUb155bjuPJI7A
yXF7Qa4b6D8piCheo1+B6hWVa4P+svjL9GlB3JwVTlW/wyWquidvjS5WNl43U9cGPusvJR7IHmbH
FWkV4iZzewAbq7CGvo6djfKiV27G5jzG3iU/INeaDYOtDgCxZdNETrc72pqplYX3Pelpk9P+Eg/L
Ai6mSqVzNYpHbzDu8XYXG0u9xn/5Xj/7GgI4FxkjpWcto6mNId1xX+srK+ekHU0xjhhAAE44JEJ0
EjP3y+3Gr7Pwt320MuwGkh2CLNLNyDB/JkQ+jIX9EI/dIzgT7vz+lV27dRd0PjQKLo3OH+ZY8aQS
ULS6/f1bU78y5l4sE9eU24t2iEjroezSWci9ksitvbOyYT4yPkPxw1ykO/CsUVaBh7lbjt68m8PZ
GMAa1JVHIZ3IOJiL7zwP/J9o7z1uq92V9fbKL5hUOrqImP5LwlBlxRSp+5Z0jdyaiqicZMkxLzTM
YtW/K3y2Y65b370yVzf056EZCJqWTjJM7oOQd/rMNUbLIJZreTl1l2bJnzw7vqEqmEMEee85buvT
r7//EUvAXTIZDKy7gK2FVu9o3LrDxVOjDj/d3uwbxroGZ7Wt8uqpV90l1OHFUebriApEaFN/1c5e
FcnGjl9zvot+oISXpL2g6vtl7CH94VThYy9RI3h7DFuTtDJY04F0qJ5oe5n6uoXCRDclhpb3HVnR
yl4JCJ7rcW66i9ExxIbM+H3wvb1b+Mbsr8Famhcx6sBGNG7a+eSQuHmYXTOcuzhsQElRdDvGtbEE
a8QWc0LrQgS8vTDdgv9zAZ5hSkflkl9+Dsb8w+112Dh/18gt6RE3bvxmuDQOMOgUBCSR+6Vu28dJ
uE+eG1zu62ZlzgIpypxqz7/YLjiEbfOtGruzbsIMNx9xCIATuN3P1qRdf//D9ipcQ40Zi+kCOqOD
6G3S1g0e8/eQ9VvNr0zbBCha7EEfd0HoWCWIU93Up8om0qn2eE62ttfqJA5QHjYYrtuLjtqn6/3w
Gl1HoT1ij32+b5JWJ3FYVZ7rF3K6DM77kOikUDIJ+/A+y15DuUYWmLIOzXQpi1inbQBaNBrZ+6Lp
cGXZAaT/qFJwG5Q6XCSu8e1n4xVmx3FsrO8asMVD3YeDVO2lFc0bav9+sV6dJLV7LzUbXm8N26rr
2R16w91LSXl14JUv8cCx2/r1TP9LELcGbalK27zsmHcRQ/WpsmFmUTfuBXlWavZw5VYavHrHnuON
rlb2HMzz7Myz614KgvtfTU+gCEkBQf9uQnVq4uEDz9VbA/u+vWO3uruu1x9mDYHrRrfW9y64F1zm
ykLSr32OevNCctT/XEdGh6O5r0wkitegLiiMx/1iuUaEoDE+GeXNh8UEei8dsGHj61fpMABFPajP
qgsnzZvHhodrVuM6nA4FEfeZ4fpxunWFDoEkri5h2UNeyWP1wR+cPWTjlqGsvFSPwm49UVdf+jL6
PTbxb7d2VJKzcu+U3epg5aN803mt6ig87VLC07Ll1EsF9Eu7Nz8bB98aqNZTsL5oUrSXnvZfCfXP
xVKfcEEUiUJ9fSTinaenrX5WHsuJOu1Biuq6l+aTJ6KstuZnVAXn4P9RlXvdbHiWNXINrHM8ct1W
XypAY5J+IDot5mXPp2+sxhq7lnOLi6waG3gWOyWTgdAEKL3z40I7eV/Avwax+dbx/Gkc9QWKPT+t
6vuDtJB0ue0/NgxujV6bw8CzTamGSx4i14PTKB7Hj0gqfq3ANnS7i60FWLkoXs3gGQ2a5uLES3kW
tO6eSJ3v1fxstX79/Q8HyCvw2S+eN1zcIfgH2i55+WFYmrl8f/vjNzbpmnmLe3nDIE6rLlddtmvI
P7TlERz3LzHTz763W7e2tQ4rqw4rVYOpbOkvKH9dpqTKF4r3OaSRk1IW7JOpYvnp9oi2Jmx9v6C4
9vqyWS527oKEzuAB7WZ5Zxy4Jt+aA+7wuVLNJQSoP83DhXwmV77RLs+bn7cHsGFya4hbUXcmiFWh
LtQrhrSdQO/IkT1OWL1bFbexGmugW7DUtvOCTl26cXkNkZi+vtfgODxe73r3jeK64f7Yt3JGfIlQ
ob6MiGiLpj2TOngeomDvJN2apevQ/mi/iJbRVwWvL95S5ylwHJB5wCszJCvNnkTu1iytDFtYR4+9
i1nSwnnft0YcERw+535pDqau3m7P01YnK/vOh5AYl2l1ISA5fJpioT8h8uBZKYLx4A5uvpf13upo
ZRdgTByX3i/zC9zVK3hTHmWwfLlmWnWxh4XYWpPViRfqJTYGtPQXqnPvCzL4eRrHs/MLKNzmcHu6
NrpYY8wkcwoTRq68BJH3NNKpTBFVJw7DH7c72HAfa5zZWAo7Ns0iLxPxziq2P4py+ny76Y0ofU1Q
ZgWpLEirSDaEfjLOH+T03JXPuX3ETQCVcG22040fXr3qX+4Da8gZmOnDpQf7babLyW2LgwKPq/sR
KHRbmIOqrS/YAREb2NFTqLzEnZuA6Ub60DgGJ1DkJkhAEJT5tG3jC5nEYI3oWxDaho6cs6nljQBr
rylKsG7VPiBNB2DyXXEJA6g95inUnkP6c57h8H8TYAId8arEqKFOm2szhV9Dber2+9zkYyOTGVI7
/Jdbxr05t/04iTGRHvJmZ+JNLB8TBh40odMculQT9MCCmWZ945bnsQ2DGh/aEpN/dp1BtV3iOV4A
QaZy8CeXJNMwc+GDxS6KOSIXRhlyWUUtffu+z4WjvCQASJQ9cxbO/Zs3QOs8LSlYlkaH5L+LemnG
KS0jVnnAd9baoScUCfiLeixDb1GXiI3tsmTFUqjq1yJn0rYH142mqXtBzDe4Dqpxc6eroKsXXmUk
nbYO9PvZ8eq+g1A7/JWbgv7YFWWCt/lA/p5APTBkBV7zyuUUOksefR0BI7HBBysrPC6kbIKebZfV
HS5g3cHr+7x70VOlHNy1SQFWl1R2ne2/zH0FQn9cL+uCfJSeFzrfQEtogGw0PvejKZVV1+DNkBdO
2dcPg5FD8K8poN3kJI1tigDar5qJ6EQLCeeUkG6O5vDkVIZaSKMsHq9/FU2gxjopJzqHzqEbVejL
jyh5FvQpciOw+LMpLhJ3aCdIr7v5GF2MXJrwgeZVUfxrKSviHzHhaOqIqA/vx0nXlrb20rFSEhgq
aMFZKDcQBRuUTRObJ1/3OdL6kIznYZXMFdI77bmsiiXoj7NTCSMTUy8VoviYRjlSunIsg/klllzn
5dFZhpZ2ieHOPLwB5B3P+H8oOqi/AZhE2i51iPSDXxEU0UeRiQDcdS8OLd2qeiJBGQQ/HEf0tDg6
Y2+D72NT6dJPPAk09MXvjN9/aitoGjzpegrzRxP6jQGx5ci99nenB0+XqQS2ZqHJ6NRYwpA51r4G
wcjqMlM1avjqBNotou0PrKBq+Rh7vvREAhoff/qp3biS4lkH3Mp3tR5B1n6gnOSmSKHz581VQlXH
USUgKA+8KcNhEjL67LRBSchRsYYtz7nuKndMppjnTf5ACtWyr2UFTmZ2DAhVGuvP8+CByUH15AC6
WgkOg9Hz2DdnsNL6T9zlfhkdLJLPDhbW55F+tcxX3iNgmsS8hEY79mRE0/RP1tqSd0cVOUH03Dpe
GH+qJA/oFyLJEndJbLDFUOHg4q2MNKWczlUF6tQCp+pi6RsYKMn4NeoCh49p7RrFP8bB7HU/leyH
Hnz7Jh75S8NjF1c4qOH9P8VjR0cwSiot2/clxG0rkU5tr8WcKuXN3ZxQKlmdqXhu5W/mIvRRiWq1
cVHsg7rY4Qfotkr57E6W8/HQ5mZZzjqMtfjeKL+dL5AHqvpDl4Nasjh63dKx12hSQ/95xCWVnaMQ
ZNniMMmlM5+5K8NnCnF0/2WoCr8eXnnELF7Loa28THlSdWFefoxAdSE/BqFHLJ7rhwIVlR2cYeEl
kz/TQqXLiHZOFNuGj7/mVmiPZHnfgnALWl+OGZ+CAc8NImE+1+o31oW0n/PCpd4bG0vLDkpC9u3g
UTOKwzzZ2qTDSNvyuQBU4DwIOCw/mfshD+q0gYp1/kHGojRHd1G0wuMIpGVQzlv0c/2r8cE80EJ/
fZSqeIyCOY5fwQvbgdZR5ZXAhVM1uTT8AE1nPf5yCHjJ32wACet/czKI9kMTMh8Cz6ASHZuzVwbt
+I/Km9B8gYpFXvzbsmpm360BH7abIUYhFE9KvBNHWwmXzmnc1op80dVMUJgb+xJ+mTZ8qi+DFztQ
qnZEEPI2AQdD37z3id+WL0gWyuUDYcarZerQWU3/CtDZ64sKMHXmoH0QD1zqsIl6kjHPeCxtel7l
fuJORE0mqcZWU5UMpQs2Saok1efOxDzmiVysDn8r1nfQlKlHC776PF50eSrx8oCDsbZeXrzUFped
tJ5RDIMaU90r9jEMIVL4VHmmc75aUME0X9u2mOUjdIHLkSYdHyzxj3xoven9SPk8LY8tlMAg9OLD
bU6vLoly7h1yt2J4MK+Z7gj0wHHXqaEPq5YWEwHWkbBMco8GSicj4OHNeEIx/+Cxo2whbMXeZgIm
D/3OuIYWxbPxzTS5TzlA3k2fhpagTk2ko99ePSJ4X4vp1OY68uvEGcZh/oca4bEXQBkomw/A+g/R
o+rbYDjUvhu1ZQK5+KY9iaLrwA2DoKMjv/NZVMhGFK5j3cQs4/JjYrWlj4ZwH156KArB5AnwQMI/
QTyzu9Kne2Xs1Umoh745mVrl3cGCbN2eIlhTlOrAafLgXMSqClyIFFCcOkkd0grQBPD2DNMXzef6
VNHIjzIB2KT2swV+z09zQFCTik66CJKOIP5dkrxQC9gCgrIPjhAWk/P3GALcXqrKCKRlZx2PDuwk
XJYGzwlqgI7i42QJGS6d1p6jE1sD9ZYf8b6KF7+k8Uq/CxMz+cPUQsLNAZzoPOA2ByU66UE0/HmS
UxssiRZsHL0jlm8e3kuJxMRPyLOJgOFQsZV/7h3GxCEqA9OhHjoqhvoURFzpn1iu1tdZp8hSJyR3
SkqOIifLN8Zd+8MF5QTor+RMIbZxqL0odN0jXMZShKmKcMRdvJrQpj5BpKAITzynbf3MdSXkq7BB
2RA8hk4zigiGAdP2XOQg1cVO8CqhDwvzcLiyeRAWr3aOU2A+CFQZv/ram2QyxkNHHkggwzO9ilWA
BoAVvkUQOWhIPSUWMWCNqGTiOKbSqbA2Eo9ghJs8CbRSO9AXhUMgPBXFHMQHRI8T9jrOkYG/p0Uz
+a9ljIizPMQTjt5fUKzo8g+i4lTOifQhY7xkLYm+jJObhx+xJ+XyzVtcb4zSWBfR5B96wQsJBhg2
zItMIXqimndQPfLVD4grtWOUNL4D5p4kEnbGPduOmvbvJkHM2YIAzPjQqiGBddLKdeBHgGAwPXhZ
uQgKVwE7ERHxj+3ioP1Uy7LwH8ZqcVvz6BYRTOWoehzkIAYvosL5KWx85TUXfjnzMYnjtuDvHKtb
9Y+ZtatN0pa519iDG5AZQWKcO8CtGxpitxEzeNQiVoDthcgKDHXwTvWL0/+OrEJoC9JpO4DYBvFT
Lf+tF6mMelELJWZKaFGzZXquokl4mWaeNv4BCJxmGk+BLwJSJDU3zDpJH4YjCR6nMXfVC3BFxrm4
SubVl7mYaGkSteQ0RNnzXA6KPYbwrlP7DBpIKT84bbU8SWIYiKNlh/W82GFh9bPoC9EC2M8L7ZWP
Lht7rz5BlMfm+ixFrPXPzndxfTyAB4ZCczlmKhq6c4d/Spt2CivTPFQFwJPLQ8PD3rUZzlupw1OV
q2HQGeIVoy3C+yHoylMwOLSyFzaHnRtnsTf4JXAns9+rM56EtVxSJWgshyMAZz+cpSApIlBVTAcT
q8B+YKov/D5xex7nVTrDnzvDgXo5biTIMfT+nKfLNdyBlMjCCWTLexYHsjwuJRuFOJZDjutO0qtx
4RXiHBuC34sggJG/l6DTBpsQfiT+AmfU1m8uamxy8lCXpTfaTNrcwo/2Y+Uv4BaWEV+6R9YJ3L8e
S0Thmh6HwHiRPjbS6SGcURDPW3xk7CqFUkWMx+IMUx7iwCIBV5BhT9Cyp1ZiVcDA/D5Sowm+LFRr
LCeJcBDLQrjVjHtYrIPjjNwZ+NH9Eqb6y/RjlP+Q4SAkS0LQkXowZjpq1qakAc/bL+12lfeByQWB
2oFZ6QRvVIxF9b4Y/o+iM9uOEwmC6BdxDhT7K9CrdkuyNH7hWLLNVixFUWxfP7efx2N300VlZkRk
BKmnT0NpF+6nGYam/dFokwv7GDdLxIRV7YTjNKmcISODRLq2xApGRguqJvgcmO4wm/KqkX420+HS
v3T5zLJO4M/91CYEos36UQarI0mCkH3QvmAiQc/BYtLszX0m1loV3QFDUsNstNEUWSKTsjHRKfd1
SB6UzO1wj1PTmS34nLkZ9v8k7aL5mO0u3woWtek43uuyiZv54K686wRz2EvRT6/bvJnmrgjl7v1z
beNVfbLz9hOXs7aOCsrDHNp2h3PfJPLBe3ZdTtGSNBjhbU3SB0JjzBGsfdwMaVAV/frHCyqGj/Me
roI628c+6vaE797hHeWUtV87FClhim9FjKzz4kw3k96k4U7OPNnzv7S1KHJ2v7pmVWMWmzBeu6T1
vM0vDk2P8/33slcL93gwKtLDnMmv8vFbxGNZOUyJXbfZabdWq1bXrWoqr0smQAAVP5aQYfo6eJw0
H2VVQC6J7WyttvmqYXBbeyybqv1jtaogrTgf50366djYrI0kuduP0VtN6aiHdCg5JDc4YdHRCd8S
jlVdUsP/s5exF8+7w2xydWkl8fwP41lOj53XjeLRjHuzTElXjGH9UJbbZmebTwYFvbsv/eEuXkPT
D0mxV6Cvx9Fy3fpbhQSsW0kA6L891YrtTLq4wnOsX4vr9dFduBWjkadpyb39gz65KMakHWhcVHIz
/NQfwlODMYm3FBHSFKmC2wJ2bzs14aatFZhfeaysXjyiKGysR8uj2xsZS1dbdVXSrq5b+LivLO+m
Mk742oZDvczJUO/D/sLpXLjf6wo93ECwXkTQ/N0gupi+rwva1rKSZVyCv7nVdAwALpjJlo72YM9+
KoB0XENwM66dhNLHpdWtpyHaDUOURU5fuB3bknWnOxlOkhT1zihjcSOMTN8+wWGxNyty0GYi4Y+2
U235d2w7ZGMl/bQ7rb6sbbyibtsCqZgalWoEhZl3R5cfBGj1ZsiGLVTWKe6sQr+iIdh9QYJsJ03i
u9PyVHLs9i0pXKhnO6mj3IlNwmderLdmzbflp44K64Zil0qPTzPg1PiIEUho/ruRlUOblIrm7qMV
3qSjjP6xD37Yar9tqBJrwkCX1I4pmKIKt1fbR8R4lz8EU2fzdmHGj+jKZx7FE28dVDART2oNxSm0
8pZOUtcmr85+Aav4JHeSarastEE4ZOqyaFvSPU5F2zxOHkkwOs03t9nuO2cS4l20jt5Ocq+K3UqD
Xfj61SvLPX9C8TnEZYbN8YjMQdqCvyfZnWAa1EdflPQjqbNN1Uwczgi+QQW1V5yXmI/n/sfCPJGP
12liLOMlznGBSoy/7v11D/Sy+UzyuPBpbHaanB41RAQS0HrtOOQdGYhoyRMz2JuyuQZEaH/2vsvE
ykjQuTkzGSNS7qVtPhDpCOROk/eqQ5ZPp9TO6WO/HHuIlZ/VNM4Wi5yWJ27mv1w1o0nqgh11zYcC
autTLx6d3cNiUyvxk1dxBPUI8gn0IlEsr6sgHWlhoRDWqi+eetqGyk999IwhliVdZbEJoOg4m++N
63y/9p1q6qeSVnn7b5vl7Cf8cMajRcSlTx0jI3znOfLltmwHlvy78rPC37ePnuw4x3L7MFgDE/hp
dNq42q6WDXUkDtPoT357FFVJRtDJM67ZQFNCW7d9YigcQXdpnQjzJf54+U5HTY1K1dCXKjosK7Zt
zikUpO/VZ94DbEB4jMasU7auxplVWhbOMDUpraSZ3ljKqe3uJxs6+Gsk0gcSVZd6EKtTnC0WPNbx
dSqK4HlauzB4CgIs3PvUtUr6iSzQNjuI/Tjla/DDi/u1m9MKpOpQBUVkciiMsjYXPaOrPCzu1khC
pXp0uShfaowk/YLfpU2YrwbILK/W1n9R4IpjFOjXRdhrntZuI90/VtUsRhM3VdJGJuEw+253mcuR
qZjLfurlc0TuRvVbddh2XwMOUX4LmCg8XrRGzwp0ktpT782xd5zG+W8ZaW3458mb3eYkEoVjvS5z
QdodXPOkJQkYcq7dIyWwy4ezsa1lzt9yv177t1UTHfwNtWepCpxeTdO/ZmoEH4SdTDJ4pW/ru9Cn
AMYHyCKkjYe2b8T6KCjAvF1xPE2eSWxKm9wOuWuvbnHsA7ev9zQmUqn4jVmrH/E4+j2oxgsfmMs0
XfxiEzejfKkOPoGM4nXZYoQk6ap9cC0XgIaXT0Vz+IVLq8891TlW573T3S6VYohjt/YY3fw3IK3U
3p+Gxtrd/eDKUvlbKpmDmKDERAvTMlyopwngANuYgYmzOFZFDcuV8uN48tMP7DX+YYMhVt+infvt
h7KmlpSKkMGgfPDw9w1+Dl0eF39Uw/IDkhpplhnHD0tt8UuMd/f8wWHtNtD7yI0eAKD2/n419fq7
mannOTP3vMeHzRjOIv1ZHdsPRDlO9rlww23+LRufMiRk4ORZXDcx93heqlpl+VZ6I5OtUDNgGdCJ
RBKmq2j9KHwGHTflt13B2dZNrIfbKrDN9BZ1EisuNs638Z8Zq4BUMcJbg9/2Djb2jvVybcBrbO6r
5ZqLkJSiNJzrKbrSADivbTcVYaYdX1PBRlrhZC+digcL+Ghhl2jsMLU6Zsr7vB1XsgdVY47u7lQ8
liIKCvKUtmBNimkcq7uCyUNf4BUwMnKE028pX7id07qbdX2IY2v/zPOu+VXWMz9UY5Rn3TUKuxPq
vbC0zbYxZqOA76NOex3M8rIRGfi0MELeuV7VPPjTwEjh5aa7Fq0XAg354/QrWNboPd9b8cGIHnz7
NjbuWWzP83mU7BOAtViUqt7pTgHWfm26ctVPJ4MHlc0TLQHGqC6vbeurLc3VKH6N/ja/tL4x94Od
RxrCl6QR0KDVHVOoKHMkhsccS7cdHneiTdzDUvvLX3BvL34l5csPfriYTTJLA1jVB7H0ej50xQDR
A2I8kOYqxkvsbi4tcN6ASS3FHvtJPffd12hb/vSN0P/GN44gvUdg5WHIGl4WkIh4Uf2p2614PO1b
6ezXaMKenP3B3vXOAq9FlcQmL+0rrx22RkgtapHlk+o+pb/Zxaln/R3cIei9pB7jcMwE+Nj3uNrb
lUDhbU1IDnBV1i1GPcVOP4a3/Rj/Z4/XyFdnTexg2bv26rSghoQH03jVpy/tiLXXsFjKZHJU1D4q
2+Cm7OqiecYmQM/EMviN+xCPg/9q47u5J7ZsZHfetsJ9AFQUX7UTceXRCcVXV/MCJ+zWCq0Yl3Y/
PLcwEN15XEejDryIgZPF2+4/Glir4NGfG7zEyBb1cUqHjnkduq2uEncSdZe4KFqvVj3VcSIkHSBt
x9q/m7Xl51xl08ZpV621fwmLJq9TOdjdlLB4VqjUMabAYlUU5p+392Z8AlJXA3SOFh+MI5tHJtam
ZRbJfftwhnDasx1wzs8mZpomNeGoyvvAiVf3NLn036fYx+8UeCZkkZR4DLMSiDpS/rjo9xUfvXkr
/btqZSU6cSLbeaXLpZ7hx1rQaJbVLs7eDfQ4dEzyj9oH3M4Uuj433YfONQlGg/V+Xq2+89NcLPz2
kPEoeQs/1OTJbkArRTULIlKt0teX2YjtnzvLuL7ONau05xGmo0q6sK7Xh8K6PSrAi7HJRNh5Zw+z
9SYNwzl8cj2//tGsRWuOoq05tWFhMzCqOhjWy2zNjgdO681sfHSbtWZcAvyZuG9k/5eExfIt8gKt
MDJdRvfIjjlJb7FbVf6xXvx1S5VFCNk1Uut472kOyrmkw1EvJCj4jzIqo+C47GH80pqxhAUJWrr8
uDL/OTWq+NRXS3U3eHsJ0LhQ+a/7aoJbEff1cJio2HHq2cJ0ab7bEBSymUIHt7Jtn1NBnoBLhWZp
5SeG16XNENEvPtCbVAoIAxLghRQKjv/Y1+Kx9Ofisq2wGJmKmxL6xLOcX25HGhgGw5F2Dl6j1oqH
R5WD4fHcN2fO3bdiKPv5fiknb71EEJvq5Ix6fUMl3T2R8+AHz4W78GoPiBzqw8QwyD+uvKg5DdJI
zGf2YH/KpeR70zPpN7GsskzGgc7+w7Sx87cMh+BrrYIyp9qZUtRPU1RhlA/wURHkSp/vpB67b17a
KTEud07TTdUVQHPJ/zMjxEOyD/ncvGnw3n/SzOGQYU7qm6trjx6laQr8oQY4xKDm0dSCvNZk2W3v
zffKQKa9M9vTz8UKF4rmgBytudZDuKEF8MrBSRHDTWU2TUS/JiJsGpnxLe3t7wBTsN/Rigj1rCHj
Nq4mbfmEAZLwctamaH/DLPg8LHom52LzZ7xkaMZtuw9WNwTSp2bDg/HR7DQuVJ6/bnR7G6GFgGfJ
6JaaYjV7/mPrcp8zh98ufqqj355l663mUtjNNmT57fI6aB3Vv4Y9av6r6PLGP81ASscZxtJ+2lfi
n1PR4y6Y7CpynxzCQk0ikD/ce3gy4TTNauSRFrT+XPvSPPXeOn+ybNoxSsdWT2s+r653CiK7/Nvq
JgRrhx2uk126kKoF+uYUImq+MgtacaI100Ua2a6+YmhQdUeMBtSfyRHegEuvCPbupEbHX2kE89m5
TlhR/JGohl4cuiIvsRUe2EcddcrcCaQ/l4KhvPvuFRkQjNe+uGODTf/YNGjmMej3ODg3bRXbX56Z
xfjpFZUjjyjdIpoUJd2HZp0mws8oQLDLzaTkAftPyqA9NVRumjZkMUIF63dQd4wrPVc+c9I0Wu2f
poNW/YMbu6sPTdttqYPB7ktD4IWbWFXbdz8WB8r5BJ0V1A85hpfzySrcoTyvZsyDswpIaE3Fbm9h
KtkdfLJhwtRZlOgHjv3Ok3vYahH259Y1u3cZc81fOYZs8GcTKgv73rXmOuS0FFZz0CaUbWYK0ez3
eUPbUiUM91V9aHww/xP9SFClhfCHjs/W6eeoWZpvh/ktum5rrt206hG80PVv5frQrhFYKqKFgKuS
+Tp+0rTh8m1uo4qlhDAu63Y5Vdtu4jH1hM96uUGqpr6EE8bDCTjZ2X/1a83h0Vs8bMkwRvq+og4V
mPuN+a/Ki4cnG8BhvANYoFzM/eiog4PFXc08qYgkB7ywHLaKHVzit5VuTXUN93KUd/2/qRL9FJ8M
7mnjZxSVjR4+N+OJWj6tREmK5X6Stj3U5tjrHYj4z7p3XclNo1grvUrL1tuCQ07fhmui2MQmjBD9
nlWtTxDunfNY+Q6LlUahMPojDTT/A4N2Q0MfReDbwWbtfRo1DDFD4mMsUj4hB7Fi9mcA0dK66RjU
I7rqMKOjkSKb1ptSnqm3+DmIfFyzRcbAeEGce5T0winBg6FTuzsCh+YC7KSxvEwoPOTPGBzHz5UQ
e3jK510/Cs58efDXYQPALGzLSw0UCTijqTuT7H1JijI+jVCteg60OTsybPrnDpk8igY37n8y7q9P
4e6oP9QC79OOJ7m/tEPAfC6naUAS220ujHso4cwa7OYJ3J1cD7enpl+dV4DA2pztGDjzsiFqsVJ/
cqXH+1yIIiuWsL72tzb6rtwnly3e0B9eabPy/NCKMWw/zRRN1M8oD17JLBbPureke5B9GIo5mYcq
Ju/McYeAoqvr7r5Ws7NyhZXafjKdaNpXvVf9ZYt62T61Ohyra6xy4I7Fb/PljGASW2XNbsLspqgR
zHxwolHoRFjkMCQ0NGLPhvr2KpDT0MmMvlTST4WBWx/qICjkw1RFIaTMbFP/hqIiPgwmUvSJBrxu
LuSWC4zd+Z3qgzfh+JiNnnSaQ9GhpjgH7ky3s2Ms/wp2Gf3bahnfN7Mt96RfodOf6yYMPgIC65qf
EeTU39ob6od5KOF/Fa+u/WA5IfduAq1IBZS50G87TEOEOGlz9/uuvQW8hvk66BNxJ6UBVqiW6FMO
o7f/6sLcL8qUs110YboIXezs6E/FU9stgMcHREJt9wTfWRdZHA5WeBH2ZORfxsc5ftps/PFTb5m4
2JzK8sxrDyggf05hGFvHjv2L8DhtFVDcWlTxz85u4+GhiOP1Vzla837UVlCs78PmLM1XE7fSBphW
oYW2q1nCyNGp3Yro580yYERgJBznd7DU3RMt3zKdgKnK6JlUIFaOs3bPic5Iixjz3qd1DuzgvvGM
gdhcl3Jxz8tay/7CHDN1h538+OqoG1cJbBvcxT2ts+ZxWzAx5Ym4Gzo+sejATQYSB3H5Ep1jH7zF
HotMAmO/m8IpwkvVem6RBbGYPwM1h99cQ4Kudoys6aBHPlxqW8N0QVRACBh+mQfNkJofGD2G+GKt
Xe6cymFxCQOdTVQjZCvBK9SjHkKzZ1KEo7mPVA54TCy3VNV9h1ahPgyjVYwHf7GL6XkBsi5+t0yL
1pOVVzeosAd7eiXder2zxDI8VnG3/mYxzEZAsCwom2fUQBOQ9D67V8Ln9+kipdnDB0oU/xXGnIO0
0wY+eOvWPjVDuBNg1ebjC7qv+Cogx6PMrW3HTb0ur7dnkpn6952nUqXLUJTZ4GqwY4vm7sulUz47
OwKq3xWnsj+vjNHyMITh+LuNFu9twW7iHgFr/C92iultQmP0MmAl8NrKtrOS3RvtTyKo6LWWpdn/
MNLBLDDKlc8LXj3PHvP3v1zWXQH+3Q4/t6qKo781o7Z7Up0fOimUItM3UHPxZ+k2sEcz7NU9qYLh
cgPQu8cd7vkPelY6tRwNTIZrMmPFXKrtEtFHHAuFbuGModwOWbHqoLfd40I8oHoK60jPLthvHIbn
qMLZwoGgXVNIHdVzseyQVjbtFmPWJhtSLxz9c4rIfC9i3rebcrbIJjlDDwz1pE8kntbNqZjVsmSx
tzYv0UZGEfeodTcHef0tWWe6eNMKtDothZ2jxIXR29x1vgw2rVgmbV2716nX43wtTEiI9Lo30++g
wu7LDP3yDkrtHSbH7T3AZWPsD1NxYZLuFX5Pszc6x5z9jDFtdpeOmt7Q38+253Z26oAcxplnD0V9
XyBchwOZC0o/HIv3kxnrhgB7ehoPeewWQcqJi5C5lOtwIEkctUEOEPLoV9U4Hwo6Pp0iFuz9I1aG
pr6281Tdl7qTyxH43c5A/WYPXmnct2wfRLEdGtRIBcR9sPtngKr+50BXAqS9mNZOcqQpmNSYbrwf
llvjB9CI4ExGzEiYj7D3GsnAbujGx8A/THlYPut4LuaUD1baiW2z5uQNS/GHTDPIA9ppElT7oBNL
tnmrdDMr2KtXeOz6SQxRVz5CICt9Givl5kcUUHX7sIaD6c+GONFjsTs5aL6igYniqXwbQw6eyOPt
sV1iUWJXvoZnMdgItAv8xF8kKsJr3tfOG3IXsRxKbUEg2APq0LrVY5u66OyaxNVG3sct3oBoy4qi
PgN5FvbFC4OlTaVW0Ts3YwgHv9c0nyBR5IbAMf7mZwbCxv8w+GWTLtRzm4Ucus7qxmS7gZaZq5Z1
SeEGYidtq85/mGwRJuzOr2d+UiCvhca9XsANZqsIGR+Y/r2k3avRupGk4cJky9yIR4NLsw5xfTJo
QqhbyuqcrNjdpXkTq5R/unAsX9jaxmemA+1O1RrzffumriF2rDGbxnp5Z0LoxjSvduhQq6mbf7TE
OrqQFU+a+zCK+rTGbfi3IgtPnsmx0XjCdTkzR2lpneVt7vmHWDp6SAQVk6Zf5PWD08K6ZQSDFxed
e1ysdsQtdG3yxY2uIIQ+WqO2+baCWGnYKJsbBojTmpK8qfaHtgxnnWw46M0Z2CG/DuK6+D7yiRyC
kNoOflnTG5ek2pMhHOvhsSlCuLWwMh8GB8QMwt76seah/bYtQXOtyi7+6TmAS3TV3nYI85zY0WUb
3R9V09AfDp0DedFvQfRoSHr8quTsNN9isDx7SvS8DVEK8xJRJVZHW9cCPst6MUWVM/k1aukZ24Fb
j75ekDsGbVWZdKP+zifQF2Yu7Q5DxS3PlZhxnTnmvrBaZDV+FY2/Hd0ACzLWuqnqFZxeZaJA3s1d
HMLUdmH/C8Woe/GhCUtqZctRED1vg0Zc4mYLeou7tvYHlDWtX92Dvg/fxu+dU2514X/okCsL6HUo
2+Pm+PBYQSTzKJsNSNEJ3XHzORYIjNLGHpr3EVChRDoIIZ3ooe28V5Bo/27ww4qIUIt3JoGb50t0
iCP3Y4XFxnSxC6ZGRr/Q3f9x0Q31D6KUbJJo8qhe7mGY2vE0Ozctb9CZ8oRy2lSXfBv1/KCtsnDP
sXbY1kRNuPx16fqvm1qnX1Gjt49Srey6cO6JsvHiufnXVWYJEmuszKveRB8ey7lG9bZpq3iRTaiw
cYx9LTIcEYyLhlkuGqhWmj4bQMMM8vFFPsd+cHPyApY84KConSQ03Bo5aPFXzDNqMrntC94JLZop
R9btYzTr9tUgkv5059pUSVHh/5Xm4Fzj0eAcSn7musdEhDi9+y8ibpNeegy2b+TE5qOy1/pbIFlU
yKc6poKhyOdrm9dzdxyId12vwBk37VDld/sjQgs3dUJfheeCtewXb7ECZIeBAF0ejL3wJB1zN0dx
9zG6GrVo4m72NH+XvCTbMeytIDzfJBJ3mHrMKSFv7at1C2mCkixanYVrMKRLvTRX4+bxK1VUvOR9
KO6G3rH+c7VlHTwPNn7pKvhx7/ahIZ1x3vRmZo6qWsXRsiWdNPKk8lTENSXUqsoTdEdIm76WtXfo
apQKgVI4j+bx3n1NUwN+Z8XGm+FdvOmXi8bNOw3rOjEQyTY4zFaIy92+/9v9xYHm7Lw4vNygLUkg
pLQuzMfo8s24UCjh78QjMvzgV+xYQ3gcYQReZ2sVvzgD3pNvq/KnFoiikRdoQEm6W5RD3MjTh3bs
8VNM9tZlEtI/m0IJFOPq2H/eoFQPc+ygwsEBD8l/oEtpgQg2zq++rEfzOOSMjeA24c72itgX9NT8
06C7gfvV7MP2uodcs1yt/JKb78yf1ubJE+D5CnUptnt/L4a72vdvo0Lr9b/7dSr/NlhE/BonAMfE
CUq42q3qR5NKZTlWUkLBHkuEOO/rPJjxKGwxbOdJW95/+DA2SYD0K51oFzE9p24fwbqrLmtV7eDe
3Bjf4bmxQZCatpi+xOrNDeVny8fUiHZ/YVga7zRI8J2/3a5/tlKRcbMa1+ZRnxVyAgyfldI/ms2p
7lD0jFFqaSX7A1vetIYByoHnWUB0dv4wJRXysTJFDGolatDFgadcIQAep5ET2vfeP9sdfDzINT3N
1OCqd3Y64Y4HgVChSRZv9T/9tQz+LpiAvGmxmv/Gca8eb1KOJWndTh0XMLMVLlI4v6Uz7UxWW/zc
y3BIc2fn6lKNf0YG76erHHN6DEP7J+vNvfp1rH9yMe9uovowPxWgEhcY/AWiF9XUhvK6cnCxRbCS
5RbK0ww3SkwoIu7avxrpGBVgUmi2bkHP8anzbjwB6i3ECV7Z9V/ebAfmIUQn/MhqSs49bwXjX9xG
qu4LOYoeE/Ic1zrN+dcetpxAT0vW1tE0kZOpKGgfTNn28WkpA2CGqtfeW1y1oJo52wLsJiCOOYxO
iyd/TQuBAXLD374iWJ+SYWvoIAZ3MPdoolWX+HuJEbPTFtWWNlQ+ePawmt5AeOvfgYMoHl4LcH6K
7e5qBgWWwP332GAO+G51O1f/VGwggjWk0WGQcnpHf9/flVWXP8doIt4sxG8cPHtojwYN45PVSTga
a6rPyyA0guQg+FLxDa/OgxU1Ujev95UruO62spnOUdQYvKK7W+zN0rT+mVd2ce8KMzp/CdzhVI3c
O92hdAWI5OSjskKdAVDqBM12UdsSXWhkdXsIeO100lj+/MezdkQQgQrtJLJG89+iCkekxGrIO4dR
m/ozy4PdR94RsH09+72hayd/pHFSbBzEYaYf//bDyfobU7Dc1BR1E6UdON+SsoMEVWerhs5tbhSa
ltAx+r2WXuUfrEUQZm0Cq/gLl1L880jZ/FGyXtM+MqHwSkVq5lYoA4bTVjrLF/XUOc2u8j6p7159
UXyzdySB9afKt+all9NgnbRcgy8ZMdMmGskmOtA2+l7bcR+OK4kpX9OyyYOB6Xpwersqj5W1AnSv
O/5IWeGv7qVauHeSmGsp3belP49G2E+qd82Yhu2qzhqJmmQvtS/sTEb00xfdFfO1X2V0ZyNieS99
1uiMaquRvca1LCG7pf05azQeg0sqtF5ac+faW/+OcEb+Vzb+/Cz1AN7I4tQZwYb/xlZH/QPhpiEl
Aam8zkYzxfe540b5qYe6Vom3tjbyqcjmmZaIRFtGnybvUuTCWvC+T/A2XsfonC2V52RlU8bZSiY2
im2SrIxYuEanyNQPcHvWVzUuWqRROYkHLvYoU76rLhoPYSdd1qn514uy+DO1kcSoldac2QzIeKFS
ADeE+hyjYjyC1FpXICrELhDklsC7oFP/jXsBMNgSXhEf9jjWiJK3HOi7F3EQXYRAQposQJ1vtNyT
RhUSo67YsZKOrkVDtwR/ZkxWBNP+Zy1QeECsIzgf5BR8zE7AZMyDWx6kXYZPdt4hhoMNAXJx6R6a
xDdhX58shd7wbgrhSBHLQxcKa4Ukqf1pwgfB9YMX1bbKzWQ55A/25C7eWXoEOdM1VGO3Hic2GBq2
Of3Fv6q531921xUvLpjIUaMCKA9bp1CibrRpawpqXQOfuq59z7BRkIwCnhi87bOqnA9NQ5nzCUPo
Fyuv8/qIWeP0Rs+63kcb0zn7eCBYLqOWPFaha4GadDxfb5+Xdx9IGuWN2+splbnlfHnsiyBlZQ1N
9fPk8tQrDqaxmUAgXxxZvFOn4p9VRZplATvWW2GZ+k19Ux5x77rTA4IqcEi07KY6zOSERsRRFlX0
hny51M/7Am++YsC0IoWp1DLQ/YUkx46pahU/Wzgv87Mo8/a1BIJ8CVu7z9o27n+gdBPpaO1FfwYD
mB8cO/K/7GaYnTs/9KbynYxe+x18PAwO7a6Yr40V++JCXrezgpmEUb/SAxR56Vy9apoCTNLLmTXF
ZVjmzWa7xnHWPWm2PvzBqoJ0n/yd4tMexqXBXRtplUxUqcxLUCC6xRKmflrHdXhwoPaf+xxxNMWt
jPoDcJg7viBgCHH5bJFExfcOwjoCo8n/ceon2lw6qHpfGJrjHJAz7YDe4qTn+cuU5MveyXIjhTm1
jbdXWTWYpTmhwCOQ3UBNCIjVGnmF6v/n6Mya5MTVIPqLiGAV4rX26n1vd78Q9rgtxCZ2Ab/+Hu7T
xMTYnnYVSJ8yT6YIeOwdJrp8v6q1Gk5QZubgkuShlN/PW5c33nOvOhT1Mz8+avOwgnHvstrlB0h9
7nuP+1D+ilYyZURES/z/qYszyZrspt+JcThuVvP60NdOf+MMif2TdxrEp4vShToiYAxNewW/BODY
j/WzbAJ2c3duxsegjZcRUYT+tnOTlLwTXhyQkYYvED/cUodFEZmsuxWT/D9MMkzJPqpH/nAgiSk5
dAHJ/V3n8iTTcb1wKydLVirx5vyafB4H72YXlIsG0oOteF+KrESVZr40uL98erfCq+P/aDwpLwyp
7aPnTA720fYW1wy77iV03JndQgTjsW/IapwKFZBgjdkK05ssc+0JYgF7zZH+c2/p49W4iie9FDwq
ntesD/Bk3S0rrLrWBbbJoTTugP7fAckSIXLK0zSP6xn5yD8tSOcPQqI4ByNLThlb0T62WWAdfLEJ
3/m1HPmDb/pZlm+0v9DOsq55lF0yvp63yMTyoW8jbLUKludujhLzFtu8f6ACPoeeS0O+jYD7wd+d
EtN4h+c5HFI4LuY/9jVsB4KnF8E1y9M+YLq+01iDnwZp6EnCxgJpMhBee64T3lpp0XaNbbPPmMvX
7j0V+V9B7qmPZAC3Yf7ly87KKPuaeeLvkBfm74knwDv40zTM7PWb6OLzpCukC+3/kfCvN36XoP/B
10HvtqPBJ0C68z76VBKaL0JDke8ob22Z6ldd8ikla4upM/pkQY8Y6ji1zdgv2R4DP/qX9aYiCTTl
yV2jlHPeyo0/wTMYzSZffi0uJ65dZtAIyB6l3h+H/tuZFXkavvuhSW5sFojHeNTVxag5fURyTu6A
xKKnakwqRpbQYvgtbuecmirUr0Mnq8fOadJzwS2W/4ZqY0pq9LtjnCPAVyQja4ABwm4+oV3koCia
/5N+x7NU1BkkjB22/vEcI6fCsTkp9M/iKwz9oX/p3QEZidRQefEEjZVaWIu5m8lgPIRDFYEdFKWS
R0NO5yfCbIfnNB0BFdIHvOfF+lTB3z6UnIb3HFl5tU3gRxRdJFH5k2lMUtF15TWWbn2WQgMP9ZX6
bl24uAsN/+rLH8rNxgm24cti5HMoyCiPBZBUt67q+9+OloZsF5T7Y0QL/NkpCDkcvGkp8t+hyIdr
oVL0Ecuav2MzggbcRwFxgVOJ5PUxVTPZb1kIfxdoL5tOHUnd5Aa1YPVePEmXMytNw3yJsMSZ0Tdr
0J6rsMynnSqrbDr27ugl2GBtUH7leWCxsoWI4U3EkphTu7Hzd9AkY3fMmyruyZ4E3XIQBGM/6Vh0
nQfy1IwFbtLK+MBBfuAWp2Ga5Run1eWfN809Th8bYPKvtU43X7gaAjVdkDbb5U5HtngttI4viZNp
0oOJzMqHvoqY+UNCwfVu7Tb8U8WjnK5eaHL3MuBM3xQkKkhRttGEA96trMuelH9zbnZtdxprINoV
ba7Sy8ipGIk8FS7AT+6CDNVyae4h2MO/TqES/bDGVZocvTEK2J8SWNudG4P9HCTXFs/3OnKjiuCL
sH+4SqEk19eXiuAARER3mrZ5AO7S8vHS74B+NTHdBTuCC94hXitJPHqa7A+b4jTdYQR4H/EScXjK
oUAcTo9pzsXrffI2y9rlMMrZhKTBEn6IOikxsGxRNOe6phCr7UNLDn8pOFSEU5MeZZHP+KjFHFbo
G4kLiBpIJ32tMsp27NqSSNOcOvc657qH/RJn/RuTYTafIV6Ds1q4If2woE48svDokkBBnBYnbQig
g8PNKGoKTj7Do8lz2of7vOtu89xk1T5WI7klmZT5LaYxxk4N/RzvXCvFZVrbTfP0thNLC82wN64N
2n3AdRY/juwK+ZgtyVoe2jkeHhfA4wfRtP5ybnt0zakF1mdZnNPq6DcE6UjndnDpii5bCCf+6HtU
QY6Fq59x3KUYkHB+qH0m2akTPOotQU3ZYZceuaKn1JxxWqRV26BAN8zw3xM46MUm4fBPyqlhaYHc
/d0SixLPvmmqnyodl68U7r05h0tglkPdls340KmaBFNWxofEj/t7O1iCkVnKudtZ8jBWe5Vzj/OF
eQTnkUVuRmVC0LwynprwD5Hq5C/JE7w+NuiET7romodRVvmeTmSjdzNbDUstkkS47+ndjn6B6ETc
22CEbk2J1DFkDcnJpaWUsg7Kuf0aTNbjdreBF54VUST9kVJx5jr6xrCe1N49RFnZqTtQC2RAvoRx
jm5TpO1qL5sVKgHwJL0Ymjpf4qQV7YawdBVqb22Ifp/jdAz+Tf5UvLetj1JH8tvcpmvrMhWlaorZ
97LBuXJvdSyJzQ3FN716uFdjUuSnVXrRWDNSF9jySy7Sz7muehkd/FL6p6QKl3vRTaX7Ae0rwr9F
j0zyGKRDd4fBXlUHODr1rVriyTuHCiS2O8hSO785eWGjHzriJjYmTor0+O+q2AliRlLN4Z5cMRpV
EhaiPY0cFdwbAEOtT2iNCp9wdje4Z23MP066sX2sh8RrDyZL+xs38tlvU+kHL+VC2cFukm7rsSAE
9TkvUVslQXyucHBRyX3rL19EYrf33ZPsn70u278bKv1S0eCZ7TRmNrBxFUKQezOWpae6hLrVpB5N
vpe9Nd6lC5c5PngOmC53sElgNJK0CmRoIJ53ZPOban/fumEeHT1MyvK53jDvYu/k4MC3C925vwHE
S3MogKjlA0lNWR4M+ciMtE0xZi8JxDPJFpoNkl0mQ5A7Lq2KxJEcTh0SySchvUuAWu7YSpr7ZFr8
6mQ06cUdbRl8eUlfqA9L4wtpJc1T0KCh31nLiIRPS7zoUuWOp180d0nmb0T4vfahQA+GfeFfHuKg
m+9C4SC2BCorDJIKQ/Qe9mV6SOXYi//sWDIiTDVoSKtlleB/5wLJAWDghv//ygGF6nUO0LNnbmJy
mwuXBhf9TzQbKU8Nl8y254z9F8MRAKW/NTkvIqYV521aFKzHgbLNh4LKR9Kgb4PT+PISDBFg1G6t
6OXYNlfrzeroBEPf/GEORWTdVXBtHIuFCZAhjUfy/zUncNTfoSOhBS+xFPldC3AzET8J+ukVrHbl
FqWYM9+hBOvo9mxe8/Sk1ibh/IBb2HyMoBkvnmdKcRz7XM/nMWrouQj91GDuUgXwlPc28hGbkLxu
pcyX5IhHpxECPCjSY0siFHe46YOndoiXKzx3A/vaan3jmxLggoaE9uzK1Xtnqe6qL7d1ACpLgQ52
jUMoqCulEFXOSBQv8e3CQb7hBS9U952A6VwGtuD0Uo9xRsJ3GBzzwNLRA9j1rt/mz4sTds8KyfEv
peIdOmUrwu4OQChD/xEEuPTBDKX5U2O8c/Vf34/5c02KEyPIiFWdy8i4XF5auRNSIK1tYv7ivR/j
cE9zMEmOQdKO8ZPRAWn/lHrg5d/5davrX1mN/v6Ewrm4p8ynWxyUOWoc5riwk2dcrxhTJYxtH0Rn
15tk+eIRd1+9QyQITl+rBJvjOS+01/+ZbYgfErLj1zc+VlX8m7PSHA4otAaWif2lGFV0zgiYhQvY
9HYu2du0mrplrxl//IeWxyC8VMYG6psCBa/7FyIERSk+FwvvdrbJ4+DiEl9p/kjelf42N1UV4hph
2XzRbumj3fuyp7WnLoq4qnZlaC31LKoey6dGkMm9ojtG1cOwzJH0uLYAVFeD1nyZDEKa+vZoLa40
H2Cq46El/0oCe+LOAl7FIHztYIPvBhdvO2FOaxjSy962yWlWrUhvptAbllsHGyW7c4ahz35WSAJ/
4etmwP9SRKwrMAXYuup9oEMs/4i7wJefed/3QbrTKYvkh69qQXt/UXBdDqZoL5rYXq1iOewveaDH
Lkf5K2TkHFsrSi990VluPbtPvLJu7gdriYFk9Uos7qxo9M3ifAcwY7OjTJJcXZaWJi55mBtSzTvJ
2QuouzNteCq8al33TZeFDTtiFUm6olB2luSjm/zsa1lVnN8mA0P+boqYqJtzObU84hOSUH/N6352
aPat5/R9o7ho0dB1pl7C3MN9OKRdWKNNuG44xDd+PBL63nUAA8N7B8w0XPDu0dRTa5zw07UjsIZa
PPD5bvCT6jhjYA6vANlx/dy03RDcwpZFHFzTailOmeNL/cxnsj6RcAv1kTIZThU5Tt9LtMSR3uuq
IIjZChm8FE7XMzV7JSYelECiLg2Crz2lUVywNERzcqlmZwBf6SwQdBE0Q/UZW35w5sXa9ZIrnofK
zr2kBwZUHtnsQZRoVg9dQNfTvd8XS3lxIZXWR6tpD+oOXhQbddRlMNuLFjrlrz7NydQ8wcflDY+5
t/nc07Ku6S5Eb+VfgJj7kCXb6aKlONdxSMqekoMK+wjlBbOSVTvy9FkMUd9LtkLBcfnY10BM/GMw
grohsAm/GS52bJLiPkoaK8Chqq6L91Mv9Ho31SlXPaE4uzitqdiUK0xs2NR4CVDh6m5ez6qQ6qdZ
SZeSM57S+L5rKlykWkPs8VS1sFFL4jFZE/N/JVDSxTvfMXD8eHbzk61DCBjTO+t93IKrcztkbA0l
I7P76GKGrseEPAoTVRc81l0RLFe3ikmez6Ovcb6CCd/RcxL3t08hC9yBDmq5W1Di8qOuWv2TCoEI
baJBvXPrlk9rpOheHCrUfntMY6w6uQtjG49Fe6y7iU1yKdlu912/YMDl7ZCdA+OH3pHGAbQ9KhF0
8ZCOtJKfPBNyyPOGTJ3CuMxfMYDApqOEy3pIuk3lZ77UI5CMRVTZZWPH4alvtw4vdkT/P87s412f
xpQlLLOH1BuXTfKhamDSfZLNgKXrOnOH0Jip5qWNEvjEZN70OFFZJLNWdJXHFptmR4pt/E8KRGGz
yNuTDswn3PmAS9TXfVl0zu/WoaHnaEPj/JbzOuobD79lpVVdk+wglUZJ/OS4VwA4Oh+W7Uhtk9ol
L79gkYSJ3nAE/JR0l9P1+U7JFClgqlO86aKcxr2UKFOv27p4u/QNW6ByATtp0+rMVZSKQyRzAwm2
JIpCb5fi+7/jlFcP3KqoCq5Gtk2Hvt6U1zXufH433ZUHKK7oIdYu8lU2Nix9dRbtymlUVz2Y9WEu
YB93FvSHCv2pShXBy9ntzW9BX5jb8Ga4w3zfR0M84urRxnTEgsv6s83ZBcuzJZ6fNGTcPXStgtKT
LrlG0Sp1w5RZ6/TZXfxWD/txgXg/rRxWyhkXdlgGLmxzC/cku6i3X2krVHDTY89OpyyZbcL4M076
Zkgq4nEFajWGZVX/RNkQABmQObtLszn+Slbj/GE04zOZ2EPKw9KSmMRp3+ZmbX1GpzSdOZosKw10
PGC9051DASl+UwaO1O/N3Ca4bJKcM2//mNkrWWGeicws8ppZRlvgN2iJXejm/S/URkbrcGXWvejY
o2KuYY/xDpxW2FUsnRbmYTVG+dUL+AqxtcltXVXuq9X1ZHUpsnr2byLYQGLcBbxR9qtd5jG7T8Xm
0R6L3iRYUNJDhCZLAkSdFdTYhIShODubJbaXICDoGzyjMY3rxxpz4xCcTZTW4kA2plougFxdcYri
Vnpo0aMhYhtb7XUvU0Fko1x85jSLyfHQABUVh8moWJ9Y/yHQ2sUFmoCZ5TwXWYXbB+THuEScwM6f
4FARweYQzGwXNzTk7UhJi/FWw3d+wJRn/YMZZzufklJW9tVyOr6rc7X2+5jeI/Za0WNHFP7U0u42
+2TtqtSVwzkWg9N/qrDlI4C2DQNQ5CCI+pssGMlPTEO1MkTzFgMLFU4zf9sZhOQ2ban3OWY8j/Wb
LJnRjhpqh7xD6IS/CHnwwcVrXULXCQ/Wr0oG13wNcy7uelqopnPt2F6fhxG1/pGlp3fn/UqTHrla
4IYK9jhMxMljdAWWZ5T9uwwpXW/8ahsenJHGjjseHNNgymbGP4fU8g1fPeDGP0ei28ICLPmwTxnC
v9ZuokpDhnHtXXS7FOu7m5tl3U+DIyLSMpmTJuxPofmerWqmG1I6i3uzwmR+hEOns32foFNcSrLE
8ixXp/sK1Dj+Qgvl5NFVTlSTXs2b8rT6ZprPdOU1BHmm5LWrPcy+EYUtP7Ue/u2BkEz7if0a/lsl
uOm+F9NKTrGdtpCnjzGypGL5qqylFwYdEBIu24S5uAhrefBXFdZEVbXUv1H5/GcxZ/Fwt8lUtAbO
poM6p/Z3vZLdDM5Efp0fUnjetaX43N5TMUEWvDdgpL2/IkRCEaF25gXwdR6MlTmFePY3fa7gsKNS
2fqBWKKpmZtKgl9JXMdsqlyEuu7hqZlPx65HTEHhFTRicd7eynxYBO9RYYlVokvy5STEze2Vd9uP
vlIDTbGL0wCUDQGKLY0WveRXz7mI4Abao9qtQ81k284V/5H9Np8oUjDNA0Fl8+E50fJaO8L7zp3I
/y+OkON+HKGT6ZpziicWSJq8sH9SWzKOmKHI1/NWz6IPxA0T6NvS4wC3dDA8l4IKM4xIoN3znCH9
IcPR77Y61aOm2GE5zK4sgrNPDxm0CxceAaVGbpiiJw/seyFdTNexCpVLfaQvPglnx94B21F8e/QC
JqcMI8Hf6udYCHNm/jfky+kS5av+WejHeo4pJ7qn+HT55+TMRTv6EWlTmbZ83C5TISUF/lCkNIpR
DHMv12h98drW+QkyZ1733FWePCv4x3cxUtG2wz1Xx04J/78M73nd8VNv3mlUBXcrpjYnEHZBxl6d
Xxo/62lGaNXRLQI2xmZV/XPip8FjR1SFWjKqbkhKl3jAuhn86iBGkTxtCi5Yix+6Lq8MLnoyQ1EG
CoHHqWELKY9S5Yfg/R6umgrKaz/QEAR1kcsHIwRn3KKP5LWgVvKuyGv3ZSR1tRxbtW6jDKFeva+r
lIoHb3XuqUmxv2zP9Q0wJUvnAmRmYuZpKrP3IKAgjVyMRqYrM5e8e62i97ChDIIGTeX+Cloz+vQg
mmXc0ecL91vDvxzadmz1bvAwF5uuSR81v+OYzjWcNX+uz8MXJQnCNNvsd9j1xUcGXoqVv0YzQ0kn
XUpw5o7WyIvReRwemApNd5uOih9P0P0jT6IarbONCmiJNQT3q0mw7BFrixc+TbIvTeIE71QNTQcV
VkAafSYK/68xm2W/lpV3okgxB/OJt9hjQCfBC3UOnEF2eDyBc2u9Mjm5aPZ00Kx8Oh9cN9lzD4Rq
KgllG5UPQEHk/GnZ8odHDla6OA9LUeTo75xCHoiPzBHLsWle3IHiqH1P8+udRQ+gADDmqhWaDgPX
ZU2GEkDF39b90u+q5hTatquf8oF+1Js6H9SINsKWcuU0yhQ24BbTfxclLGURSkiwz+oJCXI3JELQ
pRX1TupNZzuF2Nw7Jarm/5AflprchXiz3m9nZBI4RkVsh8uCp0tgZfIrcYJIjl6Bs6PsZHUq+hNa
jGo5APaglB8dqaB5Oley7ThhCT/4N3IrwnMkRGoO0Goyu5msVMOLk6v8KmyEb4b7bP/4vGnJrgXh
fV6ln9939CX/5T/Xy6HzNkithSbgO5zI+e2IAxflE4igTt8wvQjv8kc65bOl2yM+A53a+MjRJAc3
zANRk24pwQLSsu/P6UAd0YFqG+ePjRno914t7XeUcvxfMaiWWj26WUXWeiLD8F2HnBH4nDVRcDvM
MRl+CSjBogATB4TPyCoK8G/EwwHikoYPow6TDLg5uuKEVt+EfRbVV2TpEJoNECI6jEPqxe+yjnB8
wFXeBf2/J0V8Ux2JYBPYNimZhDMljaD/ZcpWybiUPMUEJFKOqRXmbO1Z/1JOfT2ek4Jmpm2Y4Fsq
kG0f/KIFeKC8xnlhPEzjmwrWMbgKqTgG16bX5qYaYxKXKk3ZCXaF9gUlP2NJb+ueL235ojMvudDO
stAEx5tGFn1waaUyBAeIc5gyu+8QVVBReym8O42f2O3cASQEw4noGkRmhDHQxg3SkEPOf9nFS4Ve
nsKHvc2oBGc5qNqFzSXRd0yFGt5iGoP2fZe2zQdYPl9hUiXRR+b3+Z9qxYWzRpbyXOQEZnaRCKvX
dtTlmwl7O/6nqiVof4NucXjqiNT1O3aVLYyT9vNwXolsm0eJbmnuqrwc7zpMuCPxqCo+2zbeoITB
b/wX+nXEM+p1iRlU5QTcwQ+4yHfkl5h9MY3pp5WrvLbIYfgY9BGdcKMCeSmUjbAvfYpQX5sgVfJE
LrvNz6Gp4KG4m3Llqu1x6Z96ADgWbz4c9nuesHM0W2LvdYPPjpPtY8aMmdv9bldLygMkCoef5p1g
D0qJTDF2+fLfvBJXv7Ywz9hc6yTOiLXNk+y1re82gXzeS03uek9oOJKPuRy5MilGuhhO6dR4H8Jb
8nPuB8a7AwKS6PlVxVQ7u7ovThApXP7hRci//8EzMMkSTRFPHGPLLV5BUe6NbKRFa64dAsdPmbuM
ZxG4aAEmqAp9RJmqndsZDvzWQyx+Wvo6qv/2trbJQbiRqr+czBI0kWMRXQsKOutzPQ11fY4IOuo7
StmwXmgLMt8tFZhX8COYFEOvY7BvHOO1p6X3YH4kEGJByya5suPqj8296jegMdN92z2FtsByJ8KX
EPAzMntTEfo7wQSQsOMC9BdeWZjDf7L1BWAreY8d1trsnlC2pQbS585EOIu5OCP1UkSxU5QPf0B7
5tM5Ia+zpUPjur9UkWpaiv0C0Ym/PnMStZ5V570REgjf4B4YmDh9qeAhcqjX2vt9SgQ3acji3U79
2E+nXK8wbCbu3fza6NDBlAtyyH/F0z6Rl1lCh+CV4qQz975XPgibivVUNnku6JjeRqrOM/lFR1n5
F7EWoWikbh6KiKuIgS2DxP+s1wR8cWIgf7RFtHmsY+i+++5AUCOdUg1UkafqPkxQRv6MBqP2jO3N
hDkWAAQ3hpaBW6phsKJiUXfjxQSrpLgwcnNyW8vM5H1qV25ioAjTp+YgbBLc7C5nVKF9teMaJkCB
PqtPsHRtuaefgZqL2c2G3w0ReflIN5kYHoHhaJ0NSTGcBKXlyMDtXB8t+VFChm0Z3yai0Gwk1F+S
bCo4kGxXmPjPSxGn3q2yBUI3NYhbFoYznCBtNogNeq5o1hFLpmGDh5icc2/sD+XV4Rs9u0QrChWS
xs5Yon/pKGT5LptmrQ/FmLLlkZODf4U/VNNhyUmkGCT3dWenthyuuabeb1/kDZJJ6kcab6NxZXdy
sFf4oqu5vKpghXKrBPRaPxQxV9WnNQ2e6dBiiqQBOwo1UhWTkW9U8R2Tpcx3CvL9yUWpBPEkv7Un
3k/Yo+2Zm+kk9sYzndP+ExWrbrVn12AhJsGy0a8pmAEfTw+KXlNb9twQmQBtGCls2Am5/V015yJ8
44XGqx2ncIcGW3TPF2QVlyhFG5VHdnqoGJ+7HT69IsdeLZpU/t22SHcXhpN4ohNH3BHsJd8V15TR
gB5urCfwJ1h1fqYgFmKZsScMjr1wmeWFW8MZsBGV5uTOw5QdXTdVFVhVmXWnSrXq0XLcf1ZNat90
vDJThtPYPFi/k/faY3UA+VPUIAT+VnOB+MnNDIDc+sGfaMs70Vzp/5ZqEjQoto56rRrIEWZinz9o
ATMS99GKZ7tgqR4BdtPywvpZNA/CX+W7KqrgK+zAw2gKXDbpi/PZpc1xb/ZuOcfEPjrFB2ItsRhq
2KfhIfWcHH3J1EQ/RgDnY+rh9kAH2YTsckj0gLEtIFfGKnTPl1Z+6d4HkiGgJyWv+eTfs2SQH2v8
HFQmMnwLVLoTqiJ1tSWpsjo9kuPdDJhmq3uxdFnOiIxz9rlMcUQitWeB2Ou5ARtm4GVSwnftcVpr
ne8LYlFXE5Ssg5Ea4RYqMmA/gkKh5DjmAUv0GK3JqzZD9lLNc/mZVFoFO93Fm+G/xvrXuG4VDf7Q
8WtlJ+s/7kQ3Ar83+ZBFTITA7cSdxNz5TtcwCQ6bjtPtTUxf7i5qsVBbAJ9XhnPRHHXt8WVwAs2e
0zFLoLua3vivS5M6+kKLDTTaKDacRwknvGhX0xeA/V7+pddhpQgGR+fb7ROAjr6S+tUQZv+uuMuk
vUgIa7RktJ/+UEQ5EIIRSEw7EY/QlKrCsNeez99J97JTexFHgMdOBb1GcIu3vF/GkjSQDsArVLo9
9DJieyjWhVWuopqcDbqNouoslj57Md1WNU0tA0si9UtIyhC/4yywDiQjUk5ui0o10MIt9pd2pp+P
IXJ1cBQKt/OwXQ73xXDB2o4HQc7XsCw/Wx8EFIqRn6ZVkEAVe47Zo63znLTwP99OsnAK0I6FLSNE
oqH4FvOf6rpaUW0V+hdahNHvUuxgLniIhqI5Lo1Z/mv7BO5PU4wJie5yQTXN/xjVQ9J2t7qTHOtk
6QxftMrygBeRQw1clG3MOZw2QTHOLEQg4BD/+qvgzgSae5vPsUeq4udEUzxgh+BjtEPnvqdFmP/x
iVObnfV07nH5jxU3ikzsepY8bSRenSb4CuYCzMitQk5SBc2x9XkOLJgigDCtJVw7NmU31sx9vBvz
IcxOWQ/Uduy9Oil2GLVTeQ/SDvnYrUBbF5+CYntTtz3N7KqvLNngVbjLNfRdsjpwMigb/OXCDuKT
IqZ+ECEPq574u7iDYXkckgndm0RUe6VYEy7QDGK9bWEOxGnRpU3fm2Ghikqum4DnRW6HKNlPkb3O
lvWBcyI/I0O0vMocj//QGk4w6BVOQyWH2i6ti7kU5+pmkpFvWFbWgxbeEmRQchXCnYnHYDlNDZPS
wsyY30JndAuvZ67NxXA0iGBCAGuKO3/WRf2h+Rb0Y4iB1j03okBxpD5V+nulGNc4qUSNaG9FlMTT
iApJBec1DCl2vWGdqbMnXoO5Y3VnNtzTdtQlj2FegiXAb/buhZt/G93tKesTVPeklm+Ta2gtlRF4
1T9coSa4uIvom0b2bUb+B1SWZJm9yMGrR/cwutWwDpeQ/tCYtSbb+kXSNJ44CnbcE/FguBxlQTJM
bHGQAZb8eKxAhLr2jsubivTFLjysj6PXU2ysswT1FrSTzf865LghD4oKd3FrUZOdI1VJHG+YRYru
PHo04hmaia2t1U0R8gqGiBkAztR4ji2pVxKGWOY3DEvQTXtfEPAlX5RjonYXZUHGf1VAd4r8SOf6
F0p42g7yJPFW89ddXY79Pstk8av1a6zjY1nSYwMar8rOf4iqgRipWGGu9lVUjZT465linBPHJ98B
RBxbQoAjnxypzgSIClCHZiSe1RAKmeFhmvj66TJKOH4Aakz4ayPzA9ES5VXund/7Gtm/m+ss5rKB
fE7/FHL758EPClkTyZjJmALyFE0VfbsOTTJc8sCNP4dJaNR7XUw8x7RJ+cF920w0+6pidLydnyMa
gzYKGihv07mI5F0Mak61vBnC8Ka0Ioy9cz6UefRN41ayUZZQbCSEgwVAjYRiU1+7mi9gozOMn/Il
kTW6Tjpqmvu+2k7mshk54y6FW1Pn58WZmD5okZ2qJ4spXfxTyCNoIctcrI9hS6/wZWl8iGr8Nl/e
k5hnHXFrqrGe1UAD3BP1VBXsqtvV4X1PfblznWAGqCKuwyp8FWHrLU/KD1HJXPptCijpdmh2IeRZ
e0lpeUIJJis+n9SUB9mbqZSov6XbLGF2LFqPIZWWQVAPgKbkzs8MpQOTS6VUzKGg2/OwLs11jks8
xcWJp+xgPS79o8ghbP6OvKZ70BU7/WLvpAIpyeRQ0c4wc1Ld0VlIEklT8pxexxohDelbBstfGHE3
Gw8oN61LN9VGag+rEdW5yz1kI8Lw9mUMwPT3OnCLd7R3Bgyu1iIVkgof/JhOhRIteRDygKXjmL8E
gaPpDSUjQDKBXcIeKtJo4YrfiC/d/TOISoy/+ykwdB1zcehQnf3VWwfKs/xAPuKCeYyVPpdjfFR5
3RSfyCMO4fqcC2CcowDEIJAwSiXMjT9Hw0rkGUUFDXsk7X3TIBYXJxuTvMnoTbOHMKd271c5yyG9
TBRHcgytJGdZqsG6tgUlVbTOk8ZVnMPhwDHnUH0zZoqFIZFgFANLXZjxVnKqX1Je8J6CHaayhE4c
msYaAi97Y+EGpkO7jIF/TucJ9WnRvrKfC4lcyv6UbtV/BLlydUMMlPzUdhkIbLPJmEWohCeHQiOD
usfl2dhCDsvDwVBxUrGTcjPUtCOyFcxXmhoj58OvNei65hwfDHupUhwJ7DeMhmx02atALjuGEWgJ
yjx92SWUl8Xe8twT+8bocwybk89lbObHzZ0xumFR+x9H57UcNw4F0S9iFQiSIPg6WRqNsm3ZLyzL
1jKCCcxfv4d+3fI6aIbERd/u0+0TLSHUX2QblqMrtgEeGCwJOeNWwmeRLIoieQUG0FRfWVViRVxY
QIoXbrsYKX3KlPITXoHRv1/YvAMnhhOLdLGOXCN4KeozaLC+SLiXLTrgrV2rO8PzSyLa99zPzAgh
HpNxcHZhFpn+YwGRQI0VQYbc4ysJ+PwL05yN75mplvpR1hMOndPSYRjhi1vzE32F/CWDJ+4p6akG
xjheEA34xPc4fNn2D25S6xfLT1uHO4+htGfj6mFK8Oc1maENjhkqSRtxp93R6hGG16aI5uHQlEIt
1RH5uF8Ohrind4fiMjfP2WBWYx+oTVDDSzaZMSr3LKdBZ+zmJmHrIVh4QIFdiUKkbwNKUPPX2BhL
G/wIEXfP9DVsZD7MlHBMHc3GilwPxy5kNmSKJAMqCdYnYx0vtWs3AvPKu0QCylwuQ94QyRYq6J99
UITiarn8d8S1ddfeaiL1n0MP+OUu4arSfdq18/SPWtJ+edCAb+11GTFnvriDoyuYGf76Tt7cc4+T
bhf33qTQAj6k28TzUzrAHDl1pAmExZckeZku9dJ3lwEqkAtXoyecEceDLW56YXa40glKsqUdbJP9
mpzGKX4ovTjOf1O2Mg2zb+RVIEEQBTvV5b7uMWSytz2uAV73raBkC6jktvgCuAQlIV/FUbY0dr61
ch3XRxjWmcHyUOnIwxpE4Ku8AIjidwOnZH+1sL3Z05Q5eqsNuW5y/xClb4+I2/SM7FJU65ufLO1w
mvogeGOqhucmJH/DvebRkHCjUWL2MsF/fphg3WQvqkJS+2BQLDdclte0J4HA44HfTLk/QUZpljPk
JrxtXLB9DPYj9+d5F+Uepqei6CLuPMK2DgLIXJOVhsnnBTz8+fJmRG6cJ98Za/3guwhjvP6pKsh3
jHPV8A1LVoE4vaFfcR7g0CA/tIQvWR6H05U8grwRy4L2AVpFEkFBR+I9lVAvhoVMiWTw33HAhP15
cTUQXH9ZycuIMWujJzp+iBChqITTe86aS22PkKd2YP3jTbePlk8/SkbuvHXIq7mA/Nodp1GCHfHZ
G0VcChB3Tx2B4pWA+XYygG8OnRPwuzhgj5915fKm+N9ITfHmWO8dOZAvsLSCO78TRxZscidWvJcV
DyaaCpn84RDXS6Z/qoQF28mF6RKc5pgl2UGrqNvWP1GTXS1kk/Cz9qmAYlGF6rfcE+nz8dxN0Mqd
I5lg9+A0Qd+eGkuWGfwOCPI708aoZz44pmE34ZP70UZt/Sfsuig7KlzLFWe3lzW/44kOlwWzIM56
vkakIWcfcTKbSvwzPSioA1csI4EbggY+I8PMzRnGP280as0c74HvKy/hpMKNeFNjwzIsJq4u7uuQ
HdswO3F/akdXz8Rgk8x5lNrgJhr6KurP5JLgSPs2bO2LznAeXYehd1MGhsj95FZQuF/aLWr3x0TI
tZCgUgF4mgXnztGYAiFJUAbVPmTTBN4s9phmbsrkaGYc7rMgnONBxYNs7eK5rJc8PLTKa/t77MP1
H8q8cI9JXpEL3jLJy6ZZi5QokBRBAHcMPvluHtfMfwzA0K13OP91dmPxUrQHjU0Bw65aiReQFhfZ
xYUbVp65cBC/5IY8u84P1hZ9+UuAnFR3k0Zyx1GOnvqtcVy838lsu/kJqEDwZptqUkeEtdm8x7B/
2RmYhiPEjiNzo/KTCAdEWVviMyQ8gICtqQzI7YRJVd8hJJXLvWLone54z+btM/cOLuxJjzkvJqIV
vomy5QqOmwrMRIw2eqCOj1WMLpLF+z0EvakuuppzLrHhBuddBPOO5jIt2AfqiYupjchbHVh8l/IC
p7lIbwTdY/syEJdsqyPiG6foUjbsKoaV7SKfpcNi3+A9VReWrCUQfUca1KtF8z1nB1hTsVPh4YON
n01DdeJkJ7tD0KCO+NNI/5wHw3/5UgBawssyaB7UWEVAgtk8c5PjdCXz5BsKei5Se+AV2jZc/T/9
4OL4T5oOsle9RD2da+3KVyakpP2GuWkRLz2g8l9YFK092m5hApGxwdezW7xhcg8ltieN02WdsbLW
a/5UuyM3tMWbyOsOLOcMT4N2PzEEb367GjolA7VRbrO3jhc/CSgYLEhh/HZnvUze/MgSQYnLgM1l
ONA04JQ3v2pFecaLLp7YGyXBNc0bRt2MC+Xfad68qrytveGjWG2unyC9IrOj5pCHF1ijKiZ7y6Fj
hiHPPrO4HR4mVRMu6XK7htfC3Qx0MFUYAZU2EPQKt97qXuoePRwTShbDStvyc9qbkEuyMOGiWP+7
Xvspe+795Pj++6AUvwT+qP2WUIHlvLWB5NQjG64QhTGXNQ+z28/NfTZ2RYEoBknJYU1bbudPNqOJ
Q3IpPdhfKHbWiqPApcLbPNeR3jP7xj3eysn+9nC1hFzEcg7Z0ivlR8ThT/ya4qkfDPfweoZ4hH2o
k4b8UiimCBJST4hoyKnO2PEuo37Yw8PePzPxkIJinvLUUY4+rGevUlx2O0ak4eZB2ncfkhp7E1Sf
eBp/SYIO2yMy2/6dsp5SvOWKfMePounDnnZFVtc09sQOqwKExKh4InSw4aXnpLytwNXPW0OeukYy
YnofPfYwb1WjAo/pndq6HY8tXxxkOZRXyJRQfLDKyvhqmXjX+1rl6ovYDNxN1QW5vuIVTb9iMnzp
iSJDV1DJU/EtafNO+HcEX93gZTHgxH4U/LXHx3KcZX0/x3JtfwiCapryIhix+wxAbnDIcsWe0PY0
sbEA96g5Pm9Ji+xgBYFKYFWIawhbOK/eWM5oHrqAHr9HyaAfnO0g8QNJnOH4uxDuMOMrEAvGlJH+
LtrVacdjbWNVPdGN1bl/R2+q1tvYp4EHRqkZKGXi0td/uesM2m7Ayes9opZW3KqLyTe4r7twht4w
tANDfx208/Jks2VLU0Dyp4tnFq15BJyPgrSENUx63pvB8suffWR7DVm0PLURKeudqsZQXLjhehvY
P8jwVfU+ZPAwS/z/2PQp/zUWECFBm4Im4wLkQp/9wMoiSFSIOZgvSaimd1ORHgTtKKVlMDTZyWMW
Kc7EWjfJCXn1N2uvoH8quLlSm9ozehygj0p5bpfNIs0LF21b07fxD5hNlEH7svtIHAwIlJ6ShxbX
zFbjeFdhHRyezegE5ZUqK6Qc4SYtGlOmZBDdtmk1ufEyIUabdJCjLlkO2v9Sm7EAJdvEkDQhJfbD
YWqwqR5AH831I0bHtcQ8vEb+WybHqbwjL4rJFL3fszRDCeEqopljmod/Cprs/XuOQhY3+A7Ul9DN
9JXB0C8fG5oB/COVEPmbwnKZvqOC18UpKf04fdL0aNTMwcxM/ner6FB5K9jffA6u69mCNaNxnWPM
jR3SQSWS7MlVHe+LzIoN/p8LFd0Em34+Lf6w/mXCFzV/KouQxdMRl2n/WsdMbHtN6Yx70hSENK9c
hAja4urJeo0L2XMhPXgIE/+NHhsrlGV3Xd8baFAzG7oo168Lkj5Aco/3bWFxFyUdxcvZDgsgCyAW
4xCbZOSmYDlCbk+vRAfT+kIKhnxrPwdj83NB7dQYo4h8rQc75b24CmUhrWNPQWSA5bm9yt1tIM7C
dBwOfAoLWwTsr+GrcdztVB08b7wnKcqrYvIKP714OazaN7E0CjBrDZkRRjM4tb9iYpRgY7CCzvOJ
n5fHKTGT+xYtCgHQxxIVPHnG59014REOT3k5o8EKr0VYKuNBC+KQxYKeaWUc3LMtIfbg40fwiSh0
Q/LUKcUrGSrXEp7R3I3LIRlYkx4nlTC/t36IKNN7ZJsPQIiEOBhlt+NcQ8psD+5CW8uOPTiEvV3a
jMRdOKTz9QlCrj87+8GlnuDRKKwzzZnfewkeMCAv6+smR/K9MiHk/2Fs4H8jOGmKDUkVcPaoIpmn
y8Ly0z50TmDcFxksKocbkISsllQtgNnTrdc/D0Beygc56oKdGyl8da42NYlcmc3D+Z4/K4zudVTE
7X1PGuXVg6/vnL2siE8os5ADfX560ZdY3KY6CNS1CU/LqB4oICF2YsU2kc3GQaGkune+lrM3tvdD
WvMyYX+e39ARNjSabAc0fSDShToqLCibX77FZY6DEp2ibjZILy2hOPDoQWThUWcZvPKpd23+zBBJ
0jUz45Rz0pLv8k9Z4w/mAOcgxTikmqb/NejIb9xjmw3VcRljZlusl/DCIcUndXEoUjMnP+pO9s5L
DgrPuxBtQ8kVE0n+Q4ZZl8xlAT6WZZ3H8S2HvBzvprkZsBNmIAt+DQThW/58lvaInuvqRd6pAKyF
gZhXH3HGJaJ26Titw0xWzIkK8TZMYTT8ovxWPQ+atP8bc6SfPoa4gmf3Uhn2wU/MNYP96Fp000uh
sRRigmM02s+Ep2R7KLt8oyWIaclvKxeNBcYFd4FLOmpum5M3wpe2dFRRFpmXZH59QpdIIArkeWJg
1X9CJ7X1eRB84880J3MOcKrgx8GT1gW3rDTEuKhkDq7tUk8LdS9JyXo1GwiCYc2MVn2NfdJg54l/
dnbH5pG87KQn1AEW4qn3k6c2iF9YRPkk2wnP2be2jkAOZ67P/twpZi/gntro5VGssZe9JdvL+whg
QRe32Icleb+xn3FN6BDEN9zmPDjLHmwaBQCr9p9pqJS/oiyum/e6h65xGgYZRs/xTER1xy0/7fnM
WSieEgNO4KUbCEpTLFsg1OpidH+zRMY1SmAJF9wEbKK807P1shsmVqLMhe9P6n2c48l/KiVuV7cb
nfUctTNHuGjtcK3cOSsPqLbIzrOfM6ITyDQ96G1vpMAilKCPPTpvMZxTzqixXsgadgoFVv+aWuYO
BWkcc0rsYF+wVy1ai5bSMAoprP8zEU5P4tc+MP7Sv7XDl8ZdruUn3+0TPilgOz1hE4C+mJAkyKUA
lByR/Fj+GV2n9p95XcCSFQBJs2Mb2qA94piw8ghfr+muOlcEQZnLOHjpzqNPamcBr1AGnLa0Ath5
IzcXdVDSvDHlfAwsJwdNzZJpy5Nsgzj7YzpUtikEfHKveFE/QdDh6zNsDUTvQUBTKRhtNofTnaAx
gWnCRcz5UMh50xetMWyKug4X1bETA98EhgYnGWiptKzA/CDNslfMGSr7jrZX88WaBuBTOZ6q9EM0
kDbAKzLQhRY38JYeWdgnDhCE3ipO3QBNR0IdJnUZNC+0CvOi4iCoOUI7Iqt0f6OwQBM/KhymdXae
EMYwP6xz2NU3d3CH6LGlESO+gfwDdpaRjsUUE46dOIbw8A2M8CJXz6BiluDMJhtSvgGfwe4/qAXU
prwNAZMhqf+79ziS/LWuJQMdFF1PIHA702DMd5966MD70RYOkOrGYyspXYOKdowLjO0gn0LNQbhg
lZN0brjt8GbwzGfvYCQxiPOC89Yn6AmsV3ZbGh7fLktleRh9NUM8w4bywxt4gBl+ivCJBobcPbPE
gEQwuQ13mIDADnE+h8HqHb4OrlbZjca/iSmYqE8KmrJxd6gOPFkNIWl7HOiGBXrQMpVdkHujB8Hs
Of3AqcOrG32HcD4kFO9JkwxaW8yBwYjgjqUYGhavLCBXvfHG5ZP3SSjeKolYlog+JitZlwLmxSoc
5veRuHj4w6bbKjyl3uS78smJH9YpdVhrhYbJAY0cn0Ag/a6/b2pvpoFaOivfy6TFQHLAgePJp9AN
ZDDuoDbTOMmVrusuhQ+f4GGNSgvWDKzkcfY7hDC8dSHdfXAFcLOvi6iCI7AARNmZtXKC0WB7/i/J
aIVzNwg3e0CiQWzKutVtH3Ru+j+cXqX77LGYoW63zLzyX+Q6gGYtCzrhuOe5JJhZI0YD8XwQe6wd
c7AdwVEi+iyf8HtUfrVM7QxZepNCbSjd+C+bAcQ1eOLIHh3llVma9gSh51a9AFmF6XkRyufD5tkp
+drEo1/eh1gH3D03JCJ1XFyT7hKGuULLJuORJO3FT63X9c8b/Sy4xXqL20FvrasvhWVEXB1nai81
4Lf0v2QxcgCyTfai2dIe7virp0Cd9m2cycMdclIP3V7PQQIxZHRL9ZrkAL6zndZOz2yazpuqrBak
fZp8lI13Fgr2ZjM2Pj920838xW5q7eqkORE4RVlom4B3VpZq/Y00iq+rYzQrVMFKMiZ+4nGR8pvn
h9we1nEoHFRVv8OZBkY3NFQDxCndPRRSJep7GbPLHvcURiFwt7Hxp6cRu6m5m2nhdb67Q4ndph5W
ckI25Mx5IQPEQkSo0XypZjvpqgW196hGRKdzX8MoY/NWecULtmO+6azwybKPlA2snzR8UsayzPn0
Qb1kXDyU9cTj5E9pHL5HUZB577aswHYAonDfcWk40UdbN/17QViVpa5jWOVFxmNT1q95fUlEg2Sq
Z7+o7mmCxVfFfQlTNKoU+zXUpdk9ZPRy97xxyoDbcd2upBOYM+hmfMes1lX1DgWTNRxbVMIa53oc
u+EZSlLIn1G0vvwZ5DSR7Xr6PlEtsOzXj3QJlaTRpSZ1AgoN3Cd9z4LcKs6QWKvm2huuAeye5Va/
yy6L/evAdAId1sGaErNWb/Z1tCZ4pdgr1/dFX48eLpwFtN3RqCaKnvn2MOfbcGzlOUSzmU6KEwLk
Z9QOeABovRWU2E+y/rTYArBUKYLv73VuaEemLxzPDJ24SLyLM4gnvLzr6KKzse05qoDjfVdJwXnb
ug5+VcWlkr1vVODWMSxQ1/Qk4ERHrD5yVX2r8zT/SC0KGzlKB5Ql03gPovuTfLxb/FoatnY/Ij1B
lj1UJYXBEggl5T+E3WmWm07I3d581ZmNmjvejvjj7+fJtd8A4y2G3i/fWWlAaOvAK+t9gjiEIQS3
9yqo9U4mWEDpULgQ7+DUN2DEI79OSG7OKXc7IEgcgjErn+UlIVq0/jRBQcBNsO5emQpQdsg+pcE/
zuMAg/Qn78iSyQNSxSoeKwQm3PRMJyU3Mbho2IeoXOLRQdjJvQ++xmPylbD2bPbFRIrnB0Klu9zB
dl1puYwrm+Kq3qILvCi76TdzC/ATum1kPlMLWDHLfUX8E+JjgwQLYMtDAc1bql+raPyKSVBUO2qC
suk/F55NdeyDiSblHc6cjYHLFLwxSzr2CgB712SfK998DUmFES1HEw0vFU7pv7g9ydvTbmOfA2Z2
+exIcqhP23py3NEOil1QYAh/9LI6MPgcZJZ95/E0OdC0QGJnxVi8TMmFyoMaW9JYWWqxEKDRXGPy
6nSczc41xHDNgz778iXjxOVR7JhEj2MH0/PKj3ce/iak5+p73+cxAOcnuT3Qaoj6ssSblMQpmHrA
XNjjCt/yqabIYNN+jAfZ31ixts0lBWFHJ7FskX7JQMTqPublwNrbwtkmmkspN8neRa9nelxY72dD
RsddRzDVPgxb/Tw79MDXD2xuCEllFX0YuzEY8+4V3yRmuChL5C/hYSziP1eDoqVtEzFXu7qgmQlB
X50+wTqXpDl/khuNAxum0mdpEegKqBZn3CZfkLcNQU0WwfTEmocRynSmLPdcoQt9SBIyNQCO+775
Kx3SEneZk0WgkY2GEoPVj2XXXUEEDDTgUNfyU3kdSspZUtWS3Jy2w75kjeTRRFPn5Yk7JZP3dT/r
4LM1qhcF2PAiIgDDfYud8c7OdZxf6Nsi6kSjHu8ApBK0ZI5jrmNTP+IWTBqSh5e6obJ0PXGNwXoR
W5jMz84YKksRGHapMbr3C2cSxMhtGWbcoYkEL/7OMyaMCMAwFahduGX70DhoZUixGoHV1PeTDrbG
CmxHsq8A1qwYvTC3QcN6U02HnHuIYm6u97SueQtOL+7/Mzgxtvrpf0URmCx94hqLEWJvfeqTeUam
Os6+zdCmNHd0fpCSTXyTrPFjomti4G+D45fzwpHdQjJ44guxvc9cPkXG1Rz1b7tuRo2OuJhXMTBe
LmnDRzqSyb2V/dKU0TEb4+0lEWYd/bftDOyMBrFmmC+issFIw5Dvzf2loZ9IOYeE1JEBwZy37frM
xOU5v1XQVSWnD+ClEqUDCzwGnCZ0Z/CTNPZU57WoPb7LE7eC9Dc7FECluyWVk/gR9/B1oH3WA76k
YuyWtxyacP2QBS3xNaXD7apqLPv6gCtMvE2iVSGcz4DnhOIdYrK4rkBrv6mO2nl2SYPXH7l22jMf
gP4Z9q5pfys98zuy3vzS3VY+JMgrgXGqpDxNCW51jKcCLWMp3eCRL0XNPbTv8ehSpRg2Nw7PEMYF
TOvXoNyMuoTkWV5lW8meCFp9RifyHmze5h9gsbDOtfGILw0Vf7VPlEqF9T7FQXIPynYt91TTxJTi
YaLQbG5K5Guu58Om/oQV6N39xnVsD1hD6b7sMxZK726hQLQdBlrEm2GPP2wS0DXnULJDjrwuIqwf
rj0rJHfLbvkQTIAbtC7BBq4nk8s9g2HsLSQFvR5YM0Evz8PQje8m9irpUaIGUmnXCZYQdZrSVMYm
O3HfY9aALBjXeg0fkw5vOCDuKRyx9Dm5/KPBa8+XWBRRfRG0QasTbYW2ujW4EQLsqWvxYnC6xXRZ
btTndOmI8tSLcLfd3+zmA1SvsWV/FOn3xGY2uw4YQPSLsd5SPbTlEnQP7Zinal9gai0Pxk+j7F7p
NchYo63hH85lB23Nif3qTpTdRoAqN0xB7LXle7I6lqmGXz6TgdqIG9kB7mjUcA9gjxrDHQhQ0ukr
QMNduer9BfqEQuTneGeTPsDpDRsIJVMULcTVIUEbfSD4QMw/jir1Ownb9gwbZGo+u9kNrnzXnQ5Z
rPfswa5kD06ctCNwB5Jnq7kReODL1DQzmMSOGAXkzzynySsWs3Pzu2ZO7/BFNfoB+zOfBVbh/g/x
TftZ65xXl1kdlmxyjcLsTqdA4R/9CjFoD49Dn9nr8q/WfKue6kpJf1/3GiMPmr60F5CVg/1SDC9g
6WSIHfhjxOv6Heor46AZew4l6sxBYjCxhk9Bk2X0lYH+4K+4TCP7JMnMCCvZmVXzVXtub74XvpQ/
4brVFwIERfOyDG7nfSYYmXpyDkbEiFeYrwtETbrq8+7YlnLJDmrK+l9JwelzFl4Tvk4clS9DrMiI
bIjhidF1LX/WcWBzNFoTeC8F4HLe580c6p8yA4vxE4Jmy0LCQY2WdEU1Ht7rJOcaaNyY3F4bDpi2
JxtBw058UGNcyDH3/ruBIhThs235ipq/TRwgpoCRnV5dX6SvuHoZGFoNTvy42Qbb+zLATIl1dFvQ
18VG/ieKjY2ibMOUsPo/8ObadUiOB+YYzBRdRPztU1BFituhZgUvPjeO2ETNQEStkfB5jUTdRkzK
i4ThCUdH+wQzIRmfc6RMii1paB3sHcyCNr3i4plJTK7GZ5yEEENDRoEZpu/3aZK73nPGD2/EPC0x
aRyWDoLFH7Lq4/yW2LXJXN4Npc5/2yWeURxYUhqfcFRQzOGvzc7AsQs8QJu7ypkTOhMjFTpX+Bk8
nKTxyUN8SgkH64NVfO3cSaRlj5W2sHqgpy9JnZcYAfziYoG+VSwwg+eAAHx37k0OiTPRqKeB9hJx
BxKfjjbiWNgBNRxh0gKFVsg+ERvorkOautg+5/4CLhNEuqQl47CUVAGgKSfFdApdI9sTRrXhJ8fy
BjpcUp66wQ4/tez4ps8bXPUBcSUhz7uydjTnNUz96M6NeRIfcl5m9c+mCYhMarxZwWOCUeM+TDPx
SjuXL4/KK92vhSYM/dLnik9WQJPdRoWMJdwSe4iNIQG5TXahLJCjn0dHkhDKTinovB+6C7Pqxvgh
b3MII3A70djvY+J3vlYGWgy2ScJb2PcNGx3sw0ObdeewqaK/c0j27VC7ipz0uq49949R2d9hg9KN
G5wd8yHHR3LLmhj07BRt6YEQO8cJCBLjL5421hdqcVtai8uG84oZhxlNBqBmYZBsa6cpLdqQo6hm
0qvr7Z2QeFi8MWVNT/xa+03HeXqBQWibtzAlngaWn/oafip1MbU4xCeKeNeWe/muHkHoB/HMJkG4
rU++xHHCZ9yaWFqDkUf2IfED7heRShNufl3Yt4xIkK7fB3yK3T17hTHCfe8EKP3s1WJUwhjvZksX
W0rp2hHzNAZUDWLE53o8rNzWsIHldNaPPYW9+5T9VHVv+kR+dsAQuhNutsE/cmRxlWRUgmLK+y6s
mFHSSPZ6HxWj9l9zE0GDtDHRkhs18FF49FOXhMgwYNESMDBAB0DOKu4CIrU9tpzM6U9BozevMdu2
+gJwrY+C595K33epdg1gLB7YEg9QkX1ygXteDkl3x4RFsaJtZfzJtobBdYel2Nirh8PEbAzmbogf
3WpTjJZ0ptcKm+4EjR6wSxCR1vLBUF3tmnKlgWQAPhIb2rjB/KKVEUti1W1PXIqKby5up/BeWJFN
F781y1vBzzRi4TZ3UuW7ztrevWP3iL/sQk6yoevFTPzPAXMU8UUmu+VII1/c3YDFlOU3p0o4YRsd
pu5hXrOJLmg2NeUDwVpsW5wq0+y+imEkE0SpWG0TPrEGReiJmKIXfUXM0Wm0V8FSRo+ZH1QwNmmO
tkyf+Ny85BL7LGqOsWWKu6EB+t3rKgbwp2zjG945RAN5W7WQDPRVRU5Ob7LXb8O6YbznsiKSAkXh
MJCXi8Hc0WnffhnG4bI/a/j3FI0TblsPbe9pLhx0ZhP/hKAzmxtfe8ZNlbl4qbSxnPXQOYytHpBj
xvGFimJXu5xx/KXpqeC+ku7wRNAyD6q4df9Lyiy3f5gl2euyqy08Vog6E5+hqWPqnkcMp9ekD0m4
Z3bknpWEEvwl2jCT+C8DFsI/LhprQHhIPJGMrzIjdX9rcX0uvzh0m0dtx5Zdrq7U2+QM+mbR5y5I
NPgECiqbxANelyC7zgEEmWfoPiq/pM20JY69oM+OJuQ/CJUnI/oMq7d7g+MTJl8Odw93gpnDz7Zn
o1zTBbWZMZSHRwMRn9TErujgR1B/SNEHRes1wxKrLupmK8iVe6go6msOBIxmijCyn5U/BnaPG1T2
1zUMSSsHIVtLDtyGUbN2CT1x2rE+NQWRFjiLRP7qoc88uAxUeWa+xHbYjhPa0SA8zFU0MBdEHUm6
U5ug13ZzVdKtvXn9GLooxtlISutCE4TyyIHsfe1tqd8W2cVkPRK5Gf3lZ6Q3M1teFltVY5tQCDlS
3SAuC2eZJUotCXzqMGAp4ontvo+sMn1UdU7rTtXjg4Lm5vFCFHp051eBr7J6zsCATX+JaeGCKQDW
dj8JI26tJ+xlcKUum+cCb7W8ZXlTWPp9VqjDhC4ATlprwNMNA0vSxcbTFcWaXQOzJz0VJl07lwVf
TS9vQmPCY0DMwpybf9qkCKLEGU5czxOKyJcKcVkQDx8O4Nej/rdPQ2dNhj3jaguhdhq2tEHlKgdt
HxRs503PVJOKS8jCNz6lQaHC8xg7izpnqybtsvCk/t5ygclVtNtYFrmm/0UoksUHaCv/r2ecsCp2
FA118oHjV1Q3cpXcj6Z5Td0vnLvTtwyrSrHnB8U1XivFOSScIcofWKfYL8Y9ft5aEUqtDS/0feKV
xtJO79Svi3RZGHaF232oLGeR7y8Com5gmncSTZPFkpSywVIsXADmudxUYExFwVseTGzh0ML0B8ao
Uj+ZzJHPJKnbAc+NAJCYwTvsx9OShiFndRBVH7Bx6pcJcZqJHcTLezJNmGpRW6aTb2pckcZGnn8i
oVNdWtPlw1sr6PwSvQsGYNXpxOriXylo4WI9oaJMtt9RWWh2JPIcm+xhDFb7qvmSkmLjGNCnSqAF
wWDx1vFAizZXhTqjaXDBdDHEe2773HuuCuMHbRmo7pqNVdDLJ5pKq/yhcLcQe4hhiz11j6eWzx0s
7kI6Cqn9XM0k34DyTVjLfeP4jIv0V447N8hCrvcGCxPQ2/yNQh0k0clNIZ1NHR65c1bBzvkDTRRH
PXlHwrkZBnx24RB1cVSKyH7P0BEg7VBNHxM4BQLscxLXrErjyrur1Uzw1sNCtU/KPnQetyhvfubf
kUAAA6mA/R9aNE86+mn4H/unzrkIq4RzFKHgJN/LliXBNxqH0u6n6BD6vylHQBPc8bzUJXj3UtdJ
/IJ4hW8Vek8VcG6WszvAwCps8t/C1yHUh5SuCS95QBvxp0eidAg7OPsruJcE79RV5BnUHaxnwP9f
2c7maXXHcrhsHmP8C+MbwkrfUT/cbEMdaNjZu/qaBSy+uZaF6x1Ze+YJjMSu80j1hDNs6Xa39Pkt
oaYtB52OYnyeWvCGX4EcwHLzsbv4Ha27cFqSW1fOMrzyhhVdu1N9JzP8j5q333NAQYRlKMMq9sdt
m7hd3q1eCOfvxka2ikmJof+bk6Rp9pqQ3ma2RrDG3AEWJEgfyH+a+b6HKAclF/dBNuGX98t42Vdz
IFckxLESD0zGbFHBkIXdZWWvvLyyZ6d3tfUgge0naj/AKENZLCa8j3IRwEwyzCQiDohb4jGb1Wn7
TWHZqWgKXl2R4VcdAHgEDwuVUvKXJ5vlR1b2bnFh+MupEeAiGNTXVXVdeu0bkBEUKpimupJbguDm
ymGe/iuoNa8O8GjQRfwVYcbgVdzcblscY1hLdA0oQ0zYItLY+RJvwnM1tJ26b6OIu1EYmKW9EWPJ
Ow4QBhSsgx3QOjbLzdYBGEfdS4qXm/BRYZJTTTYXOxyN1Fv+qffK6EPSoONVvKJW5oLOTeOLXirx
kWm/rOhOhoj43V/L6WEGGSU3gSDovgJYRPz7iG+z1gkEkXLQmzI5kbqDW7ELZ55r0vr5Hw7psAy3
XEQ4EqFBhGeb4ktK2XFZejoPcb/y7opfqnQJ+6PrFH5RUEfTbd1yrXDDH7xv3VM1N83wWEU1NxXP
c3C7wjki+E3fOytIZKeNSCVKkhsQrZliyFoi2UwNYT0KmempAVbsuL9MuiVry4r0NPDROaWGraI5
HcBQZIKHqdvgPAl3VNbJMcrSGSaEG73x4wRi0iyaIl9rfN0dvIwt33FYNbZxA/La2RliHhbWEFLJ
yTFcOkANizcIr5j+i24WyykhGxudF8IeyalVTE4nxB/xO2FXRJgVR93VTfKagJR2yQHrUfg//ufs
zHbkRrJs+ysJPV+r5mQcGp314E4fYx48QhEvRIQU4jwYjfPX3+WZdbtVQkrZuEChEpo83Omk2bFz
9l6bzc+0KE5IVzYpjDEA8YOUESkGUtOk2lsXw+XHUujRhnbOuOsqlnQTr9MBRGMYSYZmqwyBbwCN
yjHVvmiG7EwfIrZxZVm2/uA2lek9lNhFfc4HTq17CArImrBU8UTTPKbZjxNGObtRZg2VRW3LBmQs
KnbALVAjUhu/v18Ft1q3ZrFD2mCVNyPBmvLJIJZDsbvnzJsBfQifUTJDglg9KZ22qBg7x6MPxtwE
c3VuIbXrU88qjkuHMnpbmJQu91YwIjJKQIOqSz24cAQtAb3jaCP2VRdLYpjWJnHYDT5oM3eGhIDZ
LPLrzAAhuaPZ57Ce0R0GmJI36bAFSOK1mBm54nCT6pkQXHwfyZFUFaqWWWoo+3T8WCx6I6jYZ5M2
o7nr8qm2+VLSOGDBU9E1uhv2X2ZMs75EvYS1El7XlGIAaCnIUOkQZh8BzzKIV4DyTKOgQN8IKKmH
GBvons1lSWLUQMo2vLeeErw5o98AknhM1FcInFV+YUEh4uzTnrUANZw5dUxTgtcuDZnBH+nxbpNu
3478KUsIkwAVcHwO87bw7HXc2p21NbRNyCWc7QXlaWnR6cDZeZYgwHoxaM28E6HMkwTWXT5ZwpLX
81JwrUi5oAMF5cXonih5OW2r2Afmg9Fs6HZnksJL5JjJB3cWpaSPhP7NsrPx3m9rbg7VeyiW6AwT
vD7S72AjRo8pVj3s2Xydq4kTLGIzJCWgz/84Up4xOWVqICaqke/zYS3JLWGQ+8NCdSaArxLQel+g
MjJiyeGufS5oBwiknFlO40HSz1o7Td2++lplR+ZsiQhhr7kEvILSjmkuRLNiNgj1h37sjJ8mhMhG
y8w1FiSONO5j/zn2XX3scbDOFzE03y8I5HFOp5Gds78pgsbOij48FNoi/SxESk9/dQQneReZYC82
aNKaJoxziwNWOYGqWRGy6z2mSGz9EHUVDr3I0uKVD+ifrABCAXJfti3US6mqLrDwId9DgQrdArET
7zDvBA1WU+qncpSo8dDEgCyGLOu+G0apHaxTtMSdQ1DYfDXIuMry2BIGC7TBbKD4YBQlGoPEkvO5
GEr0So8ATekEoXs/ckamkq8jUky3YKiR/hrRHHvXuQ00Yg1RlMwtELvFhQVrQB/g8nPqJ6xmGGDl
IofE3BkcKTzZWyMhMAkavkMhq0ZEjCumAppotjY3mEHw6gTPZ4qWHEvcXWNMlEnaaoJL0IfWs+gb
DIEeFZNza1iM1UPDahJ55w5AScC3nbElc4oJATvnOeMI/vN0CbuiwI7SoeBx7RnLH3VZfhuNKWgR
xA0OwmvcoxvAMXwMPWPjDDmazNNl3AEZOE9UZ8ZZZyGfsgoOSjR7nA1ZfSMEddKtuoOP0JnY+H6A
8IRRhyJbGYLnx8lyKuRoUqTGRUjC3uPKEhc8JxjwUSq7d645cR6sVYpqOyVWlmZdNVbOLdsORaOL
wNcDRNng5tCVKbsV979ODm0iRXwxB5rknHxkcHGZICyCeYG6LF7TwjdfZ5wSoaZbSGe4zTDI+dPZ
1sMKj/FuZtrgnPpUNOMpTwMYalmAyLckzPCA2fNcdRBPQRmJzokVlJjSGvohJKQvOQLBcr0MtXPS
cRZYL16FReLCZxz3QHcg31ZBxrbr+wACV7mdlc5BBQZEAgvtLt9uHCBWjpZ6vM8ci46+oRNzM89T
O3H1I7hloDrwxqCKnKbnTp3JhFHDjAqZ0qLdnUO4DcUdRnp8HdOo5ZqecsG3rIuzXwik1V0VI5/b
qrEFT+MQEGHzYBURqRnQbHAEbzO6CP4zPSGCCIAlQDjWAjtKyABR7lFLNIiXE0c9YINiI7e4UPlD
P6O8/ReROBrV8i3CckCGWt/nJEszitn19YIQPgtQah/JgtT7vPjDYeeQHIAWu0FGhyfI7VhBSKo8
kLeH71Aw1CCS2CVe9joGLKc4QGbdcURkwAkgN/3bgtlDBz7DtV+UacfXkdcnj6b2NHI3GybF2dHY
T0zo6+xdOYqYXDmJ0l9h5GhZwiczqCtGyrl743eL2axaxSzgEGkR3CLoIDmmoIJ5GGOANut+8IRP
9Aq7BwVTFOzwn+IfJzKn4mSEgwxRRzUjs/XcwBzvF7qNEFC6HjC913bmBPbH8RGl7t2oQEzl5aq9
DNCV9TfWPHFx4ECkG89Ch7Ttaek617gGB7G1tJlOxL9nA1IjB2A2MVmd9Yp1ZoxoSxdetm7q6fz8
gDEg65fwrxEFN334rbSpK5tsZmILgoZbRbnN9CaJ/CASp0hRSQQF7nfSqYdCYBx0GHT8GVEOFgvX
TUSIXbYCBGU+6ZZI+6EskaJgPLQNiL52pQEZDQ2Rd+RQfI39XvSHenDPPrZ2Yhwy1ZJqugZzQ8VY
D5SAGX4bFuU0KFlyBJSGmV3vwq4qzpJIe0QXBvTil4PPuP6jnXrkvU3HNHw7Zanprm1cTM/ePMBG
AUZv1l+DJqvospIq6z17OEh4Rb4kGnjQ+6IE6h/A0UOZOQb5fb2og601S9Wj5UrRGK4jnOv6KJKu
YVsC89ShDsXYixejjKSDNNPWHlkvVtrC8c05cdKLZChnNqc5ArSHWAVd363IcVG8T+YcFG8pUXz0
W2nQngMXEp2oQ4mo3ToWvhiYlmrSMPIb3dhnC/qUALI4TrHXWXmIttul42IvdrFLYT8TJ6qx32s0
gNw4dPQZ6eWcZvMjjkowAGUzplxKIsQJNopJUV32us3aBroRSULjLRwGxBnSOPviZhbIcQfPsXiE
XYcMxNcC4ZIzDw7PMuKJ5JjS959IH2rpIxgUqtNl3VOXbmoUYNa9k3eIt2hfMn13WJyeStyqGJ0y
6TJtd2VfPFQ03ctHQZzA9OpiMn2uFRo0bjgq8VmQb4GoMuvVF1UZk82embaxSVeKrGIWswVWwbdS
jd0IVXguEIYd3MYZyADlq2nb5z5aDNdfnYONG2PtYZM31nDefOrsth8YIaN1AD8LbCA+Rd2gTfo2
tlryI/eCfVPG1di1V1hMub9cyfJCbaNGH+k5o+uYgDtqEkjnVY0qNSxhmW4NZI5PKOsIU2q1pQ6Z
Q2+pwEAaF/Zj7gineq2DgMxdoJjZZZ24goGrwlNk2co99r41meXesTXMfrJ7aBZt4spb4oPdTAKg
ZZ3Z5ZtyDOVtOfIG6TvaKXrPhLrbzX0lOyc+FaxW40vRevRFmJZ3LrjRDvGdPCUFDB+4f+di1e8N
fn6kOM5+oykWOJqaomtocKiFoei3fuAQAUJBI0oEmGE7C5zFdMiV+9C3WN3YqQcYyLSPg2SGwO1b
HfkLXld+7jOYJxfcRZNOQ8utidRa+wWl65FB+LnbGEuTZA1VBCZhM0FMwz81yUG+6afeB7vT92o8
oZAoxIzQn/tHrNGhZGezDcQmv9/ntFlm5huydonWWlqf5WkwZixdIx5K/cRwoRYnr/S98r4HFmBj
1rG6OGe6g7CDVmoMpcXCEBUhhs5wQ9/2ruMGpBhxJqinA/O0MTWQuum0eQEfR68f7VGdG/eiKc1W
rmq/bMXLErema60Xd44xYhCLg/CfB6au7C2pYrJqQ0tbfnUnSKKo4Q+YZHNhtClExMNawHNnNhd5
dEY3C44MNW+JtYl9cblYPv9q9uHBO2ERVbJEd4X2eZKrDqeEkYZJIrOXrDQWiD6c2R/iLElnFFBd
/aIYWlj2JempvnksG5MMn4p79TJPUNWuDE5lJupUD8MoUBRosyutglztONkNdbBJ0oWJ5dpUFhaA
TWOjk7vrWiT813TYO6KOcCSNwxcglPb8pXLJQ72kclmCb5YP7XXdkZnQXjQcOA18Nqy7xxQvEdBX
j7KC2wZ342WJarW51mSotNtRyZExn27UfeAMhGZrOGIedp0K/uAasOOMcShFrH4yo7b9hs87ce4m
K1uQbWpjLm4iNBzN2oldkWHOIdpxn9C9Jc18GctLUYnyK+lJutgReWvAw8XvS+zsSGPqdkBIH+8n
xS5SrTMLIuu11HT7FJ3jMrGasHNc8UYmtEnOTcslfCDPnGJtjaIR1byPIRhcL5Jrf5vyMGbvzNVk
cUVbyMCuR0+ciqCMM0LF6WkD+iRliyFKq6Ppg8i7An99Qcm0WKvMJsEEceRgEcjsxDQK18yU2pOR
TiP34MAWQYeKSeR17rcQVjxcFfYBm+fMVz6S2EQhpYP221Bm011uMxX2GDObfr9hoBsE5E2QmRTd
4BZqvVcMcwqgXeQXb8QARZoWdiyC8YEwe8ZIa6TU87jqpnZwQVHzda2CAd37peMtkboeZ4Z2l0Nf
2pAkYcx7HyljN/uxmahTUJ9GkDiCDMtLsA6Ep9AoxtK9Cdqh9gCWTYKMi6BrAKeZ0th1OqhJ0poS
ujdtSjj0eZrYWBTla3wxTHPyOBeIQCwSeVYeDE4kRlniHJux8t8jvKTZ2myNAZWaNpEoZ6lwQlQ8
wedqsbBtIHKK5Mqn4znukO8RxWpI4TyCKvIfsA50dNbZrBvDGd8aYL9JuJALAe+jd3PnOKASU3Tg
WKvZ72vkn5hjrUdWhfnK9keIgxk4XdKJS6g3WHqy/op5T/lCM1rEgBsUlgUwneU31ALzRa38YZty
7nnu47S+JaRbbgdqgSsTee61cIvgKZLj9NJzWLIh9kNMoK2Up5cTPeE3n+UNrn5kxP5eWE6NQ5ts
RHpkIjY8ql94GetlbLt3r2r8M0HTp6fEkafZ8syR3VYwGP6AL9a+WoWy3bWXJvn9WbTwQOau9YDu
a8IMlsbGEWQTGxrqAQ5VdRdfF5UmJtjWCNg5T4L4SUdECiMhCN+sxrMv4KwUuN7aGFC4nttvWEWn
C8p7QlgWTZIC1U81fQizj92NU9LghByBs+eRmO5gxjSEToRX5hnBxVNlJbe9ndBZOWt7OYlXJAlw
LfnYpwE9C5AYW6pXM5HqVMZwO6hrZHzVRdjB91M12dWGIjEnkK2PoayKgAn0kFvjDe5oxo++cut1
KQppXC9tChxjVSFZWU4zhZmVrge1tNC8NYCotUrc4KtssCCECSvcRVEo2o11i6JsXTQATEtfIqKs
XcnBlBHdmL2MQ+O8JKPfXJQ2KRjrNvCaZj9hyyE0AvjLwWwao1rnCMtg3ZzHnGgoG3cfZMbobknX
yb3nxOrLPQJOdno4Z963mEAzDqY5rPWQeUw8MIgalvHWtUSByT4enAO8oHgCgSkrY1XRaGdjBT7n
4WEzJ1yApTV65+6RdknSsJJ0A5mixPMV+fVlUxqzvaaRUDphUFRSHZgH4FHBCkbbuJoVrEB8nIXJ
QDTylzCgR1eshyw3r0ien0IP/CTLn1v4+rAg0XsdQLvIkMR2Fpy69SKNM2tMHkf8UEXYM4OtT547
IG7qNT/zy3KO4kKWmnv+LfJIZwjJlPecvVtkvtiIXHeMzjMczWeFEbkfRNg4ULRJoraxFJaxriN7
p3xvKC+oIkwHjZIofE4g3pzzWn8MMByzLD4znQfWMFYlTGtD4wywhaNPoyzcYOV3rvHVBjH0JjJT
gBCJbfkGJ7aHS7MgQWRCWpQvnm8iRsY1iMtxQITqrZAilHhBge4QgN036k7KjvZVXfUMigPLP04t
yvBjlKP53ATSob7JLNRXG8ALHTNfE+UakzAlnJu8Ga13PbpddYnbRqenWnXixRRmUx9dOZXXHK8Y
0WMQJpcIWIeDgIvzGWlx9UxyTNvZ5FoTGiBOKGvaL7NFWU4ArTDiS6v1WQEnoaaU8grtKqoeUb4Z
Kg9ySllOdkAumaOqTVpyPt8wki1PvpkoHkdCjC69qZliDhUJ63Q3pq5HRHMBh9nFGnqn+z451jkH
uFB0QXZCytCeJCe3o8FpaNwHBCnhLUIDEQFGbIzkMahwRX/B5VFNV1XM2IymrsyjcLKWAmFRElvc
M3HXIPhJ0Jubl1lgZ82pa8xyusL6WuvHPKttfMlN0vjFipGuqtEowlPfUaqTYtsC5LEuerAhBc2V
Iq/eEE/l4nHEvzvdOGCCGnze2DLX8ADIEvSDqmOtBCNe0tCbKiPI4LhnxhKyOHP9YePV42VqJGWx
MZOiFkx+pIFkQEwiuiJDQDi7FPEn3M10BppFSiYNvIrhjXc4nz/blwxfSuBgR3Wi8pADU4Y2ZuDi
XI9gI7h3+J6GK+J6UutlxPKopzU0n1QSOYs+49kw6amFTQms+FEsnFmeAvzpjGHzMfJeuDDKoVlE
hMfeDqZ4PjH0CsatZoAGNwvVuLXDoZzhyY0pq69wtFTefhmpNtZjPUiWYKoTvBpe7WXRVjtd5uz6
KRD+Ces2QuEVbfYxIwo2ks+kOZlE2bA1eWE20q7EuUzoJHSnOMiTVYEYi2hLDxc/FWRgwYAgbzyc
jSlOLwNaT9XGwjFR78n31MWt57k+rzDWyrPvaFjPSNWsHNDAS2N5StEHmOtpTXlSV6dC90V/ZLUr
y7ckqoWzzcrMamWIVCfDbxYZdXtT4OuzbifPnPuroU7q8gYLgrcw48lmRoYcBgJUFIYKjl3BbOl5
NkHDbhghkFrN0x7PW/J/reoRmaI1Q/lkxz5ZCGaTeV06DnH1FFsF41s3RUTGvlU5mENxrZ4KvEfy
w+ySyrs9g8rmzbw0XKawAp/tIDia0Z6GckiUt2EWUhao3GLmnJsJJtcZktKqu4Snl+ETyxBVIoLz
by7hOt1GjElDHWBI73WavPJBMtjJtoXn90PYpzkiPddNaCbKEUws3cAZRcdUB+rzUroezSjH0xiq
8rEnNYP+K7xpeNx5GIxeG12rJHCuVcYxY1MqMb+TtmFTTGR9h2XJnXDFh2SM5thkmO2tRtZpxKVW
YD21OExxoZeUg5gsaN7TecKvtTbsOb1pKA3P0pdEPxsk0dD4ZS5z0bARDTTqTf3VHkdzBJaddSDg
00APe8NiwA1eICbp2muI8ANkxzgBHGbNUsPjw8zUmAIXVdYc0HQdx2YkKyhuc4ZopIrQc2YgVu+b
gGRIwCG0FXGPgDzadGUatJu5IOL2AA6YEjxhvhetW0HDZxN4UqGGtJm0XRANp1A/0rkniLw8jyIp
pb018+3BX2m7SOMtdDuc/BKVFdFd55Puiu/U8bdaei0xyA1bxArAqvXsRfRlNjaqnFcI9+O3OOoR
JcJKIQxB+4pN2Mqcwj5yn9XPQ1rMOzrabr9psKNmm0UXhrNn7TLQSnGSujHrCEbzMmfWAmIvap88
p9Xzk0LwOJC3Lsb5SzpmFPzAJYHRcGXHaU/gSHINHsZs7jlOQRP3ZzXbB7aN2Gaa48MjYSyr695a
ofBW4zWyTaveuxJQDnw8kli20RhQKqq2tLDYtFqkV6nAR7Fm0l4F+0S0c409rSEMcuWng59cAJfP
EDj0fZ2gXHDid5z/jgVRdkwushGM5fVCiuZyFYx9594AR1x6GJqAfEIphPvmwaiNV7JNqXLMWhX5
Pp+ZZ208OAfn30nb6wyx9JGHq3+NA9x93PFD/rmJcz+5wf8f5Aey6tplWyrp3cPwGacNuUjYglgl
x/q00CxFQoTBOMdezgrCidCdkLiRhsoXITPx7ILiay5wC0fVhVum2cQVQSuADrvraP4FVeSCzlL9
ZuFlyNWA4ivCXkCpObkWlnAwTmj0t3xj7XLiUB9YIdkUVcONpOY35FPEULp1YkKbh7lf3g59K5vL
bHTH7LL1c6IQF1yY9SZYqh52JpXtFzBSiO6rsm/fFtmMwyYi1Hngg6UlD9tiVzjSh2Xeul3ieJt2
9kHYFCSB2o+2hJby1WwMZLAMVrPxdiGnZA7F4NjNTrU0sXZ+wa61Yr3syVuZbd8Pa6scPZrSQ0Wm
ec2KsiWgo3nIZ6v7hucbNCB+P/cmUuiR0L/1yOpHFzb/IUPSM+6FL9IkHGiu9l9Lmu0A5hOm4ZBK
xjba2bS8zRBNPVD2YvaCx7gXKDctOBzFcShFVx1sw22NkFmyGLYosmgTSpnUzWUpMYlL0gN9anqo
Megvo+t6tPBUQwD/MBtOwgqO2LXN8Hs3+2Xdv8myLxCcDP6r35A32laW2kldidNgKx/BCpz1+yKd
mxtJCAbPPPi7DY/EtKsCr/7oyMo9Q9BMBHlFFAkqf8+6a2gZvGnWwe2C1PwojaGpb6khzGsnEp6z
s72cs5sNMfOjbJMA+d2ijzi0XYiI1hS2TGQfWNKsXZoIs9xgzXc3kHLLHaCF+a4ZDBsfWQWfz9bu
O8274aFJyGw/4M2SX2ZW5IvAnMRBddHyCmIVxGvte2qNtYl2pSaucp+1wJC2Rj85kh3E8OywqRL9
UCeTe9Qaj/U6bwaEqClT5zsBncUGapq5O3RR6aYyiQaFv+1uSYhAXlMGwxFNa29wYm/c9Br6c58e
KsvxuBsIV1z3ApRfk6XRIdHLTOolkr8Vdtr0c5tl8FzHxuYELVK03ito5mjmpbYTFBg8PAOpqsx9
abx24zPI4kSRIJvgQReuaY37Wsn2PoptJgxADEFj0CAgoE/hhbqaiLxQzQrPa/+VxDAPirQG0w9y
wdBXgsaCDiUDCizDWT4T8qmqhQJPzxI3ETCTfotHdYY0bps39PuDyyTH9ox7cHnxxtk+kbaK4oHT
pgNVEsfKBdc4SQ8k4GU48ZgusqwKXstQlvEyYeY09nATz/URbcCOsdtQQwTocohG3Iix3oPcWcbL
ubKzeg2NBtcGGFemTQdjyuiVUDCWxa5zS/sWWAkw06FQO3PU7QUYOntngLa+8QFyPeWKfA7yQNot
Vb++j4uq1Ts/DYBbtBzeWIV9p2svrBxJLk0V5BYrO/UFk5IaDkBIGNRMIyJupRWSigc+qzEdd0Th
jKfhKS6AZCs1lg/1rK0r2nwt5nAwNk/jompixpTPnNBHymwyNnGHqt77GLTIsCYmGMAmdBMi2Aet
KA2rsWHzjgJg9AT58hWihmE8TORHtImbJbvqz80fdgEaTIqrBlQr18Yd+N9p3zbm+JmpKzDAJTLe
UvIjDpEzyz2+puqAdSibN16MMS0ci0XkB4fCuXwVCjzj1q7yEd0l4Z7O2miCFlwrJ798jerOzDZx
xiRtj0CeMKfML2Hh02MsTd8FaVm1GHCH1BYkpKqx5tvuONmROblMu7TNB40QO12iCzwGS3AKfPKV
HhXrLaWB1GRgzpkfFZeg6nvCWhjM09wTBMQYni9D02/S94x788KLO4cWgQvYurXlLQquieKM32vq
oUDmqUxczI3KaFH2/dfR5EENqlbNe9s9T5lbgBDEmuJ05NQ/RQvh0kied0O74J9tiNGKbgharLoQ
VFB+DcsruyGPLphRmaXtceimB3gzmXNtFBmGENoT6JFILkmhPIEqCjOHeKltB5AXEAINkRHEnRj0
EZmdqTlSOZAxrtOmWnhUbUY7KRxdxr79aRZMpdgQTHiB6S4DYmIS4BcQ2Jvg46csim7QhS9iCgUC
y3632CLndChkE5SPKD/NtAtLbUhfb6ERko6Kbw+dytjVt57GnjJWQgGQJBURNNim7DgHd2FqLkI6
MMO00+hQcFTv60viiJfiRIixaJ7nUQ+8q6aznOkoTc1w9NAqj8lP6IMDad8QPA449GoSihkwjDEe
Mh5yTN9xKGlmn2851+uYXQF2nNcicIJ7nxQN6gKAEWI+uuzZ+UffNQ7DJl8brcOoVCeLu0mxnFi3
limFcfj023/887/+48v0n/EHvT8QbHWl//lf/PpLzXwqjRkE/vsv/wm/nP/98W/+++/88Fd2H/X1
GyOkH//S+ef897/hdf/1c8O37u3ffrGpurSb7/qPdr7/4ITV/fH6vMPz3/zf/uFvH3+8yuPcfPz+
6UvdV9351WhxVp/+9UeHr79/8oI/rsCfF+D88v/6s/P7//3T9o0Asbfq628Hff6P/vFffrzp7vdP
Qnr/8EzHtA0H0RH6ZMv/9Nv48ccfueY/HOmiJINqaHvy028VyaDJ+d8Y/wgCxjqeRJZvW4ZtfvqN
ovfPP7P+EZgO1MvAc+l8W2bw6f9dgX/7jv7nO/ut6stbtNed/v2TZX36rfnzqzx/QkFOhQeeQbo2
v//l7T6lv/H7J/P/uLiyejyb5X7OikfApme5nwtQhsKF/1SSssTLQWupMUyKL4Z/ZSLKAW/i2Vv4
5fQNMuKKyRPvLvzyWtrbpLz/7mL+651+/85s9yfv7PyOv3tndDNjome6Yt9M13KkUGPsl2Jfik2w
xgTh8Ub5JS2i3YxvB83XqLYlnsXF6eGf4d6GCZ5NWwBtKw2IMkdAxWyccENreuL8gTrzyuvQooJ/
kcFHexZd98fJ/DqprW1IvNTEd/3dh3F+dpn5Ir//MB1HC4YL2LbNyDlJ09r61nxhJ+a1SIxtb+n7
wqNUGunIphKLfkBEecwEXvbrVvsJ3XOiVILlNnKWvWc4u6ZJt05kFSvgIRybe9K1aotcJCi515nT
oPPJ+zVJ3u9OuZgrxBWXzTwRKthRuUWNC+s+YS7ntOMVETu0sHEl8WH7N0iZL61O38vMxPE15UfB
YvDn+vBvy8P3XygPz1/eaca/X4KoIPnHZg3cw6++7ZxgO+f2A1wE8nosm+Dj8apK6eJmwdWvb6Cf
3D/y/D6+u38g54wFuq0chuS4kwSunC+vXOwND9P21z/Cc/76M0me6e9/RlupdIC5yIHNd96juCVA
hkTFXJITtoAd47xFpzTFpj9iM2IWuyGI8ZVj/bBpJudqAHJaWsX7efPtSus2UuXN+c4NFHataN6l
fvDKdhR2VqcuEezfYAl5aWV8wl2/M7v4Lc2d7flVMS2HsdkfIjG8jVV2WxjD1qRMihWx8Ub/bElI
m+PQ7uHo7JEZzyg1KMJcZCmYs46QJ06+br7k1B50I64Ca35i9MZIYCJVBnSyXjbLVG/zEjVz4z0y
DAjNhbESSWA3SYDJhMt7i8nL2TA4eJZWdT0Ucm0pP4RztjVjvRZpfS2q7pWj7i0Gga9/c/1/cvm9
Hy6/JkCurFS+93NzJznMx2V5UxGZplV1V3TZ6dc/hpX4r+5ceb7DvruTdIknjy083/dS7Tgobv3A
WoHx/psHw/7JkyHPP/e710dnjpwA6vlexMGm1eqA6+u9T7MbCRFyZVfzXYDDcUVziZq7A+9UeRfJ
Ml5xRqDkjJ9oCJyvMFrTmYz4ZclfROqsSdvbelOpNoUL2rvOrzpn3uQs6IAgQaTOYtfSRF0VqLwT
f37j6HDsg2mdLzSpSIkuLP9G5DAbzPhJ5M2jkoQu/fp6/uzznp+m7z4v4sEoKDrJ543se5ZoQ5gr
/iNSl9NIdp3oexb2X/8o82erwA/7m2NDH0VklO8Dx3U/SwTkW6jlbAOJfwmhMYSVlm+ybNErxMbM
qOpZ3TdnmNd0Fnp19HFAr0ha8IalNzGTl/Wv35j9kx1B/rC9tRVybxJq832j3HWmTTB2uUTR019O
egkz2sfJNB6qMVWow+y7LpmvOldf1El8oHTcFAN6scm7ZOkOdaXBU+ngOSGLBOzTxUIL3kJO2JXL
49JCtp38m9mjiSnjLSTSPQjaNYr/iM6sa/1/fqk/7HA+woTGiJecs1oEW6FZcZuhFQz0g6XUgyjK
G6tycQ1O2c2vr+DPvtkf9pMiz0YPdRmyxL73Q7xNyBV6/aWQ1TWakuxvvifzvJb8RYHk/LCNQMWo
Oddb2Z5pjb8SfbUDsHivyMVkx7Qvib4IsyJ9PT+Lbl+/pl15qgbxmW2cjXmcCLvOwq7rsejJ+19/
8PPm8lfv6IdNx4mnPGp5A/sefxDLOgz8xFiR0sYgpli3PNiWdv/m4//s0/+wwpoSKGMmRr5Vr35K
e/MUeOpMtKc/168ZufzNY/qT79I5//53K4I5m3M0tHyk81IgsakAvqClI4OtnDHY/Pq6yfMz/1cX
7od1VlRWMDX0MvdOzEFX5Q/DLJ7pkqGMb/J3My5KsIaieIBGg0NoxCeuWjQq7jDEa9OiTSO9dFil
rYngOxj3QI8PtsMEIxLPXV1uJuAVaAYm7IfeUU6SZBVGxJZz4vnc6yn/Ws7u0WbKm/b9xUiHbKeb
QB+IpSfiV90F7rSLvQLHA7gH5E3Lga7fdRaUzxC/HmZ7crbORHHY6HZbC40OBFXEUnwl0CZbGbjD
QKG9uUTCzr79N1+L9bOv/4eVGvzlOJs0LPcGg56xpQc5bVsVcjKQwb2MnrwUbOjYhuARL4DXbZrk
2SuvVUVaS2aC3cKFda3qK/6ff8hY57i4xhaUwW6woVKVj+PsP/76yz0fif7yyz1/6d/dQt5IsLZZ
u6SLQB+W7nTVVCKcHW8bB3Ilx+SZ/DPibytQnNBultt5eGyLB41LqJHrZrYQcbkPhdiU1RsBLvvG
wpJormdk7K0ojk5zJxGBeATRQtkKF2GsqzxmFfb+5lL/pMb44+Dw3ds/6/LtDjbPPpPVFi3/XdSK
DWnmL7++PD97+R9W56kN6o6mKiOUJt60vXcXqexV++Xu1y9vOj/7AT+uxt5E810AG0ltWm1xYb1a
xghXJnluJ56CprVuYZ0CBiBjN6NVQ7oraY4CuFvnG4iB6KqOgwssyG4pfwYiEcFqOa31WGr/yMiZ
wEJhyk0mug0m28+eMW0tO4/WSYbewI7H90EUH8T8XeF2IIxpdI+LRKcZeVeVGyAhox7FVljiwLHp
mVFVr0BqPTZFtMbueDTHiXlefIG74BYp4RuA1iJEAnQ3Ilddd4wR1ovi3YnAIjF0eBwwLKxY5p9V
Mx8ds3k2ZfHkzFTjjs0dlpvfklYDjECktkVg8IYSL/QD45xEDLLby6/k2S1OHT6L6OBh02EWgZCu
GM/BX/O6KPBqL+5adOMGTtCpknKbCXNd2MAhjfKblxdbw8ZPZ3UHb2gi7kkyzuZgp1DzaLL/Qqwp
IRkYW7inyFyWBB1GzBk69/vXNMpweFsvRlHfIFhFSjGQKhaIy0HA0cqL24gj6Qw0McjipywODnNl
7gMw5mUbXKCDofVfrOSSQM7hMPN/OTuP5caZZok+ESLgzZYWJEWK8hptEKMZCd4DDfP090BxFxr+
IhnxbcfQgEB3dVXmSUIhD4UkPQC4fzIcsilhAUd1xNSqYfQf9/cIT26EhaaS79TY/r7NmA6ow5GQ
6BedDkIRx8cu6z5a3lUPgoXVWWtYkHOtdpY4w+7wPa4yqd2VTb7UArHzeTYu37RnytCvleTbI1f1
XaHAuScOIofUH6mtC7TqrUj6A1bSdzICF1If3TSsWpff71ydr508I22l5TQn9NwNqL/KwneL3FoD
iH/mGLOQ0InMAvwSM1mNP7PGKg59Hm4F6nVx1GLr2DLzCTr5XgNiBIJG3NSaieoPASz+C7QQJhcu
ykbcK5HLnGFKmZM+TGO4KYIcGJ70acfyMwI61Iig2sFJFqJzZb5lQerJnMRX5JTd3Ir/vx949rx/
Zu/4ugrfLu8Ai1hzYpYcL7CBpkRo9Pq6fUwd2hdZvCxa1JCXL+y5Gk07qYhkwqg0ZoqIN1T/V1IE
O1IzXFTdSzUNP+hWv7eFssfkvgu4/0lyOJBCuaaOWhudMrenPazRH5vYdC9/njPVjHZSNKFu7bO4
KPjmxATN0nbYVuiNMhayosAvcPlNzl3ek5KJw0I0jLAc3bKx14WafgRkeCDQGOboKWRYgtdu2zMr
uzb9+bffUdUTlW26zJF2jpwElTnWvl2jS5v/9j1OSowgaoYwbNk4VFvalUmAAKputij/d5qOq9kb
ni6/j2Ke+1lOKoQ2kQMdszjvpOceAWPSURvsG03vlwifY0ad/Y3nyXdahw2xLEy6aVl6TFp973CI
nPVKsRa+vJrguk7IgM62/wajoS9SrEqEnBkRsT7R3tFTlBIpP7upzNOu70nQidatY+9JwLE4dfXc
kNKTo4U7r+lVdhTzD4HdN3YDxVEzxRJ5xAK1xq6MhxWSGXe6Ar5C7JvkEzhWTzx5pIg+Jixc1dId
veZbNP5MGXrrc2QXGitC8iZgsx+iHyw7+QbPmGu3NvjcSt6SO8qAL/vV6KKdG0xlwZhFr3mbwtcm
zQcGjHonDVWMBW98zrKQaBY12NmNM9fi/EFjnGFYzT7ooW5pFkAZxpkEOG972dvrOkF+xcDuELRi
H4TaL3rZRydUdqQZLUQMRK0gvVviAukxYdbZ1sZBtbbz8Da3+K81oi02I0LkK1yug/6I8OE1Cfsl
eiTkQ7W091pfzAj4qZfIzOuNSZ2t5PqmZXsp7PY2C9InKBf0OdnOZcuZtt4DI4ytoxs7ZqrYC8I5
fiXjqcmL+w74OSbrjykgMVVjbENm8u405VKEVBtt025LqXAjRPdeY7tBZW1KVIB+qe2s0NyEbXyP
0mjhZMqqQDM6bV1sH49BZx0Q4x4bL49p005GbFo3esSkDi5iQxPdvgNQ+bXF+/KfqAAhojQsyg2i
TUNmwpxUW1VGl+KBOgtqJu1oSj0Zsb9k3tGFchZgfNsrZ+gzz7Z8siM5jVJ6GJuZkwbxAvngA0UO
qLfmykKoTK/zvycu3Tk5PHuclWjho9wZaSPN0yEFyM1ouWxbMgIJVktVUgsFEa4akXW2ubz8qJ/d
aNV/lywCEzGfJX3u6lHBtNAhaD588PrqExYkMX69P9dKax2H8caJm9fCrnCmj6vATtZCrZZ54K0U
sk4tFaVa+9JUKUgiHgTYRGvm6381Jb0fqvwtifMnOFE3wAyeG6XFNl0bN31e30ybqkoxWNqSy3R7
C7YdhYC6q7p39Anvtaw9X/6i6rRI/u/1NdST69uhlm+Iq6PqVoH+eMEB5ZibQWWZOXBMeZjEE99I
xVkIN0v3plggJqPI5W+SHujGVKxN1UETCE6rZjtFRfr9soBfDhZxUtPaL3qQ0htDz12Y9cflj31u
GjKNwr5vKRqqcLNB6u76PXQfSZ/plgQDXAT7UeAsr58NrOiwkdB9AxElWwMnDqMm/DrWlkijT4df
yoTYZzhHWlyrIXoz2hFDcHwPknahpRyS87XVPAEycJ3gsR12YXwMcNwqpC3EXotXwVpA5HWtpN1g
LrkDm7nvy9fW73cBJjkMb1dKk7Nf9aQWSLxIRf1nJ24GoIoYtZklltBF9k1cr1XnsQ+OiWgPORER
cioAryfLhHFajXJF8tbWUM7jwe1RgZnhJ1Z0EC1bBuxuUltzGzFgYZG+RQ8R6dX9GHVbniVWElYv
mz0AXVYFbaQeXrLsPjL+xgp6hmOUryU6Hhx4nWB3+fc0z1TS6kktYgDDRoNDlyjrtFu8N80cNuWH
R+NsMcqCJddbWASIg4xbSNh/aa1sYiSLNTiXJaSEeRASHYGtaq5wZpwH9LZmRTzs+yJbt+BGwKFI
3kwJ4vlQojyOtBuM+jgo6pThUSPcyivdHnd4Rf4v+qEjEjoCJbylE1WP0WQC7DCttOR6SAKesPLs
y+miQDmT+vqe86YLYOJNMTva7f0GEQQiEkW8U8Mt66ygVq1dO23JuLJejYrepmUaK6vw7oXoFrUk
diIUD6lWLaAQYfUNVlXVrb7+E9nADcmiU0urzq51ypRpDfvhkZdP6qUon9Tmg4bYTG8PgUifA616
xqy4QF45D0tBnAhHsmnkB4xwH4L5U9L28/IPfW67OKmgHCSReSURl2nm5n0Jz0od9b2ldtceljNf
7WTZ9rNKBuk1gBDyAo7M9lHphisvfab2k0/6HwlmcjGSHuOGgFaCEIYu+L4bLaoWJDek88uX51y7
TJ2u27dSuU0tJK2tE7ul0W5KbC4GXuUZLCkGM4O/gL8bLIdMfSyM4qnyq0eV/k5sq+tqSHvUotZr
EssEhxBmqytzEp/meZHeeMJhgY6eUkua573xQLIkLuJ2JQDwWkyjrmyaZ37bry3m22cXCD3Ys/js
RvBUyrd0mCE3XD2hnbn+6smdk8ExqEujjly/e8M3LGGoRNNEFgRgG8tZJOTLJkHyHJoejQ91pTQR
MLn8Js7EXydXOM+RGU4ddfl3OvdVT+4zUo9DeqcVCt4xweHWwqJQbsFaD1deXznTi1RP7jbVHDgK
pAwMI1vN116jgDtt1/WQw3iTPiMmNVZjRbMmRg01+G/CH/5e/mbKtAr87+qgOyfbDRzHxBpz7nOt
T6lyATpow7hOCgYCkRKsiE58yVp7qUQGyRN6/GR24tGMwo3SBw/0IIsrV+DnnxvZ4cmDIKeVnOsy
fWO6muC+8k2ltZsCd7mdJVdq1zMHYPWkdoVv2du1wWbY+uw3ZvA0+iTRyfABZsBXfpce6aWXr+q5
wQFSm3+e68FowCF3uPiYK5ErMtwTawelmpOAJC2EZS9JjFhhDdi2OphSw27f0wFevfCJVfc3ohc4
PHKx6Jv4s5HDkUonShdRySg3k0n+sxnqzqQKUzOezqn/g9jXN5Bix+lm2vWw1BzKEHMp+yk+DvLK
05lZNoewBp1MYsmGWo6IwI4DFbkngf1i8w/IkcWM7oPyVIptzLSwpIkIhWxuS81LzasltIFgVtNg
SzcJ+uor12qq4f73DjSUk9oO7qcBaVFOXKnrV0lLQoHV3bRhUCxTG8xKrTXvtcKxUDXv8Dc/25iv
wSUpOMOtOy23n3oL8eMA22XWZqSoVyaUdE0vVk5PA2kgPbnQiUDEt3aTEdXS9AbyBdQrMBDWOsMP
C5yOFRT3uG+pL2wGJPUTN8exyO11bPkuPqdnNQl/+6nqkm/0PP37Qfc+Yzt6EEZHPxKBZxv1axKD
lnI9uYURHEYw+cBcwH2NkNAq95hloLWDAJeTg2N1O9zzm8vX72tF/On6nT7B6FNRjjSxa9bVvC0Y
XnhS/JIoaDUMDGZCMVee1UPwqgnEaHetg8AHvBEJISrZX7a4BWj0GDniiHRnk4zDMSKPuTGrO7t3
dmIACzKI/7RlkNbz72MBlLHN8K9nLihLl5PR2oA9kXnGFQHPz2uZ8TXS/7YjDUHboN7lSjTFa2Hs
i+HaPn1m5VBOPvcwkt8J7CR26/LZssnjDQg0aPZkbznqy+Wf8dxbTN/p22f39MphgtfGbh/de8md
CN789hbTV9elVx60c1fnZEeNY1tXZOI83N7QDxVaYRrIh8sf/ufVGzXavx9eHVW46R7XR+9BEXCk
sJ1N0b/aWGkuv8HXwvnTTX6yQRqtYspm6OdujhhZwf1LQCcx1nHzWebe0tASN6ExYkThXiJD0gJX
BAfireEcIQ3j79jC+mszCyU5TxnXg9a6nh/11z7cz00L46uZ8e23KyCMJ1gUM9cTHOq1Vr8fPH3X
d92OMeHOTEQK16N8ImuZZOgOodyVi3LmnpFPdhkCXSyj0bCRMLXChZD8BaV8R2ISmIXkaNNXFI6K
9TysblUSo0MftDfzE6mR30g2fUiKYSXGHvQevZQrn+jMlZBP1nJCOLqKiXnm5oFzVKzyWCsC0IPX
rNUWn+AYgx1Qs+p2tOt3oBBX5iTnrsP059+uf9LiJ/WtMHeVKljVOD/A+5O84DOI79djaCnXyvUz
ZZp8UqWYBoY2Gg7Airnw8BMGUhOz3VgEvzCSgQLIpKXepe3SYVZJuPHG4J4AFrURUQ0rs0/vSBw4
hkq5C5hJObW5H+0vm8HwSPD3tVLqzNlaPlmsfCm30A0bxOZp2KgZe7a2fhyl6sYY1JTow3BrDtKq
TbTPyz+6bv+8suCS//f6a41ocgXNGwIH0tppxhejtMCT8BuwImhxpb+16W3GQYKKrGDpnFrK0pjc
eZG0xktsrqUEXHZuZBBQc1uaV9n4QILjPCFC4jjVLjEhfuTLBgxJc90dzfDJSfHalPmsQfaBrMb5
m6N5nLee+IxrC/OuEZIYqwCEasj1oM8WVQTIVqBbh35vRxhlsaOai5wk9WURjm5v67/UaiJNiV+s
E4/q1BMXkcJOSXrjTA2Vp9CAwSDF1Yoc241iApIpC1CUsDpnTR78wRnCDt9Vm1A05EpVxU1AG63V
faQWhQVT0tuG1E9TLU2KpqsX8qZSlF8BKArUxv1tb9DumR5R06r2UjQsVJ9Hs1LywK2lhiZP3m4V
0tamZS62hD4XAx4UySj/dmE6MbeWLbFkK49GVG+m94wp0Tcn8XNV+3scoUvs5Yu4NGj6lHtfC3EN
aPYacOEeXPefLDfvKDPluUIsx1oyfKi0dN8DAk68FFKKY9/Aod7adcuL4lxCkKK289GAiOfk3r1t
BnfBOCwcDNpEEQdbgERuFxgLoxhuraxz8FfL97otXic1bY+Sw6gSGu4DnIWi/lU0xbOjai+FAMxe
kBM7JxAE91l12+K6NSqIKYQHOfOpU+qNzltb9as86p4LnnThxyupzp+rUk9mzlA9lhEAC83X/+Bp
qulkyFgwRXDE/nMgrgmkEiMaWJVLzISQ24jYgwOiwEo3UqQdaAqGDsVHNikQTIzZs5oBNGFF9wam
qZXChJkcP9in5rj2CN2ZyVKwBQNyHBkqIEn6HZveulTpMiV92S6sKrodQuRImZWS5l1nS4yUj32q
/cn8MVySdT7ORsU6tGmMcbE9MJpg4B97yyDGsF+i59Z68So05w/JHUvyfTYEo43ICMw5qONyPalL
885bljjusV7DNuS8XKTW/TBGH/bA/EYDw0gc+TIaG3/OlUT+0DJDMmVnTTICKDqWn9rHAqnWe5Si
U4bO+G5L2jzLxdHJ02zmK8ViLIx2gefpLrF9bRIdcNEsxV/Q94fS10o3JUoIox6KWT/WLjBRYKHp
cqrt7BJbkNDdzFDxs1UrXEQwmduW9IfB3mW2/EKWKOFtTGmmz4uXizQrsj76cN7gjDM9X54nuv87
UpUjnXWtsh41p5Hm07OV+8mnV0sIQRv8ZZ3zuyPEdWan4cOotd3CasY1iGbMf01nrxyVHxO+01Pm
aVgo5fi90K1gYdRwjplVvmAH3RROINidAOUT00MLsV8EsbYXhInPFBOLqpOjdGbR1tKW9Oq+0+aW
HD03eMdbxOnA1F5aMAFyjqu+yYrHWG1/IyX9Sybir0Ru7m0lu8l16Ku2aa8DJcHRlH5y6PqdZ9W6
isN2roX1qlCGnWlGm84LfjE8Wzc+zmZkZ2921qxyNXvoigCP0ugdUYHAAUXzANgKFIGDvLA3Pgox
9F8yAWcSoTo6Mg8SdkGlOZ/y0D9C29yMtkJnMzXXVpq8TNsUZ60ttIm9xGiKWdbvklft63oVtAlY
LSnk+8hjgGW56+Yt68L0zv44ufxBSWAeVqpwaXQy7l9tI4nwSATCk2EYj8HUpK/iAKqRjBVaNSZo
j/ELc/UBOPiaTILFNE836uaBIdYdwo79tDUYVs3jb5D36MW3CqjjRc31zQs/dFO74oxa0igFqfva
R+nS7/2NrapbXUo/YoVV3xL4hXOWerOR79gH3z0wP6seGR3QKMgdnUwEXM5HIt6PUWyP0pkwqgRS
HBAsbkEdvFpbT4pU+w3QCnRrE8e15MV300xIS+O9CmxmzuQVZzjMqiAgVBrYLEfAlRb04QSCnclU
qI1IlzRVSIYb7Y9SF7fwE9amHu5TJo+N3CHytHY0+DYhwwlEJLuG6e3Xa4a9RGPAPJRptBvScTn9
A1/Cuyvb5k6D8DCb7n+hh7/a6e4oiJuaQRZaTI9R2Y7+2sz0Q6uwIkf2S1nKz4UyuW6Ep0FlFzTM
+oKgBe0ZSMSBMA3W+YjxD5Ehon9DufqAivtQQMvHC/JMi3yu1NrD9JId9rFicNI5L2fMJbRBM18q
1o5PD3mYVsD2RQcUCetk+D2NjAq/WWeJ9sB4+wUH671lmI80PH97nUTCIXa9ywXIz6cPAjD/LT8g
9ZSI08gJJkNzFbKtxUb3i0CfrcOw5r+9xcnZCT2UzuUTmcsxDZPuYG4Qi/2yynaDruHK+exME1B3
1H+/R+hRHUctZezY5Lf46P5m/nCrJeZdKpcbL/bWAlwRiOdt0CU3ji+tLn+3c9XbydHKTqI27xzE
J12i0eRB0WTGV7/Tud/mpOcWBWQRMI1HC9JA3UW9zgY3+kvcZS+tFU2ZqREcLYjOVIxGy5aMhW9J
EKXCYFEFIGLS2q4IFi3sKy0I++fymHiJf6/ytBvoDA0yrJdil3jdIyTlnDUF5HodvTYifkrR1wvU
gdz/zp0WdM9Tocku8Auy4JM86n/KVN+Ok5bBTg7yaD/gyHvTiu5RrqqNFSaPhEfceOjfpLr7O5Aq
0wnbn43Z6NCin/Sk7JihXi9HSF6jSkKGAxlGZ0PFNCdcYQzeXPGLDUb8dA5dqkI2Jz06RbPSM3FM
y4YkBnsHweaQxURz90Z85xsQryvtj5957OcKC5Cik4s9Vb0KTeqEBcfM011ugnkk+QvQcpDCJhnp
BlayMY9NlkDVrtax3hwVQek7bcb9SO1Eb7BHF5H20k1skc9j+jcaLA0RBlvMhtBeCuXB0ibWX4kV
q8+AKBUfiipgdfC3MdVuKVmMFbPmAQxyMotU/e3ybatMz97/tgR0++TUUTZhYkqNmri4wudF1buD
kGbkiC0b53bqZ8aVjZSqdQUq5MR/MOh0Dk5z5ch5Tqhgn5w52Xbq2oa26abkwNTI9TXqKdv2oK2v
NH49iVSJ/jC1/S5/3Z/PuEgb/r1tCSpOwiChS9rLH5hwl46prKZdwIK0aVn1tTXozPNqnxwee5Em
TmwR0jgAU2aSD5yGOoFIjsFm/UnWVKul3y2n2ehXAdkfWPQtBzWkBqUqurKin1sKv06a3070Xi6X
0Bm4ujrozUD+4xnh2q/NVd4fWOpXoElmVvVkSZ8mFqDLF/hLnvbT/XSyxje2lyshIVyu4ZXPhRO+
pCOEmjhTSaMYVVzlPSg3uT4QZOQalry1u47sPk+eGxkka7VbtxLXoejapyz1eo44aGg7EHzkyDTI
lKrosa3FHpNVyp/UqzIYJaiQ5T4gg3FWdQVVSfvkk7ADvSte+aazon31mo/5g45z7vKXPDfusU/2
GOoSkvsmKl8mf0blI85OfK7wn1CdWcGSEsYBPWaMxor7Fy4/WgDqtmuS+7PvfrLVpJpjpbiNp8CP
ZMvdzJ17n8qfpX9Xeh4i15VB1TfyGOMLluSFx/kjrJMr+9yZRrlun+5FQK9q2yhDl8S5XW54jBBg
LC6kMHrnKPpOOGK2YIEjzlR7tfNkS+BxteRsTktPid9VeVzhWXrOMPOIUWdOFlm40BjbGIFTMrsp
113dfoySEl55Cr4GUz/ckZOr/HtfywuCXDCN8121hH+giE3qFVuFaW+Vx+S9KqDHcBvkXUxgTt2S
XzDOmtZ+INFqnecNeZBjzVHdUneFM3D4T1DCY7bwB+laW/ZM6WCdLMFpzc4e97HPFXX2cgrMU0n/
XL5Tz6x31sn62hmi71N6LlPc+21nAMSN1Gje2aELV2gl99eMCPrPLUvdOllYAWIFBUpq3x2aFgBR
RpKYqA+1H6NVIJSpQ1PkEOQ5aN0TCd4LGeIJxkP9OaHXGHv0evyCWjxz3rGPF/Mqrx8SaDUxiQUz
7oVH+tUgh5tx1gGtj+x6beZI24Pw0Zz8OkZ6sACrJFqFH0/Sjk6SvkY1Ykar2BpN9iw8aHFOsG1U
ULH0Pa4sA9q5H+5kmbc8PSAeBkF5ru39GvPtk64OJCcXjzJK19haQcVo7XzlQFuUbfK8MfMm5j1/
KknaroKtFBzMcSMR0JRkzrpgVquYR/66hFiWoEmyMaNUU1rUZGVWISOvDFNHK/4sk8Z3+Q6ZbrKf
no7pu33bI/APkKGqcfPxcYV6IHua0+4hJW6VMCgzsK4Mlc7tRdbJvqCPmaKQBh65+H4+yghVp2Hs
fbODDhzkkOWkod8ZIzJ5obHg95m4CXRNuvLu6tfO+9PXPFmxs5CxuFPqoTsEcbEQZajOI6CWainR
tRLOH1+hNcLo0afUSHOxA/2BcIpUiEKL7wgZmZVq/xT7hJ0LrSJDxN9G0J8Jglvknvoqi4SMXrtx
u6o+xLgCQ0q2tscnkDUJk0SVcOO884v1CLF/2xryPG3qce439TMe0c/KtcQ60ceV5xdb/6YGnjrr
EJNnUbyvSPyEZzcas64z/LmjJQ/814myykHAste59kog2lMi5HJB2NNKaMpRIqMDthJtBJDkM/JX
h5lOCEpsNO+9hClggJMyE733SLo1+PAUi5hwpbA8kJD3V5NJTZYQsimh2riOcHaMX7dJTP5XoUZv
CMi2Y+zvLU1/Zp+5VeTxPlKxO9tpzOM50jxiiOXPBsLUG4+wQMn+BcElnGkjQUB1A/++2ZillsNv
Hj41xgALra/uLUgs6SB1M8eLDN4VKbBiBCFRKiivic81iU8cmjXrYzS2O8E9VEiEthswtiPb+W1m
iv8wKjSbwOnuox46QzlMo3u9Vpch+bqHKIQLn7SwYUXXtIvaSbeDY28UaVwTVJwtNdEcEkddq2n9
p6Mui8NkgzH/XRqsZxCjhIxA+wXzGfzp4naFZgcSYaV/ANUiuxUxpKEIV2FlC2L/kSjTTaF3Ee3i
/hHnbfagKwzP4VgTrYD28QBAUVlopbPJ1B7g7aTPa2FC9U37WmvKom3SR6evn02rdAFb8jyYwMX0
UlonZvh70CNppvfhAzGBey2o/wTx7wkwYZfsU4rPJqoq7yTBhKvQlAhfyGuaFikUa3iToSjulVLa
VLH/B4wRctMivqOl+hjBQZ71VtTOa5vbNslCGi0cJJ22SugOWevKLm9sehTzwg9e7BacJzNAt5M5
z2XU7AEVXGMr913xqkO7mxTz+z7jUQk5bs0Syf8wAV1yYsQkNo472kfrJCKBqfE3bdA8KST1zaya
RujUBRGpeGf2UMxTWpyiKvdl59xzUx1xG1Ix9/XRa7p9EHW/DQJUtIIE0zRZpV7QbYM6lZBddCgT
tOgmhb9EOboNHHlZlzDkK3Gc/gsRRILBRLq0SNGZdZJlzHNRrSKrXuJWKzedRD56ROjcMPAoRsBN
0eUG/RQOc7DRSZGwS8wDQoS4QK3I1NYtEdyAkXT2SVZiyBrucfoUC8LnjpqubOBh3JKp6eNzNzrI
ecpHyzNc98nOtk0Y23b86pfdxwCWsma26jLBnhGPs8YOtvIxKPiC/TCRNrBfbzkeLk1iGGah0246
eGiX94EzB3rrpKi0Rz5ZJ0YKg1S6Y1ZyPwjlpvbCbZwFy5bfACItXNHwytud2zpPqkgvra3IKbIQ
Phr08NL4pQzR3eVvcualv9Sy33Y0D2h230uYmuNUuZPR8nL7aVde+8zBzjwp1TTT63x1mv6nYO2t
zLsLEwTD5SKrmmv19bm3OCnZcHMgHydQ2R1RwdBHX8QmGGFFvelMS8zxrkR0d6yZ1Gj3cl5D2svk
N0LOjsDZj5Jm7nkk3y0iaWeykqcMCT1o0/g4IpUMT6WM1tic6eEqI492CEQs/qMGpXfl8py5ib4s
QN8uvYKLewDjjyC5KcyZro3v8rT5CLl7gKVIxpeOlx9EpDFziFi6UuCfu2AnVZhfBnD2VClyJVk8
l6p/L/ftjnKLLpjSPv+3e+q0SpL1lj0S6EGf1bc+sIxUvkakmD7mD5WJeVIYeaaf+oxYQ9JXiZQs
IWIgvnn0svhKj+Xc5TmpfAhvIWRRSUI3KO2DXyhPRiLcaUNAmHhFEnjuK5ysHR4NNDB8Ueiaotjq
ZC4z83usiHa4fPG/elE/XaKTxUILcFaALwxomxvRjp2ZtlqtrklCuyXeMmOwDBhG7vNkHgbEzlAY
3ClFtNNJU2DOxXwOX4UxBJxJTK1Zan68DkLlDsD/MSqyvSac56F5Ew5m4aKIkH3YRIj4rt3XG7vt
ie5tbyCyUjXWebAqpq2EoQS25vFWz5uNMUpbU2UaMnoPHTFqDLP7e8VSXnRILr3Rb9hLj55hvJDm
QIDNMO2GuTlZgjeEkjwKElUH3XyePpUdJ9Sa5gi/snrzEwssqEJQ1uA8y3xWdsQ3QL0FU1Fnn0FH
Zi6LXymFC6Bre5KnGX2M6lLBybzqzNzBgGq84c/Cmkw+GI63fCn3dbLTI5y9pCNi7Yp2fa3snNHK
b2G1v1pp2T84jvfMrPdBUnNgRu0GLPTq8u945jY5JUNJJo1MGx+xO4rgJtSSjcVsk1Pj5r+9/Mna
zMiy0cpKDlCBF9tmDDG1J9JLDTX6vy00xsnKHBpyJJxoJN5MbqcMnkUW6I91Iy2ktFlf/g7njkmn
zCNMOb4KmptrpKu/k75aeqRrp5kKF1QZ99GoPclyy8k9L12lRinmBFcawed+nOnPvy3dnpqVEZz/
kCJWvVN5hrPKfG2i4soqdEZ6BpPq39eHp5eQkFeEbtPTEO8t0gZzH8ugNXxaLduD1+eLoAw+NEXe
UP5EnJwQZoTePpPHQ1UY4JqzWMwccssIA7Dbp6RpmBZ3V26e6Tf8YYn5kiB/+/qSU5BgWbLEWLHx
LPrOHf140abB0hDlMm+U//g2J4txi9BFaSvUKEPnbHQJ3AAt2YzW00Dbp/PiKyvmmX3YOFmQnUBr
UbNmgdvEwUest+/TW1mDsikyw1xIWrrFqLf2ySO9ctueaf8YJyv0UOlmJgrHd4UCVE4v9ZmBvQNt
8SJyrLWiSY92JLZSoemQyPlxL7/tmUrvlBHU9jUNz8APXLUawnlQF/eGZB//22ufrCawCbwOrzer
Sa3/MVrA80jirl2uaW//4W7TT1YSXzQWIDF+nxrjRyfVh05nxq+PxmsvB4s2Btpmen+6LnskEPCm
zvN7+mscP0hOXVz+etPX+OkTTNXCt/vdGRPHNE1uRE6fuzgubr1cnSdlSa8B0isM646QlfiamO7M
0/VFL/n2bhPu1amsJMBVnY2zXKRvqCjMmepMfjmJ8BTMXpe/17lb4mSZiRTuuVoUgRs0hoC5SIhN
i6z18oufayXrJ7Va1rW2NLCHMSTztPmIfSD2rDsfiQLL27wQWCTxn0z1uemSVnhv9Q6GbQIWZ30w
YE3vVrI9fpCf/jwU44Lwq9uY/qdmeVe2j3Pf/mR50ayhdpRI991UktcURLdoT66sXOc6vPrJmiJp
nUI4A8FoYa17nBvgeZNtsSY8ci1E+0nc7NLx9JfYVB5jLwzXhSTfZgWxjXbyTjAwkGB700bpa0Z3
gOXiBlICGbO1Ps9EvlM9bzkmnmu0zW9jCDdtUx/UUXkqCZwNqsGaWVL927aSRZGP93VmHRyc8VmV
bxLT3zrwnUg4ZghrLsueUufyrz3tfD89IidrWk4YdqvZrC5EsuXL0siflUGbsqiLK13JM0/F/5A6
asUENcndpJpHuQr+VpqJT4v0qvAIU/7h8rc4N+A9hXQQFdXZCFx810/NvaeSveblNUVwtv8qgAXX
1kLOzJ5AnOLLWAkCconB4OH/b6eDUyyHV0UWcWImHhAn3nYEAziI/1CEEjJ0+Sue+aG+SLbfVpdG
aHEwOEbsyhmzU7y8Dzmn3h4H7OXXP3OCOiVxdJ7j1Y7ZMs3t623fjE8ws98NNHloCa+UR+fe4mTZ
0vyhHrUxi13RkvsedTdpSVMBXy1h9dc2nTOLg3ayeFkGPHh9Mm4JtSXBTR8XHkFiU2r3O87opRWb
b8Q34H6qF4wY12FW32d2+9mW6Db6PkquXM1zd/3JGoUNXDFavYqQ+dOlIzoeZkcvrQJ0n1p+36Cl
vfyrnSulTzlDk+9UrxCzwequV02grXsb7hUEqQFlKDiHvLkhXmc3mPKjGaPjMIPoykHnzOZ6ChxS
096J2smHSMLorCAtU7MOUzkbeS+etiFK4sp+dMaUTIjTv7t4JwaH/lYfucy3lzKDNujncnUgNpYl
pddHlsl04we3tvZU2dGVG+nMtzulCNSaqgtD5QeE6rdsgoPf13jHFTAnqzxM5006XPG3n3uj6Q76
9lyTVzlkVPvwmorgNk8ybO6HYmyBW/rbaYSpIdq4fK+ceTROjfSdpShjTYqf22rtb7XKHsm6XFx+
6XM1w6k5WfEBQ0WK4rtj3PhvBZzZpZ1VD4NZqNsiDFZM0EmDCT6QJ8aIBPR9oZPyHDYjeL9A/jBI
rFsmthEsNc34qKyhobEXY5XXp6jJax2cc5qCUxty0ZiOWap8yiiowYcSI9f44o+cOjdCRt9Uip0X
FcCV7Q/EHeuoAtpFYlGXeL+mnffypVLONXpO7cqBBxe9cJgiY8i+z0exmsoqo89Bx5WKm7XmqvJ4
juwpdCDV4oVFSpVCHJEcx0+dH1kzYro1qBnNix6CIyaaqzwS28RkQv0/zs5jOW5l27ZfhAiYhOsW
yhtW0ZsOgkaER8K7r78Deh1tPlGMOJ0TsY8ksgomc+Vac465E05Ep4ghiDfa4sLXXBZRMaxyEg43
CiERS9dhJEfk78YyiDXUMIB4mWO0nkJ/cdFMQL1su1/6Dsn2dW3tyqkZPenoJ8RTRy2Sd0FTHkys
GoiC4TSqzqpO4iVbvFjYqryze4s+jbjzM5NAvW7Y57FGNOOrYoGPc/pdOeb3igGPYSzLA5kTW2LN
PiOdpJQwvHei8amY5GNAfxBlB6UmN4SHZ46W6phVFe3aaQi4LZxrpxgvIzU1gJFy3av+XTYOa3B5
uFeDzaALGgrKsjDJCiUJK9OsJfxiIoxRBaQFdzJtpzd4A1sfqpcIsnVHR2vRB0Tv6ArzRKRwtuqg
byzn4QgiQzI3bvqWSdtY5DdENz5EQXMgX2ujclsIc9vKSl0YtnoILJuUSW3JxsZ2klFCmp1YW2q4
0gIStTTrWLdAC8vhNPfJ1ISfUGWHGXyUK8oVVPFzEWafgRU+qE276jtzWEwWGFYNRfpc5fpgIQ2n
XEtEGnPfBPPCGgL5oe0JRNKdj/kxJajpeeISN3H+NOs9Jic5dMRHzGegFGVzF/e7yjc/y0jdON1E
2GSz783x0LbKR4wKtrX9fl0a9U4tW3eRwMEF/6ofJrOHa2Gvwvy+Rcek3pDku5+/vw/rxU97nMg2
WwAB8Fxl0SXPln2QyRyiFV07ibkz7yPSoZI5ujeNyNphEk9SxrNVihelsCDjNa//fsG+aQv8fvn/
WFB94gFRRgW0NpEmuXGzdvKOS5wufNW41Ll6VfvjdaVG4Q8v9O8S7y8l9O+a9I9fGLVSTYa8pMLN
exINTCLSxbSLuxm1pLRb01BXsq8+YZl7zK85gHZVfbSdACpLqhAmhgklCyoFmThZKWggbEfueZej
ZRcQXmyzCvhF8z7/h58hx0lSsTb83EC+XZpPJvLMR13AkJJ0nVrYJnry5GZ5sSV1/MP2uwPB8zfO
0P5g3/yu4Pid9fDHt/XHJnLUjtOXE/VXqOTtRYwTioqjfajLejW3ecyMN6iL5aXAzOcrOGX+fWe/
28C+HM4ImcU8YnYcznjNcs6hfa/88NB896O/HIO4f/1AaAkCEVNceqQ2kIt+KAW/+dFf/f2Ejqpx
wSlka4O7X8i5y4n96oc93fz78e2rIX6aiH+UmF23jh9sUiXZZEb5/r//+C/FSWlZZZT4KcUJ5hCh
iM0MGJCW/0P1+k3t89WEHWM7sNKMHz8yCVoERXCR5gSLKbqGGHKSprWSaKT+/fBY81Pyt9d0voR/
PLhG0w+q26MBsmV1T1P7SYXhyP5+V+fB/dTat5LDfZY6e62Z7hKUSnFrLDWjfQ7t7lap5IZI+1+w
fi8CltnKVruVVQc3rqH7S3yH9yP/ZOEo5hu+kyP6LNCXTbo26uy5gd43EmO2KEX7krQ+ULgYKkh9
N7n9O8PmaBG75n7S2X+7guApBP2+vMeLITedBmdhMuakWlUMjwbrSuPihKmdCIA18bk0VhsSDnt/
wJ9PsmdgNBeVDWrMkXt3/XQVaiXyBIt+aOcvQeL+T41D46s7n7yv3GZHiLb5yLAzLrFsaln0wxvz
XTX51SOuqlHipgRZb9tWtRcVnpqoEUuh2vtRm97LAYmQ2oUK7kh1hz7tMdaMet2S1GKwKS/azCm9
+aKHib9W1WRfx/mSzPWlmXc/nGS/e6e/rERZ3VVkNfLgDmX14LT9hxzzH45V373RX1YiEn50S7GB
SbQJJvU83Fd+usz98O3fr8HvZvVfXgP1y2kqjuKRwoxTQOJ3W3bgj7y3Gy/q9UOnI1Id/fSpNdRd
Mibkto33ks4X8SEQIMpsFcZWv5gForKaFoMTHSNTfMxl6fy6FHH7nDvZK5ugh3VVX+D4mwcsVCSu
fyRmaC8FXXLAyKIcPCR5NvQO9X7e+K0uOc6jiKKyT/AZiSBs+oV0mRIDK/6owZUsNCS4oZJvEt/k
j/B8MGZBaQLsnPbjq+L6d/++Pt8c3L+60klgzZtOpY+DlCpc5Dnb8aA9Qe3bZ6750JtEuv37F33n
ClC/rK2OPSYikQbHgKpcIxp/nr+5CIeLMyITqgKVfHD6poIaW/1RCPkbQ/G32z/3Zv5YBQfDyZhQ
DcE2L4AmIrm5Nmq8LaO8tdvWUwvlM4+wL6r6VrTkvaO9jgRgSTVam+n0YUbN/9YvU7+sxqE65Q5w
k2CrZtGqK6wNDKff5eMPV/e7+zi/uX98z06RiuzRr2/LHjEpkP0jlJ0zeRX3gdHiubRuNY55FbRU
Mmd7TjEjo4ly5iZ14jBwdhqpd+kGw5ISm39/pt8H7b9de+O/n4lTEyHvQc5mnRWvk1qfUcAQeivl
nt7emni9O1dPH9qxf7YC7UT8296lPvfNal1E8XPJ5mD3chOrlbsbu2451TH6wrrc1jAahTKqi9Yl
MBtLxgQcvPY3pja8//DRv1029P9+dkFmwkCkqrIhpQCHdL0zxuDTcNUPvy6HI/zYfRIaz7VRLp3e
WciS58Um8d3hwBKF1ja124beiU3mUx6hmcGImQfLNCu3jdu8tFNJwHzHLFJn28rJCV/0TvkauuaN
5n7Khm53mWXXTSlfu7jaaVyxxvIPTRjgDM+ZWkVtfYpi/1dLPkfv1yC/Zgd6vZ2vnaCsBnLw1ooI
FrwrX+3avTJRA7mB/IhBpmh5fo4K9aJNWEMb6y4x9HjJ6rY1gmYX+MNZB+uGtw64kXORMoPDLq4y
jhjLisOcTBzEE7RukI5OZKgQ7VkulFEQBkyG4qK3zOdcl1epWk/3deM+lA1bxdQRDMYGt5sGIPVD
dpzr/qABNRmM2cLB/4asu79qLefKx4nuuaZO3EEa1cdJ6cuF0H2SuZ381/wQqW03enGSPifmcA45
n+Pj0m+lr51wNr1B78ZD0g2P0ol2ZV59pnO1HjT2MRc6RQSV+jQFr1ma8rZH+q95Fei4HUzoCdel
2OP7okp5S0p7WIKQ5zv3J9lEjwaLOLg+pmgWbgZNPlVgBzxDCCzaFFCdrmD4qu9TkanrgeNom+Ub
az5e9k9lEJ7KPDwyw+IAP1zVRgvEBsFf2e/mY/nc8vIj+VinUIpVcdtF8QtdjF+h7lpMVSAX2eCS
7ekx96OrsirZoNpTz3ljBDS+6JD6Or6+bpQECSqUAKd8AaSse9NLUoTHNC7uxUAOka3wl0ErExLK
7yN+PV6V88AliIxzLvHmNuo5FdF7iLIl7Iu1xcTGLZ03S0FVZOor6fan2cMwL9AFGccLW+Agj8lC
fq10e00V8hiHDde9C1YNNgv6wc6icfvnJuqMlV+YEYw2sbNi/It68djgIgjDlJxrqZ11pyc/JAHN
q61i9tYoJhGm7PUdrrEAnxVVTomzmu+aJ6Rh9GSKK66nGnTRSBlAh4+zFyIm3zKICKIfjGLcERDH
k9ge65xMZ5x8sNIxzqeHeY1JdfvRcgZIRQX/UxT5c2b0tw7T4RCEc3LUWoAPepbvIWxdq456pVFk
etHk7mzI+pgP6/2sQ4pMPdjROph+KAS/KbO+EoRjl7l6htB6w0SS6Hb6dV2d6Kt/r2nfdAONr/zg
sG5dxU1ZJ/MqI/6Abp/ZYdAPHf9QdZ0nDbT6jk3we+l/dqa8FzySfpw/EqShwAr5CV/49y9pfCWi
VK47FlWBZS6LiweTp8EO8x/K1G9a51im/rtqV7GSU9VlyqbL/c0YWLuYENLMGB55vTZUgWeica7N
qtlCT7tPtDn8OXB+uHnfXt8vpUZdyjbLoKtuggSXeyV2jSZOpeLuzIyU7SSr1vpE0kWUiqe4sO/V
GrMe2OZisjaZ2v0w0f2uX6F+KdVz0Uc6ymym8ol+My+zSZPKZWpicHcU0S5C3bkkqcF/5fJsd866
SpSfSry/FyHGV7e5H7G05o0ya6maasWjFnquHjJ6bMJqPxZB5Y2y3WaDUHc10SwLu48dL6rCcpOV
BNYG/TENe28wKoyENFZZDP796P/WI/3/lYjhfqlEmqwkrlW1w+1gQ+ESsV2ulGLYumlykyrqHYnT
p2x2E2dxvGbgf6o657XXsztfBXbiaOMdXqdN3/IFWJOfg5QxYdmaBXHww/3c+FKGYu/KYqW5xGvi
tm+y8NCbtg0X0ASMqmibLtPMbaJh9M7s7hmZ04MS+u+UGIc5u7cH7zD3OIMWgIwfxQcGk2SiVGW6
1F0IFWJcNv3TkNQvmeg2rsNHLYtOrjrVvc6snN5m+FAyG/OICnR+upvzxfnbRftSAkXweDOHE9m2
U3rPGkzb07vIZC/g+jT9R+Gbb2mpPBWd8sLp9Jk3D+VE1ZKn0WWPP9y4bz7Cl4eZjZCwRXwJcI3s
s67lpyBJN7pW//CyfLcUfTl7wufRhnpAV9JV+QXp5+0g7B/GXPNL/5eL99VKn2dZ1MYV0jOp4I6o
hTi3hXLpU+dkk3T176vz3Yrz1eaNsbHWJ7WF/RHDBunb8KbSlWuYpV5bjZsQuIrpNI8axZSXQGhZ
KPb4aFGEZGmNOWsafphYfvddv6y6Y6hUUzP3Y6tY3OiQjIukPJsAU5iq/LS4zrfkb9fzy+LKIQY0
Sj9bC3Rl41AFFDUCHGc097mB+amfmX0lQoFu0knnnMzjvy/xN1B446vpO5KpDOG2RMQraq1HMjWz
g+Z9FBlBtw1E2CYwynVtWes462Ez5Rz4GTONvLOudklTe2cO7jrSxpcxYAVu1WljNumdkxFPTjDE
Uo/KneXjjqnk+Prvj/z3horx1R8OvdTJ/LyLAG82QHV6zNloqNMaRda/f8F3t/vLYjr4cdl1WoNX
OHIHhP/NkQQYlHRsudag3v/7l3zTEzO+urETq+gdTfBbsiym3Z71q6bxEzg17VZKHJ/kh3tl3CwD
GOyU+Pe+lZFf7rzNl9iq7HNf5Vd4l+7MsT7WakeudOLFvbz598f7bkdxvqxMTKvLNIYuDx6N8CkV
VpQ+MEKLXE1Zop6KPI5oqLPNK8XQDkrtfgaJvouxTNi4P7seRVDZDm92oryMuXV0gvpstcphlMZd
YBXZVdpBpzIVbZWTUxr14jUMjGWiZBcz1AHjcENpVhFRakDGkPVnUWYvfV48Oc54DwNnJaMqXlh+
qsEJqs7ziMYtlH3K3jFIXOthadmLIEhPIM9/1YG4DSEqzcYzWfTnqK9vm6LbOVp0nfbyh5X8u9Ls
q8M80mutAAcbbZnH6UvqS76ObS4gAbueFQGOjafkIQ6F9Dj64DGuVlkfHgLV+OGp/UYyhTSZleWP
Dkk6CrpmAPC3U9iR3TDUqK999WAZ6p2bY+SzHGutNCZ9r/Y9KAHOhfZbP6P0eZn//dB8+xHmucAf
H8HQ0jSZ5hwFnG1E4YV9DAApPcpWfeiU4FHheOfAsgFSHi8LJXqI1GhfKPVnP/7kbv5mcfhqHTc7
Qx1lzGNrlubdXB2m6tSzFfw0/Pnu539ZpodWQdvqsvjUSfIw60cCzEx5NT78cAXn2uMv28Cc7/7n
FbQlTUOnoJurNE8RfnSi4jjcL9m26ZavZQMx4qq2PucecmilPx0rvqkT7Pn//+O+lWOvTy2vGgem
fq6nvT4NGN+82eFzGJ6Z7ELZ2mWZDz35jJ074cw6pj8xiL59ar6stwnuBz3OTAVkW4TZw4b0bniD
RqJ6eGaKt+CXxmRY17GCHR+khrqWPwGof8/V/na95/vwxzcvxsJ2YXUrG7yJHr/PzvTNfBG4zCJJ
PTnim1FnR/zEHqZbDzVT29wvsfBimYfxndlrrfjx08zf+G+f5suiS+o82b4jiuNCe8zqz4m6poHZ
qaTXceas+SACJPPcYuKTltpj4/z692P3DR6Dqf5/L4MjwnrEuU53NXiKFC65TWxAL9nDsfUYb9yB
sKc1+RlGGzkThtgJzHxZGKcqcg9mt5sqDYCQ8CrsSlVBuue5T35C3f7OR//LVflqjQw5xQRWoxFe
Np4M0p6AAUbDmf+VyecM5WjSXZDjTK7ECo63JQ3cRGsrvg3QrETgzfzevyu1Nf+gHqdzrtyBqVz0
Zr2sHPiOxEjHHzV2pGSfA3+qWEBNjiNVK5YzFRysgXPqoaF02RVoXQzouNaVjaGfWvNtxuCgPt9o
4tpVPsci9ApMClG714U6c0z4mEn9aLg3wFXEcAPG7oeK9Jthg/HV0jk1Al+PS9Zq60a3rVbtmpYu
seFqu4Rht9/QY1Sn6C405B2X4Kf+zbe/9kslHNHWiIUKpqzI3CvHVjc4AhRCZWpaUsNDMXehYFJy
fkNoMtgv/346vznyG18NmmqWTp2thuQUZM1TmfR7w8GNkcXWlcRqDd94a07d3vBpWDkWzmiqkB9+
8zfLsfVlOS7wl1eRLTjwhmwngqg5MFcO6FqTMb1nTM2ekuvUF9E16UgzjBb8dWVXP+yn81X924P/
ZVnuY3JNm87J6OZIGK3ltsvtX4XlnjqH/pxN5PC/v+Z3v2dejv5YBAPAC5oItXw7VuU5VSt/OUPF
jKa8yjK4sMpP2C7hfFf1Wl/W23Aw/KQZuaC6UV8PuQrjMkVZNdmIp9Bc+dFwE+iAY1HQkUZziS0D
YKm6dhtxgGexIoLuknXFswWWg6FPsoxqNohkwnTYFqcq8NdKL7a2bz6oZXbScvvQzMz+MPQ3jkHg
ctCb5xH+nKGZz6CqJ95XZYPc9E1TdMYtqsWrnFNq98sSYqmiVAKME3N2wIuLOLcvuJmfGxAjQ1/9
goPrwPywjoOmN4u+UF59NVuVgVxVY/hWkXEHQ8haxDNirgEYOlEOLcnl2wOUP7cwQ0K+KJXuVU9D
paDmZVarngg/8JADetKvr+yJGPeI855eA11A+VTHHVwJTt44GeI7MSJAitWlNcyhrnkPlna69TVj
XVTJRjoZ6q/suu2t7uiKcOcGxsGt1YewUDe9VTyRcHw9jBIDr+t4GiS71BnXNURIxRasmba8y5yO
MC/feMgU0Eyh5h8RXO4qd3xX/fgXwF38UkUfgTJwy2VWCYb5rHq29Smz/knQIVhKWZ6GpL/vzPgc
qcUmKvSrBt/8mkAVzzYG8roUQfJItgJKs5NzTL2m2LTMMhIdzLx5zcn99JSRuNwY8UjamkdCGXHN
2tXFGrnagV4BfHa1Ve2Kj5kXZhdJvAp7W13TApALH+EFOTsvgIsPtu2c87EMGFGQsaO4mOBBNK/S
3IYXaoA/acGedjD8vLZUGRMyVhQWPGkCT3dRbOwzkTfIGMN4iebwkVyAO5ONpWl0H49MRhu2mjEP
ulN7Sg7Np1TXUZI1yyKgEK9iMMSyfxZ6+quhKadazMKJzn3kcfkIO3cFXxVWYG5etLS8b8J2YzF5
x3bzqf4/z2t0bmvll+higpDN+FesjIijm/59aLVjIdudqtpL0+LSmJZKkkPpvjK+3xV4FdVk2kK6
jRfCNd5TOz9pafBo6BEi6OCERvDVVTjcz7faVY1lHmCxbfWX3uxXrukH3jT2VDtZ+WscxROmr24R
1/mlGMWOYI5fkV9dIrWUwJlsFIqy2A68XZVSVqSLak+hH79o0qxXGR9IqbVPO0veTaI71b5biXTY
DnBYRYgs1QnG9TSquyiIVmFAiscggxtZQQpTo1vLcbmEOqtFmfprp7c5HZrFRmuUGz2uh938MhkK
ohCdHRYlQjAtnMl5tCe1XDMC5hjJkQiUBhfBr7JxEfnDDb8VvO2Ye5nQDmlaXcp6OLhmDLJlKi8D
vQzCHFHCUm/M0zvfbo49Ynuvcls0KC75TDgO6q5fO6bYB3p8XSMD9MKClyLPgltRZpWXwmWtUJkq
dlp5lj7whrhkNmVtt0qU5LqmU9267U2oU2cM6bUoBiQu4qD0MGnamqpbtMc4dlZ5WfdICulpR7X2
EEJ0Ea56mL91rCmLEZfMjBxpRXyN1uRSNBXp6xBt4k4nzyuPjgaHFco5MC4c+XBGh4uZCO6GRKKU
zhxbHdC1bcxgwSHtXJX1BY818fXqxiQvtBUF5Gyhv5PKeGwzd0XG63XaTRSGafQYDvHt5OQP/syT
VIbOi4NxOY5EIQTOo25HW0EkTWzylHTJw3zJ1LK405j56FYJ71YsbdddF0pxK5myTsT1LVga9loO
LV33L10ADCL0aSz05kNamAvRqUstzFhQC9QiiIzTZcMqbIfpe6wPW6PAx9Y62W3i+yes/b4Xa7KC
18zMFNRpes24zdlklf67aBwkOuUs3rUmKlrIRNs6dN780LjWTPCRacqhsbhhGnvTcEZYEySTHjQr
aJeD7F/ihgUFiz7TjnbV5fxVBz3uQo0wQKZkj5bGGh42xM0i3YgmRX3gBse4BROf5ACAZjy2BmNi
TA0HSTGXZWSIEUvjQvg34XXxVZX5d3BTCQPLi2xha+F1qpUPTlpB4JFHq+k9mIUfZSN28MSHhW5o
IKPTlTnCIFLyMfE6jQk0+SpzI513vXpvpnTtpN3Zqa2lGDhxB5O5Z3dcWp274V7uamiHdTjoqzj6
nDngM6TJpl/iJq8ZsbDk84B/dkHLlMFL7+ARDCfnICZqHoCCeli8oH9WFg0Q62zQ14WhtHh1+oOv
hLDyEDf3qEPKctpLKyYY3cDVIjriUQ16/YNerCmwY4Hrbuh3Cf1W0AgN9dxEq6hhvs5PDnX1kAf2
+xAW1yKxoZJrALXNXiz8tiKjzWk2fTk+JWw0QmHiTKbtokZUsRBcGFI+sWFI6OuhPEEwH3fzlqNY
MVlIZnRTJsWwrJBy9qqzTlLbS+AI3c8PM1S3o85DnJjqqzm5y4SBmlCVjZoGhxIprhK4q6SLwcVb
xZ0fdOdadkAOhH6V1hI4VuczkHYtz2C3NnltyyLZJWB71PojcpxmZeXNkhDONTjvrarbK61mn3ey
sx+Oz2lmPEUWbHFRXTV+zyS3yb2YJO5KqyURuNZ9mAybkaXSKNi/GEzbefvU+kC2OmX0CPpbRbru
Da0KDjx3r3o7uWlMZ93nKSmQzbEWKSealucC2i0lCJudP33GufLmdNlOTzgtqfptJMm6r8JrzED9
YogiKi8A0YOhfrrQIwaenC7jKuc5ysSuAHc1ubdMyfalqyw1Mdw7irUKOUsVcfIWBdVZZXZATpHh
CXJOwUdJuGH8kKQoL5Hod2k9H54i/VXL0507/+TapUBC9ryA3V14lu2sR3M4kfO0NUyCPdXRIZ2x
Xs+sH73T6blxSIehnXltIzWv1EbkJwZWTZoY8zMcFQQf++kRnJ3H31q4vbwbwxlsGr7qKZs4RhLC
dAH6Mc1wI/GIKmDJUA8lvY14wi7YZZ3h3uqTg+sHB1T+h1bGKzWxTlIpPhLkJEBcNDJKh7pYVVYM
9T5coCmvXoh4HgUw9BSoeHAoHNaCyAQQYKjlJs/Gh8jONhb04YprInpj54ph1oVeWgLBfDtaQb3z
pNptuQ7XxN2xswHvKojP1HTnZjZLBXV4Y0M3nxPCVkma7RHHrHOpnmVntR5SQQD3GbtRElQunb/h
4PjiEjo5cQsiPRthZD0ZJIqRp+oe8W2ry8LFS1Jm9XLKVaa+tvJrHr9AENQ/Jhmc67IoN+yaMeaf
IErXVvlhdq6kL1J0S9mONzW5Qws17N8UVrV1FFUfQW6RqnGCsKos42m6dLS+a9FsJXKItgqICQF0
Xo4WwQX2YQi62Mvtll4DeWAkaW7mxpMSdpuuMrcUTNrJYMYNOI3J6mHulhWDgWbH8JjQrtlR4eRT
GQt4YH74qXbNJiUZUOcYECbdNsTXcKlFeEPcd+3loIeW6JTuFUs/60JcNyTDmd34nsi+XAcloVpy
ct8la5WejNDk2/Gur60zSdb60ioab7ZIy8K4KMCd7WYgEtHZBK3jr92M+1ijGUlFe8qL8Z7OTVQQ
OVdkpTW7Mc5VnxMOk7waXM7MMremSUhbgY2eWKGto8FEMKGP2N0TuqVjScWmEQlr6yxYWXlDavKd
MohNTnYGsQsx1PZB3rgtOVK0l31klkeIxZtSphvDqo5ZoL5OEF9dxFRhGl9EOT22YUU9mXhYAXjf
fCa75dCeE41UStld6SYxRqVT1WDDTGCf/ZufSUGwQjkeeltIdk0tpe4heA3DyiTKPXFrD2bmPEVd
x6CeRZb13tMdF7+z9Woq/i+/MB5kxj47jyY7Jx8XDuu9UOpTHKe34RQfQqVey0589Em3S7NOrgXg
mNatn1tH+4xQr7a5fkOuSwqtbdpbSfOMUu7aNMRJJ4FhHq5jVTh3teOvctU5FY2hLiZXIfYOVSD6
sJs4Ci9JwWEunnZk+qa//1TLecZikgd2RVmQURJq8J+abYjI9j0xupKjQjF5VhgcRydUFqqvAfVO
7HdtGm75kwJriK0u3EpJDo013XS9/VHyJVLHYCwxpt5UcS6orcdwJhLWDnfBbX9J7JwrAq9PdhXe
oUJXLkNKL8k3LhCE5B7Q8ZzWZohNnGMjanVDgYVjNUsEPb+wUT22ZfFoV1jZsYbpCGvnxmEnqseA
I12cy9Lzkf9uJtGES4X1DZUGzCDBy9vUJ1204dEofWQdWqeyuuaerdUb5LsbWBI3CWO/US+QcwpY
QlNjLcp5D4rVI5qaVRQAdI9RfjAN3alBcBJ9aO9Gf2CtySwVKISlLKamJVjZf1AlfiE258DVVwXB
WB6w5Y1ZmO1CU/Jn0bcoj34vm35/mJ0vOharkbYrHrClknO2cUuf/DVk6bYMNuRhbhyzeJvGcK/n
3CmS2cGW70f+W0VzPz8URJ7d+WFEGpy6imsXil55bY0TmiACVRcWnUqCJXZTN10k/sUFMzkCFe3h
Y6bpqtP4izHWMSxZ7mm7QpVZzQI3Xxnv1dLZJYO/i0Z5n7c1RUjxptc2C363T2if2tD2eKCeB/Jp
F2XkXkqmH7YIQg/nl+/l5Biu2gS5v1LelHGIrixaZTna/yzt2RFdJCVZNLKJ8WWXlWV/dAxgQzu4
7bN+wMHGPyds6x72wKFr+mU/A5dGbhjD4YWujmt3si6zyLHiOBD2co+T1m5cdkpax+lobmqwAEMn
8z3lj1c10y4YzIo+aPGQudxv9tz9RL9pMdIUN+3iTmhS26W6CVMGM7LDVYgkdjZRrRTBpUgr0P56
R4QMyR/MMcMro00YxNdbESEQyIu9X9hXhizXKVyVQFHMhREqZz3uvfkxmz+19KejCSJhpQnrab7c
ahwuo6h+Ue3iUROIeVNrbn2zBrfoQUd0zWGkcjyV1UZa5Zs5W1BVtjL/vUYz2uCFI3AQ50+6NPub
Ie3Y6dv3XucJ5Hs1wXA39cW2yuWlqu1XZyw+q0I+KbFfLdua1BH4Zsv5b5S+fGjT7uBgiuvQrHEa
uriZPHKK2hTcArPQQWQQFb2wQrXwEl3jDtTOR6riPVUUOnfGRVb5Y+3rt41lemi3aJ+zTUmz3aQu
Vatt/epqwKIQdjBGZvbZGD5bvdr6uXsTlYWzsIbkrLsZxV/GZZ4fybYlOCrM3X1duUtnsghqF8Yi
U/H/VeIT0t+TxeyCy7k2ZHayqvhBTC0jjeR+bO1bQ7rnMk9WxcD91JlHasF0Usvkok6AmwznVY31
k6qPV+EwLF0MmsDOayIM8rMC9Hz2YegN/W6enES4K38It6aqLGd96ZCZRGSr28CwFmR/3GiZdlu2
6aqznINN42v+s65+b5H6VlqwyzX9s4+M1TTA3o6R2+bzc6doS8wil6Dzz0NkIbtkP5ZvZq48xYg2
lWw82aGxy4IoIBnK3YUoN+fLIDJcFaPy1ji96hXE2+nSv0et1q/nq91MNgW7/TKO+tGdb8H8s2Zt
XosaciHqoVvOizM5YjcpXwrpz2dX2Am1l/2Sg/rF31rT6td1pj95/FxbPCsdrUOjadd4M9NlmeWP
roi4BONeDhBTldHqAINT3JuFYd2IF73k3BfodzxZMwqqC9luCFynaD/Oi51k5K0V5ipt4nthU2OL
lpjnTDZngpU32mSubHSd8+wHC9cjB5DlrGDuC/KrRrmaBw98IWTYuRxdQiPKeOWQ/mUTCY1+G73p
cMgbl6cmTl4TWT0oOBCtqbkd589Oyums/xrD4jhC74lnt8YESZQq3GDVDZutkvdbxSX/mqBTT5f5
B2v+eZiV2rkJhlwpE5dLmn2qWsA5RNCybq36xWpibUUV/zL/i98/Cy3vwagaXh3aMKZjejlltc0z
NhtbWZXuTcN9HMpeY9UEh9aWQFudbiEErWC8z+RjEa4xnInYRS/d9D6A6nr0yrx/UizUv3OFkxQc
KF2i32evRwFaPvdT2qxQ94htKsAV9f1Gn4qrnEsL4eWAGeV9rMMrKna57kuV9kXpZABc7esKEf4G
iLeyKMfyfZZ156qBMOH/iDqL5diVLQ0/kSJEKZgWc7nKZZwobB9bzJTS0/eXuzuiB/fsa1JJqYQF
P5gLlsk+isUlR/xhlslN9s5bPGVPrm/vgigYNnqiD4sintlIDIyNskNpNU9JVz0KyKLrIjL2nWbp
S40YZNO02Abmvj9vDU3LwSfUHeomSCoVfUdx0KTdYb5StHxGC/Ggk/3Qc2H3bX0EBYfsT8ztqffk
MZBtDGCo1BZtRyHbhFYcZt0BGsJbn2oHhd9B5nxt0ybrfO+p4qi91lOwnjpuQev/m8Cexy2i5oCE
AMlyrpJumsUik7JYDCFBu5v3yAAVYCxJDEQR7FtZnHR6lUWqiqW6MhPQkichplPf+JRFvRzWUJ8/
qQXaaeT0Ud4/WtIDWplR0BzNND51Il56VvnkW2I5dJ9JdC166yOPk6Xqd/bU/FAqhdpRO19a99rD
TnP1fm8DrEb+sLK1V1f+sKnU1ptGTSDm75rxnbLO3z+Nu2j7j/wfrFTY0Gmk4AAekw7mU3Ccsnmr
9vVMIVmibWO9cUWGaqGDWxAjcgWK+8oKH/hQO7q4LmWP37DaWsh3LZTY+OSymZ1c8TfqFPqRQOQy
QuCzaWoDGqcOnp+lRYVwyhaNqrKWELDDZD4LHotWKpnQlkV458CcaJcO3i/fpC6NocoPD99rEB6s
FxVQqIy2NsWG9iy/xac47S/h8IrRwpF5mfLUdOnVPXPiu+xrCdVDAyZiPqdLpV0UOcmJvkUfU7gU
2kXxvQpibnXPRGuIE+Wn2KPrEdFgh4K6SJqX3KnIBB64MyPZsMl094kwwlQ/67xTJrq1ulNuBUDu
lfsyOPl8VJMLE/MXnoPhVINK94IfKm67ymkHtOTzYNrbkE54YzykMVtbZ3pz299iegntK3+pCNaa
b1Aqo27UdZD4L9EE9IgNQK8PyL13qNPzj1fWDwVWIKNQr7DxoqWRgqE3L6VKGGPzm5/wVc25G7l0
DykNtuuhDy/5mOzbUmkt5vE17nTyUV0i7Ji8qlc9WCBTmOEmCHgkeg5+Xd+r6Ve4bE9A5qNRo5pI
F2uBDeAnIj4HRBduCnWvhAnoC+5Tc3hWiflgMbuicbp6rr20+vZCmxxYMqr7zkLnpZQ+ZD2OH1ig
pfGmMfR1+wDIttRIXnhbNWy4eoBjE211BIkU8qFlh+N/SNs0OzDES+6nNAz4OV9Je+H31ESMkTZJ
wzvd+cC/q4WiqOYW8hyQH0S3ScgJJ8ipDDkOAFgDU7M3jyj8t36rsB7WXF4A4zbjG2Z1O/VhCSEw
SyPEazvAHsotqQOW/qrPXjxTf9S8YvXJDDtkX6UgkNR3if6hWR75DBG/9/IWphRutWmFRufCIOYj
dOo4eTsdiqdGTN2t8Ero82thnWUG5ZNOkrpu2rx4JCRsz+6cPLOwzUSSv3AKGlDoxoEGobNi+bA6
6beUkbkqhuE88teD8YemDG+fJwoK9n33WKEpHqByUYh51bEQ9DE/2PG7EjTj/oeofR3RzPD9O+M8
GNn3hNuGAkI0SfXcyrBfNL63lihGMEe96k0tK3VzfIAamX8v3LxwQbUSjPqglkc1pNfC9YiK5D7R
4RpyafVcsyQYR/LGwKzb3Wjpezu+M1ZKIyWK0ld+K0AkpA4GjnuDRSWQwqU21xz5SWqF1zC/WU3/
y/5Tt9aBQ31lOU/qVdpG5K8opyvNixRCiNoveTOK48I/Fcr5HgLoNpvg/824tClXNkYokZpWW6X9
oKAvwI3S4axiPUVjZhTdXuz5h3nBfz3DOdskZYMT0pHAFOi9K0Kg2S9KK4vhUMAlvhk31buyZeTa
Slyk97+BrfAAuCZuKhvjjOyN/ZRn4M6U+mlJCPP/f80ON6oaJrfKeKs9jZ+p6Z3T3lH72JB3a771
v69YvU+Qf+tpmFG4lrCuGwCAYoEc9aJgI2M3qp2/IHk4zKOUYbV7wVE4LknHM3ZP0333OIDUtirM
M23CH0c/c3fqJaeJtmMlufV/vY8kyTz/uTR3g6iiJR2v1Ayk6qXmXmBkG5XeMxtMc5uESJ8bWEXg
3oTHzzuCXAA1N4jhsA/pJuaIE8q//9BV6TvAZZX1UKpRQ1AJuiNcyQz8Dc1sNYJB+KOjQiiCYRn6
xTrJTgPrRLB4IhG+zhDV1Ci1v+pAYzyn+P7v7ejvGU8/NreqO8eBsfxXbP3nyaEOOiZKSrME0xFw
TAwk+wHbCBdSh3HX/qhRx+3Di8I7t6AGPXS/M0y3VfSfII+XOvdO++BjazniQHphoaqVoU4OTvjo
avj9Quj0L7piw0eoP2Pa8/uheWm6kqr8D0BF6O43tftZ8T/wkXp3ai4o/xCmF1dSWm9qIvIJNed4
DzqN+4nZlswZj13qv0qNkCuDvVh4Qbys+zv01kVF6MBjMRjSqAmU3R8+mudS63WEOWo2a06UlupA
o31UoNrYb5SWDpudMTfbMN6apDUVwISqEs9q/kWlgmFR9fs3qyJiKvZJrsipPHAqzS2Gr9YZafyV
2giD7tVyj6IzNrj7URX4lpCi+ccjJUYY6dBGFFtI08ZSrrlJQURPl+mqRBlIpLG/wKOtDklX031b
fMZJv1KpgmfXK3UThAuVe2SjC+k88s75XgKK1nWTpdpXG08dl+rk5GcutT4mm04lLodKpkRUlYQl
3bEFd88v8HATD8fN//PZ6UHasxqtABig2GbDTwUEoAnpYFbNCU71wjZeGR4VePCxAc/7v3dUM464
FKuwg2+oHYgpweWZFYzEnP3xXd4I31SRQZyf8WbdYh/Tjm+iH7a4KS16aIx9gDWfXMB+XKlNqDQ9
mlLjSd1uZCJlx+UTs3tySnFX0aDhPkUSt1l9U9QuZITxPgebOqXv7PqrGtcBGVDp/AXoha0II/Pe
hNoq8n5nOlIJUBcPXLXtXkaQU0H65MUHL7/I6b9Uq8Bz3LSp2fput0pje9eX9haXt0Hv8A9UYlbO
b5v+GQnPKmGnmBe1g6aUbkayayZkJAeOjfZaUZAYMGr2JnipZbyNeWURL4EJpx5KDZ55QV5mNROI
YB2+UY+olmheXdRBoo7hILBPDJyaJey1bvDpONPKiqZolWH1YmDsEKIwQL49ZttSv1f6XxtBBnIv
PL0RYISSxK82cUNKYcZHrwLq5YeW/gpbX0lUw/krt0aXJttmSmwiraMTPfxjg5WMCNsj7TmPyDZL
SBSIUGxopTmF4QTHZrkpFC0oXvqO2HRTe88gmUbzF43WRUk3Opmrk2FAB7donf/yX4lmZGHjO9iB
YeJrlwvjOVeRDugBBWTgdnyXO+/zT+6wR74leeOCSCgsTJ7ETl94naH+o6wlDCyJRGe9jaDJSyPb
0Z/YTJKw08FuWF7s6SgruMrY+jIpZGXR870o+xhGpcPEka8cFrkeFd85FrG8XK0bz/zQxceEr1LS
pCnbqj/kq0wmV/4BTHTjV+qYOVQU/43dH+rPG8/96t1DVP7B0du2cbWVgtTrT1nn6b+uFz2DEdjK
1L91prxF1FM9RPAq+2Mq80eUklin0dpN5DrFQkhglVLRoOchwbM9TWgdgpch7eAeHVzt9cAkP+MX
ZAHFrvCunT/vGTSeuA/rYzinkH3KrYHm0wZynBrPuaNEQme/oybFzbfQo8mIHPWjKrMPY4F2my62
QZpT3IywL+lAxXq7f2+iu/J+zEFbSEceE9YFj9boyPVp2lOSBdtushB9MYm646uDSLR7oeE34b4Y
s1f4A42qttpW7GU2cmRquueq4k/M3LBFAxclBajm8O5F9sLz35jl6iScppNSIwsicB8Siap+z5Zj
sVwSov4gaU81fr5cywaN1VTpt/SsaWcI4S+Y5veyRKgom85ElaoD2ZiIYaRfGb6JavwYp7D01/N0
ZVb0XvzVtjioFO0BT5GNX0EX7ap9E96s6k1W70kGLTdQg9sZObZPzrHGcCQSHijsANUu/9CkfxNv
PYveanlhZSg3Hme8uAo1WtwqxrIOvH8XEMNSH99m/XfCstcw8xNXVf45/MNQm0I+h1qDxK6vZqi6
3Ya/UEuPLztQEvxSDOYBbFcTOmucwg5d21OstA7FiDUiDU1S7XPUHxOAYjwKBZKo854yzabTw5mP
F6YZ2beAemdl9HcN/hmFE73b53ryN6ITTIuDZgWwKIvEMjwIvf7S6RbEUQkKloUjAuozUdW7yrHZ
X6p9tqEnYPg6aVmq/2DeE66cSFmFp4iN3kTZ0PzpmuJAl2AXeT3ZVR5eB0P+DVa5A3F0KMAZCtyl
FsJmt/aq+QL04VOMw6NJ9bOva0c7LEbcgOBIN7oBHQrncNp1jwzLKn2KSCrk8OXDFqMoOO91p6Kg
ivspPUaQPtm0s+3mw/SLvdda+74AqVxDm2lglYFAg5ed6BhT5YG+sL15mU9eC3gGk2fksPLlhIxd
C35P3YVftsXSyesAqbyqARDui39QJJ+9ws18Fr3qK7RNsgwyuXI5ny4ImPurwNTzcw787oAU0D6R
xbU1jf9M0QXL1qwvc278BgGUFcTBkZXuafQ6DnQrayC2D11ER9OfzDAx9Auzq90NLzRC22U3Un/T
uuGbqhxFZVL4ytX/C2eQjMWMtLioq0MxmVtYWv8QJ26Hk2WUigO6W2Bvsq/anvZdkK/c0VgyQNeR
l5tp0btJWjK16WsTll+UMR/UZMkd+88CBo3aOUsMlQqkXmEMrKJIX/cxe9GYUDWJvejgGfkHYfMt
HyjH0Gka8MrRbNT/2KyqoTIWeZN80oXIV6Gc2GlM2Orlw+kCQsn8bs4SrV2DkLQ0o0tiFbSya0Ii
bMpQ+10GQ0WlCZPM5dQ2lMrFOkBkCWWH9tiF89KMtSvt/Dd79P48n03Crm4VK1YzsiNNtEVjoHZH
E4L8efoEhAbay5EfskneemQazTT9MN3sTcF460pH9o/SWNuEa78Q4MoNWvNs2OCgCpQTeodGjYZD
pmOe/cQz8PsKplUkjEts5Sb7I1ovRkjbfnQ28dACrZisp04XZ/RAkkWoo+xhOOO9mZw/NPxRNgyH
V99KinUs828vateuG+9do7GOY2phWWWiyRq8jL24GCQHLEGmR1qzhxKJ9xOG8gTMZn2IkeqkpFMe
RpvwpAG/du/dGWMGmnSNqoa7KFlkNbUPbQTdwgjWm7jxjyXd1mLU9/3s3Ts9sRZa6OZrbSqJLLz6
2VL+U7n+U0cN3qjOsvCx+504jpgGod+2i9Qi8ewn9NjL0GuWYu7XSZd0S6F8teREubcL8w9nos9v
+78eqq91A2Ia2489EJWVzJxVnVAZL+0kpLZJhu4G4Z5Ycom/VL4Iy/mB1jBF894BxsvJ36crGdPA
dubb6MTBMfC9o3CQQiRTFVp0cDSNgNDMcYQzBiAd894Mhg/Lrm+G/hl0NIKNxtkJ6V48z1Ptyubg
9fMqrPX/0MxY2yx/UUtahVo4PFd1P6xGdF0XPbM5BJ+DAMV4CmihzYO39fPuq7MkAqzGZ5Jy5DTa
szPO69HTzmk33l0yN8tG4q8t6u/RRTHFEI48Q9aKXw2h7TRK7gunJFTPAPR5mSmXvVXjr2BbKEm6
3dazjf9kY901Pe2WWuO9OW5PMQ+HpNSaZ4oe2bE1xVPeOMYavNfD7PK3zB/CbR0i4ISRVJlOVMxd
wQ5INJuB6BnNbtNMyaogH1g5vvaaztAPDavcq9qOOwwTNRbnkiGmKjRX0i2N141KSobx0Hf5n6aB
+nQd4BfU3iI3OiJ8sOqj924uD5Xbv8d1jdzQmpb5ps1HVK6dsxcm5zp/cO6Biv3ImmqduOPZheIH
RmznYuxWaQ6TF5xzt0YuhSiCWIuyMhWS8aachg2FG/0XqOcVtRjxllNI4bTlexljkLHwTHpTXBEH
0RWRedEk5KzDgSivya8TIpEZbNpMpKAfnL06cgENTRadFnkZq3cQigt1FhfkMAnpqUf+OzvgQ/n/
CSCq0cXIO2/zJ+l6a6tvbhY4orDx9kEyb7UwQNgsLbalF54NIU9j3+0DrDIVUnMCpKOCozRMz1gj
/DSi/2yz6N1CKE/6JCVW/00S/WY3Jr39/mNE6Xkpy+jU5OaHnRaUkAZ36ROxLrLc2KvHV6AprUVa
uIzCZ5wKUBbzwL/rh24M/bUdjpec4Huguog9yMmMwcZmRfLVBva9QcIGiHGlbXtkUVat1VUo1lYP
pKR8VCzj51hP3upsTs+JXd58a6AcMEfBogsm2MehtUc4FTR3d5VJ+V+XDo+Ec3j2hdzEgXvw/ewL
WVp2Dn/sqNvq4LQZPNeoAoC01YAZ0kRLX+3J5Htj4q4d2zlOfRvvMiCS8Yz7ZN145ASJPZ8zAQho
IQtRQtk0KDwB+Z5T4OL5IHBVpZtUhNY5c/KUzwMJ39feiTzSWuG9V2y9zNq51AObxNi6ePihMsZO
Mxv1R12Bdece/EiCAYu9AwZsn1aUwlWWs1J8XQWcWqmRXrvI2UwlMjvIGq+ighChixKaEmkTrzTX
gZ6L6EKVJ78zaJP7PHGVvl+Qi5/11jjG6MykEuhFMtYnI5mTJQFl2GYfw5T/jfZwtdL+kYjkL+es
bprwGk/6tqTu7bR0u90+/CuNHqHbthgXgaQ3FPrBga117WgxBxktNoF9u5qxXUwb3ksydCecDfSN
Ezag7bIX7Zty8Rae81vHdkRxJDjMcFT1wjjFLB6MyDZOGHxUvra39foclu3eYQ/wfN3jsaKXZmS7
BR4J6i8d5cPCL8uIk3NXte/a7D1hhvdoyFFMhQ8a8pcUVqcW6xfgMvd0iF8l2Y/s0egAjTLH+qfa
X2zhH80MeBF08rOKL1q3X2ZettXr+GDlzd5Fw2dgkrmmgZIqgYbZ4g5XZOA22cBUqGbG7Uad1CaO
69NUn9RfzAUQRQ6gS1QVEtnlYOdTPFlV2URrynMo7urHiOMGV07SQekidE6tJ3X1Z6TWIXUGKfUR
9iUzwhzTcEP2WfFdTE6zpK2hK0AfwMdm3NMdqE1oVU6ggCfzdRLpW1KKs9NOH1A8OIFjoo6ZQapy
92H1drrQw9ilhzO+5IHxXBRBsQhqG+KFjkt95+1NGdxjMX4Eo/ZEt3WFifA9wjGvHb/xEnqy+fEc
q0Zkfhjn8TMd5CdMUZvyMJVC3jvA2CVIbQ5lfwtd7q6+Htr2MKrTsx08bt7QHiYifUZVVMuRovZG
j5trI8Xdz6sK3S0kj+hj0uujSkwp86hAxrIVj7zD29GmmeTH+pMa5azy7N1QZj5vTASrsh4hsY8X
kzM1qb1fBLPqpWLwANd5RaLzJeitsyX+Am98Dzsn2Vg9gzPAsODuI7Eyc4/eoghT0pv5lkz9iZRp
N7Jvebk8tkH5rCxO9bre1kVy6Avj0KY2vZRyWI51/wfr7DnT7e+OKajKNGZVfuQ+sCxe/bkWYlNi
C+omzXNNao2U9lOUF+TaBl1oHBEMQ1/jwLw3oomya5pv69TZZLM8DoV1czqQ6ug9teu+c7AhMq9j
St7aCyNZEhHJRWhah8GiNBb6Md6WeGD4rseoSaTSTMu01hpYwn0uAOLnsvRWbdNqm6amaEktajSA
okS2Ne6hcknqwd2pAf+38OcJy27DRoU63XZ4jSQkgUE2rdnrlb1uw/GJuPxK1+r/uradqJ9R9pMc
sCL0N4GkRubU1rIuva3RzNO+ietv36leXKvYzcCu8cw6+RW0taJ7DhOLXdV+CYf2C0b2SeFj9QIC
kDnR84vHezz4X83Yv6mzxU/7DxxDwWJmhKe+vQnm9ga9/mKMZo/7KkKPUvwOZcxytsKzV7kvhB0P
Ab5dRWNxT10+sk6h0/6VASCbGEr6Qhs8IlsPFXk+EWj4/A7iiFDc/gt6ANx9CjOkplCdGC78pekR
ep629Bz7owjaN3aOdR9OV6PyPqVyrHHDYTcOpCO4Rx6NKQqXKlqmx3zre6tYjJPDYzfXdip27APL
0i8gDpgrrUTbRS+jDqw4/c5/oHYFYuc0g0yRz/kS/Wb0nak3QFKipp3q7GeMlRzIclWGI7DjpZM8
k4i1+TaQw/vQADmelGSHDS5Wd74sgnqe+Ei0eI8Cd2/aybs2Ag6rHCRL/OZTmVjoKG6pf0Njxsi0
fB56cVPZk+WiooDXnyIUaEzsKkZvLMsEVhjz9JzO4Y+kRbhyJ3szy+pXB0hbGPWuKv2bryOcHun+
tRPtzTN7dk2KbKEdfnaA0WxBQW0o2SRDAViU2uVKIe/xmT5VLDecy1j4brbXNFp3nNNrz5qPJuxD
gtl8l4X1wZ5R/UHAGgPmZAaMw3FKT+3bI14b4Iv0Ndp4Hlq2lSyQROrzmxnnz5pmQhppjg5Ac6MZ
/jMJnNDLt5d2bBwVXU7E87JMcmZNhm86EWkByDOYTgrp3sjyu4yGo+Bpy3b4KlrWaURvZOE2FTlS
tqmb8VG7zYFK/y5qqrfSHB9C5gczD99sNAzdfFiHOpwxaEBWx1SfOuo6MA1DTmuPPc5w8yer7/pl
QwC1ED1prx5qoAlzWgei+3Di7iRn8QAWvAY8vlWzyWOBhRb4DGpCqOO/TrzLgbph5TSvgSNBcRkj
OCMqAZ23TZCzM/vyd4jzJxx/d3lMcGoHmE9XIrzViDN16CTpeEHjhtzCSaTiUc3TzjF7eM6kS/AJ
twxz34IFGeHbNka3LgkL6yH8z0UbY9kE2tGD34E3woOm+y71ZY8eBXqL8MiWAN0PSdqi+zqYr6h5
0R7xjQyJF/hSktwAYM1HqPtfaZefbezklGmvissLx8b4aGi3aui6HIS8Qaai1ndeCbrvrY0bl5px
oQ+kKZqz17KhHl51LHEO0ndXn1/6kcRjxgRJhXsqDoOnvHVLF9hZuJ/Y1jKOnMmtjmOM+GQx9V9O
Pq2wgH3SqnmT67NO/6clyOc+XepZOX0Quyk/C+Hvy2kG5tTJc47Lca6oLHa79Vvjq51dKuRYZTL9
6mUxR/sQIX8yw9CF7sjgR3rBmedu9BkPgtx1n/OiptNOpGQ7VrsjNFz6MJGXSTC/ScASVZOdcYDe
hRzTsUNdWWl+IHCLylW0mjPQr5N51f34PNfaxa40qOfzeUjEDb1LelLpex6bT9k4vCQJcs5V/uwW
3SZLJ0omDEESpr+xqV90j0IDX0MvPKj8xnG6P7UZTNQ/rbxMDtJoDxzV5opAeyFrcS6Knt67+aJ4
a16aP9USy1zweM9qtAEQ7z0wxbFAXks37BMCwgO3bu4GsmlQzlcxdZDbiUtVZ6RL7OdgbA7BHN/0
AjyLQLdx0iE3VF55BNtwN1q1xCn9ZO4tr9CYdeyerIKOFZUlMYc3GjfPOD8CZwkOhfCgiyWQuqiS
Js14wjry1Q2x+mOFF9J4tnL3orlsmhQO9/BNlvpQPgUB6QwvprAzIM6IEE/k3HZNn48BQj2zkB9a
BvBqhCJCxe+lCeYeH6Lw6FCFaGA3LEbduMMfnAEViDtMmzUd1hc6jw8jhgjlZfMH4EqOsFw+OtDJ
DdemhszO5+A5oCMzuWgAKxNgB5TSNINSgdF9d2N6Boj2KQztiXrka9qJb6Q1CbSA2iYyA7egSr4z
2LgWEuguSLqnKeivtWw37HR7p/czRhwthVzKm3pItax72E3qFOvi8cc077YuAJok7ZdlW6pwA4LF
xVR7lZaI8IUzGLLALi8iQIretW12aMhckLvOfTB9FNAanWyGZzICKVBO7/MGsGK0MkMUJu0Mo/Qu
eO+qhJCmLWg7D6PKDOb/1Jqva/ESyeYRZsahGKJ5iTUVpLPUuNhDqDxrKd4kxTZikjgDr8KbFPcA
aEXaY5VZxXLd0yMc+7ZZarH9qpKHCvYmJdNXymbrqZRf1iThHMpy20fatp0SQXehelIbWuIbh0p2
h467puiG3sO0bAlX4kR/BKXFG46vGI4CyUhnYO9gJpu5pRUYrsUsdYA1IP3CKfghg1kYnRwXdJ43
Xk39JoDpsIxh76XElAPTFF41Qi7mQ0vKbqV55lvKoovqsF2WfXKPFb0vbP+60Lzn5GQxK1APVF01
OgQTBELscTBVd2HcmG1aLrAbWJoV23HJzoi823WuprcR/4YFPqA/Rj+wHOadP7FL2JSHqfi63SJB
/GupqO6Kk1XnBM5mBG4cEIKnJbeC8HroVPgwvwbpTOAbbwCSrfpxfp3gqfpW94Fq1D5JxDOwQ9q9
U7lT7BdfHRkaRj6LPII32DbWjUdAnb4dnkfysAIdCzEFR6gkdNTCdZtZyxYLE9Dpm6qqn6o0+E+f
k1PTMW4hO6oV5XQi7enPJvZTFFlrrP70wnqeoCSWIS2OSqc8zpkya8m+lg1AFzuAwtw/TESgZngo
Zjl/F66YlpKe/5jqb7bdV5vBB/vfx+lbxbMmWWHBAC+/khKyNE2peO4PYVs4cPJwqkeeAOgysoRs
ZgYFzwa+YSSoQE7NtMxERHl4tE95gCcYILMot/eRS7pB6Qe2J1z+IpW/pkunzR/DX4D+77lD67jJ
e4LlGCRPtTXr4JL37dEGJW948b/ZaWo0P/p2OlUt3JhmHBEWYtMrCAGjUhDSxeDGWnEfmiZdEy//
sZ+fVG6rV/gWj4JtqADMkG1kbWNSWYOrVRYESmdhLlqAHlJbkl1uYwxNsFWlvh2FPVzWSDpQut3X
tIJfVMAkaFPa34nzrcM32BsWoAgTEZKwhblQB5a2L8a8V3TddUynz3JSjNmC7Ax3Nlyp0WqleRl9
99lBttMy0w/EKc+p099goS05eszlWAa0JbOHWSZb35FvAopf5nbrdtIezmR8EJNekPnaoaz1agux
zukQ9agGMGFAypiCvHzSf9mSfTi6Frh+cbadeAK1PAPgseATWPZzYYHIynWkFAcfkEgJJ9Qcz06u
XQOTSnlb1b/63H84iB9QCGIKBHlnL9THUjC8JWXOGRzlVMOSJ5JPVqM++8dYztjOJ85ZG+P3ug9R
kU6MvenaA/zg8aplwGTDho5FnmzUExLUvLuwjBeGGm6N5FQdSBUbuOf2Hjkz8BINZ0ba+ebWEMlH
MlWATcLhC7V95HG4RKNJgtaIdImQqgJR2aIIwfZVixE6RZguQ08D7QtgfVmTo2eWeYxt6xqRz/lU
ZMJGl4fK0Z+lBy8jrP9wS0Zrn4OrzCfedPIEA2xnTBSxLbO6Uzw4c5ChRhOeRpQL9KjdSp0mAZRS
8g/raw7bhy/HTxR2H2kNph3fhXsIxH7VE2Tq3fQUEAeh9XTtZAP1YryUTrNNZXwB4oQsP16B1Khh
KqkrPLeO+RgBmS5pedbkPxrII1QJFqZrHoyqZpqiHgAJy1jLQYe9KF/ptB2kk3wjuH2cHcBbkUGh
JJDFTT1gM0N0TKmmAg965ASl8LbEbo7bGJEB/amNeMVpZ5xAaG2EV9L/kNfI8rbU2xY+nAWtalGe
ih+5STVsoCcqG0yZItQQ5tLLDs1QH0x/OrTYaOQ6QD6q+uvM6F+LPA0WGGpTvUwIHJuqeskpTpC/
UkeM+0NvhYduqq4z2odKUkTXZgoM4W7sUeKAVAHMs37BkvUwptEuQauBPIZKfha/jpX1lzXwCQ34
wF7qQ6cYz/5cnKXHkROMdbLAKKvhWASIJ1pktcZsmefzi1U0DXKfEHqnGaTC3DN5wqp4SH7eETMY
XbWaY1ovNZ22quu0pWM1oJIg35iIM8RWsm6GzgQmqQHu8sTrENeAwSNK4pxomdkt9WnYkLgco0Kn
T48zr0ZAFlEFUxIeaGNjhgIfLwk5s+3kaWRnrtJp7YTAUVkfi5jR2XZDM53Q9t6mrtyVxPZJ7+hb
K3HlJpmQKzH06pHMDRUH/zByGjiiAuna0sEf0LM2S7aBiQTfs/N1K72jMRjXvGXiwRamyNwQlNLx
vbEng45OtB9RJkfiwzenzvZd3KNLi/HV0Nn7LOgAEc7pJqbwOalIsoGnT+zh9WyTqqrVR6SM7iFU
JaTI3sfZ9FMU8w4s/M0eczqz9XtZCNi0eLVSL8P64lm351toZKuYGmdt1e5ajjl0cQAzE80jqAUK
bgsgMHd2bR7+FI179935UozaHeGTo+mGT6ItnqnJAcqG2OmM40IDgHMdfUqt+Fk41sRmilZJj1S4
Hj8JJ/hwnGRvaJI+hwSXWIU6mHQ3OeuYfoY1QZWlUb+G/UVvt4KPXloo3Guu2Emr3eeOQ3VgML/p
SV+kggTY7RNTkVpeae9LQSEtcpObUZnZfgoltLxWk+so6l8dFLEwCsdYhg15SLW7S+smQoBnHckM
5ZhY/w306hZ1kDyVyILFs/UpyiE00LWweJJJC2fNFxWBiv/BHnrIdPmpXkQyovFvAC3n1Ns6OWnQ
AFI30M4tkXsGpdBmHtJTb7a2NXxNAhrWYDsHUoW95cFomk1hLnWEqhYNfce1q1MgGOVXm+TnMNeB
R8Lzc8NwAIJHwSYN6mpR9cj4mKPhL2JIvDYALtscn2omLyyKrYuvfeW49CXH+ZpN7lMr4SUW/VtR
JXKlI6MzGRSwIk9Q7tHNox5BiHbycJf55Zs+j7BcC+OvJC+zMJkhv8S/b3YqpC6AYA8c2p1hvaHj
/By7ol/+D2fnsVw5km3Zf+lxwwyAQw56crW+1GoCIxkkHFrLr3/LY/SalpFhloOqrMqMJHFxXZ6z
99pdpwgCNTYJ1NSe/FAdW62ikFD68ui12VrP8R7h94UI45/aoS03pZYe5ejxBYdXv39rhPWNa+lb
VtZLFvJQRcY5oUTEvLAH/QpbTO661HstTVSMeuqtXM/eaxJTRFLdOHV517atu/S8bBP3NLpC8dlr
M7ULBLhaJ+6roWbzG413a+qf9NS5JLhSegHUDQQcHvwYPWaRaPcKOGRb0TmsghMGFVqQXfKUpe3W
bGwBScK/j7oWzCYRCoKaZeH6bzIoWVTqj2GYySScyEO1kS6B4O7lEsj6PsVhtPK5lfn0tblBPjce
HqsWIRIX4sImPY6lPc4SSeXE8BaBTyw1Osa3JPO+E0VQKAfvQ8TW3cBQT1376EQwZfJ8O9nmUbjD
PsDzmQTEKfkjJ6rC83/R4Pjg6yOWj7BDHK1nuxhY0sRVM53XBLaQ69snBzjkIsxynUahRE/ZGp8U
QICGsdqnTc0Xq1/6cXwi4PKh8ogi8Im+tOk1LUTovCrCEkwSjklzerE5Z5Jlsfd9czFC6F9S0HsW
Zn6rBrxpxDXFFOvZ0OniNOibadUCJ2smEUFW0N47neFkz6j+ZlaKekL/Shwwd7XpFv0fi469mjAU
L9q6uJWT9zhpWIywN2i6ezepJ65TrhpRc9BRj6wQD++NUKPm6t8peYYJvCuhYtZznBOs00qGJ4rk
o+3slzC3l4nH+QPK717d4xLqasjluhtNREdZY2YsQNTUznCs0u6s+Buy996SerrJG+ND1ObzOHCs
6dwHWZrosc2tnJxX9WURxUcGIX2gmfarUbrX1DTutWS6VK3xULhiPTnjSjKWxKgdMcG9clVmX86g
HMvpwVWDILI6m15V9m54Bmmt7Kr0+AqAV/Kq9dyTjMB2Vmnbk2aefVYKEltSyljg1VEtAkjao0am
UYehs8q7lZnithHJOZEevaf4XBcwKSY4KdSrnMb6hZV+503psfXHcwW+fDkZ9lVvLLwUs70wBqzi
Je2D2RBoyI3yNEcCV2/40MPsUi8no6CIB3I6JfiEihQqult/D2A8VFhliIGgku1+pjo5ZXJVy75b
Nh0bhTVcOy6Pdm9+aSZbvNDoXWNDUf0kq4W4NMGr0IeAkIg0WCZcZhQXrGinr9ZFrBAVzqWdnHfP
53LXOP5FjP5tSKk68bSDCbJIlaO8NPvixn0uYPBnA61SMygR1cAWIn3qlxHoS3cud0R9bqK0QMCM
ujmCV2EZaEMA6GLCGPBaRL44an14F7HxYTBApjB4DwJxhO6VT1w5r5bBMSfS5720akc18HdaAxtn
ns6QUiKQTNanazibgQ3FYczVDW7zAg0fsJ928e/8uj9AWZ0f2EwbM66ZIm3etVr04E/eXnb2V9Z2
f2Fk/4GO6vyAY4a+TOBvkOQbpOmOffDQuNbf0hf/gP22f0B7gza38lALMgbTim43IR/GcJYm9bma
4p2TPyegLJwEoyqV9H9/W6Z6Lf+AFfzN2fx8v4vysPl//8f4vzql7Soe+Dx+FN/QhwL68dDS5yMi
ESVy9qbaDKNb34xT/sAF5JbzitegRE61a52KBzB2x86O10mOwlwx8AgM2hpiTv7ybYo/vZMfkMkW
KTfhOn62U03wdqxenTrc2IRdB4gWeiYH1uezlbnfCZf0QLQbxVsLZhzPFDPopaI6JCNFTYMytqgJ
YKNZSn98qseSYZv+iqzkfg5NCv+cSHuYa0NVPYYjIEEwZB8GIad/+ST/HIco7B+wYEe2STJy0dv5
Rn3jBYKGSlMjhmrWXIN6NDYJ2YN0F/79ezX+9N5+wCrRRXhU1rJk52rdk+jbexXvo9XyDoUFstGO
1RcyR5N7j1nvP//HX/qDUVmmFcSqiXx2TYQfpRkdLJtb8uDLT71FLhzakrrJYCGOKc9NnPxlSv5h
xts/iJWNo+lORhjJTiCgbyrXW0Q1bq9ZtH9BYv7pF5j/PxKTmo475bMb74xeQHQdsWuWXx0diX9/
bWp6/9MU/LFi1U2La1il2uteekcu70a5m9VJqmv5T5Scf4N/hvEvBNU/fZofK1iLbUWnphjvKBg/
45bmJEQBzc5X//5phHor//BxrB+rWD1DXRRZH+9wzh6kiy3MnOgONYXzFuvUJLRsTb4Gm5ltcSvz
VWMwGj/KkA5UPV1jV78BfkSYm0RAHUZHHeuB4YtLEqF4A6KgD/qTcn+2lYHHFHKeP9TnvMPNoeuf
6F3R2pAl7SbdYXLrv3ymP7wy6wfKvOySDgnnxADIw88EQDRmyLU22n8ZAMYfFmHrxyJHO310AtoM
O4FUwIliqAF8OBLBvtpMGXhUdd/RnwiV4SjvmWuffNF//7b+EG9g/ViVaHdxoQ1EvHPSYavHwUqG
5U0Ph4Ea23+bPZZ6qf9rh6lDKCKN0GMAG9rV9ft3ndCIOk82//4J/vjyfiw6AvNDgUgu3iVO8RTS
eS0dsVbUcNUlQsjyqWxSQzMcEirgZh38hbr8B06u9WPVyeKMeN45iHfTpL2VrSS+m8J+YNS3qSfl
kqKa8bdP6P5pfPxYgCyK95kM6wTlDb1S9PLsTk4BAiV0npXTuQitL4X6gUIEElbQ4xJ9WHJ9rT46
3TykY8Z9pKlw/Amll0+5XihqltMXZ+nj/nYrDMQVhZi+nU7hhGHZxMdVUCkPqdk5sfbW1Rmd8Jwj
ieoymMmEGEmfzkjv7qQsz1bXrXpUEFqLx28IBhBT5RJ+Qb7QsxlnhoeEhbuuliAfRaSRu4+W1t2b
sffqCBP/QJ6gz/CWfWBBsGwe86J/rmJ378/p++hjB/bdlS/gHnkzqvWBljxMz2Q/uNFWIVAa29wX
mvlCE2vnSRSoaeIe4zI/1Ka10gA7TaQGMcM+Qwsuk40GqvLd78HOv7SE5N5JdMcugxhMTQIyWwyr
oKblVsuRT9tAAZzrR3LX0C3Yxmdrzh+QbLeaHH6LykUSn5IkvO+07sF1p29ZuO+k1t5wredGl2Vb
1x6P2dCeBYYmAB+cjKjej/AtKG71nroxceOtG/ex7vQ3W6kPevtCF+IUGvV1puCxQCt0Y5FDZ1hk
R8KZi5ppl/U0hh0ic+32PkC51Y/DyqakDi6y4C5n52tXGZwqi+5VgvVo/FIByAAd933kXmsHimJG
LGfiAfJDECuhY6aSvbocnEdhFwfDKx5s2HNdBzkYTZs/pnszrs5FEN5j8wLJ33M9xXLiWHXL73Oo
Jvvfo5yGhZmJr3FETEpEBx6wBRydxz7KrzL0baWIPXsEwsZFgaEmJLuHr/zfF4I/LdI/tlHHS3He
4bHeuUK+K5QMbnyG2/SX+f6HgE9h/dg3TbZM4Xfsa5WFLNQhOhIk76nxqnwRT+5KBBA3BiN7ESwx
VO1uVDpAmHOjlrrc4i690I3coRCCy2PsxjwBHQSXxSLSsS/oWM1Gx3Qjfo6GZVwuMAVv+7T8b0ck
8WNPHqNYJrOs2fPt8MEq25twlu9FLf+ygf3h1Ysf+yN9RGBbbcGWz+05Zy00MpfGbvEfn/7H9ijC
co6tXicHA+Bq0CB6hMUYutHf7l1/WF7Fj01Q9/NgpDrDz48TXOIQfiI9P1txeldL8aB15lOoTW8+
UFgI7M9Blrz+pxErfuyMRTixQscInS30VTY+NMcI7oey+Mup5Q87lPixMU5mqzeV5MePVUZOWdNf
ZuQjfk+252wwawurvflvH+THXiimpu1tr4ooT8ob6Wt3g+4/JGF1++8/Xg2jfzhR/j5p/q8TBOrV
WWuw1+PAjMuVEN4j6vph5QC5U+tIJbqdUf4td+NPv+zHMtI0GAY4ThD8gF6SvSESbI/2Sx64G9Oc
V5j3NtpU/mVR+dPE+bGm6EE1192YxDuqkvdqTlqMAowqf8lyUQP4H16c+WPat3AQu7mN410zpHee
O66Vez0PoNRrcv3v341r/o6Z+Kff8mP2p2Un03DkQqE3mgEkm+piYpQfNlbHhnK8lQZrW8hvO6wA
FwCm96kPmwBU6OmQXiURnCjQCir6h8G17yo5XYkN3zgZ3XufZxa+RNdYWbeEfKJmz/1XkUzHGoZT
FUEV9Mvos6eNubAy69h4ND4da59o42sUtodu4CJYp3dCzMuZm1VYjTuTPVYYebsMU5WshTZ8Uajm
kq+NmFLpWNWgaBGBucBI/ejkd+MuDYxbaBeVGzTKGHjC48lDN9Ep6aejk7ruaoxjcHMh1kOveAwp
pbWDf3C64N2zink5deOzy4Yxd+h3xpBqoFbwZ7reeBZJ8BLogIr98Dxb/cGSA9dz6KhOFYMAlFT6
RANvAqNK3OaKM1oW5AE4EHq6s1/Vl8HBn6msuk6qOFZoWFw8hHp+m2qQxaP5qW04hrU5qTXYKTfU
5WnuRxU+yuyBlNi1P5baonA8GmXOtrCxs1GWxfYQtfQ163qvZdpL7TrXwRn3Js+z0AvOCVOpWtbc
GpdZl3x4ZfDuyKk4kAfyVNKRtju6sYlrkPDUHSLN/g5xlBkhaG2C7I6KC1jpNTuFtQyAiQVuuCO2
fFgAYlw7DTDvaYQwXRgHGbm7RoMhNNjxORzTX34AmyaxsWFE9fekz88od5ptVthrdX5M7OioLi7w
stbocK8cMhUEhKB6a3hUOKAqHK+hNqOi5BAoZgikwuo+xjg9iCG8mBBiOcEXFzOCj1v0GHBdfW15
/Y2H7WrUAnpkLT7A+UTIRAbXiYZZZ7o3ikYRlOlnbmqHyPF/adP8a1YvyNG9tzCATNL6DzrVPUzt
6ORbwzkGNJ+RA9wgiZ6Q0mevtkEPRomCQxtJhE9rEOCF4xgPvZdcazyf9JMbpD890hBIYurVaV6I
ZaFLIIwWGsdKu3rV5+Yws4E0TSwpG3v35ijwWMbuKbH1W9OFajV1d5WPqElswtLzF5UFbgcB+bWS
RQfHq26I0ai2lpHdkyJaKRT6y9QgNDPS5FOBkLRZvyiiYOUgBaUgP3vB2eAaQAR0ug4lMPPOxHSt
D8kTQgIgVvalJMJuKfhBoW5bq7Zxf+lE/tLMpF9XlZfRJFM40/F9dJO8RpV26w0l6BVyD72CVlkU
XlBGIVWPy11mYnOpPbrnTnFKy/ZslvHJDqD7engXOYPh6TKDC2kFkiARc1ijY70gwN/4bh4w66Bu
2hgWnfS+DvPbfLIe1VuyaIY0MrxW7Igah3icD+gKw/TNz8xHpABnfYKALuNDblbxSg0C2Je07riZ
ZPOXD1U5aRCZjW58H/fzpu41DXdOeO0E4eZAhA+RCM4yoiuna3B/eoQGbs57cauTU0TwleXBYHuu
sergk8CaCpP7xZf+I6KhVeR3Rw7rWKaQYU2Tv6v80Fg4volOJR3dVdCG3ypIexz7TQM5OEvSj26s
LgELlztVCVni9Ukz3WNl4sXMJpTUiJQc3dKxswX3eq6f54moAyyW3VGRhTtKT7FrbBAivDao1Vax
qZE2ZuEvpsWypfG6hZe3iuwOqSArd40+omWEoPe/KdltcGRmX/ioEF/J+Tajl2tjm1jWVfORR+TG
OpakrEw6i58iFbBuKde/SGWD0Mew2vip/WCaA1IarSF9wkZIZvvogeOCEe480aA+mzPGYRbLiLVU
3xNPfjItQ7UzPyxU10zpcDXSD1fpDCq2XEd0uXJEv+5s59dMg6TUcUbYZK80HZ08t3zTdITAln5K
R/u2n2EMluBQ3MYGYoVY26gvviXSxSTjOy41xaKXLPSz+6ng3LPXbCxua/7UPdsSkVvb41J2igCH
N3UH7PHPpS1QaXHndrEwQTr5zjLrxvez28YKlEb/IMh8VQtCl8UfOocLmP0zBeFw7eGMTzxXrsLS
vQuws1QpttBwgOfkD+auatJzC63A1qLbsDZoB9YdUb/5d1NKIjp6XHHBwW8SoKMQXdsUtatrPhlT
+UJm/HHWzQvsjWJtNM2aeMcnLXDXgjUNtQlm3KIJT46BwD3zdPgtPXlgbiOuccONphv97Tx6255M
kMbdNtrwy3C6fZ4WS82W60gIFO0DJutyU8fI3+scjF1PNKypYfX1xas1+a8g3gn7mVBVt1G/62pz
T7f5PIl4q+DgVduejEZiSTCtq1kKCP3Wm+YQCU+mtx1m2QLCIaA7g6JOAa+m6gvQMDNCZ4m2PBq6
jWbYK358QQ3SQOk63IjBuQuYVMKJmRQkRCjRusteNJDhNGvwUiSTt83iY8mIG3wP+pWcFujJ8DAk
aClHQK54QhwId/lbbQX3mj4iIWRWthNu9DDelk51jOJo006oOPTI3suqvMnBu6OQRiZb0/1NveIG
TAXqfwDgEHESoqFJ7eC/PO9iZvTtpgEDsA1YnRCRA2E014wwtgUvdlUE/mL2snIZIm5aWCRtgUd8
DNHE9oN3GgN+VOu1x8Dq3wa3a5em0J6I+6A6UNLTRUe7HN3pZJSw/YUhHl1NvkHivNoVnjK1q9dJ
QoN0wjADdwCqQ65RYc1WQe4+9/X40jfmPbJrLqYIz5pk2PusubmWfgawCztjWs9t+0sbIKpKDA5N
6jRLP3EOsUkHXy/bGSVRj2NxsG4HVsBi0BDrUauDlblUU2may3SptheFmc6i5DhoaaiqeAAYcn8r
huAu4Q3sE3Z73yjeimbcqx9UGu6byufzOsjHeHDfQY4isQ37fBM06b0RFb8S3LFqeTJCPKaZmV+c
zr0Zi/6uR/UALSdk2uOp74180wsdQc8IcleggOGPtpp9MKhnqCMDDOXHXtSQX6J7F+BOja2AvBix
dHG7c4S1FICzXiIi3KIwX/ZVW0BSHrFStvF9V1oGqF+elMYopBpSAnRxS8TFrkrCD/oJQCXtZ63R
H23JTHKchMMi+BekgdhI9PyAy3o7m3Lf4UzrOvQpaGC3bYomM9ZdRFH6JfDMF3c2r6BT3ocwfiwc
SmW+HqwS6X60WXXKRu1sjO5JT612iWbkisDuBu/ls1Y1L84gP93O3SI+2Y8ZxSTbCAD3M7v01qf5
UazUVyUpxLtV863R0VpYmrevqOOHDggENV7VCX9MqtVo0GRO7T29rduoLIt1buK8n2yxbdAyogoD
+lTLzwxk77IOo4+SEl2vqZudxP1CQtUYnWzuW42mrSfQoGCxyNNi7nsloNzYqu7izPmYWP9zC4jM
0GqXaPQ+nNm4mB5+yt+fgS+Y/MadQ1SxAkiSg5puZC1RBwEwzRlhrCPpwmZfddPxLYOC52nj/TAk
nKglQKPGfvUcwjUQ0X2Es3tGRIevOOwPFLs2nlavw8LfQHRmaafTqDsRqxTyBj8izcIuFlxlXlxp
HtGfcrzA0hQPOfIl2YpNlkagexDDqQEcBEw5nx0EDZ++q1poqTOw7b7A9UqTZiP4wpzWu0eika8M
bzqpf0rO6LKMVElbWIDmg/TO9tuTuuEnxF+o070V6MjlcC8nUD48WrMWEQWpYO6DFPOYcJU4O56N
YnGAcWTlR9dNN+p925Ucl2VXPZYer7fEyj8DoHVp3ODU2E2om8t5XEOAeFIf2bT7p8Gub0y0NBbf
2OwY+0IfHiOoVgT47lrEGh3raEDEbt98EuA7ZOZePcNsT89G2mDoT8/2PF3Uu/BtimtDGB2ctIYw
Lj9koG9m+CfGON22nDSK1FqbfXy2s/lQGSy3brXRKdzWQAO1GdNaML3Nob6Kk3mjzv8Bf49jM3DC
yEyIuUle8AqAGyfaqg/mfgU/5Jfw0V1Ukm11SvMXWM97jXtLVnlP2WyQ36JTeK0Td5frAXVla5PD
Yqv69N1OEPp56fgtOv1+NrNbwkLWPVboxTwoqQYK0GRWCC97Z2t8LLNd9bypPqnWQZo9sH3uKGRc
qjK6yZmY1JSvbea3OMoJMwzufAf7dkga2CpVqBnD9C+JRVgFI1h6sKTZItQCxAp/hkj9qCo8FJBh
I2mEyHhPak2MtPCoho86SDpOsdFc/0DW185iIy6461m++4hpgSsQOX88ShSNULa7c1w2T3Lw3gBX
tHCJ5B4PlI4eALKgg59JYdRmB6KTmZk3fjId8G2tO7//cnopN6NCB1ryzCK7leChzG7a9SF+Ic9G
H5OzM6JCoWLQMPLa3YhJp+/AZ/coDgjAOXoGoaGm/owqcJem2b0zRhxXceFR4+k4U6kjM2STTVRM
XHjGD8nMDPTqxa6oYucUqzMtGhethhDdZZCoX9jgch9xoUsv3M0+Lrh8m0Y1ehzx4HrBU+2IG5GC
48Ych+KF/Hh3a7sIXjSTeBQC1N4MSzuXVXX0GFGa3R59kW9nwL/Eo9w1bbhuI38FKnc7dJyYcNTs
MksZSlnFhXVWT9EhtZ/N29wK7KWhoyQyrPTkBmIlyrFeMZlfEKodklhy0kYm2STuk+6GLYuAAe7A
Z94PdQoUrD6ZZXevVFtygL6U+pegGjkXxjAyxN4y/aM6+Ck+fp8heR45/wuLPc6TOqaAor7aLn7P
jJuHlsmH2QTaHhorr06eqorwpIHOgG1MX+ZIjltQtgeh1+dGhZJ7yXBPovQbDPbT77jvOT9Yk/Wr
LqJ333PR+BWH3u0BHLrLznPPDluFOoLpZnlbtyYYYJ53srzF3JN1EtAXQsald9RTnPWEd4SDc/xI
eh+acjt8z/1iS+zJKjfKaz7qt3EvLsJma5jVJbP/bEN7k3GHHTXzJi9rwr6KcllBJbHyaZPFYbtK
a0eVP3hd8s43SoDyZbw2EMMTEgVkaHx3ZbKxQu2SFqCIUj9YW3N/iCKMUJwDXnEDfs12PHEGTwjC
gC1HppT55lNzlJn9YHvwxArKkEjI59e6SK4hVJKowRgy4EIrc1zAowGJYozWInMOw1hATorO81C8
Vy6XeNMJSFfLn0w1FjQ72GJEqw5T0AOU7p+02LAXEOGzRRCmiPWIYcTJU93J1Fs4wthmefJ78MyB
tTEaiysx408N8qY3z27sbgvWfC0QZ7Vp10OxIT4jXXN8vo0cEjD4vVQxdrpaGGrzNRyju9zp77h+
nauQe3iQw+uYe25IJDGj4CwPZuy8pcqsMurLUO84wkzdtEnLEABOH9+4SrROx/MmYoJpiX4vwuLL
rUENCnOTgtc3gRgX6tjtpYAXGv8y9ta+NseNB5AHZX26Sif5hEzney76bdZGNy7JJyuvtbDQ1RmS
AE5fTplfk657Nrz6c8ZtQ+LdsAZhdEAIu3SjggtqOK6GqDgaZZjSVZQPBTFIGYA4W+3PPHuUzS9l
W55S09urv9JS/1WMM9LgcdMIc20wfGonuzYlAZVAL0fhvUWTfZiyaBd5KbQWlIV99W6YyYNTm7/y
1LvpY8hZWfc9+nJTtuYx53fGRvviWR4EaIVuZGsKBSYJ3VZ2ugp8dTGTERnPX5OH2LxFyoxmalkP
3n1NuGTKfTtl/RDZfHURtKmR8ImrCWN1332T8/MQJuQ5Tv5jmPX3hDVzHTQqbvE98mZ1oOn7+67B
LghE1vEz+Cmi/Uw9TIlR9ZhkNvwJHJXoA7290Tqfacf26dsIr8Hpf3IIhPBGFEaADZmLT1btImXq
xUWLcfSmsNY9EANrOtsyfxM6BISsei8pXYeoFCyB39vT9V9CXZG7LmfgawdhDtcs7ZT9ddOAQ2Kn
mc/E8CB/CsV9PSLybozvkWhkTXBeBRlCtIN3xWV/NWdF//CejJx0I5LXUCTKp3JAaIYLcZfVlMTG
/iFBRb0wS+9GhsVqqLkGSRfxohk/47K50vff6SJ8Ivnq0YpV4lPWIlzlhbt27QOC7Ld24exIfsHu
4D3bHDzMelJOT2oJmrvFzknnhHqh3Z3gYtzQR9sY9Qidslpn4GKFD6HO7Y462Yt5aWzNMn2UUiXI
NQe1RpkcDLjaMg7lS841etamp1Rr3mL28bl98lzvYHRgy0bmWpI3D5EmvuLU9SG3xIe2GFVotbxR
j+WyQvkqm5oBkvjGImptgr2Uhoudpgqjve56Lw2ReEjcCLKcnCfOChfcOvGCbMlNWhUscpSPi8Jj
YEB35Thn4fldECyeLYfOedLc6Jn5oMBLKJ0lWtrGNT+CAsNSSxA2ooML/v+VORLBmIKgawbo7Aic
sexpLm51bBMG33JGnGfrxyfI+ouu9HZ1/W0OwZXNcDeFIaFW/tuU9Zs8jt7ItrlUnGDyrLnFoouj
Nn7otHolHXvLnowrJz2rt28TsK7+Poi3VZrlNLW+zSQ/4T+9l2jwB/MSu/a6875mB/525Kx8zmJd
DG5ZnZPUNqr+GuTPNN0foCG8GxyiQ3mdmvyDg3DWqPQ5OC8smDmbTNO+q1fll1h+cWxNgNRMRszA
UVmyFCWC1a82kcArZVNDmoN4Vh8c1u5YQv+ITUIj8eOAkVj7XK0G9quyGi4x3QZcJhA9y4setx+m
tDd159egMVVuSEQeLViEEo6T4/VflgmNK/JWFSuKbneraoSY7+aP6pwrOQJ4AbNYEcfLte6Nq9Tx
zxEVUDtyll6q35BKslUPaMIIVp9WV8y8/NloojPPKbF0RalH9iQZGKRXFWPwMFIE4B8FnG74Ri38
41OiPw0eDaoxXc19fA2FzuyHHMkjUH61p+QKpw6I9ZdnPXScD6up/q7asybAhpDpYzNV4XvAcSr2
XQabmYOn+rnK+wV/Xu1ZfAKEH0eK5FDicFTYcjsbGsuHVe40Wb76YEqkSxli9g7SrFdU3lyMzZNW
biL3qQRsqi4zg+zP2AkWRi9XMp3v1P+eYX+FVH/Uv62n2gmqxd42XpJiXKkhpc5oLX0Fz1875Ol5
FM958gDb68KlVgKzcJGAMcWitnOmfMXj5g7JgmX0QjV54zmEazDFpSWW6gE6hlhbjvqiJXQOANmp
JiWmAGBXYx/G07mMDOouUNzvIq08qVesHpEROFJDVYeRoQ72jOrGdlfqZ8W+dhNS6/F4lLi6K03/
KyfC1+dXJUa1KgNtZwT+W4h3zuNErP4VjtCg6KwHw+mpPQfc/Non20r3yUzHyZwOouIIKT5SU4fP
JfyF08plqHyOOLWd5MWjBgmXi++lJ5OL1NWuffP7jjJft1HoGa30rowO/qQCWlq9sw9a2yByWfvs
hveGDRn0krV2ZryqoO07nwIivRvKbBRotY2u6za3wPQaWhgJ6FShqlyp4Wzb8UktlAThqTJZlRAc
ymKjO/aJX5dY5ouavo5v7cc2u2OyJoPz6sNFas1LxqFE5MFOdz/x9t/z59WQ4trGXaJtdNwi1YkV
a2PO/h3AtPukSp8qzh3o0bmfCwyF1m7mp87O/Kk6V+p1djk5RGBMZgtE4lTR1IujO3V6EXZ7q1Kr
DGZ1Y7zZ4kOVF0YzurNGIPysD+pReIbfnwj2faB9jEQUJnO1NWL7hcgVLgZQFdy3PoFLxdA0vPEp
k/IyEsTI90coAW53NXEiM1vxkyL1rlhIqgCcGrl9aZieo4jaOo7Mkz7R+ICiSMvvpFXhmm9G9NFO
ryZKoA6nY0aWX6tPBGzX06Z7QVGKwL0blzKJTqVVwdPVUyRtT8HzQ03qnAa3cL2buYrW7A9HfcqA
DoM4gnZ88vjG+GpRs6x85Og8i2yyTet8q1cFiAlckPfB/+2G4F2tNs5kL+lUUwi7+la+rYi6IeDi
EsuM5IiaFwpTnmLonMvDSNvKZY33CRRjUqhqG+OBNzDbHKtCCFRxt1B2j3Ka9y2FoDKxjioRrmTv
i6bgUAvnoFa5mvKL6YkbHoP4nxNXqucCc3uvSQTql8pFMMVPGabjFFL6ALju5tOVTIS1OkWCQdsz
z6e2PqnjbqwB1DKe1acjKYPlMt/PmOgXau5bHbd22FMxX26I8VXPKkJgOERkDU5C7ZKwBWipvVGV
jpz90EZgEln+Lg6jhrJ/u+NGBcfbU7FW4b2VVsvGqb7yQWzVFWq0tB3PChWbAp71oNY9FyBxOec7
S3wENBg4026ySlx4fyWDo+cEUtf0gH4vJbFxLKt2rb4KqKsWKIGiDa6VQbGFI3JvFHe6H3+q2VJn
D/wgIDob309eci+/yTugRpOExFLydxPhnsICa73DA3V3E6+idKcvmY6faof1dKte6TWFo+ZhDryd
OX6r0aHWSmE9oWJejHZ+zuLuxhL4XSKKxKy8yNggKuSLRPovRAGIOvnouUVb7lvQYz5mtvscnnk8
Nar1jkQ0enkxidpUbaZRnJFNHWwOC7CyVpPMUDGKW3UFmn6Hi8VbeqD7OqAhwIuZ+H2wG1G7ccNV
llkicEmjlwif24T6Z7f0bPvOZLSWnrnDy/rUFe1lCg1yPzDhqEK7YX7i7aKxeVGrjhocamBXtSKo
sF9nXbsOU65m7B5Tal/Ub1QPjgmHC0U0n7HJGjDOOER1BQQ4ln1hBUe984vV2CAL7DXK4Pjht6XR
HerRJaSy1O8AIUCAEcTetrva6E+O8xVTDKMSv9LIHtOpomHZvDSu/avCyNuQu4ni0DbUyfVQpAml
DEcuWiJc+ITNJZ3rLyKiEUWOGwMvZa0BLo6KCCcRO0ph2fgN6y1id6AS6caigdaUCaY/lY2knWZq
22nY7WLfx1AUnf1k/Exy41ZnBts+WNfcoTbaT8ETh7sz/HcoYrAZ8UHg850WRYQo1U/mO6vHDs6B
qrcyjUJvVh2KEN/fhPF6YY6UJwK7Wao/JHl5GnWFjJNWRkdDgeDXFgtEbYMBoeyirj3qZONLFzFj
OB19yFwxh5rJNW5FBv2ej1BG7TEZ6pOPu7YAb3nfCXhbDXvP/7B0XsuNI0sQ/SJEwJtX0VMkRXnz
gpAbeO8a+Pp7SnsfJmZ3ZkTT6K6uysrKdCaIPS7XU83SRqN2ZCAhe0fSlpp9SreD7prrfsQQxMi/
Up34iTWyyAOYh4yOTzObP4MFxTeL6IfNMlVleusOJDykTIti55ZwqnMZwDj5rJPxKUCIgpay9Tj2
bUsgjCjoRckmY+o3aN8qpA+0AZGcIU+7gymAphU3fMGQODj47mc8I/cVgDRXFqXblKLdKqNvdflg
9Mu8KrtiXBd66qxgOMN1wRaCeUBGTEllgwSxIsYYt7mLhsbitHtiIdhY1OZ37cLIl98hglyAsAyd
u+2pcDW/uTjQ92LmKlBlCK+YOj44Q78OteW7M8djjtBcMkJmIen/MkMGv9xevzFydQsuwM2b1E9e
mFw1CBaaM2EpDT6znid/P9ISuVHNdHSj/DToOfhPFMAwhcml6CIs0YEm+HGZhz1qgO9DmmxKEEyj
o5fMnjBcKLlEbNmx3aI9uGicw3beMJI1P5aIBeIiPm0rGdD0ArjsCJlV4gWjOw9J6kM4Ysm8Idvj
gnpW3XfhVmj5pMHWlQop701yjdDAQiT5yLh9bS4onTHFEWD0pnWN9WJ4MueHYZhrveSl+RoBaU3E
rUQxqcHA0atux+ue/RnpEfJLHJuokNYw6F0z/qMLSkMbsF7V3rEYciap9IDZ+KWAN2l96NayiWrt
uaMzY6bBbd8yHyuwSeke8yLjhDmMJdb5w4IbfOsgg9pq2gHTP0bhazQf+ds4rT4Z6fka/PHiF3hN
exbdixnSBISd+TNLsT+Aib9aBtuF22x9YHDb4u5D2WF1xdrFZNCvWuhbXNQoPBcbGh57Nx6+oh4Z
AcMnJ3c0hv19U712SbCLB5oSLg4QiJm/Ffm41lTwiovATla9LoK1RfEWgKMOcPTXVYod6GK8dHpx
rzo0y7FsjLe9OZ1w7+Glg+bZGexHuum/CI68yTommUM/xL6UpflsV8wiL5a5+jNy7MP8w2+Ge6V1
FCE1vNARUQP2hEd+kVkTsmTwQZoY94d5LWHCoc70+xbPGOQXSQhuFDNeY6kUO0itB60fbpAkblaa
sogiy6eXjnuulN3gWD9DarzWOJ6OnA/Ze02BpLGu6HKROSaWiYSVhgZ3rKREtp4dGr96UZNbIz5e
yzy5QadMTrr/m6G50+R0CEwlLtBIEjUlAnVGRbMNrLkHvrZSQEBScFM6Vl1+G7bN3YL3gvyEZX+i
uHqjFQYWNR3OmVzoDfIElvsy4eKcAghCVLGfG7NEcSPSd8ozd7DyX0O73yG/eSOw2WKzucMSPw4B
6RnDNq107S7FqXG0C4zvNYKka5D9QzGiYu6jtYuoxktZjndtVLfr2W/Ay5LLRIosG3YatJWuMjQ9
5uuAyCn2EVgCYzOcRIcYXU6NBlIk4590beqmblaprz+4nE+XwQ1MVIdDX6Ifr5g39FAh6etd4I/j
js7XZdTqgx+5+7FExcccUSJoNlI1mPYntd3WUCPt1+FoZx1X2dCubM2+T0J3DzxzznzmGaNrbixP
0Ty9hxWmwXYiehbYrxp9Cz/cXOdUkJgEIw+jISXooTpV9gpLTg527tNersTGkCeXIPEskZ3BNjB9
wg4akY+2QSWkueWG6e1VyBgXaqxg8Cmu95HDWDV9ewyASlj8mGgg/zSQgroGZoB+6H1bLTPBy7iF
01LHzlM/KSbguzvL+E5ni4YaVhyo/DgBYqAm0xQ3I4CpPfVsHggj7I4EyxCPytjQxg9Aez15iOvk
oZXZAIK1JFkJxiuy3VoOUEMRpQE8yt8Hk7WdcCC0MVKyEufFaSD/DT6oCaImN77xkANMsSsRO7ht
SJOGKDzNUBl049JjyiLfHnDmGeZkh/wFwb3CwJA/kH3geI3J8XDeGmUjsl0joY7EBtZKKLjuaSPc
OUA6IQg831OgDs3FETY9L1HMbe+5N6M4ueV0eyljHNrBEjzKMaKvCdzOCZz4e8f+9CjVVikiAPZU
/ov8Iw6R0ZqPrBftY5WrTc6d4pFcte7aCYSziev1hEK9ZtvckLl/r3f5KeFK7THOzptPMJC3SrcB
EmzBP0RNIwGOAAO91xm7t8SbpD8jr8vcGUhZ59nybrM9bCRFkK0b2ZwjiRFGn507LgstdD60vn/n
1eug+FEYz1vMc1UKuxVM3BKn2tt+cEYSbG3PSgSRpzsuRZ9rO3xzQ3xWPZ4qk2+rJu+arbydxCgU
L18ymEhkkJ//nYzqX5ShwKvsBwvbuVXhehtTnmzq73yj3Cc6EIXVrYP2Z26mp7L9tRz1YwZh8BfQ
PTvZIbKy6ght7jz+1ljv2sACLcNg+Naa6MTRm7ZCxrsnnIH0FWME0f1QfrkDlFRNq++5Eh6LOVk7
jChtdc99jk3gKI55H2anmFUkRK/qGpdi9v8ljOb7hQBioZUQwjVC6pzFm4xNkY3o8ETFtEaWD52q
mhkZV8cHl9gwO9BpQLPf+NKB6YoKU/3q9RMOxIaJu6OCCIkCyHmOzPgWQA+PmDnItlYKbOYX8wZ0
dtnEIVQnoz/6EzRY3dF62k7oUoGuICp+bQ1IJarcew3GmH/8JYykfPswKa97SwfnJfVdilI05bj7
QPrC9WTXzVeD9EPP8Z2QF2jZFWHqXv3IDs+pb34WUKeA1dCdTRdUKdAjaujv+056JOBPNyjYIBFg
lfdai6Q5ddSGcVmE9s14u4w9GGOCcHhDfl216fPIYtbF5APMTJij6f4pcZffvEyeyH1CSV58Lufu
YODkRbTqr4wp9qvFybeDHSHBWBwU2YufMNTkIzXne/huB6Z1bkv9xexflqzaZEwrTW40vjs5bEJi
lmmHV7+bmNVf9N3XGEz1ulUdQ17TOQkoW7vynBvG1bDTQ9Iw52npxU4Vq2imqH9v8aYdfOvQ9UgJ
kTpi2PALkgo8Fi17cDN0JbphN9sY4RUR3HGzQZNhRO3BxSStXBSDCuP8bRmSWvswDYMpRwm16YaV
3erNX/WoMf/91g/TV1oY865wkuizSNnKvu5u4Eji+zgm93TIH0Yb68jMuLcxianoda6YHqNzZPab
qcBLuTUf0Q2BkMsJu3GN5UqsPXlNeTUnEouKVpDZeVujR7ycaQCmW8c1Ze+rhjxzZ4znpQWgw3cz
a0s8TqjTF/1upIMSzrAQ0Mct9elnSPpfv1f3c+PiKzMma983HxjKuRsG2DA2KoPDok5+ytinMeKf
GHXjwRmXNUfxQglAn78Dm0BTATGWfdlpy82EqUs1VWcj5BzCLLpFTAF5pWQXWJCPbB9RqIn2Q3QK
cXqqveq3oegfoyC7aUgbu756mIz+hJPLsUw0SCNZziB/BFw+piC2yGCsvIpxdL9U330XfGsOZs9j
U39blrdxDUrZiJbVpm9Q4EyTfl93gBWGPjL8hl2S411NNuANIBaYSDAyeqaMo5GiMIpY/EqLzPtQ
H04tzpg+AjE8XDg9Rn2IrRFYBPUVB1rGOinR6aHzA+jmJqgO4gismTXuwTMCWF1nX825+JgiNgi3
nJxN+gL4uMcBBYTJVRFvfF7XRa20C8qdnWRPZVSjNBptGmTL2qW+NTV7FcdYnHJ0jeFLm/M7RdUt
WFGr+5+BSG7BSoXZGyPbH1wtJHiQh17z2Nu7ESvZEhU85eNwmCYnJkeAFtwdG2UmUHIHSezs4MW5
Hfc0DEs7jK/yZyZ8jnVtNRvJuF0ioRuTRzOWU9OhnM2L3DUDfMZsLDazP9MxdVA9afBb2GNZsKXl
vOsw7NI0sXvoT3pacfFGz2OsfZm1fWtUw0s3W4D0g/GG7M4CNckBGIavtISrXh63GZa4r4fNDZI4
MHnKLZjIb2601rZFEB2HOZjww2Qo6MjYwFT9GfXbn4EvLN8M24oDqE2jjbcEZBUjSGJ6L1PFTIUC
REQGRsTxIFZ/Bm5PR6O7kxZhjOJk8CMXOUKjNyPavS5rAloWXwtfex1c5sJDc4dh7clBiqilQ+qY
6X1hLDiRumeTfKkDx8twNfGz+p2sIefH4gnFzdLa8/RAV3ly403UgRdpZnkmKcWavjrWPP2wM18U
sbZk8Ngn0MOd0qqtZQCOh2m1m5z71os2ldW9StE5LHCuGw1M+2HQnX81mgWO5z20ujrbs/ZuFeab
w6Uve88gbvtV/42c8W3bNL/kc1FXUNRjy+ZXR0nzclBEWbcYH9zWCg9/jwRq9pP8bANfaEX6Dpfp
WOGLN0wTnZMG9+5YOw9oMwy5/j13UJb8+llK0srQj61vIZMMFv2j4NvoU3SczOwriKF9GMq45Chi
tTWtQYiCmqd91WVLG7934Kdl9d4xQ22V28MbVlHVDjbQk+xcR2mkTWWLqCHEGB5tzoWPGDHmisTz
hemEQDE6YqRo1/ix376aXf1eus010/FJ8PUUmAaEH79dj2EGmTfznxqXSAfty+a7Oia2bQ0tlbBF
bivr93QWPjKSk4a41Rl4uDP5dtU5P9Gg39cthAugiooGDc2rKc2eljR+nmFJBXH0bI49UF5n3TZW
/m1G2r1ldN59GrPIkbvE2yZFvqywEAtkXgg/F9KTcR6+cYBHEdyJjjS4f3KjeqxSRMqrebovORzI
LDx6VXaBQmStllRdYdc3mz7Cb0KZ7a0ekY4ymYxMa15vrSjj2OftshnBYNE6RRSxolvaa6dqwTK9
rguUnmas6oGRC3186wZ9XsMZLXYG1VZIkotdl7X3/fGfms0PI5d5G4eZEwn7fpZdQT03bgU9Gjrw
YZy1zykYEXpa7EPYlnh28dfxUtsICg4X1FmhJ/vwjDV/eC6Wei17r4zzq2lxm9hI9DHXWOzjUF1o
Wf/qE+hL5a2w4V4p5W8qrNp5n+gpV+FdUffvfozi8gCPcjSrX6XpV+R67idKacrni1uO+2a06Cml
1UNKVG51F9gZGKq1kEn2jXnVUDzZDlLMVneX9sG0QciOMESgypfmhELbuTShtec+fapqY5nqyogn
naMF9ayx3adpt4UeuoU0urEcFJqs8JGKITGnbZ98NYN9hqx+GgLMO8j4IPQ+TEVHBVy9B5MWP2Ql
HHiuuz73UQ1W57wPbged254srWvMExtl1c3zNnTH7aLnr5E2XORkdP201i1nvZjzQ29rz/LicmAH
ij2tLY/1OL4tETx2SxtbWkMmE9VGi7NrvHfq7uKV/pYJNN6i/2zgffgcKQn/bZj/uI3xXTGnD+uC
uQW711/SjE0BMuNkyVMGKUIREalfV1L2oXlPB3paSxBsKtqkWX2eArylKIc6M+xvihJZCFxpdbyF
SX/vtfx+Ke1VPkQHibDt4vy2Q34xiYxM8q21EfWv9NynznqYXhP4iAUJC04gq7SGqDRnv/JO8oJG
8jAt3m7mxeSNi6Q6MQn2F/blvwVNYevDcnKyk/TeelzXAohGEQBRnMESttDGYldZFM1ZVSHTJdSw
5mYBbSF+rC1OTdPZd/NgkwDz/3zbBh0wNFDWHY+IC6R26RnanzrqXIBRB5xqDPgl+M7X8I6HGDBf
xvZSLmGaCWhCB150dEWHsoOFHqqv2WdUhStUvjxfuvQNeveAbHPm/Qw8/a5kSEl5uDXPqFWB0SRW
eRYcNM7dMwXXTlaLIpOqb8XLJA7GULXOpLd5n0C6cEP4z+EAJkLXvnZOQRK8//9Ty4KEKArBN9Rg
/3Xnv9IYE3i3dG7sLrUhkukPPSJyIc8wyKE45/XX1KqdQva2HUR72X1Rmv9ZBQt4Wb0JcUiwuuHT
dOePwmQ2pxSsyqd+j9edQBBOs4FLAgpeZ+tMa38nj5JJT4+k0eizF9Zu7LWfCvG01kTUOYTDHOPA
vRRvsGPecuKiXOY+XD4rUYdWQ21Vz4jC6msEqDQJIih9C/yyrZhMqLDwTairk855DwtQUT9Wv04T
5KucDAw2wm7CJ9J3F26RofkeF+7hUfxNwMYRYnyGMr7KQVYnQg909TvaZvCxwxXeCoy4ZOgyjP3a
tiGDsZAq7LZNtdyqqth1+GQrt33T9OZfQQDpSRaSgqOHHMW30vOnvi+RFsrAcLS8fO9r+nXl+Dq6
IYM+Af4GTbSzA6ZzUAJ9i0uF4qVx/ts3SGMzhAv0k/sPg6sdSyO4VuIYa0cD2l7mUXYOsw2Uuiws
8SsEfkr65exF/rmdgnXdqRhQRm10z3mOkh41PfUubK6ou9iBtpn4DMrJ11zxbtWelDHw8CAFNT0d
JIQmbuymOKC5ccymEMWfedMYQM7S4+ENPfJXmybv2BGfRdGOa12BNi7zZ9MV32NXnMCukQfP4y/6
YYxSoHiY+JsySO4kFqSD8TBO+qn01K3Jdi7oJNv4dPtltEVWmLIz+EqUdcAi60JylhKGwiSHb+0A
1jVrt6Z2HWm8UVfc6Ib0c6rspVrsTT14m7idPpoBr1LGGOiSylgdQq1O0d4GYXkeI+O5QQiD+/NZ
Kq1OFFWxbAHI6AzstyQz7ALt7zRnDaa0koX+/UkKTB2ESGxE4SHVrL08gcJQ+y4ptuHcbfW6+PXH
7pFx2M0yWAduH0bUho1F0tSbzjaMsmvL5/Ii9a/31cMAoJ6MxhdHa2zTfyOFUxSk19CAXYtBR5iY
HLfifmkgV4T2E/SsU0hEy11adNb4NCAcIihP42b4S0IJMh4kxbU5W5qfXnUIMT5h2ZgKUFoH8XBw
uTp8rjBL+MOB4pA1NT+BCzahOXrIKRKdcKYulpapG3pfA1tCn4JKSJx4zpg0eRyDGJLXu8y0nB2p
7WQMULzZaENFW8rS+h9Tze2K1jclnfMwLPm2ajztxkmNu4HKIA2SY1p1P87SvjfktQUj5mxUStyk
ewtS6AHyFVproq2bIZNPDI/TczpMZz9R+5hjWQCusYOho29QXTu2dXqLWd6h8Ku30Gn0Q0J2OJXh
IZGbq7UPo4OgQOFvCyuZbyT/XAbtsxzY306Jm9rcgX6pfyH1KfrC95mp0VhikyuKTVDxemrWQ1Iz
poK6TAJVNSnGY5O2h7Kv9nkbP9k1GskgWjpJOXN1d8R1KEdV4r7o0YuF3nFghhBV5w9k4lamNtzh
lAo4l6IzNdDrqkyAAAhChj4fMye4enzLbNDupGwfxvAQU3SVmnrjQELqyTB/p4Gdyq6ccPPmLpDC
utU6KFfGA62UgzX56PBkyM3ACx+MdzlYDBmvjC6Hp7jA4InMxyxgDI9ep26XB8+33sY6vKTRctvg
G85YJDYfoljKlrNqZ1fl4Z1CLDPF3CRLW4AUn04H8kIV7FAOzURvIYyh3nmMFHGcZ/4fD70H5Zti
j4rPNI7vPWOKMQ17TIN24JjRqF6jurp4fv5Pxo9J1Q91168B4HHtZi9POTkHAClCETA91VNbeCxa
spFa0S26Bw8qFLsgp5/SLoi9ZjX0lnjcQBHcSRVn16iOA+81jbGu/WQvWYQOGk09G9jZb0WUCGTi
hPqvcMqLwPeZGd1LE6JMnJU8P0yuyAmjFwxKdvLEx5J5Divlc+MaQCikVXllUoExzOxNrt841e6F
ESZoccap5zgSAVd0ctbF2B7QvdvKpsoaioO5eOlUdnT9/sy3qARDSfOt9C0UxBc5taNOIxOmeFwv
4rAuCqshuuSIJ7XEK4jzK6mN4H6AlC+vzhgejeK7JXUM8DDwS/MzUdrerpktTWCLJlb+Ct6rMtQ7
QdrRM2BshsnlhDuOP4/96sVypUIV6wS32oemu3HUt29DDgRVQ99w2UoBr7f+I0OUJ8EDasvedmF7
RFwUDHf6loLdxKVYmfBttcX4Cgm2ggZIPl9Cv5aKU14Y6tqj4eVfDHbvpE/ExDHSQ9WekC+vq0fT
ucwpjoQZTprTB/NXbQS70mDoMqRd7gPktJ31yUDuVu61nteQh2Ms0CALZpSkne+7CYqg5caHJ1kb
5q30TTuWUNiqDMLuNTt9FDqBNUO4ZO1R3t75lORtW2+lXy8pMuwIfLGQY2VZmTLfSGpqtPov84o3
qHfvoxKfWFhfwnzrouGhj+aLawGdF1jYd798dnlOo9fuKXGZ+GUaWyzpeCdA0c0wq38wNv4BJq/c
Wj0I3JJaNvAqtD+JBW2hXWuVDJCigWamcaEdiYg/MwwQssr8mJMg5Rycgemd/zackGG5qGVRBHrX
i29HYUdaRe8KBEYRFbtQO4VghyZtBl/cbxXnJlL72qF5rNStlhSXpIRIK5FSkQ4EcX6I7erLX+KX
lrx2LqptjiiyqxZEoWJGMUysOkhkWBuz+C699NQl4dY2k42ODXadxlBGwj264WAG01EuW6Pyn60K
y4Kwt3/zyNlLqDd6fKmZ4b0x2AJV3vxYGbMq0/jiZkzmmu53Vg2YOKnnQL8TsKE3YtRZaW9JZJAH
ZiwR+r30EslwJEPpuCDa1LxxufarVN2Wi/2pDcUZFsLJVRAmynFd6ig/03Qqc7hpmXvHKNUf2tIC
ABei0t+zEvgnvzici6DiABbuo98AJYiFzzuBrK6t55jlniMmYlEgJtNfQHuWuKZ36W0I1rIw0Or+
fpMDMAyrGGs5ETafmgwgY0T6wL5RvCQkaXBUopc0Wh2zeuw1e21KVAh7tZMc1W/zjXgENKOzDrL+
4ujFg+xq2uZICjfkNGrPhiSmKC9YtdqyW7wRXur0as7Tv9hdLtDXvpjYeezhCNmWf+AKaUaUDgnC
ISshNdpoA9w6nAuuhdPMBWlCKJP2mIX3QGf/NgwpgTtu9LG/jdPpwglx2edS/ZRszYyc2pmXT8sW
rh4G6CB6vh0f5e/gIclvCRzLdhxvZakiAHtpKlZGcmTGe7V4GVqyjXMMp+4vLZRqymvyB66RCYlh
1QMSMgr1hxBkDFgSXeSu51OY4HkQak3EQ7zARbCZwELyBqusPOgdGy8TMQCcv2YGGGmHCzILgB5j
WG7vLFpTnFiJQH+83goVeDLNEQDWqrhE3OY+mxFNoL4x0Cnv2uZRbgitExUS/ClIks3gX2oAlsPc
sgFWI1A1BSVCdhIqq8e/LRAzmMfNEOJ9kvoYxjBTjEYzPOTaepXXmBpa4KxzPHkHCb/6aO3lCaNd
uY8i7zTl4+fUAnpxfcra3UcI35rjtGLc4FH3JuxL6J8E6iKREhqq/Ma7JCUnh/AWclKWPDtKTjNR
Bcln8/1uLaGN/etH2l6KIwjI/HJOjD7IT8tG5TfZJPymUyE7ef8Xiw047ZmhH6wQQwH5/EDpjEAY
VEbUzHEwzzdMEpgEWEhiltfd2362o3v5EereXcxLktwhnJFxD9G1waEm/pBr3+l+ZU+0ebXXiX38
Q618dfSG0G2jFMNAFwTUARf61HiKl+LBNepPSdxHyzy6eL40abZ1VIrXC49MCjt5lCb5cx70ryDE
vXhdBz12alIB0bvBfu6C0veB3wyy9ZxTqczqjGzFTqJNF7RPskT2pNGRBuzKSvr62mdbB0xmRnju
2DBy9A0uVbcRdaikKUIW1FAfd+tX0+pxO/BW1ciAIy1baC43AQUD34L68EXr7avWTDCmkekHWQMH
bk8Tbc6Atr9kQBxa/LrARWAOBgQQeYo8W+E3qUBtRqkpGKmRFehqdOtcAxGVqVhJI92r6q1dwarh
qZPtBOSL0nvv3HzthN5XSYFRRX9PuaWThx8EteLw2gbeQ2pZZ22B6MY7x7SPUOOHx8hpVZQGtKd9
y4KBN3L6Qn4BfSASUo9q40mX1pY5ZGdPsnuStLkxD3Y0XvIp5vERvUkJ8abzS74c2w7R7ythqwGe
+Ss2AZQsmhs1PbxZjBRk+9BzntAp5K+yNN1KjSSfgxcq22HfAo9Tw6B9fW8a5VPrq53OGWemoATk
b5noqJjXs6CsQpO4SxdGHyW+0TzxEtRGbOrEsg0hx2pbp3/2bbWXzkifY888xWeaVleJ5OFwRJAe
Wry8aQ32h1o1055OuIdFf11gkcUSiNpq21ivVo9kCEkEu00+tPT0VRmv1aDT7v4nBa3wfMoyvpb0
W4wy3xpk5HU1XOTPAdA967kAT7SoG1ySGV2vj1KNIEy7V11L9VAdB2oA3etv5yo9C1uVQhq8DfGp
Iy4NjNwyXwA0x4ahfXfuWBQJ70iWITCRbYRBUarwqgfZqwlnhX+uwuZl5Nx1dKBkM/EpXIURNjBZ
QZiSt5574ygAGMeZSa7spuIjtY59rblKGaD8iQ3joEFWMCdwpDSFOZrEVzd7oYgfqgkVyPqAY5kc
t1DvmctUF5ls6zuG85v2UQ48tOYWDfuOR4qS1WcKCfmGoYDdzLsu8Oz40YGoOoDzyYVUMLjE5yyb
zxQ/iSbW9xNX38Q3kYvIL/W1MAwbDZOlMd1AUTaJeaTZr6XJ/dS/pElzZ5JNyU8H1rPrGE+Fn11N
cG8ogEgnulZ9IjXNnOatavyjKUifNmryFXyrv4NBeMoosuTqdfr2Ry806DOI+3PPTQBA3RLLUAtg
Dy7z+CCEYAD9WZZUaCPy+TqTNFO2S0Ujj3eyE/NBjmgKrKmTbjZUDh1XDNDirZRzhGCZsZLdK3GH
RP9Bdmk5l5caZG7gOcvdK8zSmik4N6o+yym4y8PxkmKmsXbpFcKTTFYlKIg5AZ5A8VjL6WXzsAtw
//7RAutbYLO2gKttA5sNGPcSJ1E+m1/Tkjhl0OnPmVUgBMN6Xh6n7ltTCBt3qoCUQ9rELu6m4VOP
RdgioZSjV65wPoEFdup4wHJ0aRXJDWL65XOLNoguNQzvODO9XyTlV4XDcmsz6MaN2tbkQSkjLeWC
7CHT4HKdRtySNi4uiUkDAGKQAxjDSxNL8Oqhj9h/dJiZGkQZukN4J4W7nMjcE9VZxNkZFRqq8BCJ
4G05A079DIu7kzD0/38S9DToqOrlPViZjqTJ86p/kwF/k13c6+EbwrcyWJEgjT90T0x7CSzI3iix
+Jmi9ir5JdcZWAklgRTpKf4GOkpFfnq03OQu1uY/cm9pTc9Q2veKZHBR/bc7qYseI/tC+ZVTM8oO
GMl/aLs+NQyIZjHGTBp1d44FjcQdPY2kUGtf3SH/BDG/OHHw87cJ4hEcT4OhG/fLqm4xi0qnZm9G
7mNiAm1ZSFKhyY6mIC07I/gnJ2ppGb6TjWYEtwK+emn5Obt4brQgtezRELmhjdkjMCL7PuUGYPkF
u5QNKmvfmu09PCHPWu5dUkemibeyxWMfCYsGAVK5ISVjlGIujP2L/DjYV7YUdy7QJ9JIz+RQWxvU
vgSFF3xGgldJESVXluBduDjtBtIzgaMFZZGSWcBkGceGTrIKSCBzDZ6n3JjcVbQLGZ3F16VFu49+
hgfZLRHF3sG74tcJgQI0Icr1c63hWavq11HLH5usRQIwMb6c2f3KPNTBelf/kTWXYFk66W031mhI
9cWaMvHWKZIrBSy2t8vWp85KYuPMKO03apdgX+ZD4fbPZb3sJzs9Grb3iBz4JcjDYhv16KGN6H6t
x7LGM4peZGUC/2pTfOyb8ncZIR8wAdYLVeykGt3caEmSyMA8CFUbAH0zVdAGqGmA/ZosARwXdr79
jazwpgHv4BGuyL8VGl1CGJT8mU0p+c8sAzYO9/WlYsBIkPuknQMKHuMWvBiNjS26NYhLdtupwfS0
1v3vYghRCPEp8tocqbN8t6TLfTJl8yoKjbMNe0Dj2Mgd0uZM/mcV8kfwubR5Yxr+uh6n58iAG0zK
sVGlcys4tiT3ULIvjPtd9cRndNit1zJCX/O85As0S4FERLKTjIgTh7rJ3p/6czDOsPJ8xBVoexLE
K8fcIvKyImOQb1UvNkij1AfNGnc9foUr6VhJIUaLRfY4Cajg2a7xEhbm0cf5rAf6kR6M2Zhbr34V
ZqE0n6jjpNOAJvPayN2/OZfgp3bzF/+TCbh/jW9e5cWEyWt33V7qAvm68LYPf1P/6QxZmSsMWZU7
2fyOxUNPuCwUqUzWjMyQButxmf62ujShajSNuG/IgMmv5K07voncDfL0wiBe6dO4Kr2fuQp3jMZv
5eFyu+jKvTKJ7zMR3//KE6aKgaCHNyNTf66LfTVTCCNNtcrL99IKambOgUS1vLfJ9JNjNNoJyAUq
1dp0X9PYkPSI2zJIaFzSdSWiJXzeBB21COKLHau7lOnjvJ5poMgAHA9ndBcGu9GMy2iJx9W2xGBY
b4db1bn933LyegOxRb6P3fWP8h372vkNrQp7U0y2oiY5Rain3fhT+Yw29bWOw1/ls16YxMABb8du
D2IVM2SQNbjxWLexX39HuUnlkxZH5Ws6XrQVFB/7QSpUr4lOdWLi05jM66hkmHmYb2ugPNceP4sQ
oLtCLSRbEAlp0weUzX/zWMPUZ0Q5qQuwPekKfbpxqux2hiCHT/U5WcA6PagyqBMGfrxh0Px+cpdH
K/lJIhQax1vTfXG4b2UIEp1TuFowCxnRIczajLb64bJvm/5ell7TuzWUBxyUWfThw5+KWweRBmlz
CabBlRKFJQJP01+PrnDGJwfdFL9xQGO1J9nqsu9Ihep2RKSU/LlV/rWnZCh8nHBkEjuto2dZEHnb
EJgy4I7hde2JGTmnpl1MF2mx0YnnAeb9veaoB9UsZ7nC/nqf3gdpHDGkCMqT3O89CL48NYk/NAAO
I1ZUo4m0IHghnQ9qJPac7ElQhhbKJPeyRCFlJg8olh3AlqBZBjLbauDt1zKmN0/RwaKaNYz2mMBW
CRtUw6WhWc7qZFkKtzNejoDz2OQalvNM4/LTJiBHRXZOEsjG7A0k3hE3HZ1UjmiahGilMpIF+ail
AKvi5YDh0g0fBm6y7N7I9FHaYRShwAdyPI1RBCkBaSt6hncWzHMj+bS8/NxW7mev21dsv0m8vPcs
5WmxEly+206nzicjMPruks60I8rxaHAHSDeiUi2kaHCuTHrj/Xw7pFq6xsW42AyqZxZiZBoFFcp7
Jhh21TR8zH5+NzkUYeTUcTL8NKQ1QZhaa5f2p8hNLUNMkT/lz5IPyxMKQw8GZPYqk570QQHvET9t
kK/C8HhCYCKf7oHJ7xCrJH/K7Oe4ARjT0nfMp/7Zo4D987LDnO1O4WNMxY/3RVLkH0NdUl4vTwn0
ZTaP8ziO/sWdwlcXUo2iWWaH6n5sifo8GQJIBLm8o2cAIjgnPCWjA7KeXowheYOM0S9Rw+JYn87Q
vXuShBKxl5rkawYljhWqbF7EkKcfGdOqSRHZmK1nq40/isGDSOox1WvXz0PO5vSF6lRfXS26+hYb
UZfxK3a64g6JPO1HgxQSJAZzfFr+P87OYzlyJUnXrzI264FdaCDG7swiBVNQa7GBkVUktApoPP39
gr2pk7cyadarslPdlQBCeIS7/+IKfbVz5JWIB6FYJJKwmmrhmQWpYqvGQaTAq8vExNRs4FRHCCpA
9bThoEPu/CxKKcwheiIAhsVwraiECFVFh9L0kqTVBxcuajFBtQUhsp8QK7JownhiWmI5incVAZIS
X5Csq7l6L4wEKrRbbsYiv2hIE+1Gi0F5xvdl0N/RLefOXm+RrPpSmt9Jbs4bxbcCGjkulO6MrpeP
0mHFzFyl8yy4lQW+kbpv4DIQ5Sm34Oh5LJB9j3IlOdIXv8Le/BUnbCEnlRbbtb1xqwnQLZSjPqEC
gIwcOxsKOLqSv13AvQi0Iv1DZ65YS5+kFgTFuMA+Z5NyrCt50yJJXr3JB3D4pfd01IREPsnVi5gZ
y1dqc+JRu48H9JFjLX8GCApndVpnaNPyHauZEWqIForAO41y27AhmzB9QdP8rJnlteHZNzq1xdDy
LxyOUEhDLC6//cgnZ6MOEmE5n1WXI00mOw4IlJCgjZaJux6abB8zy3QalxPgsIoGa+1S3NOMjhM/
bh87he2iyN4JA2hKfoEF+PM4Q7gJJPR0SxVJ9AToGLo/QQAK2Z3EuTn7gA7iu67p7/MUf++5qBn7
XH8e2vmhTztSeCLy0CA0SFcnW0qXVMfnjgHA9IHChcRpegrQyOVCZytZSurUoSpJXdBR2IsE8H1q
wY/K906WxquwHO7UOPlhfW41/StQ7/tU1rd6lSJqRDWsA3jSZMhXoSnRz9NnkHkvNA13aMrcOEDt
bFm+dB0eioyXqJobJC6fxwFrZ6uMNpYOOxfj95VsCalGRd8WMOF20tlfHhc3FE7wFBYI2WvxdG33
BfUyQLANVS7Xq7e18WwX4KiY3V1Qi1efgz7ow2idUYJD/+Y8G6gEIu7VAoYGvLCbmEklgxA68dlo
6pdSd258NKcy6Mqdn577EEijGq8sB4MxrNC7qyagn5OiZu43yELD4XeogY51/eBBFlUSgAbSl2Qr
07ItWnD62p0sYJKN7aAh7jRxPDT5Far8gNWKC9LLbQ52TG/FdoYCiMX3i+uQj05hQ6lc+7Lj8qoq
fMp4EuJbVN7aUAbAfaUXZlW/po4PFYhnlpF5W3KrdjOsXAOkNatEf6slnWI1jxztJXSP/DPsCmel
/ucShcNFUMfpv1apdJAgVepwsUgiICbc0VN2KD3x/t2J02fh2YgnIVKcOS34ay8HRtq+hilXC2nd
D6CGU3JjKQbBoFYbSu4PaEt/aDZoN6MyEFLN9x2EiMifzrVw2o9ds4EF/V7hg1JRhe3NUaOr6SEU
hBqjoG3oIxY1WtAO9Nrf+Z19LQtz6fRGTJEFsrPRIstUvBkiuB8DuEaWg1oOwL604wasXaiwPdFL
SmcO1ty/aTrc0sts43OjwPz7RQodBoh3HlVgBfta3I1d+OmSCiAmChYDBEBU0tWCUofwTu7RoQnZ
eSlaNIVq2kbg+KdPRyLpkUGmlykUIw5hlF7IvfKhW2g4Qd5hpsfhYqRs+LJ8t/3wAp29t4T0kCUL
Q4MeKjeP6blEX6cX8S5pqIeSze51pTfiVEC6oaIX1CI7GkhykiujHB9Ngoe6qpWwhtShGcODUmcq
LX1tcO4TLqW5vGv76FfRAw+bEXMIkvZlgkcT1tm+stttbE27USvORyH3URave1qkaHn4nFBYedLS
quER9UCVu91AeQIiu9LScDJQ7rT66/cA6ZTIdM49zXrux+Qa7+/1lAXfrxppABAofSiVtVyCqC8/
1N7Xo/BDEf+50Qj+tdIh8LNwqwUADbEgUKoCDtIX7aStZJecxRMuIdCa+tRlEJA8m/O10vCV9fBg
6OWNn/kbc5q3HQRShyuE0WITQl0cCkgJHza1YUZlxrWK9768S0W1m/l/jANQzgaJkBgGlMMVVxWf
a45zWQ4XFKuFYXDn4t+obinM6xtXtDAKm4tc9ZEVn9+2lb6CQ60niq6tskO9Nj0v4vjFbzu8Se4M
I1vntVwySL0b7VXnMRz6X7yastzgD0up8fK33Agj+qITrRTYmEq4YqmWlU/RzpvnK6QG7zWfKl3b
kIXq3wAyk+tfLqlPIPHU9s6ZQP0gsnVAyCqufJYOWnBt8mkIB+7IZzZ0q879UgUGl7j0LfuPLlo1
6F/lQAKU1fdIqIFlhg8y5d6dWmb0d7ibVgwAf0xYefh2fp4gbxExXkoqwvbOlfygUhRB6uwF8RmX
UADt//dQAKHnqbrzYNtI19LTWXgxMpFjhUiFuy5oH4EdfBugfdVkeDFMK1BzW87KpRsqsZPwU2lg
0OramQB41BKb4e22LZo1HARUMtY95eXvoQe5QM4SIdMETPFWI8+ctABneQDxaCJoun6mJIcYYvUr
ajGOHhahdB9QDgPmNXOsTLSTSAjMK4Mi8Dy3jwlpEsNmNTQLyUaBna6YRM31b8pBPgqPpmk6rwUy
EmU/PMyGce6hsY6oQy/cT4j8F0zPmWqahLxdkwBiqa1hoTye0ZHQW3055san49aXSm9fySypbaDE
emPiwehM55y+H+p3ciKMQZ9GfSlSPuczF6l5dL4aARc3SHY2nU4VeJM4evBkR9HiCtYLV9kO8YFS
vxyBqKXV+KDU9ox8ujWhI6tnWbTEVePzyhOvBeVayhOwgsDE+S961+9KY9gq9YswuyuKYqX2amuM
e6UClKAX6aInyXQr5ZcKWFFgy9smatcMIBXMhqufuElQWKlR4PDS6b5pIDGr3ZiO8a2DGWphJ2dK
3+N7s/J16LDfUg2+xUFtE3vTjq0xRdyEhqgBBzFgihX/SuhiqWO4LglXCBsBYAR4V2wRMFiZYKwV
s8KubusofaaK+b00Brg7vmnulC0VBUT0bIz1wHmBsoaGqFKSTVdKraOyLh2o71CneQB2mCQGHdcb
akI3NTVmlIDXaohsDgSlsqLCaz0aH9ylqA9hhd6C14JOof6NDnUKKI97CYfxLUZCTUm5GVW9cYfh
HOy0qqhTsohIt5BhJmQ5YfQEi2jdQKbwunCpVnfCcaUwokqKUimrqGEuCnf9PXeoKyE2iI11dDkT
LtSwp7D1lXys2uTa2F3VFH2VVkna4tvo6u9m+mbDfo+K/Eppo6uLidInUprAOqqVNUupM9OrnK2N
pv4ZgWzh+cRrI7yMa4+qjcLCa2SnzT3V4kQbV24QXJnMmzqJ1Nuq8SdxVaMl6fTEaFDOZbOu9adM
2fv1MNkEtIm0o20EiMfVzeeK8rwFM05Jq9pQsjMsjovJQzbN3dBQySmhFrZLihdA+QsuNAyWXSZJ
xTUDp09bQL+KKbxVefY0h/alWuDws3Yxr5cN8qwMm62OA6vmMytheOml7mXoNCsM7p4HH6eBHlqc
if31i9sMD02qLTqzeafGQAS9inKpOmIxB4cPIl5VDNTyG/L03nP9jcRdntwEZbSARejY2DHGySOv
dSEC7ytLozM1nQhV75T0kGd2j9GQU6AdlPHYWcBdUO2YxMbH2Ea+pU7hSCvdK0RbMGm9pehGXQ9M
q/U8dhqj4WBgaF4LOi9mWinUVU8zjaXNsRd5+QUw+seq+QKV+C4DM9nmTbJXQ9IaLCJH+k8dKAI5
AHsOenAzlGUjMs4hkvRq24E6UIxCaSdCtMGM6iztW762ybYTtENhYg6kFUTrrr82jeb7shwndUBt
b7wthmrXC1LjNr5WN7Skx/Q4xn88sDM8VqI97sfrjgYsXXmQa+g021TVR6SUMO0CSqf8DcC7kqQl
rM3ZSj9bLPjobSG5YG1cN7z10TyzPPF7GPWt1nq3zM2YAAi20rUVmJfWAKq2pQHDOZ1eGKb2NpQY
MdsGOvP4rIFZx09GOlurt+/QlrvuuhAFpSL+MAsswkZhX+iM01BpN05vFgRNKP/WZW+mu9Gf3orU
2GO4feYispkgHqX+v5bf7WtFTVe1SdxDzLG8Lkszogue7IYJdf4uZgu3JCB10Wwtr986SF2pw6qz
8Y6yEzPiCNaA2UOcagtABEOjrLKXGAgQibwLOsKArdBMG7tkXcZRsyCyEXBv5jJGCchHZqX5Uqeb
pTVK439XQslOQk7WWtPXMkXhgPggk+xGS4C1IXHqFNFuNoZyPXcdrMwaID+HOtXVR6V77/b1Yy7b
FxNxpQlYNYiGB2L1B45ae1fCYopDsBQ23gNxip4B96kS7WavwYIF9qvSplX/UjUPJUKZ6IPTrcf1
JpjdbT3bsKEa8CzYLywCQkGVhhdmVN8W3PJ19PTG1kPnxIdzrGM0U/TZRVRHb+OQbtUtNESauUVs
ydJoRyfDNiMK64wCLZjLOFSVJIkdozYCmUja9ikKxessi6u5jy4cd9gOVnqmvBxnH6ZobvFIRYEN
PX8RhtYK3ioFe5Vn4Ikxw79MbWQFxkds/6Dva/CdeVKDXGDhOts4J6lDCrsJQXizl+maXCphtYSo
1WLyuVRa9DUkX3MIrsB0rKnd3cQNxhZRSnplyfCydOYGy/FwZevcai2zpgo6AQ0EPUVOv9Jn+qYV
RBrufl1lrB0O9wCiT42ba2SNwaatjOom9sJ4hfQvJPzYOPOR9SURuvPj4aH2B/ht1goHPEDPaCtn
WfkcMTsTlxNOG6RSMPBIkNyw5vAyQE4YOi+iSgg0P/hZsnXwQ6HoAgwNHHiBhHyO2j+td25SeDtM
esa7inKtHECpSt2qP8ldxL8mX29vZ/SpKhZdagZo8sThGUCWyzKFF5nLDMJeBq0dattWq/2zzA3P
7br/UIrWIfcEVO45AIMNsAOkJaNbFxd4j4cUmHRjIoRcVCB0DFWyVYT5UUNAUcY9TuXT+sFZTBvG
LzqFL43TbhwjvJUkNXOo9IMzMNAjOu6llXyawv9IZ2wQmBKoQv6MhQwM5oUez8TXbno0HI9UjdfT
7eGFUkIB/6B/mtwI3piB5ERFcT51kzfXLm/0qFpAaV1X4BgmpFJEav1ym+weuWz2Q6JHlE64hRkg
CPEcqDY6ejJLvVGVJ61Oz4z6cwRSL0yFdeKIUF5lIqc04xJFQ0fuoWlfOqJDRrWfX01h3OtGgiKu
dl5W85PJAYMFyKUoBMZP4IQDZBgqLAhNt7+1PJTSU9YwDfGIzCr59JFAoK/ieIuqcLbq0mD4jr40
dWOPtNY7SGlaBFZH6a3fUlDbI/WydeV44WCbIln/Y6PdJhknaxC9DniEsispSFBvocuItk6q7T3O
Lq38QAKP4vbgEllpr4fCXIcDPBYJNEvEI1YWk3Pn6s37hECYYJzpzl5UFeZGdl4TL6brMcXGKeV1
+qrfMjZoCgDaTGLzMpvai6EmlYbW9xZX0kTtsLyBJ3thNxYCjv1N5pbjQlQWJJdh2eZGRxlrhP0d
WXvDo4XbYTe6MHz6v77bwo4OSbYZoAAz6CgKzwuSwkkpjHIxmki9wMlsDN2DjKWEpMKd1hgQEwwZ
rrQwPLfCdlfgoeTBE1pblg2G0Gk6Oh/ml43G+ibXi8uySdAu87hM2iLdtQrnoFSqNA9oRAFEyELK
aO5fhmH61MwOOSyu3zkLfghofWlefQ/kGYfZHDpiO0Nuc6cIA1m3uCD7/ZTVhLhW8ZVN3ctIIzwl
MvYBhlOm3i48rlch68ZS/gacBS5y5irYmgYofFUj1DvjZQyf1dgXvv6mScB8GOA0JZJwA3c4te+M
CnEcZWNcW8H5jOa9hb1AhRZ+EaH+oYyB3Vq8+/BQlv4Q3qiFhubJRCAGJysndkDh16QC/FQDxr7G
vIZ1e2fq6DfKaO/DZdWB1ltCf7Gl/lTaNMQyAzXBMCsWmVtvhE2RiW/68ocgANX7pe6tgBhvZAZO
VQqb0rg13AWmvXQA7i+QxNzUabJvDH+pdAunmgoMavuMTgFHxHDlC3xcTJG6lUctAW3jRU5XJs6j
PVZKW6RL79Uq69FZspX3QJreplIPV1ITH8ZE/BT+ZcnNXa1e5Yo2mOLeiawXmWCkW3bmo7KT7vV2
43LgsY82TY+dsN1+h8putK4w39x3o3bLcbFutPBa/YkkBrSkwHwwSvQQMtN+DmL/EsGEFNk+NEpo
CZxlXnud+9p972mbxtZWSWFcuz6MGrfbaDI9z6zurOwplFFq+ipRTPV68jnNfHVH/TEcvZux9mfK
+XT4qOeSZcozb+AWktX9XdyHv4DlkMDjMtywPk10pDxcZcsm2+jTUC2lUr6r2vgzQSnZ4RNQFwN7
1tegf8fuzHSad5T1BhJpX1tIqU+UWmixYP2jDK2EJ9Y5HGfuBuFFBn7LNGoCNvw9bjHBO3a/9NWa
B6SyaMZE1ZN6p6qP2WBTtvClS421pFqaV7hquWzuog1uAxfNwZ76DKavcA1/g6CndTaP0zbU+wuk
hsOlWaLBYo0+gJ7CfJid4d4JWWPAbO34pan1xwA3tG6srmvaZLs8DCGTUvLSkWKCZIcbGnCwHBUN
K6d8hdCJlYE8GQDqkjJN/DR79RcO4rgXkY53FCpcSe+kN9ynpoWK1BshcHzoK5NytqoxKsFt6rxL
+w0YOCQQLJIqJeg2WeV57SCuxbBOYQToJO6fo7DdT717r34pUWbEKPo+xJxvcNWqLaiPm1DQsIRy
t4V3/4SnTrgwJvcV6noHW1VcGxWpYZ//SvF4oa4Q6EsLkl2dqgTGSO7Kwv7s0wGRcKBBvaDGOFa/
ZUTnS1QjciOCGDww8bopH0AshAsRhqDRkPezWNiErL3wvPtomr5QR/qVjaiVeJncVdxdhr56xXnr
PJaIFpTxDFGq20+4FlMPDbm21TZKjtOwD8P8LZ6L85ZnWa2/jDRYrXYAvIMjfKd2YcU9Cyc1QNYO
SrcWthWJ5b7Zjv8WeNa+CdIGRGado4X8PS7c3Sca0kFqQ/v0QarMengXxOTnSXQhbPkaVFCNgYlB
SKZz4kltDYRfkAZTiBpGyI9K6dywLWxLRHc3tiYdcm6QiQsawC67x6kEfebk1uvkU7jDD1tdoFoN
ZrJa5ZVsFRy8uBBl8xH07W+9p0oMe1VfyN6771M6x+GwkRZxyDKjl2AsdlK4AylCt+8cz1/GUEcW
jjB/mRqVeNONmvWc+zvArC/Khx0buL2M0wdcIh/qwDzPRhCrqnxltd5ZRC+HbmxEolZtehRTIzcx
z3IMehIyCIQMY+hkmLkFCpEHLzbkDjUP4SsijmxzTJ96eWn2zkNqVjujt4D5BfUH6P5UeSiD50EE
MZRUmhiGMs3f4zy+s6syWAsHOylw7jusfMAvYBtkSaKGqqZ6dQTfjcEc4AeEZvNSEvgW2hg9lWH/
qOfzrdS1tZkHN/+V6lUrp8ENNnYPl8mJqMmaiHYjq4TF0vwSz81djHXnlBeIOgxbCwJkTzYYWi5J
X7VW/YLami6IfajJ/ORjrCtf1785sR4YJZsdi8Vw7HSrefllbk3uxrQtyIz+VVCBi+WG4FXjvuD2
mZl4S2jWAKsFWV5KEiicVysVnMjmXrXYSJayA3GGqeMiBjSGyF+66mFiLgavR6TED99IQDNW37gX
RWHRkHt3MudFuY1Dc2JZ1AOxKo6xi8IZyhjhdPulCxjS6cVSc4BUzSOBjXJMgusBfLKE9uL8Uhgw
8a1gP9fYiycJIuqR/4p0cnZeFyaiFkXKBCR3EUJxlo+NZhJvh7Knk5pv3aB61ifnK6tUtgn6jGhW
7AxKTEUqKA614Ytoq+e6KG77vqHcvnWd+V2WUFCVXbploibMrZn/8GlMlCvsSy/jHud66f+yI/5S
bZogjK9s2VxkJUVId9r6NZX3We9WveO8WAMivrbZvnmO9kbyjL7xRD+yiJN76QzXZE+skCx8VE6i
eUaD2ZHdg9CR83Wqc/BYwEpi8Tst+zW9irOQ+99kvGta8YNV7xGzYf1gdaSVN9o00bSNQ/kVxvK0
itBBQubSevzP//g///t/f43/HX6WN/9aaP9BreEGYGjb/M9/HnvAgY92aNID9yse4JY9CWygQSCb
44/SzdyfLK2Vd/XfVvjBI8gZ4lnXxnRrxK2qq7WvHi4ds3SXtqI8W9mHLgEweGm17Oz4HtDaRev4
5Y4F/aGn5FJacRn1eooIlvbl2DOYhljDx4DtL5zi1wyuChHSj64UZExCIrbic7lq9oUjnyOjvI6c
jKq8UT/pHUdImrXXhU6lkTSrWuSt8xjnE+bKM6dlvtQ6yiit56+SrF61Q/84h81z6EQ3Vk77o3AE
6ECnvPUaC1ImEvC2j5cwJg8eKgot5WNITtPgvNmj/+5ndL1k9RRRsfXSYd+b4UNZYvHr3Qdzci1x
21j6rvUQ5e6uysB2aJA11Zoji6BTFU2wx/H5PD3N9jFbaTX/v95B4YcsBuO/BohLDh6m8ZbOib7O
A+s5sIa32W4vE3aCnlFuzvISizIPtkpCj3SR1KXD2eeDXqAk02IAXVsjpfc6vtJKC7ImkrJ+eyGz
4dPqXHiwMMdqb2By0fULmy4EM1+idwI+deF57ZMtxaMXO/edl99qXffLxNdnRj/OGGBhuq74gifz
ZOZWy8WxuUgpKKDS+UlDB3ed5q4w/N+S3BIPEXb/6UE5YhuuH4wJWSHuC0Ou0cJLFoWeJ2AvatJo
xNXRWL4qMNVd+r3YnH7akRnQD6zdZe5IWYLU37hehoOGXA0Opaxo6s5FW6//vWccmrqPbiGkxxcp
V4ce5Kjq8qAXDNUg/GE7G0cihnnwHbYL5zKhZLVtjf4xdv37BqFlTzyrIuA0vYCEMOU1pnFpEVGa
QWeK/rghr5E8P/2NpjJa/1s8OfjIwgr0wdH1dBtUzSVttaVvTb9HAbRLD0x0mNn5ZbtMrA6d3jJD
bD5QFwY2l0sOXfakjgOusPaYP6TZDMw9AEgNqHs1+t4PHu7GkZVlmv/cbQ4N23wC3Lyp6OAq7kLm
VJskhq+lGEO0wEqECqDggDAM2m4/p9Xek6ggA2Ntqa8qzD76KQslMH960Aw1OH8bNOOfb5TmwWgb
6F9spnC4spUrF6BAdbWZjO7St+jzgGyABAQMn54Y/6GIQqefbR5bMWoi/4g9cz92Q6oN3iZGdE4g
2oGtGZ1eUMheaD8ogC9WTFQTALcrZhiDgl+BGhqw2CWcB0VnUAMpoZrzZp64axzqvlBpFAMO78/T
73ls1gx1RfvjPbG1R7xctN4mkHcm1Bu7fzXhPI7TuQHukjfmUkXh+huWXFrcSqiElIpcEUBRtghu
2Q+B6dhsfb/hH29SN22IDSoWtxa68AvVAIuLFM56RokHzR4KOKrbXBXhTU+DIrerXSz2pdZenB6J
I3dS4+DWURr1UFpGrG0A260GoSFARIMZ52xmh+MzRvGUtPj0s45+68H1IKkE/jKgiTc6UAn+a+/0
3Eebq8b9SvLgTPbuBSuSrJGWYOadKZLs6ScfCcjfAe6PQa5SYD5unOIjjDmAwo5GkDR1nMgkNh2n
H6EG7C+7zjiIlRqGtE0eE4+ljqcnBrF63l73qI8oBz025A+n+5EN9j20f3yJgTmLIetKw4ugOYNq
PjTO3ZDaP/z6sY84CGbVOOuDW7eME54HdDTIG6uZXFSnaCIn98p3gh/OlmPr7iBIxUXlSPDiGv3Z
5NLDO2Zo031o9l95NG3tJgAE6Ir9QE/+9PQce95BYAL9WqB1pI5koEKxP52lSIMmVH4mk9akcpCZ
hui5o/nz7y257yTwj4mKcOmJQp8H1iyxLkQhS/V2RvKdFIrODw85shp0dSj98RDL1LDwmlkNNGJI
D8fkLEctI1cSvaeH7cjG0Q8WROEG0g1VeEC1FahbvelQ9aucaVMa2fvpR6gN8peNox+sBE/DuGF2
CQottQT6moo0KJwfDsNjP34w7Wk2JEgHBMFGmW649LbbnIj677y4KQ7OkC6ajbqpPTgnUj/3JV66
Xe5oP6zXv88sfaR/zixNNs108Vjc+CH4LdyIkNbZmhjFnH73v8+rKVQA+GPhaJXVpXJiXAokKPB9
cVXTbbpyZloLhgZv/PRj/h5PTKEe/8djvGbwOV3mYDNJdDta9yUohx2V9cuRfhvklp/uPObfb2Gm
UMP4x4OCYsI5JKZNOOTD3hjAc2ODYYdeDeilfzHD7Ek3so2XGG9lrN8qbzWFVhndwP+mlcfKJmSe
0fo1kPMy8JrNxvCsiEv0kKE50UMcloPTQrxGmrQU9QPKI7+qVlz0Tf/Dajo24QfnBzDxyAwTI9g0
LlzAVEeuJppuXae7Pj0VptpP//8+M8XhXXoEJ9zZE3OhgVLNjUdFmx2GOlplsxVgkWB9KvMEH2OR
IQK4XpbQ7ICEfiHstRwrb6+jUJ0YEqyF8BbJDB9L+QlaI0mVRXHk9GseWzEHASerMm2qNVrTTg7p
CKQOFZ6hOmuL+nPw0Q/IhffDCfT30EC/859LptYt346yPtjEBk1BK0o++tj+N3fvQdgBwSNnC4FO
iCzJRV+5d2akAW5Ofri+Hlnt/kHk8QEAQ9/GZAvlMpQedG5rVbYOsMbgwHlMOQIm3Xo6PSFH1qV/
EIgCN3P0pmNC6hL1YdksmyG+zZ3hhxuH+feD2fQPIlFsRDQ1BldskIeCpm3CQO0mD7ryPCyVy1QH
Y9GLc0rM2C+Qxz/52XgnleRAZWqXLWLfueIINjJHyyxrm2WROy+KKl2i++6b3qWlifzMAfc/Khzc
kFroCyi2m3LxGvorzW9+2GFHFpR/EOwiXe9LJM3EZhbhWYCFW4mx0L83CQfhregwXnUmTWxcRMvD
stt5qviaYuH0wzl5ZNv56pv+iJ9u50raayHxk8YpqJoJQAhNW0w54mVGLR8d0a/Tn3Ik9cLq7Z+P
mpIpjqqRCbf94tVOp+sibWCbRRdITg5Lz8ie47ixzrxvD1yICyiFx3TmmxvlpJUAy8kTD/G7KFo7
OAW0rXV/+sWODcFB5GlD5IOimjGeRlrDoMWVmquLf6niHSqT2dOPObZKDsJO6LWOk+We2BAS3gzL
uBEY8pz+abXQ/hLh/YOoM9a2VmLcxWVnbm69OLmqde8l6aPfEGx/mL0j0cA7iDyppucDyhJ4C/n5
05AatGcRJmpGYHenv8E+Eg+8g3hjxEZZxSO7yIwQfLS83YDnn20o/S20WJWIGj1jH0DTPPrrRELG
92v9edbqa0+nHz61W11qXwXKJEmVlnjGTHLhUY/VpHtbhd01gtOQiLmxoU5FdgO1mHISrncwRWHi
xgO0gKyA/jGb505DR8xNc9xb0vcSknueYguMkVwam+u5CTd9lsQEKEfxWzVuC/gBVNwa6O/jjarU
AJX71elxOTYsB2FymGwZdLFFBCBuWfV4X0CeR/KoujZz73biaNZ6A6x78Hb6eccm+iCYBWMSdtz5
xUYZquimfQ1k/bn1tPCHgHNkrXoHEQ0mXmWgw4kcP7jqCs5o7YjPymgfw7r9YacdKTeY3kFQ8xB5
MEMz8nDZbXdV4V0raq8Jn67EFkTRuhX7nB4ENZ/sQV3vJriqmt38cMc+NoQHgU4PmxFKiOHBNIQl
g0ZiUlq7OTN+qDwe+/mDeNWNocQrZfI2iZ/9atEYUTpwSmT/9AI4OnoHgaoVAtnZyoTvH5lXaMYJ
zGHZMYrQoky4RhAk8EqVeA9bLjGQhquycxHhEEHb+4d3UN/yl4jmHUS0WPpehYYOhLcElZ2CKj4I
c/1V6eg1I8oFA+40TVQhB9EbMOH9a7PPFUjI3J1+gSMXLfcg3GWgwkatplGrrKwaFxKxaYttARbQ
NZ2RA9jGx8kbf7qSHtnk7kHsA68kZZuM7qYh6VASsJSPlfeFN+8iOFbybjSql9NfduQYcg/iSdqZ
kd3hxAKs7AVhFVrj9ur0Lx8p2pvuQegwqwIEbsWpFiXpFpjZXmmcYmJUwFYE4GsQU9KsuB5BP2R0
fOMJTypZec9KADRnaDP08U2v8XYk2Mai6DomHQN4RLfMH9b2ka3jHgSfzotMu7FjZ4MhPUwI/SvB
XiUU8w932mNjexB3cF5vMq00HNQTmbZ6DO41ATf/9PAe25fuQVgBa8ZxDrVsIxF6niJjrz4CbOcW
NBoyqNgKRWAzk9HaCbDV04DrAD3klY1sww/b8shNyT2IPHNkljrSMc7G7WQGZ8FeVUxdhVfbDIE8
scYf0pxj03QQgYrU0fK2Mp1N3GN2WxYdiwEye+O1P3zIsYk6CC8mOKqEui1iaihJCS4JykDz9DQd
eXfnIHIU0rRbA3WoDWpMl8rKzkpwhEvSfPxhHRyZBOcgVsRlAlq20bzN3IUf0N7QjcBOA3fFkNmP
Ru3m9HcYRw5q5yBQVLM2Jylc+Y1tuOnWkcAm6CFd2TlCyIBO6bABgLSwSgsCnHAiB9kHfWze+nBA
d5Aqu9IgMurpUswIlZ9+pyPT5hwEGH+oEj90Wl5JT59FRbs67+cf1tyx3z4IDYjt9QHm4v5Gx+cN
Ieb3Cqb16dc+NpLqkX/kWKIFxRuXAe4N3BjrVoJyMMuH3hJ3kcjuTz/j2LI7CA6ZloedKOhGFlDT
8gwRR5U/W6X7w53q2PAcbP3cS71Jd7nT+NRLTB8XGHBTP0zrd8v0L6e9c7DfKwzUQzSUofUD5gJb
qGwLEVCZIDKjvpS6LuK9Ts+qmr4wBRpBZENLqFAgmEgFMt95Tr16N2TwIT39PBrFlZiNu951977y
FdTwmv9hJo+NwkHccKC6Dm3G5m5JsHoEynUhn09P4JFF8p0W/bFIZOH5c57w0+Tjj0rra1JjAA/V
htBy+hFH2vroNv5zIUZhWqBszzPmVIduX25z6tjrKIm/ZlmPy6FoX0dD9kvor0ii4AGKwKIFxNFE
uRf1jn4FIKRenX6ZIwvWPggvQQ8Lg+4Ie5l0mFixyiLvykFu8fTPG2pK/rKmvkEyf4zn6FctEu0j
v1+AjVT5GSbkHJXjwqhRZvcc/WZGK7bQ+3SZ2tMPV/9js3gQRWpg2MPcN/4mrK116FtwuQHMDfam
yIrfp7/MPrIIv//+jy+Ldc0sa3MSGwf5Ajp3G2j6wIySlnYdQs2O8qLC98KO4T5UTbEuZrm3NBgs
ykHLEtlNIJC17+QL1rLvaD0DldLwKEt/1coFUYNxgaYXuKfJxyC4iPZJh1tlWt/klvkVNcYd58KA
Ypj/OmZI4KOAAdRoPDM78wU6/VXRw0gh+4W1/ulVeg0NEMtro7odEpRd+3xzehTUkv3b9B7EOy+z
KigXyKckI71KBBAgExYXfg2Au07xKipeLaCLp5917Ci0D4Kf23U+PhqI0jDA0PEcedN1zZUJ+7mb
mxXdsWuhI1Izjw2NfPpNSGH0S/wUnikPFIriXBTZ1o3Ln64vx1bZQby0EjfKDU+EW+juZ+4QvxoM
tsjGFcJD76e/+dgjDiJd2WmiC40I8o4QOH5p8SXeEGdhqZSnkvXpZxxZyNbBVWnKc6cCGRtu8TVu
8O+pb6qq3Z7+7SPrwzoIdTXyxRxYmDxjgyAXJvhBg1KJkWBBl8KSd60eBo2Z/nCCHRkt6yCYjc48
gV9Pwm0gjXUdaEwMAnLANM9jC1/v05907CHq7//Y90L4/JjXIOFlYGCZ90+ZUHoZyDilpf3DEaFe
+C/byjqIXwXYxHbIUobNACErLDQUAy9c/j/qzmtJdiPLsr/SVu/gODRgNtUPCISOyBCp8wWWIhJa
a3z9LJCsavIaxfS8zEyxyor3RooQgPvxc/ZeW4BudkYPGxcW2r9+NT8rbv7oV81XxW9eDumbA9p3
hkiK6T8UXbDyYer4IdhBqVc2HmzZDrI/c6ErHpA7ZmREEkVQqSR5dLuwwEVGpDI+jSAHQ8KhBE6l
rG//5skZ8630R8/uh/Wlhuycl2kcbDxvOBVj/yQKFtwcc3eqLkczeppjB0j/zvCVcoMwLrvM4Jko
L9dF6X8qZrvQVX87KuMuh11OKJ87Dv1dggVNSqHfaBLdyHJSHr3C2w6m+SJ0Ik3LOY9qfkShmlYG
/9Ab/A0h188Viw6K50dgFR9ibG9y0m7iQT8XIobyLqUvgwZHsFc4Knelf/QHJcHtibHXQ3zOyp+3
LiBdqJL0phy9Dx9G23qWVSxvI9Cq2cAejdK5ZsrvKKK7D4C511IO0mpULtApSJ3E31XnpMBI4VNp
6jdNGZG9kqFkyd9yoEO/lU+W0t61oX7wo+Tkq8UxH9VdD5yXPC62DOgIJaDf9qYr2k7qoi89yzcz
eC5IzG1uaq+VFb/IqApbSX9Nohz0qS+fRzHc26RYWP20s3Lvmf1pU7DQLvS82xu6tCS2T0O8jzWe
+OpZc6Mlwac9Fpt5wVLJrSDPoXE6Od9nONZrEHtQnwZsuWW6GnBSReH01I2Qy/jI2nmqhEWNQl3F
vdltRe8B74Jr5Y2vkcDSOfuFcBK8dcQ24S/wyWXN43Xkk+PR2jsf5VSBA10vqL0TXNZVcm0t76iF
3prBqbbU9XIjyaiKwVMy8K3XntcdMdg2joVNzDCVj5n3j/oCyl+CV0nOLDLYJGk/ZwbYeKVam7RQ
RctJSxCJI+lMZT39oAH/+OsrH8PBH1/5Pyv8fnNfRmEnFM/CQItf7aT49SXQ8Q3MF3BOmsXUB59K
WKyKQH7k8Gnr5XPakXFclIQSkH+j4giBeNJpR8vERyePDanQwfSstCqCr3Gb5tJG1fR96mvv8jAe
8rlkmaNRAMfhZ2/WeUXOqTlmLwN2lrz2ICFQuiThhC8R5GaMZbyBxjBwmbWlRyaGnvw8LZg6+TRp
JpZlC3ym6coovfPEP/l19RSEpHQYLdiXNNx4sRU6RFAeIn5cXdKomSOJ4PCdVOqpWgZylGsYeztI
WVPS5jtToNUmF2jdcOrIgYyX80yagQS+6yUMVU9tjzkhIFw5FZ27Fqc7U8h5cGT0pG+B+7xhYz2a
pO6AuNXgeel3QTgdct0jAh2s2kKqJH2txQUH58a6tr7YmkrDuwBaBdwniqgGMiIdkJAFf/L8DWFj
bxiSVsZUHCriKFToBFmiHHJYD5GZ9rRK1K08uxmyeqlk3inu/feWIJYIIkkWhN5CruQF8RrvsQpG
XREnAac1nsiVH0fFRYPyNH82zTzv10Pju67G+573VeZDrKr4bh6j6jNWCFizhrYGKtujJbfrqCJX
ypSbOw8u70KZlFUO/wQOEGBBXvR8DaRh/RkldrRS8RvXqJaHSk1XCocMvnKTNPHST8ZLbVNn6ZPx
QOQbd/99KNFvTUycrS1Dexdixn1Ttbe5ja9Y1t3k6+eQT7Mlm6mcaW2ZdGnhWwVzMgsOgBIuUz92
2yhQV8KUv+Z4WQP3XdxmBxzZ+GnZXEwAqGnr0+AQV50EAbx/C6wvUAmCAuZfSvxGTOYAOhm9rx/b
TtHB0GK69wJzF8jS6JSG/gCv8UVpseNoHuTXCUMDLifCPqyPZg4HRbAHGKJsHo0UgLA9PCmldgzQ
Ejm1BA8YJxqiVO8kCECpJEyR3Af3bRZeM826pXq+75vmI+iTtV2GeFQlooir0toXrXxLexzJdd28
ot+HrZaOzxk7Z0JhbtgR5+gsupuR3XGL7b7Su42slyc90giC6aRXrZeYlQ3KmQbm2qyHz84blpLl
/82a8me12A/lc6r2DS5DFC5jpHK4sIK1KavbOBgMp7en59IjKCHV/mbr/rNf9kNtXCa6nxKniqzW
19fDYNI6aI7SYIxOsAf/4/1N7fpnxdgP9XEzpl2rByPitTB88k1z1yF1Tvz205v+Trmo/tlK/EN9
7DeVLWd+ghQMBOUiLIK7MDKuHiwNNq/y2I/pvRH7RHD0Rus0UUVLrMLJhEl7SNKjEqlHsho+2lK7
mOgpEL3sMtvYqAbvhRbRP9RJygv8jWmDMEAWfTeJehNW+s3Qm7sa7z4ul20kxEusFve1iUbqr7eY
uZb8g9LqZynXbzYYawg6WZbR5PpxdN9q/assW3t/kP7m5PJnP/6HWrzJrIxJco/CrZWeFU3+qGDg
a1z2f/3s/+TQovxQhVttXTMVDZi15+YmtLMOKLvW/l1R/GdP/oeimEyEgRR1e04oiO4mBdwT+Xqc
M4O+ONbBXBo3bh94e86WnnqqwIJPZrhT1Sua+b9+ffPF9Uefzg+FbzuMcq6nZgAYO3YmQeIQKgxw
at8DBY9FnRh24REw1eavf92fyYB+tFEkTaYa5LMGm0DqwCF/eP5J6knJU+4gwhlJ4IAG4w+JFK/z
/Dy/F7PZ2fNxMIfriBoIo4rTUvL2RvAeJeoh8Jj5z+CNCr8q7Z4clzvKfTukwK776pf+w//4namu
/tlk95kXY4UgsPnhj//5kKf893/O3/Pvr/n9d/zn+pbfvae3+scv+t338HN//b3ue/P+uz8ssyZs
xkt7q8brrW6T5l+2v/kr/3cf/I/bzz/lYSxu//zHJwUDXtjrzQ/z7B+/PrT9+uc/TK7of7sK5x//
62Pz8//nP1bVLfsM/mPdhu8ZN+QvP/Ff33Z7r5t//kPS5Z/IebPJ61INW9bEPCfqb788pP2ka4rO
JmvKhiqseTyS5VUT4Fb8yUQAatqWEJqsC3XW5dV5Oz+k/CTjf7BsvOCKoWmCWvVfr//8yzX7y0fy
xzbInxX5/3Vp68T/8LuJ59FVQ7E4Ef3QG/DMXI0tawLagegYm7VGJysfZ2Tu2W8DsnLoCFb1e9AH
5HGq0jlNtUMrtQpszABOojLJv1xEv7uGfmvMlHXr9zc8z8lUeac0VYHoqlqKNj/+m0UxgqhiGsmg
O6VU7bUk+c7kLHazRg3WWHZWqLGMIKPSiygx88Cy150o5gyy96pt7ybYFU7hA0dMvah0chh2Uimg
OEKvVezkBfQUg5JsLeUNJ3s1hUs/vhr+SHcHCooMTJ0pYU4rqc6/MradRVlOzcrupwZUvnoHKloC
i8GAnSTSk6Fqrh2Qeu4TAWAotAIj4lHBh27LoqHpWe60qH4pg/FxVL0Ow39H1omMyUO1aDsGMhla
qzqpiJcbxSFMjX4XUCiO0gQa2ZCIHhwxExYcv/KhcUVgPWCVlByl6e8gtPSEARU2NPgdbMRLUpJH
nE7etPT6cpel3i1azj76a0/OYIRH2DKAsg2qDtqqtimf+1Uop/u6l+RTXQ4IvYaZ5VTZi07rzhpE
EaqHcRN2s1+wKq9qMp/vzSlcUMOEVKYkPtBsTQm6UpZCzIiEZIQCYBLDOXjhgqZM607qdKJuGy9J
Hz7nMRDL1urPaZEezAT6u5Tg7Y2FjeMe+iQ7B4xBqGlVG6/nItPwLRz65E/AnH0qFBKxsZQN1G0t
3Kxi2isqLBqZHKlIb89BQv4B/v94NUVJvfR9qXWb8S41lXo5juNnmEHFgM444TwfCA4MLH6dKXrO
GhdAWfSKJbty/TH+yJthqddwqSyVU4qqxdcx154y4q/PfVGhjlaJH7LjcYdpF065HEfLNMQ7bxCe
lk+c4RU/PUfq9BYXhu3keSkvYtiSoQD7YvvTjNuYQ43lewBq0SLAcekI+A3WLMo0YmOXp0oGZRGR
o/0a2HmxNgLjyy+ChT0gCdWBvgAl7FdlokTLZJBB1qnltSrBVlpkOfWGCj2p5xMIRc+GHFo3pba3
Xsv1V6elQRwkMHTdANGTN/W9ZtkZ5e5Is9aXIfKYq87Izsjbniw9/xyMOHBxOpAk7vbWi9mqN39k
GKKZBgmvE6Sx+D0M22mFou8jjUGltE11n3YB4Rj9QRh6BhV6Ok4BGnLyJy/89qy4EmPxoDXgCvWu
eZEJjSly80TEdLvsmg7QTd9uZHJqefffDSWFhKfGB4mOaE/UGKMg/60xxMNkVTdtasWJsKh9r69S
qyc1RcbIP4nxIA/VblQ7Hc7NtIkFgK5xgpxTtsyfQ1avVBENMQukx9g15DY6/k7jNXsQQSaWqI3X
QdgROA4grod8xhlAAHVKbqOqfcCEBZk+sptG5BVKqvUlFZySsuFWJyMFqAkzozPUqyTehzFYJ7n6
3SrTcRSTuko6phMi4APHlrwsCxKlWRfgwwgOOfFBq4KJDOukfOhtFZyJPRxrgaCt4aTUksFXin1n
Nzv04DhdoTw39TOB0J6Xp9jLR98VJfgpWQthKJcFr7bmBZiy9lAM5ZM9xl91kX1hSo8WvSqBYy07
IPatq84YzNaIz7Gajes+19wJenUdAF+S1PQGn3pkmsLgGl6l28XBzdKNIwgZcZnM6hBNjboKTSV2
BWkvZGIf0ip9Gw2ek+K/mF6mrDMgy9xHqUqQoJyuim7HUkYiBoKGXDebZa5OX3Yacnxs7BDkbB4D
YPsZuK/TToq9nd6UCDpGq3kG+/VdTvk6UoMQdbR/C+F30XHUH1U1IZNgOEKJx7NuQVYkXSp0BjPa
IPg/Qv0/h0l9sBT5Lky6TajlWz2ye0dKjXapkwEERh1AvyetuoE3UNVa0utpY55S2aPdolvlUpKm
VRqbm5KcrAHm7QKdJJRKGEehVBKWqVgheMPoral7QESjpC4UIKJy6lMo+n24tbqlLGvg4KUHsufe
qmoqF6Ve3fsEOoci3xYSi+hQ/twvcesR1GPZ2aeitR8Kk3CvLjinrfjWemSc2iG0ihkmjLagzUxC
krsW4288LksAczWYnXIEOKAP+sHUvC1ICKK78fY7XPwFLdCAuyQksBiOpFPEJc+jDIoTqKG9lkXb
yr9mcQjmCFamUDizx2YHebFwemuEsDcn00hKfDDljNHs0I5bWw6gSqB+8+J8KWnEL8TYCKLMPEOA
uthzsBqk2cqFP/LgKzD0hO5jAbMvZtO0d0FlwWLMybhRfP8gl4H97CFxTuL0lTRmpmUMjQYE/gEh
autCZ2uv24/JgnzJsS/bet4cNaEXaODB0trho6WQcCAr6U3roa379C4MW3/hyJA/JlYnziHceUMk
wgmG5kUyawJTp+Yl16FNAUB8HlkAtGGM1yg3BqfQQWQERnDIVHcIVGWtALBaVCJUd6GN8kcIaz8p
nepYFgjCQhiJUygRHW+sRStbkg56Mt7r9ob+KBjACR5iTyJSNRTLkdwsPe6Xptc/kHpJx8PM3LCC
xJvkLdzQCkYIMLNqqQCJSdM2vAfeyZSWwOv1OGk0MEw3lexjP0hvdtS0SwgR7Qqr10NHxUEqBDxG
Pa3tDRCSAt/nClHMHUoBujgSJChZzog5HuE9U4Q5Khh2w9SqbReKU9OaFwU0jKg6FfsAr7K04kue
wBlPU+/LLJq5o7/QI58hagRYpLTLVZsB+dGSydqAygJu1AiUmNX4RDEH753wEy/pLBwtj1ZRsefI
8hi7gadA5h3oXpPLe5gywV5A3IuwrGpXJdJrnQCu5PtlN4xSky/PT0kAL47ga3rzOmgGo4Du3gXa
iju+wWbYwb8aVAOHY3gfjUD6I2FQsJkGlLRxsIlMHopVKo8lrokAABxxwDKMXkggnQ+U0m38nJpD
v6ZD/qLZgJO1QKxN/ahZfX6U9OTdqkIWQFVyorRNt8RHOZVRbjFwrBBFS3tZY4sSRX5fS+RvMSdd
6JKVLPvOI221s8hcKsLqWJejvYhaKV2yv/ukZU2HGWTImKN5pyM17jsSJJxanmJE2eZ4YAi9qahR
CS0kBAwRjRPKNYJBWRlcyaCz1voAHMw+CXaAFOsTAP/JLb2OmPb5j2SVrTqkwZlLVA6SOGsK3aQN
Q+rB6eC1/XgnLO1FUZL1wC669KoxWpBq5Z0nWxy2Ndq6fTYMEmW3TipBmQbHDJAKKEghOQGwXHrJ
8XbiarhrOcPQ2I3XOhczwbxFcE0laQsfbuGZRXiX9tq+rH2LVDbivy36kjhevPusrEghCR51r5GO
EnYnr0XuOQzdA4aPcpkHO0Orwc1IEPs7z5RW+eifh7SwmMn4374BfU10kX0qbWUjk/fthpMaLkcd
USUnl10uRL20S0Ddqi62oIQypvAjCrEqagBJJ/Eq1wAf9aPlhnGQbYO0WCuDMWGjofjOR5DSCdmb
IthkLbl5eZ1Oq0gDZZWb+iFOFUo0y9pI1CIRlMByCr6lqduPgQoxXxkW+fxT9DJZSVXbOxFGlkWa
iGIfTHOUmvbQh6a4Nrb4yL0BMnhAYlmIuAt0yzRxwzT9q8gRoFQe8DQu9a1vSfO+NT12aAoeY8l2
c82a3CHJGDX1+TucCHgz5kW0pXCUyqyPsoE+LEhTBSSbtIcnAWVpVNQ9x0IORdF3qJDSZBWxWJVa
NrMRO22+PHl7pQIx/+QGZjVRKdfBmk0UCNMQEpGnKZcyetKzDkxbnNJt89PUDUVnb2JmTpR6Y03c
KAWdsLL7LW8H/iUzsFeTFylrCaAtM4VmX6UZehTbvJcbGHKR+MzVZFu0fXmWhkzap5BA4Z5PuwYX
60OvwihhMEopERMSXGvdKknIKdJTyLaJifd3CLtPkKnyXVqT386srVir00jOWmEQAk5cCryoapXJ
FXMXEwRa7pN9oQzk2fbUhTLYJ9eXk9depHPOfDySWz/BpPaIA8sq8C1AoyS4U2LaW69lH3R83EN3
IFyRzFqSVk21ZKou5CdyNmHXW7TIE7TT+6qXviLF+vZI/1jHsm6TlABrbcgmujZJC4Cn6cSHV5jn
aog+5QyNTjSU/SZLpZLUmwyM/yBrp84k1yRR+msV567Qg3uuHXmtJOyohefvurJfVONAOJ7cvRsZ
uStJOflwQoS+b8eu2CTCPMSdfozkBoUYZfxSNQ191RXxJ7t2ve0qqJ2lETzgQprsgqz3yNhOI0xe
piLnCfmyzRuzZG1AK1WVARtU5e3MViMLSXCDDaIAgasm9KyscJ2nprmUCEB0I+bZZZHrT3BvP6OQ
jMPJJO2wLZCFWp9JSPCLZUWZWxfdqhk44AtF2bNiKeui6wz40Tb5efoISShvNwNYRalXCwePqtg1
g3GKbSll5+IcQgG6lkk9uGsl7Ts2r6oIewqs8IlIrvaUegTdgvxijTGO6cS7Eqs2Si6fbDLyDkfl
DCCOQaySfVZjqiwrH06SrpNdIzGfX3jp8FWWnMDTnF6ESXGL/Srb9EUagNGS1XtDACz1zJSwr1o9
cleRZ5VBD0vRA0kpDi7Su8Xo34EfMsjFHBZ1N0grwPRD4K2stJ8WquQj6TcY86VF+I7u5JmseXDu
5VYqRu7atihx7Tf3o1EwgqeCD02wcWVLwYDT7mxXmQ6QWEs3NBMWnqK+xaE8bH1DfWtksjjT8mFs
YfcqXvXsExGOB7q8sB+wqIWTtNCohsGuyh1LFTcNEzFinRpBCWJUAVnDIa/6O8tLj/GsiSGW48M6
zpR7w/RgG+Jew2TsCoyJ4Oj12vEsw1h3djJP3hc4HOOt36FQCgdIaJnJpt7q7RJpDVULfLYVAZuv
6Lk+41xMRzQGM9xwWw7T1khGFZJ+KkNgTfBHTgMx0gBb+zQcln2avhIiAyouQMlmJ7uOkdGstCJD
MSUCrqXQC+WYAdi069DybAEzgxgZ+2XspVQfIu4WY88wMCHnbF/AZMwHECjEW1IVNGrtdj6qhFFQ
A4i0cGoyEQF5giZVhHUmkuWZ13uF1vaoExW4qVkZp8E+6p7yGMbZ44yJVVPL3rZjS3stOEZax143
KFcvil/qStpw21g7fi19hYjBo6w0K3QWqAMEk7W2yTbdeJxYWalsQeQk9SBD0JdNbpFkqRe81Lqp
PqTRN5Gd1YPjz+aPIDDrXQlvYTn4k2BQLIcbCXgxInj7qRacpmLdy52+sYvl1AkSMmzSKswqWRhS
SwcmFpyAwAvSRjmUDdVCFMNuUAP/hakg3ahJdtuwBIMoebum8i+GmtxCQu4dmTOkE+q6Qd7GwGmm
b5dTk6enSniLRwOu6b5lgeuDJWPhXW5Swkdwk9dtk8zHl/6bPah2zXRYgAfSl4Gd3ckauKWQ3tWg
EZXnR3FAtFs094WUN5ZQjrGxLvhUCHyi5Kaint5MUZgXy36MIvVRzmvlUPRQkQCruBTm2bamLWBI
9gP2j3tG6aBTB++SZux647nV2BwElGcaVZYrp9qNWFYIjwq296kuIeXEFLXtQR2LiDQYG1V+rO9q
ZIgMh31jl2ZUD1KxwdpvL/NSB50psjfyI9NtMnRcTxQioWo92FNbrdpOiqGm09ZatiHpTYYpaSu4
xi+1hrakyKeTmiLdJTis6BExc+aqHXpGS1ErN99v9U3UNK43dITU+5NJxAZLRe0Xy7KWyR2SCKpS
FRd9MAsmsPrYqjeeb3OM78xtpmmnvpZqprpltmXTEicp7r5ZmzZm2iXHPFTWTUSsYG8TosPFxXmU
bmsV9itJVhj9l6m5bwx1MQalCj7efwhFUrnc8HBCa111ddE/tUI+Q6sT8I+jL8sgO6MG+lFpEuWw
T72MRmmFwW4Vm9MSD+Ow4dp/Du1pyXZQrExzPsVW+Po0YwkvE3qyP5+WNECQcRt5iyowr3ITBVDR
qYd6D6FD7k2ZI/QhXQO6vqXoQyB3kB5oajN8oV9SGDD7pIoxiGYg7zNndVcKGNn24MrISB0B4Haj
hhcZG7YOVBL0HkA2CsOFmhMqXaUFgFIRHNuwX2pFyDSosO3lGIbbPAp7x8CeXWjVS2prT7CSzl5b
N6eon7uISARQoYY0OzgrKd2wpk/ROJ737jelvEqFJbl+R+va0vpPPYfhHWbHxtNGcOLSxTDkOxSm
A6Ic4jor6dQ05LdMNUe0gdu97XvZpVbXgb5z6xl59REFHa1C67XOShJkqmXiA/qjNOxRRqVai6u0
e+x1moBNNjCBr1daqj2MBOVFrVctGvB0jS/OWdOjDxntFwk5hSPywtvk3gXZO/BytazcqNLcSk+p
EO2TELa1VNT4FPbVrm+6gzGxc5Hz62iysNwsYteOyYp2O47eS/A9h0mln5d5aeYKj40mMyM3g0Pl
JoQ5IhG1X6uW+NVxNyr6fWwOR7uM1navnU3ELs5Um+AMY9LfSU8sPei/eoC8UBLz3X0/hfETvnBl
kk450e3Emj8XLWtsrx3o0O5rNWgOhNMeo6LbpnFHjKyQvmruElnPD3Vu8WKBCST63LYVuDs4YLCP
votqYxInxymycVTPupCHdK+M+hOLMgfuUSduIb62gs8lk6fDiBDWzcyRt0e5gqHFeu8BrQ9uvmI/
xon9ptTNtq+tk6j6KzOa62RNwwK/mDbxq3LrmCX3RWAme1MKgezW/jIZvS9DUdZ01zynKfE66V7F
Hd1wFNV1hDG4FGs1GZdhSk/PSkJatUr+IkOgBTmOwKvA/evq1mJMBHeEfwI3yKd9jMLiqSvMx2pE
TinZtNQ8P6/20FnfZMtGpZV/9BrmRz/rDn2jDiQmaReGP6RpNuzVhhJdjYHRoqW/erpW7WthS0h2
zgY91bzMd1NKM3FKPQrvnnOXp5RHGIq8ZbIhb8OAujQMNUc3X4e8gb5FQImj+SlytV577jTF2LXF
eGNrNJdNB41y1JVDk5NI5bETG99laN/apuvczKDRm6vGMrfatUjiluXQZCoQdqtKyvdKQuhiqgYj
HNYcOjGjCrrOUPxS0ufGt9CKalcY2VtkZxurVT4LYi3dgd5lYKQ0e9jcx/BbakqUXhbBpk13xxkI
PJoMRLRllhJXz/1GkZLtzBhxYNFLpG9XpDnXaH8ab41EMj6p5yxt4nWR5jba8uCj4Wy85gSJrEfd
WCAhoxoKGB/yg99DIZOkOtsVss/xzQgPk/SEB/QI5MLeqPHczjB1xEXsTkpFwEvSdOamt2gaJOCH
1SZ7AmhGrtJgkKa+0YSsn1s5oI7Bf9N74qKilmGU3q8xlV4t7vVlJXq2TORdXnTJOrwiRSj3c7MX
CgKjD0mrtFWJt4bWqLib5bCuHCKcwVfHfACc3s/j1F8Hu78bV/57WPx/MFA+hp8VsPLv5seJMkPH
f//c/5/GzqqwZy/qn0+e74Ha/sfx/b1qbr+bV//6jb/Ong31JyEL1l2OcFhx/z145u9lTTfnCTIw
f0WecSa/Dp5l6yfEkrIxZwBYuqLPOvRfB8/zQ0KXbZvBrGqqApfKf2PwzLf8TlSh65bBiFujFGSY
rTLI/mHK6wUA+bWxUxGbfoRaiqyUiYcXOy+69UiTzVHkVxG0KzBly7oiRd0UqxFYPUnRDCu8RZ0D
je3Oinef0irzklvqo2kEUZSDKNCZHYffuYJ9hxLcjB3BehkQStn12rLSiA1lMfX1yK3qYS2nj5XZ
0s9DtjYiB9R1N8lzpySAN+Snv1fmtOrEbRy2Nu2b3KG3mVxi/9T2bqZOLrWXMxKhpxRIPXFiE0Wi
ZJgAKRDDJlxAs97Ukr0oG92Zo1bHElYDhxUIi3FgsBneQsYNAeNdRl+gBZzKlJ3U9BYWq4l4ToKb
YmSODdjFItOkQbQ1dfbe9sgBHK+1d7Vg9I+hoNkGlLYa9I+wk5/qRCf4xabE/5SnutvkDRFkkaZx
LLKJgJ8jbT15ILdcbolbQOUZiFchVMpBKP0OHz7rv3KxUZ2wVjhFcSvTR6M962xDsa9vGAgypfUW
YRnvJkNmKdQXqvxE1vjEyRCvXW58oApbECKz6HvF0YwHm4OKDpWbMr3wn2vj2hMvMf+lKW4kNtHM
hRVPTJ+go0LqziKbDMeEFzRCWQ2jW9Fx4kvXtuRtKnlalc1thMJnEyeskiMkB5tITcgh31rNrhqg
19dcHEm4kPoPYtPghpeOFqeLznjOkufCOpPGtkNJ7Hrq6AwS3NT0lukGU550odvxbmxQcAROnROS
OLHIdvKii6tFSqXfp0ul41/LkRYEOFuPA78ywAvulmVyIf/FFU3DlnCs23LDyHGhpcnKzh/H6SPk
nSgLN8Exw/EuHM5qwKdmUh8l/aaqn0W40zKkPEyByD9cDDTWA9LhsjzEP2usxqBeNWQ3Kf20b4fb
RMAA5ddiuc04koHL8qH2++o1y5+j8haW2gECMu9+/Rxmt8a//V9cmf90/f5/UBGkz6a6v1iY3+eV
2WFhDm4sOeNvVUE/f+u/lmblJ9NCFSRkGGQ2MhcEPr/KggzlJ1sxdH1eghXt96uz+RMJwEw/DPrJ
isqj/7U6mz9ZpjAZZAkBBx4u0H9ndZZ/MNT9sjrb8vzMBJol9Uc/Uk9yRkAmiOK+5M7p+Pb28HB1
zof1aXt9MB0kuk7i1ovJ2frOKXc+rtu30+RcJ+cYOtvl6/rh4cQxY70+nK/nnC97uA7O9bze8X+0
R/jjjcdeb55rLotNs+tX0d2w5Hi5Rq69KtbSlrSDU7AkK8PZhG7v6O7X/e7pcng+7O6fnjb39wCQ
nMvmKVpc7lvHfSG+yHmb/+4rdZ6IBXO+j1+b+8tmc/+0v/yNOo8d7w92rt+8N9oPelc1bYjU7ALV
3bNLOPuXzh0X6KX5R+etEbuXl/3X8eXLfTm+nfZvyqJ2tufr28tp5Tsfq2viHO4Wu7tXeB0LSOHO
523buMfr+boNndPL8XJxX7brwTldH27nzHm9y5xnc3HdPpTOg7P+LJ23l33qfDhXsXh5Up395PjL
25kQFwcJirM+n5lhOefz+Xbdfpyu68QZFuvDo3B2/Of+Mj/F/WVpOM+l++kvvr/3+5fvwrl7tZx3
ecHpZPG42wfO/f1X7OyfeGsvX3d39JOc3rlYy5aX+OSvnM0Fmrfztb/8nUHV5AL+jdLy18tOQadu
zdo3U/ygKNUmMUhyZivuMXds5+3t7cvlWVzuF99f+2jxlDpH/rfnY0U4Q4mwfnl7ahdicXyb3JCN
+frivrwwDXOKbb/Une/5+th8p1whscNr5+p4O5IfyJuwcW2HS3b+AGLHWzxdvpPF/nhiAOs8+I5D
X9XhIpach1uwkhZn57x9uF6v6xtXsL1Ys8M412u4uNsZzvVzcM6GqznhlvyKBY6JBRvAgt6u6z90
y2ExrqpluhVuch2WbKZO5Tw+7i6Xb9/dfPFh7vv/Rdh5LTmO7Or6Xc69IuRK5jaTSS9SNHK8UUgl
7717+v1BPRF7ztoTa9pUdavIZBrgxw8QiVSscRjy8VhN/k1Yf36ER/0tw+/Ls9oUt2yU29Vms/6f
W2SbpQ+ZPTKlVYdDMdTS5s26DkRSj6pmP1RVk6Skhs3wrKj9bDVVP/Y87CUi/bEeVjHNnW5sX7w2
Ss+cBUEBR+OAAbVFseO6dpb8m7U6K2+r02kc53sfLEhhMi5TWfwoIKQDSiS9p8qSJEaQaWetpm39
SpYKwWb1+kHU0281O7LoVT0MrKIAeNKP/ujQo615in73A1SoU1PDYqmu9i+BM4udpvw+6/iq3mYa
N/RZBsOReAgBp3DqspkulcH51N2SbuqWikJgil1e38GmcxaK/1WRoQNqeOO+Hz2r8eOKXbHbfCcz
Tn3sp2F/jNnSZFWna396ZCaHHCCr2tZbkR6jN4rFPDJFFQZEm98ev6z+Sc+SAnwc9oecWmcPZQmK
p2k46JdVU+zJ0FezIITDJMbQH03YhqfMUK/RRWWLpP+kfaGdRxW0DNUgdU3xoOCtkrtiqtZqRr1K
3b/6otv93mxpl/WsP6zquJgl/kUNieRZZ7WxNtYH/V1bb5eTYGjpZrWtHlFddTY3u+wXTBSVoBD7
krpq3j6ysHENMflhkFQZ47nUDFP2zWJHh94x8935zq65Wz8u6xIDHl0Z/seK2cvHLNVsip2GHIRr
eDEdv+z9ZNUlQ/mUHyN0J+fFGxet9Jw61w6hPUsWk2Jibst76x8aojS7NQ7LXp2er2S2mzJgAFd7
U1mJsjNLXoxo7k1LSMDSvBSxYF3REyefnuXyu+ElvZWXTMsaXDonPdjY+c7KnUNQ7j67JzWiup0O
b+p3rc3K5lQVu2w/9KAR39QAKGE95s6YYQ5S0QSggY5YeO7mYepqXtK5TOiAjj7c37Y+anuahg5H
Aumx1Z1DNlVaV+Fee2IZHbICLD/ivQQaJ2uJnNtpGALOJT25qIn/u9cTQ6Q72Vnzq665Y+sRbJ3f
rZ5z0COXxyJTw7Eem0WQIEuruKQf7srqHtyxJ93vHfRsrDnjXftYFm79vdtX68SwmqzkYM5WP1pI
qTfvJBt0/m14Zcyc3W1n+tT9WRM1VC+1wnycuY2Z7T5Aszv/dpPMHFRddW/qSWskEFnOykp55YSk
e+GIc0Ro+qjTruBCnDfUKI7PoGQ3veodIy5pOwZVLwFHzFtLVUtXFraqzXjzo17ZLQtHjU+23MJx
vkzJgJdLDLul61ELIMc7009g62KXgC/Efxg7abf7W3RysmpNwwofanADmRnlj8XmO8SWzQH6LkCH
0UjTqz0HnV4Au3O2cnCJqUgdpxv5kR9GZsRJPBbrQaZW+LZLHUEKTloyb9sfR081aair9Xu1yVvt
7BatuGFt6d8RLSk6QJKTI/Q3a9qtWzfDeUAq6r3tRvzQP0yb2fEsGU78YOiMCsnYfX8fVFykn6jZ
odi8N1kxPulzkJy0HvAWRDuP733ptGihGmP3ZEZcNcYMmyY2ZonsVr2rvabrOE2W020pIHSFucyW
FilYmHF/5Aw+zqChfsODgk0cWPCHDhdbNcsWM7aQ8Xt20jXztNoOG1TtsRp8dDTwx6qqeiflVTCE
YrKikwrFeM1bcISl7q6skLwwfpDRykaDVxz44E/aDuUEdRbxxFUw2RnqkOm76s8ysD/ZKKEZC71A
V2UmHmo+cDJZV2ygRd4Ik/60KKuiCG5qMr71Uqw/iMUl5DqpPn/eKsBcvPUFPCYIB/QJOWlaa2v2
1p0cQHXQANI5reJkDa8GdBQReOqze2dKNp5IxsnbRjfvFmLKnvRwqUPyf5Hrj9molWkhP9i4oA/2
ssvUcEQK0yl2RtYcWzNbWmii4O2ws9NoDgYDQtSvYjMrdhz0t3Ro9gTZH1bDF3TcukD12wxJcbUf
FlFhjxyH8Ok3s6d/dI8gO3mnGDU3WSm3qYYsIixvp4fTFCbU7ye0yO83DwgyaA3E764y3ttZ2eJm
BS0muTNc2qw78yxTtWHuZn1jIh/FeaqA8ZTs4DS82QcdUnNMNU0Y+UsLC59kg56/4/oAwUnowMpp
aQ495HnCb1E2mV+ZJxAGAdM9oHhkQn8W7DSLdHB8Z7BSwYz323E9aAT63r17JWfdfVtlG6nj/Zmq
gMxwfOL2IKwyIFI3Yqesmohwwe/80SgEDaBLaCKfjx5mVNMLRpPAGnxiPwCP8NO3d/oKeVldNDf7
2UZN9la2UlG2ODhL+6nKqmew62jhZKOCoO8iddi5BdukNQ2Hvzs8GQQ34bHRWJktl/4KvNEbmgm7
ThRVbZI3bfLveOLdoidjFT1DNKNCE1ePhpFsA63emazXi1o8FgHG5WAOn/xMev7VrUSvmSK25XpJ
MAz83myBkdZRhtgkBz2aMOsINUrYQmt6J70gT63TzhBcqNfOcd2Nhh1MIIv/uq/qW0X0/zBD3ua3
G21Cv60KPujf91kcjhz7xjsYfLxg2BnC0govjQv+GUDtk2QWuLM+0jfko6KpOsAuNO/L5Pix1Yfx
TUF1b56mHrib5h4uXjhQEwFWJ52nKHlXOSHwGqZf9iyf4/iJ0+jhUtr5XCB4EIVh6gxC8Rpphhs0
y4koZtmCM2ORDjdbAGUCbHxx/Ym4dgu40SJJxjpx4dLJ//tfp/2vuPPfN6EQ7Pwn1vy3uRFH5W97
ULar0q52ZcuE1R8WnYS5yTv0I+kHw2Kt7GGWzOhfgvc0HBYxXzDQsFw8PxGBAGPtTXOZqo7MZBJk
AZcGw8SPejgvNFnkzIJXcH+BAHT2wE2A6YwXSdBhYmW6UiajwPGL84IHDGUlOsWQVSi4Xegxaggb
hwvnaRfzErBiAY3h/uKx02N5BGvjpMNhnOc5FpOVYSX+uDKePOKlnC+7dkIndXJ5YjfNpx7LgjHs
8jec81z+xJ4TzmmBH0RRZAZ5XOTxtOgEs6KQxuVZeYr7Gc9HtMX4v/3nedyD5x+GCAHNhmYUmYmJ
Ir9HO7on6o2uZAkOHoNMsp5vokmko1Hk86+ejygkLDEQlgT9YIQ0RVnSI5yQhqL9GR8zxy73IEpd
xCjkmhF3Z9kwWCQTHrNRC0AzyzJ3o3io31uwdos+1gR0YMLEdwcf+yPpFhdEoeOMjEFUkWcAIxqF
hpv7ReJnAeT5v8sauV3/6PXWyT0k4kMIv/ofinh8thvUnKpWrUD8QRzVgoUkuNCJWWqki/GLoCAz
M6hYkvRFHv4sSwdZYAgB6y2CISLEgvCtmPI9GOJ95DHiFWQZ80abwwThQfRymhap+1pVmpMf4S5p
ESxxCPlhgYdDf/Cd6VSQ9JMZ8o+wciXf5B7alYkjpsBk8hFF6ORbH4nvc6NMbMHlRYHqFHHia0IQ
QdEGUmBuzG+aFgWLl0hbMT0/qpk7yVhhF0WL5daYq7kWIeaXh7z1BZIK4GO4YFYYC7cG/QK+qaY5
yiK9Q4z4kegkusqP0EP0VhQ5sORCrhHNLZikWJ6b4sgy4iFayiTH+JJFh6s6XNTBHkIRe5ppp2Vu
obtIvM1z6a59VAAhCp0X+LEyiYyCFukJE0X7nRztTTroMG5uHnP9F2kZPM8507t8ivowflZeljBB
ewsUSzoQx7LI+Mq0TrN0hhumnSkeZDzlMTTJ+KdF3KGl9Dsw7uMWkRKiPb7LVz9DrI1Efr4iIcpK
WzyOtmnVmxKrkh7zA9Q9L2gdpXV4HFNCtySSl8eBlci8e/wn/v4VEWGYf/4gTiw56CSSBxZwERGE
WOBkHjojFToDdCnGEZoS4UJoWF3MzFKB+yCCOJpDBuOBGgIwCMZv6kmfwL64M097afRWbugDSl2Q
8QtZXDZAz0NjYKYhTzE8xfA1TAe/g7ClDGYfKDCD0SQkcBiOIh6T5rJqwPMc1R7BBrib/gmohM50
KtiIcsRT/jJ8BgzM0CIUP8U2vfjNmMRKAXgyYSO/R4+j/NvttBs5MXA3AAFpkkZ9MwATw2ir4Dej
bhiqAVeORLyjEI3ELsqFo2higKxQRE2+QNT9DKs5EAxl7nbE9cAkRtmVyRk4mNSDcgrPYYAAHUDo
S2gUYKYB35ehImF8oacpQ50zhpQhAufcjBcgKCc4Rx/lOvQxTpm8Ac/7K/DGVHAzT8NGS598Mxml
HjJDPyJMQTccmWSGGfYncKMI/4Bu47GkIV1jWXyWJZKPmKORA+ifFFK4iLqGDtOe2Hffl47yGKIl
KgWzxRokCzcaDeiUQ+QzlNvCOQaOfoPFoxEPHrDUzBmzwTOIXsrUjKIeBuaFXwX+R5lP6DlkHcyE
RUA1UGlWTWaEKxcZHWI5kB5ZJDA/S0R5MyKdE3804eMeKu/7k0nPX2D2EaBoNPETl3AKwefEZdoH
YY8F5OG9BeiABz8RU4XDg8otoCnRhOQMTTiVRrFiIGKPOGsYMQX86pk0zL05U8lEwPwWLoYndJCr
GPkGcPywx0fMGM/L+kw7DbnCirgeWwRNEN32WTPEz4UhyRPk1wJTBX7KoFibjKYA3SyxgqE7hLag
9bZgHQrHgBfWsB8UmW8A0iSLfFBSjG0WjWgOHghOcrMrBsnHggSANSAu4Nr3/1hkzI+gLd2RniXD
OMl4EuArppUPidzyYd7hcX2sGpw7iuT6f7OhvH3+hzBnq8Lrip/aD4fsSND+b4SNBOD281qtYEMJ
TkKjMAxChsS6M3tfHB0SFBKciavfKOGXQ2GLsGxY2C9yM39foiVWQDRcTC5YyGiAP3RE/ha5kCu7
CIo4NGJF/3z+h5gJYAObAsLyzO+TC3ksf/8CXbC+rOUTrOufS4XJAYdQbIm/Dd+6+JoCMc8d/meJ
GcbKDbHB7oKVZsmKoJO4dJYZZtn9t8pcuImsD1fxMXxBujpMFrJccMyFznzuDcSWgtDAe8F60kFM
1ZDlS0BbSGnO+mWs39eMiO8Hv5AvrNyCm23sqUyKXIvlQa9irPB3sgQv6a70s48niUnm31AVoQ3u
AsmS0dIWgsB3pAOyiqihL1gpd4FxllljkEw2L22+phe+NRNmQZuBCBLTQtPCF+jw18TB/L/qgKEq
YgEsXrN8uTOWScya17EQS+F+YhB7iCIWmFVB/IUQw3npzJ7ZA3dcoQRfNsLPaET+dPqJi9GX/zK+
r7B/bRcDz9N4yo88+Tzm3U3Oey1iQdAU5xdXFgvNNEHf8J7EA4DaMWWMnQd+JzZ3RkKAsCR5Djqx
ZryMoc9gVN6X5gV8w7lwcUizkGeA3AFhu443MBAqmQPTlSawDzKWMIKgw2ENXthf7J2oD4YuckYD
gBSTSZSWyXYBMGDPN8CNGGvoj/RCOo84YN+xekxbJq/puqEf4RbK4hSdPkQm7cqVoh/gqmiT5w38
/M/QfR93g4eI3fqaSkKfI9AYIcnkO5CGfRjp0EhvsVaZyPMi62m6zj34kBApz+MmMYSZO3K8mBid
y1ATLArOAxMW83wHbERwAFfhEPSnM2S6AU9MMSsChYFMfFdjLjb/y674OZ9gaxyMYzTykwibArTT
jSgaOUDxV1iRdKzoSLjNHDshJsR1Bj5wn2HpgDnCC14O2fiOoIcNgAWIkyB2yPm4c4wfHs5oDhnC
CxMCMcIgLHoRqwWP4BNhuNg51m+ADTM4OtwuL4EAfCFm8odwGR6OGAv5qfFyr4thCefpYCC0GQ+I
wQy4CaojC74IZsR1gwTTRZe4TdiRtPBWEeJghO2w6DJrPt4SNmni8+Jp1CUM58mKTqdfZiRrC1cV
536lZcLgljjyhCrhucLp5TOGMT1qJlgW+6wknCqRAPH6sfU+ayREglGwCsKaYEUTw+Lwfhgu0h3w
XrjrmJuYa5kes8hmCYHSAfKmvuEf5gNZNT3kD8nNehgnTDGA4hNHwvyzCvKHQTAbMAXaMAR5RiPR
p1QCSIgGpJEhj9AQxodDHqOjIhTwn1EGaCJ+CNkkmvhub8RUTaAGkyjLhKMtcIxmLk1+GdUE805L
dNqBNtAo60dQE6nMCIVlvLhKgjKRJ5pDUCAPPXFBe6wm2MNDZEGHNfz1EfRkpCf+RuL1i0V2IJg1
QzgEoRbEM2Yow4K4y/BfLGStIW+l/0+0p1Vv1ho/5TYb3f4josEb12f5VC5jIMGkTjH14JGRxNzQ
YkwlMQJwTnCAVRITAniJX4AW8KmAoRBCbAcUOQeCwWJsAOiEfyPhDRkgcMhU0yABJOwouQAICgxS
9AJUcgg8YD4FzcWfBBNhFfxnOLS/T8CpA/+wu4JloVBD0g1g9gT3pQ0UCVonvSb+g2lIInCGS1PH
CF3BLoAqfMBPZn1orQPSyeORXi+EYcEXiSuwoOgm0UtRqghMERrFQyYG/YSQOwKQsDPURlBAmhaP
HOcLawopRBQTEUWImTwTvydhtHAdMWh9bEkBk9JyRxCQg+D7SeD23X9ZzcbPP9Od/13N/yhNtFo/
V9/qS9YQn4aZYkqzvthq3ufjimHB0E1mA7IibpSwAsJk0AMInyw2aiwmnDWfYqjjeA7ZkXsQDYFX
InpMtejm1z8hJpp+Y0piwLnXYqg0OQzgLFgA5qAAuP8yXtydf00K4oMsIBBzYoQSZtrrdA4c5PRl
CH3KPUxmMSQAjdrA/P2IMHcBZYHUEGv4/uoMpx4mKveKqU3SFP8QpGdsuMRf/vFFI3mDQ1DK4ac4
oAz7DxlgCGLCjCw6TIIlg5ez/ALc5Fs4XSQ690LDN8JTuDci5V+JEkn/wjmeBdBJQ0AsZBtE5Z8i
oASJsVlieuQPcNYlXvYV128UCUjGwsE6wgxcJiostIW4sM+LkIDYJYaQrmGkTKQXI5QfxkQcawaT
E/bPGvLOTZALxxZNYPL+/JYYHWE8HFhAFQrDpbSEnkAmMEqklkSZE0GqdBIs6LLYj2wB7FtamHmn
D6FfAF7DYc+nJ3gWIjO8ooG6EVwR+gOxImKAT+QSC1cwt85dHEQsAjRwhlAzj6hGxItIfknPEYHC
Hi6irE1+Bq7M9xeOoWgGf2GAZOsQnZQ54HLxCOLYElJAT76uy7+kPdT+IeuhUa5Ufiit1C6T3ST5
VX93B97UHL7XSaGSHB1iNaKsAbqCdHs53BhRxYamOWwW6CmYQZRmSJgJUajqDhx0SFSGz9EIBJuf
IK8EoeAYKf5mlDooEKxCInQ0EacS4wYhw1D+S2xHlMDh8zQdkL8w70pwnAeIcGH+HPoAoKCehBiR
FCKnEicIE0AKrWPqFz4CGcHdMDh4wbh5SF6X6Aayy7NECsXpRepHRqgJeAgjwjFkpEgbpFriVX/0
PvDlIdACwAjzD9WVhcOWikMZRkEGDgaJnn1ZdbBgnkTHYa3DJMLPyPzveiVMg+B2ELjBgsyCEBVl
FEN8TAyeSPDivzt1zX9IEWYRf9qtGifNVeQ9xf+/iD+Py6nF9nReUAA5mBS8SHReaDRfStBu4mT4
FX9+w8sJDgrMAU0STxYVEsdIvBz+/HEj+gKE8kYMz2HxdaO/GA4gSUiNf88yEU5aYfjcx98hfLIT
84a3P8R5wFUD9bjGEg+P8QueijEMBLd89xsflSBq501CkVwhcBsQ+Yd2RW6AinwNa05bww5UnPeh
jGE4lMBfp6BPAtKMQCKWRBr+LNqin5DaxM8JJ35dzqlAq1hmkWCRHYP4CA8SAfp6rLI2rBiGqMM7
Sc+Z5518KjeJkcSMg6XcDmyLWn7ZBwo5YySYbTH78ZS5liuANwNBh2tF3MdDET2CUIJvoNgU6Rff
CzcCv0HaF49ZQrl/XERcxi+7hFjQJpFOhknkg7tRFzhtSgRUuiQffG015uIL5iLkYB9C/v1F++Jo
0TpBG7FVTIR4fILw8HQYG/MbGsgTo4ESpERPuksWSxiFXAZx+OK3WH+HBDvuRTt5JqRbbpWHjYTf
QQ2+cSHCRwSR5CUIXJr+oXaE8ozEfLhy8o3n/SqiTETFJf4BXsMrhB2CugxhgN8isThM1TcwOWL9
DSEuRAGuwUVojhkQsUODZ/RAqOoGI8hME+zhK1e4wkchHRKOope8PEJlgXgfW/7fta3e/GfMbHFM
TaXWbFWazf/AzM/PbrU97FA3EqccttnztpuXySqp6qDt/ahSVhqml7jpUnDL2kfyJr2Sv81m9Bhs
o0d27dzNNanrMzVRzJlUhiVv6THdK+cw/FgV9cJMkNSj9n6J5KNyVCL+u7Eq9tvZaLew7XWn+Okm
7RH7u23KcbGC915DV0i/ovIcaSMcT6sqvDq/OluXikMk9+zNnKPszMX60OONHxDW6TRo82Of8nd0
2Osr2VRktA0q9ias5NfO0Wdn1I4X2TvTMOVg19vQ551VkmRW3phfPKoPmaWheK+9Dpo2vaauBJuX
94azM6rUuH0OdpScW1TiMwV0RmwRJEmh9yATmMQCXelGD30zBzNOf6zn4Bi8rKcj6QujKu/Pz25Z
1TtVn0IxpKPV7T1pDh+zjQ9kua4cPAf+NlRFZ+eATQK80XdJJElfxZ5MiOxo7xJyIpwy6Sx3MhTI
fpwf3V3YaKqVz5ne050+Oe1R06GCl9oYNvrSaERPOLy4VyrxyGXKSc88mByas2p6ZLQRgyL93Bqz
UmVm8RV81mpNApLP9737o95uk0W/edSoUMFBF0uXwwGndTIFjjEVJ9SOghg62flrm7dn7rW4uefo
h1mrWXt/q2NSlJ59ip31351XSCVj9x29vBOtHdekUmxNMz6+zeX3uVSrutold/dGiscR8bDK6mRl
lIu3yu7WbnstvagnZMeTdVYc3affdjf+pkPiRmd/Vlca37ttthGsVatPLbRyp+be+g2bMnjWM333
SS9ju5RV7q9O6kX9FL3pUrKDTI3qxN6bPQS05qTsQQmpKvMg45hk5IsqU3D55jR3+lU3VBW5XLzD
qYPgHN/q/qO2zDYTap+DXfEk0cxm72hcyqmt3GJKkw+1N+ZsjA1e5uasbWYJNVrNKR/v1F0KQE/I
YEiqZbWMHzb5WuQbtnm3X06XAaTz/CHHiUxEZn7l1OJWymKcFy+r7te8ykmVZocXeQfUUPEaJGFd
WFi2049OvTXvAI7d+vAVNWx2LZ7jg3PMStbN2Wc/+uKMo3qBiFi73qO3tO+U5Uhud4u6LMEyq7IZ
xSvlD0R2Y+qDclgOD3pvHVeq09I7/0D6zLNkOGKZ9Wm7J1GzU1jXdf8yrNgtJAhFAeQv9nNH9lLV
NHgrtSYnJ6nFb9Ivm211s0voJLvBrXs0tooWSn0jTy6gximKG2/NcGmRyPhNlEJlSWSuBSJ3H3JV
fqz43LnSerE2dX8fxA1v659Rgh9VoTI/6Tb3xbnf8K+aUj9Qcf8RnLU8d2Wh62rpPMktG6PiJdKN
SqahycDJOa3Ag8MdrEq+Nz8u+Viker48Nqyg+79UVE3cHbDyJHtt75T9rblr8sxI26RShprWgprd
Yv7bjoPakJPDg/TVOeqP3dCM1QPu8peOKTLmHayN9zbB7Ky34dJcsh+1AwNikg3BL+IQax1TAcEZ
O5X8XJzsc7QZLQ0fvUl9u4R7+zgg73Dfm5LbtFUnGHvT2pHGe1Wn8E59GJJYr84HoFoa6sD5kgb4
8Hc2B9FWnXVx9UFfO25a1K9E46h8be3NVeFjVEb39ORRFM/s/b0+Dfa9zjUIdvEl4Hw5NsG8+5Vf
0l8HtbW6761l1a+yNylenvUq36ysVvK6mvqxu3rb4wS4l3Omyewkk/XjUaqJY5HOe9Mo3lgHUsv4
YdV/782YzD5Tk6SYh+MiMS5IxfKtzdUlw5ZEI46qkYRE9gm525bFKaSnqlUie8t6xZ/f86TcofSj
GW77P/nVVNaq/elWSjY7EE9W86A2Y7+GWN2c2sU08x/ZqmgdqMheVu2nRhzXW70ndc1aGYoTvdhr
2mertara5TK9uDnjDNRR2c1+q6p16W9kFwF52RUj8ZmV2fb9lsoeVv/gvd0TdyDMeEXwreypTx7Q
/kTJK9YQcj2eLsgbHvTFrtzNq1vR4LB+W2v7bWjs4nGUbjCUTFnApbchX5CavcB01amtTIXSgurj
NIa1TodiOi+ypHcqfZonSX9sNT3ZSEEo1hAO+lGlJWmzRFrtfIkCHMJ3dIzO+u7UBj/unkS1l1gd
MivrlnQGnCwho3FTx/WX3voldbCuO/Py0NjWvNy7dT8ulVrs9la/wipFfCtqXrbTEiObbbprt9x5
Et8eHry1W3FbVudmVSfl3u8ZCOAcgpgqayRLcXiBPsRNm/1L6uyU1ClmmxLMdWOX+7uHbiTk71EH
UTc6lJBAfOO1c7drzjgZSzLf2r67GEgnrbObilTqZNjwhSWM9TD/sd2tmgbFztr2SyDNhpx0qr+E
487Rrg6CN48OnhywYCrWk/xg5NBKX9o+5G9/6W7TD2npL4NB0vuIiqAMaux/8o39E1BCVY+dFvnT
JVK1zp5fMScn4FAw1fKp1ueQKtup6tkiYL1IEOZ0HkVuODl9ZmntLeQI+Bo7/SlIqFa6whLxcpzv
+ZG8gk1OrRp9jPpwEBKzd9bYJy2u5R5UfpttbGpW2x/S8DmfweGYT0nKVb/LzpMIdrGOxg4nLpAz
eyM/0aqSXLt08y36ftUfD/BId929f3bKtr3qltiFUmXvCW+vD3b3o/ekVIP4IdUyXHJ8KX2KxSZN
tML3djg86iloFlLEgFdhCxYQaSEh2zzdlxPs8Xpv3vCE/BTN2Juf3EuYbnVRU09/ShjCqViyi2Ad
n7yrrgzjT7g2Nd+rkkcXI7FtO239rqxjxIk1XY+U2qf1tmMOy6n2a1bVk3TIj330byrfRhv7DCdL
Pkh2N4IEufMSmcWc3Ne998smhQ7oivvus5BHTRqhXedgNrKG25zAY3LnTNomJ5W8O911bxdTZtWr
kuxN/v0yHD05TkNN1t22biZskVx3nYqpBh8SDLe6riY3Z3PlcWuPTZzOo9++2I/JKtrmV48deAiy
1N61N5PGnRI5ek+FjcX99zCpkSN76u9R9Yg08MENe/JbImn5DStkk2aXkruTnfLbTwN3sDkWO2us
WdXP5GCegV+lAODOOrORYvQu24exro9qMIa1fd3+XtgXmbdJ6EzH/U133EGQwrFDoR44bUmRL7ql
IKlfJ7G1tWg5x3TvrkaXUaNf7bN7obd2KUqwOanmYJscrFIFYMcQt0zNOiZr6sWp4Aqu7N0juzFK
ar6Jgab5eMRpzOjKVW071Rn7YecvXY6XGM0qBZeoNEJW8rpKRu7N30T1+JByUG6NVEbANK667PoP
1nE93SAsHIliH8w9rHM2SF52uWiy6W+7B4cDwvpwYv3oV4DRg7PPzW3B5tOPXpp9QZeLp1WvcMyP
c3/5tYb/4nAX6BNJlheHMzY3MfLvNm1OP/lZU8JLVzE2Xvlkg1jlmgN7o+bkxWoLNXq6k7F5xcf+
uDgOLtYtrICTbOXs/EyvZ6pMWOO8xP5IfQybaPbYqseTcbQdjqeHiJ2hnB0zpmhPUYteAQd5PIIf
sw/vv4+z1pu0ytmoVWv8+9CvIB2zzK8+JR9yigEhQ3U72jpt5+k+cyxbyvlHB3PO99Zt0rorJrPU
vwweHFZhPUfV7n54ZnstVSo2+vx2dit17LyPujltzN+mgh9T0zWPOqN1U/slc5hdD03U+AWSVedj
H9uwbGspOPBj37g4bDl793C11mkbw3U5qtLvProA9MM7OfRbcyqTaJ/DlONS1GafHTn22dpsnZXN
vrKdtQzWph2t2ERAFnTJ3EwvhOBTrCX9oaZhtxhT4FeJE9SoK2bw3qFoR1g1GzFrbrDH7JYTZAl2
BYo29CardkvJx6/pslu3qWyimKq72oXZhPI81sommdY9do9Zs7v8rU3ayENUheKzJ+IRlEc1pwm6
tlZqubEovIMtWVmUOjNN7OPR/jyt9Vi17N2EwzmWs01UoTZtrxGu5MGYkPCs4xIsbG0a4SYaZ8cQ
c6/vuJndJoCYbYN3n0k0D5CKTU14juf52IPQO+TZO0uUODpMqw+XbdxHKEhG2Z3s3l/pZ+cHq32w
ttHebHgd9qA0rnp4FR771nWM6Rm1gvrwkvKjm/6gtLJq0MnG8Ipju7M3XZQRc3FKT+onZCeMwrKP
2OkyatrTvccBOeYR5Gv3lVPTSc+pwqnVGryvk83PvpdoV3Ue5jLhQDjnw+aGqBqy2SOu4hJ4G7SO
TQ0r6/cSNR3ZtPD+PfWrXtMpe2X7Z/F039ac3eSkMFH8JTpa3fQcsou4TllE7Dtsq0ahcPt5YFu5
1ezfvUfnpm/pc0xVaEMlrQ87b35LvcvkEu29CsSPQylbFqe7RPW7PtQS9qM3PtGrX1rs0ubeRxsa
5n33W7+1jVdK6vF7p9kMv71YaD01pH/YCH1xf8jEH5YmS6fcvW/M4243r+q2yU6A4HT84rRP+/r0
jpo6dRxuVrOrTtNqvdXV7LxLyH72hhp3nj4noloV/PVd3Nb5NkHWOVgSIt1g0kJsFpT97KSUaGKn
zkfd3Ef/RWVCkzbwf9psSk2PWIDbW81hJheOjUpaFTWRtw+Dtq4AuzsO0sXGcUBCt2p9Fh/dQGzf
dn127FRctkWFDUV5EIsjQE7RGOpStstWi1w33uKVXYpWYQsaQSk5LfZVVYNZQEQUhUItdnH32+RG
3fSIucP2UJ0Vu0bF599TQ11Sim3s2Eq31eWb+ln67Vl7VGezRueSNtgXRXndGuXN1PPivStWreKX
f+9Lq3xSje6TZPeD2ne2hpPGxd/gOOqYrvbaWnmyJ+t34l+tT/q0Vy41sHFyKUnIdO0W9bs5BCdQ
oMIef7OHLr8cisOVN04Ly/Nyfg6uWrL9CNtLda2rfiLuB7U86fZV31+KQiPXYsnh3lRRAp5xjqwK
+xp23eENTlgaXsAvONFJP00LKviwgjdbNu6dw+wRXs2JjV53J6UKirc16SlbZWfdHeKvpOwuitml
iZmuDK56TPVZf0fA4fLVprMucUKLdY3wuhU/lk20KDtLfUXXoKy4QOwkAVZ21o053rMBaQ3y3cwP
G8/uLAN14ZU/hhUh63ad3V/l4d3mSG29zKkJ/4kOi1eyYZvS011TSkxxhHNz2qxTiE6/Bj91D2En
7rC13r0fqmtSIcXejO1n53SCnVGqjkp6Chq6nqC7o7a3tEEqG09eJ52dNSRQASh+8C32UR2XDlq4
NOt07cLjvaZ9ybcdtjHJTix2IAY/HcJwRNnQYmoC4KWCRWRvwQoBO3P0MR3qWHDYgBJuKaY9vWIF
mjYblNod9loxs+wPIqx1dQiLBLxwl1vi6myt4eI4QA9F7gl7QO2ttRjDQjlFXfblfPRopyZHSJfx
kZ2719ZHZh3VWFlUd9DhBm7AUVoMlUpl8wYb0Sg3rh+BjdHxKuqXpcMvmTbb9t5d/w91Z7Ybx5Vs
7SdKI+fhtnKsicXiLN4kKIrKeZ7z6f8v5d9oSVZb8MUBzkEDbtsyWVk7944dsWLFWtetbCE79LbJ
wJhceWJcgGySS+UVFU4Cpky2RDrm3D0sJKLZY2VTtWbuXiHASUzdbcm8bkcHSt8L6aHXkZRnZJD8
3GfV/mp/+fwUH3IfFWlbYaacU8r/hrttVaSAxLrdN8xiMeZD8u48RAF4lsgMTb0tVOcL7mJfX2YG
yCKGdVK/YynJ+zhS26Yy95EbBinf75rz+yjBd0iyk2sylOUmB7fy+VKk5DF4RRfE18V/SdzEl47t
Z+XmQELtCm5sv8aXBRFYyvTWNwNEBXnU9+Ic+ZS/cbO7J6ccqUBLhl+I9dF+cN6SU3Sb8Ao69jHd
6JKwoyHPvtOu/NsTUoC7Q+JTnjG3pPi5fbC2kou+bUogrO2PiTcVb+PmW1UdnRbnXbIThpGBQc6R
PR/643xYbV+BJIHvlmVrH/GR2VHG/eQgDRBN87Qn6WvnWX6xX68SH9kTdNA1uk63DMc9IcRImL/k
WzqM9nz1HorOMOzM4hSrrxLTQ3dMSbM0JQtXgbXoB24VJ6NHHbC9L2zDOyOIrtHC+4kvEhOcJ5Ie
XmG2U13pmRRJeT5uANl+SUlVdI77TNwsbOsREXJbfz98SCxmedPb65NmR58m9AOsTwWoWAxPU98J
B/w8QIG2Id36wNV1lz/VJKfFPvHfc4bl3yN8EpHNw0iQ6S+Wje/GmpGYbK8iJLtAJu2uYxe8eK8M
zm3BZgOfyCtft7pkK/QATHd39Jffqw+GZsml893DuI8vL3CMzxdeQn+kWNkqr9RkbBY5VKokhhQD
bpOjuW8OnOMrTpEbq4aidUclBbT1UJzP6qcXzsDuQb8F7/h8S0c9c8VtCg3U8HUNFje/DHZ/HDjQ
9Wck1Oy9DtDFInkjo9yQIOcdiR1f3we4Qg2axQdHc4vrBDTFJ3HJsZW5HQ7P64GJNED9wbtseZqv
eQIR4xQ7qOIGtf1JcF9Thx9KCQypdyaj2mIEr0I/1R5ukcVOuT6Sg70jRrm7s+9P75E72hJrMQYy
4SAmH+QPErf23h9kVlFnmxNSwJmqt/wk8vO7C4U0gpsBzQbBu1DkE07RvOTEbSFQ8TgHLHfsUskw
ts/PzuAHFKy0GNyjfLduc1Sdz9l5MRk/t3YP22T4zHQovwn0z32tKNYan8nlncLcbuUnvkoQzWx8
aQ8lrQomiFkEYAH7TNZmX4BcINvxFoH02JyojO8uoXNKrzcqv9na0LsHvCkC44yRCWhexhS1bguP
F/VK7N6JewoOHhQ4hIUmb7drIGkqy6PONHbMJPgN4J2NFh333B2ssYEjnYHvj4TrF4I3V+AFnS0H
GTroxf5D+MAL9JUbMlb6DDg27G5a/3kkFVkPmS8/SP4AUQYrX07waDcAwvLDTAg0gXNPqgMVe9nS
RaLWvvs0AKmUu6/L7pPyOh9Q5eDbqXxrEhEW6J4KqQe9dnq7tpsHdgojptX+cXAi5CWGU3e6Xw/R
LSgOgCP7hfSQv2Ea1FUdxe/k3Vfcsk/8oR1fOY1XUrRT6ccf5Snj0PD1QgAYJKzv2ZCctyOFLfIL
lEi7NwMkWIYvj3afr9KS8YVboLdr47KmF+uECLN9NoBfgta5iTkr4e4KhLwGwNu4c/t4CLCXDogt
kO2ph+FQPNPD+FSet1VksNyZuAIpyD+6/UK2LaBewEqAY7sKY903ZFRA6hLj/jJagcfMA6A7RHZx
P3+sH9mn5YTU9IC8teKgVYy+EF6JLR+mvyAvtQJwMFbPu8Kr8FwfVwh9A78PdwhwwtiJ6CqVbMTO
uXttt2vZp9ppn28i4oxE0r9siatt2c/ICdCh4Q0X9sfhRExniU6ISLEXP5W8p8WhcLHf708mFVLk
cNfwPy64hVllBiyvuivDCaSb5JHt2MbCtZDstTuVdxh6lvOWn13pdXH243ax7TvuipQtfMeV7mO/
6cy8RHwiqKYWpsRBPtj8CY4hhMjHTxbHZGGjV0y/GvxB6DEJydAzIDLct4LMOkRlg7Ulfu6Cyp29
en+8F5OdCP5pPaDkvTv06LswkckpuVpBDkCf22fUlAg2yT6y1X1I1ki/yWQmmadx6D2qdznXIy0D
kLth+9zDu2hHwX2+Z8zV/vp2T/PMUzgPdGVEX/L2qj2/W07DWHFv52Rr3AQAGV55E4Oexfv7+gaY
UWE0k5Kd0V4G9QLJewKazDjIiIVfLYJpUznUTeUjFTQgqr+tb+TVJ8uhM9AjohlUXnkdaV65szu/
cVACduq7xJQqXR8gRM0+ivaR9M9ZfM1Z2BY9KUi1T3cdp0Dddt5zuWtv4oMZ5DQvZnt0e1vYU/Ix
1SzvOGYmXRPEd7nQGF1laccbwSdf2J1y+3HDQLGxYsMDlHyVbHo99JKye+mS2zeab9y+vN2jl7lP
z7JPani79ZkOhSPgEE+XlQrQupc8Y188J/dC0AWjZ/rzp9Jf7ONa2jrHhbziK13Ch69I0ZekRTFK
nImngybuP3ryCtJ0zPh2NzNXCOnJKxgD39ziAC/Hnjzp9WqytIlH0bILX7dKgLdgh1QDRwvNMCLz
4OTBeI7i3ReBdl8KhtO4h+Ke3p6deTmVf2I3HHnwJJeO4xE02X5sz/Ejp9wfgthdGOkmkaBZ4sdX
prcRTeZzJ/da8s6uQUuKx/hUt7uWfnpGVe2RWA5JibuSO+OCOmTwhQpzFx5H980kfug35Z7MMFDc
haOJNDlIR0LcBCJ84Wju9JuRmNaeCUI0TQmf9nX2xOCLiNAAekXkHN1efV781n9h/Jc3Mn6ITsXD
AorsGmZ+kQ85V3taFo98Q+dpCV7oL9hH1KZBD+GEiva9AA69uNN19a7GKSKZoUfHA2OnfisdLWLm
Jd6rJLfPIrwzLGiO08FkdhtBN7KDiXzTJHpuuCHJ3FmgWWcgipKj3nJMT93CwLhoB1ubY/Z4xIVW
fcHL7R2JXOm22z01xxQ9kE05YVNd0j4Vo1fxpRGidCLOONtmoTfWjUBp9CymexnTMK5MxAuA4bGi
cqoHCK3AlIlzBLLap8HtTenTwTtmjn6zEI2RFrpJt/BR786kKFUg0+pkVxYcesbMg9m+39SFUn+i
dwPHILlv3PBmNVzV2OFnVJ4fkaKdESPS9lbt5Qdz9lTBnnpXvgDSItFybJwRAY2tPFJ3n1zJOtFs
dbYvlbpV6/cc+/aVQ+rgueTnZ92PI5uTzV851nR4g/wR5dadKZOhgBR8UJKXTw8nZb4SKQlC02S3
dCqWaldTeDVPqYecqXTX5lRh1RMQEmZW8vHU6+fsDVl2jWZyRRvmKaEfmmfEdZil5FFOv0VWnfI5
c7Ey1ckr3YxiSyJOq3bJVLoDIkVftLwDKmZMnpcleNNLfAduQot3L6L/IBxoL/EwQKk37Y30Mdwz
hLYEfebkKJV8KymSS3rAMkf31Wcsz+3D8Jy7mWN+iyfttb8Wly+0+DxeB56oB/g/Bu34jCDHxnjs
fVhkIlV7yA4WOdzM8EM9oHOkotVVeAieaiCWh+qhtxGFgm6VoBkTntEgIHdHiAbl/H0eEBZOh+45
PgRCdEguua8eEy+yxc83ZCvnpyfsNHg5xDUgnPwwkcpJXnmi17k36FLmezQ9Ps8QJRqEc1B6cst9
67GzAxZ8p1+jJx2yANIotdscO8kmoJh3U7WPidDKW4ir2vvsWrfoStPdodvkwi/ATWgXvUxMBNMc
7C5Rues+C86jhObHRFu8xRwPSgWB7FFy8Q24GNOOruFw7Ny08kBo8shePwoEaeh0O6kP5+IyHfnr
vXlXEFlWol762D9uiQwXEAM/p8gjpj2qZzEIdyUCIIcYtQKd/v0UPGaeQTwEKnRrGtETIk3CKX8c
xF15iA/qEWHBK7AS0V3klJb05eMTx30nfV1bMNKB5ldP7ZmSD+XnrTvG5dE+oUUZADL75nPyRT0V
l2aT/ljdHf7YBB3F2yLzJlSRceiSW8mVoKZqF/Mw3FkbkwH0jtR5dvm3ImFF97VP7UfM+/porxPt
R1KyT8sR93c6uQ8rGJvTnNaniju7vVq3lMtOh9DEduUJt0QJ+pf+I8HzdC2cL7AbyFTLo8Dtrx8N
kKCFPVA+bhyclUtJ5L/fh3QLh4A3w913RxtVdsob5DKEL0KAD9k7+YBAxrNVIbtD7XTHeLv94Rbo
JAVfaOseeuc+tIXAvIau4NCUHz6Ow/GRgE6Cz4Xr0lQfKDaES8VFnYPGkM05jfib+W7z79PdsBhN
RPkMSPeQUX8SOo2krsXGsUdKQGI0+mX0gLy4PUpyCnzkg4mXQeHoK8cSRDI/klRRn+CHgToRwM15
DqwbFZmXAaS6BhpObO0OAH/LIwqPoinxaE0bKOaRCNNd5bgRRjfOosW+zO3nfIemhOVQP6Km9iWA
Jkeu/c/cMUn/+3DBj9/xJ6bmgrKxquZ8R6gVVCn4KkARs4Ub6XN425pcwRvJSHRpXD4P5wkWzAbs
UJc1d+rjNh+yBgnlloTEEuEb6J4WHv82o4G1dUGA3PwtifVhy8LQ8+HhwnBH9agHxTNYsw8gE0Z6
zd3tgnT1afBWW/CFA1C7eTs5HRGo97v7wiGd5zVvAbOACcBx9crzFIQ3ITf66RmyF6nKBDEBETQC
9tfYHciM5Lv4jKSMwHJakNoe0Yvhhzk9+4KERPVkT/XEHX1OAGdcvJ0F6Ib4uvG0CkezH7mcHSCe
pXIqvEEvxWfz7tvy/yuZ5P+qofmDBvLDL915/xfKbMoGp+R3Mpvu0PVvfTJ036tsfvvJ/6hsomBp
GghjIlyMyCZH8y+VTbSRRVTx0MTDrlBF5/I/GsjGHxrWuoq4DZMiyWDyR39pIBt/qDqaxRYye8yZ
GpL0b1Q2zY1Q+eNIjq5aoorOsqRjwKtsQx7fzayiylcX8iJJjpgaN+qkO2mkXOMBPCEy98niqsOd
LNSALcPzEKKqFw33q0olu1ZBm+IDS5daysmZOpC260i+MnBa9NyVomYvt9RpNRdnqPpNottjmTzU
8nA3tKh6hTBCxNWeh/lkjOXrMveeaeQPUnQcVqR8MwytDO6KTPjQ+XUJf2/l491aGJ5VJ461YC1D
I2C2Cm/WIZ6tUC2n3F0wk1QF/BxG4b4M81NkEqLrDh16mFU1YstK5Q9KdFSE+mXtx7Oo94dkELxQ
lTwxgj6Xro/lmn5Nq+5QTvpjpKs34zo4erJeyMULhVIoHw+C3vmqQRIgT5f/qYP0X4/b/8qzhHP6
P52lz28/HiD+878OkPKHLKmyhRAt6a6EMPj3B0hGM0g3ZMRoURMXfzhAzJgppomzta5Jis6+/s8B
0vmFGheiIomaqlv/5gCpv5iCQidUlsRNoday1J8Yy33UVWoRo21pDDulnT6vpnzbKuNdqHYHocwd
a3zRcKyxMfI6mBrOv5gmlJhOIkkdC3i6yRcljm4UYfL7PAvi5LNaPrcIXJstN4HY3lk6hZkmwNBZ
04MgRad86Q+SmQVJnRwiUW8xbWy9DIOSVH4RBaDypd/rqXiJlSwQ5/azFeo3Ymz6db5PMi1QleGO
E7OZoEzmn3nG/8At8H9p8+J+/k+b1/tmwS6cEVxOyqQZkLH++Gbsvtmwf/vZv3ay+IdhWZJkYqhu
WX+qKv91FUh/yCjOKliAYyVhaJtO1l9y+OofJjq0KPYgqKxi68it9NdOVv9gh8si2vUy4yma+u98
2H9OoCxyKlO3cI6wkADSrJ+uAkvrMY3Iw9KRE4piA+V5eD15hlPUa4Xvo0VGXI3Ln1uGK//X7u/b
4/9wAW2figq1wUEkN9XVn9K2rE4LSRBMmjPW87A8GvKdVG5S6ckuzl7jMZgGT4pyWykf6/wU661d
CV/OKe6IIrUGZXkC0TSm1lc/uuJRoh+S3Fvjm4pLDBwFI1i6h4FKQmsem3nZre2HGX/SpcT+7o3f
/nlf/iDWRXz6+7eQJCa9+DYEKSLR99doq4hLPFmYp5YV9M76ZbHouJlQ9MRThr8phj1QnkGuu9qu
J+Qk16dOBxWtbTTk0eRPnCammQ99PuwD3aw8ocRsabBsWa3duDgwFOFVCFvqn+X0TUvo0GS0XA3t
mCuJ29QUEH3sxPBvcAddYiQ+w7vsc1pVOzN8xknGwVkH3uvk/vO3/lmE+turwzSJLagoSIv/pHeR
IPEfYeeNL2RPCzYp7cpKr1EEo9f4OuH2W4QGaYTm/fOnyj9HXD6WFRZxozEJ8br5046JtTkJk0Ep
HQ23pDzZLThO11aghtXemsFf+8QTQN0LI+gb8O4m2luN5AoyFr0WWCXGw6b1ZRoeygGT3ZMRx3YB
61K/kY3N2+xNW2kMkfH881P/ap/z1Jzu7SaTRY088IcdMo3Lyveir4O/Zhe5vVRhR4tZc7ib9a+d
BUedlqwRX7sZC69ip4cqNINnBQ/YSti14ttYImGo3+Owl6hBC25mdY995CiKG0voIEs9Jp8AOAJp
vl44XftgKA/JClxXt0ccEn+z46VfvHzuPG5dw+Avkr6p132XOI59PM9GLpVOnMhepLfe0jBvU6rO
tKy7skKxN5Z9M4MPIuv7JB1PA5i+8GUunyVoDL3stZoYrDWsynn6zeil9ItI9sOz/bQxp0qfcEBa
2ZjywxpT7baCu4qSVxWmHeJIV7RnjNUdcYx/85ZJvv8WB77/ZGN7su9WpeMP4zDiLSu8A0lVnJbp
CdwLAUpVMwNA4x7HYsKMkHM0dOef99hWS/wchX749J9yERHzj7zv+PSshljXQWApbuXyXmwV18re
spHeaKrioBa6RpO4hRT/5gHk7eh9X018O5oKw66I33A8rZ/CYN91cSHWLLzSU8ViDyyYKM6GzU5v
wHIsGPuFk7U4bnW5U4eFowiQGmNWyHithBzAkN7jZXOZ4vkcI+kdJXmBa1ZHAi4VvZeoqyNP/9/i
579eQdIvriBJVDa3GZ1cUv6GLHz30sZBsEQBTy1SeyDR1PKatPLPgtg4ZTfiEbcG2Na6sbEEhUld
370aGYh/CA5EPPnNK9xW6OcVVBSDckzRVZNC78cNNIyWnJtLjwh8o8AxTZxheiyh7JANrnpiz52X
py9CiX5sx+DUJZzj3x3sX4VXSlZ1w4sUyzB/2sKK1ZcTVoZsIk5smOGeWW3UR5pEY7yv11O6prdt
nN1bWnXGOe0kxIe1xYRZmgBAY6xsWq824/ffrMuvtralyTIXLBk/pfSP69IIZYaFYs4kita5fTzt
sb/YyzVOiThjI13o4aR3lBf4eRy4Ccc5NdV/M574y8P93TPIP61MNE5dS61KgiRHh1rFeZZVybLs
uYs2i8zhoug0aovmOGQPQjn+LqrJxi+OFxmSTO5ILmiSDP64CGFjLJE1RqVTz5ZThlgLQgosIKKP
vIZZOeqx5I0tRH6VTtwCvzbDDHmNvGhWTs3S+0OhnC0j/5RMkhe298ms7nHTwp+NhvcKHegazbkz
REBEJE+69REOCy6rvS83kacwhbP9ERajOJtDLl6AblfpVKajP64FLEnVsQj7kgLcud7NjGJpWbSv
JSEQmiIYosIxSPPsVmW8zmjcYczwyab5xthcOSE435jYyECnMZWDusa31mLsKwM7g1z2ts9qxtZp
RbhfsP2SKjzNQxHUY0gjXPSSmoijhm6LNZEYpbuqQ6xXku1eLIIOc0LdxLWXhv8k2UYIqJ4IgdRD
BM0Lp5FURxRpk8Hnokc8ggNYVnOX6KpTj1CSDfmoJS1Edth2wseotjY/cZCkIkiBaVVpL5m4tdIO
MjSAQtYqjk9S/yxmXzbD9GJKrzoQicqvF1Z9H01QNWvZzszCloXCDidyQ/l17ukvLslOWnkv8quE
2202VG4hnHQ8WafUlln8MW5cMyrtLnpe5nMbv64ZU+cZQx1LERjy44DBOT5cTpi+NhJcKZUBJ1Fw
i5ymLwaRUiPRXIJftuAGogCMxlzbWeumc+l2YnGM1sgxYwia5rjXNeiXXOVFNeyWpfgUTmdLJJFg
Gmg0sEx6XqY9AM9NVqE2PmHITIwOMZzSaxB5rnadFZOXAUNM+K3bsxDbB71xt1UdTV4AXM2ihzmn
0RKHqDgWmBsx98LHlcWXLIWvsDee6pk5CLk6Z4r2aaq6B0k2drMceXM2H88YOZ9CEYK11AEMgSOJ
2GKSiayAUdXC2ukvM2rWw4rNQUcX9l27G3LDjeMXaUj40ndhkthqBglFaexSbO1SJplMIZxK9Dml
8VAM8CIHSCmkgrIJfdSE8Y3/8sL2xlV7NAJMwQ1D8YyChoTExhZmr6lurexW1x9MuXGj+t6KGDcB
GitKrsKEbm+WOcXoJCm8QelYlTgdKvu4Ur5dhoa+Gb3fluu6m+qOhXtomsKe2SotOTYmpzvJKPam
HAdR81AXli0MKxRZKGP6XTu9aAaDGhbzWzlUsjG2s5aaIafRU09u3GFTYcm2Kk9uX9auQpbYx6mr
9ZLXQ7hM6f00uIaNCnz78qVZrsmK0xX48VK7WQdjUJOhZL8ZmHzNoMi1gjy3+diZtOx75ZDPobdW
NGnGt1bJd7ow7+yqll21Ne1eIeNQebExw8v5G/WvPWKuVRmk4Q16+8utlrvbm4zYLGF+qDmFSQ1D
Chf0hvcjd3Qpmgl7dXqzK0bpKU4Z1qmoZ1aecdBBZdZY8cIp8iSGF2QVCjF2vY2w77IvbTPtVn4g
l2FVm19qDcrF+oV0eWFVQ1Pd9cor+8HJpcdeab+hiA10ihLqjSLR12oNZ8C5dIguYq9+W+vQ78fM
ldPRK3tyAbxEh/BdEvgV5JexpPga6YI1GM7Ig836dChiRpUi/jmr/DmludDhFQrv3BpTNzUNpx0R
jtdZv/kw0V4Oae1qyuxoA5BstOLp/VXMYOkP0FpkOHxENKFfPbPMmIV+y8XuoJiKH62yS2rnmhBG
DBEWSwptTsO8i/jR9Z3dr3Cq2s6uTEYbyUMXOo5xPR5NabJ77Iy1zNq13ehmBawQjQ63eY4rLHot
mlIDjKHkZhxERzIeugjuW3uXqE9aeG/ILXR16GoaDBQTgtEMjz9UfElgpL0q9lVrPa6yAXHns6U5
UWt5ScHYmWScqnRj2gttcjuvgqfNmp/Nhb1OzGcO426KAWk5NWZbnRNjcssZSn5b7+th1zB+UixS
MK+0PKJyr9aSU2dOY4LFdqYNvuLoNbPtU0IdMhxlVQy0pnZV/KOXqThNFKlWgzV8JLhpLgZ5rti1
2AYDPU+Rb7I51sI+VwbTbubHKHz29Axvdb692wyQZprN+ftxiWJbV4p9P+Ek29NmgZlrFZ3dyA8i
lOuk8BZ5cBYV89Ckdrs28RuLQZRc86oOzsMg2lZ2VWpoTFNo55HfN4pTCtJz0TWMhjKKi8VcVAqB
XOXOmrR+AhTfpkzAhmEgMbPZQVQZZWZTTw2hqBO4oAdsMVLxvpZ4SKBwfZ3vBWbI5PW2HnVHybHs
i7mjc+kYi+E+UY5aS1uba9LKlKOghcE4KYe2Vc+dae6yKfe3yLU2xr5jTGy7hgGfDvmoAK4/d/nq
Klxo263cCepRKgdiHfl9ph1NSzuUFVwyYJYyBPpv1X0rZUGTqIfJgEon8VDMssWicijW1leS3q+j
xuXUOYXMg5NZSGQE27+LGFTabgyRJ99iZGUqTsa+V83FZhnIPZ2O2vLbjw8RDVvl1PFRqcxsDBdR
KcpHfRC9dmFQiAunMqSjSJTIc9E2v8pU343pbtkSSdTQtI7CVHHpN81zoWAZuN1S9Xo/mkKgMo08
ykKwZTe4RnuNcOpNBWdc6dS89rUQLAUj4BURXmn9uW9dAF6bxg5TFKJnLoJbo2ehj1yBJkYw1hmA
xqtqbR9bopdq1iXvrcswGpehFy5SG7pR8irWJEQkWtGI87MTi/pelqVTIWRONWSBWbPoanZd8Ont
J32fZ/FVn5Tj9s+JpDjTJB4n1XqQpfiUIJvR5EG6aIe47XaDDJcnFkgclbPRcjO39SGb3XQQXG0J
XbCV12xitllQb4oo3o9ieJnnL1GtXpvScLsoMDv2Scz8ecpw4Ii6wAb78ExbkiSZTIIO6jHMl2ds
YPfyLHAq7wV5xYF9F2XVk5qrji5o+zwurhJ21LrGALzU+abU+zr7Nl7lY4ghfDVpN2NnPlRm9RBp
+WnplXMbmg+jkQdklZ7cqIdtS6Ceb8cW49ZLGMwdqRDHdVHhYGnGCUTVprA7jep4H7XSMyBGvJME
zA7bsiUtXG9U0ImG/FQMw4emyoIt8QOxwIdjUM5svCTlGq5CXA65gHUQrggCV9+x5s2znBIL0kHe
5eNHQuYrpcOhUVdfAirdK3USTDK2vrGSjz742bmfUiGYiwk+iaaTO72E+ghB0lSOpsl0zSidy4gP
99S1OiRi+FWpyUEF8ZlqcJ/UzDU1ghta4cVM8w/q7+Ogi+89tCJ5MzEHRsza+aZL5ldJ7+66bL7P
yczkIsQ1aFZxzs48Ob6kK+Nfi/heCuvrFLd3qiq8WNB4JsKBvCFlBQOr9XLflwXXL3k5V4YdFYy3
Cyv98m7Bz1EW35WwZBJCN5/6tjpy251qA26ZPDNsrzNAEY+vjSjdh6zlbDTOMnxNlejW6NB/6I+G
ub7KKZaiEjy2pL4Tm+Yxyjl4tXKqTPlgpJ9TdbHXcLlXRGoXQz5Qdt9LYU9ci9UntRVspciucVg+
iSJv0hhelHa919uCyeASeqz4Sa0naUe8YQxFIkDl6rnSKDc4n/GUBtJ433MMWVenoVKMW6qPVvR0
LbvSa8THE52JlEqKDdXLyqEvjIMYMRrXJtB7hQH+KG9HMqWTViX7mm1qhRtRr+Xyj9bnWVSPiwnm
q7OPFeVYCOLZTBS7E8VzQ4unCmdyeYy7+XJVikyJFl6ssXWrUd+PnNhhy/2kzFOBQDQ2i8UjAejY
kIv0OHYnCQZuMTuL/miwkM2hM2HXSjDMhWc9BGnJPKl5VWcG5XQIAkp7DFMMPIa8uOp98Wluxb0w
+2tSBlIHSBeSmTFDKPROF39OIqRJ+q9jBO1uFoDMEidkIFexWSKumoX4WHuLllynOgu2EBIuSb7r
SlQntuO/OJGJf9IsAwaztMXrOuv7LQAK1eBvn6Qn5LzUhluQitf3aui9TEGxRnSmOvL6l8HgslOU
g1a1rhIqhy10FwUDoxyZWD6ahbavU2qEVNuPkJ+3smKroLZLaEOSFmxLvxVp/D9tRDurSfDS3Cks
ydvu0VaQz2sx+EMquNt1mCJzUg1QXohAVoP99aqeMyl86AWSwil0RynaC1nrayHKNGPtgqR6GiNP
CpoQonWZK3iB5PidQJXF9WwpV0U0bipZu1Hou+kkraaaBk2PVJBeenHde1pHvKqLAA9NrzSEIBTV
G6WTncPYyIdpqOmpkxproheB+ZtK5HG37qSGjuF6M1Vft8J1u0Gjnhq56P2qlE4jNZUJfV3R3Mng
H/nhluqUhv9pK/HXiqqTMi9JFCefRa+uhQc5ae/a+TpMVRAb4YO1ltd8oatTFX0gmFAAtcO6aju1
6nHk5m+akiFRY4SqG1a1E9F6j7LwpDN+qBakkI/bI2lsKKPlYuYGUaXsU5EyI5OA+nI3zLJkrwr/
Txk/1ER8A+Ia0MRaNW4ecwFRJa8Gq6R6UZN4DS7evAY3CRmd49VugITI4a8NOHUtFWT+Z4WpsZu2
kr6qoQVvsa4NA3qz3/6bKEEYRTH3somZp2zsdUM5C5mwEyfLLtXW3XKPqAeoBiHYmjMRF4lEkVBF
nb+tspRJx6Wkgh16fymOag0ZcpEPSce0Wa6capmrWxeCoRDsvnwEX2H2Wzm2jeyZIVmOppwbZuxz
g6NryTdlpO+nz+wwUiQ3ks0HUVfORU0q05IpcFawuj4amblXFt7Shunwi/RQOnIdDqLpcNyNVLhd
svyaasvrtoukkdF7Q9trmuxsT2QIjJ3H3MWNI6/xrv9aw3ouxcGZ1L0ADhN3yVZNhqviWEXoZtml
r7d5STwiKe+205TypgYy8EpgHKJs/RjgSBDEbaPtekCf7ToREULZTmChcRoa0duyVsOKKPbBczng
kk44CQGFOHlRrOBgDPUok7/9jm+ZLLjHSI2Xhzf1WpzUGL48B7GtUOeSGR4dNcZKl9ft33E8XKFT
D4aeXhXjNk1w2oo1qjiG14pNFoAn45O2J9zWoYtaVwzlw7aXKNu5Piy359uoev1UauytDZITnIZE
sF8i/xsy+T/Q8/418+kHctT/pba4RXfhv1M6fLrib1/evu+Fbz/wVytc+kMxDItus2hs/WaTfup/
WuHQKdDMlCQdVgUH9T+tcPmPzQsYNUY6DBuVCvyz46KI6bNLf1Db4RVPbFdMmB36vyF1/B3plXVF
hWEF2oqb8Z9A7HcdAXMys7yU2hRWFIVbi9KBEcywqOtYC6RYDcJUtIuJCT/rwVDTf90D4NPhdplY
0m+krJ8ReKkSt9BbpsgedO72sVMt2qHA+JGy3fGtp2od0M7sm6QOuRruJplxAunzd+/r9u897a2B
90MngqfQdahhBKDNavgntHspJa1Yxzl1FrNzkxaWK8IHSj75tZbCjQItKaXf9B6Uv6H8fKYhYS6t
GnhPSz9TEOpa0pN5bFInn7Sgm9FMMZlQCztX56jDlLPH+P+xdybNkRtPlv8qf5s72rAENrPpOeS+
M5lJFpcLrFhVwr6vgU8/v2BJ05JaLU3bXOdQC5mZSCDCw8PD/b3nKA9V7boIvwUjvLz6RK1m6at8
Y48YmWBaivigpQeaue8G7WoNXwlRl1NCRMBAefOwqjPgYXfLiXaFBxm/oKLCKyayA38/fob7n0qk
PA3KocISytZtS9V6fm9FhejKye/QDrKgdDNiqAoYRnRou29OK3ZqdkOrXZsGEGmblK9BZaPzFwGZ
WsP5aHQ2eslEm8FC+jwcHe+lPm5Nt1/5Ns+TDCuPM0bLQxtlcTaZGiHzg1vDoEffxIRo6ehL9b3q
QdWfVg+I+NrNrAWLgNyOEwVkWNtNXZPhnq4tmloGaTDRfIypv6Sq8PnukSSiF++Kebxl7OAlG0vg
yi9e9i3sa6rNmEeodZs8IQXAPanRdFOdENq5JD3BnI3qXNxv1BSq19UNuTqPyfx11pV4j9y52BVM
RMsjpmNHTSM5OKSvBrf4qu517lFm4B614dri++MBv5/9XBYxxfGMjKfF/E2SpcBMN0l/G1gSmEHR
k45s+5XRfeguD151K2UHccwV/OSg9+1GrWX1bjXOaiASTH1oaMNLPlvWWHm/qlH0ykO+2G3WfjMv
675ZGB3NHxk/DjlrdWlHuqvI+3xrJuQxTqcdAhQF8UXBLOgh75YNEa2yZS7O/32LBJ1/tUaIjZRB
rXajg21vME+zsy8tkbpa92PdkS9Mz+oWlWWo2+8Dcxd64zYsG26QpJWyCzXuek6ykgBa+aamo5lw
NW4npq+ZPtSgTYnYJZXYmdF89bNu1dv2buY59ILH5zk/B03oq7m6GHb5D+vhszz2Z4fi+7qlU2R1
ca3K4fxuOXBkdbLSAYSpTE8n9lOuTS3m1oHELNGPYVi1Fmtn2BmYlrUgAHSoiTF1GgjP6UGID+Xs
2oxzPw/0Dyv2r9yP71vkoF0gPLi/P96hTL2g8DXcj+6jRxb2TAg6RkyAwTYgjascmR9gGJ+mwjxV
fvNPg/QXXlfgyEAosvXolvsnn1HJorJti0FSt6A8hPJt7UwceGuCD7sFhG9d1fTK+EOtxt+2hZJM
HwJ5FBfUJHqsL3vclZnNEfKLMiM3ZtOi0tGtlEtt2m7z92P3WZj+0+wKh27pINGEazJ6fxq7yuka
zS25cQmhKXx0uBXqlVvllkynXUcBxAa4h5z7nKZdB2qe8RwGlmjX4Ft+OjSbtTqzjNusp/KH4fbD
So1AGO0URNLVrJ1aszNbgVnaO7WOK7LPoQXxnHVsjLCdrbcwn46pYV+myto1aUu2C9pwQwY93kxN
eg7Hq4qO/34AjL+aud8PwJ/gc5E7D5St2bVrkArKaynzbvAcamtRM5mSFFZOMAtZlDj0KIVurCwq
R7iH0cIDezV7U5Gf/+HW/sKuBRaN4ViG8Z/7r8+mD4wqTH9u5cqdV2zdbTAvK5aWmqgYb5ro9Vrd
Rmixe7pi9/f38Bd7IbcgfLCFng1oV93i7xZ/GI1C66c4WSlbUF+rFrvy+b0fH/IWG9cE2NT5H2r2
9id44092qSI439U90yHf/6eaeRz4cVZ5foyOY3bwcbIRx0R3ujLaSYCuniW3mswOUzRtM1c/UoPc
qGCnxGk7ELnUjqWcj812VMtp66bJAZu1KjhiuXHNUTmbta2aahWyyHpYVQI7ze0de1s+f5hYbeVj
xCpoYQv2U7mlC8ZSDUPTsAthFAGgdbWlKKOchL8Y/HZji49wQljWfxKseSsdwfQwQGZ6VjuccuZg
JRY1c9jqHM5FekjjjhpQftYIFCVwGyski+ACUceVYVZ1al7FMB4NwgfdnikbiJ3upQd1c16QHNQj
KNfq+uOW6KriWeMEYQx2FLVmpWntVPTbJ+1G06aj6PgoIWjCdt3gv4fBYBvXlnzUrRCcte5q6bqy
W7njuNXYuNSqV3GLqWXnrJi2Kg6otFtf0527tXc1b69a/ZiaxAIMhHps5fHzut+IUr+qUIfD7Bqy
9LYX4cYTb2E9r0sdEgLW2kMIQBSo+FBxscMzRBpYZ1abxNw1goSyYt9MV+1MQgHv8RldMf6fOyXe
sCBPYbMx55V7Uc+pwhC1UjI2bPWMNhUcFVmpuzaTpU1qs6Na/Ll1ucsuSziBHosQdvts71Rc1WqE
azg4BuS32VJhjoqMhIv2FXZVsa1nHXaGbVUJd/+gJkBZhrrZmHBQXUjdiQqMMnCcKtZzuEo5wdAt
kNZqod+Hd/UFLX5OSLyLNqyUYan5nAE8pGwSeim3KtyqAmSIRoR468RYq1lTYWci0fAtUIfgmp/h
CXej9j6HiykvrUZrssan2MFtYZ39lEIDIZxhRNT9qeBkIuYIYHAkxHtxdcwmjKEnjCK+UCaglkVc
tmSxCQ91FhqPMozT1prFxcc2Y6DFAjUrVRKQmjz2ttyWDXMYUlkiTFPxXznTjzjma3MmA/2w+dtc
2zsKoJvWHLdeOG9J7x7Ut4gMbbUW3Tc9P0NFOc8xSbl+VqHjaUCS2yJFUCfzsXKxOv5VD6lVw0Y9
nDJ7tcmqyFOtBDXHpSlvHXerDFgFAuaQbgZz+WmYYgAwoAr6ySGq2JfwIireVQ+uAChF9KGeh8Ws
ImBlwmpY1Ip18S2YhlrEtvOYZ9MS4Oyxkxh/MGxV2FPNBJpsHypoi91+KwtvWb6qYFYdczoeWnns
dIKtaTmvwzg8qXig6uCQ57D9x29mi27dwBEHD6CiyZ5nAFqyURd1k3Erp+SsTpLq/4OVHMgOM7i7
qcBjEVNOMjqrx80d5OnstevKo4+fSNi9SrvHWcLpJV3VBh8i/FBnQnVd2eAahuQ8o+vVTe8JNqy+
0hPmLuag0Yhm03Gc89x8Na7UKxkgP+AQG+UDlUtSl1VhtgBwTlqT6shaRaYqjlb3r4KbuqPDfR1/
vs1PndeuJo8f0FrbCQ/qPWqIVOBb2+uW6qxDvS/F4KyA1u541hybB8TNWR4pPc4DygOos4D6qhC8
rLpHwsyJsE/FDepltUjVN6vtUYXZ6vChYvW0UksFdevqIhN45w77BCvC5CWLIwxXKWf7or5QXeW3
UwTBOHvVrva8k+Pt1HXVhqDsWh1GP2PLcT5GlLGcOj+rAZmJBQfpXmojOScIF2jNc8kuo1y5xOIM
6htxRM2PuJnvVC4qNdKvxIuRg2mnSBoRTqnDA5seeYJg7FYc6ECzLfiFGl5llexXyoeoc4Fgaatz
Tj8fdcqifTcd1fwotxwwSmpwB7PZhIG8Rk53SxEUdrKNGvfRx84aa6fMUo9Ym5w41cBq8sGEKNyi
RmmWJ4+SQOzuVDJBsVpUuNZlgJpRmZ8QzIriQ4f3VEbzeQJi0tT8q8lr3e1ve0eWcijCIajJmQij
VEyoDrd9mh6mID0o/6aGQr1HDbK6lWwetsuzzqyrU7Ta642eY8/AEchrlvyq8TnNYZZuPK72vbB2
yoGoU4DydOob1HEpwd16TXpQ419032opl0nHAYw/ypQ/A6f/Vn7x/yVz+If84hbJ5K/5j/Z/qq//
RjGvoazT/a8//tj+/Bn+xupr9/UPP6w/iS2P/Y9G3n60fcZHf8Js1Tv/b1/81096DMrbP/79f3wr
+6JTVwvjsvhDttDnCOQRRv7XOcZj2ZZD+Zcf+plnNA0YNwJalsl5yhWs6t/SjKb+b7BwaHRtgfn1
gLtyzvqVcCMgnDkejBTFLhBkdQjkf80yip/X4zUdog6ML/HfyjIClCfq/Y/glGOS5zomXWU+CaJC
ZS3/EBV3Q0UZRQj2pNz7AYkNXFPTXnqpV8+9+Tgkc/19zsdx4ftnEVcNWB9fPoZeqm9HGmUshOvs
2szbTJ3OstFAEul1e268Slsmk1Vt4Cu127aZP3LhZF9ccUp0Evs9tIPavYxmCw+5PNtZ6rwDcD4P
xgSerK1L4PxRv9g4SHQbITDXesjHhaG/2DmMymT0kQmc5SsD1G+6AWSVXvN2c7TWWtaQVWs5z8Hl
Q7BX/ZU2I1IKRrptI01uJktrEuBI+XO71jptOEn/qvsS0XoNpVDDNx91gPpU5NB4NyPAIgZ+divA
3znJbs5medSM4C6MCLk2zw/XWl8+dAAoVkn5xr78XDo9MoUTksezr/MhHek3113L2O3WZTZE26kJ
tnmXJMfUs48m2+ODaQz7uWvEptLdee/FxE3+AF7SnirwmknI3QbuOUPADF2NbhhRCOoCBPhG0FkE
NNmOKObHRHhP8yCDlKyO+ITXO+vZSl/bsnHAtuRKTcYc8TCdAWQqjL+MWokkyhigOZHV+xzYM+DI
kY2pQPzHRRKgzxA9qb60PRIeBToRkGE57TYkt2r/MpveSWqgcxKEGiaorVQxOwIOH6mk0J7WjmNp
S9Pt7KWXxSgqKxznWFS0eADqupBNli8Sre/XHuIiswWgPgbzsg2o25FialZiAMylC9UlI+gX1Vje
rfZuuiOwnHQAn2N076JGa72z1o6VWIvczR5lGTxavXgt0jLCG7oOOi2gwvIbzZMOQTtQrXHFsxgL
fV2K2qCaDwCnQdLViOxxlXvumxWyrViVrQM6pzirI8jgjo9dfKsp85oh9T3KuJjoqjKjtW5RYcun
TWrV2wL0nT1op1ZkewneJaa4Vaf1exFO9zTODxS39m1ZXjl3lH31QCLxwberYxR4Ky0eFyCcqMt7
u9LNDnU5XLzG2859cTA0a13a4iECYpZlT7peb/NH0vIHAF5s3iARQ7BYGlJYM3XDDukZ+Gm6tgpM
VO3bp2D4aGS9CoFiQ1lY985rpNfHUqCwW3ocFK215c470MonS2X9OmPhGOV5bKLbECGv0dUP+pxs
ndLYSj99sUHp2iVKbIn53SvGDbS302T7hxjW9jjSBAFev5mjHzj62zAQqxQgDYBKtqrgMGTjPo2q
fRaDOAmmZ93KqbL7lzA1j1MxbHRK4FU77ebG25cWgg0TunRDcup4JsdEX0Tn++oKAPI7CJZ1Odmb
gmmgtrOVuofaotz5aX305bCOiSp69OD4VR5Wm77Xr8MI9LKmdtFWO5PRanrEUJovEq1Wz7E3fOmu
6uUytiLCm/HkxdOj+n1u2g/AKh+l8PdVoG088603JRVD8Bm9tW5S4Jj8m7fo71TlIWljskxcPYq/
Gr5cVF2wjTnQlPxOIOjmVsthQBcqMRHV0Vd1QWkBZF0Ui0XqLFx/WE8ZKhwVnEFjWga2T+E02Iax
3FsmckzMdDmFG4CJu40ajiRAyiNzd74FPDa1rw5n4Wrnx4g+6UyGjC5d8LU1sD13WKsvK8Nzpjuc
sUoUBZJ9kr7bVczMGsd0tl/VXTrecJ8BJERCABqrd2K21kIH1tjttdr/YQOLnaN460/52ULvZrYW
fu0fosndWx+DQHSXs7Jb5C+p796TCEluGa5r4CSiHEG0i6VhDl/i0QEIMe8sF0HvbNPnyckzuKMO
rGaOghgsQddEUzN3oBOgBKY1CODRUwBVqzieVxEMNQMZ5YTgTg2TWaGIOJ8LZ1jPOVpyA1qzQLFn
HfCxcE71vM94qbPiR2rEb8qU1ZhbExJ41dUVtwn+nj1G6wzhx2JT6zRQicD6+FuLyn2SWA+pUT0U
wt01rXepyvwcgfefxYMQ9E3QosfwIP3oKEusqBWnecivMk4fwUE/aBYqa00JTsVduPKDEHcxAg7u
ta0jw0voBVu9zvYCgH9YyFUOG2nowHwUzbJzcH8a/CO6hWTezkrGjVXD1pvktje1M39A1q8HjqTs
aui11zgL1nIbD5scxLPjzdsgBvIHGEhOMAJwxOrnPkbRld1aa6w1hrAvQ+SEWY/hLDZFmZ3ZUEmx
nPx5QmE5X7oJSD9eNlKxdMBv26V+NlNFF4+vTTDew4mBoRkBHAqzcE5t5pymhFyvn++RjFgAWzMH
1PcyedB0f5vW0zfPS5dGG1/s0XyIjPCLRabITyvEd0CCtYixBqyGUaMPAFJvGFUElqP3ywP5qees
9A8QgU5+6+49xst24vWASHka0nvBrTk84qdTOlXMGZp79oehOUjJOf5Z052T5eA3Geyseqkbyhng
If0wvwZle2rb6YnUxNmhpu/pYEYpdCB+mH5o9LaquupNI083X7zefBlL+g54qKUEtyIVb5oRPZZR
eu3y6i0UxXYciTuy+NbOMXzQVnCs5HZWleOvtXQ+zwqYOA1f9NK7RbpcjSXUrhCTMdCLCuOlL8HE
QKgUZ/7n+kwnxAlv1kCzMHXRd63DyXoclmCG5tV60r9nQtEVxNLC3Yp0o8t1K+TKa4mB+mgdzNpi
tDeTCZJxYEpAGuvQVxIZb4eg2IcabXQS86GZx/2IXEuaMI50jwFsSj4KSa6yOloeQrXRzM4DYv+h
Ba6msairxAoA99NEJ3Y2qWGtU05pkHc8f99Ib+d3xtmtcURZcJBwOJre27cGMks724+WMhxJQchd
qNGoRKChxyOVYGkz85lBoUZE45kO7DdA+96ddkOeLscBnPK0ahISVgQNDk3RppAGVrW7MJtiHSE+
KXxEf9F1Ur+P0D0aunCfB5AT5Nmytt40LZQVGO2PvqgWbU7jCNAqynK8U+B/r3ok7JkFxFPU0lza
bXGQMI/UzWRedUxAzntvUKt0cR+jYgeJ+9xq8TYJ+lshNcBCfvrafERZfgVN9ijr2VzUfvtkZ1wT
Ufex7O5d3j2bEYrwRYTUyDfbIWOIM4gMfxtnM7AgGsUg3hD+UPadF+k1H6qHuY9eAvuqQTQnc70e
Evno9vEt9dtb4tkfESSoIb0ElTxYg3+sZqDKSX4w/BBQ1tae3b0LF65KoYQYdN5Bs62J9UOb1Ye8
dHehXz9QfSISh4dj/8gTkDL0kbLY40lMOHr4HEzWorAzgH3dpYT0UxrJqUCgyslw5OkKKOraMOWe
TNK2n5GJDYe7HbIHO+GpM+TCnsUS2F7ykCDhab8Y8XCrE5Swxu8aNIyEILDXjxWxiGGTYUvsU1R2
JyD3u/pkQkW6sMvShu/QmtaDBW9McsuyOWn1fKakdGpgsRRFdk2K7sRqXEooy7WYVgtYIkvlIOai
WI75tNc6cRJJt/XTYt30885jAQFCMv1qpzkZlMEFjjkx0fT1xoNeT/tBljuvzl41h54bBe5TIoJh
hLcADbsSVKflba3UO6UmOshieDJgzKhxlpp/K7KHbhweCsv94TTTFymKDxlXT45JXKblCxAAcI9f
644WZS6WGFVkym3wraZ4MLUYXKUTfqli+hj0qFwm7bfWz3eWTYQBhYs89J5z3dIf5EYvET4riqMo
xr0++09azCAQ4Wv4UksDzE85QJodpRR2Rsve9MN01nyiVJtQ2kX8A8bFBCLQ0m6DTFcitzdGEH5x
W08xZsOrmYervmq/iab4cJA4MOubKZw3O4yevfLZkP4dPKFwtFXvuoj6Nv1zSxapiDbgTo8ZLzf2
CFhWDhe1EeZt+xysJpPxI6fU98Fz0/GJyXmrW+fNivSXVKSvMgyfqrG9B154sZ1Dk5kIlBSvVplf
B/s9FvSsqMNbNOvfw/EpcmjE5o8sheCLbYVfzLz4EL6A0G6sYz9FQ7rv7+oFkjLPnD6qIiX8PIQt
nKtMPhf+QzJ6JzPOrnqSv1qRvNd5de4q+ThyYGjzczJ4F0brORnzqyH6C2zAW+FNd+lOD4X5iyy1
Z7l15+axfgFr+T7W6UdfsdgSezk1+XnQWTJp+KR2LnWf6il8lIZszT6o2xpLeXDCHwMnC60bnupk
fCTivdmpktfLt+pjJLqe1cdSGTx3Ej1HrT3LhLkc9W2TibcMkleIEQWD8xbZ84s1djci5tcqa+5e
Qh1gnBeNRrGzHvckzi6UW5/dqXuOI5oKwcvLwId7tQZov7sPaXYtLeNDl93dD65mNB0LI7rQs8It
+6cpnl9Mr6aSmV3nzHtr01NvJztpji95ENxNwogmQDnJ+dZxAkyH8l0ScUYdihf2a+b0ay03tsXk
3V17IGGaffiipfS/rkPtsW7sN47O96LVnnPUpa3+qoxCZMFz4nlvahq1XOnqTY+NWXOKuaIhd7VN
l5ubEAMcgdRrz4OZnavmK7CEneH396F3LqzmZ9Prb04wPcYT+oF6xdG+v/tZyq5KOwiEnLw8v7pN
eLMkhlWZD2E23uomuXbtt8p0zmMHt8ce75HjvIE7ep+joF+aMvwSONkrUgqLKo5PgzW9aGJ8Bvl/
ZGZvbrkNgvocBe0FTScCQe+eWe3F7JFyd6NzqJ0RgQD6TXdRbhz85j2pg7MRh1/UQ2VRfWiM96gK
TyMKihKWcx5+Sbr8MMb9Ha3RyjCO0O7un9dv/MtE5yfTfG6ZSDXJsxtAXh2vBpY9ze1ldL9piXVW
XxWQBa5C4zrH4Us1ac+i6C+G/xINrPuxu7g6G4se3po2v5ZdeMtH+9z0IUjMn2ZTe8G9c9qLmOgU
0ow3jSeACE5zlktYoPrP88Ko3aN0ASvdflNvDUF4aLb2rGvAojuU9tvoVuXRVTeRh2/Hk0yp7+Dp
nWlet15zmOJyZRrF2Sme/fbK0cHzurP0H9SDGQ1u8qpCU0s+6N/SikZxiNxmm1AVQSOSGQBju1cw
LBGrLEDsLtLuagKmKHymzUfldjdEYBZpbm+zkOOdwT0O7qU3tEc38+8mBf0o4r4s5+Lit6ZIvqSs
SC2huw5iW3MRruZQv1pOf56TdZDqLzkLdNSxBjxoIy6Tli7TLngMi/l5JDKojfaONNQJ29x3M8EV
xqcsSq/DS2N3X5IxuqkV1Yvg6p+NonwLrJRo8ACEYnSCu6+zYLLsag7ji7p7KZNNACl3towH9Xo0
e/cwN14mUV7s4ppVzBN0Lr21V143vhTeDHFDX7hhdkkj/9ky9Kvsursn5l2nu+vcmu7Cap76FBvT
5ItndWt/std1zCgYqfYudUmnxHrlinEt4ICqVTqb8kXqwy0JFMdcP2qiu3W/NJlPt8/oFY1LI7h2
YlxVEaWOMv3w4/Z97HQqlJxipg/DCM4FlzBJvRjpvkjIxLecV8PMW0yBdpw9/arV3bO6p8h130TK
UZTMjOfWz44Z3NUzKsvuY7JNvjyotWpTgexS81C0Ls85PrcQkS3kVcoS8TUPJWPTP3nQ4jIkUTHt
BBO3phSYWX6tu/wsGos6Tb80YmUDxosa3cgdr7afv1Zl/9z5zbsYR5JG6efPJG3mBZEwMhr1S9w0
ZyObd1H6OpPYYdMr2cKDM9VFU/veJvUasOg2Ljhgu+HFS8trXNLbxpfVt4bwJzPMo9v5SIiW1QOJ
0101UY8gqRhRyEQsRQWoExjxbhAr5VELl6YPagWk0VYIUp4pHC4ZnXTzS5li1sSDymjmMNrmnHnT
2lqmNrV7j7japAAYvEAlNbv+4nbae96zLYT6Vv3be0j+Z8ic5pBPBmsxRLhvlCYyka+L4jAGziIV
qEtb7n4qy3VnlvsYZI9GGVu5zhLWhpZcKydZ+cnRG37p8/xcFcj4z6h9a/apa5tjTJMMK0ZCvCsO
Wse+hXjHOo/9Q21w2z3tdwmBy6m7OCbNiEJHzQo5kfDSpghcF2JjVdp2zopdPDiboSiPfkLY65Ex
Gva9bj4UZM/U5Vh+qy5ET2CMLwYwNELPLVz77RTp11EvDnH1ahVkIBx4Ig2gg2orSDs51Vskniad
Y320VONcI94QRscc3qTRhGtrJJ2F1dmkG9VodTrTks2Hzi92uducAsPfsEvBYp3HfA9/dl+mAQor
OY6uO9Ud/fhcmDV8Ej8V1tOO76+QofYisqA13VgquhtKTmccp6SlrVodzp1Zr6oQudxMrEtr3FF+
IvC8qDEZHX+rw55w0GNy7GDdusUhbbV1NoybNA0Ok18tzfSkZzhTDVSF9ktQ1NewzH5kYAIBeeZb
DZjMUm+HF22YjFOZQy1ynekcuackHQ5JB5g+7XXIenmN3lNJ90nRH7Me3VXdo3cAmfh4QnLXrM6x
36GJnA4k8tNjXlX6oklC2iD4LviA2uB8l1brRJRPduD/MGYUBKy2dcB/0H/ath/tKql3SeLf+yq8
twH951KaHbUoGRDxbO0w7ddBWa4SvRhXNbw76tH2U9COD23a/9KjwrQq1p03IWiaj+aigmyry9Jb
jT0l17kav5cmXNdZNwEfotJVxu/Sd+5hm+xK9Jgi/5yVpIgQLvJ8RywHy7jooC+gyhXLCimyRaF5
u3TmLK0VAQrBfbSMhPU9a5NfQo4I4bQXWdYe7WuUaIobTiKv5XGFhH4e5PqLO/evgBNeYh3JELt7
81Q5dfRp4NXZ9yQFG1IZubZpEtT8XS1F3MUjr2rp67khaVj43cPocxNpj7xrBYbLyvHRol6LydM2
NWJfS9k5x9KAQxxqJBJMjZaxBqPRWbp3TOxkZSXZsp4cAyEE3pSW6as9F/e4HdHINeEPBhYZjWj6
JgoI73ak0cSwTrcyaGj/F0K5q5Is34wJIE9QiUvUBZFN0CQdNsLZWOYINdR9S48gZ/plHMNd45sV
5WqHPGGFuDfiBpQscnAe3ddR9M8pgFERtJwvOYYujGdnLKtlHnxuvHSktBw6itjuk1+NqHaZPs2Z
Gh/WWektY6Z6Wcq76fjRoqzri9HK752LSKioq21rx4RmFjnCXGTfsUraeskAJg9sFCfsqL/PvzSG
fNYm8Aj1GzqIdJMQLSxrj/Y4Q08FPu8AMZD+a0f9bAMniW2bNu1B7fxEV/7/Wuo/1FIN21BSTf91
JXXfZj/+Vf7yr/PXP9Rgf/3cr6QN1AZ1j8qoboPetSFIgID8lbSBRiG1VPD66GpSlgfi93/Kqbb4
N6SEIHKgBgUK3jP51K/lVF7ShcVF+ZBOHRbtzN/qyb/yEyhF/6wv//rz7zX4VK30P2qpgE4pXvmu
ZaEPhLgnV/1jLbWxeo1AKgQOjkDOaL94sKVDtC1sDvS/G5u/+KY/y1yprzIgRtgmPGIQh38WzSUJ
3KVuy1eNWna0oJtaGfUb6YtrKMutGefHWCkcjN3BnzhC1OKeobSfQ4eeMxsEXr0bw+a7X+s/UpI1
USpfZqHtamvek1o5uhUbugYHoi0fHE27/f3NC6WK+ueBMgzfAuMsbFgmzp9UwuYqH6c4U8CMegBJ
oxkP/UQ0KMjhg0cHX0H/5lyeBNWQ5Juoa6BbHl0D4qs1x7fRPNZV9qJD2NXG5pKk0cZ7F/0ELSMO
9xbgiwV13WSpexUctXlvw7d2RuIZ7SCs6gaahYBPH9aJqfotVN2icZAt1GUhl44uj2EYvaPeBMRF
zwUZvOg4GvHGlf4Rba5rLTWgas67DMgz1dFN5v4xHLxjlIKoQ0xm7VZ0wTFqyr+pNpyrkQYJXdYc
pOVnAOPoKGTQJdz0awB71o+ooITe6tHR5bziN8aPVrhUE8ZzIyNJZqp8MGtEtj4LmgZ6AeyqX10Z
gVmn/ySG9uhkZPVdYzqHJUUfpDhSHclvK3xzZlWJ4lY6pz5WqXsNIAl25GiS1lj44bjWh6SAMIcY
TNQehiF4pB6MoIFAcXw29nj2hQiqRe+aJ80iHo+SRwM9CB852dSMLhkwSGUchYRPUqJiEkK/ZZ7L
hYijrd+kx6EY17INvqZ6tetiBO/66ImUIiIIgbku2/dBj1xGUP/hlbQNhrjQJbcmy7aGT8vgcFqP
kUBAPdpPuXnP/fmSZKgX2LBHTTrG5HTpNtkE9GlV0eJhJkOdtc6xnsP1WDlfvSl6rMLyRmhla8a+
sNJtYsbXKuWJuhEyYVCS0PNrUAbjQxzFlMvRYypq8z2Y/FNKQnoUximcTCp8ZUFHjFme6/FttOxz
nqGcXzQUjZOedHxoQkEdlO5hSuvinuoC8k0v0FbQcXKQ8Sj7+cOOonvoOLeUkwRvbPwlJXtr0Xnx
syebSwBaDw4QBsuaR1cAqX9g+TCrOogj0cg2G+YmdfC2gwmMIlAvQVwmSUV1MSVUDRJkHTKzLDdw
pZZannJlfCf6u+WGvAy9zuvuTbbht9L+HibsgxVSOuF4J4UttmJ+qWUQYUojzMhavjmdRw6lRU8/
0bc90eIG6WsUtecMCRRWqA/7GIqKERGz0PAMxa+TmRUvXWEfyfy/50MNlCysLkgr0Vxlmfv1xSti
hFIxiGkg091pj5lXcsh23oPQX88OrSPSfnIWtunlaL0m9KtNj8Q6r2XESOhj9eoI+reb/lPJTHd5
dha6QV7LZJkXnndvnehLE9Au16y+RQCp5/at9IJr4tKAgpZ5IqZczOlJGjQAzKv/zd55LEeuNFn6
XWaPNmixmE0mUytqURsYq4oFDQRkBPD0/QGs6V/YWLfNfjZpSBYvL4kMRLgfP+LqZPvZ+AJ/RBxn
nE8lstcmDh58MITIyLDMqfcOlIDIb98Daw79hNRbEHNRdeG+0IFZ7PBPbmp/Boi//pAfe5G8jpP/
6HjZvZc6n65dAmmTx76q9XwOB/U/O4iISeCdJsv+1Mzk1zjD2ob/1ch6r4Tz6dlbOUF7iM1zWmT3
eid+j00PZmE+hEWzNyKybDPvlPv9Rjj5Wy0eMHDY50P2qvmkKPtddrO1H30unvzAYAjT4cVjb8ey
v5gTyt3QOLQ8f9NAmIJHRKIwEN6G2akacCVt81uW1Xs3bO/7EfS6Iz+5Z91pZrytGaNUdCBdm7zY
uCZGEzC3TE+B1O7BjN7Z2D97MlZgShjKu9P4XX0Dz/KM/ppZIoj1vQ3m47rNQXO1c5FQFKNGvxZF
eionsSuL9Cqs6YfBcIOCcw8GgHAhehmq6OiP0Upim9qJ+EHD7av9mVslsnjVQ4UMu0tu9Ef03rvI
cr7KDu/UqYlXU9Ch289WqGzlug7cXTIhzJsgqPiJ+8AkSqE4FtemJrI2dE8CI5XeVYh5hfc5mvp5
OeX+f6X3P1R62MD8Uzkws/L+su1m2t///l9P8uv317+UeMt/8JctZ//H4sWsG4YTuJDNIL5913eo
ayG8GbY+m+4aeLFTW/1ly7nBf6D5+YcQ13H+Ay/g2TySH4OU03P+X2q6f6u02HPRimFg5QakHWD9
uKg7/kk2ksLJElbZwqtVMrtLnVntbuU9w46UqLE0rA8yEuDqo/+j9dQhG3z/pYb3ByMlecwl5wJM
GAY0cded2yHtzk3SmOjV5/fLS6K7cFZK13+rA+OrjEfjMUla86jR2mxMwQz0n+73/6V2/Dc9yvIX
2dxge1a6mr7x76LQsmEkajt2c6cnUMfAoK5jl5iHtBLebkSKexf2MdlUZR6uIQaOe1V5t2Eg02ay
w9M/XsTg/0iFpp1gItk7Ydc9p22+9ttEZ5QZU2Wm8Ldj1QK14yIKBSm6byb2biMYsHVjWn2pumS6
OE1ybRim7POpf7Tjcdrl+CqcNEZcTDjFe2Yk8aX07OgSlMfOQEBLOre0rgKotHZT/0eA+wBs4s7Z
y6o6gkmFl8KBchyMBklmWlO9tsgzyw7TmL6qjcuYOMnZlz16KFVrbyLBl0Oz2t9WoN6MUO3/+9tN
C/ov1e58v7+pmuiKg2DWFv9rW6AJlXtlbOD0qEEzqnKv2OhKdmI9QZlft4nPGK+s1GOi/FPtDdZb
Dnx5qAumrH1vARzZRr7pqpw4e7PLz1VIo7FWSleHqOjfxmnQz4YdJU8iaG3A5pz8VFuPn3zNfGaA
8SJ8Tg83wSCxUY3zJGHS24Ba6RBY914QM/NrXLk3koxuwoH4jAi4Q4Arxj0DduslyEys/wSsQdAJ
SOCGcp6MOJVMfhWZAslKLzG03dU+rEqVxbj+Qp5/QAMDX9KFCufk3kEP2mRfjH59Lym+XT3vTlmX
O0+lbNWmrX6nU5sdosA2jz4Di4Ny8l/DmIPM2EF0MRwXIzaLFDArJZvTqILb8jJMU3BjETeYwjDO
+FEZOHZUPQKOQUY/NYc5SS0ptHudYF4/E6wb3YOMrWsYjBW5/W4x6auT1AKwZ3LgpiLY4bjbw6Rx
p23HgbnrDI+42fkuFExBd1FgkG/aMU4XgQ0aIlTzR2vbp7iQOiGpMNQ+EodhcNo4L33qdQe46PY1
T/3fbRdrB1trCsQm0HTc+B3VaYjPTySxwSzBMruCHyHKfLgkxdCcRdjClHhqeyHeTDuorsScEDbY
D8w/xiKqV5PjfmShX62FotRKK0cQSy3bnQWsjwG5cO+9mQuU8eBhvoPwKAjaY55ND3mP5qwaIHfA
VGwekcO+V8ovfqQTFqaRGNpTlLn2cyPkqZ6/XroeDh3uKLcq8kJy52kQ14lueFhSzVn3lhSvth3R
/uhOg1tLFAI2+Wp8d503Uh7k2m7dfq9ZdfuYxeadBfKUjHF1xbY9WP99nDFAXDuiheIf6j+mxKsg
4zFNw91J7ybnrqHaeqOMfjBg3MNGclFFKXxg0lIwFEulZR4zLFiarcyGexMjt5dpIFG+gU76zEDD
29gBUWSZJQ5JwHy5DjBHMRkTfVoedBo9Jbkz7ZNj7mOVNWU2g8jBNV+Wt9jXhVFGuT8vgvK/vqEv
rf7m6OPz5GEUErU5HnLzk9uX5qHBnM4fx/KHDUuJzb9I1u5g88hCTc5OUGnzY5f6T2mT1Qeo2cOO
w+JGLoe84r7IJ+VFSf6e2zkel4mV3jpb21UZfkAVaOfZ11GKYSiLt59HneyNM8HEIlFUZiTclL68
GNaI8E1Mxp2FuPEYjGZxn2gwDtvBJjRe6ekvVCLRRZus6EI6rXfomLaA9vOoqSCiStSxf1l2EBUL
qGYjotAY3AzI+IY7VHCbDHjEDTvmlm4G5fj8HbHITbX2s7750sY+pPiH0cZOF9IKqPC6XPWJXxFj
Qz6W2RiH/36Xdf8Ve2GTZZbqEH2A8UYANuL+m8jSZdKjVFeru7bkvFixg4p9HTCPlFE/Xu3Y116n
cQQBye11Z5sld11rH4XX1lsooVHRhFtIUO7D2BTNGgMIZxcpO95WFbmfkZgQEmXQw1WrY8Nt+HPz
XxCIJaEb8aGxPmxCFdMpnJu0QgfNL4EvoOTCwzWss8Xk4AVl1t+3qUOqYOi96b2LitH0Lub8khmI
qeI+E2vD0HzmJ2n1WAV1/QyEAk224gkLO3N6buqweYh5upd34TDoz1rhbcwsrx+CMNGfBzjfuMQ1
eMTOb+HRWcxFFS61Ch431Yj1Js2GiIbJmi7L2/Ytt+vufzj4nCVp5J9wHuov14egEgDVGaaBtvDf
DDz6sOs97J9Quy4PQJy59IuyYXxRs1ejfEMxNrn1xVuBKb9MTT3eA/4hb484V0LlIO7qaDRwYeRT
zP4EFp5lyHDMaRguU1aW93Ben6JE4S6nyw5Do7lwUGMdnjp0F6cU87nEsa9aktnYCYQD26pzN4RB
82BIpHmWsI9j5pCSaSe0tQyrYCSV8FNaAhwikzBmp+luk3z7/lUyPKjboqelVr73lBN6ATstQ3tl
ACVMiiMxdPJua5aD+z4BkMjJHH7GpCXUQfe7DGEijU4mHk3mb75gO4VieTVSWT7bYUrucNZn+GfZ
W20iU8EMIosZN75QtWFeW6DQTdTI8b2doLCF9DZDUHCfQtybSsn3u1YfPxXpdFYqqrdpEHQHPFzy
/ffR1KW6z06gVYcuQU0xjVNNMYIls6ir7rGoC5d+HtMBOyfVMyngAvijeUj8ot/oeX9zk4Fc7vl+
hwhTVuXEaHho898j5cPl++TyRiYmBTMy9B3TD2eACB40grZTVOTCNXWFhHeALzskyPkM4a7R1ahV
5UTdDS2/d7TS9BUnweLma+Evy4vEG6od/ApL/0GMSFQOvl89AOir/VIhpUX5lo00pVLwGaacpdBn
TfPaWLa7L92mwXILSRR+2vvatNOn0Ve/YtdBX+ZOvy3GUoeib1vOqXxgEqsF1t33KjIi633Z+oa8
FcRb4AFpxU9jqCTGUSybbnkxoUB+/9mMZhKcByU+YaOevcVmVzMRpFSNWgMCYlqhJJncbDh9b6/S
azkgfaQd3cD/uGnGH3mT2odS2pJ/qMZ1XKYBqCeenClTQXg4xrUsB7yUmWEwqclwSc6t+LNycoVF
Wkqq4JjIZJ+xd8+FWTNFhAg2A4TyWthXjGdt+l0DwuhytIwCg7PcpMabH5TlxWUjQnc6HzxVPVSM
5V0Ms6gWMfVuMUkwUyhySY/js860MKWHLiuIWTTvTJAG3V+nQ1Pv64lDlMqfGr1g4m9m480YfQu3
sY6wG6vZxulU/CooyhuYVwMF4OP3izniMVbB00/6+aiwaqZ2Kr6ayOjXxDisXbuy/0SOde1S6owJ
w3OLvl+u3GrnecyyXemflkWs6ELOENUxRayA3YgrhFHzksWOsaGhBF6Mu4Peeh2eHqpZO/aXbnTl
Z13/bifPvQjDG7ZR9zN3/PZHFCfxFowx33iqLlEBSWxLPaCbdeoO7U8rJpJb2sk+GYtik2E3fA0q
uMpmVLH8ZRQAp2MAy467ssLRvoBEjlc/zAlv7loWisKNMXSL+sMnFIQDebn3MmoPJildm6YY1T5r
MabFxHbcUny/BqkcsDcUz3lpyUvhudVGs/pDVeyzQNBrBQaT/RIzJzCYJLmDCuvtaymsl2ZMXtBW
/waONELw3CkALsUZr1V9eyviTu5xI4aOBEvcA8p7pFJWgLaMZvEJqLAtNiFh5ln9kQ/ew+SVj30x
AKlX4+uQBceBFKCfmtb/osLgkOyzTez68qc2wDOuvBb3IHYZUf5QRWsesjookGMmza10HO1QdKBi
69LwuQF2q5lcSzE+VEYDVCe6B8O3xcf3I+akLQbdc+FZ5vlnWRPQkbbvy9kxtV4AMx+R2PdRIrnt
qRdhv88v5K+l3j8t+yjg7HBXeFa8lSH147xVGsPrpCt1UGnoP7QQZ0k0jq1r3bMCVda6R4n3Jo7F
RB/NtX2ve9FZq8x4p7kowhvNXusqqT9GJ75oQtOfpsBK9hjbPKfYEGzY0ezXKITJlKEWFezgct44
+uEZY/hP2yy836OavfvtfFuMAVYIEbhVz5K5tVYNYdB3UCdUwXtQdc42pk/f1aHrw5I0Ly5m/E3h
krpZ+cnBUrW3NfACuA2VxW/BqRFGjn4aY8++xMHU3hA9FnQkdvqsPB3LzSQ3z7XTa6+aru/LAdrI
5Dp4bjTVOprc5iMIkGtkCOK2WYjKxTbhsNg8QeZcwxT1EOzGKTER+DuP3Nb+3Jlf5EpFMPOsHXS7
XxlgMsI623qrZjJ2znaxjoXmrd2+dB+/b6f0MtLhlSkfi07cDHt6pg5+alUp3rQM48oMCTAzkQm1
g9FT7HaFVu/8ib6gKqzqIFpYDwUbgB/+8qFYMPyHJlzEkHFQYm0iDLH4xQfth16hb47MB9oo6mEv
dV/J3invg7FxjnWUPAfMgzvfdhlnj4LxeJOQ42hTKSUW0y+mFeUpaNzi1dKyzdQ7+oeamFYkNdj+
qTCi+6V7tCLrNlb9uyNJ3rpLWlwCghgWe2rK9oaOOdhHaffVNN6P1qiTNWSF5D6aeO7+cSVLx90E
rvdFN6Yupo3da2PkwymOkz+yjstnzeXxjBxjpdspM5DO6i9GrLHLz4vE9LvkLrMG92gaifGevXhR
6zxVbXY/tVJsIqcNj0gTwqszMo3ySHE4OQhuMIqKuLdaWkP81lxkZlY1dy6YmAvNgZLA/lZupqj4
xcnvn4yocNeFTsdZ9j1gwFzWV/9V2xsF1j5t3Mfb79Mweq0YCinak8qPs7flapp6zG/wzPFJNMBd
YhpJKM+iE8brJTq3+USbN81ajFnyAP3COsjamFiVMCG2YwpvQOW+u/GzuHnxnfi3qizy2uedQoTe
Q9elIoaKqsKNkBoaGigXWuAMEawQPALqFoKeP9jXdOLhTYu6XruhFFj7vFpIM1GBTNUuJqZiP85N
ux5qXz6+tPtO88+2b43vtotxfe2+VWZkr8LYzY96gk/E5GjrPjHuCoYRCPr6ox5107WLnfZJ50HV
puZO6M45twzGCTLFLX15qZKHxhmcUxbFGPl6MVq8BQFoS+ZmcR1kZxc6CcltwlxZSj36WbFFgBmh
dNRKtim9utIquMci1B6LaNCIqABgSkTQf4LZr2WHTAWXeglRjfzRwUy0Vz+d/fzCwb53U8SwTUax
V1io94YabxeFUvto103zaLhQEsliHvX8pWK8cg1pDeys6CiH/ehACkSBR20XkX1S/AwxcFnXdhof
5VR771m9NtvUODMSITQeH4MTgX8tTB+3fBXtbWlQMy0DWkBgpyoHOWOOMmEpGlHIk0msgzt19vDh
J1l66cBXcQ4g00QwNbrjpIAm5zSYwhW2doR0dGspLS81IP9hkONJ9VF1WV6Ef7WwjBWMNO6ioXB5
eOY5BT1r4zj1fqnxvNCEcGZrJ+5ywe7XF3wS1YRXSykOTZBkM/eOA2p0IjKNxTheUwdTPMUsubP8
8VpNQXGd9BZgCAzzUlWQz/JQpauhR0ikj+OvSdrNeWrSapMTastcaK76Ci+jDZY1ujQp5xcnoEIG
XqhFeG4MeaHofXFD6sCaiJHXGodblvGLD0PnsQ+cQx+P26bJEJG5UfsQQlm3p+hcaxw19QzwgX2Q
YDtomNVUmv1km3F9+X7URWb0MODd8nmZL/XGs916xrNMBFMn7ehXjXafZKLaUqiYJ1uDMQu7j9oY
yu+exiw5VwQrIJp1vFuiB7A8MQK/armPNXcdAwKiNXdxsujsywiBaDnzUFK+dNk0nJZ3tgrUOYtw
GBcCE+rSR/naNHXMCtCTi3CN9wWjjAS/uDP/VZWKb1GClteSOnHxCx5YBWhmHX7IN0YY1K+2l6dP
WTv3FoGL/bh08aBFkoZnQq1tl9UVt/veF+fRxAYcR4npSUSUvKhI5UELuglybk5ZPBUmRh68zSum
t/3UxVsDeAZ1YF6gWjq77kckWg0ZphafUiq7iqgILvPlUrnEscu4qPbMlWbNpPWWxHl5iKFAK1WP
6+VjtqmtdkGOWX1lujOoxqhf5LEmVlpRujuGIrDMnJSaf4SqRxCg99l5xK6EcXGQFYLNrZf5UByX
sqnpnXJD+xgdYTo5FJwtncAMRA6t/eo63ZCurc55k4bSGdzl20BaJFV2lYdkng4lqyZ1NrS63bep
IgpF8RnGYfDoV0xjQy2rrqGRtqAmQBxxk48oMMjpmFihe3tw1KPuqeghg9ip6F6KNca7/drGBzir
4/patWmyGYMSHq1nCXSWVvKbLJN12aJpX8Vlf65rGyJuPfzwgyw/dVgrr6QVO08USDCxKgzEl/sg
cn42/JZDWVIOuXTzb5UKX3TiljFAD550zSKBAy+zOmkd7EqmbKe8DLsT5uLXzsm+UEaM999FgIVM
6D4rgkvQup/IAMYfzM7ZGVpQCsO2sztL9D70a5iNsjQ+urAINn1mqj1HZIaanPwqfMwgOCKHvVRZ
TX8Vaz+jIL7BxhHPjByKUxip2+iC02/yovdWveHyYQYJ7R0TgicKTXE3z+6f3YGJRh3oVLSywU/K
z9IN4GT6aFfQYBu/rvlX3sL0uzNcAlQ6TacGcBLfY+MvYxjwQAKeYmtsJqs6TgmxD60JU9GOBhP6
Meuro6TxILD+GYG7+In6LUstb53GBbVVCBwT2dNGqBD6xhTKqwW84tU2RMeQ0+auH5VNy0aY0dKE
Lt8yv83yOYymTEKEhgyFUOWFJ4sK9cDQ/tC12nBIvBC1cqNVnz4bot9Nn9pYPAe6+RkBuvoiD7EU
4IoivXz1CNU4FCN//uS10J57HKxNXIcufTNYl6T0jJ1Ris/akA5EZsc5LVf9iIwkmnT4/XJsHpYb
TIBsuE2HjoBTSS5TSH4MWileKs/fh0k9HYM6Phoyz3EPkJWiE9yVbkyg2rwDN75WkN4gyGApdQvW
uVH9bShKdNN3aFpUk6Eq9N1uWhmetrIs0k8HRGov5sgiW+etYsfo7nUmhvcqbFEoqwDkPwXPE2Gv
rgEz6cdZEoVpZ/qxFC/j5Kn3uk3uEseKXzOA93PRjuiaA117pwfDSwG6ounhw1X6DS6lOWV1WCZn
KDDFRWmVRxZPE1+8Lv77gvEgCRhVdEuy4YeWOuEXR+6qxW7v/ntYE8LlWEspN3KI9F8qz8uV51vN
K7M6Is6c+SELRk6qaKpOIFwsoeXSlN2j2qfWCN0sDtOfntfte4pNcFE13HUBorxJD/OTatN+W05j
txcTGbPfIH8URczr1QN6TwHapR5Q3QHsqfwhlVV81J3AIhgnhpfsgeCdgvll/C4DsxqDNXg42hSh
iDDT/NQ6DaJUKDhHTGYx2NDwxJtZw9/bh9PsGBRkG0mfQ9qlZnmX6LV8QwOj7ns0tcJHMx47BD/p
Mv793ZJEhvUaLKvFL6jIzH6ANMbIpMMTvR4kHYrJAVEZxquHtmq77Bye+RlUkfbuZhP28/OXs7Bx
UcAMMtxaoxOcLADwRKX9l20Up9jw5EcuieVs3GqmDitvXWvOGi+86GrZxJa0I52+Dxh5KCLD2GUy
qR/zhtPPQTfy29AeEwjCRo9M6B8Ajop9fVPUJErF0vMuydSzWlo9vVveGmN1TnsSCQIHCvNqyBH0
utrYIrXh+cN08SSJ/83mc7US7tM3qignBgYrPc33Ve3gD0gfM2uUlWS8UJohTqCDj0ERQO2lMVbe
XKgytk5REDTDOpmLVz/yoBEQkaOlmr5aABqmcPkl7bsnB30Mou24YsY2/Z3lFUOakXMyDzatOLbQ
jdfapcjw1Vzwh9YHDmpodmX7EDVDvPGdaPi+QvXtrC2mqeeCnCTamBcy9axHHxqaqUr12jWljhWC
+wtDJvsKBmjsl1ny8uJOgcNE0cFqPgksTOCrbLXAA1ZdDqD2xntgjtpjhGB+lvWh0tyMQyzeRFG/
pPPHmvJ5YGmAZdl85orOAJWfT82xPosOMyl38D+ooChRVdM/xvhfRcI0niu7+pcrpXxogE12F7a6
dSGiNwL+L6zoNHCXlq9pGG2ouakse3lvqRSAs2luuBPlN3O4ao3fP/SW1h++YUxnhG6EUOOamHOg
W1qXmzIsMaoal4iLUOy9aCpQz9N8YM9EhKKm//KC2WxyPpfqksStqYFoGeupt7U9snls2+4OTcSY
sSHB4KHQ3Wr9PVn00ew7Y4ESnWLtUEd2S/Fcag8yIkclil2Bw5YMH+A6YB22oDMCdQLWGOXGoLS+
a+umvS0v+hyik48EymvNjO0F5b0xT+LsQl4JlgxvhZzalzQxH7DJ1W8LtjO/G/tsOn8vXd9+ct3+
lKUxWEMs9hKYfLNs5kyH0Di7ycPyJc8ygqOTZf1qwbWD3H4McaU5eh3J3g4ueUq5JTt7Kld4OieH
wtFOumPtOhXH9wvUivh0wlslCzAhC5ynYGQ4QSIoUpewutYN+vPvfW+pPcYmbsATGuNstipZWT2x
JJFFQ5m1Rype98vOnlUbs5PySdz8HN+5YTJAm+bJRWu68DZVma2LPv0ytGi4uq7UDjDy/DtYTMZH
JaoP4ZfWCcTlnSjQ8FwGvbuWRtBAPyOWIysVKTdWfciZ8G8r+PWxWxDDQqRZjZT0jaLvzjQzlC9F
qu+9QuT6LoSJ2Zh4mM9orZ7F1WUKBwipBJ0Ns5TNdydng36gPTtFiypnGUgkLcqFyQc7xuk8yP+e
nt87IsbG4w4zzOxMWHl2jtBtrOk9gVbm0YIX2+WmH40WQpnu+ytbO38fVqlms3AFX5oa/1a4Gso6
CT7KM1/shxBQYfQnXIwyJz5XieasQk86r5C9473TG/HGLKzsyZh8sI4kuOYzwu8n2qnoVfdY6QPl
dKdwsbcqp6U2wkRIzANNV0WfSaf8nTPDhcDUpBeZ4M7arEGEBUvG993gIBEJUtDL0bTVLdRGG3ia
2UXri61ZVBNqLIdp79JFfi990x/L/bJwqdzh2UHQLvEaX+uU2Q8EplpbJyZQCS+9AyPp8R3X7nbv
o2jfxIqTVfOEwCqvTQ5gb0wng0Dda3aCeWjV5xf6PX2HZtE5kzOzyhxIzOlMnnFIkzx4yTitcx+J
iqt1lNgaPpOmSKljxu5Lc0r3t6aCTW6r5zYGfXOhWcg4sxlRFwzr7ZitOKvQ+heauq9l+qVHwjs0
feNioBMHBwmHaj2ADZ8dXYk7EXAasuV8MNj21pnbmbO5UHBbSBuFarYljrjnVJifoTTZw0qWZGPU
8pRpPlxkrP0gg5+10o6+5gvVdsYbVPqnsM2ry/LiieHvlfowamyI0uTYVG37MPrZY0z8TbZlWM66
gHB8cPvhUDSucyiMYb+svqJOv6TXTNvlXSCCv3AYjAy1NTXLoLg/Lks/DsmVDDUJj1IKZ4s/dImj
bBOewkH8sqvy3RkjuEOdfCIBktBxvWLqVxJ7GtXn7w99jGPzm8sSWi0ZTpGLMZpO/xtpytsWdVhv
ls+pH7DoBIwICZlDLIlVVbr7x5WdtkCUmSWPtXgVHt378pIU8MjgQNwKw3Y3mR+LOWvTXDmWmz9Z
kiezC4cXp5rcTV439mM6dX9KSsHngrxpliuVcqer7z0twGghgKhu94l2rGc4Npc1YqXMuGmafYm6
eDYQMsiFsTX/zRGMXFBrEFMk+dL3yAGpxUtS4IUUuUZ05zT6a1XGeBrMjKQxN9ObJDu+BIUFR8R0
5Bv1wjiHHdAg5682xx9sZl7jxh+RKZDjO/afFCk3h17BHLnwm6cez48KPvtlYPa8Ng1iOt1KO0qz
ao6wkgmFMWBgw4IFABoiVV2bybEwTJI4FhjQ6fWaSaSI4YskeddevLH1qBz64oi2yz31SYQZVm9i
o0B1sqxX5BF47dZwgQIm6ncGU/WLCB7cCqperUt3XbUeclOt3/vzotTmNernE/xqgwwkZRr50UWP
uWllGD2JoX5x5icQfLu+Vco4Sj3YwNeXl3DmahRGW96bIXKsNDTD/eg0pHay4a3sslAXoRnNpvZb
B5+tCc25yoAVsRv5CkpjHqoGA9jYoB7LltSlEGbRKUkj+sEFLKhk91UlZn6KVCIOy9Vk1PNVl+xV
bL3bBXoEbUi8do0lb1zl+AD3EIgJDUadGJj6sWvkOSqg6nTVUBfYa0GOsOuParS/uoFnw3R/uzlA
jab5x8HETuQb8/qGxVo55/QU6jzVjYmrbG095CbFbVCLm7kLSg8EeBBjfAqLUb9Dj+5hqqxKQHQf
e2K/TvGeCoCejbS5YBfX7WTvfImpay5YBrYgx1NMozgDwnloV6uFFFf6ol57srTwvWEEA86kAITZ
4GU8M8Xms82ehLbVsAVaZz1OWDPk2ecca7arEBBQMSxYNBmo40VLdYasMri6zkSVujCRFkShcwvM
5Wn6107ZWsQwMdMOUr8mUEjlV82LJJat2fg+4GlLDTk0q6j3T41uJ2QAAhbO2z8+dCEmFUkEk5k5
TiV/S78vnnF0Wd4EuL49m/MUhn+xGc7vZUeTtqCAim1iW03QdVgCRKMwpVgOGWlNmDnMb/Fbl6t+
mORsm2O9ZPzZerqLyL3+7XfhOaO/PTt+UZ3qqNhMsptepgnmSqImdCsjihLTMuFyWVO/4vi0thjn
oV9utXKbTFSjHXZECE6G6KLXAJHfj3U9tHgg6YlA32uaqGKHapMsnC1GK+3xmxSy1Ed5M72n4R8x
ox3ulGePzWSrWa8yrMKeJMooITdaD4V26YohWMdRQfZqkL04kiXl2ba3SWP0TfoQOfvOYLKvkGnd
20lq39uNLG9R10ZnU2AU4YELXpYrUrD/z1XQ6HdxTihm1kaKQQ5xgHaqf2IeNxE0orxN60T5zs4a
rL8Bk9cDyFDhGdExnJvFAjOq0hvr43f/OE762YM8xqeoxId0e/TXoW1hSJni4tWAai1sKLwVL7Ku
0HJo0Z84o0mv1EPRjAo2ZI1l0TQaT9A4MBhUsFSs8e57jUD2gHs0kSE2eultQUtNhzTSaobfak8d
YwgBq8i2xh8l0uYQH8233MWMB43PPk6y8WjUwYjfrwHjBHEo3Yn5VPW3CLem87I0HL3887dOJ0P1
ATD8J42zoJxlPLiy9OZBBIW147/bZMVUPLTlZD/BzFgtC3VIqQOwcoOMY2Gxl5fvvaUbu1AoFw11
XZzFCEF1tLX0USHV2mBi2W+Wt8LHkAcD1eZCZ46tcBn2B5skwV1miJ75kBevGHS3IB6TT9AnT3lw
WppNt6spKfOyfHREjGZmKt0jhYi6lBoNW59hn5JorrgjO/GxdjDeTDKtu0+YrcJHxu/YTBXuf8tb
UGuhe+lL7yQMMrrmBa2HXJdzmaWSUdsZ84qS89qKk9G4w3yp2OCr4G+8JIBw51jOEzb+B2GO8ogW
59Ll5pxRphGch9vmID3/Hct1Sp1SjfcJDhXsGRlGTvlY3uOUGu00wd35C3PzSS8nHNVxsdZ7PMVH
5jjkVePJ14XNdHIMjEUjbtmq0LCI9GYLCyPvKjYdthM/7moSa2s8u3X8qf+TrvPabRzYtu0XFcAc
XiUqB+f4QtjdbuZcZJH8+juo3uf2xgHOCyFRsmxLIllrrTnHjOKh+YwUBt5qmuq/t277/j6qWGdW
tdUFaW+EDz3gPb4fun7wkkQ8dHYTPjieF4wpNP9VM1b9m7J75rxVWl3LfqLVNzf6HUO6aFv2un6H
YN4NHFfUH38nuAZsIrlci4uaXDs0J2MgogXQAceD/3t4ThiHPcMUOE/hfxYFufG7t30gA7epiUoJ
90Gc4lxtWz5BC2ueOXmDWEeEKlezW+jAry1/n1mAqTm9/+32tjUJkhL//IoPM987rT6fdCf9k43J
fTL2/h3ihPLYDdRkUeFDg3ISr75E2dNt3eB0xrSZq5U32gn5SIyjSwvpqMgdQm5zneRigtwrVDjP
VjIQgS1SH2JCKB/rHs3AtNBwcWzNQaO+ddMZg6T3OUdV5qHmH101xkCsi+O/STUZ685xAEIafKAW
Ql+NLw4n6gElSKgHEiUI42Q8YS7aFq2uoabUDzWjq0BIB718RaYlsXqcZphnF9WTNfv0w5Oyoafc
PPmznsHvBbHnlPAyTD0OSpP0zbDACoT54Dsmfw8AA3xUSVg3KuuLzRSLln64EUm67/yYtkajP4rO
N4ieCOKymVdVSynBxT/eRi2ftR7hA0diMWHgLLz1mMiDXTcl4+Aaufbo7D2zGda+hAzoM+DvyEPA
o/DLyAtvO8R2UEsvBOdI4JmvtTOiqZn2uliRDcESI/LNbdU2A+//xUzJUMi6/o+eY9Gm8rVfvSU4
2IimbSyoPvPlmzRONGIjKheJjR2TQ0Kelatvwj4528LqcMAS4MConibwPNw5ffLBRTJo61KdzBiW
nIF2ZqMS+8ub6y8rphGFQZ9Qwvx3OMzXuUy0DUGjNH3FCSfLKtPSaGfZvCOt5h5gOBDv6cj+okU/
nV1t42GkShX4/6LyjRq3IDi+gpnWoIHrrWHRxtMHSbAxIPrXIIyYO8snXr6wUBtapvZjzu3rECJV
mzwHooPxw5SpuKf7bwe3DYbXmjmxyPfG7B/m0YzPo5bdmaM2b8Jo/mZemFy9yb4jabobKNzmYpgD
1ygGXKawteZKHXtLsHiMVLe1CFpdJe2XLsdrU7HGsKfuZwjp/UhT/lGla7IGGNR6tOjkaTg2SXBU
j+NsbbLJp2JWxFPIlJXabHM+SAB4jaAq3CxzNlrKOEl0byNZA8wnjS8T9+0q0vw9osZiY3dwETvx
1o/6fii7ZBNbNaWgrt3HUpv2momZmld4nhxkl1qFLyH0trYc9dOYEbRRJQWtAjWQn/GhSsRpY6jn
jxUJnhhVXCZyA4sZzXttGyWA+PceaZQzwbDC+x0Vs3sd9Q16km6nusg6bTPCSmOsiW0e+YGuDb98
KLRTgSPALXf+Ep8Q5hDHJpU9+ygadgdyRtShld0TAgb3IaUSUykktdLYjjYaTc5X9Xqqmfz1aWJj
KSTTRGXalkaZ3BiLO66FJynnV74h0z5B3ATUANVvCS30rvcFz+yNiF4wh3w26PIQVgCCuaIRDa+5
TxGFPzVyYu7lKL5C+qicqNORaK25C9qiUwxpYR600oOJ4kKZ6aBBrpQBz0U5nHdUHyQD+XDF5JK/
YjrUuwZxEr0RpJlbbYYQLkShfdEI/KWsakePMadv2D5HGkPcsTE/NT17UCNhc3MYq7XRaFFQzY2/
68r4cSo1LagyeDu18NeJ3XR4C8dPw629bdPmfwpF7qdU43EoIEKrglz7EQfFmuPhD3gsLnjkT4y+
Ea88yf+k16w3GERAqKkzRouTqQUu3WcO+eS31/NdyAnbDnIdLWzkLaneOvCbAQaIGbN0E6NBkniD
ABuSS7UwScQQk2kWkxER5dnRj8Fth1zplMVU0eboCVqNzzspzPriDr+QhhsnRuP8q7a+5HPRYjDK
M2rLI92P8GpgOZdem12jJtzlA1pFqAZHsJZH0aI0TgmfhqVhwM0w5msVM8vo/b4n4EES1IwwdhOr
+tLhntzEcI0xqIfmTkc1oCMb3HeVdkUfSPyYxSHmmAb9bwc0IPoOA3ZOgRLPOAnTdO7dlZcvEnPj
mWtBGGBwGzZ6mJnrmtCqmVkVV8+9PrgIh8LwU5e9vmepahAtguwCYMfPJBKO2zhKsNdyGkintzzt
0w2ufIQ8fbpDPrj1BHNIvSlPofqoGK7TehmDPtab6+Sek+JbCzuBK59U3cHpsm0yEYSAUfueSZG1
SarBWLWVcR75S/kl1a+s0u+9DgGGbDCUeb2f7OtM4sQVzbjtw7E+hhERQOFjbwweLGB4IEX8XvVL
+riV7mZXr+7zunwTWIlLq45fZGr+VE34O6KcCUbPu3qN7x85koKqbou7KtZAME2+3Hti/NDs3Asc
1gMrCTmhissNAjV5KFRGRCP6/66e7L1GsotlzP3OsOtsbac5gqluOtgArS7usrGS7mXWkk9pT8NH
Tiu016Jda3faY6blZ3RixaEnMfBUtcxw7Y74SA8lMuB703lc9DTmUpnYXUbhnxjvsRt9eXGyQJWU
vc5K+ZZnvndJWEgHtv/shvXBqRFglrqmHpqXWkLjtBv/Y6q6X2UbPhgkrge449acMrBDFGgKotmz
YciSP6WIT6y7Vt/I0lVn6UDE0fv2VOmKN6srSnzu8X2EXH+vzwbHEUXJEOOv7gxZ7WaPeXPWluK+
peW0MVkTA56PDh6xRfvMncVW4l6MOjkBneJdolFY76KsRFsScunuIzuIciJuosaez7NQvOsoGY9e
BoGNSfEVa7IduI4TEXrtM9piCo9vqzjlYw5zytpVFsHkA072TZerag0n8bt0Su3eLd3LLO+xcJm7
kVhtFs8s1mXbvFSYvlHnsZg1yvKSdAmiVDf2kPWH1UU75D141FZiJBo0AsjDnlaYys+O6TX7wcVB
3YOsr1jhrTM34WtjuZyKGP0sV4SrUOWRtTNWhAQxp0Mktzn16M1yO1vp9B22bW1wsTKREWhokO8H
KwNZiZFjbTuVffVSVuq67sWbwdXTDVMbAsO0zr1zaB+uZpFgUJFIqUIgcZZm3GOSZTHkUcTLTRjo
JZwovZmqoODihZpTwYZ0s2nPpPylzU2NjB0/3ZZqeMff3Z6dZB72vRme5jwqjnCdh0Rzs5VCfRbZ
kKZLZV7MEdoZJGYnUK6/1c2lX53iWpNztJ3581B0amJtzgDaQ+HZQRb1GLHMR8zhDeGwi6IVpM/a
NrJfviWAE0yZBXADITT2+4rWXPNNwXGIjN5+AfLjEhhlNztVPFZthYhaoSOBgg88q7O9HfqZI6m7
a6r+jMGNoV3JGvdWdqsLaF9DTvLVsCgd9GFTQDE4sWyBKFRaxxIr3RoEah/0NG/WKVEcG50VJqq2
N5MZS5CDBcLz1/5xKfXCLl3BPM2Vbr8W2DtKhE8DIDQjLVDXptqxrr0koFiig9t5ENeKfD0QSDb2
OeMZ/IIH12AqaprVKa6fQF+3x9ZND/WEbNyb9lUEFpMv4Ymmu3HODSYkmQPPw2+KgNppeGYe8lvF
Y4y0KtQfvUWdjSYpmA0zoqs5cwYypi938PN9QtMsVo62V8Ob13T1WctKO0jckqRt6oSgpqWwyTPo
cXZyxwU820eN/AEDdYf2yFpXJgvWeK42oa0+pOEkRz9EMsMQGwSyNNpdR8NrRfkanYSliD8ogC3l
LZVy7Yxy0wvdZmLU0sDzx2ObClZLer5vtPKB6n1AL5B7R+ZZe6fLs4s/cuYZGkqmsbN2YQmp29Pj
u1lO9da1U76qZFT4JZ782MCMpQkTRKBfbBltf8aj/O6X61vp1uD+xY9K77ukcS9mno6rRGXyHIUu
hS7iBs4ZCkZxnZfpGj1juUMGwxE+9yzc6pLmInIskiedERtcQXGM+WbTtvHB5eu5SmA17iM+8k2d
eQDiPGoJN8cmqRsgFYTEtevb56LPkpWXDthYE6LF/aZaIqzsF0l8/R3d/L6y11HjaocuHsd1x4UP
CUhbH28b3SSXca6bAyhrhocS1VLYU6q5OrIbS5iQscKx2hYD+Nos4qguhjeGPfk6NLh+erZXHxNR
c0zdbpq5Vh/T5ZT17+7tVoHCLl/dbv7XfYi07KXyrjdeqH7+3qW9kR0lgZzPNNnFc4bws8m4aMTL
vaIp3zkW0+vtsZSUFqA4YNC9po5esp5mgdNF/u72KBwW+r8Ta5fcnIbHPGyQUxn91ukYrdUL5G6U
IYegB68/qra9HKYg9eKrjtTlIvVmV5kZ2SdVJo8zDtLEhsBrPmMQ0N7GGFZeUVXWa++wroy6ZweL
6rXSES4PcdGsyZF/sPBVX4bURfmNwyFOkvzOLBiYaAPZnZVX2ceioDgmd0l5bXLw6LBvwmImCpYp
6tGnufreOifU6sXWLEe1sz3Iavqk51w8qjuSJfT7NNcisrfjz7qXv9q8A6yaIohI6n4Rabw2LBfO
jaf1j4JqzkY50TV9cza98koWZ/xw2xCsY9zlIdQle9owqKRzZxNcMGhlim5E5z839TE50oa4Ekc4
XFWdhowpbCwIVuJjLPTFmyGcbzi9kRUZL8zN9GfaKsKpXvtoouJMteEJvAbFfk+2QR1XO0pg7SGM
p+yIbyBelRrY2InG6WEua4S/irGRNRbpvjRoX88olDksi+ubrA11rAtxjemx7FQdWRe9z/1tZ/mU
foJAniYqDWSv0wUK3XzQzdkm/5Xo9MvtgS6E8G0qcDfL0/5t3GQ0LreniZF5F+pLtbrt+/eU263b
vnDAa5VPvQ4v+H9e5faANgmglAaiD0mf8/i/XuB2V291zteWvvv7cssf9l8/KgvLJHIDVfm/n/33
x9/2lcLEw6PPBNYtv5yl07g3puahj7S6XLVe5BzjOuFmZNXO8XYfXIMEfL48FJrstOKeZkY4IcRe
9t2eeHtg1ICy1NJP18yuqxjACh3all6OS6BmpGHaYDjh/dEzVRBnh9QSD0RMq20+lSM+RXIWnuQU
tfx9DtQUzYMDuvRga3toLn9vFpZlINXM3I3jyybfpWLaDLb6DFnWMUL9n81Qq/JSACXc21Z38frZ
CtRCFtTjekIU0ETk/0nbQg9YzSEtTpuIlhB7QdvrV0Me6xJhPQqy5nuqOwTTSBi4fMQvwu5/ak/P
r1Xa/srNxA5CiGQP7eQbyD665k4ZjrklEkG/ZHHp7dq+TM+Q97JDU7naUXkOUnqjrw+ZTEBsIXDb
k3TTX1Ld9La9Sq11SevgIJfOZC05BY5IP/2lWemUuol7DiIgHYXj1Io/EpzVXbts5mHA1VVRlt/2
wSUe7hK+yncMuFMCIKs3zuxtECMJ4JBiE1JtXm9341E8Ot6oBykt+JWBwuE6WiVI5P9/S8W/lFRQ
o2n8DnkTX5O8y+nmAPi6Om3/nuesAGITcgDauBHhd7XDgh8+Ly2w1KCfs8QNizpyt2CfsIeoHmxX
PF3zuUbYU+tYu0ZsSB0s5iSrjtQEN3CR/2AvCe+Toavtv31dZ/1R8WAcU0P6KGTST88qylPj3wk7
8x8zW/mPgkgefNUhwU+My5o6me5um1kQRsAElkCEqmXlV4Q2EmC9urttcFXXd3Zv0d6VTwkcgw/L
QPpoR+i7hGyKZ9a/x9t+tM3zlt7ftCu8XH4QzrFxtCx8yaG4njAbwt2asMlOlf9LuBA8iGZVQ1ps
KyLs+ikpXjiCd5GLdK6ZunZX4EyJPRR7iQ8Cy5v88CUzcrp2dM9WOmGYfDHdYivCjFFqzXS8gqPt
WsQy0sPTTT998tDRz7DAYQSzWMwVIVtx6Nar0pqIf8kdQ+IZFhZsfpF8AIomESUU8nTbiJIBLpXx
i1/nOfEoc/VQxKbcO6o396A6nXstmZt1spAGGsp/wlF/STPeC0Ti7307lVuBdOdI9Jn3kLQO5tPR
IKkWJfLIUPcVzU+0Gx0RH2IoJk+I6+K/r+EV84uWJvnLSLefWYjK9s3gGs/Srd9vv8T0vd+a1cD7
jDUkLsolV7TzBAvU5WZmgnIqSGXJ67Ffd25hQjtO9K2VD+VDJ/LqIelksfLaCvptPm9dx+4eSVPr
HvVQ22p4Ie9uu2gV1ietV79v90TfzcxNBo2iHle9YLJ9dOgpPmdYP4kodXMMxfPA9TuXLEQAaHE1
A1FmuvZnbXxAuEhQLpX2nVdpj2Ec6U9hO37Ngol9mUX2veOb4jxExJtoiVV9FX1/jUaK+RbLfECH
BMWpQY5XbBEy6StiQZq8+KiBLCxT/3kHPNR/T/RxNXfpB5O8AZhDizjU8JNHo3OafUaRvE+ErPat
DkOrBi+yCkM7+VWR/5tM7u9+ysSZwSgIEKEFeayT9G3LU2+7/RNlPXwDSj7CYrxHWjLNU6JV/bHy
gEnd7taN0TzBid/aIOTsKjevRZYTGgd2KvBNRD707v2nMNSohEcWZY6uf1uz3axbpFD71Ju+GJ2a
V2GbvyW+k0DUGlQe3tprW8+M1yQGD9P3X5ZP2ezhYmVu896Pw+88iehKRsMLlhjGyIWtDjneoqlq
cRcgYrwH0wJKlsBlPp0n1czVfbPUJ2RTpKt+uXvb51aElcVO9dJwBALXDqv72y6ncKM9HzuX+eUZ
/35ghGvkjEV4uv34bT9afL7QEVe3XjIdA+fFq0d1vHVbRiy3n2dI6rCwG7LNIJV2vG20wtaO07L5
d/d2q0YUyVr+/3rYr0PMhca4vT25vT359jK3n7jtvG2swv2aB1meChSmWp7EZxIjlgxysLnBkIb2
RrSdfn/b+FPeHTpW6SvHyQRZyM1GDJIYBJ2xLf0p6xhp43QkTBlXNDK1B5dDTBmjSb6Rx6QmC/WP
tnXcta0Jg8OTFBUyhr3tZFo+wF6nfzF9csnsUQLptRuXIrdAYxYZWnZkwL8MnMHdLZsx0v9z63ZX
78bhVCHvwhybnNDN/2fTDnwsq9v9MXdiOJ56cwCP8CkraI/aWFTPBeFXTwyMb3fccGKPhRujT+z+
rN6bcYap3VXmIz4s8y4kBncaPOPxtvH6ljeA1THYPh/PrWuRhpZy7pWhQi3tde29a05Ea084nKeq
ll9znWNMi/qXvhHNYZQu9sBlv3605678yuaq3LZItQ+Z6q0Xt7JPKIn819Qq945fMJxpM+0ujKoQ
XaaJUKnVjbeom840Qpxffsav9gpTQDoy3Z1Gbtseo4b/6BNUubo9ZXmhPlH+e+sxMW85STP8pBM8
ZUN7EXCRFt9E9z7l5ZXVSPTjRtOdgHH8HrmIhWLbTIlvhnDlapa+Gcx5eG098+321JaXlsqPPn0G
zwG6oPHau1xuuXzAvtO4LPWp9KhPWQeUMkSywMG6IWWQ8LLEzXB3u829g7zqfvSM+FTRN5l82nbY
enmgMGhHSCQQt2fcnhv1ag8RzGUN+dlksXnGfe9cEOS2ONaWmxCH6s00MgKid3DSpA/uojS1dRIh
za7SPOrpO7EzrpyhDG43ef/ledjdbtt4pYLSy8SaRmgAcL8mLWpor52f/24pMr9jRikU88Zvu6gP
HoAaPDw49GsS7HDwlRDnYYrSQPjq426OiWPHPTw4+esgixO9RoEFo/zPZl7u3vZRtu2UTksnAgI+
IIpx//t5f3/MsF8inFh7NRF+XDHRXPfZECHNkYhyb5vISaIzp+/oPE+mva+Ip6siRn1VNr9Hc5Lu
RiLgzkKjc/lwe0ApTw+sYiCUfXleadcvJWf6HX4dmlmtk23RKLrTFb7p8xR5FSf/cAl42VTGYN45
7oviXH6fdbq4r5NG3BcNOfS2GC//9hfVwsDgTdKmWe7aiVDpbOgeDC0uHrwnNCrz1rI1RmZGa17m
Bv2j6Vb6N7oaCpJWfoL9Zb7uKfuI8Kp58JQcUOvxDDcnus5MvJdiUtYujcf7crIItMNZ+zI4OiLp
Tn6ng0BloSp1H8WVeaLp6C6dQfk9bdFC+G9GXiEyrbCfD7q308zeX5dNAm3SQ3OnkGq+coViYlTo
ixmK5GUfV/mD1WKbbYSz9etEf8YtURDLGJOnuagRR6vOjoJPFssaj5oJrlGj+6S2fyplXb2Xw2QT
GovgEL1O+Y7pH7dX7PdX6bTGnV73cGCbMXmIqWO2tPSYHtSago3B143ymzV1l5HdzWhwR2kCtDTV
+2BEe/rUo/FZx+nYvhYONksMiDZFp5zOxUTuulGKP55c0j/T5ncUF/VKa2R3zloPEX2VZJukT9W9
yyJlS42DQliAZO8ggl+S0eJyJxhYMaE2Wcdw7eSbRwwcNo2Oz+06J1VGe8OTz6QV0tyEFfUVz9Ml
iU2fGCJ/i9wnIRMFiYCqkxldWldA9qRVEmtth0UDmlJaF8+CaIhTSFDpIl3UPo1Mv3TdoD/rKnF4
Txmb3fb36XjC+FiuZagpCE75zusc8x4ihnxGHuitwiYvj5qj5LM7y3qLt0NuLCoHmoTDGHChIo2O
hfKuH0C/enTsVkmdkNNkhDkcvLXwc+3N6Gr7UkVDh4IhnHeYSsjK9u1daETuJ1ZjQrkHrbv3DSaN
eQNEQDczcelIpQtR9KxLLa2+NVGfChXOr9kgrd0sJStXq+hfWT+cb08gKzBZ9wib7+y8Sy4MtmL+
PK38zhhsoZErzjQ6FRdOt93qcy6JDk0rEL3L6sfoP8KKZrUeZdXJ5V8wo/lBFvr0kKWuc200P/i3
C/cP3wOnurs94bY/jWx1RERDXcjP3DZuN+qkhMd4nEfmNTEfKzIrkWVnJH13asrjh37ZwN6w70r9
89+etHKih1ILAxepzfW233GT+NSRhRrkidlvo7ke3nQUrcTqOsMZAfrw1nZLd0hazwyi3fu84xBZ
dktc2AfTa2tgq/xQ6hdE2dBgONx+iKHpa9HP3b1qnfrF7EhjcCovQIMD6xmRS73EqMgToJh+3Zqh
tY7SGivEUtUgV/yxXRaj7cLz57I6fk5kLY2O/YXsnq9wRrsW48z0WNjRn9t+FRND7JGk+ZBkRXJu
kDkFpHbZX00r1qihzXesX8kuTPV2L/yheeVLdLS91v4SREkw1jLNYxazqKEUtF9AJBU4sZLoImPf
ehl8iEfGUDUXG7TnC52FP3pb6H8frId2TQzbpiVu693tLWPL0D3ZyeUuOq5nR0+6C8u6ZAtLBGad
H48bv5P7qIJ+4mg9/vFpLwTRntTyn8oFwFbrEmErSOEVYtxfJALxjywApmIzQtmJi/S7UOZnXPWM
uCQtYwML6XLaDaQ+fVuh7FatOWvg8dJNamsmOuDuMhdxeaLjG1GcnfqIwh87CT29FrFWBty6t8gv
6qSxN5iHra3QmgMNF3HId3Q/u/ZwGAa6+1bjY6ISp9Ge4+Pt3kDaZ6AR+xkA9E6vkc5G40KwJvQm
3SxQu+Mwl97jguExSJuADt0HuaWL9VDr4GWK8oMrLfU0mvJr6D/XZexzaKaE3hfjezFBwaxR6JPx
wUQpG58iSVRcP32zFLaNiQmTEV6xfdarJkyNIDfVxrdNyDii2NpV8+k56bwdaPasE+GeW06Rb3oW
PUSxSLfxRJd8YVt82s6AeQTTmO6FJUzg4jg4xLq4RipeIFecEpUbX0aPJdZRlnmww+hi91HOMKh4
dBN0iZ0V70xg27u8M57dcnwEorm2ZPzipOPFEsUJ2cE5mbpnEYt1noffs6P9wdWJj1+bT+GsfWPM
uLhdVl985F+5w1vv6Vm3X6bZNkKeU2tosFmS6iA0WDRTaO1VXyPNGxBoFBofuayQa3lpyjhb0Zng
3wW/QUBhxZiThBDrqNm1u+o8s1qjwwwmxKfYScN8XQkUlJW4AhHxNxPuDgZ/Jb5/cvUkFUJLwlHQ
d9i+DX+CmoGNdl2k8cmzQ+KRBa0YaKBe4AkSM0krovfNShD2kLnTWrwmSEJmLtYRMdpIpY6VYwdY
Ah3Gr3W76gubBBBys7tewoYGMxBkk/ppfTVdKJZ/FSGcIWkPOwVHp+byt05ii+RvWz2nACBfsjl9
Lh9D5gDHkGyYwNWAL4yyInmn84Yd7b03pnjGJXJpGqT8M+Ah8x2ah3nXGnQ7c9JMMd64qQkSLTOf
KzSPq5QDEr71bK8MT2PMZ87poQHBsYq/+soJj/rEosfQQn1jN79U2YtVZCaw0qcSdUvxIkOPpHKH
owJM3qYl8WpyyhoNpeGtzUGdKZoIs6niiVceD34OjIL+KVCGx7g0EVFFdsqAltpcV3N1NFT6aPo4
D7RwOoxlJInZYY4ElivgWtMPMfMETTtrsRrOKF5hZCD+Qw1DrI589ow8BpJqzDsa4E8ZsC4Q1D1X
rGww1q7v/GGxBR/eGX6K5V9GqR6YcdYGrBzikVGhE/vvXZP+sWyx1+IU5jh2/LBl0kZK0ZZp5xJa
3nibPH9y9ZAxmlY+e4Tb7+MG25lh5ZvardFb1MXWa9I3k+BB+jpIjYeU9tgmS6Ir8z+q1V9RTeQV
MjDCToyNpY3xKp/VeVBBPsF/NSEQ444pMVqCLEj84pVrnVx1rlOuhVAHrQ4PGlesOBY7KZMfbVYo
Rgb1oinCcOgyThtoudrWd432OITjqaD6X8+Zu2bmnGy9ugvXZSavTG6CUcRPvh5hPm3Miy8ipsxS
++DCzhnMuJ8m5UH5Qo5ROygFi5pRY0ryHCzFq0Xb3BrWZWUc0S/gcwg1nH1aIBPrW1KqrPOCRMMk
XUdjRuCOl8frjiYbJ/rT3Nf1yoh0kmmn6JfI6ofln5zy5IuELvijVEHTSp9Vy2LbKPdVP33qhjXt
8CGe6z4lKNxLM4yDpIPOBixby04MGGDntCOlGvX+rMgLahOUf11JDHOfy3UoHL7gaRiu4p6z1VHz
1Fur5t9hP7OmrYugx5LnKP8PUSXA1nSoGZFBun1ncZC6fLuzWf/ixIoS0LDiA+lC5W5o9JORkySb
S5gDCQb/i2tdlV1Mq71Z8XdMsf8sK3V2MISjPSyf5DW3AAlWTNkNL2+XzsWvxqQZlDlQ4QbOwRR9
y3LhAAhqb6K2xSC1IVvtIeqKL89FTDxKC97UEglmxcVXjYDqOTHl1faMt7CaHjq3vsx5zwyoEfFq
LF3eYrSlKPo5qKxsX+sV4/8hfrUUZxZ6++lKJO6jozW/R+GfVawhgMrfHN/YD7LTVoR9FDpa6jjE
m0BUJ8AXQdgP72NtfphABQEOAg8rpg4ZhIXQxXQGUg2cHzET0kz4qVrhFF5nKjw1Mh8DDGcfApGE
IbNDnE0gt/qzgw16HHipWnkBxpUDTcNzPhd3M+NiyXzXkv39RFdwDcplTXclSJwsXtWRwMQGpjXG
uJ1H59GtLnE2PjiWHB455ojt8rVDFRe/IV2mO75AEeqSdZFMTylCDcS1ZKaLwWFXTISg5ZhHl0B0
OtfEl4tw3M4lnLc6ybddAxdXB0rQ+SGWxU5Dwdb+RoVBP9RHdzl19S5R/VUV9qvbU2ejCOYgVYjg
FtkDWe8st0+es0MMyQfzCEFrHbfTMTRmHVZFHszjAPgavWefjDktuWltlOlz31vIjSpqFUs038ro
8J068XPcDqcwhf7iZ4dRo9wCthNl980yFqrVj1uISyuaL31+jBrrzsYIYSeKADZjJ+zovm2/ZqO7
gBz7seviThvirxwVbz74MeHecKijH0TwPm6NhuPbCl8FLTLEzAf+NIW0twV2XJ1anXMvcIhohzSf
bEhtAqAjTOTI3UStzeeARmTA2TKJ2AV6h5LDjxA6myEx0bOJfj1XBBDPxRL6ASee9g8SJHssMYrT
6Ui0ccYtQ0BVm3G9IUSOMEKbMR22LY20UDz9P2ArQLM4JFPnfmqBKoBxLNqPIWNp74v6T23lgTuQ
yad5Wrv2tR3JVAgv6CttSLpEbWD3B4i5Qc2abN+5TJNyzvKWJ767eUDN5pfnrIjQStP2ydMhKOkF
nyC+sZAfimltQVq6c7SyDfyy999Cq3iNu7b7k6mGSKGq//xrLO3d6Z5RTYynOF9PI9GBfIR73gux
5W8rDrOH2EYUUM3MxUFmFUUdOFh8cbxSZg7QjCLPY360uFVKRVGeWCjShOW5L9FyqzSEdrx5WQph
fia6sXMcy/wzk/ZqIID6Yo21iruKYaMWoq+dxEmkpPsqA70QHdiJTzP/MRbfktlg5SwLvntCed9l
Yrbw/GiZe4wjbKEuU21oh66DW2Fk5f1to6JhbeiPf63UUW33d/+PtfPakRzJtuyvDPqdDSozksDc
F9faPXRkvhARKag1jerrZ9GjGlVdg9t3HgYJEKEywoXRxDl7r91KfzyU46St6sFpdgaKldfABdgE
0vqj6DqIlASIkkobjsL5HH7HQZz98DWPNjJYvu+l7b+PhmutYktiJZtpWl2QPX4BksyoRGmYgPpO
sq7gWcFLu7sJvuzDsBvyk6flr/HUj99jIc5fTOW6I5paGHm3tQeKxbachjN4yWLT1AXZlhQUbhr0
5nM2sz4zfVijcBnfXeboRYojAQxpH3urHMTfVtYOJPGG6rFhKPmztDnked2rWzlsZkBC/Xmpu4fJ
Ah0jU6c45hJuXDd+C+k2zb19jHTloPNWjklPX2vEIuEi5dS0/Kg0k97hnQZRtmB9RkrWrS82kWrG
bzmbTzc1po+A5I11R2dyVaopeGhpY2OiUdoZ0NuHNx9mh7i03rA9sXgAKMMWGl2zsk5OHKTMTVN6
P+7GWjv7OeBd1BrOe4BHxxMtYfk8KAJPpoqQhKJvxDOCpGbj5J1gVURYHzuRzcN16gdhorwSerYa
SZGBisQ290ZcDvCjnMRW9nVwdZrCOdft8AwBOnupxfTeB/l4G6oJl0ij9pE1Nq84IaBkuhRm+2g6
6H5dHi3Rk9OFZ6UNJFDLGYKQ6t5Z5NQGWhf8apvS+UCVtldx/pjwZE73H6rRky7wRa2KmTljZ655
KPVuozsEi8w0IbYTOsJ42WzHMUaCyjithOPcmjDWH5QNN5yYQWSHd+7yUKEj6myPbgSggQllzGaA
/rDT62TELYJn0Cpqlm4dwR7ZAt+bHGPvl20O9NDC7ULcPPPj6KJBbCk7QNXr6/4Mtvi10Qv9kIsG
VrSL8frOmfV78zsWW3UzvLKGDgt2Qp5Bceon8Jt0n2LFnxWcMqPRfoTTLDAwkGnU+234OTXG1qGx
KfzHO1esCSPrCWMfm3lufApLdAKox1lmswriLsLxyyPkMJMzqYTz0PtdTNR3ah6yXWjTz0B/HGP7
NVdt/0k7/1Xr7He8efUjuAUJopvMg6+7K0/KAdKRq+/aquwfTMpXcdOpdVJkSK3uYyAJbOSVGpKb
PB3aq0/z/25G8/xfuVWmz19+yu4X9Qt0AJzdqxmUpipmtyAP92krtXMgZ3ViplzIrSC4dTd+vF9o
A4d7ZTi/UjD9eq/1T2MjTcDKZUtZLCouBZI5diftoRud8tsUehKtZVphRNWArt6Nt1niaWc7EB+I
5fwF0BBjJdvfZjG6SChEiYhCT9aq105O5YiTcvwcd1RW8a7sepIbnr9eiKDPbJxOuXjKUnYT9Dyj
rUbo09jiG70j61Hif3PSdrjZNgX5L3hWjbwaXmFGc4QY2SV1BZB22FCDQwnPiMbG+DQZNEctTsfH
2IXv4XTWG1ES2a6dvLXeD+OTqCFf+BWtD1N+ZKVNH26mp1f1RLmtmCCIdrDU/Lh8GNs+5F1X77mU
wyNyiHDB1mV8tUIsTuUM55T5uMFQkD0DCbIOWPcu0Kfc56GMegi8brKXqKDWRLl5FFZ1eEczFeNO
vu0KLDFKwXJtI0w9SnbaLhwL4/S1OowYEv2ClKAmIc24agd42w3VTSKyc/uk3z8cpNNTRSdR7n6z
QrCkyvXdqLRua3rOMg+GYJcHKj5q2g7Ai3crSSZZ4rXJNnn6Y0oql0NmLIdtoBgDE5BMONHyo2yI
sPVEbV4aF71OD3FzXfW9fNWUeOwKWK0hI0y1UfvoMm3ilr14nTeb69AB3F9KyHkK7z1LsE7GMU3i
on7qZ2mbi85cC233oIrG2I3sSpcKk/mlqvy3L3RwkGXJIx7bGEUqDMsxTQgMbkp96cyI+naK5I5c
bUhbPaFL7tRDStKLdpNZOx0nUrHs3DFZFzB1v0y7RESvraEKH7RmlGAiXEruysFgmkGO0CE6Ug6j
lwbXzNRt530yUO414WdPPXLpuh0Wq3Tc01QPXjt9QPKdLsvJ195Artm4UTFZU1WCGguF5bk02AyG
WYfCOkxY9FleAgovsIBt6uudzUCV9L62s3//groCif87ToqX2DW2LnzMgxjksCnpa+wAGdLBH5V6
hrtItGscl5vgDoaPffDSQYQAqTYKxsWcmGfbVrFWwYC/223A9Wu+eO1MFhPoD9gB7ousG9jP1t5l
HO3uRO8/L+BsBJFm8iOMUbbnlhUuObZEG/AB0DpdKnRfoaH/ba6kbZIQ82ewpINuVQrbRRou3DmJ
yJvDD/6SQWQMVWFL2oTrFuX06Y7g8IZUnfLKPaN3V2GY/8hKYS6xU7YXvmJ4kbdSlRU+BWRRPk7j
cZqdEnSlTdLyXP3kxrW/GA2eMgWr5to1o7/XivQxn7kKYSOmDZV+qqmBZuyClreOPoG/hIzZr5Dv
42Sz9qbTEZ8s2YaPLF5xTMofJjm83yM9f96O8rUgYyCJIe4HmdiFYdU9/efQB9P4e+qD4dAqd0yC
QOd/xt+jjDzuyGQ0HY3Qd688jBqlKEIHL3dbv44d9ogQ4CdLJ16FYdTwqlQTFg2DAmZIDD2UrHrn
6VSoMo+MI4Q9BjR9dEcwiOAt9H794Sb1Vref7y/l/WIJ6na1KbV9XMfR0wiv+NSM47c/f0Iv/GHR
kRt96EmUYVvSnZLOM0+Ow+TR+Hb5ffD1YCHN8nEcYuPi2f56yhL9ouVE1LTpRAqB+HXnXvmJae9q
v5zWAAyrb4aTvdbGiD3XsvKr2XhETs5fd30nX01gnA+V1hyseJZmP2ZRmlIM0qsL0+jG7YxuI/XB
pL2Fpc3xqcqVJlz6+ZLYg4ZHUm2ipO3mXuEqENGxLDqiCZjyNiiVykOfzJJauoLLqsmCD0/r1gUa
ip/uMP2EfFy/CK+EeiNUdJSxnl8MDFArHYLMt8QkltOU/s+sV29iCPvXIIKGkUxOj1Ut3fipMG8l
LUGFTeOAqSm6BHqA9WmoLsqNwOGP68wOil+Y+r8rYI2tLb0d0F404DPbLSRXSAVsULsm58gxyuwX
vhhhiwKrjj7tHAdtvjVjdTpGeDNvdwrb6Y/68IYOrdW77MNnAVu7ARB2T0JHgPHFk/CzD+X6ETSU
pzzKUmBcenK0cWR9Xe5fI48YAAFm1Qu99scvCb9Vx6izDP4ySTAmEZ2vWY8IObBldO48Pzs6NCeY
kghq6cKUHZUK2p+D9dwKKr9oh3/2A6cqT7ivatDnpHAzpY7fhByyY2NLUIN6mGCdLKmK0M/IMecq
gNxdN1Jn6AbwMN4k3gYnQ33uj5+Jdw+zVtmDZgewhCZX7jwjKgiIHY6J0jS6KKnYDbbePU+m8xon
Un0O3L5UKDL5MEaVfhiUhl6R2Wbe2NcrgAcM50QAD/OprU9he0kmiFBDYRk7MXQR1i/WcEga4tEq
LAKYp8KGb11pVH4CIi6UQ12xSRVwWip0oDxWlC26K34qc1c2v3p4wkcsyuGxnC8aRBFemflD3bb4
8P59GPvh0fL63/95TrH/PqXoghwZsDe6LZGjOdY8F/9lrg2HGPdEKtRK1huznH52psFK20n0h1Cr
NlkRa2+ipRmfeRhwwlrGbyreE6YdvqbIXo1xPNoW1VfKG+V4bObCMGffduWf7p4mpSrzy93UzRYn
qyC9EHXxrJIma7woG3SJyNURAfn+OSzb9i2YLobmlK+JLs2rb+GzHE35GoSrEDDIWZ+s62gV4ZMy
02/h0HxOGRN0KZ1h4dHZeUkcEZxVtf3Pr9L9Vfi3FUlKDNMWYj+DyGOp/y1up2kS+t2G1qz0ehaH
R3pMLE4O7LhprHNbe2yw4LlsrJBU2TYOnT3UP0LMY1e8Bk5ZIUJAXBlJN7tNru9TQku5f6kKBTtB
AHuSRCiEWvPFrOv0IUi0vY8AlKZgC8TcRI0KnK15woWab4yEWTDHGnZgy0uad91Mqy4bvP8hNO++
kvz7E0arZ9qGaQmbpzwnT/91WAyBGTuJx0itXbIUjBlLR8Zpt28lO9s711d6+PC/6gihTbUX1B7f
jJo1OwIs/AiB+9J6USRY025wagJI496+Ej9j4Hkiw8vsFJ4ymPaKrqPLUhB6NUuNkx7LAeWRUGmw
83W7Zz36yQbJOOuE0eymMbVxc7fDGf2Ttrq/zf+/Myy3v4o53LH53/Mv/lHgrAEa2N6Ds//87Bz9
AL9V/G7//lP/9p+I2/7j0c3Jkf/2yTpnfzw+qF/1+PiroaL+r2Tu+Sf/X7/5Rxbl81iSRfmDDJl2
/m0BIQj/+ONb+5//9Q/TJKnov88qf+o+0s+P+uf/9V++Uiwt/Z/MHORQua4nTGnJP1Ms9X/a7C2x
EejcOK4Qf4aUu/O3dFegbLVAnTp/5lk69j/51JLSZNzN3/jX8/4j6/E/JZS7c7L2n8OYX44XSfDI
LNf2DN2y/5bIpPvCKPyCDDoIP7M+lMrefDHEMIsrA2CJoxuqQ2TsDJQqMScJzxOXDD/2NckSYy9n
weJY2PY2xdp0oWX7NnswSlEYZ+W772FYFrvM8nWqUeNcOFVA1zC9PEyNBe0vZ+hbFR0/fQJ11IWQ
kpBUrAbZPycsydB1vOhGZQYQHZvsRea6uCtkVBOHqH13THgORg7bUquxDuD9feCwsdZUHK6NDNl8
l4A2zxNxaItb7rgtuU7tOVA5pXNkTocwwPpca021svw4uVlzlhH3GCbzcPD2PovOMong1kyGuQ8L
HM1F5hB0ZooJ/U9iHaTT/HEpAmOl5SrcG74XH01fj49Mv4gE6FrxBOkKzyiNTeW09TFGsXl0uiRd
6bHlrzzTDf6HPHVrHp3/9q7atmToMD1BmDEMef/+X9Yst87E1ImWPq5LfQEtS7Gnk0NX3zVehkXQ
2ocCOPP7JKHpCI+GC0tRscVqRqO8gxLQhS9NOfXnxmVX/BgXmf5QiEHHyjcTT1sscW5okM5nB0+R
h/1M5kN46Cxc7GNIm262p7gxNu8pH3i7Gg8jCHXbSHeHG2fAzLK6Tx85EsSGEVUsBrIy7O2lIEs6
puCyDyg7UHdQvbNpdes1ITaiWfiN9PelY621HJMpgpETGhr4MQ6qiUTzqUrlynrwm2tME+OW9OMa
i6J/6wYco142auseF/mCWlt+E4Z6cWVtX70ho5nh4Dz0EioLYxpAzDLRU5KDjP+EVrIi7ijoQCIR
Z2MYfrnN3YIQLHvMtjRH5nothUCDvEkaa4FoNr2TqmOlZwRl9y+YedXBb618VxKYMiBdQZfROg9G
BfjBkyJ/InTks0zxqesZBFi6UqDSbcc6qImKorRo4Zj1otHa6EJO/KzgpxuFCCihpjvoByunOd14
goZ/adnL+wuN5j+/NZWDBh5t8fpr5bAQmp+7YQhvdXEwkDielNv3/IHy3cpcyopD8s1y+2AV+Spe
9Tpquhjq1eW8oGMdrapsLKAySLWAgNzjqed156DhICjygJw61TdwQ3TamyBbtQLGVwhYSnAqyjxM
447i/LIY8b1fHBVrOKHZoQ7OM84mAnY0swXCj/4YsMGxtSNng7nto1Z43QYbll2jaSWV/e4cpY5z
ROUFa1g/ckr5PWWau1X60OKc8LsNZI8EdNxsi57fHb11f00JSnsDeY1Rho93Iu/k0UQHVlo86LmL
1RVjdTlD4RFTVhh/iWoh6Wy80qJfmH5BGl1NdzgJ1doic/5UamtoE9kq0cyATpfC/dVb8IpmMKdD
X4CUdP+hSqCz33+pqUMc73Ad4dJo1V4HdQCABE4xPfsT4CX/5lvGO6kAr5LI8929QumY8MB8fzlK
DBy2nvrnwcjIouM40g2Ffr1fpMKAWxgTWLPJL9aVEvH3iO2U1yYXZyqbZ7BXKDG1UO1AhIfLoE6N
bVd60QV8obbB4oKSC+BHzij41pAJH5Uem4q6fRTZEG8ljCewDfpWBJZPPl//C96EXEDHBLmBhPok
8p4QxK4iIAEcHKkNgEaoejzFECCsKXyoNc1ggvf17VdtGhYn/WAtTI9uiaAgKdQLRsR1UUL0DO3h
5M2XpAD5jMdE0N2Czy47J4DJStNX23e2UA/3sljd8WqaFDayCWLAn9zPwRcNMXwOu845SxQxARZI
Tx0GJDY9FMdrXdnZo6f1j1Pa7frEVE88JWNnRkJboVcmKJbD/oZeYXPNS1z8nhOh/YuOQqvFGYim
ODvzR9j+g64/DkQBUDPtqYd5DHQL+9VZb/ct3jKajyxURYOB2B542XmtJxq9JtY5NcW3rpgItc3a
C5zq6VjPF7/Wx43dpB9hBafdpQrNKpkEsOegT6uKQMr7CzLQxlSZ1R9bq+82f9mu/LEt+F+5ym5F
lLfNf/3Dphr29yVDcLyxPZ29iBCeac3HoL8sGRZ5NcE4lf7apolMXxXzbIglNtAi/FJo2Pb9oL3E
iBgfrMaLH2Lpv7FUZnSUgmaV0pQ5YwMbzyGQmILpl6oFVC8WuchKfld57O5KEx2ZYI+76uABr4ie
HM5+a8NzANoZFwh4RpCZ5zoctbMsTTjtSurrXrZqUzZgkZUQ7/QFKNqouDtQhxy2c3L2WoTGsKWK
Qgq3aeLzmmM7OrikJaFZy1HV7y5QiDYpxMM+zFJSpQPuiNqKwifupwQ87kRksV0fNNJzD9BG3APK
sr3payY9n1BHJR5hfiMQdsMmQW5hZ9cr64dWJvkZJJ1Hj31Gho+8hS7aIaSns5cQiWHQOgHGZNk8
RhiSUvFDIYJhvrOiG8vOS20JY9/H1jev9aL3QS+ovXsxFKPA0hEko+xhUUk2FNXSZ3O8NkkYX33c
HYtmDG1aEjK+BcgicOtjDAD0bzRDu4KCp+/hducLOAnloXX7ZMnYjc8i61/x4sXHyqcbB5KxWeRZ
qnaNL19Mt2kvdgV5QcxCi1gGnzwGalCzjQQo2yUxw/iYa/lAmaRGZwV3ivaleZTSvd0JgREcSb5E
3awbk3BDYz+6ddLKiBYEMikjHEvCU69mXO6VU4mTj+FsYZp4Hg3DbmClozvX2NPl+DgPUcbtPeED
oGvV4fsnR2mlO1Gy1Q+63lrPgdvT3LaRRmeJ9E9d1//s/C6kjtVdsxxZZ2+X9o2utrvyxxhlIezQ
Q8DJePIAfgdNkb9ILXmoXGwcSRV9coLeA4ui/jaIc+4F7qPhkGMBcnAk+tZZk0Wh7SHV+dswTp5J
/gJfgJQuHEfMgQR9JqQ97qsMniT/zdxTkWd7gGnamXmsWuZuGW/Vbmp17zAGJlTENufZCiO6BgZp
kDagtBWePn1beTGSWHtKzmK+TNU+puGyDUCFbFsRUg9SW7uS2kIREHGIVImiQPRA3Nm6X8cSsT1z
DQLF9Kmm4viEwghMsY13I6tblHQNwq4U8OiyzDSBoJPQj0TI4YYaFflSOA6HYPLrjTYabyGd6L0z
xUwGWU7/Ou3JE5vzufWpfAzruDnEqXfxLHd6rmHWYGCpgznrDQkoNYhrFnkte12M1HZZ7NOpdp+x
NWcKJI9jxEcK58VFggvppu5Njmb/XXlQRNOcfpvNzutWwcGLKrFx6vg2iKH+mZJyWWPdpMAnY807
EwXeL0pU7XtJUWXjd75aawYHlhxh6ZFqjbUtRO5eRtr0cGFwQcoBHBrKIwD4Oct7lMMX8weEc3Zl
rgTggHVrpTQqk6GAI6WqbxmA923ZZc05weOCtrCg8DZTyu9d7IwZBAbO0cr5A40EWEGTKDoFU0IK
R0VzubQHCTXVDE+6gGiAEaAc19Jws+OkT9hfPNgHvRxpt85nGNPvlujUSqy88mXwoaZkZhA8pF21
90ZHWyF3qeGqwXCkheLdHO0wtehJSqt2PhPpvmmFYx1FYtiLri55nMU0nefAdYLUMJjE0bkaER81
gdKeu4wdrvSYmdpxNmESQKdNYXPVsvqVsLNxKXq3XY56PWwI50JqZdK19Su9efGj6QIq7jeMcFyS
nqcvs2GsN4MGh9737Hyp/OS3ylJ9SV8yPaZj9lD4KsSM7W+FASE4mPZ1DcNSIvUER51GHqqKtOf0
aNonYqnhB0zjj7ht1CIvv0tbQswdPbJlXDrsCCS8ZU0w+2rGzO/kNH1xm+73VZ+/mkVknMyQW9gE
ibc0WijMHFaYt9LmM4x0Mk0taPuKmec067S6BJslPUC1qmYfvh6EhBzGZH2a5cMwKm13jyaL24GB
5kYA1RqnPd4vDacCFpKb74PLbjmgb42ezCXIMS3JSdmrEfTuAqSBdcb8IVHj+/onc8gi6e3w2nqf
eGPm7Y9OR9LYirTLyCUSA86QeXS1GzjUguN37x7GHjfk14tVzjpxK5gjm6zpOGbyHKPWPmBO6vBN
i+tQKucE6/mpzQ3v2DSDti95jl6KMkYE5qGeL51vtfwpOl32mJcnGWDIAUZxgjhiH7xJtw9ZXc2A
Z9vtOFUU6GMnGkmLjGie1VdrMQ6556hveIDegNwkHYf/qu7Mq8rww8n6lxVmLY3SEZFyUNQDA0+6
gKgirF8hCl6NPBewd6o8cvxcyZnAMCF3XCj4fSAeCbSd86ei+VIbFbigoLzklW1vstgxV17cf496
FoaSg8W5y7x3MHwTMqs+JHJLwVnoOHhxUEDdQvp1uSEyxj82unGrNdh/aR8aZwQcjxqhJyQxtc0N
Pr69SYayXRKvVEqmcHMkU33I8w00JZCbWg/IK0wtovzmywiVixyB/poP0bHrq+Qc5+6h7GliL2yC
VjBsB5xckwC8+5i2qK6TbEeefM5IkVg8pKuGZRm75ul+6XPP3diywl1qLns146WNrKT0S+zjMh2g
fy/0qM6Z17dpPWLSHaL0Qq68gdBg1MC0OK8jdaddUAuqy2l31jsju+bjuPU7zBrNJKKFh1hvZdUe
usJRNmdTvcq2b84laxlmhGFHUPtWcwlUtjRwItj923WXU5zMQ1sDq7fwO7JxhI2oRnO1t7IJCTOz
bDgYZO+2yxLx3RLkzroq+uGMrLtZGTQR0Vr9axfujyHeRpo0+lTIHf2Z7CkvmxPijE3ctvmlcOJm
19LTeAwGltiwil9AYV5B7GnHCmoV2D9OHKNgvkxYqadudHH/l5dJuSEoph96kqlLuHWLSH6rQgxV
M/qzDxDlBnHwIseLyNOLQzfpoQdTeraK4lsKOTGdlzNcbjM1Y022DmFCM9DoLgwJE7r38Th+JKZb
LjndbPJ4hpDLhGFgynVh2C719vYm3dG6wTqct7JGYZDUCcWeTFtxkOWkTpjwc0xJA9OlYeBjM46o
yHqSEfoY3WmXPxWaUe106mvLAvqoDgJz71htc6Tpa+9sJ9nZ9ZBCcEmzsz62n0lZjVvq7Kj9TNia
JMTpR6vO7XVVe9TRCkCmKJhwEFBgjzaeWb+5Setv7hNcXVbRvmP69Oh3nEShyR3JH6cpgIVJEJRc
0B1zDq2DpjaGobSoORZCKSN2JY0rIplzOBkyduwT4kQSzIZi/Jo477+8yMFoWqjjFpzLJ4iMYbPw
enbpMJHvwlVybibSUiDHAIIKg6tmyhOlITtDLqQvUKlDRvbKBE5W9NNqoDMhwe3Ye7bIT0w2TiB5
1M6rPps53XGYQx1zdnSrr1/fSBgGUSaNmfdkUp4ieKVsU8xouBbA4+YsKDHhGyfCyptjiuhX1mG3
J7v6UM7d7byCdCfinejYFt4vdsmSFbjTeYCivSKntiZBHY0IP9CesrJHOpAj6LLL6LEjeOVot3Gz
ioZEfE1ppolStW2Teu1LnqLFJIATBuhHg45dGbb+RM+Voj4hMNssRuM9TA2zqsB3N180pNtUVpoN
eUkcNXxnJCtjBpwB4i9wEZNJR6kTH2WMx2ImrNdjQ4Ck5hvLurCYWubL/aPO65BuFeSS2cK3N9Ds
kq8AkNwJaBI2fEO4MrlqeuLsXWRZlHsiGHLcoy4I5CsQ0GRouFkLUkFprA+XXEZX/T1FzvTeTrp+
DDqPJHTzOah4+ds7V0gz0U+0o7caI/l270T5pQlxrBO7yZ6zZPWq26tsAmg56+Utr7iQ2ZNf9abO
r2xLj009HGrbgqQ0i9Wszu9X5Exs4IvqN8+l49mM2acK8+6XyQn14MrqBxxxBPqpt9Wa8DkH/3oL
DP+mZTaQb1NLVhgFvLMNuFFygj3cxUN12gKZSc2XbKbUVRjyD3k1mPtAfI6dzwmqEMzfVspdmsGg
rWcRVAp6ne6sBbsMWPRSzNsNo0zlGUBKv4EyRl77SCDCGDvbvpiQ4dVGcsv66lCmg/GgtGjcMRLh
kLqZdh0IlMSoeaZhQIWrIOgM9iGdeUhsi4qHQhspAcAkHaHDbqqygmiiJDxWITi1gNd0ReuQ5bnU
IwKEpq7amPoYbAO7+233lnOyetmsKN8BDJ6xg+Z8kZgSCRSBweE73jpCHHpgw8OBzKQ1WRbojONY
Utrjkvpxtxuc8HdVaABqKspFKMoJeWdplwV3TDg2CKrmvRvi/0uUZcZugsGhHdIULd6cJ5+asI0t
1qkRx7XeF6+pXxbH+0UTqKu6KIIgWKNAuceizhffT26gaGveSJxAeHLUKUnzZg8rwj7HvW+duSd2
OpRUknL0TUQ2xjnEBEAJ05w2eCcntnik0sRGAI6xsLSNE3KIdPVOGwkFIdUQt2xSrgSgQpDU70Pr
ZQQbmdlp3vDj29BDMI9RfEObmG0SuhgLB91LjvS3RR8zpyEadR9f9d793fvgpBS2XwSv07hWzug+
NrWzB8lRHvMpHg7+ZB5V6Ty2qOseKJp1VH5SwZYwjL65FqASHcNd5r56uvouuadWTuDXK5cesbHI
UHqAKuQ4YVjn3BK/zLnFOOa1dTanG4C/QSyNGidjwOld6rTc08qdlhTz3U1Z1FA/IIacecPqFfa5
bnt/p0Jpvs+bP2zdYOXoJk84LMz07HeUuU1vpp+lAq+mNpn7QRufgZMRgswBalb8nXAVTHvVVxfI
Y+a8y0MpmY3fcFIl31V7QCNCcEWqbLwiVXIsyjc/rbJzZZ8Lv0HuOHgeovThrTQN65DPl1jVxoYu
K5x3QiO10XXXeUwnnSMyZFxDwzatdRedCvLZsB6HmhMSh6nqFLkFWkizTo56Am2iiOVxSiTWHavr
1tIX4oh6fhHWLCtWSaKGn18SKEc3gIbcEhpc6funbdM6l8h74zDWnaBK9CcyReFIUXVddBjGylYl
L1EaBg/DRkzxOWzr/qdG7Br7uqFFhUewQmEk1TO8vP7RrOFiM305gGH3UTSSZuQrqrYhwbGo2OQl
mi8aGwH0GERO1tVmLHgJ76eloUNFog91zVmPvF0Kupg+ihgSd+09eLHbHxGV9kdXK/Y4msKrGXvL
nqF9yAcJdXm+EKeYnarBYifbkxJ3f1I9AXg48tWvxPM+jMRKtogkSGTycVU1A233WhXWg2n3iEcm
MiaIMz2MXljfXEKIKK/m04sI+qsTpE8tBd6bZSbNBgtJv4J17O06s/pht0F8rZwChHisv/QZye+i
DqZtIVtIvpre0P9iWqLsos5Fzjsp8kGdJ+NU+bkg0Fxb36PekjCk+1D3zpbzh7mh6OaiyWotFJP9
grSNQ5XI4ScG0I9Ekt5MluA6DOiqu1Jar9bMA56tAq02PJJOSZHPYCyzYl31qIofHbb+0NAjjy4D
2Smxkcd77MgfE2rtF73L/aWR2Azt0UQ+zxHNibLq3KDcRwUt+4VmVR7ayJlrVl5do/G27jjbqYT9
C9JLftLxsQiYHlunDMJ3epdPCQzkRBrIK4WXrOOKvj26l2YfixYCQAdltYimdUVKKs8tNm4wu41b
6owHeBNvBXicPYO4eJpsA278SIhikcfWdhTVDXzrH2mnueJohfBGrkJ7qmEj2OjQqSyuK4Q1i0nS
pmpwXR7vjZWvS7/tMj/7Wuzuy14uTc6FpPjkGMPzWa0/5Dh9JgVF1Nc+taawNn3WBUszG8B1zzWO
wU56pvfBWRRSZtehS/NrX8XByfZQwRr5HMfnfMApCcqTS7FlS+Lfyi6U9m47E3t+y5s2ruR8PYP6
jQQPTCOTh1GSn0XS1O9OF93JVrsSVNrKYogvvdBD8ZBGJk6ETo+2Re08Af2ATkMy70nYIbxXkxOr
BjH8EkWYY2TE26gStWPKbdmB+8F7FvQhcbhF+Ihale4KySUb0cbBVbhOsxJmqq06qilLNyun86hZ
hG7iw75f0s7eRJETHuHi1OfOD1qScsYS93XYr+qSeUKDH3AhPo7MmIzIU6NMnGOleYwJ132IfZe2
eIueeOrdBy9rUbi2imxJxw7Ozbx9c/wUdzCi7ECQyHl/QcO0xyfVWupIw+ZQxWw260Kyu3dSg8xZ
mvlLUCPlygxtIMEuw2emyk3rIOdobXD0PTbMkUcHRFk6j7us7Np6EQXMTNCa5tZjOUMJ2zcxZpg2
A6YWghj7o1+0QbUwBtjvrJm1fQwdnalxnh/vH3nzJJlEalj1JaoXfS5qdvgCDq6aKCKKsF93mqqB
JAy008aK9tf8qSnrjwDX0fZ+6tWlB05OdJRp/IruIg4K7xQYHEvstP3jozCS1b6SCWlVK7DW93Sv
1PagBSjre2sJ/5jXbrpXWor+2i636D61Hf1dsl8Rg+FEpox0MuO8X7pR452xJvzSG0qh1H+8Jw1y
XaB1yXcCKo8AfjHYDFK/qoFEkJZECOT3XkpYTHusR+sx/D9UndeS20i2Rb8IEfDmld4XyTKS+gUh
qSR4k0DCfv1dCfW04r5kkNUzXdU0wDF7r615F3IkxrNkBkwhRtvQTMymkkwHaerUr0YT5se8DN4g
O7t0VFQe3MCJXivz6OmyGYSfwYgvO9ekJL82Nm6Gwe7cfcS++FUnT9KPgQ7PlfNjMHd+OzHnt325
MTPMb/C4WWmplW7paua2yksNF2vFXL4KvGMeY2RXu6m5BGKc+4xcmckmV8c8UvPpZ/6D9PPyKHYt
HhnV79a00EjNoXOe1ZGolVPTpy9GXBX7pB6tE3J264Q5ezqNz8qXmrWWbkqQb8Ssh5BAtr6WCZ7V
Hj2dZqax7ykZH84cMFIxoAoz0Ka0GGNPO3Q2NWEw4IKl1Qwe1MjTQQRhC/eB9VLVO7/yWDr75ZnH
zBVLjAcrRkqsqGDPiFqd7245XwJPpMfMtwsWcRwBjueDncRfuVu3VzA97VW2YuVCmQEpDfNIdybn
TWaduUvtttpyd06vdePoF8bdr04M2MrpeaVGmX0z54Ob0cxUGY7SvMg/IsfNbuAp0YdisgmRM9+W
H1GQv6GjcMh2Q4iHr0APL4UHvwjLx85z2+YUJ2F4se06PeiR/bQWyV9bR0j+1OF0DVCkzgh2XChI
lCjT5O5qXX2oD1E61hc7zcRleSTj5qWO5+TA/i+++LkXX5ZH+Rzn+8k1f4ya2xw723hjFw2VUl18
mEMDKSERckdQeHAFWUXoR2pflmcGs4i1J0nFA2honiTi8oLiiLtHFamQLnbTZz01ATxI9dDOYn8l
1PV+UuMzbKv/Hm4dhOfC6K7KojlMVrwbDGISthiMuHMb7yZ2pbPRFMGrOfaopOkbNoUHEb9L8M55
ncRhKwIbJYdTuEc8wttcgblLdTizMzIHSH+khaaWV4lNfLhtnYegXzNns46x1vIHegSqEvzegauT
EZNLVbhreQBLtGaxsaxJlyOcyNzKph9Tw9BuuW4sRx0M3THrmlcoQ9R65fRA8Z9/GMxSpl6cphTS
e+Bl7qBUTjc+5StZAt1fXoLAd3FIst1ez67huyo/jZyqWLFPDNALuut6gI+H9sWpa++SRdFo7BI9
0rd+HwV/pofLCJErptf25pkbPBZwrpMR2SkUCQA5Np5R1+floNrjGk4o+jbus98V2RTnvwdxBECp
3P4p4C9uqiIbnsthgWjufMsjiXwwHo627ckgf+QtEU+SNTIZX0H9owzHQyISA1d1Tbgo38k3D/xb
zhzw6dvJ2teKlR27Q4lgMcW9oUlQzaX0TlaTeScv0KxdMdZfdX7jzbfH9M/RjMW+M7R/9Cb+x9bQ
yUuCe1iAju+IiYftktENK8HGkABKO9PmfivryX4Ij4bHjXvt0XM7i2BCr+bO0b9haIef0EbxJSfS
BG8FvP4IgfUKSYhzojUlobzxim1NGNwR2xgTQnWgDKsuGiuyVhG/AqjbA0veF5k3qqAxsP7ADNsm
+FJ3OHRAeYV2C1nPfiTS27H0Nk6wVYk0Uo+WYxD12tZoTkKVt8yVJlL0FagbJKahPt21GjvveYpv
cTwMZDXohM37bHFrT5r7CjDsOhBe8sgNO9mPVQNyUk7/Dn/LEDRjXPgFege9PE51Tirp/24uAoXd
IR/mc/K+FEpRXrp3kVV3J8Kr2HUOJhS1IrKLX6Uv3L1mWOY+moaYJZMEKpr6+HLi7sgsBPcDKlKA
WSik/Ea/Jco2mjVaesR4Q0pEHZmkD7nlflkwVU5VHMBYs43uhfZiUFksUZ1FAr/Cj0uWYmRIHAQ8
xN2c5htUfc1n0v2QTh6egpyFf8k8bl2gmTpbFd/gSmRfEoFibOqn5L6shmtgElH53YrC8rUAFB0z
ivV8aJT8Tqa7Zud/OmL2bxnuu9VMK/UA39luOj14dO0wn1InUqoyqqbRuvauR24iXMlmBVNVX6eU
5Zs/Wz43fTXcvj0xM6YRCMlXqfSZtMWkE6exsdITfrfWn0j58kPVQfBFXXkeM1t4ENVtUTkRUcQG
XdY1gX7Ua8sB6IKumwDHmT9y40Ool1xEQ6a1EyDeQs+STTjEBWwPRUKbIu/Ym/IHOXjF3e7V2jrQ
kpPGxtPBfaIGguJYtG3+aIrwh9tKRhwDu6iqC7j700/WQg2d2GR/T3vBlKt0XzrJ/9tUc4isi9yr
b3z5+8nhhceWWKGtWzlDWnxl6kBFOpLcPVPZ5VP/pSsCBvQuH4ycfd4e5czTY5BGQGxYcCN0zW35
uWwO7TAJV8x8eLFhQZzLAiM6sc/tcVTR2VKpnYECm2tbtu3VE0yNc08LFd+JpV3TDm96XRHt4pJq
UfNSjMbovOKg/gFqSzv4rNzIz9KqP9WAiY3lYLB02RR69a0Zxn7raDWr5dhrL1ZetLAXqvFljMcb
+r7sYdjdzzHJuhOzpewRdILxVEn4UtbVIGI1/zlasgTNi1jJRNhDRt68Qg4RvQS4g26FDqJpRM/W
ymCLjj6oMUqUcmUX+m/DkO2mFmVEdrONU6UM+l9DZ36BsBedOzXId3JCEAqXDTgDqRNab9Zn6hHS
nXwdRODhAvMYKhHTckTUQWcCnjZGFOSPVq/Jsmbf9YVRx3aes+FsU9ZvGs2HW+LI4VzBjTyTnNxt
icIccFmb8DX8SFwNdXhdSQxCWR5FFo1nIzTxrczhR9APLoGCXOsx3HGnXQ63acqNrVGVbVEAh/vK
b5q73utym9i1gDZiP6WNex4YRYcfS2n2BPLfU8iw8ZLiFO8lhk5XBV63HfxhHffPXjZ6/aiJR92C
p2gPIuv50pHiijgpyYnCcOkgQgI5iAvUSPZh6EzeSNyfZy59K4LfVz0ihuNSQi+f2hpUih9gsNri
mdMOc4eYdx35GTlMaXCC4HB0HBwB+UBXI8Ww/qMGpY5vN23GvgXxFklN9Xx2VffQhGZwCQTfESYw
e/BTFhvg3EGJilBRiTRcQ2c7QXgclJCp8vY0alxfNKRfRrbJhZZgb7Paj/Kj5+pQJgDhWmNkq1Vj
6FvkYXPYwgKbaqa3Jn1YotIe87Cf7kiejF0kUMqZTXWw6qmjmoyZi3nWCPmSVVLsqcCSgl243phT
TVQ42rsqI2akFrp1kWavwZ2q6eiyrDmZNY0S0QzVfJLFAF1KfdCAMunbNiR6KDW5xKog0TMmdpI5
RPzsPGwqC5IYLWT97GYwA5N7WvivpP5OSAB8/2pxmX6xEEXlhQZ6BItpWvnaRRgzMOqmfsU3P29A
jxfrHDP2MyTDJDAxZsrGjq+YovV9M9XUl0hVbhOfQiKBfgadHWAyNt19T4lw1GeKbzlze8FbJ46w
UJx93vnds3ESi3+Re9C1SnIdwwA7+JjfS5LqEKkSvaaX8rXuW1RElonje24MpE2Me81GfykrJ92h
M1LJWMBBQVazPC9gRL44ofZKfJD/kpPetTJM7p7LCtKThGVwb7L+6AKD7m2YBuNraDO+MLk6+tLq
AfUEX9jVyXuRatk6Q2n7SmBRBc5qnfdN9BlyT1w3rq7f58IetrUK94p18z1qogOMQuMxYNt/so/c
O0mzBrsxvMWzv3fNxjh0vfSZZoXuvemKYuOM1GF1iaWWbATnLWNtYNMM//kvoQUXtyVeHlXkw4l7
CR7Js9aWwLzdSZNMGKj4vxxTfjIeWS3rkTbx/HuL+KJzsksdDdmlAI7351HbaqQ2stuBsml9Wl1V
cicKjZflyHDzrIsS3oDQ488Z2/RbUpM3VRtSvdPFSs6t8+qaNjFfY+2/Jy6Vmg79uZHCPCAwb78Y
YI47VKhknXAR8mbnpln1WRNVi8yt8565ZDItxnGTCZL1aKhUEvhIFGDX/jO5egGxKK7fdSN4kkIz
/xgC7V7p/ucIx3S3/I2NRZIGb8dFD0HyZDOf2Yg35slg9ABPM8UgxsKPFkNsXQBs1z5rXhb7aqcT
uy0ic11r7GTmYiCascHHh3SpZO0wNYgrzPe+BIWeAXu7eY48jBNqwFRJeUOje0Umam+sEUV7xYyB
DrbMqacPlmFXhEvBddDY8XixnaCL5v5fNwV6HQ3teoCkyh0R+0yF/GLVTnk0grjfCCt1GalXFRdI
KvN6NIONJEAF/7HjbfDPepBgQTr1qdjpPmo94ZfXfDCHp2SHdgLBi2Wx2818be6l+mUVdktNeOTY
+PI0SgA4IopjdCqjeNRm/dkznG5sN361PC2H2IDXDi9TcQ5KSdGCJO0omMQeO7f4ZqDsXTuFFpJ0
wsSKaQORWlL7Xic2qRV4FVnmluWbVhS/zdYiFQwc1YlA+mztarglkt61T+7QBh/MCD5yOwtf0ga9
Pbk/2hYywxfMpWyKjLJ6DWlB1qmHdDfRYUL2JFm9jYZIHpofAh7xqpcyMA4jABFQ1mFj7+sBWlTm
4f70TMK3yHNg+135JnKopSfgU4mgvcuZSsTG8DUucToguO7ujmjZCYm5PsA6edUtqe2Xa6Xjos3w
oerbGWoA3TCpUGIn/8cKwaEkGblFTuRxg0Ys/Zzi+cGopH5ttW73d/UcUEWvypz4WQfh4Z+vYWU6
LlZjJHaI6EDE+c6XCelavzKr2L+UU8aU0Ew+y2QqNmXokjeX5anCWB6herSb5atc1dpLOjreMVZC
tzjuvqgvz4EsU/JAzel3KfXwBdhm+MJaipSpDm788rOaBSHCDfNqEpn8UtvwtFAXsE7IgzeP3RNF
bVW8swCa1wN0mG+pgB9DBMSdm9L8PbY66M9JXV/qMXsak/ZP0AUuWqvC/ECLvEnknJ/yHqtrlGov
EFoziO/DdNHV0cdtcQDv/covm/TVlBHMnhX0flE6F3tGa1zRVfngZhjBO+6963H0nLsTYNpUFprl
cJSPRjiTvbeb5lIyVaHQ5mDTqV3zOPsIuM1X41TvU/XKjAXx7EiPopWXoxEP1KEH4ylA93QiaMva
AUx3VkyJdHAOVvZWRCrEh5XAliqwPgwzMa+2bjh3bOHfWBzpJzxAzn050sm+lrneHdzmYsi+h5PD
CCKQefKls7DXTkT8nt2uNvd4bONz4E0l6Hw4KyWXAcpjZe7pinHfZklzXIY6aekVEgScd4Db5mKY
GsUx9uXFVkpSyQpe4GUkKpQCUixLsUyUB5t/BYmAQOLVsTzSBh3gas40LS32TqM3HbtzfbosB3dN
uFE5cpmlbWVh8m8Xa43MxyOfqOX31meg21O0XMe+nK+M8/Q5QkcV2g+LEct+mVPNyqTKGPiVBETz
2OKkuJC8cZSe6QKxz1eWoOyior4qKTigIutnHsjxvBxZav37qFCPSuExF7X6rUeuqw2Jamt3KKYg
hu+6ugjuki/aXRoWErYZqHTGl0WyPepRcjw8/O1gHpgx543YaCJyLvzD9GXZNjHssqmv9G+2O7HI
qbRT744z6Cw0HsuxPNWrn+0wtWeyLX2Ccqumv1j29NBH2nPG5p9uMw3nfvSGs9HF4wGD80Hk0cxn
gQZqagnYWi3Pa+MViUF7qn09ZkEe9fAyMD3EVUmsPGKThKADAhxZeHAL8Wai6ccq25VRYODdl965
VwcqJ++cLhGfMAZ3tSW0k2XOL0Ga4eFF8fkSMTzeuC6CxDkyzH0eAMJaNmO6lVk3yz1Iy59Ys7cm
Ao0XlxSIG+ScUZT2x5zKgKWyKQ+O039gNHQOruk5+LuZ8gRcptxkI2uZfS08PQQLWX2HMpWubS+q
v5QBm19Z+/alBHl3TIYIabMzVXu7ZTm87CGWPU9rNw/6T2vvdoKVQzyMvIjZcAJMBzrSmjGpErZL
6yxYa6pNvq6OZfqfhKW3n8YEc16Zohj539H0ISI6EIwYJXSaGrVqGBxEkKFJpcwT8xVNiHaeFmEc
4I+vWRmH+3JRIUgzqiFZR6DryvEEGI3dMhXaaTkqRIFEL5Z7lNJsFWW5zaOBJQxG/+UY7U6/SCUF
NUeGOVZzFZJULtsw4rXppj7STJ7mCrYFsGbYBZaEZgavB88XH1fgxv4RHCQaCWajy1h0eYRlBHmE
tIkL/P9f3Q7V5podLSpqtcNYVEfLkU7Z74ggLcTWeUZOgTcfTIsv2DwE9Op+933IUQowVH5Ff/UR
aQyKE/CSdda4T63V+kPdq/dXgANcxTpdkhlYm6UA/FsPxul8oGs3jsutKLewO4YJBImmsX+EsZPc
FmGByhDDAn/thyA7daU3b/Brm5tBWSTIz802S13a04WtLFI7sW8DpU6MotjKwon3ow5kNRoC65CF
noU8igQLy5X2DgwyCjYf+DREKn1jN+Z8ZCTyQFMgb1rnpjtECNE67Cbv5jpetCKFoTnsUXZ1nzmz
Y4JM5VMDqo33s8H8xQt4bwlqJxb+dwXGdIX0Jn43I2fkO8KEnzvwcsNJasxI6D2iTexZhK925o/l
QZaQ3lKG5JD75DSt2LWSeNZH9toEg0aXR8jeuODS8vHCyNkd2dHZwWqpKm1WkroVAI7OiCAV5RTh
3fGaw+hOJ7bF2VZODt5Vn+s0yU4AnJQixI+aGPxOmO9nv/CfsiBYOcATO3kTOJWsjvZ/WnfL0OVq
GfSDXClPFaovFEbdcEmVbGA58EIyzcYnb7FNMYDKHotw4E2SlLf4VpUuJ6D5zblDaTXfIQXvwEZF
T6l+TT4KnW1RCrKt1IY3K252EyRi5fparFW2xChZMwqW+I4JFNRYRraF5Z0faTpnx+WLs3xnSiKL
t26TtIS+1NHZUcfyaBBRdI5yAb1yVoC1oYnWeuElh1kEOv6ttL6SBIQbz4qnU1X9XASMIxfn1OAV
64Ppn4xBwXpCV74K7GrATUD+7HKMEXmX5AkEm2os213l9xXtK7iswYAV5Y/Z+/UoAid9Lgd2dLTG
XkZf3vQbs2LnzEx7FidrBp+ilNzLEZEJes684FaHdBpk0NvledD1/jb9d+RGfh7AmGky/om+oqBt
5O95CUlrAG40alyCGufFrgrtRGKgdsiYpF4g2+tHzDmHGEjrOkWJgdaIKdVymESUrzsDdXKeS0Yq
ugpbiYne7YQRXEWVfTK/dg+tyjHDh6c98FYfHkIQ9CHxw1yHzrGu8M2KY4EG7bjMo5NLaATh1RQq
rdHPEL1jolmNENdW7tz6DGoFxrfQNvcWKBElo2f+vQwv1MJCQawOkS7KnYNRhN1WXAYngsFzSia0
AAy/E5IblRONV18PjK2HAfjP+AGjAV0M/922Eqwvh86McvykUNNfm1nUW2SQ9m2q+/xQhYR0Db53
4ef6tYGUetHKd8Fn/BiSi8gyIQany85rOUL1NKETwl6Y9EiIHX01VBoAtJLYMOo6dRlwflqRc6/t
gBalzcVbrQHCsob66XkpCUPIF5DvWlChY1fxPs2j5k7eqaIbWqXL1E+zY27LsXUgUOn7IDTn4SM8
v8JIuSzPMv6ys25Ev0ujcTddToDwQq4UWcFTL7D2noVdhtVDoebDENbjq8zmVRN3uwlZJi/iNP4Y
69vEr6gb1Qv6r6x7jKPXca2IqnhnTxUT6GTgdqY3+5Hl0BvxAacytT3yQ3kmRKu8MvD5HNfbLu+l
RJl2l3PPtNuY9iqfkne7aoGVEzd9wk+MhErVrsPcTkcuoQfQr8E+bKofcwacaDXid935NaphayDC
eTW5OZdm9EOh+tk0kUu8VBhLzVElDatC9OZR6oxnn/vMIfcCrjYTl+G50bydZoMSnkcSe/kHjNUH
kqsKgI1k1TKOtZlkrLrcJmQZHvTkTuSiEicNQczysXf1BLRH1zFU34OiTw5OTtoKmWvWWovwn9Az
gMzl0dTF6PGNyHnVnOrpdWH4zUJ9wUstwW9E/X05GMvCWAqjd0BBh2YZ7mvBU2i+ffVqu7mlaugh
fkMsLA6Lukxq/xSm1J4oSuJVC6vr1QrMr6WHhGrsMQbYDZZrPPLDdvZnNoM1yNlV1Y/WRvdFdGJ8
Fl8hKHfbuPpF0IILr9WKnoOKJLNJFfoOjvLR59mHE+c2xL15fJa0szRJ6jappECmZZIvXVPl5nxm
Hfr+B720czC05EUCnD7EaRhsnNqavupusams3/gn3G893scdtG7jkFrFyW4NIi/K6qcdwd2hk5nP
Wqdnd1258IrCndYV4uX78jPPz84jRcehIqUO5rpj5aexRfuvRfqmy4iMzusmfM2rsLlUiQfrW7IP
ZUzYsfRmq5T3TNToyM1GuFeTfctVjmOG6puwLU8FD9N715d5nlBNBmBtrZhtQQVMiQ6/aa+F/5oJ
vBedUgvDkf6sSZaiuo7KrROSQ//XPCdMgoSqilvrls+vOM5iuoZ2Bt22NClDej6WSF6zk/BMHzX1
rB3ISWH399/S3Y99G3ZKP6wDo8X3Dm50udQabphdsOddEJ13m6SFX7f8POvW2Gr0a5dZyohawKab
qA8ojwHyJ6DqXBRbZ2TZObZ2Ez6mev+MAv+h47BNU0vJMjO4M3TTL/S8RKcrQQSBBWwRSuAFTF/l
hpivHAs0I/+KpULmIufGC2VsW4bbq2XBlKmryPJItwESBF6Olk21hkuTWOjDkx22sdOG4M76sdq7
fQUS2oD7uf6DMPCnpt4tq4FELRSIX4JCoRXKWh9m+5hPMB6xFo4/48XDVNkoXWmEdnNS5geiUQYV
zofu0gK0ak/NuFmedn1DGHfXNKsFczcZyYQzNGeFCyOjTBm7SrZtMRI7/g5TsFmKRV7si7jB1uf3
/oX2x72QwumZzL/VsXgdKsmWZzbTR1TwP2QOzLDNUtznHNM55l75ZmhCoapnY+fJNN1AAxEeWRNZ
DilbEoDC5CXQ0PwsVMB+0B0KVi5P5eBkwIq5um601LSPOGuORcWMbNUG71GbFIzurWrlem7+niGZ
Z/lToVplyrVF6ED2m59Bbkq66ezFkrANC17JpLQxsVLJ5GFin5o2/xZkxCIuPV4Y5oisKlvxe/cD
OodxNMrXpK/LVzTj2tosCAGT0jRfp8zqiePQyanvxC+t6+1nT07vYUyYjsKAs5+Tzo7LXOjKyTHu
w1NlyWQfBd0n5ig32RvcWkSN60noUlzSKfhlkMy3c5SKZDkK95HDUzn5uol6GVuQsRk8DZycqtHy
rtNOZqGydtQEHeN4tE/zcjc2k/7RQLlE2ZIfKwWS9ezgV4OOeacrQovPl+xYhjEOJ41tU8E98c+Y
3aCnRyenTUl7M5dbCkIBBFkDt6g6x7Uw4wUnSeDS9Ia5sTAX7ISW5x9FGyJUgfIDszG4R2N/JIH3
o/PZ2lqDj+BUHXZu9yeBa642qapDw8QIhaL2DgccD44pvnPhSlUq4btm4yKelCSRzpXDM4+yz6fz
EE7vaJb7fZAS7xKGWnem3C7XZYqrY/Hq9EpMWITpTzfuXsmEQ3lXeheH8nptWvWtVrUlwiYu3LVm
71DY/iymhCWZFM3ZwDWN283+ysIbXSMpGVaJ32xojfAcC5WB0LbV3piRP1axi/Acy9PRhKdxbfDo
SNG5hLNgATVN8kdBaiDnL4DyAPDowDMPFbHEcvoNap8wQjspwjU3fNrvOUkBQxBn7NoegQhKB5Zn
qYrZJhu8cJH6NDquhlodpajpoBhCQ/hoLfRxyvSAjThnMUVDI2PHPjlEl6OW1HsEx4Gzw/bjnBh1
Oyf6LGtb1PDvjaVp8lIH2Z//CzmvecoRNJyWRwYN8pGERKg3o/vsW6vZsewknaHJ+g07X51pC4r7
OXAfzOJ/GQ0WVqD305HID5iqEg5OjSrAaa27CSJkFcKk2S0Sn+VgNwr+NNXjLaO2dZpP84UopN5E
8Kf5aw+WxwYboHmFZDp78mI5PxYbNRVrdu3x5p1Mzb7T6aBjRenH57mNbqGb0u9YXX6g0zuktvQe
4TA5R6bIDVXGrq+FBeLOfQ86HGKWSAQRGI1O/izqyobIptb5YRpRvR+g8/Yr3Zve9aJjr610mBjK
6vOfR+FOWsK66GqBO6kjCFIsZkhC15A/arJa8nFfk+l4UC5CymQUPKuAxcwuQZ+BaqTicqL1/gdz
goMhWTmBRTEeDPeyres6v9myilWvlneBPWQvwneOfh3dhTZ0t0LdzPUYB57d6HxDi2DLFo7LX+e3
e49MpX9H6VbdjEcGpAWYo3Hv5ZX9HnikD64AiaYXrau+ep43PAN1tKlzSma4LhG5vaaXvPTDbON9
YQ9Z0F5d/h6x2+GGbXokWl5hn/8eOYqplYiQ42jBXFyXo8e0f4kTMb7AxXqLBi3CGZhaD9vnI6Hh
w2tHZGmNmkX2DMNPaKDuY4xAPDB17YlykClIyK4OF8p1oVgvdt9WDXq0Nv/UELUf0R+Vz0bxiXti
qbYRLqyzRWnOxt2eSBwI1ssfX4dZxzKZI52neacXxq94DjAnsag9V2PsrEJliTOwb1wEYgaGFjjy
n7LPEOaTpc2nHqtagKlqO4i2YVXttY9OWkRVOhm4OoCVf0pvonKw/Qp9zT1rPi9UkDhmHTXlMWBy
tvs8Gc5OifOnMl2+LInUjlVBynfFrpR2lKc4juVpNkDwWkVL3KGZzC8LFcCw+ycGHG1I22tq2R/u
RA7G30O2vnEqUrVK9MqrhvwfzYMxvIMri7Zp338syMJK6F+R4g4I3v38koAFuDVG27MbrX+xCsIV
G9oNuzw/3PUs/75NNIt60Hkn/Jb5ho8f89kMJUmGpvfd+CdUFublcLvJP2LpXo9xMpfIL5EoIMtf
6bnN9K3vxYcQ5SVGebfLk4otu90lWxdR++tAj0qRkk5fmUESzgV3KJco4Z02yPyVltbJbSAWh0no
Pk4895xB23nRrRzBjHqksvhYZ4Yel1NCHjNlps01Qi2MYiSYCXZosTZS9jKLatCoAnZp2VTGV9vd
FInfohSkDoCy+7RQGO7qCMOSbvh3B/wkBWeFAZGPd0vxNE8EQ+hgOnonvvnqWB4Z1VvbRpgJguDK
9ZOmYXLkveLvOFAswtYh/e3amT2iNWasy7MyM80rOyRcTbF2chefsjpw46NiorBfiyz8JF20BE7L
AfHIjVAOaXFsnSxNlm89OQuT3zkfedLcRd3xzS5VdFISYf1y5k2iG/WLuV+GzlHSNbeqvAtV4TKJ
OrIByQ4u+ULbrhywPlbsNBeppbfAejLGEzZrmYZd0Cphq/zA3J1sGPlAbnMReGZ9Wh/og26+ch8v
x5iJ14xIAXZk+rD1hN2hrRzQyPEmTDjvZuLAgSOBHgee6Sezdv13UebGTcyVyu5WTL+bRxsPIHIs
cngmGbyTt1o9dbuobyIhC1DD7hnoOrOsKIwOfcvnsInQ+DttKU5SQWRCkzCtpnSmQ5GW3xfKq90c
p6HO9oOZkpugiC1EHQaHxiWDjIF5hviKd/rQ2GSxT5pz6DrrVmWtt+oYZuzwWHDJJvc5P4xmVdDi
en6wYlP5o59wS1M7IClTk520M8FFsSfjC4/iK0IMhtwACfukeQQckhW1DF2FAZ5vcuXdF/XPPy0t
m5j+OBvmfRFE93ZSgifqCkCbI/knDKpWqebMuEaj8sVXR6XrFpGMn7NEf1pWBVq9Gus7yKXi0XhG
dQZFoFYKRexAKiAseU8fOt3YBI63sWkjyhJ8xYgXuA/B4Yo3wsPJ7rcj04cp+1KCw5w2WRKT5GE3
9qYuZqDmzCFn1fGB54au44/HIRP/Tr+dyLDPU/BpqD7AUoevjM9jIBQDpI62UhtqcGNcCS7/UzcM
32qNeftfkcOib/gzKG1ddNeymtoRI1AorhrUF1yo8xvUL74D0rHPmrr/LAfLKrLScAM2Wz+RjIkZ
zRPmwPgj0eb3ouu7PSEB+rpyWNi8AOTvlUCpfe1mMzlzmS6535DQ54z1W/mfl3+xNsw9BkTAgki5
bCNK3uaE6WTaf4dSMK6qkjc494rwVihVppwpZvvURa5bEI9ryNj40cnyn9+zO18KBVRajrTASeYF
5yjkLvn3aFpz3rj0RhnStUUaEg80Un6MN4PsLXkhjxjcgx8YrwwGUN3wiS5ciEaji0YGu4gxNqek
L5+d2sItB5/T/NI26Y0yxb07akGqxW52H+2dlRPI5oZ2sMthRZKC24QGw2qPu1wujstyeLS1D4s6
EaaY8dJRrd96hOz+onL2Uhj/VlR9/vEPYDA3jhHdu62QYI1mZ2cX1nUFqyD/cCOqj1iZUitNsy9u
6iJn9dwd02mqXbTVG531M4bvavgylKn+p8/l/en2fOjuiUn8eTBVI0b38V2AYNkRHZufU8UkQaeS
4F0qGzanYVKt+tzfRqPrHwDF/eubGZgoHAFRQX7EPWgrEE/UJAMGVMp+TGKMifMmeqWbPk6+ja7O
GjGa9/10VezrKEvLk+FCtaipvNyoRIMQW/UJMGBv93iNQUkFcXGrNJWmihqd2sgYonu2l54BDS5n
9owEDeHkiF21D1pYjdDfOjaor44zSmiH0dVOxBajXHrNtGJ44Q8YXmYM2jup4f9Yfjaig/kj52MQ
hNb/P37FokVHQSNWkfJZ8ulvVkvPljHRvtEatLdmvubMd0+alVOIZlX/zWidDhYP21KB9/08oAIY
e+MlM2APxdgjb+TV1Xu9IIuMGJeXyg6yN+76zDTnhJVGSpk/B3Vx6yyiiKhEop2WQm1YJV0ht9QA
ct0IU7z2xfxp612+YpqE1E4tJ/0xueFcJCeF7mxbFkSAzB6ud9MZqlUWjNrFqDGILrJGqyZbsfGH
rV9bvGdJn52NKN+ZCZpM8lbYL6Dfpi4pIP8MwZfBHOdtR1u6+tv+gS3CupNiUOsDjHM1N/h1jpaM
rgPoUKAcYRBSdqIShKbpsr/hWLc2XKP89ZzA114tvZDoMa0VfhptMw/AoV3kuybG3WYxF1x3ZiEA
f+PXW44cevbF1cOfsKesvZBJenNyZVgVCdLQCLClA6QItHry+D/Czms5cqRNsk8EM2hxm1oyqUre
wEp0QWsRQDz9nAj2/rUza7ZzE0ayq7pIZgKI+Nz9uF7K3Dvn87Rcd1UBTIxb1XwPaEDD4YwJGtXx
ylkyvDZszfa5TfaSzors2glK4fVHegkVhUo6Qu4sZaZ31BLxPjkVRRFgTKvLI/FynrkeJvTzxxdn
Z/nYDOltUJaUy1WVdYF5n3H2pGTEIDF9fITgk+4NXn4/IOqTK8HzbwJD0iOyCfOglJ/DGilb/xjm
QN3m7MU3jYgjgUWNO86Dk35ylSEtWzaw6GNTLDkvinMd61g86cVtZ/OMg+A1i+p+u1qJi/wm6GVT
i7kw/J6pYK2VUodfJLn6Sqty1dKH/XQp7FOiROMoGcxLGIAs2gRYR3bMj8i/zYm8LqMXoGn3685B
ZeUbmalZk3g1/TakesfvubFx5yN9BJiJAA2DuHPeBbtoXdJroBbQZCT3B2MI4C5m784IvdKeBszY
nvoQJ4+lBGV7S8EYXavqXI4F24ZYhvDc9OFb5pv2DmQWHob//Ef9UTD6VPfqbWy62Cf+1ohFhyCn
bv2NhuJRjP14ZOLBmEssbkmvrRGoGoNq56ikgacW0RSwuTpG0m6LW2KkN4o3pDzPcEueCoekS9Wn
4HASSkZ9h64+oyMI6zM/+4TsQE8blqI3o0/snezR/mUQTfsP2b+KjavF6VIZAVLH/YEdCYI60WZ+
fhZryoj3zUlx8Ov0Vy6sJSaEjB06B3NHgIDmNK1Y+1CSbyN9NTMSQ/FFzBmnZJUhrtkQezlwgFFn
i/MkvX481JcsfV5VWFwvJYGaG5VH3a2Dd3Zs1uyFgppyJjJm0GV1bfJSQqtKXgKjzY46zRh00b+5
Rp1wNIRfnAgtnRCK/EsIwvhjcYksE5mK8QLwozqO+e+CNwGYrrTeVcjw4/mmH3L6cWfIfku03r9Y
tFrdlrwfLg1Xq/6M+lpoColNZx0bwEJNVrSTp5aEUnycRV7biZN2Z5uer64uw/+zANw4zYbtHSyb
mfTK/vwZFMDMlHxcH0n0wCjWbW3oNXvXytPbDDh82Hjwsi4QPTb/wxDRrQ5vEYSt3V+dlEYf4xCl
/vcZ6OE58tYvqZ5K9MwdD6SN3SNVKcW+88FDi8Bxnp0sd58hAadIKA0TzQB6NArgecSawMydug06
iH+5Ku3ULE7zscwq8oQXoL3yhuUOyl52B994veml76U8LWP/xH0rZ6Y18ghsgmvVZGgmTGd2+lPR
Tcbe5OS9obUGksm5sHhINFPV4/buyuZi4ART4M924+bteMUdOl4jQEsXOweplQBcwl7OCtf2J/t5
w/FwwghRMNRkofOmeGqsVE0rh+R1yAYFSRP3BNQ6HKy1PcgVg2MXdcVBVxrNLsVoxZBWl9lj4I+J
3tmsupObY0rLIJ2rlXv1tAsl25a/M379kdljKJMrmaJvVekjhTnFcuXhtlyFci35Xm2dCUcTvzBL
nvvDIwd2gM2iIuZPGPFlICByBKGyoKR1ih0FXqiHI0hahvgZv6+T/iwJnJclaR1k29y9T0pjTqlZ
uEIo3OkYWuOu/6bS8rp+cLcd8Ug735PkNclawMwR88BT0VEtG8At2/VFaNMLPJM+Di947/3XTs0D
qWz4xSO723Vt/r1o+MXvmg4NzAm5ubKRm167BlPG+gYzYL5TlL68NXNubmtGRidzYnZqWNjbiPJ3
z5YVjCgtkvLmNq7uFfNTLXRoyUOqoUmUE5Qg9WJncQNuEt/MGnyuJwQQV1ItOm6xsIqNqCzRHMEV
umfgT+dGzfSlOtqrQ8yF6I65jSbuoBUNA5UiW5fqqRsHyUqCI+sO2sMzuiktdtR5BJy4pN3RQzfY
49MwwoOCPUidBi0mN3ww6Wn9Mo0L5doceh+RWiwmdYS26SMegviZ52X+pe675dTQ7j23WXpII08+
REzXQTUhvkEOTh9MaFhaUGStXZmQNYdHo4zfPTxsHm4gIgIeUU8Rwu5OVsOn1jMs/t+TF29kuWwb
KKCl3xKih2C8b1tX3jJ39K6W/UUUaMGWehtol4H2GyzD9CfNso5WbN/CsSsBA47wnGFC+vdCYMwJ
rINuOouK8X1Yg/o1SjNAn6lJNmMYL0NuwY9nLwiwL8xQswwKgJS28rE0lKLVPjIZKgDcQ3Wn07Q6
va2qOPVzGiaNl2pgu1pGx5lOS8gsXfrwQGg+ZkfvskHns84agnNtRERhrJiDFgds6+FROVGa+Sfq
cd1veOmDjeC0+ISvdTyNFJ9tKMaZ0Rkd//eUfQOO/i4tlUPHB/0cWJDYiga7z6ri0rzdaFUfMD2n
HcHpfLV/4f00j22XNPDppPmIqKOGhEj1rZ40YfvLPmZOpZe01Dx44SFZ+mOeuuVFyijDEeNzc3LJ
s4J9Vog4beYKTK/GqSffTfXD619IqzydNUChy7qeBxnCC3ILaG2NbRF619w5cKXddSraQxGMj4+N
GwCL/AAXhel0kGBRQpPDGqvQpHpxp5UDN83CCFpdd/KwMR+QHl7AbyxnUgjA+JKyPWMn/J6imz8Y
5HZ7dm7myXIZa/WFZJ8I4YTGa5T3rdb5kqbDadOFR2s0/mQZ7vU5jvoXb6WWdabtkrZ185b41vQl
ZjuiSXalmsDpjyo1husCEJctmiin1fmkIRV2GhkbEdMNrUPMXByHjs74qz646CMM0qd37u3ipRQB
k8jUsNjkhoazSQ0GxIXJkZNpU70BHmBt2xEZZc1GjEH0lggsjwGueIuB9JC8VLAVngOfjT9zVqpk
UVYuqZS0KYH3UdY0mGYyJtMMa8Wh0PSde9s1BIGy5bwcvq2pm78Yg9gBMQjfEsYHZB+DYOup/LQG
I+klC75lSYayV8xf4ACHJyjXAgWUN+OTX52bRg3yC/dbF5Iq0MJ9wgmfOoah3CR+Dvi2T/eTIbN9
Bpjuc+v737xykLRlWvwcdSE+aGIoV+FNqUlOj1VsCCVmNqbHp4X9uu/OxkMvbjtEm6jv8gPpzWAn
HJe3uAvND+4i1nphQ8VAc7vrj5qig/knvK1pWDxNZCDPRJ+gv01mLRimD2Si4fEdJwpfwwGZyxyr
9mGa0fOYN4Q8EZY/npt9WxOQTaQ8+G5o782ACFbEZO35sxAxHp1GtJfFZWKyaZ3+m5I8nqSwrKd5
nKNdKzYedLJtoAaQ5LAH7quYVzWeSS/hMgnahxB8jSn93ZqJf/h43qd+dfn/87N91fbSsCkkMkM9
iB+5kNnogyH+4VFKZpruf6dn5w5+X7Fa0X6tORBndVI+SOm/V7FcJ2LNWPs0klyLpbRq4D/BX8Kh
Jbywnfb2kd39rmDhXCKzHHnapa82ZpCnxYKZKWiJ3mCEYzzCLfw+DPbTOoUebrC6vUwTAbwSpHok
LNU6415WtaCOIBoFEKExYtIGqxYq8JJd0PTpVpdfyKGyYC1zQ7WeRB3Pd13SgTo0sIej4UKzCAa2
LYhRq7GrG9AFTmN+HZScKMEGXQLYk8dF4vov++DZdKm+McwLVGeSlktmIP9zi7RF98Pm1MtEzfdv
HfnbCy/VuIXnteNFL/e1OVdnfUFY1v9SB+f9P0xzvF2Bw+netTw34PX576+KDGfXsIFE750Ws3oZ
zHsc/yNaO0vdCe+QxCiiABn+/ZoFGZRLR8QX/Ueo2Joe6m+VJaC6qkiy7TgY3ns5DvBMZ5rKZvXp
yG3mlM+G9fFfnUCEt6Qqk42pIl7uaph32PavmYP+utPO4oQu7d2EXwk6uvqiLjLRX8Qy/58vEk3b
2B5oRifuueA4a2PKbocXrcv//Zq+uY7qDqu/5vRzT/Ic6V7/4b9/Tn9N/2H9tdT02/+lltDmgvwf
14EXeZHlWEwnI8sMbft/tCK5djaxP3SSowGw91h4II30EnZsqlPPoMVNveXyZcEwAzArDckEO0R1
dDzLjL9kgxCv6gupk8BXCG26PmK7B3+VYbjLhmKHW0g+W1iGYAoDsZxMTNpB2d39lUBxXaW/pLoC
elwKZxFSOKknM+xT/5GSTcNffphgTrHpfQaEA8fKpQew5HuyOtdu+YtZ9PpqmzRDhqQNb7zeKTSD
+TVK4hFIpWu8pqRDoEnqM3NiAPzvaFHWe4RaCZtOVgFvSU3IRX2BoRqWlI18v2zaVttVnK9N5XIM
Gybgn5NnI0orRhqMi2hnrgyUqNhdnqrmwggGWM2KwIVRJqTTYf2SJWn56KcAYii4zT27BMk0tOlA
biF0FsC1NevPTGri52SlNqa6WtnS1ufMt7d6KwbcJtiHgjJUJ7PlxVJLQgoeOprHHYL6kPoUimY6
9hE8CL+S/iX3YaUklMHtiKW2MN32szQD4rek7yzDdx9WaBVPM5uZJR3mB0OHDM92aZ/4R+eHJG54
Dk3rjySheSTzZmBZztaHzbNV5x8yCDJQq8zlWHXMpxgnimNLIAuhNWvB4eE1az0ujqiCc9spkFhQ
U54Oz4qKd0UknmQJLW8yozP44yNWvOQ6jukuV0NNR7nNs4KWUBAux6WLl4Os5/5uRf3etqz1qQu6
6linP2ujo0Sk8YYH+JF8EzNKeAzpnZYdinKH6R8ohr+cus02GfTSs+Nl0wOEKJIvfs/BtSDROlb3
HPsxeSXny9qa+TFUc0MgWowgW6uLtnNh/2iaZoTqglLedpBtW1rfd1OP9Oi4lDQ37ei9Jo3UOnEM
VdG4p7xeeMK75gGa7OFBhT77zmDcJhxdtzwSJQd8trvpgpE9rwSVHyIF7y0wha/jwBQWgz06SMwR
RZi1PAqrB05WMIMfqEJ9tr3pPCajeJtS5UiIg8/o/4cuqJMbgxgJ4J0LIOIAoSsajMhdd+yRrJ2p
mOT9EE/HqW1+y4oZYvh/MD3Fn49HN0hDcNLpSnFEvfQY2TIkKeQQeCrRFQ18Oa3LcOkVr0ov2jZB
Cv1bJF3/4C9lfuuciCva9jexisA5D4vX5llwW6fY6HPfxX+QS5/93pfoDS3TCJ9fQ7pk735E2tao
Q9W4lzjHkB99w32/gpBdfiuUv6XCEHSUVtT9YrQjthqmNPoUeGRkLPeYEhs6SKBBY2/ON+hv7pPP
wf1Ah5SBVw+peHC6m35y6iXw5+XcoGeAwoovf5cOvEjaNOtJT77KoJiPFqZgW/kOqCghMpYzcDb8
b4pkN3FsH0u7ewBcWHZJ1q9Hi4HpNsZyv8WRnx5mNeSNJzjLQaoCrt5A0YxdZXDoXZIul1T8FkVj
v7rzezNjOAYsZt+t1HpzKe3Z4FnqePeQygMFSbWwoP1kdM2noInn19mCXoMV785TjKUhnyYq6pMt
K3cpwDD+jD39Pn+XLrU+NaazHvzZIhj3nwXbtwP+L6SHlGGys5dh+C03CXafIteIdqEN8IN8FRUt
RS+ck4nKKhE5MaEvYYlzGX7r5zwdpoONm+yiF+nxMBA554ClJWecKY9NFgYpJ0wTUXcgbNxzW+EM
C9tMfTpLyq9c4pY7Uvl1Q8xoIYHarBjqsvCxds6JrER3a4Ym2gycsWmQjsNXUGIU2FYRvIv8yl2J
ebPyfCA6O1fF9auh2Z4H+B+XuXXmy6Q+6kKMQ+TXTyZmCW7BMLHJqz+lefqlcqPpOCugkauy+hMq
JOcx+5uYos9uBWqpTRnP4kSsbjljxyOYDvN9ytoXJ1/33mr8hBzc7eP1PYmS6ZhQYYWAnl09b3XO
Nvdvequ9i6EQ7n66EbzPr5FFzUCetnSD2zLeWaTVwAUtY8aDjrJMmiIy5qEyO/SqYMYKLPof8JL4
xPNKcMttv94C7hEwQof7X0hYabp4Uqz6KNNjG4v3PnNJqQw81mfT6M9hb1s3OkIwEhbkeWphfS2t
+NeKkoU1nr4ho3Zy7OlMgowyvIdFtW7jUUBb6N3x2jTw+Exu4PvaGMLNCDdTSsG+nxsvRWA9qNI6
eIx9Pj7704QS7p/KLIW1DYP4kKHWPENExhuP42oHylAgy5UhscHMe5lcMqS+a13dDjT9aBHzTepv
mMLWYkutyGetFPeuyA9aOPam7kub4oORBe2VI7+sHcPGfyUYe8y4CSMcts3DFZP1LWms710NDZ+B
/G2sGLBFhTyS9t1B7E/P+uS4tCMc7IQL1kyi51gyB4QgBdWN4nkssxUxHMFNhLqprb7f6GUuxs+x
E7XxrmnedZ7OCPzg0DTWL5xYwdmvhiOR3/XR1ZVzy0qX/alVwIYTRAvCjIT+Gi8Q/wTdF12KqYng
7LILGLdvEcT8C3uqbOdRpHoUg72C5PDKqwvBPaLT7yEyF1w7ytkhUbQjYamRsEnQYBzAjOW2k3/Q
C1tVIZXk5dlTRkWJpr8V6hGt+crMuxZk0PBLVmPd1vmpMrAn2s2ZtpE1DI+S28l2TroemnJTnmPE
Gy8Zqud1JXxm2kDKhCx/diN5PM2eipgUdwsOPGdNvedQBL+HEQmqs9fvkek85QSTwdbMF/o4uBDm
4hmudnyq5wSUaikPjGjaU8MEfJtDzn5pqlReirF+VItcztK2k+uilpRzp23K+qazxmYXvvqRbx0t
ChHP5N12f7mZw9z9gghNPDcgPtAXeLYX1bY3UZ7B3j/eBIbNNaoaARuIBYdGhN99v1husZqrdHaN
2m7tAuKk0WjdmWH1TxLX/K4p8ctrM3MFiO7EPF+B249uBAiknYocuCEe5almX+nkgk70BW6GPhKG
JcSrIm82WtNwzOx3zxT0kIyo5lNHWrD3clr+PO9lntgaeUCmD7hb061hEMsLZZPcQnM9VuD4vxhO
gIc6a4pPQ1r/hlFJKRAlH30dxIRlhnpP/oyZvzLHtD6JSexSXyrmo5twSi6Gt4qzjcRPgIDEO9v2
YOcvjvmyxpaxY4x8zIZUUbros9qEBBOqYKSPuAQSVCULTqKmOGlOFSYE2Ii2vSGMmGEtF+aTa34j
eIAQYDceDrmnHKSCMu8OeFmIOiyQXiXyijE74NgRS7dtbKHhMQY/FcwxDh7cT0r2spmxFPrH4FEt
BONBQRHQkss2+WVg29n27MzZIeGdKXwI4m5nEpGh9kNX1mZW/JpW8XlQkmtWS9mjtDr3qE6KU5TU
X/HUOoecQshj68g3iCBw7/PU2y7IN2XHXHpQ8J7adw5rxGFFY/rMJjQVpkdCPqgKyC68b1xwyeTl
vUOr5vaIdkDca+OHA98Gs+N6Mv3Cu1V+/+xVnn0y1TxR4K2+BITuXNual81ifHW4Yg9R7/3UjYbm
iJMwg3lpqD6RQnUI4GhNOHUM+ca05hKiVf8imS7dxrzK8fvRZLZ0i3ecV/MYeUt4zxsHBCxzhz1+
bd1aN8AxEXYBCo1yo11Jvcw013/AnxWwYV/SYM6+Dt10QTDL9kbhzqdpMJZtXUlYI4tv8kirMwDv
9q4JJosjM35Cb5j2cWtZx2qqrtzBgrvbdP8gMHBkwXCwrXqSH9Xs/slrx711c8Ex3Z7fyCkziGLa
vO9Uu26IH2vldHhzq8jc5870K1uMZGuBXeNpBSfTbpgakhM7DI3Z3BOPB6ZtgFvJkujUKHZRYyYY
3RfgpBEwJgxw2bZCqrrWq8h3TjnVNwduPGZIAAl6IYC3m1LL5SJA4CwLyoMULhQ2DzGfeRo2BPEk
6Jvm4fiYjGKPMkI0teOIXvEKC/4wO/106DCt7I1w6PZTyz8USWvdVnB60Kar+dYq/m3u4NQ24+RM
fVIGyuITiV1QXUyM+cdInkpYXFY+y1Nv1uaFoai80JdVzj8crIQn4YMi65olf8PKNf+DdkcpBb1E
J+Ib9BWpWL4XLZ9mbK5vlcDHT26tqr2vqftOLvAZBMdO+xuo+SOy4+T4LlDh5rr94eGAwI2cybvB
KHTnziGo8XiWVzuY8HknznsGauVO99AKLKeYT2PlT4jAcblngInJhIBC5c9v3sosqgGiBuR5+tmD
dNmGPbAGkaXlW96RjDLXet5uUdXy+6SWYqAsL8+HATe8mWx4eBmnMprBEC2d9zOXLt8XQ/rbPNjT
UY+Vgxnktm+AA3VVdGJUjR1p7mSHOJQ4Oc1GUkvvek+zQuIHi0+tBl1XB84Pu771h9vgccdVbxOt
S9G0lpMHDx9O8K2b7ZT3E/xQTwWJCGAQmEhIE45qScicHR3T+4mkzXx+IXor52LYJmtWBJuVAkIc
JDaCQZEUPKUY3hdI3bsQLz3UzgrRJffqiznQVuVVXffmBtkvm+67UzXPzs2b5k+FQXsQ3+PIX4oi
VGj/p2gi+yVL6kNf4uY1Qc6+xCQP6Kx99rwoPwgHsdb0KJPgDt28OzIJd1lrvxoKW5WPNKANo3sn
hGJdxzQPVG/bcUqheFRKumHv/plfcHQYlDCLsJDv5CiX7UckNlC52BQn3VJ2427iL9yYc/Q3yqao
1852jdVxe7RPhs9G2Air4TZjKFRpUL1QPbIeujTBSqQchXpJHOq1EmfLW9iYRxQkaYvnZCRgrPce
PK0SpD9cXrKr4CiztIz+eXrSTRFGFyjvGLSzpr13IQaOOciiPWMlenOywo7PlWoIUOcMsvBsi323
/7H4oyIeGhYVugAQLqY6muiPyuiZH7B9NuqKoDNRgsQoxLZmY4BgS/iuYkO/IZfiHCYbjZ6iOMaR
YYbHrS5fTCj5Jw53sAd6Ot3ADvzu1JBV7zQMxd/tpLy6btpdpsq8elAGHuUUAeaP7HcZEMpScrAW
hi2X1q+8deAwKNf4nJExN5zw3Qwxk3ZYaXazT+dPUOTmGUA2TlOyydJXgeqg+FYE7fe0WYpb4/TZ
FzfMLv9gwB6f2rDjsNCDuw5dNlqOkR1kFUNd8IYv+plSG9CF2VmFry7CoAyHKzTL4gJPoX3F0hSQ
b6XQsb7OfTHew+Az8RLvnPayr7gcl2capulpKEk58YCLL5Y911thEfL6izy1m2LE3+c/p67H4dCT
4sPMUOR4ygzVDaY3ndAkkdX0cd7N482kxOw4d5czVMeHPqCNTfutkCmwyH6ZjpQm3Uc2FpXyYZnq
9BnS/ruCndQwOW+CJbkOZAUKa57ZsCafNIu5LzADznCfqeei5UUMnBAYS9X7nqbegzUV4XPT0ODo
0+O5w6JQ7nA2MSqLCPZnPBBiVTXpWf4E0JkjxhH65LCXap4IvSzixxuWcxR+ovoSPaZkvK83A+AZ
cZP07X3C4EN6IGwgM/fmzo4SXLnY+AmuDbWX7VuswLQC8vbPHF9ZP8DczY7b32ODcdrYCn7Z4/Ic
gmzcp3xjvFrfM7H87Kxx5VBIPJ40zY9xoGGHt3BOqx5/d/Bt82kJCfglYWHs03EgWwcJuTWWr35W
ndt0Cc7ZH4Y28dWD1wkdE04mFK1feUSJThgy2JqEyQ8ErASLhbwH0fyrc6ZzqlwvteVviPa3l7xw
ykPi/oF60N+Wpq6NfVcZ6ctoFj97wU1U8ETayMBKnjyCPR3wqCL0s6src+5tzgz6f33UDjowWR8L
YE+9cq31oDdML30ZapXBQwg+FGVx9mOD3hCQsV1LZ+9Yzc1u9Pm1dfQy9rXsj5z855008su0ehRQ
ZstPvhX7wNl0H7kLHSgiHe5m34QUNldHGkQbcF0jIWdzpJciG91NevbV9eqa0XCkx4Itlh7GMh28
FMC+sB4NdD9e844pRVascKdNgBn58AjBobE7msrbwp7nZvaMJbK4yjgK83dFCjlQuKiKnLbna924
HOlOOsbhchw+s3mW286DYEe0Yt6HH15EZKo7bOVP3pCsd8cWX+MoZUrTSXsfqnbbZpreDHssT7ac
snOXxFd9CKKV+XfUCONs9aa5Q/OgtZzi7nItjG8pFjCQ8vymXJyRJv87mWIoywbmZcNIOqsOW4k1
dQiPNHM9d/EcH7sCvyhssk+DzWyENOefNTSGL14zfWGiyjDE8+RBqtFi7MhHg2nkbBfsBRwF7yVo
JS9RY5FXTtHukUSjY4Z34EkvNa+ghO5Ba0S1TfPOeSyDaYPLAUlVmijKwlr/gXGTX4yyc544l29J
BjV3MDbWvlm41CrMA5ukFTOjb7YUZmceVkWuFQaZmAhVeNunylvuw2H0lD2psJN7aJjLCUB3cytT
19mL1cWfqlBQPS6AY2hGnwtnFHdD1qfMZmdFAQxl9P1cwVewiteqcjkoJimVNSYZ55IEzYFJq89J
+jUYgJUZzkoHxNJ7byca/l6TmLAkv37qmCom3Cv4ZDIv1F/6lorK53iF+Ki2r0swiSfdO4zSfSb7
b2GWm80jBwW0B5sXupirdyJ/KPnEJPO89rdB2qpEMg6IzmrPVBu/Q3lL9v2BcVqKdU+59uqnOKrw
n9VV+1z6zT2kj0ZZiqgftQP4Tqbl7OLC5oTX5OIlCatPIYH4Qy15YRdl7ezH6Yd2nuGDOsYmwowq
3QGaTpOQAa+Ykcd4sXFObqMcKoIy9u9DO3o359Q9ZlAqCIlg2kfcIZEUE55rwJ1TJI5x86IhwqMe
kVKPdTRXTiAefp4VzCoWtGYbRK7rbhMjwC3qA5jAjcwTS+Ce0QuOmP5UgDz5O47RH5l+TwVTjMe9
D6hNFIhYp7KXNB3mr2Vkel9X3jk5x8vdLP71owHUpua6QsjDUgq8MwwRHij7MSnLuCAqnydSFlvR
sI2NRphceuly6kjbGfOx9jXYUUnfTBKgmZo5e/TeKMgB9eJQLhc9yfCktZwIqo8b8tELOJ+ZQ65f
kzJApdFcUczQVEAM+XGtkaC4sd6XrBoeTCW9o+tazyQB4QOH4VPrLNFTEGYGr+g3MwRv7DFCwo7v
unfPsH8aBUGVuqpicFOG+0a92LYG8LzDdkHWoFOASnWwLdQRd17id2c2V2/rlmF7WE2RPEXUDBzq
GsL0lLxhNmZj5RkvhYe1pkrkZ0USPDpJwQ+ijIJ5/onIAbSKyChuA/v/Q7TG9S2MBTAGd34pcjCV
c8WlISPK43kVu0NZNd9blW8BqRlf9EfLfDW1PUFJJNC/Fu7txIZgT54HdiQPylNLMJmyu9JgM78x
lOe3XCPTYQUS9LzSWL3EGV7ziWzfUMICcEZb3ATX3qXNg72HAXZ2I/M4BXbc03sZByhz5td+Tavr
+J9FkvHkGi5bUlgF2aiPyKhTY4EwViNiYOd8pmXKeaZ81X/t83Iz4G2UTtM/hUPcPemPRsvbTA3p
6Aj+YocJy003mCG8Q+y7LeSOpQj2fcQA3AVrxUk+Ho5UzcRcVAgo/4k0SuLjVLhWzxEY4JNNgdli
u9BZoKdP58ahezK0fIxEK7O5LBXFccnEuyD+d9HLIGj8KNzlcw2o5JCodIFeUp+5bVeW+FPU1yIF
vs/ZmqZ5zlxb3Tj03cNS7t/Iq57CmpkyngoP/5Ob5Ac3hrhPSp2DABu8rbZGa5P0Cp+JEy2hXPLi
Ho6POcT9474ZUAX5DZsTI8SpKnYFx3HqbeI8O+mcZqcG91jS6Pl1imYHs/ffQO44luGRLeoTG06X
fz3tqntajj/6UgyEjjoPxG4dPa0RfrjJE5fRdDze0ESJcKukW94IYqsxk4nbWAdfwAnRn068A/tB
zpe6DSlg1UefeUvK3rsU1s2di+qStbHj4o9Bax0znB222vb9XaylgEm0luBj0KgW9TufdTrSIm0o
PDs4Gm6wTrzoTN7diF2kV55ENKavLpEQRDwZcrwbf7h0LByXgcZPgIPBDnkFAp8KxjOiqp766Rsv
9d6i+vmR12P3inj+px4K99jzHLkgGOybZCSGtPDTljTY7PKorMG7jCFlKRxydiQ11ks0gMqbOgHR
PzMQEXRJT29lJMtLcltFuuwWJpp7nl7zxUqH8qhjJCmJdjbbxXlhR8SUAcW4yUwqHubosmjhrMwN
LkFroMIpzG6NWvyp3fuQHM+eMu4mCt00WdTcsr0nr8Os2cxdfF0ORKJURSjjBF9eQ/1hi7dlgPZ/
Z0q9NfNJXD8SYpVjMQEveK6qGg8O+fzbw3ReTBzDUx1GRArdnka4RT4HInOumW0+hjALd+BLqZEz
gSj3yqMlYWLsMMuGW81K0ogQerZRUko8SaldeSGFO0F7BUBpnBdbzNVJyTj6RDqp2wOHW57bKf8b
5n3iope88sXFl+K1A/P0f4lgbByjLZEwXDxqf2Eox1/uMJmzmvSrqPqRbgvb2+ICkUR5Dfdpjqrl
EGP33rceIDNYh6gpvPMOSUsYaVC4bKwWiMhqKe1g3rnEQrjs22Og9oSyhjDvO8zqMGGJz4Ru4wME
zYtvlclzqBY4dcA3EmmeaskIryT/uqNFJ3zkhT9s0bZJZy5O8Jig+ToB4wLw6ek+G3E+6LhzCGIW
1VPHn5NAHAt/ffXt2r3llfQOfEfpJlgIb1aG/ZpwIrtGhWAJlgBN+Iuu+tBJVA8gNU2fXbT3MLKe
ODts0iDJb5RPOccydd5W+PLzZlUvsFBLvGCugcVQ7WlmYGKMYqZTOZaasvTCFshF4N4xCVwKmRvn
uARzrJi4M8LDY+jiCEU9qA+1w7WI+lG/YvZLT3Ul6m2c+l9mu3+BZt/TUXCz0cuuOllOgzv8jIlW
y7CJv2ZGaB1khxEySEilE1WMQwCfoPI8paXqxXL5XusmRF6R+EdtFZfUAJXMwULy8UjpbTpE2o7U
H3fQcNyvSUd58JyRdRMyto6xJZ41b+1vjbQbrr9Lpa4wMJsAvoHV9hIuA71gmOH+tQiSuRNPij3S
AsmZkir0IsBzTqaCJmTDcQguONFVoGZeHVqm0LD3unX5r9kxCXNGbLHMtrE23rPH8ndxwxw35QLh
Ae5LMAdu+RWIEIqMh2WIM5DyWY7Qs2NsVUXcf495NhxalT8DJCQYyjSnZXCofOOuwXQsJPFIUYgx
lf7etrFRBl073hNiN7Rz0JDrzy7VFCG3Gsg0TAGDkGpGpsqfaIwMDlULdWPrThjxR3hFNc2KZfqr
xMYCeiPzn0ST2R92trTD01YMhJY74SQnSwUdDOOYOdlrGcj5IVyPgZSwP9kcKW+zzxujie3kwdv2
0xh3X/vEtV59z64h5pg+6GGy8iPeiG2YZM7Rk/XvdeXdOtO0ixO7w0u8dirL1SdHy+DeoIPT5WTS
wmdyleqNSJYmyy1JQ4LTwnZ3MpqIdiNN72VLGkl6oCe4EFoC4vMCCcmsGQ+5TS9PcZAdWhdzv158
dY/y+vqzNeFwqIZU/ZAVf0xmw39Rd2bLcWNZlv2VtHxuROFivmWV9eDweeAsUtILjKIozPOMr+8F
UB2SmFmKqnrrsDAY4U66SLjjDufsvfaGLpw81wBsDl4YHJYz3qTbyAA3tlDxQ20myVEpaSYsD03C
TZ8obXEjlNa7doh8QqWIpJpyeUESo8sCaqCsiyVFi6gLzMVbcKjpniTN24U002gjmdpqvrFBV1yV
LUJZv4iAi0MZr7r2XkBTDICx0LmY5vWEgWriZJf6yaf+v18QOPpc0R3EcPq91tMw/0njpmuWoeuQ
IlR4msL6VVWIBIxftyqTXYEZsKcXsLeJIHJbshbasahvEkP9mvnVA+vsjpxnn79jApS0DpyExOqy
PKF+Go91Dnmn7agolx3As0SNubFxUwSx4fYD9XZ2MN6WHSaX1GBb5gXYVfioW2I46D3rLptbdGWh
YcaMDoocQdJacWAwU7vBn+53yTGO9vlsF4mlSt81sEj2Jl/3ONjsAWafDRiLeiPp+YBqZFj+i8sk
310mC+IBFWxTAjBzhHwvvowaFVS1ydZMJYFoBQt03c0yveWQmt33r5ZTlpkjuXxHhlWyCOduxXKw
cq1hSOpuo2auV9dBcW12hrGnsMPoroZ4negJMEEUc7cvS+BxGwUfR0Qn9O3JZ4gQ1ZQplPMazI+f
IRxLlb6CLMVkTSOzvYwqIjVJIsdm2SHWswHkHAkl+tSwZuqUY11HJ3pV5gOcZ9y3lLn5+EoKeCxQ
mqX0rdie+/srp6nvVZSWqgvVnC+eZjGav1cTG+wvNTNKu52BHhWJ4XhlzYeCzeLVZDFkYCtQt8sT
uW1/kjXLRUux6+NyaETcvH21nBp/PpE4E/UNatRrgdX7LVccVSmWCtJZloeMP/PGf5wuXyE2M9dD
ntbucrocpvlF6miv0ho/muSlWG7oD+FpOSQG/RMgr0ypsyd+mAHNPw4/HhPXtYZ9dHlKRAnGAIH0
RFfrO+4K5RqShb0WM/VlOQ1hUNqIoZNjqoNoXB5bDrJJncMgis/Qd1ZWRL08qRU+9XTpxLmtUcNQ
t8L5QFpBuVFk6NNWOHs1UASzwjyk43xcIoaXh5ac4eVQVZDA7Vg8vXs8gNb9FkesCUIOIXmi5/jz
seVHl5+Yoop1JBXkzYIkDlCOHw2ZIMJr0dYPswR7eWx59scpdixs28v525fvnl9Ol0M6QTpevnp7
nbLPD4mauOwDo4tDBuhc3aimtYofwKXBSKNsPowaBaj18qWvzeqghN55N//Mj+/RZj75j1NcmYfO
pKzqV3NazcxHaGlxnQF70dP1VACh86nNcFez9E1QH3pYaZN8Gs7UYoazQAbvwrMDiDc/9uOJH6fR
/ERgah3MSC05RooTXGlJdaXlGZNuFVxniIKY2xMWt6JhX2oa3dwlUMu3bFJ/Xu4p4bQnPjM8TDOb
+y2zdP5qOWXzkAEudEjds74yyJc3IwUzdIzsHjMJNQDxcI3adIzAn8yHsUnYinhNsAVUeQIpb+x9
ABinpcllShbtM6HQCNbe3roqURNuPD/S1wn5hzfpnNNASiSEmVnGvTxGLay7/v14Yb2fkCwhyWQ3
bVPYLOFNW/t1QhJEIQgzZfMmkuomBdz0TbmeAAves8D13zQCWJs9dvzc9LNiYDnA5gQcmWI3J/tI
89aEyn1/puhKDFFkJEZbeuHUtGIr27OhRZkwquKmrwtxA5J/ula1++VEw59/6fNgI+bi9nKo5w6W
P5eq/8vTHufwKtS5wcv4YXCs5DXQEQXizJ8FeHRZg0ZaVwR0fT8UAUrfBhbg8hDM8++P68jaqPrS
00kL69qaiX2LtYzykIb5g6Kbz57CPCVQWdLcRPMxzftiWSZ86SWEBvz+/dD/xfthGAiUHNvQHZYI
796P0WgiujOmuQtZbF6ljqPd+j3GwRiOSoLm5nZ5KAAOdMrM6unHQ1HuiX04oJyM5x+qVRvwBCt/
ZnfalN2sUFi6lh6fuMMw1UctS+OBrGqeKFNjaNcR3OtVbbBc/OkpZuh6SxTDsDPTPtqU4Jro3QOn
XAVzFpys5Ob3V8CYjRU/22H4RFqgWzShS0uXjnh3BWTMxKU6lbHLgHVWyVe1I1VgOZRGEs+RieP3
8+VBOw4Ii0CbtXLYXWzpAQSI4tTkAyJHe4cuHX7cchrmygEcOrFgrKdVj2b7nEyY+yGtzHQ5OssD
1tBj1va3844QUXVFcuHyxE/fszz40/NeKj3gd5mzafQs3JUo1nZG2vSfkjTG+BLoHxJDM0/2zV9c
qvlSvLtU8MqEIdDvqZqxOItenu+wCNX/+Lv4P545xkJ2lrljhowO7PySe1ASJESryVc/qEQOQpsL
05pYWKOsQiKR0Z6Er8KaHwAAU5ytsOC14bzip3lmHciiLqNFKxMd469VEKM8+OthIByBe8O8cuaD
PkYmi4roShvYb9YDQv7GzGcR1PysuA1CZ/rpO+dXkCRqmyzZr7Mk+hAEkXUI0j4hQJmHloNAtrD6
/dVx5rX0z1fH1oRKvUGzpUqqLPGqvw5tRYNOufM9dOBNFm1+TMzLZDty7gYKBXfeN38ir5z5fPme
IAhSug3dJzUykZ3bGH798TPhcahdoql7IJQWsmwY1efl1EQYtjaCIt0tp4WoHGAYqHiXU1GM09X8
QpgUu4flocZ/Xl4Mv8i/frEk6n9+MRBy31+MWLDpiq7q7fI6AxnBc7vWaw4aPdzQCeuHEFj+rpfs
Joayqx9UtUUcWIqnuLR6xBLjVW5a1f3yrW3txKu4Kknlnr/VjzASj5qPJHZ+oRTLFqK+WS89P2t0
QMbLXtu9vVCmyb2lyexm+V6nQJ0bJIM4LKfTMJIbr7beejkVSgfCAf/T2yvpiq3d0wFfnlPpOe9+
/67L98MHI4dtC91QbR0rnaq/e9fnf84eBr8kjimDi+wgOFkO0SyerpXwU8PWgBoVmmPEmjHiXtLh
7wpksFd5jW2CDxN8JavJP3SBx9a6ij46hIsdMb9abqZMewkX2NIAuyNeJm98ETEsX3VWTVeXhAot
Qo0Xe8k9eonuejnA/OmvaWcabiYSCPjzEyw7u+tqPjR18RLa5TrElXoo5/irio/VVV8aR0n5DwQ1
DxVaHrL4NqKdPT9GTFJ2CRUJ0cTuz7FKR9mYBaI/Tktkg+s2Kgq3nO2/b349BUvwcirmr9T6UzOV
O65YxB60LB7HzkQeLepi3RTTPYEt+bnLS+MK3RG7icarntgQVoinqAkmA5FfpdE9ISrezSj2TxR7
nG1Le2hXV6SZdRmyRXtOO5bzwckCilROCeQ47MlJDNHwrEKN1PlJZg0FA7A6R9J9vh+yEIH78uH4
t5fh3/3X/Obt5q//8z84f8mLEVQ/UoJfT//zEr5UqPK/Nf8x/9if3/a/+q6HPOX/9y/0y+vyz3//
9dbPzfMvJ5uMLv54275W491r3SbN8jvwh8zf+d998m+vy6s8jMXrP/7+krdZM7+aH+bZ378/NZtM
NcFt8m8/v/73J6+eU37u/jn72+W5CrP8n37o9blumEu0P0wsWI40dFXTLTo4f/9b//r9GUM1TJX/
6F9jsGVBw76vCf7xd0P/Q0oDx4DDLh7FqIOhr84RBy9POZKXYitKZqatswj4f7/cL+/ij3f1b4CE
b/Iwa5jZ7F9HesZ5A9ihaQnLwKqp23L2cv40DxJglmkW5bOVZLGPhgMuf2webOvLZJKWZdcCRZyK
ykWdXBl3II9fFaLpaAUxKFmBuk0buFKduYOEsBKIUHHUF9uHytevuzDdo3M8p9WrXaqbVhZPGC1e
SnuY27wu8P69noa44lHvrdVKrgc46qn/3Fu4gmTp09O8H2vHWGkobVwSCc8NnlICmJEaO2CVB4FE
xSSYOiPuNCWVa62lpNIpNjjOaV/MsBHm12/27BqjGr8XRUgqrsOvPW5jExArISJgAdPuc6iQl/4A
Ae0y+M03q6SdntTqriRifKxJG21PWmXR29U2KT3ltWUWt5YHHIhMk//5Tfavb4xf7rf/3n24e83n
j2j9/8E9xiLsd/fY1WsTvFbJc/a1/vkmW37q7Saz/2Dq4g6yVNMWmiPVP28y/Q/d0kxuMk3VBMBH
88dNZup/mPMz/KCBXhT77J83man+YUMN1TDVcuvqJlPl/+Ame2eItrHYG6wwbelob9W5uWb3000m
nAliY1xJ9ur6sJ1Xu8QMqXcKroJNye6QTHO5z/CfUrGEyGrlRNTm1OcPCLdMkktfu7TNXb+rnTNL
D+QqYam7kL/wJdVy5ydtsM39wtuMNkjmsgKCU3fXSbHokKtDX5VyV8MaWddVciNK7SCEd4m7Fod6
wKavNenrRsAJFQGVVYmUV0upwxusJ8PFx4+Ijq2kGRCO+IcJUKt0tHII4E74htgi+SEK0EarHiyT
8BeLXKTITOzjEAFB7UP6MqTdr6BeQiQ36asnyKJ++ix8H9J+HsLEr3bz5eqavEc4jRyL8rCm/np1
VWN0SnA2DgROZDEpw0LGdpOyWSnuitYdDAkbtSw3jaMAY26ij9guW/SFjQfyNq/2kG2fpUguWt4/
DnY2/MXv965O8P33Y0M6owp07Z8gBaNRUnPuR2cF/84sq+AYmP61V0HibAf/SPYa4GlJmIsZIVxr
KPKvEGoZu8ny71unOEsHIm7tI6ugZ5afzI9KWN0Whq+dEZYiiSVTK5blxxFiyBqzNO932MpdUcSf
rYIKmBdb18snAPn8mejsbAsMB1GlVnxSA/Uw2CD+xqak+9ze+H5IfzKB+NQH01axS7b0hKk2+pxh
m2rdlRbBCc7Tbut3qC9MKyBKnfG1MMfmdjJgEqhF+M3oGoXVcgXeI0IHatvaddqTMj7jr3zZ7cEF
xetgIu5xtGM0M32zYFG72ZjQ/UVRdynC/NjJLBffkkyWOjUacqOXrsJPt17m22pnxyVBDBEedtO7
L2KHxHdf3OQEHp06gWRSr8FCC3Xa2h6KWL8cH9LIftRNVr0AFItNjfHH7awopPBVZWjKkVzqUfYk
7cla1xC9tiNp6hTRrnpHUrjRHb/bZszdG50SPJnvFdgCjBIzt2NtTc1X3xbTLm8n4UIcogcdhrY7
2TEOIDZWM/9GNR0EjGN1kCw8rhrUOAfc2qgqW0JuxiSvd6FB6Wzs246bGuI1ILhyJ6v2Ff9tdCH3
L7ygUPxE8h8h9Xnz4susxj84kaU+HwgWjwC+DuFu0e9WPjLQYvIPEp30vqoFUvs0FQAY7A+BNbFj
kYNGYjmtKYDsDQxuugC/v4vftXdsVbA6si3doI5A28Kw3t3FhTUH+JkIA9kt0ICtHBdBJc4rm0j3
tpbykDXyAR4V2p44x3g6gsGMbXlRMpuUrMLiEw3ltvTgq1Eluk2yAnEVVnhJmXtsQoBW046RqTvF
LXJQ4RUalLSYYC/d/wzLiXxzRr01k4G46FGKutKXwAHnxmwz60hADR0wJ2t3drqBV5lsofMjh5pa
ujvz+NoM5V5yvUArnIe2eUW+0m5/f4m4Hoxkv36YLceSwoIdozHRvd+Wg4fpEtEAM0Og32/9AHkO
Sr8tzqqbNtARV+PINLruSfr5lTpSaILaBlsxwvip4dMc8d6t2rqqt2o/jluj+aLJclfkVnHlDQNR
71pXUTGvLBdZY7DxFb05cSdEKzQxCUN3jdyYAdwFTlAdOgoH21jAP6ilqnxM1BJE6aCfpG5VrOm8
4uCEUb8LY9mevFh5cIw64wuaJcgV3bKsmpUiE/DtotlELYYFfcri7aD22iaOMaw7+UOoansKOPoh
8DZvKZlmD44U5jukhfzURhsKYvCacuhwdvwRdztEN1RJe5qv+8ZwvgEa7Ffw/cVBhANFx5S2X54J
7LGVszbs7ktu4uMjZ6NfqQ4878y7qtOClJbCeNFBXIB2oSNoRhQQJaRCL9eIU1HHU2p7yJVQtLXS
4VNYm2DI0AOsZdeKjcACsAr6UWJmQkqcWsmwr2vSfwuiA91aq+Wma6PUXcTgcG4ZBwYiwPy9oxBI
Qrn8DibWFz9QHuKAZ3xLebINTKj8CwEZUWmyh2wX0eQxyo2MMtoDagnTbog/hfAyTmZhbWUNIjdW
wjkqB+l26PNvZhrIQ9PTPuGy8NwyHF7LimQxUooZ27yNZUbTevk1Zak45Hl+mjSvJ8ndeVULzEIt
CKa28IhzKCdaAR2clU58FLYvVpVWwg0MsAOahNGYvXoZg8o+6q3pTkrLXre/t2rlOphNlZ2T3fuW
v012mKZQQ4Ugy3RM/UmCmVyHFQx+2mdMlcUujSxXnVNqGtlIqEhYrPFnPOQNyNacGvY26Swdn36n
XsF5il2ER4feZosuzHFjlOi2oyQI17aDKBgt3lfsQueOltvOKfM9JL2z1ZBsQXX7I73YK4Pehofw
r1Pz2o26A+tC7b41y9al9QXS3smeo1G/cQiTRcGLBWBUKjewtPaUeXuKSPZ10T2g8mm2deB9nKzu
xcDrS/4Euq0OSdhg+nQ2D8RqWxtgAx2QB8QCTgt2QMdgNMUnLPIBasTmppUZUmhDQJka1UNRlNkp
/EZVqTh0EvO6bW5Rdsb7IUteWkM+xaO38SU2MlM/ZuNzFNq560nnQamrK2LQgr+oDYpfG8zLQI0d
zsAnQUYPVaJ3O8bM6XSCjTEkeAHDyRxlpRfwjIXgRg6gWbhmxazURtqwl3iJA2yHGhGxW5/P6rYO
z9HQfmk083kKIaYgyENRZSprO9Uuvx8uxa/t3LdfFN2HYzKHs8F9384ddGhPk60RjXTLVq/cxFqm
PAiN4ZPWF0zgLKLuI8klUjLgSwBfNnn3Fxdr3l38MmILlVWpbTPjzKVmKvPv1qbC8jVE8fgdqvLQ
DHF3KigzkjhQn1I8tsAfbr04/gAUJdud3lYPJXcPuWN4ODMH4mEeKubG8kzzpFDGXjVRBsevAsK/
LOpQa0AM0P3rzPOhVqdUZuM4l7s8o6xezGirbD4sXzHv1juSqC4qOqfjOB+6ufNfDBNbig43mNrp
GPGigb37RFJRELmlYcNkYUW50pxylje9RalahY0XKosgbNOFJClipQ6h3PU+NbsS0txMuZiawm1H
xdn9xdvqqP90UQWrfZb7CHZUMNRLTeOnNV2F0ipD+MjFmKwvaYPddqrS7YR8g2jM7A5tL/ImdiON
rmybtiPk0kohoIj4CRndwOfWRpSTgtoABYhKpEyZGwl6P4u4cEDVBLeDR4ZA1D3ayItduwieyyHD
Auc8zCpYgXzJCExnZafIVAfYJW5j3wEGBAc2Iq+q+6TfmOsAs5/rKIV9wIxwjZsRMnNrPluVxqKr
86EthNpLYYvWLW02RkA3j0BMySBKfJgMLJ6hEhIRTGZ5roR4mnbR0OkrWIJrC7q4Syldwe4R7xvV
qNcoNKGcdhGI7+DR8K3rIQ2PXap/BM/tFlqy0RS4Mkb0DEnWONkthisPKwK1FHvlK9VL0KF+MuKS
4IZKuLTXqpWlATKIJCIa3oGNhU1vlUsGJb3W7g1N342+efTjniiUnjnAMVSu+QzmSBVqoiB5HVl/
q622W0VtCLuors+pLE1834FcE4OMGyvpeXtMM1zXBvkM9OyCXasGH4desoWAGFMM5sp0WhUugEKF
iDw2glvZ22EHqHFzUPokDTT2unZTZRkowWiVpvDOUaEjVaCjF5sTAXPxx2ZyvlKXfTFM8hGH0sb4
3fTQmh+tSIEMZXTa2vduNEN1iXu3dhXW1V0rJpqW+Sd+SQiChqZcy5fazPZWZqo3FMnRC4EJnyRv
H5hT4lFKJjfbjo/WJa3DyJW1aW5sU1t1tX2rWCYypFC/hbsi0LhF8qgHCuaa2roJH5VR/9z6pBQq
xnAJ9OFzD1eGiaK5Yi2LInP4wto4wcUmN1iYoxsb7wPShyzdDLM+Cd8JLMVSuOQE4NdP8+IWvtuX
nOyNbUHi+ArPYA+NRD6jmdyxnt35llwx9deHbOINIYauuMixuSQ4bVZaWiisrdVTmIpp36X+NTKv
g10nNdvnHFPUZN2rTvGQJ0b11FbTU+wV7mSa1sohYIkuTX3IE1IZqZiXLoASCLnaFJEZ61yApYwM
g2D3WHE4csqPeXuXRom1jSnwuhKSpaufcRd5lzS5KhXyes3XTto+czEeUfzMnxvqDyvQl0TXRkj0
0/GQDGQXj5Dh1n7xSMGU2yqJnppmIMPO5M7MuD3cqVLsNR/e0xxIO5ljffEVGK8lU7nXUs0Egq2f
yEyr1pp1U0wqfkoP/igSoU2fKc6d72jYACBLauFXvfSSU0aKycZH7uyy+oGOstJG9r7BaHVrEIRY
KVBuO105bNWwP5sZiRECGKYuxI22YEdlnFAB6vA4tb3duUVoX/d9LlYkiD5kyH2x/pGuiXFuH3MX
ukiPyEMhVDwixA0JlLdJMW33afFNVagWyAkj2SQbqpKJvUlisziUdRlsCV57KJj/k9T+OIz9A9ot
eaodjLCpxr60hCdYKuUWOhx5g7hOp76+x1+8A0dzUvqp2IKE/IKinhg5g2Gymr50k6Os1Dn1sI2T
2yD9HIzDjmhC362mVHcj315pQ2KtiwwFJUMxeWf1M84Ef1ew1079/qNQRiJnqyI+Bi2ZzaVYqbFu
ruKe3QudshDRfjPHLECMimuyh9scqHQ6+1rgLNFwzLQMfIw5bDH6Gmu/IkhHq8NVMpCL17P7CbT2
keL5hrRGoNCJd2kb80IcdcPCknYulT7fjVMi1TwrJNbGALFiQ8lJqijbG1eIUNugdI3IjTWd3Dyt
jPZjRUKG1XLL1902TmvpsqEP2QM614o9Cy/ZsG+lMxZrBePF/K661CmJWsvidT1MzyhHTkwU/Bie
+nVfZeTpsnx2VRHD2UmrcKP6ATeNPx07ablDyJ4BlG69VnOq5ErFstgyGtb88uSoxQXo9mcw+/y1
tby3pgG8ny8fqds32NyrM+xzPHnMVHYdXHfMQSsokOYmzNEzhoN/O8H+cc2B1bpt+nuiHC7WVJjb
WCPDm6oQ+W/YE3LyBevIYYHtKESUmg8grl7IHmCYRxmwrXxl49gAfaLG0Q/OkG/wrCK2T/x8nRZq
QERZ/M3q7elSKlDi/C5Pd/2xp6R/5whMaDo9OTJnwxX7RW1HKxcFSZOKXVtj8Ouq/OB0cCub9uTX
uHl6m3ipCOuGGO5Fad13QpBFMhVsDhR/Z5rtQAWkB9WEaCkh85QtanEfa53Boph5NaKsD6M/f1RL
tjlAxzTxBG2C2KuSbWTVPTfdEbWfrCj8ZCx4wjIX7OjFleqTeRgp6Rav3p7mYr5tFQJyvKZTWPCq
Lwqd3G3aWg9CB/rJztAhV32rIxuBJGO2dC8omvW4YEEhlp8E0Y472Wtkx8kP/cbKmKwYDw8BEGu7
4L7J8cCseh9ecF/lE++VFq3JiYvsk5dhT62MyT5MiEshj10v+sKiRIjSVaSolGZNwJQ9nhoNZSo4
/Vs7GL7CMGVW6r1DMHSDKzPYQlEwbto6mNwsQLGnWgbJAjUOyyTatY72qaJO4MfJlYcu2SWw2SFu
ckxWwQSRXK+cS+dYJWE/2CVH1fsoXwayCBkAWiRL46vtfNMmzdm3kkJvI4kihTZHtKk10CnOKGtN
ErZK+mInTMJJuB2CiJj7sSd6uauqTaKncDwr64sHR8XlA0CyrEXvx5v0bB9V+by9i5/JcXnpvBIz
O/ASoplvpJUnG7XMmMbT7EBJVz+Dem7dytyx832FrKZuFKtJ90rQEJxlQmeNQp8PwWhsGHFPMg2p
XuLHAUrT0sCqqusgR23SJKuR5RI7SKEQTT2ey8EgXqFbKkITaMzo0VEfB5pO2JAZ63S8PxsMBm40
leKUU5HGXTJw7YYzZIltlTXNHr1UnqyQEHFZ1P5+oLzHlBEC5c9DqvIM0Bl5p4HjgwWAJA6R2D7C
4SnOqZEBjcJC7XaODs/AVvsPCgHO+3Ic673VjSCPxvuywgTHbuwAkNvethbVVod9sRtow0XU6SVi
h3sb6OVTqyA+ykBstvXNNKVfMAhhPK7rTYjllU19is80v2khSYN4KHLuxKMjegMzTQKep1Qfg3HL
ylT6qubWIKNBpAbw8UCOBJqQZNpZ21AQIqD59BYcu2HBmkyW65BUlaeJoOzkP+oY4WkiWhMxOPm3
SIuqo6HvGNdVfmJ6mnLEf9ZEIANQj9JGWRPPQM10yCl0kMO6TZxrOefZtSV3jgiUdV4T1o147Sbo
++LYhdaepEpzrZWiw/QlH6Fr4hqYIFWmZEMMiEen+Uy1He88KMGcP5Cwvhry7lQbQ7jOlEJzt6pX
OdiTU64pfkrfHPo7ppIvwiJmJfcnySK/CPd5oY/Up6rPA1awU95206Gv6/Go0xph8V6co7rmmpCW
ejRTsL2lAHZD6+lB6rWyb9H6UwbGJw/PkmBMnzKLbVzCYVPYtrJzTPkxaBLzEpfbwUzlIRoTfN3D
Z1SfHT1LlI7DrW/r96JWDlRTwi3yzXgVgDe+MWwkVIBB49a03U4h4ElrHDq9hvHJiscDMrpiG4Z1
4gphPKhx9hVM8MTglzzrVtCAiKNCT0F2cXgj9nJbWx/u2oyYoC7OzdsM/IMZsiKDGp3taDawsRlK
BZSJ2Rz6DT+g3cNZW4cBFdohuyoL8uUEPRJobcWwwSS06TKJesKkkhXWXXTw1CYHdNZD1h8o4TGP
vhrRVeUo1sVXWUE1yUCQtT9up8Z8UmWEMkN1bknDzKAqtJ6rJcVx+RXM0Xxs0EwcIONu6ck4QEA3
hgDgH2d8ZAY9zDEwGvtGUgdvjdxwRfvotyOdkDw84SPfDkJ8U2T+QWZmR2N7TixuIv9sxiCkVqmW
fEntIEbNjJsg9ABmmqBmBwEjhXmZEEcTwHEEY+laCaiQ4hags1PfGYWlXcE5vrMM3GhaMHX7txcE
xwEsZ7bltXONILPTbduWck8NqYLuqGq7Ui9vG0erDjl863jq6Mn7pX3ySWdyba76bukbjO2lwAh6
hZtwXQdBd/CTsdiViUIOWZQ/eYlquoUKjUkNns3ktazHz5lXt3spgbhVnn/0Zqp3ozDw+szto/Cv
61leDDjIcoHakguRKhaIRg54KxCMquDqFh+g2SgfkoJIiCBLHspgVIjSzhTiuVIWRVi9t0uyXTBr
iNnZlqQ0Fz4uA9xbQVtgJ0uzk0A+veLPVnaJMn4x8z4jhyUSN2qgbJiPsLcVsIsWx6fX1NQacSft
FoBbq3aItzD0rAAw4KVnqbWjGEd3TFfjfZ3EwdoYmgPLuPJBa0g5FOLawEYNjYZ3t8r0D0NRbHMF
eI5B5M8mRA29EkoqTgFOhcSHNOykdMw0645E0IfYVI1NFjJJVSbF7JEGWCs3cBIoZE5KvWOk/KZO
47nRRLtutWa47qF7YPRqa41ZvrZYW06Adus4n0UNLXoJeBcWfEmFgMgT0vw52BjJUhiEe5yWAA18
a0SFC9Ezg3GzQ3UqHlGtti725AHHCeyBOKzbWbb9KPUeXlpd1o8DLqJOT5/mPyLTlOGmE+QCo/J6
mLopPIyQr8q5+J2YBQQMEzYl1LORooOjnaugAe9F8SSabZ2EKKeoQIJ2U+Pu2vtq+qrqj31gI4d0
eQtGoqZxAC4FZA3UCCvOXsKaFcUaZgYjK2y9YWquwF3lZLwF1KiboHKRtHk7nGLsX5K23ji4HXWB
AtTuJns9CZB3MT5hxzALiqH2xnYK0EitpW5qbV317R33GR4XkjnxPo9kXsbkC7DoEpeaiuA6nkpu
fB1ytDOg1ucDU6jWGffokc1edmE7W4TgMwap4eFrsuFhrNEhWKo8w4gmVQB92cHX4xhPrOwPrV1e
bFORN5mh1q50CJeLWKE0clSJWkxUZkSn3TZ22V7wgrKfbjuWuU3DKrFXnko4ZofIS2jOUTUdYbxd
I+1Jrr3Zp0QI15Z9kHEkKN2BCtn1cNHGejtRVtc712/DKz+avvVBkLhW0zprgli/BVpg7TtPuxKJ
ZAj3iVfw7QYzYVaySauIw+5Sozj3eu+vuTMOUwiYTW+asz4SGFVOvH4OP+EjvlXGK9Gy/wpzcoZh
W9m6RhlNE+lWCey9YYQepqvUvx8jBr/EzFeqYYzPIDHYA/p8qi01vdIDakFxE2SPtMLatRc5H4Ep
shwPyhZanSV3SVSq69IAMqdO0bYAUvWUkHEJhc4ClzQW6T7DG34ju5otUjdse9zGn+vCuQBoGWAa
sBcxW2NTlpGD/1irz7WmFUxFR0z3yoNKyjYFOPUTfCt9E1bxEaJLte8KlZ2339+imXikPQOKhMvL
YG5/UUIIshaBCV5BXS+1WXwUFXHvsms++b7X42rmDi/UlFexEQ4RHEieIIM8KJKcXvaYfbCROx3Q
d1F49Gk1qVrVbGi2nL28y5ESfyjaEKxQP7KZE0+pr97F/AEyEDpFQVSQoQm7J8ohXg0ScyfwZ1zA
xLnnWXFIhwo1Qppvppi2GPATIoZ6uclZSs/YlUoOu2wILLeBT6U27XH5xDfSS+hKjIWbaSSGsA16
AjDQneMyrWedByVTIF/AZ2kfVqkdbStSA9IQY7s3Zmzvut7cNJQACM8Idz16kG2v5sUWepNB0RxV
fZOUoAUdMgmN8oXgjjqI5QEHIfESdlXtl5sQESve/koLdsrErzVMWxQY1mqM7Y/9/HeQn6wepqM6
VXe1xTlDW3cj7PxLO8oPfkFHrw+0ZH6FM4GrCgXYufhZ9hjQQni2dGHYMU6q58ABWqs2eapxq6ur
oc1fsLX1K1A7wUngaIj7cJfPdRsnMtdGqpyLeGKlbwrVZaTBt9Y2txp8/lUxctkUM3O4ZRp/k9Mb
srqJfrl0zg4oQYgzEFL8xgvfemmDQw/Sr9D0ekV+0oc8QNI/jFsvHY6ZltB1Lupib9RUZSlRJzvy
tbliXn/SMOtuvK7iWz2nXFPzMbYOcdug2HoKj4Qejda3LA+MAylT6crTgups2Lw7RfaxaFVcWzK4
7XIDnb5VHxTcpAd/UJx121IrKYexW6XmRRH/l7zz6I0cSrPsH2o26B7NNkiGVYQiFLK5IWRSNI/e
k79+DrMHA0wDs+j1bISqQilTSQXf+8y951b2mbSADyZxIVc7gg6vrlTplX0cnccRWChbttqziGhM
10/fYr/DxGweOzuqA6N4gflpkDEYXqyZN6grEbYzdDqh7ddyQqMEndK8LgfH8Y+yftAbpbgkedFs
F8OavNp2r5GhwyAwWHom0AyfqC3lFnLGDNb8zI1Mf7sAMhSFPh1ydTmnyzSwBM6GvVoPxONaqE0a
86YY8oFVdrN3jJ5Yk0nrA+HMyw4BMzAIJh+N+wQ6pDwlBuBcqyRZrZbEzzTgdgc9SY9On5y70dR3
dmz8MGKwD2HXEdVBH7wkBSMZdMnsNB0GQQwXDOXM4KnkXRUlRavyp14XtpNZvCZx2G+0muT5itjw
bV9lwu8wF/lLC6S8XBd+HQG//QroGAQs99ClQ4JX9AM05DHLmwgsEcGxNPA93nUOjxCkA78F99vs
yMIzqnPnVPoB6+N3V1isyLuXuYysJyIBX5Ao1RdwPOjJ1S7BomPSHJEAtNVrscWDTPZcljJ0AVR4
68hF26QOap2GA1dBwD+QUYgWJX5pk6pghMXen1ws8ruXnevAggglyJCqJL8YzeUL5YYVzQyFGcUE
Yvow2rkE9iW2rQSAItVyV6rONa+oscY1MlrM5rg1Vsfavy+RquY+s0WNBfGaC5xaJ9bf7y2LuHNz
YORGyKB81LBAbRsd3dA4h+/aKHvPcpyWsZv4XhhfbMoxh8ClU0SwsoNJlIm9q8AKhDYKUZaYUuhW
Ok2m/gf78XEm1fGswBlIQgv+csI5nPAvhWhQ0K8unjAM7LZKaTEHXtNZ+KzwYiC90ct5q072mRvy
Ljkn+MwQ+aONxnwRav1ptumMyVlzmFVoJ8B7o5eW7T5UaUdFpXebf4yZcLDx93T6BQcef8OSmF4W
Y0ssFjX3OAU8ETbLO1CmG7nn56rIm5OKRJ5gsOYvzNT4o1FRDxhG4+5RBn2LyIACOqVfuloeUsQA
Qbx07kWiAYDtwpiq/oAw+UpP6mxC6Zr0ZJ6r5cWxciDiSquBK2+GaFxRQdSp225HWOcgCJv23TA4
201DecvF8jxn0twAV54ftIGBSMHfhopOe76PVVT54dQejIZUn3RSsMwva0EMuLdhenrOSTXoe4iX
5YCbF+H+bgp/wybNX8Ce/2RlgsRfY0zhOOxYI2e7tCO5orq51yQhnhwl+LO5KME5zWMMsaWoIQL3
WMJgfxi+5v7MroOKgUoIHT2eycjUqz1Ywud66agQTZiljRjftDIHIABiMFuQ6qM1bn1FCe8zUsSz
oTFU/4ftMoUybmNUiX4Nr3GU1n2Jk3dCCaJt5OBcTnju/olHhutjqqDeU+mGzkHOsdw7kjuwmdp9
Y6jTEXvPC+Emwy4uneW0GPfGol6wiDPd1TPBpmNZ4k8Iedd0lrbruiyoE0MHWW7X17pzZnrN6Y3I
kcdsmF8juFqaQ+kbd6+9nhBKTe4YaI3AHuVTQhz2pjGBoi2M4zaE3NimRCJIyvcwfhYVpUKtcY9Y
I7LMrniqmGT5w+gS4Zu4uWdOeHWZuf3pEo0tW0vTZhIjqwPzCEqn/mbwh5tYPIYV1QyWSvJRvgo+
HN76w6QUd25mcvsaOT9l5WwMw70TsnBvOnAzjKyMCdC10xsTJNkC9LT9OC1Y3JCXTl4fu9Ue7lnu
EQA4b+pSfZnNpLnrRn/p0RyKtcptz33Zk+5mVTAyEpuIT0VGgcnpiG4IVVDa179ZPWTbPJ5Itg/7
Qz/FD/Rw4SVqOmUD+ZjDBz6r1i3fVT7yySGUlqiL6DIkjHtivJLkEPwpRwaFlQWfyv7sEvFeAFAY
pbOLJ/Rf+Bnnc22pF9n0LC50srTa+Tuy2DakefliDjRUdTHc3DGKDplD9nbHdoiaY5sUhuO7UMKW
avY7fW1PhteGZ9ILSr4RxUkz2fe8Cd+tVnf4sVz26mPyrXTR3WY4tIGtU2y7ZKHMXq6lCq9S79dE
s9KgxmJsNLUp0ckq9zIT5HjbtmXpU/c6m2jkXCzDwr4xv/Uax7gqNXcB1aRNhcG7tTiVV0Wl47Gj
pQah6Z11JjH8A0MSAHvFeQbyX9s9sTUA15F0/Qf/oRzpYsSG/vsDkeDVBDtOzhkrzFLbjWI6DLy6
bntp8+TcPu0cY0TIM1+LYjqChQ032RFPsRKlG2xkj8swf+rYtpPSfMWK6FfgkrtcP6jLrxm3O6mk
0G3lcx2po/cfqsmEtM4tWuvIZpHHzLiqrDu4+eOYpc8pi0I9E5c+xD3/T0LwP/Ky/H8pszcRVf6/
rSwP7DqSz/9LYb9+w38p7HXnPzGi2ELVcI2b1uqX/C8Xi67+J54p7LarIBH5tWr8HxeLcP5TRXnL
Zp5xpqoaLuqX/+1iEeI/+TMcYQu0MRaKfe1/IrA38Kj9N6GNyQ7URbOPdtTCk/3f6SCqpClCOGn5
g7ns4jWjpGGvgVAAMi86xggWnYxOioqELq+Oi3ubjRUNssBc22nNGopxaPpDOFdPTJU2YSMCUTBy
LVpH8awB7xWZG5u0pbxqC2YtLnSkaOktrNeK7vVZ3Xuaq1hHNX5Gg3BlBqe95pb+aEazB2rynUIR
q+PAvSMhppDB/jADcxXUnyFUmdPcG29ZsqheFsV7pI6dz4qsngVNc1FcY9xcc4YYs0ZPbUvlrk3W
W6Yz0Bgaaj1dCg2kxvgAybrwTdIOLaX2kVKci4ij2qp9bSqRMjfGu43GdQW+s/lR+6BDZNuiPstL
94vIgc8l/1xS4ycyu63ZrksNcm1gcnfK8GI11cEcWUTpMTfFqMitGmW3xDQulkXqRpj9zbWPKaMF
r9xlwHMvvBlJy6bNws8orqBzf8XwY3slvIx6disVlmjxcugAerfVm437eI1NV4izljaQOZYBBSsE
R5t3VrdKQ5VzaZaMlMlqIheHAAcWnw0KjKJUfLOkgcrDnWu9ADWdgnpGj9RIEuZaGkdhASUbvlo0
hzL3xjXwhB0ftWS3c9X8FdDya/rgpOpfdHPX9SE3bDIsd/7qXIp8SNN9WNG7IBVnSiVnCAg2yYaG
9TWo8b62s306nuzBPJuJ4o824miAvG+Z4h6Eoe66ZNoP+IE7Uz80tnEDMARxbAERaBJVlUOV41NH
6Eno7MMkyln1Lvox4//kQGgn8LPzOm14qGcLyeUinuSbW7ygY6Is5e9Jr8ChKLHyU5SgCdP5gzKL
JcAaFp3THRXgOc33CA7zRhvBwQ2z5aW2RG5efEJN2toxCtZ0xvmUNfqpQiyV6zYdWzdQgjfaCebL
yzCgC4DDXF1yCWqi7b5VFxSbTb5V8ylVYi+m4ad5ibhQunZ6JnjLx2OFlCkufaVC2DnAFNlaS/oo
1P43VMrAlCRQrMGYulVObI4ppJss2Rmxcws7kivNCBVAHC2AIWK38wD0vMcgqjz8En9QRIkAXB1L
5QWc/FTHOxODnZeIpPJyx14nFcWprcDfjrsB6ehUFCydjir1xtgMPiANLDifhmDq7Q/hF6l3O3ZS
SGhjO7moIn/IQageRhchYN4P862o3eagFh0egL7O/DAL3YNW5LQN+lltpcoDR87Uan1zsbPkRTVz
8zmHX3nvUe3bfXdCfX7rFIwmDZ7OhJmE6lXak4soFgtEzffLP4v20FrlKVbYS/Vw5WP5TDu/iYf4
eyifYvXcpTXM59wTrjxJ09qbhLsjm1yKBT729BKRM8Y3sRekOex+axsXBsEX7B83MRsNa3gRqLiQ
925GjegThdJh1C+Ua2udvuFyjfT3cY3Q1MlGD7qIIBJbvQ/MD8mm3QjxGarNts90T5ff8OkPTg2S
rifeTi+D0AxBTOcbBQ5JmqMRt8Lr0J6tagwaBmtO3W+kBbqwUejXWd8vuwkfwmADA7IJX9ZvU/EO
xpFPwB+j3OsdGKWl9sPhuVtOlQy9jA9Mql7CSL0uxa29AeTcqVl8BE+5MbUXRQxIdjYRqSSCNOTV
04eDyUbjiwvolIyNVxqPLqnmCvISo/2IkTAs4Xzj1+QlLCZrfj7g1d2uMPaLVm6S6gY/gaKMAHCc
LQl4uYXCKo7oLphsvhX19ExkkyfsaTsxlms6w1eQ61Wa4glKLmNdIHSu+Tqn2RaXFy6ojI2En5Cw
BL3wNdf2qIKY9P+25nBU0EOxd8XtXh2mLg4A23K5vJeNDObmjZhnUFtoLOJg2hYKozpIw3OSXRwn
CSaH8dwcvUZjcpWTe0Ce1Rswzr9rOArs1ZZU7HLBUJONRLEgLBpZ0SaE4DWtx73oJQ4sttYMkBkQ
y5R5Hfia7ihD5uAlBJn8bXSSe8c6xQKgtejRR95/EuTOSEM/WIgNMWAuYO4qnwyQyH0n42c3JAMx
MHagan+i+LeecbTMv22XftdE58yTtRuTW6LZz03BcYiSfSAUoRkQUOZEBegssbjOhCzRsv201LnS
Nsm1ZR2T/y507MYidoz+ak9rWHK07TlOV61/itKpvJHG40+xH82Qm22a8RlesO7+4vb4+Pe/uUyH
6pDBR1pfrYEN9KVZ2PszUkFkNSNgq0MdlZHpoHc1an0rS3L9xoknFb8Oi3Fs3AYZEAy+Rjp7QOMe
2pC7yMId8pbLOEKxtf6E2keoPU5gjfXiC2G5n3AHL7Q0RIyxav9qk9eic7yFZliQq4M9ZD07UOcw
lckUfVN37FGB6qT3oeh9F1pMoz8Bo/TzDJ3iO29QgIaSAftyVtnaTgeNoM2I2WWvlV8SaqQoum3u
orREtzEkr2GXEwI0BWOib6ax2M0sugfxYeeTl6s82oQmHJm2ExSEcERN8ZgwFlw0hFGMVxSA/jgU
5X6282MDTKaiMY5YA4VyjxBu1+Pxza3ukVG7b88goq1Tq/y4nK5xzZUl/hYceWUitk5rMLvuKCXm
97xDQ6Yj82Is4/JOa+PWgZoS5VNgRo1fqvWe633Xp+Vunqp9xs68LCUlmyANlHm4Ppy1kF+b2siv
0NgN9fAhYNoXC+7EkjY9GtynctIeaos7KOdixEzG+v8hLYHv5+5vhPQoDO9pEfslnEcLL89ZAVjk
VaZ1b9FHxkgwEOZ8jT0f8BjuoT3NXmzo7jmXaJttBWVYcYfmVSMNjRAdY0Xx8lz9Qx1DIRmmUexN
LSM6Y+ivBgMTYkA5okf4p8B1SbWOoqPNDGtT/Czp9JO5ZrQVg3ipI/MaurU/8Qlw1HmfL4xfYbgd
s2GCkUCsVqENT1GyeOi345nMlCh6yGyUY1nlvCsVrarjWPvGWfwIYEiC2rzXEryDBZlrMbDJoSXu
uV+ruXX7777oaf1I9QgOdX6C88e2y72z7/YGRlyNO25lAn2N03EZLrV66gz9NzKcn64YArsFZ9XM
x2ZUfhqC1ZdKehViiq6sOQ76U1lNDjiNd3NcQytQTB+75YIjJbBi1IBrnFabfgtATW6Rbe2ZHatT
v1nyB1/snnQlrwsnT2/JnncY2A/8Af0U9CJiYHcyZ8CaPUO6mFZbw2GTP04zOxwEMfFt3XKHRXXq
TXZ6rI6Qaj26JoVay5hqExrseFG2QNF3CLgM3d/SLR8qZtsjEK1OZdzXHXLIYCkKvdLWOBJBvMLF
jvUTOzfOa46sqtpzSPMWkPngVBsC50D+Gevw0Mv5BziSGBVW7SnTtvKO239fKtMrKx1wjyFDA39W
UYyXBLaPKSpfy+tf63j1uP0kWblLx3HTzuN+qdVjpP6pU1IB3YqPzTMyqv1UE9OmzduymyGfV/z9
OVDhgZs4e8bEwq2PxV18loV5j8sD05gYfxsSvixcY81Zg6K9tO9ZubedZ/L1eLoohRBSxoPpMcEN
hlHxmgS/lZke+cZtVlo3OLNyA7FoO2KSr3oT2UDH8q56HzFrhNE3r+lRKfAzoe4lX2KvUMbHRndz
e+qHkKg5rRKHmvxxXe2ZI+ryLxpPP3Wmpxy9ZzRymSRsSTYkHjJFnnwjJR9KUdhQ9a0tb30yD1sC
1sHFkBG3gTtE0GKmvA+V+eFgCQy44K/1bNxTi3Hlil5EH8hHMXtxUHSEZLUv3x1jrHx5XGdo1UDp
ZelojxLPhcwSwxlMwlejpxSlti7jHzBAhAn3a5FD8AEnNlIHnh1HpzcbN4HGKxp1qDc/hXzp7G6j
Ed+2kNu+yPigOgeTDy/Gi40uIIOr0WfX2VQaKFSxCMAe0OsnOR07uKaqY3phZQfSnCEjP6S9xoVx
ckvnYjEnVOVBmWeKrspLlvJpDBHkAzqUHaULGhpW6lLtCSqogrLgTbGF1zI/KZHSuTNbB7Keupme
bQjIKnmpp2G7uCOKYdtDw+bpGubKpXi0wc7imkKc153zs9M9cllysXAPhQnYsug0qW+dtRa/+3Hp
PqFiwyvuD8k8PUVCexDVb5RWm5C0bqqNkkut47Agdyz7JImBtx/Bdfq8ItAMEe/iNGcGCqC+cC5t
FRJj5EtmypzmsFK6PWGXyArEqY1KT8PRUFCk5MvRHo1Tpr8mVrKX9ptGs5SFX5CiIBfjHy7Fi6ry
UR0XX0c9lsktQYaXuIgCu3jSnE+QdbBSyHU0vpuCWaj7WWiMOZ1dviETZgi3y1Yaz44qrmkOaDw9
qGTRFc21H14rajAh2JdKMDddEIr3NcdwsbixU7lZOp5qiB+VaZxL0gaKdQcLwdQ9D5TNaooDh6Oi
Ve5izphR0gfjMtVIvBwUnm7r4jd/W2rJpez4IJw30fShIF0Ih0fCv+jNIpSB9s4M3W2HvrVsSduR
0bYhTYEt9A4JZq66iLApXTLbnwtCshBHUl7p87mSkWdpz4jbmfaSNvJlSZak2o+BHE8pJCPBfbI0
EM2QfRRoo21Sv5jmNzomFUxqsnxKxv4ExleUPQm6aDf0zmeavvKxPGv5tCnh9Uzz2infWRRYNmkC
cTJRSVZe19H1YPCwXApDjp0ZXs2TwNEuQd5aVQQw/drAe6x14wIxbyOU7OLG7kePZ4R9Gleys8ko
O2Z2P9akk6PdbCW/Q+bEh6VHVJu96uZvky3nGQyhIZsd4a1+YpYUW8nD0GN6GntUOyycDroLWr2M
CduqQx/NwJdIk1umVGwpOCVHRfihMDsGEajoEfDcZ3S2eqzsYDW92YKzoOYJklixqZByemM13ho7
QvmfushVO+UR9ulWVZmi2y8JCLB957CT1/KbJLWFPCvqQ/UlzGYgIQJ0cBlMfX4Mjd9mLDcUplsk
XrfU7a4NBaeLxHpJ5U5p5v04saRty8fJgkJkcXF224rDz3TaXQRqVowuV4uyr61+HRvcZm6fZjR3
naT+nosb87LN/N12YIc5ruiuWiLFmUkrSNl7wksd0XNLZUcDCgFZcYeIJ7Rxp4+Rs1WPHL+kR0Cn
ri3YKpZvI3OCReRHM2QFbXxOfDZASrKDJn+sxCszIfCfNo1hXFQlf+NMwDFy0GPnL0jG3WjWPiL1
TU30poYMbVmjIFuyBKOGF6X3lEoGnZ5iKFuOcxZfwvndGoBPDIvwi+JdRXqbdtWmwqEwmOk2skXA
Tux5ATSKxTmAD+c74hn4+c52daSHH675d85+ZiK/wxmtlxC3lgX1ROSR6JH46+jikSRj2bTH+moz
DYpQ5mslshKl/4QHFegMuTbD3AXjU6bCSydMZQxK1wG1BIyGqF8N3bpdH5VO7GWF86RT8+3IvsWr
ymHxoiIIlZGtvU0Ea1dbPkn0mIa1/jibmno6M4lPfwd0IYp6eLbql9T+IRslKEfKzoawTjJtwiAr
aVxjhBSH2NXYwSoY/9h+x0791zD/Gqm2MUz5YNNqT6CySwSnSRTSPdD3WwsuTGlfrbnxamr0PB3/
JKXyKlKHm4HNM6839g8SNYAPoLIfMRu0x4mwE/JCttbI1vlChRGoU0VRPO+UXj2SvbRJrOE3jjLq
bfPQ68eSyKvIWOHmSNTza1Kb99qQPLz7UpR7zfqBG7RrxF64EAec0GcwEzjDh2XWG4VkIte9ZW3y
ZPEeTCaXfEXEdmSChbfKy5r0bdFGCUt9DpH0ZBElbeY6f2YoQG54VNFdm3Z57NLlh3Z9My0FKxX3
mQyyusWgp/tW/6AQIMy1Hyq/kFAf8vBdx+NDi/3vplTr9E0hiCXBhTep2V4UBjcwFYT40hPWQdm8
tce/yZRSMdpUiWqJt27Z9ubvNJyR21dM0DR4tdqO2v6CGoeBLC2azWZ3lWVT5mt67hdteaAdYnv+
pBMmtNED3MQIE4ZrV0lmavH0SWDKS6QMiOIT/i5HsV8a2byScf+JS/Dvaoo3GjqzJYMaezIKxxP5
H30JRljnuHT0MPLQdJHzY264GmvelbBllKHkxCXmx1FAtmTDpFN4MIb1KtG8sS48r6xxvv2kpvJ1
pGVU9b0+sW92QRt2D/bMiLo7T7nYzZpOQZv4dVN605LczPCeC2AM1MBx9yYD1N2U0/gVsdJniCVe
CWox2x+M5JeheWZFzq8wppGmXLax5k0mEZZnnWbLiMOTnmBuQH5beRakWbaOjedW8V6PBvDcmnxp
4QZHuQBcmZ90yW88wyJSiC93dk9K5vpuXT4PU/ZTMfFR9PJeuN3GTKKgPdfpdz9Camd65sb2VgMP
QfWlF4e4VYNhsHcuAGUeBFLM+WSSC6FzN7aInjSSzVvSYMkQRAlzM+Vrq5abjIB3vX7F6LAPixrb
1Mi78Z2LP/i+L1X2weM4ddZuLl6F+SLRS5apyeDhMy/rYMZa1IMA0eN6Q7hVgEibNEqG1u50oEsO
x/4+Ss6J0kTE53iZrAHUYiRJF/fikAop3D+pdSOabOM03ylDj3TJOMK7na3Vf0Wu+WZ2JGJ6P+II
s1pCHxvngRAMj5gSAume2gbrnTK+GMNOcSVZkyzRKU4QbyCSDshFZIJU+XP6J5KvCz1HLP64gsPP
0W6hMnht+rdgoUA82jYTgGIiNiJOfIfe85OMyQHpYXPo3WYKCk3AMrUcb8bg07T2rtWA2PTyFZbh
ca70MzX6tdXJc8iIlvDskNfeqKxjSwL1hjRgZZtlCu47g0eltZgCCunoxxm44KAZqCmVSx05z/HC
FoJGnLcvNx+bjFpNQbY5tD3DPMd+6JWoOqSW+6aRkkkQGSdDUrznpIsjqhk5X1hnop2bE3z19vzJ
bhZtUHHk0pxv7cQB76TJm91pZrDYKeUoAW7ss0lmw9Vm6FTNedxpARbcN/DxazlJqB/HFBfqVcGt
h1dsm8wHsuiOGZ7Uokl2RdKv3x2QTRcUFnfNFA079lbAVOejCWEiV6NjzsRJKbDz2QYNqP3GtLVt
FpLEu3E79eEmYqZnp++zrhzMTq+QvGWMK/BaVgSaTrESn/59YZrK+jVVH9LQvSWkTm9M/UE0jdxH
QMpcK9kpFKMRqBKi6M962O/lEG9r43vkxmdNE0ebpiJINBVbHHOPrlU9W5wqDciVmniLwvmyGnN1
4SIXQx5nEFWTDrz58oTX5r1JlG/ZzUEVUfswwUVesI1wEm7yOOf2TqeXaXLeHFx+nj5QAs4oeSJS
3QuXoVPX7nsHMUCATRE+wgHMAhUpF6sR45k7Nmi7piY9xRZHUDV5bTg+8OAfZolPIHkv2Li5cLFQ
1ntGrAdQaMkq5Nbm01KrPaK8aTMMpGP12wkeri+IxaZ2LSlWZ14IRjznxk7SA2xLQS6Fb1Y0y8h8
o/1M0hoRXlB8xXDTauWH5MaOYTf3lxKH4YMdlkGtEtEWmmp26u3xsVPWQAcN24Imz9j8tOd5fYsn
q9gz7hd+Jc6Z6aDYH1tGSZKpsIZfuZMuRXCET2SAIlFOxBg4VsibkY3WXsmNJ3yT5VbPrX05MzBc
CA71ktVnGJFKGE6BkD2iI2xz6Ww9LRGxxdL+NjSWYxMbpos8dMCGjw6hXTNoEQ2PGXCSvK7Dx3IJ
P6YWAkzdcJuT9YlmDQ7V+kWF2X1Qapo+Neue1ASzqLXkL6ZEk2lnd9U+1OVSkRUvbkYMSlMjztUC
ljMOwz52ht8OMjP4j/6Qa7D42t4WZ6c2N9XYE+ii8PupXSZGWKG5KN2hOS6tq6ODYFUxs9gYankc
sTIFrVMEsJjCoyyrAU1sDkO2M2bSeHt/cEZOez1GsBRyC0CZmTzT5BFKPu2QrF5EbNcHd6gf5Bqr
oxs6b69t7hRyiNG09q89srIAploAesPYpLb24CpkwvKB5rXO6Gp7C8s5BfhoLU4Qyab2mxml6JjM
LFjqId8sg8Tjk/eHzJ4ysop+HbRzQV9iQg3xaXvRVH7abDfTvIB9v4z2dpVMiLxzjmGmJIcuTL8B
MhLB3PIgymHiz+Vjf4Jv+p67ZvHgrkOojIIP4SLl1ciUQeMOwTGykVSb5dAv16VUykPM8Dx0JlTx
o/qalcZqq9dVf7JZTRcmn+sh1velHfOb092dW7HVs8esOljrW9oEo2X25KgVJMcadsnE2QVihF5S
iTFNEq1+uhpLGF8IA9ql67oriZIva3KNbVgbP4P+ya/CfZXOtC6ldWCvRfFgRj9YJdy7iDZjl1N+
582WeOn3wdBRznMDyOrVGUgedOP0Ixk02Cq91fq6yQ8k06HjcfKDIpu6Jg3nrJmauFIcNpf9BBpa
nqFVWzlDDBc6FwZzhdSe02Cz57IMbdgRx/Dal3xfiFXIa504CVqimpArLfhocAMU8Q+6xjuVvutx
LmMOscNr5MafCg4yuiFA6ziNvL7mU1ib4UwjHT9mGEqoKvSrm5ONJibEAch9XwajHzyrJ6cpFeG1
c3XOfQSse6OnAMDryGEXYWZo7eIKmKPaum79mdhO/6dt4L4I7E+1HVX7Ticn3u7wrwlKSkuXD1Pa
v0G02urwl7FAx7x1i3WXjrhmMSyHsSDJMdL7Q1qMLaJzlu9Njgyniq08ED1SYUXFRZzP82+oIbzm
k3/IqsVXZ06WuDd+TVbkVKIkNoNH2SJQ5OwsO9oZxhH/vhjQMXjgNTNc8zpqk3nq1llnnxTfStT+
ThBdDLicrKZQxR6bhvBBBD4TlZwRT7TupAlzbzOd6DBLDh2Ge3vCjFQatxEOAsJXxrdT3RHO5APi
cgLHMSvsg8UVYHyL18wuH3K2r1qIsTAbaWP72csRTyG+jJSDIhtIBKYdhBYJteqIc5R/j5zShBwk
5VhOdbgny/pvu8BoM+uifnLwO3pprRwXNeKzFofKVrUwa8WyezWasGZmJI8N2Q1LTUC4wq5VOjZN
GfYj3+oY15JOtMxqj0YYD3WW5NHOSSMKlT7DVUueoGKlu1JZXkoxPBpl6HKf1HgVFRV23ilTZLHl
bIuCcZoDJl45Ysd6dbR+ENMw+qETfbFZouZY+DDk5KzOpr1FJ/KZV3VIHHp9DWMtD9Q+ZqG2NBUu
xJJyiUZaN5ihZxKEkMWOCq+cjcMGzy13SLcL27YhXpn8cCzKfo+JP2jaEaN9JnIfY+K70lV+LuF4
NY3zNjFqAtTglPuemywPyQ7SUKnojCF82dl3MPpPkZkzmqvGQwQMb7Gx5VquRJIxWnh5SgN4Rq43
W4z0dIuTjL2GVfre1rc85+TiSGwS8VyfsBtCs8HRx7traM+WEQZNOOoHMxrqLRF7d0Up/iqD7J9K
G4ajPUseSRnpPBcbI42jFHekhdqToIHx6o71wKj31r4udYBSQpyq2j3wBJXdHOZoZ9zhEjvti5I6
3b5o8hmygjD2mavn+4nTFrlOLo5Q/JSgLfDW5IXt3tIhCmrBDJ2Rg/bcoIqiD5SPNXkxgdIuCAkF
tMxw+tCBfOxzA6XOUJXfJOxGH0uaI4n/sQcEz/MCSDCrQVvInt+gTLAkDlivjJkzOyRdcPvvv1az
O9F/wpFTzOSeILUkZDWlNEqwEAyaUBiJsZ6r2vidt6nZNXMFrVO1iuekDvEMQDWIgE4fLYkTY5Yr
hlet62s1QcWVgojKyNDqKxWyn9jcs//QgP8ggSIPZz9U4hGvN7jvomCg4Sqxdvz3xV7/U2LlgP/j
ixAlXmRczAV8A8aCYWxstVz9yvWS5OGRcCk8O3tldvqLucDDlsSJc6kkVzvV9xNz52OUcxI0bLaC
BD7XKY0jQHypL6k/7OK8OFF91tYveUusqJGqq+2N27ZPZ+VitUn3PMbhNoaD+DyayGuE9WmAunkO
iWenPMQahrmpDPAgCCLtCUXVVjcAigQoh7OYdqNoFtKaawxwin0RrE2mbhtmun6smjWftaF1TJZM
3rQYq2VX/Chu3ZylTI9VRKtpA6zsLCV9SDrExjhw900/DBdyLoadUcuPhfFaSLj2Ndda5ForwXGp
pt+8Iv8mynTu6aQoXpcIJaeMRpvXQpiHKHb6INe3xrAw6bMjM9CrqXkuavNjNFb1cyEKgiWj/FVY
aexZaacd/hd7Z9bbtpL2+a8y6HsG3JcB+ka7ZXqTHTnRDeHYDvd956ef3+Oc6c7Jeyb9NgYDzEUD
ndOJJUtkVbHqWf4LtFzAHXl5apQEM8+O6pBrFyegysWJpuw6G+HTNiYy4/itOk8u59LOgPezhYtJ
8TFAI72M0edodDdcJVENOy7pd1ncGAebKuyurKp2a9g2KmpG9n0xE+Sg+0OsmgV+QfWyQUMUZjIc
Atsz6yPh2kM+jggptpw+lVrRakMY7BbT4ejWHozLMunzNqIt1eJJdbdUtXKnyX9SlB7XqWZ+TkgN
1hMh1H0bIZOvJza1JzpJJtIj9x8/R9eA5HXAwLiYewWndSgAjeVQ81IRoF8jL+iS4ls5OPHumrmY
HqDuTA+Wi1udrpjnpU1gZqocImnldTdmMUGR1XQwUXke7xOcEkMPIwfddqiGVKXnq2kPt4vYZatD
8QMbLODcgUB7B53NuPXs2aBGDNDbLlT69t2snxsjQKWpEf5a4twbs/Lu0DDl1Mr0O2vybGB6CeW8
obzMlKDrviE3TGY/mrzO12rUcjqqnjTZ8vIANwatJxUmpxbzAjJ7z3QYgPHrs/K1I5tNlva2Mgll
x7EFxda0dO7BB9RB2EMYV3KBD4dPfWMBIoKzbhG93kC/QXl3xEcATnyyUQxQOW6LDHBFmG2j6gf4
zvjSTT28a5c6V5jD9p3CYvQLtA+RqQvRCwEA6aAgUS+3tdEfetOEitEm411bxfoa3Ft8Z+BbkFZO
i7ZrvrxEC3pqoR48L7BC9qDHTDT8PHQNO8K0sbxLA3s8Ozhz25xAh8TwUEPILed+Rl3z3gsoVIeQ
jgDHWPStQeo9hcZkPerZukw1+DOauWBhisxdkZio5GDiXqg3VtsRlQEQW9t4CMKbzAgmUGOgoIeh
E0IAtQsWbUh32Gjo1IS7+n4exvpKCWAlV5DNcKtSy6MxNtWXRpIy/Gb7CSDlAkfu3kmpYvCR435y
Z+MGg9B927YhHPRG2zdGc4kCw7hR6NAhTNpQ4PYgRQSx0zwQkj+FsVJd4xOr7mAcpSDwm2w/gSFD
goiy9RwEdzFQ9jCjZjLVRby1USE9jMWElkmAlXeT7K3epc9rpuaXGF/EBAj2arZQIjBhTW5UPJBp
iA5vTp05X0JvvGkD+8610dCKBnocOIShFTbNkEQRP99ldULiuLX1Zb5xB3OTTuqA8Y+LDLd5yhEU
hSCaoWSLolHOkb6Cj38/estzXpG62qFTbcchcDeGAr+/mejbdCAoEKcr2aXH+QuWCvFnfnHVlOpd
FcfmHep4z3pQvhSB+jXu5zMDhGADmo2U4w1/htmOgzOtsTIbbwu18j7bebeJYGZc5kGTI4dDc8Le
jxJh7z3YSJItkIfRB0KvysRzAfXv6kp3F594JNoNLjwcaxi+6qhr4sCMMlaTWU+RM7TQekfEsjQb
y5KYyGCpVmlUWFDOQxqvmu+mKYFUDXsnaEebvIjiRc5ugCvHQE5G+lGJlkrXqODadDW/tqws2xeC
/Eo/BBF7KFGtUea+OXjdviKeNWmhBaFCf8WKNuTuAN1TAz50Wo17XbWv5nzEb2mAcJq66VUaPHte
Zz1E4QtQ2nPrzNCgexcOfjk8ej2c+4iTswnRsNNUcb28bpKkPSYpGB1kiqL7SX8E1p8fzBHggdM5
N0CQxtW8lB3W6jkI3T7GX9NYpzB/kZuj4EnppWkolYceVcK0810Me1Zu8OyQnq5VvGN3s66H1y39
+G2mUuHOh8HwU9y6KR0WSD2UjbHWA2q+Fj6LRomUaIWwKhJkiMCSOwIaPqFIoVHNJFnvCwTyksgp
tqFrChTEaNhYaBm40VPTBOXNBFyA/lEOAUAdQZRFvQrmBQxn5RjpyspYzrMW3+VzmNz17m2HwtTe
pDQMBRRO3qhUIlW3FFcx/Ur0pDzfMufbanHdLUqH4m+ws7hgP9Ze5tIobtNKeelVu911sxOulNGB
j7XMyB9F8bcp69Rj3iE0Bt+2yigAd4XvjPjZhiE2WrMaVlDiivzKC4ejMTwMEwzJVDHtjVZflVP1
stigQN3pUgpsJq21dz3RoWiO1DCTBAxkF3c6b7xTU1HdCugiuAb6aDo9Md+pEXHMEthkSjY1R29q
fHXw7vJSfe9UBSLpTCO/o2A5zd5tZoLlsyIORuBx1qaJaTFF1D5sCjlYWWKYBhPsc+KyDwbQxEpY
ffu06wrav4iluTHSLaU2K4+UnlaJNzsrqzAzMAKlYA7S9pr6GcyvimouvGAIpRrhN5URE48ssHua
ssqLPjm0BfEoOftt2y413R4sZ1UPp13S6IOC6cmuttvPzTR//3BS8iJz8hX5j6crO9gfwaEO0SNI
Ce93VTKH28g00jWeGoc4i+tNbhtPg1H6hMvN3pzJZ8a84vjsawTaNH25adMvJq65sRkku0lNT/QM
JqAy83zXjCjO2EmL+GbroThsOMa6pEiXFPpNqFXX+Fa3h8lEYxsNu2ZTmfN3Ezvph8Wq3QelHK2d
Nk7gdZTptm/jEKXZGFcX0zK3KPm7ewoZV3k6alcOhq8Txc2j8RSqC6pa4ult9l/1gcJT4WqrpHpn
Iy+Qw2hB8ljTS+LSWk8q482yP0feRDPK7Ze7xb1Kui/R2Nt0K9x8E2OXjJkxmtxoB6zsIU6BR+IU
Z/QFsETS40kFVuEUWM8iZ7epq/aW7XwF9He6mumhQw3MD0vw6mZleVVpiFFqsMOWHC60qtctZX3y
7SqIzob5rFqAJvSBTlpv7/QOuoFJCS+G3wg36za3QUAs6UTOipcJWEECewsaVDEqKBwYGiy1RFD4
TdAC5bB2yM6ZqK+zBSqId49mW4Mj0rCgLZKA+iYJjpahzo8OTbyt9dIEKpDcsneNmzin3R0oKODX
2lHL7Ue9mNx9V3XMbebuvDGCm2FUuQ+7/ZH2JwYIZqIgMk/6Z8RIa7jBU2Wr2PAW3IjYk9rEkUoU
qWsNuux9h34u7MBIv8mAu1C0XSPlOu0VZZmuaiTDkLDM9qMOQtPAb8EE/M1oyCFN4F4sIClLUQxG
nGfyCz3/PHTmSU/i7s4cB0jh4Q17/0Vvl2+xitgGin32lCV+K+wEraWYm0qPOy0VjQdmzajuktCN
d2bxxjaLtUkI2yIb7OpAUu+XFBWOAwELsGeabrqxUE7awBlogG8PABJBRIPFSa4Ba+cHhD22LR5m
W54BPNxi5Fnd4q0B3rd4zcbIgbKYMce7NowOTNs98unDlZWFp2xsOLw0xAJKBJW2HpFiQKqz0uaS
Dn5c7kPsRJdo+u4MX4teIzNO8u7GC9/DMqC8iHDkPo9Qwlj0dDdmkBBiCiBrj/hTksyZKQPX79BC
mD2r3rQu+hFogdlF9LnpA3JbiMhoRebAqIDXl63vDSn9MSN4j/Xc2tjjjtNdA5mDfMRoe1t1gdjY
Be3bGEYgNhCsWDmmosL6jZU9auVx0u/dDg/jQVsa1FSQES069N1Gh15jRN9pPZvLTNBX36BErV9j
5AXGx0TkraWwnDyhGVGsUaD0Vga586a1mfxpdtDvUBJnN7bDk4YDFnXEOcJEuro0HYwHkCjWRoX1
7tIz24xVk8JpQewwWcL3AaZDRkHkaKraVrdNwAhe1dy0zePosuApakdoyll3qm0j8KiCDbLJB1F0
AH/hdp8/3LgJvoYVrHcMxQrqTCPHhvuGJnPLdhRhzju8VqnSbpMa4AWdDnLv2NN8dQlHBIpiAZU+
1zlEZ9kE3AIbaJu6ZdNTLI6SbeVG5Q5rUySdQKDNTzEmp9RSKSkDvhhXuQ7oKQUX31bdumYrRkqJ
Yl9ez1tDW56DAW8djyoB+dtXKNnVvgvfWxtdQkXRAD5n7ohu+XClx8O3TrMx6GkS9TCf9BJyfG+X
yJ91lHvdjO6iRQIe0ntyxqGEWQ/ZOGtLQsJIvah63m1dYWwHwUPd1RaBWNhTiGC6PazL6ev1+W3g
dv4Ype3BteoXVW+hFVWKt4aeypM/l0+mwl5B2YABGlrt1gGsZ1qv4BDOMbr0X0sjvjFzx3p3AuXK
Mx49yN/3Uxs4TxTuvo1sVH4Ia2AaswdHCc1DFuZHPUUnYIrH9DGqx/seFsDG6SPUv9vJOVAVC2Hp
FN+yVH/qp3h+6CxioOKz26Tzkx3QdfDo3a6bxDo5cVP6BS4llFPKbybytk5yPyVIslohs99KBx1P
cqCPpILrxbRoDPNcMiWU7bwcMoRhK9CTJ1s76E12RqfCvdZsxdqbHtoJerOAvNQYkv8QK/87HmGa
jkT1/5lYefzwCJvf/+Qr9vE7P7iVivPJQ+9Nw9aBugkABBWi5A92peJ9Uh1bcz3swFzaN5qG3Pof
JmGO9klDjMh1XMsUdqWYHv1Br3TUT3gNYaPh0PpwUTX9t/yL8Er5E7vy4+NNFyqnodmuZbsG3/Sz
gVFBwb5BDXTZGFb9pihC1o5HY+01yU27UCjvPZ09QYUyUZst3TgVKwWcubJ5fCbBgBNv3jQF8tzN
FDy5bX4Jqmaf9agQGdpdnS7uIQ6XrYspgzUs7P4A64j8TkGIOSPCeoh9YLqwzLc50mbNEn1PvYy2
SnGx630WJA9jkN7WtvOkh9MpUbpjYKXfGz25zRt63Nb8CKWVmLbqEXmMvgceeNbUNXHIVrpd33ac
hQZ4C2VEmstqui9l/Yqlb+dJweHkKu1xQVZuBT7aN/tyv3jmwVwC6D7pKlFurEIFntafMBaHHWNa
wzrus5OS6I/gDW9yE6+CJBNEMqX5qyEHAEynPqRGKaowSGdqroIcT0avVA0iUGcDsOICFZ0bN8Z6
NqsQfsYK0MNnubPWXQrgN9Tn59zh7JuouTnu9MWp4GtaYNxHc8Kw02lvuhZdWrSUKn6UfovCd4Cb
G9AI34dmfE6tJl5ZyKSPLkGj1dMcBS+j0LwlGqTDZhX5udBG69pL4z2gvulqGc3Gz/G438fG9JkW
2OxD9519uzlVKGAf3Kbc23Wjba2FIXQikGXzAjeucx0FYVK6qojhXo+BVhysDpmILK32XrJ8KQ3r
TWdPAlih39sZafeYzQi1gXhPOtwi8X1YUVljUzPfdEYCgRvAUE1P1bJ/JAf5TNmSykTHf1C1Jxu/
brsZGWYvubX00o9i6zBZA4h3BSKOqq4Rk48hWT1n3VxDvouILhIgc66SbvqiR3Yhfq1mosao32jY
/ob2sznA+cjc8JXAxPeWGcIDoUAI0TL1zq5QacK3sUwP9MCfgSyp6xAV8vWEgtbimOjNwmfaGNN2
0KFsarMJH6uBBow+DVyIKbuW+hnRWXjqJohkOabaCA1rBVgiYkEHZoNeWgfXXqjOKJtGnTeUVl6N
QbfWg6reI5SmbhAzh6ViAv3AUQScD/DMQbu1vWHY1sZwnkvWXl7q8XbuzZvCzNXdiMDdSlegEcSU
w0TSYTtGiJUHGgRcv0ug5IzI7E5tNWyUnFtJzLHZOSUimC0aQouWOAds/XZ2qJ660Ia5jwiHVUdQ
pFTcKazguRzGYb2oKHstSXVWaWrGi/eU6CztmsxyGwb1A6EUutfFa68O4NGZVs/WNwrq4HSf8FlK
gnZbZdoXxcgv4HCBUHbIxWhmCDgF4ZPoBfbQQAGDwl+CbwOS3VRiU/BiStyfwkgh8dHI8vkzxfBa
+yW4N4Q7jMIS5tpsLeaAWlxlLH6VZ/pxLB+gjWtHAtjx2kzcA/VCGEbQTfaqFV4badxtLS2/9F34
3QmKLeXOO8vM7kkXX72F+8oDHmNrdB8Vhy4K6nwIcDXQD62aGVlU876oYZ5TTubRs2tw4O5VoybK
OioW4C1hldPPhBhEV+ilbi1jF/sfni0ge14GXepwRjOsPbN6GgfcPnGaIu9y1PuuQdEGF6/PtYIg
5GSxs81mj8ZpdMKvyF5blfJejOYhCufPWqBdVzO59ETpfUbJKkmCF4+y4DZvGa9iah5j03kJY3M1
DyGUPbBvmwq3oxJm1srMjWhVVggMq0ldb9JMN1fTUUtRLLORsqJ9j+AWJ8QRCX667VRh9M/mDFN+
MfGeaYzifSpe0kYDpixVg0ieNTW7eCUPLJbZT+CRvyg5vZ8Akbo+rr7Gtfv/zsL0/0Yc4v9DC1NN
R5PhN+HJe9O+z3/SfZBf+CM20T+pmoPIC4GJaxBQSGzwR2yif6JPRWTiOraqExy4WMX8bwNT7xPx
B7Boz9A15B1+ik1Mj7BF1y20vhFrQFjG+3ekH9Cd+MlgBc9S03NVV9xVgXtLvPPnyKTHccfyxmQE
sPauZXcxMjZ0xFtYrEEGUw6b0p+G5i/cBv/q+zTSF64cfVzDFg/ln7xH0qnVknqiFBwl/qK/jSqi
J+dZf5vy6wFO5++/TIK7/3J3muPqDtGhjpLdL9/m2E2taKoDTLrokBY9hweIbQjUkJVzhNjvdQuV
Qb9q6bDRNS7KI8JWO1s9EWPsHSqwv78cjHN+vR5LVS3dhSeoaw46+/L6T3cPWr0g9QWKFNrLY6Ni
hc5GQXIfNdGuAqsUFK9scpsaffW59TUPhBOU0UAd70mNz9hm4Ur3LVZAy1S2C5MeoO4MbzmxjkUa
P9SWfSvt9Maz7zK0wOew8ClYAFDRr+vJe4gGjrjmjI7UQRue2v47fNBVvdQcdTrFvH5doABgAHJV
3402BRferMrhG0HtOkKHkc4pGW8WY2zWnnuOuaC7mw0OHPhomonOaQAoYRg2oYY9xcBwu1d63yNF
AOsIqVYg6ZZwoymwjj3q3EhRl51DH4eIg98UhAimDolNLVuj0VZiPTLRQ7DRbYShg5I8YeabzSld
WcjfNeDxZkwoSfES2hsi0KpMM7RqZatzUx5VsWp6g2TalAUpK4676HCOm6GERhLd0aizk4VuHgls
m6+9+M7toeQ00HMg58/a2YJ4w1QB0QEdYMG/pQRHAQPZ3Zl/EUpQEoNMDPlwIY9HORQamlWfUaGi
0qHQibnruksMFJja0zrnq4wlO3R2uO3HbNM7QIRjNCxmQj5G3E3P8WKsXHUHrYMm26Vy25UYBHfl
mXsO0vsR0/AhBxRewDZ5J16Y5jNuAXhGIXQyxuSp+H/AbrZabAgHOo5zBy/fXDWMHjhuCo1+TLE3
Q6o6JyDUqX0D9x7f9IEWaHWZrbfKzTala2zMmXicqZBLMAF04Vy0domNq5GGsd6t8wEgD7xnDZtV
iJdoYe+q0NgYOLy5pnLQ3eRBbndhvSxBCEeg38SJvsZ7gjYaev7KW7b4ZXsZY6LHU1o/UFxvHAoR
QKQmISVRdg/qu6qH+NQW66J4GxbQCDNuwYACF0IQb7wzlFu9vFjCzWee5gA9j/asLBcN5cihYCVq
9VYL3zWmHQRSlzy2I8uEeWlRy7QNppNyu4J1MtD4dQbjOiEEltfGJodFpqxkHuKO5gyRE8kJPWKF
J9IOTiyJgHJJT19h4gRPDG2rwG+zc3QfF4oGLBNH40Gh1O9YyAggJVDEDd4KAEemPe6hB68K0Kym
4jLmmzpXYB4TEngnuUMteY+Y5dZkmPF/DwYAWi3WH/At0HzfE7Z2mbIz0aeqeGbRbF21BPVWRoEJ
ZZaZGnYFSiVK3hsWcd7ulVEBOGGxdN61ck/iOTGxaoQgOYsvYNkwlHVUrPIMuUcKb4UKvAzp6nZB
6MypbjuEO1Fw3ySQgmvLPbOjbe1q+Vwp0ysyAquyz2+6ZvpslCZQKPOmC809FDWqcPreivNNQpnY
UzfIzy2Yt9GhWMmrqlYhFuysG+frWNFcZXlWlrEe9PcUgGCaXeJQXzfQWwyDymJ91oSX2oOMKt9K
GlOIgxcdgvoahjZYaE8PjvmoMV1loO4iJGHL8V3vOrhKOQgqskmgtNBOtlFLplPvketE6LjZt5R0
JxjbFuvSC5EGwSnFTmkZulcqnRnZFwek5nOW12DDomCECrKWumItOjgeIIBj1+9pwzSTZuuXJH2B
Pgmfqd5lAL+Lxjxag3279GxDbHhUj9ZFe8kovEdfshKNNor+snblQeU5oDixVlWEXLgkOZ20kt1O
z1mnxsbS2MDs9NCwhpXkTLzXthpPNd5OPItZ/eZMBenxuZ7OiFoips7yzd9nHkDHuSILWpnoZrd4
Dcg+Dl5rMw3sYJO9qqcrvIK29G23JXQREKjrxGYHhFDsCMNv/LDlWSnIDyj1Xd2HOw9th5F2Pp2w
IkWwVqUnYOzo5uyabHptWhTmHV3fZXZ2HM0Syb2s/eLZyqbH6McB4Isc77oBqRHPMHrpfapca4wQ
9tDsR3oiUmc3GJjcOZXoH/T6qQE9ziIt0e5OcSOoamy7wq3sQXTe1mNHjhvaV0DbD6gGsr2hAWDR
oOcAKiJQZcxcyh5mH4EXs8hY8DCMSy9EVqi5mszpoCo0chXA9Y33tbKwjOlMv4desDJTWdrhD+u1
/+imPc3V+9//9lr2qPjNp/cwLv9UqvP0n+KkzUv38j/eP6qCYq/+97/t+/em+CWAlt/4R/ysWShX
eq6BB5pn6sY/lNMU/RPgc9dRxRuQCNmRl/4ZPxN0o5xG9c+kyqf9s7ZH/Ew07nmOo2lE2Lz878TP
Uqn8JcR0HJPoUiVLMBzt15AORGLp5V6KWBDRTYLYhIMtHTTp2Lsnd0N6oiaIOaej3xv3IZxnD6s0
69sAJQ9tpJURPyTAPMwZfZ5Dg6uNDZy+Uc/x/NqBov1pXP9bsfefLvVXi+CwVboorfC8tgdw1H67
XAaLvYjDT+l9jRDq919HSvJXY2NSfKUsi3nYhxHhT+FuBoi0gqNKDYRx6cYG6SWQ/fw9Q19k0f3C
V/PDgIctoB2zoEr0MHV08wbfixCsfO7KhxmmMGDjGD5ai1o2dTSQ/YoCnqVencf4eeSM83RfzPjk
Qwr9rHfNmrFXanR/pvNMAWqOnp3Yz8fXlHdo1uvYvNrhQ00zK4gXziWou5E/atDT8Z6ST+mrMw4C
C33RDCnGBjEDdrv8wB435Q+Jco0lDTTfTfRYdztcBhb7FSktwuVXvT+7HPu2/lrY9+N0LkW9IPIX
WKY1O+YUjLsueOXq0ukVyzwupIFZFwEfoTWoKKDrXjPjnPc+1NXFamFpcTJH0bYaXjUa2yqfk1Ea
iYnDuYxqwS6hPNvuWY8f3EzZonu7SVHKDP2en0FKH30HoZjvVncu7Xtl8XkR4NLKHdEtq85RT/MP
Tt1McTd+dVXsCquzY9MAjrdq7mcFei3zPW0eJITP0kpCNqVgMgwUslDFA5Ljd7XfIIYx0BDVlDPa
eH2+q5EvtnDPGd1vWpfs5Z35pGwz4rjiOguuk/l1rHx5NmQcB+sayT6+0aF85jXnJnuW3zCDcxAd
FEbGUGHLYwThw+ZwtPl6MukZ80TN2n2gbIbKB7xVOlTPCaS4GyCEsN0O3K+MmMF1VJCjR6RetSDZ
G42+nnIMNhHrcfhTqzSp4a+41w3awdGDPIFy/ar9rUAPmCcavwLUDeQLaw1lfhIVeENa8sDXQ7fl
gxkuZBLMe3n8K95SPjD3TQ8JHDUfeJGpiQwDEjRcF+9CDpXTlDkLoIr5XD33wMpk4XSVr9qvbBKg
bvAIWI0D1PKezhPOeg8onVXsFnx40j4ho8G48Cwwa/xEH/nHdYHmDUKRP5Q+X6f/Gb6Xf7Fj6JIg
l9kclsXV29//JuUBx3E1ahAUMXSbUgSv//QEG0rsZk4L9EOzwVDk+nr+rEPf0i8UCldmxyWg7xGx
2yV+hz6AhujuQNWqzi8161dvgoOBpDUzQagMIsYP3Ash3r8uK/yXxJrr9CzVNj1Np6dj/HKdkZ7D
fxnY2uTQJ7/gf1N3kq2NUJPtDsPRf7G72dpf7fwe9Aop7Lg6ZZQ/jw0iVfE4sprI3I6aC2+GDqSK
zhzZbkCgaIE/9BA100gkcrT0JJW1zIIE79RZJwkj8/ljJNqAuJtwXGI2g9y37y5Ouwc1uCnnk/wW
/4oBEIUHpyM9kHdL7kK8RuiokFB2XYa2AlIBoJuNGRFoPlsqGzO2Kw4cPfTA17lnrRJSF8LQ2OhW
A7osbfa42OTpul+iq+NUFwnCOBRQnqfxEBFwFcGJPFYjRebXeEMWXHSHRHE+KeD7OpSREVNjaUgD
AQIDEWvkUf4MkaSlAADsBhTsi9ySjEdoUO/mAgn8QlKy5eJoJ6ySJATHJ+8gF41yiEVUn5h8KGG4
zUuzehkqbc1SW8roKogAXRAoJ9OJGZbRBaog881QJtyWywCpPZI9oz92ZH+DvBAl0N37i/xALovx
17jtvPYt58TLjcKNk32pp7i5MHdMjgyYW13QsyHIBofXqTu5bEKRXdCEVwNpohW9uThM52yOaraR
ON7gurQUlzmmMSYBrOYTnzYsH1NdmCdmEbFvGQ3bQ2Z4Iw9BSiYog8LlMag198K7PKCVZb2S8seP
J65EdspiAeOdvXWo40stIASkn1DbiEhV5K4i8vseiruMKEeBgi4h9ybjLnF/Q8lB3xvAM+TauZiP
BUq+l6naWtIY+XcO46gl/5MLkp/Lv3FG2nZZvy/mC9JUT1SQLOXFKyFPL69BdWyifUENr94yzzJr
ksAw9nWky//1iopAFwuaO2G+5XtkCY5QbTfyF3n3wmKJqFHJOpUl0KKPjjadnF1MK6BT+RuDyKxJ
HahkoN1irS3pSl7Qmr1UAhgbCV9SzhSVpy1Bnf4jlZ9OTALicnZmckqfeLBkceQUkTouKSW7CgD0
pqDKDTnMD81tkFw4+oZ6X1V7g0SNjiMYARTebibWiHzwxxbHpD6b7UUueGhlcoDDqAW6hieHQgo7
3GJSVtLIOSmOTeLd053kCrnYjhEeUryOs4vOtfITuezQOxW6vpH8v6DuKNOhumuV23SKtWxestIy
nmH5lKkHm0g6o4TBVouoUBmngvSK1WUNdPnYeOVdFe0cWYs9+HIZVbfC/5cnSlZO0+YbLjYDdsrA
NgZPTe5LJUmmYxZ/WU5Tow6Rv1d3PBYUpUIyzoZNRe4KKtCPahGLn52CeVEQzcdUjitJES5H5ICy
iVyAfKYUMOTzzPiC68wqZuYtTHcbNzj0xJ8R/VQjJfGkmDExbAUP32DRkosvDA5PhtwErqwEkHs5
blIt+HgK5F56lqq8nGcsYaaS38FexlaEgErsLfsem5IsakVjH5xPJZntRC1Y9qsg/EZGnpLzymDK
1XL58kKj3rg63rBg5XlBzjWWkdR22HaW/JGrimDt9WCbKKzJcSc7FIurVUhcCSqYANaRDKWiXzxQ
UpxBPW+xFNC6PDv9cgKAh8OtsEgJvjilCkddpzxzMrqBV+EPmmOpru5katiJdLbgsHqUW5X54qnw
OBfkG+SkzT+WkMx5g369bKhcl9SEHL3eqjs7xU6IgU/9EfVamUeDYxoEHyXLPauAm6tME8Gidu96
L4lyH6MTg13kRi5KfrEf9xnPiHy71C1JMmjVP1k4DOuanAweNyJjLQcY5tmrxSK3p/AiN7lwINZz
Dln6lLmoEzPacl7IGpPzQycy5CXZFRf7HjXUQmGVIq6L7SgeXzdh+6WuGYISq1/WsaxdGSKmQK5m
5otkE8RxaCUjHwcta/Qke6TLOJecuhDbNx/PT0opJe72cnzyhR/TwUDJ1skp0Zg/9mE5un4cGj3h
qhzK1sSkcM587K/8TI7KaeKM5dmV0yhqLjx3cl6zmfGrcFbWo8Wga3J0Bgj4gN0Gn6iy+VHSlz1Q
ZfTlo3khnC78l3UJn/7joZCfS6WCj515ykODS6S+OtrZRiU2XcZ0fWb5WHwRHXXukdNLvvmjTs7u
JMtcjmi5EdnX8EtC35mDSRbQdJHZYcJ0hls2jt/ne3+V7sFYp8SD9JdqGh+p8k/B4hRWy4goI4YC
AdIiKDbKkSCBCPco5a0WrB/PswynhGmypjhs5a+MH3cshIc5fFxMX44veZ4/nu05k8OZ5+vHcepp
fBLzJb8O9+siD67sHTV4f+s6B43AY+qO1dbiZtnWZBXKdl/nzVbOWwsWrZy0GXtGw744FheLQHY6
yajID2seL1ZR2LFUGaRmyTa/HygDONKvUbUL0NIVzXcVaIvkzT8NlE7R01QR9qCQFu7k/jngWDty
6HZ074fmaw+2z75Yi8/myzkop6jsQ+AYP9a//F0l2vvYmxhgdlsvBsyIZJEcIfJAyqYnIQbj6iz6
hkXz+5sAufSXd0Hz0rEtx8Pk4Je7GCZI3DbIZVlYzDaXGmtfC3fvOB9xG7Me9XsZUQIOuUspuVvO
RXpxErYQ2smpz9uIVKo3xTn1IQEKbyQylPNOGjKyf0tAQ+7A1+hzj6nTRZ4Q6ZPJ5rKEj0UbwQJs
98QY8vbRvsg8jznzzNjIH9kxJf7ji/RJNFcJw3nSiCDkpJVX5IRkfcmWOnIVEmewNZqsFfmRnDMf
ezCbZ5Y+ORrI4G/yCQU9kxK0lUQGEgT2rQpln/3NPkks+nHXvE2CSaIZVh1/I7whQaAtxz/luJGz
Uc7Qj5H68XBKmKIDulIA47LXSYBj2Le4s8vmLgemLFw5JLs830hEIeeIHAByblCSAszx1iBGW1sX
NiJJGzgkYsZc4vWO+5NnULQ55I/nbJMyX9kiIuYFW5IK+WT2FwlMAtWXHZ6dRrZtx/y4Hk2SgJRC
7b08J8ZJzkDZfyuOHy6XYAdJnxU687KL8+ttQitDPXEqyT1i/CY/VOJHOYllLkcgS3JXcnLy9Wyc
Mv2yV/Irv1+2f7VoVdAwrFmd/rP3S787HTMDq2JKUmw57EX8T044OTH4Vol8f/91f5VAu6phW6Zr
OtQIf01MzZqewhD/+D5ZZyH1F1Y8S02mgLRGYsgOfqGB30fdojB3KBv2bobeLe8IpAhpJNVjlJnJ
meP/O2P3+4v8qzFxVNuyKWCq7Er6nx9kzLkQRwsMKAjmSeL0LtxJ8CMRBNPPuHx83X/K4P+qDP5b
95B9/K15ybqX5mcgifcP/xDF+sTsUAnnEcOmQ/sodv+BI+ElG5yqJzPIInPUf1qIGPYnzbJcQ0WP
xVBVajn/wLjKSyA/bMrngpulhv7v1MG9Xw81yu+mHGVcIKudIswvqyhYQqSQqvI7xcnoarmqnvKT
9gU5BEwIXPzFN/b2LT3mRwqrvnaAhlfux316cK696/nd8oc32HX37W3xlF0pd9lb8qZtrEP2tERb
53U8d8Gqfmm3iMpezet66x30NSqMB8wgr5er4S2SztOqXodH4oCH+mi/RPfmd6ylbyxff/GiDRB9
DWG3c/PU+e1R2eFodtdtsl2xAWV7lZ71B5w+t8FDcmXsyhNa/dvsft7WD6holv3GfYITdTBRTtkV
d+XD+FnEzZG6e1h8d4/G9Lm7qk/KnfGqHyEb7Kgh+PY+vbV29T7YdAfaqEdnBwX9e3JfHrnKW+Ma
bbRzflJoaL663xW6ki7J3zo8IKCD7K6omrUb91gfA76UbfDO21kH9XM43dXHyrv/1t/ERziVx/A2
up+P3t18Zgh97uG7vi12wRWNwKO9VrfWNXq1K2eFKOBj8ARTbs8Frtv1E8nBFs65rx4NH/+vNd3T
W/cpOBY7OKRrc8NZuR/fi2CHIlr0xTqUR23n7SgGHPqb4EH8mpTr4PK/2Duz5baRLlu/yv8CqMCc
QERHX5AAR5EiNViSbxCSLGOex8TTnw9ydf+2q6Pq9MW5OzcKs6yyRBDI3Ln3Wt8Su3QLwJCD2xUD
yVISb9hX2jXuBmzyqcqsdtdHJ2DFnLU0gHzr8WjtyatbF5vpaPB7TTegFSnwX7p7WYDDZ/deWc/z
Tb6Lr9Wx3qb5Ckj9DvPKOuF90ZngsiT7aE962Q4/zVE/FA9sJmdIvBd+wpMLrmul+lCF5crhsqfb
eGt74s7YQeVKvoXuWnkCl3Q7bp3v8sQWMzy5d4DGnoxjd9/g+KUy3s6su+rO5RflDLdTz/FG81UP
2tda2/SvzkEeMP7BCPPzo3ar3HN/MmqOsJLnO/h5KzL/VqYXrwkH2NjHDOjjRvCJbGkUvbBPr+rr
AABytbTrCJJAeLS2vQm8DJMfTwP9u4G/qpCSAVv9ZtjgoQYL9mZ5k1dvI69L1uHpkq9X5rq8A6C8
ggS+y75tugfglfYXvfDC5DQ6XKavpW8BSfSDNRNgX/eVNQrZeFt/zU/QHDbdbYl/BnQQ/8S3hNsI
591+Ejikbu06BDV4A5MbyFm/0eznnmmU231XdAFu6jttfIuKwVpPxm4yTt3q8t5uBAcjv9gBBPMC
8h7UtfE4XOW99chejnCjyo/8N4sRhoRHvm7few942WPmO9p6B+8NJadckDfrPjwCBaR3aRkKAQ7F
RXtV2m8TMTaJj42xoqNFVt0qvqjPQHnSfmuQfK57ElfPi6Pd9wEEae3ovoYvZeC18WZubxVBl7bf
YDlMfJVj72q8hTGLriUA6/GYkJbKFAikLED6TvkIvSJkbv81NlU/r8k58BAdNE+98K074vn6+Oj6
zo3iz0fbi8xNMF0KuS7eGAXE9k4gKYmDFeAkZhIv0xqzL2BUiNgIozw7Ohrazp19WmBcUCjaNlgq
7UnmiEppKzBGocExkhzyHsTZxtgY9/28y6PLBM9qOIAc/WLzPS/mUegnomzyff7UP8XzwidcObtq
5Jy5GrfqqXHs9VdhwytetV/SaGPbX7p046pPqIrL3cgVIoUBwNNyrPTm5971rHlbwuDeS/e1Ao58
j1PY2Y334734wmeyLrg5zmDNgBxC1CMf6NBdU+9e7DVr3S8pKKWzkeO3yCHP4hoS5fPUPqlXjivg
fuF7KRsGgNteWe8MBESPysW5a3ffiBVEfqJ6ALKrk2K+ipOqEIf8XN/2TOpJWgrGkxbeFRvjtl/E
9quCE8NjT0hEXIutbhOyNoD0e0/WkrDKFe61feyRxuHFd6MvfRsGlTglHjDq6IF/55ls32sklob4
Bp+RhmD6gMysOhFRYL/lK/5ZL/EHF33tnsduFXbrwn4yYs6Z29oefGRFpUQBt3JOY256LA/cHQKZ
9xckxjkgXeRGiC9O8bNaPGu3Da3zcC86buib9rvBEKWu3q3m0b210mN/yN0bU916tU+Gyq0FnG1a
Pw6+P77nrW8n6gopCCSDlfkUzt+IbqBwrirdQ73DPPCEnYu1cU0G3SRYl9Bxh1fCsxMd8TGn7DhW
Lyz4aJbeiaxDNvXFjE0aQfmTggj+REJGeh8A5YPDD9sEpdAqOfT70SPK4825c86CiaTXneAstEjO
3vhCHvdB3gS3aPC9+g2nx54fxYcKjdTPMP0zj2KlhI7G4mx+jfb9W8VTduzfjMu4M48cKMB5T/Yq
vZQ3JPfWz6N1AdTr9Z6+4b2OaF3Ii0CUBuVipe6YwgYRNxrel2jHvUq+etzjZdtZji/Ib8elGx8C
TG/lrrOeIMuH32BtNh6kAE5jBcxoek2AfsX2EB24ybibB+xoDGVW8Fi8V2dHSa6VG9vZjPYh6C5g
K7JxPXXeN7VZq+b/G+XH9qNcNBHtf/wigv7PX1+2P14zwFukFL+8YDuNO3lFUIEKo+2z7j//48eo
b/nO/9u//FOc8Q/FLFyFnw4ZfxF13L/GRfevS/zRNB//ei2+/esU1/1H9qsu5PPf+FPmYdlk3Zkm
ZapuLCWkyoTvv8pb+w9TtSlUCSGy7KWr9F8iD/GHZvJXnOY021CdRXvxp4HLtP8ga4/ppe2ots33
6P+b4la3f5v1GbruWowXVXQmWMj+ckQylZ5AkmKItrQbK18vx7NAfcDP3dRtfiPixVi8uKAaTrAM
qjgKRz08S2IgqwFZk1hoF8lUkz0DFtm0s6OtweRWULMpVTdgfeCbeuYoZuEAPonz4xwvlnzcJ32Z
fc0zVV2V4XCa8IBNlgGNpFC9AW8bk6bkW5/oexpvX/Ce0ngHLNPrDi1fzBJmU9660fzF1Sp3Dcjl
XpNeElpYcZOoIuk0fOsYdLiR6mI++papRIfYJtU6dtg3fvoHwS30Z+eMucjEwJCVJbB0xdMxWCOC
7H0OFVcuzdkwi69AiWgzf2vg37EolackCEKvtVBmYH1dj9J5n4z2Pitmks1GQ1281cFqlvO8I4Hg
1EwEP9gAmleB6C6xXiGD+Mbga6P288lM8WmEVv2cVflXSMBK1qwJiz10PfrjMQkOcqDsipTJzzsM
W3b2LRDh1QrCjzwwQMelbEgxkF903zbfRCrKd2HsB+vDof2SAXQnNyh8dJXbqTIu8+yk/uCUX0dp
n0cxoWBWvhNL8y0KnAfYPfbW7sXBYeY6q7zlwgZWCMRpK8fC55HU1xlITW/IEDHUODsUk6P0NNLj
0QW6Ws26mUyc5xPpwGX61uR0SPSO8oR0Z301ZPlet8M3YVpXZzi0n5jA1AZUk0dv48xwETsYgmNj
rSLk8WKNHtcYf28D+9zOud/oum90XQCILbso4GZmIJNr3eK2ECzHMIatvr8ObeIRlOKnKskzieTd
B/h8UYyOZ+CYXJAq/6gmII9lTa5VORDj52D1IwUBphsO5CZkY4gK/NWu5PcgJrWJWHZHijWGY9HK
KOO3LkC2YkagThwlq2DNXCtddP4EoMFv2vor7FkAz03OlTflypw/LFFuGhUtSawpxoE78dEAI9Zl
RFGDM2Ywh8PeZMS7KSbE6inJrPZwyAKJWQ+TmGgbGDyRPeGcyxvMOChj8uRem8FMzy3fX/Crktl0
sQz+Sie0uC8HDd81EpiCI1YgucZFTdD1TZgq8bqR2Z3t5tis2DPUYwGPLQvTN13P/HAyCeVozsBJ
NpQKVJRZdR/1YhMr7hUo8KVRSf3tzHqVkZYAy1I5VBOrQlgVlw4SPQF43AemVnydq2H0CvIlDD04
RIVLNBaBdklzEeqkEnM7fsErv9Hr9B/aPUuL6ydNh4GdhEO/idvD0jXb0n5rgcHdKqHBCDiMGTeF
KOGWJ/bOilNSk5D6/rTs/w8KEu23XvePnwZF7bMnwPr5208bek1TgP/ip3CYQ6juBUvMg8FlNWv7
3Mfv8zicMMbdAq68kqH1/A8/fuk6/OXNIgO08cvQ8bN+60oUuWaUpaWH2zJN0eUKBxruTYCHi/Ax
ABE/PgtEWG5AFVMwBJ3F5u9/hd88KJ8XQFOZiCz7Bka632QipmGZeW1p4TYdKEH0/CaM7P0y1JJE
F2Pv+IcL/ik7+e0dM4Jh90OTKCze86/dvMJQ22Zg/dsaM5tKJAg+SW+7CuAoDBdEZAW2OqJDzbTG
d2LBEGu1a0FVDhf40JMZ0JpbqyuO5Ze+julNW1/zHkbt8MWhwu91zJpVfcbCvDUh7qzBM9JNr3yN
CM5V0RvXQuI7A9u7r83krYWXENL6nsM3SwQUXGoMAxbiHLXL1ynDNlcZ2o2s0djFcj4XVf7Yuxki
oQiYWTS+1oZLHCSns7ah742kOAVW7VgI2EGj6MEF1L+om+cE5jFrCMFqVa9dc4QrTZOdTA0upNtw
6g7RXpVy/qLXzkPo6F9S6Tyw0gCJepB1TORO45wRN8r1It9oAxAnbGEZmKmSpZ1BV/ZDVfX/G6D/
UDMit/3p0flLzbjvXjP5c/fz8/t/1Iea8wfll4PcylFZuxyHFueP8tD+w8YIh8TUoCtquuBbfq4P
VdfiKdBxnFmWaf+7PjSsPxY7HixfysfFQ/e/Mvgv7+OnVYamOT/dJimVahR/F3rgX5+50srruXMx
0c5wpMEvvUi9JPU1HCfCrEDTD6wsjTAeTBpBhQCFnxO1kdmcz3vzySHNW+/H+4bkZSiDH22dRP+g
4/v9F9Tpy+qMIFh9XLAo9u9GuGQMsZzHBi0xG451gt15Jwqn2iWqlh34A/4vXXGY+khwkEF7iMrk
vS3wicd1LmFeEuUsgij0YJ6ah3wx8JOLSzuxar//9JH/D/uFxQf586XkF1SFq1OBE7vOZ/c5dfxp
NsrOX/adhYNlhij9UobiZaaMOJWkNzIj7iE3h81VVsrsEZ1lP83QRI6tzKm2RifbOGGp77SI1sbc
m3s+luIKXg7rF1jIsq9Qe4XjTq9egnbSr8yI2rvOqB7CygAu1zsDpOO8jbedK99qyuco64M9jH3d
3gaU/+D62v7WaZ9V07YfpjrpNkJNT8KUzjHobQUcw0J6zMmq1YVi+XGhT546ZOUBfsl3pXP6i5UN
S33i2Eu20DzeKwmT3pq8iC5wm2vXJ73/99dzuf1/v55o56naeXJ0RCq/bQezolca0mtJ90C5HSFG
IzqrJDoUZdqkznLQJ5M3qWmtykJj3MyaGAEbSzQtI5IRrhPU7X/alP/6GWtMIzC8cjIzlkfn18el
ThttiAuyoI3anJBBKwCg5pnwsLk7j52qnArSbTIUW0NafSfwC7dQNsivgNueyh4P9N9fIv23p5db
DgE/gwtLVRmjqL8PspsibvshT1qUWmrliy6KTrmdAEvSaqq/rnzpJnO+GF3OIS4eEUhXZt5t46kw
91NQVy+6M9B5xsJ9yFNrX1q0IYk3ejYTbCdDXyKUM+1jNzHdd0LkKPlMm0bTCb7rB0K5tRxY3Fi1
2bHAKP8PxYf210uNfNdZpkIuM3pd/Hapi7rR0xrj16qtqy8kKegcQRiiD1H4VlLrT8Y07AoY4Y9O
8GqSS34cdaDThYFkKS/BCP39pf61FuK3cHEtM4XCxYFKhAXp1w/elYFNxpXGz3fzIkCrAMWJZ/Qi
UzW/mFpycafQ3P/9z/zL2rc4f4UusFHzBLh80L/+UDnMScJig8GzpPNopSwmSNvWxWDyKHayn/kU
zW6Ppz4gYrMYaLk2sLJ1otvj7BmsF1p4zRVXqGvPuhYF+2jJ+cptgvr+/jfVl9/k36Ub2xTXlgdC
N9ibTEEf5NfftIDKWGgmpH9pGU9hGjMpmDTjpGnDS1todK/VSmm39VgZjxRD3hS6AYzALjgkff+i
qDDiitak6TbrT06Q8v1WlhJy5/BEtblx6KuhPKt5c+cM/cQS3x4a2PQceqcvLijVs5WHS5qCVj5J
s57+4Sn7zfvMm3OJrmIfshgd2gIS3K9vzqlE5OoCZVBakXk4VjHpL1AfcTMsQE8V5rIZMSgSpRMe
k9htz4JcDmcbldVGdwELDwJ8U+8gdGAtQCpJRPpZFU1JbyJ2tn//SaBzXx6Mnz8LXaXkM012ItcG
EfS78l0387QxtU4lDLgcE3g1JsHTC8mlS1tzr2AHbDdD089bRZOSdo61tqHa7rsqlMdTCxjmTQkq
LMH9DPJfILdu8tw8j9GkIsN7VhNTWcs2J+lSLWD1rLVJAw03NAMkcc6PJBPYm1DmsC9zNd5bcnAQ
TNodAay8zPThz78w21HbqFpHsT6HhwWUDuM60EHt1Mqmc4n9EXnP2KTT03u3pV1dttlDNQla+1g/
H8baTXYq+d4qszhDMcSJ07c4DZ0j/UkIEqvsDmNoMtZnWbrDRc+rcjWaQXVv59HXWPQfsIKWRZno
ZTMz6qshgQOyE29mpStP//4S5wn1kFTr7UAL885wZ6wwvat0e8SOotibvRTv7qhBf5Egt9Mu3Qcu
YpNWOOZjjf9GpJnchkOBkrJGrGspjrtTweQwvYop9DWmiVh39plJKGPBO4pDMLczANhdYLc4ZkWv
PZSa42yVQF60qOSsO4z1izvijGwG8r8LO3/N0zY4f35RjKgl4G5cjSq6FGiJqKf/+/JkrXh1auxM
tp6XZ9gtN3Upxn1O3nc6uPKr5STQLJclww4lETuM4bqqfXCjdLoQKKgwBGBMI8D5XumuTEe9SFws
WIxwSnYWBtW2/hjD4iXZ5pTnTXysOuNDVgSXyCh5Jy2IrqCpZ7fCnaJtyrpwqq3iXEIgCsMY11Fe
Rmu6ZejEE+c6T6p9RnJ0LXMH2r+LIlGrneYmEE0DsGXaWcbNkJnK13YQpi+ylOg5uaSA1N2DSIT7
pbDiZ2tyqr1aqiReFLi+pQtbXk9Ij7GT+qlvJnGKRsF9gxEO3bIQeyWP6eu5WLg/P66MuatdLOGD
7W2e9nJDmIHqLSiIdURGJKxlOmBlL8NNBO0SVlylr9TGTc9Or26bwhlPdgApxVSiNbjncmNEqv5Y
WKVOVGpAyKVbvU1Tlx4ifWxvZ9JvVm7BPMtcOH5Dn15BDc0S9acy6PKpasDcobBnnjNMZ/5ALzG3
3ofK6OF9vvxYOaWr9pS3bnMTjUB2OV2o+qrMRHybLD8jzgbloOTihMLow7Wz8Um1431Rpvsf20o6
UtxVjv08xxNlV6R9R2utoodq3D3eiR0pI67AcS3UbTe54zENVWXXLH/qsOnt5jYOwJLq5OGouXMc
ZDRsqjhJz27j7Hqgib6uzO1RtQa5sZTOujd1Ua0nFJ/SQz50lfFkPFld85h1sdypo2ZtLSW4T5VA
eVKn4Fmkyr0b5fPXxjKOkK3jx2BMySuILc7Oqbojhrl4KM2kAEFkxrdBqxYXhXO12zaPM0XOh+pU
GH0kaXUaKiGli50P8HhrnYRavbTjyzS17oPSeC56NHVuWiL4OnKWRkIHDlXUMgwvk+iuT1RnZyWF
SVKqu+e4lj+01Na+QkgStFaiujGGagfbJXsZ5BjoXCfADm7LzjPEQBBH4MabNB0YQVW5s2mTmizJ
liRiiKiCE/xgsNXv6qmx7hHyM04qFDQjZmsfQE/YW8uMaYwuz3CGvxywIMRkPgf5nOZMswr46kCh
Occ1mJ5XIkkvAMRtvzX6/KEXtbabCWpGqr88bKm8uLM1XVQFZrXrBkclTl6rqenubJU4xbmw7poU
H0Wb9rTnVWVpksyEC3TksBl+u2gUu6YuTy3PGM5j/hTr+qk2Te1gLA+NQd7kuTQIPZhU4LGh63e0
hC89hIFLNkGJLfWczMPlZWyYDaa3YthrKdoVQsbYRMcOXiP3iargFg9zhNac9Aavcdxol0lSUiQs
exToch81onvAtvAm635c2U4bXNW282tLQUveGQW5ClWzb/A6DWWrkqYQ1cegiklpm3ZqATss7nvO
V036XNpdeCrDMd6UVm+sqzbHHjf6hhlXT3pUb/S0d/wmCZxzlANjnSxzeghQrFZV8pikIn/4/OLA
aAhrJsNtF50GATM0AmGOljSvj63uPhmaku0lFDFJjBHohABvAolI8Vb2FOLpOPl9DZZ30qLa70Qc
ML6PCWF2BsUT5sjsGZN9DfeA1VAfMvLb3WIdW+QhTeQGXPtsLtds5MWm6tXyHBJN3ioVvSVU3kYk
AUKEySFS0lXnTs4hK8MIglQ0YRsMQ6AOT02gm4dGGUNPd0D82wmeyTiQfqE6CB+mFIBtPAU7h9iC
WwYYngZ3/9DYqelZdsmj7lStZ8+W2LSkka+rpkzvhKIJkgFqbI8EDTAWIeJjCLMCcSYFYFJF+jmb
++6GGGRnnSoMc5xufm2R9zWD2740NjPP2Xa+kyGR+qGlVmBbS/A3SWl/w+Nsse2J3leNrnygHFVX
6UmNqviZTbjwtMCMCCFMk2c6rRszye9ztQmOIN/zhyn8PLTLAJSBA0/BjPJLPS4QVQIglKkXV0Tq
9YsO79cP67u6JNYoUhPYz2lnHRZLzOf20OcSyF9i81aC3JeK5jwy6kj8IlUIUs5bmoqz3awA39Ub
g7QTwvU4OZup+l0HcX3opvHgWul4Zlfqbp1u2BKbZp9A5nxJCi5NF5NyN4+afpuTVAepg7VlrS7U
8THDhTqpEgAGLQaSCakv64VYbs1d65kjAcYQityD1KP74fMJHqlnVmSZxUQlxs22zFMMC8ufKN15
BJvOOkZRd7Tj1HyacjLj+khuRAtbOwxy9xTNZNbtO8uqNxNm9osp4m1FnOeJUto+u/O8zqxQP5Pu
9qy7ofFIUTbvRRE9GUVwrRKd7A3CT32N2Hk653wCQunSdehaj8PYKV7tWsnd55eWqRoJx9rl81VX
2yZrPsYKNRJeqTWRP5JjCj2VQnotR+CnP14XJH8RW4I1bSTKe3TbJzaDALT1kuCn1rSy4Pvdloat
3H7+iXw8xZuKCJwlzMltMKekm1qGdT86lAVj7s7HZlmKZTaTKzwqz+UAMyPvYmAPs5nKkz2RJcCc
Tl3erR4W5R3pYj/2ep6j7AbMX7gSDvkr1ehwf7Mufn753JFtGTLgY4dy8eos5UEdJH47TfJOy9r8
okvyD6PyMhqBcZP2ZEKIIBAXrb7vCxHvQrJE1nJZXRqNhAYBDYZQynbeqWECQoab5EACZL76vILF
aOdbrbIlRytfamXwAZgFbwxP8yQVzBzlnJ41JdzIMF+w+BaWmEzieSQrxKMkVT2zhdmpMcJcG+Tl
bsImtq5iCS2YFlammFxzX0Sau0+HKty0Ocr+Moi2U0y64Bxb5tnMq02bkcwyqjX+ll5JT0Zn6YCj
k2clGdprN4G6tGwqUlUU1r3Rlwc1gJpezUP1UiS4JaWBgXj5EhXGMen6lghcI/JVuPzbVgfI4or6
Opoq/IzQMk/Dk6aV1ReNmAHyfcbbsM22Ngme92Pe499eJt39PLu3Nbyx29pVaHc6jB5bQHl15xQQ
Jdlm04WdSHsv3oRurx0/v+hV2ewMXR7sbJaHfjqXbVhTD80VjbGgczn2ZJzTe71qkGrZpugOAGAB
JVQ1y0DaFSZjz4oFobDOpiCKpu9MlRlrr94Mnehuou8ToeFH6MHD0a4VZ4HGvyEvso+NZplHSM6r
Ss/V66Blu1C502PpbmPNPdQLw/PzS5vor9bokLsd6rk8lHW2/bzjPu89A4D+inAZJIm2w0pScjPR
iIl8rbXMHefycVUpVn2XO7G+E4QG+AbhMHHSScb7sSR1lT85FS476ibfqlH8fC4Gn180cJZ+K9oS
S+8A6D6qT2M/MKZt+xcXDuB9zWZFedPdYWbf1LVIF+7XRlQpI/EwBg1TFxE6GOA+wVKdzDoJaemU
z17bkUvQtkJuUtCgBJDbiA8LPfGnwSVcog2Hh7QiVrHXkS2pBXSbxHxeSqsl8FJZG12seWOiIr90
kiX/KWAFL6Zno1MdLwMSdEuUzriNjHw8tip/GZNXDMqAg1nQAG2OmH0+BaDZkI3N+uHzZUsWYtgC
Qsuq3vDoPU94fsxjMusGGTipso914OdGTVMqHExmUln3ROiYfBiiJdB3oWULKze+0FK96dRs3CRZ
Qf1B0sJAUdGkrLppGH3YY/JITpHAtUYroYsNcqCARX7uo8fOSlBpkYT7uGyrvHTGHy9T8uN2xCNt
a4N614x78eI2qYYFItbOU1YMV+aYb0Fng4PkrLdJ9LS4VEQLbtyeOOfPlyi0QURa1alW0UfKnsOw
toRwDUnIXQViHddGUW1ITYyQHU7RvU4qX2imM0dMN7qvarPYpuUSptQDzIqleTdluXmn5eJZkRPe
+uU/tdhVvKEwwXP1iwFmeS+NNdZHcA5/vkRVUR8X04p0mdabscUx2Oym9UBqOZHcg/EYqZMf5m71
wjvgbNZG25JmycpIpvwh6Dr7yuaKGpNXcT6nDy0oE+BrPdigbeQitzSzqr0Ni/jdpXNDD4sbtK2C
/jDOiFrkfBStTt55bvt2F38oWjHc2c7ESK9uA7JBm4M0Svy4KnEYLurHSX7ItEGz8Fnkxdpor13K
DtbFTtvqKuvC58Idzmw/BYvNSgp29s8tE6+pdUNRgwDM6ozHbB6QXyQPVFos130sn+usroiSj8wd
YYnyeTLHrbSq5gyn4cGa8vBkcwDHENooLzmUNTz6crgtG9lwkE+ZS5KxsSlHThVxHeVkS7BjdKoe
P4cotcHLpTttHMEt2UQQaIwRiHFP21fbGohcKORj38I5I7my3Q86EpmlkOmXL1TexW1O1k7dImus
HNkdPtdaWo6cWq2s83uCHUVOs+K/vxj4aQFQvFp9p7CBCz48AyGzpuaPTdaPN5MrGiSUsXK1Bf+o
lkBuY+/+FlKOsbNt4rHQXmb6U15ki/Ggdq39YKLZyzA7Ndxa0UowDaURXn03ouZBTez2Xk/bi92j
JArgLl+JtB92VV4bTJXIIK3j6a6Zi8hvkzn98QRky1PRhn2Noife9AYkJii7pxl3w8WOcvMSa2GE
WENg5o3yvcke+0yiQe3O9f7HXhozqcJhXJ56IgumVQsHZq0b7Xs3QWNO+ggsQanRnCCSdNoH4VNc
u+mN3dUEg0bk15SL7ETamXZD1nC4r43geeKYDJ0awYwVj+VmhGrYhVN5tuPslHVtec0ru/aYLZG1
UJEjrtTN0aoVjpdLqymD9epJFuVkDcKXACcbXodGDDMllLH/bBuLHtKModMynotK7oWLudVkYF1b
k/uBfEWaixO43tiJEDeqeitGPblT4NXmvTY8UHurd1FT7kIm16fPhVlC1CfINMt3ht2vmTSoN5/F
atUWuApG50rzkbwiVGQnczlrcb2QIuHuYhDkXrgVe8/OZXr80alQWye9jsvqQ7oBoz65lJHWPbPY
ZteMOueZJD+GubgxTVmfOLoHVz3Uiosx4hcSCtSiCcFMVZd09QQTRQx117ys6D3HI4aXJN6XfVZc
4x7hUmEOjzKt+qsxs6MrvY5BLjfWdAPNS5ZOu7yv01MyuMbF0FH/DjOBqJ31XPTOeFTIHroCxhTX
hfUVWMTN2AWTBHf574NN42GMqv3nd33+p0Sia09Dmx2nnfr1BLf3Xp00865zb8PAte5b09qkYVaf
G4MtPxwB4zWF2Vw/66fYJqpeSxBjV3a/0ZvCeBxV6q1SGsr6x6FdwJRRKO3PJmzo87Isrig+WaYE
Kc9zLtUnoVskWpbp2tLS5myFPWzyuSlPOdEL/jwmzH6WniKxP1ZJbJPgMYOYR9RKQNO/XcZxU11P
N1bBHTeoiVwV7H5r/pfBG8nnhuZeHjhfpzfR0EW7ZEy+Bq3R7KW043UXGcEerLEOx5XGi9Vl1Il2
/C7h+dwFheLcMIG7dKLRDlNTj6dmBA1HF3jDlX0tMkw8SZuBqV+GsGgEb8tRcmnUBme9ZpY7y6UY
ZtYjz2phgQIi1vVA2bMXg43ATFW+R2npboOU452uV+9zqmm3ZIy8NUt8rqi0iFAGeS1D9sY0Ur8U
1J7rIhA5HFNmf0XG86EBk99GMS1eOnfuvKojqZzoagc2jZfXsidAsmCgAJKSSHiLvDthvZGfQbho
qt2ZY0xnL4oPdUeKWyWjGzpEm0AGw851I9o/aAELR522/aDXmyKcEwL6omcEwqlr3qJUxVRu8PYN
NdmUnLI2dPAvLllKFj14m1W7aptFBip2Oad7eAWV5c8K8ZyuiwvAZKcIRleSlYzUHl6iZH5QFds5
rwjwDIB1Gvl2stLshqAwOlIR0mOp6mQ0KhmHtPg1qiprOwfWtSG3HrmlsNF1o3vWVebLZaS/UJIO
A8f9yYqaYzDIam2g29536B/9rlOemWds4Nbou5ip5R4zP7FtPTz61O08FAwb21U8AiDDtUFaz4rY
i/M0Di2gaej/elH6Y5wc2oy43KnIvmkV9dWcPjYoNj1Sc0vfCXSAZ9p7NNYSkJe+syDFc1PWgU8q
T8oopPd7PCi1Wk0X2k1rfe4ezdF8bqbiawz3newQPzOKlokopvVueG+Dj8KdrkHcv4fGiMa8A59N
bLXHnZMfwvbWVoOSyFGlpAPsEuw5D8i1A8XleGV9RMro23yGtYx2TVMf6JMU5zx28NQ+kzgUkJNO
gySME7Fqp9SiyYoeYFbkd6LGqqMbCN2jaU9Lm6D4vlGno63czQkG3EGTtIeBd7HOOjVue/LfWjcb
KRzTcAlVu2Pm2p9ExElQTVF2TA1DlknmMVt9Hhxby4Xs5bj40+r4cemz39h5Wnk9U4KQNhCT+2Oh
RAxfHARalUufd3BxLs1k9MBdmPOtzn2GocQHe06PcGCVUUfyyJENaEaq793mbnJyF1pmdB1is9lO
6ntpOu+F0kgvN6iVBuC4fkodNs+D8GKF84Ha5MhsmfkD1y9yxT5qDL+5gZo2aT2lUV4TNYdtg+ci
D8RraWN2oN8GIxKomtpTcI2t/Oa2tkXYnamtwpnNZRroV0UtBFJixz30Z+k2/D9EndlynEzTra+I
CKAohtPupke1ZkuWTgjJ9stcQAHFcPX/0/pixz5R2JZsSwyVmSvXkNu3PV0YnP0ZD9DooocIFtoa
lKc0QPlToQ6bfbrYhtIQEMIddXAtXYIQV/C7tJ5g4zkOCvLlXwJXeKnAG7t6JcJBAm5aawxm6cHb
oBhDP0TWcEotUuwiSxEOxbiKB4EZHxM5ksHbOiA14rU2HpqQLCWJwMqjnV0gkk4tUp9Bv16q2a/I
j1eHwRo7Wic2M+6QH8YVrXMeoYCBj73uhnTX+rLa+mV7LV0CCAZV7+j8ylOnJEdnUWFeZL0sLWq8
KD/liHr7lOOp7SSBEmv1PPADs/DkZHA7TeZgnh8tb3ywm2g8i/rUrh4gOgvmAsZLP/jzVkpMgv82
Toq0xCJRUNr4za4dV2zyvWXvgEyttvwrw6zf12RNY4lLTCBiUSBGnxxP2y+JwLO6Y5kEL3SAKM/s
9k/j++WOwKr+7Pr60RnfEtvJMHPBIGOwqvvSjz5De5IH9C+PY+3glqcQVRAZti5O9bjeN8SnoB3H
ecHpwF7X+m/UhZDbw2fVQif21qw+jhOqtZHKyqKkJx58bOW28oPtorLuVM+CzPWaidx40NtFgffG
kL7gaqPww8fqtEcbZ1KvOmm/y/eaFUc86uDdn/LgQXLP1y65TKMs77jj6uC3xX/tbKo48POQhmfe
05VFpyhkqV10pouzDpvRqTh4hc35PYvmIsbgzi/FS5YQnQQl9162uJVhMj1uI9kX24Gkx50g9h2y
xzegz3Ul/W0fZP6EDzMyNdJm0aSo9miFGnszwsgxHu0xS+J1XaPnLAOws6fzQsLplVV8twH8fODM
sg8eN8h1V2djr9gwz0R1G9WXhBC5/6CP4zRUIg5sLHV1pT2cAKXxg8icYZ82hEf5yezHQ/edBG1z
m31A8UZ8Uxv2rhsvXCB6L6QoTDcHL0bTmr2IqjcQnw52BcrVsA26JQHyvgUEZLmmdzdJagzGEgH+
3B6CzwQbkgPZ6SlYH2hsqlZcX9rhvhp4CRLilHC43od4SrA98K3aUEoY6pepd/ZVB/KZFkcdqmBn
Esk+uoyXvDG7pK67A4R7stry3L9iqtel/1n9NF+ThbY95UDadRMZ6KJlHw7Zfl9Xa+x1EQFhxW8b
q8ZVu86BCjjimc4+O9fDB8KNh0D4v6VM36SM2ocorKGD8eDQL++cDI6aPz/ZVvZhs/jdsAv8FpbM
MRuiffVkecpSXxJZ/mU4rHa60V+1UxFYSvBNtgLWtLn5o4iw2y5ipsaOt7WHs77mKXBGQRyKDNUz
RuQWIx6BGgUOCxNOTF7iYxCda5dw3v4twLxSCLh2MxnOFWm6fsVO2fNx5fAVVuhA8OjOiJKMC++v
MDQY9MjJLluHiyPwURYlRZZCUm3EiDZ1TK1/UuMWniXOfRPmap9a95ox+FhLXW1U+saPffFc+xYB
yeiC3iICtRtXRrhJacUtyl3MhcZo6zgfPq/oHuMCKjQUALdjZULPgTUvFOmU3Sm3ljVCW7Zoe0WG
j0RHfVt6kJB0Hk411DUsS4pvq8nKmMzSu5nIjbF35+viT1yhSJ+7sr/Dsrc79LgoeyuGbzRxoR9o
hvU/YaDfefJf2O5XJEHSVagkc0/jZHuPGm6xCz1X1bDXMq/wD7hyfE50WDDX3RJckjIKh0kYwtaI
Enz0Q3MLwGi77ZDWCiHfIjZqEdzKpHbuizXCOq17bckR33aWIsJVPjrldBGLW70q1Td72tStu4Rf
vTvgGB3usHT7mw0ZTzVTjKVxIpHRi6fgow1JbZ3nFkuMUuV3pBG5dOIlKrgyY986jv6WeDyE7z3a
V6ug3ZdhC57frLuinss7S7GkHApQah2wrGzbU7gEf41uPuxpNjG2QUdLj1Ps2sQ5TeHoHieQRXwi
hjuD2HUB5Esi/30YKeQe8be7MBqvhhQHUXXWuzRvrtf0u0jYT5PETtK7afB9ngcCWvDKp4dwg+4N
6pNPzinxjKYbCh4SwZyamWk/l9lvh4KbF815Wei1PPIa6d5jtyyeW4MSsZI2q3rB3JdYPJG3NJza
rtp7aznlPfHSXlOdQtJIrZDeL8u7Jh5dNL/+EGL8uRBXxcr09iJ4VPM693jG++jJSxX1rnIPbIk/
b5hQlUx/2ltejY2XlHFTUOOVhavEYL6f6MVty2KMTpD2hVN3RUoTMexUZUxM5J/Krv1N41iobTUa
v8n2d+y7XNxnsyePcMm70b1nJYE6WAH5DYkAyK/7MxNTRN9lCMRug69E9RIwg8NULh2dER6HudJP
2k3fKuV3J9f6k7WxZXadqRCI94rKioQw8L3jYMx725E6DQxO61UtvDTkTEE5QL/c6Zclcqt9niJr
1JRvL8rUhrAeHpbQP/vTraOuov5CD2yR9cl7S1UvUsZ67tSyre0O/m7S7rxieF2UsQ9O4Bw9YVv7
KhqDzczjAAPiqNd5PkBd4A3QYs+yrTz5w0Gu+d9BLsGxc4KD16GDyVwDyYqQJxjwtn/shuGUBLiG
oQshAmJFBjU4cZNHdEjFxahzkQSEOhTwganB9/2c5qAXkuRCV+xntTS7wXMvbBIAPst8V0uAKG0j
7FVldZxhe63J8NfOomcbZ2+M3d1+V+rpJJLu95CQ+jMJQtBvjL5ttKBiSNQhIKA5tAK5c5C8FYAR
JTwrRFF6eBlueVxCCYSpYvisImU9z+zQchhufvCt6j76sANITEOOT9QoCT5MBlJRa02WX5UGqKO0
pk2C7BqAqeWsX9IkQc4rE9zZcsfdJVVh4RmH8q5XdnkorYs/IDkrRR7h1QddS4KK34yYfH+NRYIE
OJ8JawwJJIsrxMLuokCYoSh5tTlM3GJyYCL05CGqbLTqWxP2GJTn1SbUTY/9gfXYBNBMOnSpeURS
XDU1txiQY0/wZJp5JfmEmYlrTtYMYmBct/NX1LsdubuRPuQR0R1jRjZa8AjkT7iqYW3SLAh881rt
i9B57DmUDyGbdMBhK24luctBf81KkonlmDyFc/OeVxgRwImUu2yIV9gnhFlPGTzxFYJQtwsd3MrC
UZAaAXaxhB7uoQ2zKBQmwLUCPDGjUYdPTZSshiXn4ti3aunTdSBq84NTWdoY/eZHDYcWgX8ptoNP
BLppn0dsBHtIKGkEwJGTsJt7k4D2YfNMlfpTZFG4YyH64LlOeHA61Z09B/YG8L0b8j6a+jvt+ne1
TC3CwRaGDWlLqBnruMfl2FoGXDyScWsGBtWRlO6twy+mzp6/MlRuDggOxlk+3nRsv0+EIGco95x7
7uB6NEsHTyH6hZZoPGnix6cg+Q768dTCmo3ZGMvtZDND9qnLyqdq0MFV6L8QBE24LnnqMrAVhJdB
1KjAgarnOHPHgzsp96DJ7oIbmm4JpmLYX7D/AcQG+r32fXqBgD/EtuWpx2656ywiOHsvY9ociMNs
5NruU5sE+KFXKha6/dcM6qkZSsP5wPIkUPBCRXFo8/Wj4WzhmvnEOPtim9xum9tTM1Jcj3L9bElC
RHPGOUohZ6BnL0Cf2QHaNPM+5i+xW5ekw3jHcWzUdTBztr+R5fEodS7LOnGkX+Afhkd/tDB4CAg7
xIEKn4dZg2N/la6DVHwAmuWAGEBN/HuyU6bt0Krpkq5mX9jTS4J0jdy55U2scom19eRY2ecSiKdA
mRUQMiv3SU/mnL9yjXJRO7vVc7cSosnBxVE56rw/pSunp9byf0HvExdrNS+2/p176T1UtmDDwhOK
hzas0K1kH9KH7bo8o8SO0QaS1s31g/gFyJmSI8FjYb/cz6NV3xNTCCK6dOeR+LYtJJ0sJlEJjKx4
1zrzYjrf7FDNTG0dtJC99mgEPTs7Ipe4r2aCCYea6TdI3c1E7sAhbXN5cFxu5YgrSjohBqjt/hFO
HISv+pZR45bnJDNBHNU9FuX9/KlV8xLxnSP3hOlkRH/SEvdD4iTymki4Y7Pt+9xlLzC82g47KTQT
R7aVOfS+7BcprdVGeoPYK8fOiHxz9p0n4rEV+87Fz7zt5i28q+cGNDrupu8VSmyc1fWCNYm69N14
nEYytV3EAzKS9MKefmb9s+krZK2yxYvd6DDnkZrIFGz9OLBmtJ6IQfd5W+5sp6awBOLW18J66NwE
r470ZRlqccEQqWjLACNX1KmJ3q/JfOpnaIORiroYLOB+zWxn18r07I+YsqeKlAa/Tc851oIVPS3y
3+6jHfs3T1f7pXJ5O+pi3Ie9fghSYjS6ZDlxprZEfoy/yYdzjo1VfrPITc9gzGIjUmiWZsJrWbs4
esgxfxkD/wzNFjVARNYFifd59zGOpI6Mnvkjq+LfWAnemGhkYJjxo6swpsz710g1Mq5mRH1RZf+r
JvcZmFftmOZmZqngQQ3Ft2/qcV93GEscKg88aU07PNiRCegUCW03gWSsXmHOcix/NQWIUFM13c4p
wfkLbSW7fB15BaBV2Xl1aHFAvQTdclwcYtdpnOQRI7HHIsMw5gZb+YGZ925KNmExD3IbBPCSMKU+
ON4UHDIpyp1LT+h5CKztejyKUApE3WDhiQFqYgBl3WOPxU6Tw31I5uXm8w7Q07XjQZu1ObmD+xta
3Qj+g5rYEX9yk1tHkb8sAUrhoJjfoPf9bT08FNE/BmjbsRAfcMPx3efQn4j3dvBsWmtSpIcV+ucS
LfeLfi26e9FzY0eYLNus4h7J3AWlFqQ1i+l7Xvv7gc0a5n0FZjgW7Z+CVNsFFE+T3MpwtRwHlrsb
7QxPCfQI2meCUZHpbgGFWyXtix2oL1dXd0FbeZB4neto5H99VpWwHsoHf0QZuboblYHGqaTCTmiR
wHVs4pws/5zJBehhITJTGs18m/UAXwFDR0agNGhQsgd6G0j6ZqMpc4XLdHWdzGurclxRJqs9Is6c
zrLG946S8OHrIrvKGsKHM1Y0FLyfYcGsN8VtWAgODghko7b+LcJ9M5nl7pm/j45PgmHYsuB1XCYJ
JJkYfK9XZsgEIjHPCI/1Z5boY1rx5iM17ZtT4QLudZ01nov2Bsxu2AuBDSFkv7Od5Wu0Wxv9p/oC
jEH92IEWK2fRT5m6h1L3S0a2wJmu+HRFU+zorr6NVHgtdvB4dT++jcry78Kbw361JxlxiNU8hqDH
6yXqBxfeSfYO0ugiqcIoKsmxC9bA8wekKf9lS/e4sobtnLkkfx02wlgGLffRugR2Z95R+x/t1ku2
k2VU7Hs4CuhaYBPlPsOzsrbWmH5NNjGNrkq9TUt9JTzSMmz3bABtLAa7yn4qpUn2PRLngPzazzzL
H9wRRsLC5GIEFsoJUp8i4FnslPNYjKqClKnGmICzK6kZD6PV/PEg5TPH0UWGEo5gvfydSIvftTUl
dGGl9Z4FQ/HQbRTLmNTV7iGRUQ3QVBBrJNWyG6XZ637ekEVpTrWAOwZT5aUK6mWPIcI7Gjs06qDV
lJ3tiPHCgUEHkGSc3rXVf1gVCRJiFWTZLUCApMO/pBavqXHmq3LOLUZH0yqHvWdcuHy++Nuva7od
ZfUUJrCGtMh3s47WnREuQWa3SArU65yhLUOgo+sx1kphAmPn70bkl6WszFG6OQ1fYTmccTe0uzT5
Y5hj/hvASMJSNb0kWt4PwWhz1QgFQ2xUgvl0Gat6nTL8OmRrN8lXViQGJyneXy+x8vO8+s9TU1j7
2gvqvWmb+75w1me3yR81ZkA88MVTGU4vQwAONy5vixnbl9YP9s0yfqBkaO7glL75GldXJ7nOKrnW
en5JG7hFfpe8sN5g8HO/8hn8vcTwRZivrsevYCFB9278bRybYd7lGc+IJQ2H1I77EKOCIO/Lu8Zg
FjSYstjZN8vpjGmX83r5R8bbznYLcTfCzpaz/nSiBey85wvrW8iScZK/SuPSPxVcqQjxYVxqtga5
rao7p0Ll/fOBS4z9Zp7G6ZKsh7FO/zRhcev5sr9CRdXBy7EOGV2M1si9wQqBHpkUjhLGOuMcq8xJ
6uPa9tz5sj6UgpkfKiDyzW8t4O7hGylBMTdBYj/6Ln7kqiGaavw3AwLgamo7135cKKYBdqJQjL9n
Yf7LawYeQgPOWv1d0h5iwATwWXn+7yJi4C4dXHwE44OpxKfKBB5TTXJyOtZMUuEdpsFh24UusCwO
OIA6h9DGxgJ6o7xC2YjzycuOLmQLbw2KGForaXKr/6oNNmJjyDie3nxMUiDg1BR7Mc49OPBkH9uK
Vmp10h2BVR5yciBEXtKJvNgNfBprh9eoGzIXQ8oOcQATu3YdvLjX4h+hyefIEd/zLTRqtfuYBr4i
8C/Ysa4w9Pgr/v2tDdQFGYiRS2RbkCpQeryJtMatPZwlJHT1JkT65lkcakX3jpJv3VquGTe2qX8l
1krBtwTT3ujCtw8dhnvSsQO7+DdkSXWuG/XFZPcWrkF+gjJrsJHvn/so7A4aIDsnz2gr5hB80gMY
Ml+LR3atzYkuq/nXtMBRcv9lcvjLNXd2QQEcXuRp99nCZXbnJGHY6vWuaUkKmAv5VHkKI6t1n4+I
qdb2wEoJfV0fpjHf6Ce+GhwbMnqPOK50fhu3oWi51n/FDAdnaM8od0bOgdtKwe81CQvuR9gCMkuX
uXjsltjMPHg2Q5gNGpjJ0dsHPj0SR2UVqF3ZeVchaQs8Yr92K+DQnhn3M1mGS9mQgajSOYYdCAQi
CUROZuZr2rsfk91wz/6XSmPhczItMUrEBr+YhtJhEpaJlndXFhOXtnPzXd7fgq0BSczCZBVlmA5G
piIHbn4fwyyP07I5g6fh/lhD4ugM6Hng73t8Pa6a5dYFqGdnIGvFZELBlMP71Z7a64L7XwZHfs1g
UwcVDLKuX/XWOJw1Mqt+5QbkJOxwRbx1LTYuX/asHpxEIsginmZliN/a9LvuPDKtFni2RoZ0gnJV
ZAGgbbI0T33fUJCsHJAgEj5AGItczFKae0cAFdATzdvBza4lOp9YmG+XDNkbgw4vs5LU67QBhPfb
hUnIyZ473z2w2U32BBOazUDLmNu1w1TfH7zmZiGHMc92kO9tNqHNhuctBMRm2zgn9h7oJlaiuSP/
hXi6ZivD6qSKbDPQKCK822IL9G+EEx9NHwnTBSrt+uTU/oubNXhPGmKsBpqPPsHql2VB+90x4i/5
78HWU9yFi2aLy4OYcpzYhubUhNA5rGnZllz0OvMoABFjeoLHdpuEeZxI8PkgpC8dG5D1aSX/GP7N
wvBF81kHHv8dpwGbNAzy2MtthzoHFhgy/sWQia1fxBPICEw7n0idZnyvoU825Jg/66Y6TnIYY0vf
QuXa8DQDADDIR7Rq+NhwpJUH/CfalaeySNyPVIr6TBQ2jAdgFF8vKDsmEv76IhRsSJFfta4NoNdc
MaJCEoFycxfipM+w2+0ChzU31/0Uktuw83B72mYkR5le4lDa80V66vnea0biGqQNHDCby4pIqZSC
1PAvBQHXAAEJRtOOfLZG9RfPCtz453vlp1CDbIDyAWZLXqw+7fP8p06q+RjVI/5NDdv83nuHeAFn
MxjLK+BNsdWCbNW57prtwGKuJnZ0N/la7SKp/hREdttdaJ/MtBwKD07rmHPzw9vWCIaAusIj33WC
gHdI9ArUzk53DNIpn5RPY5S/Tzd+soeszLUaRHAH2FFPUeolT34l2GRX69Uvw7t+traNLZuLL/Fj
Jwn7vyqa1q3kR6J7WOtLjR9mnSog4cj6SpFWHDrjs4KKzBFVJNCzydeLTJNn2yW5xCGSb146i/4/
yEGDEoqDdGgg2mS7kHmwN3ZwZq+J2WwqNmtU4mW3lDDrwNB0GkJmXhXm1fX37A9RnODLwCBk9+hg
iY6wEnBNJCc1VPfDQg8s6ZMXp9BoLUveMuOGd2PSsrsIeIqkfoWAc3H81N+t6xRtCmOCI+4ieAY5
GIOOxLCu6bKJiuap7TJ/Zyla7XRwP323Ag99DkfL2tPiyD2n3EYTQjyOwt7Nc7vubxS4cAl/UY+b
EzKpjRadYE0X6cvKiSAGmmAnlfMpz8uDWZZ/jHIVwQk8tUwnltXPd5FaLrVy/LgzS+xpZhBjZB/X
1OABVRROWc591LfdvjTqVXT+VYhwvddTHaAcIF0ADPJUFxnmBRbm6jQmePaAe6SDeB6zbobeIcs9
zIBhK4NLh8MTpi517CvhndEu8irMZRKH03z0zPRtjzVEzLZp4DD5D0CO9JtgBrsa78WYffZKNBop
92Ut9rTBcCcIhxz8QhzXX5WyPycUQS/JTSIy4+oVVfWD8fW9Lv/M1fQIVIHhrQ+EhB0FIqkZx/QQ
UAfyzblB4r7vZEBiR5r9LvQKcVN9TA1rUNS7C3uUFnzD9f9joSYBPLIHT87JwR8EOaXa+WUV0bUs
6qsjkhYGp23t4DXjatle8yLXF68GK8Ws/81MuLcv5bxVg/k35n29hxpCfDKuqWv/kckERoqAT230
pyrZ9PSc0avPI5xXDOkRQuuUd+nY3ViN/iogLABWj30Tu93y2uNsxyxx80xUzAFJi3slIga3lrBx
zC3XDAFXmsrmWIv1NUkz+26J2t1SsbKy12PWgkiGSHa8FHgGxt5+sqstFShnfE5REFT/PBUFW5hc
ZEk0wy4hwFYqK2IgTl9RzsIsr8jNARhtc9vEqLw0dhYT8Qn7FHpqmLFocILePsgcwUASnlm87asb
eX9h0TFk0xMxpugDbfy6wjQKzqJ51gkC7+FQBpDQ4F58RqUhAnftPLSL9k4ZmOm2cG5M4OKuoKMK
fSxQ5/+qEvzXHV/sVLMQ5nGeO81QZYv0qSSELV0fKqtYDkBxdzbEl40TWe0uhxC7r/vnNlQL6B8u
nk6CO+XUJXtEE5tkdNSxceQeTYp/9NY0ZkHj7URtAwCIJZa32u2PtbkLbab92bfipkBIT5JSC59w
wtJ0qa06dq2g3GVzsGkYetmcQfEw34F0bgLZoYmjBV0LDecBFdyEq6y35Oe8Gi48b9wes2Leew4s
u7900n4jDPtFKl4JtoAZXgSud4eS7S3y6Yw4QvZR1KzAGuDN2jRP82Cuk3ahs9M+tIBQUICza51k
0S5lai9cPP/W+WFQKt9bNxEJgD42hYR7HS3jfJqVDJiXCfAdOBLpCISjsKkJWTQMKz1dVjVb5j4F
czzPdvuMtcnBoCTlwNPRZW6GR8cZGE8FAQqWCT5opzvYJ3ddiWbDr8rmznfa8NpBbd3oxdxb7SjP
qeehzPaHa4v2bR8Uj6716MhsvJQ2OJvow6Ogd9qsrYXdaxraSNygN8q5Xfg3wmhfOb16bOwJqpbG
ag2RL3kMDZ7aAyEG/U3Yly90TRmsOKhJlXyZeeDEvC7YdbuwN2U6PPSd7h9UaahdFbtPELyoQ7M/
NIV/CSxhAcRYDECQe0UX+MdQ1OlGycAcGJ5gWQZQOWuW/YAurz+8UEdxdDkFjlj2UsNLyaILpm+Y
NMMQZ4EPpPfzZXSH5QUWcLj50XffsKvOxmqmmHgM1x5FXQ71Ga7aL+hJIMSqPfWIpwAFcXvgKtKZ
5UWMqKrgfI7S10aHt87FfM+q2HpWeLDpc5+oW/0THGwXkC2jXtbEIf1cCCEnINcVKiDU15UOIu9K
aM3+OF/LPIxXCFInDeP1F/m/nEWth8+k5bNWR2aZZrgbZFB5f2UT/rjzaj8bo54j8sYeXAvv8Nt/
6kjiJ7TuzV3SFCGVo0SWaTL1aqIv2Mw0nnPTH35cB+ib813Wo/HN+CsO+h+6ZtYzXSTedZNquI4E
RcsCP6KfO+bnzXzGO+NRztNCoj2U1CytvC1dYnqdoEBgtyPSPVrHmvD2AeAbnu9D4HTeA3J2TcgX
SP8GcTRMRwc+pXGJJHc7+acshpw0Y2/wXn1a5huUS6dDN4+yGHEZYOm4/R+HG1ADt5z9j8b354Na
AXmyQRycUT+u7FJe5ujQzyydp0JZRz+sTzZ2Qc8NS+AtljLsMC1kwb4Krj9/f6ygCEQieJMzmsUU
HpKwqkNAj2OA2OOoRX0ULBY2xA2pnm2YHH5+WiPX5ABBk//GnREfLqb4hZhTx1VWQjL9cReyDULM
BCT9CKxLzlxbyV0B/HWkn/qnGnoIlcBdg5OzHFILB5o0lMXdZKrXqW8nRKxRj8IOIU4ZIPLj5REU
MKKLRt29ckZ+eL1tn+QMiQoaSPTaq5O+yezGgh3dTb1QY8IUl2Oa0CDhcglI027aOlggT5dXx+7n
nYf44eI1AQbKy5wQtc75OMGHs0wj/86VQOkGvjv62etSU5UqhMI7x1H/VrWml/ama0SAg2/EuhRw
RLP5OleYQ/Vtfg9LEfZpNpVHf63K58nDlbpwkku1Bi/Oj4iyr7sHxe96DSu3SZT9BA9rG9hSf48J
GDFshexJObOAZsWtK3zWLXM+rL/ngo6vnh5VZtpfi+LKtu2cXkv1G1h4uk43c5XKVQk02PFxnoIP
W3hMMOPc1lhP/niI9E591ybL8lh0tNl6TRHd1MsFuXv/pD2axeX2bDuZP0LVa2DWkpO79xRkK44e
/1Kvfy3+HI9LslB/ni4oHC8BTgC7LIuaN7fBgTUxzaPrYp+d2jUFaTABQbHFTeKOThWOHWtsrw2P
lpVCmb1tut2bMsZM0/LYKnyCEnT1WA0Ihl/oVH5WYD1dGIJ4sgJzAapvfoGupu9cNgtbkgitnR7s
L9Cm+rxkYsYmqf2lHH17enPvxKrEu9dJt1K7gkdL4jyNPUx1WXq9TRTgzbJk0B/7wkMYNjlApsYG
Df/Q48z8WIwf1c2CYYKZuMmXctpXVX/XooM7l0Ei7psoqvaeEyLA9TK99dKoOEtFSzxwAD8K9sU3
DfTPRYWaELdtsfIDBlA+0TX8yBI14ZDQqmD0NLyAx3CZzBEmbs2YfGMKevVy14NVZTcxcIrpvSOC
h+km1l2yJNsnArXzFFhubFcZg/bthU8yLFfTElSer0MbwuIWu8SM5Ah35FfFzpn99qpQiu9HnbBJ
XqZz40lnE04KQxbD7lVNk3q2Ch3sVQ8v7///7dS2v7E7CB70yNqD4bk6ViL7gmp+KpG953OjDx4o
ZDw3Th8zfjb3/MG+jLoLY2r/3N1UGioHsKnVKbflW5MNe3ya2g/twbCvfipmXcOMGNbbuZGR0OPe
jBLtzc+BiKAS6wtV7f2eSKa2ZfyZjWFIbkIwKwSe05zuyiaRqLjirjb23U+xbXLvjxwzg5NHMd0N
tw+jjQZqwvD5WPQPrEbuKNK38/3/fajDj8Bt7Id2ap4nsAT6JT7l+cmfdvKq88/vVlEomvdp3I9H
JoLlt0hCjdqa3K6g5SGQiyeeLdXH3aDNpxrocSETimva1PkdHAY+YQA0JKQ1+p63wYGCEM7Lb+le
fJNFJxWMCfFSdfG7GnH1x+CNyUL7DqDEzUypMn9MEoqPPOjujP177pL8H4428DgcIOr/uQb1jWxO
WfIvtTPEFj4KAHyo3iyrBACQwwcYrwk6VDXdnO4dTNxdD6rhj4fMAEFg44CsC78b79yboFkuzltZ
1+Kqc/JQOGiTJKoukH5/B7qwt5wp0cPcJnwTKn0s+lY+u9hYTKUXG5FR9KdOXSGVPTlDa+08kfLD
Ob13bznJ54QE5IziMTmqKl3jH+sEk06P803kVhRLe1qsIPulluh5CVV0v3RO/mvMSWILgkJefj4p
bno4SUUf5o5WfeXgHqRVXAiWrq/NXGIS6qDqX/tJHyxjL3GbODBqg8mch0rPh6mYyqe+5TDuPRDd
hUp3Khb5PPe0CptiwgEgTW/2KtUBioiCEgNEkHfmIddI5S0HvsFNvrMq+/K/gt+FJoLZzrIKoZ81
8K3MwkYV7ez/d3PQS5Es7XCviQAltUEFqLYbyDRq/FUAOsJym63LnKFYgfvb36Xequ/y8vpznlip
mo9WEXgoViL7ZNGFbGpelCPhhYR3L9F6AqdgcBhZMQZll39jZ/BEVnx01yEaxFZOhyfbLrt4mgLc
UZCdx2mjZ7JS/vvpcGrqGuMrvk/uNBBjUjnl5X/1vSmD5bEJ2zfjyQj8ltMo8xAGQvjoYlE4z22b
N/ehW3jPBbvX1W/bbWR7C21p6gLWjCc/0mxrBpGgZVgCsMclOfFQ6u2IDe42R2CyY3l8tmFUPQxJ
w178VpfYJYVP//sWIBVa8H1MexRB2r4vkANvZDtsXfq2PVvFBGEQluvZz7y3xEqqg5Ozd4QbkB6j
/+PszJrjRrIs/Vfa6rlRg83hDrOpeYh9Y3CnRL3AJErEvu/49fMBzO5KKctKM22WFilKohiBCLhf
v/ec78AVIoPeObh1FR3YYmk8ATPiWs7fpErjLgOZwhE9v3c0jGhp7CEsYfnHR4yWqkrfbGgETd3m
T36l3yABdOgBOXxFAb/WcMY/ZT1nK438ZCct6kvkZOUtrjfODNwOrCXjZzze+ce2IHFVtZ3GYQ27
+45ugXEpcmfTm3p1WbgxrSj+QPpkywZomZG+sns/XScw21G1Y1cyRUlnr7hFeGW/1YwEuK223Wwi
jJkIWY1l33d+AbYgFUdkPtcoCYr1gpExusi+87sA1StKP7Tu7wBFuDv4RS+CPa5pMBWVuF2eikGT
vdh3+NZYVj1tG7QYc2knoT6r9fG1DZjdpnV9iwtHPLr9M6SD/ZREwVc/yTtyyA36k6Hj7mKdeQr8
mv0CL2y7MN21sXW34DElkTCQH41LiQF7NWHaQwn3x5EF+wwRDkg7L1IO8hjlLrL/edUXAbVy6ZMF
ghIJL2UIimc+ZAGZ97eippxczm1FZwJHB2z1gWBBTOUTQBKSA+W4B8wP4TuZiMgzfG83pJS0aPys
Ay5klO2z+azzevsY9R1+KOkgPyybYdsRWrfpFu6AESXHPmalQHNGsIntRpxLKJGd2WsMaYCBRjl8
q3VELVlsrrO2IUmFoMr86eOXGs4Q+i/VxshL8WIpQOduFIoDCgfx0qmAuauZfclqGV8yEFasRm2+
ajPHIpxSRQ8Cw9LZC8u3wcb7pObyfazQsegjeH8zV/JxrBsXMPE7BFUsqWbCQ2EyJgxsVjyz7Rni
kC/QYvTbqdSOjprnPQmIQ7cVa085M7CQo/JXO/ouOex1Qg1nJqZbUKIjBplLtkgKezdSISLXotLp
PZREy5GgILr6aIRXbYIArfWD8UBIIZ3UuPxWlKPGGB4uh9DhnVVsOctauayarJ5F1pqMhM9g1PI1
B0E4jT2FoMppHCzPKjGCM6Jef9MUoj0ICSup1ywX1pV50A3/vaNtvEvGlOHqfJgf+wtCFKLRkfPs
R9e5hEUTPqXNhYq++NzYKfVP5YRPAEHkx7pj8wGYv7OZrR7h5Nc7lbv2mttW7ipVZ6dCI5sAzugj
OQFs9uaqlkH1hivzYujMykOM3Le9p94xnZk04pz3LPamu9rpPk2hTboRVHpA3Lb3lAPk7QJnPyFk
WaOMbm/zRjsMYPQO08AklNkRTs8ktK+mz4EsDTyk2i0oubmA15oaBdK8UPq6YrcQzYZbd7r65sQg
kZWsl3y6u4CompKianQwPYuAjm+WOWQRGDhs3eGLD5ryLMWkzqyRBLwIZl4Ja+xjwXrmpVP/VJsc
UlViv7BsRd/DpL2301ShDfFPTNbGTUFX/zAWRnVVfGxJUWR0NuSt3Cy7/Tzkps02XpbnPDaPmRqK
O6Mq6U0b1AVFFNQXSxui49Tox2UzE7N9urJ1buNtFxOw+c/fHUv/VYNZdBOEbs8FkWob+tVDbvQm
77JyTyLp7+3EPJSz1bwszPu61zABON0pNPGCq+kCsoSEsRlfM3rjBCiCCirh+CdmuAiEI4vJYgcA
BOLig9EW0YkbBl3U1FKjW2G0E3pX3f/zD+LEEweIsbQly+DOm1sKY+K9IxcTOwzXb7RXrV3V5yK5
Nkbo3wicumuZKnXiSPm1Q27DaJy1S7NiuQ0LD7XfXFUEmTo5UMe93pD3VhY94odr4M34ajaLsZzU
TrDJWlgB1PsjDeSOhAo9OQZDnV8wQHs3gM3jdani4q7xGcmabBrNeihIMcX9+RltpfUpxrK9Flb5
PiFAOCZoA9m3fMVJDohHpPJPqasx/fV87ThFWCPZH/29sCv7psg6yhymGVgSjBu78ALkcsNOz4fx
oJVOsJ1ZbbdBld4W5PTdgCZxd20Qn1NnOuDFogdU0RqE84OSaYYiQ9shFy+fOFiDumKqEuUHvSyf
nXiMaMK58l4zohMXBhpFi5d1+a3Ra58FdJq1SI2S6B1OyLUbfim7bJ+kyaeWEedVq8WX2KEvWESs
+5nxiDawfxYdgLi8NaH0LQsJLetr2tAV1nPhPMWRfhMGBp7LTETAavv0+J+UsKbfD0gwHeNReQ/B
wMzp6ohvkwLss46R3JH6g2G2rNh87mLv6qpnQ3uWRABaL7X9hEJlVZlzMksJcQNRNTWPaWkb1tuk
eFifMuMAztsCsdLsm+ygmk1bl3jW4ePf1+393Oj9T90MMkmricjl2r7NBS53LTkZOq6QwvZfBoJj
CzraJRXXgI8xhD+KeLt8hzIUTuERYc2BZvcX3Z0Fs5V9KOsR2GZJhq9Fm6MPe6YH9QtUWOagAeZB
xOl3dWM/otvc4s5i54nMx35wvxWms81yuEJTXmjr2Bd3ddFcTEAi9PB5FnZ0SPCK+nkHGk+KdMXk
8g2F0nM98iLdBoydysTRktEM2rHR68Y92b1Ew+ps+ZFXPXKohH3E1Bh3dOPmTzWOC3BkMf6RhqbL
uNWwaiN37r0YV3tgIdOqLgaofr+0mGBN08q3U2PrG4jaUW5qlq4ztubtg/d7yKrfUI+tOVPhz/BW
AFnStQ3DFYqEZVP+wppFf2J3TZTPaSIMtkjEopSmEh7y7mxJpzsjf3pAh2oxUPW75wHiUzKBmWnj
MLrEGa4MSV9mVUoLaBmHJ/RMzPa5R4ej29juXmkChyGihRNdn+89g59HCi/nqHVeuAtqXbxWEryO
qrQVwATcToFr/47r/deXCP/UsSncXWGahvoFOd+zRA9prHhD5/P7NNg6+XkahGrMxqgM8qxZL2d2
TdZzrBBaY6F70flv//G//is06u7jiv4Hy9ZdTpxT/Y+/Gb/SxQ3XtTE9OUrwYyQi3p+hvgFjbNYf
hrlBBTKgZd1jXkg05oIe/SA3LbUQ5itzpYHIJ5YIf7ZgLhkop/w+4b0CJBhmvwH4/oV7PT8xx6ES
tC0X7vXy53/CyE/uaGoZyxvK2hRyWGpc8rn/gjuW/E0/fMyN5K01mAloWYgNtoroVaGan5UHqGsl
5tB/f6Uc++cIKWmaumk73F0KHw7vmvXrZzLIM6f2WMbQYSpy5PcLGTUGkjU2xYZ5UA9zqq33Pv3V
10YVb7oru8caG/YRaVi2Y6Cd5j4dOp1NsDGT5KQFNfZBl6prGtCWCjAb9FaMG7fsSIYTbYVAGy3c
pLsvQZZAB2Z65Gv1dAdM9UdYO/GpHNTjUqo35BDdLix958tyclmq+4/+uNBYmmg2YaExnGtEVPVh
uTOWRg8cRSKYBLcH+a8Exc2U6g+CakiLZR+GWnUvG/eVa/uQNPDdc8Prb13trLKGlxKG9hNO49uF
H8KcNrk31WdiS5ctH3gMoXdaYTz5Pf2CpOn7o+7B+x8M8Y32LTOYuXcZZoTKFVN99DJQKJ7qUJKU
O32u1cz5ITfHeq0vdH+7C6wjWkyxknWEYXFoIOFXA3znqsZz1Ib4NlEaDm929l5bsvnRQ1lYgbVk
+O6m4RmPX3PbYaVbORz6wSzmxzES6Scuuo1TL4z15mF5KXBAGWp45skxWS8MQdRkGOBrCS1RnFXj
Mk/rPGI062bHmDg/Zhp7AySX8kFPiKKrO+FAy5XAsGyDKeYQvZaTVvxoLIPEJclwcMRYZ0dmvh1U
n95UbvXgJOX41R7pZ8Zh637yBobpfpUOTz3CG7qOWXM/YrQbPOtgkQOwtfxq/OyPLPCMS+KdPiHz
4oif3Y/4uViurfGLoTI68OK7b03lIYh18Vhzf5s0gXfa2DJ0mIuSViIhy2V/sUa3ubFrdSbKujxL
/6FNteFONskw96+aD5pu07T2hlsOfpSRr92557nQI6GPfnxsGIbujJm3MgP1L6WD3kR3BjTRgfsl
zsNTLYw3tzAKbteZ85b36WqCc3DCS8S2y5t3tGndZHOZoztjf7Sr6JqJuroPGQVWLuIraxT2Br34
nDNj7VyzocLJVWXiGa/eSgw7zx1zhut/f9WkGOgmGmpQPV33Dt2BRZjhIF9U3XJjkMrO0JHCZP4h
+iwsjfq84YM63se13m/7JP/hoBmBWxSSbDpYD8u5uy/98MTZr7o48OYRMDJQrvTERpBPD8qcsk3I
UHHvWR2ii0Dvj0E5AY1txcSBEGXkx+I60XfaSp3a0cJiNCqCK6FRXZBHU8cGfcINyCSa+xO1npgE
daDXfRIFuI/Yru68iNlhH5nfU1NXjwHewUPR2JzZfXe/NIPTzmP3co3vZSSevBl240c86Hn4CSog
aBosCqMx6g+e1gGxMlrwJEblIx4pwssUJzfMB4a7qgewgIgFfrvBTEdZTX2WWTOCsJBmfQ69ec4Y
T6cF2jfZ8g8Esyxle0Xn467zoFS8kmaF7VudlxLWAyRhFeKSu3171DX9polUegfwOiVMAMuYAQxq
Ry/Th9U31etWT5qHwK+7teYgaZrs/n5o/fxmeahn3q7fcANPbmIedScNH51snaZO9ziMEdHNNuo5
Q8Ka11L0bxa91T0DoPe0lRidKUWPhtoJIzIYpWv2o5qgWy3bMnIj/dgPau90jPJ0Lap3y7NPJx2f
Q54elq8ydY09dx3x7Ck3jhHChT1A5+FFEQwGDoIoy7mnPvUekMYKbtXkedapk30CyDUhKN65JtZA
f0/TjV0lIDosRXwKIKJpFdXcXMdgTEYBAEHoLmiYUuLR3n+cBZTS9i7vNqN8xGGWnu7BeZzDBX8a
qHtdRPbJsXGxVW4THYoRnahGkgn0mIllC1pEZlU3yH4rTJA4/AdSOjbu6Ix7ygtwknZ8tbEuri1f
fIWkaj5HeKev4yS/TjhSzpWOQWE0I3ljco/cWAZ8ElOHoTGO0B0SxphnUUFBjAZ6wolX0E63q+zQ
iLhG74Bn36z94hLEgsThrB0PSTKAsMbwj+SBNgWf6+ghyyVoG5VwilzO52nQv4SJpd1FjTXhHKN+
KiRr2lS1OACHIaOpTlyXGLgTygbjIGbTLXQp61E3rBMI3HJfSpFhPbTOY5uPXzJbhxAwtDQxB32L
Fx7UdBd/pZ+itpzJtX1SxC+i98ytil3YhsiW96WPXjabNPPMGRVEEQ0jpuvGITRL81Bj97Ux5F5g
5pCwzR6784tC3VscgFd+2b9ZdFXAJxnNFrYc8uoEbZkHXOHeNPpp1yVpeXEhkXxMr9G0xBuXGRek
5+RNGyv8zPlAK3b+oTV8iw1uK/3iFu1n0+lBWggQL01kdZ86/TMOpetHCx5zpeJT9CMZnsaue0K5
2nzVoumKZDErJn2tl1m1XYhYNDFI0rHDrH5txpFiZJZtVLLei4yehih0EjWmwVlbqF0/O631MB6i
cvAezIJAwMIH9HgYS+d2eVYtr5suPhG+fhLvKl+rLhS3+Rl5Cy+519+knahTbfXumX7jJse7v1Nt
1567EDyl7JjoeiQ31041W85ECuG5m0Cg+k/ov3GQpvf2aHX7nG7aWrneLEoN8N11h1aE4bd07LHz
1+b9uByEEV2jcZpHkmbSNfu07Fv0MK9eLMJPulUfR7S226w3jLNm08vsCcTA+8HwMo3s7mSQu8dV
6r9OLIWwCPAMmtiRkvUEPq4e0aWVBkKKeUxtZ8ExUeCrGAAe9AV8aJEXtW4qsFqGW27SuLffky6+
acyJfZ7cklkNiXcGP9AaliHym7k1WwMzOYamzhGU2yH9gInjWHQ57PNSaKwgKvUReiAzZcKp0xYP
2uxZo1iF7zQEt2OiKqxrNkPkeUY/YQ5mdHnpuTFnqysuV2eMse26n4Yk7l5p8wX0d2TwZM58NCsf
noXe40qZCZY5TsH70tlr2rtv6IjOMwpSUlcks0arPU163h+MJiw+5s9R8gLHET3EzDIEKAkENzOy
U7MQ09M035RiDO6QMqCkq2Z9PuvdsZtptJlx7kFJrKf5Sqb5gLejTYC9zYtJOz+11m32jpF80nDr
nVoBgiSgFVRJLX8yRX1akiFScH7L2MOw6G06kwOgjeAEVJJdD5x3HobH0rf2MSiJna3Hr7M4YUeV
xgCsAtW1wMuLlk+W3pa/yfhDUvzrAdcydOFI0xY2p0DDniON/nS8CXszHGJG7aukit0jqez7vrGq
O4CFUEtDD07AKJ+81Mweay33Lwgj8VJkxQ8kSub9/GcDM6JHLDkaJNA82PgWXnCWOOTqVVPeUbxs
Po4nOfpUlueL7Ca5CQzC8VIEYVrYqftWVGrravlnz82zg+ZEX8Dr1E+dkvspHs5eog/Pro7wMLpU
g0KDKkf3YLdsoI6JNclzdXEqpcweCWm9emMiD7Vnku1gsmp2Io4PgV6+Lm9B7PgDn/gbLfXopvk+
L8+OjWPXZhCdxM1yxyTorDvdCm4AcpPDO/fGqzlVIptA49QGipCiZtSI8ZCbrchRfZmoqpfGN12Q
J6VlyMt09Mnu3DPUyeLtkK6vlmqefuJ0G3kFbRzHxAETuVh2SgiBMxNemuOFLETSo7pO301jLbd+
NFSHSAx0ovvAv/GZMDCjYlqu88OPpg17Bxh8a5q0DHrl3xTmg2s01k2rEy6FZbbYsRzRerc8G4wG
7bvWsaNr14WQCkJCOLpZazLMD2Li06/i+qkxZbeaPAcR6AKdNmytODWVZh5sDeTVBFjhXIzmZw3w
z9lMA+2MoUjflUCMUYBU7u3yUE4DJ2IPuMRCDo7cYTOgCvmRC8h8nANi/0tuNjAxCbqkeehVxJSW
PbA7OHxdqbIXs2oZg/n6UZmkKZnCtG4CzyMmoGhIIrB/5J2FmVYhC8qmxr/kaKMjPdfOfpEgWZ1/
lXNYi7M2v2+i17p306fanAeD3RzWhKoyWLuhrIiZlCXUxJqOk4DVwdjws68YmDpZNd03CLp4y4mv
jIvMPDWhawEmNPudbLDFaihkl0mxYixKnAmaNAJlktxOOZZWB0qrozmV3Sth1ZR6LugIX6/Lc9R2
xaUMx28LNTXNym0SazfLjaCE8h9q/xDkeQzuOJn2Ax9h9ARq88exU0Ks0nwJaUfrBUMA4xm7BTkF
mOIQnigwWBE8H98jfNhjLAU/vj8tNV/ck9Cm0CZuaxBQi2LQyRTNdR2NLZTf+GhWqjoA+JnWBP+R
EDWfj5dvXao+TXHcA6rqHMtIOmfNKV5Ct4subUHubF56MHX06bMfVNOpAsO3R0hF21sP/dNUinZr
uT7REqV8LbDAnh1MJfMgBsYYc5zAindDFTkXeF1wW2zxuPxsvXGcS2p2dIAr4GlaUveEfcARQVQ7
7bx4+LFUxrHynTVqiGZNeGf1jK6mWeuixsMxf9ciIIqs3Dn1bvODkWG/oeud4ydDZJbnmo5UtfEO
y0EKBBRKtEnajx0VfEr9s7eFE6MsQOBVmQASbETPayMNWVGMGuZoFZwaq02fYnwhj0N46yMcIiG+
E+flFfhtS1ZSu1tyZ1KNrnro6PJubg5iO8DXlXESIi7BGLaW2b5F7HaIZqt6v0TxFOV0bjNRXSYT
F1Br0+Dx/UQdPXtEkmNAdtCCe0uSmIEc/ZufC/uTW4yvnAaPdl2Ndy2NiQtn/W7TsQMhJgq2ZT71
JxVMV9fTk+uUZ/ROPYg9YahHD34z7OLWzQ+11k8HKx28s9twkPPefCZIxyIs5O3kpCevAK4HyuQL
hgXIiQbera6PhlvGbDhHIex4w6B20u+DC5N2TriDoJPgG/3r8iuSqPsXMXafDeKndDndLPIpGxnU
H+d2FJzOgfAaYxtIBMfw4Lon6btAs6z4udDD7oG771WKcdyVZjNj5Qx/F0nom7ZQTBdE4CBp77xz
NT9IIx/pLVNWe8LB39GAgIJZdKdbwzdGDDNCgYNWMHhbu7PdI7eNQAtiiLNVAHtuljZU7J8402kn
KcxsP4Ip3WpJG6+LaHBvrBDFQg1fco8aBixmQWcpjN+hCxYnP8IXBkMh5JwLqDv2m4dY6150XdJC
j3rz5MeYEsGV+w90QnzgEVb1Ai/nm1ezlDcVQAFBYEhnIeENIDkj3a+CR0OTW30YToiyuidnqJ2d
OFWTEGcwkQYnTNotIQHkbX/18vauQq994XAc7CWNXSzK03DOGZh+zMICZm6X5YznOn67Cn2qzFD2
d3VibzmF1ldTZ3jgd+jrukZBQGrj1zjVrvOgnRDt7FYnf3FfaNZ1mZ4F7KgbOUpkhsnoXmxG1zrI
loJYpY3rdche54OC1w+M/gxr2LipO+7wCtNnugvppt1NDiUejJYDsUEulRWCvBId+6kIGYk2yjv5
Ev9I4ebaJvFh1oxR3u9bRWBNUxwCItZFjOh8eUATNtspmEjkWMX3EOuHg+UWwcWwingto/w8qSG6
SbDnwmoN3S36iP7mhJMNYeD8IHSJukoOw26RvNHKwMzXHJgUploVbGr6+c9phAIytbzbaBEAu2gh
YhsjHocq/xm+++T2qDSyccXH0L3to7q75QkSwtIU0yMMgNtK6w7dLJXITfdbT/G0Xg5w9eAw+ZgF
QMHMna44mflWMJ1LgloeBJ7gECjIo+jBVk1MU44oVpDA9pjSCpXe9IIogZgd/QnLIbqLKsFKP89k
wzmmQQ+c6Bjr5nFRX+qlqi6VL96CrEqZZGqryWrtx7rPkaXOaolJ85/LTNbrwk1RBDWy38apER9S
J5sNWS3pdSPwX+yXgOZj0awiK87P5vzPOrgX1hEkkX0/1JgzBd9RpB5xOwMmg5pVdj1wpjovI0lu
6J0DfvDBC/UntD3pbeUVBi7eel5tIv8+DS0+B4gTVNwbW2ZrA3Pt+0mXj62PznKZHHYJXnzTx8ME
uKe/62t+BFXMRJAIjcp2KKeX1DD3UUjqJvbLbvoO8YsjjDxR21Dw+tiv0qxAEza/dCvzH5ZzPlIx
tgHlUf6UzhWqQnbrTR309y7cBmhToBi79Z1p3fp5QkPTBPrt1Ox3YkwRpzUhdlb8VsE4XMAE9TuS
Q70V4RXNw1R7GvcfkMTInj6rqPyuJKcAs3Lpfnd5E+0xKtnkeaI1L8mWI8kr2C+yf5T3NUyH8HkY
2s/W4D4sqs9FC1QHnF6blZoDTCo98M/oaBgW6FhPhe2Zx9bn7fr3Q4kle/ynOZlDI1C3pWspKRzH
+CUd3XXIgrUMjPlGGJ70SZn7tB2aBxIzg02iDV+seihpK6lTWQYIbVQdf2S4LdEXfiK3DXAx5qHV
t+WCB6FpnUroqEcTkV+UTL8Jjv1LPqYjbTJspeFYJqv2r9nAJqSmBMgM1JAhGT88GuYUgsZKZX2T
h97VxkR4jRXtmtweh7vfXK1fs1RNXXDsMrBc2oZjGL/G1mZVWbjNEJV4ZfJNz8nzOs4PsbqLa0SE
pT0WWOJ4kEbBgyP/+HL5Pb/htKa7mOsr6Fo3eEJOll+CTteyhEGMpQM0FMK6/3go0MzlPWLK5SX8
fyWP73/k16/pj/p/z9/1lhdjFWJUWIZ+//zqKU/579/+lZvwDTNg/t78z/7WTz+9/j/LP+L/yOdU
8J++2GbcUeN9+6MaH37UbfLxTP/4m/+vf/gfP5Z/5Wksfvzjb295m1EvPPzwwzz7c974/Hn67+nn
X+PJqx/J1+z7r9/wkU+uOX8nl9wh31ba0hQWovP/CignxeTvWIJd5dqc1cBCWUSNZpSxwT/+JsTf
LUU1Kk0qyJlZxnfVebv8kfF3/ipSCt3keM+4UPztl8EsF413kCvxrwa1P986wnaYhLpQkOefwRDS
nsfJf2oYUGQoExILoGVOuo/wiO+GANnYNMTtwS+Iv8b1gXU2LLO1YZYFPWXcFLrr/mB8SmfUEAhN
Rw+/SJusfIdoitrKrZXvkvJC4NWfruu/eLLuPLv+57I0P1kpWZhsQ/DKXRqwPz9ZOrU6Gr0YU/oQ
36bpVG27IDnptRLnTk/dPXZ78rqi4a4PEsm4cVQbxcEON8DdciToAP/I0N40jf1leV3trNGROi5C
zTAPk+/c+QW1Vc7/kdhhNYqJPvdo50ZDYFPf0CCX1PaISMi0G/AysK+XGrwxWF2wt52DirC9FKZx
61oJGu0hLHagTd5rE2JAyESJrJSeTpDZoxqjLXtQuYCgEKXI5LUYnnEPbymorBUGXBPPNvODhAUf
T8HaNqpPfpl1a7JncZyToPIgKqaJk06jq8ZH7MYjVMTAuu84yx99/pGUYdYVkF1JLuDeLZmr1GPv
YJvTfXQNJcQ8SCSJR9jP2CqQV6IQ56X0dMqUhYgmHvkeLEQ+piWiUNZ5cZrdQ1psyxdiCL7oQ3zq
GlxJEQGD8Fxnya4XbP79m27+vLoub7qil+UKg1XWMsQv8/FqCHBIxbzpRlcbYHxgprdlTtwU6Tzn
5cGENIJPTz95pVOc6fHe9hka5rIHFKUojzi7UyvjtP3M9gnknZeSTmVw7PXpNhxG8zJBcAik9C5z
zM+/f/q/pEz/8fQdWNvSwIqmL+P/P91gpQqCeDIJNA0NGsF5kk1XKaLw6nA6bSIB4Dy092MUY0Xu
7us6cvcBYrCd1JxrnhbWKjLbFSId/DitlnDkA36bk0LwP3iWUipCpiX9Q1f/ZcPvkEBT5/jlmprq
TsMQ4Mc4zD2nxz1KYshx0L9OoWWiFViDREF5MDt5vMJBLVfG1wCyMhV882TL/oo5OD3ToWoOv3mO
f1mqcPWyUs43vq6z5/7yHMGoqDLRYKSrEfQuQ9avok29HfmpaEClGa1jg+s1l9paHuNS08oEysQl
iYDSLJeSNPEV3SCMZVECiKu8N+G1YVGvfqPBEX/5yCpHMPpiAGpKS1k6q/efF1WJXZB80iFbo415
L2ejpgfLy2ivRtJjXW03GQfmzqaTvTSDxjp+z8dBsYroNAXGbhfO/Qj6eAgIlfPDmKp3HJ0Ty21C
MsrKalpAl3M8LW8Cfj/Woc5t1/QEotU8RUPnWtpbxpj43rLM3gXKf9KTbM/xnVEL+ZEr7BS48BIC
pRctEMamO8x0I52j/nkalH3vxr24S6tzKHL6RK13MtS78GX7ADBpRgZi7ghQua0S1P6cZn7zTv+c
sc09M18/7nbXRanFnvnLLY/rnNwP9IFre8zKfaIM5wxfCgbQvBfpPUsbMs/nFs58WCQl0EgdErWj
8Ev5KR0DoI2T0btbe1dX2nj9zZP7Fx9Dyjx2TLqUIM/krzumq9l1hjx9nRV6c4A+p69admpUYflF
ZR1bzjC8OQGtqaB6DArsb0iLULZWq8EL7CP2mb1do+qAS4E/zSrTTefE2m0XJflv5G6/lPHLdeTi
uQY3jeFaPOWfP4ec0sYIYQdbd+1/75EMPX/0S+lAJbMt9nNTp5AIzcTdR02nf6u9iXY1Nv0ttjlr
lZcD2oOZWBorRO/VOkgz65RVOiDSKfnkI139zQ6/HCx+2uF556UhgEoyw7B1+xf1mkXIhCewga7J
qQ327MHJ0Q7gkNbGbZfBue9mfxiKqh1cbM7jtlSkFMTNzUil/buN52dh1nz1lGHbypK6a1qGoc8f
hD+t3Mh9bN/DLbl25ySJEhDP7WTG41Eb3Zflq6bVzTN6uwMgnvHamMQkaLj1RdygCJ3vvlQk7wQ+
eZvIS6xDYifhdtJL2v1jVexcT2vPvuqPJINifUAitutL7WCTkvCbq8qS89c7ClUgO6hpuqxMrjWv
WH96LXQ7auVEKI3bIvd3TRVkF5WI02jrRzOwGrTwJKaEOIZZQEwSZmgWm6JINoAOVsO8wlg4XROI
sFu4SNXK6gWiZUi6wEpyc0Pqm1Pa+SkZq3PWtuUp8ueGt1Hc9QXBFRANVeGa5y7vaDy6ZbFb6q6k
YZ9jqgHmjl7asZ6bXoRKPAsVN+yI9hsWu0vUJ/K1T7q5mMLV53ytSUNiJcOYFQz+N3Okx2JgMbHd
7oFoVHWLRRFncE7Ksh28dRMOIhPQw47x5cUusaH0YJeOYdyE0OVYcmsPY0PSA+kXbmTuNFh7oWzk
jafS3VKJOVIrXnM3e426nJYr7JdVXIeP5UAPhWBo4hHhGkuAoEszbNTa8KpmaWlo3mg0dW0k3j73
JjB+1HxAWoet0Vs9kQIx+mQK1H70iSTy6lvJqrg3UNAEmKkPbmh80mlmIk6PfOppTf+4QCHRL5WC
ORS7BgQ1UIu6bl/0OhiY7mfqw3jTZ/HXcITdrRXarQ1bV6L/Owjcpns3RaeuSICQLp4U8kzpkQ57
FzQJLdU4eE6b7DO98pwYM1Byy1usHMYvPLu1VCxzTIC/LW9V32NzcnEf8xb3YwE4OaH9R3/vm20j
7sk1jwzzHlMKbFZ+roOOLppgqHlme/aQQzhiNhrznqehd1nWmwHF4yb2yieLcKJuxaG62zUg+/aa
K5MNmGTQO5lL6oNZHWhI1wgSwBopg38+CCZj1eCSBQbIuxqV46PeGN0madKXcMYVliFeLHsQsLtb
dz960npsp+Eikx6urEfcZbpvW2TrKYYvpvwNsTJN525BIzqHmCvpC7KeVBhePR+GdFwDf6jm4Clf
KGOdgxFZlzVKsGIojy4xK7siheRjoJtvLcZFLWYKhCftfhhyDiRF7X/u30sJPEjnztj38+EFg88K
C0O6gSlJhm7vne3SblYVdC4kHIKMMDUW+3RWpNp4zDaBRzCDX77JzrbgjmgnkuY5CSCDW6rIqEu3
rG0g8GpYrX7GNK7flSDodqNW8GQm9c2oHQKG5pXe86r80dHVLph75VNBNT/f3GPsnApP7FF130wQ
ZdCemChREnSAikPlWUhuKGdqApw3VnpYjpBaoB1MH69wr8ZPZtnpx3gybqsEZ1jqud+7WUBNYxD4
RxA5KNi4BUYr63atM5t8nvOicvcAPx6MaJS3cLJmeEc0VXAS5qsPS2gD8og+KXj2fW1V3qMq86/x
1F1zx0foJ8FiubQnuB0rZDWVbLaS0Zo/SQu+KRSo1uKGhwO6MbP0ySqMFyMKw4/9rpiyJ5eEiS0A
VAIz8pQ7PCNsB0vs/2XpvLbbRrIo+kVYCzm8kgCYRFLBlmS9YKktCyikQk5fPxvQvEyncbdFAlU3
nLNPmLbwBluCpEcXepWmVXdUQBjR39gBf9M7PKQr1pi44IAMNdhuHIkuKwrfqmKq0DaxoaTTYCuT
PYSVFyPsnzn4MlN/1ackuecnK0mLMEvEbXtNQ8MiFcNqMhZcKkEhSeaN+2G0wKb+rYWKl1ak6DcW
M4gjWHidJA+L4tc16Nj7FWPTs3TcVbN8wbEWoGZBS9O6t1gZpse8LSYwNzDJ9YhnOWngnnkdOq68
+G/7+LeTjIVjOMhae3Yq9rSOFT32BZF3UzSMuzyyJb+HFYGr2+l4/fHNboVZmuPaWR8i24tQDrVV
+PMya3IpbpAYfGHzAFuxGpbJAYI9ppz1SSPswHtGA72dzjXvvccIgLzZ9GOTIRPHhJmR3qiNi1u/
ZnFPngBILDPzRLCMqXrD3mgdhUyB/JsJIV2TPgPjY0Lt2FzeNJH9STodHCqjZnqfA3EQzQncUskI
c+5xQYKBtRbCxulu7h6X4D53DXR0SqkQfsErIlJvPjYMS/fEpBwhUnCKrC8SHO1jYpjkYpksZZrJ
2VeOAk5r3+asRsWIu9LWcB4SFocbYv1lNB8EJA3SObTasAQuMXzw6giM51zpczb7Iv8GThGY2YjG
q7hs9+92Y9rVxJqS1ZI7e4VvLlN5Fi4TD7IwhNIRv5FgzGv56aIpjcLRtRDDuOLFwwj9/6+hn569
tBou8G9mP16p53RUgVhzfd2uwa4w/01xxgOZSF+FtfzKWspqCz4nEzdP38etZrKTt5ljKw99kTpH
2Cp0pcKls8qGgmVQ0gaq64C6J6hlyYfT4sqHmUXkPRWvWHO86zD15r62Iv3JeTd1xMhbVa/BzNpp
DPeh4wkZolj0nYYpqBbJ6Ew70B6cksx63Lh8f3k3PbbC/MRerFI02SlYtWW6khpgnjTJkMYzvL8s
CcfQ5rXRRRPayRIFhjE7/nbWxqaI0T6USCNcIhSsOT42eTSF3ayCgPvxla1f1cBWq0g0GYJwjvji
1owDzsR4KE0cqBzsUEQxwFRjEZhtUZ3y9RVyCv04JSxNa9A8qLn4Se3JRDCBSQv4LuVMVlEG9Qds
WumbhSbIHNEk5GoTX1M1ET7LeST9h9zT0dEhrrab/NsoYBYy981KmFvlOhjYOvTtibB4gRu2Qg98
QhQzXntKbTU7u4gIUmnQqNhIW7rCwfBj9POpt3V3X4rmL6SXkjAsbOZLL9CXVvN7Du1uv7jLfRaZ
TXQWz9s2BJAzBNiG9OBNQqBXkzyoYDky1wVW3sPyVBVsmYJ5F/QV9Q9JFQOJChnYJsQu2+4gQvTM
c7ty60huItZHBian88FyT6NIU/YpnNfbPVnlgIaHKHpBskl2WquzeWyDxE3HU5WlyctST+DiIJmU
hWkAuIg/1LGfALdmb33OWZK3VNeZXY77RGcWmXTLkxVpSQjFwtsP5F0CBPSnlIysYrEWgP2y2+tu
TBZ235xG9I0h2T0uhqcyu7Pxgo/kzJZx4tMnqMu2X7crW9E+dW/09gx3w4XpAhcqlG8gYkBd4gWZ
70xa7VZrbK8vsgYyq8R81NNp8u1Ee/5p8Y129C11yXeV5SXEjOkqHl2BgSsWB4McYzCBa/VMxgBB
YJYaKlBdQrqVGlTx2NzhwFxsNFMGkyysjyodmrsKIfCIb9dlEo1W6MbTQEiTp1x/zu16Sb6lZ6BF
1ZyVSu0M5KnMWbAdxKpnRge007em5bSkoTBO65m6tYdW4n0byaBcZQ49OU0HMlPWEauXTkGUa2yB
vWrYWbZ4IknFKekqt2KMve/byr+IS6+/WFZO02CUKPTLoB3YiwGBZhQRjY9bDWi0mPHzghSf7XJC
WRDobq8dltY5GRXI0U4P8JA1F6jQKMlg8a2/xQHXNO0VEGB1JkhNfGeSpWXk5HuvJSih6tr6NI3I
Gaiz2jTyQi/FZYBF70Sp3P0a5yekPe4NEdgOIMVuO0i20cz2uMumt8jJigN6ViZJKCFGB2wkYZwh
FILmVi7iGq1XRtfHd9ACzlX9vRU2oK/Ia9Dll+otKgNI8egwbzxZfc06cLLndYnohXGhS0yVsRH0
bXMdquVVcfP6tBQCw99wjomvzlIzD0uehz16mhlKGkITRI/E/61fAOCIXT1ADtLUzPALjSghbKcx
K//quD2CY1NzW83y0EYqrN6yZlDN8LkbTGbRSO+x5kiLlwCQw37gSzmNbbKwezKuDuOfqM3lVauT
v9XirsnsMdFiAyOjnUOK3Lu5WHemsEh/ASDGdfR7isRVm81f5hR9oG1KQsloCk6QxCofD4P5jNB2
OOqAGigi4aQzoiPIqbo6RXPvrJk3KeYrGxnUw1Pw0sB0O/aJMPIc+0OvqVj7qozvlvurBskOYBnu
lT0zS63rbysjeqhkHwO7eTmqBqYUi0wO1DIJ0T5o0TS1+SuhLa7wixPdDxalJXHDkrUHRCknNPqh
CRtBRCTo713vk5CuB6k6SVwpf/rOZtAvyT8CG4CStyRLMcVyKWqQLKgnKj8mdiujc9xvvyTXwHdm
9vKSdwKkCs5ONVKo0dTpbUIQ4xPD+i4XzdyPhpkGCwpDPaZ0BIlmqMM/Ujzgp0zri/ZStrCiNWhn
O9X6z6opK4mvIHFu8fZCh32f2VB3bRu+82TUb0mExGKoYGKT0hnElWMcqPbQdrvN2W0Vtifpgy7+
SVI2ypkEOcLddoqw6711dHDurK5EIjprkup06LM1+jJ1HqxdgWYxUGX8oVvqtzkNGDT6iaGrZDNe
jJ4/Cyx7jbbez4bFDRgJwPsIEIpepqGJyMzm+SJxgDTHpqiCLobHZ2JJQd//MOc2s1Ha9EojkpZF
O0uRujGDZQH7ouFF6bJnBhffqQQmZ8ztAP6+iALFFn5FM7X3Yhcilx2xotE+gdb2B6+nskIgf14q
70+SzithQqD7aqzjaDQ8dY0Iq8wwdhkqwgTjEwg2gLBrfBziE790yQcw0/ZPpo4wWEtl704eWaie
+GMP6itmoYkIyAqd+Y6Z/6krC+eAo2unysTAvIFxdP1c4s4B7QAFbt+Qc1AX80HVSaFY6jyM8/E/
AjTNZjAoMmsNeC7P6JD1yFpakg35x0Dho2Mt1YudOJpftEn9iLMB5KT8ptslEoEKvUnLu513VtCp
4l8CJU6OOUiiDPjipAoga4VHAlTOeIPYKpJA+Dq0+YMws5xCd0JVAm/UsNPYx5I7FQd+w/7QuUSV
J9ccSB9zm8MUp+WJcSzNfPw28rPMeC5O0lRpawUx9R2Nhvm8ANAx+xkGUXUWIzCL9mA3wDnAz8Ma
NHfg+YFoRtklucZR+qBpivrAbPnF9kpEGadk4ZQgrPIbggiHdh9Nu8K2XhwvAtwFMbB3+WLqrD+l
dRdkTvKF5NE+YkH5q0Pu2/GyeITLMTRoVIQ3lvm7btUat677VmnKQY3TwMr/WBbINcwDn/juX2Oo
8nvbjU7AE4C2ZCu4xPhN0KgRkDryC7vXo8elFBUp0vQUKl6MlsEcDwhMzjVysU6tZr/Wxjps4QGB
a0bjC3Np30cghWWPAdcqrdcJh0JIgT84tE0Anu9RUn1zdd+zIibSqrBsbuEWGK4j/pk931WBFKcB
65ol8ilZkmgnsYGH+YTd0Bsi38Zs99bo7Stm67Cx+BllbkZ+UUAIGLvcAPzKUF4gsa8sivtSrz91
CwI2KwM4M/QCyGG6fdaMSmBSo3KYU5UlJpiIMSKi3fEzRUwnmycnjdwDub4PTZR9A03JcLppL2SS
hJzBp662h6uc3a/eNgjX6+jM3KH8jjPd280oJgmgAuTW6X2PKQrvZBLpzBhV5YVt2xn9R3MBDT3v
u6q193rT3EZDPy1xbh/zkWqmckjNtkptPCgthL7C8TuzzXdK9m7UxB5bElxQ441c4pQJhZzf5gmK
kdnnuOVM+1iVJBxMWrVj9aFk3816lCGn4RqwcRZ2Pcy7zGEkS/NKiUKYO9GBKKqwFk1bqwj8WkRu
dS7Gc8okYhd1AEcNDPtRG/1mIz8FHbT+rCDaT3bYEJNhvpRRalCUVnyBS4V1xeyPlO/fuv6i6zVR
4YUNC44oBKf5kCgFPWFX+yWrT2obscehV94TjzeHHQrGMhsHclqgmzRFfM90CNY652zvuO9iSFSW
rSKogHHimzu1MJ6oN9BtNsjnKSTPnpPkaPaMK3NmZKjksnb9PAZsxoE3AtxYZP3o9pz4HSidvTMD
htcnLvymc3CuMwVwjPLbHLp76YZdxayGYC3kqprfBHyJvih65ZhP2Y4zenzJHdQpnkuwX8XUsDWG
Ez04jDM5gcChi+KjIUpq6RognHUtuL2sw2D1HINgsGJUqzhchv9SdSQpBa7UMLK5Kbpn5ti3yuiO
VptlPPG03JlNbHk8AIkVzTux56cs1uXZ6UR5VB37qFRPpaHgIizLbweaupyrzzmtfiEZ/k69Asxl
ondnfQ14RY8BnHYNNo1Vjasot6qgMf8x2RRP0rEc3HYUGszKSITDT91nZ2Z97OIM0pGz1P4sXE60
UerPqlCKvdt9oy746NCj7wetQapss7IzF0wNns3pGykdScT1fJ7K357AZh8ld9WLMIUp3E/Yp4JW
yT8WXNY+juXFJ8G339tTh9C5n3xeAYcKQu/JbMa6Mek6N/F8yYgimVEB7CYyOQKVXDPuythPTeu1
tWxjh9aJQqrAROECNVc4o3WTffkcdyAS1WhPHM23Ql4NHRwNcrxcMnf+Ny7vCuLBk4Xhc47OCzqA
wBothXeU0h1lWu3rSY6CuQ2QYtJf5SDTEDPN9vBQkE++Y4xxxdzUkl2rw9dWTDar1isrD3z8cc0B
2uFaQ/KJLWYN/CKtconBVZJahN1NJU8GRy8fmL7XFPRs4whplljXbEc2TTgZ9tNg3u3h2JTDf7DH
/8W6+TSXg76vpfvWL2suhDmQSH4pbc43KTDsqWNhHHXooiLWibiJ1dCtMD3ans3mkCijwt1ldymN
6uYpI/bpOU8CjPjlDv1ev9eB1aCdx3NPD6YQKeLSUAWpZuW+dU+4/dkfk1/NbIzosmbczVZC7p3w
cGKWLnVYbavnKmm+gK/Ab5+Vx6KupguwyycnEcVhbPLf2ag8w2cGBlKb32uQ2A4C/SUrc5hpzvJJ
2XSPUj3HyV2/mUDK90XagQId5D8scxMlu6oCiUPEsUaX93hbdSW3DungaIxDRvuUJ8TXj436mfaE
yihOfXXXtBJskGsWeSoZjxRZ/UkQQqSRKRt1Dmd3rPpqnAWd8RlXRQ/4kOSsRR3AV1By7rLObY8s
L4+aMf5dav3FTDrKGWg4RswQAHQvhxXntRO3rxh/rTh5SSeyGCnAdi4GLvp/tOs1/Kkk0cydUUHf
tuTQ+nCGVEIg6BMgW/gZ24Q5o2SNIO2fe7u4E92KJpQXoZjTP0kiTlVNJnWSxE+298hO5reWTNVZ
CoriCoKuoy8NSZQZ1XPdMhsltpidgN0cNHc0fKjJzq+lsqwzUVMotte/ZFGq3BIXH9r6V6yWvZcu
fTBajHYIhMqTkyegodZ/1gB0IVUNGkqhL9O+prB5bNf/abIBvr80sfgMnvFoeIv5iC8B8xfQzWka
pxNwBgcKXTL6hAqPQlAqpgir5Iw6+qePxfQnhAcL2DHC2qv3jQvunMN5JIxucUN0mehEoghpI/PC
/YLOneR4ANxuKNLYPOlz9Y7M3gs5qnqawLgO0pxIiiRS511a2eAM6Or72T1kRTXeo94CPl+STOga
FY/EVJLtkb03ENSK1ZqJpQ2EdT6P4SbsLA03/FEVsKE/6OrFiTiS5mlpQE9PGJUzWR8yRRV+1pKR
zZnjoqRnV4z8aK7NYocqGgDe2oxmi0d4JX/rR+1UfAqYTQdK3IwWZhlW7w3C2oWK2GAdk/Eh5jaJ
JHyICVtfuIfs++CL2xkEruJf13TNby6mTXu2tv9EyFPKRHkd4qFAhI26+TBqy58h5admNEeX9kkb
ZRHDwTxoycnqcOV0yYbJCrH1TQcXCu6AqevstV9w43RqJ6e7LVNMBZ/MMLBILILIswAUGMTDUReu
dbLHhMHzEP1bdIMbo2/aIO4oxGXP8YgvrXxIgFXtHCUqzkDG6C8K8iIFMQqPeqOAfkzsFnvzc5Nb
7oFIY3iWXfeb4k0MtRIYo64ju0nvZT6LV3d6oyFgA2aKhUVWCjhWfjU5Tb+XN+/4sMcno+PZ3sZK
Fb09jMzXTNjN1ZxhaBPGdI4X/XeVdd6NOIr6YHvpv47IAl/JI/opp3fOy/TmRgxBt6mJ2wJwmpLV
UWCyoUkiIH1l0l+3OfxsxxqD18Q5bfOIbepTCtQoTpROB9OsgRgWWuGninqTrUF7aYlTnJgsANcJ
IwHLPMJ6pN3bDLI2vQPIBQ0TvBZP/C7G6uexjRN6h9HMjtqopGFZVcGs9+9p7zW/usy5bT7xhUuc
YlRQT4dedpRzgTvci9uDUrNsW3CBHPXo22O0fgFx4MbsuaM4SJp4vuJT4ylQCPYa7A78Biq+h1yn
/4/H+YGSHNsCbsN8fZhZzE2Pmd69i0z7FdkuNOdlXo7CdL8ZfeMXJ7BuW9RV0DzAVM+nWi8xGuCp
/hmBugOvpzFT3qDT+0LVZJwaKnOUOqzEiQdgcUCKK4Mq55QLptR5368W5omnOHlxgaLtutWeDRaG
60hljLH91NTNu9plKzjOpKbLyk6DzgMOYVUtLyF6v8pyez49qDzrf8dK04X/A6kztchnpg5MM/Zp
ST5MK4aHH6EiBGIm74mHsTJyj9uTUI3xawTC6dywKe1E/0wR6R27VUnp8XmclZI4g1FjmTVBbzas
Vg+ZxU5+u1AKzO2sBS7HKKHPiKUxgOX7tMio53uml3Cg+QoIlCSum8oGewAIDfa8htqstzdmE8QF
KCcqWva0SXGNOf86TX1MHHV4yK2C4aldmsz81kccsh3xsK5veqvnBdJEE814SZYJR0r3BuO1YpuQ
0Fsk6pPJrhmwmj7vzap+hKaC5asxb2bHqmUZvVPnKQnxWoTsgQAsoYVm9vM6FtWTJj0BqcMVrqvO
QbTGd9O5YB0mkAOi4wdJojSsGnwqyFX/ACZ3biTEMQ97F4uu32edyJoWp/GP/oY5VL2THZk8xTrD
jmLiYD1ZQaWZTcxvUjvaw5ydpQKqi3bpGM2yCtGKC27zMX+0BCr3Cj2+mnL6elkapuZum/2x0YW1
vnChLzlKtMgkOVcnp3W9DZyPhFUtLiKZnOFRPjQ1SrMMSVU32ibHeXm2Vn2l0xID37CGz7t4381j
ip/4pLhucaG15/Hw3Hsk5FmkSXHvlyoAf9MHGOks8jPsF31kWOrWzVdrY6WtbeXuGs3X9tD0Uyn3
TVz/Znb/Fg/FqzcOWIq3N6Hx3ENUKXXQNISGV0l1NnvnlogGCV19K5OXNvdWEGD0ZjZWde7XM0SJ
83hnILg9TgwB9rVhvhmQ53eWMtehVnZV2BlEmJPnRkFv/n8mjv4e4Uc1JcTbctnaJjAyy2R7KV3C
azrrP5299gVX1VGNivZESCs2T5Ogb+KNSAdn3W0NubWLC+dqzcTZNFX0n8x45bahdpkhftD7Nr4b
1fKU2PqnRu17czTRn8sogci53okMTbWDMcJU11iFlOu20lzSX1o3lFf8q19GK47CzcmrYfVtetqL
Lfr6BLUG7/Wk6fgHXIfYJz1+FJ38crXzJlWYlxwRAUKfBxffIAGtIybeztzNsfIvxb9yxN3xhM5k
dg3mk2JEM1JgbR0ZDsRNNYV5xzU5A0G8bj9KbLoyjKlgYjWjJ3M9N9DrWoeUnBIQzzD4aDXde867
9qRZbjCv7Af4G3TJQjm5mPsehtm8Thl+dEdxP2FfPW1PAfot65JmxbsurV8j9XxtZogtMqyQA1ja
rDtLCxZqHdV/i8a090NaLj7ReeluQj2pGuqvjm+IT3MAUOCYSG167NERAowRnvxeJCppeGjmJbFh
yrwzHDf73Q3RQ2kgF4FiFWi6Sg6Hd97OoA76ANLIZfbJyVv8LKExxVn/bxmz78pODDwdqx6mZ+2c
IM0g8FEHuLZuIrYLrcDtF7AdOsHbuG9FiWyV5mRVwOZ6ubp3VkICZlh75xZld/Q6tmIu58bmM21E
dFW9+Tseo/iPyqu06Ty3Qmk75rfrourrb811h0cCrfaUVftButFTYRKtiX3IPUBc89u+x/PbQETx
SmazRdsFtstcQVsi4RNCRHkPBTAgB7cg71O+Ty3RTjXqaBKSvKCykj+9TRAKn2/ajZy/w+Rv3xVU
TOMI4u1kVu7ITrh42o6rZZWyJEYJQZpoUFYfPcMPtvolYbgxqxMSLEjiGvX0bbtHfgT0KKOUD1xG
ylnJlj8LAgUKOlJLts/RsfBiW+lo3ktP/+PNzNRULKxjgVFuaAgVjhrvgdl+fE6VGXpgKVVCipMv
sTr9Ra8/cMjcosrNbr3t/XNt5QRX+Zeij6gXTB1dZFbZKEXqXgkgYUBcW5EvW33qdHjY84YTdzR7
dsxUZmY0zK8i48TdlLubas9SlefEI5hoYipzGPN5uq/GtJinjLuZB2soKUHpnVPGEWQwfORK9G/b
T/br0r4am69JEBA/usw9IJjEVU8OpGM/DhqfwY9qiIJCAr662G3JaF0HHd4NzewbpTKepBrfvDhp
w1whb4XuHkHvKlbgjokPTuXd5fimz62BdkzHD9DUPicyxmeP7X/Z5fKCTJsV4Koj7vpuRV6viO1s
huy9fgm9wbxp9MzfY4wAMh2bYKz0ch/b7WH75+sVKP+2VcwArCdxfftebUqTsHEiQdBABb0Y6tdN
H3EFXtKV/FtO8jgUIMHp2JJgW+XnPWVOKuy7OTlnKKhozpcG4MOS3rd/Y4wY6lDqPFh9xHRGsOQh
/rAPFpwnR7udk7BQ6MTRT0wyK+ibEsVPtMqk3uQmYAjGWpQncnNJK9N8GBeyJVFx3NCZ/zbi3DvG
Unk0+0L3CdyjvEMVR4Bacti+aHtKuwdnYjVjrAfdlFRHYrjkXtMNh0FWc8qkPgQAqBWKTDSQPAhb
l7WV3nw32PZH+YmXGXB0N+VMdmsUlhYFZI3FhEq4Q/7hvUtZvPR4Lm6lgwytbqf8kjkdWX0TQ32V
1zTlOPBzqyY9ekqbsLLkrYsMiGV8jJt1Y6kpPROVEUdeO4BmFuuWpzyJtGVVOBbeWcBp2DcM/vzt
25MGCOq0iBY8osRhb+pkc3nBwD89lvxGe7cRp6glvjCaaobpFqG2WxkZ79kFaYQkz8otG5KzGDRc
0h1rmvUaKxWrRiiDarFa2OXI5WsT348oPXHfiYeV8Ej16WIYUs0+CrdPVctzguqm4e6gLs0U4jMd
FHbuYqr7JiuQWGjmfLbAnNPyakekFE8tt+dZr6q3dDBD0dUfiZiuGompP1curzdWRSQwROY0xcp/
J+Jq3tZVH3Vj45he3xOPXlGpp/8rZ9KcIa41s8il8Npl9vjiZaby0+IUqzAiVQxglvF437rguC8P
tZX1zG+8B+Y43t1NnwhslHunqxjYeq3nt8xGtzdyJr90JFZNGlZ03W7M4kQYiX3YTvM4Jck3rbz2
XDSuIFS9uJh1wiTQKwllojuduMCYMEbohIgP2Bu5/BwVfoAfIS0ZxEbWXbaTa7tHZryWB1Wypaam
5T+8OCdbJT46ShYvyMtP5sbGqa/HmTuCGbsh4iO5LQKRUD+G23GwiXNXRK9KhrupWVNQD9ZfN66C
QemBRghnP3VRd+zNmcWCHM0d83ATlQZYhzIZ35el7bloQJghL53mSZ4MrGx4cliEJwXapzSmCCml
O0OGdlkxihjtZxy/WeTAHBSXzrixEePyrBuHcUhuqVE/bU+yWsmjLvldMcZ6FktV/7RaYCB26gor
GpvLz2JbYQbf62Qhr36o7UswWbYytw486egXNFQkuGc1PTuvGCpCJdAbKOMAwUARGUzaHMguw5A8
O/VwK0jaCKKWXaQrpg8NlG24qWCRYuvPceQGxHWyUDAS1HG5R2pbecNcHf2crbmqKEEH5Xo7XogK
A/uCM5h8e1Y/SZrzzpdISRv5obY9yJxWNa7FCnpZBS5WLr+cldlkCgCDVq+7QRkn8kyqTJiXxnj1
5pMxMKpeFef5WjE7a9e+vak2wWH73mTS5zgg8G3IRJS1aBPrtduUq5iN5GHgflCUJjG9ejHS+7yn
0Ew7gti2/ngux69c1ggmLeZ8jcYwLobilmdT8c1c3rpsf0YECJQhKj7Do/yN2vKfhROfiGjvxDJs
3qn6f3L9aVq3+p2k3XyzEdvtJB0PpaPj9137ub1i9lp0r/fKglhdjMZnxQl0beAAMhyuqz8uGreL
+khNjHC4ltWxTHFaDCkIgcZZvN3oZvOFRO+9w1lwZnD83sAibK34H/pcdr8T/1azkJAQPds3Gt1P
JM2ZohHFO8TNVXhuWEntb6wAVG16tjvbjb8wT9hNLkY/MTMQVUaFZlUpr1PkNBdjAp6vakPuG5X1
hNz2F6BBVrgTSU0FMhjkugh8uiZ/JKTtL0uY/CbrJgplAWoiZfRXetXvhjc2HKF4sYrX/Mw2zman
VEHmQpBUaVEBBmh/UztlYIQOmoqPdMG8cHN6YJyJtpJatzHyEF+ZWDkzUPaokdp4JK7eJpKHtHVm
zqv8e1Vk/hwaIB6ORTs1ezvS3s2clQ3jPNvXHVZeJFZo/shwnH6R0yeZ2EsVKsTFeOnYMfL4I/OJ
VlnctBsZtvpDk3FMeAaTnVWXtfqwVoGmOzVhO7CGSLJsPA7gymtb/lB14w6E+xiR+jmYf6GTeHdF
7xjGoEjteg18OEK4iryHA3Nbm1gG+rOfdlFC5PwZRHjiy6oV81GmH0hAoGEkWXW0yq+aCErqtiTf
tzJmlFIAslva7mnulj+KoXBZe0ykdEffWytMvjN9U0rX3+oyRW9DI2eNKVYFgWeXbJO04jlPOnXf
G50Z1mb+4Y04NhY1ejF1C/RaLa99D1sZ/Mcp7slOHlGBMkmvDhAVm6DXYKBOsws6Z35vpUyulCTZ
HqWerJMX84yfxj3BYCDqyWjQsY1p2CIhvxQz/Mtl7HxDZ9pqcDfVE/1VQ5Z3PWdPc4L9KXeI9rPg
otjDcFj08VnnQL61BT8EQJbty1NS4sS0BuEM08f2INOOrhlpqh7VdNLsVedsgQlNtXhOzxWYGd/D
DsghxMHK6fpQtUFv96c+seJHvJ62dYXqV59qlGg7N1W8nWagKrCc5K4p5M78yH03zf8PU2uYVO9k
kYJ0liwlFBP5ojC+mDzqQcMVSsfKioWdFXLAGX4WUj1Yi1mPhsnpkBTp81nlYzzA1XHPEeqasy3I
c8EDCSTMLR90eBnKOgfpjAnSUKfe+TgrNnMQZHRkHDuW9vg6BvcD3NMK3ueKRYHsQylxrz0YD9ed
4nO0JNeuBeertB2YUrs8RZDoiT+MRjwHqz9qLaKaEoamRS++tztljQGhW06sT6At9rVmGB22BOzO
3ogquyxSf/s1MEqqUxMjEN6emqk/qiuUpi6cj58BWRt9uVF1EAiVLls53LnDGXkmzPkGXcUyEnts
2zVSpoRlLYHDX170iFAQft/qEizdeLzkwyLIpYmeMnWeDhVg3GOuRe85EWVxikDI06P/NBXCMETa
4+xY36krjB+q0bTo96aSzmOh1IBmezwWKQLq2Ivv3evGBd2eIgPOFBw0wHxah37Ticr0nDvVPl+H
leUr5toPpBLOy5AxOZmG4sQIpT2KlqnCVP1T5GUsB4EGPiugmxBR7SKLd0wTeSa6tBBavMWww7N8
vv2mnPvzhJxZKhMpCAQR/jyvTcFG2EivYxuhoor1r3692JtBvpPFUvsIPnS/79MD+d3pRWb6E+Yf
uggET9tZJLrIV53YDMHG1PtBN91DTvVF2RqhJ9xtYu6tUu1xAh/zNP7dmsQNWHp22z7opO8jvCLD
Hy+DvVVYon4Y+3hNx+DFJOfiUlGi7JVIvMjavttMSV2TdYoFlGqbQwoyog9sjF42a6/AObTxmNDt
H7bRtarZUNPKEwQr5rmEiu23eq4UKH9RxDIY3OZJJNshIcVdD71hB9N6ucQW+1qNHK2tAujqBYYz
OCVmj3Z/NgDQOWrLLiEHv4J9Dqu7ueJEtfm0bkqMCnWEhYv7RMRe/9Pfbz9u1qnnif1gMBuKeoTJ
FyD3ynwMBtMR1mEBYFK+1uDj+ZLGK+rPDbcoQ6DLgJXb6veSs5ePesBC0I1QCr2R7kJJTw8VdKQS
33Xjyy4G/Sxk/nfMlwxdFmuKSPsPNVv985UXTpoSykEMA6Pk8qFUxx0g38xXmMYFff+pF8jlt/Iu
6zUUERqxdWgoZ8xLXny1YnmeR698sPHqki+WPGAvBL0mKsQqi3qP2meLZPizvs4EEeJ9CA0zHGNs
SC0GlO6m3G+9CV7FvXQt5ZKsgqusYSG1jqIjdJGwRpAfQAKT3Ct7shz/bIdLt56vjH57/n6MEHpt
NWT2vqUF8kdsHL8KkJkc6rwsLWjMcLPj68KxTllGpi8hhucq/XFjtOgEYeeXns+ysvTV3JoDz0Dd
YSsGK/zoYfsAEBSI2/ZnzaCi2c3od8AW3W2Ru4/o5F+83snOxEU+OOQlXex4ti9bHUBHIC8V2qM9
kW1Aq+RQnFHsXjLw26wH1rF+PRBHv1agSB59Te9n7t9+8WNhy4fFlDcdr9dBwRPD3pl3xHOWl6YH
PQCVcwM5O2mdQfpkZ7JdsZGqDrcJTz7LlNTaN1P3xSs5UA8V4ylLhgfpIiVK+FTp4VDRd5Q0XoXm
p3KEv40HvJxTpLVgIVjYoHW03tiaCZ3Y7LdlYoFMX8tApA8Pnmijw7SoD0ZHTOQ2omtR/ljLh5z+
x9yZLbmKpFv6Vdr6njIQCKRbd2YhoXm6kcUkBJoFiOHp+yOyrCsrTx2rLrO+OBk7945QSOD4+A/r
X2tow/Ze7+7Vk+oOFeKYU5LBzXqAFf4WZIUGi0KGvsWZMICsS+0SDPr1zyBBhber2IQaF6LZurVm
jw7arnFGIiJ9Gt3uHCOHqm1GtaF7j0uay7Zta/swRPoCyLv9a96nh8fJ1y1ydanV+r+xgverr8WU
v0G/jf3x2/NIPZM6RQesVNGteitZ6r5PAGme70Zza6O8j0AlpJMWtw3ICIiyGsH14FDpP7/KBcpT
vXllfXjJh/qCPtEqzm6K4uBvGPE0rFLZbx9NzOIWCRG6PzyaZ1GuSSLmPqmGPYCSB5mbPnFE6umd
Pvk5ANvomAMfgFO2LKAnPPVHSfECd3UHUNQDmvnmeczS+63rMO/JF3HO3ur8vhApzskJtuBp9HeK
p6W2DfH3qqM0zkNIB+EWIPOSotH5G6B4l0oxrZN3DB9/z24LJXW0WtHkQDHKkdViiP/W/jXD8kb1
9VPkz2F/BKIRgqZTsfs9S6/ExfwqS9+I/ZJ3SG+VA11aCrSJuNX5YkwGWFG/9NPDq6chTllaHFid
o8EWpju/v7GuR0Sw7Uy95C4yuehp5pkSDpBNhR9RJpU6IBw807MCAu4uanavn7xAPqQ3TKAuPZMc
0mrqQLrDOk0s+Jug5zOSCjW0Lv+SX1/rocK+XObVZ6Ip1NEV7PYJQHIA1dc38BnlYhuVqZL0Isf/
yjUCkpharlJflqf89k1KEhEGtfGtvhoUFQNzr6sbphaI9+y+oUD8LFuUPqLb6fORvLwX7HqSc1dd
3F9XdZHg+10JaKkPNEZhOsPoytV6cjCHy76qQzhZYJzdYXGWZFUgRRkSLq50yuQw0V8RMtMfv5UD
UCCLX36RZw9t+N+XEkqzga1DMPhS0bc7EUonmcoW3DkV72cyLyj3BsxGCXHzGExOQwvHrsOkvymW
C7P+Ex8sb/Z51S5h6R8X5nBvYqwKwFpvqOEv23oAvxJqyH0MyHJfJfDro5pXuZ3yHAHWsKUjhHk1
E0dp8fx6tU5AUEHWL1fNi1c8apNJg6pT1T5OEn531eklr0F079rdv+odBydCwgOPrEmG79RcbFhv
qlFaaBag4Qz5p2wYXz91OO7EGR2+1CC3ocOhVpbmYZQur6+mDB4KHOjWGVgEilekg6vr9mQ87i7V
MkfkOmvnflEBSjFExmDUy96qbQ6T25HKl75PvHgQUTRkV8lj8UIAFoZxQ5oo2yxgZH8GJN7Hv+fq
M39Yo4s6mJKVQuEAwiTRt14Fq39I0szs+XmrhrmW9ue/k+5WNTeHUUA6KoWQzjr1wv5Qe9jmI9ds
qFjgYIYZgE1cp0DoIM4d6P10Ib5wuRy8i9VMAPbyxFc11BsT7VosOcdItNZ5kZ2Z9VG9MLEV6vMG
4OYXABDUB8HoP5JBE1rXx12iapDiD+J9nhQHZBpFOdojFw+1JIhbdaQ83b6WX7j2JUNo+tcL156g
fPVb+4F8NBHNzj3tm6T46jsZP2g1nmAiqRcwskc4APXbv6kQZl+0/aV5LDKqJxBV11Okjw9DcUCL
wUv0iwZYuEchaX5Za3Uv0vpPkk7P3pd6MjK/6BU1V3m4uWKWU/LSvdnr3SNHqd0co7L2CQRov/wZ
2QNStxehkJYdtqMaZUu7Zy+hvXU0hVozvOdAr5LmdmNTpdRdUa8UPDWqJXsgFFgJoPA7Zh5KyMja
ZGSkoK1oUXuKs1b70ooKJOPZGrevhokMQexxaBK2OpHl/rVEbtDWQmXt3+HMD3rq8Ovch4Sa5b8Y
NBKx6TL4NUBfp3wzeFqvsDTeAP+AefzS3Z71exUZ5HAhBHPhAr9gPvUOkKSUnG9aYeUjHKTZu8kr
z7xdr4Tdnkgw6ycCgBRK+FYLqFyj2NuhSB8p0qpA/6w2Cye/XV9R1hzmaWB0dtfLuj5DRpWq8hNi
UIRXgSf3kOUqP0Ag3T3qVnQnU7SROSBXeS5g8jgAz/glYrpdHqvHgfJT5GeQoT71cpxUtqZDZhHt
OaPdzHOTZAQ8dl1ehoM6aEt4FgygBNagSiGW7FN19c4Zt3dBSwfVy1eSMwjGFFkLUL4UOiCLTBbM
eMfIlyLW3bc+flOBup79WIA9w3P/vfpNCCgVy7DU8kfErgk1HwtPpbbb1pUbIAHIcC/W9cDcRY5v
mCuloz0Ze+jIbWr07qzD5NOw8rvf6q83tWIE7W4pSiNZ/32sLjSLbIJAkTBxm5uuUQfs9mDECoct
IJ1Hv4UHQWfrfz6v8c2A3lt/3Oa/VfQaZeK/Dqf5PMS/IucZufzuOHvpD6/qsoN6SuL02lx0l1qS
iOAsNUVdUTI7JXgHsqwaB4n/OF/vWKsVlOogt0lYg14tsu0wu1y8DBJigIpfvx+79poNukUq4sfk
ls75YXLTYWh6Jz3NNZ/v9xj8ofoJacRJFAX55+eNmUKdfX0yceeNV7muqHyQ6eW2ODRka8Ews3Fc
Bq4BiydFgeXfve66h31uImIri6Flqw/Us/slZdnnJl9c9L4xMctzz6mK1pQgQUd3MPxj1LbJqtda
PW0vtncgpz+mvLUj8X4gbZAPojPJkPHLqAx5KsnPXQ953zupNfWa3elMkVs5067e4FaGOUy5o/69
0kekDUeNfj8tnooSHXRiOK8rATmjLItp0+fRIRaHzqM/P+Twlrx6L90usjfZGWhdCaQB03zpDUsS
sMHnH+ccCGuK/p/Vm9wA8AoY3/44j25tDudyd0nObshUqae7Q0xpV0B/nPrQDuO20aTeKWMYrFr9
nECCzabiKzC+2DAitc4vzf9Anf0yb0CWYgYAVolaNQVcsFWW2WYNYhNZ5wtgRGE9KUSD5hwrYPg6
B+qZ8i6k40sJKfTTp+Tiat43cJ5DV3VQ5wzbH4iPd52FGiIXoaYUy9d7QDkHhxY1yXp4GZCuarav
QdHEA/U1/7WUD8Tt5Rt5apEoycM7HyrLLaHlc04tqKXz6QiB2xuYuH537lRMuJ30aq3sjV4KCRZl
TaQ4yV7973+w9f0LVrl/wTkDmrNHQQe8eszIX+6UP3GjQGhR1S8OeNnLKenIrwb2+POlj6+3CipW
A+tlaA2IbveIVVaFCbijUVPPqlptdP+D4+o/4mH8/0ax6P03hI7/AxkW0T7UOqKiP43cf+FZXJa3
z/8V5B3XYv5nssV/fPYPysWOO7FnmkN4t/QeVPkdHWf1kxe/rIqaPuhxI2gVIWPs7vd3wsWe+bfe
oKcD/tZ007AMk1/lfxAudr/SDbOjcbT4OMRE/xHhYn/wz1w8aOoALNV06FX7lq5DbPcXLp4crmYq
u5C7Gmk2wVbhLreuGNvxfp+LeSosUduN93S+dWHZiVvJmWVrU8Rk3b44SHL0vAOlX4GtKvM1VA8I
Zph7/+ZRyyZqt28fyT3KRq6RmHKWprfd9m2Alt4pUPy7D/GLDdjELsXbXfftq8iWD/vlIhVif4OH
ECALbVPWLkThztvWbAoAuWzirrdPsWxtZAjEJ0BeUfHexJ6tZxbtd+NSDJyz0MUsk4vVqOQy+7NY
H2snnIieWE8mjdhaQpUEV2yu1LpPachx3JNsPWJf2DW3YrPjsqUzBjdmm47iWmLoXyRXW/fFDApk
MRra28ZHSMuzc7Gfbfn2bI+24yEPw2XGeKRyGcc/mvja0VpRC28eBMFTfEJisNW35qz9yqDF2F5H
WpBImYmXyEQj/LPIxXa8DPaWmC3s2XZsN0JOxOIqtusrzR7HJ7ndDoUdpzRySwfZ8UiVGr9yCxq+
j6fBfihihg8sHF/7TxfoWffe8dlveUGVFAc6tygRU5SAxCfX6MkxnjwP7G4VoYilIVvBx7efwDz4
hJuI+VBw1dq9ivhzvHXjeBQvqTDiy4/dYLlnSPZ3MY6HArWl4O7FxPpEw32TFoFP0RKXL7q/KXMc
LrWACFakzmjvl+qZ+9e27xPBIl5OFW0M3zYlg5k0plBMGztgy2+fdAwXTR3IDRitoXsXPH6wbwOq
e+RoO4LuUZzkMhE/81YsP1VHdVDDRGbGebvPUX/pTJyB2BAkI9dBu5y7Qz5NMR34m6n6kjno79JR
iIwU/lkXH9+lRI/QhUDkndqvnRGo3yhjP5jtnJ4+SAiReLmrflOvYCM5HWcMbNc3Q7H0vt4Oouai
cB5u6z1tyvPEWTo/MHHb6IJz96ecft0lNd+CHswZqSmASDGZgnoXNxlONsunDN6ylo8Jx07w8lPv
7JnBYEruyoY2WCKgGZm2uoNs4ubeZeYmTiJOLu656K6ajhHIcOADcJbdC0svuMqrdx+//UNACbT8
uUuCJvYS+U8xh6RDMCm8a4D6poPSjuzFyvrg9qbp2NwBCb2gXLBaojIS5GJpyiARAs4EkcsABlYh
IacRBXuFvMr5vBA/mV1zvZ/EOdi8tRUMkCXG21TMg9h7CzYOFvr6LjJp7z+XcbcwapGIrom0te2G
0f7J7c1bBIbklgxzRhen8ovwJFNx3E25ccyEZFF5itxEqdh3XZKLxJmb8sukQV/elP5eznN5szHV
eLx4NGZaz+ca9xqzueEn8J1hz880alc4bzn9ufA83Hz+ww9T2kMvDeyvr7NMnGnCu+cJTzq9iQ0a
s04xsuSB0chsIMz2tOv9Px69FvO38D7gsJE3+ZLR5mvezZfb7yfnfERc5SaRK02+xJSYPet+wNeE
khsRoV8t+o53lqSGvd1F1PKDPEsAVkpSGgiM184+r2+nxnk7MIMyno5uiLcZmxd9UouYP5XtgPbl
upM3DR7KYsREeY9Oi3rTc+jPz4plwGapMF3325jeS8RbVrYppufVfdz6lxh0J/sXKGpWMztCzlbb
TTwGllpxoTDUV3nw2KJynobpexE/lrehtFYYTHYttByglmKle/yC/zcv4aVyOTV5AyVgYjOhiyEI
Eyk9s1Ps4zFqXF3uNpuEK/JEXRd2Y8DkkJosbQSm5dV9iLurCnKxspKWHZL5kDsn+mF3enNfsTiO
viWr/CA2FJ6KT+x/sWllhBykgNWfU4LIiCjkgsoc8VXZGasOkJr82kXeD482dbqWOi+ZybUcLaSQ
lZhsPPGRSH+62YQnUTuG+ODyYncTFg/YSt05OX7Kxb9z53v0cu396PvBnUrxTaTcPYnjCG+WF85s
u6rkJLpzNGUMAOmmoOcZ3rpZN44RHsZsiR7cDv5BHteXFZVDlb94iN1k1YjvyVcBBUBpf4TH46jb
lfEo2Em+vyux8GeVvVHdl9Q5OJ+OrQTdo6b01DeMFmK3mAFzERdPFT3U0U/O6rG6eTccLAl5ukM8
g9k+EKuXqOwbo3PjRn3Jh1smIQ+LArjD0QYsRshITCaj0InEj+P4cjMp5AcnIgkFnmlRuXoY6mFi
M6nl8UO+nW8KpWmBX3JoI/7qbip74lf8NvcHDNSqHBlCk10j17Mz2wQAK/uICosN2TsL48hOYYnR
+HiTs+NoPRuNR+52v5+FoXDkzH/Ib0i5xt/0/Qw5bbHdrmFKE8eeOIYhREK0o2HalKYz8B8rZfn6
UvcXg1y7yH5gw3s/RTa7hW9W8iN+jVCTHN9jGOE/FJmP+z41ugB6kcnxnkPcX9GLni7yszvKKY+9
cbavfyic3jXbZndXRH9vbOH8iXuQGWfO9xoSJ/FdMkgHCROD6zf+gUOMuuWneOxfM+un9l5jKnv8
8kTX9sTkIVYmq/cHGBJf3Txvnb6EFkmimcNDyUSa3cz7wAijr78Z2YeNYTA5M3hAM9iGV/6aADsv
+/ZNbioxOpZinNjQF9qVCDdR5LTi6y2icCa9uRMuopMY+fZOOo7HConkNJz49oh2sz1/zyCPYNpW
gnRbwCTDpmLYQDKz7p7Ow96/bYt9mK7vjEEYxMTdYdV0bRsxWv73n6zrf+EX6ar2Fy3pX0vVgrdY
h3oQ49f4CxvnYXC5nMp+gv2ojjXUJudaAifF5GKu76cNgAEMhvnNHbrtsnQunCVYRPbN1qPenoqj
jAC/PZi1o0FwBxNGPQTb69Pudt5uCyAkLVxSM8xWjBWmesFuuOsObipdxhqVnsIavb9rF1s1BCni
3MPHVx0TjBPKmu/9gwuJBJx2b8lenzr5CiIqi7RANHw6hEJcou226pyddwDAaRnXbndqpHNcytTv
bILS+eyMmm6LLYQ+KufZVN/2wsZ7Rzf3ZBvyFtQ2ve9VTt+uXXAOtnqs7f3d6Y/2L5bJOBHbZc1p
8KR1tE9gfi05y35SgUU27o74+Cf+dON9QGaD3Xy57EwogudsShhz8d51R2N3PB7HQTy+C7f7a8xp
y07jtNxw5HJ+MuTXEGIfniaOP+O9yUcxYbATsTBz4QkRj92n4HeJcIO4M24I7svlp7tFz533fTZO
vI/j5XbJeewuvZj7cFN3zl8cjEEw//zkGLsLm3MpHwfxvvWX+6XLVq6MckImfjM3nWF0+LgxJ+WA
3ujck5KvPdq48uZiIXoHlzzKjCJ9aMPkGz5eDrOAA4yvn8005pZzbhKMx/gLAbZs4C4D8SUc7I9I
xG7E07tb242DoDuM5vzrBJjyGD7dG7Exfw2VGG17UUTr7Xi7ZfpjmvTGb4yKvlA9BXLTmbanoCHA
JnSZJLZ3srFmes5jV801m0HJOX3X9XQBYYLoYYh9jj/3A3n4uJAlwGpBqfklUNK8Owe5WByfbj2t
Zi6nd8Nk0Pn7YWfy6SuR8n2gWElexqdZGsOnnIVE0t23dxIfjVjtOEHCVA7XZm4T3/HXpZjhlB2B
bQlnNXFCZz4JCV7z5zJ/BjBnSEoIvOOBhU5IGw/sFhC8lM3+oYsbJ+ZusH7tzqN2abm9lSm1KPXZ
lN1cVhOiLdjgqbjYQexihVcePe5e3CANg9SBeFhkbjyvfYxJzIcTsxWbKnNr7AkO5JpePdie4rw+
3xgiMncPbrcEfzrzGb4O3esF3avY3cqH8lGIL0taTt/5OoHoCxhp3hr8zJdXFlHM5N3GsfsZYAbi
mgBbpmXYyHK/11gLy2Uu3D2dOcc/W3aOL5YQiwAncuRyusYaw8mcDD7dcYwFrYkxa2CN87b/nHvL
p+Sy4+Xn6Cq+cdVcXK2ANcVCw4vi1kt6w1kzaXk+rEpvLn5wkXD+wmZ1dnK5pBFvm0buWT1jxG9p
rZuKznjwt/sxhxpLpfO55t0zzWPu7bouR+Gom5TY1Hic8ZyrdobP/CQ/WeWfuLlbd7t1WezBci5C
35kGrrv83Mdru3PMlvFyv2bRj1mBvI6bwBfbhItR/6nbeM5DFvg+7ub3HKvHm/BULp33lIyMFy9P
8mJ3XQlN06/5vKeiDufBDYKfsevauNE4lDTpyWN3C7/2uc2JJeN2vnAuPuc4G/PAY4yCzz0fY99h
ie3mTBIUCYRuL/m5xzGFRS2XAX2D+98NG8dixJOyZYo9pTNcn6YtTzsQOfLkTge7oQMWX25S3tv9
DvdW4iF/VkTRWaTdBakcp1E49ky+k/vz5pTt3MrnuAhKZ9RIpRtz/CBJIK3bxGt8gy/vYJ9sSum3
LyS5YGFDrrMg5ID/d0dVz32y1ZZ2jhe8T/d66paA4PawiCCA3gFGz0LbwC2qQYnSnyS8JUNXlsge
+yjYb0DKK8zyw7f5XU2VD7YKDqRU1vOHby5KknbgKoVCycms3OZuPX+N+nOFvt0Gn8tPhq0bve5p
vQiZSky3nRcwI5bd1jsl0vCVhNONdxO7D6/zM78czv+HCB0x9+j5gPd4Uy96iIiVMJ/PN5vN186L
Io/vMeg7j2we/Ey9zO7eG0znHs7VNPriG/wUF3sBs0HBtRRc42vKBOmcqznN6VYr69dbOJMWQ8MT
XGy+ZIDZ3C0Z0LU/DKYlmWAbbyIX+Lse7u7yJ+gcQT4ZTSL+wyvTMHk8SRN3IvC8wAs6N8nxUqYn
L8znkeN5uwn2vxeF8iPahdGSBkwjz/uJHPrF2awWCyfa7JwwmotdxLeTXTjd6dIQdAevKNKjUwQH
PyauM+ceOGwnB4uUOIz8wN6dM08iZ+KP7AnfHGU0mWAwRdH8JsKjM8H92K0unB034WCS2vZsxxvk
ZuP4u53zEcroYyA8wbeTlSMnvIf9eOp4juD+ipdOJ8ZWmW02EQ7bJMLn8SZi4uw+5MZzomlpvx2n
dXZR6Ex2Qkykr9Edmly1zibypo5CR4to0j7hk5LnKQEO+mfApT8mk9rBReEPf+3AQGG313KKT919
ZoPnouJSmV83VvkUtw1yCeGVUWf+4GZyze5j3bwadE/Gpw9f6fQ12dSOyYM6uy4AgLE0x2+aPnFZ
HbyHcMcVXX61C8HtC2fD/sz445uYtHnK6xH323n8yLCa9s23JL41RGwC58vrrN/oJgQfdyKvs1Q5
A76YulfJkmXNO97k64dHIEwivmCeYnZAvSrfWMgVnhET5ofgA3EC1hG3j1bhTR4xUEczfzbpnugD
94NmwMVDV17EdMd8fhATwtP8YHCnXz/cLehssCUhHVb+19xg6CZ9PFCncBhJOKjER4gTSzeU7tOu
5WZaud2jzalNw3JUA+i2BX7rl8LGlHEI1hwW5I3ZhU7uZjqd9h12KWcRzlYOD0KP77i+LvmJZRfS
XuzIIWZIhCu6W3Wb1MbBk18s/NCZboTAU94x96fTbrdtWWtwJXqbiBmauqGzOMgZWpyCzoy6wBR9
enK/HLlirnoswc7sdLpf4ulqIphkGAhOOA2CeBnMmTYOI+B8zTkCEhHTFXOXxeVM50yTncZkp8W7
F13AENCJzLYVfeuFu9XkbIfMzcVm50Y9wb6z6d54wP16STBkkk8z+PQ/rv/mMpqz2IPNx45+9DbO
5ip/fhDOk9FXwc6gOMnYwfCxpcMa3q2iEBtmt+u5B+53EOHqbmu4Rkx0bHcXIs4hkgZu70rNrFBb
1+w7yY4dkb5lupWYNLT8IT52hXD4d/LxwMGEg2Q9Z/gYfGbsQdDTFGNKGk6chjPV8zzOPG+V8FAf
IVBg0Q0eE+Quibh0gZA5xzA9CsDU76bwWbJFcg3P24STZuQvUjeRH30ZqqLxKfrCxw11ogVk3zom
EFP014B2Bpyl17Aq/Np0SeYoRxAUkNxP+kRGHqIvrVqUy2IOrSf7QI+p+xI8Qv2hyw/2M6J/fF0D
HqyEVUZcUzE98DBd3+j00Cqf3thYynjgUuu5xB2OlOPJLz7OS1Cyo8foNoIq3Dbs24h1yDoCMiFW
iq3gBZ6IRFadN80i6vlNF5fM6EO+FJZ0Y9MMZHF5Q7dX3uPE9rvmWd6AoSJgyAqMmOc896wRYSLD
j113DRgReQkPTOK1r8kLWML+5iCNtdV7jzJs8wqtNCzj2ywSXwOe9sN7MVk9j62mi9aU9mJmj2wu
+WaXDI8zY0x45Y4nSrB/dmLTPsLkJ7YU8ssRlGP8M4yIWHceivuJLYNrxD0tHFfs2xkZCF1s34SA
15XEMj5S+ycf3FLu2Ae7sAbY6xlJZaGGbyKX27tTicLdty4BzKrzfV82SZGB/KZQXCaL68MGzkUU
bJWF6ohsqnMiCngEmbx/eIrt8ON6Mp2wMRW2rdiNP0LCvBHvFaiPOAtPrH9PVQUBh9fqZXYt+YEZ
6OGpBEnC58szU/eVICltX2peYIa5R2ow7C6CwMDBc+z59/hsnxequDiPGYl87ni8OJnXvffkJK42
ZSaOfdXnlkhEjuGjsVM7X7z2KgvuweRhr+nGHZieiDABXYJPenD3t0+iOBVxt65XHowA3ihupuEd
5MuFMUz6VvDtH1N+s1CIrH2vj/6KDWH2sPsMOn3BtsS9SQdtS4HXEikj6pdwNSiPZSItCItPuANf
FOb4FQmd4yK1sxHsYF7PL8aNT+5+GAxt0OdgnodBN4swj+wSX8hgj8V48M/jk6vMB1OCnTH21xl6
rZlBIKD6yB3qMIPnuB+/t+gD6bJwh8GCQEDXMdwMsjHbL2QIrxAdcfGL+WtSTLrQy7p01PVjmYEr
wB+CTNaeQZqAC7bOiC8RRFFljGn+vR1ZfDZkwWPAwxNF4Ltz0djSLYH3Q3gKw1wRe+z0WGEiMvWP
I6bWWA1tdW4t7QUZD28gt5WYfZckKLr4UZcEgztYfL/t9Zq7i9w/Emyk2C582E+f+GtorjKZwBl1
kPiBEcmqAcuM3qPlL6b3nZwV3dldbPE9+v4+crGGxzqS3hLfI/JvzN7xuh+cvNlxaLMuuzdT3dlF
e7rYHowPNOKPxjDgTjIyxu2uOkgV3NCOYjPbim9BEZH6OwXad10KhBXgM/5MNsMoQ/CUDU/etv1F
sqGM8EwdEuXfDT2Uf6Dg2F9e18Z4SL7NV+fDJVJEd3xOyhIBESwM/E+M4EK+IZAFf5fYV5IwZAiy
0TUfDf27CwjaZWmRIixHqU1YLLLsZnTxfBKJ9oHZwVyUik1nMTH1ad+mwHVU+ievcA0vJxPZ85JJ
yR5pAdtETiX5uijBb+zqP8qj/7/pEP7rbPv/xBT5EBWk/16FcIY+4uuf0uLd+/+eEdf+BqW3Qd7b
RM7z/2bD1b8h2Droq1pvoCFT1UOl6h/ZcNQs+yD++gO910eE6R/ZcONv4M07XVBQ81YHnPiPsuH/
LKZELtwYchf+Q6lnQEb8LwpFvcczozQfNeUDdNsipcTbhCzpNfw4qy+dCtMk1N7K1pj2CsI1Vtl2
NPOIYlSN6oA5Y70kEJTf386lvq0N5K0EiJ1/I++pdW34hyZRl69HEm1gAgHQ+zRY+0u+/twaWqae
DYKZjbJsGp/69mN2mgzrfh8Q6iDIWmOSImkN8C+5SiAx5Gf+DUalEwz7axOsbpAMTRtQmNZJFf0J
omKci3ed3tSXDZWYVBVzmWmDJUzBF9E7HZavquYkqdl8/zSD/kUEuGf8l9syK4Y98BKGaZqAY/75
to/MyAbt43C3mwsBT+MA4+bVLW+m/ar79qBS0JAybMQPnENa2wNLE7A2BI9sDRuaNDKYuqip7fgN
wOZvGrjIboPUrw1lD2P4OLWuJNbM078bLUPtxuOfO2sAvgIAsmUA6tH/qr7W3mr4TYrDze5DOLMc
PIoItrFkX+hgj1qUp6ZGe0l8bQivZXPLiRpmz3oChaBmNxBJb1gQu3cv6/+8IdG5+KcbHPCIsFDp
jqxYQr3K9UJh3duhLGqk59cxpSERlWATpSm8rAE022/n1/Q+pSgNwB5Cf0Nq+tL+/qE+grs5dI28
Dm6XqzugNrLXSBU+Bi2BZXvYC0wTTpLGbeuB1JEUbu9opkMfBLyhNFyK3v3iTXo0LwM4XZ3WJDN2
6WiJwPJVVP2fbp75ROxQacd5rUeGUQbt6xBmZ9U/IfjTHHOoCG9mEj96zUSrQ1RrvLZRvTOF+Q0a
zOCrPK18uk9oFZVFkp/mlJ9Hh4Mx6gRQzGffhszRHV6qWdpSQTGIn8M3NCAVXNkVZcxPApPP+xKi
62D4UB29PdkQ5y3bTgxHL5wMCh9qjBMKyHSyN/lCfdWLtLiikGIG0G3sQVSC/oFr1EhdpezY4TSv
Q3tZvXp0Va2grLRFxyhQ9E6hdXlOGgjb0ZmxlfSxfAxa//lsPo2D6d974PyynDhUczkAboNSTklC
5X4aoGRJSv0NMe0JwvYO+qdgpymtLN5kI7I6QEYY6b2hayUgI/u7Sz6kBgsoJ0BJ4IhOPux5pqXP
4VmVw0sPWoaCUibsmQr8+fVE/VHcq3uwP1Tu0LM6RYVG97S0WQFtBSWYbp5PHfTje3V6PsYFhAhO
Zk31w70A3c/OkTAVRB/Y87vOV6AFH7ACF19JL/MGr9ce3a2z2wypcauhRxpW7Qx+y9xOU6ohi3v6
Ck2FYsfLoVgknPUwyOUPZTIAb55rfdg6E4rQrtT3XVyT2g6ocLWVCvfb5dGsgNfPTq/LV6nmDlXi
sdGY8/Olnr3QSxZdL1Ntu7Fa6kduuq2naNy3/XQMX6cLnnSs9PdqykpRoZ2tjfGt4cLnHXQTtp60
08uBmqJk0A7toi3BBKClm5NOQoUoz9eDrEEP4EwxZeWbcJKqZ++UDLz+6zqqKLS/WqWjp+QRQXLB
+c/YURBCRLBvgH8o7tHBtJbvofWRUAQk0DPCp1chy2kgKLqfO/rHFj4VHWa7MizzgzvQ6gCmrZmS
D6ljoYgHosnqmSDeF/UvcJWbpwASQqDM52neX/b1pzs4t/4gH7gFLGvFs0YTyfJNCutQPnRKvang
iiDEqQ/l/QpnclY6fUgqdcjju62xhe8xb1h6l3KW1P15WTfhobhM1VM1oqTJU7OWOjoVOgGcGWV6
saK8mLzuadSrsA+Vnm/AE1ZAN3qiPrkxq2CYgyU/Af0dUoXQEst5lrPygv10qUf9VPW78b0msAkn
9yBNN9opk8yz0Mru8tFaE9Q9Rq/iHZoGXmRz3yQXFcCPacWH4mZDSSAf5roYfBt3086hgM6vVzjB
S+d1urrdGDUamYEUXfi7AnwLZjP9gZ6P9y5btwDqP8jq2aGuqTm5RIXiNZblaPe+Z0Cu/rBaCR8m
m8f0cIeG82wgjoVR2Kwh9tOp2KBkuau6mrPpzp+3y/ECmSK11sY3UkszrSDVcIbMKLEU4ApXZh+S
WxtKNhd6oc86kS+pAa+nQOL806r/h70z243kyNL0qwh972rfl8F0X0T4FiuDWy68cTAX+r7vfjWv
Ma83TzKfUVIppaoSUDeDAbqREJRJBoMe7mbHjh07//ePPEeHERe3MDYRGeCRiaYU9C46/mbcyzW/
qpLPm70c0W4csjINrcb4lJRI0yHnAe0we9DZ0usUR49R1d8a7hlkvHlyjViyhK/A1VigDCs5RaBS
u0jNHTLdr6a6osfKQiVN7taNfqsuLls0OdWjYvr1AkctLh4VyfGUUjlm5bJPNcREeKQrVREgvDvq
aQGSVso/pjJYxkE9yFbvTfK4h77+AUgwHWJDcRVIVtgPu1np77UcYOXcjTuEIm6ljZ8SOSfwx3gQ
zy+t5aYj8aBVUeZVGblLk6eHFcDIvAG7Qm/FRjW1aI9IdY50Eu2lQ7XWxmy5ILwtCKs+yeLccVrB
DGcKpR3u3lD0KBZaurXMpPFix96DoDT271NP0uSPUtHxEO1+10uq4NxUeHKch1J5miyULmXxAv8T
b4T6sAwcmnZUBfrmRdscP52rx6rMP6Ft2ZmTwUGGzOnxNGY0vJi8VZw3JZ9b/RzHdYs2lp3LWkAa
j/ErFO8BIootq1S/rFv5gib2pctf1zg54hdNhlTyGbLJpAgEwxCX4/ROcnoAeITcpDBCxBg3U3ee
7Dp7i9rMq9eOokhaXbpoMLmc+bamx6lN3rAeos20OEAPBwqOdnZEH4IbxUpsM3IXmgZML/1zV+en
VClqV53RuPFg0P821UtlaQscZXwk62uP30dRv+WVN9c9nSvcqUobmK+weOJl4N5aDOuiRIaT4emX
wat8d7bSMpPDVXFbpo7Pv2j0aKpLINWrN9YR8TFVAxzQYg+ivxdvNUcvBp8yrZZnUoy7ot+6/ZhK
H9R2m/aQfz4ye760wtggGkjTDABTKakaOn76vkaOfafsqzXo235FfYhAIfdVAzVyXn2tpoLOnDV9
w1hpAszAQzcsgrNip1ycwR3sGJVRvV3sTM3xPeR5msrC8cnU06WlFpsv1NKwiwnAVAP6irapubpZ
FZ8ZHj9tuvSWKUR6yaxfqjWT0HagFVDtb0oqneOcb48dbwp3603cv7phg2A62zOS/899ORjMEQ29
nRVE1hL2Zv6AGP6bk+oQ46PypYrKS2djJZ1YJfjI5dOYsC9e1FBzlk9VDOm8181vejOBV88Ogom5
6cmTrPMAyUt8C0Z0sCC0kqK3dtEgGbXlS1k6jylzJ9aoJ+Vl+eKs3BEbNU+3SPedqb81iEh3mdXy
FNpnTY1CJh44ki135a4411lOEoQEb62u9NLTUFEVZ32KOoAZjxpuCtjcWBiCVbNrMbyQTJTeTFrt
FpOJJpy2GsncsAthrU9Kfd5t6/zF4KAiawYMr5eNxikZ8JmFWGKz7WsRTzGZGequyUiPOquLoaWv
c4PEY446OBdcAQxUSGnNgzXPr4r+nNf52/v8hHL7tKmcAc/1KdcZAdKiT/vY1MJy4l9IUUlnxG1A
RMSWTYzmaU72S1w9JBsc3IQbo0bctxaRLerOR1mvb7OCDXJX3/SJg8V6Pi3GCoQKSA9DCawZJkal
ma2B2PoM8zcL5wgXeg1ZXWc8TtY9UKzEVQYFQbd1nmQ0WjAqS9thXFu0k9R4ckxKCqwIYESb1n1g
ju1Ja2NPlqZp3+KJQQ/A8qTQV5SxfJmFTALWZaACpgZOV517Xc24jocCJrKtPTi9XhOUZD68Gr8N
kRAH6Cjydfpe6vIWqREJSZOZezYF6PMhYY2qp8odbLtpdR2bRU4Ye/W2/aVGWYDYh45dMX2iXp2I
t6+O0m97kwS9dbCTe59oGo55+6q3Pb2ObxBnnrG/MfbowjpYps4tReRI4mpJ0PcVmCDOo7JO4KSm
Kg1q4TKFWvvmiEBcjhSMsR7QKvvJmgSeJqtLt06x5RTTeDa047p2X9oZZhM0VJpf6Q1G7MNiO9tP
ETaV+7LPX+Qq6ndyZhZ7W65uON+8xexQaeJin0J/Jwbc9Ofj51EsqqevYvCnEcm+fC0sTIqciT72
ZCp2Ws96ojbZrU4t5pLExVo3SWLodCy8WSJ9rfXlMk32EZtLIWZUoug7eNi32k7eYmWGbMQGCO0z
iYg5McQV8GVre49RRLcblPVpWyHRKYLWgiR+LPhqtZpPambeFrKs3CxvMkKmXR7zw2lEBdPBJEVK
zwWzeFisp3opbwgI5ffdg6wur1ODRatYmrqO5UrW9ee+G6+zc7cWfP7VZqEZpOImlawrWnOTsy+q
RqWAaVM0fNnRWY0i7B+K2Sss80lOWKj0tXrRkdjtlPwww3Ha5cS2Eg70zrSmbx3gvP1GmMkUpkUJ
9G6pe/7CjsAri/St76jkUfiTh3U/JvEFjmYos1yxF2jPgOEJ0AwV3BxemPjUqgvurlpQCoyQ6rXp
h/fxUfS890pYp44UNmryskjUNRQzexOTk/TtpUVdJiZrpLGgWt1zE/cgZ+0nNS3OjUEdQvw0NjmP
Ix5KZvYintLgFGeLVVmf2Kp0aOU7BdDSlyodfSX55QbHA9fV208iOuSr9pTHpPREfuglqlfbEi6R
DdbUX9JakNVqon/ecPfrFMB5wu1KJPoGuTn92t85ZXL/focNlfxAgUVSyZiErz3Lc/6qEuBcVU5f
0ggy+7yFUVQ8v4fb95+hq+3OyPA0EWM9svApU4tbzv3VKm6NmD86z9AmNnSj9DRGLMjKVN8go9wo
gPQ7qMY3vWc85fVLt3Cd4rlImU3DjURZoL2aifkFYRzfKKqXdqxeJOSHu6p9qagTaFl0HJH07Yax
ueODUemqig9RJZ0qKg1p1VzUaASU9Uj2pCKDVrdd1GVnbirb6tbgbG56dbTYxPeWYy6MYZLM+djk
28dElf33T/D+UeDZbHMbVkZ2tKCk78XIa0wuw3H0b9m1bBkWE0O43T4ZqvEl3VgoRPh4jxRSXL2M
CHFLTT9u2cad+iYX60tLfqkrA45W2g2c9sGpabrWyHtS0q/3CTHj2fU+M+uq/NInHkFGqLjzs4GT
KNpyJYTfcIbH3lfdeZNWSEcIQkkOSmff28OeeMvn0o/onZHDTcreqEvMueRDgdkEHI79bA2nzQSx
LpUSzK+tucyp9qa05eMkqbCcxu/Vuj1piekNI1IQR0GayYjszxvYL4I2iST058yJ31gfbgppkbKq
HvUFzzZUXyzRyDhfYqM4i1xRtfHQAUizM40SsWvxnuFO6fq2KdPRAIvM/H9PjFKxaqYJ19d+qKf4
qZQHHyvCj+ugbDuG9f2ykGD3qPEac8GlBgc+gMBbWGkTMYDcBheVXdkRfcTSN0O7KqXsDeDF3sjb
+4FhZJTxG2WU/WwWZznL36Co3kF/YrBmqu7GG01GTL++EAEY8dputZgDK3XhXXEdx/FYq+prRGrn
gl9egK1/jaDHuZZSHpJUwPyXT6WqeK3Svs5AkaGR74Gh7izfdrZXe+vvi173ExXZR0G7We6pU/8i
YmrN49+4HK2Tb5HBSBExQ26jJ0mWvjfcYjE3xKzNS4DHcc9PL9R1GAHR0t9ZxfJgdx8jhltXlucx
dZ7EdBEmgmWZ3ovgUm1aaC6kKO/vnGbVTUQ9ZLYvU8oilxshxRtd+qRa1UsuXeS8CRcJYaUtfXgf
31iwI3zqUDfUnb8kY5ilTeNhuORhUMuayBPcRvgxIhkFVfe1WM2dyFDE/U8YJtCEQyxsX5YGNFrV
r3eGRoW6Rsu6Nt0XI2IVUiRi0DXLzO+SRoqY0JQt5nu6SiphHVTkwk61apMX8bTw/nBX8Al+JCN7
Wfr+oBQ4dSkJeqiS/SQs5rNSrycRgMX9EGheo7OuLE206OKZUSfPc5K8NXLxMopayTZvj9E43r9X
preZCGbO5gk87bO4Qe8DRKwmS/wxKpbWbdV1BTrZfptg7rijzT1YBqYT7pDU5lnzHRhUu22LWFDA
mQ4I4QkZvblLZEaV7DSPiaLc62Af8Ezbcl98z53L5JX9dn4gouyxHkTqUC2eZMQwiTZxBFQn3FVb
XnfYCWKBU+KisNjLqdYSenET81BRRtxJo/mhK8FPjEhT9w08xaTnGo15KAIFZmuZw8EhzRx7okUJ
z8KTWAswLto+5Bqr4JDg5glSu9tJHHzBuOuDtZP2mljti0ofiKFz4oqoPeT1il0Fn91pnDTUJCT9
Q1K8Njkdn2A3GrzuB2qICyuTOtLZGzkY3o/yfWuIU1JV2utdm2CnQnHuM/C69jgMeExl7UhX/zx3
UFPyFEAkRuAK6+XSWtPz2rbPRrx0X5PM+pxSEYuq5RPQ+4TopCpPgMmkfT7dVGnK79u6KHyb/OBS
UgYOtbpMTnLaSzzs6jvEZ4SrqH2DpOq/aWCTLrP40mKe1a6IL+9fad/l3gbUNauRqKUh2/b/+uRA
EQcSf6rBA2c2NY3DCqzPTNFZ/sOBRSTZVtqnDsfbVGYLPBWaGsCXGfmAFQIbu1MiPWv70ZQBPDmR
b+mfRwTu0qxeDFv+b1Xtdxgww/q0Nt//49++IpAeuvXhe5zW1R+OAGUObP75kWHwur3+9Dh0afN3
P/TLuaGm/2yYPD/HVvj/LyeEvyhp+Y6q4HgkG4plWLYiDqR+PTvUlJ9BtBo2mmgVyYCtc6j0q5KW
b+EPD1jNVE1LBg2v/0tnhwoHmj8OMip5imXaaHLR+2o6R3N/HGRDoplxA0NwD8cT3Z+ZQCwtYRbI
g95dTPBGXr52c5jbHAMYZZMExaApj6qwQiBp7kd6d6iSdpijOVhyUg+5SZt0WLbqI2eBe4TEJMbI
zugOkk10sHN20JYlFHCmwtROLU4m+6SrKOVQ4M9Md4H8bFH8Uas+ZQdFT3k1ZbdpXS5M233TVDdQ
kZiArB9yCW28Nqxn2TTP1GIMoKyaWxYOldIyfa5U88bGqtvrLbldG1dhu0CVzLq2BDPrXDnS+jwW
ebmb4JPojbZi8on1wrTWn2Z5crxeYZEGJuy4GPJQcdKM7tJYRruLHDowcLXP1/V5wkhYckLLkWfA
B7AwndaiNacwx87b9IUEtzIK5dI3DZumfmzOY2xhCI+Lca36uLpWC6Y/HttojdrQEk/uICt+lcFx
UtnyEsOL8lrGziWDsYPx1mcuM1ipa0KrfM6HAqHIakaiomtrxxRHx89tMWYXsypoZsCHDiKQnEtn
rTbgynEr8qGj/NBBi6FgWfrRgFkN5evtvolihaQCjsYvMey/dA8BEh+T6fxXUeH82gzJa/HHkPDb
j/0SF2z5Z9UQynoHzdD7/P+tp8ByfnY05jfAEOwKkAxx3v9bXJB/tm2IjmjvOeY3NZPZ/FtckH82
LMukzYBvgE2XjX8pLgiB/w9xQYKSYaGtd5Q/xYPecbCebFspUBWF0kbfMELs/Ijv8qFqYPI0S/J5
hgsCLJfNtvJZ4WhoZ0sPYzkDz2wOQy841BnZb4ksW6s/K+id+nL53Ek2JlLqS6o/ahOzPBvv1c4C
sKeUZP0bjgLrp2SbnwbMJDnr2GDD9tVOH0jJ4x7+G74/1zqKDwurbS08NCE/Xse5R1xj5UHBYkgd
skLvt9J1nkzdMe/M89ZQpVBGfCKLN4crZoSfsSB4KQYlbPSEBnvlSe1Nh/oMcGSgOZyhIcjIpoeq
mx5ipfuU9OZXjsI/g6v4jgfVCbskCryq+jGbtnDsZKjL9peildh3rhlNjAs8+9G6y2xxasrWrEG9
2nIVvQ0ma0JZVFq5p1vdQ10oT3E8c2BudN97bX5o1vbYW0V+nOOUyt5SjZB+2TWuzoSmJiGHjIUd
upqY/gpMW1YStqol2x8olt/SFBeetklRtYGUzbdNcqNWojiBbhVv1iORNNlN5nBvb7UDlh2/vlw5
mLkWSLKVPOdETVjDn7vIwMRO5YjKwpI7lW2vrTBYUm3wiuu6DiFgmDDG4mq/yMMT+Di0k446DfSQ
1BpYra0P0jFdzokxpGHb54E8AQ4GLjfdbXFnfFtsDgsz7WuytHaI4wZSpNjax4smhU4UaW46IfFt
5BvRCjcCdUiR6sXdHsu7inNe7k0dqW2oY2uX7AYIzQKCNGWrc32frf8dtv66/+nxtYr/Qcz6Ww8U
kUmno0mnv8OkJcRwCA6/5DKWLfqgTNmxZZU+Fwzuf49ZCs1OgvwBnoTmH7Kg32OW8rNMD5Tj4FGO
PlJEuv/8n1+X/4GFzO2XRLj/079/qka2vGk19P/xb/RV/ZOY9afOHjwd9NIc0iiIu1wNp3jAZ7mL
FM4LE/ARWWuQEydFkM82ZXVQmUBe0w7bCX1k3BbFOZuKbJduEme3RgZUK3mp2HU3qkUnBuHoYz2p
6j51DPYp+M4BwNwGb6F1Bsx9b9KMIwi2UuGwe0voV2mZO34Rq811nGbKATjeHmH/a2+cHJT7FU9v
v2lzjtutzpy/rPMgH8cqk/cpzV3Y9G1J0I10j2BVh0myNT+tVIKvSaG37mAXzoNdcqiwk+usck36
0oT/CWomCxz7YtXmByw5OGQkZwsXa3FC26BbpnE4cDKrbTk4kpPuZG2D0Zw5w2OdUCZJcOL4kDoL
rY1psn63NGf0nc6i69quwIvJwgpyXDQ4304Zzl0shdLUEuRZPIQdSAI4fq3fQA1h9VF4NinHfjQU
uOarZHEQOEJvSIZyP5hKtZA0btFesYQ5aBc/FLpBq7FWXeYNpwe2cRjWYQ0B9FbtFmyGt/hbAd7p
BZCw9WBX0RqY9bxdKo22g8UxOPFL6RPJrVrysfHpjyt7zcpUP7FTTjylT7A+0EfOogcyMSfSC3/V
ddxFpA7DvFKi/Dsu1idlXp6SlgaRhROAss4rCF00Xw/ltje6GAMJHT/kSSsuPE46s1bavStOiSMF
lnUMtVyPNl8fS7RlKZvXvoP8NW4FrZmaYu4No1gfy3TuzuNQ5fdmx/Ii9X3Fhyucl57jd5aIEfH5
0kQ7feNofaJu8WGy5uZxmsrJTeLROrU528RdoQ0RdhAcCBTzAgVgSbsPI2llYG1z7+mSWYZOqRYf
/8vHQscifTJIq/75vs6t82/1T//+09Nr/r1P0vL1x7j4t5//JZVT2JPZlqZQ2KVF1JFNdoy/hMX3
75i6AqfI1jT2aj+ERetnWFmWaA81VIudF8Hst1SOb2lcok2mqTKrZPNfCouiwfCHMoKt6QZFbJ0t
v6VqWA//qYwAy5AWQgww7uPyLdOfFxkHM4ysLcvaUyzy6i7e10mztxiyCa3qFaZNP9y5XwP1HwLz
n5oJ/+4K/iSBT6Ih1xy4ffctg7zY8MyrcB+yM3e+rAej48CpvU/HF2K4iBIYynz7fzuEWZK+1g3o
xjgZ/vOftkT/f9jv7LCxYHD98Lj+jgj2+L3KX/PxNyjYv7vpKzF5eE1/uh+rb6/1H8f9r2/367hX
RW2D02sKVKJIIYbwr+Ne1X5+J3MBBf9TaUM1fnZUh8WBRMKyqfpydb+Oe75FCiBSCKYKNQnzXypt
sCv6w8D/2xbmz42+xjbrNA5m2iU7UCM89lfpTgrpB3M52bMv6lH8E2jx1fSoYkwowK1wPSqPHZZf
d9E9rYN+5FWX9SPwCw82koeDVpAe8QZ0+2N2zl+LQwU3BDM7xCQHPRhPmRcDN6B1E0EJyTJSBvM4
HaAmhDqEBPO4uLSUQH7gVB3R23ICt4sCvj0RtBGNTSfkwHDF1v3mwpQPu8PqDb4c6EeMgBGyUoX1
69A8No/xkXzZzWkZS+mZuShuc2j8xjf88hpf0R9AunSHUHely4ysH7LzOb9YYXtVj9YdJknX9ZK4
5kF3t2NxTQ8Qpv0y7IPC1z0pHI/2sb6nenMtHvOjc60vZUjVNezArJBkHJAze9LFCIAHHWxEJ2gr
LsldQRMPsn+kEs/RbaRfYvlSHoeDDjIi423x90EH7tHE4qOFdPZKAKfJwwPoDYYmr0Ay/H4Z0BRD
3sFtA83dQkzLD73vcd5xXo4cuge5B9qETzYGFarm2W8PG6Sq7oR5a9CF5ufuBCMADA9mNMf8bHmz
bwX5QQnmG7ghfmp+KO8TmFbO/UhPzsH2k3vaP/Z5UIJx3QFSAh5QgRuZoDVFcAgSTDxsn1OvY37L
v6lfMacPa64Di23kaCBNKNuj95s849ifocDe1Qcdkd/k5UETyn7pJuF4tu6ju/W8uogrfdmljWbX
uuZd9iCfy2/bh5bOV+R3015Vd2wTu6vsdp5x1a7OpT/kj81z5bWH5U32h71xsNySN0lvyWlCUpQF
xgFTWk/xcj+76BdaioNIO2Bl26DjfrRu1qHjtzmQQrR97m/5rTpiVegipnLlj3rYHNXT/FE6lKjh
VC7W9oavyJ/4I4f6Q3nC1CrEdhg2pn3VH5QbIzGIvNQvvJZ5IvO1b+OpeFZu6RfmD6/M7q3Dim/r
zjzqSFrSu/wxu2Rn9ViczUt9sh+yi8UMAGR7SI7VUT/1px8i1j9YYDSLLckPa9zvU5319ccS+Uw7
SG3WrXIB+eJhjbNAksMjEE6PIPw1XANgnrcBGZnFrCwOzWFzdRBrdIW60hOOVjuwOK/JTYClZFhL
gz9DBMSfefchRRInlGPQpDxONtNQcbsDM8zHOzm0hl32NfUsj1H0DoRQXM23/NzDrtClXdYdwI4f
S3hYQvA7gIuyXaCtYX1vnJRQAldG72yQBul3cSJlHQ3qG9+3L+WzAMblQf4sPDnBpwmmHEy0fQ4o
7PQgITWVPuhux9eGMPqc+BjUn3ToEmhmn+3PNCwclGucnm3G0sW8Y0Ae4oP6tD0YD5bX+9PR4lwj
RIl3jM/FabvS2Ozrd0agcfDOq4XsNdspAH6E9hRal5gP/gTx6J1qBD4U+Saq8YqoMDMX1p3hYjF8
xF1n9+0t4+eFoFm8NkJbKFRmdKbvqQAfjON8zsIpyAis9hUYqr+4hj8dYNkhcvNGXpzSyonk1GE8
SifO0tAHNvtXUyAyUHgKrWu8/0YMP+sBDwXoVHXefCSQ3rxHcnaCLSo0dV5+pZnWtz37gf1ZESC7
YuipgUA2CsFh4RVetRekP+luPYrfW1zWL/GdSb9rhXoM82avRnHIFDi0Ye3pAW613uLmyM1UF2nd
XjCzTK+DKIRA75R7wIRhVuW+UAB2/hqMLDWI9t6lZ28xK8LkEvXhUVYHw3UggCMBzHhVi26sDbO9
9WR9jt2O4Zd+6nh36scHiRWIAg5XV6OKs9zogdZ9dJ1qICEQw8Ti2DzHqD//ehoBlRXz5fdc8fd5
JDK4H46aZivNVQ0C+6X1zAtSZBBtfSAhaKPng3NDnknnbj4dsHs+AbcSNeE54UlUrFULt8JBr/YI
N8Knf5u/ptwNoCOGv3qQRipUlrh4wMaIgok7ablNUBxXlG/sVJlyE3iiiFcIguULnV3B5LM0I50X
fECMHxhjbKjnnRg2YpHkG+80QU4mgSTy4kDxuwPGRgSqzud8lHAlSGLyy3jEb4I37EOTMSbvy+vi
Q93ZJwRN7FH4Q3P2csKk08MNZy++xAh6FeO5R2OLaQ6PF3PKB503ar06RLrnCfZZdpgF39MTb956
ygGMYji4v3yQjESBTmeCQeJiiAU7cfSyAz91sQX+bdcizLQAi4Cg58MwtK7cNBZxzSd68cmZG379
mj3x/txXFLL7yDM9GeXfxv1U3NJL+SPwmepRYK0kMaZofn+OPMp1XNL6xmN5x+ysX0Tn4GNEM+Nz
f2oZO3rA6fC+h4gi7U3YhVCfgOTM5DkVj5N2WNfxE+asqxP47IAjcXIVoUSV4YmynUazKjib4nvi
nuG/w8OM/Zi1o/DEwigIbDPyz5nZyKQ7wEMFoRYxkBFEMtlrfgnW3B7wIONMndGN3AjIjskvGfno
40lIWwVEdWW0cIN4BaeyDL0aAJvFvN0+2ZcZwtTg91y1zbMnnwiioDknBw5OxEB18R6EVdUi8UTD
TgywGMCx3wUFjLxHqEV8Bhq80OG+oWuBuoJsnKggNKviXhiofXMfPen7TUbUSVKHapR1AEWO36hc
TiMuJ1RPQ2CGZiiEvhh8ek4onYhBJ+k2h33IwbsvfpdOlifmCF70QOzEwKT3lXWmQ+GJUhofLsTb
DA3yIouZJ4ZEdSY2gW1lJBNdaF70EoJH5HWBAHyRdyAgxpjN2z5tn5JD7ZmrmwSEq5BqeMdSlwWC
dqYHA0wjRh5cJ7/9goHYAbUUc1YNkmAOJWaxGKnp1Q5UZOJS2Pkw/OaTg445QdDbegMvEcJ3jQg8
eStpCFps4g/9omFyGL7qhGGgVsSqIhByZpUhLT7qCOuw4o6CHONX0IVBCDT3K4Av5qIHT/t5vtev
xDSedekql9IV97vhYvR9HpL+urwbgLmZJ6KxmJAj+QBOdlUgJMSUyngNuH8mJKEethgGu1dO4okl
eCfyMw1snNaLiEUCODWxUDAvSKPlwL4YXwGnH+T7NbBZYjpwAw1oAFgPTHdB5Ko/MALI+nGpJfAI
6B9GqkxC8ZvpAfKpzJFIkL/uSdvCCFZb4wvmbszvVg6257i1SzK3L7jJg8+NdfF3eI9tmN+9T27I
7oFYecRsXfeKCEMyj5qZClAj2jV89HLXnXu8DFlHKECBbph2ESgO1VP8gaYvfux91eNSpnNCbiEo
VMouf0i+4STErW6PIO/3BbeB6Mn3G88hJccH8CkixW7u8A8gUUlcFCUk3RsdX5fqrrxfvy+hSBQG
Mht6s8MuJHIw1aNA4WXOFXnDdGJX4mFhH+SX+AhjNfOVkH8eK7885sf4WAcFuAZ+7m45tZf+0n9P
yJZX1FwmsAmSICQaz2jBgjTkWnwIVzBcZJ8BBrQOaw7YH+mFXdGOvmWyJPR/Pqw5MiiSW/IcfP0A
CJX7jqyI5g+Xs0z+D04Jbsmwk79J+5g9g7PHY5W8pYHmWvnrZbwuZ05UfWzoAVI4wUCitoQNJo28
vepx8OBFBy3aO9cmhIHrtaTsuAsempNxjZ4MGnH5i/xoPbfm89p55lnQPhIs43fw7dlKGIFJIe/A
JXJbbNfxzCcObfTDO/33mfvLQIHgeDeyC6lO6m3GLLXZpc/6AaeDk/aif7Of9FsacHt4bfYIhfZg
fk6/O9fuZN5KIEaFX9I/BC/ai+N9fC8Byu3CMmCJJM0UeSgHQQBEwJDRrO6XZIoxX6Z5kb8XUFJH
N9p9RXVCJmUEfAFiVA/iaD+84mSLdH318nN6joHe7kcft1jAgKR5wI1fdZocu116cF4MA4Xivv+k
PuI7ZTBO+Ev9xIvJ+cTjlcSmjzQM0w5Gss09rA9iH+a8PzeHN+z97FVfTtIL6SkDUOrPUdhD/Yif
tHinHtLusAWC9Iua6jPkGffrwkOMvs4wOBfvVSA78nf4oc1M5BpR3XioXcD3OGzOGsbuwL/gRpKG
oqiAsyOyRirZ/Ipk25d2vmPPxfZSdp1A9RUl4KurNOyGt56wiqJmRReEwOJJ/Yo14KHzkutm+Mvb
6nceDTbcRWWPRmRh+yXQtgXvj80f1/h+FTsniO1QuleR97e+uAxsg12kzJSxH4orduK6X7O4ibSO
JIiwhqQKyh8b0YsFCgVoC2Ek80rXZD6M7PkUXoMXacCaw4Nj7O5fB2As8Z6L34tJ0/DbG9JukXSn
vki2xeDejhvonCwQ+axgRYotCKVpLofDOJboZo/QiBgFT/ZIOxsgi5k1jzQahoLAlQh8REZAEtAm
cQlsClh3eGfWRXSTIAnoIiW+cwwMDINFjc1oRbCDnyGWUVt8Dm4621B4rQMXC7iGC2kgPTRANah+
k0QDyfBsv30C5QHSoghAi3L5myfBMRHLGxnWncEHoEn8yDh6ag/cLxal2es/bL4g1XIwyNqbeRNA
0obdBgtpIOovQ5CIMAyKwmJhcgjKpAVnvNDqN/RgPlpaflHmCegniQt0Wc4vRSLlJwf5mF6zg8ix
begXvrpjB6LDS2KrTI7QfGerzQojtosSWcVf59+6KtLsf5R+ixLuD+m3LS0pNiiNciFJJdPk5KGi
sMS67n0jT/FMCkasIZW2ZwPAA7DIrGb2FWw6md82kUqQ4NFykZ+JNBeHqLC4iXxrOShiXYDhKFIs
zprJ4ozddhc9R5fo0p2duw5w3XSYA4UKh8B097DxFJLq+WhQM+o/FE90xoTDISLfm/cmERvrF1Go
Cctjfyn86dSFFf+ZLkHISy8wmw8iIo6+/YjggmULwvRHWoN2Nzz/gFz2z9uugpGZPfbfxTKgPIn1
jfMpN/eMUNlxgLZHWXZaQGkxuQVKWYQqAXSGUCniPKudADYnrhFuyTv7bmIaiaiGMA6y3iA2lWJd
QTR0koiGiovh6ZtC4kv9yG0Ggnbmw1jlN7LQhGJJ2dhY4mnNzar3VE72q0+7I/uMd+C2LxalhfmG
HpJfDm+PHC26X3yR3QjMCFnzTv2wuSI3EOU7aJl+TyATN4K1NJACBIwubT9cYULyiR0gYYon0rOM
6KzO9WE7Vhr9uAJGhN8m2RY/uaPfQuClln0GIZcCUe+bj3x0wkC027zpg3SPKw7xYPHo/2Grj79k
IGAycbASLzWPycE+K/UBF7P4L+Q/nS/ySMetyBBFjs1ugc/A2dLeGO6cW3ORP2b3JeBRmVQPm1Cm
twgicKhB/aN9ZqKkMCYYgp0rxuTM3zu2Wqf1FPvPAKL244FzBML0uivuFzCIR0HszEKxtWVzzZxF
8ssWkADjzXciRUQTDipU3WleK/scrjUwkNFW7EViuHDjxgNLK7EEA0MunYhAWkYlh6Su0c5iU0JT
BCFVRC7i2Dn6Wlzj2+wuxCRRcigJM/SXkc/+9WxVjH82W/90nFHmjZEXiW1dou/KHa5CNUzMUeR7
z7i6PCL9gqfqb65IZG1Co0gt6eq6SXczVebhs3FIH41bfaKqhpVCcebrb/nV8rWQNd6zjzYpSXIX
UT8W2UN0i4/V4wT0Sgm04/ZWU9/EXBfkFR1kPOb0YJIYDmc20KQxbI0PEykxmzi/C9e7glzDvHUn
63k7Ut9z+wOLpkcbBUMkPZfnni3m5TOLI6Hfla9oExlXcPPkg3pTPw9HWsb5KWSYrGWRP1LkbClN
mGF/cO7t2J2/TusOG2NfP7Un5644EN+J4pTPqbxpd+q1P1kHtt6AlylmBE74/gj+K7dp0NJJGyYt
Ev/8aPLyWryurz+dxi4t/s//+t89MtzXnx7Sb/H3H89q/vZGv57V6Ca9G0gsNA4+DUvWGLS/ntXo
xs+AWRTH5MRPdID+3oaqaz/TQsDxpGPoikznBuvSr2c1fEszZd6RDlWHRtV/rQ31jyc1oFGwjNFt
h3NV+lE5UPrTEeXq5F2hgmZ5NqM2MDALKnU0hvS91zJMdcf087LBvHq9++G+/YO6saKLzpDfF9xf
frHj/F/2zqQ5chzb0r+IZQQJTlufJXfJNU8bWkgRQRKcwAkcfn1/nlX1KjJevUrrRS/auhdplqbQ
4E4ngYt7z/mOuJB9CFb/A9/z68aLOBYrdu/2z6l1PaYs5wG4rxkfQ5PusojtoegusfTl1hrBpVoV
zaWi2zRJw46DJGBVd2jRS9dbg+jZj6jPOtldS6B4Dp4stczbNNOHyjEPqmXbVNDu4n5NJtxFRrcN
fCIJ609Revu5rNZ+4t2XRf5U6880ZKVvypNEKtqVkGpmA6IZC1og9jZS1Xyqr3wQMnbEfgKqAk8z
orz2I8gePFzYdm8HK0gtgAyjcZNU6kRW4p4A41sS0FazzL6ZFI+FU4uvZnDPpg2fEsDfSavfs6Q/
th0JWpedlb8gOftU5atv7ko7fU0rIH1IruZcbvx2ejCkhiHQ1dFatSAuiuBJA3qJiM++/MGux207
NgorO5m0bXgeI4yywYxLuOs5LDn+xooldOdT0GVrKyfx0YcSPpBaieOmRwMJ+IY0EJfTsR1/lXqk
/5NQDE3LVTVWh8pS3+0qICovYFZUdGSFFoTsjvoNLdl2WfKPYj3NvUdecpeu3WJ6sSdr5yzsrZN4
vvg/arEOtADW7yI366V/65XhUbenzOqvK+bSiAI36GHEKmvg9Txb6HW1hhohy5PAueSj5yniW5wT
GOHRMw9/URCK37FJlwfDsZH+e16I+Qpk1J8Lw6ZrymESVvs8jiiICf2cvGPqdbuombdN5t3LEVsU
O70/nh2VPRk/OaZRsZUoqvMiuM0MzWfwFxWiFt0Hu6yxrms5vy5Z95ZwPXCCbfpa71PLOzgxyOxl
xkP1IxVUiZk8BKVzr6KAaFnOqnF0NTfuxeZT3Ka0broRdaXH/36WHSKilBtM+aeiozfn4SGOh407
wt9J6AJU1doaEV9Pfb5deJjqmmQUz5y7pr+qehotYniwB1JIE9c7WaG7bcN402bNXZFyxiq8fZ5y
J6bFRxBSWRTeqelGg7O736WEAY4GH+3gYfkMhs0w6/fCa68Xw5bqeIe+9VAcKHym5V2Jp1kV0zlx
QeA3zWOUxJuisI6xyO4Wc04zjCCR82xacIN9sZ7j8i7gEZ5SeZs7tNUu9tnkC93sxUh0l2hC4lIq
iyiHKEUCq+h3LpnKwLOueRpO6RJf/8Vy9W9vB+FGrNEu4hH/j4rkl3OCydsW57rfPbd29KTJliVP
dwuqoJ/1dh7at0UU32vDUiamM1HpW90rGDlI9dv6ITb7Wlbr2JvOam72LbL4LIy2do0vkTwnRzs3
2iP0udJ3fmw9yXnYZABV9NJcDS6X3642ocweLTEd2wbg+gSZJDA35USz2eOwHdAWa4Y9i8Y2ZvXu
YpYmlwkBT7giYDJOP/LwrP16HxftdTypjdti6N2hkj8OJDlO0/Bmp+TCVONLizQEURSvj1zXrNz6
HVLYHtk96jqMmTtn4nRpOzsz4DlHWmbhLE60vjOmOqh5vMlyQoi0T9Z5zqNO/lwPuFJ3N4lrzqU7
cCLHBh9MR6ddtqpgzpneKTHelBHNUU1HoBclaA1OmwP3aR3dps2L9M05HvUB2VDEyXDxmIpMBH+E
X63DW3GItmwJBe30gXTlG4B/KmW+29f+lXbZumLr7j/fC5eS4Pedy6EkFYL9Mgr+MI/8unOpgERe
L9Pds58UqHLfhp7lKvH2yexh8qywXHU71+WkPULnAHaRdkz6g/hOB8wTld4Tjb2xJq7r5Q6amGp4
+ZVuWQ/Nzu6vJ2u5lfgJL8+XBlJLzuaulfIQ+3IN0O4g2leTYBuA6VoPr11IT9l1n5s4+7o8YA6L
QcIW1vrYf+foagj0VeC+tlH0F8qiP499/9i+UbpTtoC9cwjY+G38SxRwgwtz6XF7yOfLeujyl0eH
JkcLumqK1V8tyP/2D6Idc3kE/xC4/Hk9NlbrWnqkXpB1jz+13sFkxYRC9yA59o33THblcTbeqW1h
GLMnTPlrNLY7f/BuhYnTVRBX2/98I1zKsz/dCIRzXt55KFCS2WhwLrXVL2uCC4YpcEczPo9+vVpU
c2VFDmLW+Hrx5aGp/JMJIbJqaqqC8Vgg8d4wtSWwtKcP5NHp5lFceKm99doGwVqF2Ta0omMVb3tE
1gnS8oKc5iE41WnzNlXVnaoSfDtq4xji0qLhxsG6HV7oTjUNda99lUtyNA2Kisx5lqplZwZORQR3
NQ+v5YAz2ouuU48ObuGe2sbfJSr5jjFzbxJ4ePNwYxfeZvFApYTfOioTx5/OneJPUg4WOf35BeHD
3NLATC7EhopwCNKlD2E8vwi+d9XE+j0p3XvJN62sgt3GsZ462z9NbnrURTn+xT1xucd+LSFdymLU
fYigbCGgYFwe1F+uvxaxzNKU6+9b7qEd5d4t4r9/xv8Hzjn/N4nT0H3z5P5HFeZjSiY1Heh/qNN+
Pd/810//63xD/qjARoc/hsk2H8M/zzf+37zwoloP/kul9g87DYeYMIw4xMDORNlG4OWv55vARhoZ
htKXnJlk8L+jwURy+d/uEiklvw8dJjeM7V4Wll/uEt+JizqpsgXYSHOOnB9yRpqSVveqFV/Ksl/H
gFRFzz2KMNkFkXv0uXYr7unXrqj55vnRUem+rsV2cL0bUVrZWnUObt2bbEkf4sXsEhahsRr3YNhe
8nrxgYnU4UakjORidfCMmramHoAA1MnVEM2Pc5vfR2P1YhOxHeUFDaygmT/C2jtWYfw04wOHFGPN
q2ihxxh2r0Pob6K6/mFydBJKaeLe+ujJVeKxtJpt5lvo7gEY1U1LN8K8W6HzCuXkPPQu9IfgKhQA
QALrCUfjOQbAdaFYNkNxGMBStFP5Xpbqs6ojyMjFV9W1I6r0OFuXef1jHrFLe0i3+9smapnt+e1T
PhGVU7UK0h8OIjtmEG6Knj37oQ/EY12BKkun/L0c1VYDVZuy9GqOU6Zw5bgypX+XiOlRBvxoKyhd
4A9sRmMUvm7ruQQ8Z9OEGsKz5OudJyg5nf7B6qyDEt1uLIOXOls+cyUPndT3yNUpbBtstynFjIwP
keb3dm1Hb0yOj03X7h01vFiLcx3N8U9nrB8KwSXUU/xYjubGL2Z6edSSk5mZiuMuWoe1vcul+pB2
s7bbHnFd3vHVOCugdjTMblR5D9UQN2VDd3RuXkwRU/2GyBj9gL9C3vxo6eve6a+gQvCGJOQ61xwc
h3YPlNFoHXZsj6O17FUqzg38hsgU6zTFYDmVV8Py6ReuszIpwGM36O7CBG9B4hDFht9htXTNi0qW
1xFw1mxbZxg/x0LFyDsscbgwLazR/vJAjIC7kaSIUMWs+EQfxOA/2dFwa3lPaPpv6oVWKoAJHd5l
SfZeiVys0cX/SBreYQT4PfLmFTCcH0tJNVXI5VsrDW7/DOBefeyiGiwOGJg15vU9zCD6nWp+jZQL
K01e55ZDvHVyx8VdDZ2i8LHoH7vWzyGlCqqXx0R6oFXmTm+KzgJyHX6rnHkjLc63ugEk5MXM0QpG
7UAWG2EdhLFfTdG85MK78oL6Be7ffbwMN7NTPYgaYxtMoZeCrFUx3XMKTTa4sB5TU+6xbNxhjdos
GSeK4uIQC/RjbfSFRcThLJXquiwYVoUtkLU4PuDX3HqpPEUO5rS4q4BlW/RnhbnNBXdQ6xytNL83
EVqPmVLMTQ8xd9YAE9KEOS5dgVAvnZ2TgLBKtRHeZ7TC9eXDMC1gSkb1IU5Z1fZ7EzT7574aT2nP
YWoY4rOrom7Nk/9uKRRz+P2BR/10BIBCxzrYqjjYGhtMp95jbX+MA0SP0TkNY3Ev5olxzVgA7R5K
MCztqRnllzYuud/Jro+8K92Xf7zQpIYXOwZXqNUhjkkYpIgVi+FU6uRNjuIko/Rztr0nhPXHyshP
UCDPccqBll5LYeeHyNUPXT492o118FR5mENuMUumn9YYXjf0KuAKfdRj+NNUtFUb9xq70lG6N0O/
PCmK8dwjDyrBYTOX15N2jl4IzV6k+4BTxH+uy/4wSv65LmDFR9sfkiDvUqH/tuK7EqJnMk7L8xCi
XfJ89xw3+k2JQq/DSm14x1/jVJ0o5HdLDCJ2TK+9uNkoPB/16O/+4tX8XrhSJUovghN9MZsLEfw2
YYJwNDZN29rPNmad9VRy/3ko15LYWmkQH40hvMIpTh3aty4+Kzw34C6Oeo4vwfT3ZTzcjcD8+6r8
/6XNd6xphF/Tqvmfe7jHgal6mrX/prD5x8/+q6zxIjZF37fxGXHe+1dZQ0R3FFF2esCladxSl/6z
rEGWD+calSz//t/KGroG8K/R3XNHRM7/Fnncu7ie/1T80pGKcPtxM4dBQOP2t1FIU4MpsIRqnykw
Htz2yo68t96pQhi0AZNHVXz5nvq0oqkD1sYElVJ5M+cBVGsbTYEeZb230/sC+wqs6+ixS2PGrRZi
Yneorqu4v4a9Vh8cb1qPMly2QEYuPJb5sW+qhYOD+ebhouLP2BvDxrMI5EoWAEbIO0z4jX3EAHhy
uvJKXhYQv1lepAtFLW6ndm0JGhuwY4e2Hw5W4RLvIeavskyw2Hf9s2hzs4k6AgEEjbOClRjzMi1B
Fx1mMienyh/uLQh9C7ardVHRA8zcjzxui03SyXs8e5RjIv92+U/71ZHeMEJpl8aDbsSqhCK9Lilx
t2lyWxq+t/R1SuvTY0SGoy4sXit4OfsysPOd3ZUnEyfzamw1TLsFf69yPS5u85Cp+qmKvqeiYiBU
p0f2ZuTm+pVm/87Oo2/V8hWB/mk6ehFDyDA09UEc8FvgyRaHICw+xexiCX5P2CQng6c6ja/LJfvM
AtwQYVWeMPi9yJR2t9VB266X92ZZPrM5W3d58zjAJLNsagKvBXoHSnHjT/SVDRDRYIHwMLTFjal7
XnQsvwMP9MC2IHvxNdiFLpT3bkl3vWvksvLLfhuHOTwo2F0TLRi7B5au2PG7qv5ulU29ybz8U7p0
sDwiSbu0fkzoPk2atjw1QbMKnexcSlTBbY0utFOfccnYLRtBzpSfGWwJIKMIlXRyCNrgITC0JoY8
OFTdvahzd+tIDU6YPbodsYBiu8SlOEKfbtGlyETs0syIQ7mAIKzgE2GWUj+L1H7RSPrC9s6fDapx
GspGmpd6qT8BTsvNsMyvjqhKwh+4+xpTp2wDJZSnkCktoLIhb7jX/OlONx9wpLFFgaGanPAjd9Kb
sk9Wnl1+WS2kxPZNQS/54987iOphl1yNc/tYzckxXkCdOhfuWdo73xPzML8M1uCsXWN9iUzUADnb
B1MIbqj+xu6XcBV14WHR6fdBkJfDGNYbX8oESGiY+k9DlX23fLA9Hfwny2FUXnVLtfJGRViq092O
AAW3nZ1saKsTN9yP3z0fDGllyZcMH+Qmml2aDc1VPeCyNa01r5MqvA0695AX8bASWYdYp82/29x2
sin9VWmQbyW4zxN9NywWojqKTc4dLw6Bcq2J1m0OUVbSXpu5Iz3Le7T8cxTlGFl8ewW08a2EGpdH
AKNL550h0gCbG0xYUKSH0ZGf0xx7G0yjHceTPdipz0RcN4srTnHhqIN+EZNhMA9EbWVPwXm0HIxo
FplYbnfDboryNEiY92jTrR0dkS7j8Ekmbo2ZRSbd3ut4EU7lIn2Y7SsLqDbvc90nQXPdejQYu1ET
nleqvV+N88Fu3OMkomErOxiYtYJttAxvevT2DpzhzRK5h8TLrup83mkB8SpNiIsPus0UJsSn5xqh
wFR9dDEffK2ZodvPrqoeOy6Qarq3CgRvJmf0Ssm2qsw29Gl1wOU7DTUUa+WUn9h+H3JABRpoLab9
71IW6EKka+HlRYbWhST4OMjzSBCuqwaJTXdxNGM29gusHnR9SqZkaasfS398t1J3E00Q8+b+OcnM
Pe7W74DDnkQg7uM6+b7Y93VdJGuaZPkuD5u7vOUwpqH+ujnyoq4cdjTprmTpPNZ22W1q5hTwIoZD
V49IfplE7ECZDZxDT1UxEz3Y0kcqW9CWyoHTYu/i3KrX+VIeLDHAGKXVD2dx4ybVYzuzoFqM0pVz
xWRp583ifpb5e+JiGzLDWRh+n2QgF2bVBfnGp8yWxLs0e+nQqKq7iUOhpT7dzD5Jl9TSgOckvhy6
OzXlm6gcb2g5nzlFrRZf2xtofvUh8PszGJqHrMEwXdRi70wSD/MQvw0lrzSuc75xUftUKxbEdpNk
fDXqxxr3Y4UN4MKOVrN89BcPFXhUMOVjZjHRpl8iFtXJu9z/YRvi3ObclJScIYs0vslkL04g0wmC
Ie+9aFl+uJANzvP9OytCDXOsuo8ugELtdcm2DFhyM1Wc2hoRV27QTRBvAtLS7zcMtZL8s4uT7+D7
EJvaFeuA250tHqqK5l88VXc5i96YjC+L51+58j5hPdZ23O0vTMwpygjdLMKrpg+IAGs1DgC7vh3c
h9j+MXuc5wtu0PWF+hyHiM1jnE2pPl3GNpVeXsFqXW21m6jzYmEwo25w89ZcJfiiZYOiuK0egC9X
+xxj/Cp9oKzuNk7Ci7/sQI69WIR6LC9FOmGomaONjOwbu0wUJI1gz8cGUy7kI6ji6UW22T714D7a
XfrdZCNU1PEu5XCTi5KBmM8GafgE1oXi4CSTeRszylzJJgbLUZZoG1G4WNsuAqI2qr7ai8JDVaPf
K79/YWdAL+20b3mYfF5QaPlTaBu4/rF9z5VKNk7eKwjm+Pw0Fzz3/U3qslO5/JjMqQ9y2ECUAy0f
b4+OuAzeaxsaUJjN3irOI5oPISoPegSQTrzmWmoI1AwmN2Yq0aLatF8m2R/drPe2zfCM/bxZ5yG4
e6/i5ecs5jg6u03ugpGXLatV0ZpyUwTeRgjLvbKzJ137AxTsBlHQoW+CE9TkbjNz2L6sxTgNHJ63
BI8IXiGT8HEu114jGDPPwZctuLtyz6u2kTUyyQNo50sO9mL0f+LEv/mjZP5/vC3qXDKE/ueTw9M3
leVZR1P0127oHz/09yND4P2NuRCCCop8nz6oQyvy751QP/ibS/IOagfHFf84TPzzyACJQ0LuQALi
OAK8EefHf7rR/b/BL7v0R+HVotCA3/EblOM/QTr+fA79u8GI1+X+NsgmNIRuUjKjH6zcb30jNglk
fNpwZIrEX3kr33+5Jnd/P2b/ajn/t0rKy9/57ZyrmtRVnjdFe9AY9V0ibesIsHB+9mn0JSfLkf5b
0fdTudFmSfOTnecz5bjdpKcmGTGGxrZtmPx64jn1i2QvXDk9uSU5FqPXTt+UboZb3XInp2pw9uBa
5zMfBZaQuBijv+oguPLyav/VQ/jX1frtWNWmZdjgnRZ7IZIfUod2d0z6znK3c+tUVzSmUh5Xqpl5
Z+bFhRJS6teuM/7Gd73grrH7BGIQ09hXytdKbiOZKcXRRll6r0OVj6s4bal1s2CqzG1QzTJYzdaS
VHTLIssgNVahQwvKRv1s0kjDFAqi7jDVokeM2udI/csg7ZGwu+l5rA2Dp9LJbECpfbq2m6L4oW1Y
exJ4E6LNzOfy92WwpRfqO7suBFew6saoOFsek2P6aV2CH6cM54+hbErijpMpmLfwZC11SP2uAcMM
uXebpUt011pCHqcwhnff62V6hDiZvcxuwDgpFAtsk1R4LyUsEJw3PQXAKg+K4WXuacWqHjHCGpgv
gW+xNbcgtWHBf6ReDW7T7yJ6kPJSZDtd8CRaoI9RYcrTMhU+6ZBBg3OqnHLswYuxNlHaSrVl7umA
TE6S6a6NVEUSNEk3KALiRmImbSd1A9rYYti2oJ93nOS2BkJ5szhWnbOUEwZjlyM9qLrNvokK+UuR
eRf49dic+P1WgMs7Sj5dAjC6lbF7azmrsp/VtVu75OqUbUeKlolPbaKRUNt2QpPdKY6VtlD3MVR7
6cnD+OknfdpQXRkY5JWXfY0eb32VzMt8V+vaSdZVnnQXdjKQ8MC21EfjT+GnxR14HyJM2fkQpM9+
FdbnVEpajrFve5fCW47HTgmYeHWjL4cIl3w8O5EnNfJ/lvb7myKx5UeWVRy9+lQ1X47OJgAoSs6r
xOq8a7+O0huZle676fv8ye1aQSdMXeaOk3euPQCEK2pxQ2FsTW9Ad7JjOVv+CWiv++UpZDCr2DTJ
ro5UeO0CwFz3g5o/Q1/DDUu5y68mPc/XYesV54TUjLc6VuUxbBEOUDEgzrWTdkfgBNjShK2Y7dy/
sWNuD5KmhgVC76LCB6GEfwyaFPPv7JQny5TenTtd0nNsi6JWW6P4gtSsH0oiRaoT+99M/KCHcmGt
hnQWpyHloCsWOMU1x9IkfGwNMRP7qIt7cqL7Ciy7QHNledo72ZIktnCkHhqLKT7x4/4n+CukSUoV
W6ezx23IF/GOOB5lziQU0R+laM9Z2pbvtj1X6SYmr+arzaZA74qSzAPTSCzAIm8OVhdQ2TtznJwH
Ocg1hQ8XrwnE2rLS6k6XEb8T2AM68TAf4TUmyoYnqwIKBWKRvkfDMN9ZNJ0OgZyJ6liS+rmepTjQ
72nfekKXtiWCqT2renn2omHZz23l3gTR5G9F7nLwiFMDpFkVeiw3UaObox8vhGxaPYYVar1to+CR
TVGtbrRjNR9O2fr3/SihFc2LyQjo8skPWLr6+2yTNjYP0/CSWBxkiNcad7ESwwuouukjEZn6MLPW
VzwZFrdPHV/Z8CYegzIvaBc3hshakMfDpmnQF05hJ/KN6hsE5brFKd5UZtoOZdG81VnvYhGZCdLK
Yg7htcaR15vozbhuHpASNCizmeoEnbGOERyLminSZDhFrxbHzw9hMHcvkZvW61nGMUYOHS1m1ZbZ
cAhGuLNtwN22BENNYCvL3TZNIfF6us+eszhjoDcAaX6qZVMFW10LF4pxoJeTNSa+DxxzZpLjzr7A
LhZNxNj1ZaNurGDQxB8shf99arN+P5SOPaB28cp2NdHaeUhiaf8cK9kerNEl5qfwiQSZZXWyXYZ2
iP3gRKsmiDZl3AboGq262Lp9Nz5FhN58S4fSPWsrRNTRZy1Lil0/jXHQ7OopKp40SzYOoqzCohyH
X7Ol5I8CttU+sBdvC3pLXs+oDfdVWXTvS0hWVSCHGlBwNX3Vtms/5NXMfbI4CRu4dOo3n4HPXaKy
7DoGAniMWpcFtw1T8pM8aFHoREV/WGCwb3y7dHmqrOSlDibgEITuXMWlaj/yLGMoYU8KTUweenwU
TdXbh8q0dKF4dO312NnRZzb57rcgdtvHTo7dm6lGHA5zM6tN1UXxuKPkkqc0q4KfuSnJvCh8Ti+B
r6/iShM2ywIDTNBSybuTjKC9+eenqGvYKQ3L7GrwORaNfZva61hxvgPyCNUJ8hP+025S92kQ4BfQ
dni2l5TkLjtAXjLSgVqhuokfulYJpnZLhTUymJafbBuOdSGWpWcTiJot1KiaLoKHQbLIzDUwZx+F
qqSNtYpty30c1ILxyLe5pRgW39Z1XeLZgxK97iwfI6Ajlx/Ujfqq8LnXgsa2sQFJT7yCweKUzTzg
deSc8OZ4M6KnhMTCsCoWXpHsAVlUanpXLesd+TKpVezrEZHnWripD/nALcaXwnFRjTkFQsEqDCbU
sTnhsJC2r5OaPnHp+dPJVU1zXUdLjl42Tj6nzjcvS4rqzJ3i+SqWSQz52dYHjoDhD0eP8c2Yy3Hv
j16K1s7rvpWK8aYVJd2n6hbrMGo9nZRl0foUxh0emjZTD4WC5x+AG19ntkEl5naZdxMsVb6PB7pe
qHWrL87PCi+mZXpGUDYvzA2yreo8bMe5TSPAq3iLbu9Fm8zWyPunYOBaOc1Xr+L5zfVi+Tm7GQCU
3mS3XVtho0Ky9+AnYUoKDUPYbRhUNWhtXa0Fl+TU17QyVromsy+b5/FA/y54INRrawbdn1phxi2l
Gd6yaBIHfxyqWyWH4c6zQJ/H3dBc+fUSPUg/z2+y2rRvlRHzrgtac505gX0VTTK4zgq/vutz7b/4
XkjyYBLGjA5RIExrL3HM1h0kqEjGWOIrT+bow4QeTsUYjkziTMOpShr3oMdEOED02x50eZ7tdWFy
f+W4LZP1Ecj6rd/Hw8cgO3tthhkzQtZGpN3rZrpJ43naidiLdjmCNpzvw0KUbtuEI7n2vh/fOpWM
702pMX6YJCNhsNAMrOslOEojIH6OumHejvYY57yQ8Rtqcnmymkp+m4ukZspfuHtnDHx6D9ly7Uji
C6O0yg4F6Eg8PK3TvwqvuzROojJ/kYFo3xUb2EPrl90KxihWitTI27idl+twGEEupGjVIeY60UlO
DpRjnXfpN1rieb4zXphc975XRTepC/N/a9O3c0iXEvIs+3LSP8s29D8lMV6vC6vXdqK8w2sPu/U9
MUv1LW+wj3BmqOp90lvdN6369C1wh2CTWjO+j4i4vSYYppPQntzZMxkQa5pSWPf8MX0COIiyKSdT
SVRJvxPCdO/sQajVI8yNM1EJJN5kLat20u0u1LyVnw0YlsNAbby5Du5F75K+GNpRsFBKaHPKXVl/
FJZr0UmCkmrJBu+TBmrf+Co+D3zkSB6tXN9OfiPfjOoFE0ODisNSy5M/FfE6WFrEcGD5typa+oNu
kKq0ToNMJIzE0t+oeom/lYlLdNTiyOzLyWvnlj0TczJd9QfyISqAOpOPqkFahPgF9XgBT5Stuu3A
pNVXRQjBetfWy/Tsl3oR1OmGgUXs2uPzRHYDO7jfEO42NOjhR2GS2yAu9FfRt6hNPMvqHgxsy4c6
Fi7YJmDY7yVZic/20k6M/4P4m7YqdhW/a5frMg7CNztD3Nuw1RKF42bVVvsIXKhkw/4SHTpKMoLG
aZdHFo+xomUOEpJEn29BC9t0Y7K8g3uQM9oOYrIEoUjWT21BKgOsyejYZiPrM2F443XXKH83TVHz
GFijBWpgzBhRWN5nmM/mnkMRyTQ4GHbGpWe0cpcizba6GJw3WyxlsraCKbauODwkp2TOnEPYCOyg
tRdemWWI7ZVoAwIrZidElz8tgalWI9RVs3KnHJ6kGdlOa1Hrc2wipudxf4kQGJc4rVaisMiI8t0S
R2U+jy7eiCoCzaSnEBeumoL4wIeYEcPOKomUsDU9KU5Nl2Sg3ZBfr4Y+RnBYNT0khiTKHspmsA9C
dO4zOTf906xydW1R8T55gdbXS5H3qJBNU+EE84tKI4qRMKyGigpMQHm1BRqDPKi2TusWRy2rdNuL
wRyBy5lvgRpDVPt1vc/K0r/NvbQ5Uh6S8pd2/XBDgz+4lmEJB8adwAzbLpxFPwF+AZj8thrC/pRp
6b6OTe3fB1ZpiFlHrXNNe5YRn82xa+OmEghXiax3PXiSNG7LcY/VEGcggZZ5eqwqP9h5Fu2CJKzS
U00Sxkmiq9yWzGnfA1tikxpUP68s4g3uF98vjqPBcaKQd35rKq9G9NgjQq4KJ75p6NVufArpaj2l
nfUYO7VtE99lO1y7HtolDd2KMF5vLm9zFasCxTEESdSQAdrqbID/MCXIRjKHEYsdGbiUaUaeLUZ7
kQz3PYec5qZKQ+ZPE1UgMxlbDYxnOhV9klmrrS1n0uRpSFTNnIHh4NnOR2o3aQ/nhi7Rekkp+laN
JTWSmrx4toGK45cVRGcJ9qZnUzvZwdIqJ8czz/p7MgILTvSpuDFpy5DTNKnzFutPDrXPbhWVP9rW
2PXKLkoykKMkwMNKvXuvml7+7BLaUwTEkEHIwS2grukSc+u24lyGCissjfHv3BODWOeZO18FQtfv
LLAWsSOhhOyxxOR16cUg1WKMI0sT0AHvneCn+7+oO6/myJFzTf+VE3uPCQAJG7HnYsuyqui66PsG
UcNmJ7w3Cfz6fcAZaTgU2TzS1a6kUExPk1Uwab58v9dMSXPZOALve42UiKZy5VWRkaNt2BEaQsdx
ThVO0xcdXDmABI7Jd1WokIPro5NtM/guD5mkt7Sp9JIjOsfSBIFnJOWRhrTxzYiT6NswSfi1Ns0V
RJBNYDgLpbfBUyVqkpRCb8TWU8owGkBULdoFMfU26nl7bMhrCcphyS6QKH5TSpMWSOs91pyCrul4
a+G6shybdTBQQFYJz/aJqdCMlIU1gv5Ki1FtjJNJmrEJsED465TQIZWHIomyTdQ1NgZNQ19SmMhy
LwLhbdj8KLTtKYMFVYiBuJdh2mQA2od+aiU1UdkV+cIDxXnKKi26C3sawUXXGyhqyyyOiSGxerjQ
kTvdsWiJGxCj5kD6VXeYKg1VoK/ihDnn2hsjTbQrL6tpyRJ9eUdlNXxzM47/i8KSOrJYnHiPcaPB
ma4nT2DT0Rc6h05L01FBEziI8XiDAYJKs4uE7KKNJ1L7gYMHLpaSiKgYnYpoHiB3ccUTZAQWtFpG
t3ZKFpelBWhWa0vFl1qU296imMLgWMQx24oayg6PFqhlwxYTb3I28eg8E/jvnsWl7FiVVH4lx9Te
cyiWzzrCnSt2wNFY8wgx7mFhxR1E6v5WL6vwdyP356EB9tqsS46YNHmTCp9Lux1HomoGtLrEuK07
uKNnSmbd0TFdEKNixGXAx8Z2Bt2hHZBFZ7eXY2aZ2F67bAQac23HQac4Ol40wdBkV48zlnAnYiVk
0Zh2YZ/n93Yf4kA0Re56Imf0IqvzBqOUcuj8xZS2eF+BGnKOTfpNooOw8IqD9qocNHmc4h4nOsvH
nEw21FDhhACGFrRMLssiis66Uvovg2g7rAVy7H6zwGQFYtnUv7fAF+tJaHOOLsSqUlcjpkKaOHea
vv3h6ZzS2euDGHUAcoTvqeGMZ24DEBHDJtlq7Ji3ruaI/rth8t+FU6C7M23TP6VxEribqrMl7IqE
RFBMzl3kP9oE33CTkmeaLXxz8iraml1k7OsqC2BXpo7ae1JP2o2uuROUfctMsWJBRNUjcjO4g7ju
+Q5qdZukROXiW1x2/nbQ9QhDGy9FnSejzr43/EqcCHA0b9q+ndHSgqBgBGogboZGFPi6pbP7YHlK
rVMYIFh34U19Aa2uvCoGWRPNlDUQVRomO4Lh2QdzQcaLDtG10oaVGY397RQFBQtKY15OSllQJJ32
rPICOlKa2zJPLEy1JtqUSxqyxVVd2e330ctags7UCME18qPHVnT2xjJSdWLvH7dVD2YQRhysioQF
xEHPdmdZOR3PxH3SyrY4s/LOXkWO2e26MUrXGgXBngT2OZx7GhZWlrYXbuGaRPppaQhlMs2Kn+MA
DLFlzlTDwoSYi3CMAhLOctZORHI08zrpOdpVlg3BPrEs/5KkVdpHCMSMiwlzUI8IIKUenKjovDPO
PdNtlRoYMXhddtfYFSYqc0CRatLgOEgbM0pSnGiatnga2akFac7z4w2E0ui2KSJ7S2bhcG0Hob4p
aq3b65Hbq6WVKxRrkV715oITibZVBsFWiyEz65WVSw1XN83BPwKvfbVI+nw0YUHIGmiNoTFvoobD
fhS4PO7c0dpHPciydNOkvr+qtZDud1ZDPF60U8BGw6PTdpYYg50PZkr0Y4+TTF1HAHdG/FNTuoLm
4+blQ9xNOgL7tmG1yaNqF9Q2JWUVm/s2rsuzkUL20EzQ7Tpu9ofdsm1HKF22ha+rH5bbBaR9eumP
tqqT2xQi2M3kjvGNHZrZXZhKJN/9OB7tabI2BmUamQKl+CFraTy2UoQhgIAUxA7Krt/aGqFui9GO
R1KGTXrBeYYEbCwi9FOpzto7VqQbeqnrrjjz58+hrWPSJHPtyH2Kgz+Ezp0zAGc2Vojl4uSBi/aj
aV00KJDXqRpktShMCE+x55msTaFRP0cstljj5FW2GsKZTiGsloVnpDraKHNIkPjDovrG5fkvWsRB
KHWL4tYJerIR/aq48PMhZtxH9OgJyYKaBTtkayYm5p2xGpbQ06c70xmgmw8WWblOFbAbjnVDfVO7
bXMZydj9vXD98kK6LjwBj2091AGFTRSQuDYOc2C7DcUlU7VPSRPmh0yzob5ElXGdtyJfTQLyvhuV
HgQbmSQLP5Ko7FWL0UEZZ4J5HNZk8gXE4xha9qyrvtwWDVG+VlypbxSgPYtXCpshrCGvcyxddaUv
tlE+YZ1etj2uqYwoMOxEegdHxc56ct2E1DfI7nM9w1nHiCrsEvwStnbUYy/PWLhPIdb+aHzlw6o1
hkuie5ytLQMd1rWZXEH5NDZ259PRpjCuHwm17R691iaPobDcDPJKglOWYGHF6RoHMjt1jgFpsLCU
cnXe1h72QE1sHxtfDKvJTfJdZ6bEmbbhdJ/BM4B+QZSrZ7T6MSgiRbXSei3C3UnNZAk6xKveINET
6/JAPRB0mkdr8DC8KZHW3um5NsB0MnscIDUylxceASnUQXWWzmEfrnfZ+oUgSxEUJl/UGtl4qpNU
80VcR6tJ6eS22bS0oP3LyKLs6TMP3Q9lVVRmuGCqNjhR0QLESc4Mj4JmGn2rqrdWeR5UT41Im/1U
Vyki2argJ4U4b/LQva08v7wrbQ9mXesn1yRk23DR8zg7lghXzjRV6gRU9I79UNWORZ6ZHEMbWSGT
Z9mX9HA2gK/6Mac+wCDI9KL+DwHcv9UCvy0y/ve/59/5y6V6jlH460/bl+LylL0073/ob79DG/fP
751Nov/2B8x7SMr61r3QtXtpurT9Rwd4/sn/6V/+18v/KG/L+2X7+/pUn55f0j95s83bHrgx/+af
tFnD/M3XsRLwdYM2qZhb6n+qgQzjN8OHXk6gGkRof5bQ/tkDN9zfMGp3UdB5pPFa5pseuGH/5vi2
Do3bIhHHxkT93+mBv6OG/9HWdbE7eN8EDwgfS4K+2dvAGvDClmiPnum1HobYDheR1l/bmbvjLIPT
XV5vxzg8haO8LgZF8mkpzn7dI3fmLvL77vJ8Ge965MpmuoLQYmZd6ntPq+QqJOSX0i3LD17YbboC
llFQY3ogxvacQpyJB6i3yKbuB7vUfWpFl0hj0d33xslyWUEMoupWbkM0cERu3sbI09uhm48z4YjG
fCacE2G5dIr4aLqAbobFKhRk+j7toqcGVq5QJG1m8SWnml2YZhacHTLHsFqQZ1mt2URtg4bGFRfZ
AVTbXrCTWbECwLuuSPsRTrEm+/cWrfwlLR6XMz91du4pjSaJ/lRpxjPQ9wLtwLkKknZtFsjOU/1m
tIlXLXr+jxAO+cfM/Fs6yVsGgviI6TA/3Xe9ewMwUWsr1e99DmmLvvLIT+TmAWeOAc3HhT9gp+2L
FTTFFTUqwvryfCzjpyJ3d4XkBGkpuepR65IBcQKcs5cV5QHqcrqh9aXDn4dBFWdekuI4mA/ZbpBl
skqsECS1OfdjwFzUDRIUp0fda6HMmCqQPEqmW05BxqJ3+29V5e5+PZhmVsmHg+mddQfbHkC65vf7
MRiu0zQ8xDYG/5WdXLY90DeEWJRFduA+EC+KqaM7PNGVpuSaZIuCrDobnHgTlfImHuh8+eYzWEyw
nRqqBVemj4LGNYMvsfcy/GMydLKavnhV5jzgP5gI76WzSeH3Y6zpkDUDeeZzXhDxcOUKDDPpuUQU
B52n7mnRPfWOfu8k7ZJU5FVSD6vSbSBOJYxiA7nSamDs0oMzzn3RLH23OFJPwmydvtL/z1LSj66T
1eyteDBElG7DUKz35Mwuc39u0DaboAuPVmigvFfyGbbprvCK21TENxz/OViFEjdvznYk8p6jGxzm
JOjzX7/zT165N4/8N1rGtiQxpXWyeg9eD0MTdV73HBKz++tP//StzE/hzcfnoe/EUkdNb43leZVW
5007Yv7rTO3K7k1/2bt5uwx1fJZqy9gSGITXZIjiLzWzG5lB/IBBfxXQU++aBjAgTbbCDuOFm0ZP
eprcGGZzxlHt5ddXO7+Cj17N/IzeXOw4FDnVa1HvbeNFkTxryRefTmuCfNK25TIR4ovHYswT6qNv
mnXIb77JZjWMaBxXe6MYdiaUGwxieEQSdRa5y51N09AER6CJY49fMJE+fRXvNqwglw21S17tB3+6
sUbvECdeD/U5hBgKpS+Jcnw6RqXdJQRIRmN8Fjv2ptadY5c4NNrrtmV8IGBUMwIJH+QxpsqHW97/
7hf0NkG3yV92va+0V58tRt480d88I8eGHxKMHtrHoX8qI45zZgR9qbI6zDFteeqj+qxoi1tSIu9C
1qmlZ2UPtRkaC0+CSrLfrE0J2AsQC2k/WA2WvcR75DCo6JlgpeMwlmgVIEatSgMCaKb/wWj8dNMw
P9k0vHebxuQ11RBaotq7ZbWRdnGZWDm8obm75tzWobyakmkz6eRCdtsA9kIKRzTq2z2s30Vna1e1
V511ulyquHrSFMGV0J+rEvvYIjqzdHXqCgvOTnTOUe9GyEr/YlDOSR8fDsp3q39OK3TM5uzepBbr
PBPQnjrTO0eTADU6iXpOIZOzloReLUPVjYt+ACMCeH9pAyC6tEO8aRsSGUDqTRAzSLl0mw6o1VqQ
ZFQukHrMgTSZWIuGpOMkzTbA43eYydyLwLhD6frdNzosOxP8h5vopDcGBsV+fcxD/RQpHfEO1iNe
NjNq8v4OrOOLGzfmGfDBbHTfuS4EFVBKYRlkKcQY9ObRgSbmHkXPS2/jpJh3l0n9yPs82JPYWHV7
0HNnk6e59oX5wGc1nPtuS8i9tu5Mxuw+KThrpNOIcgJJ4cIh9eq6pOjwrYR9Skzlqi7gVQj0mFqF
e33nQtDwRb0lIgn7kpHzDCS8hd/9UJnCpt6G3dvitwBQbpBrVta8JzpaECan9ps75nITme3Bzcja
KGs8JfoDqlk0MnlIBHfo2WQlVP4m78xzrxySra9hRRmYJ0hvHmVcXyyrDBKdoSH/lTOcKRoB4aNu
sFKt9GNRm8OGFsF3O4gFVURwbY+htRCFdtnn7R2eRg+hSJ7SKD/3PICrtDinqXhWhnKtBqfeVOGX
TNJP1lv33S7n6s0ApmQCJSkK4EZWt01vVfBGOV92gkAxFZo4/tSiYMy3kKWHHOdllswVWzUhuhQq
yzaxTn5YyhXdpQxyqZwjrdt9zf4JzEjh/OtNyPqkQHDfbZlorHAkE12/18WAAPqo6I8QlYvo7VBk
3VVCT9l36nMzQxZn0TnA7GXbudO1B1KK3GDpm7tKxJcqQ8EbTj/r0X4m2/EYh+UB6uVZVRFk6enL
BveQehLb1JLcaTDbdO29jLiK4vvo0HoPnHE5Em2ZOC6H4OY6yPI1iprUIfysXvCBdom+yd1Ih9UL
Ve+v79787E2924ODaUyjcOjZgzUf+42qdG6qmBHRGnW0MzxYTIEXAfLraloWDhBEwAKuTf62g1R4
irRanlnxRKpnlqeImyocXSovWxsmFs7CCmfegZq+uthPDl/uu21cGz1Dl+wx+zhLbBNOwCh3kROP
Fw3chnuZVsOqmOecDhtgaRWcsqRfnFuOIY9NHkFWCO0wuvaiuLsZMk9bAvPVF36fQxzMi3ZZDCLb
6GWG50rz8uvnO7v9fbjWvasCRkVqKpntxb6x9XYFdB0tEsI3z5KG5mdPa22N7U67rqmeV6NFpn2f
5d7C6WwM9WV1HkM6c6vgCkTyhL+AXJQ2pXRJW4nQaPyEej2w4SpZkNmyuF2nqZtuYKQjrDJjzjRu
hiwpcdWyMaKnzpfXbUHf25SmhQFckpwJs8IeXkOAl4b8BRGC2N/oI03+toXgNcZHmxhodCnVeYCZ
xipM0IKN6ZNXh9fRYGxLixZSYIUMX3npafkaDWOhIfLSMSd1rGYXjAm0w36u8/VcbWmYPLQJve7A
LeS693hDZpoOa3fwxObXT/zTET2/iTd1jFElTseJttwHWsujore2aNCSsdFlgVr2bYKptazQ++QY
BLZaOS0N1eDxnnfDmrYXyo/CeEAxhyjPvh9QsoiJJMxeJqQ/NdjvjbkwvtiJXvXsH+2E70qXYihz
y8UPZJ8k3kPYt99bxXO3dXSjtX0qzPDa9Z0H03QfMhNP+LRpcWDA0gHLEDpzOfYalRldN5lxGuPo
+OsH+Gq+89FFvatLBGtrqNwciKMyoitjjPW5XjLbm0DkZ6HmDPe0k6qViYRmHRqWsUJnNpwR47uv
rSJ0t6wpNgwEEKQLGUzRtu6C2X7zn7KN6z8u4i1A8NkDc96VDqDzwNCtXnKkpbuii2q2pmgkvkGO
vaZ8UrskFwsaYFet5AQ9+S0qGtT6azfjtKdSZV2FHRYh2oDMs4MbQ88kbr/YSoxP1ifnXWFhTHnk
lZ3R73Mr2VVJjTGci7uFXDVN91j3eFIzy7vc2sCAW2ZG+O0/fCrvttvMzHTY6+MAfcHYtkmw1bMZ
E4u8A0zSFZzVLdHUq8rGtlgRhhAHd00TQHkcqwW8dm+hfJzzBVta2H6RLmV8UtzO7kBvZyEv3x4q
A42K2/dILZH1iRa/2yJR10GsOOQ14Cp2kr9kmnvIWSkg+t7AVkZtaUF3Fa0Wr0dDPhc0IzkMxSfH
0/4IKv78wDBvFx8McOdf9zy97PBv23ehQ7Cz28vvAcXyT2M0/D2vqTkzJX0XpK6bKOoPCVBZC9CW
cDSuI/CB3hD6We/15WYkjHtPPTl8a6UTYTWSHu1erCcnfnJdzne5Pq4h8XxhvfrZ0kbG398eapBq
pI63Xrc3qv7Obn1vjaYSZ0iNsAZI7EbSfh8k+wNagz0CkhPNoIy9BF9ouwsvsSS6wFOkWFidKzZy
YtzzEMxlrgCXIs/5ao7Oc/Gjx/tuy3NKbQq1we72pgET3tfjC6NSUBf0/IeoOklBKq8af7gr0+ne
s4pzo2Czw5KXC8u4ukrYt5PHdlUFD/AwL0U3rDTirLevk+XfQv8/dfxiDP3VAPi4R/D/IvxvMiD+
uYzO7YU/2wZz/+K//9f+lJ2i59PfYP/5N/6A/TXX+Q3Vm+4zeD17tsn8B+yvEVAtHNBYG9bODOTP
/mD/wP2932wTf17+DpbFq5Xxf/2pfaMlQJtAN8iktHHhMHXxb+H+84Lx12iybT5Dn6V5po2jK3bL
77Z1F+1CVDdNvIFCfjUJ+ywgYS8unqpkbrOHCHx3Y94ee7c7BpZKYGX1AF+ZdYTedmn2pbYcS6CX
Nw/wg33oHVjyelWGTh6nOxs56/gD/31Gal3WIPlx482g+hsrOYuVj5zLvUxdXN1LdRSWPDkdInMn
QhL1jY48CMV4GpWBSH+4x5ZqWrRoDLDf+WnK5GQFnIYU5h1LleA+lnqYCJAc0oZnv75wDKr/9XnS
jRHkkBvoHJ3Xw/GbMikZZ2ZoLshA8RzM9b3qe+okO0qM8izzBn/dFcO+luFzgrvCus6g8qV2eRnX
oKI9MXnDufChJuO9lZTJom/EwXTLq6TzHwdDXIfmhO1+QVyAez5GycEdBLx17UEzyvOuhGM7708Z
ldTCjSNyzlR+D1X/PkwCEpAKyGz4oi2bSd7Cm9kO5bCBSwipgbpjPUBH9wuYu3780455ULrB0Tu1
yMnUrG9psA+69EJrvaU1YEQal/uwDG/M7qQXLNckl7eOQ2A0HYQYqu5OzVWC0n/vpbvSrcmB2y0f
dY080BgcApq1BbkWrCW/T1prZ7TWBqfhnRGvWglRGktlvtcJraXglKeF3jJkpVtkoYf/hFkVgKzN
uJLTiJQYoVeXBphhzD9BZ+FnVd2PRZAiKAf/c7rmIvfyW8TScEjwzRhDDU+2eWxjC/UdM7BdRi1N
aRhfdskIY0U/WGX0aOsE52XGfdnoaDeQCPgTBEFh7aXeHa1hglkxnelOeTur+ULnR2kcBjPTll1n
Q8xy2NcCAggmp1lYFUanMMsr/AXwB3blj8bMT51Vbbz4yqixrW/7Q8RtrMwaFxW/7rdglPWZ5wEw
j1hFLLKYHTGrp7sQ17FFPLSnJsbk1HH6nAD4B2MKz10YNyFCEryoloBbxERG3EAuo11QGN/LIT8N
ApV7KAaiS/CQKeHtLOuYK3MdqtA+U4d+0O9yhdldHmEtlggDEPTZ9WH/vn4WDzshi91etk0zLaQ7
lJtBH58wHsb8mHq51X3cDtrsxZfDFYbq1y6N9hICE53apkdwdS9om0syCrYe5xY8EaIX/sFfm+lL
5eDQZtW8kwEXXZz/EMh7ScZNG0yPwFDIgIhqccwUQznesleUeKugI6yt4KBCeczgwKz9DhpQP9+p
ChZJ4RBI4Hwz5KRtfT88uBBItnIYd4VppisPZcgCtwhrQVUSb+pA3eaKRrwflNsK47p1F4izgIT0
szguNBoXY7FSqTyGIebmI3N1KiKEJSmj0JvqpTsOREX1brLu8oOUeb5WmI8Asd2XBu7DaeguJ7eC
FFDrT5NdccLGUmBBanu6ChV/KYvr0o39rZLY9Am86jZ9q0iCwUy6Rzm0VviqL+NiaXflVdvTKhin
+yJlIHsSmKtGlJE9DdAONkHLQTOMm6sw7Ua+rqMDAe6GnyTxRR13opz6G4TcBw+OwXKuCqlWmOU1
bD7h+JeDjviHE1uwcIbxfhDJQ5IOl31Ze6vIY0RVv7tTTMChnH9CI8N5Gu+zHlU+Wi0cjnKkPSo1
rzGTuWjt+IopedTcET9H7B/6xr2odcjG0J94teKiToFVsQM+zU7fvgxP/Di89yA51OgS63x2y9CM
+2nIatiiXk9BdR8nV2gPxaqDF7PMhHPBWYpWiwm1u0RTxWk99UkSJ/kWGtFGs6/qPDvJ0P8BnxU5
79yziTrCYYxZb7qOFOljCY4JYcVAc10vWjnkRrpATpnNzya2Fy1if9zBJcSTAFV2Akl50bm8nCZM
fk6ugZk+1HP4yiU6o4CzLY7h4QCAULDh1C6AIZS+x3CE6MNW5FLu5uAUHK5YbY3pwJrB+0vg+Ecu
2mdjuA+RhDW8Wk7zAbYk3bmecRGJQipa4eqcSG68spvbfjKuNemSWDzYL0ZdntKJCdSONWLGWr8I
u+i6tHibBh+/yNPuGPq8QBU1m9JiNPM6s3VgzELfbGVq5qYKNH35uq7CIHkW8K6C8CcoNdEAFber
dNjpPd+QwKBa1Pi6JymyK/QhUPHbqz6OnaVEFDTOeyza4grQziTcKIG6NT/2MkgvbJOFQorhaGT9
UQzjAR7hscj6fUFAasOctpJCLIRJH8HO2ospra6ROR7nfb5QzdFkZzJh7Eolf4dDeO+lzqU16WgZ
o+c8soCZuLJ4YHAp8kwbzVr3AbBu2aJ3aXdoUQD+jOk+yLDBtHqIbfZ43sUM2ZaGwAJpzVLqfIL0
BlzJOwRpL7L0L5TPEzWhtu/j5qDTalqhWLwzQgLFwkyc4yK1DaICkk/NRCqZmHlaPdtIdaVIToYS
2Ox12YlaDxwsUfdGJU8WxK5YOLs6G9m3eIO0evF8xBx60rEsNsdbXXALChucXVLLrYY70gLaurks
JQaHOqnGJkXWUtUVwItnbIOkPxtcF74XFxI4HoGMhbWPBQrheOL1j13Cmo0Y9HV4TAJ7oSzLZ5nP
jHb4yNh3Zn6Vk5vOVeMuVoS0dJsct+aBaCwgpa2Psw6GlTSYJXWFVDQ+Gv2ijZl3MOE8zMGin1GC
FkaWL9q8WkYR/ZKOD2xnPeHrgBAF+2ipIW2O6zXaAwB6/GlY1KpyYTKng7IpN1ofY/2jNIzJIMxs
ID4/hgPfW6QERCBp5svOtIpXkupMkkg2/jqmA7uYdO34+sVApS3OQicDOeHrGHbT9ASgf5lFwfeh
hdFaOcYmxT1qhVPCNoAq2psSmUkRQ6j1MCnQ8EHB/4u1Cf9JCJFEL/k/A42y9/Ud0M66S8dxF80F
R5tkAfEbL01ZRpdwj0FRcCQMGcuuH5wPLSmXdk7+sodtv04Gs4hOUcggn/+hQG4GroqUGoz7PMEk
DjhamVsCljoUJouePj6Kp+4+a/im0YF+ilnCqmrEj8wl+qiJSweaKKwVoYld07Teyipxq7eqYW3F
o7sHJL1UKgZaNGpiDOqnwHNGqKgR4tx8KHaDApUT0j74sGylxgZkRCYebvCdI4s+VYiAbtlhWqUm
ZKlGoQwo8jT3zO4Sx4MCMQjVf806GFPcpEAymCuNvNn0Rk4dlkXz/Y3+9C30kTHLZkhWXkQuEbLk
hQWrZJEI+6j39k+n774juCbXvZ9YX6xjwgyhpaidj3FDurg4YmRQr/3WRVskGrJsY+IQ9MRdO1xp
ipn865h3B9iEA1zLdcFbhEgJa3u8N2sPmyFUmRjc1SXJ40G+gcnSUI4hgjxVfU2ENL2etQG53kOs
T5OVESTSB2h65F6lsOlQLcGMTDF805X7w3ruZPPCosH6rFjazJg3xnGCt4WspFhRzBaJh5etMhp0
weTfcQAJJLPydTIOY3YaxuqQ5O1PBCID5PBgVwCY2yZmpWj7dn46/BReCVuI84Kt4pNrlQJxnQdZ
pluig2fSMagtHDWWuDo/twWBuAHvIteBHcgkQIFAbqioWUeV91CEZI8z5RFGHkFk6Sm4/A3cHDYZ
4Jiyx5+hsaIV3QoUzJ64jvvpkal7HQ5IrixqD/YPeKUjIxUmEQMzINwtN5Pla40KR+WByvXu1fZO
g1rJbE/Pk0weRMG+PnnflJ3uRsHkxy6P0eniFVCxDW3tqPpe5/HPZJ7KQY1MXce3MIu4a9FQpboN
KX5jnm70SexUVN4g2+sxi0X10WjJhS0KIHSbJxOxtI+mr9ZoDQmBHB7MeQdNO6Nc4zytIE4DNl83
kb8Af1Yzwwmy6uxuJgPOTx0d+RTifIzNLMcTBrZXoK53vG5ZTmlOdwxntwIHBY5IOCXyxhUrNhrU
iYxbZl8bPrx+mq4NagEp9vB6fPJjQkRQkxcLNCBegI+ThZlTDHN1PTaYWPlx/93VKqj9JYt2GVJE
eSkyR2waDl3REVYYZw9ZfPVaCHuxR3p5/zzg9b/IBg4LwmbpbZF6AjNGvvzZNDaGG3557Sd00rF4
JV81lreh1G6dXp2rnM3YsSxmk89otTRsqIZuVWgJKb29eSGz+FG2urHxUw3xTY53R3SSPScaVJhQ
dK2DNfIHaAYzY3m86eNuaZM3tmyG6GSxwQV2u2cvxEOxZPWHCPaCMAvfBZcQHSKK1r6enoeDb+Ax
wkDQXIqbBsoVe1pqjQeeHIVA84hN4h+hRgMWihMM2UVY3FoV28jrv+47w9hojjutXPWoenaqrBUs
nyMH3+ChDFghke5zMhQxdD2oikvOb8tBHwjdM196BylAJfwaSRf/RglMwbO02KTUw7rOYZfkJYUO
OonOCjeJyW+ZEAFQLGRF6V+1mr/Uk5TAaxSVeKlRaiXdKnXGZoWbxCZJnXhldHismAXf26hh3Ld0
NXHLzPcIgHbozjZdlBMy56REg7fWAeyHRJYUB70uuVaDFZJiYdoHqU230pebBmb11rbYE2XW39rR
wJhJWzw2mwbMhcYcYxICs08+tpdH26jX643mQWzxSvXoG7hz00NP17E5Co787CtN3t9aEY556Dqo
j83lr6EPY4Z33yFJhufgu+r4qFZfma9voelUc9MSVje+GR15yEb5APtuVQub+48ZO4XUCOWw6W1I
1JdY3WzLKTllCe1DZSpkFJM/Ex//vKx/C4/8GGn8Gxj5P4Ms/z/iLAPnvXl//wJa/p+8PdXP7Tvc
8vWX/qQre/Sn/uAna8b8z38ikzht4uSLh7TvYPPreCBd/7TlwmLjN5//6KQXuJ4L6Gn9O9jk36G0
fzhNGd47OH6wTKcaYtHBIrsvfApo6252bTRKrJTGL/iCH4HpnmF478B0ZUPxcgu+w1B49j6L6lsF
uT8bb4rx6HVbaJ5vnu4HiOaHFLn5i97hq1aMS280WN1WYHrnYtPUDy4uoMUqJ4HWxfx7WgziKLCY
+vUXzg/pr9n418N71/qsS13vlMn35fpN3LgL1X1FrPrstbzrX8aFOVaRrkH2goOAR5fqXiTPr1uL
5Mevr/3vK8k/r/09gSkcewcdv+y3Bj5TEc0sv8WAfvPrD//kwbxnJw2Aaq5e8uHjUC8ZuUsK3S+W
wM8+en5ibzBfXToNSjWeDBLG8OQnvfXQ4OLzxad/1PJjBLnvnntPsl8ymlGzVUGOmUQedCb81lK4
IwUFUr1aj1Hw4/mJfB076RUsSBkkX/B8zY96r/O3z/2DN/dmp/iJ5SmPrQsfQ/Og12dhfvJ7us+7
oLyuY3uFeQTuOJcmDpHx7159JuKtp31r8Ht0nmq8Q7HB1eLtr1/iJ2Nwbqa8vZrGmQbYh1wNXsAL
YVTLzr2P9E007douWP1n3zG/5Td37EPnF01XVsygzF+g7stQ/NXeMawd7RFYIdu1TYcq6Nff9tnY
ebcQ9XpFNYK92tbtMWoxQCLKiJru1x/+2YR6t/jgLudbQddWW32cBg4v3ZVtad2hKdL8P5xV75Yb
Twt6G5FxtUWOi36xs78Hk+Wuf3358xj7YC17z0qwsiTscNGpt8VYld+IVMH+Reo44Zl1Ls6Ei8rv
i971J2/hPcMg8iqRx4HTgr13MLlj1cynOC2Ni/9sUL22jd4MKg57RmMOUbdF/BzAcyMM0wQ0WEuJ
2TSQtbHW81J98dw+mSXvSQJ2b1G2VmW9zSPOipEWd5dD2+qX2MyAKEk3WHfR6H0xJT9Znt53/SUM
WUPkWr2dlPv7oEbrvDOdeGkCw0M3EDSMVOXeF5klvri7z77w3fzsxyQsm4z5KfQqlOH/5exMduTG
oSz6RQJEkZq2MUfOgzPt9EbwVJolaqAo6ev7RC0a7kSlDfSmABfsjAwN5ON79567LUNoEE9pYEfo
HwMO7HM1qUZhgyhwFSNliReGt/873/2PzfyDp8S//Ea/3cQ1S6cRwgsRZm2biTMchSp7FqmIQBL9
+RM+eGGDd6tBDAWMflwFZd9xxMZO83SY+/VHuq7tX27XB9/hX0Hdb99BRkOrAS8tJ2fq23Onm+Rq
If73+c+//0f35t1yUC1B73le76F+nZfXonASzzn7K0ESxXmBtG72wJGn7mUNxp5cNFiDdXf680d/
tFi82ybHbJQWlNpykmnczfdMiqw4iVpF1Wu1Njb9snKnvIc/f9gHV/FSA//+JJBIm+FYK4JT6iYy
2aUqMne5Dzr0L8/BRz//8mb/dpcEfaQU1HlwCqXr/sitRANIxrds/1JTfPTz3+3qRJUyCXD9AH5E
XhLC5PuIxuXwF5XSB0+xf/n/v/32QaHCuEmc4ARFPT3EqHuv8a5Pu2EO4+9/vgEfLHH+5Yv99hF+
iHhQdUN1dgdOsqsAXAk6q/qMQoY09276ntGjzf5yN/5THkcRdDFo/v5p64DyYRSxPnPRmhZFuqT9
dxjbcQ0e06BrkYMnxswr0wuagWbYQGXti69tAnit2/rRYloiD0fQiXQhs6i+swIwEzLOIFRlQDCJ
iLAIpS0HYnxMUf//29X+DYD77SKJ2PatXKblrCLdF6TrDF27nSCZd3+5MB/daO/ddXHmVA99CpPD
KZFiXFKPbPVLjWYBAhPgfaaj+Of7/dEnvVtYhCpwjGdmPtd+Pu7begYunqLMVYpZxZ8/4qN34t0C
oqxfeUs0zOfBB0G5ThBs2gjR8p9/+gdf4L2iZR1pMuu2n88NaKYt7XPIFQ3sd53Rqfn/fcS77akd
Q4R3OoXBYpuvfj2lW1CoHd1wZ/jLJ3xwiQgg/D/vgdsNGLlkPuPru2TCJTETn3jSf1nBP7pE7xal
HMt0nBI/cYaVo+tvjlohH21ECethW85U3o9/vk4ffYt3awdnP1/mkZzOil5felrzIJTUrmknZLv/
80d89FXk/71QDNyhwtmCC5Ws7TW3gvz0daqe6jZMnv78ER99i3fvXpdN1D1sCedAj5G3R20WQ5Rp
YwAIf/6Ad429/z2Oq3fv3NpMkCo7s56TsO5ld0p1mKe/EKtNabdpx7l3JUYehPPfV6C5/beK1D48
KF2GxedzWjjjcArXpMu/zhDNdH0bs7T2T7oB+Xg/58T5Hv78i35wseW7+0kSRpFFY5CcozDTzFDa
wQ9iRD6FbOtNx/hS/WXX/6DE+Fe19tt6GpdOVCdtVZ5rUeEk2nbhOkSkz4dqgvvMoTEmf6ZGpzL+
5RZ88IHq3ZIULvkI6jxWZ2dtdMvMFZY3AhnMd92Tp5tYNhtwhmn3l/3ig4+75KD+vs2p2EBfHXPv
jM+wmlDU5OV86gnztVfNOHfuS5Kk/v+zSPjXvvfbxYT7PJdZGznnzCREb2+TlK4FXMOmCMDEKVTW
ydc/Px8fvCn/tjZ++ySIbAIGYMjSO/nqUaWlfUrL+W/p195/XjU6n+9eRGY/A9bywUdARmRR+WPh
qVDD9eQPjA0Ei4p0OAhFYqquvLCPzVnqFDs+Do0gbJlypcSfplQMTQth3B1l0d8Y3hqSBWkMACn4
p5DuNGFyKZlzUVq0xlmfbDv2miB6lwFyeCx7jKOPyBoR+TzAwErn5RgbJ60MqC7+/Lkk5qMLvvj+
EPrdX9a4j773u+XBKsenbqS7uVFJSkUEtlPFOX76JSS5aq86HROzwavZrvovh5f/PF5wqd+9D7ht
2jGTxkGEH4vGrY5AQW1IoDiwSuRCzKIXs0WCt4BbbKJhvK/mwoO/9efn6D/F95ELi/T/vh+mahp3
nofllmQZk38ZRrA/0RvSgzjrnx2vRnfEPNLo8LFTBbOyfDPkLQfVkGBRAH8wbRs139oMNEx2NTAv
HOxWjWxt+Y4lkmLwEgEfBR0cLsftw5aUHen35UPoLLbAb/Pnr/GfcvfL13hXJ0xGxe3luqVg80xu
7Ws+iDlLkLLJJX+rlSuzCDTV2vF7rXidqvWuRdYaJ+fENj1uy6Ft1qY5aTuRGfckSzAD+U0a6tgd
dgPKojw79YM7knGWo3IWu0aRXerc6VopDIlYOfMUZSpCwtSf/vIwesr7z9ecr/WuOFlghjpNnxm9
SVsG4SUVO8l1FTZOzz5LD5o9X2uBgFeGO4+lNcfMW6zrWgxHJZp5ErRvy6lFFQBJdT6GuU9Y2E6R
nesDVRjqzF+K/Yy50orzNEHTsGAD60z1u8nFnCI2bVsA3CfNtu2rvS6j3F5XMWI3bD5d5M8n/H8L
A/yBCMRLLhLyrKU/gPmYzXei1NcOW2zSJjlroImwGGzGhL/usk5QlSISDAdMQWdGgMxfthaxi6aN
UxrC4pCXh+Iq60U2QT2u/dG3W25ChFF5bMYpOpIQMCSINQMvVVumsNZ7A0QKe3Dr+2ZCUsX2PC84
WniDTrouIw5RwdpWPe92i6gwPxGRsuRMd92sW+SeEdBCXsnsYEMtTqldGc+4EVmt/0D5s+56kHMf
loc6tEh9WieScOaHmvlrvSeoIFvyg2tyn1xF3hzkigdfrPF8T6IBZ+jbGl2o292O8wDr/yrwqxbG
39h6bnftSQyFX6c580PgdX7R+YiCY+QFg/JS81C5RdRcQfUP0Xfbdsh8cfa0Y5zHOZhGOe74gEaI
zSLCqVoeK4snXJyNLRe48G7C2oIhyxnTV9SMldzGTjVN6MAGWDcSgVCeLp+9OqsDmI/SqfRz3CFG
OEs/JCTxNBAigbJlXjO6ALhvC/stWTScUowZQTi7XN2iFIpKVkTZrZN6S5bu4FaGy4ODRF2pS34W
j9GFw5WGNxm/d3VNRTEmr83S1QQt+yT8Yp3P3IIkrEgli682I1iPaNOIpgtfQAoaddMOo9EBKI5e
dPvRzSmit5I6DAX4GCNF2dZONvBzWlHrPtlNKEeg6yfQz1GoxdC4HebMNKL3a0e6bX0R7hiP0EEu
07rvk8xrLnhe7Ub7slXG+66g4VUnJ9R5+rXQOoo/YaN3Ib+oMnfce4tXcnpwMEYAVQ+KNtL3AT2o
8knVcT3dJ4I7+xT5eg6/sShYB6k4mKvkBzxrm/SHdZz0ksJwdACWA8xTbKhoVUEe+4/oOjBVHtkj
cwWBfybaoTgO9dAiW4k8ZgXRuXAN/KTrOMmc4pupl6WZT4Q5lHV3tg7sut2EB6pSSEjw6Z6HrC8s
zTZCyYYfde53gAGirMunQ4XeD6RlHVarg+7P6lVvamOHut2ge9FYllvPyfPbefS0i3xF9K1lHkI0
ghvsKKEj0L9lzguF2gBM0SPnf0v1XJGIGDWHMBzwBW+mkYzr13geEb5sg5rXfjwAKbMQgyvRkQWJ
KLWG4qKrkixrrEWcrytEH06EBN+jqmi2NkS1fGC5cIBaF44Z4A0FKwkGSDJYssL9YIumwdpqCXC7
HSs8AXdD6TU8pRGJAqSYq0qB+QwGkpEeVD077UHnkWWRcwulcCwHCzj4O7QlCe6muh4MtOYgd9Xy
4gzJZMgDSwezHPWM/vF57MdgLSAsEI2yLZ3FNC8QO2DmBnK2Zl8YVk/k546hobaFbDhFn8QyVDRu
mqh0QGCOvMT6ItGJvZ9hhriLSLxFhrDGRx1OftWRSqZn+Q/aFYNVAKuyF25GWFIz3g+NWeq4aON3
w057mQIuWDjFJZmdFnge0TWKJvVzXCat3wI/NWipG2lN120LOVfrAx1FHQbbpSHCfNp6IdEyV2Wi
8hiwTooAGdgUYjwXty+AuMc481R3TyKTV2V7Wglp81PP4LSPcZjnmkTJQJuih3SICPOJNzQBvdlk
C3RxhHZj5H9e4qwK7ywIFX0mLeCSqDeHwne/DD44zkcPEUXoI6RtwHCkTeig5M6rHlVK1xoesiX3
NY/runTlj0rDl3wpDIJFrAvkssifQZE3+HTaqMN+UIiQTJYD62tFfnmlMaBWFRlsOzev6vAFfaW/
HOANLjFKFTJkgOMncYis2c2BR8bMw9hbEMi3Qt2VYDjz6OhIN4m+roQCQ4KNe+SZ30ZP1olLGkIb
Fc0ubtIwI2pc0dHMuPVsoId47DzxY1ijgfyjdCqGGaAgut9NIsrWEDa+9D2RF9E0NMiqxiwob0v4
G/LztPiBGxLPOnOrNoNSHUGuahIATTcy1PN8HSCVWq7h5trqMzfVtL9aN1/Yl6Ol7m6l1hZMsMTb
8KqdbEqWfRvNoT2vbRBrxCgeduqjbuNekDcJQz7+p2vn1P+S02CxN6DUU/WIN0DFz5S5EqS87BMv
Q5hHCDNQUlb1IJ5gzBB6iCwYlXR2DQncb04uCMj+ufUEKeLjOJCut21CE5b9TthR8x76AclExTYv
eXxJjPeiniza2i5xvhfI9kkYGscirNIN9vIVeRXPvTyv5DlKstSJj3+Bul0ELAUglOFqaDKL0hf2
UA9QF4u8IPLGX1KbXiXN6ltxUAk2piOOHutfrYRwODh2VgLUV02SBMq/5iI3zsxEIZK03vzaOAxZ
BgoCDsF4fNaF8Nn96JNECeS9XH3CKCe19Fl4aI0ny5gYIV+WHCArw8NK2g3g310PWbf5mXsMJ1/Z
WUYIr+Ly06/bVTBFdtKiArtcyLruqkNTeqPJj2upa95NT7YijBn5In18WkvA63DFcr8q/0lbPWQA
wQ2jEydoKM+3YFE9mmx1bUrvTfBY87yrfujN9Si63jeHuWJ3JlyE/f7nTHiJetRTdEFiFxXJCGcM
oXEc7YKLp2rfuHD6IDghNv9Udb7T/VpC3xSnsfBqwo1rvLXqJfYH0x0t8PwYWWFJKrPhtjSHgHV6
eAOi3qUPYPDBkwETKxbZbRo3UIgKqbrb/rbnSDyQQRT/Ywcocw+J0EXcITrzy+I7nOTlZk0H8jgC
24t034469W6HmTSSvfBJTLrOQwKBkH4lsm7H3WKWwRxqkkCEfkx4i3ggCPZp9V2shsaupzHxh6XZ
wBWQAslcuDiV2KaJluOTdNGf18i7JzW84cQpui+9icQwkfckloq2h4obVOgyqxPx0yPqUQT7OqM+
hY3QLKMmBNMuU4pDOXB0GewDN5ctPhoxxNOPAOZG+0uXLEPBsQC7Xy7XPjJ1UN1e6eQOuU1Q2nJx
W/vgfNIjmG6V3lYZ2LbqpNnDkAqPJMKs3VGAl5m9Uy/6yenulQFgTmR9OhKMhHx6JrcX1SfGoNh6
ZRjtDLSL0G5tD5dJ7+shQXGyMWJ2LdY5y/LM6TJVflNglXLbsGM75b/yFylJqjBQpyK13syrE7qf
SJrpwUFQ+HrDUzE1+WifCsG+nNHzryPi6ZwsEe4rVN7OQD2h2Kj2piutFOdkuAQE7/MIJGiwt+S/
0A+zSy/nn5ZElxEojdRzNT4bKLnpeFLsu0WyTcUCABl/GYoTdY7GCvfgU9ypnmxcOwEW7anfpXCv
jFN0HoS1qnbJVoYWizt/iseZxzUvFrrnA3kwE0MTtzHUalPmq2Rf862ZoazgHr+KuR3xsChmneKU
tYGHfcR4jrJEj9ZjL0I8cWjgX9DNE+d0FcqqqfPDiF5Yyl1LnnaUEaEKfAG2cbH4MsUcN6k4IAQ4
qB29HcMlIi4G/THRIsR5RbUcee0i60bOTWRXVZPTh1J2gcnr1g2aoxpsuVwOdaGQlG7WhACV9Gzo
fzSbsNYWxbFfSKZYOzjmebpurWb73VWqmBt9rBKKNsx6iV+74zXVGmAtAmfRb473bUl6ydtCit5A
3AblVdjzzadSlIjjCYl17ClRbRV8TWWUjncRzBqQh7PnVhGS4jpOyeHiGGn8DFfM6lEbur0BaTgu
Ro/Brm1DNVb3Oe9twCGr8pBKnluCY8JgH6+h65u3Ip6m5OD04UJe2Ohm6iormtg+BmHlokntUip/
kuqVCOklpau+qLijgA7a0WfHSb7qQMC/3cxJphv3ICRNEUKNM0OK9XPcG00MY8JYo4K3PZhakJgj
qDbyDa+1433vxipIYd3OS/CtbFibXFLg/EGRSi24yVgxyGF/qCM/80+z9gCVcWrmSdkUCTSCOwi4
nfpEJVPHR749S9C2VTzCrNUQL/z2ei4uqSKBk4IwA4mFXmnU8bjIX6ikQor7vCRkjMgKHE4POOrb
NLqDLc1tvtaTx4DpiZAu0UJUwV064NIYps6rb7MwGWIytkTU5VvX6EbkO30JhGtvVwyyzj/agFzZ
+0wEIQwFq4emuG9Wu7pHOyVT+1izEiG0VjpwIdyYlL2EoPBKqfBfGbKCWk0EUUcLABvhPekIk/kM
7KHk4hv01sSPGKqx8DNVUInfgY+oIKEnjtc1V62nc3MTuTNJH0FDYuXN4EEYJmCdRyIk6sthTeZ9
0rWASuZIOSHAh9/c/Wz9eO5vtZpnC8a9SBdoEu6AFvpXZeKZIJmBHFy8M0slA3FLP6ZffvCIunDM
4yRi5wqWpLkknUxzR0BfF+EKQHeet9Gy064PIjFkCZvGfYoFGQuNlhlheH0dNC166ToUgXvSYo1W
LGAjrbvvqV7C4eA1awc6zWVN5/w1kHnhcxCiPNoGbi+G+aa3GQp66Pkyrf37AupT032yHs0IsSVa
u+/Ke/b5FLA81XcbNHvDoDV0r+oWq585CHyZyt9gsKpRmuPLhCgvdlWcEfYJ+3oiWRn3Ym1Q3Lfx
qGR+HG2UyXjvrMYkJY5AI6FwNr1nKBlNPym+AN+Jfg1OmdZffsZiTOLypdGuo/+1rSZKevcsSmlS
3DJcvLCiEd1X6bXDQ+BhV8iIL4527bho4e1Wr57D59bF6bbLq7h1iBM3EQuZ8dqq3k9QttdPrZMs
AU0Az/KWbnzj4kjGp9VO8Z0GBJiYra07Za+tmUL75vT40fxG0bp0UrZOEveoIs0xH5xWPi1pA7CW
4zBTMRKzRQw2ltSM4c0n6+Ny7iQnArY4cThY2tNlXJvupiNPUj9l5CaM52kMg/6V6IZVxw8DFeP4
huRxqjh2Js0AhI0kQDw0jajdujpCUGPyRm9V+9lpNUG8rGDSA9JUdr2GaY2AW4wcYy1nGnfeYXpe
G3nV2gg3E9ZOr8C+mAfGO4FZSzCAd23VXaUWOQhHtn4sxvI4LknYVVfVgJOmewgWZwqf8yKqzUu/
uiPF82RCyNe+aWfyOHuBGlFt8WEGwx0uiBl0bEROQHpw3M5fvsumYyvdtqMYU46tGKXUblaw4ebd
0LPm0ccrXNi6cEQsXtCQQHj6XdpzluVXFPLUIRvoCSw0W1qM5OrSi5pFHZ5WPLuEKq2rV9rvxN8F
AYjAFlqB2EmYwisHjD4RBF0xJVZNsp8mW7UNhwFeGkwn7iWgbOuNdIvc/RIoGzA+C0e8yxo/rkcE
7FqETX0KGE9lPk4NgGZvbqZDViLett7/biOMdssG6zXtQiIA+piQzxHwlJN+NSIm2Q7ScNlV6zdb
JAQuvcZtQAj5yQVZKycge0HCSheEdSfHQ6gIVMyOfepG5T4pxQD/k4OW9Tacxp37GStpJY5d6k/D
a57Wchmw2oG7anfxEjbE60TWLnfKCTz/m4MNcqI2kpO+rjURS18i3pP1OC+Zy6StSm3lrfw74Yl9
iTSKiG5OLGZ+jgmhcd7ow04k2dMDi/pr0EbVZPZkl67qNmijoG0PHpJyTEDg6igaORR0Rbd1Knp5
X+RcB+O6kfDR2yeyxhMcd0m9DG/RLGMCB4rcy7dN3xbDsAGQRwBYRv8ZMzvpurWGf+Dg9t9o21GT
LPEcrpSojp9l5a7p07o/j+S/lc3V5LBTDxd/Thj7B2Tx4zrCleCniyMMuksM5WaaU2IsXjpsU057
Yt1FN3Oco67AOzJgi2nVp76LoxX22BzHw3eYTSzIB5dlPXzBHVFK0sbWUZbXnQvFOj+wzYn8n7aa
ZfqYUErO296H/b4BbhbXj2mVegpHbR4KD7yF24NF7IgLSDYRiZ4JB/OyHCTSGk7K/LAJQRcBIiDf
tZpuSeKN6q+KBITM53zgRfKmmfj72bErjfWPqTKzxsQbiiI2R+IHcjvQ6F7i4nKCRWi3gS5YdHRr
2X+mZX953OK7zgWvcaVyMdKLapu8z/Tei3mlXswAxCzBIBszD96s2LJnGnxoWz7NsxEOubyUsvV+
HX2d3qatgeDGpIPzVnxYfYHH3URTqZFRp5Qq4d7SFWQLBHDQpWiLUXrgxakxK0RXI6l++lBw0us/
+0zBq5sEpochFTSoaIXtPNQ6XvjME9Ek3+00sQVvS9eA7dxECczv9LCoqHWJWkndRRFc6kkclVWV
KgDYFccqQxM+qOJjJ+uYZzJrDBko7Nd5ld0vsYzgXxEKtMY4cbrL3CYoxdQdtTVtdF5HNku8TMCh
FIEKzbLcYmAkJQ8P31z696ZByX2G+B4TSJhrLk2ysX4ST29smWEpNv4iel/th6hfR/yBUxs3UHUL
WvkbA29j+Sm6bHBqEq+CXKyndaWdNUIxgFZptyZIK4BsTFr8OsBebFG+n/KVEwYh4ro2XX1E7yci
h1pbrCCjiFnum+ko5xg801ZCkFIJpL65WYtzH02dWB98rnfb7LA4N0q8TX2ugQsx79DC1adcmOXS
CliA2+F0xNWpnrJOFv58HMfALfU5Ltagr88pNJHRechDbHwlLGsCD9V1SuiOic48/t5Mg9UP/Hi6
jiuxhFOxlVQb+MExv/b9mt74WexZrF19FYfxilWQiNJy3GFo6td22xJAQnfWWdKg8shmItza23cz
1UJ5UK4QOvhSsEY6tO/Gsl3XnlZ6PcXrVWIhgY5Hl/lqGR29xfPD6mbqMG5oMnYtM/GNJb6OBiyt
ks4y6kqiNczIKcK0JXbOBHm6u0s8S4rWl76JliH/lGPgJKhCu10ii50Jps4fN2G2UlDs3YwW7z9E
NNSJ2gDgFNVPTs88xhtSHCr8aT3WNsdug8m5hF2UaZrCi0uc1gOeXlehv+CQ9pL1euoRwqbHdOqD
4TbsIwMPg6za3hn2Xn7pbFwt/oiVNlwlZRRGfJtcCgobVSln/hATbkAnOHWyChplQJYjnjvB7rDt
10JV3q7DCdtTJxTLMvpn2HUVMVRhXWOapmAsFe8yM7x+IqwxEV5DVoeXcHrhE8RE+6ZPe7ArJCzT
psMM7tex8ynpR997knGSFFDLRvyJFzFFYZFDQ6nqotu1cPGXXifdGOOId3ISTwggaRpd/2D+YuAc
qiH1+wNWhxYaHVMl1rtwtHYYNwPBw+Nw6IIhsN2uXGkLzLTOaWpgstGN35z1UhFCyh5Udj5/g0VC
DHckrXE7EaPiOv2MrFO2+sgesXJkzVUXE7dDHHtcPsE5knKkSdZP/q/VqaJ23ollnanqlUgqEsvK
whnWT/B/xoGEwKgoBtK5VcuZdTWobjeW9GGShSY5wQEme07Y/DkeWmO+tUhsiKzE+D0BfFaTQ3Tf
VThmQ7L8wGTOfvHFNXVmvashS6UWt2Na0c96qi3DoHXhyck9t/zau4nu2wfPCchRvPXSheLnYYyp
X8t7bBMg/Wgqjz09PoJfIfad6a0kDZ1QznCT2g5ZQanGwosybb2pBkZxyUOf2HAwv9D39WY6RKmi
a7PnJEragYF1Ejysc1ro24UcTT99gq/iu+TlRVlevLAcCnPDiYHO2dbMjUOq4xJbX2XPbk/jCWNX
P7ZVi8uUGLdxb7XXQDKbO0/5/Z5teHYjoPXpnFx1BRmvuKSgQ7hO9xK5qvWa657RTyxhradoKm4a
9I4228lgcOQd/TYODTvml3Kdr/Mgi9YvQ1P3+QsMn44RQwq+Pa5ODXuOm13ZcdCeenI4k2j/eopQ
Tg7OvvYTkrevAcTRQtdTt4I67wK+4q0JSYl6XrtuJrmu537LU1RMY604KMCse5Cmy8mdxt3WevKU
eaS3kRLZLPRn+zmnueRmwtf2uXPWznsLzGSq74Ru54BMabXn/Qt2Y/bWPUnyKp8mvKGqnNGJjNSx
3gQbkhVAPU1yHKvmK0/hMue/mjJWtfO6EtVqmeZVDFEirPeGOSTRmptSBaZZzyHJQXDr86F3l+SR
HnIP5BDj8cIjuG6JDx8QUWOOy0L7KcE7OyDRiWiLMwOJCfCyecFutVgNM2qsYUjsMPI2ZcqkVmvF
QCxsy8bt78cEmA9Vr+nX+Tw7dZanmyGaGsR8VdPLxh6scUwRPyDL5u1x91RNaV69kRE0WDIh5GiC
ogipNzulWVqYZXUwhRQvqVxqbjnxHcsxX0emUoQgUFcRyGZJuvMOdV8WefUr9+fYLHqXJi1BzsRf
wvnBMMW/bI9ZuzhdeYj5aIKjwU8USWY5kqJ+CB4CRrpJ+7TG0CrCE8N9L0hewGut9pGuqdLTQ2ZC
ixdYjRNUi9PM26Y5k4NLDxmpULrl0m2v0pV8ALnNCBkliJsGPf3mQmSDMk/Aggidvg1BqhQdwKgu
npsnQRtGFNeC3qGNfvQuu9zyKXNoHsi7jApaxSWH9tmhnxdOWNxJlxsdt172GQG5nCxq22ROvSM3
KoP3l7mTG/6a0OYMOZb9OpRMXcI8czyESuwsjGIY3M/fEkZ5/O6U8lRolgcnLtlRESCdIVMNwTYf
qLkCkG+VDd27ikyeMdwGeZ6v8uTD3E77l5Ctrpe7OFuhL2wS67fyzHg7yDqeTEeuMMeYlHKwzsn0
XBs4ESKkD5A1jJG/SaQyRKxMnJHcZpOicUjbkweERpdXGeGnkLI4yjcaF4QYDdPEel5FTpCmpILa
RID7+5Fpd9BU9OzGYNalffZDOrjoQHjr13tbiLF8xQE1osDSvBvMcxOq6khucXGQJ7nvpqZr7dfM
Lpls3rye6O501xNLXM40XDmnscRc/mTXz3AeaRvDYPbWEVaQXwtC0xhCYo9P9lTgyLyOMs38Ahp1
7wet85X0QkaUL3qwaRNRsg6BCUEu0byogYi4dYbyZiQYnEzEnhgz9xVuA/OwnZ2YtMT3Szp0ijVR
mIaX74cwSTCE0SnynL7xbiRtRsYO++FygjE016ckd8JyCwC5772fVcj4qHxRUuboK0q6pOl1A+DS
biXCGnLX8kVGkX8URO0yI27l5EKf6YQhJv5q8iz9JLhFeUxe4TKhWmJ0FLJ53WLnYFV76sMqUuFp
wGN2EQw5romv4rluy/C1kGTpptuwCmK2tWzNqHmgGJH5nB4ZQzEwOQ9BVGIaLAMOpJ8YEY4LkOt0
8AiFb1DxlDR/ShvfcMJaCCajY9IkOVti0chm77LsYrBne2LQqxYR8IzZrmYnlnHtR5+BrmBgRhwi
YnFHbdPl9U6sUz08u5ywdP5azG4Rg3GVHQO+XDKNuGWM7zo+RJYA+R4R6uhpT45nIlDpA/GuyHNm
FU3ZfJiY4E9PHiE9YbTxiwZh0Mbn/fTA01WrSlyoa4iZ0WvWLCxgVklVn36EirJO7stQZN15po7L
CHdwiag+sT91S73uBxB7XTfsmbWttb6k3c3RY5kAZYKcNmbOXF93zCKq/mTTuPTcO3AjfjI9Jxyb
KQe2QzJkzvQopUdg4R1PxkQAQunR6NYnu7aM3E4ZPSUv2urYIaabx5bm8/1ERrzvbiNTDT3NDdUG
4lONq1QQ0llxo1r4BVKF1a5JAqZzdPNrOUV3Dkai9I7VoBaO3BZjXkswGTGDtOYrmgjy6m8SeYFi
wlXIjUuFtyYMQLxHv5zK6IauUzjdr7lkNf/KMOMibMiki7xj23OocdO3vEKlHW0nOlHlM7SzFJIp
dcLimF2wkrB1AX1BN3gp0C4BwgYPtV4oBzXF/VVBuN/wjQD3Qn43Vd8tP7s+7AlBnVVSVtfO6PQO
CYazkKk6EPtKKjLxLXlcEslKeyl/dqmcOQy39N6q1zBwwuGGOZwznHkr0+Frlk9++Qou3wQh0bi0
xgpeESeXt5buB9F6HomGYL5y20FW0WwXRK02baHvsrUXZDy6rYyLL4Q14PQBulS1xU3bxQmasqoL
THJS5aiXmwH3NpE2XeVwIs+FMvKt5PlUzj401p1jiERQ/J2jzWeuL3rzzszbBpnhxXNL+0HunbEo
zK8pn9PuV1HPPJjHUnlMp1GbJORGopJy/HorqOWLFwe7ILVkpVsd3He+6Dg1F7iMXbOb876or4U3
F2ChmimLvggdV+qZQAKGvUd48M7q7cu1lvKJYzSBr/tsnnqyFZKBev2lmoNSPs1wOcWJGbCK7mOs
qKSCFMkQ6m+TC/Jn/h/Ozmu3cWSLol9UQDGTr0qW6Nhtu9ML0cHNYs7x6+9SP3l4LQnQw2AAD4YU
QxWrztl77ZUCA0d4odUhJy/WYIvxiJWK3Ognr49Q0q8J+xyIQUGZTsoyJgHPOlawexluaUQIw8U3
xxrtZtbgnXybIypKvykvU51ce0ktknaF7gyYCaEdpHRuwziqM991gtojJFdzpzvara33ibUESRN0
WoGnIQkzSxfOm1CmjA8l/Q/1dxTUt4CfmHOp3pQ40rgL+nP5uBbsGo1+xcJlsp6LkUrbobOEJMiF
ybwEIpYaiSR2OewVUZumU3nNnT1VHiuSQPcAH1K2J8BiDdC+DJwNUDvCG82kaTtQiSj2pgNLnTi/
b7J+nF/StANhgLF0HNsDGsNm8ilXkU27jp2yjea1R3y9981JjSr8PBazobd+ZgZV399AKKIBQT2G
YHukL1O0JTzUYqV6XOx0K4844fYucfTZWMuJoC+I3lnd9kgz+nkyf4eK3jdB165rJ7+GdB7KJ1Yv
gvdqSFWRYNYVgQ0f/7iIvYWVVwzNFiiKpxH1CN0+f8MIMfQ/UsLEqg27MQJ3dqYBta3gK1jrGaVu
vYIPH1g03o5t/MxCO2iHqn1tMaDA9mPOhumeELQ47ohUriOwQjB2e3LkEUADm6T6RfEDrqHbmI8O
nf+s3kQj20r2hJ0sk9vei5t231Rt4msAHUFE4SSwbFaKAQlcT56oaHJmldTJZ/Co/Q6vXjKb3iua
/zxQax50Q52Ibi5qebBZQTd96o/qJsRblUElbsVwCY+hxqZGKbRlqsR9NcGlLw+FEl4U01mmtEO2
iTbBWeRUwuofSa6vjh8St47ccFNqrFcOekDVddypeGxxCtNA1vJ+VUcpX+3VXNMm3+UtqS7s3ydj
SB8VX7KGHUhv4cgtcj7muGjGun+iMlrJPw6By9wm261MFtQFkLeMlCYwOd6uogFPBLLL6jR55f/o
m9vJsFkGr8RMtWTHZorigsGHLUKoJ7LWtjapK8Sotv3UaTnLTiczxYOpKJKBwaFemN97JJmz+Ewy
SvbOrqu6afyq2RR8SMVrKyOBoOalBeXv1HYjpBskvHc/qHK6amSrYEbxXpoWTUfdJtLhAFuLrdpW
SBdnCqugsVCbMoFGaO0Lw9LbF12n2bQVIm0rl4VvI+zPfPSiSYPElLAWBDY3mjNgPzMNXoIsSKrX
ll1tc5haRn0LMbGogn17/NRLIgdBERe70JFpS/yqGzTIZT14DK1fHPdg3SrAHQNT3am0/Kv06JE+
q0oV6c7TSQ011hMFLtZnVjcgTJ5cRAB7j6w8b61UiVDICm2tfnZULCu+vTLNk+pQeV1tfg1LZUNP
BQOU4t9DjXFA908wN2jUIpHhnokSACZdhSZz7uuoEDRa9D7WQ/osSU7KNw5wqwLU5RjNNs4tvduR
JdxJtRoaMy0VWXEJXGEUYwG9caBdMd0H0Fa0yti1UQWb7lEdhd3OqAmxftR7bitRjEZTfbXcZlIP
7pRm095CPSsAF0958qBDbda/FlGQGz+Pq635iWwup701AxTU92lH1u8vOHEDlHe77+VLL8qC4Jc6
t8yvQ5cP9i8CuAsuin5xQDbRAK/OgatfuTR6pN3EI/T4Yeztv7o2WRYhi7nnPXUESSQ/RBAzbRDn
a+QhNswhzVCw9l42GCttdFXvU0G0vBdL2ZBWN1GQkE5ErWWaY+QFWKJfhnmKvE/DXHvxy+QYcSm2
s+HEjlzleloPb+PQdsl3b4TJ+RxkVTvto4p9V76pDGsk0D3rKBz0+B3mQR4/E8KY1nMeF8VBjwxV
/Y7meiK92LYjPbMQCCYJkipS+hLL3hnFKOonpB2em69tE+cynQ8U1H23noTQx4e0j0eEEAWLq4Zq
JLxW+WVORac9tpVFxI856V8tRA/Fq11GbAfRZekF3NBW6BY9pNLAuIQOkz5ABtAxqL4lTjDBoC1S
bU7fCsJR5t+2cmz6k9NEf3vMMwFWgyWkvcnRCY8/yw6aUxG13Y1sy/Y5RiKvf6vFNLaP3WA/ySF1
R19kdGpyok4C8Xbc2gy72QCburFpFkHOZdfaD/Zm0GNaUuRi872OS7PQWF04jYVQClBgv7Iyth1/
qmJ2vWQVpEhd2QzZbJiJq63nY5S17Ivc2o6uYet+2RpW85zLJsTSTl2bDKd8Dqko00x07Ufv2MT5
7gwaVe0NIgqdbHS30YwRrim3JH+qoWQO6XpivTdDkmWVUo5IIqvsa8gk+6XsXONXreBq3/dUIiEC
h30r54cm7Y78MRZ7otE3ymxi9VJHgLDDTcyYDuiCGJU7PtVypPS6kz2baes27mqKJJvWAtz6mSDw
wekIAwyxB2xI7MMjQdo1as96jTR9Hn4XDU3StY535AklbMTCOL9xXDet/6CyRN6VQZojFQuscxQf
RVchhnHkQpY5k0sWBdkfd1JCvrZxo+xvOcWbDMV9n6FapEubaOiF0zKvDtTju+I7K+Yjz5gSPvK0
naEo3j41Wihk8MWlwT2MnxtUuBiZ0SdqkBRLieiu2SWRRujktoWfbHzpZURHZhsY05C8OUPELnSl
4PIecWk9dRSIg6kW8NEBPwxEEdphZmv7NmzZyfiaDtG1/GSmM8W3tYbWI73XcPnIR67SmzXOYfXy
qS+iZrqNHSuL5v2QCj68YKFGDzlymGDONsl/roomfUQda+t/hWkoNAMoNiPksU2ZOLG6T1gPG3QH
9Szo48fARmV/zIJKvfzJA4vdJmsd9Y16wKwgkm1rolsAvJpIJKWrkfpTCn57UE58Y5WzZT9Ihgtw
9Rwpmfiie5Tsbi1BnMpPNxnjJvoe2rMVTAQkMs7E56kzEaiRJFqO93aHMrp57fFGuN6XXqcpgCkg
pR1FD1mi8VvTQWf5uuncJOg+zXOQxYRKUBssq000iTaYDyiZqqi5xSTUJm/ekMh03JEwQ/oRfFkj
mPclmnACwlTObs54miprIE3QhMYuQL93WsJ/Sghl+8LOuBX9Sra1sn13rhBhbUwxedmfktZhs8nq
cZQVMNykdr5FDtngz45pWiGYyTYZ+uonHNyUtpzlxiKbMbOEonwYqDOkD4ahjGiDegd0zhrnYva1
UaDFvk+RE5R3qSi98Y2tRNscaMEXYbFxUP2ru6xCOvk7AhuKUKy37HB40mjpMRRsZMZHCGMHblts
6joNMdWbrq7kn4mVsyFZTwdjXvO+S4vrODpW+IolHvUIeiphoBujeYOhOUFkG0aePWfPAQoK1jhu
gP7+W6qJ2itWswVsSd3NSdwMr6bLaZONdD3MAokdJDYQVEwLSXXXUraK29852h8NynwXh2Dqxykq
jL96XqNV3nhxaRnqTjjK7b80U0uC6JpaZB2jk8xppUa/BZXY3gPuX0d/DPj4qQK0zDyLCJQC1Sfk
UR0wwa6PNTLNrCZ3mWqNLGmG5oZlZJV+T8tepSToRWhvyrtKn5F1oj5B9fjDKNjkVuQMGABUbwaV
emgcGuRF1K1pz6eTeB21MXl1Y5Wqz7VmOsZXMbTswFiwx0M/kAGsqN9XnwCzUTzZoHeh944HnMYn
RgCjylqQtLT2mdLM0rbDvx4LmGPcMbtKM7yjiZXqxpaQdcu4N9NUNN0tM2+vGwf0Rw5lcYMstE8U
roLO2+lwKH9Jr7KiX2RiVcEdGYCT+yOpKXAQY25yR78DMIn0rdZQwkPAqNj9QRJUut6KlWaTQ/PD
skrD2mQaGgzSerriOORrW5vK29Zt5oIQgsYr+ltiIVA2bCL4YKm1nrFy2jqVzS7rvsZePUkyQflp
JDKbfUZ/BPiD3cp9owZr5nOOwKB4xAVZOPcTuFDthXCeqPqUxEhdtDUNB/bQ7IzohOFIRuqMVQZS
fZhsYhkK3VglZBdla6sax4cqPK4MOrRS4HbHSrTa92yw6vaeaKqCKi+gzvGVeaJA76aHtPleB9DA
YlV0KKqOjqBojHzEay3ZAxMU4/qR3yIH+g5MnzZhB6wSKjwSRdbGd1KnkQwTCm1ThLanpnpa0PAb
S4z9eVJ60Vti5yWTqoJTP1PEYcddHHoXNDXES7tL4r3pMMtxP6xwTqcdrqIIzRCvgNve9LMVkfjl
jOyC4eBnVsU2u8Q9dt+1TRix5rNND0V5S0BwxN5cp517M6G9NdubOMW/Eq/TfoJ7TNfSpro6bBot
CID2B6zZuFa7dOL4RbipS14E7qtYPoID6QzH78IsI1MMGLkZ6+qbxzCb892MkdpGQCZpRtBSz2nK
ElBGlU1RhYnMqNC920na4DZvkTC4yG9YOLlq2EeZOG7/gHvorg3npcvtYIshbUaOJmZrlm9URuMk
uZlsNJi/ZAKZKAN5SqH9iwSBLlqmHsxXLORqypPABiaje0ZhDpqzVzBP30rAtcDMEM7r4Ys0a4Hd
B+88HSraC5Gj5FrG6TzaUEsba96wJRuH/exYtkhBRI+sOVd8bmsbrX4l4vbgDnXobGVK0OJItw6k
9bCjm1aw8tPrMRheosDp2PiYVWq+yADdID0W7md2iOjJamod2kVJX34obDmuLX1oGAEqGxHdgY3O
nLjZ4kSO6NvmwZTydZn0gIozNf86e8TAVZV3Vj1z+GPLKipQnhU57qcY+8eEy8SztF9Jg3R2Zwtv
ir4m1J9QextFii7nmc+WofZt1eXF1zCj4fw3MyzLnJ6lk44eXQVTRXTGVRiHFH5lgZibNaKwCOna
dnWqArGta0PPNk7e6w6MWUVzNf2MCInyz59Rq4YkPrChcSXf+xIVcLZqM2pshGbnmjUON7Vrp4Iu
GC318E+LMm/0uVHdnH+Nssko5puk9SjufOaOBrPcxsRGUVoeSzOfx3s8tV7nhyHaGp3FaDXbxSdB
sUX3O1M68meLA1QadxSAc+MOOIuY51WkW5Ru6xDy094EoF3eBNZc6K/JRDuiX+lWLeofHrxyg8Zg
5hFItjqWXBXM9MFoHJoXBdNThxyoaOQB75CWOyspvNlggTxjHcCEXbQ3UTfpxLDEk6vrP4Myydz5
1muxgWzpmCGUcvuupl0p4M0bLqBaHERYQMn8s8cDelu7IIyEeZwHPWYOcTurAvNUkv5OUwr2CFRT
R3lkUaViFN9rumnpQzlr5CluhlATiEO0IsqqZ8MqmrpYFfhCc+pV8b+cAMcdCVRdua4siWzHHWto
1s6jUT97+yEXCs20jTczv6UtAFFnbZE7bO3KuOpQ0ZssjBlv7ZgpG5KxNtQdWuA2nr7XutcW36LM
00HkahMj0aHFj0O/eFS26Tp3uDYdg+8TOkPEYUlFpYomt2l0I4JG3IwtlSgYwhZNYGtsmzUi6I6P
etRUdeHcYGJtGTN43d3gxkubPCQ2OMJneRPLeAIWjKFKEToTDAHxgncWazmLfAraNdxmaEIMbwqb
WejdppQKWb7bNeqAfdykOel5Cgrd2P4u2q7OxxdVOzqEcj5CYjIRPuo5Hotu4J5aDy2gozjYlEWP
L+chmFm04bAu3SBYD5QcJg0BOy2Kfm0pFPIlBO8hm8eHDr2bPvw1qY5kxX3ZE/TAq9SWkRDTCnEY
S/0dcQIeCGZaiI1+J4NJmt1mGvqwDwVhc+T1dg2mPgr5xpekFKk33BtO6lTjLcZO65gU2rDd8za0
g9k23g4eFe9ozYs3G59GQwT8JrKrkzz1hSbrMd8RveuI6Kav687APFlb1ZxBkR9tOOwGCdooRPkS
sn1/Qgs5VeZrOEvXHfK1YCUG13CrsCGmrrtquzB2y88j22qDfjr6WHqERwcvZXvMuYaunJD0J+yp
/ZhshwHnwd94oH+E6nmPi1GS1VFS2JNx9B1A0wQPngJObv7wWEyGDiYlhA3HOJxhouQQjiLNb7WY
wN9+o1kD7cVYuGYitq0hdZHvEKW6dUmCC3VOlTtb2rq0EHNsk3nQsFsGlg8kIEHHyppghaBdTDVC
ajaQ0wtFa+UH6JYH5evMFcGTmDSHQES8tDQS32qvcpu3rspTNjjP5wEBH4IdNM1YGOmVYMrsZiM+
VLrG1nLDP5n7lIWB2Tdr5biT8Yr0NdGmzfnzneK3HH/HOz4HbbGeDhHdGQ59JCJ1Sa1vek+a7W1W
G4O8AFM5dZrj39+dxmiIOTNtpzskvXJ0tAgScpgzUG7ZhmYgpgskAu3U7TP+ex7UOBPyl9LbZ7Kk
E6DULo41HJseBvduV1ae34r0PjQp7nbHyvOUb+vW289Zy0ax3lDn+dSZ+gV+6yl0mbGgk5idEi69
W28vm+KPweKlc6KdbYltKbtPaTbuxyL72+EvLXOXCgM6DwRCCDZofdMVXpshbcJJfPOi9uf5p/0h
poG3a4ENGQknHxPd8Pa9Ll/xjuPBmsZLJF7t1ENeEELoplktRs/0kGrR0LYr6gGIAjdtI5MRxL+I
Kq+n1qJr8YPHKJ5eZNRG4y42TC/+hHRq9hDkZoH1Tcpais53FBj2elM1zH/3WgHe8AKAWjs+gA/g
pvoCJjLmHiUMBhVah2les/D6pig2IuQvPk8K6oAzU8vRd4iNf4Va8SgMSva6S8bvVY9BX0BA8tQy
jn2v7DDLevgjS5Gj97NkY14Y1CdGgb6YRHq7RAIwVelBJWreVxiRbpUaor1mH9nXHeF3113HcvLo
UMymMAkOiWe0SNS7OD4Gc2kXkEgn3tZ/sJF3k0aiEdFB/Vc7lLTniJBySq29qQJJL+n87z/xwuqL
2cIUSdXyRcwOg8qktuZlc+ddN+QmlZagEoV2f915FvOAJWKlG31cHezCPhqKU0Qq2zIaVbSxkmNB
4fxpTt2vxfjr7ZplTzfXh5pC+F0QKEplbN26/AK85sTxtcWoCQsaOaMU9cGd8vxGs11yx2jJ0KC6
6vf/Q/+8e95R2bVJXZHX0MlpCB6ioNNITaEBIi5MyKcuYDEuBqNqaxZb9cEjmgxheQ3Tie4dW8nr
Xqh/n6V3VwAToohthvahIUSK5R4drVRJNmiJ0Vx5k47v8rtTGJRK0BVowWEolfZSWWb6ew5FuLvu
ERzv3LujVyoO0yhW7QHBqvUl9sryD/Oe/Hz+6P9YUR/Mu9piwFme3h69t92hqaDcWJUdP2VwzuJV
GQbTr1xjhk2HIqEqUWWKXKjxiGRBu3rlvdP/e3XABo7KoxaWkm11b24ey+RJWGHUXDXOYRn+9/hV
UlF6pGvo55HtmnsLe1lyV2h5s4Z+n30/fxNPvcSLb7jUKxwmVu8csKIImA2Ibn6CqogvvAEnvh1L
zFciKhdvftvTw4mxGSQdPn0yoB9LmwJlUV6C7B7njA/ehCXOK6nHRo4dQzFoMmKd1wH7je6PSw0G
iL5ruZidOkQwW0mZDQxKMaTGA6SUniXR+dt46gcsvsFgfrR06DLMwLaN0wIfbJQlNz3SLqy5XUSD
iJznRojykb6AO79OAJXlM7FPbXE4/wtOPMglM6uwrIGqEtVsNt9Oc8iHXuafpypsL0EkPz6BXCLc
DWp2uIftwnfRD9YAdLosRPpDi+PCFRznzY8e4uL732SICodBBQctUPXWaTS1sTzcir0BJKYghe1Y
m76E5/74ajS5mPhKgcIlpRN6QL5FuCFAGIR/+ub8s/gQbqdp8njSd/Ne28MeU0MTHMwMoZEX1Rhd
CsOBp9c0d62HEcMMTQou3qWokBNLD4Kk/3NCOD5tOeM/9Ks0Ht3fEIvzfEM2QJw8TQOYkgs06FM3
bTHjIfTo0Mybyi/r2nHxIIlqX6eko124b6cuYzEZ5Zlbor6vlK+V+BP4/e4N+gZy8LS8vjn/aE5d
wmJVQ2cQtZQZhz7dqaQ9pCxr6htwd6a8cIKPr0F6xxni3bNXs8BYRf/xgBmAToPXNjqxaWVGpLGo
5NdrrgItyn9PErtIhfupHw8BcY1+x0P/jByiuGqlLL3jAH1/CUgMZlpu1SFICB6ba9N604dBvpz/
7adu0GKYW0NO5Tgrx0OqK0OnAk0RvARlNK5LhB+/zp/k4+8OicX/vQQ9aGiGDFHkzx624dACvZdS
THOLX5Xwns6f49SFLAadx+ZapsmQ+ZmV9/UKhND4zOrPq/D5WfH38yf5+H2FjP3fC6Ec2jYpVv9D
qmCvfNHpr6Zf6bxV4tJG+9RlLAYdZ4B5oOmZXxQBNkpAwfUvS5nTHyN1jQtX8TGokjj1xQsLwTEu
2JI3Ph06MdD8wQCSfqNXDzXwzna9tLoXRlGVwyatUkRfFHGbUH+MUWCUjw7CMrkFwD7OzzX0Nm1n
1ziO/tZzYrV/vBylExnAqEPstxbVZ6r8LmHy+OJhea01ojCFpq5a80tvMX0gUotJlVYxQbfglNYi
RDgIwTTOrju+u5g9sg7Tml3K0K/jEf9taZWWuHVa1C5XTbEUVf/7PmmOXtFksHlpK7bXQOiw5SbO
64DGbHXVG+suZg+chXEIQS3z4cbU/SbTnZEUU6i11+1ZpLuYQEZIbVUDEM1HOCgfhtyj9gdAbnv+
55+YOdzFzEEUMrq143DI3RlnAOwnYwbpj8bqUZrGhafwr3by/2sduQxGAx8pZT6MA97haHaeutyK
02EXJmrK74NCHvvxeKKq7BlbntXYm0yKrD9gLIapvKKhOIQY1qmy34Psb9NDXCOp+I2CV80rTJfC
EbvB0e3usyaKyP5JJ0+KF8a5XdsIo8ZJPuZHzu9XOAqj+VjGAX0Cus54zu4cejmfdCkc7VWzSRm4
sJk5MY8tU9ogVYYVtNgevSyepZ2c+srYE4gyXaLyn6jCyWU8W468PSG8OvO9odICb+1EDh3fjUvW
tv6i01Uy3sQ89K6xQQyf9n97ehX909x4Dv5rzK6aOsSo9sk4xn+Oke/863RidnUXs+tU1jkC7D72
4W3h1ujgQRZwIPb0S7oLb+ypW7uYk8oq8qjqT7EfxsM+UfQgNRgTFzY2Jw6+DHITVtfFqaoSX+b1
cLAzbPx2oarrPqHLJDeMNKmUfUkAGXV2PFWWjkZn6xB+XZmQqpwW8Nf553DiOpZxPDS96Q/gSD/U
mentAClouwplxbfzRz/xlJ3FnDdrOjAqHYwXZiE9/YwkaBDfbGQS8dNIRQv8wvnznLiKZYSbF1e2
hxQr9Z3EMNd5B0JeASC88CKduorj39+t+xz2xdYEM8sHhxO+MPjdaA9xRbMeaIP3X667hOOlvTuJ
NlqNkeYhBHUEQvcoi70fRDxl6YU7dOoaFosyAw8tEhWV+KArLEKQzb7/KyCr/QigfFyaa049Bv2/
1wCPIDZL4MG+h0IXWrpbaekqxc/yct09WkwamPBqhNZF6bNqIkEuLRLrRafheaFhceoeLSYMfK6k
WNhD7o8B/7qpjTFvNvUAjOWOM4/m9qqrWAal6TOW3LicSl/OqhVrnHZZ5bepIy99U05cxzIcbRRH
XMWcNX7T2E3vKxzsZrOBGuJEQBi5dVl94a068cCXyWgN7K6otYvgQCRE/KsF5Ph5MuX0eP5GnbqO
xZCALmIhl4oMDD1R/pKaTn0sXDrJE/FFs3bdRL5MC6tVQBQB6s+D1Of0p93h9l2Pc27NVx5/8c56
hLx7ePcb37VlsS8j84hjAnV6XbqitBcvrVkMgMAAVR5QL2nI7BCqqhsvQhR13eu6DAITekwBURW9
jz2EpJfRK/FZqCHG7H7+MZ94iZaZc4ZBHKSHIv5A2SS+dSpT/XBsLb2uJGAtPkG9isHs2abNWrAJ
R/Yk0AXQJWD02lz38xfLbgFbHDer4P5M1dyswV6XX6VGJtWF458YBdbx7+8+DAH6cQswyeBHTq79
SrESf5nYEP4B9++8nb+EU6dYDDRElQRspwYZKFVZoJ4r5BcNG+GjZraXYvNOPeTF9ycGODDGg5p8
lOWyWuN+BHOIbqn/dP4STh1/8emJR5OoiXye/VrH78ESYGp9oF2IXM4f/9QtWgxjzPTliPPCOeRJ
1Jh3Toj5K98IUM39HrX2aF25ILMW45lVcTxr6I8R5UX5I7k7kAuwfgSXLuTEjVqmdHmS6mHbdqM/
osp6cKAmPArlXEwQOXX4xT5aQanIEe+M/gAKMlqbyUxeiidCdTj/HE4dfzGcjaaAvltHpt8mmv4J
Ah0OSsgyYMuuO/5iNEcerk3oIobv2bks10aklFy5WYjV6fwJjj/0gx2uuRjOEit1TyxK9gmXV14/
1ElqQaCv7WnM1bqy+qT6JGsK+sNNQqcLDMh1pz3ez3ezCEIPzSyxmPo6vpStnffDVlONjoKtmdZp
bNQvqUyz3fmTnRgs5mKw49MkSymGrqq11AYACCTVW4DL7yk3S3XdYs1cDHhWMxW899jyHWxA2s5B
6oZmvInb8RXQCWkW5y/l1Pu2GPewQCDpmGr2G4FZf5MZkfBuhLDy6+KFqacvHowOrTMNaumrdkgE
UrsKPQG+1zTdXHUFy8irAK1CLGVr+IlB9omPZAX4aAidvdhfd4LFkDcM6ZSpE0u/mGGaYK7JtNfa
IYzkwog5HueDEbMU63ltVDotlvInD1iABfJiQIo87Dxol0a9so8Iz2DNflyVxR4nagS+zhXxxWjM
Ey+zsZgRINWMbYHd2W+MUrwp/LvRyoWDg+OnxbNz/h6eOsliVrAJUCAHVbP91AqLR8NBDrvC2lLu
WmSDv687x2IKyNpRWPiPikfXmBz72ciocblYBTNVHCa8XoQSnD/RiTFjLIa/5qVDazqz7UMWycKt
F0LDxo9KWvN1x18Mfc1xAr1ohfE0j3BWH9U0xqVfAm4oLsxfJxQUcqngq6fMjYw59XyIi10t16nT
Z+JrYdrwHVd1BuFnO5V2Me7y0Y3GO1d4ZL3RxkwwCm7Yc5ndhbr3qfdiMTvAjUwBqVmm39iIb9eu
wnd6Y4CJcXd4oJLkuiG8VOolBZSGONUdnziLhlAHu7I/oyHNv1z1wJZKvLAsY2i6qeEPswHFQxuy
ooZmUhVv549/4i4tlXjMOijhNb4FOCWbLRmnaFuy1Bhv5gb/xnVv9b9wvHdf0K4kiaQjbNmfZ6tN
ffJX4m99kybq6fxFnBg1+mIKUEnnVnZVs7Jpxvi5cFuPoLlcA5Rw3fEXwz/I2PhkReD4aDBSLMQF
5LAtvfbQ3lx3gsWwH8YOlRG486dQwB3dNLEbplvVNc6FYX/qKS+GfTkOZPbUaONhBBQvuikxDmm6
cOO1DBFFXLhNJ9ZnyyjFgR5dNeia95RghNKQVkztek7cKdgEYQ7ebCAmAy5u8Ou6m7YY4Lg5DZhi
HuLzutIMeF4q0Q4j7rDrclrlUk7YDEMYtEQF+mKM2GJnnfa3aQ1wWy2gM/vCTTt+Cz/4RC81hTi6
O0FEtPcE34EnAdj5rpq8hjVlLW/knEzXdUv+ScDfjcG6FP1sQOR+6jETga4oyM64kZisogvv8Imn
v5QWAmVQkeFM6mnuC8t8jUFdgbyuyK0evuEZCMFNeQnahSNtcw4B+Vz1FvzTer+7LrohJetLlZCg
cUQ2J2jPHiDTAau97viLse8mOKEdUcS3+Vzg4mmc2ep/sPKkpXX+BKdegMXY7zWyNjzb6L6hZSw3
RCC+JHjI/sxBjPk1LPJLo/PEHPCvyfXuRhk2tTQSA2cfFVeDyyiYxhsCHBzgqtLRX667mMWanwjI
yYIoH90OgRaSPwYzua4e3COsK1tNvVW42xROb3uhFXZ8CB8NnsUUQJZ8PTdlYX2WxezcSmybzSrN
+uJSGuaJe7YUAWakDdiiMAO/cPDbr8G4uT9VO0XxuiM55NKTOfEGLCM3w7z2IL8Oya1jED3QJYMZ
3w/uCNwrGtIRjniPJvv88zlxw5aSPiCBCBs7OJJxzuA0yeu+FXpUf7vu6McLfPeKmRm1XzkJAL2d
h824c8eUOoAdT5c+xKfu1OJD71adVaatbX7Gb0mEEPxm+xY7GYJILGnoIfshz7vN+Ys5da7jLXx3
MUdZdxYj+njKCrynAah5Z1/Ylta+gJ2qofNAycy6Szu1U2dbzAJ64sFCnw3rczUY6jUc7GhvGWZ7
iFSkNirrvOv2/lL/71WBOMhGekvWn6GmwfuliA34pysRkDX5zewTs71SFSIXM0FEmThxod349YB4
cZXoESBE0NYZtFqzARxw/ikdVSwfzAByMQMMVa2Ruj05f2iJezfZXAbbuM0LczUOZvvmiQS/K96P
74SVGGAbm/ZCMe3DmQFJ3vH3vHs7+l4zRA7z5wEemte/gDsa6u+FFHZ/OwNzvlQh/1dq+L/r4zyL
CkFKvCjV0jB+1SO0DtqRlGJ5jyQ2edOjZcDC+41uK4/2sSdSe1Mrpbk6wqXEAh5PZReLaQNEaluR
PAhQiEjIaeMxA8DZ9GqrudGHo4v3xmo0vJ4khQ4EBCmrdOcVBAdt2pqy12hEwkVV+KV0MjAHv6jB
WaxRRdnFPiLsWB5I5GobYp162fplDJmMyCpNTs9mZvX9w9iVonsGFUkGFkiEoI/uKmdyohgLJJCV
A/jPqNh2GfCNDqRZHHVv59+ND6sfKBoXr6DV2UBPULj7yA2HL0Bm3yr4uOEqSdvmVzA7v/V0ap7U
VAVXvhTHpdG7l0Imw1iSCtg85AR24ShD6wN8kQzG0o5eQFGM+u/zV/bhbMFbcfz7uxONTp+EWU+s
R+Y4RMlEGui1xyNScWxuMnM2yYud2wp0+4VR9uFng/Mt5l0YpmQ0mHF6W2qD9pLyfnxpYXr9PX81
p46+mGlJZemLoLYIcaRy3Gw8J+jIPcTne0FjfOpuLeZW7JYZmfVJ9AbuzQoOxGkm5a7D1Nf8Hsn1
HF/QPTn91+suZjHBztFo2za27ltSKbPfJfmzznqqmvLX+cN/XF/hUSxeanNQ0ZTJobhVE+wnZ9WF
2NCyFYALdlvZjGH3xoHGLTahF8Rr4Bsi/5nnhqk9Ar4Zr5Hz8iMWs26Y456ORV3d4lkGh9vAoSNf
LRT1pQ3xqaG7mF5tF0D4XLsEJwgCVLdpz3qS2IRuMpuVgrfa2jtPiNZ4Spw8Kdp9Ku1uvnCLT7yO
Sz1jG7NJNnNDHOpqCr17MOQzjR5sx5f6VKcubjFNJFNELkiEB9ggxnhtTMExA424vb60yPpoSaFM
bCd5qWcvuu55LfWNetuCAJkqZw/VUP3Sh55UQXBCbrv/H2dn2hupsm7pv7K1v3MuQwzE1T1HashM
O50e0nbZrqovqMp2MQYEAcH063tl3dN9XbQxLUtbWyoPiSFG3lhrPR/3yqVHNpsfsNYjzbSj8QVW
GNpvyrrFls+ue/Ep5x2m8tkUkfhSlm7S1oc66gb/hgKxMdykU6nKlal76Q5mcwQnPlDYDtUHgzwH
BMu4OMy69iMrc398/IjeFxPiFmYTgyURd+meYKc4MQKLzEdgRFjijBJZ10ZNd1aCRGkk3DUUkYIe
cEyiRkC+o010Iyppg71Sg5oVfPzHLN3tbPw2oL+qqInc8ziuMqi+kPpabZD8M+w+9flziR+wc2gg
kjQHaRqtHlF2BqLXiZo+CT93gdPQerMAIrUJmdFybA/CnXBwUnWs33mAu7mfe0Bz9V0DKH3VqWg4
L9pRwx2Xa5SykZSXrAzIhSVprrqzZWohQ6FrD4zAdAGyG6vPXEXJfdboYQdc5pqNbaGl+WxkdrmZ
WqdJ64MoMsdrwjrLkYaPPO9Em+Pn2mI2NtsMW8QRc8qhANZ8Y7Dn2yBt5jNlK/hG5uPSygkEM6o/
1HGE06NegMHeoRy3sjVYejyzQTlYwGCiHtEdEPMI8jkSLXuk3SB/aaUfndard7bvfLZaI+ecIkIg
dl/rvJVI6BttcetC54IIQ4Ph9gNJ7wJA0zYa5A1O6CS5HvBm0X/9uGXeLcnh4c2GOaljxLGIdDgH
rLxws11EHP/RdwsPBxVcG/QKhdcywEPTSBCxcsunnvXOLc9NfRQ58z6GT3Rhq7bU33oP1TknALJc
2OfWiD3p68c3t3Sd2RQAqEU0Ke05B8KFd1dlk/2AHKj2LkM+xuPHl1joHXO5YVogDVVOSLYVOIxX
P33QleVlETui33x8gaV7OE0Pb6axiiLU34/lcADnooH3Axac8yTzHCckQACuLM7uqTO/1yKnq7+5
Cipy1YhwxekQjSCnAx4na2zjg7rzsulbUya2+5C0irZXoMbW9ROI9yXirhHZ2rT1maS2YgfRgNqC
MNGmdYYHzLxOoQPgS/saqVFQXBPEAWLp9xDda8Az2OFMzG0pYIIV0FjIlO1S0Dtk7hi6Bwgw7vzt
x89vaTfMZnOP7nOlqrRoD4gHnX7FCdBjw5Y62WguUkp1HzjEK4Gw4BHR+xiZ4O1Onhz2EhnqYM7r
lXZc6iizWQqyLCSHpF59QCB4AvCHyUW9kUDertXtljrKbJ7ywSIwYLaMB0e2mAaruDbP9gDQKBIU
kf70yaE7m60IgGkTSF/TgWrdqYAWffe1jCh4ATmmkrV7WXpYs1mp0CUQtbVKDl0DWi02i9HUoq5R
qU8ZDGDUm788wMoORnNUHyIUI6NzltV0+q6b1DQrI2qhNeayywFguyRt7eag8oKh+JjkRTpeTTaC
Lbdd4bjdyhH2wpOaCzDHMrXzukPvPkGkkSVl5YhoNG2tXz4ePkufP5t+CLcUYnByB+1djV+HicoE
QbBD87nFdS6/jO1YFP4JqI3gsbjdy6rr1QGcJZut7AKX2uF0X28mNjCe7RP/xjvU3BFfGIrCiBKe
LHPbay9dWQNOz+KdyZPOhjYseQicbrvkZ3nKtd/kfd2SG+TBKXqWmQwwBaBt5Np79dINzYY52DgA
rQzTeACIqsuC2vGxuW0RV36HynNuVob5UrPPhnnj1IpMTVld9n6cOGdYk3Ezgjj5w+e61WyAMxjH
Ihp39qEUNV5rtcjZswTrec0rsdAkcx1mn9ZMSh53N0NlEudbAcJrsRnwBf/VT1Mi7w3ieNqVes7C
Do7MthlFXgxplLruGQJ4Sw9n2G7ykFtCXyLpEPE4DmwzdxPwzDdj4hNMzwnbffwUF/oCmVUJfNPl
GoF9w2FKuHNEJYJOQZ6a7iztgGxd6QpLFzk94jcjSCOSELnFsY2jJ8t+RNwncC/MdZoLKN0Ajv74
Thb621y3GbVNAtKwTQ5TpVUaIlhRi03DEeu9chdLF5jNAz1NYKeYYpD5FPLGYZthYxZaIJPVZx/f
wcJGeq7K5IjsHOskRfsiXX6LkGQDclvlg7oS4SAIedHtLZg07svHV1tqlNks0DMMmya1HRgGcu8V
qmAA25hR/C4yg99/8pnNJgF5ggtFpawvnd7T9wjz1DQgE0cy4+duYjYJZBakE2B6NpdK+uCtNKY0
oVJW/IPzpN1+fI3TGHxnbp7rM2Xf2gA0Du2lZWivLhX4KkhnZwZUlyt/rJLhmlNAI5Jw9OrC/joh
oLiKV7rE+0l+OEOaTQw+EIHNZLh9hm3mYxMp/gowfBKYokQUmOtU9s+0cHDcXfXsMhu08kFmyLOn
YYgcFgxF6u1t5NRjA2f78ky5cko3rPWktzJ9LMxbc+lnIn1AjEpolngkdHVL7ClCGE/LEKQOso+n
mroI4IpoRhFq2FaLegOrR0qQQupl4Biu9LKFrjxXgMYKezGpfH6YuoyUYHjVUANQgfdPJFST+4+7
wdJFTl9/M4mBMZXjdIKTCzAVSE4CDgNo5gUwi4N9FGR22flrS+dSFc+bTTWEUdCUJuJfdm7rdgi7
7kEl5xukFo5geUUDcpTcwInjniDwtcHLzrXw0hKvSYVqXX0zsXEqfNB5YkTe7CBUiFJvZTAsPYXZ
RiVr+5TDC9xdstgAoBviYNQW+1P0aQWwgwG1caUks3Sh2fREJ5FwhTnqkrukiwN0suonLCTpD5C2
vU8uTHMZKRBDpinHWl9y1vjPDahN6S7xHPkNpLbIXRnDC+uGN5ujciBVjWPYdFkR6IgCb8BCmPvl
qiBu4fPn2tBJcYW0Yzq9ZqqQ2ClmSoOJIbhfrrT50gVmcxCTKekmK+svDRgK/rUdAwXlApQG4CDf
fGpwzQWiyGSKUL9i/WWqTjloPTDdLzSK6ADWF5j3K/PE0o3M9iEcb+kAAPjJL88AlXWj07RMf2rH
QxD6527j1JnfzBEMijPEEKR5DP5MjfMyy4xTd27b6bBvp6Fh+89d5nR/by4D9babFUhXgB1MI/wb
nNUmBrM7cZAfh0gAZL/28UrDLC1A83DIpLJO1Fsvv4qwCbGLR+UAtlCfA19oiQ0z4OV229rrE2DA
ZNshUSSMcz96ZUM7gg8kQF28jsCebH9FBJasXaE7uLODqskdkoa+73PAr2Ucr0o1FuaN3+WpN88G
4YaisRVS+GMKVHcStnhzc3iYZ4QCjeSboSafco4i4Wa2uZk8g/iffGCXfgYDemgaRCVcdyOL19p5
qb/OZg4pwKigpLaOIFWQc620TJAmk0v5ue46l576DXBY0GpEUM/UcXbswCJIjhrZX60I+hgPqv/c
Nm0uP43B3oXWWOtLVkaQ6DlDS4/I1Es5eKzJWgzbwtOaa097N1YFRAy4CAetHt1Qx/4GRAi9eqK6
sNuZi0/7kcZlJKS+HcbaJ/ZTB1BTdR5PmYrkFjTTujsH1besfpR95tdncFuD7AYgqZqyDlQKgOrV
1s7BOg6krZlbn/n2CMjiJR7NmCaBwpuRlQA4r1X1ZJHcZjlwByM0W5cjAzPVx+bJ8uL00ilS8MI2
eswE2I48t/IeU03smxKsYDVhUxJpNiGQ3y1cBM+VSvnMRd6q7CIv9EWLyHEcM+HQY+sigY1Xge84
gFUELg4I6IU31DS7Yq1i+EOtNNf991QgbvPCjeqab6EbTiwchkVQWSVhD3RUeZm39AQW62ObQPQp
T1uli4zpwQobP8WciD0/CBdf4gKJSeZMEbcg5swvqso2ZwAESX1O3Ma2QO4V1vgNeQTleCnSpjlW
yJLH6TVP3DZ9MYMe2zq0Iyw9L0nX1cM186BA0aFdtZAvBl6DoDfQ5ZFWUjwAVhz56GCkLJvLiqU0
OQdkzE3OOzBucA6RRsx3hjCKbI9daGT2llfu2GHnCqYFkqvYhPwcHalnBD6duB3wrpoRh2isoYBo
hhAk1fKbJRmUc6Eh1ZABCYvwPBCl0JYWkJ5InO2eWQO5chOkY9ckdG83GZiL9zmOJ6I1QbTze51/
5/1kLuwUqaBwPlTOZcEQI//zFAUDqSqRPl7lQTWPOwu4QSo50IxJpzxUL4hvbbE/Lsfv8Gn5eJ3Q
wOBgP1LlAJhscWI4IeASzKpUkHBAH+LfPQ/RBI8usgHJUwvkiR9EyGvx0KnQ9xGTqrAzSCHggsEA
jMM87YYftVbKQ/p13zruI2wB03BhFM3kD0BOYPLejB5NVHSG3AY6pAAoG0jrNy0osCivKcU5WHND
1yNKKKjrKQZaM2vsztsz+Mjk1zbFbrsJREQ9nW81kKxs3HoRzdvoXMqpSb1gcJrGcja+iWBuDceh
BkEiBKgPWY1w13ll/wujOBvuNTHSBnw+Gpu6P3cbnQLOBBb7kFwXjV0i0RHcDkLszSh/v15aLnjc
t3r0OvKSWWoYwIfBCRiTV30RuYjq6FDsoOCr1gg8IaGFtkcFpwdj2sDWJxyQOkOAvfALmwqQ7vFH
7Ilpqva9LNJhDKPMhsoBT9St+i9Z3LJahqDUKSU2Pjg/IDE2DcwO0X4AitICgSvViHHbgl2ILrYD
oDZNbkmMSaa8kMC5ZHesHmxxKR2Uevh1UZcD8UKv1zhFDV0KYAPY0yPgXw8gTrK83wHt2lWXUWLX
5gFpThrDMXYmSsPYbRBZDn8+aKQAvTPM6Dhww93Ezs5JgPdGyJvhgCgEekhxxLnN/HyaHsGrLOUQ
sqTgTr/VOCEx/a7F63n8SmDc6+2Nr/tGXU72xCsXhFfQL3a9O5X2a4Rk2vLeVQnlx1qAzYKOkTNE
J5zntSEE+FHAgtwnRmwnPw7NUOYUXdCCxTBEaGXi29ukAcrI37itAwdq1CYt2O0xwE0E3PEakIEm
2jqWOxEcMyH/VFBY4eggki2c5EXa449Bjd/7+plNmz9Xt+F113ilbbpjObATgYyB6RIUmWheBtP1
Kyf+76+B/jx6V+AYGyXcyTlGheqHjal1h7kqb+vzz9yEcGYbXCGRhxbD43lEeZSjabT94MaxdTnG
45owaqEK5pxu7c0GDv4B1xZTx44gObJjgRlww2xpHmpwWHeRT+WLsCN35Xkt7BbnSczT2JYjZqP8
AMce0TtZJdyCvm30nZ+pQNdYKZMsXWb2MusOvZf1NLfhWYrLLw7TDbjuBScOeL9AJRbPH7fO6YXs
nZXAmW1IuwkSSphS+C1pc9N+UR74HNvRzzqselh7M8TeT1IQfwcUSJHrrYqh2dCf3EzONqtA4cSV
A3rIrSA9SJHXk2e5owxS1p26d9YyO1l5mu93cjH3SwzeqO2xnMbbVvDM3XsF4j0mMGJyB1Cgj5/k
QoPNHQwCR22O2/T0CHWBDQZ7W9hbUrnNI0jHnzzfs2dvoz3pK8mbjh67SKQ+eJqEQXqNAjx4j0MO
7dSax2DpZk5ffzOiRsdE/sBJcYul3CK7NPfcAopOWEn3EjnOK8eIC+N2nh2cD0qCIcNdHCIUEWql
nL9AgUIeWFKT3YStKh6jO+Qr0UNLJbJ5cnCJY37U+RP7RvjcuvBd5A1hYrLhwJ3ot0hUQEijCCnB
8m6oysO2chSyKSt5g4hb9dU0mH5X5pClG58N7g7qfzuuamAty9r5ngKTvINoQW4RYFgcxwroLaqw
NH/cMZf6/myIGyzVBfYO41NcgCkcuIjxzLGcx+zXx5+/1Fdmo7gQ9ZBbXlTenoz6XywUnKFQjcFF
Do3r2vVn/CFgVZ5esN70yAjcAfC5mDkyibcWsDM75+domS7ZphopTyuD+DSQ/t/pEEF8f14FC3pH
ET3RHZlLYKTvx7LbJ6DsPgz+iXud8eRThnfcz6lrvLkfLtkQ88EdnuzBIuCxM4C/N6fiwKdSv3GB
2VzRgcSkEaMwHSue8GRTAv8NW4WLN5OVZ/V+v/LFvK6bc/DDROcdaz3xfpPh4bVnxs1p86kSgD/P
A0atgVoeLe0jgRbpsckwdoMmIuYBVlf3+8ed9/31z5+r1rl0VQGY7HgsBEt/YX/aoTbGOwjQIP+4
TBBf+QSJi7g2Xu2ubIgW5iF/LlInPaizNoi+xzSlbPjh8Xxs48ArrZ7GASSEEDRtBQW6Z+/1HQq0
AaKBM/MwcjtrDgQLMClCMAMjeo+tm374+EEstOY8jbdj2QDRb+UcLY3XbgcSCS8ULiDaK71lYWTN
xessjTzAccfxGCEa7Dbu6lyAGmQQSC/rzrqROL1YE/ot3cpsaKGOAnjrmMkjWH2pF1oE5X+UQ0a6
pu56f8ZD1OyfY7cpI51OeUOONKMcmL44RdWgtDNTbgkofcXZ55pktggjgmwATpDaR5OZ5gssVOwb
bLKfK7D5c+U6i4SSosS0DUy2CxrnpEWLdAXhmR5MWJAR6ebj2/i9l3xnUp3n4dpt3kwj4vKOUwRL
k9hCHJe4CEY67XFf4cyW0PwVHimcYqO8GueB58jiHdJs142xBUQHg3ISFRPPwWH6Sm/8/fbx3t/k
/tmEmBJtaA/T7BoQsSHJL1U5og4+ZDTvNl0HzxnfArymeR+kKfJ3QZPEydJ4wHYV1PIADkzV3dQ9
wJfuNu1ybPsDYnKTmBDncDmTYQoWS7XWoZf622wFJ5ntd3So6qfGqzyw9nSsnjyL0efRitXKlmTp
GrNVXGRMNT5r4iulEL0SB8rxtPeDWsA8gV4yOO7KLmxhcM4V+P3EJaHulF4PdCR4X6Zj7J5RE8Mi
/3F3W5ho5jm7jg+iq2tMdGdXOAfdw35pUx6gqmk1xcaUQwt9H6jyXrciJlu63my2cY0VVTWKkFed
m9dVBkhwT3sOEGSZ9EUYUz3q726SQwmw0ncXWmqektVkKFm20pY/R5GDkorKrdeMP/MK4+jYUPCP
V1pqYWmcWwHqKC66rJr0VeEnSfELesbBdjbZ5DF941NshmmQ+DmqTkj+S93sqmhEba0cVy31ktnU
5w6Q61YgG93ZovO/u3Y6/rC9yvr6cRdZeIL8dNU3ey/UaFFoFNV0Z+ADvyiKnLcB5061x5uaWXOC
LPWL2fYorVVEmjax7ySpyW1UVtU9S0a1TRyT7MZmZMePb2apmWYzGZTgzTgmk40KpJeO5TOw17y4
96E8oN9Svx3ba1d2fiFCvGkT9p0QNXor72/vow5sf+4icFrLl3AOdFeIBnOKr1ZnvOIWWFYPYqcS
4fv9d5Rjm5YGJqk5LcKo86UPYl+X+TiKxA8jkDyoMzFSFcIbXfJd7aV51AZGFpa3Q9xM2pvQKbD3
wxIhW5b9zMpq9KdtGqdwpT+JgqEesTJzLIi2kYv9Z79oYs3rWCsEqfQp/QFQ7IBjDvOlhR/BEH1h
ausWovJ4w+ruTkfW/ccNuNAb52lxlodg0ZpN2ALCQ0k6HMYmWXnTe32PbJfSa6bdx9dZGlOzGb7s
qGZsqkUcwDmUVxfwaabWF59UtFjpDwtdfu6wADOx42C65k8KlsuftSnoLQqmjYaPyxJ+CMuJxbef
upk5ZMM+pYN37eTdJW3vN/s8iegvmnjErDyshUaZOyxAc9N90Sbl/Wib6MGfsvwX07q/T8DnWNuE
LF3j9BjfTEMSfNwxiQdyp9IUhV1Iheq7Kh7cWyeHZujj57R0jdPX31wDDhdaoVyp7m1RT84GvOyq
DFSRkB65YF33KW4mMBWzGXU0CkrKpPLALJfTHiTC5gn4EHHu+MrZqt5kn1sX5tH2RHM6NThEv8+I
hQO5xo0SFXQRK1YWc2/pec1mUySDNqVyiXxysZpHB3i7KrwRgg9vJXXoAHcUb7AVkyrfyNG37QMw
ygxQ80mXTrpBOYuQM1RziJOB0wEQjBe21uAn30TfJDkLO41tyLcpa5B4HkJHG5svqTlhAndRZ1n8
BYO+GOgmsW3jEpwtiqQ1geYI5NaB6aCroMFQdsJ7jUbYK645wljotXK7NprCjPQ4Og5H7dmdvylt
OKyS72qIXK3CLoV7tA3wsbSugbBnEY4sP+5gp23OOxvpudTRbYpaovxDfsI4bOfXQHEkUxJCxNdG
2SaaYl23QSqHxs82Evadae2tYuG6bDZXw3nKfKMT7852+vZbX9fjZiyS6DLze3bj51W8jaRcK1Qu
TJ3zQG4zAomdArRxl6T9cNeIwfZDqVi8lse9MHHOjSFZr3XSJrm4w2nTNASWbztHtyHY64+V2++S
RpQvHzfXwp3MHSKMjZUjxJh/6ysnbTd9DZnqL5ra9vTJC8y2w3UTMVNnU3TnDUgOCmoblGowy8W4
UrBZWqTpbNaMclsgE7qnDyKtKPfP4NrAhiBQXKYeEOaGm+RcOCQvcJCfD7Dg3QKvjuFyNpjURHbo
WrXbWyu1nIXpYu4kgTmttCNtWXdIMHO/lhQHGnvPQ9rGDZuGamUj/hvb+84Yo6fGfDOJm8qJVFLU
3mNJWO3aR5xByZZsceRFtXdUSHhx2wtY2xFoyk1bnQwaKtamPXC3bL/hRMdXQ+jWNY5pN+M0jLwA
sGikmboExTkt1T0vpJ3o0ESGWOMZUkv5eEHh/9NlKBif+mubQRQVB0Aqsf4Jig232UQdSO8m4I3p
LSRoftw935fL+HNFPmRwtksxeXwtGf6GsOh0N+gwbSB/uCMCRBZnT2xZTWQTN+3o32OKJZM+731s
n24//hOWOhiZPe3EkpTmIFL8gF6tfZ4E1WdlYpECzgDf+m5bSflLYI6D9yx2xgO8TzENmlas1ksW
huhc0w+tNdd5Y2k87qRk1VdqsSQ/50aYz8lL/bl1aCy9agB8i98VTYJgMo7lowumrltLOF2azmaL
qPBjDgGgYA86govLDss2V9WF5gUgoRsgsnCABK1KvkaLX1gK6GwpMH7jDgXksnc6gaC7SkpUaLT2
/JsSfLUrOOGsJvBGRVaG40L7zNPcRwSMZEPH6R0hwAnvfIf6BKIWpK6v1L0XLjC3ETlWbFdw0tA7
yJkLtRl8GzJELnXz5eMevvT5pzfJN9MJdDdFxsee3uk8JS9ehdiZ0Il7060M4oXmnxuEPG0j7X6M
9LcScwb0LMzlMURYJ9UOzAYKuma1c0ZYln9+fD+LI3a2JOgSBLlqJPE3lLAtPw/4JLLyAaUJwh8n
pPyPF13hKT+7dWPZK3g6/R5gJNW2Lb9EcBt31N3Hf8nCk51bL+CJZFkfQW0WOIi6KQ8sd6V4HB3b
098+vsJCX5+7J2gfxWJwKvXcD3nKntxOk+wCmmELvl4/L2LIr+wkVd5FwXOIiD/3FjF3S9hyqlyI
YftnYU+iuhqndOpf8zFONziHwInESsdf6Di/N+VvOmbMegEmsz0+I2mwy7e5QjO9GkCfbBHYFlav
AzLhUFDYfPwsly53asU3l8NpywTAysieY1rL7Awes9hyAluSmN8wFKn5ZQHp0/T8uat5f14NwrKk
cYapfUbh066/pN2Uk3hjuSjanFJdBqR6IINcAOW0MgyXuor75wWTYpSwIWr90nCPWEmYyFSetGY9
fIPZFnlgvTsi/kDm+Q83ciyy5qpbuu5sOhbARTg0HcVz6UV5V5+VJRLU7loAwvzhXOaliUXYxbj7
k1N/GLzok/c7q29E7Tgl06ShoESkg2h2uqw86GXhRHDotnPQi5AdkNdt/jLY+NrZx826cLdzK8XA
UqT9GB2/KDiWBmsDNkbKr4mVOoAC9Z5/MmLhgTdyBxcMzdaM/Qsbz3n8tgsxA7PTyXvOChyd7TvE
JMY5bJjN1G0GC6eLa8HvSxc63febQTISDzs8G0ZZBNShuk1AOSI7nUI7F5SajmtGxoUq5jyJG+Zr
2EWmtHiZWONCm9zKkuNA3BUQ34tdbHvwOl/WUZoXV57LCWRJJ2PTaD183IoLU8E8qLtou6hHTV2/
5sJi4h4APZOywLd9aj/gWLvDspVJkfkrXXVhnfi90X/zUHnjq5b7Q/qSDXFbBoQPUDqBfQAC+Mf3
s9Rqs8nGT6RFPJQOn3k66nhHhee2QUOT1t3lrW+lK/ex9NhmU0zeyGJwENrxDP9IWkGJ5BBa7WNs
KdjXXELLcJbyFkG4K5dbemyzmQWre4zQjzJ/nVKIaK8ETRxAQUpeELWW2rz04GaTiMi0VbpZXLyy
GOfwT3lvTUmQi8SYK6bqNtp+3D4Ls8bcRpFnTd11KitepPBK30bosQ/qamjbgG70m7H0i++kKmzQ
STQkr2vWy6WrzjZ+dkEkDLy8e8k6DbBBwEqs6uLQOaOVWbsU+EZSQxTXtLG1AwPTcb5+fLcL7Ta3
Weje0TgMYcUrNml9f6srVjXw4Cu5NvUv7QDnNotuGCHJbero2RelToqzKopSmBqBq2f5BnkqpKFX
MYs7DntEBsXmU80nu73Euzu16YYkVsS7laG3dLOnnvVmbMejW4oobfKX005QHomdIyQtiDLWxisn
PktXOH39zRUsR1ujK3n7whUfzVnS226Pd2Wv0LG9MtKWSg5zlSuqDRmveqBsA57ktjWd4hxrZl+1
yRjnXwfpupRepcIT2XANyxaWPLA/eXZBuGHG2uoaovtxB6hZ1mqkqp52G9tkwEtNEnQFzFaP8ApI
0gY9jB883qA6aeBFVaxtnK3247g0waSwVRnCpB+dAiqOqjUZ2wg4IeqzSmDG/O+C0n88D/8Zv1bH
/66jNP/6L/z7uVIjnKxJO/vnv67SZ1011a/2v06/9n9/7M9f+teXSuK/+Y/88Rv44H9fePOj/fHH
P7ZlC8LQrXnV491rY4r296fjTzz95P/vN/96/f0pX0b1+s+/nytTtqdPi9Oq/Pvf39q//PPvUznq
P95+/L+/d/1D4tdCfIb+Ufz1v37p9PlH+dfdqzI/i/R5/gmvP5r2n3+7/B+EIY0TQjKclzvuSSDU
v56+45B/ENdG2KaLF13XhVHh77/KSrcJvuX8w7Y5ZcJzPJvg/1g4msqcvuX+A1ozCvSzTaFlEi6S
7P7PX/pHW/1P2/2Fs4NjlZZt88+/uf1bRfI/xTGO7CkXWdoUsC3mgKozfzPqB9Yxry7OSuaen2Au
qIOlx1wgwid3eb91cyh9c7ZDmbB/1DKebmEKOcjM6R5dJ/evOJdAtaedgcTMm84ay33EiUbY5320
T3uPBm08PBVD/KLz3N9XkwwmOn5lo9VvBO2ysPaK+NGKW9hNLGKHrJ9+VlBGXsuBB7yanC3xppem
wwf5nqoeEwQMbw22N2e//wnTigiVk5r973/aSQvJQt4PYcVAn3EMv0XG4nQzjfrB1Y9D39PruFf5
0/fBhjelpflNa8tx341yCms7e8H9iSDibD8oURzzFH+a1mPYCGOC1lJn8FmkYS6G6KFl0gkBwaPb
QnV4LciJDzeW2sR5duHxGoq7TiYbHIVmZ1a1KRwRDq2NKFenHTdOtKMFm8Cfounh9/8sNjU77G4c
2C4AcBhUf4NqXXyhbGyDRVuLbVr2WGOcqNpHhbxxsS0PKJN3Mhumx5JfqCTb5nTK7zx9BjGeRnkF
JzyRg1UY2Md+gwjhO/AbxqCYMv9SZ14VKs3NBYvyXd77+kK71Rhod4RrI7L3YwooWpJ1aUh9C8gf
DztYt4b8lWQMPpvBg+VEYO7EK/WmiUmMAKscez0ZuWGLkKnNNE57Krizz+GkDBDdYLbwMvUb6nGK
N8WqDwtZkU3vFeQQdc5W1kW87yryve0cnOemMNvZbfsNZtgftMZ9dCn5WXG+5Wmhr+08p6E23RCa
X5pyvYGC5F5rVUM1opzNyL1mB7VFdwo0u5PaN4eKmq1ViRjVoKwOwX7aoBppb3KfFVtjgZ6hPBDn
ZCnzULrjvqqiHttlg4ALS22hEug3eULBbcJ2qelg/005ZAPOqTEMzoSCZGABgGLeVjXxdZT1ZWCr
KowacXMFZyAghiFOpPoNd+4p8eS2NBk8X0yorSg7J3QamOzhoKtCHGOHPb/VjUYO73A9WH59bF3x
6vfoJlW/ryL3sYyx+qcjVuyu+RrVA4YSNFSKsCAd4vQu6yX6VhFkggKNmdxN7Vd4nbLLbmz3oynh
lYKEeiO6qThjfVrh54i1V+5jkln7rGuqTcLl+cR+Zik9M9hXn0PAy7Dh6dNNgYOboLS6m6nIj9WI
3HDpI3XWjm9IlWUB8Ixsz5j1yKQY9/kg9pWooq0vqiSIYu+LRvppVNNjVpReANDDi8ApH0EPS0tX
BUjSwG1MtbtjVCOtxoNAx3Ig8GVe9IxcjjQYklqFbddvsF6zWyMrsWss+d3t6A3EqF+aSn7nEfKo
kF2cnjfSUAQm+yrop7ra1pXjIM7cucGH1oZf4hwquYAlhIdRUfxC2s8B+UPJLqd+jewvkuFodBx2
khrIuZzoEuFNX4zccyc3h85/JKW0QiWSPNRCFzsvqc6KOCzxCK+SsyHzkYPejzxQYz0GlmI4BU/O
vNrHNNqJYpdbaXbou4QGlZqGjc9MeVBkw5IM0RYE3RMu0MvGSusAFN7yjE3iZ44xC04rcuBp/9Xz
/ZceaRQoRu8tR3UA/fHvjpTFeYM36k0hzL0Y/zdHV7YdJw4Fv0jnIHZeWXt1e4/jF04S2wIkEEIg
QF8/1fMwW84k7gbpLnXrVmEj1a40S8xqoRvB3XRdpgoSqxYbqlEBEuljh3h/afG5gUMNZdjRiyPn
846/Bs/2ZTS1vxEcN1pYElssCyZTYVrz4bLowcDsC/jVmOIzy7O3guBNZK9SlwVh3iVVAkm7tBHS
OYpwmPKohg2Ko8t53rysU43GLNamIXF/EDOCvE+wNcw6UbiTLYd9xaq7r6KT47Ny1qqyYMnjl0Wf
00dt+dvG6Tvbeigfgx+Zibb95TAMMiTDfs8a7eVgltxrEpURPrCCrMPROvGQ1bN1C292LxKj9Qri
uNO66HO8x6+1HpeUutODSyN8CGJwl8f608idZqABiRJSkVBx1uY5gctsGSXTg13mX5vvyHTqOp3y
fjEZC/XjFk70svATVPDXPITuBFCi6L0x/rPsEwUhmfVl9uNvseKou3AfWTrRPjoz6JsKa/MI2GEW
r+yNtZZWY9z+QI//00rsXsKwvElnP/kc5nEp6ySsBmE/Eiu+ItHWVUdODpal8+GIMfqSoucS6R4t
CGXDnCZdYzK/DfdMJeOjN8zi2lxZAPGAOd5++QYaMrVqHmAceVNSvTp8SnnQvY8LAmmMhWbeTKlY
Clp3QzbszZCiknFS5S7vqnUPE8GUP9IoAYTvneFp26ZmoraEoH0R2/DIJyisBTbERErB1nGQ6T7u
740/v/DNfyR+/eo4YO7vdNZZi/yCtKtvazum3VbLoomVPSZThy1O7bnQPieXtsNAqRbqWAPerGJj
34YocQpoUKoyXnBDtug61LzOIu0b8MCH5ZzQ9iIn5OCl57gVflPwDkL6cGF7wkZtkwINcnMRZBSC
Yyiy93wR58GtU2MI4t04O4e6rpsD4WYF4uCoox34bUn46+xIngfGBTUbd9jSpEvD3vIyDq25oFoX
KQa5Sdv7paBYak12NeR6aYdUzE59TOzXluxrkRi3y0JHuxVIJgXqfFhsbGGNwNqmCik6jRE1UlHP
P5unSl+T/azdUOO4ulBG8oMMsHWI4ouoQ6y6W6NJkm7QRypUDTG7OQLFFpt9F9JiIRO/Ig/K0APQ
/VK1NDzsyxJXsMR8h+T37zXQSTVM9ingMk4hPbMcBvNB2z0+JjXhGetJnLV8NuckeFst7CQQOgHC
gl+BC+B2uVy398T12Wl/41O8PTa0Rhj8BvVnLiBbK6BRvt5j0bKliX1SSAU5tudu26D08xjEUeYt
karm1eJTdEkGsVG3nORywZb3kjkTgVPevMjUitfFGvpWqwRbABEi9a6f/KZO2ciGTELX7YL/cHo9
Zm7YYxnc9cOCqPW4NtRkHZaRM2TfRyxSZmGHnD94Kk0cLG8zi9XswF1vWJmZ81njFUB5Emtv0RfD
4nku1lOkne00N+3FT3ZWuV3wNETjWiXYTi8nvj9AW/+1J3OYykCycjT6ZnG67l6dLPa/YhQaN2Zn
Dh3T7+4eCOpOm6Pp/ix89y7b1Hz3YSniPbyihjxEKoawaYcleCztt+m4jhFC7TCkAVs+dAddysZb
57QL5W1oInWoxwcPVcONoEZPg7h98lrKryjgR+PER/Fo6OQWy+SAZcOWc+9F7wTGcVJoVHY4a3mo
Q+BCTP9hcEXq1gN0XuuMB41F8QtmYjBTeFa3UYb197ikgV4eIIRCS4OC35uhE3/XjC17BFCUHSjQ
GBL/MlemqQJ/8c+O3t99i7Lc9G2GiGWwnE1oEW17nLkDRoLO6LwQjeVQg0dahNJvU6xrz4fuawH/
DkB8KGCdQ/2UT3uTsca4ldAu2KfDW9QU2JLnBUQF4KU9hdfAd2fo58BAbEaobWEbjhxQgvPSFj1M
n9MJFiyQHmIIpabsvEvcKJNPvemqlngPo2L+40oeVHtt60bnDV+dQ6tHhVZ7BdNwrbOx1SC018LJ
wFKFSQpiHeoJx7nKeCMpCQzOTYL9doJ15Hx0vJMDX5SyA5OVJYl6ncmcimZ/6Yehhp9E1F+hIJVO
Y3BcQpxfmDs35RY8c9MiQjSwnOh8Vqj+Gya8LfKOAzFenz5Z8QdYlFtFuvmCC+CcmhFfsDmqtuPH
JqB/R8xLcAlsUHBhEY38LUcE3ooohnrX2D4EA+CzMdwgsqexqujNEoKh8wqjOggP8JWWA9QKcRP4
li5BsuXjrimUKvzl4inaVD5vPxSWOlLvrlSzUC8+0KQBcnSHKFZqs8XypgppR1K/NvwwlXMCL0ov
Fi+QHA5zQ6DMPW7Tw2JbDlCj5899M71uK6tIsh0Qv7fSB/s3h3aUPrlj3tXdD4V5fQYqFszoHI7H
qbH+IwyrYVDod5XugHqw4BaQxi1YnSSVQPdB9hoZMJQKdFidt2pwDmvSftkexpKr15dKQ8VLdL6f
qcXjZR25S7qc70bUR4jMnIg/7Ccy0vOMj1QteDvlos3rTCFKktRD1jpuB72R+gmCOEMOxWfUeu3z
GNopD8h0c3fy0WIzqnDDZa8C6I6mgspnve7QFu724ABD9VMtw4xDJfDTI9tfLFX+Y+AxZFvMu0JC
6mFs8VAgmxVipXg6RquC667w/iZom0R8GlqJMJMtatzOftc+O8i3RULLRkGfJeG+Ocyqm7PAtN+N
61Tw2HWqkAlW7N7w2Y14Lq6enZxggTXzotjkCEeoamS7HOZw+YmGMIESrrCVSlZzwM4ZlKPWiJSh
E94070ROuUW0deI3RIV0VvA7Nz0EQpYa6h6dqrd0CwQqsHF8CPsFck02JIVvpgMgKf8oAcANrlxy
i0S7wPkLt6vN9b7Z1Hq0uzTB4yZq/z6Afveg95T1Z/iyJGiW4uHmSedpP/QxRz8Z4lAwBjeGse3e
aKde1sj5E/n9dsDAEvvSGnV5yyDlAMvnS4j31YxzCTEDL8M8G6s1Bktj3MFLibu40AqFleE/vBvR
FUM6ucZi16W5UEhtY9x4meluEWXRsMaIlhlXJBtIfV4gW5HbqPme2lAfdqjTQOUHlQkyVeq1bMKD
k4XsANjZTblprLu/UULWU+uBt7ZtwcFN0PxsEqVcxLYw04YkWSwFUEGxZ2HMH5n1H6nvo0hzoIaH
DHx3YwX6oHBS3BpUb/QaWN0eUriC4+AsrU7V0DQQ+Wi+JuI9tZDMzq2QuhxqdmU45KdIyGMc8zFz
oHiVBkFbzdR7jOyTq7Rf1VY9q/Mkp3M36bXUvf9er3LPkFbG1McRcGS8wAocqjgY/agsEuEFKuS4
lsxHnqHq4lubbb6cKyn1nmtun2comBeT/yuW5J8zkC93vTCnr7Nu8JJqp+rU7eH7ztEchOE2pQNA
OdQvFEGmYYXmjBegvH/aXrjlinY79bc3IvE8wSuVeYC9hB5kpwS7CQFhWTvRl7hfHjerWAE0Q2U4
fyzz9GfAoxGPTqRTCKgGMRqX+V7TdtweaoWuQmvnL0gDzmmP4nzp4v6C/eqqZqwBDO78ifVDS9+s
I27rIP/yUQNWcu2NM7gJasAayD8O+iN+97JT8yH0bj2jMyRTAG5jK4kfWDRvD0OEQwVvY+Aayq02
i3YeauNBZaYcil1LZrz4e23q7rB4QWnUkqSW9/OJSHvszR9cX5XFQ7JejITrTNf/VXb8RScvSiH/
/dewg7e7FxeFYhUOzkdsyZsZFE/bsPVyNZDPFUAIzgI2CTvmHgdHenkD2+o8AViVgByeyQAqA6P6
pA4eEqTRK1B27YH4bcUCoVPs2cnKETJPQpKDWIYammlbicR6qAn5lMvYzfrYO8RyBwSlm2IJPmSb
pGyOWCZh43R11/BDxm1dmlh/h3U9QdVofbNYKQYN+0si0ebGJpDfjO822pBS6QHQ5Njs/Fjgfpl1
vSq21sjTMoNn7hoo7lNUx7hrSxnHv2NodKCAnL38noomkK1z61pTdPs2ngiik7oL8NSFF8r+DYgT
Mj7LoC9mM7hOr2WoI8BZ029D6JVs99c4ITTB3gFdfk9Z4deoIK3RfwezBhXnyVn0MUGK9Kasi0lc
2PETui32LEhyptC9OUAv4gGaPLhCDmqE2A2bUsvVIC3UPd6Wd4aFd7VF28fuEqeA6UexmlWU2KV7
nyf8ti1q6qzvffiZNKUDw+2t/tM56MTp1EK+pu1U7pD7ntglMpsuxvneW0zbAdqO+OOdt6Hpy3g3
0XXGtJjO/lA4wVMQHbQwcxFDQCK1ewif39U/hEgRR70i58TiwJplzdj21GE3Pg23QKehWN7bpfsX
0fpn2Ns+G7DOB4kuLAQhFNRpop/oPp3AYasLv0sQBrApjA3AtG8AlHG7XjAiDgvLQdiVRKWQsN0z
+Ty3a4ycMNACPpq9jzgTUQ22Np+LccBcpZmsrACPfsOSqL3vFsbodNPNbiU6LjdnnoC9FPmGKE2E
RhYb0CBY18Wq92oP0BdJ2/0NiOiwN5w6DLjYbp2PRdR/sPRzXkb9YjqLGn7ET8KDiaBTKUc/QNyv
I6CzAw7MIt4h5vwDuTjwMTR+9rzzJdscL585nLelHbE8zoIlh9ySBXvEADj1NrhPOUvJG0REiDfk
SisEgKlcAxS0sRJNsVP00FEU+TBeOfRo5aF7nBC8ol7kybY8tJ7sS0ea+QDgBDgfC64dH96mAfI+
A9qbQxwCgDZ8yAT2sZHQcSFp+Ex5ALi6S+TB2P6tBzzpRrDBaXERsMwA5P1+nKcMI0cCHaqaHtV8
5qT/QOOFAk8ClGp5Llngp9A9GjJvNOUyk5TT/curIQkCksp6pP84uLIZcOkpxWLoi9inLp0nN0pn
749xgikXsETOZDv9eJArLLDugkNEK9pDTijC+kDWUvMx43+uQ+dl0BtwqI0+7Bq1+7Q5V8rmKZOJ
PsX8AEPNL9FKFH3yuEWtPICVq53ZK7wpAGvGW/Kkp7pIFgnWjL/kqEW03FTWtWxDrvB5jr3gV7jF
/YxR9+uut5QNATg1/tIm2ULMemzar4ABz+iXqcQJCir1izF3KgDodmmD4EzqZc+xIuAearRTkNx4
WkfN886DGB4bChqRKFfgzRQyHsumQwXVBh7AbFvHZznbvCeeTNELfzhsDA4i2b5cpD986VEE6uwu
HcIXRxwj6PpCPkAsbWhA6NIIdubq1Px3E2q/9Or2ux01mt9VqEzEotjn8WpsKCvInjgA2hWUlxqS
7czvS6nDZyfsJkyt9ynz4+4IVCLKcSXyCLxMJGQDGNrDiYge4ScaZvj8P8gHDIpmyApjRwrW7b+d
ON86SNv1cscDiTeU/Uxfoi7aUjpISN6B+nY02y/wNDrMBpygIBplFVJDZhrunSawTdNGyluMncIS
2pHAd5aHEatJSGxgkECwZyuwLX7QXPwYs3n5NBpS+eDdYg7kp6BbA1t1BvTuegKY6EN7CYpnkPL2
nyHnO1cOHZN700yejRtVPRZrijaxOPEBr3hjf8Hh0nmk8ZsHPv89ob60uDER9pYrfKI+5fuKz70S
nuMGPjMwHeF2ggsNlQF2JI7mR9fi9DOLTgqadnEo2WUJAXgEy8tI3ctEw+4AeCeL9v2xW5qLv62X
XrY68x24e8xtvxzofIqVC+E4OGuj4fgNmrY4Bp4nSqPXHKDh2mE+Yw985UUwojesBc1DszU5pLhP
ZiF9EZH2ujXTeRXiT2DFi74P6wYN2c3OiQBeSdQ2kxh5MXCBAnR96SRfwXOyY+rxoOrjNnkIZ1QD
rB7RIjVuttNXEBYzTwC45YI3J71yL/U5+3WXeEuDWgogQAnNwmheC1DbYUMEtNG23mXuMLjWTRbU
XpQbvgN2nNRz4gO39hMczUa7hRTofP2xGBqP3JSibRlh+AGVPPbG6/BgoAb1e2dXp4nrTO0hyVrI
+GEe5F6YjqGaN9tXvT37ISBfGBy9K2cv4X16lR7s6SaAcxkkBR7Htn/CEEFmRAQ283G/U4sVxBr+
6L5S/qNd4CSCGdJhJHhIThcW87TguyGclNpvb8lLvMh3wEEexXmuffLeRBNuqm0esOpY0WVsDxHv
0TI4wzGMNBKQOE4JZiHbUI3TVIhOoXtcEEqnzkVS6lxci6lkWDI41yirJ2NyisYY2qzJn5GxHWhY
/LHa+sPbsarvqLCaYvFXbuIRontLCqE1p6QmQBk5T5WMMzsAT3Im8+JH/BtW1nEeLs1bwzz+Bhxj
qFiDh7WGn9voj1loQ1QYuOqZbGQ20A7rWX4/Q3VwuH9I7+DVHvDDwAfS5Il8FnU1jojg2yKqhsNl
tpv1XwvmwqOjIsD4nUAzMyMTjwS4SJeOMUN3P4yF8drvcArJU3Lxts6/Ypf/5FEURpThRoUbyj35
z+VPUAw4YsiMGZhyacF97xnrdsnDnMT/NrU+tot6tCqaDsEUZDUmE+lmuqEYlySnYr3UbvxABgyH
oVHX4G+Zcsc17SbMHxNAnpWzBe90nzEFQxSYh08Dk1bXc7F0DR9GWPAZzCfI7Qy6YYKQTVzUq34a
C/9V6/NqJ3zcBMVGR9A0ab32qYz2u/Q4eC5Jo1+hTIgOo45L1k0po/INDcPBa2H1xLyL5SvcPZQ+
eZP/rYKzA8+F1PVizP8UILaWYCTgZqv2yR2Mx0CwaX/gkfuxCQdq7bUCHR4h9Lw/L7H6xPJNjVyB
Nd66hcDpHLz73LsEZhG5S9Bea+Pm6IzcrJn7NyoxVmnd0+QBap8xfgELd8W3QjgInfvmao8fDQHR
dKWgnAAx9TA+LcGF/PAwl8Xaiy5JsLYZiPMQ8CXsB13UJ/orzD2QqzXWf0JpDwkycRUKWR/sipU1
SbPeW3juxhgABz69DIq8gE6ZeU23HPc6eof06jcATi8bVuHkCz0GPgH8ndSpjef1BEHP33vd0mpy
gH7bIMlmFxWBI8bjyuxVun2WdBaKd81PexeORO/L880LQbs3r5Oarvu0AWSfm2dBZky93Bc27mgX
nY/RvKy+/d7WOCnb9ROuiF9+s5CLRNkeQQS5sLuoUxgLuGXfRj913b+gmZNHeLz+wbdtS0oGL7u/
9CbZ+7PrkXREj5/6bAG5EvyAaMcN1FMclf6EogiX823ceoyesG6focoxKWiz53lbSiupLOrAPGKS
/jw48wMK3TrlytWlP2M2SsX+OIQTiv0abyzCrMQazFOINE/l0rRXo6Kk9HsAkbDgunYhaTMYismc
MfYuWosODLNZu9FLo1w3i5nzojaIR4aJwPnTx5iH36gdb2Yg/2ZZX6hdvvt6v8zJhhMxrx8YSt4G
gOQtcR4xUstpiPm9UuoGaVoMQgfAOclIXsAqQsRJNSGvLkGLlaA46QRMop1ozfQW/OuNQor1Dgi8
N+LgNUKcNbkCzGPxngOKj0/30hr/LFYYRgH069/mOUBZb+hdzmJL5YQiGpVcCt3DG/Cfv07TA1x3
H7Bmg9ZB6o8+bLMa2nNXqPJfRx3JstfTZwf6Czf0ZKDSCeNr9yMaR5G26n00yRs4CC+cRs+mE+Ac
oKVou/YT8le8oKNTAof4HaObAJDU+6lxvUJF7fO8WVtx560GFA+64VlYbBn32JTBVp7IZtWXdMEr
FBi5yj1B/EhewYarUzfWQyoJdzBEx6CYO3Xpu/tpwjFPvTfgd1MWR/G7CetXGoi/DUNTGAOwsq2u
Gv+CMn1GS9WWnj+8YioAIj/D0fC9FybdBw3Tx5xhHY8Mrw1uHDgI9gXCZCHGYvVf3mXiHrF6OQ5F
p/iri9Rcz6KE/NTb1NfoDe4j6YCifFrFCa6lzx18iWDdoqFvwDmy3Pa4GLThDGVFC2NBOZWUf7V6
T5mji7DdlwLkbCSzcP1CsVzRMHYy8vJ/CR906kh1dE1k72JiaLP7uReNruQ2/jJspEc4q7+03oqs
aGfYVNB6zu6VSC/q067CX0MvBLDPuYRKcbk54aMf5s2oxbEBXyml5J4Oix5Tv7YHNlPDa4JBD3cu
WlT8FagbDyD+nKeERemeuQ29TyuBhQKjnE0f3CMg3BPi8UDi8Gr79u8u0fC5GgdsfmwaEI0k3199
/ZaI/QXEfvc0YvRG7UsnUATA+fTnhU0BNolV+7Pa7sF2A2Bs81S7qIycJboThr7BAXnvMepOUdoU
AHfwLacO0y8X/7asl4FxlHUC8wsbvDsoRVMs4J9DrYFXEv4cBeRJAWiYQBqHCG8A1QYX42cHaI8K
5Ns+YebK4hIDMe+41dET0KlHtsB9NWbmPA/sAVRCmIdjNTHj4tcImlUGRb4akuwOGpLE+YHHw1c8
CQzYhjOY6BC/Dcq4w/xn1VkMFUQhlE59hRDsBvxrxSguctlDu371bvjth/LN7PCCVt0r7aaTDVG0
uaJ7kbH54AJzJ5W8o+x7UVx02TjUn3fcBjDoV2QQJxpIqW0LPqq6Ubs/NgxvfxyhMmzGj2AHbs4+
+uF+tHBHc96qg5Ax1i7MXc8ouYKcdvDCsepnF79NlqMzvGNCAWBhoe+ydV7sjtJ9XtW1RSRDm4Ty
GlN/VAGDHq4tR4aI1HTyluXFLFplgbxunQxztDGPtVzf17Ufq/9fE+27d4yW71DAo+AXWwaY+qSz
RDTelQKnbRtyv582TGn076gfDjGFHHYKYMjLB2kvLAA71/tRAd/TFvLo6dqoX7XD3+o6eZILzsYO
EkI09dXKk3e66cOE3cysh3YGuHbrL+j65vGqTlFgLlg+RNxV7d8eGbNwOvJnFju6CKBc6wgsKMSX
8qoVJo5p5wUfgIa/d1oXY4tG1EElJOJ/rYdLRDCtI1R+hgaj4fsbQvpwnP7VDN272HLoTqDCCc0O
qNmc77cIQughFIBPJGAHypPrUou3NnIPsJKDuFE43jzc1ZxLc7Y9jgzvyD/eI4q3YJ4mQzZB/U8H
/TGZ52M0/HasOceTPo0R+/L3EV2LPMK6HZFo15g7Ah7wGl7MNcIFGT720Ic6bA9wCuZ1hq+Z2egv
YNV7Zmsge9jSKCWDLU+MD7F+TQKoJ+Bfm4rpkzm22GYcon12P7YQJU9oB8xdupvvO/chtEIsQYIl
jrxNLHlTS10SquCVtkaps8tDNCFCTbgQipZt2D2GtXPx5nGEMMDZC+cmAxMPgYcsc7YTXbq+/rzj
4cmICSk0NWBPNOTEyCPK63+yWU5Qivdzd4Mm/es+7Z/yA5jLyZ0MSqoeL5Q1b37swwCso4U3YB8Y
/uQkTWYw9RjgFCL1ySWQk9qgruUsCjNNhLV+N2dlJiAkhx6MkdBxr5BjmjR7llhV0P+SYL4Ta/YG
hBLE2ogPOZhOf6xXs6IxyYO+yxfIfv2w8wDQ1p2u84BRREhfpMsh5DxdLPLpEPBn3TgXitFwK1Da
mUY/1y35jpIQSTICdLdMuGW1bFOYtmJSkeR9dJvg1nSv0P6ObQVHd9D8/CGHwvaBRM7FILU0c3z0
/OQ+E8Jjgs9CGkpaxIBuELcyAYaQB0XutEXxAmboI+BuSCPlYphVGqKnxjBDgIJHbSEHlD9Y9hxR
KS6HELjCTsnT5qjKH7YLhNFBdCB9CXFw1N30UQuwsfH2imAR3yDgvhvMH8D5WWMHr94FIuME9gVc
zz3d7w3n/uiN4gskQ41cJrbU8cCqGthX6zbPcwCWltcuZ0XQWteuPDhrfO2i5WMfk3/hVjDUW6Vx
9U1u7E2NSA5OjR4HfEPoSNxFUxlYpqpHlgt3zPODZzk5v0Dw+K2xypYOx8bD7jjxsZ5BMShUVyb3
34Gm7xGI+P4CnHeRMuf+cqhX72kN1AnMmbOspwrxKMwgpXfr67WYVf2dgKmPR72nRmXt9k9jgyEz
qPdqIlARgLdkgC5HofwD+uzFIwf4IUC6bcAjxkDKbcjzFsjb6kTglzjgbSwfFAPkfDZOBlrey6qx
f7MufmWofN165zEm8ghJe+j5UQLVd/+3mnYNbGM6wd35Dc5Jzyvf8AvbWcCQKvPk/oKhvkAaBgoM
kPvs7Fnjo4TBTvpL0g8PiVwxSmlBMxuTpMs79re9c4oDFGegXOFJGJN2Ygc2LsEFUMjoZNmuTQM9
kc2fP/fg/j7oD84PhkfgHyuC7T1l9oPHyMEGnObD5CbpDrNctu3BFbxD8BHhYhInp0BqemG+V8G4
25zX3l7NwoDEJho8WKfzjy2cI2vUjGfJWpb2ZEmABv6gz9cXF8PlbOwePeOgconZzY54m/tKE5BX
9vkwd8zLcCbvkx9hiy7qQgwkdlDVqhabAzdMAomulxNx+n+TXn7qFbeunp1/okOfHQHI6e6wp1j2
AZin/Rg14KPO6ueFTndm6L1f7rBlT2fSHklL9szzzFb4fYIJ1uxhOQv17jRtNzPjCCf0454WBrBs
Uo0GChfmtw489LOB+wsDk0xD0BDFUBsDBlgxu7BRLpS9sdV5cro1rtD52ExomDE0O//XCIek6+b+
AgmClR1kCCBGtf3uFlq/R9EVXELvimlPOkbhbeCLl3YyMTeIlh1oJJtnqN8u6BUJFtc+RB/hOSZT
XSALV6NE64epFmq78bTXGGtasiXXNULrDwZ5sdxRwUS8Jg5KzwC1KFwAmju58gU+zIhFodhOISaC
gJuSSs1WFi107Qu2A8QYWPTHwYahTyuMFdtjF8TXG2xzutMYNJXCmhR4w37BbSAfHDCcoMIYlLus
6C7iB/0w0Xkr1vsBhPvXv95ztntJHZddM5cewJmc1WFTMD/gGBFEOd/MUBp07ikht8YzXp5AlhUZ
bgtSeA4i6AR2rG5TU/+uMTcHofCvYJheEW99FBgmFTx56yhCFwijH5p5SAsgp5vRDTOMDTQEHjBA
GCcCrkHCkfvR9rH+D3WjAIh4+GVdEBTUCt5DBL6dA2oJ+N/iE5PI51VGsppQnmXUZXiuSJC6u/CY
OlkdJzxtmuUyhp6pUOale2gA9XEJRD0abg5zLtjgTAAXw4eifgHaFIO9hnZjGcIDxZo5KgSs9myy
kk0/pAT4UliDs6xho8UxPclr2VzX8IF4qEoYhOtSr97qVMew1moww4tA9sl2+eT0KwHsQfyqpVE5
JnQpWDveNoFJE+iCz2DcHBPJP/mEiRyGkKcObi3Fou2HWOxBjvcVSZ4UkcBscACcnO57vOaQR/oH
RR6/Ym1Q9ODppKSmU97OSalitT9KE4HDN2GuHQCol+B6gD361XJ9UijRmAttKBpPb5Big8JsE2dU
+YjU823f5hrBl/rZfxydWXOzRhaGfxFV0DTbrYR2Wbbl3TeU/dlm32mg+fV5lIuZmiSTxJag+5x3
HRbzUCvjkT6eXWKJat8NxBCZHrUwvGRXoT58lNkcrX4djrBaURF8J41bHx2VfA1xMcPB10DSY7VC
z+pw1PYfwrWnzdyVpwlheckxWqDuQy/K46Wncm376aYHUA2D+s3D5YTGkS19QRtZmLzTGj0cGY8f
Nrg/g53hrGsrXudN6ZyNyuecQD2XOLQJjo5AzCkRxFnC+QXIqVb+UB+CEl6nqwdjOzjDWWcKqrP3
fhcMymEr6auI+wc3cSHHYLvW1IGRvUs2h8qq76FIVcgG9eW42RCiGn5GMROstYkWCXM8uOD4gwAg
1YMiw9fjTwb8SweknbRW99g6JqT+Y3DH2vitsaHxPfSQhm6eVGdYunU0nfiF/Y1KWPrSAuatRYLI
jjAuiF2X99y5AYYoEaP06AzVtK3shDG406hCp3aBpUJmLqqT1my9dAqNrHkJZ0dhRGup770EyQfG
W3MdLMrZ2Zr9Oa4kavD2UsKn3jctS5VCTIHBR650IO9FmrJNMECiuv6bbOMwkmMML3VjbHLrcWOL
5GInAOxxX48rqtPQaOgJHQaykCQhDasadxbHUpyT2jKKqg/LtjkOWhub6GEJIpRDGYiDcVv/4LfA
coZ1mqIUkc5L6Rr1PicHlZDApwB5/Hpy/Z9lacyHibaXteHO5hpFqjq4FjkTXbNsoTxRLppUGFTt
zQFwgbDl801tpIpl+jwTZLbK+g8XFRJ4Qmmuuyh9dGm3BTSmlYhp8mUy6GiU45QcjfkcuS3GCZKm
hhqJL/OE7JqbD3rnljBapZsfqjIm7bDxr4S/JltnLF7dAHlqwSRV+sm11fxLNL9jYdn9EVmy5BDh
eXrpUVF0gLY0LnzoIn6hFBPp+8ICb+WTpnmEbmoSH/70TIknchg+24a7hpqnZnz3LB+pl+V/0P41
r8hqOMd58FF33meXNfe6Nn6LApgQ+OV+bNODigDnZBxt6li5p1YOQG84pDIz2tUZyFljJRxd0e8S
tz9dBWCQVui2xeCC0djqFG+GYIgZG5Br4Rv9RwzTthhFsJ0Wh4UI1b/dVmxQQ/GCMcANZeatu5FB
Vd8KvVsLoFWNzjZN7KcxBbxrZO3zDbksn5HiFjLeBAoNmm+YwpbbxvWCBsVYuwMEWavci6yDdzOY
T6QD+yt/UYj2LNTfOaCYbTQ151rdn00t3zt2NFI4tprG1bUmCY+rHegzQZc5+s06yiuoEW6k2jC9
wyDxUHKhYv3CZohNNQhJMZlWAVqJk7XAG5ZQRkWFXXSptbPthZndvvEHMTD9jb6DuZUFO+4hCpnD
H7x+mbYLlu4QCdzGseZDKo1tRFY68V4kpLXLsJUexpbYdbAMNA3XKG96nzRHHKrNCsJ2nk/2nDo0
TaJEaqpfZ2DiGXUwbJy2QzyaE1JceWiKRi8TG3OKn/CN7MGIH+nPeObKAS+npSm0u2yv8S4QJqlW
ZH194w6z6SaqEA4thXt0en+T8JWuGNF+p/opMPv3rI/zvVn0P4lVC7Z6hAfRDdckOJK5vo/RjqJe
ci30TBnSAr8Tq2bgEjXa9prx962SdhPVKNqh7j6j6d29yY1HeLTYq158H+eSXb9JA7reL9ARuPpE
NfevjGuHtp1Yb0Tw7g3gGbXK14m5sgPQSlA5uZrLmEXW3HijwJxQK7mO+3uogpP0T9hIUAoVQUj0
RROOBYszlAbI9K9vqnRb48iFMtfj1iX5ykG4PPL4yRbXSpP5H5XvP0hrhOSXXCsdrEBfZ37YJhQE
j7SwrJa+PZqD3MZIL9ekWNypcirDSkx3uds7G/b4eRX/xmn6k4vus3EP45j89bf5zTaKTz9DmGyo
75YTWIsJMfsICFtp0u1Nl9mlwemBPHJhw1r5afdaLCjGIs4FJbMwSJF4iMJcdr6R/DgWIuZC7bwE
VZnRGL9S+84mFW3YChxwcOgUKH2rGhg3lzwRanpkD0YU/RqNiH1BLoWN3KRNF0RH+WPGIrsqreqF
NI56ZXLE1y2bbcCe4TTFt1/CBqnOJgw1BZhI6+XdyeReB8j1ZR79toCdq3IxNF6wabdIcZ/kvrzO
uLacozGCesyy+KSwCvVyj7+g54FltOsEpz3LL3CdQbEV8ybUJIEdoOvvNUTOxoiqT9d/t+ekAG+2
EWWl6B4STArkb/MhlRiH4qjfSQu0AMESdkVjNcZ3KSf0Kumja9oVG8+qPg1WTd/PfiKnq7a+h7iv
dR1A3reeOpXVQmaoVtBatx2fUD+MJ5qAhIgzaMBVtWpFRvSYF6Zx9RO1U1jcPCj9PD+heuXTr/tP
XqScnBFybbW8n/v4rxuy724xz3UZvy9aH9x6fvVS7112qQyljqg14UHVDvk8cXsecnqubc/bLwaT
JFL5TTCwnRfSuyvjACC2VRdU85syF9cxnYqQiFD0Y32xQassVqbFa8lbFVrSefWz2zsaVcixDQTJ
Opk3dgH+QWERwqLRWOdjH5NWRuV9jDBrsiuP/aV/q1S6Gx1MhC2GwX7ZTy2uy7yCdpvxXXS9WZLC
ywNZsiBmVnQasKlim3I9sD2IBbc/RAmw6nx7ElwOh3npQzte3rMEDVPPSEXbcrXt9Ih9JJJ3flKG
RTfd421CueSm1bpMj6Pg/uPS+pB2569Vbx48adTrUrpXYNhvN0j2gu8j+f9VkNFHQ8sgXZQ/CGGu
imAxWrWL1kw5b3nNFSWOkJ9RsS9yTimLypM4r/7VjKpnJmS+Aemta42vCKCySYuLrTsQZnNQOx71
J6sHd4p8q1stsKOA236g7Y3fvKRJXW1TBS+WElTHP8FOwk5DyMfYOOsGfK2XzY5+uHHFXOmsywqY
qcvul9tX6taoSblO0MxrMJm1psdpXdJZfLLbPlhj3ThgmG8ei8r6sms5gmw7iMzljspQG3AfzJ7w
9BX5aumODHWa1/pgjy5iVc91ERo3pA6V4nM2OsbRbry7nnUhmcppNyT60TP8I20aLlI1xYjdpdgJ
eVhu1S3nolS4A0f9TSX1e4kRKSQxMAARBk+hmukNHTsTI3bWbRsDFTfByhjaY8EKtq6y5oTDwUOZ
28v7CoHfbNfTUTawKrl5RuzBXyfAGfTj5jgo4U0hUPitiU01dNWEkxeDAkjWYiNKN7kY2Jah/UMz
BjxtB/rsJ+t3dmtvvYCfAF73+7GPeFIcOFIjcCkuTuRvlTbG1kj9HLGMm+IJEk8GGgA/L8E/kvzC
4b6DTXgMco583ZT2xssgJXPpsIxw0+BlYg2oqxa2tEi/E2mdisj+l8zJcRx5A4o5f0yqKNnAZIeT
YRwSc8i20kh+3RKxTexxNdlGdIcH7Uc06LATs3tK4/hidUH2ZPr6z07tck0GXh1SlkhjZpTyIZKK
oDnDVq3BfmFKSMxerPqmxGGEXW2RzkWjTppbZ7o4Gdgma76xh8s+9dgC1nZH/V0R8YLV86FyuKhB
fB+rnGpRN3cZrVMfmHSxNzVBsSH1nugFlZFuh5rm7WC5tuNkb4NcRciAobKrzt6mAybWxrp4fS3v
nfiUealJ/VPwli2dyUHuIqdp9L4h8fY4LNCvh6kJ1A+n2VA92T2qoinIXxSYJ3kRR/DjpmZetrJK
QMLE1sYplseKOeMA0O7v4KjoeQJFtPV0GB19EEhCyxxhRhRniMWKGzPEhbPGPPlMPSXahSDlG65R
AonloOYBmWVXrttevxQ98AVmmfgeI45afVap/9VM5GOkgvvbEp+xAzxrW5yojmOzBSS8vtR/biiu
AZLEG+9aYd8sB+I7CPn1+P8Vt4+UL/PO8Os0LFM0131gXgMVvNFwiXYvSiCehH+DFvP1YnZ/dT4b
lyJftnVqZ9vFM5+CuoDfM27BI/l3W3vtQ1AeSJl3dkXk73Q1jeuiMZPQajaD3c6Pc7+8xvbNq5fi
pOAjMTvYex1b5cYY5uIMUA/b6T5qja8aUWSXGZ9lcjuFvNTdyCT99uwBAXWKo0SY1RC2Q6gETkoP
TdWu5kq0/ehupLOAWU47KMpTgaNp+vamxdxZJqi/gQUR+uqYlsG5M7+iSg8nlO3xmuCRaGsPOUdM
4oIjj5gLBR7YwK+QlHGsrquApvKUsdmxSj4xtCA7cpotPD7Vjt9jWAdOiw22Rb7ZDoK6D6vf6Yxa
gcFSYstiI7fmaJ0yO112Go4hNdyr3THcReh3orF5VJM4DoX4htKkj1XmAvOFDOepDEhoEk982ERl
kv0YqsZ6DMo6OmnPvVOpte3i8ZxM44MgxmqnlP3B2/lq0kpzUN1yA1+YVV12zn7hfcyToAi72T+0
fmOSvakfWlnK9agcZ5fYh6q3q1Vgl7SU1vri5z5UeiKzO+sPvd6mab15p9oWnevYrjLdHyaRvTXz
AEZwS8OdveIlmKxhW2B0WkR1PwcSRXTDEHQjNmCvakzeHmgNpO9EU9069RcE/ErU26IGry49qAET
P9uG74qR1pnR5JiHFkDlRLBrOBX+K/3M1W6subcz2K8BXUInYRl8wgCsetIhtkws2p4pwmlkpJeo
uIIq2C7l5O7rabj2GDL4FmucGSIxN6a1q60ShVPNu4W6CdlV2kX3yZJ9eiM6UdeKroDruBVNDp2+
YMDDz2yFhrcn0M85GaX5Gmf+th/5cGcIjcV4b4T5MdhIdLpu+//f5rh3cZzPV7vhqe03eqxBjImQ
2wyifZAgz/uu+1CjMI41OIMc2r1wvHztCNUc8r6nqGLhLHSHQ6n0S593t+fY8te+YJihE/4PxJKH
A+Q8wLCOAoohqzCfOGQOY3sc8iJ6sJdfs05PXjcYx8mqPD4Xswwbfo6uZHE2Sfvo8nneCnGMl+q7
QOaxbhQ/q9XPJpKR0Oz8aIu8gYYyC6gGoQLXTeVwC5V7YdJtmOkUupRAsSHS7jXu9EvzzDbqvECe
8jbQqJylHN0kAZ4VAuzz//8rHWmDZ084/P9Hpl/aFPaYbnB2bv/FDc8NzpwW6wTtIaqaDxzCw5DK
V6YgsgacgsyESWGdK8QHl/EjfvnmmrVHAiurS4rg8bbJqscs6d542RXS37Q8Cqxz7yM6vc7P343Z
y096iNDsea1c27n28cI4V+RH23xcngROyn1Hsd5VVNOjYjH7oLfH3VRONO8Rg4m9Eh6HaWHcoZB/
yKy+fU5oID6i+49QXsEfJ7GacY/3322jf8ZRPjezsB5TxE0PqVV/dS6reprqee350OrBYNDxDGLu
NHO+77OIsRixRI/A+oykP3NzfSHRMaLMstrZsL73WdnxvmQTDccAnyph0x5EHvZdn4VeYG2InDOO
KspPlsDwRxuFC7PbhMQ6ZAwp2jq3uj9jGXrHQxqsYDXNezeJCEKur0RhNucxnlBb6p8GjTh+M17a
3D8qtJuUvc8w6W47kRgw+Ns5X0BIkwmgF0cGeKZ9CzOrmTjjYYwPmch6FtLFuA5kq/gOHAEiv7Nf
kt8vg7YLoai2YA3xyVLtiwha9pdBvitj5qJlu1yjV0rvK8OKjo2W6VYHnTqTvDuw2EBvxF36Hdx0
lZ6NNnh2mTywoqH494InSP505fZ+EbqgarovljtAz+PgcYcXKEJZlrH7qEAiyA/8kFaRd2aYYtfl
0OVm0foINars0goCr+hvCaOWZmZPs7EldnyWkenzsDhXu3f7TdJGB6BzUva8JdtSF8is4sKR0i/f
rqS19Sp7M/eq55cz41VctMkhMg0SVmauTu6aEFxxNLH8W60bkjD2TItbfJwG/4oSloVQ6C0uiXNa
tXcz0jcVBKETGZehK13+VgClpSsDgkzSNVsWLcLRiOs1cw6UK80oNfto1wbI9YhEKTpv2JRJiU5T
bWU6w4R02YNPMTjLCRO0jf1ZgEGtRgNiNAOQqtC/sjKIfudnnzVSLQiC/IFFLIYx4wAnxOhmTisw
VS5mKBJuL1cXw55o4UPc3hm1AJfOmgd4dmvd5fojZ/YPOfU7XK3WRjS+fYC0pJxqERDgJrFWBYc4
eofXcePqYNkFPSYcInmSdT4jh05r79GfcwAmxwoJ4M2PpuU+9KYrQhKXMrI33kcM5AOF8crqrwn6
y31WGV+1rq/CnBMiTeq/uT7SqVSwX+LtSkjgQxXEH3UV2OWIcbijPCqPsR9VRArB2h7KeNyaGVx4
LFNzJQvjEdBbW/V+7uU/A3/97YO6+gMHajm1F5AkufIGF/6850ZLKggI0VzVUHakz9iH0ay2eRQM
zBX9zgsUOj1yIDOkGZNT/92eN1dN/UphFJB+Wu1kPQAhiylfi7HdWshKRVs909Ze7qmT3OTudIro
baqUs+y/Ep/ffTHz7Vze5IKY1TdljBMy9l/rG7WJZa8OvdzAgjvhilXIK8h8qXx2z3EIwr4kI2Eo
4PyHwHzPO9jH+rMlwiKkIF6HsrYfUNmTOjAVFMbV9ctcFggvDVQXcbDHnJWtnVa+jbb/NOIkwAN0
ZyvWa9HqP+Qz9Rq9iLQdYqjGmvL6yftXj8gq8sJcITj/R304287U4pGt/VfjWgb+jyn9acctdEfg
84XmCmMfqei15lTf1vI787FRu8pswqQeftTs8rYluclTGQrXYtvsW966BC83B3fojeqbnF93p5r4
Ugy12Fsi+/K8LKykGTyhAK/jexer374BJgyd1vuYi0tUiX9GrncKSfh6su3H0gxC8/Z5ZLib8e5X
FLFH3nZOs4PyMokPs7WP6CuOUaCLvbTwkcytTUt6iX+Q9rj13E/7xO/HdVp6W9qeL2Sgil1X6G3i
8eFKtmgNcon0dPnxnZRBpGDdj+/UwgYqHP2XDcO4R//9T/fvscXTcHv30foCBLjNKwmyX0AsT2gS
T1E7WEzX1oMWrxwJXwHI1lpp5qg2+8mX5K0ysEjJ+A4rpUKNhZsHs9rtLxJm+j4G2WEMXLE1MmfC
dbQcTK/kW4jgjnta6PmWtIFvrxrLY7DoXQMREGYcvHjphlXEezsJQPc0cl7jCXOjHMSeigPsgqBP
zuRf8pG7OBjnT2lJgkccjafRKzdxlR6TBulBSYxQ+5ub/b3RYvcH0sKDXRe073ElkGT5MCH46GPc
kwblJWcLpT+QwKNS4zXRQDgUuuy9pcaB7Pl46HDy9pGHJM2R/9KmH1deEdzhNDg5xYXLBBg3HscN
yWDrm41f2R0isR/fHl9aO8Gu7QEZ5MExo3e3G5RYjZbzNccMxrnXrpyGano+sxz73cZt75bbQMq4
/LDYE+YUr9vYo3NySVFIYvT+CBNFSLQiiuyqX+cTIQyz06AFHa442u5roE3YjfKnFQ4Z/TwA+FJ+
Jjo11vPE3OSNxUuPasvxCkqn+uC7bZv7wbM2CUPhnMWc4JVEmhp/SV/MO93j7zKN38GOH1kXv6t4
fBmjUyQfmrh9sAd7vpEFsFq8FMx0GQkiXfkdL6hcx/Fs3ryvPXrYgPhakUfRCtH2W9D7/brh5xX4
L1ft4Lx2i5sRrON/lRMl8viBI0zH9lh+dh0ZaCnD46wYtOfHERVhRbj6qraNDFNnchiiFi41NS+z
7+GCn75RXZRXs+HCMMRHgTvivolQ8lnL8tOxlN8OXxzFpXcypVuu4CGYc5oeh8LSrjoE4lGVBlgN
vewQ1x96AXRwyQuzA+NCUdUh0/njwAfLV3rsrEbuVK/eM+NG4SxXHZRmOKkKx326PCidXQqtXwtv
AaFMrEvUuOtEBcmZ2MpDURWPsY3KF3QRGoY9fI7+3WqtcW50POvtdfakfZAke5K58tdg7UIvO8d7
2etHuxagyNn0niipd5Rx7rxJ9mFOZA/Jqg99ID4p8PnOPHJHSpeApATxxBL/ydyHTAuQHUfADEf/
n9T1/aiNC3UyaLWDvU/+2VrU/R+Vap+s4UHufrppi61q4cUnk0f7r3iin32rXQed92IxSMeJeGe4
ZFSkHpvDkQA0RcNBlt1nuXqeGmghP13ULsjeKf397ZbiCoF4bNUkw9Q0mh3xPYTFGe0daAAL25xg
livg3aKi+ujt4FegLXFoUGXUcN6AXs7wdksoRXCZ5/Sjl+1RJjiA0gkDHB3Vqrz5fZlBV2mnLu3N
LuLX065cvHsrNYDlQPLN6yTzH9WD8qbF2Wzv+Kdh3xkm+t4jVDcAIy+tW/0VI68MZzO4RHSI7e6N
/zi8yj1xA6m61uhxV0mTiFDZ0X6wAG0op08pWXH9teu4w34ZLAJC4gpbkPU9lK0Z8rDcdtBoZKBB
IwGrqGpRYoFW3SrooM3z56UqP2fFQ4tS6rmrrCcvNbY1QI+NEHjdi/HqxPYYZvAl5ux/JWT/b7Jy
PmuZkBpxY54dL9hU2sARI6u/pcMCNHkN8Ddi9RVJikjzbA2kHvnkyw/YlSHXbyLAtSfztzp6maLp
rTDq6xxULzi3LmXRf6oURSaiKCae8sUrxuho5M57CcgCeSIa/JTkpAlMBKR9r9J52C5W8UJb+nZ0
ezI3ojvQfzQBGVSaJEzNn98XxKr7tkz/4tvBzrNLOTny+7b9iHuI3Fwsy6YD5sWtv5uhwsCM8Y10
xqfRYgGsNBbw1Gze+bSYlPnmUlRvqsIH3djzPk2jj0Sv9bT4zyIo7fAGfaFNYPJsx5SBN+6iHcoo
zRhoEv7iY6yejTGs0bEb7fBhkK62IcO1ckQLBhqHddV5+xh02/b10RKu2rrYKXUOpl8RuHREEPO7
uKHo657RKXs25I3pqlFzsA5Uc9tv02ifdHN57PShTCR2zHIO7QzRh9fCySXsNwWKMcxCNoAduhdL
YG+dJCy0bVUryPf07GbniWb03MoBvG2B35nZAurCeuhQsfPzNH+eFUAYBTadjou4p1nvIaY8AFcD
chj4Dq4Bq/1Ntg2e0dFJik3kA5mQPb7B+svzVKBMqrCbdWqxEOY02xnVaZMsrws5K4b/1Dkq2wZe
8G/GcFMqZjpN8ldlGK8EHJyguh7aaEu5LAAR8u6VF41HYU3uMXKqEunRoI82qo9yUGvR8OnMnZ/s
8sH/JC3UWUGP75No+A6IwGSdL556I65Wreef7cR6Dyo1Xya8Po47Ntt6IcJGI7HXAh2nOZKLyUaQ
lSwJlnvLMOGCKLAah/7NsdY788bkBg4qlDLmuSoGHlLfueNbg1lNpvulxVU3jhBFsir+BSCMBB8x
TqLDy0T6ROPtNomxqfmd8xzI+pIIsASeKYQWWO+rZNmnMx5HvN9PE/4Soln0lYSEnCWhA4HO0nNG
H/ze9ofnNLVXZQWlwRktb7Ipjiyv3GZuNK8hf5n2gzne5HV9crOpPgWgy4jpyJqwfq9g48/VVP/o
qrttZu6dG0s4SyIOncXuN33EPW+TkBmnYKJS2V+mmV85iwlFih5jBBY5oTV5Yr1BxR+nrFxZdoyZ
V3uvMp73+e3YMhIQcr6kwIEE6HFaEXP/7tu3jpzeJVptEISUVOmvH8hPU5p7S12y6aVfTLGWpKxR
Z3k1E310ls5eTR2WOEfcq5LkNndikyksdO1Rcc1l3uzULUru1/GmJ7A+eTCzcWstszoSxuDhfRtX
QIt3vpv82styLFugAAx927lmOxlS823pTx6H7tqbCLum1ym0qvQCof7HN8AANmUdFstLYWSE0rof
BjAYL88GvEFvCxuZvUjVBSkzY1KQbErRPXvKiMMJCd/aCkjyQVZPrs8xs3CwpU5+DpzmLDkL0Kma
7E7jAw0yVxs/MFvOs+k5h34GZiKcayUCsERE6nsil37jeH5erIbkDXebuPrIQIYV3WP3r7091pd4
3WHR3cWu/vMQXZBsM31EjYWKyeTunDQvTxuEvKfvccbBNS9fmYtcPotRTRrjbRtLTspXZegp9iHV
iW+wEl6LkUnam74nI3kdNsTpchZNGfx4+Tx19o9qgivQw9E2+O3qgXBFyIMfZHu2IEBFj0tIYlYL
JTwitupO3gijKvxXPq8fyr8PM6c9jMaZKN2XWrELs13rHkEfgUMEorIJ9p54kMo8eqX6IfX22UzG
16zT/LYyPhA5ybdPnFsy7lXOjxt0+QUWou4vWWduK5nwENz8byacp1n5b4TCb/iuH5OlNdFijc9B
0mGmthw8MC7u3Ea6F6ikp97yiUyccXybwRvSRQscvySFNt+0BWFnUXZKhvzOIejFd4Jlr11MbF5u
33Il9mIg20AtVXbIR5q5u2lrtfNxFgmmIY5YAhKea0YvbsrEO9+m2kGTrTHrCgHQDcFznV3lZ2rD
ao+FPfuO4cUIZ1iqPW6AS2TFZ8T27yRrPWQZ/GvQyIhPHtkzOAGajdWg5nsPIbhjBv9smdzhaeRY
SIq/wkICHP2b2wcSX6+4i1BxDow7zZS/ZYKnNZv+6o7cJUj1vdLD32KV59oFuHZgjywcLSuvwh/u
mBE0SsYDn2GXKiT/HMvWKJplBVZrNaScIG9VbI5LhLOnMPNfPfW7No3ZfPVXApkJZ4GaL3D3vs+3
5tcUqRKenEbeuez+t8YsH8nSFWQp6Me4qU6kXjBylM4zVgVtd3BABVo1OWCkgzRyjfbHEY8CdfLZ
9fxP3cmrzjnNyPnCLgCbF8SkWHd7o27+1QzVpLqd8N9+q4I1S6ZvSyJOPKJre5rCBDA2VabmX3eT
KOBdtFFWmjM2ZMnRYP4m5odZOSSy9uLJYiJnYUkk5bwgmRVwEfs0tU17o2uPjsahblaPsYN4aW73
CeDnuqibQ1XxvFTx/BBP7ptMvzQ7GKbBQ8Xt0Zb5uYWCTfhZbZjfrdMMl4mzTbdohcprzPROAEfK
q4lTz0dsQsbJmZMPbXd98972+uoKfh4C8FSP030QBgd21K3pUhlRsFEcX5JxzBegFG+aP4jNYlJ3
p1isDNFwuNKStRmjN10Q3jBZUOOdUObaT16CoBD7srgKuwCsdkLAJYPAa9Z+RNBDSRAermCCW3sI
WhTHbAn0SqBvMR7NOCXDB2xfsYoSuqAwvVY2gwLpA3wsVxUFzxxo7m7m6kIzVa6Xqfl1neEv+l8y
hlKClp8Kozn5KUT9ooFLjD3aoY+caERQsUMxsqEjmb05MZCsM3nX8xPHHcLFSlLyDuo44afv+NSn
JGhCV0aEFpHD4aVturOy4nnucWoGt0AP0DIovulTUlyxIXDqFy8doKVYjswFUaPPgqhqMD5S1QJM
k63I77OREAriwL0G2UVEcIbSJrO4l3dPrkE6ZzSbzygvCDiyFVZpOoTaspmI0CKLxE28f8K4RfQu
8s1wkAJGsWdvRkNC3gmtT5XJrhWYkjTZukY8xA1oxNm3rdL8JIbuatU+SNpAWKguHfOoZN9tyL5H
fJmTGFsS+xeSAsRqLR4XU+9pcLAIpeIn57Mc7OZdtnApDbVf564tyTJYcKvWyYsnPXxcN2bG10RV
ECHhGljpxWfmBRHX6rS2MwIvmAzJEG0wVWEitWMiU6DKWXh8sj4D/I/Bch5MGQ5VdGd18Zsa5V0w
IQHu5/QcqQrVLntXN9ovw4R8BLz1vpwcomnILTfij1GXIADVS5mg93Ic8heRJQ8hDNOLaQL/zw5J
a54ggB7/8Jgo9FT+AUAqXSNlJYvcNbBeJVwk/q8v/b3gApqChIZZY8537vxkZsmpG6FPINcWZwIc
5S7ol3MbMeM0Jul50/SCGPkBMc3rQrDlOh+MtyBhtGZKxATodGfNt1Kh3w6Eu4/idGN56tUDlOoH
49AtgXUxdXUogIncBNmGRX7gefYgDnRvP+VUafDyVy/Kah8bIlzGLiMKm3fU9o1nd8ZoPsUofHh4
Yf1ycU5StiDzToXkcN9zy5aEtk4VX2bF8yQs3vCGuydYjN/Umc9N2hAcv7yXRnbFf9miwiPsUUwH
jOvblvyORibhaHefppd+2nNxx0ix8oKT25ElNBJnVnZrw8M8XNjyoauQT0i8h41FaqkTBd9+dw8Q
CDbrINFJs7bfZR2ROei4rQvylivZLoeUIjvUYau+dj7wICEdwApAAvhLh2IBH3n6RzGa4G65jXqo
cf+vwuEiy3hg/BvpP+Y2FtnvNDJPS1MeALCoDcRoIpJgU0zGM1E9P5Whw3kgXWDqeD3b/rtZ+jlc
fG6UqH7uO40CxKKp+0a9toh0/yPuTJZjV87u+ioKz1OBLoHEtFh9wyr2PJwgSJ5DJPq+fXovHMu/
f2lkjxwhMYJX4iVZLGR+zd5rK/Bgvd/czwaGicTimG+thloq7l8su7i6VcsM2XGQL083skH+xAy1
jm3w1jYFeVgOAtUuyvZwbt3N6Op9EmpkhWXwipf/Tw3Oz5o1i4nNBIZiLyzxnBZHZMkAWRJj4aOO
K8vxrUu3QKRl+VVlHveIaB8mYR3miX2o1ocwMS8L4FZkV6+r3q0i01BlubPZrbjw2IFt2GwAcvKM
NdJXc4yusbnoF3CQ9J176Q39GATxBROKyZZHP9JqTnBYBDdTQZBx2S5RVGCOet/fZJE8wOaQKxNN
Rj0OyX70tlnv/ir7vtgFSh/SorqiuYKk4okTOFFA2dggIBmr9fKtHTSpZcOt1/ThPdXglQyLU9v6
n01LIoXjjCuNoFO7GcyNAsG0uaZmvRcYzbyyOIleILjU4xPe8puV6mtqHwsTN19uxH8GfjuPKJo8
aXEolt4TnuaLqL+cenFHiiEEJ5dc7ch7qYILGxdYoPOMwSX4TBGfj7lt816Zjr5Azlb1TDajEtJO
5/1xu7m8Q3wILOHsL8pTy1JXi42sqcJ2O5XzvRxdBjzomFst2l3H4I7pbeFus0i81j1AsD5hBMGV
bMfeO4ssEhb88muIqo/JYNaWp2CjGzv+AT/30iowcjrE4WXFoMcxF4cRBkt06JTIGi2r4cPjJQqD
IXqrGV2V0VY1zOio8KBQSuNUjeWBYVG15VsfDIk6Vg4VJ01/DSdV7xletsxqMrklAfsgkBmvjHZh
+4f37iD7debrF9umw3cNeKE5jVzW2JijE4hrPTt2mdh3YyzvPQPmUJxTU0bw1v960yN4pIObvDRB
+SfGM4z+enijSoUO5EVv0jUIaBxfkWm8J2G+JpsAfIVdu9suQ+ZrxcaJPNpjPgbrdlKM1BbWF1oS
2qsWrWhikw6edogFZIwlOv6KGWHhHKqvkcVWcwSapUtWFeVQrZJyfnB5Bte+BwBiVuKPmhCtwSF1
p+hHlZQajD/uLDesTlwLpyJ2MD6Lz5R926pD0KXidudHM9YqG/2JiQ/ZdylXe272CJbTMx73TSUV
tR/T3aTWp9DyDsBssnnK74bcuoVFYq8t6ABGGX8ETn7IKu4vbM+DHPmFzCTcjKGxGcnfsBjcrfLI
uqqgw5WRi45NYvgNIv0BMCZCla+UFAehGOPVRTSupugrrcrf2Id4Qabht58Mp7ktdmIxiHRS/x6y
bA8oRN15gN7TH5UIeVCZkjsySzq6YuIv8LavAt4vNpIfbkkCIgJ4uMyO5HvJeHojBwDvw3hMzK7f
wqHwdg2rziRkkd8M3d7LvUfMW8nScaAqHt1NVKYsz2fyHmARTFsao5JVXo+ie6N0k2044IaIMUlT
Ov6dLId9nw3OMYuATPl5tE8ddauiBHlmRzfRyFVf/+0O0Lv4sahZQLmIqEsJGm+4ton8npcN69i+
V8BgIb4yb7MLJiC5wQ4OciYHMUBaNgX7QgK5V1B5YClcWoh+XMjYexK43HD1wIq9oXbzz4tHqRlM
tTtbzKvxcRHrUErz6iEdIwuvvkellOWG2oG6vFCPgO4dT0Ns/6nlcAMa82p1/nMPcVhbOMl1xLjA
F9kaA3l019YjRgwPNcoC7AH8u8X4MhNl32xxUiFr+GvR/A7i6kMgAutSFNcaSys0o4ORGhZBDtFm
iPBeAv4d7/qKDSZjiMBtFuBjMB/bpagbu/nTZ0SztirviA76WXhYMFWLNL2P9/hzfKrqowJlfppc
I94j6j5GM5rHXpFpj7znFmCZe9I1p4ydlH9qy+y3cweOeMD8pFR7slyMlyYbyOUFDFXBIORXl1Tr
ssPi7g+LiVx1Z2PxOivFvEBsOsvNiVIhGcyMyocwSFaO/+LV+IsbE3t/4iWMzHjKeVt1EJARXtz8
pLwt/KJVrCqfxt5lqtY5P2Cjzk4xlNhnXXBZr0Zh5lvPZQ7lQWFS9P7BMhZg1VHu0VofEmSYZfEH
zcR36kRgudUXslhvXZQWdXMEZspW6lCmE5ucPL6hPthbNnwRF1YQqtN0SwwPlAE4i0mzpw8yTn1q
nShw6Vnm6hLM8aWvhvd6ms+1Z17NsQQH1pQkVXj5TbpMOAp8BH2ZIC1Jr/TimFwUC6sI5xMslMrM
0t3IXrpzAgItCHxZtCnBnvYZQfnK9giX6ZxkuoI2FDvyNpnaD9YGsay7z1r/PrbULmSd5MvsanHC
FIob2hhRnSLy3U90r1lTpJtRxjuZqNeA3RKJIL88jns2cWidApjgbY3qXNnVi2kVt3IgOAky+CU1
B30uSMrgi8PTaFRXe44PFS9Q1AqguRHBSya8ZV/y4tcuGBYAQ29xhsKO90+1DMurtbckQbgF7bo/
Ja9+kj7EiqaLhbJ9VxELBQPxcTLs5jKJ/NGJH6kb16abau4rUlgkRh2BU3vbYm9ag67NCnGtLYRz
Zt5D4zUp2x0upqmJP+a2x99fjPuikCmGRM34ygyf+K1nltzd8+gbB5uyjPU5u84MpmViqRr12HRG
mkmUkUsUVDjTxI6QlLa2GNBOk0hiW+kL2KKFeRY+DV2cvQzMhim0z8GU+kdkWd1TaFhi05fgNriq
3E1pIxsUWfwEVaIDl8glmoWsxdiegTGaT/0Mfp21/pYVOZ41U4SvXb4YpxswF5FmzE4aFFKDeMHA
DAg9g9mipmgTwgckVAS2v3zpVnbZOwI39CYJGBOm/Ne5Lm9OEVTbikzF/SQb/UGnBhfjxmMCv4HB
QYV8dN379JG+Z5hHnlbmhS2qeatMdgEMoEdXjtkjBrlDEYnN4i/YtzlUwOWhafzW2HqmbG9RfKap
Af/Jlia1q3ciZZARVcyRk8qjdKw3bi7Pk122d7rkty4Hdxej+PfSrTBxvlV6eK0c96lVzUNra7BM
sXiL7+MOHpq1NDA6yT6ChId+AFuOnQFDakwTE1oohRQsJaW6bTYSgmE2Lr5xQixQjMtu1z7CWrnP
Stqfhupwv1TyuR+dxvBOlYw/0ClaVOQFbHyZd2thvJsjGgC6hWY3dCN2ssV3xFTx7GSAUZD5UxVx
+wrDAacGCGlkQoucBIeuitZWgRWLPv3RjNCHQtZlMhqGJxxb6QkVGzJlyTjIaf3r8t++YN9L2wEn
2mmooqAalg3N+piP0GtC+wrT9RZhMD7mzJ9Wy74HUWxEeJN8ZoY1boP53HlBe2084xv5KLZMJhhH
k1qWOSJ26thwmBGDOUmGGC59xIZXcSQjNyl3eVWjr62ovw2qVdtjt9WqfufMGFY8EzRoBAl7MIDq
j3C52B6kB2NurlG++JBNzrAIc1DezhFHtPEQV+NLNquMLgbsXf6lrSTeBYgBdkmf8SI0YHQiLzhX
7M7DRda6+HC60n4XRrzLf7TiuHRY8ZfIfx1cKzgOHlJDpbtMZl+cGaTAYXX1c9yIjvFnNAQsEzq9
sY54SfHi1hhOF0TTgaHOqszUjQYdZhFQf3R8lL+dX1ETSeJG7DxZ1ZJGXKURRCpE8RWzjSAorpXJ
nIhnGKbH9ITEKOLNm5zClKSnieOxVMOtiSCMWTmbY5cZY8+euYoZO1Ii3jKvlGgeQR6KbHysMgx6
M9RWQVQal2RQ3VkXeFn5NjaYzde6uKHv+0ISSr0Vu5+GTN8G9Tx1mWR2hQHDyYdPwUM/EcLoob7P
XIVcCtOAnUQs2AGdh+aXcGAyKdkYiJTRdOWRNx1nA/J65X3R+r6EfZdtmVij5mM6o6P3ngF1rD7i
nKlBGmbXydTbKUTDb7SSvz2C5XXHXhwDEQIOfwaVNr5HzYPpUpU7yAnCakdDhF8zcT6GDtCZHEHp
h2+zhNRBoYj11WX3CKX5YCj3E3CFdQBS2mkIbRXcI8thzALI9jQZ0fvYFW9hXNqHGhFThswwE8N4
7/BgcRPpfaMqTtPhXdTUb1rZu6EK4jtNvAKDDMwwnPo2OJorNoSQCcLnWN17SfA1zvKj7ZrNyNJz
ZYb8v1x/WWHE3YXI2n2mAx+0RfPuOYPcxHPwR+sjvmjeDxFAYc9vXq2QctmmhkK39+KVzTGteHx0
le6n0KVoyg2xKx8MqcUuI5W5Mx+NkJ+HJ4j9UgpAec4+bNhgsT0t+JHvaOuYCTxvvBMNsYhbgjjh
jjT8ZGKMFxvUcGnQw4LZ4DNmDRlkFvfORGOPlBs8K1auNUMYPNBB+Y0jCjU059yIGndlFNJex4BX
fAxFlm6R7UPJ6qb8WpXyalnsULW8hlXHWtwfnliqQtyJ4f/C2ztylJM9ogYg5y3SpE6FP5GLDIKR
xyocWt5GKW7VsKJka5JqVS2oKKUL9lGqv41J890HmGSc7t1xaQiGmFGpf8Huu/jFx5vi17UK493J
LBJDxPDkan8LB+8LfWJ/1CFyF3P6iukcOOOM+RAvbnNXsZ+i4vSb4GJI72IHpKLlgbXlazgR02+a
PQTwUIpsPbKq9dYKNlOZR5Ai+aYrl14lxX0bZOgY47I1t0EvvorIWgAqOZtTD3Bix9GcSJ7abg3W
eZZ4XP3iWAI8piQAnjExKJw2tWCNkRSP2joEGDVF9N5o91ejvqFZxbQfnnZ/Bnc80w3j1bb1S+N/
/C1e04U6hQLVGMU3h83Wcq1r3eb7xoQDacTJYxr1TxWh73fxYMFvyfIDv+5dT+9OYNLZDzMUnUud
LKX4k/X6ILPxJSebe1Mxhctb94cnU+/s0nz0xA8WZBjGsfk7g+mOsulRYNbHoyNRe1ru1rUG5jHg
u7CwUhILfytqFJ7OsoxBteWmUHeibN2gbQRxgVureWXom7HWfSFEaBb2W1jA2EEgjC+2tB4LBrmw
6p+FubONtF6KSByYOquOs91fyCxgLOnwFoxmSA1yvHbhI5W6s6G3mlGNh3dTXlCkpFjpIySV7Rxu
YMiF+LUfLCYmwDzzdjc2rlrjvn+dzfy3B5fkmqk5Wpf9EunRFchsHKZCiZfqrTWXai2N+iQnhvGz
KD9Sz32FpPRSDyjxoVPAwN4lsf8ak+BzQ3ySrbBbuVc7TZOHqqy+jBkzLh628t5jH9gPnKiOjs01
VsiXMCmSX378HUzfjmMb9/Tb57i3TAx8dBpTa3/osubwDPL2Lp/Ta+rBl+FMhn7qMxFjM7WQ23xs
OM0TKsz+Ic8WpEbidBc3d/z9YJhMYlosxFqkYNaJtWESXhzQUmPRKbDLz4T0LkCuR8f0IpblEJnE
pNwTt/cpHo91YlTbORH1fVw6D3WCxs9TyMo6XWwsCA93cGflch3QvuPf+rE1rt6Esv7cOMOxEqL9
NOzOo0ipLR7QydnkxmgT9umFmz4j8qgj8XFdaMkukY3ETuDq2yR1dklTLnXJalFhckSESMre1K8D
a+p+iqK/JpYPXjP0Ll5ZAygHX2rifJvefNV0JANFw7FzU2eTEip/NEtJqlGALWhIvmtLwNKMO4PB
OV/dFDdv+EUF8VUhytyb/XJvFXcy7yHlonRCc8MKlKFIX40DJ9vcrFLef4CK5R+DzaYMHHoSxO2h
bSEn1UcsAGjDx5CT+3koeOQW8qKZJOzCMwsbUtKsBzZjjcXLFmW2CyAg3bts+x6JenqIip6vgosz
+Du7FeSp6gzXCqbMtuezjqPUjeELDqzU1sRUDD4iwwzssmKcP3j4DV2rR2dwrVEyrUZp4Or2cTqU
jr1h3nYAcgDl+mYFFnGROXAnaYbXiPtyNY1inzvxS5WJrxT/B2t7vOtRC9S9xoO+hfW1H11gOrlg
Pz2Z7aFoLLw6HaTn2nR20s6xH078MaMg3pphcMVHFR/4tg6eeN8vSXgh1GAKYON26dYi9HKDO47O
soFUQbbSExHoIdyoVefh5daLbCMHTgwPrbDtx8bG5QuQr4ACILPyK5qRPYWzQ/9TvgwkiTgBk65a
bSSRkaE40VccUHp/JhnUET97ZM+WDDxEns6GdVSZd2Sj/55674Kc1VvbwVMHW2EdevU5A5y1srpJ
bbIyOnhkJ5DqAFTV89JDXkE05162th1p7icjQlFh5PdWIDy0vLgltYISiPKwjLmkgA/rXZqlb4kU
hJHd6aSkuyLe5M4a8blM0FvQKyA7L9eEwv24i2/KlL+mcQLbOVP5pRYgGMd7A3v+1USZQvMT/SIO
ISk4QIkOWpP+Yp9TPzQpv8RnQIivmCAlDU7/220ZTwkVr1PHah5gujwoYnc7wKM3TgJIcQl4Btql
NTEG36ZhbBMrR3pl9c/FCB9DN8YW3Qvc4XQk+9WY3zyAS4XNQtqcJXSrzoafEhurYXAw0JmcueNw
+htV/a/Q7H9LgP6vGO7/TOt+LjL+85853P8W3P1/F+i9+1MskdjNf/6rlp/mv3/3f/10/z8jvR37
7+vED/avxPB/i/T+3xHe/yh+/tHqP/+4K/Kw+O953suX/688b1P903V8RUVmIKND2+D9V563+U/T
d20fE4rpe560Sfr+V563/U/PsA3P9xlDKSX5+v/K8xbyn4albMNXlmUoiy+V/y+B3g5iqf/xj/L/
BHorQxk+Uj0TV4PDVN+2CDP/7zH3pm6bONLlVlhIokPTQA/Qu5gnhsb9HuOX3GnrP67N2VGUdv3c
zfa4pceOt8YAf15I41ranNZ+MXmEbMIbq3qbiKxzDLL83kMDxotzPya9uB/gv90TTjMlgthDpJEB
Bru9H+6a7sbDepwW2EGoJ6y7WN4OSqMhNIyR6d/cAz12fgLWaKdUAbaoHXSJCiePz0iutzRccuG8
EJaJm4bwAfysw7oBu6sr0gH9xCixTvnirg/d+dT4KkEuH3JUjepX5RqA1XmmSlVlm9lD71tG9jum
LYSBmTNuVY0Yz+5S5+h7yWEYi9/lGHYEOaMZRsZHkJhBHEudkPpr1le3RU2rRxsxTDA+WfmtHev0
0HjhM4IRJPyDc0lMfBXsrU69z74BeKyx6XJybioLF4BVVMGuplTdLmSJtVk0byzFB6RXdbmbLQLE
nI7UF7TcO3ukNtDRooln1beqrD76y2Ice+PNXsgHVUcum2SuiMlDrpmrrN3IsZ5m9aGnjowIzZix
CJ9jCxRjJumYITyLu8DDxAvoaGU2mqxHmwhiaW7dMGtOvgXaWaeC1VPc/lj+M9lGT4Lsw0PETBsv
dvzlTFrijmMYhzEWmx/1WmEOD5XLLEEssaf+8sFzJJ4Lwx3uoy4/C/LCvzJsXjQkqADhGKGcaEC5
k41DdOL8IMJ9YUFbqfNmfvZ6ireg5liUBLeuge90hlKXKXHHlyKiSncO3RJeFrhc2yEr911bQBsS
MEIat9r5Yfq7JmtG5A9AD1hdFPVHlYcfpIBsQ5e5SW1BLvBqWljRwnRhmax6FpnUk0cW3pizY2iK
cB7PQrN5FUuimVsYzc3swOUbxANJweuqTWAWc0vmnIhP1EjMvtsZIr0ZGesSJ+zaQD7EdBk0UPTb
svmWQc/V6CwySHvWT8XwXYWg+CjsvbFa0NFwevt7382nEzAMJJlDgfrGX9u2+4d0k5udD+9hZp69
jibRRHXmVdMRzdcBpsGTX7GUFNTCYUNbiFIebGaab0TWPFCwvk999iP6X7pJr2FKVJuMHslTfRnk
fJbAbCI8Twk1pBF/TfZ4M3vsv6nBMl8X6pJY421yg292cp8EHjz4RckC5gjv6LWQAWlyPkSZDKkr
Gw/3gWODYQ5QO8o944wUc1cgBh/Qj+9dZBkdEqSFrOJ69krPC1aq3s1pC+bYTa4eyd2Ac4c+epXa
fiEr+nfVug9uhTXEiH6ppnlibtXtYts6K4KkEQfr9jGVFPTUozKsjx3fMzaAoQ1t8accB17FZoQF
tyzhB/fVWYYJlkTLKJF2FcysgtBa2R25xBW4iAQZ/c6YjRvIGVjIS9AkfXTlu/eusHr4dTT8BKZO
Wx4ZSChocHNdzhAiyJ8rOXjwBkk4tALMWKrHwxwyCEAwVN5ldfuCXxkEiyXxnNlyg8grhcC7I9UA
4l/gj3dBRAcZNUV9GNhYsXlt3qAmMWIzBlgd5njzQ8khLMY3bJ2aDt5feBtg89h0fA54zJELoEdI
TBJyeGJymDbRD/MGiJ4d0+/cIY1pmh9G5unnuEwgJ1BmpiYeytBsv9GxdgN8hk5CmArgCoYRcx6z
5H+uvZ+0kj/sOyyor8hMW6gF7uSs/L48dj0yDuljFBvm44zIXNj9F87SG3pjXo+O0bFZWr9DK+YQ
K/RXfR4UY4YcAdzdmDZvTvM9dtH0YrrjpR0adDUdC7E5x9CZF4jXreorkYrtd8hWklCajWsV/cZx
qiceA7nFNvk0z6Ap1FjegmaAFzN8qKK99Q7OglAEO83gl9FWQ5MGvhcUTix7ojpVSd3mWdE+dztF
2Dj4DxuRfVSVtPBdRGi8IBKiBhpThIsAXdaAgHWcrApVPUqPJgkX1UdKJOPWw/OzJgDnJvjboUtE
6j2N+PUTiHtFZ47sTot612XgsIe5//kbJlFVBe7O9kzQJEBaWbznsJ9X45j6u7kMuiczqX8pyKdt
gdgcFIXPtV1+TqSY09MkLzaJpY0r5y3LTLFjmgnuczyWtQrXJgiX1kav6znZ5xyP47GYpX7EY6HR
baVV9tL3ENvioVp3nvMQ+fIjb0yxGWT7G0u1wPdtO+fCR4YziuzB8/CKJI3zNHciuDkTU0Cz746F
p9kd5CI6qkU15TDHVYsMQ7VPcgCR4ZLLyTDX3Y4iug2g41Zexy1KmOjDWJsVrgbZIwavq7vARmo3
0hbxZwE/sbCkM2Wi9G2HC+/AkPlQGEYjzW/NvzZa2r5S4s5iWV/CfY2YoI1RuBECI2aGHMuYMfQ0
UYccRHs3N3PfTMuHLJjpeyF77DJVAANqKr5yUREkkKMxiPAO41z0f9iXQT5qwvdRMQcdSUu4dF+Z
MIfHjGTbgLZ6JG4MSg0Co6aHS/wHRY6R/VKlalAxgr1lQ3ySmnd+Y1QHr5PwXXR5mxAAjB6OkNn0
NiAl9uWSAUDp+NFg5mC0zmd5MG14N53gpkJkc4O74OqbnKnkW2G9VeozdEdMIFi4wY7YO3siQ7l1
Y7Fvp+wwA/zFY26u8aSaK3YewLiy4tVvgRk5FtYY8Id/UjaohJ31/sHxm9WMj33v6+mrsfJtmPvf
kZ+rI9KBqXu3Aj2sFYrX9dyCMc5NuTFcwEQNf1EWUd4tTmcoIdBSN+Mutxt9mu2yPoSNuR55KKe+
K+8W4qAV5Y9xHD9RH0YroBcM+Y2eP5jnv9sVyw0PBImrWvfo9tzV/djvM3KsxggKezWZB6cKT4bw
NEPloDqHe1X3xcoCQb91x+Ddw5y1SbwZ/kPqfNgTRhOJu6uKonRZ8BIgHZi7dux3LfqeU+XhFQij
VK1LcsmICRI9hg33OJpcddXgZ/sqK574nS9DibxNEwG0rsg5zvsEZYLIkxODCVFLfzNO6Zn7gRHB
eJ01DFS3DkYMp4hFKUjIAZ10uEbnouZa3LQ4eo5lboUBJU66M5LNjIla01TegciHpzT+iFEA3CXV
bKwYWCNtMX2QaRPkaQWxdlVlvHQtJ/SGREhmNSaLBnTW9ZERzXMMmAcfDNLbwKH4Mkj8GfCzozbn
J9B2sek4ZfrJOI1z3u11LjY6oWtm6rWfYhtqpVUJONbsYth2xy7jwDHF/UUwZDiJj1q6MI1EeFWY
mNZEaoKlGwJm5rk8DLBp79iAJa3+lU/YcWQT0zhM9bYynXVjJ1SZseHv2Q8xzxmRwmk2soyArw0l
Ae9QYCuhP/E7e7FCme+0p8olNAHHxr7tMobDE3Ddgd36yV62oKUp92HD6Vc0ccwWJY9IlJb5RcZc
UGksXwxcAEd0CiunwBTrmOpt7peXo0VYkihA6lVmIFOfCOrFVcrSa0p2DQuT0eEHDCzM0DlupI2I
4v6QDvJ5ts90GcFa9Yrg1bp8rC1X7DPX+XT8/p07hbxYCCtgy1BYRhxArc7nkyIXUXTxfW8jcKzx
hAOQwcDP++YiSgyhSufWZgyCfmPoWq+jNEhPUxp/+SglNh2nGxGE9sMcue7OYoXIhIsUJLtqL4PE
rVceJpTFu7kpiJFZ5M+p6Wzq5a8OBBdmgfKcjecJzg3rN5s/wHC5ee7LTO+wSjTc0uZBdZZxIgnm
BUQ1UzSKl3hsdiHah6fSzOcD32el6kVF6Sc7kQbTfWEBzOGHjdZDHqNwUPM9nh/7EupheOxq+5yx
ttqzdnpMSNTeg/n67P1gb/EUbKIJBm4at4CVI6/fWf1wbpoJLkcb5mev8uXW8Jk8gYTv6CNxePed
dXRcdN+ToutooYyojgiUAh3vHIU4zQ1eUXafK43qj8Ik/4G9Q3BlUCL/lFAevSReszEC4xbgIKvF
00gO0pWUy3Kv+AktdqE1WZ1PvC9fnVjHANfGh3Rkc8goKzqSUsR+vErQtzrTPsbT8mwhu7rXtXmZ
5xHKVuo9/f0Qq29bVqRXuepR1KLcRDa71qqf3wjx1IfRR0sdZix2pxwMWIyqfooqthqaC5mBwFNJ
zXvlUGpOpF2VgIiZ+ObWlhGvcQvRPG0YoBNIuXQv2jho9k8oOfziPpAmrsMFDthD5mEb9ph6qGyk
WwRYC2mFe+Au27TML70thysJvk+TskJCbu4qE8dcH3jXPpTRlfd/a2IojUv1UjTF8DCo8F5mycEp
2DkM5WzvESUvy/X2GIwx2o5eVDvd5iPWLDLSUsnLDPWX/ObSHK9TLZ4L4mN3XFdcGUF1KVP0lDJG
DKnbDq+x46RXHcGBSDhNV5lwX3vbhMYw+xebGot3gZNyjEbw+02uLduZ3LUY6n7XTPFTxW97/PvB
Tpt9UPTOsYmi+6HUdGk9l/Jgxge2X+amr4st8RnuwUyHTVOQRqfDlvQuZc2nsb3Leh+Ekh42xAyX
l9zG39KguHXdelt06C/aCVIC4TLA4LFohCoKIROkGDZixhEwaPt12zjd7e+HYcyeWG4zGC3+pD7p
gkDYNHvqCohT6s73fz8g1oMh0pEWaOf8MqHZkT04D8NZzER7IMHxV6kS/RGOe3+0Xa5vSIXWeiKy
/Wx25IeVHV5ADfDlSKBPvU2JVidinMVP0PVXevJy1vFbh8EFLSNcZihb0dtSizlxjOIVL9AThCXm
MTVozkfDEe26BjG8MjpqjFYF0SvU4aMh/b2JFvhzWJQahidQHWQMgh1JyjJK1fqJhEk0SnVV0LoY
My4lNIWa3Du0q+4G2Q4L7SD5KQu5a2ORfeLBqoG5jd3OZofKollMB7uerO3kWsmJucASqp3eV6Jx
HtrFz5lHDcQD5MXHriZzxwvfif+AsOC+kwMSHab6NSIlfd17QfAiWvgZyqNL+vupI+EBZwbJm38/
rdsy3wZLVoxJbeqgSXqxsiba8WtnGw3F+qWZJHiNeqqJlOJTGE3dYZwz6GAoDyrZT1czL4tzldiX
0nG2SF/Cdyeg4qXbI50pwB3hR7X/go/WOxDxRzg9QrR12ony4FGJUrarfqsFyNmc0cIFudu8RgWc
s4nkbDUgxqxwDbbPSiGqszwD94vfPY3qoLgPoXmI6aGZdbQX9p8MhuGuEG6LEA4vaB+4t6xLnHOC
MWddagZHRs48CnrXoWPfdQyQ7zMu1sVuoq1qeppOc2AKZXcFb/qcgBw8iQyCCky7VgfmxGwKcehc
63VkPbQyRN4cCpmRLpDO3SkKnM/Rma+YCMJjtenzriRa1D6z4WSJXM9cbuxmyPfxqk3ueDQHUx0e
miB6Kvou+WC5cp1y3kLzrBDrOuJiTrguIIwtID7SQKra3KEk7pc4EIKVMBV/tNn8AMX/XrXGDFqM
Py0gcm4EJ1XPuiLYsYibQ5AGHAp+uSiUyTavKTWciIncWKFx97dYz6jx7Nm72rJm5xZCWPRAHeBC
SpM/TnkbhqrHIdm+uz/CnrBmkJrYV3V0TkTTot5eDDOxa16EjcIeJt+zdFT+E3oEjKBq2ym3SmA5
Db9NV5bPUzpiJpumLWFM2F5SEqWxShm7VMcPtiSiJg+Vv+/DfsefkclmHvX3HbK5IBbWWdTQICNm
eQ5SORpbTsnAAJAa6uBojaKEiDx3x6Bp90GGyq3X0CpJjzrAmtSXlH9SpIOzaRTaSw1/6BTIzttN
KF41QSSorPKJfQswMM9iUAO+jNwQAWEQ0RWEoeZSOQjnnczGxuVgMc0UJLjqMTVNfbadAG+mHLe9
aU0wPI1jBoL07JBqv08IskHmOyGB8dr+zCXpMqNE6lgkOSwd3pZnl7LxmVWTemIBfmVO5p5TRYXX
AHoaApVuQxmwlwpztMnOOJ6rUG3y30ZhAN2Wab8JzbnbdESs7sGup+ui/j0iVn7UgC6mKpN7r5nu
DQMGb8YQ7ruE8+LM0Doz+3WqSak1fadDoqo/Deq0r9Si/rbz5rMPuuFiOOW0hvDebMlF5HWZG+wo
Lak9YZFDRwmtdZKjU1Sm8+0bbIcYiIhdL+rfXYDQjzx0vhWDL1bx0WmIgujUQS+vA5MHNrnimwao
4cDIg4VeNdP/ZOm8miJH0ij6ixQhb14pbyiq8PCiABrkTaakVEq/fo8m9mGJ6d6ZbqgqZX7m3nMh
UPSFgdpYM+QC3Y+yzV0iYYzvNHdf2/mcBaxqU6f1bsptVv4EEDe3g6vGohwbeXvo0EczlDJBU+Qm
SWsbW47zgc6VuKRgbfflpZUVIpqAnb4zQIs1hX+gSGyO9CQVBnn11NIwNH7zE9ZWfY1TEr1qOL6H
OZDYOhGb3QWm3mvNSDY2wdOSe0mwLJG4crEq+nW6RyU/Epk7orCagzdHotA0cH/d+s4ezvbQHWQR
jOvJEfyggR1v65CzxGLFjWJzIXn1jMSqlKTHpterYViwKTMwbnbTi/amXSdWBsjdv9OFuRd+G3+g
72aqu2D+kvLW53zGLIm5psurbBMkKR4h7KvnoFbnRKE/aNNTq0LnmVczTN+zeh53DBh0O+VnLhYC
fhZigQUJP+i4qmxapj6Qcp8L3HFgEbbDhJk4nCi+TFuVjJUCsmi7Zwu0IPThjN3cHJHWK2eclMnC
TNAPPMUsj3t3xVblDSl3vRm/4mx0t5EYHTp2fn68xVg+g1ud8julAOqlkKb6MiUjlJyFu4UVnYV9
enVBh2zJfHnIlgKW/AH2helnEeb1LtI4hcgWPkX5tK6Mfjy0BC+oGQ/9kFMiBnN9LTs73QYhSctW
TSUFdIo5WWL+i2fOWRT3ghFgfUsrCGczyomtteCmysXSmSAamWvPvDgOHOXORMaU4VtNPfOn76xm
Rz7CyVzIj4yV8VMIeGASbntMlE/aAEsorOqAp31HajqW4bJESdYRR+tD31pFvloitzwESBkqJJav
SOF7st0dD+Aq9SoQyfsgHf607v68VsSr2o4ZtaW+ItIgRiZr3MdgxXkzzWcDA/rMJoBpPxBCg713
jZSysIVaRyr5Zy85FxHGAAP1NoZYaawtuFataRG3mnZnxVh7p3V6arqsPv73RSw8BoiqbJlUeTO5
xXfebCDi4biFaJmsydbqSOG00Y8FcOYQ5sETrFd4xRmvoozC1QN2nj3Zjm8erE+b/GCHuIcWA3o9
k1QLIcOsey3bbG9l9IoWaUV3tgYJNYy2WjGvpuuBqnXUM71xUNLnTh6Wuo5lNhMlsaf1RH/6kKbF
eAvZ/TRoTNadJeH5wvqSJrEZXSXwZYyOgbMyvHMrzZlPLWv3rfFJ7qMZuiygh+ylKqjcRCTegf9U
UCFwegN2zHjjak0W+Hw1FX7fZAheAYnTkrE4IBOgDO7IEg13RUg2maGBktpllK5hkW+zMSawZxIg
j0ZackDB5qZyUVh7WRFfXG+ZYiwx00Yhf5IFg5W6zi9jjMkagX/BNttK2ZzryIdf79AsBcs90oXr
0aTKG8qAHK4yeWX55rvhRoQYQGRaO2sPZOWKzdzaJGPw3rMfUUS3PJnzt6jbe7KBxpXmsiPrMvib
uG4Puhw+mzom8ILL248JVIEAfJ2oV8LKM7ZaowsYqv4Grahi7pKb19G2uQydU+VEP3NefaeFNZ3m
Mv1Q1Hwbu0b+Ydr3yAjs7Ri45HISuoPFtyJThmTgNbbl7K4cmOR4lYRyblLwWbZgW/gVO+1XN2Hv
jsyi2bhTDkPL7J2t4aAd7gr3TXLX3xNB/k+1GlRM3fwt/1sM9Acr/JEsGXkBCMGa41uIugSachTe
lbxXm1qGckdkiuCXZKORhMvbMb+QHk3IE4QxMvnECRqihTJYXXqWk899T1HaP825NazyGZmDl5E2
k4C9mDmM7ZSSiGqXrt89+IxM4k558OMm6tUEJDufnxl6GGILTGupfyuBC9yZo4tWY4CZ2gLp4EJc
qoXhFHauQu1MzlBKYk/EgCYdE7FtwKNvIjW//Pd9GYS5wjJY8lCNc9w5LI8laLssFPOh0HGz0Rmy
3jbqHkizXc1WT04tL+MdZcQz5du1n+WTMNRrCeCmBbR7hKOGD0il6IC9g+UNG37QeTvm5MVCAD8B
L8APbPAruM17zO2vjh2ad82U4oFzGGi3zUYGjJym5ZIYrHXu5a/FJHgkm2c/LR8qbdx7iryUIdRv
qQdRPbt3a2bGMmqv3pJtEOep4lCrYRMHA5FoTLBz0L53AVnCbrSu7aNy/Gino+wfJKV3EOw7JN3D
dnCjz6EEWmdEBGqmovpEsfPXuBTLXRs/F3HocVn6iyoM1xKxGNcKT6/GYs7M3vu1k+FpjDzk7NJ+
RFr6ivuZn6mnWo6JZykz67zQs0HVL0pWdlSL7YWGsH8LI3mJDeyoulOPA8qrhUtRbon6sVZuG386
BtpRxwrKjW3LC74GtqZT+IxlrDvxhrdWCLG/p6jtZ3tDa4dVP68OAX5HlhiRWNEUkGcaTFvdECdm
Jdw0jvHqgdRgfRQT7uNPJIRnL/a1mUoeJWDl26ETO8tNsFLhe2omXJgOXW+alxtuABR3ReitA8P+
m8BnGwaXAr4V0PPVFqdPS9plJtdlYMyHdMLC41i7QYFWYvQj7gIFGihDC3zqbcwrQUYMAMvEMVPv
gxXJjWkwG05NewPgQ2YfjTNXZHf3J1wCpyAnDtBL0IHj5i/IcDqPorg2bbDRJuN/PchdZxWUS2qc
sVNapLyg/K3o8nogHmu7Iira6YLPxIY4AQnkoEd354bhv9Qb30lFwA5pkARg+N/UuPXOdEBfhOZw
LtycCJuUCARAFB0zGIDePbQ9RYwHec/EIREduXVFiBgSdWki/BcxwVcZlrDnKQ/zTUbeWm4QiEG0
YbPrIpS5IkphP9eVwbH5GloFUdXktQbps7Cs+MxglIJ90ltUajwxIx8s2zfTrTEbR7vL/uBdBWRW
melRzkVw/kii+cH3FYhdl1NutNizF3ZDOR1gkVZh3Z74IT5Zhj9Xk/PQG9Wnqppo64Igug3EbE10
eSvZzcBUnPhnbnhgEGtBZizy7ugGub11Bj7ppJq2dy7xjCFzDmJU/mUlLAkmkldm9nAfTSgxlMWJ
mcWbLg0PJIaRH6KiV0PWPmxYGjvlxhdMBjh7pvFoltTw2fCg4RPeZa3M1n3G8BgIQ7xXBD8CHIGh
sidXoFmz/jiU7St4eIPJBEEMKe5DNiGWyVqQjiJfqDZmnZ8N443u5VZEPITQZ4oRCItOskcPxgw4
XxIqhX6PFClBU/yTAxoDD2u+5v5wIJ7sNNjR72SEPKpCXzqyCqglE9THwJMQT2LmvktxT6wC7hU2
s6zYfdepNqH1hD0YBzGus5W621QqeFisY4OBVdCa4ntbEkidaJ+FA64y2NDNgVhB0k5KstkyNgll
6hnreeLPEEw2XRvSedvE4z0kYKglKJ4FCduoCU2T2ZVfgnyvzTW773VY8enMGzQUo9NvBuyoWPfk
o9E4kPNaTb69JGVTpYSckQX/VM+2XAM2jQT7vZ65Se364pK4PlfX7Hz/h+Mssy8zFh8jIh6SIiYY
EY71WYkI7gerMHcInZNnY0LBX02ce+wQTTUn2G6wKW6KivKxnGcLh9h00CHFYqlRIzRFEmIKIbNN
L5g+haN1lcfCgbaT+yvH5n4pAifflLCNOaQyLG3tuEnUfEAGwKKlKOHpBbM8Tj4AM3MimtNnztIG
XnCuclqd2rIfmcbwHlgAGwMrRWpCgbW15S6HR/bIE7ipgmOZ6/nVBediWYiRo7J6yJc347+sorYk
lDASjBEG9mBHqxseoqX2MkEC3wVNz3BsHrPTf19K8umP0Dp8JrwoHxDEsEVaxQ2zSqJppEKxaAdo
Bow8P1ZBswBsQiwfbb7hD/M2XpWRLM71/NIhdVy1DsfCSHcZ+MBvQhydKL/K69B5B5vtIbuT5B/d
C8cai69DCyHbKg11d2mqMH/rk8pDqfmiRPsyDf70kPberUF/tAbipVHJE9eD+q1+7QeKs8Qto9V/
v7QHW+96c6w2//0yRP6IgUj/g65mbYYAJsOY6Isfjt/LEoDrv3AOk+saL9qGlIGhZlwbcnx3F2KG
HQSHdMHKmcMbzEv+IKuOD0bKUWGar6Y1zjuyHJkOhFQAJGgE97ZRq9dhKE48wdOtzi31CsEmxvS8
FP7jptDok9O2yK71VG0Ahe07Hj4VJLsUMgozMJntklS+4q9/FO343EJlbrP0mfy+ZOtP43fvVMeZ
GY+AQvHCXmCr6zZiCTf/WpZ1DSWgf784qSbnySmWsWFUXDVT11hh8nSoKkcyQFfC6x5QmW916roH
A9J4J+1+E1fsQopOkcuTCFgJq8ievmIBHK8MVrW22Gby/s70PUbi7qyam89nZptobW/tiYQn0b/X
FsathnBFSG2Etw0FXbp7KCpWraxnqdruUBEDh5cc5vRG9R4byipuw2Q7ck2xu6ZMyRvOi5kTsire
5xzPt0Yr7oeonYau3/Stuaa7r3aGQnPcFOKD+eSnUSzQXhgrs8kifmwwgqi82GNEfc6NXzL9sAUG
UYqiQj4mrXvA5bL38wjWCr7Lpk8+smJL4qfYACMiFLJy20vhsHOyQ+RpyROx3zCE8CGDXBDvAM6y
HccoUW/RfCRq/KnLLXrAbtnOJFzPzE9XtYDj1OORRFicPLeO+1vMWHncGJKSnwHWsqG5Io5ZjQlZ
WxQ6OIbsHlN2c7KT8NvurW/TBpqgS2sjW2czwBxKQvnMaTNsgJ8bItoARqDLc6nTKz2zcS3bbV77
97kexWqQwwmo7W87RVBaRfCb5JGzGuwsX9shL3M0zLe8bQX50ck3cHWUIfWrqD0C0PEeE+o5MKUP
GMkaKCdESC8XGd3B89wPXhj6lA6qQASDGE3GfE/jFo0xkI2swhmQsLafa6e876zxYcQ0whpteGcg
90WxgDYBukjRnzLyV32Pc6IshomnatWhvA/EPkH3JhUdgzeFxjZKhHtiwErEIiMP6umL4+lxi4qe
rVG5aFb8EekzWT+u5azqwmFpW2XO1hzafud0XgIWeQnYZQAVQftlAwlD2k4WUj2zdCEmVJz4hjCa
ZORK+e3n3NafGio5ewhjWHvpA9b0S68Xkbvh4J7zRHzzIUOPTiP3BWni0xgs+970LdENLLZkPNo1
3DhPdjvbJrGATJhoZTuRgzDQ/JV9ZZPXNOA3o/o1hvgAfftiK74FzS6ZlU7zT1Fp5Eb/SDXxFJFg
NBslm38A3M+ycrZDSiAOLpg1G+V6jYZEHKWOHwH/NLuUMV874ubJO2eLhV1dGDeQROvw0YdK/G5g
MzAGYLYTdcZrBCnArA1/nTnVGj0Ei9obaZgYXlr1KWkHIRZ1XwDCXAYmaDQhiZZALEsI0Ll/mSG8
Ajb4TlE0IRXGFJs4hKob3rMX/htq0o+HPvZ3sRc8eb17LgOR70pUXis/v9DDA8bxHkcgJYlEJcm2
Dbds2X8Z9DtsXsfHMvxnxd6lNZOzxHlxR3XUb+02OOJKKZbkJPduh58ZLHZQm5vQoAxhso8A3sdo
vvieRr6lknw1VrH+ZQRH4C5e2tDpn8jRWyzyMOPY54JvDOkAKT1H0z+RMAIQ2S/fOZOJ/1JQu5DQ
aiIbWbUFFPHgHSJcbHGMx8AePAQLRfJNV8aD6tXH2s3uqxHQq7+WlvOqYPyqyi4xDtGJtk+ZbaHo
wK3W4PUavbU/eARFj3tBVACYUIZW+BOx9SgKqdBDYuIE3TnqM1zK2LjzfPhREzpjNC9LnqD1Bmse
72VPln1bv3rML6qCHXlrjghNg/kaTI8g3J+DYSzuJ00us9W2e810F5h6skPLxiEPKRtQuEDl0Pzx
U1DtE3V5FA3vr2Oex9jG/iCwmHMevQMh05tpcanMmiEBQU169Hw2uMVLibl735c9waR0bcAGlDSi
DUyuQ7OEHYwxFXyT1kx6FMaxQr4zucB7pvIHJ4exGjrJuiozZgFuxcIVFaPXMQQXiHKSbnhChoWQ
EO2wLXZBr4mGD6d330cRUmdIYq1XZjI/HP/3bjNlsJsnqGbxS0sj7SqsVx2Qp+Yx/pMJPw1G+j8z
HE4zn9010IR3o4qqc18Gz6Xj38+ROuUuc3QUdkvOyNmyUfVSLjm4lFc026z6LGZvKCgpurZp6Jrb
BlGVzZFyJ4WfnHFhMib5CIOMaQNhWUoP7HI7tLLGfC2UPDEpc8l0FnvGac0tcl4q9PN30TgT4M1W
pOTGEQVTQ398LPp5Gcymx14xMQ91+WDa3bZtWevzcL85wbZrcGHpMWMxb2zOdst2Ah9ve+jJ4mVl
41zjsEnZ/cPOKCRK7YSI+sc2DlyasO4pN8S7U1cHf7B/wqQcmSehjBRccSajIGW5Hujb9HlQwHqB
/w12XmytBtCNnsxk3ang5EgP37ZJ0LSYtb1PU+oVXR1dI3N22GdrC+mRF1XvqLPyTTNFwPCiSxc5
DwWJJWRJKMg9bssJtnxBC5is2Aq3q9Fj2jKF8VEO3XAIJWEciesdU4QQ68rGf+kpF7788oUXQCN4
A2GI4JDSJfeStQP/I3Xyh9GxMnpfsiPpXxvIH3zxrRmYjNsQlRmmmkJ+qLc9H6ytb5NM1eF2NmXZ
zYQW8I85MeTHocay7aPEWXemYePvKig9B3K8zAClIZX8E5ucxzEbyN8byv9/mZZfVjPfVgsSZdPn
ht4FSXkpENasGnssV84kmIahS6sPiBugfhCcY6KbsAwH7oKlGViH9GN5OP3T0WRv4nRZZNf05+NA
iArTzN6hv62HbQ7yyp8fk+kXsQHRTNn4lETp0SGEs8W6jbWyu86++ZAzZpnd5pCBLUEmc/JQjUjI
livmdZX1Y9QeMZCC3Bu4sDDrep/ZazA1hxasUOJKPNPBseXuW7UoKPA9+2fMeClZbQk447CX30Oc
kR3F6rvhwjD8Epx4s4dd1myMD9ft35Et8Xl2OEiLEKswNW1WsjKzsVisSh3dlN1wptP2NvGhisp+
V9HRRnxIfcd55yON5obv2C/2dZufNdtUPnikYLvZixDQ4BluvSLP2rl2gzi/NfhrE48jKW8OlCNi
O/bpOnLQisXgh/QMyowwMJ8+2RmXrZHL52LpEKXaRgyHQTYQikG0Fm88A7/7uqxB44/eT0gjrct5
5ZqXIMG0Klvz2uFh7w2cLyOl410SuntHEexgcuA4RbNCuMnefnwi3IqAglKuksY6lDF1FG6KT6cZ
95AwcBw75QEtC+0MojXtPNcahfxAucoo7Q3HKcjM7NDX+GO/0DO9JjHfcW7RJdtu+GMqcydh3Qbi
pH2GcWabPhiwKVGd8QBYNinuqVNc8/m5r/QVBA05pgRAMulrcY8Ay/QjWvaAlbAdpajb0/LAHuYn
KmoOTQu9rpkZy/1aX9CFvhfEEN7lDERsuiZ3T6gD71xAhu8urXBsyCrYw5LoaIuWvzxl1u2O5e+S
k0nKs3xK2uSbj+aDjmuSX+IbAjb2lyBvG4ZeDM2e+9b/lZH1aibBsc7gBC9Agzlq3zHJLGu4l6ai
kC3k0XXi55FB5fIvgy19qBwSULPkSG4svpVlUtpBCMiArdvjOfA6LvIQDdWhcJqXslZPNuQ209Ov
gKLWIMWQmUsKVHugDbC64jpP0Tn3GjYlVY2+MVoXsXrqOOLKlhAq1Z4nhYGawxrkYHk1ChjzQ/gz
l9xwASOBVLGX6LoW5RwZg0i62wYZV+EMgOUFkenIsfL+WDSJ4HJxvxwZ/oDSJj3CR8ifUpF27AQq
W58DM36mD1oPOiOpbrGyAGtxO71nmHuuauztQEmZTPcHmSfpym8ZOwjvMC3C+wH5Xtu7vwQfftph
eKv5PYha3wOzGieSHeww/nm6DkhmHer8ke3nJP9lhuGz/iMnKHHrY56XaNlPbQ1xLaG/MvwR/h3O
wzu7m69pb7z6b+Q7/9OYB0QZwR5szz5DAUy15yUwAmE8B+Gla9Lk3JrOtqg5C8LOmjdjDLLc9/un
sJTnLlbfgZ2dMo4TYZcIFjDGmAFNKfs/mEK81s7wtORhV1X7JPKQrZWdvTDr203afWV2lGFJTilx
ZYViXiPan+T0lAxFsgqmCn2XcctVfiwdDsOe91H7c0SLx9p2yvJHEHYvQnrfxoT/OrU1Cwg07bEJ
11lni5soJBlx8oN425mxD5L4M2hZVqbK4mmkFCIzjM8aMnWPPUvel4fQ5RErp4J6f51RCbYohlIy
FNeBHzE0DlcEUS9J9zLf4EE4ostEfTi1L6TXYcMu34s04FrmjggUP0WKWsDTHpHTWGBEO08ItfuL
BeGgDFEeC/9+dAlQUwKyY+IyvkpKEwKmPPWwjzkIp20OeaUZ2G4lIZgUc5BberE3sP8Xr7TQNlXN
0QPExo/920nrD24qnAnYZHRxN6bqT8wyDjberM6e7oJRvWZl8VDr+Tx35qsxEa9SWFiCScMl7hdI
ZwW32QdUSXv7nM8YRQiNZN6LKGGJmLXsLbFIwOOqz2n68u3+KiRzd4zNOHbLPR85RoswxBkz6yLf
20G9r/4K3jTc6gwpfcPbuN4IBN7lMEJThljN7a5KICpV8sLWn+acshZRSu8aQAu6BAzIzF/CJeqJ
8DeW7VugnGOoeVQz01KbUQxfpNC/k+qG2V08LllrSgZfk89fY0zOkRUcl+5ksbumZbBd+gF7+Yt1
Gt4MqbhnBTlg/AZCLkwe8fzb88QaCPd7f+wPlnuWHWoEZ+yfothBmJt+eQDY7ki82tS8ZXdylwwA
dinOGR7HN9V+JXnN+jRGZrUYAgyneEiChg1NCv2EsCpOZVSngmOFG4JXoEo+awsLHCNw9KthwSZ8
du+BM7x3Rv6SwbRwx69skNhG+P9CyATMxJYjJ8j+goIzR+d8RBrxNRWa5Tf75swd0YoF97XPv9Z3
5iox9IoZDB97b29Z8tEXLK3mUiOotvbCgjjsGSdRIzUeoukVQBfwiSY65k25E0hw7QGRuuf7pwGY
Du4R+4Mw49vgcUSAAn4lDWW4gMe6FxGSx7oZLkU1+duZ4BGjl7BRhkfX4JUyPJFtenErEvOcOAwF
sRs99aH/UwzVpzURLduFH31Fu5KM7kdsfjc+QwM3ZK7eRiViXi7JPCG90EW/jw+J48xUqLYrnOVD
fdRV9M6+MrhzTcjA3fQdgyY+eKH7wiriwY7Q0xsxRnW8Xr9jalyyMKexJxoTXvEf4YTmqrJMHFel
u4ewdZusJFlTVr93MeKyyYw+Joz1UZKgLrV1v4mGe2LdwZcn3XvZ9zgGfnPoFTZ97hyFXxICPxO6
AnEJcACW7RF8MqyCC42qV4bBvru1cbn08y4gR2ztInpld4PynaIW/bOF6b5gEhynwUOmp1tgVk/K
6qY7VQLlIlUd9kl7bRRvd+kyvysy+70tDEyQ1imwrA9s63SghModUuHsPCoXLAQfVh/1Rzd3t4y+
jY2s44FJlN+DpEVbMEJ2j/J6T8xY8jdO7q4s1sK3u8+pAU4d1C/ZLH7NsXsP+/oFrxuBK4755vOR
XU/DdA2kddIQCB9d1W35cCR0nTc/VsRC5gXkCtDdowaaIfXBECVWngZtumt5T4A1I4G9xqHoGJeU
IeLMs43X0lj5XGmcuBT62iDeeQhQg+SeRFJU/gvQ0O56aa/hEjOatx/Sxtp6I0VfBVgdESgxDKJ7
8AfUiYZu4k2bqZNbGVyfLkIoIwNvXeRbYqmn1eAr7K/RhqgAKIE9d/iguOphlyPunTaDKYwbwini
aImkHh304l58npUirIRbNalQcMxuJq+s0l6YDd0ipI+jFxnHPkc96iMrDonM8h5zb/hCRGE95ApG
Wx3129hys1M8826nUTAfMvMRut6uTizrrS+OTQ7FxraczwHr8r7I6nsMFCngU0RLFpukqdb+fdnH
/9IZiOtYr6VA+cOEncStVl8Hf34JyKMM8GadYazSJtcIkg3caLL4i7PGAHLobLpugCLph9diIrwj
l32Iy/o39oqaDy4uQeGBGWrAWAt4CS2dVwdNcDEecunfZyh+xmzKjhKKW7r4HDr0tywOS2gwgGMP
OXHTA8XmUPwJ3f8Zi9x5GKJj4Vr5toMspaRF+snY7RnGX2CV3Akf31vX6yeT2rgdeQXx1/blWwau
+cRtw4O/GJxl1wCy9Is3wXFceDsjNVmY2nAea0IIczIa9iRSA9DoPYiWHoFfQRYe9OLEFIUi39kC
8lETDoNoE+WejXKrNp4cx8CZRQFQIVpnjL6WXv8N5vYHCi16S74rUVBup6ztiS5lrZLOEG9R0Mm4
olld6RS4KBsdwud4ei1Qsk7l70y3uljmA6+vsUYnkm5zFDfgNz7RDKRgQvz7FNzFXWej17fKE8/1
g5txQHiDS+rtQqVzBTUje7Lq5HBW2CY1YaciAM3hT4yHB5X/Ywj/+2lMzhEeIBRhliaMG9Wb78XM
p4p0m3b+IUqNejfF428au6fKgJdSS6taeTBWYm2/RKjI77hEqHdCSG5jvKcBfUzKmpwFYrDWRXdT
BgWipRRqhRjEEnl485SVBzD4TMkm4l5TsIOnmCGauYWbRt9UO68oF/2bFzlIt5D38pi+RAu7NTRb
orNqASejy76qcvr1Ct5eCgjmBO3EwpOSupmbdUF8Pa41A8Bjy/MP6+iv8mX0aOluUQh/KTt2iD5i
j4nAhO5YUT8oJFy+EWacoYm/MhlYYAri1snnaOPiBHx0ruTpLBGNXP9YIiDOZ/NLYdEfWKoLdmYD
6JWY7n5f5ak+59oFFYRmaSWxIVDx1wqpQ5g9kI+F4dNeRNYpLfE2VHyvOmJ+5ypARH1za8bqZqr4
GpJhd/zvy5wHz560zL0Fp51TjdQXbKBNii5pCbhxFIh69EgbcKcWo9yu2Dish1aFE/6VrL9nz+2O
/lxhbQkhjYSB5KN8CdlgHpuhfa68uFpjoefSD295wfav0DigVBkiCoa5QHUYE4KbiotA57/PWcIA
jOaK6ib96Vg1UfAkJc8jtncGbGddiugWZ4Cz5oBnjWXXsyOmt9KpbIKCnyxPOxxcPdIop2YYisJt
YC+J7IOZgHWLZAXx0QWMnzEyS9m0nRL0Vlypg9q1ytF3jWm195gmTXp4vVYukkI/N22kb4V9Un7+
PQpWtibtEMZsBWYYqQjZ72DlEocnt7Uz4w4EcrxF4ThHsEfHfmXWhTxNyxe/LYnRLdC3jgS7XEYl
Io6y9BDqrj/991tRH84Og4UMjRO+gLXqJ+ZzmGAYJuqLdGAwInmF3vYBK2g75QlBdEjP77KyDzZw
HtkiWbjJVDRTUXhIutqI87atQDIuI46+C+ZtMJxhVgvESYBpDaZ2EzyBxCZiXk7TfQbH4BD7urt3
c8BhQJ5ZdeTDCkfWKSrVV4AYivYm6o5h0z10FmPD0IfpIa2URrnMtrJw3lLsqBeUgiZjFGKUVb/E
yRTP6NLUuhvqL1yS3l129RlIrEfmvXtvHhlzk/oZDJ0+YI6dL5HjvGkyGIoumi5uxVijDRW6PZsp
toFqZozrdu00CL2SKn31Ir9g/EQqRP0xhp3JgllFWzXe+RJFlbCychfW5lsMvTlMZb6zG99b0We2
HS+NbFAgzgpPBZ+xYxyz0zAhJ5KtNELVFIQpCJU+tGMvTpJYlIN2C+hWsLicgaVSCyWdFGp83wgR
kZ2uBYIlOLzGNWqTF69V2OYa5mQEkS3XRz5jiw+KD+zFH61vtLc0YG6jZfOBxNGjiNv57cTaiPp2
zOpwRxDXA/pe58d36kfJPA3CUnsg0nID3bxEjJ1t4U4GwHedCamcJGsOPR92j2lvTKgfwxTNcaUT
zNQNrqeobXL8f+2bL2FLEZfNbK76cGXwnSXAVQD+HcBcTfdOtjAbi4IPlIO1CvKrqlkONH52STqz
2UV9TCfOMNvkXHjnxpi4WMt5Z3bG9B5oFOQ9BObe2UjBfyaF+WQL695vg59WGP1rLRAxoH94QGVD
s+2uRA10GfBov29L6d7jnKb9M4SAX5uUp1RjxC68uQX7VHpIeETJSDXAC5HwtDvkr/ljCIU3rGE8
eTwvZkUYsqBT5CV4oWVi2ZmauymJnX3ZVw/uPDMVv3Y474kS88IHA0guNwQRuEDkcLJnp1CO35E7
DtdUs6M3g700gPkHY/bTUX5wlWOrz9OA2ddYnIJlqZinExJL2uAWRmFhIeGgfcElFen7Me5fuOEw
BOW2C7c3IcEq/eXSM9+6+MkaeGZrjNvbOmKpEtgNVHiNZyKqwPYDpiNPasGyNvJGI4QVa4pO0OyR
Hh9d9pv3fVhvxdyIlzkaXokbEE8eFAhsq9m8tu2TRaP6ohBOLLPTeY8W21SVuBodmRH+MKINrcdD
YkAiNjJUUOTvEMFORKzjdoSJFnobkAx2LbLxJQOREPpQ/LSlskvn/sqEsX0T2vvO8VdG2NQoLqaz
KFHdj+wJ8ZGm8XZcLxrQ7STlUcwpj1VgUpP2/+nQPfVBmBpO5Vhj9GUdl3QEAJCkik8JhxUIQhr6
ntA+ElWIqVBhuLcKhdCiJC1Idv2nlzEQizySc0iaGLucnDheuByPCSOSGWCu9FbK7EgCKUfaVexM
s2fdWoirtF/WZxfuSruPbv/l1inSAmrF8AGuygXGLYTjmVlPOBHHgqf/uYlzqBJcelhPDkZtY9tM
sSaWj9bU2+d5+dL1COdCW9W7IH+GjrfSjDfWRiCrLXc7SfFsv9y0wvWVIBMe0XmpIVumgIwEXLkm
99ICU8S8miCg/aT0zp4DGvaBiVEhnH+jF+g7p2JHH6EXkyL015FnQyvvgkdbM91C53zKJtABNUzM
jU0aQCh0c4jN8RV64rnLqReMhS9LP2wRKlKQT95H5E0gyQDcQSJQv4Csh+5/7J3XjuxYmp1fZdDX
Yolmc5MEpuciIhg+vc8bIi256b17en083aM5dWq6Rg1IgAQIaJyq6qrMiGDQ/Gatb5mHsC2PZkqQ
OgkxGkLIlSUqTvlpIhFRh1IwezNIf6eEC2HTDFTjLkbfeGW4+uWg8ewoZBdcw7FIlphAGDdDvZOM
SzaeBmeSp/bgsye2167WkEdXFQoGeS6ZsS4+RR0jCzwNxPTxCxk9mp+jA1iZmVHx+KJ54LSzdhDJ
IWoLILNpqlaqN06VDU1mwLuv9XNMe4eGpC/J8bLn7mXoU+MOAMENrzoQyGTKDeoNhmI8szeLbdEK
mJNh2V6oAliKcZeZS35BTgGZ9L5hxSyr+wH1sqhOeC1f1BA1mMmSb8ILNdwUDvOPvO19lv1badU6
8piZOy+y47bqzo0mDs0wfePd8dZimlg+G/LYCu7QqrJ3QmPaa8QNoyPmQKie5QF2sMBeIvO9184n
kbD+HNAT7Rx4DMAGo8OAl3gDafRR1LUFUXbsbrqGdF/d1IODM1ChtknBnK/QKHMj7VOGdeR3ST1i
6undo1YsZkBQfXOYfNPA8GywpU0iJyiKNlR3U5DZL1l7F9gmCggrYdBA6IZkIbqvZW5dpcP84eDm
QWqIXHceYBF1rvbpsFvaBAGFZxJAy8X5Sjgusn2SZKcT8//+SHjRW2Q5Mac1OnVt7JdJVIPanlWU
LA5WlhPiNQbmpmnVPfMC7ktueKSSC9buwNHzTA4a2MPx2vaKT/L2XsMp2vahB80I2Ys+ldGhr9ob
rlAE+HDEqpdGk8ZuQp+9iTuDKX/V1Edt+QNCNDP+H/9cVwn8Trj4d83suj6+E0ooO8OYyh+h07ID
tXXUxeZUXTJEiq4GvYYjOfdHl/KChITsTC3AzS7gt2jpYZzOc8FNt8i9gHUQ7fzUhhr2EMC0HgJo
xrWJxbQG+YTuTw5lcAZO1nDt+BXZAkJ8fDoJKk72/RmZSn6Houkk2YhDsr+xxkXXWqi9zNiP62Mi
jtSBpzqnMjLn9HN2sY/MY/XU1yj+GJmEfLsa3ar7VaBm73MDceyMStYSZCQGUbQNteOIin4da3Z9
MYSLGccb8w2m5RQneP5WaEF8IwgXZhZ8xtyxnKlkpVsZTxrSrrZz30wgH3QKCgUMl/xl8Zho5jaF
gGTECNbh4rM5Ys5QEqDe9+lj6UWEogEGMt0sO8Ftv6nMDi6rbIm6ZxDFAJLdxOR+gSQ6JiwrzEJY
p9BlgO+qxG86RpUKGft6rmMWyKnz0jsd5jI9+65LaMz4KNdBzh6OWu6hJfCWK7HU2UOBfKzMYCf0
NryobbAfDdCIImZhl4T9sUZpsqIWZV0eJRRh0exd9NOwYVmncctoLxyE4qAidVIxTG1aJzpUFYgB
20lvWYGb86OmGXC5RhSJFVE8K4KLGECYXrqqKT+wD3SIoW5aC8nnhA8QlVfHus1CM8MTs58i/aAb
PETnAcVKXT5It9GOboMEWnRHhQqFHab6nKbPFNbqpvHATuWJ2tQpeTtoaA55TKx6PuS7fCmBNYGs
oG1IvrJliMrhCVC4d5puMaTo10FtEIoS6x9E7UUYe4VvASMhDE4cUZqre1BuEkcmzBrwldH9GNEH
ELd+iQsNovR4Tvrc24d1WNyTpocMy+6Rm0c2K33ua3eVpaI7JRBbTyZWkDiUq7B0oitZ9L5qRncH
f1Bh7/e5gbxWOhze1LoqUKcSD4jCkDAMfQB8PVK8RXg670xM9/dIIDdyaNS5MnPfE0WNrMTYEJCO
TTDCyuRZEPkE92BUtzy5hdqzHuXZ5RGLN7tdtGNXC2GWFxpq49iY9VfIrXKTCJLtR4SeM3msK+bs
xtZyGcS2CDgwiand6I46rv4CXKsWlvsWpdqqz1QG7L8ESd7HwL4j4GK6426nqnEeAc6t20S8MRuo
sbyijeh1n/7SgZLBRKAtyyf7W5Gcx0KJkrytagynUaUfcUUOlTe/C9MdP4IaT3gQ4Ut0mRdu4coX
S7Y95bLHScyUeAsWatoapAKtOp53G93dJ9EUoBiQ6zbX5nMRx08o4dioozilvaAIscrgUibkOMVT
9CGm8K3q4vTCZWAHp7TEd82QveZ+0GT3XhSKW2w2JG1JpPck2SX3E/HUyDZxLSU8uZrUch5Mlzi5
sVBbeKrPjYT5HpRlvZnFsHVac7iVrbXPdTluOyIFNhTL1n1QhuzMBNCVRfnfQcuBSMXUAhUlJBgy
4Fs3vqwZebClCDZzZHPDkTzwe5MiJOQgCfvJCsWjNEZ7P07quorKe9l5yVNoZtN+XMrvwMKcrCf5
nhstS37R3EFxvh3hkpCOgz1dSI98oo7azcsOadQT+BfLQyojonZ1V7sEDgkfAGSDKL4tugP6GFoo
IaAvqXFgm5PS9BKPimXXcjBFJNODINb5KlBgBiIzu7KMStvwbEPLAXGQ4KtxGyNpRb03XJSaduTu
S77GDBMI9ft4kdOOQEeO0KeMzJ3D7nMgIHcfj5GDKdgxN8huR4S7lU2QNUEbRdJbz7Aqj3Hv3Qwi
dS56nQVdFifPuvce1K22Hy3WO15X9n5p0SvXwoYwQdrMyZheUMmbzKzgoKVAsTHlH4IhLu6SjLMQ
toIhkbILgarOKRnjJQWFiTHBRm/T+ApHGsGdAX07YgqEO8kp3cNL6S/70FjTkPB00csLvcce5ThQ
bkzSX96tWL+hmJ8fmpEAFC2IfLMCsK88b3qOZHNbdCz0ja61kb8C4NAGPTyxCS62taMPD25gg37U
Kr8z89l3WWWz5+k/LR6iKLfGqya0cDp7aX0bTzvgGhizWRzeTha5awrm2jEweukHdW1yybXWdRYI
phBuO1+EMaAprXxIYjV8uRXyPytLjcehJrovNsfyCtvdtIcUwDi6sTE0B61zFYcYxBgDFG8xRKkM
nedXMIyvBYPRRzLUNqHH7Hg0xvyqaEW/m/pQnkQxZ8feDJ19VxT92XLPKcXRcchIYYnnYXrFuXI0
ElU/tEiKV2452KfGcuTOdoiW6bqh2tqVtHZdZJK1bTfjPVoBQkZZrZ/yAB8cozaGLgKdiRY77JIH
Ux5KeTfIrNoge1O7sm6ptLUO4NPgXDQJcDRkexaPj66/bzIX7CTPoxcnaV6qOX10dCt8qET50lBt
3xkRvsLlejNnLCtmHXZvZA9w2Yq3eizYTvDUOAZSEHjqaSSwudH9DwLu/ycF30/l11//8sH+vK2n
2y/EP/nPqF/TBqj73//tX/8BKhjgsXpXb3/4ib/RgU37N1OaEmeBbZG34lmAfoevpv3rXwzjN4cU
DNsTgtWNKx3zf9KBNUP+BjiYf6cb8HxNXK3/gQc2Xf4dv8f1pOF4hueZ/wweeGH//sQGNmzT4J1Z
LhpIy5PO8vZ+ZgPTiVqBLbtXhwTVYr5HpkMB8PnT8fg7Yfpf8o4ER/CbzV//Aub419fgkziSo2Ci
6eYN/+41AnuA2ZupN7xfiGhcJEtMgUO33OiCSJzaN6MIEwG25T9/WVP/9XW5udiOJySrXo/iSf7+
dbl5orsEsFiFI5LRJ6meldOwYniOLRZJbgQT/CE2SOsiDqTCWDgtCVLaa2mdrOLCFsehRs+ybYHA
/vkbAwj9++NhWWJxXnPsUcCZ7sJr/ni7VXnIwTP+WxeXKoT98R2K7OzGE4IsG3eOKukDdIetBuPz
P3/BP3zJywt6BnJ67CQ6X8LvX3CMUlFS/n4HLgAszR2/XZ1teqOP43/xyf74QralOzbnpc0WxzR+
OZscRTHc1iG5jXZyKZfKm0WBGYqHP/881h/OKAueF2Nl5DjcBA39l2+2nct+sGJ26IbxTTb1upbE
1I1Pqsz8kLp8ZrruOq4fBc46LOe3qh6Iv7aIhkusFeOnRwJtGNuQY4xP1VQpyN/usRzeZu7aJd4o
Lf+ODXFq8+5QWxeGxRON/re2X1g2b6Q97JJ03nSsw81UoRNjfzowuFcwoUen2/z5Z/1PDqmg2GWb
x/883f7lkOoo2aAiwxuk18MTX+xM+ti2KP/plyEXzHZdYQjHZvf0h3PSGbC2cE0AFlzplb4xgwvE
a+t/9sPwKtJ2DEvgE5D2LyeipAXNkI1hbagumVJs3eqFsY7/5y9iGcavF5hrGx4NjDTo2D3x6zET
5Yzbgb0t9tuQQA8UT3OAsxnxrdpZRkm9IVA5mJeB1wzyooHsXp48Vkr5hmkTIcrIcJfECUGzsc0c
z0pZkeYmG1XdWBgo1EdTr7d3AB2EMHxGvFQodzkdATiwvcRZRLnpyT6ogo+GhUIwHFuvc+e3Vqqi
I+6rQAsbxJNM/Dar3PzCbVIn2FkFBekqdCpWZ1QRcvKV4QYQhVwk1edOs/JgF2DEdbd5ZOpPJKUb
5VGbTIEVqmzCz7Ht9BF9hzJidGUW2Bddh6OhV5lZ3A19YJQ+CxR7XDmCV2ViHpnd0YtKt/YNM0X5
k2D9OzieZKtBpQdRKpFGjYERMErMsA68vNxlesAElc3shDAO+DZVT6UPOdmXFCQrKq5u3vNhEOOG
g9ZYp3Y0AlZZmY5sLUmsXu6tXKKHSuzhh504jZtqK2KLfXOR8kto1URlPWIBYvo+gpFwHs1xyAKy
lCm5tsVgI/HbV66TuC0wPxVnzvgVomccycNBQomM14lY4DCOLJLdFI/FwzhrHJcAUJV13wk0IGuE
xAhcWjr97rKViTE+tEjt3XVg51TuGkwieI4Q5jGdc4Z9106lZb5KELjCeKg6ZzuUdunAB49T54gU
Tmo3+FPd9N1RqkbixPfYaG9NFgbVfdcpw/mIk6r6mmuW2lrawwYJGU1jfYFjFTAJWUEKyZyZsYrd
h4C9cZjme60uQmOTKA20Ud8rSluWv8pob2vRGkyTjLKNHvWZPmPL3wb1MdA9D9WTh1sEpVnKVyPx
gLN/ZnonTQZemYuWyXOnIbqnMmbe23hmqd1WBt/gMa6ADm9UkpBcWZt2533luUV4DyxNVK5o3SQh
4HHQTDhgmTnaS5Bhn7bmvRgHBh89rntc6WXmOfYJmLBZfMBSVmMKSjKrmzdsmxmCCmcapjsIrEN8
g6PRVnc9iLrxwPni1tleWQWaFSTqFmbZUgyVfPaGNnD3BNTJ4g0QTAAxUKVG8Dnm/RCA8anrKVBr
dH5m/Ny0+KeOFUkkxBUwiQnUg0vgiHlYtsDqWU8jTvUZvGe8tiCeeaRzeRU6HMZFWPoYSkhp3urK
do2zVlmV9+QYJGuzcSARwSTGoPR2NuGiwbKpJGsghHzyVtiT9tKbtiX3+EMLGNj1wKWiJyTuBQ65
TRgJatoW3ORL2KXdG2hruEzwbEasz+6VbLno8TMaNy3Tcsl1qQ25dSozFt1MGmMHrN2QMRvUyzqX
wNBUa1wAOFMkeA2YOpj1BxjgtjrMlgD+jo50A1SgYLHQu2MNUSXBIYWIPGN9TgcfzUswu7akHeQB
2oUQ9mi4Iy4w/u7HeEGlMXItr2YV5ziZgkRhbpOO299DHDEynNlp4+4jL89QRiCyZZmWuzSWxiAV
jHVNZBc5Ok0QRQJO1XXTRihvYdNYl6ZdIS0YZ4usVAbyxUVVKtc7iqwAmo4wDh1IY8iRtPisbEC1
9EPjS8SibB1193XKcrc66dNc+64OKwLPIXR0nAYxrENithXLzk73Zsq7MN71zmAbWNRq9Z71faID
P0rC6WmGn9T5cDia6hT1s55fBeZIhMJgcfF6KxvHWI4OeKGmI5rDSGztIhFYPyZ9o+Nuujqr3iqY
rhg+mYH356CIRv1oN+gFINsgituOokb2VIUlgzHHlEEHtNVqP4ZpipEhT8i8NlHIqgZPuR3LJels
VlxWfYqVRHNrotmTuXJ8cDTem2aavXNwoj4cXm09nHt/7BLFIIrK0oX0xu7v2yUdM7jEj9larNsU
XObZsudHpekVI9IuKdMHZ9YGvlv0tMRQCOuTrMMpPTM+m8xH5Bwk9umVRWxFySXq3Ts6YRL7ohp7
4wEfG5ReCh9JLudKl3ap+UZPCOfVjyf2/+7O8v+hdJkfpe8/7hnv3uiU/uXcffzSNy4F89/6Rk3q
v7kOvRJFDM2eoHv698aRdclvRMfoVBsGRjXX1Mmi+XuujCF+o8KnZ6S9MCnkHCpnVBRtRGNhkTmD
zp12UsL6dTznn+kbf6mxKL5NWlASagwDfbKkQP19TzGYrWQ32cB2xBGpQ8lO4ueiv9WekeVTRnMX
QZYS+i3jzD8v75ba/j861j++8C+VKpMyMyfRhhcmfjV+iolJDrUH2bv/Ra0qzaUv/eWVPI/oHD6h
Rx9pL33cT31aPNrKwJKTbroJ2aDt3mpmfYyt8LF08ZOZRI4gXBgb7a4s82vZRbcu4I7RWMS5+aG0
83OJr0PTQLcM+gRGLP0OZMZRMchC5iGKla13vHtVerfVtEMGdek1RG2R1m2k+g6+3FbWE3yf7spu
wx1hMWdzjI9NYK/Cet70g/aIMuY5z0DVjWon+9eeqGlPYWEPdzB/n8p83vFYfKmJnKMKhYhHeOqy
v23gT5rZWYvNCwDZZ9JFN96AtD5oToWjPSYe7GRTOyemdQTcso89sQe3hat02kAa5D4b+fng3bIJ
OE9JTZjtElgpjl2R3tCPnydyr3PVQQlZ6IxVd2k3M4+c4AxQedNCDJuH8K7xQj+qvU0dZus0JxHd
JCVvSt6/wPthzq8oatx9jBMplPGN3mRnzvnbxJ6YS6aQpcReMrIvC+fmOVyVKSR4Nv1dkhDzgLy+
6bcx7nx7jLmdhvtIg9Xok2m8LbVxIXWjIYiOueved2HHsDnyY9n7brkVWeb3PCtTGBvVeBNGFy2O
AQeogeI5VEjzIsvTfWKGL6RJ7HeouH3RD9txSAjVuZskd3Jsm1VWXXlVtiFX9gwygF7Dux9m99wv
VsGA4fp0V7UMWNuQLV+AGUWeYnYMbfJGtsN3YkUvGkiiBPKjqN/MjtBevvrQIedQRbs40qCmWcfc
1s4qtI+QKsG+7Lyi48AhndfiGyFjxpPsniv68I4xRgk6Yl7Dg9goyFE4L8ltBRzl2Ai6IM3oxXUg
vDMbj02EOTwlU4Gn7xZt4QFnurxhDO7XyNiHMNp55mkkMzBnqtuT2cPZBjbylKbyqCNusNHJ6cVA
Pe/sweP5dP/41zGBpdmqj7Ib/or9vT2UzXTZkxlNXqgGirPxEiQKDkK6TYGEVcuIZuMniU5fL+ft
VPWnwqKQzOaNXVjHLEd07XBlTb2fGtYmGj28rMnZCgs4AfPGaJur5ZSLq/qNmOl9k2WbJBlJUmwO
VSvYtDKZH+8AqPoG3hFLRjc2hUOHzQTw7aocsn2fwJGJoQUMmAoDsXfb+3Yenx22EHJSLwgcz0gO
r0CdvS7/adtpfsdXOuUcUu9czPo6aKL7vl9idLj4sOQzEGeO3PGG1a3W2fshsY+mTry4svfZ7NzV
Qjs7DV6BAS0XPVeSXcrSuIbw5/an5cpjROSHNidCWviee7O8VB5zHRnemVXkWhV4OwQqX3AlFoD/
gvfhRCkLRD68WZIzShLUtKFe3GIHBiHFSY/9uGqsjx/frev523jutmY57mpWw3oabrsC8A/g37QR
+yqGjB4mN7XGqgHFdMrYmrrkspjC3Sjt/fKZJgNljoJRorcHS4Z+1aV7O9F3cYKXCpisNTSHhOxB
J87PQ010BJClwn0YTMUg4BrbA7ngFoug1po2acHttQgQJoY7KN5HfBSo9u7KMCQdGwOcYVncHkh3
HG40HFxjEL9A3yatJnAemkZ7IjkFTF4PqiJeL7fPsi3eGie/UiaGGIY6wnM+HR2oMZuwMnMekqw9
UIpekxnzxIN1lZucTCrZhCSa0TatUasim7Sr+ExSGHaYFmMQa4bqxY65dWB/omc7sbzB4WcE/shf
6/Aes/ytzS2f8hLrHopEAqqjbxcucGhG35EOKA0yS92/13JcIkBYf2VoCZLIb7ir63n5IprLiFsI
bKtVA5/MFpz+Zf0GFAJWKOGHJb6rEFtBiEwy8M560FyVIX4oGLV9ZR5zLhUMH6cIVeSKVPr7OEU4
aHyKQnuS3XiZhdo5WjwMUp7rjqPjpsfS4NP0lXdHN3Uw4uycppyBUXcy1HypqwSvGEAbBqmIcLdV
JbYcjLvZSfb2gGltCxZvH4KzL1liuTWNcSiOBgYkABy+UXF7ccwLrxV7kh6vSzVcavm0W85KdVVF
6iZ0+VAa+alBd9kN+bWTfzkWcOeInAnkNLWDqDTFomOWd4DONtbMcSjjm8nUbjTPvWvs6Dy76S1Q
oJuY+1oX2xd2O727qzmrd33ZvGvadJmQK1sQnLCqvwyvuyPSfj/xnXTpa4X6sQovXSTjcwR/wHPu
e6+8wpV0MY9yzSFawT4lumLXpyWxYSmxCe7GwBoQevGrnuC0ZQfI42XkaVaJY9IQKLPYNmGqjU26
JwMap2/ICUOjMuCzufaa4k2l4sJREH/G5gzcjwCtAT0D+Ry9+2A77OlIwGRTdqqDL0Q6n1QAn4ju
Dugywfkg80mMlxyAc1cf5hpxWfqmd/i1iwklVnuoLPtIWwxMtAPzJY5F7dwODunQpLEAtmmt+5GY
mZ4eh/QfMBc2qvoQSZRgSxYdO6ocsuqPC5hxSubdGMy7dO63g2KQHKVg+9RrhAuvbiqyAcu3LpaY
ECOrYc5fvlDSpFO4FVckYa3pq2/7DPWBIi7pY/keIsJFzImTFVwRpxwdz/+RtuJ/LdryH/5X/xdm
W7LT+ammXlI2fxduefeVf4Vv6e82VstP/L3zYDHFcJ39kkVnQVdoMZL+28pKM5zfGPAjo3DpLEi8
tH/qPORv0jOYmjBhojnRl5n9v3ce5m9sBUwqaLZc//TG6scS4aey3LGkkMsyzWUvppM/vywHfirL
G8auhtZrN7YB8cAw1MO4jOfqRbs4SJOoGXYD7HPEvoVZuU8MvVtVBoKUPLaRMYEmgYN+wWUzWkIg
ioMAGjeOsf3piF7/7e38vPMCBLR0QL97nw7Hx11wYyy/DPZrv3+f2hBUyaBF5whQqDKba+ZRI2EC
8cusTdpFV5H7kjbFyiMWsQy5c3imByIcMuYdXrXSN5Qb4GGz7o2ulvuoTT/TTvL0S82HWmQPqkXF
DecK01OGAaUg8Khyv2WdXuPvsIkOn1yI4VPAEDUGLxhtiLBo7kXaovldyDRk8gwKt6qZxachTHZK
OOjjJnZfOpk13pwLP0Avv80fwOksbuD6qsANsCtmQCLG6GzbIW92jWzAo6vkFJfZ3jJkeFSCfExz
NpY9ot7vQb3fFcF1OFjtSXeLQ2KnvBuBRIG15GaJKRlu56FQ6yYUCqIGyp62G3S00eUn0dzmOat5
HLlhlvstBfgmdecbGPA3VsIEF6XVZyrH9mypKfWVDS1VQ/OgYH6v9U5mF8YofILLsAAO1Jkqql8D
b7iZJxvLoGQXILAqu4SdbTGky5Ohf9cpvt0CqzvBk5OZOH5fYncLNGweKAeSLfOiq2hIMoSg+nj8
8YeMUJoOUHe3GfyKBtjBLmgXtGrgOZdt5D0nDmW6q9Gm5ayaMjv0TcmbzDqYuxqP1hkvazagfCpC
yYayi5aT5KOCC6APQLxCkWxh+V/C3CxWdtkQI0QhQTDC0c04BQQNEeSN6rMKHLosE6u4ta0tBCo4
k8CyifJ7UvMrCa57RDmq6YkwbElG6oAYxk30Lsvc8sUMo4DsKPSN10bAdDku6z1RWi+q7b4Nu/8K
8e55c/CsoRVfETlzqQEKWpO+dHXQx2YvZSX9Lp7eVeudkQyLdRkLBKP26+IRaSsFSHByncVefwZx
2G2bwbs2Z0ghAbs1aNmwsKoHL73oYZDsdbj3S04qs1B0gbNtEpxAoLWRO9naqQvsiw2mlrmO6su2
QJPboX9KiCpPwwKzmhCPUYdHXoX3UeZY68CM32XRbgL8TCKDRkXHsu8jE/iyVz9BAPIxckFIQCcU
1/kTRivDrvMDMXNrRpgeehqaRzsKaxYU7a5x2SXMDqpQ/PkHUx3JU6wI9MSOW5TeW5512qbWhjvu
B4hfYzpl6i8kVk8smM0VpG13B8VpL8DOrhMjeqbJRpEMm2uetFOYxZdCyy8pc76Kabw1wxEeo9EY
R9neXiwnATPG05SY0KIjsAVT9c6uYJVNcPfLJVpTNGjyTKv6jtJxK9188l1FX2U4KAancmuoBYjZ
EXkbmox/4wsMfJJwmfQra9GkdKm8sJx3vYXmZhivo6e/Zy1wM+x8yabwgG/2LcA3bcLl1iQ9AvV3
qaat5ool6RAodJRfukF9az8oC9k4ZNpvcmvXsVE+mcb4hO/7vk36DxsIQhc5PpixYi08/VbV09Ep
6srXwTjldkjUAPrGwW4eWolDrGviF8TFzKED9ZSSpsZan2q55xoLxvogFb8mMXERNiM6PPa3276l
jexycgZbebaHfplbjByHPc7vAtH/PGxr4d1RvH71tgq2/cLLbABzD3OP9p5MqgquL0vKgWLGjI48
iJKLPpWfUXqD44Sscj1+zEv4j3UfE4AcwmWvAB8tyRcrOAQvYkHK9N23zvpgRyLIWbI2o+8BnlQB
uPM6D2SuZO7iZFtvAg1AwMe5qLxDOODoR8fuIm3aD0xiNyOPJhoXtnDsr7Cu4yqzsFDxrN1EBagX
wA3swhbMXXU7DoToNFgIs4QJ9sBuicvBeSIw+dhVyQ3OYpvYU3iCg7APHU8CMsjyTPpRwSQ8I2yY
8u4E1DNrOaECx5n9LNOfRXjwAKvDQ8HaILVXFifddaggj5eeQ03pQtZaDJRESDd+6hpfHYmlVUQe
SuIw4RZettWdhpZKHwWIqPTDZEmxnUabzI9r1aBEwLvyZgs7xu0ZfsLBq/Y53UOhhisW+iilk/0E
g5pbJpGgM4rFeXpjYloR+Ne4a6xl48pzIWzzNwyrs/Ary0l2zXOIBxFKj9BMD6Xpd5zTFzOje1iy
YpPU3eKOOrXsqzZTIEBlNNDMNPOQ4CfFesDj8i5lL7eVysJxRBbAPIpoU0/kwgK1ZZQCaS7qycPq
B8J5hTiPvSLvIQq67dDXF0FoWTvSpsiyNB886H0nsyJceU5o+boeB5H0ckppEOwiw+rM7GYO8caB
7dko3yUVEExl5xBHgOWjs3kO4nXeSGMR+nuBthEES6I9biDZ0XqsIg+UA3sRojp4aOAKRCscuodh
BB1UtiLYNJEt1nE43vWlXE/xFO/iZUmbhHAGg6ahbfT6JTAw+AwsnpcW6gkCtYMHKx/35GcbhSZ2
FQYW1IDetArBXM3kKhKZMCbo6wmrj7zUvJIZA5Q5e/Wq/tpxoidyRgefoD6Ez97ol56xqdvcwLZm
l77VhQtOJtMRvCCrIKaUFAChPU9O4QGHcbKFyH1i8hqtyNbEgB8DJYnZQ7C754Bp8SOuq8ckFtdi
mCymcstqpxohEA7p3i3YmpoD4D6pmLOR7NucZK/SS2RM7zVTIAi/kt24gOne0s9AifrSJiioU4PX
tMUGjS5/p2Br4UYJLofa3nYoBjaFRWuDJOV24sl+O1dVuI8jqKtNjvfVjCEqYZKqsbT7RntNFdfc
/PgDJnLvd161qdR41Q9jDAktJPZEVp/QdZgXd9eVe7Y9GmtBfI/dkw2yvKFuH+TC2wWoTH5ck51H
KmBWw1zoW3GYPQJN+hpFYbFz2/G9DgK8a7q6qkdw6KQvOscuHplUsYsckkcT1gPLqF3hucWpRoce
a9+eHYxHDQgsqKx7FWRvWimvJKmZQ16RHcIMbxB6tu4n87nWmcZGI44fvZr2bo0x3Ky4pAh1v6Nf
dmwSIAwV3EEESLgNMLCoDIrJVTxWnR8QCooM1aYjT9X1j1Vb6hfFwPO6xRzJEi20ItDPurmpMvcY
GhGBe/ywdAjiSZyIyNGx2mKoHVZ6sUQmo+9NowEPKrm5jB3fNLgfaPTTa7u2bkaZaRsJ0THDA7KK
ugY5JHEc8D2cMDvG3VeRsdbVbc6A2YMD1GURcReWcy8x1o5XtqyeLIQHLdHRrF7zA0kWH54KzuNI
7HFrYZeZiYM322Sby5mGY2i+SRzp+/5qyHsMkjxUjZkBWJnJT8sdjnOhXcDHWOImCQsbdMrfKQuv
h5CHzMgOYSYK9wZM7h2OO3PvWpKBbeLt9drVrtxRGttsgAlk5N2mHWKBBB+EIM4xsicarBt4Xcza
fW8rErHJXitZAkRLxpIoWUwQ+Dm3QBjb9jaHGOta5aqMLWzJRdUDPWSwxq+FoRQW6z5RnIYXlS6j
jT2BALdziUoKxKwKvTels8v3xCvyC/PC1Yn7YTjKbhqJwdqmfa96bYLDhhXDA9p3ALsOyrQIyBMA
zRmMOaBapmP+rHhHkdADRM5RAVMJw0LnLWlw+KdjwnE3im+lkAITbHyndQRb5vBgUFbuaoQzuNhs
Egencp0jm17pkZtu8BCS2OEELSYKcGHlRzGOYl8od8LJDwlKLeEwec4BagbmlpBI+UmrYS4XEPaX
GOF8sALwo1GTa3B7h7c+SmClchfg3P3gpi8I72FgPvahj0/teazgYv/4vx1b/4y0gqyI5CrruafS
bzh7xNHvcd5s7aLP7vNg/IaFuQJbfqi57zPkPhaLG0gvFQb+2PE2fVxg8Wu81rfFLSAKtPYl8R15
E98QwUmZqM2F36b3UwHUFFtyxWqETAnqGrEJooYMzwFwU9Z57lpTyQdwF4gm61q4xDdK5nmV7T5l
IQcWQqMFeMrvTfKb4iQI1joTLi5LQK4w5Xcuun5sHGScwNUrARGrBvRTWCiQbgRouxTjpD65pBuy
YddRK9f/g6fzam5bCZPoL0IVMDNIr0xgJhWo9IKyZAs5Z/z6Pbi7tS+uG2xLIokJ/XWf7ltrxz10
rSzeB41lsTexj+G1m82TQcyd2x8gkebLtjRCvWW4TV292KYzPSax8ZWW/C4uCUdwVTQG53Z8iJFv
jUxnhObjiLLHs5rm4VFz3oONdGi0gBq5AcpGHOs78kS3MW6mC2X3WggSuSzJMk/IbVG4QF1yMNW+
/ZaHDquZ2vSjjtfcv+qwHC76lGePEAIWH6HWODSNiRc/st4ovsvnGgqTDSDPrIpPt6qyaz1y5xUB
UEo3LXZGAPoLZFz8MoW/zXgJrRAzhWpuukZ/iLm0cBhLmXz/5Qz64MnJOZd99M42bQF8JRwzYUMP
89eSB25NL0uOVJvB8bby8cIGmBytFABvRqHFPfBx7w+t/DEMKCD4ad5FNL/m2p+k4jSeFdUvEio5
1xCd1Sy2AXOGbWg78aXO4PchqDoQ42jkTdXCXY4LKk3q1oXh8duWVX4kz/1QhAcJA9LXPfTJhWRM
DlIIixdhqZRmwcKQNYlChwlXBasJipu/dsdeeipgghZNH4GZPNMvgmnJgp3TjKkHWnfNC0qbtAxO
gU0zJacgfupYPIrWh9cdL1lEf4PS0eOlqwl4V6j0Vs+1n0Vu2gYPVtWRUcNygrP7bls2Lyruv2qi
sLimhNcY8a8Y+Ea0oloF/Qqp5DOyx81U0nnKleUsJgByZpvveGQ+u5GPT5pQ0Gm1ZMNqXRwYKwXr
qjGPWcTA0mHJp/V0W5DnX4fQU30QJ75JJWhiceQq3sfMGLywJExAZQJ94f50EUIwBqOtos2bFXTW
L2pNwelH6P7CmTxXI8Td06XC5SmvAXbUzJAcTCL0fSs3mXiXaOKED1rt5oYpiLIhjXXtD/jtEx+J
f5pFGIU50HrACbKymhiYHV8a9OS4qylMWZFlylZTr04dAAWkrah9ipfPpatg1hPvRZh5iznrMJd5
S6BrLs29pLKBuq5CUdLbBy/EipInGBxyzeLkDTOSOSSrXVTHG85nhDzqSMAYrOi7GP5wvnDWVoc0
QCA53LaASrhpFBrrcJWRGVdUCEz2X8SQO6ytv3Zqt1uF14g5uLglTCHHflB06ERXuAYMT8LsMps+
+6Cfv6F7yaVWnUgLhw665TsYPdjMeg2hw86Sr7Z1f7Nl0G1yeM0t+VbU/cPJtVvCQZajUHabtYSO
tvKnKQVD8NTfaDmuNTiZ+wb+30pT0Rdeqbd8Sqc1eTsULACZq6SLDjVQDW5mjKXz3sbl5ySnomAa
kxbQ/+0sEmc96L59otYqp8IdNx9LgTX9ayHQgKgarV3M7GMU1l+KKUfPTRj9mCn42W0FdXIqT009
zts09k8uelmv4r2GgyyXyVFRTptbbIcG8+u55TkI2/6nNbnMzd1StNODL+RCr3aqDzys+7DrXDaQ
3ndWtWbS2yO1vWDtvJMkgYhDdaQ1ixE2/3TlHlVnmbaFoao7A3RaBupJgRSkygXybs1eb9CH6Q7y
l+Y1WpSwO8fSJpHEJrvqB9wbbuJir4NoRUPuyokqsEM0YzDH6W959d227V8F0QASgvQCvQARDS7L
13jd4Cz5ZXSOBQHDsH5hd+pf2xyYc4fHM3Few158Q08k3kTvi2fK4cVR4Qm5lDrtuoVm4hjPtMVv
dMkjNjrudxElfA5cCcgkxMHoTMEJXsku0sQV8CAgtQHpi92dfboMpjWgZoeZMlkDNRFk0i1Ut9oY
7/fJLN0z5imqICmyWsedkBuc356+xMB0H/0igo87utfBJiAd0j60BVP1ms1htVe2AP0TvapwHyLP
rHPq48i42Z9D3hb7KdXhdbbwlClNNtcB8f5pghdLkGnej3YNxYdpvfVWKiKEiQGEkZav49gpGr9p
MmBR/6WpAfDUpCCpjZqHWfDdoGdiZqQa9+ZJwUJb6WBs/KwiuzC0LccRUp+zI06UeR46agM1YBE+
UKOhRMjLrOlXM09dFD+1oz6vnYKCMkaJzLyBR9YVE+soRTnsYhCZvfW/9UiDn42b1AK6Xneowa5g
ay8pRdlQ3TI1KVN10e60qg3IqGNatI1blVbnuo03rWG+h2LrWpyNQXNxK4/HPySuaRzMBJPvmfub
sORNVyjKafrqC/XlZsDhjNB8x2u8sobgO1jaugjX/wkUY7gFxkVtKJVzA/uzWlpVJj6NsKskNnUo
xw/LSp5jh8clMDe12SxVWZQoTcVuVuEFq9+OnTz9iBhrEQ7GJBT5fy2AMA7bDqSbSykd2Au8F4Ba
k202LX0D8k6rHgc1h8a0WEVe3osNZWDpNco0ieV/6bwmyCKHdxKJES4n4DWBD6sDQ/SRWrrKqX8m
LX+COA3xq5W/qpM3UTV/2MiNM1VMTHSZCbuKHCayb5P1Yjs4xCVdi+S/06NgZS3j/3/CBmIqkvEx
Z1Abm6i8DRgAmPZR8tmghQWWSTF9E55qrIY3MpOjq33ZRskE27axT7IEpPWDzkzSfxpXbolUSp9u
Yiy9dtMLNC9GBe5Gr3W5GWeWsh6rEGKyOnC0P2Ga5x4v0mAf2cUHqFWIsyaqYhIk27hReCBpFNbj
h99zn9By54eqwK9sMv752aJHmfk3hfZyfu3pNtfnd1cb4PTnBBj8mQ8PSTXUUt/qMW5Sll0Hn6gi
WCrL6cjEOIDZxx4WE8ecmNquGrMDD1PXbyZnTB8moxfQ6cOB2hVPbfbrxO51ss1sJUbEzdHswHcG
7p6CVk81Sy8Rlwo26I7rpymJ+Dcji7S41Vaqwf03+fb6B54y7RkhdoyBvxWUbW2xGNw6RhrI7Yhi
CuP5GL23GZbhWK9ooNJSjyfyGJkULil7W5pJD22h8jpIGDCRxhB+lXtSICO4kLvWIauDD98S17GS
3cYWyCdLpcOY2Bsjkpd6Uj+4MblWtjBFbKgGVgfRVyOGlKfdc780X7uUEK0toX+PQArWJKqwXKfe
VExXQ4xrzpY8qcE2d/Jo187Tq1DV0ywwP9FDxQpZOq9NE5P+dbiLFE1yCTJI7zlotZzxus0RRTDS
P2Fs9mx75PkWlqfG7BsweeAR2LwlNhYSEsIzTiL4ASAAORxGqlanIEyjS+ZWb0aqXYk5sIS6LOBW
mpDRzq6pX9hXVNvtaFoDF02bi1RX/YlT5iR19Ao0IedCC4akFuIW63a5tYF64hN2dm5aKt41EPRO
RevjLE81Bbpe3Be08UzNb18ipEwzmqoodo1mszt3lNkWtqjXxWgSPx7kDW63vPoddV+1pt/7LozO
dTD/TLaKtjnIODFg1+IkxFjQ38d6/8tqSzVkTzYetdTKCLEXTVXvumpAGvS9KGjD1XjqE+2nN+cQ
NR/xZJpYhMCtHIY6/1a1Pu+VZnpkOGHNyBM95PEmLv33rjoDul9w2eoczA6ut3y6lED8NqmpNRtm
IGLjuvPLPLc/cYGBeQzbA7jdR9u5Ls/AHs5Ot5taeSM25nIXTl/oYEfQ0ez9XNFEmDQ/4Txc0j7m
Mg0/cd221C+kPXl63rK4ba5J2bwnzB4MxkkcFMFLIOOtSAg8JQqP0KjDonWbv4yxYCdgHPZqwPnr
pEHZz3BRpDFNCiZ9ItFS/xpLf2PrLElNRUdHJuOdVixFsODCKZnhJDqJ1N/ZJS4VCkL/skAANCsG
ZAxufn5en6c8f1YGQF3wGuOqUVTaw97yCvBpGznyGGv2+FMBo2G9N6e9HNWP1WrGUR/EVu/k2mmj
6MV1MTYagbEDSKIDh+EbAY+OuL9OLPob9lGeig0VzorP+PAT3FGdjJOWFzRcaextbgb3uaPaemsR
eh+s4bVq+nVf013Raj1cuQBLoZbKt8ZOjn0zEBxPpxMoxl6Gz6FmYISZ52dZ5/7aN/4WOVV1c491
3oxRyJOB8Z98Eg2n3AhaawiHdNe/VVZ/syF0dFweKEKOzlFldVuR6ICAePxO4OV5ppsBFF4cylNj
S3GKdJCZtUG/QGDZx2BBcq4rKdwbsQ73FgT5pnez+mLRlbnvxcWKEBsadx5fi1h37wm16Ky906ur
ooAO6PQ8oNc0ZOEfc6XZoB/UV4x77j1g1VzPvB4rFB9tZ2dN8QkOYkXkZfpDfsjfZKEennLYpM+G
0/7QOKbZBnM+kuwFnS4Xa/EFmW0EYnEArYUuUn/n3bc7VbewV/1TMTbTXffTH4qo7Q+Z92obWnpJ
fAJiPVHO6jzqe+Vn9qfZW7hWad/2BlmFj9gGDC08UmzWt+YgyADdzi6mkVVXxhSA3uys2OsaSHw9
ek5yu/kVpv85tHbx7hsJNC5JqMvqyxc31f29UeXVAUS2e3F5H7YqKcPXKsT51VbmgKAxBWcmKeAo
xlm8gVze2YF6RzpVt6EAZOJrNlhc5mq97Q5gPDtz3RZAOqkKIddOcxji0tBsnF7L32XdMmNI6Hsq
RPpXgKZ8CI06Zy0dWFUhFD30EVRrHA+eU8b49UzctUaclM8y89r/jK9Y5bYsjtrWVj7dcYyeKLk3
i5eMjdGrO5o2uzr9ySkh28O2vbkNWjnTtDNC3W1wgHZNFNR0k9Mfg4A7c0K4r52jQ2BgPJ17w9Nn
KQ9GBiWF0Rv3XueLDrAdV6boMHDMf2paJBa2VvpN833zYjq/hmYm67wNrV1vxk8FmKl11Bh/HE4/
SEJ65JkZE5rQZWfGxF7hKGOElFnvcg55MLXkF03fXdExzFGAe/e2rUtvtjQaw7AOVI7zYgzcH4zK
PnQ0GKwZfLbEKgyqQnIG+VF0Jy9/zIQGoLJl8UnayCJ7bzjH0naW02z30rkcZEuwcjrHnkNCCfCW
ips/gcW9q1VF+pyXyVUPP+vWUq8upQq7TjqvScC1KQxi+9aY9qrWMaGaYxtc3bB48KktvKQ30bf5
kK+CFHRk0rWQOzqdomc1bMMkvAhuTudkDqcNiIZjDJLpDf7AKWjb9RTW6iDKBR3fmPl9lM3fqglO
Tcn+MQAtx0+nIR3lpD7UHJ/BuakOe33cDr1nsqimzjbCXHBJBD9MUDuP2mmehziqLprqz1EcDmtg
DA+B/2JnGzYBJ0t9mAnVgNzoPPqZH9DLJ8+Yp4fNbXY9gEnwWtJmW5G66dpOuU1Zbh0DR+Qull2b
2NF+JudL6chJU1fGBxpwH7LLsz2FgeTS7IkcnXEaIGJwR+RIkAy5S9hwh55S7yYJJchJQZvUmJ5n
JO26tEIvxHHqGcp6LeuR8gtBsexgYHS0+IZr+uY3YeUm53RgmqFVLp7ZoJcnq4qbXawfuXF8NuHQ
HRQQGi+Lo7sYqnMUGe6WmUe0lhn9JnbK9KWkEyEcuAp21HgA3zwyqTB4JaAmZ/yM2wFRlCsCoDOc
21zaW4m50kAVS3Of3F0R7kUDf4RaAPgbUmMuw0mH69Mqm+uKouDR4W5JExbRtGa7DOmNEJe04HXb
diPUJIZpHNjoz7FAHeUi2usl038Aq7ec1nHf6vTnOIvyw8TBJ8pD6lHigREfSaAaYWdNBcTEiPfZ
pFDvaI3dZzriuU0z/c6SLLYMfW+SMctxKUM1m86B4E4qcsXJEZc6W7+EnI0ElaLF0f0H1z8/hnBd
khWJ03FlqOaZGSJvYcCChTuWmpw+WPJrobYb3OZcLf8WO2TR//vFYPoLwYRsJDPS4UEa6WLRsMxd
1BjqY+HbM95zrj1uwvE9jxaDseDpbatDvThyAv2fNLIIFYPRYuIflBuVx3msy2MQ1RTNwRTkWOiY
x2iezaMdo1K0kk9zV5n10WR4xMB/Ct8EZcdwlhpYYfXydf/74kNQ1Efd6T2H+TaPSZ95hvRPivqP
I3PyP25VlLvS/G4tSuBdcItqdvfAhzLINUSwQmoxt4MG1y/KhnAbDbZxIo15orSIH5g9hobCttzr
OiRxu/S5vvTptQIvePCZuYIiCi9LGahXgufq2rLzUm2InoQcqDmcSB2wVDcTLn7iaW9kesqj0Zbu
1qTBr+EaBDiHjRy3Vzb523RYeNa2GPadk+mPzLxUHF5Q93LMyIx9WeWmV77VnaoMdSBAVp4jjQGu
O9HlSBj6t/VZClGr1ZPr+u9lJl4KWKg3iaD55jKi76OHSU5w31junzpzGOyk0ZkAwLrW6mMIX/qi
m1ROMtB6BmYxr2D0oZVny3E2eMw5y3huA6JpMvvNdhQ72ASX0uQa4ReoRbbb4SzBU7ZAdXaWxfym
TsiVVVh89Xr+LHpzKdSsKPrOqYQUAA4Zs4tyK8zKpHz1EERoOAN4S69TIIdaYTqHKHaeSb2WJxQ+
RnjfxHp3PVVq19bPPUiC48bKhc32UvcXu9R/XdI2PONnqTlwvxOGmNwC+P6uUxa3W6qHOeVr1G3N
uX90qVNambobIPUPr52U8UYliToMYXhXhGDXLbp6atc4yJVOD6DPrgveHN5T6Al4h7RqBuBhpoye
R5t6O6HmY97LgN7fiPkWIQn8PhRd13T39kw9dmnhk4acDG0XB2R9Yqi62G6CfW8CfbdA2q4MH8OO
QdE2skBO8FWBqrYiwz9CNaSBgQN3TnUNBaauN/kui9+zgszlMe/+V2pgdRs7RgoKm/BeBQpTsEjl
Jg5cZOaOSIjbcw+qWiPbAb9SW2WdrLD8N8nM9Pq6ZUfjCJIz8njSiomkQVpdez5bKxlrezck8gKS
/yketbuRDOYuELFxS51zFcdY/0mO6h2CddwU8aaLk0eEh+zYLjUp2Kpg9/BgYfLDdig0H0QwO8u6
8BXqE1RCQ7I7JbX1HKEz0uMJlplXfCdaq7gMFdCfDF1iYkct+07eJ0xOZtVOazO0x3tWameq6fyD
Qd4V3r09rtuRD5W9jBv1kQ7ziJKOOJE7e8RSRrkpKdjy0ZsOMODA3w9Ekw6WaSLtOJZ/NLiLo2Jd
K0w1qLI+t3gg4vx86xpL8xt5nFcnLSjJjB7wLInzZtuFuunfCY1XBeW3o9XABUXwcur6OqXhYnVc
Qg8Bh0CnEKHXUkvMEcl+a1J6cZrQoM9iEmAXQaKspjbO1yqNv8aA9bali4LhLcNqWqHaMODuapjR
prfZ1kJtptCsp/QFzNzBNuqWsYcT7XTiMFoEjn+0mX0v5keZVy7Lp+aFhjgp3QKH2lxxK9THPJz3
ke/Pe8a16mQVT3aqf6tMtWcwuZ6rO3jtSLjuGEJvsQWbHpzj51TjZpfFerqLjSa/5LScUhr2XvDS
b3T/r2qMcQ+ykiwKrsZL0WKaD4r21nML3pEYDD0ziqYt2Xv6uoS4lgtKkCT6LnfFb2qVZFlyX9sn
leOJMuZYr+sHkaS0Qw+U4VhZ2e0zxpKuTdtbERfM4bU9nUvlQRKY50qLlcflnefAiI+mCSNYxQYd
PmRbgGiVawIzalWJgKRXSQeP4u+MMYZ4gbTtBwo3AhAdF03fa/sBlif3fcvddoTOii5o1nasa+fG
MJ+LjKuhkXErISZJp0nx1FcDXjUrZgDOgM7xF18xL8MBaPlauPklGcfw7dk1dWjy0A3AD6IdRT2G
e3s2GjhzP3SLZ9vZ73inkXkabGAK3i1h8eDm2+N3Lx4OvaIEEXWTXV+D3RWV3D5F+AMTPP6mOBtF
vyqac12p14ERAssEZAs7rF+jmgXWIZZRj41PuKZSBwabjBYnf8NDSGhQC2l4DDLrwrGdURKgMaLB
bzJvzzOgc8us2Yzpbbe1EggoBdt1gEZbRb/lONlbDrFrIKpM9jmaUNiXPzLX/y3mqsVzxEYYMctD
5eGOQHj7oDMm9/pIvZP3Z3pvEDEsIgZkifPRtMp4GTsEzppzaix6VAFfjWv4xZYXk4h3O/NWMGKA
X5g7t2lqiWG08YfZtvGOBkA0J7Z/5cK4c0vYcWbz3KmQhdomtRZMxjpRKbpHyBsLYGIjMmx2VsT2
OnRPkWyMQw+4Qc1Fs7Etir8DVXr5SAyqabjaBTwtJubIOmZWNvsF+cu5vABNuebk0FfWSKJO0woa
KCMdlwV6NJuG3pinIOr507MNvXv+sEFMH6NEvqRNpu9Ui60qNp4gpRf7dor+jtpZBzJ41SxWlnb5
JliC5xO9zUxhDHGwCSce//tlxgkz7v/7R0uGW3/BGGVcD5E7U23dcZrZpwFfy+JbpYytpnWOpT1c
LqH12tA++pzbBOaGKQ1+fKfy16rWKk57lo/D0r4T7yAFX76DYrC4cUdj/ek3cjqaevd/v+A66eH0
tgPrPfgGBiDxrnaGeO8TO9/aApxvaLgcLJZfiiprjv7gosZaPj11CcjNLVxQf+fI8IZq/wo3P/Sq
qlw7qcYMVtNBWiy//PfHUQGW0dcwMufgv2kLP9b5/9/y378W8N32oJV2cg4KJijuM64z5lhoTZr7
bvh4M4sgxYzSYCyCmvfVaRitbCwK5TSfzQa+PkF8NqXs4WZTw/QhXTKIFFjHFaNlwZEi+pHonykM
ZWYbazFGx6ZSb063FLG0J5mnPU0gsItD4Mki/Jhk1K6sqGuJCt0lNU+7NB1ocCrKCntHij4DMv4s
Vb7SELr2unQusmOwF5Q529Y0fzM7MfaTg6cCuaLd2QP7JbCYYutLUAGgU141N7OYN45gtwN1pZSj
P3VJNexk9x992MZnI0fMTaznm1rqO4DOnZd3nz5lmxtKxzd226P32FLyfGqcfHzzwpT03lTEj7Pf
Uo7MiptiN+J09YLBYC9YyoSyrv7XM4FwCV3M3Bm83OifQp3wEJ+oIyCbblNYuYezx/UMQQ2Olcrk
Cnb517WzYO879bmEGLKZlnacurz3VOWgmJixx+rGCW5mqTCEMLgZTGrHnM1aO4F5NWsurwMH6rGD
2ZcF80bG+ACbpeabqcHWX0/rLHQ+KypDQXtVVMotO4BhJmeYnNXDLyT2qSohWOqMYJSM0n9ul7I5
GkOo4Tk10N23WlJ+QKLXlyjXeHCi0puiUl3M8olAceZh1HnkEeJlQpYEoPSwgDwkyqf98FPxMfV3
JzeYk5Zx90THt78D5fzfzf+PkRnNc5Kif3QUoA5l4NXJ8BxKyLUWhVWGhBaSatpnmMbTahQsjgJz
/iHLaE9DMGF4t2yCU7fJeRq4cSYdvakUmnbDfO8Mm7OXzcKT5H11zgsNV4Tq1vrio4FGGK8it9Ww
WZX3mu8Hsqa+Md19CSqAzILOAqfqdWs02S6ocdFPCck8wX5qlks7K/VDAc8ftuGPoKT/kyI3g5Hd
9EbyVR4jsqZhrJIDgdwyP5UtyqdrEOiL2WVspXC90G/axwjIbRMHmxj0W45Fb20WzbwLRi53YFOd
DcOwdRShPE5JQFoiYocdioATi03AxV9GIDYg4B5pu8fMjieR96osuT12mgdXePbKerpnlNDiH8PP
/t8PnFsIwrmqaC7jUVk5ybOqub3D7By3ut1a9zHIPme8FBC/38kqFMmSuQ+pd1x4JjBGjgTCcfti
B1mJXrsgeYeeK8e/zDVTIvN/db2ZNpzEq40TtfuihG8JpHGHns/fI27dQAcKWasnrMTfVjUnN5nY
JAl07Mqhdhel84mpcCYhkP0p3DI5ZhW9o0gLSZGLfdGnWNas7j3Dl8AlNfhOO7tgvTLIhCgmzaWV
POmc6GC99PmFEiJ3rQ1ffU9+SO/Y93C9W5pbbBt2ihCVY4N3OOW3LDdYBwuVzM6lE6mDMWsvGfYH
rY/xwVD4gNPLvksdATdZaCnFZJerqIOmr6zPmZEM6CUCkaVhgtWPsw+qWLW1a9wgcSYMmSpSpUQu
Jk0jduq28ZH529ka+WB1VGPA2x5xw1J7jzxNsmhsn6JKu7hIUNwvW5A1VEmjGg4bqBfpIeS6Frk4
xFqoJrtckD5kEti7f3yV80B0mFCWLGVapzjGZvnHpWfZJ0cJTNr9pzqe6F4fTwYnF7SoQV0dzmaE
NdLfMZphCweu3AQa/g8z4+IZmWgi4KiJLGL5yeOMTIUi3xjvKIqTO5Yy9jkqWkDJGfnVFZv//pQI
+YnSGvaUQ1EefBj2lchGT+RT3RgDJ754vsk8/9Jm0kyF4DzOiYU2AIlQ3HaZhtDQQfA2BLyHmRqI
lgcAt7WBFEs7ikUHw2B9EIKqjlCwjLXdFxQ5zyChiWMdrCpbOkR5EpIse6+CwCdDS5eeanuqmEDn
a/qx0DR19kbJhoVf38i5xuqtxmSHu+mqRnhaBUtEISHeei7CZ7OnWwdbGVxm0Za7vJMvWh8850P0
DzxYssO72FPFa+EV3XfYBrZFh6hhd0x9S7B/g8CaPMZsQdksoDthjFvQNzu77XD9yqcCw/sGiq3v
0Zp0wgpVbPyOS8FAC6wxfYRaQrCAKe/WLPA6+xCDkoD/HYs82VITzM5XuquB/mlNk4dhCKgxnshx
By8TbSQGdUAMmrv0GY2rjJeGkHNvVPW56PxDbVDALXNu4bhwkZL+FZDiduNEtsq1mbk2MNMO9N0z
D09cr2klEk3d/cNa7cOJjH6cmlIxbGw0YwQhPiZ4CyVcKmbN9BBJCMUbB608DOVLNEmqisWdryWt
ZDyXHcwnfZg+oqVlA6dacXIN5wnnUn3oAmhnzOqeRUUcgVqBcm0XSbipFidmFATGIYSkv3Fjis/m
vkQUif8u6GPupf7uPyUyDNuWa5180rPlTp0y3vVLgzNelG+dKf+RtXXv0EdPbhJvu6kDudSZL4MI
mZfWmYeYP14a0VxEpt4V5uR9oQs6esRE/sG4LWEvyzK0zUiGUPcZWztT8gjCDqw8/VirSsM6Gwjn
DJ8Nb1VMYiJL9HKbRZtKMZqmi4Vuwym7B1hwdhqsPT5XeFMrzXyVyo6gDbr6esY6pVsmtbQGpAv8
3+dKssfxPZLTD1PFtfqa6nwmW+AL2yFEZjw2WsXrSCueD9f6rnTgyVL8CdLRwtSLR2103Uvh98jn
frQThC42fGYLJOj6BiLnxRGTuZ/7eccjZG+ahM/WpIWPmijHEREXTSBjcwwOIy9px4e4xIfCgilP
eM7HlWaxZMIttokEcNh1bUYrttVwCdEn4+Aq+xeDIiR0/Ga43/g7Ctl7Yf9rOEZxbjs6Dp0wesFV
8umXRbc3iu3UZ9OGlRmJz7JjD4sHtHHlYmCotzLgTJb6MxGjlAiYsWw8sDGuth+wQBKD5zSQBGfi
W2RCOW0x+UZXLNmX41JjLZIk8si5r6TTrGfMX7ZZcgbQB5erPc3ajoubay6R70YMrdxtK2erNwYh
icIIeRJ4skwf06VaFIqZDXblw+Uy6qG/lNbTxA6wo+i3B35ntJzel27wYf5sNWWvfCO9i3gQlCoV
YO6vpmlnZ7c+c6+IDzkWp7wNGq90x8dE3HLjBpLEeZ28WROT2wZqLcSLunxt9QuFJqURFhcdawXi
tkx2lKJd+3GYUXjR2zjdFkBsgKbNsaIlvKCFSJhifNI0RrJ0bZWV5nD1U6uijeZLkcPSj/I83lEY
4GmD9aU7VbaGyvhZY0k50aRI1ZIXcIo4mIMBaaj6shtqP2fb/Je6rbUqsrTbEPWkLRS3IUdGmC+9
jiJPjBq3Z5JtIKuDf45L6lWWcQKG1lsRwNFyRP1qYYnoO6Zx9SlJR1BuY4+PkYypWyfxodJFtTWs
YypJj5Rl6x77ifNrIqcPYn01FXw0Gia2D8ZlXjyM8aldThuYkpjpBTyV3Yy/hF11jXZeHmVg2psZ
OYbhPYfqUEn837L2Con9J5Idy2/tRS5ZasPMqVXQnWVsb6qFOtHyGqttMGcgLETfeJT77XGUvmQM
hbxGZoeM8fQBXvV8HHLK48uY3uaYMmbA2HSctB9aR8aRzrHFUsHrBISHqIlPh73yEq6xZ9Ukakuj
ySkIwg9S6ZSX0OHm9a1NsIIDDlt8lp6MoU9P//2TVJi02XnWcuRzVTUcaqLparH2b/IApbKMsv6C
ZXld8p8jMwqfVeje4/ZIHdng+Q1gEab8sdWesFtZD5KRzppeoLUpa3c/zG68p+wQwEf+j450Z0MD
ERtEYL8Hvt3QKDDslT4nO9PIX4ffhtG1N079Y2IP3dSC0a7VuT9FVKVM4ht1Lqlb681vM0MaBJjC
VHYOnyAT31Gt/RMtfBBoWkprLE1+loH05soYdlZooyuUw0nPIV6YWCPXYdYbx9RGzIXVcAhl4APj
SN8qWT4NAxHGWVEoiy6ywQz3nZv07ZWMFqxg4cBDzLpMOKjxG6A7EfdBrAqjlvxZSEeg7l6kcYYu
F91J775xgpV4HpyPCE0FuyHu3jjQ7vEo652ry5vlq/mGBx+hzIf2i7hGX6VbP4fzxFWn9T/qZHkQ
GtWgmruPREwEHCjw1IGrlhwErlpbv7GN8fE7zLb+agYTy5ulrsOwaKB4IT0tCfmBjcjCXMKaW0XF
LhwVAM54ftfT1Lig6OKRHhEajJBjTdKW256h63rgTZ8gsdPelOl0VjanAfHk6AT+ZZGgNXaFz7w1
7E1Vs7mLaqnUo0vkZRQiQhFnCcfHv+OPbKYe/Ae+KKqcLC8fDJpoYto928S8MsnDdj6Ge1wo77pJ
koPwwdnmQWpN/gB1IJ+NHMkaO+ZblttcCtpJHPsMXYQrY7ICgzgeUgZ0iSXEMbOyF6rfr431FEz1
L03EL2RNWp76HtTrnjYTd+XGgUNSmK1jPdflR/8/7J1Xb91Y2qX/y9yzQO7NsAl86IuTo46yJd8Q
siwx58xf/z1U1Uzbgts13TM3AwxQJVhQOCIPd3rftZ7V1hbT88tHCzC04vzQhV5Otm6P3WGYJhqb
CQXSj698fPAEtqmoGb7Ec01oqJucc7eiJvTxzygGzWQGGC9E31BBShKMB0PNJBs5L1aZPvRISw8t
HO9Z+ulDPePnP37Tx4dw/p2ZhgV+VHT3w+a5ygI8Rql3GMR4M1DqQskeUczUqmpXTNA0I/O27AeX
mgbv4WKkLMA2SbpYvss7CU0Vq33W0uSe77hyqyO6ghTc41jsRmiilqQ2n1g4fc2HDC2yvsYcyjMK
XzabC00fH3qn5Vd//HMO9+2S/EjoRU3zHeri8ePD5M0zMjqBPCF6brQrohAQNtVGAySrwkHDTMQc
g4LpqMsCx1vU7PMg3DLsIujCyAVLRFWmQ1wQwJaSzAQO0a0JX5SkJxNN8tJ0JtgnHCFTp4A25Dy0
3bgzCRAnNa7beRPMgrx0BOjvYBu7E2B01zsVMS53LcrmaOoMQw2uQZ4iUuXL64ET71Jz61tvnKHX
tUmkfbgh2Qq9Vk/+CGvqAmB2SoVDF5Tk4OI5GAspOr0ZJiuObnYHJJWLscIXqXD/0AMDTprtxhCx
HqDSQVA4HVuAsZOBMZDNKGeugC0gKVKztbQqQpIjaETFBdaEriQIkrSco1suhvI2JKaK6/YJAdX2
0ZAky4JRuAyNttsOrf9QJfRuIvxvnOceJkehoYvv0zB5jgtKe6Q+uW4YrfouwB7SR0f+tnsmHxxo
yVPe4GodA7aUyXxqdBO+z+Aw66J1ddD3Boan076e1Bo4OCES5BW2FvCJwZouTimfTAMnShN2J4ul
dlPqlr7TTP0x0DriagISJ0tKzEWAv4w+0Y2VOKhtzadBVS+VU9mr3mHLNCX69TR5DwO9xziVxY4T
WcU+p8P8HiH8QurwRAucPOLW30Y9nZPQmZAJINozIcKR2MEU07cLN08fI8I6FrkqHtwgfMXE8d20
Gpy1rPgVPgLDCspFA76gRpKwrmqqGD7aiY1Q+d4asnurt/N1DvfpYKjwnhigekOHH4lMkTTIUZdj
TP8sL3J/nyLNMPBIIH6hvt0OdPZpKmlTfTJoBW9mWc+28n2iIybK0p3NzQhYb4jviHB52vVD49b+
ThMl3moX14LUHtOJlXJM+N7Ol9+1QIPQ1BFGYXvNSW+raj94NYysiu0JMCRiB5d2Yt9kvvL2OuGH
toOnEKs9dLAKsQaq62XhozkP7ZXvR1eDID8JaG3+J9Dx/zZl9F+Cfsh/eM2LsQo52P3j/yEWqWEC
8PnXLNJT+PYaNG903N/Cn3IvPn7uTyaQ+wd0fEPhhddt5yOs4n/8hQRy/zAdR9EzM4UDq0FIcJx/
sUhN5w8BPsgkWsIm0c9w4GvW+QeLlC/pIIZQ6hkCjYxl/lssUvdn3rsDUh65qq5MFyKpbZozlehH
IlDLGcbWK6RshUirVWuP9bF15MakFuPm2U0HwQM/bMMopOi8NnV/lVop4d1W1aIEI1ixHnKDsJkl
LWEnSN3liJcS3XiGS9Nx92TqOUB8VyEVZfgJo76hQcS+FeWxaPxvwNl2bguzIYXDJ8zw5EsTKIdt
XcjFpVPGjBg18YnNCdkLuMuImUFzH9qHjGrNYAkAGzNEsJqGQ1xQZpus/qyVmX5M9d7Z4W3IMOFu
EDhRo4lFfBPRcESVYECQNGHBd5269dP8HT7ExjAAAMuuvjaxZS0GjFAUd+dIQYxj+7bTvpUJmy2n
QR8pnH0RUczCYQ271cpou9D1kjEaRJWYF4xqWGBiO8f6P1y7h7mvtYCmPdPG+m6BVCLc5prVE2+k
cyaYXAh4kUdfhTxhLT+F2TCcR0q8iT8Y/38cv2VNiHTn9zk0H4zdfz2Ody9hE/7I9Pr4/r+YXo7x
hw0SES67+YHtMhiLfzG9HJMhbIK4pVYLpkqZ/xzBQv8DFAPpMNB+LVjELgTcv0awof5g2DEf8EtJ
o5GW++/QhMXM7PqBlQXVV84mUOIndNuUpj2P8B+YXjoAJ/p6QGGUJLbBGIWPJVOsqVDSutetneWO
bLpgyTnTkYjhetkDKJks1B+x/Ug3+82xKa3YNibygdDADVEz9ba3BG3YMNtMSXupO2JwFRZ9NVJX
xOQ+C4ZzuVKeXOsJegrip+T+h4n0FxAww/nAIP98YTOkzGWG5NqkND4llaAZyXUtnei+jx2NNTJe
bfY1bNCpK/qo2Dt5C6AsP04phwVE/dcNfzgKKH3RZ/aTgClESRLLV19RyUDRy17AZd3lMDztQAqt
8XgaWyFgARTeOK0Hp3wLAYedKpNDCeQH7KoxJzu0AfsUKyaKz9xB6t98TylCuqOZ3jjN1reoIheF
B9unqgs6YeOc7g5TXkTYHmP/gRrCxkNoiFvNPHfO18a2L8Esg+4KeSmUhnNN7WVSv9D9WyaDcZXK
/C3supWFOxBu/NrBla2Sr15P7l3g7DkRXeX1XU2ztvPrW8u3zsCSvkEZuZSyubUGrDBkM4gquVH4
LTurPPbCuYoS7UI3hl6W7ewx8D/iL7p1UWQaUHgV2kRmZwH05C4q1X1h87WsJ5aXVB8jOJknCy9H
RVJtWJe3U+y9m/oNPKBhkRrNa4nBc9DoBJqFdZOkNWHn9XdICcvKc5/1pniseO+MKWbnOeTfKNlH
y7wFn+gj9Vc9mP05PcQ3CuJuyBphwuWvErCMuP3iJmdflNveuVAuxYLmeZyS24SeZBcFz0F7SKBU
pnBfWjvcO6Vx8gxnF3XUGpSXMtOahJJph45t2IqVjTpxADjI7htjcymHJd5j4kUbpGNxB5416NE5
+N6LGVpHtxmtBYF63xx7OIaU80ZOvGtFdW9J9fLKGbVqqTlTsUj8li224T1Z6ltsufsMU5ivDQdb
vYtoDgCZzFevts9DYJwL1703kcJ7nn7XjAnkSXGqB+J5A3QuTcgeesxCIEjWRONTbgLsTrqzqcK6
WNlmPqyh9+5Kn4AAXPux48hDVerLEq0cip0MHtSkf3fz+jUCGoKeZ1wTnxAtm8DYD34ENcjGMJbn
+PACz37KE8zJURzhAIqdG23m1GlRy8oNuRpK0rhuXKQtQjbXmaNjPTFG6vpeeuVqvg70CKm9MMgI
BPFvwdeFlam3xYZ4JngBrUNK88BiDUA/oSnLPaIyiwqF8ILGMu41p9TPXW4e+lng0ZHUiB9rfHMk
tr3WoMyCE86lrY/kVI3zdxQcqFOpaMPpzRECbr1za/uuGDSKx1NcnE36r7Nsa6+GZCfiacdbCSYY
jYabme2uiHI0RSj9ILHCcQO/tm6D6bZrmgGkxPB1AHq3bedoOdOgjWpOBRvrFMwQhJSVO9mcjxX9
hPkCVQtcuQwq/sRaLpRFL2AM2nCLdPAQeuN912eHOiCHtUqNx37kfNfj+y2Q3mtx5JJ95O9ag55B
1urPk2mUxFJDqRCeimjGYW03AxS9kyHdldWXVy72151Kna+VH2RbQs22eknPWFNvMaXs41zu+phr
ZMU725t3g4phGIgpX2klytBe3Ht+UFwAZczWYoSzdEDXMdYkJDtKbQta4SuyIGKqB9BqIo8MFL+B
lzxFhJWqOqSvV/jD2k7aYiVQWEHbqTNqPCxpOys3nyKvjDaimqASJW9jy1oD0oRnpcyivW6jaqnR
fW3s3DKA30CC67Gg0XvmYZc6iZI0BIZrJYpNRY4g6lfztWkybZ93wVVhJZT76voKMq/Cd2zMZ8Qb
H9HYWglVnHRXHPE6Y9L1i+tUdOe2511ITbflqFchNXVDkAWmZRDmXLDIbansyytzDL6gUw5BDOBn
B+0Efw0tBMkZ1zXeuzZojmkxRujnkugYHPD6+SvWU55AWoZ2oPMkRzQyo7QyVxrOJ83EaJkMN1ZR
RTv65K9OSec2bFk604ro7BjwhIzyNSYOfMPOvMXrq+uRBG+6SfkGVRO4dB98B72KkAxX9MU8XXVy
1CSqGN2cJxWSk3zaH+EWIf8rTfDZPUOMqkCkOLbmLhxSZqQ0uoSALxcJ9t5l+6bVFVJmH+WkVRQk
eblflFORejpFD3EdPhdNk1xUOlDBGyxz21eobzV1nTqtzSgFsuEH/a4d/PZRb78VvUQNjQN3UZta
RDuYritgLe1LZ9BZLUrgL97Y3hlV0q/FMDcPQFrexa2qbutu//GJDTum9ER8cJX2ZBFpTeJrAtrN
zY5R5KcLQ2RfQ5UGR5rnzsZT1h4Pg3Yd2FbzAJD9Rvc19JRTfKqK4MWeqxjNlGH79fkD3Na7E6k6
WjIwH0P8CISsQBqHHTNSpaURQ5+4cy+lwDGotc7Mw45WdIM24Km+OKM0UFPA12ByWXl+fZ0XYHdj
DeaXOWuGs4n283VPqZtc6GLXlTZtSLbuJ8AtX+OAHLgBxSxVpn5ewroB5UTXNsbW8+NyUY3VySeW
aYOqFdyBSC7Y4ssbSUdLs9SLKm0ob6BITCnUUma8ntXw63RFjA+2J8xq2bM08PGXIQ9AZcW4C61y
r6U5sLy65VeGdF8jwFvAVlAGBgXXwIofxMmKPj2NJBHGsEYybatdmnHAaEEHkgTObkNt6FXA9ttb
pplfNqFd9ac4DeC4VMPGipLnViRbs68xJRrlNzdIH2UvBXHc5Je3nr7UfXh7KqMP3UUNhtr8yqF0
u0dBfzFlTfWXiWY1xeYEmgzoV1/klDU0/IBWvZQeJ0GSIGY1tnWNK/JowudaI70h9sBFfztPF51s
L0bivwB1uu98sY3r+rucBcuWuB7bEfFTPe0F/NhlFcDvszACDElzZQNrWRUldlCKhJjsk1v6TUOx
E+a4trTwPPT5IUlzdBPua1+OD3Xf36CZusEIT0suKy9GgZ5A69Qcw9vvRWc9QYc7RqH9nmUw1goL
Xlw3Wd0qq5+yjDuGuHM/+nW7bIP+bQg1SoH9QbW4RJoCh4dGzbIOMR4p9jtTiSCbr7QqoL1boRSg
tkDHaf0VJ/3jWKh+D8wK4F34OJb2jeY3KOXHZwizBzsjoJ0ikoOkjA0ktq+K29pMV3nU7TX6q4tW
K25Vb+/s8T50WaA0wsJ9zf2WuBMFNlIxFkFuH3ICfmIzMwhL1e4m179oenLwrXCXVQDmzKLGqooo
jt7b11LjpmWxdWpz8zVOegS32Woy42oZDEhbkm7aGYH40it9KZPqugi7mxFle2GFxCBMFL1ayFJT
8+THybtmes+dT3EA3cRbB8Ram8SCcioNelndVLJBxf6QDg/JRE6s2bF/8GioBjkdZ7kh3X1OINdf
mZ+JUR/uQz/cULsnbmDA+ZtlxHaHsHTjEaEzupW7VJSEATicdCYE35kh4iV0e8KB2pUZQg6wOh7F
ONzBsN/VY3qne9WL56hTGjnMmDaJ0jDCaJ/v1KQ96lH0oBn0Wwz3tglGoDbYQgMvpJjbfBcW9Lwh
jXZuUa0LJD9XRogi23e1PVjidUlqNUYe2nCG+G4XtIyDhKcB4MNzVlHWLhAV0x9ErG3C4CytkKJI
DNKw6pCToOhLNhbpe5sCItECvQ5dk4YIupEiBy4sU7uy3fEcajXauaa4EvlI85wNUD4g8TboKS7N
otsnrSCVYJI3hdkfAJEEARcv7QrqXfFuWFU6I8Qe25rb2u9qL3soVZKtotyLlojUvf4pz0gviFHk
2iUWADUSRAUsh/1BChSBv4+ogzVuE7xLA67ZEeBJmMbrLoA662nlewkNJ2HvmHTpczGUbEDrceG4
w0sqgNIEBdv8uFPkloF2jwb91SrBkOBs3Ohj/TDI5l0U8jVWEZ3SUC4wLiQICQmfQL/TfIjaNXbt
MmmzU1Sl9zXRGGQXcA7uKg7EFI8njkyR7j9pDPdUV1SJY7KOG3c/9yGRiVD12kUVCeN6HA18SLqF
Vmd3KsUz6dTjpikCcBBdAx2IltdE1Pty9MGVotbekSf2xe+ebewQyK1mxlVE5adgXWjViLTUpAGI
r4xDyXSBHcUooh1XG/W3qOyxm7gYLCoYfZZMbkgyenSms3CqZ37JHa3xRwzsb6gHwc/agQV0p1xK
yRbCIRfPoHte5vr31u0OTpnNx4Zh4RoISmMfpFLACGpoxlGEADSUymUeTqza/QnYA6LztORkoFYN
1hJ21N0LQATUS6Mp6d4h8A+3iHPyE2sxegfytBo0bLWPY3dy78BSYY4oylNfAhKxO1SiA2pPPze+
tCR6bFquY9FEiBjHssJn3jTdItbsVz9Ks5PgidmEVvVmeENy9kkQLxM0SGaAU8Jj5LVjv+m8sDv6
RvQCgwSRMGfzCDUNSWuNvsyFvsWUEbP7AdDPwz/t6sq9l6qsN0k9Gzr4/UXiPo8V3Dx96BmJhX+f
gQ+ksyzQGcfa7RS6akHSOxBOSvworWse9HiAAxVSUpggyhToSEgn7a5pG06bJqbiL3JEkKFjVRiH
dMLXhmKvNzVSVM1aDYbzEFF2X7dptm/K5Kk12wKgBH9iHmIBDkD9F+70ZfTVNzuizYgA6q72y2Kr
kzpJI1QssLg6V3IeOnVVewC1x31AwNwqohy7Nk0QL4xRsUkatfZccKx2rr3jdcQTjeLtnE1oM3wD
FiO3FKLjrXRauUWUikm/7e7SymkOWY0vOzGyGzIGh1X5MJLFfin9O+nLgSHQ6FcBWqsAceNWBH24
Fzmw427yDpmYtL1mP3sVb2AgytuOoipAZ36UmrGZpQPY43gNTyg4cwJgWGDraz2mUJ9iCNEH+zEd
4k2CY3xZ0l/bWtlsHgYBGXBiRQCijpyWS2TGVrMH/Oe65ndmqPhE1mdAfaAezJUfWi86EaB24p68
ME2P0r73ZQOrAQYJxRrvBNHiysEVsyZ5gr2+yra9TK1D6dPTxh+Hiq+3i5WpUWuoJmcX5wTXpS7i
xTTRkyOFlV6YMWY9t9r6tnpCgWcfZB4YKwgP49LW4nHfjkG5HDIM9YZ+rj0HlZc3qPvR8+7oHc6a
05QT1UgSUujp4cqViKCQV64JJqyANnbVqe+bOw6Zyc0Y6wtCJ/eBY35xbavczG+CXU3ZKc2GrVVx
6pTTCN+OBVNJjd3lxFjCt6tWXqF3eC3FtMJ2yplR4rqKyuJi+VqGUoxcJ5EwnJg7X9xk4HmWWIJH
a2THZRA0qjlEMiH4+ngNi8gkeNsIHukN7AG8gPVvvOlkmPe4UELsJlBzwA7sgtp09qHDFCaj0yA3
bZwHF84cWKTx9qQEC66nMY3PUxtfTc7grQSUyHXtCPuSZ87ZUp6z42a7xxKLDmjB67ZHx5tGmr72
EIoAwm9fK9bY1aBjpxL+KNZhIREY6c3Gb3FmEpO4UBKgvi1saCAPfhrem50Mb3HFK3r/UWOdP+6M
SZUGARn5HKafIKAOXDC1ygBQPtNYtQGLdyu8m0TSZhbNNR1wjwk+LPdIXnkajUrfTTH6sCJuYNHB
A3Ntc6CxWaDIn9wbB18kgPUYXSI4Z7SDw3ZARIYfcHyiMbgjA3NcRT3iyPnA/hAF+ZoiyS1AZu2B
5FYKWsl4I8xa3UdOsIPZt+FEG54gweTrwfOO0pmuvbG4rUcihfyYpyoIGOV6YJ50B0lWICndstfN
TiiWT6GbjFvsznxWdTtL1cOqCtIrepaQXxD0B1otty311UWKgMuTOf3xpPAOEK5yXx/pjqJ9jp3U
3Zoy+AZW2z6FWCzBnkJroiCzwrZymaRb7vBss7aFnThZEtOUA+ITslWLoFxgVi7547r05KfpPClz
+Ij68T5ns7BKNPHI8g3+WpXluhUI8bC9PdMPnTa91p/htNRrN/RRR410WsHJpRc5czMzibeTR+p2
DMP7LopeCqRH23AqvxhYLJcC6fbKqZmdOcndk2VKRKih2OdqyXsrWyJiTU6FpLkezKb5CuwguQ6g
hTCwNnLozEMhSLQQUb6qhcA9piH9cRHssyvVeliKg4Ag6dXLujUxe+rxcx7QWZrC7CFJxTls7f5o
uScLBTAavPEq6xp8aBqilhDQx6JBybUkKHxHTdu+eOX0bHkywUCXvvd4JpZh2VUrEwLF0miAIKJl
futF+6AGDolaJc9RC/fs42kminvZVHKHsvdcWzPIJeeBHhwswVZYIUwLicvS9Jss1Iw9KkefzR0b
pDB98gNL7pMhe4SDR4SNbM9eV5PMwIqBECOi7nhUzGEUMKiMl0N+Zwggt0Qr06KapmU8CBypWnkZ
4jgghnj6aoHsuIrrFGZjzI3pBo8oKTu4IywiMhxnW5pBAaCPnpo2WUxwrYPNqCGc3Zx2zCOruHRQ
ZntGRDZomm6nsWM58E1aYPMaayhIUR11TRdywzqH0AACrqTJ2DPRlU1b0T0fWJDQ94COdiiGtmw9
KYOeCiwNh/bZBLRzIG94QRCvx9KXnJzek4dSGPKAPgOHQGzfZUeVtPahMTJzHzMFB0aMIzcoqoOI
vUOZosbwUa9vJwGss6Bks+1i5VxrWfc2GtWDmfOkm51WbwDM+xf16rUYxqe2qs9JQrpDUpUs+GW5
IpAZ7ckYU+CJ8msZuIepa8hOR1WJLchqdgzja6OK8LFUxE7EBH8EfXMIR46dtT12RBgqBnwLnTdS
Vw07ySt2XOKQd7Z/ITbOPZQIso2JzcXkjdWam2YsocMQ06yLo97IQ9x15pas2WBZ4klYZAU0isEs
jxjvg9uUa8KqtBl7fzhqNptBWwNn62Y4+62WYghhzl1RqGPorJnf7ZXIeKDDMBAHxfmBgGp5NY4c
btgt3ORTgowSspeb8tOZdHZZUTybXgLR1Y79zaAXCBicFl2g9B41apnkX7dluQijhjNqS/yAS6ge
UWYQ1p3GOcsE22JuV0iV+qkE2dc8Af5g9mzSg01dQEMlSbP4uqFZhxs8y8+g5q7C4D4msPeIiAXy
R0nFwx+xrKXuqB1Sq18XVRccGhsnHfa4O+VhLajCEKGXhHneZ8j2WzugRFEWz5VRYJCYPQlmj6cI
LehXL7AoglokfwU4FZoTzPZqm7i5h0kj32VkCK8gnMyuT0BTI8AEUl1A7k0rWicFsPtA7tKkAXGb
WKdcDRDioG+3EwwA2x1ccqHml4V+tSMUu0H0TamOP//VDG11J/aS7eiJiut4Ukm8CwPCeTRPa9Gr
zprA7IZ9oH2yoGlukLVQfu/v6zCp1iT8ZntdE+6We+ezheAIPJAYfWWjhAnNwLkYrQw3uPMzdqRN
eKUy8z2tu3KDHbFasZVsEILqV5WcTwtGtW05fVkyXgHh9kiNCw1Oh26yDdHnI1KeVl7D7oqGg7fS
XawI0F6xHvXjq5pktEz1NFtEpRWDKAicZWZFwaFzsYvEw9HVmPCSqnsPRDg7QVOsk2H5ognkup2b
byJOOhs3jHFA9WO1m1jQ3HkbNFC33TWieZCJjRUbcm4a8SBHlXqk7QrlupX3dBps0CyqXw8a1YRJ
dPbGRawAmpwzshtbRwtvy7NnGRBXGnzY/i5FE3aWNr0wTqm4RakpQuRFFq6+xoUP9q/JSTyBVZ74
tb0aVe+Aj1BzXdpxltKK2/2gGXeW4LCQFyEqCsoV62yMu93AcCARB1jKtHYT76EoqTO0GaxGDOMh
9aW545BRFbDekfS2hwGwBKyjbqX5PWQ/gmvxxfsci8B/bZnyAkwLJpGOVEI4dzj3WfJtbDN/r+kF
9elGYk/P5BM7luTGcP3pAVfGwVfoFGMjTk5e5h6GTLXrBjIh+xudQIvUfbZykijKplnr5ahOGOLZ
FrE+tpqD9T/Mto5NeWCSm8SkbofpR+ij2sJTf9RczC5V8K4X3asQdk3yAGq9VBDR5Pgek2mmxDnj
+n7fJ5bE/H5qf1uuhdGZwyxKFikQ7PzY/ha57SPitfEtjSWGSY4emCVAxCTHZEjxypd5DpFmzkaK
aN71bQt1qWoOKtK4gsZZJZVlr6Kkp7NFrM8ghxtGiuvV066wgTqZevuVsKdigx8Fg69+J2XBblph
u0nU8KX1PBCa/dYibwnBo6RzyLOQ+NQvEvg1mdKyO2+mpZRAbAPj8PuL/8jr+rFFbkMOEPQ5kMSb
DtHVnwJ9a0UZ3+EJWPelx5lgdLZJXyDIDKB9ZfEu4IhjOFO/BLDE3xK8k3ddFlZ3zRIoqirZKFvb
JUHpnPBRY71Jum+YXO1tqcuXhibflZszIDLFT+Eqg1OS4lRhWlcTeC6/kdcgtI6l13PwpbMtvLcs
D4NDMUvrivT7RM3iNUqCa3GpJguKZkwCue8jqIz7yV5ZRkQRxJPT0RnZQfVjoPByNlj/UfSdQT4d
Oj6FHto+O2wnVyrWv7VYC85lamnbUaTTOSQSXCDHvvZ83byym3dmT3YlZgycPIumYUOoQo5JONjY
8agREvE+YZH5/XtgfDxhP78JDD3p2BwGxC8EGIE7uWEXcof10vxWu/kDblT22tidN9h82G8l4J6C
fG9XmwRi8EV42HQjEgXMGXZXqfS9kx3k+tlZxO5+bXZ49EAZx3A7DvG8Haz1CSY3Baptr7UVaDz7
htyi8B6aOC2QOA9XACSodhjOXS16mI8gxdC2okgd9WI4YWoG3m/zlPSWWmEzfDX8Eoyi2bzQ1Llr
az24Srr+APD6I7WzX9mWeNXok681wxg3kv2vPpQebwjkTyNV67ZnRAQorghIxeycZ+iofAuMqcCU
kUZwUyY0jeQxRxAwxXMaQB2obNpmhQVFlVbtoqWZcocVe017G9aL6NQRUkaPSfKeDcGB3c068+CK
Jc2A0GxCN+3OJrtmEjA+cs04Ks96NWw1km1rTicRlN/8yDb3cpy+glSURw3cwCJwcMiIuIIpnJGA
AIHkUDJfnmkCGagAHnAqQmeFm97DGt/YLTYYKh4UlXMoKFqE9DnO+/HQRB1pwUb7jN0zMBjKKi64
IDndNKEIjprIrqqg3XudYW+GtmYjq6OlLdOhR4Qdtiu/tnJYVTyxbYAAvG2+4JzGwMoxRgXGC/j+
ZP3xVP5bgs3/MzXmT5LN+zzlv//6Ka/xHz9/Wv/5uf+Wz6GJP32y/pBo3WD1G2/f6jZp/vFf/Pa/
vvN/94t/xTD+ndBLoM7610Kvw0vx8rNQc/7+P4VehiX/QGkknf+V2YhL/g/0Wbbj4JOSki/+U6Bp
/WEJibBLtxBq/vlDf8m7hPmHbs7x8dI2dc54aDf/5/X+pXviVv15/b/QQYlPAk2H38IJyrClbZnC
RrD58/qWoIJSwVCY91PtrMIx3Enj1U/blaRrY2Ofsyz6f8fCfOYj3bKmeeAfXQNV8ggiaQE4ReAc
mbllcfw3QY1ziPs/Jz4EJujNbLLdFfJWg+3Np5B3vyqrZDbw3wOC26lBHbMuuS0yYwdNwzaLxQ/v
1C/uhOSd+cXLucJwlG0ZpMD9fCdKqWPpQSABh7OCVkRz5zhX3dfU7N0Doz06w8OJ9uC6cb9Lwel5
srvqHLPuYLk1hH0a+ww7b9lpX1TnaBe/9YpvXBZBcW47bgSm4L2qVbPXK4AGudGbNOAyd21S/Vm5
eNM3o9Zrq5lGEy5CbKi3ZZa49/FA+jBkCe8o2FP/zRIvfnGTucsC3wbrPErgTwLdanRBgRejvJ8a
wdxfUWxZaZyYd5DyQ6rJwpiIcWfZZg4MqrNL+ebazxV0zHEmvQ6gxYs2hrCB93AF9gF7qanp75nl
6vbG7/HPl37ebwd3wiUPS2BRZZgr85b+R1AiVQj8PKZvmCCw7wuvF7vfv6uziO/TM2S5NiPJ5Bot
2/r0DMW6qDGMulRSm68RZRc8mxuKBpSk07/ZKf7iRlquo0tKqg5tc/fTRlFlqW+w+1D35fDMmZlA
F93ZYcBfp/ISmon1p9T2Xw7cn/el8+CwlOEwqbj2/IKfZZm8V6U1dEK7h0YBJbg84h9lYJzrmtPa
uSFW+Pc38tPrKeYnaA7KpU5H+5pYvZ9HR6w8xeLS5/THV7TLOERGzjzkGwro3vH3rzVvK3940+bX
Us48xREqpWzz8zPZWq4qxr7OrnOzPnCW3PcGMqffv8b8dnx+DfWhnkVPysP/abRbidlB0W7T67Hy
1r7Q100QXVRbnH//Mp+eio9LwXZnoLRHo8v/P9+2NI1DwphigKL+ywDVfQgp1+svbEvX+P9+/1q/
um3k/CoTrb1lmB/pvD8odces1jMXZ/T10FH9aKb4xkTj9vvX+OX1/PAan65HNSE7VZ/XKCTMQnKQ
qvwi7bODSnfwvcvvX+zT4P3z5v3zxT7Wrh8uiLpzEuEEyK7xfRwcHZdjMt51qQGf3XP+ZiL85c2T
OnJqR1C0//zM0eCD2uG66XXm5k+hUV5BN/+blzA+rbV/Xo/8eKhp5wrz01oLc5YmaqOl106IJheH
/oACjCQWSk4gTGvyr4qe3k7KWZiYO6Gq/+QBMSFZouQ2GMmfxvAAzjRlxKXXFbQqom5upmps/oNx
heWEbY0N7ll+npfKGjAfIZ+8Z7W44NjeS6nv/dx9/P2j8avh++PLzIv5D4+GAFkTOSRuXaOwIAOP
tKkzNMi/uZZfPhM/XMv8R/zwIiU93mT0uBbpFSu0I6Oj/SevYOG0URaLFNC+n1/B7C0roOiYXSfs
6qtsU5NR+/sbJY1fXAXzNVtFpIsOM9Gnp84vRYklL2A2NfTmTLVOPkYZrRUyxKNV4sVnet+VOsVN
eWWFtF3yWThKmPMTq/ebgPVw7USOtUExTcxQQ1hgN6JVmsQEyug9xTHpPk/4+kiCvuT94yRiSLdZ
dsxIGKn9BJ2sveOUeRwC4AaE3HiLpCdCpurLZKnQ6oAFq5CpFHJj98W4jS0q81o3hivklhZvrUaI
nbgajTZ9EG3Z7oYgfhFhf+WPtntkd1p0UbW0EbasSOLS93Sc/G2QNfW57TgmdxmKJlr8957R66cm
1ZMtlWTCwHjwE/O/OTuvHceNtV3f0CZQzOSpsjpSPd3TPXNCTDJzzrz6/+GskxZFSJhtwMuA7eVS
BVZ94Q1iX7T2b+UZ/HCWJy/KKHDf0T9SF5UMv/ZxqKFtTvZoNrs8q5QVZYJoP2CGOZ7MtTfCocH4
CGReBcQ7AjS0KnfWgN4cHOdia+WNsQ2RHlhbCUU4Ddfa4L6zEpebEmHJdnj0m0kGM0J94Ic26ReB
DbDRH27SHCio0RjvUg9csjCmB16v/LvA7vtNnqBlNyCstVeYIP30DJOLlJ5GW6rZe6BMohEBtiVR
iZDMoEAY0AU+eBlXCgz3yt9hYFUgeU0Jswyx1qlj9MpMRf8+VCmxQ4TIgBjpqYy5C9J+FJQBylK+
k1St3ReDiyF2YctPBU5Wx8wS7UZBDHlLeEdnqAyNLTNIXkViUWkWqfEo4jB+GXUfJgcazTuroICr
m8B6ZKhhm75vbXR2+2ErBeCpoqyuqRt78a7zKhxg4qZ6GBX6mFUH5zvKkwBcO2ZLpgY/06qRLchV
YlTPw5sl7pAOQ8E8uOuSUHOsCk6JQVqxM8BmYwdmZU+x4cEjAx5Owlzg1gpTDGnjMXF/TDHUpg9h
ctIPQdYuUsE3D70Huiqp15pfeVssHNMjnc6EpqntbrABzNZ1boY72Vb9o9cg2dsm6IIKJSs3Si8K
cLwh0Ao9Ksb3gtLyptckd9sNxvDNVsGBIPdEKzu1yrVdksPrTQ2qJurByJNb4C8RpQd8ttFEg8+F
UUytrv2ozXCULvFtNuJgY9R4K4mMwgzAJqTG9MTfDZ5XHBsN68BMUh+sXKLQWmb+l0bHg8ILFA26
ruTtO1dv7qpA/unaifaGpgRcz4G6Iy3Qak0Zls9TRlWBbMFdBTRr11Kup/sgthg1EtVL0CGqlSkp
Zku6qR+tATJKrIK8wujE2NAqCeB04/hLP6QHtqulvxtZiE2S+rivSvglmVmNrqeVxmtVxnstV0eb
SlWWv4ksQtAAfQB0EMDPa7rQ9mNOGSZqsEYBHNodeq/3n0KbdtwowZxA6JfGDRb1KBGk9gb/MUDq
liw2Rd+OHAsDm74BBTbkq+pDbQqQcE2XbUlm+n0CKebggRfiYFoRUr2ltUJIpUIUCs3jQY+9F2PU
Ktzsgz9+RZZmDDaU5DKIDwhJoUdaFk+y3U5OOmiwGGNUbEeB6KZWIwZSEA1uNRNwb1G0HAw1VrYq
nCNklgR9/MiOwZFa5kGt0UdA0SNbKwm9A73C/gyxevX5/xEwtG4XqTymiIXV/6Xi9frjQKbPA3MW
BmuC0NQkizCnsMCaPQ4RjGM3tvzYyYFfr5MWUhMQOQuxjUbspV77biZg2Eu2f5voWrIWCK+iHDX8
zBTkj10O8r3Syk6Y+XAQdeHdU7nu1nkWTnIQ3L3gS2A+R9m3eLSaDZIMqMb0CkA+UynoKmYQJgbp
zVSiX14PJxRMe7STYxNFM2+kOl5ASxGt8gZGJ931eYPrnlaNmwBFnLtqgAKAOlSO9nbyFkoKiDr0
67Ya6sIPStjTx/HhTtYGkmlRbsBgZqLrHIWZNe1bkDsl5UHCc7BZiW+sPJM+P769uGfRSaMgCcc0
jlUktQPvozM6CPB++7umNSZ1ugu0EEDEKHKEBhl5TS35BxJmE3ub/0IH+GLlG9YdlrqYvhaSIKID
1pCk9ktodE7Qpx9dEb7kQW2s8Tk311o73uk2rWA3io9mTqAhqQOeWNn3eEA+Yezq33Eqf/Mz+eCl
VBS4OOEFaeUHWRkmhXrJltX0v9xYvA++hxyupT8asnGPZigMkYqyPUrGyjrMimcLWhgyF70B6bWD
7GbQWm518QVKOnIPOFXvSpX25tiDMZOQvIEn6yGDJtLXpBoNYAjo3IWy1m5tN1XuUBLQKQ3Tk8sN
toBz8VSW5g90y06NG74lsa0/EvoMuEzqqAS44SusxrcsRVUKkw35iAAD0lZBuIM/UKAU3KPsw8Hf
4rhVHYse7H4g3rzGGF95lSCnD8EXjW4lSvNPYT8GL7RGCDD74dHOpVdJUe67LMFNFPHlqlKzNbeS
8cbL8U1OkurkoikIwioiKy+9+EX27eiQdJYDCCTc9vhb4MMY3MV+8quvTDRRpVNQFiHK84PPvJmE
CV7w6PoqMgl2jXNWVso3Mix9Cl3PPkkdtraBeAN/JTj+y1v8FHXy0w3fwtrAoV23qpV4V1WIHnb2
K6WLtvbhfQA/lY+1VION+6oPFrrAFO1jxMCNeqd4Xxu52pXJu+xBv0EvkbAS8P6GUAkXHUfhNWoO
/L0Y9RK6sWG1tXSJzveJf0FSn9FJWEU4rOLsA6Ii+aGZXzPjTXjZ1g651Xn1AljFqY+D6/geKQcj
gicWEzq9Ewqa8a/rF5RyUXbQyWSpT+FJZGAgrM8CZMNSE/BAbQKiAZ/oEI0W5eBRK0pbsfeKp3IM
ELUBwNEcWrFjYvy9qjmEVgA5iL8A+7R+KPVXgvjJ8mNvAqAVMtxO5EEAB+9clIbUwt4onXUj1/rb
GzvfRn65hkgnrzl5kDFLHuSCbgYyKokTEDJbBLsCxOS0EXUDFLLtsdXG4pjXASVgwKkfUq881yh5
Gh7RHv8qrIYNb+Wqz2k2SQhmYY3MBNOqPyb8P4zq1i9WL3Kqaa0//eIpHf908HpEmLG2FYnjmy+k
9msD0KvNwnHuiFJX1fjsDqeEn+LX7ypUTP9jbHJeXZ5p/GewyVyb/HbAnjXii/87YQCGsPI8VX65
bhKCUA6qCeoOhDl/SaKf+vhW1qgH+l8KS72xA/J0NmY7oFAYo4Fpa/TO5olPJwfwia0hcSp8dkef
kCuJNypd4zD7SMi3aGKpwUmGqZnZiMsBUFb00/Xzu7CkCqV9YQmD9As5hfMlRTJ1LDUEqhw4kfdR
L+s7W8YxrpSjZH19pIssj/YsL7igkg/siD/PR2rdWrSocJeOAq3sKJrCP8RKZN4YZWE+GuJ4ZKv0
hakizMo/ru57cmaHpaNbk2MErj/IjkWkh3sdr9Wn61NaGEwXlDj1qSI/SVycTwnlhwpwsZs7JYUg
Yq2h2AqpGR7Luva314daWD2dUMymmGpbtjov00Uow1RWJNcOPcrqAKpxshCBKXd9lMtUnGhLRw4D
5hCCSQRe5zOSjcyyii6PncFMDxq14Q56nmm9Jv7HNMWYbyuBIdb84Gb2QaBNVy01oX+eLA0lE4EA
WiuUxecxX6JKeZupCBYRtRVYOkTBKs3sG33ryxXVOPG6IWwKkXSwZhd3AV0zpe9YOFTa/wxZ9jLk
0Zfryzmt1vn3zRDU9OHuT6WNSUvl830FMgutRM3OnRpF1OmR9GRgf83B4JJXAmtVdj91Munrg8ri
clRNBkBpC5s/xRwQ4mmN4WG/DC90AGMLKmiYHh0rcHh8I/tlwg/VVri5PurfuczmynlhWBp+6KjM
R02R1taAf1KKMmsi0vfWb0DSeah+Ih5OtRd61472lcNTnOdA9L9WivyC9RDxwJTwHKaHsoQ6r+kP
I3f5EDTof/Du6A8UzzhtPKucPLn644qHCRspgm9xcCfrJyVF5gAGvp+a0B3wa86fDKidlDumlbZe
4/CtlNVtRp52fcqX1dIpDtLYWToqQqHfeb69itqaoY2QnRMXosNCGjtmfaiwsJmeCllLR3RxI8g5
RW6uDbfyHmWQ3Ouh8IobW750D326HNTpRHx6F1EOlDA37WqKdCHrwDuc6I0jqfhlXp/y5Tej84ei
WxYNJFWb3+GJ6UILMsfS8YPIxf/FiLgBav39+igXVfVpEPQ2VF5Ey0Dg+nw6WmSC5Q3T0lFR5a0A
7SZe/+zW/RdTbW9cAgsfC0JCKjEF8Q/lOnl2hTeqrI91pAgniUNCeguZ68DKe6pWUbEhFmlXeSuX
B1+DPpXDSF6jf+bduO4Wto/6pyqrhAHIl847V1JE4u6W1ugo3FfcFUV9P/Z1SwxMP+b60k5aLbMr
CbkUCx0m2j2gxubvPTQWLbOAnDpjS41tUPchrO1cWvdu/VxUX5DkXMX9CzT0/RTmaVJ746hevjA6
DsW8MCY9oEnHaRYGpFXawckXwgmV6EHkfyjzbaNB3aJOAZbmAHdkrVrYlyrtiy9n+1oZ3lCeXWHj
dKvZMX2e5zcWv0ShjU7gjrqNNbudTQmKViEq4US8alKWoVLy5gO+TFtEh2Hv9cYALVNZe8EvJFzj
gkoidqY39mOa7uWPmMJvQwZZNf+iQuBSWGizHxUmC0VyV/BKjKAPi7h6qGps7TEzoBe9LuzvBlrs
10dfOngaDSX6f5w6IFznH5rvxhDqA/aizORxG9mBdU9tMnrSwlLcGGrh4E0vLTKMsjAhdP+NhT/d
UV1slSbocM73CFrOK74VafaDbvypTeFOFAU2TZCHI2XfFvJXYpyjznf374fPkKdA1xYIFumksOcT
lrPQbMNGMhx86CBS7kxr0rD0d8JFIQJyN4yPrY+opzSVb/EPSgfMoCH0Jf2tfb88fOw3HWswDUT/
pjVbep1iV+w3hgFvON6MGQaMGMKpAL+s6HtdA2vI7tC3xoB5JUXBY2P/yId/bfwCpkDvTCHW01VN
n2++SbHCzOVOcQwK/jGmv234KNkjqdJHFzQP10/aNJ3zY87GTx8ZugyyzBV0vvCZgm9ylpSdY2YC
x0U9L+4Ts1Ke7NKq910ixlOpBNnx+qCX7whviIrsHOZb4HTmM7STqslEF/dO3dFkyKrwQQjaQDQ5
35S2uwE/WBpskskC5qxpYFFnMzQzKQZ3I7fOiBZBhDBSSk5XAm+vMOf593l9Hmp6pT99Sj0KGdTC
RevQLfoGpXePPdZJLrV93+OudX2syyuCPAAmOmmqoCM7/2zdvi9iJOVHJ0m1n+ip6mszQgs5t39f
H+cysmAc1HwUms9s2fwdDhSkj8MgHB0txHvTGo17Qe/o+hgLc4EDw+mzcMqiwD7980/rlptRrvqS
Mjo0nr5ohnSUlfK76Wc3kqjLqB9ECCEwIBHTRih1dslgR1GhtjY0TqlRZM3jwbiP0wIl1sh667RG
2hmtcioGlATbBB759Tn+XajZlwa8QuO4k/3SSZ+NnkRaU3l+0Dh6OzwhmLSzMXTSkIdvPI/gmJah
IRW7DMXaJkN12AsfQtDyBfLdets+gRKGpWc3m9AN36//sstCmYHdMPhCEHM8BPPePmYKpkmq1Th+
LVAPEPi8E+6bKmLKmvZsFnTh3NC+cXyX9sKWJ5AiGwEocbYaJnTqQjEjViOonk0TCcICS3iEM9Zy
Phzt3P5hdemB6t6N+33hNkC5Up2QGsC6mPL5UQtpsihpGnMGjPC7gVgI0qa/ywTXErt6ub6uC1cr
4TLwQ2TiLA0Mz/lQU2M96oaicewAAW12HkucwG5/QYiGH5jUX4UaqbfC5suwxZgiVZXrfFpbc3bb
FRaisgLvDSfCHSjzKyjSb6XoIe/9qMUOCMldLsw1Z3TdWuLf9xQ9PIN8mv+ZaknnE5bVPNKtrh+I
lCvlhwsf9RF14ezRg6PlVJlsbESu1XedKyER5A/jjeEX1psyrzaF6yAxKYCfD8/1HzVJAYzejq3a
WgMet/bm0PoPaYWFowpIcROr4b/XtSCHC2RPQf/YqjYvzKBOEKExEQlH6fM/fR7+DES7LXH5vX6Y
FnJaxuHV1NhWKvv27OBqchAlYV9zD7vFsIeF438Yvm890jUCmljQt0FlpH61hTdA4mzpC5aV/iUw
aAFd/yVLy0xaza8gXFOU+eNtqnmr+KM3OgPs0RXsvX4bJqJG56VFxTR7bCYa6fUhF24oy6BKYyqT
sKw1vzqbOFC8ET0hB1OyYBP69WGUuSQs44/dKndV2f7CIu3GNP+KOM7ua9IxGzwmoF5uxtlxom3o
Nnxfo9PUBYuIUwi2ID0xA6FL+csANLlPUbA6VoTnq4Li8DbKoCTHtKsnEXFK063Rb+0ElZLSDujG
u355I3hbeJv5YTp8XRLUy0oZlk1S1ElYDsAzGg5NgBwehhnVv39XvJc8XHR6+bjn74PpdzgTjMPo
GIFyV8faIxLh75OwRhm5L/6gh/8f43F5QSAiIKADMosGXE8dqHePfMe+lQTgpfvspyawvG2EiUC5
VZXbFtO2G4hBeSEI4RHkOaIoCJhvfn10UGThf1sCEYAOqUsELKvuT2YNO4w96QkZyk90ErZxFTu2
kL51hfdcmTL6OsMzhO6fXUaj/vqpX3iq7KlIqfFYTan57ABiK9AD92m4WULzv26sEPkOR4TfR1k+
VGku31iAxflTcZHRjAV8N4cYFnWSygONeKdDUWKjNhjXGwCFN57aGdvrM1u4Qmybx0kolHd4IWd3
mS6DUJe0SnbICRFMBvmOlpEXi62BxRkuUl+vD7e4tTz6ghefxO4ixW1Hq5AlPRVOHbrVfcGJ2lWe
Zv9yYRu9U1QHDYAxub5Bt0ram2pn4mkTek8SqPNtr4zGXSjM8AEKhHhtvFp7vf7zlvbZ5uviA6Y6
q8+L0bIokLwcEaEHtfQT/vxLboU/cSPbo9j25/pQiwuPoAVNEU4UpcLzJ3JoSqltY0M4PXJqbtGf
bLwGVmPie8gI2C9t1GX/fIhZFUD0NGI0pqbOtrqIUrObEDxOYSIcUtAimZwmInc4lrry7+VWk0iW
eNKyuKkuM+fWzaHsluXJ0EOUDoJNIP7LWunGyzD95POH4XyU6bX6lK3YwK2a1KjKEz7Q0M+PYJvQ
N4QzXTu9+yVMEbC9kbhcvn/nI84WMQybzk8URoTdu0pwHKsjDJ3KAPK0U6nx2i9erp8T9fJlgbRJ
eE6llzIvD+D5HHWzLbGDUdMTDQUs0/G3QVMFQBJOHgMCh3oFsKRsrZ2bu8kmsvMU8yBgOUYa93vS
+O6xJ9N+ghiSvqm9XSHh2pfdWxaleJNkVRM8UFGVnCKL3jtB3O8mYHHC0NVfGyONfiaercMelLND
h7jHqqiy4c8A7HMtB/X408sEzimmyA8qIsXvUtwhEXt9/pefJEUo2gdTCYZpze/CMcmCJo6q/BQg
ArstG4gshRo6UFh/kOHfOE9La23CGqLaSdSO8v75WheDkdWSHOUnrdS1bWm20ha7S7G5PqWF/BNi
BF0vOGNUd6G6nw8TmTFgJ0xDT4FVg3esDGOXIT56KI3YpXnY9eaTbPbyXTbm8U7rOvmohA3SIxZ+
IahzAx0cUR3TMwmRkLpsQUdpP4GmajeWfk6msiY98ynemLoZqoz1zfnvLNou71Izyk7+kNVbQ6mK
NYbWyOV51h8bnYw9mi7GJkIl9BBSTtzroyuelbqo95ZvaPdIWuIRknn2cWyKyDEGzzz2Zq38KFwg
cnEaKOsqRzMoDUzrGA+adt9blf8Ei7tZq/BJYecjE1x6k7FAKUWvvmZhwFMpxp6EVNnrXWLeaFZf
HDbSB0qfOC6YGuH0vEDVFEpaU6LVHU7zo59qX31NYLGabuVWfrtxCC5akIxlymw+z7wyFTnPFxfr
P+yoxxyUa4xd+opWgKVuilDN0PtN1a9N0ApHascG29Ko/1micHFoKMa/3/gZF1kqxBlyTJM+NoHe
/4jLn67QyEbMMLUy07Fk6XWSAOsjdz36LhCbrvgoqjbbFkF4wE9hpxX1h6K6N2qsl+2lv7+A4jrv
hEJmNVuIUGgZXo6h6Xgms9ygVImRA8SDU0WNfQXk0PveA3xelYiIveX800Mt5eHh+joYl++xaSA5
QNg5vf/QOc+3I811UISWV5waLYru+8r45oMq3vhDU9+XvhEc5Bzm3JBKaBcNRowXje0Nh7ij94Jk
cfjiwSXcSRVumLXcl0dwQ5TIURhdVzEYizBvshckwOQfRtY1H4UswkdoOO1LInfA4TT0NFGZgYxo
1TWitbJYu6EE6qYWQHm9WN2xB/yPhC8M341/6IYM4dwGGLVB13+FXjpcoa74rVZ5s0EBO/pqx0H6
x/fhGraFcJ9Fiw5DZAjzLZAiBGQBd2+zRDfRCzetRxQbs50S4FhXKnKOsHqhPXl6qePFJCsfVocQ
ZqziH4DGfJ2fCmkET40f9p1fehSpwdd/SRtsk2LgAkhKA4QeG9D213foYoP4cWA6oJASrVKanF2a
4DUBn2em6lR6+guly98VttH3dAWhH3aFvJXT/NaQl+EFw1hkudT+NdAyszNhu1oSmQrKi5mOFZbU
vnNH/UYF49GV2pd8rHdUU+6jwv52faaXMQZtP2i8tFtV2sjzXmdR2m7UNXVyEkO8LvtwV2AbrfQf
ZZa/4+W3623jVri2kGIzJmLXfAMaL5KYTbWSetFLbpKcpOJVDPRwXdxdVm1S/lKQvdnq47sO1Bbd
tNNIsUrXcbTOHgPjUKvRj7YpvkNjv9XyvbiM6bpRClWmEhJ59bztlzReEdm2V/HyaxVqwC+g0aQG
B3N7+HV9wS+O1pS5I3JGSVgViiLPgjqfyjOO60170lOoLMJ+62JpC55iwp9YhXLjIF8GGVMwM2Vc
kLaNC/hVbrsG4IzRckoo3fj3df8NXLnXZ7Q4BnofU5olc63PthMRZwSvMbP73xgSPp6eOXy/PsZl
u5IXDPQMLiWysAxjDs2rdVGIxI11p6fQ0SC4C8gaBZVilWeYR0qTvMZ94b9nuKG12juiDDfik4sD
Mr3W0FkBJXAp0Kc7v7JHK/BhdgEHiFyUVqJUUQ+q2tXgQ2vEh/MILcXrM75Y1WlAZGQ4KXCw7Pmq
FghMilKLDKfIS2Vj55P9p1lKN87H9LPPkpopMCDmIjmcCqjz93AiazcD36pj5NlXHoVjkIlXCZ3N
65O5OPQMA6brLw946jfP7lP4uXGaIIZN5t/iwl7wPshS46PNXntYboyQhwQ8kOuDLs0NuAoLSINJ
45s73zJDanrU3LnEs4acaay1r1TNcKRs8/31gRZnRyxBXxPwCt3b84EKLW07KQl1x89xTzEDxBoj
M/vVjuiKhZaMmNHY3/geFucGzgm4E7RQWPjnQ+Y6NbJES3U0O1A/05/Atd2r8o1oaWkQlm66pGn7
kBedD6JYGG/bdjtBBJI/vpQ+Yxz1pMfW6/XlW/i0kA0Cb0v0D2x7XhbyOuxdh7jX6JDZyJkMoj4Y
XtB+yyu7vDOKQP3X8ulE3wbKZAIznCC2sxgQIX4tjjNVc6YG+EFTIHYhKW7cSN4XFg/1J1MlkUQL
U5vnkhlan0GiMSuzoutYCv2POyYHdJGP11dPW4jtOQZcTcS0E3R5dvr0FrtjEMOaE+iN8RRIkL/i
ShbQAAcZq9YmkDEwC8tmH0o5XfdCjMCaIWaqz40WwHrq7bZpVgYWiGvkxsCPx4HA4kiP0ic17XrE
PARkRatCk6Yyu21E3oWmCjFr5WbVd3g24kHih/VEz3b3xRJSsM8VBIY6vezwO6+Vr20HaSJUo9xY
lcOXAebVfyJEnh1Q3CTrXuIpCQfLceVM+3F9cRa+THDH9JinujJ17Nln0sbYjrppaDhWi6FAikXK
aPuPJTmGVLb3Wpucro83fRGz6xRllolJT32ElH42Xo8inhm5ieFkqX5fuZNLXNnCgJvMrPu7Xraf
M6ug0GffuMYXHgsDLIdNgg//46Ln6PYBtA9yFmeU+uTguXl1byCMeSNvWcyeQCVRJAcswySnM/8p
f+tJtANDZJajDPhv6ln1XygPD4C23uVeeUns/FfpDphNFEglgRG+vrYXkSqfLX3GqV1N7nZB7NCr
MBmDXDKdOouPNFpWwn0YxB8oJxsbxTnEkbbXB/wb9M1306L5xHx59a1509jPCPq1QDedoOB+WGkC
KpTSQm/GmBQ7BxJtaQuXCLRaJoR/b/YmvJIUnUxPT8ajJ8pmZ6AOv7arQsCOzeIvQdabNLAwvJGH
OlmbRj9itSUhlB+FXn3jMC4smG3bRE3ImJiXDf5W7XuMfCTJkf30FJk8RkPXv9lqfcjK5I+idl+r
Cuzx9UW7HJSqrmzQ+9CQsKCic35E8BztzDoevJMroJr51rjS2+ouMsdXRC3WYzogamXeOJeXV+35
mNNv+nQssxwqR6rW3ilDYnbdiUA51Mnor10enBtn4vJDYyjaFxBZCcqgA58PFaURXe3M9k5NX3CV
BWX6HNbAM64v4uIoGqBQlWzEppp1PkrXURws4C+d5LFNdnKNMLUaardQ/ZeXFXOxZYsEV9UIlGZf
c2CEjZFLqeuotYF5CyLvNR5uythtE8X75cXSf4Xn7skJb5zLpe2CV0pizdjATmfjSnVmpSL3Xcev
bIlyAorCbm7RjxCpdeNeXBwKJhjRnwlCax6ZQXysMc/MXGewjASCYPFRF5aFoahV3niGl0Yi/6Fr
Z5Lc0Sc/37IEx3S0cFrXkWzQNEbewYGtKHMXeBf8++EgIhPI+ZCIcBbPR6pxHNCULJec2AhgtkuK
dBjTmyt3+XISp5PscG9MHZX5fOQxjlof9onTWFCQfGWfx/nRRGkK5yxsAMPyVgF4aQHZI/CXfFoQ
F2Zn3jQRtc10rvdGJhyZRpRdOKV+mv6+vn6X4aZMwGxwoYN54mqfPotPt8WUc6WJXgYnnyrDxkSL
GFRpnZTmrrpVd12YE9V92dCmSJAYaDanoIe9bQRFcFKB4rQgpmOpfqm06t/PHsMAoSOoZbB5nE5w
3eHY0ASnzB9h3fWavcoH/8Uwkxsx7cLlrhNfkAwQPIPLmIWagZ+0tQZp/iRZjVME47dUSjYBiiAo
BehiG4rhdWxQhbu+YQv3FKNSvyCwmjLV2ZNiBcL3A6NOT/wLqHH5R8VCvkHOE5RnrQCLPkjatuEd
hsa+Md+Fj4CRTarwMhk4HnDnR6XhqcJkLklPrlTrm7hD+Lu1zGbvJsASSj0TG60Nmhvf90Kpg048
IStSBRTrL4LWGBE7dMpLVhlvl8grSkzwKifC0SNAnlpx4awm+pNsBI+2gZxllv1A7/vGml/ijmgV
s960CgQ0WqHNtjqRTGrTSLmeUrTTH9QYRycNI+JjlsdiH+ZZ/oAWxnAkFBVYBQhz1YcoxJQ06W78
ksXdN+gLUb0CmT3PDltXRXTZU6NT4K/bFn2HFeovKIlhAAQdCRjn9cP2N106D/pkTMZQieBtIjmc
86asojfVIK7jE3KcezDK901T0uoUXwaFIVUp2kWSsi2jfNeO5hPwg62BWrsqSTeCmqWzR8FEmbJi
uujzb600tDpwtTw6ydnwAbs7WZEPe6vSip+LyCM1i/fXZ75wL+qfB9TOD7sQpZfkGC2e4gwDd1xT
HytBqyFDuDW5JSK4dJFMRK3pdWGh5yHAVMCPqiqLToNdHrux+64IJDTq4lnrVezzylNU4Up3fX5L
B4kwh/WkIUr1ecqjP937bu4BU0zd8FRlyXMSSQQcpfYrb6XfaFo8VI141Mfx2cRt4/q4i+sKF3V6
2P7Wu8/H1Quta307jE5+1z8Kz/uqp+39kMv3/ij5N+a4OBaVvKnoAMB/nn8WXgj6rGFdJbOEx9/4
z7WEqVNvVvvYveWIPB2Iiy8Fqt1UeIC/MYdA9jRqhzprolOqReorIJLyAVKJ+Hp9+Za2jeQdFDod
CuBDs3DHULpO9BlTKiqA6Fo6fORl9uCOCOOW+dYLovtEHvdaiQXt9YEXsl2YxJ9Gnhb704GJFU+m
HZsyv2wAx1cq922FXo8x6ncNwhRV5+3p1/xC9waeoZztrg+/OG8WlSkTtwKMOx89QXFEiFqJTlnn
6f4KYGaNCw/CIQGCQEe7wCRpLTfDO5eE/mGFOOVdH39pdwEMaIB4eIaIl87HB4+pJY0lce9GRXNs
WyznBlurbtzuSwcWfCe43em9u0BcFJWqDoHlJSe/SvE6xcI2Kej06/e1Vdz4DheCMSDSNJ4pBk34
1VkYEaSa68dBmZyCWIwbK9ZQckL8OE7zG1HD4pwsPvWp7ULtb7ZyyK80QaCHyalDoPfFUrJgxwPW
vctCkTZ+j7fZ9Z1aeCn4BAlTJjoidZnZSbE9M60R9aCb7JoI9EeevefkamvbgkSk1pF9MGXXvfE8
Lb6TFGKAAnNEiY9mAYKnuEYUIfx00sIeYGb61DfFOkWawUJpKkKUzCiHbEXW+vj3zRzju9GsHwM1
3F6f/dI5pSv0FzUCGf8C2mCYtBbyMT6Javhay/5jMno35rq0oYYFsH1qlE5gvfNPYaiaplDlPj7l
CsVVEEg27s4DwKXyDfGaG3jMW4NN//zTrYNhcVkGbhOfwjx4SzNUs8IsXum1vRd+9XF97ZaeYdJV
si7aM4IL9nwsEwElEZRRfIpAwB67yhq3CjXMu0RI2U9TCzC+0AzzZyh30fH6yNN/efZ2kOzxdnC3
maRHs8wo7RLX8gMtO6Hp/pDh2mUF+kMa9l+vD/NXwfRiHOJoWru8+hfKBeSqtoceXHrq4hwXqq7Q
VnZvpY96luVr/Ki8pz4IQBQZRfIQVULZjYic7RoJ1f9JLX0TeEO4aWOhQEGcNFTwEj7qmo8ocVSO
N5pkCyeZFi2oGJINcuB5UFSGKMQ33ZiedKWLVii6PwdWcKNvtHBXoOMAp0sBgoNsxWzdhdmpMTYn
2akxC2g3w4uryi+NoWO8JUKHLu7uxgYsD0iLkX73RImfXRM50td6pMXZCXaDuMfTTaw116g3dhQO
e99o+4Nbdu/pIMnbStKxesp6qFHxIFZNVY0rXjhzHeVDhd3lMKxUu1buIYbeUktY+pU2fWXKy1SJ
Lhjutdorkd032SmMa9yZdCNdt0XtIQGX5ptBLtKXnhDoxjux9A18GtSeBaRDmcFwwEzmhHzjiHrX
iByZEh08tMSvb8Li7CZVFFXheFHgOP/MMzWUXFgb2WmMS+7pUSTHSM1IK+NW2+V5XX0XWpDcogUt
To8vG4QHHRj4K+ej1mUxhIAq2PnBF29IvjQvndbl95LlJzcalUtfDpnW1IG1qdTPY5VSSSA/5Qxl
d90fze+2VXnrqlxYQ1JheD4ohyiYc0///NO1DPUfzkVhJSdXqbbUzY+h9l8QWn8QtMCq/Pp+LUWe
1HJAqdGmM6HbzAbTEG2r9N5NT3RfX6Ko2Qc0ylJb3qt4iTbqPfUKRFfBp6vJje91el1m9yWIREp/
xC3gUucF09jHwaktpeIUI9i1reza/yjybBJJqdRdaZjVjdduaVlNbgeAHRM1b97HxkjAi7Q8LE9W
+2aU5aPr/9GHcd2jMzYUf64v68KBRFeLDjOUYLjm84xaMitV8kySS0TkVpQ19m7lr6VIv7GEC48q
kCb++8g1c2Tm/A2QlRp+lEV+srSPGFyTLiE4ijq0F9xlxgHZ1uuzWtgxYjCWjtIIslHz4CTUi1CU
bpOfvA5LXXOPHB1FYRdHKW9/faSlidEooCpEU5vjOTuV0lCbuRf2PmejfFPGQWy8NgXIXb64+JKA
X7oD2HTLZGFxUNJZHUw6RZl5cKvRUW2LWPFPiZ/pz6ONFdKYPVG0Qv0B98gnUWnRbmyL9MayLhwW
Ko3kXhM9nm9wdnsVUeHLatYHJ6GWOaBJsOatJk06JPqtWGjh9gL4wOmHnEylZ35RDv3Ef8OA7OQi
Fbib5AOdNoLUfX33ls6JRjGTP6DTkgadX2BWUvlDbKf+KazDxwABP1a7XPWDdZeY8fv1sRZnpFPg
maBuSB/NHhxssYpR4Fd7Kv022IXQ4E9AxvvX66MsXZPw03jWuKumWHKWaNmj7AZ+z9kIdSReV7kr
2XhNUVRJbXub0HiliYwhkG/mTzZyPA92UN7SUVhaVYDE/8fZee3Gjaxr+4oIMIdTkp2kltRtW5I9
JwWHmWLO+er3Q/8/9rZaDTVmDha8PLZVLLLCF94Ag4w2HXnsRXjTDBPK0dq8VvjjT3klviXR8iht
+2gnt4wprr1UXic4HOQTaIVfvNQJzKmiZR5V/p52sohHI/CqTL+RTF6dEIHa2hTkvV4eyJEyuXUv
hvhc9a6K+KYVqDIqKbsmXyst3n/8Ba8OtmZWNgBUBM4uTpSq63tV8ObOg+iFLwyvuJ9AGOd61x5S
9GhuVABuDbeeNX/c4ROMkaYqUfCre/nc2N0dIKpDlHmv0rW/fjyzqx8Lkw3WBr1AuvBvh6qtRpQo
AscU4uwnlSu7Brxw41NdO6L40YRWdMve90WkUhajVg7JWc/0J0rw951inlQNK5iP53J1nwFWXSFa
5InvggL6001V9wVrwsU7fop2iTltjaY/xYpzEK58rBvlyYX07kML/efG4OuyvohIPNALJtt8dTO7
TCCAoQwDyEx5ttJR3osqx09wdNFhx7nsIdKrfkNsgr07f+p73VTsdGXo7jNXnW68hvU0efcghGSY
+1E8eocGsdTYyr0ujs6TbPdlV266JXtJWpH7jjGt9jvyacnGL5Vi/uucjb7eCuL4Da+ljf12LQ1m
Nyh9RQHZiMs7YVeab2vYCferh6T80iiIkH/8zt/fuW8HXBf3H/skm7JlHPooPffLKL4M4LqCLhvy
Ek5urYSVGulIqjX6p6b3bpnXvd8369CwIkBtkoZdRvKuYguhtdRcp2zaS4QMJYKGH8/u/bYB8M5y
WumJaz50sTUjXaeMU9DnoGFVb1oRI46vK47PShvDj4d6f+Cs2HpA0SgOIoJ5WeXAFhdX6YqWgzkq
3tNaMAvyoquDatbFJrOEOH883pXWIQPSMELSk6blu1Aic1LZDholeRy7a5+s7B8V49+gVuTdTA9A
qaqDZtboUQA0R7hgL6f4GbPyG+fstTdsgk9Y4ZyAoC7vEOjD+aSgJXpevPTOtbLHNku+qO4txsTV
YYD1cimStauXWVK3tPRCJyc960oGp6ldG1XVXxQWXj5+q+/1lYEzEWegxEmzSnvXkM37qNdRes/O
TiPcpwwLrkBvUj7mxOH3k6+fBPhSY+iOBdphpC/84jT0Jijq274LNj0Y1Mj+arelsRESL0VYd63Y
Njr6W6sXo3pQjboLy2Hpwqx0ekiH+DFsTCRYtjYctr+jYTTup6rJg4k0994ZTdxMlyUtf7btGKOg
nXn5bpAqneIe2+itO1pxoHB3+72a9Z9tgUa/maWTP4wT2g2zV5UBtIAaC0F78MF/DzuqgBMlD3TC
ZTfmvuahP1Nb0j6gNSBCI2+dHR2aDvNq272RVlz5jEDUwC1QlKL2dVmErGU6JR3gsHOFp9euSHnO
pdPdLZ4f9b/fjyxKuinIDnGCX8LQkTGvUFWwaY/F9msm0KKuPd7WsCOhvhECr6HL29uCvjnVPJCD
3BhAf96eoWPXmG0yq9ZpTJefshzu8TV2kGbVjGCe2r+bsbmRsFzp2JNEa1AJUUMhwL8MpiY1gYYr
SvukwXT/K41r825R9T5wnbTd9n0UNqAmYm2o7jmr5MkmLt55grX78W55Lyi4BqdEqCDGf1/a7+JU
c25pF9mnceqUzB/z7kdGKyLIUbIFItJGmKw3URS6Zakd6C0NR61uCGKctj00jlfsiyhWAiNNrBtf
/0ocw5NRJ+Kx+DTvcslFSYd2ANt68sryyVEWXGDh1tlDclCLYh+p3i5TjSNRfB/0tfn88Xt5fxes
g4M6Wmth9LwvFkSuLI3V5MJGqrOsP015CVwRb6/z1ML+5cC8VX57H67AtUSchkEBk1BLersAlVzL
VG/S+QwCeCk6z7/URj3mcUcFvC42wnL3k2NHgan8axVDFsAq+bxymuGbXm7oBN8tJ61V59ToLTAK
rTIfmzGWh250+n+tM0DfC53GNUkHzU/B6u0sawBpY5/Y+inva+GXfT/u2sqbgwiklT9lsMg//orX
dtnvEPA3Mx/u9sXqdoRw015JjJOb5n/ZJJWpspxTkfwjHPm3UelhSidhBJIERiXdKpqz/fgB3gdI
ZIAqKplILTHry0svETEF11QaJ0PPjPsIn5wHrXH1G4fJ+zOZUegHcYlDg39XKsuzuLVaqRgnzXW+
W6n2vUzj70YV//3xZK7EK+s4HoECnXbQERdvs/GUFoCfYZwmzWwD3Wp3Q9YdPOLcZbG+ILbyU13a
H009nSC23rv6+LlNCuPGN706WbRPKP+vxMvL+NocvXJKNCbbNdPfsikn1B3UratXvz6e7ZUdiVYU
HS+Q0SiEXUaDnWNXauo15qmvxl0lZBdY/dj5ed5tZ2QSgqjKMFBVDrhHHT4e+doMcaoj3FW5Gkhf
3u6Sts2xdVgZL7r0irPRGxmiuqb21ZSqvvkPQ62IkPWbIr2yPsofucOcGakWSSaZpsmdWMptJaI9
1OQblYNrM1pLS8YqSrxKn70dhqh7qobCM06L3m47o7lrZ+/LUuhfPp7Ntd325zCXFQO7zF2zsY1T
3xZIEZDt7Wy162/stiuxgvPnKBdXQ5THQiJYYJ7kBIbUd6oUMXn6MpsoKe2AWLINB0vL/8OyN6ks
EqDQOqEG//YVVujXl/nMsneFUf2ldVPyWkUTtHDlNvRiTVEvoiEGoErGWQJe6DKJn/oEddFM1YCa
z+IszaL9J9bw/jLrtofJ2S6boZ6HTRE16ZcerbfA0wpzW8vZfRwtD0/1JZpweq+Urw6mE8+oho13
sZN2QR5NduKnGW3BufCU18WZhq0+4qDalFZxN5f6FHQEI5PfzfP0qsYFFh7cJxgMYvOQzFUXDrGo
v6ZmNz0lo8Sia9Lqc0VpZ+vM2byrpjYNo6z0tlW/oCU+lEp/dketx49twcyrXbR414xzSuF9KJ7q
QZ0PoxJ59xWUvOcpM+JQ0ZOXeUm94xyJMdASRbuxva+tH5rGhLVU51chvLdf0s7yaAC5p5+I2ve1
nR1UyOrFiLVdLh9gsew+3hRXIhlUYjhKuIWAal9eQaOAAlNHi3aaE23jlvI5ySWWSgCDg7TT4lvx
5NXhKLcgDwJbgA7txezioat0HdWo2VSVs4lh6TYmF3nE6SnfWomefXITVw21zC6+qOiH5AgD3Dda
/EOa9rhvMRTZxHh5vORLqR89W7+lanHtjMALy1n1unghl3Afbg9T79xRP4lyUAMwhOqB3sstOdtr
lweMCfSaqfatquQXb8EzatSuJwMBSxzEMqTJogx5xxJ1nJi4H3sb5VudRpnvOkv48fe+dtYS7tAP
hGMGsPDioEDP31NiORgnTxm/L8nwq+/FzrqJk7y2imF3o+NE1RSQ+cUMgQA4wmxH2FWeDNTGmPzZ
ttGHMJ3v8QjvQF/kjQb8tZWFKg7wfGgbXMsX527au1mPsoJ+gk77vbdq2IFR+9qamAdgn3ULWXx1
NPCnK02e5OiytToCPkA7qdRP8QifkjJmtaQ/VMjI0SSeP/5i1zihQIZXLxtsn8GQr8/yxy0MP4tL
Q4usk9dYzlcrV6e9U0/z0bJLczNpAJhco7UCtzbNwMrHGrXtcco2YkK31JdeGe2U2Uh/C3QcysHo
dkTSRLNoVwR1nWUHjA+9DYl7fIDugqAQygybtIfgVVrG8tMz4/Fer+t2Z2mN+dTISA/hBnh2wP2C
O5DRUVLoVOeY4lpd+TbaOhszc7TNqM26n+IF+lywRILMkWogy2T4D98dQjj42NXO4F0nBaJz1k6j
a51UraVobETf7NbbK5X6NYMRe+OavfLZIeuQiK0yPysr7u2nyJOu1UjLifqywZJBA2uH9VwXh0ms
d1ps3Uq/riXgbz7+RdCij6uycyX5+G351EnnzpicTy2KZXYZv6I9Iv28csMR4D5U6CQsUmyksJnT
5mijICF6Y/5XIFiImqzuFGCArsATMwd/P+GO0LtVKAu1I62zl3T5ttLbFrKeI48mnqFAait5rJa5
4AZWLL8dm/J+AmXfpEWwmJysOUZ3u4UI/i+MEWWYQ4i4pUf/vvC9+i6tCTq8BQLLi29VUC5LXaoj
J1ulnIenpBXoi7cclljzQltr7J3eGp5v2PJf2wmBp/1z5PWS+WPDpiN2TH1L/6Yph6BqPuXWy8dH
wpVDHELDSujQNeSdLi/t1hoySg65dYJJg49iirC/Z2VIq6XZLT2Qayse/wSWugcKgnrb27k4lBeL
MerNU75YT0bS7tkDJaLS5T5JyluytNdWO59ERUcJoho3x0V4oCBf2q8MeGzZ6+Gx7uf4h17OCkDi
Esp72ZhoGhXxw9Jr1qnVNdKsuV52XR5nWMiiuzLNNpGfELfEa6+EBWsHgy1Pi45uxsVaWtmVQp8G
VFFSWXLIlBDAbimbX3vTDAGZYYXhA+l7+6YVQ8mFuY5RUDJATN+rKPJxbs+LgrthN6XbjxfRlSt6
bcogiIReCPCgizm1lla1yHe7uAZY/0xxtePj54Go+n9gOP/sMK24keZdmyABgUfJliLEO/6mPhoq
NhSqe8qN5VGZtO+ZPmBsB5/ebrNblyYv6yJHoVQGh2wtIyFRdjG5ZdaXZvSkd2qq9tWb8k+DDXrn
4xd4JYp7M4b+9oPNYp40XH69E2iMnd2MR6Nw7msmFgxW9RJNZhMonXj0YNB/PPCVFwnkg+AZADPM
rsuVMpQ5lNtpESca7c0e1f3J/61rJ5opDxqyihsr5cpJukbrHDUUo1F6u3iZY12lyeLFcItt86Xt
i8/6ggzKOL/WujUEhbI66Dk30ugrRxznAEtTX/Mg8pO3L3dE6ZtKQCVOi23uLMW+pxx+bh16JR+/
y2t15DcDrS/7j8M6K7wRFD4D9SRAWlkQhmc/C3vu/VX6IFsKdZN3zi41nF1/k5N47c1SP1rhErCn
3hVYtMKWZqe66zJ1jC+GldrfqDo1W6vL0ntTBVDrtVTXI3tubiCIrlXrQBsYv4WJrSuQf88SHXm5
OE1lFj9ng1rf25n9S8NyOEA+JMPNIMmOJfd3gQ94252MRVIMTbLxrplx1/34M1z73OhsOMTS3DR0
WN9+hb6rFtvBpulkWnGJ0Gj9EmnaU1+6vz4e5+rnBvgA35/+H3nexboqTc7D2cTzNbH3qworv2BV
Uzaf4EcHear6UkmDQr9lZnjlrOD2+L9hL1YZBKCxdKPePRlq9ks0+SdbLndJn2Mjp9aYlXYPq8oh
qhTxjX107aygFQeiCSU6wG8XiZjXUiRs0sQ9sbR3sVfvXKM8IQrTBtiTbz5+ub/pmxenLiA7G2QH
mTOQs4srTHM79sxSMMs6bR6jpK5OS6R3L2nZRj/nztQe7bKfDqWdWJsWf+3Gb+vGOBYTxJLembpQ
7Zzorhb5vGn0sgkmhYOm6lzlbrSrap/h7u3nXROFw2iBe8OdIFQKPd8tjZB+iSN6QPJuH6tqHsI2
h9WRFdYtEPz7lUp7AngaIDVIeQRgb1cq3dOU+XfeSe0X9ERrofmKWlDPLutbFjvXTgda7qt3mkpO
e9llSuyOJipF/VNpIweZCfmzNKdHFKW/VZbcCsvZYcJ+A5/yfnorT5mO1moixsF0sRFVlWjSoOdz
GmIskIc8/jpIb9nQgKpu3CrXViYYV4SsSam4Xi52IpsBfW7k4U/CnO8qVXttM+pwnqIe4CffWJlX
x6K/wybQAHxfdpaSQul0I3adUzRgUt0V6iex2HtwvSaaPigbf7wPrr1D47fz76pU8S48XwZYPuC5
iKxSKw3MOsJxWNYUf7VlupH9XglMcZyjA0GBnuvjcokAX/AWOFNs71o5NHX0OjTGz49nc/Xd8ZkI
3da7+PIEKVFy7YvFY0W0xae0kC+pHmHpJucMEG1zSxDjN57k8gwhpYWaRUOMWOViWYy5pZdelnFA
R3qW7TSgDWcvteI9eoraD5BL9o9K8ca/K0Nt79EwaO/jSHceJrGe3Umd7apGLI+x1U3hNBiKb+aZ
eQcoYb5BqbyWCns0f+mPrkKGXBtvDwIXxerYqxrv1E0GBFKrm59KM1eDca7mnxZ1lv2gWPNjpBe2
vyS5948+WuRpDe7jjYolWzoX5jlWlPgFhS2FZBQmhyoVTQa1kXX/4RpgiawSlStj8h2CYbRpz8nZ
OxXz4t1nwNOO2mh7f1euFf3Vz613Q5btvf81kCV0xemEoMvhvNOBy6QL8kshOHbRZzmIOIGUtCyo
kgLaeBRG24ZImY2haub5M7Am9TCgnx/Si8IkPsqiY1o1yRYz4yHM6zLaW31pHwZUsDal6ZDN65Md
KnNibCbqBqmhZcE4zrmfDe4tQ/ZrTWJmQvcdDATY8fcnYmwmgzEyk2G47+M68eelupuN4bG1osfa
Sz9HuVYFHDsbUAffazzSP96A146TPx/gopyAnivqwoPqnYaZKzue8EoEBiJ2Ud1X/+GcXKVMkRdF
q+Dd5pstPVdc4XmUGrE7KtQ4DvkOzmuhLPBCa+s/4NhXZPn/SgesZ88fwfdIGVx1JXzwSHOPmbG8
oD3vj7ik96ry4+O3+F6odl2Rf8ztYqxVtXJGrF6cssKUhAtar+wVLXI/DWP0j9mZkV+W3vTQ2E12
Z5Xa+GRE2fiZ4rwZCjRZ/BHB/Dvb6PLRz6NY3Jdtmn/9+BmvpOToeYOZhGe8qoReBmuJbK1ZSnFq
Yoz8BsyX9pojbLCadoNtaVK3mj9OrXnj1Vwdlozyd06Je8rFkVuao5bSp/BO+iDFti/z5FErBTTO
vsmOqdF8FyMu7x9P9drFhd88vQ8dJu477W6Lgk5soFh2KmoxbcE2pQEKkc3241GuzWztbMET4hhC
AOTt+locXXAw64wy1UHf/bS1GhvK7aics/yW1cvV1OLPwS72qYIDAL0VE5Wl8iRkfj9wUzlOmPV3
ufaSj186SDZaPt8gXV07HcBnUTla9Q04499OEdYlrdoW2lo6Lz+qRD6Nk/qSauktcM61Vwk+x2B5
gEp7h0blTqnaZj3Qe7M6xr147F38LL3eLAIz6nO/dbobd8jVk/fPIS927GhAkXBov54yGRk+UMZ7
N7EgeWmBlXSHRfHOmld998riyzB7ZyOvbwVy1wJwanFrV2ElSl1iX3MnsYpmjBRssqrXpRSHzuoe
y2pLCD376IB8x8XsP5zAoFbWE5HO9buqdQY5oOqSRTl5y7bWWjQxysApksMy3oJqrm/vMtDiRlsV
Pwhe3kX60cy+7GcUBUmBO/r1lvLQek9q19yY0bUFSiGOrgFVTVboRZwEvN/TR0fKc9zZToAj67hx
7KH0I2W5xda7PhT4TGy00Vq6DMnsmBrL2KTKyU4gOAA0c++cJs8OY2GqN06Wq0NRgkOeBez5O52G
JemGsao9cbKdKPrUY0q3M4w0PmvxqO8+PsSu1Q7o0UMhXXOld4XaJsrawVVy5QT/ltZpmXrKpssS
0A1lXh7gYw9bJmm9go5f9oOaLjfGvzZVtgByQqjKr7TvtyeMlN7cEjXKM/WoedtU8bwm5tbeRhXy
xq1wbU3+MZRzwaIezNnJpl7I85QMkPWGRyO3fina4LeovH78Vq8OtTqvAVWjs3pZYLSQ4bKrRpPn
TC02Ves8aKOyU1P7TonsG0Ndu+vonKJqQX97PUvevsBeCl1pKkUCNRGDX1jyr8q+pax1bTo0D+hL
rhr8BHBvx3AdZYgWw5Lwh6RymJa22aaW3nzK3PZnW6jljTVx9WymwE4BhIKw/q4mDFKzrkXpsCjM
CGmtuvvVupRtQKaRY7RFs4UyaATVIH6mvdrvlzgdAlexqlu37rUjmm/I7ce0kUe9mHfaZ73ernxL
mBLH2S1fPXv8UVfdX1WzbJrGfmm65j+USDxwBivFE+7l5X6YRpwAczOS59xIsMPEaOiTbtsDMFXr
1iJ9v/Up77Pl/7/M1WVBzWlmfWxAqJ670b5bSjUoi+Jbusx3tROFsal+i3tt9AvjloPC/8vP/rwd
yGsx++KqX00ssHG/eK+wEvJYpzT91HiOfnC0nChmMkuIpoV6xP+je46SdA7d1BsebbtOQshW7q4e
emczRoIbei6WIGm6Hs8fDbPSXtr3SzlrD7qL+VLnJWKjNlW3M8Q0oDSXDP8QU+t7DcvG7cJp+jxo
OIH6pSOSZ7jBuW8jHbfxaol4h9V4uyT1dkMTgc6BSGFCfjWSOMZbytzq2ZyGTqbKfZcZFdgIl0Z9
hB7DrOpjYMLo8LNkQXyuGWCade28W+rFPYpZSXe6O8aHIh3yYyXjIqjNfjmUrUBdLLVQY+zgNjMq
1ihxZ2Znvo08xq1CFWnsFc+X0Ke3dj4amzr3RrLBdNmQZKsvsvPEPnGsKOizcrgb5ineKKMo7mdl
7u/zLs1PVWQ3d6I3c79pZXJfwTDHvbzMwkIpFr8cW8XXp7F9MIXZbEw7yvbeEn+pPRgjqqoY2yx3
SBZo6m2ifim2JmAAfzGgtRh9vIRs1PooO3xiMqlSrMgQLU4yNQtLsQjMYmYILhy5W03qxTZ2kXDx
4HKG2GL2D5orlX2vGRGEFW3YLXzKrSnmdlf3nhOMiuIe0s5eQrVO3TDuu9IvSsvz+6RSjhJx1e2c
2/U2HV3Hz8tU8eM8EQEoEudgiGXZ5Z5F98xoF9s31GQI5gqhxNio8LUBk3L38aF/eRKbJFbUGklv
WY7vedNaWVPcxAsd+lYuv6iiHF8HbyhuZeyX23bdPLBFCJWpAkK0XG/UP9LaFULCIInzNDb13pzH
kzOklj92iJDUy3yu1eSVy/5bbOf/1lH898jAPjQgKsgiXAZboDCQr2fJP01tfxeJ6HUyxs9I8rT/
sibxe5w1nCMsgep7mTKmVRyRqqbuU+T5Oh4rsGFuxQLvugm/x6CfwIeCafFOOKNZupHdYztPQ73v
O6E82DKp7i3Zs3apoqE9PcZBrAlvg/YfZwpb+7ErC/Wcmam693Knf7FF7/2Y43T+WpvesJ5MSw9H
qpleZa3DWsHZ4Y5Lw3ksQJ5uOoRjc7+2I8XHrsl5HIxBRSMTnl0hS/zmB/T+Pl6Pl7f25RTX2+2P
hWKLUvI07niqe2ShpaNWwdA3IpyUagxR//u3GdU6ngMmDyDD2vW/hO42Vmd2EgWpJ9HFG8NsXhqi
RSzNt4z6lFf6FrGcnRt3ny1VHtLh30LXfw/P54T1voYpl/7Hzihlj32n8y9WzXovXd5btErwlUH4
ZJWKevtGBxk1k5nU9lOsq6cJd3JfH8Yvrpu/KjIwB+0WM+cyOP49JTYB9Ci6e5p5cU+ahSzcyay7
UzlEGg3EQdnjuWiQGMtbZCy6S+vTv5sd3gC4fpqU/S9vZcqbKKwA9DoN4wi1QqVAR7O0134q/SgH
pCHV+LGvqyx0FBtDorbqfnmVqO5o2isPatlXAYV845iRgMHlyrsv6Wzr93WMl4K+KPqjWcc/B5m8
lkIbHjz2uN+Ys/dgqMVQBIqn+0OHf6SWTvUuTUoG7PIp7Kqu8rW214Cxds30VbSOct+bWrMBtq2H
kH5Vyy+l+TcIRf5J7uUBxrHxplZK7atKtluHgtblcxLF6RHIrbEvzbnZDaoy7rPImzfIQqh3A3/R
N5zZ3qDrVt/PbcIdWrvxtpqV7BGZ1+5ZTefsiCz+sBO6hlRFlhaH3p5akENRHhZ1LDaFo1RBZUdy
i3fTXOAImUlikFKGXEj6o6xwi5rabhUhxsZkC0EyJjmwvs8oIB0c4okjolf5LrOa5ElWaRyUJXK9
i5HIDUqyySau88SPZF+vIsraRq1RFE6HpAtkoqoUjbvxSVmWkIh6gyiscZwhOIYGKCa/mrEZMFC1
OHReCuC7tzakC8mnfPbykOuxCfNioCQu9fgspWHeOW2tPWERYd01ozX4xkw1eFhEtbNXh9FuirPQ
alzbj6hiPMTqmB8TUWu+LIwmFDKNt4ts50+UTJMDAJqZB66nfZvrtu8I6W7kOHshQGXHL+px2Qt7
yQPLLdugmIryi50M8663CmtjzDLNQiUHKBsupsi/t4kSpByheTUGTRda87HqcehIB+2gVZn5OUm6
aatk/VdNj/RvKQiDoKB+g0p4bQTt0rrbJMmHCavKITrklaOzeOL5aw+bHEcGCqM7UeAhLVQr+1GX
FsZ/TSfQ/ikcg6BjmZ/6rJq3Qm/G0zSY4zbSZgunU5hBXxaajn+pvWI+W4VRLZuYCGP4rLaJ3Pep
ZvIh2Vwbw5pUaOS9MD5lFRKHnYXQlZ3IMUA0A389nMX4DGa9LXDe29lJbu+rgXXZZqaZ+PRPcdXO
FwpGaqsjFoRUkd8XSfI191ITJ0ZJpdksYvWQjEu8mxJdCUTrtTsxVHMZmu1cfilyapm+hntbmKse
KuCemHwD6Old2bBzUSVqQ0eV2X2T1LvCTlk8USjG+Eg25CcD6ikIJkx16XdA9HIo4XlTIcrXbs0K
qRi0+dxdNFe00s85ToTTVvOyu0IhaMe2bP2DSTtw59qRcxjEOU1/GPKF30/zL3NyWCeOT8t2WxfE
mvUYDiLZKPN3fpJuHShT+vxVh+85ILaXqWR93TZJa9+gUMifFMNjp/3Ko69S+Umb1xLFNk23BbYb
Tkyf+zlPfwCq2qBfEaiL6Q9Kue2159x+tmC4a8M3s3YCrVI3VVVsbLiB/P1uKO+yNnnwcus4uD9R
dAikCXa+2/JMnvGkp2Xgxc+6edby/WLooQXDYYl+iN7w5WwT/r503vcxTXyPMzunXYe4VNgZ2Ork
1Nv577323RjQNKZQZnp4LmdAo1to4lsp7sdaK/2mkmFGx0Sg1SSqdFMkCoEyuhZSUis5awK5GmfL
9ONkJl7Kdk073RMh+jOeeNqU+6KcQ/C2ftlom6XO+N/WcpNNKnTer6EcCxoOun036m2g8c9tiVdK
2m+Rki78FNV7oSc7FsHeIi0PcBr7rGmdepJJ/FDJovRVa+43onN1X3BS+h7VD19Ar8RT6ynHGBDf
AdOHoq4S+DTHIa0ea0N7aKGHZ8L7pTq134gsCeuprXzHUx6xLICkn1X7WO8fuJX2JRPWlOZ5LPNN
NGqvyE4cY71F2Xv0PmECvElRZ6mwzyRhyB5rbAgGzfoMx63woZ88KoOBNRFpoogD1eiPplKHdoUj
ptnee7PzE4PBrWb1IUpW1F+xiuQdGI7yxRnzUDfkT6Myd2oyH/C58MlGQZt38qnp5NFdike15iTU
4lPBI7Bv/xKp/Tm1tQAMyWbW2m1t6tu53no8rWX8SJGQFUP6jJaZb7nNpgcU6XiHut+zoNSoPHYw
ry1k6QblzH/hm5ZdR5bGK6rVfawpfm+/UkjN60/8M7WSm8Tot9UYbVl9+vLaa7+EejTyyLfqkiPU
Ro5tj0HhND/N1rQB/BKS9u8pwfscN8E0swnU5GC7361pfCzZ2BCdN1Habcty9h05h5p1aGI76BrE
0LJ8hzmov7jatrB/jf1Ly+IyIrkrZodvCVQm6ZCtnQM5PGvaA1uxcZMw78agGI07C1mbBcvInC4c
T7UuVuwU1jWapD9gaPnr0kdlyncGd9dXMKh61fq6HjzGaD/xNqjd/R7bTKpnTdmZRh1MfRw4+bz1
1OHk5A7EyHETa596RYYzf+TO+V+KNQYQxgOOmcKYQn5OiioDJ4Whf+MaDtnGSdHtNXPVCzur49+p
2gRR22yYnzmY4Ywl6nLmXOMl8TI6t98nCzqrZr0ELl+1STmrM60AdY6Qxkwiym24/pVwFc7M0OJv
F7QSODPyQvqoxKuk8PbU+FZDDtwY36xaRcsItBJ/bWhnv8aPRsI2UCKWjHU0ul+VK/YsBdXqdnaR
DKjZixcOVpcDpVMfexJnPwUfxHcuEu+bU43ramop4gxFvW8zrpZI3zbx6PmcKqVihkXeHVrCDX6r
e8kvpdfuWr6UWf3NN+PS3OouQQawljAx6EXwU5asAvI/b+ekJNN2NeFrotqu56SqzN6RoVGzCY25
PXPuKpbut2p3VtV2kwwQIVFpJptEHlPfYNy9W5feuhqU+cc6aVrg/txbn5bFOTqi3LFdcnfIfKYo
JnW/dHIPkifg6yj8wo3Rd+2G9d6rTpC3c9COPyDC3lnYkkW85rL/Sl4XFJFsKW383jGFXoSWWD26
+/1qxs4/LhqFbKzfj+AO+ZFidFmoli+UQ25JfOjZkayn9Rfb+Szo7PE0ydCvB3+nyOemtHfGgPtv
/mpawm94BLwtUMDA8Dxa1xTeP8GkYThFUcIwHyuVwNN+bt3Xqk38TCj+OP8qu8NkGj63DPkt62nX
MOtFHB1QkaDO9nye0ZmxZDP9SNzzu3W2HN6K8cRvEOD3HfdLw46MEuvMj2jiF28+m+q9nf6Vjve4
XgFhuVcSgp4V5VYlYUvsWXngQaDXr3fPwLpjjXH38JcnSYLo/mSlgUEPYZbzctaL6Ec5fsnYM7U9
4WjfP623zcI6X98Kz8E74pl4pfz/mRnzD36/kqL4Gi3hevbh+7bepuxAeh1bwzpgvrTlRbL9J0dh
zz8t8usY78BUP/Ti7NS/kAL2zeWVzL/SkvVzKcXXQfvOQ3pmFubSDP+HsvNablvZtugXoQoZjVcA
JEVSFCVZksMLynJAzmikr7+jdU7V2Vt22XVfLNsiEbp75bnmEuYpa5Y3u8jda7RsabzoaXbT+2bE
5zYtvlk3PWhpiVX6sykYE1z8UP7Jsu48REcsQ9AlH5Pyo7Cu6sEoSAc576nOY5VkkVpZ0He7ieF4
PC0tsBHsjIXxgiI6mou+dxlFYDnzUTOB8BZ7D6FGEHwt30/gTDkEVf2iVCL/Wdoi6KcfDGsO9VS7
TgWXteIb1q6sX/hTZRr94gczNTmCxlGj9Ub9XumJBobbQjIl6zZx1nDFxRgX99O2AeE1L2buPuAD
pB6u/I2WJwGosEeeJSn0C8HcHe9bZBv9WM6TTJqbFfRD1dFOnt14Tg1DPddfgTdWtXVp8NH4ZpMz
V5gxLTZkQDgerP1GTgR7ZImbWP9g4PQt2ZPy/6yy/+w06alZj6m2r629XyWwcRAfGgnY5pSP31Ze
NK3DVZvXkEOmXsWypVolpQM4GzGL5Xb+7di0h0ZaXyUHEjlRclfcIVz8RamIoROP6rwa7GrqLIFt
LWeOhJJjeK/9SkfVFeoYTuyZMoeZaYZxCUn1aj34pYj8Rq8Dfr8VxT0mNLXH/ygC14/S4ntc/HA1
peZ5fzRqhRvpvtIesYs1D/Iuc68MHWqGNeYQK1+XSy36D7uzrqI+b7Hz1GzJjl8rP4EXffNsnT3v
aTgP6llkVTxxhmC4OOAGTKYV2f6qXEgPytSRUfKNkx+X/lUuZNwRiy4Pa/tgbC9qTZW0cinakYKi
L+6UOKLEGKLN+YWWftlt3l454tA4vylE5VnWunubWXBLACFNBBj+UQET+PNN5K3XFtAF14xRT7Tl
xZoZeXyLbNG+K4dnLfnw5lPhXee1crIX+bKUhjrJKG1Q8/ttINWtDj2SBAerxYbwL70hWOSnG5cX
tZbshvpXa5XqaMFv+lO5ff9dJ36MhC9MHQ7UG6rwQmCQWb4E34DfCu3Nre2XFlsxOK+t3UAoJ3cD
oyfHztvDxQW5WROwcTCpMhQ9f3IZ8A3n2XViZh57hIOIHScJzYMiGGoX0lFOgTGN97MoSM8tZ2Oi
icN7hk/WQJa5u/J1uoZZlZu84xfTSOSRDV/cJd4TqR8WXwYYZQ4vf6pd7FINFTw0X0qvOzDF76SU
to+zPuGNopqDQdTqrJvwaimdzNnjhzrCSKeSaVY1MfXdCLhLbQm5euWqbqX9g+dmZO2JQR0vVnZb
JvIud4vHkoAN2RJYEpQ1q7/2r5xfZIXPs27JNEL49lBgP7t2j+wcdUf5eBMOfjdmN0P2UZ1AFKYF
l3OdZ6+e03OOKoaNPM7lduIajeZ/44eXma/mUt2mo3NgLXqnfkL7fOQ3mV4BPJUf+OsUi92YTKFR
pzf/tShZuX7dluLtiK3Vczt2j91agb6j76hWJoMVUPYDDTkmRsRBx2yoE2hM29kfIiX3zT0fIpPf
9V/4GLbAJRVU+N+NVqlfPC/nrGya7b2wuLweFlqrrB3XzzPtNjce69i48fVva7kFmz3g8Qhecm/q
Zx/kNycaUUc84+bV1T9hYFEoiL06SbiAZzWYQC3AKA/KMMDebDO+gA9AIaoOZ6y3kRLlTvnX/Pea
0ixnPPMPdKVym/i/Ca3Om8Sr/WnFsW1SG5/gmPjzxR2cneJm9tMfXKuQJ2UyY8Ic54hSWytgDIXy
UCeU3mgmEe/K3nJJ3Ib/RNbKlMfrK7LJBdSxStcdKgqvNZtkyI8YtecVX3g9GhA2VMNQpsE8q483
8+dms5QPxTdE/0VskvrLD2XwSPC/xY3cSikZ3kX56567qXCU2/BtbolqZRyG2hM6RoN0eq6GD8oB
4u1GOzJFeZhWilt4X/g4vOO4FWFJKmGNP9iGULur7qVWDV8PNaDfubjopL1mQnLlxPnuGCrtoc4p
e0Sy/qtc2pCAOzNMsg+oaYTFOfN9pTekWia0qA1pPP+bFn0wyoTwyg0zPPHRWhirmu7VcVH2myHP
KfGxVyllw3soyBZvyXp0Iw5R0x/wQTgRSoEC6wtqAud8NnbTnAfK51Wnj0VV78DTI8Wr+cTyqPis
oWqrno1FUq6f056UwetEovZPHU+0El5bzdIwkkt5Bxv6T+0t+RxloBCaGe5E5BtNy3qaEE/J5qKn
VWiRZPjPkVCbL/EhuHviM5oOMz462cEsnsbxeUZBwWx54LlY6FbP9h1huTrIGBieq2AF3WY7ZkZH
0GKHFcSJPABvr3acr/AYeqOf+L4c8hBBYkrJ7ZjmxA5GKFcSvtsOc/+fjctxL7joUCT3rDw7k9v4
Vm/WRrmzfJvc6gGxsCwKvNbrYh+knYbqdQEFFVuvTjpbzCdUkFw6VpD6r4vTnMvp0ZumY7aY34rp
Ls/bNwsuHby5zjBu2Z96G5+Znfso80eBnaRvPpo7QrmHNS7xyeVJTOChKViSekqc/Au+DQKgnB56
XA9qVXjvHNpDFUs6GaPgFwmLv+ZdiHP26q31jnB+2Tuzs3Mz947X46xY20diAKgt3Y/4bDjsjnia
zXLPgiknkRsuDsm59MM24eu/IQJZEB31z2qwSE1cMa3Nv2SuhqtN7RgFxZcMrdpxnlP4gPEfvLYN
lAJTHikrobk4MYQ/fJ0La5JYumwDHgaZtKdvy+LeqfOG14Q+jJ0YpIl3wKYBC1cuvFJImhLaZa8k
XMlLTBuWinWd4gv0SWqZyMsHEEYwgFn8tImmYkNeVPChnASWuJzulHZ3+ZS6RsqxQQjcpf4+Te6+
aKwjiLDHPLPIKj1w1LgiDa1b6Lb5izqwKF5z8iMPG2+aPZ758padQ/zV03CPSm7ROPrX3v6gx69L
mu+UpNJ0sE/67pIQ26vMBkv03yNGsjBk7lGgFLtKbQjvWcWovcArGG9RfJM1qNm/Lfk0MnyPGskz
FkAFTnUGpYyto2/fDp51tYlHUXbMoVUam52c0uKoMpLqy55MAyUb0Fmo2y9a/KqctGYAdt6Qx4ZA
TL6wxYo3Lx8/qB9zYQIsKtxnq792eFXDcmzdRPlRk/ngUkGccNtqESi9Fzebyi6sc3dwqDVyIXUi
2Gb1uotVPRKFkAj6wGFjGxZzeVaWsF3rKCuSHU9SwsXQkILQIQ6URUxKSZxG0BKBRCnAXpgH6k2I
s5r+a2qKUE7Wjcrjq7MlUWLcsdz6A1aWUX3fARCHjdKDXhLmMYSQhDmGh7dHDnLNKqW9XVJUTlzu
oFx/ypIMNskxe3U05xs776q2KqI2Tp1XO6jlKlB6F6+7ZeZu3U+BU7s3sW+Se/0+NNo5jt2ntSBY
d5+12LhlF7wYfCJQyHox0Lf9bbOY4YRXNvTrU+0+04cVmFXzYnCKkICpuRDZ6c2wowILzYz2Q7Pj
I7NbyO+MJ69OvyqvvK7yvY8ETFK/QIgZGemr2lpoNu8Jc29qv3iY3zy9+xG1hTVU+iquP7WokCb5
qRZAQ2JULIlu5uXQSX7+lnXLpuyIFlArmWvJfrbQ4Ro95Ygfp1npYCISJRe1jpHXxdHVZaTW/j8h
ReYLFRytDm4P3QaB4iM3nHhH5UH5R0KzwwHbZ+AUpFv6MMSvY/aRwhezpBdSoP0cxNA26Mvbzvjp
fKv8w3XpgoVsG7FJ6OfLfWVqMlCDlaVUCoe0nGbvJjveJem3JK/Jt2YPq9EGSfcpgZsuLrYjsHUa
XIxgQoVoZAQEl/Yr8qdbciHrpZS5xCHx7LsaOJRh1pcJJ2dc5/2ImthwzNW0yc1xdsqCowDGLQY7
A+KdVhUV6LGVWzsHAvkZyNh1I6wgBMiwWuVhTNpOL70r+YCEOL9ejwU8sXTHj0E9moeKnGuAMfT6
L6nhH2byqejmFMwIa5qQDGtQiN6SAgMpd+BhCbvHPlRZCLCxb0kFpcqwYAyCDvCUwgEWkdYcd5M5
HYzJfH17PmfbyTWJEs9TLvaGJ+CtxUlJjk+WZ/Iz5TAKfbioWLAsoq4e7pRqVLpCKdMhzlXpYvJN
I7RGjVh7+DqPc6DGSiiDpd7WzxknOAiWgVC40rRocZLd2FYB0o5cKoXA4Bcvzr6p46oU9zzfq77O
LvlJ4hSlnFvmqZngOiqWg9YZJ/VTvQpnx0BSUIBKoskaO8yMKancsaYmOcrReLYhVeE+sCL9UAqN
QF+M9+wWDgezrE6bTdtT+iFViZa3NIUuRhgwwfiMAp7YdA5HJz0PAyEmgJRQtCOGBn7a/nGsu2Ob
DxdvskIHsA9qV12F8T4BFb0zR4d1ib0hsuXT3AwPHueKnaup4wlz3W0p5qDojWe3Kc9x50Rk9Pap
ZhsMJpf3hmYrXegmCibK9lawNRU/ljJXsgaFAy70NwSq8kEp+feYoYoTM8b21cPrZs7AEVZPihrt
Wbmwrso05E5zKnCHUM9yZB49k1WPceoFZutEtIqR7KTdfjXmQGm0OpEqZaRLMiUcIOun+lTpOqci
O01ImMqAG1n8OXbcW5i/QWk1jlpllAmlLXK7401c+fulED8tjJOFfSESsqjwr159X1smNnTbzyA1
inFKg9ZnutHQKcjVIlTWQRlFL/laAQTwzPqmmpq3NK2yCcLwPhVY0QYKC1UuKnHYJhxhRywHNfx2
yF6oVCmBtotUhWFNGzO6CGOSXwtvPShrWnh9kDJrS7lHtTQuxjABvwKNX/xQSkdU9nkhrlG7Hptu
NBct/gkppKQ7pZP3k6fbm9arWeYhjbM79GJtiT29mKex7CMDnWKWaAgkwGzTWwf9oiyW4pxmfVCr
tf7iltuBadh3KMMLdYQSrWks5hWOjPvFTU7e/KXJ7pkneVmldvB5vIF0m53dKtW66GnQDdZJmX1k
gEQGwAriDieMGa+MnVI1Od4QIrgTex/b1Yc2tR6bVFwtUQdmLm63yaOTrA2dRguVkyNtGzybHxpe
hhrIKHKXIZNxQp/NLKhzWfl01f3+vp/Gh0QWp9xATqs6GoX4OdVfkAbYXgON85Z1+Jo6pSYPG5mU
GG5qI8ozoU0AB574GK2duNQBJja/eG319aklMV9TOWi1+YCxy9fhS5N+UhLtonHEph9UCswex6dY
ABOMOwkytdoVJC6ZUmWN2P2kj7RYRvpM830zHJTvU8PVLPT12ci6Z2DtaaAGHOR4g3UTB6NVUREv
P5MKCAR5Fkqa9126vtadC07gRX1f7YPNwtakCK26SoJ1TcPMTA7K5Srz7i737BtTlwd3w5MoLHk3
eHhYRTn0QWlQqiQDHKftzWxR+BM4NcoyweFnOe0+H6Dx0/woSbMHCW9rpLyNODNvhL1RIy2fx9Vw
g7WV0Dd0H1sMd9rhbAkj/Zj7U6LAhq/S8KIi0Y8As6Klsu5m3CwXPokFT9c2s59z7h5SFJkkMM2K
76IrdnpbnSH9u+vY+nKgHAAxtzJLM5DBNPMBGRbXmCqw5OgaVDZqA/5tWuCPozVFHZIWCfKQFrFv
XdqXLa+pTi+pjVGgFNA62yljeentOMZbeVT3TYt0l7jgGHvzWLb93hi1u3TZbmrpkDoGTRhY/mfV
sybW7QOESQ0uv34zTONz6/bfi9XHn64xhRQFcti5qlQeNcbryMrfMSD9a2f1XjSkPS00nfcEyQLg
kOLZyym7rtWpokWJPdttjNUtW/RPWW2PjA06KieH/mVMEFMae4tpKWXbfU9yxwxsWmqDbjaCZXYR
PGc6uXRZKuUFDD5ysOwMCuEh01DYzMrN7a/KCJaOoYXJ5t/mYv1o9vLegeHGgLnNp7yofJ3RMSlt
lhH78XZ0hT4eBo8vMUsHfA7eUZWJu9rMn6t4uNcHsWN3nTAffC5O6W4RfnKulvELsKZwqby7re0K
9FJZB46BA91WHHcqqKoc3W1dIJzmMfea50pOVxgwwsL7Ws85Q87IOiYawomVmMH6BUuxfV/K4dji
3HqoPQNruZkMMxocTLa+Nze0uPDfDpGSDZfaVoMr1LrViuuYfF8s+WS58Ql86yHp6A5r5y5CDx8c
oYBC4+tQfZzkFngLoQ5aGKo8sExJKIocNSPqo9GnYDOM/HVM54M604CmPzpmtrMJpIYqPmRC/5y6
2Yd0ye4qShx66Xw20+JTK8bbSqkAfNLCcMEUuPqTOnjaaO/VB9FKpVHEUT3BeBTfKs8wr1+gug6V
nfBIcVcGmXVUnMQdLmwiEaOd9zJ9yWkJQaWTp56YjOiodSGQkvhNLtU6X4xnvd/u1N8hjThs9dss
3o2qOWIvO0l/LrE5lsFfmeEqNorR6zNKv57Fk9L0LrE6b/sj15YXoEgc7yn02RHlEmlqogjDlgLa
dA+Tth3m3kyYeb4enHU4ZiZ1KfISbqJBENqAXgMk3Xyp7Gk4ZVrpRHZRW+FmJf69rQ2XgaB1SZuv
Kowz2vZnMvmfCkjnEkRQBXqlAIGwJucZhJO5mZGN66fB2rLq2mEmgPBrnohhkSrQWTGIceychqr+
0OvLU172lzxtDgX+Uo0uB7kCKql5dkvnnPPsCz0T0nb2uZ8LWCaS7zztUV2UrdBxnL1h+exq1UU3
7Z3SrM4479Y2+TBtqYFNM68rhBsaNsCXJeUBC8LjdVfYy21N2Vw363M8Fic78ahia0zj6Kjw4miO
j4DMkN48iTwJXBin8YS0PoJXMMOxtjoyT+5Xvy5fssq+xW6e8It2DRXdzrKPYmsPgyNPSlXTwblP
cqoIqucxpmeOJO4O2CQZdQnwfbP8KRz0JgAMe17MuAeQjiYtDFnfTK0sD509crBMadwmhlFHGsh4
Kp74BXJJqgAx5xjWsjmuS6yFnr10F0SkPRml5n2TlWadDY+wbPMXsIFuZ31ZGVm1hIXjFp9kW7vR
oJlVRInCOJiQbkaePU+UyqR7kN68hJbBJIWigC5OTyc7YJMpQLvlfO6sUUR2vfWsBvOTtcnzqa0q
lzqraX8kJJGu1V0qUIWh2drPflLr1OjiHzm92ds8yM9635eX0lnkWVTp/BADjbmx66o/LQAZb+Ed
ottiJBPluvQRaHm+RIbUqdn2Vh0mxRSDu4BDsaNh+HbePAGsO5v5RWnucsb47aasSnb6nPSUBwnF
Q4DYzV2RDVUZLSvSKEfYoS0vw8+Ht+XYCf1jq5dgAuFsbA+m025Amac6KwMDsrFdYy3bbZki0HmR
yKuV5N6pW+b8lALzPfbF0Ef1EpfInC3O9hjjOa9r5dz44+R+dTlVQerGxa7LUvtjv3Q9NTcni59F
vU6POgjMB+EmBX5UrT1mTeqxI5YbmZWz3Brxkh9FWcuozNb0mVPQ7uC8yoPMqLSbFe+MvL6rRW7c
5iCwiZdnc4wfUqfrbsUy0d9Rp95GxlxfHqVonHg/aKCIgCmJ9tHVF0kWzkqfHfCvDUFRllKvSKq7
nui0Obr2Rl7CGvN79qKNpmIcgsGIzb3eCw9butYneK+6u6wkMDaY+hqmglk6RHd+JAwtocXQccgJ
gouIK8gRZ0/K0AODEOiLY4XF3JhHe8rzR4YpT1FMXPsp50CF4KAoqGldcb82hnk7ZJ6/09J1Drc1
c1qg4/NL63gw0RplUoMP8xdyJcvC5K5kgO9LmoW5kq7z5/uig++yNEv6GCozj0bg0JGU5Rb1epo+
kE8b7mMPcI9Jj8m+ZT7tbSKFeF6nlG6Stsqao7+1FfxoZmz8mGmbZFJf094bpMbOZWrXOy03PmVD
2T1Ybezs2m1+KawRPKKXajuD/pFdYmwCjAU5KDkBN+zHqePotJR3vKLZM7umgjUhsdfPuZFPhKQ4
BpaTUlH1G/I7ndvvcy/rI32xtwDD7zxZq5nelTU6rURA7rvcNE6Vky4REw3LDwbSy6DC2sEVs9uo
drwFMF2snyyZUJzJyShnMgMiuzY9vSj6erv5Xbujkj1efFfmlxGmuk9glJc9jACv9QhZigt3c9jK
tohsdjBcpkU/MHNlPA16t5z1DRuw6c10GFJQmZThzQwm52auLtnqj2En6Myx2im5LAPEIE6BUKF/
gEXSLBdtW2KdhpTyWguIG2iAKD8JiNyfhx4e62RzqDunNgGap6/RnIxu0Hutc+ghWdpj27XHxWIO
UKYzM2oyulT5+j6f05iLwaDlcKomIrCu/Nraljwyow8GcG/aIuaIeMTDw7SfS5Efxmbr4LTQ9UjI
9Yc0tTlqEsu8xHYpH2WRcF4s0JnTMhjfYsz5D6oXyb71+/akQ/odCEYYRMaUPeup/1x0SLFbMXUj
b92dl5by0q5tu5+gXSJG6pA7W6zhFKcT2NetIyojd9LVCVMXh5pyjlObl3ResigeaGUqXOlAuMga
bCYe2phwwplGQ/TRV+LWcGS567ZWnK0yHqnwjjZGZ1KIdDsnyTL7c7RpmX+TQPp149qc5WklpeqM
jR3GOaOAR044pVzLRW7RFE7ZjJGIyWong0TSR5f8w6Rpuy0jLAKCr++azVcQpriOjK5rfro6yZiq
HGoGBQLu1utKgJBNwQpWlYs305DMKtYcqa6KaG0GcSYvXARb7WSEY1t3Hs2FYpYA/ewSPu6qDmVQ
iAVlnBtJJKslOSaDRvlf+Nm+LAHBJ7MxRonVpo90wm07RvDUipoO8lfHbI/luoD/ruCCAiIuHTpW
6vUphg0eVwRpTZZ8P+fipUnc8ZPpufkzyghYmQ6hTuGkZjh3CE1TcTB1fxpuysEk0FlyvJOaqgVm
eQk0AbwtJY0WML5nhKhXN0gNmlZzlTQshrFLoD+Bkz9Jp1+jrfXGm9QbpxuPTtBrNdYojnbbblqX
cB881tc8N6cH5B5sddn7T3FZ6njoif7ByqBjwO4uh3VtpyjfsEGZ2NaPGar284YPBgzUTqJWAZpn
fwLl0qX9fZJp+kOa2xT3MVvQ3FgtDkbf/Ji6vo5EOX3YNuHvc4N8RTw64FaK3g/0sclg3wM1xnCK
aVdKQUN6v2jhWlbMg8oXq//YeDkIedssdj1l/FBzLRPnypfHukmyJEiLGYBOm9IlYFOSZDgKOfEV
MHrsdAY9ftPwlMN1dy46y31oq6HdVX3ihVNb+o+JURPLlOxdjR95mlK3BC4kT5ZW/tSg4QArYDZ3
npe3UdN59rFJJhktMR63nK1+TwuqPMwgom7paAMzstTyccxdfWdWWJyxNJtbPZmXD6ljkrd2V8qV
mglDc4abkZh++iwYrnzq9Ans9eyMn1PZ5JE+jEBx0lqnut66R03CnlNXhn0/Mph7PxZyOFnbRkF1
S7WbLJ1WkEV0e4XQHq9XAOQk8uXahI03lTe6hK607LKMGqlVPtQ+vRsJJGKhPwNnXFp9Cxhk41yY
QTldnG0qPvy5z+kXbgxbNR79o3HlXaOTlcDz5tW+e90yd6HQ15+VW9z65cUtxVPDYBI7rU6JZaBG
xyn6y91/2zYDxwGdb7T+2e/51o0yj6Wgd+c6+F6Km6blhyKjnmjr4rvZ29nJn73qpYE7gFECDAkv
SVbAS09XSFuM5kXrXOv5z49k/q5PiQYeODzxuS1okv7dp0Tri5RNUXlXqIx8TEGe7mmhkES04wyO
fCjJbsYmHMmLRz4S/qRHTazlXZJX6c7y134/IMokHkl4t5kVR8qHJOW1UBquhXtYpZcftKrSdmbW
kscZszawKr986QfhH0mtfIW9Cvwo9JZ/G/L7u542YcKNRzO25/wyBsYjzSI0hqTdI1ggUky/5HUM
kOCDWA9zPugf/7yUv2u2hPFBh5vAsU1Ifv69kg0TstZi1eV90a/iS2s1zVGrMov6fVdcq4VBayyr
CJapnj9XW53+paX0txv5v9u/nfx/tPB1U7lOUy79K511SVDO65mWJkBCFFPt7Mkq/sYk+UsLK5IE
Tp4mJ2J2xdT079c1FsHLMZP6Xo6yuJ2tlMAl6b2/EDEY6vy97zSjQ9Cj+duwjV8mddJOlmRWIuNr
qoMKJndUYqbb4rH2JYDZu5ksKJPoFPaQ+vyfN/T3b/i/W6vf/2NFa9st1qS05H1FkRFeGfHF6Iy/
8Q/97pQyPcyDWxFiRdgc/32TRDYmc/u4Cc76k9bQ4VwUj4WlfaNb7S/ca79pEaQTj8yb68IzwbjR
f9+KyYaNb2DRrik+YOe1X/RVHrZs+1tzpyLHeLdl3EfYpuJCgAjiXdfx0rhbLCw11BBAAIPlKGDZ
5NX8IWTqL6hc8wkznwfL1t31AL3+vGm/WU9IKmGutvFbGELzbj2FE+c9fX7J/VAfmhWveS0f8m55
aqge/P/vZMDBqTMbCxXznsqO9jGi4WJL7svVCIHenXsAIVlOTwSJxj/f6ndaGuYomGQceBAgxHyn
W+pxXdp5MBOYj9t0DLxmw3HcyKGbre/SkM9AmpqesJ1W0mDV0+S181tcET32tJ1FlBYWpjGAbBXD
p1afZTgWjIuoZWXdyMqrz8RNw7XM8m7nNxu5xZ5aQ71oBQ2a9CkPZDnBMsy0tenO33iPf3co//Fm
/jumFTxbXtwctP9HK+7vjoTFwYdAwlXTTpRV/occb8Vce50+pjTeUF8p7dtej6+2Nl0ts/vLRv1G
CSPG/7vVO5VRJbErFfvWFdhJUHpLFMf1zvEVfA7Iwp8PhfG7pbN0ZozQmm673ntCwMbOUq93Bt7L
/Z5V3W7LSViP+w3Cdj2bgdUoHBmFOwNUWQWOaAXo58RA4tK/8QzYir/svcj/81HevbdN8qoTwyau
InbKB3fNStWjqYXVlIPsoZOc/potOYieHGAS1wPYAYCwMEEC+/R1uK5J9QUwvGi7fnLjiw2cFzRL
QkOu3xh01po413AnhW1szkDDKZVMTuKHnpMzb7RtifpoZzwnhUxunDp19prdmw+9vYjXuKtpRzF9
eGpjd438fMZhzhj343d9F7U5ee1ubbxdvzXNvhnsOeyKhg6Skma+P+/Xb8yJb7FTME/hk/zKaVgx
6MucLe/at30X1KB83O5vbOW/8UF85jDQV0/5hA77d6p3yJ1xbeBnvXb1YW6J79vusLU1gJAbncz+
OlXnLRHRn1/sd071v+76zqnOBzJLJJOcq0kz83GcqKDQeFkDgwdA1OlMQWg9PY9SOuWPddwRIBgV
Bcc/P8XvRI8BoY5tQ/FFnuKdimwl449buMLvp4ZJTdr0THF751Tmp3HKUzLj+uuf7/c7z4QhDCZe
s4fh/oUqvNJkEw/CyO81OwF1XtlOSvNFKw6j0S+XoYdJsKcf2BsLEab9DFSYwbiRO0F+8pcn+Z3B
9ZnAp2auoQneT+JLC71qy8FxrjGQelDGbfuYz2QDZNRRHKLESC1Rhwmg/MuNf6eAaNNnFCj31sk3
vVOsfr2YmMDkPqn9hArkGO8glxmf89ygWfjPL/nGVfJvFQOPgqDd8I3LFXf93zejNDoXtVze2vuy
6ntGSwNwDaZt0NjfH9ULwpqxQ/+Rjz65FJBtbTz2lJtpDZHxN4BY0suisXkAssoa8UF4aA8UZqnC
6Ls/P+yvFkc9q6eIEzznV+JlO86TSpdLfi+a9TrP9dH0CJTc7tzb/uOfb/WrVjF0vBDOoOGbsCK/
M2620TBUsyA/TT/VGDizULNn67+4dM6vesVUdB0uEb3i7X1/wvTaN/recOOr1RRi14E5CLN0LE/C
k3QgJfEYTjPa1a1TSQVQbOYNLOQJmQnAtWWnoNCVcO/qarYPydyJ0Gw+D/OTC3iL9Jd9Hlt72nuS
oru7WtuuK4qeNFzvU/VrGLMyiQECCJFTpTDtGogD/S79Ku1wHfT2MJuZfaPpOTif1oiqWfahmIf8
1puGS++I+Fsq6m9NDKQqozP2lhjcJ13YFXtZTaGtvWgioT1TgsTRNQeDqYNKy6wp32HT/LC1wBxX
3gayVrfBkXt+/zlNOoajkY90AWC2TVS0dN7+f7cV0kX43ZFoPGQG1f37tFNRJwGZutvVdhabMh0J
GWbUffvzTZRe/pdIecxdwBpYvslIL/7y75uUne67A6Wba1Yb7Smrm+Zjv4LYgJmluIz+1B/mtHeD
pi38v0jzryZD3dqAGEhxTJIRefd+TawXo7D69srIHEKfGYonAdkupXfVB3Wa9S1KqQctTfOXIOgX
efEYGYUjDf6ACQ/2+4FpTe/LvBnq9tpbAzW6NmmijNG3f1EAxFPv1tZh7XSfgaVMgsPqv1/bhZxE
03dU/xlqlgDKNA6gQ39UoxHi8D6aPZyhEl99acyDlQ3PxdR8d/uZIg6TVKC830EGEXmZ0Gg7cP3Q
naZPucOFOq2XUeVNJ91b+7NbtbR7TRrNPXl8dpfEDbJiu5StDgX48qiv1bhLloFBbPbwBUYNmuYn
XURm3Rxg6ctY8ITBzQoSTBMjCCanPbfLAqYtKWJGAXaRMRc/65IeKrNbv/jTZuz7ggaJJC4YeTS7
FZ3VGmntHuqldoQPu1v0Dnxbu9MZ9wm3Fc87gaPP4CJJrZhO8wGISjJ6kZUbd7MpL/2sxnI6p9Jz
XsFfGkd7pYVl8O2U1gdKtpaWPHlT8V0r9Vd/sh8tsZ3WGL86c3aO1z8nPuQc4zBRQ14LGuRnSTNm
Ye3nrblysr/UWd8GQ1k8DfrghomebzSPjXQqjLkXgTQ5gAc7Uga+E615jNVgc2etAFBND71J30WW
bweGBdNuq/k04JZn/f84O6/duLGu2z4RAabNcFs5qUo53RCSbDGTm5uZT38G/d90lxs2voNuQLAt
iSyGHdaac0xH+0g8G/1v8eVWwY5A9JtC6z7oHU6L3vJudG8KaAmXS8QolyyTt6iizugPXhle40Wf
pw9uMNxWJLkMo7vzYuuI1Ye40OqRrspZeNl9KaalXxQnuCI0/rNj6IVUCB1j6+mMSYWHf8l77Cxr
b/XxgwjHL/LWCRPz9rxreCr9p0SburVj+PEWSs9EEd5EcS93xFGdPWfY9vSF8855lBkInUInxUJP
aLAG8tRo6VvvglbgAWtXQeK1gPQah8ZXA/otHoet6DVa8wlSa99PV7ld3rQFbt04UNs/D02/+Ej/
HJt4f+CmEt/hAIb1fgt3zUi2950I7JsdIIc3foYJxe9eWyrnwyrfia9F/eIvy3kKz6uVsMNZDzB7
4kiFn+3tra/uIGotAO1sVEciuS9WA3KjMkZpgbs7KG6TIVoWsuSaadjzG8jtWwfxA1/0Qu1iLd6I
ovjylId5zaIe/qFP07IY74CZfODlXRST9ZcF1fU0++tDz7UgsFQEbVyPirzgehy6eL56sfFa+g2N
fnJJ6x0TMg60GoWc/0bd/C9H/W0w/nVYyJWs4sDFmdc1E5ueZVENaX8Dw1LC3hP5fmxpK9OGCo65
QQXXKAqYRUY2SzRU9OpVdbn58w2/nos4BxSn82Ka8hQwy6u5CIhjMc41wBuV+cldParoJhJW/Iy7
oDt1kxInlB/loQ2n4vnPR75erM1HtoXJY0a2JXXiq6lo5qwjqWmGGxscCvZKYo7yVfQ3itz19uTq
KOKqzuFmVTiAv+vJlynBY9R3RVs/2EELbd7bOn7/+ucPNV+u69eH2ApaDCa7Ku7tv6d24iAYlTIC
2xBedOi6+r9z8a5n0vmpwSZFhu6c3vZbZVYHX2+GUxQ/JE02bC3VtBcQPH+D/jr/MZGySiDjZs5r
47/5NP5RvQkmo4XanA43Zp769yMQmqMxNjEOsAwetlLW0uhDZ8/ur0MIbw7tFhVSeO49zzogUmCS
ixF9Bb5GFSQzRbDvZYjOtFOm2tWONcYUKaR1j1j8U3le8+AWmsSn7BnpcUJS9KgVclhZTTd8wZUN
Xq2iKT6zhBZfUHCgBXAijYzwZLq4QdaeKyPy1ylL11UkbW0T06tGPxPhy3U7us1T231qNgKR0O6z
wyjaEUMe01WYa55aDIUxLSgHsz6ABnkZrKh6Es1UHzhP+2JpbrcagzjfRG2Br7Jp6nPne92uQyld
ID6ySZjNHOhysHce//w4/dfb+c+bcPU4xXUxxZkZ9Ci8x3c0TSc7bjTyQdxsiUXuZx2l6SLOvL8A
bv/jCfvXrb/aX6ZQ1ikme92N7Psf7O8fxagPfxn8/vO9JDqXB4uSCX2Mfz9epVO4LsFO/Y2m27R7
o6PtZvfaBGrOPaOK/PjzdfyPAR5yNnt0KhWeoV+XxoEj1wMOse4Gmz1rpoBaa7OwkLWoBY4BUgj/
fLj/GAXmoEO6jTNbWr+eT6TUVWxY1XSrVyj/e3ICNzLQMVyCW9z/+VD/ca/mcKh5L+oDPb8uv1To
xTJbk92Nqg3vIdFicDJpYv7lbv3HWO3rBHqxlKG4b7pXT0RpakYZNjABa6DcF4WgYINqJP8BVMc8
+NJPfv75UxnW7+MoNGvS6ZiUqR1fF969pkF+4ETNDe0uhbbEAjlmo5Hobz1NBxzkos0JKiSy9cdk
ake2kguaIkdNE6s/n8lvt5JtNzUWetdEf7q/zY8IIxEy6624zb1IP+Z26D2aseFuQExOf0sU+m3I
nY/l4/z71d3jrfj3O1EYir1umjs3nYwuRHGQ00bPP5FIqszShcY3VI/FCEK8M3mOaWD/r2lSgmeV
1c+vaFkD3NjVbaZyksTUj82bQfnj7YTqdSMzLfn68yU1zOubOx+G1BeqsZbDLvt6VPNLvLtNLG46
LerZAoXf/dRsO8TqJlXn3iTwxDGGbhXm/T71c23VaOxQZY9n789n8tvLY+r0ytB881zTB7zOcit9
HCpDFkQXf4yfu7i5U575l5tqXr06sE7ZbtP5484aJoWFq2vqQlpyKAVbD2Mj9V2HzuXTN+o2xZmj
VQg8jK56HfTa2ofVOHPIUA5OIt8Fwh4umrRwmvhmPRytNq1PSvTpNp+oUMA9CCmzYQA6ZVJLbzon
VpckrNilxE20s1iffAmXiBVgcKVxl+a1tv3ztSMi8vo2snIlkMCfX1DKv9dDD0JN9nWB1pyNwHjI
am0fJ9D/phY5rDZiCwCDfPZNuUh0Z6EJSu8a/PAqCV7jtj7SP7kAMoNqXbSb0TEuRtvBtTRuBZYr
YoalYX6oGkFOJs1TWdQxQsiI9TBGj+YlikCJiHRbl+7bxLQ9JOrGzslBd7pzPAX34/hcRyinqAKa
ffsURerLdse10/G0eeWmT5F6g/NuLXk/ivyh8MpTrQdrS4oZ01A7/W3SxsVqRphTvxQzSwohZmXc
iTHZgKW+M1R47DB5gj4k63lnFOEy5rOnDnhMSNtOKu4SU2Cd4HyMAcrID3+It0YZjfDI2fWn0XaM
g69WR7MOIU401s71QB1EDRZMHy0RqsSJ7Z5XYDTSfjjTXReElLSjvQpsmJDgw9oAe8WzCa8cgxbd
XeOlN+1XPYnnBfsi9gwQVuKuQ+YcxNqMOQoM8o6UOuIBni1fmSClzHXytcAbHAhr6zizQBO7Zr2u
I8K8x2ejh0OmJbi1UHI7QfxSeOHWiccNFxXRkLOuuMhphyZNx9wbyHt/ag5tbgCwQWhki12lSfSO
L2KqnqWZ7YLSXEYszBoumQ4od+ATGrakB+Q/FFgZRnXpLQvTI5Izd3q3cQUsmsR4aZqfUiv2bFS2
TVZshPVDdlY/Y7gICsV1PL4UAQb5GrtMri2KqH5UEGInx115CX4qbkrMY4hcb6kZ6RpzH5UJtfKh
PS78wDnGdr4PowkeWfDeRpj4k7Qj4wtrsak2gRXtdIW5i/S5ewQ9d3krD2Ee3ISZsZwA9hX5hQu/
bIN6ZZbvPl6sqdGfzDKj2Va636TyYDYt3io5E4nEwpYlKw9hnnH+3hoTdZHQsX9Eg7PRi+SBcmi4
cCRt39I4YIPdjLNC2KM+W6uthtFN1MOl8brHid22NfT7PhCAEsRTlDln1Ea3vjfda80cvNCtPXfE
odY+CWVf+irAOaFebeq4ut7AAyGPzXHxILOCxZVYN/hEcJYYfnPw4urBCNzlYNK/UQhAOGyv6PzJ
s84qOGlmNoU8liyiNVWcy6T+tuWvn0i8Gs+BucPduxGZtvdTEy8NV0LH6r1QpvveqhD8ZOEzEFLp
cJnCNc3CmxSdU9c5B1FWzMa7N4ZThP/JLu1PE8E32GDAqA9i4Vbjxjb1Hzb8IGXiFh2ZGmd22dAY
qyyw0Yrq+cab20ITAAzjMnjhrrOqy+QVj4HhnhItOktjRCCLQVOPgHGOPBWhsUQXtcS7gO+a31GT
4lc7dwgKgWTXj9KDTsPFIITkUvKDngFHkxG7VfGyqbpFS9HNwYkfNMYv5AIXdRVKeD/u3pPuCRUv
8k+BQJENYdXxEkaH2K3XVebsChsnRwSyXA1ns43E0orM1/mt1y1t5xrMgS3WyPZdzLJy56ZP4q0o
LWdrU08E0DE8qCDZFZoDjs95bjqQiVX11LLrpqubI1P24Ekoqa90Zb45KGsTOa7LKCCGB5m2P49t
GvXflhbaUEkk57LG/SsQcg9pi87VcbZp1OIj98VnWRhgFWhrO9ahBdQ/YD7LTaIW2nA5OWDgNfcU
ZiiRnAw92jAkZ8dX8NmHpdPE7SrNdBBEidQXXWDcBs20FAVOr9oUHxM8AR0vD0Baqnl2zQrH9uUP
x6+rVShKlM5j9Rq5iBTncSqvk50ok3UWVkcWGjAz8OV5+p6VCmC4XO4bqfZ1g77TygsW+rk85arb
T8ygVArjiQG2+siKiPc71X6Gqf9Bf+K1HspPODS3qtWfKulcGhPxsV9S/hcaxAjNxsDe2zS8o2l8
DDHyLToxdvMtZznai/To65O29AEyHga379EtFXl57IRwtphoeeMGJ6/xsQQOTB1e3kbY1qOeWGKl
l0XCaMmjz6DTyA3RHu1KowJX295DWALoizRvek0MhYJ+9C0vXdDy16lMNV7+XZZVdiSpI360Y1im
rcA9pNcyRM3qSuKNdQGigAdDYcXpkifmtXbd9ELCxA68Y0p19sQhupVpCXUSCoaSCwJBUTnXh3Br
NHr1bGdVcuNq2rSaQPQdegq5T05a9z9K8lONRSzS9MCeI0CFnA/stQvsdwD5IAmXmGAyMbUf6JWG
nWZbw8bq2vEYBZBuQHmBVR0GKDtNlD5OnUli5hgOEXS18qlXWNfT2qasHGvf+uCaVKgMzSB4VHdm
q60z3g+R7h3H2PKBcuruLulCbOmdsBGztpU8RgODZi/L6gWNs7wv10kV6NukQ8XtqSn/on4T4+kz
tj4PYx9j9RrSIz6aM0xSmlbV+MDyFcRpGRMs6febsZbnwfRv+yJZ8oodZGUeOwN+DPmgq9G0t42o
z6lf/9TcHkm2jlXGMMxv6bXPtQ+TszCJiNSN6KAc+xP9F9OQQedn8L6LhEYMc25aJGBss71jqLt2
Zu0iYV9Wc3Ks56yCwv6gkEiIs/+ghXBKUFxhWUaCFOcdpk+gR0D/96bCaNBk95ksvbXmxp+NBRsr
Sto3ewDGEufob8d+urSzC4wIj/s4jqD2pOod+QTc5fJSkuSyKK0eCxrNyUXrw0kvka81UbydJpJD
sNU/p75zyJgrx65fDgocFDrBfR4NR9qCKwWpgVis8Lbo5C2fdtdj+dbM+jacgifDnZxjrflwz6d4
Z4SlBlI6eFSth02iyTJEO7q2MqTHOm0uwBfrsZAbraU61Ne6dvIhuDeDcapi8w5L2SJlcGFOWA+h
DVyWBeg8zw+5vcQktm4qtc7ZfudyAPFUulSt7W3SwOyRkF9HbVv35WayxgwZO1SjkdSFjM+SYvIP
iJxDx5+05ZM15RSNhnUY8roi3ht7/8UPL8jHo0VMad6o3XVmQwOaf+OUq1cF2g+r2Fa3zXU55qx0
xNb1g83895QL5qVLPnb7LmygDL3Jql2q1F4TZfFBWjBWTm9eoU0zobIlKNUt6aoH3XsM4mu+vaUX
IOSpd51XbsPuJ2C64yjivYwf58VYzWyktcW2boZtp8MFacKbTqVgr+IF+jV+VV/cKh0PbIIXV/O2
eslap/fUy+SKRWr+zGUEBx4yk0PKnaJEmrXqO+j9LTrqn24Bjdvqbjm/eV3fm9pKSKDgzYvGd+R+
vDRDkNRMc6Vhzwx42Dt3HR2beTVStD91mmmpjzYdADNifZaaPt5O6jC6XlGiKw/S9e/oc28s7Zkl
waqoyrUp7GdzZL4zym+7HG7p7N3Oi6JYm45BDxSg2Zv9e2uT3I5rk6JAshCMj7SeyGRzNxY/mg1A
0cE4WDn2DZdwALqcqLby4FjZFdhT57uAZe9O9Qo/0UK6Pa4tWARR/ZwM9sboaHM4yMTLmQg1bdK6
ecQKefS8+rMa1VsdFrsa60xfPmYNkgxcaFvsVuTsekdfWeyETvMyX2rJZ6rTjsKe4QIHAXKk2CYw
Q9vAFAL4H9ZiqoEnutba78VukO2D6MTsOA38fC+MfjuI6cEU6qL5GOAslM5c9IEWC9vIWeC1rus7
GbG06HHfs3QUernC1sFu0S8X3eQ9DFp9nEZmsDb8iasWW/pkElaBLbdv04tT4UBk+I6xeA19xGIC
Z0fT7LM29hdClphjpLnuvXzr9tMq1sQic5xzODUgXaDHYwSdl0SUUbZj+mEEztbVeDShM8tgFXnW
RguA4BCJo2HQi3IGGaf7trsJaFmw1ixs3d7Auq8p7rLwzSsRsPPMEC581I3hPG/9QlZRMStXi7XK
IuEpwgKyY9XeTZCxmYrmXWYTNhd9VIdCHzcZLuqsag7zLjTWuu1AZhnm4YtfQpliaJW8EjbjMBry
VWHOOPf43BTZLuvMx9IY7iIY14t+Gi6jo/34y/b535tnygK/qnWsxLBGCM+6qoHUaS9C0VnqAViV
UUwr21O34HGCOlq4SEElBpcCR/GfD3pVTp4Palm67TiklRiUX64OGkSEBTZ9px4KLdZWVok2A3Ja
2OfbdNLuHQD6DNvWX4os17W8+aiCndEskiHGB50Yl+IfnYRGixC7usGvjyocDKmifRqDnU1rwdnz
mRuNjZqOeczZS7y+So7/Ww3vtxOYSzT/OIGknPSujuL6QVWipe8uwb+nD33DH/58fa/KzL8d6KrW
Y+WuHHTFJ82TQ5nO7EC2nYgr86xfyPZGT+x1Wf5ND33dRvy/o1JBh+BgGh7ClX9/vFyZRTaBLnpI
UQDBExMLo2RPHuUMJPpprA4FONWGv06ptv1/fOBZWYlJYC7jX31gF4xAjtRHPUT+1vLb5Qj4qJHp
KS9PpdOcB/4ohuwvt/M/r7KgSEm70uaBuvq8fhuHSVb+30ETZAhBm70XnbbEx1ZE1toO4nejqP+i
Iv29jEfwpjEXLmmI8RZdfdJCxTB4iCh/RH0ffY6WUewFtJY9qkcHhmQFe+x/urQMD8IyLQ7nEq5I
TXa+Cv94aHtyRK0agzTLMQLgYq/5xNee3DfDxBYrKpVCP5NlG7tihdDijfzLRZ4/z78amfPtJEiE
fgnOGjRD/z68WcUDTAqtu3HH6MMF2xvqzU+gYaiH++zcZOPfEsV+u6suGcYo0gXGBbKhnKsL7Mxy
qbLq00f8wduUCbdrxttOP7R1e2frwzY3vzvvL93a349pc1PpbvM/Vqzr+q8WFgbhQY33oLvBUldf
Xglvu6QCI7BuD7iyKRL22l8Cm6/140ym/z6q+e9Lm0qn0Bs2bw8Vap+G8aBFjlVC+3u2wGG5wbmi
dhN9d2QB2hITe31vxOZj1Q9/ucW/DxxXJ3L1IuUu2cZpAIsx7SmUhqzSDxYsGtO+F/A4muKg+aiH
27c/P9jzJPOPJ4vhyqBo7HgmbTgGrevO3xSHVSLQhLOOGahTQIUJDp2Xhj9T2+gf/3ys399aElcx
o9m8SLxP120kMEIRCQe+/mCGFuATksIXg584ZGN4KSw0pFh/Ph6es6uqOB/PxBqAFBxPn47I7mqO
1UXX2L1wrAdFYtTkGme/gbud9ZR30kVODtKqYp/ItCBfnDZ7IfNwF6TVwa8B2Woi2aQkGMx/IQPO
MKTziw21L132hsGPGXdFn4q8xXCrh1SecP3vNekifTZOmnSOfl4eDOzbGjizwu0PWQQtrMAmPAzR
W2j5l/kfjMGGQ66D1hPrIBl2bP3Pvoi/qdn/Kl9FTrSRtbGMAnDLoxef+iDfN+BgwomNsDuXvEGf
s3YstE+nlY/xECeQi4d1rxfxxlHTjS0BCJfWY46yadGMyZ2VArU33vT8ayQIMeu7k57IfRzr+sIV
9PLcHxTmvsGXnEqyLImIPrsO6iJ+OhrgFA7+vQMZxJfpLpAxRHQuokfQjE08h6uWpvVOouVNZDXr
ZNIPWf4xU9ACy13L4c2g3+sAGyYFBiQgnIMyWlIs2+vGNyk4FFj9ndFMhH7GqB/th5IhII4NIPLq
GffuupYfOWqE1rB3TQfb33M3Mq0fM6s4NvCnF2GeX8q+Wjechzs9han2ZHrhjQFvLs3yTc1yCh79
hKaoQEu8TJNDbJb6CsI55XX9LJuHKa2XtFJWTSjCrcbWjhdPRepGmbBmarM66QX3i7M3Wuq0SlsM
rMM5ex/IyMYvvOAoFE5gjc27E0FIJjmpaR9DLI/CgPlGKZ6g9mlpZfZs3IC5lW46ny2Sj/3i19Uv
RnBxkVwz8tSu3JDJQyfCZz5lxRzE3SWJIWQAxvKqGWimNUu2aIe+G49YOW6moTn6bPtrz1ylg/OO
Zv9gGV/ARpd5j9zDcNeRyjdx3gIsZgsOEN0263VfaWc5ZmRYJzoiESSVqXlw6uapGdRTPA0Z9FBq
l0nhQLzxTHB37KYrXole6KvC9wGytlvqvBugHSmUSQBIUOZuzfF+vkou4Ma28F/mOBpOJivBIcnw
ywZ5vkjr7rUBZVJ49gYirbn0gv2oqHNAYf7WqMOt+k6Ld2Ml3Vu3reo7oixYP7Wup27c3Hrpp7oi
CoBLS7V73af+rpyKg9mnT57V27ddpqpTnfg+ei5oL72oPmeqAtC7Ij1g+Q0OohbdS9RAAlIxfueu
D/TnLvRzEPiBPqYPll6pYzl5wb2m2d6qJ6zuxe4kusukhRdRj9a6JQoNpV1CF4muBlw9XXtNsxjg
T2Z26zK2rHXUq/E2R2UoF3am6ffEag+rLkKBqjkhVa0KNeiNPtL53iL1AISW8PBEKzG43aMzJ83k
icXRbT1xX4vOpWeiigGaEqScJ6cnrLWJda6BtCZ/r4uhIo1YWSfPLbnpROLp6H+ESyyLP3lPyjHp
zcSyTo9jSmCtI+1dRekJHkTwYIX1YpIdHDdWp0oHFp4rOmQCaQ08SCAeraEOyk8e8BIdwig8VxX5
WNJNvlxTljtc9j+Qjr7YWr4tZHowiXWrUnOttVSrQrOhgyPQj8/l+UG5962RvpW+f54IFl/Gjfni
DU5x4qXnAdRBS+BGWrmlCV87m6mcxMNtiDnfieBchBatDn3R99mybh8dkFSqGzcCrIUmCAieX9CM
1ZFxnwzOh2tkS36+QNXGl0zYiHsHkBYQ1Glg8Y9Zm9+CJDjZ6hD294Xmv8ABe5VTcqGdQzfpZ9pa
W/5Rt4tLkxJQYhIyFWoLm4vOnqmgMFqhWrLDZ9WJhQZrY2bVi7jdVMObpQ6G5l60hAhGlHXSPujD
r2SIaGy/2nL4aZZWDLjHESTGaLdV1gGuRsBEyy5iqx4SsjxTriPvCbtGKYYfhDG/Cafh6X7MsoqX
YxOyX22L4atLJBQGc+bqGKtGXuaPiMQAu8F9jhjDcuUXosIlC7lyaG616iut3Fs+F1ej1Q89GRAg
ZvXg3s+L7XzsyVBbMxz8FfrAeP6kgZrVt/WyBNhX2feqiA+iD1gCixwo+BjBwM4rtv3FgbNiBROP
8in06p1L97OozWRTo9lAJnfIpdkdZOgyzB8M42usa2JnmmrmM7LOAsTcZSsocBsrm3aCZ44f8eBG
Lvh2kdKJ5OvcCpt/Eys1dZgIi0KU++bm2Z4/RkYR3/M9gauny5DAq5ISm9P5VJmAjJaZy18SfAEm
hZrager8jh8q0gz2poPwt9nyq0xbPVDQSrWqRSN+6JTY8sVs+k1vtAtjvJ+/l3z3+VzQoD/zj2El
9/yprfN306LKASdJDEcucFtEj4kXreYj0ytfFrDVYaYs+WY52fOZRrF+4UvYh+aKc9GH5K3qP1OW
33yx6mCbFRRQR5b8rQ512KTZNRjPWkIwZRmutVrBWvNePUpDSvpw4qxNZWlrV1TzMQjbOPFF69Qn
Qva9PSX6rVRGVEFrksEtqGiP/h+bKE9u8yY+xmJCID+YRxl0z2FufIjWBiEt8lNbYlqJqcoGkKwN
FlFGC/BlmEyQnxIIWR9+ZJXfwGibrJXZou3KtPSgJyIGGzIL5MlNX8RB80W9M4EWWi81UhyddHrr
mIkXoc8IagjKhd70gIgjuHEqAYF0HKd6O+TVpYpDZBpd3WKpY4cImy3LeZvdwVxPbLwWFfP40g2j
Q2vDBvSzketQCRZsWpZuO1M5Ft3VVDvSTCsOtjZ2I9kkcVEtM88eTO5WU64qUY4x7BsaXvFoA8jI
sW52Q3BOfF3dD7FmPzpQa5Y+arpFzN8tk7a+iz04uImdnW1Rf+Zx/FHQl12aJuizoUk/cnN8Q4jm
LnpJqE+fB8S4heZTVsyorqG/IMwp3mM/ffFGbdhiqJGLcvDA3Ia9u5SpWYLfxITjdDqxsRbFVSI4
2/3oxsa28C26Fx2juiGKYJPGI9LdHNAeMyxY7DQaHoxI4OrJFV6jMO2nx0oNb15sP+IzAyHWGtrR
Z81EiM3AIG9H1Tsakx+aXXz2RvzJciN493zZEGRtWfm4BmVFjLuvNAIA0K9DIiPnZGX94j1l2kvq
YmMpnElbZaXS6f526rWs/be6zrzXNgDR5OghK0qH1i44m+bGI/VUpxi+LwWdvmUG9uw2GMzmiJs7
OdgqekbCQsFRk095nJsriGDmqa99sqb1uVmjo9Wxk8l9U33oHrsCStBWppF1STzZH9nRgyE3dOwX
oW7tR0trnw1dnujY9K94LPyPSrQkQTmJcPYe/aVdplnR2jWhL5m0NmozYJiwBNxJEMR8YyeAyi6T
MIQzbEJMXBoR87LdGjWxqQp8u+1SJljYoo3A/wL5Ww6uoLocGpQIoqrAM9B08abo8pQqaWsgTW7C
mIJNZrrRLSMzKWKlGQzvxD0OQFCYpbcFJISNXQ/DTRhmDtYP01CnZCJ0UWQT3eO0i579JIFvpsV0
ARsE4qGr5Iv0VHfTVZNYYfuqfrZ5Mg1UwIBEsdRqyYCiTuySxpOx4kthmhc3sZW0LyWuTmdp+ir+
ipIx22ldlRyBqX/0ffRtVN6P0qSPTfuqegmm3GsWcc0TYFKV/hFnNQtGy6kCph4RAP/SgFdFE6SF
Phi2WV67n5wPLIROAIxOZ7WvCeaoguC1sHMwO1OR6mD4J5d2SR557J0a/Y7444IGfNK0wB5dMjoj
l3koEcvJiJmbsJ+SlRzTBmRnaZt0jmUDcT+kSVa5Da07n4ihjlEq8Bvkiw15kLSfj97cvjLGjTcL
Gc0K9FSXA1T0PaUTRqBhT1GQYBD30A9ErbEt9W6r5misStfwMdlLlEzbviFRU7A4MvPFKMY5XI2u
lQINU3Y7hKJLy6pJ5mtJwyiPIJGOXamWuZo2UUq0GOxV8GTtOWqs6KcPblfCo7ZoQrReyqxPVpkA
l2s4cFszQd/bBFqaF+1CztawtMiPMI/ussDw+Sbj3SmTz8CaDT5OvyKM+dMJe1RA3bmv/F1TZjOh
cut6xVMhW6o47hnfIGINDSqyVp4nL/qsAEeRFpU8DD5OLNX4nzWBV0mRv0Pp2PL7Y1qs9gQkt5MM
Npo0B9w19inyjFfADXSsWbjSYEYrsE4ExshpepSlADUc7EP+DKFgCQdt2VnTc+FmawsV1IygzDLt
ru/LnZ15+4LeqEe+clgJHMw0wFUpdZKvXNBdAWMooQhLM+vpGbj0K7r6UyrLWxjNuGoqCHo2Dbb5
c7Ka38Z1+kXAzwmT254U8GxpDWO8da26O3E7aFgKDyp7758dKwoApjb7+eR8OKdtNCByJVYh2Lmt
HF9Lr/t2fGKZtdQuP3LmzIWr9BEsnrWRwOgXaN3JV+h5CMD6m0Ax9V94PxY2YYmdDf9XTSsr1bNL
HgL+dKwl1M2OvpZrwV8zI7qzBdhsqxf2gzbGL8Lp7ickIYvQakq8WHThP/nQ/ZrkzG055Y+dAf09
G06zO4dohX0OYDHCWbPUa+0pzNktdlUHmCjokEe5vpgWVgpDLvk5Nv6Lpgd1B+pLdmKtdQB4G33a
oqBAzG6bmGhzukCqO1c9r09CLFbmDcZXMhYRHuoUdkb9Y+7UW8x+UN12OgRhpQ2HIAvPWgvaFuSO
7ZlP+tRvSwRJ1qTudNd9jH3UFlH12NVz+gRzbe1+k7V8I9ATzXHP0pfjYlK/xGEXy5lubVGxoAt3
KTRixBinNCpZKILSy+j6SXku9PwpttSPSTS0l+SEzG88pUG/j6Z8b5fuQWHB9SPoYZNOK5bG1rpq
PLq7HWRoH4h7uQoij4Tq+B0J77AaedUIVzf0JYVguHcVg9swyq30rA8rbKJVTAPjMk15sMkqFe3N
BJhTMdH1q5JqAwkF+D3wUPzYSH4CYL7LqUeaYhBB0Yb5d0sy0zaYcL2NZmGucV6nQBggaDdF2Kyt
yNP2SZ5u0iSd5WD9DpXGxc7t8aYO/IShQd9YlQhWWR9DyTPZu+NNXeecUTqrM0WM021M7U2t2ld6
pY8w+FpaV0N9CCVRYrKwN1KZxFr290EOidnpm+zQa8QKDPIlzmwD7mhrPkUVLP9kCox1X9LxNUkS
Aq2vTshJqTqoQu4cPZMbVOFInQgiIYqdja1krMXgbwuiGqMNtcyNC6O4MZl2JqSH5InQr84WrUKI
0lZswqqmQscAvyhHopNYGm1EORpr7KhsD41d5Jh3FH8JgR3SUzgLI0Kj2hNysUJJDBaY3nDVJis6
ZWcrcrbMXlglq7Eh29AtN7qLKc/RCWcdpqZaK9Hd1kZ3SIp5u4xsZW4lLgMkU91YfcVKf/PxJEXN
PHt69il2h4e2zPYqDupFHtUnN4/tBQPI0qOrUcDVyWLnYEvnHEfjDycrX11I2KnVHyfymmUdvZb/
j7Pz2o0b6dr1FRFgKKbT7mZnhVYr+oSwrBFzKGby6v+n/J2M5YGNvQ8Gxhiy2KyusOpdb2h6sB+T
fEC1ZkacwddLb19FZ2+nNn/WwvrkdaZH8rP3w6ShAXDA6LVleusPVjB04V1VFi9dGj2Ncf3Zp0X4
FJbSIBqYDXDu2aTZBTFZlRre9STGkczHVc9aGTjduYS6jxhfSSIxkW5/m2lSZ4YgCdsDiuvGo8wa
ipXU2vkGRofgwzeCPAaKzrPvJHKN5WgxonUbqCuzDG5Bf5s04XvTxmeEHa9zQytX6QiHCE8xPr/r
RoTQpaQF4PvZtSdKgBsZK/wce+XawIDITC7aUiEprx/VmHsJSSwuOYow72wXuH2wn6vBh0SLBWFY
HjAJCwoW8xxrnJ5wj5L0uhRyBzf7fSlx+gMV3ND65pdgD6njHi7sf0aerv5BhFgVmttVJtbz4oT7
xR1AJ6dt0ZMrOWPRyy/u+eQm8sViZuQp5VDf303R+M0cJ26v3TnTnyfH2TfxS1YbcDGQsnLJ14m4
HGmqw4CGtRcnZ1ndRMgvpghIkVxfFLfmjTF0p9jAykXEcMBmyz32vnjsrfJhmrUDMPVtDeU2cXUc
oZqTpxuPSb7cthHFh5qCUlVAnK+QhW8nR+Avbx/ymSIpxLFoabfquy3I0fDYtbwZ1oK9pNBOi/LF
aPrAZA8NoZIWREIkcXUXVdY9Vob7XtOxsuxgVeqXbnKD2QLuU9+E+lb4fHt/9k5plLz3yXQt25b4
a9fcDcx38nlfJ/HedhjmTEtaBeOCx+U8Jntnhktkat9Erx2Xqinp6sMGMOV6jozLoo0oNgssDkle
AVjoAEYIHHB7d1d4GalKJuQB7i7lQlk9YXdOJ8DF3RcmYC/zbTNl9wnfWV+a19SUP3Cbg72mNd/1
hurS0LLAKetbK6rzdT9595CpYC9WNzL639zC7puYS2MMNAyKwzoMQnc5wFjLNg6WC3YJCcuPmn1k
QdYX1Hr0h2Ff5HApvIKEBaPiUmrMJL9jlBPzr3oVPkO5DzeKfhTKX2yqrYGf6c2jOxg3faJfNA0I
d7BDD65LfWoK90fSlRqyRnxh/UszoSDxp3nn2Om5K8a9OWTB3GUEwZV41OprivfHCl5yGkK1yLz3
HruaeiSc14yYS3MJIxNCUcgNN1wXVrmJDVyoWVZlInfSzC4EkFNsAkZPn2RLXiIf05vGBI4zflga
0TukTTrk7YbpBbUXIZIkL3ty57Brj4g68EY/h4yV6+XsKd0U4O+8tiX509r81Bn2rb0Ybw3tsVar
TrNyrFWfZdGRNBA3awECht70VmsXm+mZYKqFKYQbr+kljH1yygtO0AGT2x290uKg7B43IKv2URq0
ivGtboPGhBkORfmNGfoKrWtZswQbITcLk4igwAumy+us84Ghwpb3cPRHn1gH8Oj6UTDxixkXc47H
EaRFsWZCkilCuPeSDC2pAVSSOVw3476hfi7KOVnNg7PRkFCKJfy0NWstse4Yu29S1dchVs2LE6QF
X0fS3HIjW81mcTbS7JR43jGP2lsD3+NeK+6M3D/Hw7QDMntPfAM8nZtlrn/PaMSscMQ9L9N0bnNk
1Dh+1KzAsSZnPRa7tmcuYWIK6ZHsRheceetkH7EPj16vHE6D7GgjiISKlZVMDFIBehfX8qI8ZPCx
FQxlSvetSNVdws7fl5iUMXvYR01BAaIF4VTcLcB1K5lj7lDRXMr+0aLhGvbZN4vP6DvVIUzYXiLv
UOTZEcLA1XfGU2iwaux5ajccm+tqwjJKsOLUJ8ZGdmOn/kYk9n2VEEo0tFuNzIwCVlpp9bd4Jp86
7ukOhMsGJt9ox3sApHVbkpgcewASfjJ6W1egvXcnAjzwv8ZSfigpMFOqY2OKgsT01Y67tzoKoSi6
A+gntKDHr6sapvWs2/SL9GeD86YSZC2UNDh66Iytbm9Bfp7VRERPzM4T0igbb7IwPdRjeNOT8GKk
ySeEvsc8nA/9JDY9yPrKaapNWzsPtpQ73zG2VS33hV6c6wjPUbIuSsBNkRm73lwOhlg2fu4eyQaE
UVxYN0lGr2khbmD2l2tWPle0Y+IOMFKHsqrb9bOg6IKhpcHbLo4VBPJBFg+Rj6dvbL/VIUzCTJIK
myfUGw6UWrq+bXZTNbnHYGsflpNuvMHce6N1Yy2Xue2uaeYc/c7fIjj67LPl1Z7DE9u3iThF3+LS
faLIPE/ABGqalZn2vRqNH+pFElugRhp/FJRhS9ucybFf6fFL4k00ldkHXFp1aXuY0nI/afLIHWeT
GvWF2gPso6qDWAITpEa8BandF0QlURhAMuthiA1vi93sOCMJXAGxj9nMbKltl6F7RqyBcgH1S8T2
7dTVN6NlLGXWH7Km/Kyb6bOR4ELam5vQ6c+ldTsN9TZ2SCFuonuEaWsIqtvY4qCJske958Yg6vbO
a7XrNJZ7Dpu9PpfQ2FwiORt9DITTfVNB1HNnINHR2TS5d/4zQBNXER21p660LgQgj88yjdYT8bka
3VHa/mF36tiq1B4S0tXt6xGETksDmUY79DBQ7jAVKfziua1HDntEQ+HIF8jgXXuZkj+Dh3grK5Dq
EaA1uacnCzHUF8+Y7nAkm8fe7lhp9uPIoWroyY8G26wV7hu4aXfhy6J8FZw68thpjJ90umbwjp26
vHRESqvd3pmy71FjHMYFt2YvAkzqREY+hCq60+oqIyuhFDRefFYwpweGtLrEgV2aa6uvj1UeoTRZ
9OfOEevFTS7RkAGVevjO+z2BhLx7MYsLjkVogrjZYL8hznqckZ/nBmqfUrupOxLuJTMPbg/nuehS
fGVjouSaqVlPFtmH40IKZZVW2R43/Ij8HzppZisOGL5aq7wBntYG4N2Ub9jOkWK4Sc9ds+u0LQNP
cQMlLphUbCxd0WENbekIjesp1ivSz1VFkVElmVi+bbrMTzZJJ+XGbttXtetFMez1ljyjYaAMrmPi
AQXzZUTFKFDnrzQwDEoN9DVFiEQA2j3wsd1RGzp44UZlY68FRr3QtPuK2ik/u012KipsVPzhjVxH
Ij8rpEe9tPaKGlJLIFmtRoUa/2OTMwHZ3TMCs8mp4BCCc1R9a8uScjaXp9Zkr5+tyTpUCce9XVsX
jUAdnRwCPEibQ1yGd1o00csyk5PrsEkaMgG2Id7C8/ivc55Nq6yP0h43EyZqXq5okT7X+3Rt1+Vp
mIjhLBqr4eiGDqBpWr7pivJtxAWxqeXFL1CSjAQPrHRvdKi+8yDxl4fMrmh7FZ9FZV8zD6dEeMU4
gLc/EpNOLFf4g4gzjFK9m7jW2O7L52wOb3G6ugWKPTkjnAaxlJyxXCsXZDZWUd2rA4GglzEwZMmg
m2IpuDMVRv9IHot8lK4Fcxqm9FwfTY6ctrCP2F1tzDHf+Jo4mMP0MqG73SZUfDCtxhjpldOGj6Iq
36x6fuBsxp3QoMpEzUExkC/+jZbquCrb48Q3lDz6zWQjBEvuw0oeRNIecUyDtDPnOy+jizcQmxBn
+N1gJDCxFFOBMx2BsRgK7oXodwB06IVoz5birUvHAIbJPuVK3ZmErFRQ16HvhydEVTeD2f/IdCys
a/3VSItXtKc3YQ00h/Jz2BjuRGBknJgrIt8fBUr43ZTpNjdBpyJOCOLjGgCc4ENw5HdL7+yHfkDF
IZRkRJ+6t9wpkTws44aGwHfpJMzzfi+jmFCcpe6PcbYcy0LS42j6agu//1kzQ7ZLBcLTXb7ozs/Z
AhOBbakhYEC/RY6I2UNZBHmI0qXPoTTlYcjKM7J0r1kDeSN5jAe7dEtQAsjKPa2pyqm8l1rZU+tL
ntx5joDMXXspr2RBBgMcDw/qInpDbzm/rQejPMaih1Ftgs0Dp1o0F86irDk8wolt1WzvpxCRo2XQ
NwphLrfBsLQFmZww3CsYWEuya/Ju2iw0hV79yMZQw8yKCzcuZ4tSUOym3qPD5UyL90+XLIOzctwq
fSqTmLrZsFihikm3SWwnxQHTqN8Y+Yp0cmc+gmzSD2vQNGG8y3X7ZMIZCiw/yx8kCCLypkheF5eu
ROz7+r7z2uat15OWNDhgnbBpwifH0ppdGmncKsJi2k+6j2FmPOq7PMunCy6e1jeAHaBKf2DFYymz
SeK+xWU2fB8i6CqNBv0pnbvDMGk49RdNhTDVAz7xJ3LCFsIWH1MmQ0lLC2yancrFd2oxcxrEUnAx
NJPljhppPLVuUpy8wbr36kJsdNNdHiqzrc+lkX5YNqNQxkl+cf1FD1oBiD5T+IJzDs/NqAFA584G
BOYT9/WMTZ6sREhj7mHBU5O0Lj19DOtIYwH56hqLOxnbXW91hN0l4zYyRI6mwZw/qrRz9ladq2AP
YSdekLAGLwSHzMdUJwntip1E190C0FrhtkR7tB41g7I6BY/qOWA3DrxuzuPqk35EcVORkXL1aN0i
PySQBt5s+9AusfuZ502HdNVt38eljwUawqXeCnch8KPgRIbX0I494jIdNqS5dnyzywMUU8VpnuDT
D16cnBy9IcsjnKYPG+9ag/jeWIs3mR9ZB+lM/rAV/vzSW1ZKz9pbutNiEoiUYb66W6wmw22ESRpR
jGFDNgzu62yVDmE6Zn8zWSMonRLQeAQm0pdwo/JpIpjrYItRkjAZ9tqlIz5lRZALhiVu5wwHu8R2
acW8Jo/ChQRGo6J7KnBvDQR9ngc7oneZ+kaIAbEKD/Sy9pqzuTrrtFmmYwKL6lIQmEvMVW3Dxbfd
ZJ3Kwb6WRWe+L15dot2J+k3Lm12tkEgIYME8bPKTHO35NPTDG5ntZJdSR/drDbc1KtK5ktk1AcOt
WbQweFylEwSUJMraEB1pWZNmvleL0b5nKWTZFYHcEBZcvXzK7OEfw43FlnaRTT2SOZu+8xE9xEkH
M7bBN+Z1mZofi6hpmODSuUVy5qD6A6bXtZFmarEQqImTVVFRkgwGFUVB+PZuJAhgnxHofkdAMeS7
IZqeDJPGB+692XSSSGGWVa4Xzr4jTKxaM5TufaXTAR56ttG665IN4GZMbCQY9dbAGfSSZpnQNkm4
WLhvu9aUJPdMNG3fzgJXOtHUD2G8iPk0Akr4m7og+yfIrLD61MaSOE3XAcCgyDCoB6Me7VpJ3myb
DNZrBPmFBMKKz4FFFD0RfEEDLMc0gVN7lh5sIIogtarph47l4Apl/LM9wPkMuilpWppHGtcLL/Kg
XUw+Znh2P+BEHcN5KboWaZzZLIdeasW2kmg8Y520How0yRyZOmIb66x4L5EiOTtTT6zANZoJ8LHN
gsoN6wPNb0ozlWvjy9C9tC080rkdrXfM3nxybLU0claZ0dHn5oBoxW52Co+QUYTHq7EqQ1RK8wA5
tHrUcKF8jiyzfymIaj05fSEvQnKBLYRTPGt0fiEkxGF81c2wfZTCGYLZAEIcQxMSRspx+cBtGq6/
KHFli7zsjdXJdb7AVMS3pXLS4cIxdr62os34vUTfyiZowIjNxEMbEa02eSSpaK1PwHNtvbeo3S9t
OUkdMKRvKTI0ilksF4sfE4m19E4IathNdZrvKsDdtUznc+Igd8/rzqFjhOo8J0wFuU5KphkHMHSD
t8z3P7H4oAGaoeojNqa6ybJFnFGI/NC9jowOJyXmUaQXUP5/CpFEJEP08bqZuN5pbMXopJdwz+Ye
3sF3UHQPwqy1Ws9Ourb4JxRJUGbiCYdAiA30O0E4XRP9feI1xSZpYkhYYet/E/QHH+JOOdTBbd1w
FIQk1mB7VHpGs3K1Uj/RlQdWZ6OCyUiFXYllgC3k0dHtZih1I23PUaNfGSVdGpSjbcMl0FDfVVrp
HVJ1A7UQu0DqNAgaE5AcsfGdg2kRLcHsvGlay88+D58mZpFXx1ujM69TAtXN0QLNhKMF08tOsxsH
CKYRBs3R9oSt0zMJzTOp98WFhm5Np6LZM0PdU4rz8crQY9ynsw2I0QtI2EZiX0gtlLxPfXpnhBBm
7ekwD8sVXpXqZ3i3rj5JqhqdzqyTnrMCbAq7xTN2Ig8u2iu765/p/D+mBO+AunIBL52T3qWvDhdo
WjDEOZXlPaHqgfoLlLu3lW7+iEfrHJdeYA/2yR0h8hVKZgeoF+fLqUvzW6uxnkePJSS7176b9qxK
euTiMAy0PEVZUeLKR7dxepA0szta5dL+NKWHlF///Ah9DxmAvKRjp9Xbhka3HHMC/DAmbhNIqbOD
d0M80HSEFWrk/6Ofy9a6mwrtXDhP1BXvXcUJ7Lv2p9a3lLxJkQYZS300YE4I+xqVGG3MMjWpJJIy
gD1Ee45umeLiRF314Mz2DxifqwkRqTX7uGkke5tiooDqBFp7z6T5loaAkKY5Ks7NOtUA5boZhy/9
ecG+qNOWC4LpJ/xrLwl+2j13HCMZvvei+egT7SVqp2WX+4RKL8V6bOSRAodU4F7/YJPZJ1PxUNTa
XqYLHEMX/j6CfsVqj+1kq6EzG2nFJdN0Uo/RewwL1PZX0y2asFIL1AfKFlDhPnqlyvlniasLp6rY
95P7Tf2Ut+ib3iKhe9BKqF1WfMETgbYseEVWDgGGKOuh1C7YZgR+C/Ra+LeZXW7TBWBKhluRD4+a
mOBfk0Bc1DRBennk+CBKO4qfOtmdJ7+5JSGIm2YbvpBddiyRLXoaNwWP3QN4v4pIeWqbFwLcbvBP
2pEMdRo8/9vUc/Pz3PcW3HElGkoRD9/GqK6Opjcf63J6VmheMnIlq7lfybklJ6zRt2wI67atAq3i
hkfHQdghJqSjdSGB5GQ03Ytvo3qMKRgzAcnZIiTQyJfDknV3TTN3JEnG5s5tpvtFYR+mpd8ZaReY
k3xr/OIFAqGoYq7Cdf1MOmNNoyF7bRN9nznVrd1HLG/jLrLKo1SfCcdPbDlOHSRf6TtbP6PJr6jc
LekOCqavnO3QYzhTkJjpVuGLrhtXGACvvtFr6ymygNhQl63q0Mm34Ab+TSfgawxEqY0ZMeRD6b1E
KDQxieue3Rl7Bx+36k0ktDtMd+Rq0Zb32CJJ1pya/YiIsOuGQ04GnoUgZLG9u7Ed2KLzdDhA5f0W
9yNeDbF5Tk0HrqeTE17NSrcb9zOqKai7Inw1rZk4SKfCCtTdyLDifqrX5gpX1g8i6MXeiMc9zd59
lYTPEbw6cmpm2pts5DdiiIvdJOp8n4muRFbp3FWdc1vZ/hninz8Seigbs1eMRC/WTqVM2HnqnU4v
wwlf8sLaLEDuERuUYXtbfjKw4RX6UEXLstmQBgttCI8CtTjclhA/PFcwf2a39NAfw3EUKFlHNl2V
Ilr16iA3aQMkB87zAJL4bkqxzMiuCCxZLst21qHNxtZRTW+NZm5CEPNUSi7HShfWBXPWbtqGzrVr
B6nxhqPeJq2MwEPsnQnrtLA9I3RVDhcqTjUtRrTNCzdFfBxgZ3rwU7FHXuM3eAWO9fOYA+uhgoMC
9R2m4jPI4sw3pnn2Wo2EKaObtiX9WrcefZoe8FOzQ2fHJ0Pzz+WAQBc65WjfTVn00iDltf18Q0FJ
Lou/w1XmYSJHiI+ac2EDqJ9e7DTcauR+TvZdZVp37mi/97yM6CraKiamVeHL6EFW1xMKe9KiO3D3
CJAeaczKpk/bje2h9EmJQMvr4tXNoKlXK1rJCfUcUWCoMGE0QIpMjAHhRh/qnd09T95rkyD+N/p9
V3hbpfMNZ7Lss+o9zMORS5bczsBbFjxk9Qt5qwzuvtc3dOggSM1xea+b1tEgAHRTefEx9ooDt7XA
x26rd7Ur+tsNONcJ21vlIH6Y4vJqmynRxHecJaRxE/oWb1rxxmfrqhv14cWgYWHUBBiTr9TYzcly
GOo7UwX0xdVJDgbuyfDAFSGr0d5UJDAhJ1sp/G9Waz51Rf19bu1bmJtcbPnmmBgMK09SM0zRpTlK
rEUaFAq1tvUgpu/zhOmB1qJaWXqI0iN+WOhzK9Ux8H+OXc74plfhp6vr25ZuZg56uFZDkhe47w8T
KaleYaK5n65SW94IYLlYc7EbucrDZAAGbvq7FDoLGQ5IcTHcWreDdjOPkA2cJ613NlU641/rnRut
DghcG/dLr+9jTqjcTHcuTAEME8KDsTgPxNbwDRHapTjZP3nFLBMifvcaLWKPlGTpQ261yAWQBLMr
hZWftW8zs1Mi5umTLOgG/yZsqTwYcRzhqsCay63CBIaf8fML0QJN9V33SR+n630oWDzT5G11ECSO
5At33Yfedgza4gmYWm2dTAVdsYaGZNhPg39JdQ+F17KBI44oHM8b/qUdg8fFG4M+lCyfC64nhrUc
8dA/ljRkiGMINCfbhpJsRXEJfcTzdi3POclKarADF0X1NOj4ZYVecvAkR7NaxRHylTGOt2mvbbnc
7ZhAZKtxWk/uSemh2iY+Ex6xoRg8cTO5Hahe+tZEA+BtO8va50T1jvwewlTX6tnqc6m/myLjW4V6
HzCbBrMFY5No3DI9hIyvFWfral5AI9MNf20r23l1P3H1jRp2k8H0k4i2Cxr/qX6IdPfeKeUS6Og3
Vuo7yER2l7PfQYC4Sc300DOhEl5A0/OHyKMxlbGTp/wmhrWA5L3UxrYbcTWxlleVCO1S0I18VUv8
UafLz3BoNdK+lh8N8QAq3a6yZbyDVYY4igYu7F62uxm0PnlwLElsW7h1+KSGKchqjgM4c9glZf8Q
dbgrISFkmf3sMsDc3mhAU8LH2J74yUFJEFTlpZ6tfq9Lt0on8w9zj5ZGYrMWMK0o184FqoSigAdn
ggMAeFDuZsWHRSB9nkyQu5c9pTzGTDC44k+8bpRdRZiXx4x4IrXpmR6JxtNWG+Pv2RgfkKlAjHiV
rheoH1ai+46fish6hd9PBRrd5WxJThkpG7IEu/KRr5cLfRCysgwuZV3cBXqW3PsGRs8hJD6EXYiB
4GAI9t5kZcPljnLyZFzwt1uZQ+o32dsLt8hWdVNAPucrEWOMS0184qp4dLOuwLqMbZtwPy2k4kdY
j1l3/Vgn+D3UlXZqFvMFB6TAZWPXu3kPKRGokJyCMhkYPpTUvAzLPD9D0iAKgMyJ1SKh5iz9iPQD
q5d+iZ8yK78fEni6GljNaBv3Gq8wztknPju7NI2OeRfN3Jay+ZBiHlEBXAQpaMl6LqxzNdlXGkH7
CB2iOaflbW9XTxLXoVUzjW+4soc1+6B3kRDQCgzQnbq5yCGEVEkXMWKIXd4OXyMsLwZxSHudpn0t
dlau8tn76GItqMuaJLDQhqXNsKNixIKIhtpQFq+hK8Uq1saHbCgv9hjd2ow+yFiGQVjZvvguibE1
ZZdvjkGIbGet2wkNNWq5/VC1z4u/vBZIQXpivakKzJthrN4kvi81F8PaXF6SiEhN6dG8cdpqfrPT
9lq7MBVRh4I6ds1pcGu8e7VdN5lPKqjMConOYwqT2fERexG+IglyNhold4U9nkyqFNhRH36U7R0h
X0Uibqnz75uOS7WMkXRk0VO0ZJtUs+78sjuQE7aj4AwE9mA44e+dMqPBNCGe9kJ5q2qXKIKv2tAF
hoHNNcpt2y1IXXPXoNeg9/4xzPlzWOY3nZncYXS6NZzoMdf6w5hAvSlCfNw0zbxR7l7K3kbUnBAj
u7bX99u6N+SWyArgQsESwGbdOOssJlo6BwUiavy6Yu7v07mfD103lmjp8nrTOeNOme6NGbt1ig8b
lko2nW1wnlWmtXKV5kQpjyMUHIyuXu2So1wAQ3aoH0doSIMD87qMHvHdu5rlCFk3w/KwN7pyx31I
rpfCwPVKeOekBvkppX7N0f55I+7rrkMkaJH3ilcSris/O8S2+4K68hR1Bf5L86WeuGza6m7d0/0H
7DU8qDZwbcauuXOX6UzG5NrVOgiuPmwCs3PY50Iil6qku8lxtFb5zP6avlqQNOVNrev7lihltpkb
7j/bXNc6uFH9vSVwHKRjfe4L877WhvsaZxV98UEzrX2R2hvT9THJGAg8MKqtiPWDNinfNQCt3Avo
pu80THcpIwbTxXxIAdFpcemgUxtOeTO7HDs+u6eaaomb70ucjdhNe6yy+NBZHdRG/Oku+ko6T35b
vWStQfU1HIsuexZZ81RhFEU7aTtl2U2cTKca2y8VKGpwGpV85TBh4XPV/oYLzjNN3PPco59oKAMN
YR5GvqHSpx+n8E+Xq3mF2V/ht7veqeEwF+xTTAOY9ivdL69j6nxgLb3R9DFZA9QfYjjjTp3tytTe
+45GdrGJxZlArmJGcIpb85yk0ML/LGr+TSVPvW+C1FmuDvblml9k4kY0OnKI/fmaxsgIt538EZGF
x2y4qreKQ1iATf3/8UxHd3FO/Z/5gfpM/3I/kHRZYnQu43WCuDYXTPoICXz61ifOqYjZGxD/LP1f
1NtfjWmVk4ZuecpVAp9jWFJftNvTOCju9dIr/w7feJD2K+8LpA11S3xOTbzlf0mZrTd9CJb8/Odh
/l2rrh5OV07g9mDjufDrK3vYoeVRYfXXyY6uAqVJmt2Npf3Yp3Pw5ycJftOvCnysnHUCB4RNgKLh
f3kSoSRebPtdf6UE6e65ISyntmv/YnPw++sguRfCt/AvNwh++TKWjr+QaWsO9qMER4y66RnDJhT6
1NrhXwbu99f59Unqk/xrrlQOUSvSGe3HeKjkPpXFrZYaxV+imP7jdfDMcUyOC88wsVP99SExwKJd
RDVig3aUh9nQvns27qeO04MkDpaJHPTPX9J/TEbWm0VOEJCJIGfkyxIAr1h0OsbzIxIZTqcHvbRP
hZ5spe2lkCj0dcJgZvO6dlSEc5i9oAf+yypU39GvE8UlZcA0WYcWPbSvARWR5RWjPcUAU/oWt5Nq
lWV3cuEI+vOr/j62no/dIXkjDK7NMP86tt6EnMqRsn4kAgPlOa0KBKGhNY/rVvR/eaXfLZA8XklY
vkNyI9eWL6MazgbbCnenR6R3HrrasJd7VFPcFr5Zac6tLPvLYvt991QPdD2c4OkG2u4XXxNJ2w83
jLh5pLPteTWUp28QJFcjJCMvuhXIWatq/+fx/H1B8Eif9c3uKVz/q9s98TB9iEq9eTTjjyitXiCh
Rn/5yn5/BMmDAlsZsAMXb+svq1tOhUNjHPOH2s0/QuXIaM4P/69vQYwTpkbQDzwXy6ovy1pYS9k2
opaPxgRnkgtWtOtgu/35Ib/P8F8foqbLv/aObh6ELp1CPtZTeV6cVGwHkSNDMd3rnx/0XwOmkoYx
kyfxCwbHrw/CQ56COONBYxrnyOGSHD7B+PHnh/w21/DMx1wFpxxcT5Duf1lITl/V8DeS/Mker9gw
UZTSogMQb/Chir0XMCD+jLLHPz/1tzH0EfjYBruUj68J2V6/vprsWjhXXtk8+bLdaYt+bNLlBdzq
z0/5bZMgY5s62RZsv5YlviarOMaSG0M/GrDqtKsmjgDM28pxVov9F8d247ev6suTvsyJGrX3ZA6z
8SidmnbGwZzgNS6CYheOQb8vO+2YwGYxKoiYpGBHD4S8rsY2+fzzC6vH/LL5+javSragbhkUXe6X
5JpSuMRTixorVO+F+JXr0Kyxf9+aMHdh2wG8/vlx/zG+vzzO/PVbTC0nWoYas8sKJVeMsjYgPswK
zCUHZta99C8byO9TlbeDNedhp8Wq+GmS9K+FF05OBKkprp9qAteSub2NoOcPnRVgEVAvT0PIYYND
35/f8fczlTHlpqGCMx2Hy9yXBVK22Ii6XVM+CWUl4r4k4WckJwY0f8JeYqWRMaPVE843n4P7EtEM
+fPz3d+Xiu2xRskCR4SpoqZ+HeQKe/PZaNzySeYtekKk4ohKAeo6oG8rMJTsxNDidZgnD7Uecsf4
6LSkWgt3wEdCeIDsUNPrqB65y+C3izvo1vQRvMctLQV8bQ1n+tDQYuC2Xqza0VkOSTFiT9AJ5IAR
uFAJH92pc1p1g/uR6R/a+NzAQlcqr0mfz6M57kxsG6AcgNvEWMsOzqtBL9CFsrI2oggcuUJ5W54Q
x6n7DpV5Z0afrTlfWZs/0ENkwtkrDYMyalEUUtV/SHPQKAAILW+PRJS/DSGSuxypT0TiXkivDJga
dXoXGm+Z7GHMt1a+gyL2DUUIeFT9Q9bhZUbjX2bhX1b7F58zlRpNuxkdoO6TRWF9nREYmpWY6oXO
tQ/nHQJV/DKAFFYFEz4T4i/z78vO4lnUcg7RF74ryIcxv9pR2UVRLGbBbbQxog+ppw95/rdc+y8z
7Osj/C+7xqC5DnGBsNdQ29AuBCNehvQQW81ftov/fo5rsRXDv2NG/zqT0fmPuTEXxcVJ9Ntexy1+
vsMJ/OXPC+bLpqTeRmATRq4N69ag7v71KVEuRCebpL4MAsGmDW/sPddM2IR/G7Yv29HPB9EFoyZE
ZE9215eFibZ97mK7Ki90qZTxC95oKznTXyYpGx/ttTHh4lj/LSfoyxb/v6dS/ekGN06S0L6cnEbs
ELHipuXFNN9MXOBM9wCF9W6q6J20sJTrzA7+MqBqG//XqfLzkVSihNYS6OE4X6fgrEEhNzG+u1Df
GZS7OhqhwaiwT3XTiqS+Tto3ZpJpHxCrulcIZPIbFMHucdGcFM29MufzRqgoYw4u63qhd+dPMEZz
4rlgkoEQkTg77KoxHVdl2i93eevSTvYlRgjApyYqBdNRBrDhDoJAxkKTXYkJV4KThY5c4Va2+tJs
42TQwlUbEnZBC1wJVOtXuNsVnLAYSciSS2OvScWNRj1AXiaQN2bnEKhg17o68Sgx2rktLunMnDi1
LmE9ud56pnGDDVlv72Uf0xrET+fkiLF+sDSR3mNGZsLui4Gk8OjdpvSUNmCSsO+82bloRjR8RnCP
NhSi2l/2hf+YfbaPleX/cXZeS67jSBp+IkbQm1vZUjlJVcffMOo4eu/59PuhOmK7RDHE6OmY7ZnZ
07sQQCCRyPwN6TQSiESky22eWUUz5IUTncEOA4rQ6WhZ3gCMzd6N1E4HyziIqh1Yn4VH+swpNkVh
h8TNIjmVJ/ehKmVob9kAyCn6YRahuC7gBr5N2inVws6bqg2KnXcx1iTBoIlre2pVxHyR9Bmk2wO4
tfvCBrtRycpPSXG/KE58QEEakYns4fa2V8REJtteMw0Lux+D1NHQJ+m3atZh2KQlkddXeHgFBupT
Y4710EpzKGGWcputG4sSXtO1/ZYHafak9V2980sXDciFHzNddVEVITnXxV1AV2n6rDZ4bwA4VHU0
pdKn2qYsDfYJ5O496l+GRxnWwylUrjb0Du4r7JRXTc+uMBV/QwfnTq6jhbREn95L/CBLJpLzICa3
xoLqcv91ZpBKrED5lCTdYxrB3Bjbv5VRbdMsvIvtdqun+ie9q7HU8Vpv5eWqsg6iRHsugML5UYkV
qQvvYdC9Pe2Ubzr92bcwt780UvSaDtLvwdOfFMfdJ4W8jcNEW3klpK1axTfakogovQ07z22Ls4N4
y44E/C1CqK4PjB9B0K/VXIWQLfXUduknB/SFSIfxgoh9HM8tyF658kaGkSx8pvlFeXfDcsi/p1+p
9jIZz4a6B6Lz001eRnq8t/fBzAA4rZKOcvBRwpyqj8IK0DLEZdqnMcCewcPVb1u0unV3e5TpZhNX
qAY/hXtUl8Uhv/y2JSqxVGzKFDh7pT4g8oAsOZ3EJxQi2qV9dH3IdF3lUiGTUthFk21UdanbVb2b
nQHVCPkCAyeYqhi+/OcJCbcplac0qZQxVeKV3MCxM7MLz43bf0YK6WhL6klOnN3tYaZfh3WjSY7U
LwU4LDCn6+ZqEdXgkHAlbDbhpGvaSk2jhcA/N4hDHUUUBDCfnVYFxiHrQQJDpUW+4K9XAaIMBmVh
IrOXC6qkeA0AEeMJfbkBirGi3Cswq5hW/8aI4xt50BbZlX2m9ZustL9pbf4dP+NhYXtP39HUsYkp
opKOeb1m41d6OXA6Zg4EBN89qq120Hkp2AZYg0bIiA04EUR7lChDIcoE6JYlhnwc1scIesrtD6lO
syzxO9j9eBqrxNurDYOugZJxwzvHWANBHz1HjSApkJ5gEZrclfhmJMOdGtkwRLtH+pl3pQlMrQDu
cyyTr/zT/M7G/cXLIKVNjHjG+/9+bIGhR7s8a+4C5WXhJ0+dAN9/MvmuSlSQr9PRAN6yB3/eOQ7Z
LyAe/EzAqWs9K4V6ZxV2z3ZirWPhQFXsGhBA/FsHg1P8W/PFin+1BfA1dAz0hdfS+3Po4z36/sP4
qOQKJK38vstv2vY2ROmsdI8Vfi+IJu210NuQmDMg/cpVbzsskrIeMgDxwCbS1PlR808KCVS0OCsy
6rj0hE902Lm7APNt+TF1KnpbUJgQmeC/Aitkjh7c/sz8nUvStoWQeHt5xca7moSuKuLaM0DsTk6E
nvd1XadYSNHRfQhGB/cnLVIOHEYAOUmAoIW70D2YnsH3ZfswoogDH6odBvLEBS0K92i6Vr4aPHw8
fAS88Zty0wq7cgsB/v4t8tLD7ZnOjmtSv6dpQYiZHkGkAjvsIFr32Nf+gymNjxF8PjQzfLhmxSej
He6kajimJj7XtweePtzEhC2qdLCAqAwSdi4nrLSxT2szlY620RRrO2jKNbKjghpox3vdALFyezx1
7sQIs1BNxxZNV+3JxowR5uVxglg3SO1ob2spRQ2/+uNCic51B0U9JPJ/Ydns3tdu2gCmJeEzea+C
04TONXoaOpGZ+arXcfezspp2W3oNfGxfMZ/jpMZJI7XLhZt55uNwI1Oopc1jyNSjLtcIhKHiZ3Ij
HUk/zqkrPRVAx4KSPnwGuFRpzM88a0DSNU+312puXJxGVdzdVYOtIf78w2bMC8PLEzOQjkFpOSfd
TpCWdfVwr1qV9pjzRtkUxQhgOg46RBdjjOpvjz93MXB/i+eAIbbHtGCM5xl4btmXjrpb/FCb8Wfb
F4/94B7EYWiJY7kX/o4zddMS2jDm2zYwCZKqxR/RXwho0wuYfSpSCRO7e/EVlMk+7U3IJcCv3aPe
hd8TW3qUfG3h/p3bmjo3oUI7lNlSnr9c77Dr8QtSNPcY+WaHOq+KUCrY7I0SRMW+spHGRnIg2+Ud
9U5TihQ0nMJgLaWK88tOfO+ugZK4ymmhgVdoZYC8LTCuRg3v1N6FVpG3zhZDcH3hRM2c4PdLk59O
r+yqF17VbZqNmu1ygtEbLZGZgGTPZejr8YK1wkw41mV63xRlxeGd4gsaePiDU418A0Pbl663k8BP
VfhFOjagu6ZZmNjVW/D9m5MG6PgzkxZNSyB9XMKjHPgecl6ibmFtTM99o2L3Na3xgnK1PUIF2zFt
X43Mvi8CdeHYi889uX1I+YlVlLPoRE47yTIyBAZ1GdKiEICM3v3oYWPgSBku7Lu5ZWWC4l8yr4xp
wyREe0jxosY7tagAqLX9Fa2up1KqP4Fn/VN38sKyzg5HaVPTsdnmYTu5VDFhKuWQ1+EpS53XHCpE
HJonO7EPreT8Qf5joXLx/piYLiMXjAClqOyeaRRrihGUjDp4Jxw8aynLjF2W1l5yCLpq2FpdCTxX
wYQOd/hwAzkuBmyE9iW1Fe+BSrl5rzhdw3u3xd1JNeM3rwBAE/qSeyz0PL1DHhDqeT0GpwqBJWTu
/HJnDx2IObOLEcUNQBQiV39GKhzd9RjQueH15jpOe3uDNny+6qHGPwyVKe3JLJHtpvZ172WRuh+S
KME7Ewd3v/PISRHhgYUwossMWx3REV13t3KC8I+sxPZxDJLskBKsf3iUDB5zo7HQ+JMsxNXUeBeH
BEmpr1ALsisHc/t62JcVnQGTrGY7di7iyFqDhng9qjjh6cUnhC2Hr5kVDg8NLnX3iUI1VauUYaOl
BVqY0PPXhhPlh6TXBTmIwBP0ubRJY9gDuY4APo0F8LNdE+6cWKt+L9wMYpNMPioNIV4NvFhBwkxD
paXFjWKjZXhsWiDmRb33UfZdtQ2MYsokyB1tg2QUzj0HXe4wQoValaevfR78uf1DZp4MF79DBMcP
V2ThF24u1WxmSn/uY13GCA75RIZANpqNF9tCgNVUnrA1kn7dHnkm7DKyeD9zW/A/Inp8GLnB6rR0
/M4+5oZb7BEok7cwdtBV8yGAy5JknW6PN3NsYVgTeoF38B+muXCk2iOCTFDk86SFSloiVIcSEa5a
erNpyZtujzZz3fJdRakbWIloVl/OrpB8vYssTTpWmAw+BYUd4S3Wx4fbo8xEWGKeTMPAwTfqCqtD
GRAFj7x3j61tGtsyCpRHLdCRiTHlcCGXmR2Knr4KXotm1LSAWoZw/RD/9U+V6d2XpaAvogvYtNaP
21OaydnwCPt3HPVy4ZzG89l6xIuMGMHzSQvOvKmA2Q61LN7RGtW12yPOHgGLLSHezoAWJvEcU1DU
YEvJOfp6cRobhEwSFVX1UvqWlPoLBIDH1ssWxpxdTViuhAAgMyQFl7OU48TsgP+2pxhxpG3N2+Ue
JFeHmHdcLdzC11mA6MEpzM0mJ3Oowl2O1cW+zHs6jDG+IdwN7m6UwegnQuEdApWeSUfTbD/lXbAt
jPrOspyFo6BcnXQyAN6ftsGETZCH4mR+OOma36iI0BTpscpDOjGZYwI/6hUDw4yRbM7Pau9bxJvu
kDujce+UkWXv28iJ77LCAGUcA1f1Zb99KQ38bpVmoEfQK/759i6YmhXZpKwC/anavORMh67R5a+0
gK6bkh4HJw+mdJQaP73GwM0YLp0fHnPF2dcO0oZS+7m3YfDHJUhzub5HQXcvOdWnEbW52z/oelv+
U8skm6aTf3XtI0KltUHsjkfFqHZRPu6jAFpBHWzNsXyKQ2g8arlw9q4+FA9oyke2qB9x0KeXUqEX
iZSGvnwc8KtL3fy7iey2MgS7NgwWLsClocSff9gTupN0flim8pHyWPUYjF7+APoPEdkxxIlpDPSF
6H8Vj8Ue5C+ZTBTkzvSQV54RtKNZBDx/EjDKGHAvPfaujjQVFkIxmuzUnpGjmewfu5FlFwB6cMRu
OKdrWB9NVXVgJCJFcntnXN1kYiS6ZxxmQyV/mASsIgpDP1Gs6CiVvY1vT5ahLADvyte9Q24aWElr
Xflye8yZ9eOa5kbTgejww6dBJEps2KBNfPI6dcBMW4t2/JPFwiUzha2IQyhwQA4oUCoqgAgvtwUy
yPS26io+RWaItKMSPNKcetS0+CtQJVrF8T5ywl2OfIAiaaesqvZdJC0cvLkPCUyHAqpNn5zxLn+D
bnUuwn96fAq6YdMqbzJ0ibJZiMpXp1vU4z4MIv78w/6HKYCsSsYgXHE6MjRe8EdRop+oCa9Vm66x
tVQcXprVZHsCl7BBs6jxqTG/InaEsKo7/Ly9R+b25Yc5maJy9WFOcWq3pSEZ8YkyaUCNs7MRem/u
kJ9Zt46/8JWu8oT3BeTu5NVHU2majwQkPi7A+PhUq6jsaDZl1QTQn0Q3vEkQdvfVJ10Ln8co296e
pTl3FAzD5F1NdwZg1+T4lV3Q6q7PNIsYHZgxwZ0l0tT4qFU5+gbYCmERBdfGi8pg5zixeczb1lqh
JPMXEruDzFsBb7vU+le3UDAujjWqUpBSHpO6cF5Sn9JsFCFTD40z/hoEbvOI8BYKjAA4H8YUNwbF
axBX1Isx/sLzxN/hT2Ju0LowN2gnIZLTostk+QkRPBn8Y2f19RoDCuR4dfu3HOvtCbOLANpnPxx8
mZKKHFAEjCTI4j0iAAhLQNLmGVuAs3LSpx7ooYLogDsInJS8STrHhf3W1+j1czHjT5BvNMf7PA7w
wFTX1De6BKEXfyRzY4VQ0GB5Ib2Yl95m7DRpnzlZ+/X2F5nddw4xnY1AF3Na+y21pOsiTHJOddLh
/oxsf5LqD9z2e0cHao1W3e3xru4uth6dTNwxZcMhEk82gCEnIeILdnCCWAb/J84l4xmliuHATh0P
kbGI5pvbcTZ+pwIkTInDmpxdX5ebXFe98GSb5U6O1U9WOf65Pae59Ee8JER1kAvs6sECrN7t2g7R
QT7Qd+zAjFPl+MrB05DYQ8MJSCZmWtvWHMLHzI6UP2OfJT4cZst6LBSt2QVNpB9G1yrp2jTqQldh
5gvTOBCdVo2TR+f+MrJkEpQw6jHxiceof0amZXhAJTjc+bGF3EkfF6D8KAvcXpKZVacZir6noiug
VaYPxhI3Jw0p6/CEVbuEkCmW0X3mZgt12Zm4/G7LSTyh/3pVGw/IeizdC6JT4md3dj1+q8zqxyAt
dYJm9ixlR4GAUQVoehous0SHO2bHyclyTSo9OTCb4NAZA0Y2OaIVt1duJjZTBXY0albU47A5vfxc
ttSEJsSb+JTV5as9ArqJRNvLrD5FQfdF8tSzreevUlwshOYr5A3pA0GAZ5VIE6jkTvaJkSGtFHQu
WYoeOdukzL/pJqKuZohUT8nTbjVEfb9DDYu0EyE6pbQX0sz3MvpFXUf8Ag6pafEjIJRM8qQw8axE
lZLkpA32k1MVJw/OeCxZkLntTxQTf5hacz8Y3k6n5Cvefh5dwtbudjZ2LnAKtw0UXiXoD7e/yNzn
hwJl61gJE7WmNcSczFez1SQ+uWGlbCUf14TSjXJkNnpoujzFll5TYp7TdaDjIBDPQCavAKA5iLPc
gmN7atXki4ULZZUoWweFHcMNj24ZIWiRHTV09alJ4qG+lMPNnV2AXiTYWDZzqCYbAevQNEN0ITqN
rlStowS6bKKO/kJYmnvZUpaV6fwT2qlaiLj1IeOxw3iM0iKMTmpdFA/uUNprs3XjnQFj8WDVqv8m
u1h7KqNfv/mpox7Qv+sfkHQcDlmCbsQw5PWb7RTOxmvD+rsiN93ShhRJ1/RDWJwHagwU2xx58hNT
Tx10xfXjk46ebzIgR2MEd4nmbXp8TnUPhXiESQ+2WvyPu47nEAGHKGrTibtcngbOWCaLw5DhJbOV
zcHFl0q1N5KCqEnuIaVye5fPlDog1rHpVAu8LrDzyUWpJ0lOFdxNTlgf7ZB+29qxCuce2eVR36sl
2tljiyhGH5yxgoZMDuNrITeYu6moIUG7IkXgITiZMkr+upI6XnLyqu5Rj4sXqcXlLMq8X7LT/kTO
caE78J5sTL4vfT0L/hz4ZNuYvlbCsHIgfTv+aSxj6vA8F0/oRZRPw6irr7Bkij0/Ce8e3SyeNRxv
7hs5QfXQteWfkY7Vhs08Fg7/zBrQS7NASEHMEmDEy8+OBl2LJrMfnJBEitHPsI2vRpK9atIXowf9
evubiwWdzh/wCPGWBADkz2TBzbFu7DSQ/FNb5fssjZ568CMxanq3h5kJKEyHK8WEpcK8JsM4nTRC
h4nDk1CUwd7H31hRHG5vDzK3cKSV1Oq4QJiTiOIfwkmqZF3UJ2QcKoJ+eYROD3T41EXQO1p+gc7O
6MNgkxeoHrZhgfhVeEJVE064CmGeYW5PaObaAZIHAUQGkwcWdLITyhydNOiNwak0zHWD38II1be3
mwO99oVe/9zZ5wmgQm4QChU0oS8Xz65t1/LrAmli8sPVMCJq1PBIIdJFvvEorlycr+5s0KYg7dda
ay3MdSbpuRhfrPeHjyc3NWDyvgowmRufIrTvkiY7cEVuciQgBjlBXqtRVyj8LjSV58eFrk56DIV8
Wg0arKi0O7UJThhYP5Q9LUG8dtO4va+yetOjRQIm3UBQul3YrDMVDF30AigqmwAKpvXSCtsON8Yg
8tTlqOIU3r5q7HuUhHd1hPtnbR3N0Vq4b2en+u+Q2qTAgGVx2WKSGZxSP95QiUPXALnrvLW+ZJZ6
n8jmQ8rDL7Ckb7e38cJUp9QZ1cxiEONM1Q+JqUF1HoPqQdExeVaCtePFGM7Ym9tDzk1VELAtKJQU
f6df1aTzOZJi+6fezu6GJjk0VfgsdpGV2jsoxNuUAnQVJm+3h507sBArAeMBaoSlPDlEWjzQX0eL
8qTkJn3bgjwRkxl536Vmoq6koh+WipkicE7jt0lqSpoAYwzC0OWxAR+TIF1F/C5M83kc1B8gyu8T
LsyFe2LubYDPkiO2LBX1q6pp3XQlIZVbqeubN9crHn1hAUod/1XL0ntKil+ysjg2lnLCLHvha85P
8t+xJ7EBYTi4+5lHbGq9g6Elf7tU/dmRgN3+erPD0GJRqW0IpIBIyj+EoCLXHai2rGWep0/6mL3I
QUFRqFp4ss4dB4Ay1H3QidcwvrocJvZLhz9C3DeuMKzWxlPg6M7KzVN06Qzc3wHbjv9RZOG9O8Md
z+OKbIcu7mTMjqzaQ2IcQWE06Po6vW88dR8hMx9l8tJNos5tyX/Hmh73qpQHD9XX4CSX9QksxSYI
0aOLsk2NMEaBWFTTDC/oRr+ZGHu4mPGVZbEQcWZvsw/z1cRv/PApuxQN9VpjjZHDfVIz5SFJoE5a
Fvr8JkRKB6qCMAfKgYDYlfI1b7DFvL2Z5mrxxID/X3Jtsml7zR9NbBqCUzLimYBzq/8N+DB/99Ri
ZWqZAOvGpfmYwzAVvrsLw888XEhoiX40wLhepk9WKNAgU3qdzSyeDKjnh9vaGvFoQqlhpQWoxzAo
sn/oih7aYojPXQBR+vaPmDtQvO9oBBAQ+S2TA5U6YCwrIWONvtI6RkxNAAc2UUfB/vZAc3EXmJZp
gwQBMzDt0aqJ19e5QvMxltL7qlb2Sd4x3ejch9rCULNb6+NY6uXWitNo8J0oJVEp7U1pWMj0uA8i
QUuz6rn0qr8deFAZHBGu5w/ccAvRQ2ybDwGfxioiCiQN77EDHNzkJJeqG1IBQlHMj7z60bFSazPE
qrGQKsyNAj+DfxGi6DtPvlyQIeRuAJv5nLdh+uQO0kCnKP17+6tN8nWmQpyjrU6nChEKoB6XKzm6
BlLhWV18Dizta4kInVY6OLIgG6XfG2X2/fZoU3i/GE6l4cff6VErPHguh+uUonRkTL4/C6Zxath3
Yb/Lw595j2KUEOZ2rE0eIeQNsomXLibxFHBXqFu2WJ8biKbjVQ5sw3GtZw9PCKhfiPp9wRMA+uEn
1OY4PagpIHd3+2dPztA/v1qwvygE8n6anuNC6x1sMavsM5mqfigHQ4h/htE+HpwlJsvkFDGUaL3C
fCdgUCmfqkKk6ojZZWk6r3LuYYhX/5A7CwcUNPViJIBvT2tuLDCAEP2gN8NqnW4wu5TSwBkc6NRg
VhMfnsD4SHRY90bxenuoyX0rpgUgVDWBzpqKUFC7/O6qrpR4jurOa4elNM5wtit4BSXahnJkoDcc
/fepwdGkegK7iSRwekIjv/FoJ9fuK42hZ8jCK0TatyN4MFOPft6emiqCzWU0YCAhpgFh0YQnOJlb
Fo2+YRMrXrPic+LoKzx21nwxDLQPuEZaGVJvSDHz32B8tMq5Cr939Wfxn9UDDsRrVTgiZiOdq1ZQ
Q4ZuWIqWcz8QBqMs0/ChempOMmInajRrKFTtNXLax0Sz13J0wP0Wzy20pI1tbqkwKR9M7yudolcc
jZqlHyBWYLpClkI1BcIZtYfp11dUsElRbmiv7A/eOLEAReWltMEP9sHDc96hwDkq9W9k8fENUxaG
vz69PD+EUBcKO/Tlr46U12ppmmr2qwnlGTgM4oRSiVEcgvjj5vZemA5F+wnmEiwg7kCixbTJE1eD
Cd8BgYJxjH7xfWO5emw7b//fR+EZABqZpiolM/ErPiRWVWlZSZ761qsruaiwSkc3s9eloi3d6HOz
EWgn4M+01IC0XY7T03hQKTtbr4AWMDoricq4Nkgrz8AV6/aUpteQWDjyccIrNB/gVZMzVEeSlgwW
U4LH/4g5J0L77qeqCv8mpvU4UOtf2BPT0Pc+HmQOg+Y7MWL6NpXKuCmUQUyt3iFx/Cvuvmh9u8r7
5NftiU3fbEKzgm4ftwYAUfgj0y1heFIblW1tvpaYZw14hadPuNfu8A0zXXXFgS9b/agE59vDXq8n
ggFiA5I8wIucNv4wMPOcyq+QLLWqjdcPT7rxiBrnFpN1SZcWPt40zRaOONAxqJdSW0Snbtoxwlwn
yVD8VV+DKMJ0LT/0KtoIu9b/xN+19sxJiKSfRvvmDAvznOZI/4yM3hmpmEyZd5JPpK5QDst69TWt
0VXMFIwH5WDxNXU1ikJ1WpSIiCEzyKuoamMzE4CkQq+e20D+nPXane16G87mn0ZT32ol/OHk6il2
cdQLbe15xN496939kLkLN+mUocLdyTyBiwgWjGgUTqas9xU224Obv4CVgnyEDm6+GeRipdGlCSp5
xY4u9F+AY9LmMJjqKi3KlcF2k3Fikw1j57m4PTaJ+OccvV/g7ovBP0Z6fhzbXKF3wW1I7Wdyji0v
y2q0KrKXNK2/IUO5QgP5c2d+RYx309K10Tr3pceT4vZuvwpUtA6AdslICzL01WnOSxffWk1JXrAD
xhrQtDdaE5+VuFvYbe9P1svpcaaEmJopYAbQZC8jopGbAGxzCOaq5LRfVU8r93k4aL9oouB5Msp4
No+quXZbJOLHPChfe4xRNnro+fdj0+KgPIYjyvIaPrQkwp+J5O4W+8Z+6zlO+dLGVrrph7DfB2Ye
PvVOGh0MKfcfMhf7kRru+IuDjw4mYTQj7d7Q1qBoogdXxi07kNIEYSvYOQvdmatIorKsEBIRqRPw
0ik5sC8bHJUVTz5LOH4H0p8upx7sNYgahX2/6TG2/4/fUowHyJFYKSrB0+6T3NVpP1idfOYREoI5
qjBuXNguM1OyyNdQcWFKNBXFn3+4P/u8KjNFG9RzVPjfus78U6jqo42KruYbRzVYugJmhrPJEOGu
8soCxzy5RgcgvyTXpXKmyYWQCbKCdXiHTfi91ryZ9qfby3d1sdHYQZ+OxwOvcGLEZIcqWiYHualW
ZwVR/00VfCXVkmPfIdfa3R7p+qjz8n2/rclpoI1OptV5cahElom7aoW1Co3IlYe/JoLjGJogFrX0
0WaGg4IIshfNSSBLunb50axSNtIKNuLLqPdUsZK3zDkihFV37nMdliv8ALhrbs9wJqyg5MkpN6EL
yFeceKGJ4Cu+G79A5DMboBc5tlMxqN+F/ThtgBLSderGMvBe8Qy/6jbCGRSdYPTm/SFalzL0vfRT
5X9N1T86viGd226CfmcjGWbRe5SicCNsiW/PdfpA0wDxMjTQM8pEArd6ubyZxCJoaRC/anKLvVrZ
tU8UqRwMpFAQbS1JgRWF+UeX+UtZ5nX2QIKCdAO8amKMdQXud8yh6dXAxs7SpNk0roYAgwpzi8NQ
MYhXYpv8sZ3DqBR7g07Y7WnrTOsyoPMcpbPHu8iixjLNk9rcqdzSkrxXDHlOlldCBVvC01zvIjEE
KCLaoQoqnNOVrXspG3Hwew2dvT5WX6LiEFhLlJPrNFNhFKwLyVEAx7BfL7/fmEqQZvTQfYkHzBvx
n/H1p1RPMTfQO6MR1mMuLlfAjh2UM+tPoZy93F7J6w2E+jPPXEIcFyNx7vIHlI7S1TyC/dch+YPX
Nd8S/+9NORyC6DiY9kJtzFGvPxy9WJotwCUByEzlS2qsJ0tIcpjU5jCGiOf61rJgQ/nhoKNO5WVH
o/LkfaHE+l/PL6UArqGcCp8HM/su8VrceTigPY+NFfzqRlTDVnqPbvkuiq1uJ6V4G5WmPDh7pzcD
qgeWXsI2xcDJaZQW998xhmYHY8+wB/xSR+zoFS2pVp2OF7PeBN0zIWXAN6DIvmrY10cPlNgia1vX
IVXmXivNfZ6X7a6XTeNoxCAc2kxN9oqJrFfl0c1elZYevWWFpP8unFJoWBfDN+bBi9XLnF2sfraG
bFtSV0BOflyPYdzi0elr0TPd0mQd+JX5Wrhl86XzK9I/369fVTyDN0YyYBAtN9V2ULkAUdivfltR
6N9LSpB/jaOm23FZ9GvdU8pXvif2mIqUrSTa6wge4OhCmxD6RmXjaF2o5qOUdla4MtUG/nel+Z/z
oc5eE0ceopWnSdJusJz6YKaIX+Sd8NdTQs35BG3YOI8oxx9GCevJ0gjbHQkI7m1+Ei3wQa6ujff7
kJcJqi08g6bXhtdV1VAPRnXOWHgZRDfvr6K5MxzM4RGmAy5AQ+D2SZhS5gENCiwHn46XM9W1aV2t
LCwHZQq7OttaZXxBR214kMbYxqHXpb4TqeWG/7vxWLQa6vQYem5pkrjoShXo0TemejRG2d0med4t
dYVmk4MPP0xEww+Jj23HbPSO5EAaNOkF0PV905lfeq3bAnHaDjnMzcznu8vZmlfrYzHiumjw+2wz
3louLj1q2T42TrhwmK+D1/uCAbKCbcjrZgqAyaTRM6wyr+l/tAqvl/JQyiN3utw8Csu+VuvTZ9v0
qlXcfJb6b7c/13V6Jr7Wv4OLRfuwKE4MPb/34/psylzxvvugS7gVqHeIf/zy4CXeHu3qwplMdRqn
I7mOszapz8IjXPXghhX72yNcB2J4ajo5NNFWhMZJINZjf5CrrKxeiDtrIztb7Te3/KlEOn4j5Wcp
/Xp7uKvl49qhTk1ZiycyynSTNDBRygCNGb97KQPrp6K1K+ocR1fC8DSmNW1pC0+w6/UjkxaFBgBj
gno8SQMDo/KDBHPnc63I3z3ffvLsenN7RtenRPAMyUTgtgjO/2RGFsgv3vG8QCh0PFYS9taGWa2Q
V0/WXmL+vD3YdXyiyw02GzEFOj2s5OXuC5xswI6p5HlVFh7mY/U2U+u3zFe+ZDgI6V75OIT2IUn0
JcW0q7QEIj7VL/4C30r2OZllZ1qdgk7kcLYjs4M9bjw20JpWWm78vj3D64E4XzYVGlNUxyF9Xc5w
9GTf1LquFg86xTjzoEvKhdzjvRJ5kcZxqsifaTBQ8hIf73IM7G1lZ9DT+qzX0Vf852Unek7b8aXt
it9OmjzyNLDNZFf3wtxjCMXfQKNoxypKnA0g+XVf/nSl+G7MUxqz3OF4Or+hYXms++w1bNND7b/V
gfuoGe194BIbDJwDEw+Mkn6SK/t58LRjqlq7oDSxGY7hk9xew3f99MkE4aw5pOaCB8u+vJygGRU2
QhR9dZbvwzb54voK9RR0WVb4rX3Pi+A7XaN21ZR+vbZrY4cr9s9kdCAtue4JQUkPprP1g07FX32U
sk2nQmXh6sIrFFGoBKZPE+JTjst9URjPGKU8WyisrhbmMOmGi2uRh6KouQLIhKw82XFoCddFVdj1
2au8b1Zd/DHSu9b/a3w2sCaVSkBegxJu+7qkK+ELg1rKpcCNse+MMU8IaP8pIP/XBhx0fCli/7dS
5drCU+w6vKiiW/SPFj/g10n9qgusoYoGrToPpSdv3MCGaWnqC0Wy60EErp7yA0V1annT3DXOTQ/c
IoIUcdEYB8kcU3jB5bi9vd5XgRmZABuaBIV1is/M5XLLpFqsKQWVqHM9DAih8oG7zH1wEPga++Rx
8dq5PuaXw02u0bHCJMFsxvJs1uaPugBH11ubxVHmlg41M1vUb+h8KOLy+3BZd4WTdRyD8jyS+6+L
WMrWyJDdXri5mXwY473f92GMUlerEMMcxlBQRjOr0fhWl4P8vU/wALw91HX0BwD373SmajqqMiZp
rpXlOY7SN/zX/qRIiZ50ud+WatKsM+x81rrm71tp4RqdnyNuDQrGPWCCJ/sciygWuFXKcyMPEOlM
QT9SCl4sAcic/2WO/w6lXn4yCypjZbYyc3Qq6SHs6kMw6HuIj8HK7Ic337YelSz7bqIksgArnTsB
opBI3ZJKNI25y5G9APEOu7HKs5YLxL6XtgAMBvehB1r6qDZmgkCMtgRgu0q/hDrHv4MaE4Bnpiqt
4eZ2eTbESIG+y9rGXedypW5URN6hKAgbmNZ5+x9WmRIDKERoZtceH6GqIvEQVed28O4G2RSPHCHP
SCLrKxJJ2U/fMfa3x5xZX1VReHwLTpaoOlyubzE6lDayPMeaeaTQiLf7Lw/PvS6t1iXCpYa+RI6a
OS6q6F+Dk6e7elVjkGCAyWop52cIwMaIJCTPN7X6w+1OfiQQ5kHsLMTqmYPCtcWgMrrzDCr+/EMw
KHIN79tQzc6OG9Qrq8bvLxyCO88ssoVzMreakPWIbBRu0fGarGbd0KjsbRL2dCy+UySMV6MdPts5
nnKqLv0azf7u9ue7znMhmJA4GVBB6cxPYauRAeVUqaoMD/Z6E1nCy1LbtLzQV5aSegsX68ynA2eN
/hOJu9A2FLP/sI5OZFkkaEF2Rr1b3oxy/6SExR+Ew5AfZ+/U7Z0dVtvWWsLUz0xSUEpEcVPwEaZ1
sb7Cb7eJte6MPdzRx/Gtj7I7uTV3Zu8sBPPZoah8UQYjQbuqJTptQrhRuu4cKBD/zbR9Hvvu4LX1
j8Gqvt3+djPLCROKKxDZWx5BU0pUgT9rgXlFd456de2N56B7JT01a3vlVQgLWIe2WUJxzA3JXUWH
jSYvWdxkf0K/DDO2bnemJJs4v6mJJ2mzpc84oozZpN8wyfjvJ4KC9L8jimTgw55BmNqNkN7uzrpS
vzghFhSxqd13Q/sIOOppNCBG3V7VmSMoEEoCEif4AO8E4w8DSklWpXFnsVky+UEdmmJVR9S7JUva
G3pdYD8cnG6POHNb0Bqip8gmpXI7fYWRbhJ2UGk9O3l6aOLir+IUxUpK7WyVV8FjZTd7z/ivZk2A
UXks8SJDCoP1nZ6JJORF6Ddqe65be53o/U8vKJcsY2bipgiYIpqBGroiG+l9rDqlp7TnDMhPECIj
62e/ozL5e3v9Zr4YgsU0nd8f7NQjL7cIE2kbP1W1cxYND22EUXek+fqqcip9haTogIv8f2Q7C0ow
VEDxF6rTKr2LyyGLzgzDQne1s223r31W4N878OqTlfDl9txm9gYYNnGxonylXClvRmWVGEB9qNLa
GFAF7p1ePSXe29hjuq1igbuElp4bD5QeIlK0oVClmEysszS3c0cHx+iE/99FdnL8X2gENPeOVBSn
pvas9f9Rdl49chvRtv5FBJjDK9lpQk/3aKSRrBdCsmQWc46//nzUubhnmt1oQjZgwZY1xUq7dlh7
rT7DI74/y2uzQqvYH3mLP629y/JIzcOkm6TvX3tD6veOmrzntE5ASJjgkdYvkSQdhkzEbjYYKyNf
22vKlhTdSNECHgCVcLmRvUWDiir3yms36MdKRfw0M4PzbENltEXuz/L6OlC+m6uIcB+wn0vRiJbS
hK/Xk/Y6ZK8xfhGmbUtMsWK/bs1oxt+AoyI4uvKPAkmotdMWxmuWt49Nk77Yrf0cK8kut/W/fuyo
mM0tKNTRAdUt68y2Gda2Ug36q1Lqu6lNPxcoR9qgseWkXbGRt9YOGzI34YJ449m73CejryOBjAnl
etRtPCkdnsvSljwoGH/d36TrCwAYDBwTSGh8BXywy4FqcNya5qfq69goh6TUfmhF+56agddY6WMx
iSPsY/v7Qy6R7FiTeUwcIlqL5yzq4hCigpmNTpior0XaKodBVdLPkGKJLUIO1oPfgduEn0RyNqPd
TftE1qNnOUgoxoShurKjxjzUZY6JM0ODPcgdDtC13lXaaEofT+Nr0zubSHmfjyqtd5BOUwD29xCt
ulXyyQxKzCvqVeSuMUNlFLq6/cMw38tQ9tR4cJMIcShTQdu5dEGdTZbk4qCLtp5NCqAj/pBUvPR9
4hXkIrroCMs7/23+8WL6yf8aqwf+HHRFOPSlc8qsyu2g4YFs30v6zh3NYKs07/MfNotHmFpWLtGN
agScqGB8qLmDVKYsfHkMrB6+/SmC4SFHg8vEyejjXxoVLBkti+nXPC0zKOYPv38Ubpw+6hAzEABR
Tfy6xTEvBiPs6VaTX7WhclPMn13AZI00zwzYKqzYY2nuj3jjYoGOw+DPQsHOFWyqyXu5AqMlvw6o
9sxbJoXIJiP7fH+Y5YL+Ly3dXKnlgFOxXRpaii9hCaFYfCYBLruJYT1HYXMsxWNibTq62nVjeFN7
yYvrdk2aeHYRP5zpP0PPYHq4DfBar5jG65K3RNbK+GyL5lFR2y+13awBGBbLOI+BTg15WfBKhFPL
OApNrUS1kIU/i6Y9ONoMac8fNFSJ7y/jjangCChzpcD6A0e5PJYTr7OUFloOHYVNF7JeVF4l+f7K
KIsnZJ4MJOM4AKBQcEyXYPawNSWzN0VxNuVB98asN9B772WYtnp4RqPW+HJ/VjcWb24T58QDnMcj
nX//g8sNPRMwOeiGzgOSlceJWtOvXk995IGdbiWUvzE1+hBodsFzo9ay3Ce0yIrRSajoZcL8ytv2
0NAwJIXp0ZG6NbGwhV86LyOtknCGEAjCs7wMltRK78kki+AcK9GjQh9qmakhiunmtomLz5AWrJQV
lxCiPwPOT9dc/IAqbJnQS3y1tfpall6JC8X32Bn7czo4OZKXmSW92RISDpsEiZ/ToMvjSx1oDlbV
KbOvUzsYXyCt1TMelXaNvv7WOhCmGjyccIWDMbrc3gHZL+HXUXhuptibZOOM4XvJ8u4pbuqdAdPx
Xxpv1mHuncchoQxEOXKZ84vyJKjlmpY7Xyu8yNb3SfSlGx8zW/0+2OaBSvupNcsnI6xWjOmN6+lQ
EMTM4KtjDBbOg5WLIoqnBhUQYHk/pbCvdpnQjYe/vi4XoyyuyxDDht0UM+TfpHRjtSgeaH5j7yMg
mivXZeGY/++J+jCh+Tp9vJngUoUMxepZT8OD3YG+asN3P0XDqc3sH6EjkX6bhl2opitxz6334mKS
80v5YeRcSau0tFV4eqkD1X10amClS8t+Y0tov6CxmkavkIbsyiL9en95b20ifvN8YKERpZ/ncmR0
Ov3OLmT7pJe5fMjl2PIQlYtWNnHp9P1ZWo7J3OM1g7aWpZmwBpgV2DCGA705934VeUx3R558p/r2
y6z2IdvD4zAYx1gpN0Omrxj5W7cS/DLV+jkC4kG5nKYvx2U7+NlwHoFpwW7+DDvYG8Dqk+iHcFMW
w8qtvDXeRyuwGC+eIpnwx7BPTVeoW1+vPuv0T3qS4x8mTd2Iaq3Cdj3ghRVYJuGdUAZkPZ9dpG7o
v/H0ItzjLEZ6NHdc/O2ZQT5FoS3dpNcXAovF5IShZVKfpMFZLlTtMFHgfKYrIfP+fhRiEoDnpBeh
QlrECb4YUj2LbWQ4wqp2RZKHG7kY1jbqxskEHsQLObeMUDh0FlevBjw2oLJonxLAnmok7cIs3PV+
u4ub8jMgtKcMZQ/W4xOJwJ1pTJ/vz/LaG/g4PDfw8mAGSdjVfliJc2jkLzQAP6tOFnom1dGVE3lt
3GZcFvUSeIltnqbFcvZ9Xyc43PZJTUNUOWD74IRQSeS8ICNlh3PscX9qs7m89ETxqxDt41EyCJ2X
jo7fRj71xGKAUC54zLX6WUIgUkVKpDeV/f2hbhhQ/MQZC8F5pPt9GTHT+1gleqn2Zynys9gdHeC0
dkxVcQri5vfQ69o+lgg3u8qy32h2qPZNiKuw8hU3NnNWLp35Tek+vPKBysQsSIrV9dlP3yClpnl3
x+nyevsbBVYvt89dLHttPD4H+mnQxmP1B9DdQU5w/0MWgdXsEuA1417aNG2g2zafhQ/PSdCgItmE
UX22clt9UVNdf4nGAqhLE1NaGe18k0z0zhVJvh7d39h1tNxmLsqZUPmK17ONU9hKp95AeFUpXqEq
I2jNavCVdQlYVAdOrhj5Z9HGliulXfIeSt3YuHnZqOcxooLoomugeX2XGA92IDe7yK+p1QQT0ajc
4rL5svNLbozEqwuUJpNyzDeB3EVPgmb8J/rfBESs6ae8tceN2tXJQ25JgFtEyo5DG7LHLjpuFfOD
wraov5ljRoesH1RnZRjtH21uJK82oEySEwDTG82m5J41mJ8wtvZKVxZHK6/ILo2VutFFieRzGNsb
C1vlSaOqfCqStNv1U9HqLoat2Jii0Q+jAZDdqEPtiOQcwt4y0pQz6+tjYdbdc5eU/vcGrOgGoY/Q
w9v9XjfltKm7+FeclDWnRJIaN0tD+YmuT/OZJGH0Fk4k7VnK7DmLSs5WluqbWI0A+cR9/4BFRX9n
Kt+V1g+3adBEzyySf+ikuPFqoHSvg2UUX4iw/Mcc3RtQmKRdgkmlw1wKxIPT6vlPKbIQmpPq5qXo
23BDU0wFXtfv3Qhk+2ulBkwllFDdoTF0GyhFSpukPezHsAwpOCvst+mL+E0RobkrEjmBlKYltZm2
dGM5lNsyNBD2ttGObwHYvha8i4R2Lj/sC5p48ooDcONq0g9LIhvSNaLi5ZXQVGQSO1Eg7dBYATJS
4fjQQLsPe77Srti9G08xTTZkUaiiEukvayq0oeCgmlV0Dto5Sf55HOpjnBtQLR0QFD/cv+q35kWT
kkrgCunHFTFDrwxBUifQ2iYGtPuBJoQrOeKYqWsSZjfiLWKLeRQyk3S6LWsoPb2qWjxW5qkaq23V
0Dig/GhgE0nt/kmDkTD2J2+GLMXSHom/vB+fevR678/29kdgXtlLGjfkJVlOJkbL5wGDbM0iVeZL
rOhwqIZ6M8XOXkm+VjAi+pz1p6H77ET1o2OsCU/8OSmLZ40eIAAWJJDY5WXWSmnUimeUTxhrJXMz
FUFeUcTMn+vnznqmXgSN3s4eVN3tI5oQfEvPNjb41PceRbGNj5jUtoyy7qwh//ZYpWyZHQb6MYaT
ZUtTaXgA+h5smqywPV0YpovPjAitqvQvWS/yF6hj8BAaaAClUDZ3GYzuK7H1ta9gkbRCHk9G+nM2
45fvh1ZNadHoOHh+0Emg1IZC3xZpDfUkMYrbqFH4UMO3tFMDa3I7yPxWLuuyQWZ+wOYcHUAxhdjy
St2UhkDVknxNnE10OfO0exHRtNFrMRdfcViy9pth/0iVcJNUspesEq/euMEkhHm75nuFB7qYf9oa
0zCFPio3MjlaM6g0L1QSyjMkKzewvvh7X1+V/Lh6tInhZ2wSjhJNnVfcFB3ynmOUChly+fHbNFZn
u7Z+RWpzSGX1TevNR0fkK37Cjbca5J9C+oCUDRmLeR0++AlqH3RtOEEcNsh2ucn1XPPsLiKdJ7Xe
0EnVynDXsSYWZIYXQxhAEWBJKoIUB9VtWYKYJ0r9B7lIsuewSvvtfRtxyyLigsGaCvkPAN7F5vlJ
3TharIZnNR8/TZ14SOPxLVT0lZB2bRj1cu0kM4bgbSiis9k7reki2V68OUoXnesyK77fn9KNhSNn
TSqZg4FPt3y8JJoERWmU4ozMauMC9T3qMPav2NbrS88DwoJBOM07clWYdyqTZokBAi0rzaPXuFAC
D6mPkLyr02+DuBs2ljoOnl8O/baugzXA7431/IMHgMNkZu1YmtW2L+0yM0dxjtq88GIx7sPEeJbT
YI0c5Mbl/jiQtYi4pEQUGmpl4bmL1JckSY5ikp4DJzgKiiAuDUnNSlhwa/dmpMP/m9mS6SFsSkXu
ZrLTqimfRN69cs/W6qDKrd2jrEwERAUXFrl5eT9cZdOIM4eAR5x5EM9UkmrZ8uZfoJMcf8iJ/KyZ
Ry09WEO47Vu6mkm8SN8TuDX5Za4tDd+pQN0/tTc/iSIfFUzSBFeFPj3k0Gi+HZxrwttcG7ON7kSG
O4zJQ+Kku8Fo9l0Em1+RJfv7I9+wa3PEyfsBPJB1X5gAFcVafxpa69UXFjJ0DuZMMyT7X0nYxktM
bWPFFtxQl/gT4v7/ARfGgGDLpBGO/J1RWmhCjAhkpkMsvLy3u4OhoZfUjVnitqUaHIkbh4dyEsjW
pyWwpbqbdpak4QTkqeXWqp14Q0tEQ2sE+HpVrVLVi2nZ2eRpYO7BQGUvsZm0+yTpw6Mk2S1s8LVc
uIVSFDvaO8fnWillVy1T3Y2COPe0UCq2ZisPL2Y3VHszUMY3NQtl6FZpvnM6e3yqpIKqJq9A5GV1
TpJlhiN+q428/NdvEGN0UWlHTEBuA08d6nRfVRPNlXbm2u1ELxzOi0oocAAK1+ylNlaPrdlqXyp1
fGkUBKohd9//YTrujeJ56sctPFt96Aq9SbdW19d8U2p9un8GbtwIXnBUmGbBHRyZJbijiGgOLGNj
One+eOjbagdJVhq9dWWHXPp/taXw4f/EKUTf1U9D2+Fab+LyszVaXmwecLHc0Na9Ylyped5wbfgs
EDwg7f8XtnB5USVk0nw0k+QzD0jzqfaL4SGJU2njmJ97up4zolW6i17atvkvCkfxGE9qeXIcv1ox
91dWCXcDMg1l1t8Ao7iMUvKZ2dwecTfSpvihWwXhuDJ8XdmD+aItfGViE+y5RkpmZgW8nGwU53mQ
Oi1WyYJCoS+3be3/pkfwSVXIymAAgh6MaRqXniXkX5WerdDW3XpUsAR8ALVedIoX46fdlMtWLUyy
LeoPMXTmVoYny+t0Lfn7oA/MJUg6GNuNOZ14OdPc6tFTyTvKFHr5n2UVWNnhgFxB6GsIx65Y1j8o
+eW6goMkW2nwDxLNl6MVGZ2t05AYpxSdckcMT0lfHHTnn7iIXdK9Q6XgkDSPsv88RKUrd93LKN5N
pXJludmO0dGUjlaIMkZFEqj7l4hJnZTn0Hi/v/1XR4xMHGUF6IDIy8HQsPjKwI+UwupS85TYbbWN
IkXdWJVsr6z8rZiQYZD1mX0XADPLYSoq3eXghGcz6d8muYCMpNxOovxHSWLH7QzrRSjZISxNZPN0
11ajfVc2J3tUV8pHt6f7f98x//6HJ5h4IcOMRkiPmJLttnUW4Szlb/fX9OaJprkMZDalcbpmLweB
PjSW9Y6XRirkR7WVn8u4pjFbW9m6W2+37QD1Y/cIR5btZY4xJn1t+eG5bP0dtJLnpEFEqHvsy2Cj
JNZ/lp5SytHjFVfpxrBzAycVIvIZaKUt7itkLpXcpeVw1kCbP5lKPTyOapv+TOIm3DhCpisqSEz/
ybKiYNuLLlqxF9fj03MGZpmYD6t1Jd9H33KMbE/fn+tu/Kea02GiHA45bSJK1O1JfjiHMZSeJyyO
97f7OqeLEF2Y9TdUvKbFvgY6+OWuGs56jOwyr1IxHqJVXjqTn3JpN+CXQVIcIBv1en65HAVcQpY4
XdiftUD7bSrBrraTxmuDCiHd3IhX5nRzNJZiZtKh7LfMGI2kyuO6CvpzaOWvLacH0SUa9CoDSsu1
EOn6XjAzED0c2jmyXI6V5lbaj7HZnWsh908qPLS4v6bmTvmwRhxyHUBYVAbnRCI1o2tVwqKj8qwF
U3CehP2tgMPcgd3bB10x5MO2Ef7KmbzlMcx9GOgowat2LZYwNZOh+6OCIncaTm8AZDda909p6tEp
L8oe1oYo2dSJQrNp5TgvJYgPt5CAbtVILW/un9IbSjkzoxuoY2plNPsvS38JhBsiEbVz0hqxVadc
cXPDf4S+wXMm+1Ap1tFxepf8VOslhku31+Q2jjiVjgVVl6dMeyNbQ+nfOGU2/KHYKKAI11Qy5iAo
r/YhcrpUsmDY7DdFT4F1xTJdG3fmPQ9ATgiykaVlMmN6YiNDtU7pZH1REEOQI33FNbw1kVkODepk
sm5Xaxs5aIU2HTXpxJh2SqX9Byh5aw/RzhjXqEtuVD2ZzoexFm9VKhWBLiVhcy6d6KcCO2Zshamr
FvKziDUCisk6lpL92MfVL6Uy0TrS1kz9zQWdrRDA67n0OpviD6+lFbVglDOUnXWo+Afd8pJVmNoN
pR9WkVQTwTd5E1LXl2M4QeQEZgfigJatwEvN8TCp4ScprTalqA6gd44OqJgxsPdBZz6WZFQb3wJv
qUsvndJ+kqIh8+o2XrlEN+wHvFiAdcizgJ9bPuGmpLWOnfjmKR/DfF+hguD5EuycsiXKre20CQim
KV5J6d7Ycaq/+Aw86DiM9jJzrgW14YvCmAsg5fDYOuPktpPSeYUt6d+ohUkHy846qCGT5tme9HBT
VHxO0anJyqtwbannaj45QGwZuc5lTKAQ9CFECCgtbOUXp5IeYdk8DFq4kkO+OQxMuFAnYKxocLnc
e0shJk5ShgFsmwbRF8rbY1WuBThzsujyQWUyH0ZZBP7S6CtKpzr+aajbF6Gm/0ih9JU04EYd4+3U
ag+FLj0Zvf3VNPvP923x9QViaCB3oEzpO7kCifemP5p1Xfun0iAxXBo2d7hfy11d26R5EED8aLNR
sFw+qxqHs7Xz3AcdgaCkrEAnEw71HoT9e9eu9qLfGg3EAKlo0NgztdPlnullMkqS2jNaKZ7Vsn62
zeihqopdpa7JHd06HtAa0tsFGoJvX/jRVgv7XSZU/5SOfeKOSbttVfmnXFgP93fpakq8TWTYYYHg
4kEouDBzHSg5M/Y79SxoM9z7UgtnARmIxsbF06HNvT8aIc+NA4mkDHz0FC4AtC48vFFPRgX5UZwF
BGTQP2j7PWCI1J1aR7hKDtWwOeDGj/JTEIy/QlEkj7XcRG4qNb/TqP5RRA2SvTS3RYX/2USZ06mN
bt/1/dc4MI4VwUbY1z5F/FktlA7n1tnVun5oaH03wVGLyXpBUfkLTLOze+BVdRG65dSYLj/3SYll
Iv06+lR35ilqxSFJtDcRdbWbCeOh06JdPYiNE8n/dgrKkBX/Mvj9qWvCdy0wobmA9NM2Zc/qYfOU
R+O3ZULvnJenTjG+VVL91Djq16nLIcGXDoldfwKHux/YW4nWF7e1i8zFKaJWWDzL+TS6g53aXj2O
u07tH4w6+QJ3wdYKHapb8adOmV6HRHrGqztISvASTd2nFFVcJwh/Voi0uvWYnmw/e58QtxiV5qwN
EbXIONM3SeEAKqCFQVO/zMPbY7ArdO2tbnwouaXRFUHyXFL+6PTh2NmpRnqyKAAzJB2kUyod8I75
1FvGPjHibeTAYzG2CMCqj2NobvQSTZmp+p5N1kNaKQdKRSetEps0BPkVJE8sJ7Ty0ZwCkIZtH4qt
PCWmK0vGf7aRPjZ59aOVDCi86pMNdDvvjDdLmcINiu/HxIwf7UbfVyORVhmh7O2jdKiqxUOjwoyk
ZgaEfOWneW5q0Dw4UbN1nHzXIKch58026zuBuo9mupVOD0M20AKRAazYJmp0kCXYW7s2fjCl4CuE
YTThtj+B4SruqHbQ2ZfFGLmFPkpbGmqzDezYwaauuCtaV0bbvsrs/WBH+i6reL/9RBk3rWzOAsI8
HXjqKnTx0rciTOptYRoS7OOSD0fInKMEGgQf7Kiedb+TfycjhCCulWqap6QQhEU+zSbVME2QOiaw
pmUj7R+AUnTyhHbcDu5Uh/IzJBqCkmxfuOR0M7dE5N2jkX96GdiKKXTsFxhqRepqRqDvYmOGjABp
20hOqj4HYReMm7FM6mOO6wd95JRupUQaXJWn67NmRNoOQPa3jMK9qk9Ptejfzdh6SEx5043y3h/9
fSCmd8MsDn6WnBolO/aqOLSp2KuF5I2VQt+9tYvmfvCqP/mkdvJoeCzixnJ9J/imDpKXTMpmPgzw
pJ2rUn22NNrIg+EoGvsUas2XIbVOIQ9ZMPZHiOLceCwf8zr6d97bplU2AW5ap9bvWdb9EHmMjrK6
h5sid2tr+hXzLtDXKdw0dXIvKmcbEui5W5Zh4da5FOHXdHvFjk/RaD7Z/RC7ja6+hkibtjrJEmvA
1dVRbnVNs/FSR/wIBgFQxvkN4kBxNRmNdKND23uGHdgQ+hXKo61IiGAq3zN5eh/9lktlOjsDPWMa
hZ7A1z9GgbJRM/08CyA3lvxZaFA6Ao00Ru006vGXJldenDbmWOvRVqYXym3q8R8FiWa3Copjq5Iy
S+yXPpAzviB9hunwCAn6f7YzUbyID0AQOndo1Efdir75YnrW/eZfqNdi16RSTQ/U2Z+pJGG42w6q
+ZhIzVntjCffzPaKFc6ik+IZ7cPEnT8wKBXS/sp3xP8OfSIfnKD63kfw2uT5VqNjdSdZEYCkUTY/
k08FT6ZAqNv9FGCkdnVqerShPLWl+d0oW+BIKeTIZf9FjNEmHu2H+UBoZMARdP435pC0Yf1ZKMqr
HLdfRaY8RA1aIrFJUrx/SXznPVCDl5a1SP3hCAfepyIdQsjj/dxr5D51W0AVemIfByBMvjB7z/Sn
B8vvntJQ/fNn2qJ/EJr5WUuSAy/jJyqkFERq6+Rr1oPKLsKWACyqhuujE1IMf6BvbTl4W9SCd1Mn
PSX6dNIlsQ8KAFxpC8R/9GTTP2RdEmCogq82Lta8bFVv0Zw1Tg9oQyWuxgVpFPGtk7KMdeead1kb
8YSJ17bWSzdsDNmTiHA9HzSFm8EB52nZLO4E7Pn+S3zDv4CsSybyIHSnDWjx7jdNTvkgquwT6PUn
Lc6+W1K7BaO7knO8OQxIGEi/yQfTSnXpMSmCbERW29aJ6L/UQNq54Oruz+TKg5kjxf8bwlnUSy05
ok5DiudEF5eXS8WzMOUHPbMPMqnl+0P9IRtauNN0MeCxk4Ej0l7mp6AF86MubzkoHPlfZZICb5Ei
4wnuG9PrhoyCpl6HcCjlYqfKWYc8Xzw8GLER/xPnKJ4pTQYXQFvxIFc5qgsk+6dfqubnb4lfx79S
ElFPY2RmB9kkZyMQOjw2YSLt21HkT0WYo6ZeduFBGdX4DLGHgcZADGoOvtZ9kRXlSohyjfjAMYSx
bvbV6KBYlmCUKbZRz5Cns1zuJHq4E+O9HR+LqIIKynKzNWDElWs4+6GQCOHskvtDc/HyrDR+10ZR
M05Ew8GmEl+tNR26q8B2McD8AR9CeiNOslzJGKDrE6iDrey/AK0L17K4gxmuUDXE0f7+ibk5J0vm
nZy5tq4Smm0bqn4iMWQAi8HGBhX1VBhltXLLriY2XwHgMRQTZ27kZchq20OBGPY0nUBZxuAnM38T
yngJk9OAhdBIXOh2s8ZqeGNqyBQ7/EVyC8qiRWipk/g2RDqZ59EqHM9vq09yJn7fX76ruw0lAmMw
L/wXmrQX5qMx4QjNwCaeU1n6bEjHIrE+N8aTXqyc9D8fe3GxLwf6g9/+cDSCzrCFVWbGOTNjN241
N+FFi3+nRbXTs2Dn6ygaS5WboDieKZFbFs6X2HhH7NRF4GiQXgON1c6/1CMvdRls6xhFkzXa4qsF
Z5cNWsjn9hTow5blKk2qB98PDXpCctnteOeg1Lu/3LfOkQFpGOrWM7HOEuMShPo0NOB8ZmvdoD/k
kqbE7VgVC7s1k7mtm04XrAqR9OVFNJ1wkLXGD86W1k8vnTUYT3lRp7mXOfquoH60zXzfcotQj+H1
B/nRw13s5I6bFpb/6EwaPoSdZV/uz/46kT0fAgrOcw6bWt3ys4okzmEU5rTN0EUNOAT1FSeWyNeK
fT1lD2x1prxnosIhUEm0/n3iDbJmSgTAf2TaVpaMPKmSKCFJoeBc2OY5tOW9ptWTl+vhOW6n7RCq
7/cnfONxBpANQRWkIxZewGIbKEMqql9o0gk0vnYgLg/2ogAQ0gHnWHE3/rwVFxeMis6HsZaoplxP
eSjlKDiHdBqfxiBsHuHCTHdypRffqSNXwGzMwnMEHJt9btZ7S4VJTh2l4adtImVu2nm7q2BHehKW
3KwkH1cWYomAskKrjIeShddoocedU6evavrXQGgWANwfJVESvVfa9UoEQ04MbfvJshKQa2byvS6l
B0evN/c39QauhPurmnMHL8VtXp7Ly4WSzxAIKUXisBbwBPiJp1nR17Tyfw2QXe8ppkK5GZWOG3ed
7sXRVLgZwY4b5CLaFKZjuCLqjY1Wm41baWnmhZ1qPYHVKHd5Ja+s/A2LQ0GczmZtpqa5IoQb4YuV
y0LQXoTwQyHLT0rUPEeFvhF0xKjoo9xfnBuG5+Nwyy40rXD6Kq4A8SWhgVh9ZwTeFLar3T5zHnB5
2Cm8gVKkaxtOn3nWH16TakjB6zXMKhohV51Ulpl8VBiEBwvVX1cmZqoU6KD8ZKSMoYIIUPsffz/T
mRXHUmiCvxbJjgZ70sqcqtMcYc4gj/UM9q2UPU7HLNqK2UKTfZEOTUu4vFUjsE6yHChbs7T7DXJD
CBm3Ybvxc2vct1rTH6MWWewkib9oiN88BwP4zPtzvXGIQCXjh9CNf4M9qbcGuZl8UzpRuNhB9/do
diSD4kremJn0qoxps2bNbpwjCjd0x1PR5UYssVtlRd5kqkblNKRUKGhy0clIkcqIv8ua+Epx5VcY
GwdrsnZGJHtygbqb0jzLrb+Z4+X7s7/5LShw0MtGfR45+cvDpsRt1oksEWedsp+rTHAHt4m1vz/I
tYV05gAARAdRFKDlxSAh2iJ6MVXAh3r9LcqDfScUOMvXask3hoGaigoj5Vs+11kME6BeTCLMRHY8
VuQXJRbDQ1Br+qM/mfbv+zPSZ//08pKSwCcH/ef0qtBtXK5b38a+H2elcRoaLd0kqVbT/tr4rq63
01GTEBwOaQUilaY28oscF86PTq6HJ5H42YOF3Ifb1ZSXAbDF5C4c5TseG+yO0Bf5B0Wm0BHj5VCR
aH5HehYdp2pAsA08NrIvJXBHf5xeamcCx57ZyV4dRbGx4zA9hDRyeYKW0+c2kUn02k10hAtMomJc
TzsTerJtEJjTf3GeRHQWhNGLphbhZ6Vwwl2FP/pwf5XmRbhYJEImSFdmGg2wqlcIfFBzTeVb2ngu
q9abUv8N7kwvhzRQIb/ZOPZZM8Qb3agrnsnVmZ6HRZWSMiDtkjhEl3tTtFVRq74ykVQOvKR7gYF7
5Qrfim0/jjB/wUcT7QC6rXp1Orel0rqWBPhYcaUJZ7cUbjXlP9F3ub+UV2d7nhONEwrrCLRyGcv0
RqlGlMsmekaE6yMbo3Tarl0LBW9ETACibE41MBr4QhanuqnkyjesYTqPFam9ON3LjdhYNP2ElbK5
P6Fbm4S7THkK4AeNrYtXroX7qShahrJS22389qcY+2Dlwb61TRa2bRbso+Fn6cx0tCZGSewP59rR
DiRgd1PQotANGXVFL954qvMVkMNSKmJGY894ULSueExm3/jyYNC9lap5Iw1nWyv/S7Im3upOnm6q
xFGf2jiRnnh0m1PUo+nROxL5a2WE+BsE+yGH7nXfFKH9NIl4WoFU3lhsaERggaGxneYjbT5dH86r
g/dPp2M/kI+OlWPut/FZScVfMp4Cd5jbcmlNoZ5Kunh577KWwVHKUE7CL51dm/TZcRzbpymwd4Ed
7tuyz/+2dYR2kTk1yNMFvReI48t5pRLuRVkiUJAUWguvnN/vhiE/3z+p11aMQWbcHiBPSL6XxdTI
ysOolwt4ZgIRQR65N8yjw12vw+I7GFhonP7e3WdeGHzidGzn3Op8Oa/JoqNn5gSgb95RXWN0BrK/
2iH2+2/353bl/ADTwFbSyo6h1kBcXg6E7laSBW0Xnv0o3hSSvckbhR4VfS8aZG2nwFy5kddryf3Q
iOUAzRGsLnEaQh86ra7C8dymynfZoaxoaBtFJyWRigk8YtAkrkJucl/J0c/7U71lDBgTOaMZSUuQ
fjnVVNL7kTPL1ZTpVW3iblfp/pbX8CzLlNBkEX0ZRbbiJ9wy28D18Hv4G5zgYn31Nk+yzOnHs9L1
X4WIju2URW5UyGs4sWuOACzPx5Hm6X+44uZkVxG9guPZsCdr4+i9/zoA0D00RGxPTqnKe4gm1U00
UCoWuqcW7Vrv6M25YviIUJGG4LG6/IK6k6GXKsbxPEzlg5Hqx9Ecc1eri5Wo78ZGQuZHyEiEBC3Q
Mt52rLLoAlFP58gZM7fTjC9FkUBB7P8z1rbuTlZJEznEBPePz43ZQaQHmII0GsmdZZY0nVKlh656
Ooc0fiAcYZevgeWIx7Gx1thOblwSbslsLDmvZEfnT/mwlZQaO6Xzi/HsjINJ8tU6t4b+phnhv3o8
S1RBumxGr6Krt/eneOOVuBh39g4+jFvJAmBD1Y7nKet+VbVyaObD+tdj0FQMLyGVgdm2LQ5JlyGT
VTaWdY5KkpzUgF2nIXNzf5AbJ+QiubwYJOgFDgfA/XPR6V8i6xMcsq4tpFNm0/4y7NDOWBnwht8E
QBN/ljiKV2iZC4uawhdhBiOeSuRBH074P5Sdx5LcyNKsnwhm0GILoFC6RbXuDaybTULrTKinvx/m
X52ZY2fsbobGIdmFSmRmRHh4uIfFxMxpmyOM2NuP//vb/Tek0d6IlHhBQONm8uM/3xOuhUth1JZz
XxfFubKeTa96twcROYa8N03mm0aIPlOjXe0uCfLEek5q41+yt/9yGuxtfBhBkC2n+HtmZSYTHkEu
PJeppwmcrvG7Okk0HuX//+cQJLChQ4dvMzP821dVRbHQGzGc+6ls03CQ+rIftNH1aRZO+/+9rP/l
K8EE0zdxXr4UmNJ/rqrRZUbhuq11b67S/dGVYrqJPjNCN/tXWZ7/8lGM6+iU/giTkin9bX9qukxK
XFmmB5mZS5AN/T5O1E9XTv+WZP9zX3LQNolBBO/Zn3+3PxE0Wap6UuKHfuoCd4EwHtPlND2G7v8F
/P/n3cEnwWuDCI/A8T96m0sL07OdPe9hKb1Dn2c7rXn53+/nn7cin+BiJwbNzP2nTjMG4s0Cvc57
aCmuY2v017o7GAngSBd5xkNtRHGt/H+faz7zrzyeFSSj/dv2qzJBx0TUMfUQkab+HLUvJYM/86+m
GtsP+s9KGaiPQSLCGRRsoMz/3HxSxm1fV2X2qFmDc+gWLB4KOD0HE8vBMIll4qeoHEb/e0X/clf5
+6fCosMgB309LpS/5QztZMq6S8fksaAz5SLlWnw7FLK2+yWcwfdI4jeXPfjwFW7j6xKVSDi46DYU
yavpjKGbe/dcp//7of6KAP98KFOnCuUSZzP951KsVraqvTUnjxj5Gd4HvHfLuqDDhwEGBHgkOdi7
sdb5jH/xG7GWu7j5Vocqkqp34QVV9Sv/n02BbAhPF/efsrk2y6Fr2yDNnGBlzLsuGQLlZyRq4muy
oQzrfBkjs4yALcKGw0w/rov+6sNV/za+u6kH/vN1I1NFqwbR8e1e+3u8gDYIQzPrnfuBCZKwiSs1
EF297FdVJPu2MOOwz5MuXFfFuE6VPgSpmbf7doGhlCLoGQ40mI4VbDK/VUdzP8v+ta0nA5qactel
GWvlRkbivDn2Co/LvDR2P/p1CYHCGdzfk9OHumhlmJviT8/A8Mlah3o3GYWIjLRPDzTTh2O/tE81
I/87JbU7f534zwB4BN8xiyTlb1CNmgibdezQDVw8n8rvkBP5b0vSfhH+cNlEu8fvacEGqDWVO9Gu
L3OffG0PJyfrluB5VZfCvWqFeIJyVPAahjFI5XowmuxkJvpHk9tXMS7yOIp6ha4Hv7QfGse3dNp5
Mk0seqqoJw+5KC70eY6NIr7LfjgYdav6aOFCCrWZ7SJUmb7jJk8iNm+dI3Q/1z2US+y9Pcq32U6/
hs6BdzFGLV5mmUQTcZLj41rL+6mGcie8xdslorjPFnlKNpbrrOcvVmF/xjQehsGKsIIMaT0e6aSH
MMADrRjvzL69R48JlWfO8Kh5L8tkOYEmLNi409T7jWp+y8q7ByMODCV+MldgHZl1z3OWv0sVYMkU
zVsLS9I3mzmDEmKfkTPJfUhLO92c1tCYhUvHOP/K8sL5SbUOYTxxH1O6DYbxmarrUU3SvTOiwZy5
0LqWGVZQPeMiBlror6JREWUbihuzA3KXF9pp6ftjrWpxIFoEopZyfqG7fk5RhQnsakb0qT3Ocnl3
EhJ7fnSQZ80rQPcX8yM/E5JfU2zs1848j3361NbMuPXrsfDKPYLvY9B4kxPYXYq7xLz0fjF5T2Is
DnVaBZWOfLpGkqY4l0aDWjqax65NLsiYBjkmH+WURk1b3fdt8Uz+GK1qcxz1NwTnEK80dkrT48uR
h9KpIk1xwkpP38p8vZvWYudp7Vlts3OhVudNeZmkO2iV8thBYrQT6hM4c3nzzY0TohSg9flu+zD0
Pv1e1IE6Gjujno5dqiGpdWwsZ6eWyTk1N0zT3RXSPiZ5vbMm5c4p2nDJjJ1ZGyRe7a/caj6QZ9v1
TXpI08pEaguyX9U7edjrf9bM2nmzsReFGa6ztuvb5oJ+iD859k3raywP4Jv4q92ftSreOZX92ZjK
C9pUgeHOAMV2DZ8gnw6Qz9Dug8eZNii+jcpw66bsPUswjwc20YKYKZGdC7SPEvDRS9cZNKH/wRL2
JE35sSjlu130vmLGr3PZPPVsGzkbsJgNHxW3FN5phw48BOKgU5PJR/PI9/I8WGeHe2AM3ElGCarP
Im1T+KbLT5m+T1Aq1067uYN8pQPIB/bzd5b3A/ZvTP/Bqj3aKdbiRtf9HkonwITkmDvD0yTWk8Dx
l2ZqOBuoC7AnvVj3zc56TJTuUbh2mJbqvYS4u3CDqZUd5p0R06oZTiqZJ7JiERSp0Y/7DGZhHRSV
QIb8kYbnucnzixZ3mzCZGaBIuPfGgXy5w5gUO2PAhgCVf1z19DUwivLeyPHnhqE/z+lbzh6MHf1t
0XCGoLnt6/JVLdIYBQMYsU0bl6GHnJs1L4HVMHePkPgc/5oSmKLTeYK8yBzbTgzusTcFlhaIcvEF
PfHTVlMYmxA6PVgfuYDx4bHIPfu82+ncf3XS7ozBfbenmfXWnlCghVwS56XvLNYll+4BQTW/0ayb
rrPRGn9Jp0sxc/+4v/pcnpwy27UDJPV5XoNat/1ygcHuaAKWeHVp0xjRgnxnyXes3jjIUAqV1+3H
WAOcQo8bsLNxnGIvsErOlD2XmghmgCh1fYs1+hf51cwet1vBoAGyqcijAIizQyDRfhBqfmiT+sWS
xs6VZag2mOLK1w3HKrEvGDN5GuslaHLrYuTqN7XuflwzCNmT67eNimMDeR5pJoRxNYs0GMGeZ51s
nswWPxyKQw33U9oiNPnsmvUUXXnKtepj7iXU2f4s0vHbICjppfkUV9ZPbc9ho0CiFHZ1jbvskqIC
4zr1OcPFuxursEjXYDuteecg1J4ELSOGlapep02pPml9zxrPCI8/tkgyrdBOKmuF3dG+1slTmyck
o2V8VgRa8nE1Rcl0q/SW/f6rM7tDTGBc8/nKvK/LSCoEOHXrMMYWirtW3hhwydab5aFQUYr3JWur
UNeSSzw4wQJ7w7egpUvbedUr7SynUfEZ6QhM9DRpIL0XwqDf0O4rZziqlfvWGC5JRI0qiL53GPRa
u34nBSpL7ni/HYk0G/fmYN3rJRt4nqr7scluQKx7E369kRmPhq6UfjUUIVF3pq9Vu35W9dGc3qna
18I52bZlP9Ch7cqdSszW+fJW9pg0b3lTnOzY+Cqy8bgKfW+MdK3X5ZwjPDN62vuYe1Ey51sisjz0
GnMH8J10s3gkqL2UUxcV2FjHVfZdKeq+6B0/1eawW5gwKkvwwHa3QP1HymXNUjw94bvG/b6xFRiR
6mksjH2NHbi12MG2aTP283aZTNz4Ywc9mVFd3xyEQAZwOBkV/idufVeZMmSQilHOtPNzp95LRbnl
JIG1fHTWfFd7mNo18IvY6dvTz2Zx8Wp5NloCeu7ubYMRN6lA+7Dn+degtfeeUK6uXiI/I8406cI0
Tc8KKNxmj7A9c64ijNIs9141fsjFgSfu+UnWRoqrHRa2EGT6PV3xo+LJ+3xWv/sxFrvNLaHqk33d
maQxfRE49bj4VZYeOxYfe9lajc8uOVlUwrNmUuIttpv57MgsC013PK1tdwVuiRSrnf463lh1oV1e
+U46XIey2yl6avhurIVevISxmgXr4Dk+HF9t3850GYd6PWFYEeQa1PZm1j9b+sZHMboIThKzrE3S
2SAeKXUkjHY4pOV8irNpvpSj0V6MBqGCnAIKfZRppzMxIhAJtvkejXzcfoE9/+goZdCL5C6ulEAl
4qnK71RDgzEX5UvTee8wO97mtHiure6Di2pFri1LoV/O0FjNMf3orDbyULjfwpWyiqeiA8O25fts
Vbclc18NqqfVjK/oEwcTi27IJqq94R5HzQdHxa9Ut7hLV7/k39lqsoudMkyd8bLlWpPawOOzyYFa
VVfCwm7vDU0+awSJSi9eUqTUZqdsNb/nIXKPA25NjvBzZfkZJKraSfxVkr4XevE2dcwSVDPzQ6xe
IGw9f87S5GQaPPqEYEkw6qAbHgKi96Slh9mWqeY7DDUZftOvz2qsXXSR/vIm494p1cVPIBsWesv4
CcE4zr7c2P2ZVfUNv3LWhct56JVsZ8QDPa85208DjWLPyoK4kuYjXay7bMjuAA/OZbyc9DK70FEJ
NLa3ZDxyiQ203ZFBECkXG2jynVZbVejgG08Psu/yF1QTyyAttMh0ERLI0v2cIffTqPfjBOSW6uRY
44JObO8MwA9ir2cadjzSzttAB5Dbri6I6lA6vCJ+Jhii/tVXG6voK6vU1y6xj30jL6o3PWHQtBNy
joZ52Lm5o0SitGy8R7oLMijUynXoMebPzqhwL8uwNhfjH0XtgpR7pEFeYalN5qfqY2aO7K8lNOS7
RxRLO82XWvlgWo+xvglkUad0jCLgnXLptTe7FUEszFAiNMSdYA1a2NTlQXHTq9crx2oxTg46pFuw
7zSby6k7Fuov3Lw/UyM5U/29QYp8TuMxUhSzwJCP7GTlSMSMGClxQTKlawgqohK1ej+mrZ9ctT4Y
ceIPEKZHHAZ0W365CciaowSJqKI+LvYOx2WADAIjLMrm9LSq9olovC1fVViMQM3kSTKsRHLc3uK2
0fTKGJFrtHYNMutJJ36NOaIPnh5uYSdPobmgi2eN3R0+KUGtNPupiqOZQXd1nfe1nQeJNYRqioBe
Ue8bb2U+qmBUxWFsIuP8lvqTQyrtzTZa0g5EO+6p2B1Cd0DZkZixrej207dPs7T6pUv0k2N1VtAt
cVDKx20tDe0N8DlovR9Do+Chv9YK77hFnEGtQ6RcQ/woI4V3JrkOO++n6MZw8XB88Eg97fa80F7E
I0wUgTYu11RlssRmteJVjbJuZjlz+TQ1IhLeZ1EkLwtRox+sx7RH+JXb55ml57vX5tH2plA1jYNR
NHeJGt8qIp6FlVQ4xkbt4/T7PXc2sOBygOv/YmcMfiHbMft5YfEGqvXQuPEd8XBTRd7Wc0AHqnCX
u2LNkmBO4lO3UhdLdzznqklUlLcFMU0Rr2Gn9yFCWzuPxIfMcVc0JtS76aCXkOZhdVb1EFWjHTB4
dNp+dQZqZi4uURjM7CQHJxf72lgjw8zfsnSbDXBJntCAYlfDiYmyxb1fM/O2BdLETO9WdCQm67FM
rOMWVlCNp14GPnb6/WK033U2RnJYWDGSMReBs8nbx5Nz63sLVuscuuw4DGZ9N3/GucT3mBxTFxE6
EJYmbX5Im+pt0oguNtpTfP821qJGYdixLG96u7JZh/uZ9UkLtlBS38vUhktY7LXG+sN5TOziJU+X
WypIeYAnRm3hkxrK1tdY03eUAJHLkY/rN/qHj3Bd6eprB0Szwi28jOVNdZcj8OuFhmQ4xPaRvxJa
ivGWK/WtngfuGhyKuB5kLL5M6Xx56hB09KpXspoadkXCcHjfLhER65jL6dIyBZq5+mMvruxSzc3u
NrPG2u5Oa6pHyWh+F4iZafFwGF2BQATTg/b6ESubaG2syoARJ5Spl1OiD1TPvJJS2pFSxydNzken
zkC2k6ORFTe1AxDQ3vAuuKwMyOXd8FCvuJObeqNGYyXSk6g68nmK0UFJ7zpYZAnyJts6boskPOb4
WkuH/MTBWXA49bL0YXLkESj7TxnnTqBm2Mh6AvVixOMY5sfQNjYQoobrvxa5G8zzctsuNCZz3mYr
xtmXnIY7Aw0Kt91r9BOCPG4jotPBdMuwrbSXIi/sCKGS01YSzCw5y4RV+11i57tRmYChhuNSFmHT
9gdOS9i38bDbfkjJ9goZczstiN72Vvc6mstn7ikMfEMKGbyDBxcFpJDCXItfXABLgjeZfFemJ7fP
PtN5/uw72+LsFw9yTR5LbuVsaCO9brirzB8vU3fbe+bgL23xrTImOjn5y6ZdXvGauU4DLufA6ZjG
0o0wYcrTJm1dp/mgMepm8X3YjkrZRUteR9gPBXEpgZyrvTXAwdXWUNX6IyL7lP/DNefUd8V3q9UU
nR6CcjJq1+6hcfPTGHc3Z2m+PVRpegOt7TVsl+G6VMmubdPTKJdvr2hCIiPBekg4mslhe4eVMQWG
/arlym7kApusr+1Aa8PE2JpRHDxn3K0uDl4cXRYkp2NYhpxnxoDkcTWbwF2L4/wX5rfsClL7bAJu
JDv0jX64iNTdmXbyaMn02BYuQ9PLi0XmjonDbstWoZoHCmnwpICxoPNcmP3RnThZDlMKKfOsW/Wk
1FQ73nhSZ+20hSoWgIHXW7ZCWOOET/yR1lD3JJzAcfzgcuyqdR9nZSTj5m6yi11hJIy8pe8xo8eO
Ob9sX1TN5P32pYpqupsQIq8ZvOOfuhTMCT0TCWhL3yjMjPnR3sSoCwGDsdjmbDv3w5zbJXQlGDC3
m7IqwZBRsEgvnAQVZZnzRboHLdb7wJPu48r859DCv2wCRzjRgHnWaCOuasw7SOQB86q+qRbRADTW
6817oeN7lb0nSbU3lnRXJPYpc/bp0gVSiU9CzOgAzgdhigf65CUCyO4fa8mmIB7iUzZSjpnJ8zoU
r7RNnhAZv2vM8m0xqk9PJl9mYi2+vXR/0Fk/1mVmMwRc/dFEhZxfTn7JkdE6PTIqwfi6wj1aCu2S
tvbTKMd7R9ZnrRtuQimvOl+yMteDrcQmsKl5Hc38UzJ7IAx526LnFqDYJ+927d1Z7vRt1Opr5Slp
mGfYlYHsPnBG7sx1+lpq51jM8+tQGnu5zh/5Uh2Wybjr+UlT4p47FMqCJU8tn716SQz9Bo51SNf2
kM3yqkzLZ7NW4XZBdQze1sJ5XfPlR8PQ0y8LkEY9a68GOi3NMj+QE1R+7VBhjiugYHu/Vs3RtLr7
xChYCyMHqbD0APjoOGi4qjBUuR3R0VbuaqrfostudtvqfoG+iW85m0g+P9UcCVSmSiJidKS4LiIl
RJL8WGGEk/fjoVcM9iE67QV8ycBrysvCSLbC/un4E83pKR/a/nEes+GhIn1ARJocRyOLHPoGJcy1
Y+yVSwYk62SXzquwll0ziU9daR+ysX4fsiXk7P3kq/Ghi2XnTsVZevlDOWvX1VYf/y9FUr7allR7
TMnyquG4StQbZsYCfKm06AvIvVUtR6Wnepi6Oky7+gWjqHvLG+8mTTx5ifyorfjArMutq+JrKcpf
kh2L6nFEybdP05IhmC55FaZyQR7x2KhpGqYWbqR5o5Pmj8m16oY710w/ge3DxlYPVTZdbXVhBr+S
vg4UNbiZ5reJ/iO9cfaVQv+Si3hjI79DWbD9NOWnjfn0uxw5M0hNw1OPh2+rd2LQHee2JY8VrRxI
dE/rBIC2muljtZZ3mcaEZzGYBzeO99sdnWv9n9kdn2su3I4ctlPIdmpVjezEexOZHs0xPRBD3LoV
I4xSQLFZrnZbHYy+I1NoDAB6/cOz6jul9SzSd/VK6+c0rOYpwSoCfFFJfYzdicU5Q98G3gXERybg
VYzkhYdEZp/W+76IUSrqQmdInqzcfLfm5qIRKZCACVQWmInUjCF+N91NWs5dUf7RihJGPkEknWwj
FLG9VwsGzmcDu2oqNqmAhjT4UTII1DjjI1O6FfElfi49+sxS6Ef0o09m15/KrH+C0DwERqI+q0n8
vJTdywho5Tu4ewVKYZ8dOCGZ40ZoAf3oRYJGYBdJ20y5aePnDtwJzt21X7wnvZuR5lDSpzzHF6XT
i9DUxijBDMEtxwQwYI1yilAfnaSnJpXnlpHk0qRwm4zd3JQRl81+GPiiCqbenLShMXeUzQcGITz0
lIarLIrb9mKGDRSY+6eSEQx/oZBMXIdYLfX9sgxozJEWW8ML8i5ns6rSyFtL4CZh0ahBeU7PncM6
e/u1IjVru/rUd4rtS2fRfKsr3xhGdpgo61tfmfUjpwzMsS4+t/xH0cRzYzAV35A6OyX1hz65v+0h
Malb1wghddZ2MJOdImn9Od2y7Lw6rQPPLFUfFce3jqilV8zKlha04VX1qcb3ORVtrDmBw2zCBKnD
zJabVZcvk2zuZ83bu7bcJeN4cFRCnnAfGER8Nwvng1n8u8bro7ZoziDg13mhnDFq+6XVzDCz5YvX
tg+NKagE6Bf16tRSpjh1OEkt2vIMCIdPqgp0u1rgMQjAS/YDShG8gDxzuRrcqzJ0TyMiXULWV+oO
UpaBEXBnyK5dXl3lYhyHwUCOjoXW0az1dY0EP+PC15Ea8FuiFpAlygGGd4org7xi51i14StckGMD
m8rpPmqh7XEusfDqaH1TJsfCTve5Qu2wDksXwjwH4W7iIC6mw6hmtKhbz/Pr1fqO6Qz7azu4dBjB
UjMy+O0ldV67c7mbAOQveWIHQ090jctD5xg5xn0OZ68YP0ZznIJEr2G+a592IU+rWx1TQFBXBUPJ
xKM+gFyhkjEyOVmt3mXWRceUEsvXdhEcrqiS7vuc1J95mx84QJfaa+7HYfiUAm3fqnyqc/HKVQgT
AgFuoGY3yBXeFtNrj/1WJ8zlfTrqp15dDlrV/mw7kt7cofKSDwps4AP7Cx7FFfOAZ7haZ61MPpJR
fVX6YTcgX9Iu8qWdaCBxoi/CVtFzyB/RirvDI0wEubmeTLe6sxXRE8hLKsGhfx64z7JKucq+fnAG
UqVGJruVOmDKm8sg5ynUbN1HYSULWr05isX4s+jKQWEYGO0MAlH929X7nZFQpeUDsBxQsEVDYk4j
t+j+KF08oHcO9l8X1QHt+7Ari31WVMguj+cOo6RV0Q+q3t0a1ftq6jw9uKb1MsTlRE/J3M21/kSI
PydbTO3a9Vu3tUP81xvL5TcJKOizpPMIAxDRZDKezqojA6dYTFBoUyQvZef8nvUCwWTvmJjTcaon
okNV/xRDhQ3LjL+Wzl8Xs3yMs+XesZrfW+IoHOq0ctLOrTPlPkZaIhyNbgjIcH95xRrm7ngcHe2x
loDmCqegy4fTkMnaX2znvh0EgFQcpUSSzJMP2jphQ5GdrQUnJaXa2YpyqUR5ZR7+biWjplcfbftS
A+ioauOgSSJcUsUASgpHoErKEK75bSuOpINE9dz+sAcf2ly7dnP5px3Vc9516o7cpg2GlavO7jf4
uX7Ll/S8LYXeFqcKDwyQwi6iVkO8hmR+dYOlTWlJ1aGuyzxUIDPY2fpd9AiQJHb/JBxaf22Og1wd
zagpA4o+FPw+Ud1zrSFdzeCr6oxXFQEdJsb3bl6d9XJrZtQveAQcNEMLtlq5Z4Ak6ZpXOYhf1Zg+
M0ZzmLv+ZciTc94yL+F4eoCi3NeUtMyWGOpZVbw/baZdpnbufe6BOVyS+N5S4KcoevPUjmRQffun
6nJSz+lbqLxNgbdtRZhfdCKjApquowTn15axQX32U5pZf3rP/pWK6qutWiCHVok6M0FIaPCs0BX1
uVrNZ1dRDbiBSeQ69PJljr2cwFAnH34Kr30X+XDFKOVxLWikwyfc4y/xpGbqXubaS+za3+tQTcgu
Q69qdP3dqbLyL8S5UIvbdk5X+g3BmFtMobTPJig6ekgzXfjuZ463dpbMfm0P0hXuOdHXDePPA4mu
fLAlX1SeP1miw1nQnmxsVNNmCvNFHwNrEsCwC66Y9mvaQbngb/9UseobVfskaHi1zfAUF917Qkkq
uulRmgDqIxhJo/SnpmtOSzqeYCo/ckY+27hpL1vQNbMZWoTTRmQsodZqTTjgAhW4RvMzjf33Opt3
cBPPrpiDJF8w8mhav58INbn85amU/WXsAoTGDTyCVIYphmUJV/KWNaeWOiE6lVZhl1tsEBmTY8n4
u1BKhFmW36gO/RoSHKDVmoRnWXGO7PtTletHy8pu9dA8joQahWjSWNpzJnC7duMIPAqwb/itTfir
5HnytsaGtdP7/HWCBzC16aPdas+Duq5fRT1eNben8T38bM9ddOSEG/e1Z5TTyoqTmTcnkVv3adnu
NgicRAb03hrJHFHdhiS8r9tx2ZnJluiP1YNtd5+YoSKqoh8Mt9rXKjoaqtUH8KdGP0n6Y+5O2LhW
v7anVRv7rJj4dy3FZVT003bl9mN7VcX0J7Mq9HjasnwVNT/Xi99Ix3n6LuJ54EEZP26t0kCsaOSj
lSMM8onEoy+fq7Q6s+FOI12e8tQ4VgMz6Vm+ixPX30zSAEqZ/SrVG4JJp0wbzw3KY7mo99WIl5ZY
lDt7GD915E/RNfws9PLmuCv4gAaQ7grfIOAqpEIq17K/XZNIRIZJvbihPtMDY+jwsqyIgAE9NGq2
qxVUh0BAB3o/7k9neQ+YogB5Fk8TyENWYGxEnT/UTUAYAYA1uLFpR4/NV9KuAJFO/lSW6kNR0upZ
PVL82Ii2m6Q3OG6m91MmdhW6CUla1pkfLka//sTVRi6yW/WYZme/72tef6pEpQqBh8pCWeS7C0Zt
gKgEtWsbQeKmv+qRxRuwAVAm/SJXjiD7ioH5B6Vy74u0PTMqwYB1nvtuUuUh/vL3ndLtcH2IhIC4
oE2UTsXwRWFwyHoA3Ez9KKdmy2TJaGD9AKIUjrufuDIZSSLw/ugSUS1tVzIrjJ9ExeMxbhxu9Ygs
b9s6b3tyg19VOlqARGCWAAjVPrOBumFLzd3zBpptVzgQvEvfoXSSQ4GsHEkSO0G+ON6HFiNIpi37
dBj2JcwH3f2iGzfO6PYg1sQHNdPoezRA18kIGynQ+srv1NT76EawAzKyBR3JtbkXWX9GppWBGrmn
HWZwd6QIEENUuW7oyga8bWbsOG8bqMRpBABaL1mcHcoKgkgRd51viUizlRBnymNZcptBWvBa79K3
N9TcTtu3Skz5mswD4GEaJPF0itu7qlPO82Jct62GrQ27QI7BONBLtK9sdewAMez2Jx2QWuki3cAP
StvglHCmK8UnusTaWFAl23/ZrLMcoTnrYaXdZO8cUdinBfHeEzUszNn5mVviUKSYttKXq0z90Gvr
nb6OFy0DXyhuXl0805q8Jc3Y+LNj7tb6guwTEyzbh3m4rMvJZpE1+rMygACyCofGLM321qFxAT+E
Z5nUPixpoFLnGPpV1H2I+VIta2Km8mjn6XE1VjJM6oQ8PvSJaGnnVVkg4ARVOgj/g5GZn7XRhSrJ
dW0w7C4PG1ZF2HYcKGRfXXVCXEdQQkkCBLc1PjMtalA16EYG2NW2R/7EnJd7XOJvdfayMQYU6QWV
EzmpFpoiSmzqcX43VfuBjTJMz1xht22hnMxc0NBWd21m7Su3PixsCVZOt3AscyKVDbc9F09aW783
4goftW0sh+J8qZynqRR3UPGCHLRADtPeVcv91Ov5sTaK0EFgfksqt60vpvLRaY1dtzp+qf6qdc5I
ceUcOc4cmoARgmbMUE9h330nuoOe7F+r0Ax/kBEbU9ffTgd+3NvRW+gNbBi8AOc3bNic8sAjs2NJ
11kqW4gHTPN+GDfc8Ue03l/4JTXvdUUrICBUlC4rW48wYLgnvtrWci7at21X5mxcTgGfLsEJYy50
vb7fjj//h1GY//uXyietg4LtpN5JlWOgw0V6qjcvb2Ks3fURV3yEwFmwFRjbAkAj3V5pDbep3NbF
yqNugjcIJpSsp1pRnrfY3tQQguv4XMAcqfMq9ICe+dgtJoryNkJS4Vka71eSm34V2zuuDZZxg5DZ
WTQsOf/wWrNtLGh92ro1G7/BGf4fTeex3LiaLOEnQgS82ZIEvUhREmV6g5DphvceTz9f6dy7mZ4+
LZHAb8pmZv2tcmvVUlHhDot9l7/a7XzK84NSFwfD+MchnFFGVNwXo022I9CzwQ13pMVUzd6i5UvC
2qy1b9S9eR6XFwynd76dVZWVlFQv9oCWcjhZTTP+LpRPhJrWdsIIX/7BI5ToRCiGDpS0hxZsTAAK
VK8cf2GuICeczUuVeuPl2sWuApjjT0V1qOfxFsbftaf6rl39G9pT3L2BDvUhCD/ApN7w+tyRGtik
/NffJZ6eGi4lva8DVxjH8jjKIDTsBQtUO4w2B9xWKeErBGKfuZor02FxWOTijR/g/5RiT4stJ3Iv
Fe5kocgOgLcGG8qJ5G1n5Q8tX/7C54vhNGZzLX6CN4dB7EPf8DmDPKjDYS3orVnOHXGhjTfGJ25U
O4e/9fWGP/87tNxseT5tsncubh0LZifpKS2jr2zZxf29kJa7eTX7d8VbVjUTbuTPX6NMfm0OHxI1
Wvb00LPHbvHMo7HTg/sX1yBtZ1XbNbq2ndt6pUURDfZPeiCbRkF/fDH30YQAJusCpgQZzRlQ82uG
HCVGY6ZLwEfIA+dO+eZV4V7M8EAF12obsT3mq9T10yJcKTY9HNYDTLV3iON5x19yQhJW07BuBUVg
Pe4BYM5rx3lVwIVozPGUK9xig6R9ZmFN597Zps62Lnq/NuQ6s1yDPa/YYjke6RZlQKqdWxRLV7b3
wZ3Q4lva3+UMyi+JoeJWiu9V0eDLO8poY8Kf6E717wLyEkM0tiBBMZt18iO/IOZAjrjyJyJ8Yu3E
pst7YgVk7mz2RP9zpWThvvC+jeSBuxIOd9wcBuO//eNZbaJwzWD0Ald1XsaVzhsFrfpbAKkI1Gdt
Y/XmugzYUNY7q95Kt9/JT7ncIXrPbAX4VT4pHM2XIeD29hxLnfY9ACkery4D3xgoAkaXaFnW0tRm
rRM+C0HulHqHAtgTN/2f6QqMeicZnJJ44AOXlZomSAW9u1TRw/rFysKjPQHMyJ74QsUDBM4m6MAZ
2W0W2uq7jSynLpqABOqP3QIiRiW9wqSwQFg9bgV3YEwQWcxPaEj6OaW5GYNaa+ZxDtVDFO8Ym7My
lVddQXiD84RDzuhipRwBbi3HI8FOdSoVBw5zaxsPXKcprP9Ivj/S5WNtu/kq5++/m2bdUnBGSf+p
EYqbyi6JvjCf/aRs07z26wpV/4KOMRDxCAAePNqS/r/yyvsk5G/ppB5RpgeZfYnT1pe+qKxuMlMU
4Cf6YzqmG1YjwOfnTELodOOhnUjeqw+x+nJiYb1iRZ/GIL+0cBk8gtK2cw95+OmF2xAr15KWyU3i
yefFA7nDSQ3dTT0siOL1vqW8yoAMgoMpn3ZW82kZ9LSqv/+txn9v2VXdxSP0wwbI16XjCdkF7j4w
h7MSMb7A8nZicyTMk6QrtVOJjvgI8kTSpEZCXuR3570TXChbRujwWt0Pq/17QYNLkix3jIN8hg79
QsXcp/YTwIm2/rCsWx+cq8Jc/35FTrpI2BRznJdk2DCQTSKgAvMTht5G7mxq/yS6fUbfR+ID7qcn
xbr5tZqeiPUkr1iQGGCy7ymUg1q6R72mdq24z93i+WylC1pDrpocLs5nimuU1r9cYA6nqiYnyI07
xb4r1aViZe1lS7j20APlCDoXsH4M/UhGczkPS3GTp+51dG1YvZK7L19aTE96J4PlPQJBzAYjlz/c
kKWJTkao7zDUGabAZMoHx0/rU7rC6m+4oi02KO7gXdPfk770LQCj8pmGUTwbbY3qs/posH9VfmQI
7CkHjqKV3imjwFEoIRO87S+aWAAxpwlDOSBMoBTKK7J7z6ny4owNQ3ztazPadw4qc9VXQ/yq0qzV
vWg7U0XkTIqfhNbCNi0rcQ8d9XNTkn8yR06YRBq1epGgSCwLYYjYNl7CRiF6amtI5dDYewXyAhTl
qF9lpfZGa+pp1B8mZk0PxG3MJt0axZV9DygYtbn2zdFowQqpWS53s9sneHRzCeg5k2zn/QXz8vss
KhHHKRzCD6oNlNDTN1hBW6maIWbo9zWof3U762/GgLgRlWJ4P783iDtcz29xYYBkNPetkx/F9LX1
hPkWy8Pd4E4zBpyzURMfR6G5y8cZKGm5ArfqdIuzrlgLub6B5f0bnPiq018lNwGlWenTmknd2zqh
HFKhhkIYHOnjTWJgh1J1aFh7tZPT2VnmpU4BwdbJTpyJy2EirNT6+iyf1c1/rP5dTIAaWrtkQFb6
WRyKhTNtEGXmYfWOjJ4wmt+SyENcR9Z/enQhq2KP4fzSxwe1KS7A2l4L6iekNb5XB4de4AxadJtV
45M14vzxRPisWgCDRIcdI1RxTOwdDxKa7S6oXgAMSdTNt+JK2eHEe2rVrQNkxiCm/C1/93sxmcM4
3ZbyOLnvVR9d8fNx+WbBSZIP5xMzCv5xrZ/4LNUpd4EVPvAIkK2LlQb1h/BnIq62GApsYtGrKTqP
+UCLyHSoG8vXU+V9QNl7JYn9XLrnlCG3PI9E+VgYbZoPYqL5eP72a0I4HL8GkW31GBAOmyVG81pM
R9f/2JMK3fOrdxsSYU3FiLWrIMSaz2e0bXBaCnULXSJcI+6+ZUUSCctn4pOAzudEu4jvoV1HlTSk
p9dt5IzBFXimiS4LpiA9zR847IysKrHrTw6t7J3omH4GNqe0Iw79bxnE3E5tuY/C4r1mOjLrLkgY
bCqWOi/LrbwIxx8kPsF1aF4l+0qdbocIe0CRIRFLm+D5FZ0IkS5FlW3TjsGK37hLyVM42yrZKGaO
ZICwqEy/OOgh60FUjT7nuirkXdn2YvpDW+9xzKs975uAcV65c/lKMFSkX+xYUFGYa/L3mDdoiRvz
vWLq987M1xXwRBd3FVTWvoSgwcsm/JA8F2cMAOFPW8333C0frKLwNdDGU88B9y7yqows38Ttn8b2
fOCDxdT4k4dxwsAslOh7NT3P5OWsBsMZpZawr0hXsEQUS77FIrO4v8FcxoGjlv37oCYzQvSth4dn
N+U7W5vJ5iqRPfmrBEt5ouJ23Y3E1zGVQjFr9DsiWsQqORJI2RjKkwQev+uvXgpRqy2ezf7W21R/
dPtQ6cNfwOIhVd3aT5exBz1Yl4CQ+0dXT77UHBx/lh8XCizWDGC1gxcTkeVVtSaTz44eumcwNNZI
4gCvUmdzhawzWE7BCgAmqGPKbColXOFbXZLOwYXrZrhv7YZOg9o/64pzGSa400ahkAtaj4kJV2Kp
QKJXgJoioFUzgvoltxhhxZ4VJEQBgGjl6ldR1PemoAGvli59GYuKEIEMTLQWu1AByonNyAdYvAdR
eJvdatPN5dnouHeRkyDSVMzTZonz6jDXzWFJo7/IRCg+wDHz1Ko0uWWUMMQH7ysa88clnkAMdlB5
nMi9xRX9uAzoN/BORYPIReU0CtQ/jJOGmUe92+9AnjzDT/lbuKXg2DzHZ/jV8KhTIFyD/GFKTNz+
ZQ5suyp5secqo7xuUcZB1n9eJRNNQURJglXoBvPJpeO0RhuWwhGgBXTvdcKbfGD46mTt+yW4LbHL
YMPxWsOBABmTf1jtMh2ReqL0xHCSIo59ZzH+FXXgbvMi/IjCcqblD/3LmoiGVXtOAJspNz2AOUKJ
+wjgTqMIjFrOXBy9OIBT1Qd/rDkHLGz20zpB5XJtN6rlm/Pypww0UuusWfd1CL5fhSGjzAU8Twch
1mJM5vOoMx7ZmV7VeiKhSaJjZDEBiNI67Lqy+SgDqvSTYR0ZTAq5IKwfh7nuT3kQVjBh6OztY6Vz
HtOoODLFPNlNgPdBxS2wKDQ7xgImEKXUySUjgO9PwT5ezTpEU1UJ3nIXulNYhf/sDONljGi8SSus
NunmpbFFT9Ubd32TXuJYYSDNkl7cUX3teG+r8h51k7EBVV26V5TEbwWVkYtiFi+UkA/93BxGsJtb
qx+PZm5cTFoiG9cyD1o9XVQ4axfKqbrf8Srr0Z63ZoctoazgbKgTPtadLdH8GD7DEFyOy6zN58ai
pKeVTAGAw4++PlcTVifUgTZuVvNUGiSiHXj0ObR9L3LGc68PxUmHIbmh6RFSZKnrk9p6dMnakaFD
jqZt83Dw1nFffypx9S0jgTaV7txjc6CEkmK4Da/80RZ8/wpF6pDJ9kPwd4YLslFjJ+1WGno/n6mZ
le88arUdjIGwdGzydjc0RXiacxpIUCHNaFsA0t/pkUtn17GNi1cm6iFmPw6B7RhbLqopVe5kPzFT
9lnpsCKiNj9X2qYOQOf19pmJvTaC74tx6Lx2X3doxjneXqWqW+bZZS4IrIABHVUd7CJtmq3R9x2T
Z9Uv5rC+1YAGbeT61QRnY01Jy6GjCEzrJL3pFpha12wsyrLudjLmfgMYBRKVM3CPLcxGUnjn1KAP
ndB26FKV0A14hs9kkORFB067rbX8JUsHIMhFsXdVuGNZ+KesW2bVpOlznuKfgx57n+qzsWu5dY2V
fwxVK9r8KfDMtlibAYl/Be02d+fHfnCo9AC+jmrgvItFiGz1j7OWPNqKaa0SapppGVBoJvUPouGc
Rfa/GHKlSVPAJCqfJ+d5sRUfTegHpBLBngIQAZJpUQgs+wsllITmfF0Y0A0bKIRgvsDyUTza0Jt/
qmP7NQm7RyseNlaLudLHM6VUQg1qla15cPPETytrm5Qu1zRVH+xZA189Tw/5NIEuCPCrNE4P8iQN
DRFnCC4m0HoOy5o5aa+lqQJmTaabkG5DnZ7ZaO1ZrHdkO8AAYT3VqVTWjld/9tAAdHRJtTK/6vGi
QOlRQSOHISMu28c0ZaqvZ6Z+WFLUM2IXJltQoecliPvCOzRLtB9K/UTJ9QoLwneX7DGxzX/W4Alj
jJHFS5E96gj6bco0sQGaJWgSo+CqqOij6qUOUJ+hSo627eljVaSIFFNCKLbWB9D4iz6WkJvz6C1O
3OemjiD7UofZE/8+pK5TbwzH2QVTtmUijq+xfmbRPM1ufiu1+NgmzjODXBV+wKN/r5dfippnFCYQ
zEX3CKF+g0SXlo6mBVuc1dZiomuIDzeAEwxArfTRvuWx9oF8i7NxMgefHlnetjNAe0DEmvzGS/OV
a+T/0Pe+6Wq9i5tBhfFnU5RX7HWoVB9xoX0Mqv2VMeiTcTHL35YGQzW2zHNYPupKuXap9mY0VDXd
otsDKAEa25NSlc4lGztKUCA0PUpjWRfC/9V7uJD5FmFFsA/a15B2uKQAHEFunxO789H0eNOTybeN
7G1RCpp4SvgcDPPJqYdQEnqaAvZEPlLToDY64zIH05m26iuO46t2mLugzilEJ2v4BqK9DcaI06Tc
xywBZkYUMURGDcW2jghZgdvGi/2iTeNZM6Bj20H3pEXap7rUD4aZPgTI/K+GqkTykBrD0LpPTuG+
DcrUrqaQU21l7bCfFi/bINvva1a8Y1L5RzIZC005KEB2qjarfjL/GGW7t+JuDZpRW5l5+pJW9NC7
plD37STYwcSL/J40oY+LTzvQctLFaWPk7eNgEUaYmdkDYJ/22Rw8T3NM8aBs7VWuyHAmfYS9R4++
BSeqeDJKJHzS3eDR0edXnPVLnTqnoiO5Na3laqkleWuT3OlgMSObQUDwjViAnCtPmFNMOUUWj7nY
i7nTjMVvNWrQ0DkzNXlifO3RkgAxDZEyg9FOoaK1n/XCOzJg5hNce7quprZdORVpyBCpRzfKbioG
pomyLVjYhylZzrXrfk8MsyArn/ahphzAxLTnZowOXTWlvqaE974bX+dSy/0ExRzgXyMHUzVX9ZAc
6cFug1nZAzKIaZQaG0f0DZ2pAhpSE8Knvow+yuAXrSCPnifLudV5AWZhGcf1QhS2ijDj6kxaovdb
4vZDA3BcGaqPfmQWckei0sPtboaFBpfWbhfb+alHIlBNhV+kdfFTXlfnWDUoXBbKQ2lASWdGtqvR
VekSMDbOnCxrS683VuK8ooS2Grr6UDMqDPWBGCIjkdzANymF9pTSKjJ7jZGtUbXOqYzAcQxA2WHl
GuNJ54t8OK7stRP4M3Jnq2hw7lCzd14xyVAhWAnwryAD50+gU86V3bxiN/ZQRnxQnY8m5WOH8SOR
lhzzSWdcd9qQupXHAGkGpCJoTajVpoRXFKXtpbC8r8KZvry6AkzPJQVcdllS995ECYUSagGZvasq
B9BfAQPFvSulvl66+onhgyZYCtQ3oHIUGuAqxdgjpP2UDRDGrYSYtWIGlamdFAtZRCDY8Pafopny
jtjzAv5NKwGp3FGHkz1nhH72rL656fzDUJinqBoZvac9Wnq1q0lQw8Z61YrokLrDU5mN52CZXlqX
v6fe2fQGjvc4lptgaR7iqWHgF8raZuHQX4ynk8xp42B+58yrKpLx0jj6UcmG5xpsEYo4m3rUCb8I
gbfJjLhkGBR0ZPJtpLrHooi/qFese4ezO6ghrW0sC5F7n4oaiSKAIQAyQPyYU7ADjboBUXag+fkt
G6IDXXT1WF9Bd4ZZPGUAxsc/TBi/Wsaw5cafPT0LAHEgGqmodBI639JqIBrhiW4sMTw9mdhwABS5
VwPGJKE0DQvtZEQpg3/cXZQEl4HqtqpV304/PRQE4FPBoKM4VT46zTl65D7Q5RN/GYJjO0YnbXQo
EXkH+cehdxiE5ES7iqIFbLPtYoVbByB9EybAhCA2lBVbZxzl0GmJ81hH83Zeoofc1f9oUCkYRfUi
i8U0FMrM3MA6ssFLFdPBGBlIZE5+llLWoPCgd8EBLHoEx8p7Ryz5tlBHSaxxA/Vs5abpo+1QKV60
o06Y4dTWkaLAnVI+FkkDrRnt1arC3lkvk6U/JYBlYehArqPzO0hFn5JgljV3I8u3Ayass7OtcM0L
rOkA0IFabJP2W2ZL0RqEOSskd4oNFiEI2o2+3r06lbmLdbwvMvCrRYNqSCLZTR0YQHB2wLn3GaVm
8pG9eBYECDdBAIZIHanOYDv4jixN/zi1ftCJ1B1cv85UjCa2nyE3DOTa00/seEfGp7bbaVj2yDpt
piYiwE2Pmdo+ZaCsvKEUYj61BC2/oDUBw47qaTMeCJ9Ps2v7qsu5q1voy4W2I8PdyPdqmuTQ0Wki
O4MNOTAgDTKGHa+N3tjVdh2ujBIOlhfv9T567uowgHFGX9UIDlUifPqsb5htNRarIhkA6XhbBO0o
P6k0EBBUGAJl0wroNcrJN10m5ZkQWiaGYmjsyMzOOHBLmNv8UvTlAab6XSxIzQXrDZq5rHI9h2en
XeANpxsmpO0sCndLFj/PVCgNEijbNv5YC6umjsVlgOAdqMOuIUnU3Go9xY3fVgBuKMk6TGAyyc6z
AnAAx0RuyzgQben9zmsC7q5Kk4QeLsqcK4aW4GnD8dxWLkypgvDaoUSi84UtWNmUUHVVB9atsufD
3HWv6F5YJtResXOdsVxsTKg8hNNILzQ7oIlzXsroNe4Qykmyu0v46wIIZEb5enJiSjjNR13jclym
oSWdxQiRGC0JitUUpwx4lVCGJyQU2LVcyRgCnBjxyq0aGlbjjBtg/y3kQCCXDj9To7lgVtKLGfeN
OMI77SBflsVjEEQWLVfyimNkFvYRXUFQMXgKrvKrQR4+VNm9kgL9DJaV7CTq1bcKTFFMkV11aP72
Sn4lg33LFtYHszyWvIhl/UX2daX2zSmzAhUbluwYPETANNyaUAkBH7IMgKGTuqEYA2JcgTYdmXeI
zgMKLuU2YhZSj2DEAv+A3VF9uD9rMQkLJsuBgp4MzUNdKns47QhYsE0QLFCDQpwCSQcL/o/NFlna
OeQEtrpxqi2bBJ4HNkwvBPiEgsA8njtWUm2JqpZ76EW3AX7kmJVni/4TUxtassEA6RU3Yexasw7B
sHU/3G7oCrrb+PDgohWNDw61sUNW60iLejAk1QF8QDW8mwi2bWvbRtrBNfo/kxufEvi2IiHhLjcb
BEpn/g3s+eiM2ZfR0cacZ/s4md1bly1HcH0IUVX2XcxkOXUQTzSwKdNZT1HGZ6qJhdd3a+uUEAKp
cb0RNzJVH2WvvTPaZWWPMeQlYJpN7/gGhzWKntVJP1pkRy7WBNDJY0cW00shsNuaYXPsGHXWA5g2
m/h5tPPHFNS3nQO0AfiAgeW9S+bgkVM/ThXczbJ/sPmw0X7zsI5VTwuLAFa2TkapIdE1MCLcaudj
kwSrViGQGKqjlBFbMi35k6zn2dHjfZzpj11s02+4GN1PWeqbuPK2iJD7EdDsJUmvRcyDG+VB0z8k
jIDNLnErDO7qPjGvEFWnNQE1bYXPGGKJYT8M87UDR8qetSyLMw6+bE2ZjDSA+03fN+9iQKHkb8L2
j5hP+ecUDdQW2awRByWOPO1vsRq+G3PzL+zeaA0QOa9TKmuacE4J8Kho007Smbtpj+ap1ypCoum5
y+LPBTXlpXWfjSh5jnN0yVjpFEX3hnJrDUsZRghAnsHnJRJCKxk3OgEODUvK6dgNmRg3ceFBn+6m
JAErw4xHuiGLstywLbS0U+Ajnf0WMctOiy/i2yY1P8CG2tZWfa8a48NwIVYgnKPWs48exSZvQZCF
4WYe0R9xNd9Eppz27JSdzN7YB1O1N+kwh0DAgj6/DU37uHCBk3nYotZ1mnHmDdlVGJfPnsPfc2dD
W2w7JebRXu6j9kl1b80fntmBVs/9rEKvzbq1bIsegkYoD4UevHruANfJm9ZeAGVRzz1h459sJkYG
2bKnf3uc1YEUhwqzQ2w4zdFRc4OzW+bFSlJSrfGOptcPNCTf4gA1M2RJGVlMYT7FHIZvaQ00vmx2
S5fTsEJLBYk6ufZFbDwY0A5l9ysH5aL5mi0hPpCIG4qwAvgwLYItkdYhJeQ0cAg2nkg229RmCh0/
LQ1SXdBB1imj/JHxLwZZdISQREjta1rkhn0nc3LRYtT+gXga5q1j1PdYlZscNF9IvCDjFq3oxrrg
Q3C0wW6SmWFcLsYvDTQYwPLsxR22POMspHoaApy92EU7aGhfNMxfzKHlLJp8ecCsv6DnjYE/DAhX
GVyoEYl/b9rJo0bB6MMNlHOCwgxJJKQuy3T9rIPbC82+80imUL0rMJ9sk8GvGPGtXpprmyg7MbMe
H54R8y1R9MCsXWq/8GYo6PF6q9z7kX0Tp1s485OmuWDmrK28spfz2gixsfESJXkUpyKiMeQqgOiH
K56ef5Ht44/UTfeIE2sC1uClVdQOevPv0AtPL3sZ2EN7QaiyVxBZo6egQwo2Yz+2xnWeQDvW97Ix
Y9bwKg8tN4t4CLkXB5d9GJJgI+VHceM9xrz2GA5k/62aeY1zOdZzt3Jrkzrnffac3zYNBCiMXbXE
6xlZQJcMLOmYX0WwDTCTEL2iw5GN3xmwu/BfN5As5m8d1q0i9JcrDpRl0j4lH2uHGCXK2c8xGY3B
fFneza7MK9iuyKQXEYWge6uNTrsiQPRBrklEIXDqM4bMRhcGooHZAagnmCKOBwdQ4rdoNMkAvswJ
sAQfqHj1tmeFysVYy0kxrXNEL09CnBZ4X0FVO7BSFEri9W/0VQPsKSlBQPtZ3pB1LKlsUqqE5m5u
cGy8ursIy1mIBx9BScbOnivUiyjrafPjUKBByH13U3NvWozw9X56yo26devd77Ysf2MpE+c5uN94
OAYBYbQD36QY+qubVM43LU02ORJkOtHYSOQ6N1/UoLZGwqRLzdyOBv2dKj0pGcz+NmRsmhQUXeQ7
ugdZboPSOl/X9iRGg7cb5iPn2DDdnZHRc7e6ncJFyWdtJwG+hLCaNxxajGmCPmVJIMP9WnX027yI
HI4TCt4Bl7NUw98MhQg5oEUNtLreywnv0X1s2V00qdZTIkXGn2xQrovcS8Wm1IdIIhWhkahS7RSA
+t2O34zw8Syml8a7JpgTmrbIx1Tzs6IknxJwNi5s3bI4xiY1B4V2TGgcU4Ig+uCbBvknFSStivvg
WIYQNRClWGOqC9T+wmJAiEE/iWVisBS7XZB4k2j61cKsWw69RM/LYgHK6167UfVLUmnZ1cLZ0/Ps
spmBV/dqQiAqV+H6jOsupmLfQONWdnUT3lz4mWGcHBhDIFJg2Kk8H95Nu9tZ7qfkKrl4T8YTEM5t
qoa2MV0byRkqO2/WHQ7QLRhottgPJUmfA5k2QpFmZPgbhIFf62HQ7R91CFlOtYfi+ZyRkchTd8QE
rkMoXi/7mlDCYoJoHHp7Mksfqb83xbjqdnNuFdrwteFHRXWSX5Mds5HBUKMvcPFXptXCICZBZl1s
cxEx/hClITGyGSFTA1RQfkNKPEXobbWCWUKYUuvsju1aj0bfIqIWf0Hae6Hb2mNUC+gOM/TgX4vt
Tle8ndzKAKSfR1ic1PbfhpatOAIrnc99sJWDhRko7B94lmsGFdM4I3205lvsol9A5GB4+VX2vDfL
dUXoXqAxqJm3GBUxSSdLYYNC9HuMPCalKPQ15UQitrNqx/QbraJdihktqvzQltMu0pGZwHxC24q5
Kjl8VTGRakg3ljMm39NMB5xTajt+nx+x8S0LsVTMOYYNUdp3g3A2rlICGmA03Y8UJbi/E7G8mGoE
DUstOdiAesSKcPJCNpWutha+4sJWFvsw2F8RBRge7ff7iFEq4i6xnIzE+tVY7bVPwqYQcRtaCSuO
k25B+0J0qCBFO8uiZNHvt7MOkB59CTGLAAR1bz56iG+Ju5Cv58KX/bcE2DnUaNoCv8eHORYbeeGJ
BpzNVGCPIpfZXyRkCMtXaKoEtpeKBF58nxJCX5DVx6LLrhLWS2LapeUO44JP4j9woHRqUkSUAAUH
fMr/uz+xxAok6gwZAF4cpe91DEvG1setaMRiBfXxb8MJTrWnIPOuEtLxeZLDDsSVJUglPBUPVQJL
nsHQiisQPyuPLbcFv4oPlyNVMk4CV1NAyUhTdVdxpXTtbcAsYrvFscrx5GIYC4QjrA4qNUCSxrUK
xEUupot8oVjNmf8+5cD/uB1Bi6pJhYoKwDeqvx5BVp5+iYvB3kiS34IZkJsVlfSstKe88O4LnXvx
aZxpcbYSFEkkTCXGN6MP+SY5G+zuQjThEGryeAiYrLE8DnmRxMjEMBw7iVE4UbyeZjOM3X3kXaUc
oJOeyJeE7PFIRuVwXVgz15y3tmo+QGp/Gxyo6UPPsHrlMCE1oTnvZI/OiiNEXhID/180f0qXSzEo
L8EIXRp4DWC+lUKhEt1GEF1fYZ0BLVn8ksZ9qxONpxBUOU84l1G8p6euG5ar1UG1ht0PNUdv7dXq
3bH6k8e6MQvYj3HeFkqCMMbgy0NkWAr23UOws2CsXfSbR5BT04UffYf19wi70RgwgE6r/jQA9TW+
DIcvId/RaH3ORO2uPWwBKmEvh6vAdjUv3RWD6stlyTjyiZ69yTBBCdYmwWSlNxRTH3u1BHqaKyeJ
Co3wdRnih7ANcfnT3mqcY2JA/GZj5QZKOOMEOAQgAQg5g7nQJJ8G2mYfdFy5WVyJqGnTEt50z2Vl
n+SCcEWLuv/NHiS50RiiaNW1jzEy+nQnw9IdQiSOhRFHe3lSi4h2pBcaBOZ6oAROwQjqJN1S6wd4
oiRAYhLi/KfQQenrzm5i10uBhObzFpuAmKTc6jZOdo5RbtzFeuYQyZ3lSEFD2aEy8SCJhtntVOvW
NABp6HqpEVycOFygiiG5Zqn1aSgrJkvRrQGT03CvUQalY0EsXBT6NQIfOjrNvqyNM9pBoBVasAfF
zBVs9uJocytGti/ZzQpqzFSH45bSVmtMa9WRLg4MMvyLa9lPLY4gDJwrNR2BplXrfujOZZo91m18
lZjOlknlqoEAkn2pULIdvepj0punZlYorcZXsp6PiPvgttrJrpW7DcRNEmBZBcfoPoOg3LUJkV89
pxcFcJVRfXud89ZVcOTtsf6k1uwg88Ng99RuLD+qtHBToCLTNLh0024BOfZXhhWfADyutHGkJmmc
i7E9c3iPBYqomqneEqrjzBA4O2l8xBkuAUqiPWVqOQPSivSoeMuB1ZHkkTzNpPiWJfFb2tckf8oZ
mSwU45Q9LOejWoa/6bsEvjOJqkT63JmYLDeMVEpIcSwEuI3jzJcodh8L03rvZ++lbGCy091CJO6V
+Zkbydtl1nlfet9thk8zZyROg0Rf2YOF6qoLLTwoVBkrGRwKt7gF6vJtEDvqRbxRSRPFJUKIOGiD
dZR4IKGm1lKLUzgwFiEpJLYrOjF80kQuSPlqqUFcwHzDxNHX8cl1jgqaMvLAXTT/0zL9hTf4yGYV
SGiTPXead0TFwPwNNmUJEFTgyN40L94xp4CCSW0R38xbZ+ZqcGkKmpgSwPQ0rN0cCZmppSWEd4Et
hpQS34tzATsG3o1dkCgC7DMyVJsRkw+o+erpxQ63kgMH66lXTIYLIhyJR8gGgriN3nUJDVLA94M0
C16U+eb8n59qNe+5pJ/AlQavJ9kh8jnCDEAWnQigJE/mO8UfSQzFc0jZT7wy4gc7YG88IG09yY60
CEV0sIqSvFbakXCATwHVQ9GC5BasoXwID+EoNPFUmpD9bYRFQwGTYK6icpc+tZQo+Ioi+VFQR2R+
PQXhdsOHiuGX4IpPLG2IJNz0lBQEA00I/Es4kYfDpilOuOlLcUbwdWlLFtTVxWXyDl5dnCloSZHi
N5zGOMKYeNAXJMrBMgasp+DzBtrWERxCeipWB3JUeeUVpdkAsvEPUKg1GfmIzQ4Q6KjCAOG0dt3V
wXdQuiiXAArZjUA/+bkyvpfdocEYJuNZdktKsLh4b3mXGAb/ErTNG+vO58sLyVaTkVTJDwhvWWUA
gZmcDNxkOY1rATiw4HFw6pYU9z69iNuQrZAf5rdl8zgiakh/E/EF0aEiQa00cA4/mXdBJhOg0Lwh
h9/IwvMDMVnzSPO5F7oIIammvbBC2G2pSXTljZPT8O0S1/D5+Gr5X1D1A7VBSfnz/pNP4T8ygNR0
+qOUpTgJ7JIkK5KBjrhk8bYmz4bfhJsPshvwIssKZAdNRQmyI/wZ0igrizqTRhguAYgOiod/quP7
bysk5005Do0U1dNtalC0BUyspc0RkKJNpMF/HdDRBWk808KgKGUa4R/dfohJt0igD1rQnyAWfRA3
ZcRN42wRAbAgJEmmeiJqELCGOEwpNpRyT8jiTASxURTZmIBCusK6yGL27gIXJZD1bZHd0CzdH638
RXEY8cVl4TlsMt2kqXdicFgzaDxAExGuKO/SSo4D8lOT8lzFcY/9SXevICtvYl0kbkw47fH/eDqz
7baxpFk/EdbCPNxKpCRqHizJ9g2WZVVhnmc8/f8Fq8+5aVXLIgkCe+fOjIiMJCwwJuYtx4OE26kE
WqckHQesfS851XFz6ldM2TH5sgSZ8M3dur4wDIjI+uWcZOL5uNz5/n4aivhSZURZrg+J6YJGtdEn
t5U2tdtyeqff8CBWe/Kjn+UcnarQordKcDZLCZ7PYmA22AQhioPumYsrwlIdiawT6iD+t/LnBzon
+jRQWxAv5Tq5aAE0dAvxl9KT2LV763LQYC+CGt6nu3GgdzAE9rzyKfHXJXyLO5APCPisLD+HnPrW
40RncYsI8tfwSfUPd0FJQZvW92cUDplOvbcvJOTHgFG+PP3MgWZiah63xgcI85buPnNxYoNIAr9Z
sussQHPg+ZdlGl7qClgPNktO99igmSZH9GNNouffkeTaffLq0xVqTlgEh0+++9gWr7xR7bqAZeXV
Ev+dIO1w2zz6BLjEtx8byN90Nu5XlLZY1kEKM1Y6i7UtZh/2KBh/NQsQMcGsytpbbH5+6nN9+HQp
PI0Hs0gOqKbpg6Z/E+qQByrILBoAlWAb2BPsUhUPvmu/rQHmNkPf4vCxMSyh2LFe/8ukuxNI20Xr
kqntnzY+EqXvHnjmhkU4YXN1VAy9RXQNXkecWGmvfiPs9hsWEX3EFFG8dRFWzGZ0nbVfXPlknWzm
zrMzgmk/x3KSdp69Y2O5YmRENSyLyeR5wtb+OUJoYQikUhHLmktBLGQyxIqM9qCUZEgdNqr7B8pt
4aWsG9q3bwSxK5YPiDv0jjxO9bqwuY24w492BIAn778b8teCqgaPBB0LaCeuZ+ukFwxiVsDseaGC
xbwAcrgvVDsgUq52klb1YquuK+kDG43gnIKEsfuYxQqXD1nwngzbrYqllXTVj4x/5zi5U+IeOfNN
R6AN7L80PuVZdGtWzhfOQQfyDkB5g56y7DDR38HbSzTYAyO6Kw3PeO6JJlbisoE8Zml8kk6E0a23
be7fOnRjzmCEmMZj9eVfuQGyoKK7UMEjwkZEjAKTIM5upRkMP6U1j0DeX5wJhNb+Q2fOASBS2ziK
nHM5l+DWr+W9yELZfszxwN6tH7v7MuPurQDh596/FVLjdexhGHGWpnE4AWeMvDc3zzCtYWZHkZHD
vydsDZTHmD8hToQ2sH4gcEY6/oQw9qCtRPzHnozKRuUouIkilWNQAms9ETmnWK0nweQedM4v1juD
xYnJy7lMFQPF308EBYEhYUav60NeDYcspgWXW8Y//hduCHX6Nhtor5APFqxAWk4pVf+C47Tn/0t3
uCJW3MhK57+IMfytFm+93Kvqm/uOTBTdB3kJi0Lni4pM3WMyjxRQumi+KB45GFsGgLLOO3YruQZN
X2fERyADgYDL4uKoThbrhMXKtSALPo8xNMTVIflXDGYTJCeLQp6/GtZTN2Mknr+atAr0ZqywmTYf
2kfZCyX1RHMOzAuko66cjZ6zSoC4KCIutDc5l/k3qW745BhBQI8cNKkY3kEzMG5QxZcAbZAKDp10
xooxiBQxVcN7wMbOCvjd9neh+RPUkTghFr6nN2MNsennYF+qQ8sAnNaicsWZIn5rEtz6uN1K2ZOd
c0V3VbW46uN8Dukaz+94pbZFmbS6Gy5Oufyj9ptgdP7+fz84oiz65jaLOcQxAwZYVNx7bipYIndM
WIY2y1ze0vPoeICzzZHKU+GBN6FmGSznuG/f/60F0/pcgN44jsR2aqepK8V7OUcTlpEipslW4l3Z
89rOPmvcjcdLgixXPO629tGR2+8s+kW3fLVRg3fLh9NSdPPP/FLrXMovH+BvptcUcIZr4R/Ii5bQ
v+ma4VGbjt/w+yh75lEOzXNEzWZTlmO0fdkU58caFMUBvJyLp/0zar4sSm+lxqKRqXpJKUnQUhBJ
7gl3EUMByhowCAMjiLcOmmDYWd9AFGTVZ7IRlmZ7qZx/d2gRIAAswq3PNdYj4hqqNddZKOBXmT42
nzZLsMisaxSGV9JWSTHBO5O4IPUCA01Qh7JMeDmJ2YoRsQDIzEuPWmJKL7upOCz2Dy5UgFEPaatd
tFu6G9MaAJ9x1iQfbDTlhWxVJYu8Oz9IY0mF++Urxj6J8G5ZDyHp7g6y4mW0PWUvDtKdhGekK8uW
+EpJI5zvovqHB5l49gUTfl5zILUEfErBFFxCX5SG0eSDGFUaXzNlWmpl11yQjk5tecQ4LPM2DB5C
xmEIc11DBnbwciXISfulX1Uwgyrzcpg5C3h9TIfbyT9zVLyVNDnclRx5shJ28z5FZ6PHjOiBL0YL
xoGxdxcLN0PXAwq+EUrQbyI4AaTR+ks+eKgDRoXI/whvFei6lho7k0XDCl6ZnYCA6lJRuLL+qWbI
U5I4Qt8+vPj0EQgdQ8N9xQXTTXPZTsnlBPjPG3NfWVVcpljfyS7pWv8uSKR3xnD432XhHaz1aSMM
sKfAufgwBXPtSEVyELe5p3s673V6sBUXiEbdO3qvi5wmDziTklUWfUKXJ5BQE4xoQC4jFpQtih0x
miH+634kIHpFf8oS7A9ohTqn0d0ZE3O9GTHbdlmQEAtaV2pXQbcnyGxQZOmr5mvxL/8l+JBzoipx
TJw+AG4V90cPBr8qGF3FaUxxTti1LRelNtUBA7xs4XTTuW5jzbvYb9jYvpC8eeBQgAxaulpNgmB4
BPsE0NP7R2ae3JT0Y3mgwxX0bkprKzFfIpJitA/7Cg8K89v7f3T+dY88esJIXP2JAkfoJcEGr2Lg
KP/mzE8KNQcS0tJX4jFxeAqIVxg3RyyFOEW4LTbJEC8+H1dIRc7rgv3RAWbXQfaazNhjUL+wZvih
shRu9LjyTAj8TGD7pSQB/Ehfj/pMJDpCg8rfcVgjRdqxIQWVYJ8pDyHbv/ARncWNea1vyX3b0g+j
XfBXxFwEJkzHnlem8B/laU0/tKlYSNJVluyIGqyJLZSCk2sXwOZJ7VaMsISAfA0DOPKWKn44KNMx
ATa4SyI8O6oNHekcpEw/YSzYGS8y8+qR2rjN2BJ7QHtI/3xms2g5E/asQqxZpjtBS2wq8fDsDgPZ
Jw20+IxdJDSPYeVW7JA6O8244Mf8IAboRnEbYLmUWalSZhcCzO/1uXboOTP0QarRTX8TKKz/y7Nk
7XPU6vsQtrU/SR11lPz//PY/zlt7Z1nJaishLyS0Pamryuqg/BuA7Gvvuzti9QyujfBUQ2HmmEgF
zT+g53yO9iYMdxjfEq9FP6sc06tWE5wXlYEwMP6OKAi7TUIQUvKQCwBrbuR/ZGUl4xOm6U3njD6B
dSRWX/sXUxdAxo6ALj/h8YDZ6U3aPapQ0un5v+zonHqS2XVQ1GQJrJqzHoU1wfbyxRAQuon6Z2K7
6F65YuVKhFYFppLAUg/JmeTnZhO/VipnAfBZ6V7zDqIbeFhl1l0TRHxQYK1Cyat8278Jpp890xgg
77TyeTbOZuusVGnC6a6siJRFH20E3g0HBtMykDhL+LS3LVKxCkASbUqCj8HsRyfDNU7+ml9lWPDF
cY0QZsBQr/euguxBEg4+gVOX7gD67KY/bFOJ6/jBoOkr5jTFJh1I0/W+1M8IQZ7sonm2A4v6zXgI
kI4WQQTtYpWvSY/lJet9L9uL2kI3hai6Nff3tJn/pthM5rMN5+UNv9yNQj7aEyZUGM+l2z/1a44W
P76O8b4+p0gDIrgcEKud2tdq4myICRCI2R+QZL+JlNftTyvnLgtjmlKzq2JI/gKN44GKUH/ouysQ
pOowLtmTnwa3dd89bXN/w/CDh671H/qhv5JEqhxiKus1+YDC/EjS4VUE+Vivd8tEZyyfvwTOh7iI
scSVKh5+BGX0RxUII7nuGIB1F0bbfSJHAJxT+p4oEHvSKE8OLZvTeGrG6jHv7XsW+xsmwIykmhP2
tkMci4w/OeZfF/lkvsxxKq7vOujHm3VEz5Zhj1hwlHlmSu6cAj+EUwIHZhe3qgvHOfrD6U/1Xh0F
urhw/TXYmbiCsNxh+0rriHiJYTi4UTGDhbnDd9JAxF33XpA2pG6GaJoiODO668hKqBrZJJEf0pXT
NS+4/984dnTHuSgVreMb5CYgS2GPiCrxWu8yYpXa7n5Xo/qJpk+GIr1h0X40FvrZuM86htOMNsPZ
vaef5vkslu1gMHbX/lexL3VClDt4IqBhG0bvZBbNycM4vS8jRg22p2XJ79ZguvcRflx0WOQCgdyW
+/A+Wd5FN3xLQTlTPJ5pFcQPAyqAST5SQs2s3H12IO1m/1M5Lr3rUjZfU7zS5/wb29ivzWXOSeIw
TLF+geD+wH3zqU3wLC05v4bBfsoWHx1neWvAJFbpyiSG0LpN0QArsxkJmCnaFh/cId93UXE0wuBf
wDkuuFfcqiWzxcD/pjExv073hk7U5nRW/S7kPK6HyRSjbwg/PnfBopFzD3sqEAC7fB//DIZJEWQO
P+qxSg8glB8iRN0CH3jyyJaWzKFbzzHaQ/cYefuXR96kyrLY16vzsU0WF+TBESRDNYa4TJKT15EC
VAL72f2nA8Iu93ZkJNGqEXCfUewe6T49rXuJKGD+mDOcsMFizdW4FNbIYWhF4bFaXwv0DJv9Ixie
e4Ioq0SxURqUzG+uOUcUgwlySoqmcrwXBxrS1yBIRcL71OXQbMkVoTgpwoTLCq3n0jIoLQeigZPV
pkhnbs+FfpYAzeK9iOIjWTOxVmoq4YeUZE4+vyo3I4gxYVUHo8o2z/+Is/Z6QEmkWGk1yXOTFT9J
H8KqUGE9DsulCwGTczFJ/WfUInSWNzIqDnDei+uXLgb2mfxPzDCXx6s5WoKiuxe8QmBXcrDBK7AX
tyn7l/dR1pn2w0mhGs1UOqQ/COF90twQWTlIEIxgtKBDWshxAzRl2uOXUr+IQT20QGK+QxdR4Ioy
osYnHsHGPfaYpgRgYlv0ou8Ka8GZAqCiAoIjlhqD4oHfcq088a3+05v3mv8EjsDdkpuGP8NqGttV
D+8WymCfe6rzTmIYXAank2oVvn3GhlvJCnQexsqvuaFkR+eH1L6WGWlm9YEetK9pgbTxWojjW3OK
HoUkeRG+Awwsha3gE7rlB33+BpY3gtjZeTw+RSmpjs7Td5pfVrGcXIj6qkBmPb3McuC0HnLkqjV8
M0+h4OwXKMZZybvaJEacdKRo2DMqIyEtLE9ztP6ly/DC5F/HrHllPQKhblq9U82Qw/LeCzFzgfzy
4E8derNqQDXx1cY1TzTA0lV1tS4QxH7BoUndPVyO6kvodZwLeqKjlFglpk20FT2vVXU7mV9WF14k
WCMLou+AGmif/BihvFkZQpGUBsZpiqqENub4UQmiK6evEtIF+D54L+qfApJETItbsYAaiCWoS5Lw
B0VTydPkW7MSK/9bCwphH+uvbV9RH5k++nbyPEoRrRjdHXDEc/Yy4HKEp7YVg6j8UUoLKtMjwiM7
ctv0rl9/i1OhGLiRPFWnKa8Wf8VV8ZY6VULW90YHK9lGHxYnbj+fKvBJEKq24o4yxAOD5tGSlIkl
4zLBDqaAfIkAr71u831YfdQqbfb+35YKyXR0dKNy7jPc3YClJ+D8hdSWyhjeC00vumhw7sl5zoIJ
69Z/eQtmKuW1yVicL0QLR79ojyJw5JLEP460we141ZpI25C81E82QFmEUyWFiGoJcKaBLK6lf1jl
Pbi2ohqFG1dV2udwogoWTyqdFiwdCQnKOD4qq6eIMJvmmATvoPohpx7lOM8oJpzRKgb2KRaF58Re
HMb2AUxGPL6wcJzZ72ybfqEMZRZcN78arW8Kb5W6CGZ1LZToWvrArc6GYyGQP3+Ni8Zl7u1MXKbi
JpkMsAUDqlUMGilgc9ageAUXUoCnxTPT85c0R5evQM+i5opoD2SD3zrmjw7Ugg2A1ENZlDY0a10P
8iy8wn2oO+9SkYa8YQ1+GfSIM9tX7VJiVucur6T9XDB3A/UrdZ3wDhxPhK9JZBO44S3DoVPcZaSP
1iJigLSEk/62n6XR2UuDcVm93qczdp0oEAYO9R7RIRmzvVo3C8HODAv4CuQNG95lefW/byc2Y/EQ
+vufXPaCMLj1/tkH64onyNfM2cj84DJ5MgNrqi8X0FK27Xgwfdw1jOVBtJKFLGOq5ktlal5a/TbL
9jA41kk4z0hfNxN0wrN8KUY+QrNG8sPDU7JnMgWOvYjC1tcqwhqlCtDd0Gm0BMVpgrPd+/5Nb607
u0TT49gBC07peNdZ5q8+CJ8Sm96NEUuoCW8lUR0R8OtSwjlNgfnde+hEB3AUcWQDJlvr9m0WHbNA
+zq7qnbv7+YW22FpmocMnd7YL69JaFIpuHhKBh10r53g+94PzILJat6vSBinOsAh21jE9sy0qp+i
dvtZV5DjbqAThXTbrUNMneaTQJymmXEeGtg7zss0JPiM4ajG8FSE4w92MH0I8m3jCJgj6eLrBLW0
ZQOwxovzay9c4Ee0ofiJbr+wTnmZgv3bNZofze7jDWoaN4rAMyMUhPig57lyYjoJaytPgCdTrOGw
po/85t5uMYHv4qfZL78t174vMAYpt/2wOMNf3D9wT9kLBFgEJva+ez1nzPaesE5hRvWv1i1IPHOP
Hgy7uqh664hqTBWk8BIzwNV+fHHm7RpTIUaNqtJt0UukwavdfXneqSIa4abZNH+J2jMMNT+EaZ8V
RMIAzekprO8IcDoNwS2uEsicnrxCuiNaqhQJiVkiOyTkU1BUAIlR5xKeTXGNAn6HpT3VRgl5DLu8
vWAMwsCAgGP4K0ZTQDm+sXD0BkQtXYZqaMGJMN0sb21r5UhCaluah3cj+n8aZGFTTJbGa1P0o4Bn
ZmpSxBCF0GPqfigWcyFc5EKF12T27TlDKn4rq5McmJ3N/eKLn2NvcKWnxmUQHyWy2XDNE3ze1v4Z
gisaXKKc/q6hCUE7iF25pt0vRa72FCmkJchdc5TJ82tOWwhH3wIa4do4Q+036NqUSzAzgszn12qw
A8FQUMv11Qd6kjeupUP/TljjYjZeJ45DpbWBZCxjxEckGob0QrdkN6Zbsgo6MWGycMv71nk+/YTs
j/FN02P021udu8Na3Aqn05tFA+0u64EDBgs1ADm+qZgK7hDhbUOl6WbodJj5hr6QXzqDi/jwJ99S
MIXU7qmd0jSJbmnO7hBxPzgx2hlHqErcrcxgbq1316b5lMhEpyKQWf/MXIdHCniSCrUFcKEr53Y5
jdcKw3wsE4aOY0gWCbzrt3Qrd5CSNj4sc8AsUg4Em1a2LahvSE5ZPQs6LH2qB1a1WS2dN8MVrm+3
PZl2PBQfI4F7xeCM4ZhHu/8uPbSuYzL+m0x8rJYCJ4XSYuU+PqgETkR4E825LbsGRsq4l3onAmye
JkzsphUY+x44sDv1n3MJPB2Qq6zN2yO3P4/wsalQ1VEtJWi5XQbRkQbE6ovK0R55QA8h9YuR4Cse
Bxkuwn7JjIropqJKR8eDT0JhnEYU2jRREaPha8Tq1OF4IwkHlcphAFyltMmYTdnazvdI+aG2TH0R
dYrOyXgThP5JuoK8g38wjDfVCC41qljPtW0PSl9I6US7CASkyud6riXMUGTC5OhSH2Zm8S9vqr+b
vURnXtPCPP32xoBek/TomDSdN0wFAtcjseioGeIyPEmf0Pl/OMk4hXQlIpQCUm8mD14C1nCLjBFn
IJpWmKSJmHdYlk93w6JkKG9SVaaEOwalXWcjt5AvGjmAOaFRYAoMjoCouNroPe7dx339WHCRUXbn
UsavSOLY8yaDBpmgfAEGfBSFhK35hSqJ0t+OYslVogiBI47AizUIidhktEphPHVv9J32GokiX0y0
b3ZToL/lBimjUM2DF5txLZAPJpMlLhrKK72/kDn6HBa1eHxGfl3GFDURqZmP9GNCMQPC7ZGS8oP/
pxhDPGyA8PN5Ovkp3QnQNZQswgVl+yEhVF9wNpLypEH9VlQt8vIuvwk4qZZov4tmpHdo96rafzaD
4Sc/9a6RN6JyAiYKwoNX/LZjl9aBL+rjizz4HlgfUUSkyNP8NsbAngnHlGU5HTVgas9i9TG6XKkF
R6qMjem5fQV/nN3xsBQrEEhSrj5b+DwVaCEJMucUTMpVdveWv3CRlwUt3EYaoqCnxQdpLHIMwukZ
RN+euLlN8+mu608xjQVYMct2Ks/UzkxDbYD7OEjwQx4bx8GjxxAgjm+1gOAsjCH1gEnDnTgBkaCO
Ju1sxQVsbmiPzIXD5njCUIAk9Zu9fovHBM4JXFjZFWExeZ/NMB92fempxALV87DtK5hJQrsZOc/d
FjQPC/y7P+M3R3n2v82HEF/utZmFG7q33C70qln4Mo3fItjL8Yl/s0nf6oFpkF2GhCoYdAzyQFlC
bf/shXgT6j5Ik5ZBks7zjNkjon58V9tbHwjESLuM2w8i9j/NnjpDvDDEitK/qVnMObUo0blKWxFm
LTtSMCqfQk87LlTv8purcdUn3mc043cMFJLuSOBqsn9x0oMA6UgNpuR6ZHYjIgSbsqmI+OZACSgE
dC8GR4avV0xy/yNJsziqgp2Dl2yW/ZOPuGclZ5GLqKm8Ka9VLNRV+iThFLkmzAM8AsByD+RJbO0Y
tMdw8t/BfrWk5QcJf62xBajV6RZ5tWAz1EykIFW6yYNRnjL4CkkSmRNy7JCXTB712XoQisNC4Nv2
TNFKcfNRmSnwTKehvgPHF8kF97RuaDRhoxLd4IA8xvAl8R2/n9Qj7X9oDZ2jXlUD72H2/WFxo3UC
x3Tp5MF7P+I1hGk6ChjxwzPbIYDEZXI0z9e84jUq1loKQTAgh3cxWueax+wVxb3fcwyviKXoHMBz
VCepDjrS+Hw6rbX1wZyzSxNgMRUcQT9m8KrzYIYr1sljmegeNV6xeUJQBNH9R8cT2ItTnmScI92y
h2i9mv6ipVk4AQcLy+6JJN7zbuk8v0cY9bwOjN8oaOBg+Gnu+nex/VVsv2VxKKG3Dgkb07QhqM3j
YjlEu5c+8d4Hv6HQAORnjdk9ml9FMMEr2wj8MsoUmxYHD43R1m4CQ/E1DAiEegmbmSfLqkTU/KhE
Y62dJ7ixccV60H+vQVfqLaUkACEg6HNLxnU7apNIHSfriM5LgdrkucKGJ7WL6+GWx3+FP8drTprH
JygASM7J89F9NbDSDBlbEdB3HDTdHY9bOkNd6EKHYbWPTyEdrS6nFJHsZA/GRz/PX1kW3uldfAqP
DlmxlpG/OTcV6YeWhb7kuNgnY2RCFX6lOsHqYcV+DYdTYrZuYV37L8O4P+4UMXJSSUz7HtXNo95n
XIeDfq/AoPgvoEsHH6BYusxP8eq9cmSDJxhn88aQVHKAtkLypE4PZb/wFOt5qLzuw16Pjy0wZIdj
QLbc46YNlkMyYuMSykkjf+eJbkCd+glj22XkiO9yw2nFis96MhCLamJGSGbl8Z8pM+92hn2RrpSV
cQuMTG+UddYKrhEEGlrHgKWfWNV7t9MI26pjsiB5VnzXc01wRXHZUQZmblmR3qnEzPPlX39oDjOU
vwyrd1at/6klQY1BcaROVgFhpF23AXfdNpKnDHLEwxMonZjSTrtGwjB55Rg9DsxT6/3wmCmSAp/O
Hl42QxKcOUF1W7EyL3UkSwRgG/OTTXvE5K7KdpU8UhhB/IQ0Qgxo+BxM2iemXw2YNLgXrfW3sjtA
JYBNmrRPOxUjbN506aNaAO8YmXRMDvJFbjuqFDa8O0lF4dMmRAihsT12fFs15YczNKJ33UUlE0hR
ncMfuGy3md6OzgpP0iuBwYijRSQPIoQAqykZecKyW03zHp/EX7OxP1nEDskW5jlPTpGT/ENyINBP
kFBnuDdFmzLIcEyGG6jdv2rvkuyR52og1aZPGO1P8O421E1ZWRiXXuXSA4C2BP7xIN4NtEhUmRf9
SgyiBBFCEivBj2hHP506/ZVW9fO0aRoj/THswrpyDrhIgzdwRPKlmYBwUc3uiyADsh13ib82zl8m
LS13E9txmiCow79pS7yik5rTXftaqYK3dQ/hvJ/VDFqcYg4rai0iF16RVzq5tNYRFBR0T5d2/EZX
zEnIomHZOC8ynws3KbupQLNoXZwMjLCbM1FSAFmo43MmTurkU268Mn7GwSXWplBJsSxY3fgx6wc6
oUCPl3uFqTDrr5pyO43BiDiteRiYeR025ne1WHT+wlFIs6v3bHF+KHKk1ChHyB/EK7vQJ/oTwfY+
9e756r17M2W+F2IYammXIE6BcO5RAgfh257MYJEGCE+3Dz8A+uOtywY3NoRxqnoRx+FoQsZF6sji
1R0/hyKK7NaMPleOwJYTPLTn+4QqUnSvKlnfJPZyEmBkKcCro9mGI4q+nXQ69aF1F3CKaJk6nves
0McMlcfSa9SAbGB3Z+PvrI+SoSenV4hDuJ+hsC3h3MRBt6gMODoVpIXWBUB8gCvM3qVxiGKiiBlX
h8I/H+G8eAeKTxZckJvHuaxpqLfhj2gLG6ZbTRly4+gAoK4DeiqiB2HQ+vYpe32tO0R+71OMc2ST
3izl9sMuBwCV8t5anIdzswPN8H1svuDCBXDTWseqTR8923oeov7Nb8KXsbEe82kj4Bi5g19A8mGH
Ni1uhCsb341iH05lUJH4EzrXvL0GXcqx3DOWa6PP3mvGTl0x3QNv+9h7ceLqoW3sr7ykz4XaGgi6
T0iI3DK6K7y6+p2T5Fa2c5ziCsnotl6bafdz8zGrv8jCGol4Gn6wp40Lru7v4q9fyUamh+0Cok8T
+9apbp3TVrTTEZutQ2UzWTPhixlp8cMd3V9BYf/w6NtlUOPEqnaDGz+Ncvy39+iw4iZy7cRuCAZt
MA7XxAPdqs4DkuqCdIDhg9jA9x05cWD0NlQrD7HuMUvqIHwLbju+esN26RiGSWsHi6dtSIGZiApg
XJHco5l9gKjNUbv59244U4gkC4nVimcbFsJPnc3ZPa02GDDgQVY0ryPuvHjPmTe5Nd0ZrZ1+1S4D
xv1xgsEBIKXAGN72GlFQ28dMTx3azz4qsQsq8/gEDshNd6blwRjrXyXprFVn9cHa58fWqR76Zfw5
NeUpX7e/VPLfW5wz9xH9wPUO7hfRfxxWPlhW2b2suG9deIbfsRoLFBp4i+WLZz2Ghb3+MbEyY5SD
92KRJPpm9QNaTh4E5KYsqdsm2KqjE1SIOcz+uNTrl0/CVjizdemnJW68bfxn3cl+R5NSwF0arLu8
mBm6uLERA35NDlOT1UNqkHbRTZmWpB/ee+ONbNLFOGE+rPnncB5dML1DgKTkatY/ZozCK8FEgpa9
d0YfP42Vmd97fvXCxOXyyXNpRhpSHs/gpDZOuB51cTA9mEpWPRzivNR05Bb2sS/jfReh3h6SQ9V7
uIHi1k+8GzjK2r+DudIKgfI8Kx1Ksqq/MUZU2GyxMPSRxBTVp8NThVUr/+m69vde7/e2FX+hd6cT
csBDa1peMK79heHvcR4bVAX7a14lAI0YAg5VdW1szqfHJNza9X8zJuiH07Le28WJ772ufRxBRzq/
uG9onfFmt0ep55XHKnRwJQ+yy8qafiUlBaIl3F4es27Tfc3dCjMQrW9WXaAKZq7XEq6f2Du7TE9w
P7yG+alYxzCIKKX7zLzDZhoDn2FHWDChzS/Ll7Ro/FPszO57MUenvYnvCwiOiYO9WRjq4JSZfYqE
KCXB7BybYaxQdY/oHPqDOUTNqevxnJns5dQzuhJzJqwao+F3iGbMyMmEqiahQhZe60/VabXoo0tc
Zo0uKur20Tl0Jv3Whp8xfcTIP3Q6ZZk4/+LP4kUPhem/9lHw7LGYUMD+sJio0yPYNmLETtZc3OTj
+lVYUmrCPjId9jJnxHYdB0zC6J99HnqyotgJHCBOUsoUbTp2VshsXPMtoWzAwy5+Ijd4XdENGDEd
i/qzbQC1cmnfzCNKA4/551ZthBcrZlfHNWS237Ii0rAqToWySBBkWeRRTjyjgiCzRGrBrgEGgsBF
9rz7HdpnZmjQGDAzshEz3fuaKfZ3+9iAh+ulKAfg1lzXvqzRtw/MPRTqEozoWpiXVE3pp8VYu76D
ywUZumbG16XH1VVNiF7E8X+5cxn9ChYX37s9xepl896zJrnOHQefgT3dDpuTFL8ZQHjHyQ/elZs7
A+Q2YHm/Zj37BcMk25huPIiBBlvHjfiNNZr13HvoHtPuOd6ImoV9G+b7o1dRRfQO02szP8wfx317
MFsPX+8cXVRorfZlE9kbYr7qyR/2py0zu0vbHQJKyvTdQiXppNOGzMYANkY9G2UpmvyZ3VilXFJt
Uae0db2g0sIialh2AwmAmzzmy/i6BDY9B+V955fHaQdywJL1jmHtD8aUUANh33wwY+So+OdQiB+6
lhG38eJPt1AetB9UDCQLLL85BE3OdbQA6t3GNHfPwHXRD7ArTlBnmRFyUB7vCCBjGzFjS1LIbKs8
mRXZVh/8a3HKAwUztAiWwx1SOgiaR5CRuSvo7EhRTJf0jgZMXTdOlhnd6JmiGHQnuAMQKHJl0oUJ
lLKFLQmJHoAhCWNodnji0h9eoqi4yyHChMRRhl0I7zFnhOQAZ5yzdGNO1+2yP9Q5EpbVxFeLaUvL
ynT3lKyiAzrUespa+yqJx8+icn+vZJeCWUcRYHnrHijMbgyTrDhtn9tywmqmp0dwA3FnacWoH3Y+
z4rPLiQ2S0/wi4V/q+XgRlU/mVZy0/Tzk7UWGsRwNp807ZTewPxcJIKV3RRJho/M304Dp40PUR4J
ZoAGVj3cKpV3U+X9kmBspF5eSYypqXVngxhKpbdvptrAwLe8ctit4icV22yaV0A0XDtD88mKSTz3
fQUEHChgK4vhvTy/Elum0iiYF7GQHYYQLhPG/ulTAQEzM9exHaPLpPB/eJp93lQTwwu6Z+kCChJ9
MasUMB+NtSIGbz46DxAJOEUl/JrQOQpQG5Ci6UYXfFDH8J0uqE5TPJ7l2jb9IaRvDG5nau/0kDnb
G4mmYM61wxnZ46WJ091aWIJWQLa60z7gJJhiQXJix+lJa3GQlIqTJoCO4FsYVX/YYWKmPTpquWVg
9eFOf+aaHZNsvfHr9rpM1+eSqOMlE7ar7QkjdLmUhHBJXhkcaqv7LLYOSeuIGn4fk+PgIhwPOcVp
YTO7+3NfwNgcM4rVteWErtNrG1TuQuHzDOOQOydVeoIfmUYsAIz2fipzjHWpLdPgihnF317ecHgh
IhswORsoixfEYAMtjCRMZy8IrqmkTcvic3pSgpSClhxbiG4z73fqJpMrtNbDuJ6i2bkTS1D/sRY8
cKX9aAGepVWtXB9SnqWzZKAgBOGlYRkXwND20V6LS+yomdYbval3y8U3rMRXL/PGx6rJTwWQTh+m
sxhsYQ52EBzQMQERP6QkvFOVvwwMEi4LiEtCebuaL3GF5KLY/1iOusOWo1hWfW9vco6ZheU4Vs45
Rqp2WeLGndzr9VlLWuvWjzyDivR+mMeHlC0AzXnt+T9zmkhihJdGP12V8BsTVbAPe9d0yU+s8a/K
YL2rs+lbjD13KNoij5k8BBwzRc2C2gox9U02MfcNTXaBq4u/N//A7MFeUm2UPnAFpe7k4qAYId6A
lFhIctRS2PAYA+aeCtbW+E4B11pjeIElB3xhEArY+T0oROEMp16JNU3Mxm8XxMbjqyDbKoPweezA
RK3W3CBiSNf6oPnOy/FL6Deq27eoZFI28Q0I5eQ0xU/yskfHTq9I9k6NbdCyhKzfMApMK7mNKUKX
0FTNz7UwVlD5wQup+U94jtFNnxoK7LlwcV0NztznHjDLnNERuHP4zd1mRv8Ma8q0oaLH8zZ9Hpbm
t1yQ4nT/+Z/CgUbKPbvqWDxpY/3uTSRKXf2sn6yvGlCecvnC7rx7sTP4WrwklAXZaksqrq+BEgyu
g+rxNtvqa8WYuolYb64YwKaTCwybSfC4VDG4yL5Ck9/MeJRIHiFNzuiYBDD+SMlF3OVa2NgJnow0
e5JQZuGbWy4BzQXXmR3r4HmAC8F2HTNQyK8Ycmx8Nl1/kxCyWhCPNFihBZiHlwBC8yQtFrHpO+8w
eKg6hsvNK26qHUPO0bHBjpbp3MOSut+Flb2n4XyLCP3Wy16sPvuOls24CEJMOIPgF7J4nxglrEBB
qwi8jwwEqebslQpWfEEg8B80CelU15qXDqfDWToy/z2HExetgbtejzhGwz19dWFN9272bBvTR4Sn
D/bcFx0HDmtqGkeQvhdRVwShbMmZTuTf+Xn2Tn2sEMjtZ/crSjT036pXRG145Rwe9ggVbtwR6b4K
sMhO+q7xSRJv+KYI+YVV7Xc+WizTfNdW8aiq7Km/jQzzYDrm09iVj3FWnbYgPusd44FslGm6cOYG
Y6eYY9SEm75hYBAG7V9p6f67DcaTMzCirPwrlwld/ZzKS7O6BscXBY0LwwPzqRgQVxycySZ8X83z
wKRcmpoY4ro7sB+1caF5fWn3AwvBP+EyFwcRbX5fPSikZP/H2XksN86k6fpWOnp9ECcTSLiJM7OQ
SJEUKVKuSqXaIFQO3ntc/XlSqxZVIcU/i+4/yqgSSKT5zGvC8GFKu2ND8VofjQGHW7NYP7oAFW4R
H+xpeqat8Ioi4+kgJiHqTmG8eNDHg7CnKysLb2ICBG+G2CerV9APxFXK4hoyyNWrEX3MN5neZSdd
uuCl8eR02EZUxAgIplCK1PW6mikvYrzEk27jCeOudKjnUoGofAdgaZujw4Apa4AOs8YGztbvEdCn
JpxEIrgyBAaeqO45Ub1y83wGzp5dqhi5JfKopXztx/LBeIwlj9fguL+mOi6Y8H8fjHUSTTutZOd7
9koD7vSRj1QCxK6UvQrBksaNaHFEQSk26eUJKvHMl4ByNcrwgJeOnm12WGwML070rA8DYSQb2SL+
6/ougbVXP9hxvwGGA9HJvbE6635QYXZRDkgD2/390A6/9BrvS+tijoIrm26i76AG3GSnuoxQT5bP
DiVdUhfg1NNpsqvrJYWMbydkY0H81HflfWV4W91Q1SWlcqISZhVgVWobslyzE7HP2cxMTtRHzGlv
NXJjTeFqGa/1FdNwWOniGqEjpVLgjYg6eMszu8YE/qrXvJ5it88ugyThcH9ykedigl8FAANxG7nP
ntvh8Q3BHPMSB+UkqwrvWMp4R9+0kEf1baSPx6nB4rKIrnvXpvnqFr/TfEDymDVL01YPPQWvGzsq
hq2+vOc0OnFy6EKHZRSbEBOxARJGq10IQW124yOgpm+Jn9+a400bIlhj/ABCsk1rxWX4tUjVn0UQ
wTOLooOSksFw1W9rRxnyDBYqgigxE3UfdAw7Gd4L1q4PrXK+texFgAB0+/n82rtIrzvd/3SchNa8
zrlT2CYCpitvG9rWfrRwHOnGiThdK8/lsCCW6kskzY3rRYcmbtdxUt6HXbMOsTwG2HxIM+9VKsPK
IxKhUu7oCluet+4F/B1rY2Kt0IYx0Nx0L/w7y5H7UYD3ScxLlSc/1Kw1RgOMgLJvYrK1jR51T20S
j0GSMVLtFCXzgN4tsD0N7sUNVLCJHC994KyIQbRrkWRRSWDVpAQq28upv0xDyD8jqZMtfikOoJCq
UetgLRAHGKRO0rtDXf2Zj7/kwBWc8ZYe82RDjXLS+m5ukYrj9DMk0YXwjqyAMCiv9GfTt12OLeII
0R22XvILjwokYEueZ9m0AgdqykJxm2CGY+AP3TzqpjhfyhnDQzQn4j633DUWG0ARLUTTRnfvJegr
pE7V3bkJkKtuMtG3ynoWV7LcWGH/mM0A4Ks8/9EZ8EIq9DpUcj806XNdjPvFpVaYiiBxEafM/qhh
eJKzvE866wCc6QllrC9FT+suMhw0zAdWpx0gF6vj05CSK+0bWHE05ZtHjnnq+6zd1kFjLiEtLhzv
oR+QLFnwFETrO7hy0r7d4JB5MON62XdO8AJ8+r5NzRtSWP3TATTWJrsVI+s+QwTeb8Lboaq/yc7H
WStMfutR504L0vgBJvfLF6f37qfOg5yUPfmzW1+llf/SLugHeP5TFfWnIvIBtUwmiAIrxVOyKX9Y
lLUSAqAJTST9D+Zd+dVualLgxH5y2uJ3HjXc3qJFBbeq74Z5/OnkCT0uWVLEMKDYp2ASxjr+lrsV
KmiLrmqB99ORytTY92M6fLUEJKsSNwG43fNz63ZbGHE4FhSOD8jEYZ36oQLnlD2Eyt01ot8EBtFw
kH7P0A3WZ8iCl3ARNxvRjDdjRQwwDdCZ099DYSJv4N+j1r6L6oneTTbtq857GMv4JTGwGxrbYBO3
3p3bDNshJEnP2nDbdLRKdagPL4e3zhAXM7zvrjRupeVwIccPxRQn1ONNLtOivC0R8w84OEfffnHx
u1npn40r56lvkx+4+twhd34nspHLjD8wPBBHGulTxhsMTABUYlUwzEBAlhk5o6bC2gRUWFw6ewOc
8KvCw9y5O9FUT+gKIp5WjYeo/RMn3606QbL+mavKbTSn3ryVQJWz3t6mis4QwGjCYz3lgvNIC5eU
ukKjmQgtRVZMIOm86b/V9IBZQkIJ/kroTlcjF6xVq522oXQRsNDReZ/o7F+souLllR4HiqMyKcWL
mRbiYt1EZrLSnU99nbHZZUse0wz4cYIboLdGtt2K7rK1u92E1IB+ecO1LgsN/4cEraOsmH8B2K2O
lk1ew/SBkeirlbspQpQk4kwgoFIJphIR7DN+kuzl9SbKFy5lzMK5Ekf4lx7kUGH9pnlj4ZylY1qa
oyUVyxY0Q7yE17rJshjuyuIqEyFtV1C+CU+k+HXs39rkZK+p3X4mQ2hbBMPgCwyE2hpHalOR8Rua
KWxDfT5p0q4JgkxnxFHlr2Gw0ppJDyMSXyZhVgYLcyS1JGoEOUqPbdlj4XafDeGDzq18O1rpCy+p
iZGb6ZDW0Jt6wtOOdHp2YXZw5paF9zz4fMhkHG7RZ7+3qd84NW4v0gXDWA8PZYoMkJ4uPTc+OiGA
4PVWIBoLevc2VjXi60DfaopWuTV+0f0uUtLZy44hLTAc0H+/wvm8+WAP0U8djBHc6kyjJagdRXGl
FU1Aub5wjZ1UJ7/n0JsQUEHYvCCJT42GKjOKmolc2xGOKEgdwNDRCPYpgBtC3SaJ1X1PSBNzp2iY
7RwbK9tE9Z8KI5gcJ/uNOcdlR/aacDbSXd3a0GO0wRdaXzp6eH1A4sLAHf6g3nGjn8jkMPP8iVAZ
UVJ+LO2XjUcCqf9sbgJwcvCy+bWafun7102SeyBWa52V649ncCgs3TNfu4a2pHdONwyb1nbXyrlp
B4plvP2A7mMIOSKEAEZsodL+AIBq8Ol5IfQS/wjAbOkf0zAWy6gvRwXLIrkJTJtuE/4ezkvZwiKk
354BPCR5ObRU1tygx5ZwY7viS7NM9w0DQVHYMIBhwdFr0WJ2O2zGMJUheF8gDPHLtpbb0iISDOgH
ze4tOgJpdzsEE3yBAZ4FwB0LhRXXAYJrU2yg5+uLe9zoL+l4adyKnoslTU+GpNC5hPfORN8i/oET
yyozgc70YHtiadJFB27ajBcVhRy0anpOKOuS3ELK+ffkTtC9YuEel0yvExZJ52frUaRiN5YuYnki
Pel0YeHhHau9anjdrvVvgjDBatI6TIVWpyDYMh4hEUI+JTLJXiW6FEZNtM+7WTy2QQZfpdtzl2HV
0JmbSJdNSIUjMj/ika5W69HlhOqsgpSvgXzX5MHV0pkHwm3iktK6TlpUaPSsCKc6JvzcmMVXA5sL
DzAgTD97XhJ/AZDYa43XUUNyOXfV3smquyX0vxfdadAcisj+aoP9ufBjvN4TThmNnUgaDHTYl23s
/sEC6ZD7MxoV5sMgu++VaX/Ny0UbFDdWd62s6RA6Bpxk+4YTWcTendGpgz6FlQF82R++RH59Av+1
jbHc0lhUlQzXxozTdGXvO7fZNAqXtKEQEn5Q+kg+to6iaOuVyz7iks2lf6o51zFyMl9T6u8gaip2
De58oH5MuHuTh0w6K4ajUAdbmv5bEfMOlDE5n+nh55SG6vIpdgZqg9XBDOsnj1rPMsVPhc8tXC3d
g5dY1NBJcUZCcp3te9X8Feo1LRfa6MbXXjq0qHBDaKffrTMhJHWHJSfyCtDclvxrP00byyrhp99Q
+KHQP9rjNjXS8spBMW0c0XW0g1Xd4eXT4vZgOuskDTFOMdeW2W2XQgE+4VXyzKa/r3DlKaOrqo1/
N/bwW9dsLLtFOUk+ksFPgCL41IOHqqDdbcxGV2ALSjIU87l8MVAU7FnD3QW2WTwaHjT0HPNKqqog
WEzxWIEsQ8IK4SEMXGKxq4TaOb393GQegSMFg2L4YafDgMML0oC1d9DHvz0MD0aLek6j8juA/KtE
1486zGhCeWrt8E5xOjQqua6X8DI17b0nx11odvsc0NxEv2Aq+6cwmLb6FHNxRJBozSw5/hYqf8QI
7QY9fpY6sJUq9L4HRvdSEuoAR8+vSwpcF1hyPRQGRehpULuOU2vo5UMBKzCKxFEfR1qAwtNYXzkc
ai3jUw23dWJdz3U8bcwkjFZ1mDWbPgjaqwQ2AEKZ+yypE7Bo2TpLXvkKRw4x0mS/+6pCaAUdIvmw
DmgTQgpK/gBYATnaS2rJ8iAyB0cwuIouINfZvw8d8RTNmEDFLaYgfbog90CnlEijIzTWJ0ye+lvy
zhtV+t1FROxQZCV/UyTbiIpLTcFPf9akETY84PAqp8btzg6w1RpA0BALoD3tTVmEt2NHIRVLi33j
ovXZEuDIqryGJ76KamNvSqDS/CCQ3ugnZh2HLKNZM2Xbzppv8nbYd5F5S5P4hzlGmzClTxhOCB8w
s/rwCbhec7RkTd9c4zcK53mKt9hsrhKroDJQAD0fkGVNOnPrpHIzUYoxreAGbrKmi3qHxow2+iCS
ANzrxdiHJcJY7bztQg9NQHnIMF7sy/pmMAd0k2OMMtt2ZxLKwIJBNysw0M/2UhL27DFHBPQiR5bT
wrDbkvB3hsVFAyTKsstlyFvaE/SYwgJsWZiRK8F78reQxr9CQaDAPgx/8P3AQaow7p06PtSocHRF
A2i3ruDEjl5G42Z4QMaSHDfGmlaoal9bsNzDPv+ZlPM39IkJ9JZ02JYl6nuwhJHPzoNm1VksF1da
VGT8GrcN/3vj51/iOOB/2QXpy0wD2UcKO5nJKhDymqB+GUi4XTThdI/Fq7MOvWFHTzpChMo6jU0G
U69/XJYqXBcFCKdksvGmbJs/nITeZW+35I21ifsWHEna5loxtshRRc56pHHJVDdmPP7C9R034Ag9
p35GqHIZqIBG8bEyhq0uXIXLXufsSFRTwijJP2jbU6dZ+bST+XNdycMs7vug2rvejV5ivtZkjEf9
3yGwX4wWLm/0LaqyXF9RUbGf2/7bYC8HrTLe1xEMFkhSTGdOFtKxrAmtr8OhAk3c3lY9wH2K3Qyk
OS/Z2B7rblxnISd7NxlXDqZUIV6K0MUsLllQOlQSBoeauJtf4TB5SeygK9aESlAStaM4EbfBjbng
w4zYQbps9LFPOQWwDuEyVX6HcEDzLDSAeqzDa13doMJmgf3Tzakhdy61hzGFHaonVHlYQ4Qm1Orx
2NG9PwwHdSFGXwlA21cFaOwJCU/jx6QrXnSXcbtDF3+nE3Pae3nRbmMk6DDzQZGlu6w9rBWoO/Mu
fQ8x715De/nFYuS7Mk+3r7cUFXCbWWno8VaaLEHpwAPkhKcNco3knckNNzn/z5102RLXzfxmD9JL
/8OQHZkHnhB+oRMDvhaPA43IgatGF3UJRMnLG2a0ZnXPKtxwg1r2zo2eK6wlZVJT+nzhX8hGTGbw
BqNGA+cJwT7tZ+fadyWgC/2XkBgjDzXwA5oG8nIE8fgdATPju4DqxO/TK5NkWHqbA1XS+kPK6F5D
Jz4azZCKg0LXB/RRZyCPfMHPwLzd6EUHBpSTllNi0w6A/aZUy0flzn1PYB22xUvNZ44JokWTrHX6
pbsBNSx6s9UCWbz5K9qsCA/awoR/UKdxnRi/qQZAGjvepQPfdMC+Uyb0VKb1LlL0I68AQOkvA80a
3oYUBCRLtZpi0sYXKGvQZdCCRqtLY8HgJ7bYHMLR0OmWXoC8Qk8cTB1Kp2hMUJ79MYJohfYkVuXI
5AcFmOcvVHey5rs+8sMO+fTomifGb8EW+w7MNXG5Tl11JygncBERNwQ00uGnHVdX3fDILOt0TK85
SgAAtTWpmHVbA0fSjFJdJiRsYwtI4zsSohcutqAgD3T8pv99htH92vhO5yXouOpukvms2wsJWVtE
5dsovwu6ocT7sCp05E0gzlPx3tHSAyvLiAq+Mae6HJijFVAyMpe24VHFnl2CIXUjCnOvuxI+F7DV
y59zG6yZjzEF8aPyVatVgpCnZhnpp0jjmxTBHInZn97pLA0v3r7m7AiXYP9Qxe1lplAEg1A2/jDF
F5gOeW+h+avWuFbBa2L2yDq0q02NqCHo1DU1Tv1yYJYI1YWpAKPQ06b1phN8Su9aZJV34FsnLLkW
S1CmRAMtmQx9SujtQsxWAqgHGhqi2JdhHlcsWmAJcvpFXn8dKnSPXBgptxlLjipYTnIIykr/uH6P
3OnXYb3cj5F1XZGi9L3HscK21pvJLr/o9TKiyKUbvSWpmI5RdQpGNsvIr3Ele2+U0Pehb9KLHNnG
unKYQYJ0wnGXv650DqGj44+XvI0jXrM1KgrsMDbMoB7sML/Qv93JEBle7z5GcJ2/SYyBXQnGPzG0
0iur/MLSAXYEZfWIGsNab0s+aQ7GuaExkhffoNpfj7haAK3SWsH3BI9uCwsDqam42smOcCh/YiGT
49Dw4d9kubDQ22S6przAoh0qb08NCh1iwqc8RNPA61F/gH8RFM0EQL1EFKHcdUaAv5GJMRa5nToB
27kAfMcN/RSar4x4ndro1SobG5nJsuX4uNJhFEMEMl4hdx1Tm09/lRxmevlNTvzb1AuN9MeKzRVI
KwB8KDHwwTSAVWirSepvfJfc8FZ631m9T/SHGC2cUln4N10ervUTS45vvWazvtjW1FYEjSaLgAgy
quFGEBiiHfvEpXFnCvoaALR0jqCrRfR7b/Re7JJX2GuBvztAF+qQHNYmaKza9zec6Hpwdi1zOPdI
eXnxtRNpa4VHScnTAY7XNTYyU0hrZdNupNSsdE+Gl4RNqNcv026A1QgxCVQSd3gWlr4f/bvEoBCm
URe1ekwGFM5jAbQ9vpvt9hT58quM7evBAx/jKsIpD0dU0YhT6biwKIvrbAwhn0XtD3vsskvXUPFq
TrH4mLtbnP+WF+TCnyLH3YSey0FukwNjVNLk8IhLNOZ8qIz18pTMFYVeqkRkpy1N6ybMqOCPjvM4
RyFS1dWihtOYNkhg29HQbIhwgsOg8NaKhsDbJaa/aJA+jm///tf//Z//93P6r/C3rkPOoHz/VfQ5
UiBF1/73v+1//wtgqP7d3a///rfrKc8B8igAL6NfYTq+y5//fLmPi5C/LP+PWHw3xJ4dHHtZ3Jdh
sBsGPBezfNj+43EcoRzXBuGlTFSW3o5TJXmTOmmxnKxkhnw6jZRbMkVKnZw+Hsh7/0IeQaZwfOFK
27HPXoj6Wej1rq9OQxYaqJEIeTIq8A+qpz+fEB9edr1Ht4lqvv3JXDrvh/Ytx1SOJ03HNaX19h1F
ZoRREYTmKbUTViQG80TnqaWJo4TR2cFJveXrx2/7/vO5wpKu43geM2vLs7cNaRpGfT+gKBZSMDWs
Gs2hdHLuloqN+/FQ+gu9XSmuaZtCmp7wTFcJ+fbtAOAZVMyM8USXydy3XhFal2rA8VbNRbYekF9G
wT2uTqolfBlDk7j+4wdQ4v0TUGG3lGUqZQmy37dP4JVO1c4yMjHxSYGc+2GzQQIRAYBhLhBXGuyx
IeRDhmBR0byjr9rtEzfHlWPpJMrPQqHcuUQ11AgELZefDTik62bMFOgnaUB462xvPZrxF1WX+V3o
cezBiLGhULfI9XdOfz+PUU1KSqjaLbncpyimY+pgt42mNnm0vQMYH5elbdKYGBp5mjBvfrSDvLsO
/Xy5WqTBsmgJHKgliwQlaQW2++NJkucrwha2I6RnSeFZrgBM9HaSEk6kRtIBuOMzauWZpTuqzHy1
xkxQ3WsHauMjdvJHfdrGQBuusu8Sjd6PH+OvT6Fs1/cc8EqWf7YVhnjyQ9+ynGMw4o4Gmf8UNZ8M
YZ1vN97UtZVrSV/6IFGFfob/OLoqSi4jXY/yriAyt7Ia72gXoAhtvuxlqTCIck8Ti8NpliNk0vUY
k6WPP/zGOFTVZuEqbqu7YElgnCPQTkQLIg+WmPcM1Iv+6BoaI49N8Gll6Jj7ADVBiQQ6UjVpvSe7
zFL7uHY+eSu9Yf9zl3EUWxKLPdNTviM4ld++FPjVzKHUk91VQIDLQL1KSzwWkTngdzTf48q++/hL
vZ5K/zmi8lwFQpvj0uVsluf7GoSjiNvZHU65yMKNKYd837R5f9WMipZX11jRnV0LFEu6kBrP98mp
q29mHAabamhzUGOZcq4/fqTzxaOfSDnKwzPXVZZzflcogRRDluCrF7pxu52HGowL58E2r2Vz+Hio
8zWkh3JYR0ikC+nAAH073RLuTueMbX+CUMfdjh3TBcJV7mPeatdR1cv1x+PZfzlF+cCO5/rSNZVQ
ZwOmZtc2Xuhi8zfPcC6rIsp+VK5ZPUR1DV0iILatvRYbk3yXa95+3kD2sSwr/IPUbrR2XWiGdpM1
x5zu4I0dUWNbusjZRSGlmWCJ+l91WiTrsZTLindOe/K5ZtoAClObxaTtG9iZtYX6ZYlV7cbRKbRR
SwwH2IqBV9qESVMPYrXPHwLHSo/ICJirMBx70EGqfHFrOd74eRZAY2nwqSqCurxK6hHeUNON3jOY
PaBF0wTWaR6gNphe9x3x6R8iVM1hRgGvO3TzbGp7l/R5tLObaMasNSQ43XB72hg1Iyb9q5Vq/lGM
Xrf6ZPLP9hYfm/tZ2fzHsfnv2d7y08WpuD7cE6ic1Zi1EovbBYycKC4/HugvH9mni8PSsnybi/ls
oFI2ppcIG12rCLd118q89CLNgYqbqYlQgL3U+yBL5J3lDeiVMmfHj8eX74Mg1EE9X/hCIMpAt+bt
ssbgz66TnhsoKQGbeUnV7nqTLV71QwNV081wSrMc936hEratBoV/DW4D6NxB65jMolmDFkMnfpir
BFxPhwLekhQ0SFxvH/mR/PHx475/Wp8r3SQUpX6qPHH2tNFQN6kBmfzklb4EvRFXFHuMXI1gOD3r
G4lAml5EwlvQ06CH8PHg5wcunl2Wxeb3XZukRtpnN1Vq236bcdwAwTPpOlQpLacwq3+n6VKvymbJ
r+3aKD854aS+hf/z0IXfTYDouZ70lPDR4n/7gXDM64cgWKyjk6XV1p8G/1Y1vniUPOEOSUJYczlf
QKksgPKOJp0TBfMGJq/88/Hry/OgSl84hP2uNAldmf+zeCGIOkdVQ9gc+x5WTh9NGOA0w8NiJWjK
ttCM3N76QuhlXYWegeBGEm4+foLz014/gKdsZfum5ZokCG+nwvZdkXumQjW4pOcUWgA+x/llWGz1
yZeW5rtJfzuSejuS9ERJ3TSajkaUQC/tugn7aMDDEuIkpZXc3M4Lkl7mssnoFt3Vjoqo3oczrlV1
/snFY+rBzlcAl5aU8DuES6Ly9mGqPsUdwx9QE8xn/7aw0/Z2tgt7D6oW30E1Y12K3eho32Ji/tMu
epAAbdZdp1VHPyx2QvuxdsLyoXMn+zqc3OxAgx11NBHSvjXUNN8YlBAR+wDgOIftAhVNRGvon84n
h+r5DapXssVSdiSBpxTW2XskdmLRh1zwTizGp7HGEmex3CvLJegCs7b+p2uFwSwCXHJW4Mfi/GCd
syVxx1QcVY4wlqPSLw0emEEIt/zjgc5Phde3snzB5iTp8dyzRUnfr5lxSRWv0jpx/5wF4c8hxksp
9h5jN7z6eLTXC+F8MTiWsi2dITPg2SYUkPxK1OPE0QptDbqvImBj4mffTV84DO5jr73qM3iYpf2o
MD0GswRodBiDBHqxd5R5hfWxuiyES63FxdvO9/KLxZkOhTIuTO1GZrso7UkJlCgKT56cv7tZci2X
8pewFNV7Z6ahH7jjeknnH9ViAx2WxbcGaRBUPQYtQ8RVH3+y8d+vHK5HYXlclEyyOI/fvd7BdTUu
8FSL5TYp0NoSgHWjdOXYVG4+nuG/7H2uF708Jckjo56tnJHWmQERKTp1CobuWGIVNzSNv+m9wEN3
xUr0l0ZnWdiJd3D4NXSHrEHhzveP1lj2n+wa6Z7HCGQvJl9aeTwSGcx5scCpy5guLvdOFYbFOhjs
+2a2xVfA8vLCSNTwM0h7mkU6kwVj2a1kE5QvdubIb2hOzbBHlNouQRwcJ4FOPgSL8mpsYa07joMo
ctpU63mpzVMeOsMKZHc4XdbziBEgXFLNZ1BPQSAM6OR9TL95Tr5kczQ8h32RUeOdfHIhfJsQfZnS
SaP8jQGWdj09BMhNX1a2hxcqOMTbkC94M6QA/v2xsm+KwRpXkaRHjxNJuG9hfl/JpkRWeAJodrF4
hnMVjbEDsahfvLVZBkC8uzRGT75cRoLWcUEIlsCSWqVQv6wkhpejjOJQthQXiXjAh1lLeV3ZsiC1
r7sd2YqFyLdYVqaKF8gyVBxHf0xuoYDj3pLWeEFlU3NFjITSVxJU2mIyQYWnHb926BhfIkjuP/ST
WnSrA6XiMKCZWwu0GcCx/TZgiUYdxH0xnaSJf3EgTOyPtR5lstwuPlL7Xano2bQmYIFlZlosH6yb
j8VhHfbpvqYAcVcOY/2Q5aP3RK9g+WZVnrYlinFViy3kDSSfIHN69w9Fk+S+y3pjbXd5TGvTbVcN
YnbXKdC1CO7EVNyOQ4O8W0vpzLGrZiMzqu4gM/G2zrrkam4zIGRNh6CL3dLAKAFr4UYJep28bluB
SASe102nENHzy1JZLi6lA3XUGZk0v7HKrYJPDHtDLfMdEhLiPpJy+ubVXbyfszK88SrX23U5qHu4
0DSlKKGsA5CdFwXt1mvbU9G+8pJx1cOW3cx1auDoWHaXUFo6VDdrrcWOtkfZcL7hQIjs6jyY145q
kicnSiFvI3F3KsZ8WCVwd/fYOIu17zZ4dcHRWY3Qny79xslXKiE/rSiUbmpFl74tjXGX9h5yxz1P
BW0ZhHWpDBR3s2bdBQtue34+04HvEM81NBDRWSQAVPv241PmbycaQSzHmhQ6zzi7CxHVnufBq+rj
4GKyAhC//zIlyIv3QK8/Hum1sPf2xiCW8anGkR5T57TOLqhUpq2kTzsdRwDZ7JFLXz5EIdqplbEi
irmwGojc/jGDxKcknD6sQsr8BJVIufUhWLBZaIZPzjT9duePRMKhcFMnHHDOH0mZTr0UjVcfl6Ff
6EJRXhoGCPdIjX/88q9FkLcjcXb6wuTeMJWU54XApa3mPhvpS45yXr5lYWMg8kY5lyR3ufGjzARG
WWUAO7tw402Z94t7vt+Pjez2uJDT4GhWc95AXpFK4NGx6SgeCfSRYBVV67QZwcDm29yykGPprOpq
rCfrp+NVAAPqvEaEpMKJN+yqQ1Wn7louBFZzimiCQx/jcvCX/MYfjQeQvNahSr1uk0aQVIewCGns
htN1OvkBOTWgmL5RwRV6ENZlUuUw1QKYTnMZ4Dc02POXtkncK39GRnCuRmfXNijftw3yO1XXjSg/
IPoehJOzWlzgtaSXNZLnRrFNUFd4HjpF78ENxYXB0buSxkwpukslsEWNwwDxjteeP83fZj7xuvXK
6quIS7IuwzR2ZkUHUVF1w4zNqHZZj2J1bFXVl1YtweXH3/JvW8an/ORStKemfB4EOEYz4/oyt0dZ
1u59FDrq0qvLeV8ZaXIUYPw+qWL/ZZG+lgwpvTDiu9rSGOQmjI9xOtZBrnZLhiYM3NxNFXRy9/Gb
yfcRPq0VS5p0VUiwyDLfRvi5nVTG7FvtMXVn/H4HDAmXqKRv65dcxkVNf9hJ4AZEeLAg3wBlIQPR
maGxcRn4E+xkM/a3TeQVnwTR76ecIrrt+T6Rl/AIN98+l12KcPZNiH5J4NwijgGa2/cfa011M+y7
TybhfaKrYxxfN2KE49jnuX1GF3gcZgOKTu1fJVAx29ocLhIn+OHl1WHqUYSMxuRLUVE3B+p3afVR
9clx8f6T844WQSZ1aL7FeXAdJYlptL2MaMvKrZHND73bQHyV/idL+W8RHRG8STWONzXPc/rFy4yo
7Kvo1IQ5eGHXSm8ImgOMB8ZgGyDNBeNJ1OmFIZvusZ3x8vh4rt+vN0a3SYqURVmc+uLb78qB4BKG
TO1dOqnm2qoB4EMrz17+6Si8GzkYU0kYzMZ9Owo1yaqr3LY9hhV4siXymh3B62cZ0XlJiKKAo1wK
07b0uVDVWUkozCe67IaxHKnEV7RrXC2sFO+TZbpxciiLXkZhbTGJ8T5+O/30b2+WN+PaulryHz0F
4Y7M4JTPxwU5MAeQUbblpMZ0rL2SzmcdjL9Ugd6OdnZCVH4C/Mwp5mPmxPLOVrHL5XKDC7uJCaFd
LofYj+XXqi7tk537zXY2XQdE80Cz6uPX/tt02yT/iD8Ij/7l2ZEQANmUmZ0tx9EMs03leeqr28ni
VIQa9iHs4EbUGhPnCvuzUuX7XUNGQh1cUX3yyIjO5qB3hCPzOF0oNYvrpnpEmdFpEd1ptnJG6qN6
1WrgE2iQsQhJYIH28LvE/tpVD5UBuAPVqoFH8PGUvD81HIfirWJaLJb5+XM5VB47d1nmY0HWAXNw
jsE6jp+1e97vWccV1L0sW1j0Bc7bAY7bJJ00i+kYJuEBfOLzYhnbf/wilNVcnzBR6KHONmxDxdtL
crM/JoOPJKMb27rg1QJkc39+PNLfXsakMOPqC0+xZN5uHpYlMo592x0BE2onPm34gjfT88ejvL++
OHe4VDkfaHS+C/7yCmVQA97acViqHJWUnxm17svRqG8BsH081N9eCFMgJKepUbgE2m9fqLFn12zR
oDzGRl/DVlRrbsv0n+89alo+YjqUv6E4ns1aklS1IZAbOCaFt/MVrYI8BI/b08IBUh2vOwtNBm8q
PilA/vXdbOIAIgCabefLoqvQOvKauj12GYgkIELzJdSJ9pMZ/NvHUnRndXELf6DzSN2KCscoZDce
AyqT110XYadtzTgpNuJXD2Nn/fEHe9f44N7QBTSKSqakg3het7OWwVW12yDk3Zvjrx7XqZ9tM5dX
0kxtjI1I5Y02UC92G/WXRYk+yCoVttgZdt1fGVNRPOObkH/DAQmzcrkEOy/z6HEaREz4MMGg/ewK
+MvpR6sXuIrUbUhPmW9X2BTH0mvddjyabvqEgK+WE8+Q+oH0oH17mmRZT/Un3+Qvhz3wANtxqDsR
mZ3f4IvtjkZkmvWx8kYw42Z9X3bGnrN512tqYOhofORnC+Evy82jz+IpMmPe991x6hixFC7Fvpl8
1ZqQgIfKbv7zrcQgGnEgaGgDV3k7m6IwFsp81nhsRLvJ0ALTnhM7tIZ8mtfVfTrBcmL5yU+G/ctV
wZczOfdYdzStz4adkGPyEr/vjhlydGiLtnt7go5CLfeTL/eXSaQ/YnMvSUsf6Gfnkenzfcap6Y+Z
leADgTcWvMJ49fEe+svbuDTEie/ougjr/NCrEgXvsg67Yxc2dxiQnVrjXuXD/f9iFI9LjySe3O+8
/WGVJvz6LhuONWBi7vOs+JqGn9wUf30TTgJLucTF6vxNzH6M0JQL2yOA7RlxnHleq2Sk2Dq5/5+z
M11uI0m29BOlWe7LX+wgSJAAKFLSnzRRS+77nk8/X7DuzAgJGGC6bdVdXSWJkRHh4eHh7ucc804Y
c83PmbLMVEyd5rZpwZWqoZ7nA960qhVQ3p3xPfbg2VPpTLYDW70Tm1yzAzJ2Bo7VJtdkT66MVlVH
IwUOu3ecoEYGAcrv30qbZXeGuTIp6lNcSjRJqIY9vZmoR9QA0YpuLxGmgGR8gD3Wg7JRKDPdtoYr
E2Ikx8Y5kNa5KJi7pu8DuNdaJCvfgOZBXfnvpvDpZUWdinOqT1asCYJK0mlj2Pta+S5SU5acwzRq
3Ym1rq4Yh4fsH03VNBqcOyA2rAx8+mT3VE7JVXfw7Llt9XsUbeQKdLi3V+3aaH9fHpNJFV5H4ai3
u31tZO6DD4GDROkwqImjUYS8k9sUnz55GREp0EqgMD+bqOh8ah2NMrkfltWe7GL4xa7K+NUKpGTv
QnI3U9oYQdIGsafbM1SuTZFlpHCjUKS/yKhamgVupWurve2l2l638mjpOk12GOuwo07exUvf+V0o
BS/RGnIWHxDfU5SP5UcMx9dKqnohXSdrSyj1pZkfNOHX2x947fssjSvccOino5x/vio9TJaAjElf
tYVBq41ire0CWaASfV7/Xr3scgcsg1hUtPZptAFY6vlYYWq5do0Y5F5Iisl9u3Y9Omktd83j6r21
2zsB4qX3ZDgOjWIzPdv4DLX+egpriSqlhUvzXOu1EOBZXv5AvVRZ+qp374lypQnhbKypcfVDVdV6
KfVI7gVfECOgCmRohx4KOaX1VqEJtaacw5xvKbtgkO5cRZ+v23PTtkzSdAocr0So5jRHNQReH9RD
AoCzVYA9d9lJMQPYDSkCL9yCoimZdkTdStrmx1QBxVZDuGVHAPvNR9VM9yUcJ7NSDVHo9dcgXsDZ
+8WvFlDaUmKtvMCoEHYjSStX1XNc5+jZJ0gJ6xZ0t1JmPUPT8q1RemB9TXJMK2OtgW6tUoS328T+
lhjWzoI2NBjphVMlEOTu40A7omgmNuOEbFbxJsO3vaK0e4hrc2EMIYTfkvS1LfSdmmav1lDLcxoH
YkQ6IIz0iHpB73/VTGknaNTMWv0iE71QcNzEtQZ0z+rXQZs8SV0Gz533xZS9zRCbJCgKDQrt6tXE
+HRfX9epvLNtiKkMM37g1UZhmmrm/JMszosPMY3AiQ2/F0I8RJS/wac+CT4rpdd3t4/hlbgfp877
mb8Ipel5Oj8bRlMHKaTB8cGq2pfBqze5O2zHAsycZ24BQi+DrqXuBNCvHLw/UU6LZ2O8un3/mJf+
AXA19fImL8DSB0jX+HcexpcRt/g6CtD4K4PjOwkQoyJNZG6+Ye+xB17+8V9WY8jstQdSooR96PZy
XHql8/HEr/91dMES+BX9HsO+sYUalNV+J6uC4sntUS4vbcI2Vab5nMeWyhPmfJRKo7JD7rrfO0M6
l5pkZmir2yNccUE0pcrUeqiRW4T25yPArVSOdaO2e52cMdxtIgcz0JJ0e5Qr3scxEALWCN7YH2Wa
/UIEqsxpaldeDO2XbUhwxkCjuW+QlwSXREb6o6ulZavdezYImzx3O+fDTnZJiVp4MuDVeJGyqLMQ
T0WRDk4VY5XKffQ0ui066HmjfbUp4bzA5Xu3g/pyeR2ucnq+yHMByZj6vciIAZSrRvMEaS9N2nij
u0Ool6bIM4WktE2CSzUvIrvE6LVUK+wGtqU3PNeM9wp4NPFCa4FYD/7TJ9IPQkqia/xjtiXG9Lt6
4eTtzoGPSrf7h7AOt9DYIvO2zsN9O9DXjjyh6iIpUGkbOSsEie+/mZ5oSCTzDNCBrA9hzzRgTEPL
L2nfUA+9DXjZ7oxvlp9+V9T2XhA38Q3/DUTjsU0tygSXMvENOhUwPQo99eBTRtR1+OqTrvxO9080
k6m8zdNS/m404524ZRJL/Dcqm07OlboMwdX5yWp7uyiTIVIPqKHV73Uy9KsSIRWhzumFCyA6GcwB
unXnQXF1VMdhWEoxl72WtBSiCNgECAwAvoee6UHgb9UO4D8PqIUclnfAEBMD/+wqlYE+4jrwUBfN
1rVkmq0ZJtoBzipUw/0mgKjJLunyAOB324lcGYqSokYrH33d1kU7DzmtEroMJGUMp3z2MvcpGuH1
GOLwjl1OnK6YEg9Mnn2EZDaWObno7KZKUJZnnLCo/yiJ+wPQ27/PRCGTQZ8QmYaL1tSyLkOlgFLg
EOn9F+D5GzVXfhaNufz3YXjC6gT1tEqQ0Di3wMDIzKZwFPMQGUBpMsgOt44NBUADuf72n4ei24pO
Nov0oH1xxCCv0KvYd6zDINH/EhYwC9FpOja6ducmuWLfZwMJZ/jXvZvaTgNltmUd/Fye6V250qCj
t1CpzhzU88B63p7XtMIsjIGLS7ZtEAyisV18z1/jSVHhFFHkjQcH7DJIXxhGNmimRTThR1DVSsjv
9eA2hn5eDshjqxuMJcjfb3+FOukgFl8B6I2uF1mngnPR9xEpqqFAIzwcGNrKQe8inlQiWoUyhRgS
9QVow2bKUK0jScg6Pak6PNU2FByfHxSq6Dh5+QyzX/L9tz/uincF1UGQggfgUf55Pf21Qm7Z+XnY
DfJBscaNYaJRsxF8CyoKhrCcDeU9N3DleJ6NN9mR0lBIcCitfIji0X2qfQRgNFdy7xj0vVEmTkCV
jDA1IEQ8AKFcU1fbOpLy7fbCXR+Cc6mrZJkugDEdlNH0VrFwZlMvxlF/oQnm++0hxGn4K/75tBt+
8P8bYnJabHVoII9nFq7lPTSG9eDTnzarIvkjwHRujzUttf43GB3mtGfpuJ2pu7HMOkj8rlAOeZ2+
WBVqOLzBZslovsTJsPL0dOvFyrOTQLtCE6WXZOodf3f1CwQkz6DplRvQmWyaCchFwuCUg8XPBt50
CIW4pjPHJGG3llGrERwXyNCTCfn3y0kUsEgZyNz2OItzP1E3jVN0dSXzokZ21ZSWKHy/uf0Y31nl
K0Zj0dJOVwnAQyB54pL867TR1ZEj2NPLh9hPAeUrr5V1r6vm0miYBA1D4p1O0/A0p8vFGHemFhhH
tEYACtSQMnzP/W5Fr9wdvzZtGcZkBLxQuFgbICPp/fPZ5F4CX3xgt0e/VR6LynmE83IpGGwATMO1
RMuph6hlqUP2AakB0kWzwg7u5JUvV/T8G4R/+2tF076BVbt22qMSNM5MJ603M7V7EJjpA+h/ZkpL
kEFyCTOZzLSN2oh7xm2PlR0Dt0lXmaP9HLVmoxVpM3PM8hG0+rYIjC/GMJ5un8wrGyq6VTTyTDJY
G33iBaoKEETfKu3Ra8vvIbIFsC/nAMTKhzSD2fZ/MRhBvYC7I5E69QKh5KdyqltsKRp7iyRIzHXf
tc4SgXVzpdLbcufgiTN97uJ4+4DwwJIIQi9qu0kFhYvRJd2RBXho4wHOHDishiF4kLN0Zalo8zaU
38LmzrV3b1xhVn+ZTYmetV7oaXesWlv0Gz7qlryrJPdUw6sUpDqYVmWn+/egPNesFeyqTJO9TY/Q
NM+BpdLhlcN+bYYIqysj4mlN1t4rJV7xpAKrpePNyTrQcDqZnTmOctPbfXuE9bs6SWblgjQcu20T
Wdpz5cASOMY5UlFJS+gRwiLWRplBGFR369vmdBn08yH8hUcXaYppUTPLxwwxGa05mq0crIxicLZJ
R/e7m+fWnetDHMGJJZGcoCYHUEJTCM3Pd1TtQy2Htbo8lrb5IWf0iZJxh0ftW9cjUBTG471a6pW5
mQY6wjR6UdcEl3c+IK/dcbCqsjnGbtST/CQbWWYwhvglhYZ/XsazoSZzc9vYluMwbyjQhmiLap4O
bW4Al3aJPsu/D0V1Bm9D57BMPuJ8ViOcmYUTJM0xb/0EeIMRG1CSuGhHQg3R3nHe15aQbDLehmK0
uPTPB4NVw6gUmsKPtYengaPHhHkbRpEfVqRpd0zxMtAlD6fQdc3dKGxy4sLTKMobHYKpY5m6Jexd
DqRQuZKtDFT3oEqQfWgvpOgw5K3x53+xpA4d74T5JASnNS8ptyRK7kp9DKtmr4TmJjedl0qx7rzl
r9wTdOGABqSZhI4sdbpzmL+r1319BLOLRChhAHz/yYtTwy4w5j9vz+nqYKwi2WSL4sc0+6PoAbTZ
ITtnxyWMN0qrItRaISNFPxwEnv/WkyyuX5P+HwYC/yUKrud2ErhKF+cE9EejgaS8M+UUEIz8xo1v
/y/M//NM01Npmbjo85HMaDCh1lCrI+nEBhJk1ZqhjdYvex2VtH9eQhFuMpB43gPYOx/KKNxwyFq3
PiKilX6TUlU5QoSyN9MR/fTMD+e3h7u88ehWgL7AolpFstiYuCsPQYTIrXv/2I8vPZq6RvAtHTaF
/944z1X25FXWP2/a+YCTuCUHWmQgZOYfyVJrEGlIHq1EYYJKY3Dv8XLpRwAJq7S6CU8MeH3iH/PK
y6G1aAA5FJA8tgEJhVRtId0ukYC7vYyfEdD5PUPLI9VrBIu4W6mInW9bUwbRMMCTfPT7XZREMwPm
LKSVN5kcP9nlMZbfrBjybjWHJDncQLP+MKIqd/sjLu86Am7KcRwKOqMoeZ5/Q4g/rWFDy46Z7/5A
U2qT5u0HoDRYteFmmHlyecd4roT63HKcQ9pdaHxRp68KYmIC7UALidPKfFZXyhO8Tz5EB+uilaTZ
S2pV2RI6++LdDHtw0RZMqXl+9yK8SOhw+HCkjuisNsD2yBOjovxrwr6V5od4kFRqhiU4qShQ5mmr
98iJ1Allq1FHwyCAdwcRFHljGF6KwqAtQb6TN7Do9tqcA27dOc1XkjxAGUhu6aKdXyQGz/ekqEzA
hVEVEKxW3rIcewkRXA06SFUgSZo3V9FXdRmtRakW3qNsq/V9uwgg5ZynsBc9B/Buf616KXiUTDSK
S1IKu9FDFQHBAn3pekm9vG1El4eG6gqJZp6JtCzAbHL+wULpFGqSrjyCPXOXdeqOC6VxXhK3cf6x
+IjdiN5aQJxkd3hcT59PoZz2va/W6bEG6zB36FJYKI47ILgY8kBEYRJOTACRs5729T/ZIKEWFcVu
2s4hu4z2aZj3r6aipWtTl8zn2GvBnipOeUgT0Ex1kab3nulXloaOUzLiZF8pFE7vm8rouyTpSdFJ
XuC/wNlhIdnV9w9eZGXb27twGZaAuqCoDrsYD+mLB1BtNdkgl2l8jPtVlSG6hFh8/4Rnpquxdf07
e37pOBhN5CEFuYoCeuB8z+W8CTtPTuKjpRS/RICswFPoSd5GN4bffkOZ6/bspmRLYudt8ip0mFEt
kskTnA9YVA2ymA7hZIadoe+DBppjzyvnOTYQKFAhwX9jrrWlzPiH0X2sOjRXvdPtr7iYNU8P3h/E
EPwfUpwTS+/cKKdCG0W0cWbL3rAOihulMxllrLJUKScV451WoMsHGAORyCSyxRHgqycOOlN1ycpg
a0WKRi6MOWCidGn0ofOUZY70WCdWsMzqvEbRox3HV4gVkwWyMhVQZXSy7u3BRfqZ/SblRKGCkoWi
TffA6vte18WNVTl9/sVra02Cf1Irjp4FcTJAyHzMZ3KVVuu6FKA7tR/Mt7ws3Ttu4MLUee8SgBN+
f75Opx5ybOVU86QyPBYZirpNA1EGz38ZNY7KXltmZ500O03W0CVBFnvbAi7vL1IZdFHyFiZ8JNM3
MYHCtEZfC03lFCnBUg6VtYfSYeaM2xxmz97qniA/W3o6hJ6IuDQoIXpZeyc+vwjA+AQahUCWQfpF
L9/kKFBikSKHtMKJLubOs+ZOgm6sbqzFiJ26pWUwV+Q75/0yWhF3EmEmeStV9PxODBEESNxlRtGd
hi7QF2Q4oWPVI3lu2km7jGOwxp7WUcZHQH2dSYP3UsKB9l7jkDaO5XYLzxruRmvXNoNuJl6XPDI1
asSTq3JUsTIky/NTPZazrNniGCT1l8obM1FOAlEecCNQrZl5SrEM0AG+bQxioc8iOJHC+//Da5NX
pw1KvJWqIj+hOr8rICHSOaJ+ONzp/rg2DLgdwRhGfeAiIRHpsjuQYctPA7KCsuk/WzBmuWN+51Rd
vMQEu6Gqg8+38bSQJZx7WL+FJax3tfzkWjGEvMFrpaJ3k5crOuTvPNevDkUaEkgEALqLEKdWB4Qd
0yo/wYj/nsnqbrSVlV3W8NTH6uvtTRLPkekmmZAZgueAYeQizIaJsDYSVc5PKA7UT7AsjDMjb9Pj
7VGunY/PJwPoRzK7XPnnq0dk4tA7YDIMNBJerS9pQt3Gur+kWWOjWiUqqSBOWc2igSlbq9DH1Zdl
mX7c/o7rswWN8T+foZ5/xui7ndIXdn4KZRrkO7A7dlHcscfLW/C//vv/O8bEFbQN4NXId/JT7lVH
D8JXJC3mID1fWoRSXfUekdvV4TAS0cpAuWPq7UlPdkCUdYxFAONAKhL+Gqm6sWISEkEwqLOkjP31
7XW8vp//f1RrcraDyiwSO1PzkxkBhmzTndTIz52J7G4aI6HLE/JZDtP3HEbfpISa3HXXSTgiYWc0
b7c/5eqW/vUlE8tSIoDJscT8G6s9mRrZeke+k8S+LEtwGKFqI93D/1xarwvfZxE0VnbSQ69eDL2/
l90Xcb0U3WtoD++VhYy1aqxobrs9uYt3mKhGiKox0Tz9UUClzw22DQjjTAPn1ib5HNoK3f1luns0
FWZKcPCTrRIvUdMsl2ZCOxIK7YU/v/0FV7wrjUd8BC1pFEamFIiJYtdmDF3JqQjj70ZWPxiNvPAG
RAZuj3P5ruPH0+EkavjwN5F+Op9pAilfgnR8gTxBVEFvNPqPjhtru8Yg0+VpdgXTQR8KwQv4DSRT
gardyrdeD63xkFT1rrcCfS5BiQSqAkF5OqTpW2oMFJzCwV1VeqktbHQ77hz2K9bniI49AKvUGQk3
zr867kHmERLXkBR65lyTsnXqqfdyxZf3AWVarrBPkBT0dBMjCFBPtpFwqfAo6ipysg/4any0cMJD
kUd3JnQZPJJ7UPkPQDnawKaBjFw0qlf1Yc02oOnsSgVNShFUpo0Z9Uuen5A3+Kb/pKv+uLhtAVd8
Cp1R0NABnKJSJU/LnIpbNuiopPVJDpAus2HuT/Y0aaQ9tBHem8b2Kg10Ic1Wyj5s5a31pTu2/jnC
+WUoerME+xzvKZibJ3d8mUb0Z/dZfcoa9dj03mEMii00hMshMdYm7PeeQ6CUSsuoyH6447iTfOiq
6mgeRvomruJNlsLUoZT/HHrwWRw/EjEiPzvtby3TJrQym88KRsueBSpkWGYGn4wt7eJMvuNyLi1a
hQWDFmGRrxDA93OLzirJDgteJac0bRBva2XjFbRX8X57s6+YmQIOimWmTfry4WaVvt5akVqe1DIb
kBEyh/E5RvtrbQ6BENwZsm0L5nblwRtzZ5evDW1SKiOZ7hBfTVfTcl0167yyOoVdVa/ivG9WZlxF
T55ju9+CNvX2cPEhcVwgY3bHyV06Ux7HdJ8SpGoUmKfeXEcfomkLOT4pcJ+ihOSFm9iuo40FxOHO
LC99BkPhTQm3SA9TFjzfxqRToqbpuvikKijN+w9umG7SgTukCY63t/IyABEjQMXtANnn/TM5NEMO
jzRM8gjK5uO6z8k1mN/HSl50GRootrq9Pdrl7onRwFViNZ99gefzGuMESSyzQpDTSuaDZR4h4nwh
WYqaiod4QbtwI+le18rlDMkYQSWEzYjC0rRYARWjX0Fn5B6H2DnovZLPSnkPgiGZObW9a0r7zt5d
SWucDyjO6F9V8zqSQk1SfeCOmtWskGAYFuEoNdz+0RPUHnMe4IsmDN5x4byqwyBcZWmm3/HHlxZE
Nx3JRDjkKTyRyTr/CD3va0h4DOeoOuEc+esfBDxNTb+iEPS+vamX54KhAHiyrcAPLnqz9bGPW8Pv
3GPoJR8+D1Ggrb/Ru70zzJU4jnHArQraf9q4p7c1HrtzzMp2jxIUOJX+KoQKbWd8BHaz0vyRoKoQ
YtSQE8h3gBDiij6/WcTI4GVNgGs0X02ucDNW8j4XJmRq6YJuEjvR50gtb/0G6XbnR+uHj750j4L9
6rKS5QWHTgx50QU1kICw5BozclqU8MKm2ThqdLAEQdXt/buYHZ1sbB0hA/UaimwTF5AnhWn6w2ge
C+sdFUFvZhQpjN3JsIS3dhbK9gMyvQiIVG15Z+SLKTIy4F3iFJNMjzGluunyipx3HJtHraiOfuPo
J8UrhwXdO/fe/5fGA6EOLeNURwUPw4XxWHmHmFbXaEclRUFPicU26ogaysMOd5Arxu8BZSs1L+54
gwuPR16cXj2TyAhiFBhaz8+h0VVyKVmpdizi/ItmZwu1jF7UJv5apPqXIU3e8278uL2fF+lkyj8Q
sOJobY6JwGCfj+lZEolOpGAORvTdrPVZK/S2bOQ6dWWHwIsWoB6ZI2aGzGoSfchmjDTtY1d+5HT3
3v6UaTgivkQw2YkSLsil6e3Sar7tZjkUhaoWLvxkXLulcbo9xIW7/RyDGJ43niLalyeezrQLCDdj
Oz147Rd3OLTSIRBNJvERjweD55qc1cweDyJTdmdkdeIW/huZyUGhR7506pCiODMQp2adCwQZa5If
G6P5KuR0nfRpNNS5XHsbg3ydGnZw2N2jr7uytnh2odehka1Wp608DqA9UxXg+taN1k2gH6q8eLs9
Q2o5U7UMunZpS+K2Vgi6CH6muZ/OHONwqNDejH1vARnpvEUhLaM0juLLY+r424jG1yRDnciqd2Xk
LVQFXGDe/SpH/dnIho+gTB5TJdrEzq+MvzUawvDIL40aoVpS/THUfJ0H7iqpwzc98LeVmj6rUBIo
uZvOwr58hNbnpSo0xImd/kWX8t9OVKBd68wqH8LPskNPKiC1lj3Sj7PUhnT5+UEkhpRAX7l28z4G
zXxIferPjnnkwL96lTl3EBth9TZQVoJ8h15vnvBHUin+5pX5L6hzXzSjP9G+9BaN8GZbWrYo7S56
ktvYWptCsJc24NPgJeteH06V7Kxa3/4aRu4XfewWsKKsQr9aJJW+TYd6aasNij/1MsrdTZXLc6nI
jmUYf8R5tzR8P55LavoEv+f3Vi3fY8XfqhzKPM6ffWtYV4my7Ei4cUvsAyKKMS3yhR9nz1aUfENc
8QWxDkSmdSHunu+DOO3mSuS9EL3vHLk/5W7ymmburlQbdMyD4FnLrGNAzqMd9bWQPjK78l0zfQBr
gdGykqgpRvYzlZaVIagfpTidWXq/NMy6XOrJ+K1Wo8cadKulQSAFZcIjv4I6mGvth7JD8hFhzrTd
eKa2zc3uS6fkj4FV1bNUL9dJUMMC234P6dpG6t221xUycmooc28P+35sl2hRvUXhQCsEO+wZ5Gr6
ZNUFcN41OebgvEcocC6qsT1UDvI7jn9QXeOr7CsPqgnLK+KrsBA+SS2qsAihGVn/PtbZDkq4EFUu
fWFY1VquIyg9m50dDb+qHHFdOhH8ttmWIfAyx9npSfXSp+h20YxXQmIfVoir5cbKwLsowIfFpkkm
TNmutWv9Zodh67W6tDL0x3144RIzdudNZ0E8qs97NGSzDPEDIVDZ281bYNXf0lh5spz4wbLyJRdW
ObNTw0VyXVt1NmyUQ/Nz0PNfJA2+m1a6KFz1a18kf5Q02vid9Wts7OeB3NKMVoZtWLc2QmfBtlX1
p5zyqOFbiyp0Xx2jf4kAwiha/6WBKS6zUZgc0Yg0fEyhQO3OW5ddvs2yemVV9teC5cxqWjXarvwS
Ne6yD+gAQ+1o3pCmsEcHAnBJKIrFWwHolUrzxUF8fUFX7iYuum9I1lvxjO9emaEdznUbp6/by1ZJ
HrPCfKUIvW+DEK0sj75GbQ0Yu110VtgtUTetDRgjPeWUhUjPKoG/0TLnO+5cKMnVLZ0+sTOEgELS
Fl3CAipq/0Ua5HYjBw7qvB0itk2PTGDzTVazJzHJMkEENFfnEb8mkCJ0Ewh1aH/86KR+25PKRoAy
BjmoIpFb7IuCEx7zwZa7jCNjCcngIvPtRQjsBbZX8nPxzCewRPByK9SSe/oycfW+N8yBQO0041BB
P4Id5KDC1Pz3MNrzunUPpVUxhPtUxD/QNF+70V6TEHRKbEDSe+FLNY652o5LqfPnal8se+i3c7fa
iY/1rHZBuXZmmG9FWSAd025rrFVYRG16O8P5Vin6wrRCIWGJxMun/UTNgfzQmk+R8XpCdV4e1AV4
HV1qZ7mU/wQ88FjbwSIyoqVVh69yShvBJxOAKr9k0B4UJhrspnWM0OVI3HwVV/rKd79KjfK19NON
kmyGItxE2XCIQn3WgEypmo3LQGEWPdV5v1LLX6mBYNDwa4yDBxuIZacVm7hroa4Abh6txKqqxgFh
nJSEFNJxM8tF5G1w59oYLuK2p4mSfDtUvZn0R6gzi+VkjpGBBHxVLE0F6h/Oi9dkPIiR+rRmNigc
s7MXQpyeTRantAW2JAs9HrIBluZ9qdP6KTHdXeXDv9zAYa980NNLrGlQqfBXPWOU3h94Ang/MFeh
884qir/BwAptMT5PBd3qDfwXD2QiXCrRAZ6l4TrgEjICSwRT4nMFBsOv37soXRlmt7XQPuffuD0p
MTdZpcjLlmp0CnXyQGQw+DP1eyXXSx3kasaCSCF6xxZifeAm1fqtQzjVs446TTosmthVoR/PvCUp
WTiDuWRliDznNXAp2ZMOhuTuhQ8vWryXA7rAOHATLz1fWnkG4dFgocXhK+u8VtZijSrJFAYsNDy1
6neCZqsmayCu5IXJRVbFMEkbc8PLFm78E+5zJu09mlo+FzYj2cMRtBY5yZmYDnjj2WAh+Z6m5RN3
+8IqyjdPgaV2/JACNAiHSP/ZVdAqV+A0q6p7Cf1iqyNaLH5IC11uvVIBRLCDAvVVDtou762dkKoH
ijYi/1pJ8ZxyJ+uS/+RQLkgnNEJeYl4j4q516qNZ0FuFBxSn00LsQI7sh5KzGcXJ1q74gwg5jhZX
nfEYS+0hlqQH2ABmBraT9cbcG7OFEI+mrX/1eTaF45De+KBPD8+UxbXUCI3YoV4ItyL4JIDeCJ3N
RvmiRiDUWEmdqI/JZFU7i5r2tUBFGbruedo0syE8eBxW9l2c5ErTNy1iEVbv74S1Am2dcw/scref
FQQKcYrb7ZNXqUDru1GQWqUpyK3nmphHsYJgcxtm4SFq409nmXoNvLD4UMFyMYbiyyCrz8DFHh3/
Z4euqJmWAiokTrdiNWia+Qt624UlVkaySFDCLUoVKpBH4fNqr1nrtrRS2FjUi3/yJahEPjsdVfHm
h9DuFd8iVcNM4XvEkmiR9pP6+YPwnonzK1GydWTH29j8ZZlo0vPjzb7YOECXWn53wplXFI8wPXxQ
+RrXM1CSJkcR5z8VVoNsw0JYpOl2SyUofwhUk/dmcqjE70oH81HrflewZZgSKphFbu6U2D7w8XVR
bnN4u1rvx6DTxtAcdGHBdPzPzDCaGxGtHA0KZrSQ1a31XJuQymJxpo2IdP0kYyByx/WYdAumz6MU
kQgGHbn/OCpdXc6DQREuaayHrRqWK2RtBKmHvx0SbasF0X8hrphqWVlfW+VLkZoL1S8eFU5aIa+V
0nvuR+9DZTZ8T6wchYFqyJZ2+RK5Y5S05mL03IpfhDC68HFaiwSkjFZzXe3E4nDQ54UqQTANSTzL
YSrhU6mrc723Z1LTzCF3/7RtcWirjDu0V+dJar6yPFLhbUcfnne1haXeCZ4hnN3AE/UaOuZKz/yl
J0ukyQJlFoTZb3l8x7Gw5MkCgtF5QqVKt3+I4xFwA/wPPlPhUWnihfXRmAm3YxmEN8AxazimZTQz
eY+JFDvITC3pvoj5GDWBi5b+Eb8zt4c/huLvIHOjZzn52jTFI9TGm0JngChe90MCaauYc7L0Guep
cJ559T37iKWPib8zNPfFsBoPNEPzovr6O6RWyiKu3KfBafqFmxlQZjh/8jaT8Ive1zzr3sU9LtXd
O3VtLCPTT+IcBZBmjxoZMo1tz1lUgtWVHEYogofdfsAm2qjeJ56yo3tmrfColUxrSbv1BnbFcMEF
l3A5D8vQ9vallDw3Emq+SCUgeTzOK5EFcJsf0Pqjr1FF0P8XPtxb3XPthG9d3L6Al1q2SfEgRreT
cDmq6abLg71RjcuMd4qGaNKs05Bm7dtkSWDvz21gycTF3i/XlPaWPBwL3//cTnkkrFBKruNuI5ZM
3D1m03z4vfENka+HLucPNo73mjrDcy33T4bFk2lE5CM0mk1DNwy3UXuQSx+9eql6pR3pgAke0xLU
mjx+qbqiXaL39UIT6kY4OviVeCNoK8j3SW/GOy/vn8rWfe+gFvKc8Vft6utMQTvCjXkYjck46+Th
G7KkS66JTeV4cObkw24o0mfZq7fowK7TKtmIE5G51qpO45Pd5R+dlTw0nNck9/euW6yVSjuEIbeV
5n+t8FcdWPmuILPKIq4kzdpGqvOzy9xnj8fmEPhHqpdbtBfWle5+jzpKQI6CwAKdE6acI92MSREG
xTN01J7Vrj35Rv879lBf0JQ1tPUZn17OFT8+tWEh4lTCgbp9U3I7n9G8uEdLEGIayDcl/VsW6ifT
K8BSRPvP1RmCnYlmlhZJb5LR7lRYWueyq+01NBdSPfsKvmhpkrKoLX2N8EI3bxLzEf0MaqnFetTM
VTaOe7k0HhTCH0cuTuKuAi7+p/CKHemthSOFC90HQ6Fzy5fK8Mxr25u7ofdNmFI8yEsfU+m97MFM
wh1a7widzRp5WOjIYo9424oUUFGpc4e70s7spTgDevS9MJK5CHGR6gOXMZzAiuNa8/yo+soCpemk
+VkUzYzTjWS7cBLQ6y7MwVzInbEUDkcjntWGNV3H/Pl4lUv+TLDA1e9xbKxKgJEZj2gh/yahYE2D
CZdnRyE5xtekAyrKfI5wlMRSMkleRDj4ocIPi6u3fhKuRNwl8BCuDbQkosH+EWrKymJn5dZ8chNp
Rz1l7zTWOux6gCzKXPatZYCqkYuwSWUh8UroJX7PwAvwU+Wbm5koQlyOpNEcDMqViXLpdp/7eOcW
q25GZSvn/tqRmo0MBBcfMxNbKFbJsN6EU5bqT0WYWVQHGyfaiw8UPzxiJ5iBG7yYPJ9c/6fS88bv
wlmOpresoSCtfnSF/UrgPowhFEvxZ1Qpbun4iLCxsAcpC09Mn+eBCGgKr3+SSLYwI3YBBM9ShESj
Ki2LWF2LI8e/HnhDW7mEg35mdLGgPY8jJV8If1x66kIEbobezhvPX5T91uDRAKiY+t6H3QYzIW/J
ans5/fx9NTc5tknwhY/yinQn7tOkFwqmGAWqmYQPIyLg9AeJUIXFRoYdqDKEAgrmR2Arae1SLn/l
NGEgrkp9ite7TXW4mOfsOJeg7nwTN2/BP4kFELEMi+zq3ed1p3nBg1R+9/U/wkZz93tV5QKmt0PV
kDtqo0Xf6RieoQH2GdrXYnVSK5ojMZ6SB+2rfM3HCYV3lrTBlP4PS2exJLcSRNEvUoQYts09DPbY
zxuFUdSiFuvr37ltbzweaKkg4ebNrCxSylsP06+YkOtutjb2Q+DDBOURbAnhccvagXzKZiYmZAaM
aLXiAyvE5SAP7Vwhwm9SE4sdJHu31fqthXUQCWheoqOYqiAgHG/OFbeA2kiC3f2+Nm/SzDwxj4j9
dfHvLsZ1w7H5V1RkyPsd1/OejV43eXMn+ABltZxc2vlHXItzSb9mPf0ZAC+2ccwvxLXpZVdpH1g2
wWapmjt8lYm8hFQX5VTcM7Or2T5OMbU+ktv4Xn/JRkpPKaQ5zKSpNPiRdVk4QldSAavveR1TRHau
a7GFNNyZy3QHGHABVLJJY/VgNE/MiX87YkEHKTDs8Bz6+XMNHrsUNi2ePiNErJ0PQJXOx1a/XWJu
yzDMeAe+Quibej7aLdcbYHcU2xU+Jsr4aOOQKzJyUIm7MZxnFErCoZirGy57JwlPepY6M4zXH+2Y
HhWK2cxQEWTH96zeLVTMg5PWSMZe30cz98Yz9Xx9T9zhcXGc05jxRqICALYeIp2UsUVk9LqmIsXc
NYKAbRtvc5+Qhmvps/6LUApYcy9RYzf71DxNnnePjdQjvMncOpALBRf49tmHbaeH65o+XsDFioWJ
8yCUP/vedNS+sxDSKsn3lfkRwh+ytT7Hw3zncDdRXH0Q/3BJyEgyGmpLTourbXDwB4aZNQbnrqPd
TZa8+2V0uawkfXSIU1POssrYGP3rtedCoCY/3HC8/+aRLcjBiw3GvDR+DCFk65PDXX4dHkmgVIqs
1a+LZRtehp1GPfnpnX7HIeHtNZu+y9gw9LiItkVkHfP4YYUW1vY7hFVLdHkdOZFWEeFwU+gTOkwC
BmhNrIZK8vJLthyQH+kEX3L2SHZlaIt7G/whC6m/0i7rq1S0babbHfATdFfDJSb2SX7sYs5cWNbe
mRyEo4OKxuT7zQHhA4wi7MxuIAV9TeItdkhWrSY+o3UbM/qCUCvMiYZoi7Uca+uJpzrmfKhxX/yE
msxtjMiMa7GbUqyFbJ7/gdxRz3eMh89YaS0cM+BtRN00I7Xp1dfs/aDc4zyT6Q0dyPPPKZfu8Vc+
Pgzb6YKoiIZRA5iy7ZxgN/EqsoNG9RGaX02jexrc4SwagVFLB32zO5N+ED1iU2Kj56eOd2pCDlgp
eGqoapmhMO0Tr8H8cJOWGqsgkihqQejBKmrjG+5QxTpK3OW6ZECGxtnn9feG3W4bsDa8PD6RcTsk
OvgYS2rQqEjtYWjhtpVTQQrtNtnK/utJWZ+ygMFX2RnCaD5gwxYUVrAdosv97V0F7ZSCr4zF4XIl
nwVPgaekVJxgfJSXtnFm5fzGR3kxr9CbUDx37I9Jy/1QAEeNV3KLnYbT4Eqmy0FETZsRuRCt8KMO
e+cQFWO+GtPeK+i/GD+ohhJVY+b2e4N9l7OfK++VxM6+KPxTdAnu43DkONSfwe+JOuL30Uifcpz5
dTKB3f0mDGYU6HOaXXZcWIYL40IB9sRIg20brPD2zrbqu1M2vUtlZOEgZBb7esKUyuRwd/cxc6Ot
A2IJgUKXt7Wu91yq9mCYxiYnmWRU8z4jOqRjnWDR1RkeHAyMFFm4sek9GIP+QV0/gmF4qo2RqrnS
eLL95c4Ml6NL/iVnMrXbvPTpQEOutNw03MAgzdLCsS1DlP8nfdPvqZzaLZTfeT7T6R8ta30WL2f4
yKZzWAtzz06wPdz3vGcuDKlzWaoVboSNSbpvatzjdb/RMC2+38NBdpi75bmpLjS6vBlCFn1NvO3Y
pQ+CfGWcHJ2lhjhadoGRHgtoD857nO20f7kQW1RVuc1i+zFq+psnZPtZqZZTCYtwrX2awq82hHaU
vawisuj61tGbyy+ZzuVnjQdzuBaimt9YdWFkGOctTlGYT5ZCrs1Iw3uJpnldTyHth5qB2+iYVABK
kmUzvHXT4vVybPVN+bkFasKO2fFXuY+LW5ylfRB0dwWoNTWLXQurx0glVdr8cnmngnszxj6N4v3d
BYxBx4qzE6YbD/xlX6O7xAUC8mKAIeopIe0nZx9mL2bmc59FtaO0atexvkDGpgkO3LiKI/wTSmmK
5U4rn7nFK7YFLs+377jSfBMVxPj40av//a8lB8Rd3jQFeVXBdvmsDsR3IXJlR4VwqiHerll1xMS0
NISmMZ4smdG/oPiy+WUOIKtGOLplw9p7sEqFG26L+IEL83a8ih6kgPnLJruGO82hJqiQas7Z9cyT
qBd9hFeY3eHVNAfhNdx7gvzIrF+tepMF3kY75dkXLjk6BGJmEBR/bT5xLcQDbST3Jpeqm/1HB27l
CjPAjk9yEacAForySEi1gT6IpuoUswSmQ2TDZG9Lb/yIjerz2hYvM3feyawbLCxDiNr2HjxGK8VH
RMUpum03T0c9BzTKT+j4pH2K4Zyiy09FSBj9BgpJsG9pskPFvXKCFBY5DXzuUXCMRqb7kNhBJp65
iLmHlKY9wxvWiNKlvSbZuxy1n05V0e9riE+RliO0efqVDkooePcoxllLzyjZvzz9WgGSBE4rIh+Q
NfMF6nCNySxDi9+ukDu0k1rPRyE+DmHcDBxBF9ID8Odfonyurvy90svHs0if+T/4AJUA5fTH7K1T
H6LFiDhyLTyiEOsSx+83GJ7QVrYLN8SARVke3Tw8KEYSyGkozgPRm3l/i4huJgZTE3vTfiB4Z3AS
OLUTg/s7CS1Iz+i2WgBWl0Nnfxd0YL1FQAsUhH36FqCS3LV0cKGeXf+DHlwraTtJjDA7uC5tsbhe
va2ZdZuQNKB1PsAC2lPKtbqv4K0yZ2OsH2wiiyAsiDoKXQnTgmBt1rUOX/g10UdXZwJ/rI5rP7aA
OzHcHAWFI369DsTQPzT9NSWtQjl1Hi2HkVlpUEJcJl0hxIsaBaDZJZE9fOf82PaaAzhZJl4o9b8C
kTuHsiIWWe5UnGtufaB0mLQMHEfHkSOuT4EXE7lF+8ATmtTeS87WS7B3e2NLTKVZmE1wJxUTR7wM
3rEA/+AusR59657ymGHERFeE83of2idx6bgRfgjvrdx9UBAh30U8cyUxgDw5RPfdDS4lymuARRUp
I78KJP0me03SfgPDQbfwD7d0nir602mQ0bIKCwiF8kyUe+TCDpkMRA4Akk+wZGw/HsI23K05uY+z
0ZwGVlxOb3AnhQdWbInSxTJ9Gx0KZxEh8b++rpn/5NPSAxMXdeGeTWbHusF/8E1jV2efJa43MEAn
ONbdWF5z3EkxUh1Qp586x3uZyHyHNO/SsCwimFboGoSYYLS92DhWxh9Fg5ql01+OXRE8CU4IvqrN
1+pOh3EO9pT3bSXKCgc96mq8V3IFjMpYr1z5nR6MtrkLSEYIkSNHjYAOgmQFufIqRVo81s1/pVPf
eR53mcXRsWlNemoBmbnYUj6Hv1IhgNaqHrk+NCbKKh3s6vUpVeed2xLLyVaJtx8c6wyAvDRfLvUf
f4m2NYZ7hf6ROULpPMIt17ncr4hJMSYk+Zb9LSoAV5gll5SjOCidfhys7Vm7vcLEwEQ0BAmGiwCQ
SpR+QEKv3C56nRyEfAgfzLJ65jTQSTBhpphg9r0HrVfDjdNYFaOCHrnAx5rdL7ZnIccpFgxLo1ie
L6HExfjAPSMRuHC0z7p6JwWfxUTgSQI0mUjzBPZ2ZueGJjyo89jIhCsjOQ7QVsBZkCvDTd0/km6N
nGiOK6c2js8dGt1v08+3VQdfiCuzCvAT+/1PdB3oRkSr7CFmCEv7g34vGIQPjvsXxsV/QpyRSG6e
inBWy7uaj/I/1CSzPvr8uZuhGm9tAfkpLo4B8Z9hDLZLlyCzM9FHum/rFxlEfjMhQR5cXQOokB7F
k3MQsLuxSNYbNZA7hiKwC49iZ0SoQX1rg2gOxb7wAMT5sySUR/F3S859rrewuiVvID8hN45i6Fs9
Vg4JzeYngbA+UZQCdj4ipM7AcUzitXhU3b3zxjEtNtd8QrAh9pUdGja9lR8Hjnv3NcHE+MZne+pf
AhdfSSRDdQW4VsNh8k1R3Xt2vw1QSSNhcjCggJSSTNd0PeE0LnAw/YT/8A0KMz6x6wwAU4df41+R
JjwIdWJn5TIx4UNRcHVWddAmSGhYHwvIJ2hb0JFVwIGwS5uIpTfGN7fyDyZrINCjJceZ3TgZ5jOg
9ygkwEWP53dlQDY8OguemdwtzPkM5oAlVr9LnILgdxpdt2v9zNCJu31SMcN3D8sHugALs0AKMpSR
ZgwhLTqz6b4FRyDZCTUpLYY+aD8VrFEU5FzT+UWUzPB9cKNnx423Y/WVLPpwkxikX1aT75WiuMVQ
hFdAL5D9nYCDi5ohkO74X0ldgHiMNXliECxKw/HkpP7S48eKt1Ld5uufOosxYaW0QAGTRy4hg/Rl
XGNtl2C0gKeTPHBJ3Tbk9kiJBnNCLCSVdjCfsLK399qfCi4EbKb0xAMyJzoNwFnZ/HmwKcr1T1TJ
H1c42vI6cEluvuP+4y1r3dvxA/SI8pryZuqG3ObGiXnI8WHJZOqj5fLI2IUp4FnMC8fRIA2GmmKN
1zYKdtyx3CKSGDP5KILwGUnGOMk18wlGFDvpMcmqO3bKMI6SR8kvu1yFLwCLZP0WYtgFT0RopsOr
omSuZZPCyDKI7sCetJG5CRJuizOVsULo5MeXSQtirvORRZv8ANtn3MIHkAR/IocinavHdltNfzj3
teNqdeBMwhgO8hUJvItalCrwqtk2Y3jFul4h6LL4XigaTeQLa4IKoF1InsUDtUB8p31BhvktP/8n
cJJ2JU75FqkMUDjX6gT/+Hv3FtwrKBVCugTug+wz+8hYaSG167Mffx+k4fBgJfJ4r8dVmsxPQA5w
rcFJBNzYOfi0LnI4JJCSbMGr+cHHRBXZULy1BAs5BQNILsdtTlIak2x+A0WBFKMrvGdIU+7d+/Ad
/+GvijOKCOhnRq9dSsGgeTK5ADsib5lTfLySRv2H4Z2rs/EL8Er/wWmQvaRYlJuElmHKiRRPlAyi
T4u1bicqSRokhXWVQrJYQgJaOhZFRBfGXLhMXgbIDBOCWiqoWvFKPA9oiYVrKU+w8H92VSmFLnAF
3Sgpx01oF2/GBt5ttD8hiTxTNpVZptS3jctdPmfnIiDXTNMXq/mNA+MpXkNMjxi1pcXxv5sNI4Xz
NPpfHFJzxMVQJIji72IEPSSk/6sDQ2SgwlyUvh6vNeYS/VnLeM/xnr2sMxum0DCGOsiT5U7xe5/f
g3OOMFHoQ0v2TBrI7EcfXghvgq5l9qAgPsF/N5SyAMNYwFtX29EOd/Kd0subXxHu11OvZBOMyCFl
6Hf/seoKLi4gutT6aAlYVwyGCAGUTtymz9ozIzV91SanoXlUSkGxuUxQ1LOn+DbKsfCw/mdZNe2K
3CBAoJ6D3Uhh0a2nezwceF1CnuqyQjgRwa11+bByaCIFH3MxPPsUxJ/M5rEmPMG94R43Cg/xNRhx
F+vBVAGe/IsdMq0fJnfv8XZRx8LzBKs2tRmybhxW2xL98D72K4nYy5Tr5aP+xeU6Y+qV+CkGQs9C
+lQmY5Tvctc8DRlQwChwwYDyctpOPa1i+uFU2tl2ql4lAWGpZsVsQAzMZjyyj/FAkMEiQ8Qp2w3c
Bi+jviw/ZQtadv6QT7Ejkd0cxA7oUXW3l/PXRyIyWKie2CRRneCQy1wRqJX/3LqA3Y0XNySG8+VF
SnIDoVV2EgSimGsjuAmwozkf25O9XClkg0UIsGl/pZcpIo03c8QioE+x87zSi1kFKwpCmbzvo3ss
qlxWP585SklZa7phaBI7QGDTnjnLzPnEW+AjW6nfi3q+cmswE2Y7ZYHWYdNY+dYy+6138RVGy/Bh
R5jFvex5bFVbv6hpSRCflXoGJzAz2QIApcjIAPeinE5cA2LMJ+zvQEKABcf4V3AFGiZeBtJNLBdi
Uv9D4UyTW5a3wgTt32QRekSoxLAwDRV1g7yF3p9UJ9zMF1/0rAnLovqh2e8feIREky9T9YBws92T
9VlRyPCdCQJFRTVKWP+5+L8TV/QofOICdfxiOol5Zl7YHT6kFUaGVic/6u/+ioPn4FIu9uEW/0/F
Tp4GKdGAgfMQcVpheQiqJdCqhvqNzPypmE7kgmI0hYMznC5zEgWG71FnXzacII3kcJtRDTSc2EA9
wXuQzg/+IpKSUpUqW/cd7kGzYUAss2pj8kfu1NQDmZVgQJW6OyYuFIreKCqAZGArGeW/tVMuRdxR
45v3Vf5VEUvEWXMLjZeZFXoU5ODTDIGP8S+vE2fDFNnwrWwVIJAvpMAGv9rJg6S8SehXlY8f9PC5
KQ5jwgd5RntjJlFZjDfPkn1fgk/51d7yA6QfO8EHtS8428bbWkb0muRUWPofIRnkWsnwhfvSHk2q
QqLlr85za+Axty7SVTFjsCALijDnfxWCheF9iV1tiZVD+qw7SXMcIkuWWbARWeBPoIkLS1DwX4wg
zx2gVsxEmym9u6XlMOxI3d/RSydlcxix+AOnA64q9EaqR7feGuAcd2xO1MncmDp5RaAffoxbDPv6
FwZNy+k/Mlf+I+3hfOUdFij2461//U7++eqdJTbaMDQARYB3P3FHmXIStyIfuCs+LsVPWaZO/nKk
DSFEHM45FDUFBMtVqIRSTTQZLd38wHmO+8F2sLxHp2ufVXFlZuvLLZ0R9M9Vb24qavQSZ/wiF9Zz
iwWS99dAapjyLFIoAjnyjioyWor6hOeXuREZxSJwJ9JGWTAEUgzSgkMGH9+saj9Rsupx3nw68pl+
MDcNMTtpCB5GW40DNTFYxd+KnouAy6ObLwKu6LSi9WF2PoDY0SW/4y0sDAaKf01iafjYpJ8/oTU+
lgQzILWRkECHbqMcPAeqLp6G5Znl1lag0CiPML8GDBKGNsZiCdiiKPwR+8xvMMfKaLX2WViOl422
+exiA/ivEgAR8+O/iTmfBd+dcAbGjk+Kk5i9KDVhXcYjMy+zh1kDIwqtIQ38z/G6nQN8ZAmiPH0Y
YsoP7ZNqJXi76V2OQeg+1nZyN1MNJqsngoE33nJr3v1fn0XzLrnQFrJrjGD3cHQi9q95fSDfso79
ucIxiRJPS1AcTiGirHQ9rnH9ckm647pGGw67nIUtpP7ijwWnbDASsGYvfWIr4Gi1y2JkvVdqToi6
WHCsdD6cJQX11TkgkW57wQJ5Bw2BX5JYIyAyarJV6Uiy+1ncgAcWXq9QRmSHkK9qbDiUcML8FVaP
uaDq6l8A6QzTHTdU3fwb+4ZNZDHl/hXfS+VZLSHHf+o7DsFbS54BeZPO8rchxioGkhCNtw63z/Bs
OWzKjrWxQ3W5j8L8MbiUp6RONiuERR9w0xSmhujuJnwZR4GHz5NzvU8qjo8PP9c8posif/9FUqYI
BoIBXVPgq7DtH6wNKfoYMnJ5gOELPZvWpngYKu/31V2+tjYVK/PlrvOdoyIEVlAiGQXLNxsbVVyt
g+gij4oDtdxTMsWF7k+DXwoOZKgQDzu2sAsdt2/7pESJ7xbjd5yb99J5QtdwzSi0+dyRG6jN9AY6
uuU4QT7EJ9GjNwR9UKCjaTIhNlPWRLDaXw9O3t5SEGyPTV5AKdqe5t5co0sz/md0JSCv23i/ZXE8
mEH5NK5P3LoOEMDONlH4idhT20OCRMRGYfzgO3IZHdbd8HshO7Y0NdOn2uYwzfVHbo4b16QymsI2
Bi9QgBpyp/qByJ695AMyzlpQbBwejp78W1HsouBuDyODjFrLcyecnmEoupYCddFHbmSmdRbS4Y95
MK6MCEZGvXWGX1ICfRDXlQLVBXfkdPjTOv9VUReHIjNcDOh7BJhVzRXDIRHB528BEl//2nXJI26Z
Py76nFozBZ/fjXU9s+IOsY5j7wuqQgIYi9vLMWTwXjloQv6Guu24gWu+LbCMy99Il3loSO30SRlw
cDYyKevEtK/OdgAzJ9lPfiY6026nO1VyiMPEQsg1U4EEQMY+ICcMLONlqotQgKBEv0JxJFikKftt
geZvdsZ0d0MXbSOfzu6Xn7PvfnDX3qlxfjpUaUggjYK7667fp/gd903uCzN+q2bTWuAMFAnJ1nTt
biLrJnpPIiJ2oQ0upw4mS1rik0a1KGFvIuK9n8NyFakHpJ6tzxS5magbTzeiW0SVWAS67ipaTaae
9XG9/EGFQgz8Zs/Zan7KEzg/wKmcG++H4ZdPoZHRduIUBCuoNORsTNueKl2eLqZOUqFYAiqfpxfm
LS9Q0ZuvTiie+8kElPrg2fxh1ldnokzeIiCjV5OfVlSonCRrbvfBAzoy21+4l5N82FchNhHtYlCW
/kXbScczRZocmrSmo+GBnUYOnHHSrbkTRucpZnA2rwtjddobIufdDaVKTj+qpClFxMW7yj5GZMW0
z1o8SeRf/MjWtOXdvwSW5F8RB58UPUWXCcWjt0XkrJQyucqhcu3KTvq+Rr5szF+tY9DcA8i0RaZd
4ytnZmhaavzgUcX8Q0UWSH4Sju8uSTVxb1pKZDnIXgBYuGk+LW2++sMhjp6ECnpqfZS2BGLKa1YG
VDfahyZP7jHqqyN6gHyPPYUxcBrm6u9kbTG6fILHKWwd7PibarQ6BzoYHF6pSuIaVOIZ29U6EScb
S7qT7+WCBBJL/Bq8rY8UQX/McQBaCU0ZrSdZzpLzJzUE2Fw/xySfWcYGogWZkUMS7acPsC4KRjUj
ucbWfJKRZTFVW3ilRTi34txKXW7HG7DOPD26GNvRcR/YbmXe8vlbmR3D9NdsREcx5sO8kp1+5/U8
p+S0nzCe3CSQkocFEKt84cTohi4Du9D/UV+qFw+kaEQ7t6gecGiYFxv51SOQyX9D0mP+PkI52zzw
9tK8kPAV21Wz6raot+oGmGzv7NpMnPWoLnD5mL8pMZ5YMp4JVYt56eACIg7BYGgxI3qH9PxmaMyn
mmIWQV6JFcEgBzpI0+RbQQUOQljPYWO9LnP/7nBMYGObaL6CNttfvwZl/3C9Rk+xG/+oioTcIfWK
4XB5IfP/sgYWs1oMOD0OwY29/63o0Fynyd/tLP7C+WRS0/NhdqdHOc7aic7usn6l2Okgk5cnFhkS
zmHS+/LRi6bjmmfn+pLzXFrRxdO7WyzPbbtwlzUcl6oDWq5BIV63AZLee09IG5bWVkvmut15WoNi
07v+rub5ZTQcmy78cQmKL21x+Upr+qMxlneJNf8XW/En27heNuUFd+iY3bNTrSdzNJ/GYok2M70l
NwNlrlQFcMDgWmdUfqztfqqxjkWY7qk2OoNZRVQpZ8YWdH35ijJZ11+zOT64S3/hlJV337XZkaBg
XjBr/TIcLnNpAsCdfUOF2jh+xJksV/4DYebTcW4/yx0qGL7Mb71vUYkaYkgI2iCQ0FqOkB1nOhGs
Tb1TkGMUlUnwkJ74c9lJ7ToNjOlTmgTnyXRfxjLd35w1IbDYRPE/eUzABvWzfsF4mBj3taTGq/fO
tf2nNehARXgYTpyaK+GRMyN8Iw02edNr2Cz/RS7Qw6RsbbZ3QXX9mnFq42qP7+RNtW89CW0CnIlz
Z36ZfYfYDyfvv4J2xXnFkQnYm3GgdGHhJCTWh3W7enVwlF/Cyii1217ABkzWwKGismsbHZI8/ZSk
nKFEt8fleqd5KiuYTdZ/0pBuMsCOfxTAl3BMSfG940xb2akSG/+O5WW77kAKHrefjDZp0+5eHC4F
+Z+cLAJ2cTqUqDDhGHDtfC7X8R79U5kYBVLIwvracrxZiF1YQtyULFc7e6daxzvRNXMaRXOkxXpQ
fnO8Zm8ledEaWDJxB4M6KqxW8GDb+R+/6s6B1XxXYfI6elxuYxb7nNO0LcgrLKmDCvyfiSoLGzaf
+tp4uBifsEwFmzym6Wcj86lrMx5l5ZQG6vPgjhJ4heYylP7F2Til0RxKqgZVpzE0VGQxuLJZHhlq
tYznouKoBUwc36qoTZyZSHpVXTBxWuqabghP2+xTI085iFjSE3vcZghDBJ8kbwnu0Z4V5E10ZE2F
MgpHcc2MVDl3KaCOh0iaJzIi07zcX7LLU99MoBiPYbnvRTu/mHCrovAE6xTDruRF5UsMjoRgmPCQ
hU2nX2oC2inai5fB2EoRAipayMqZU3MreEDmlJGVsSMd30OHRut4xwQDbLu2JvXu+wtVHfhkH0Q8
de0Xk06lYpiCtfxlWzOlyZfqR8h9PSq/oa7jLsEr/0ul1G60VzoQLwQYpv/xTvtF+iQIrh+XiSPh
AxmCw0gP+Xx8ayjuwdUergllH+sXUhEjRWgplzn467RTvjbu/V3scwdyEgPel8rP0AeEgZYJ4AJq
klsKiURbZWssGtPNuPG82amySkK46GwsZ/RZIkbUj81PUVhaOH3VptKD4ll+eHIzxBRGrq+/U5N5
6q7pPYEeEnu6FreUCpGd6hTC3vQ3QZX1UrOhSz77QXg3cNaRxYhDLvfr6k8spFkUL2E//DHsH0PG
xs3teKDkSxz8EKPlQ/TGqq9RdqA4s7oQQ8SnFXO642sa9Gfyx1oD3uFRqSEyqyvvxGLrHaEVf7Hq
6iG8xr/dlqb/ZVPS07w4C7BIKGmXwXGD+DQhYql/UrEBT1L9Ll/0nd5irme+6DutdEEb6dWZhZaQ
TS2HnDAIhE9o9/liXi1zV1ne8faa0t4v06eEa/90goRI8xJdOXTSDHdu7m4Hq6GX18Gk7IDb4gTM
dR7U6aZzF5ecPIrINC73Xe4eau+OVgHirXU3WhYP59ihrgaVjcPlXp8wTM6qT/7I0cxfWH+3948S
1Xh9TILudt5Sn4ILOuosQl5SPZctmqLioaIxqaCqP1R8pKUZp/R65ySdNimN/ZMDE4KJteNm9xc6
aXIe/LV+b/acVS0hclgK11TpevpYcCmvSkUorOGssp9gO7XSLNGQgUrS4SeS8G/FfcsQAaQ1dXBw
zRM4QtBD1RnaU7/4sVxLiC/Krnv6MHhpsuMez3cs+0GGni2gpnSns/IqVMmb7q1rm3QTeNPLRKmO
gkfqdBi4uHhug9+X9fp4C+nRCUZtjcGr1zWPHD17VPZSEnSZm71bdAdjyo44GJtgyh/2jed/MUJI
/mY8J7ENL30t7uOx2ivBkrGWXXfusen0zJIfVxJJWkhPKoU/Sj7Jn4VfGY4cj0mmStARf1tGHr59
/OL585Eixr0z87Yu2ife8KxgJW6g76Gbw9mgqq3aDX560CYwfCSo97yzz1lgnk7xp2SScJJtViTJ
sDClqnoR0cd341BIpvkY1plVUTkiwJe04HZAzm+V2eCgsS1vZVluPOw6eKrQyt+F0idC0JuRMJ+q
7g/QHbsatsE3QbC/20g04xiG+ETKuVaMHDwcZW+MXglau8z2Pe9hvxmuWefPDIZv4qKld9Db31yC
Zbomgfw5Yv+D9eAW1ByPHKwfJtIHyb7o/Hhj5o9KsCBihd/tu4akyt/rNfVT7SFAn9Xo/Pp27nVq
20AhMUPR1Av/Fmtk+bqPSIZndXNg0Uw//onbYkTZdXnTiUmri85ZU87bueuo6qs4L0hhMZSoZwmv
T6xSPdXHAdG+4inWKwnqPDwTK/yzKZ6X/DebX5gXq+FymwKRA7ug4xDQ6G3zc+SjceOwsNZr18YU
gc9HgumqyffXAf4Q88SH2UNpptLY7Blh2F/kAhkcE8BB++V++d1FZZRJ1frKtFc6KQxbV/QDTWZL
mSkKZZsk22XFVwrxEbypqaHv1u6utTj7LWau4XgKWYqueJ8BTFKCtSFSsqkBzC/BK7XKRZB+cJFX
dxdVwz1uw4fhYFY6sqlwUoWzKgfP6PhO5MuqRxybbZqE6vKIK1gm561JmhccMNdwfqUfOYcVGkLD
sfpkNTalRRP3MCQUUGXZr4bmFNR4TUSERrbnCCWD9a4KlmjaEtQNPnFKGmId4wIaxOvVrsfJgiV4
MznsCV9Ca4zGcQ+K3l0MgtEaxunSG+k2pq+H9HQsIPxKV8JMDdZregnO7PuHj3WTSph0OOnZZFG1
1hQ9KGPglpAu17E+J253NwQRebjauUtsjm1k1s+kZG5rTHMV56Xrg2iT9R5EXRKRislD666avMcQ
en1Jl/oTF29T/5ZNP6TMV2+mdCzJx0cNWa12PEJMDtVxohrBrBYu87ATosoyXsBSdpvteu6foEkO
x5Dowc15eOdzW1cgAWeCaqHYvTeHVyvL9u5iDY9Tkv7O6TH7HTrSO7kxpcC10+9II1EbEft3VzJF
Xmd98/ESCpxtOzOOwTz0W2uGulnb+ZH+pM8itaZLQXCb4UETP5q20TXem0Q9aQs2mdf4fR3zP8MQ
HLL2csAQ7y2OH8yz8WuI6mATYKr1iQA3uSY0ZlltcmKlSeOiyvvw7O5tMUv6DnCIaWtF8715CZ6n
MqTA2bx8cozwTChGoQ8UVZ4Wdz2k6y42E05STdGf3G4ebjw5WhXOxaGobKrSR6re29PE8VVuvabj
vBFGRE7pnblWRyOL6ehQ5VtS4q9JMzTbJh3fIy7d3lSefSCYP176kVpvOymgy5fHtODi74tVfKZz
93HxyoNLxV0+uugiQPmRs6VnLmh2tlkWcJCenCu0PTaZE/IiJroW1kU322L9SvS2LcYIfpzCd7LA
dKcAuFK43dKlBzxgcogJZvvGpgnYLzhrSGiBOX+kQd4UBQ9tT0K6cHVYIOMxjW9/wX6pfkqfuDZc
8TIuh2C0n5TdI2U4xMlhpQRFVsLk2L3Kx1V3FgDMReq7q/2MLRQxNvjJwY/O9EDeqYfI4LZfuHr6
TmUxBnidV+adReNbH3s+ctgN21Nw6peTQbKmbr/eK9yxnfmFpMI1rh9WVWxwWxcuTdXHq38YOMUB
E2Zdo023Woe0Hm/Ar/K8oxKb5hw85OWwW6HkVPffTdENtYofVz7dS+mIa3E4kC2g+Bp0XD0MxKlg
IKIYFuJG9fm0VAeboWP6AjBxm/+u1GsW8wI9RKk9wSSU59ZtkhOk00x1vpJWzCGOgRI0TaTenbUN
u2fmHK/pMR9ta1M23muX39f8StWyUfXhdtaeErmGAz0dQIAhYHMrj3KXriOT6O14uhvNT1c2TbxU
l/3ICGvEjIIOc+posyb5liVAdM76hd8b/BhrhslXXC1SSlHQygFL5y8YoyHSAZ71kMD0wt3ythub
TSXOkO/r1nnM1e4kpwrob+2RKoVJMsYq80lfQScxoc6FrbaIllTHKxkifCDm/aMSHvlUSS1HU7Of
cEPppboHYkZwED5zFY0S+OOvlIIOyzWZ12MQjL+BT/cKGuXsKzJZPg7Aj+ejnBIOQ6R1BWZbi1K9
jLlmgehCQSraQnxrJOVLYdR36cJNT7IixfAzdhETTq8wFplK/pCiJb5hhRuLlhCpQVzPYQzsPFnf
tp7eR+p/uz9ClwqBFeJKy8TvMYJLPt04AOI25XOXdX1cfQoelmXfpO4zPyqi6pReBrot+S2sLshl
WIz7KEl0GveLR0RYePYuujrfjMu1OYTDcL+U9sfVHY4ePrP0aTdgJp9yM/mBWf4QD9F3w26Zhut2
sq8JZIiTHDxO8e8c7Ntotl8ye/nmoTMdlYuRZ6L95h/8GUXz/k12OpG3k2W/9xjqNZs+x31/NyTZ
Y11yhlvjNrrL56yYXq2Ag7pWVT0lA9dD9l1wTwXYB7pDP6Ku/C+4jHRKdQ7BkP0SzhszOsXGJSeN
YvvIhboHI4bQt5OXxOv+pHNN87aR3pUZBqMLMnMzee3Zc8bD5IThiwrAupJj0r6NNDW0gbBr+gGG
sCI258VBro9zGH+9LFa5ydqZrvfOwbBp09JY9mF2LGq4g6rvqVUxn7Hn4edCCkm0tdQdMhD6xXGE
MHlLHPsjN+htVmWTuUndONj3SiGE6xvhJv18KOMNC+t30NH0q048qloZ72Lk7qaa2oegCspdVSAG
fVjAGxi4H66hMUNqklb7SXZ3ycddE3p3/cAxp2v7TueKLzdK0IsPzupzKKOkMH1ZPgV0vN5wp2K7
G1Ybg68+bzkmzHmY2vrIxbUHGpe4m9RbZprCuPNdPJXmHTejJRCqlLeSAXft/DxyZG3reMGhbhJG
WlPtbcZod8jRpCrh5EVY70O4idohs90PCU2VoqPfGXd2YT+EUf1Yd5evNuFxG/gcfPayzWh5Z2iu
7VpML9cihEQuZypeu8d0cM//k3ReW5HjUBT9Iq3lHF4rR6DI8OJF041zki2nr58t5mWYGQqXbUk3
nnuO/lnVPeVJMt0gugT1dLb7KlxbIxLC2mwME2BXKzpNIdj91D7mHGNZwW3hkekSsQ6wrDREuV5B
rxGvsVD1UIWH6Edw8OeWHrkaXuZ+plwTHFwKTsxtX4MgfvMGA+Ic2ZZbO2v3kZ/8pcd6J83o2FX9
ZUb4HW0Bml7hdunlKekV7yk+2gRvgrIzAco9ijaHLrEG8CICNJrE6PrJKrfnc+nBU+SaT3FgnX3I
3xKEK7ZdAmmNM6j1FKAnpK2yXsgkBFduxMsGuzNTRRB/ajpXjgTWqZzpmHTLbqJGLzhWJs0KxICu
EXxzPSlEyXg0/TLGVChD16o62SYtVMbsOwcy9CF6aYoLOM6upG7gky7a8pGK8rV1FH2A4ZgWNb0o
6F9WUa9OruU+km6bMcIlDgKPdnutaTibBnt1GNtzrFu7c6I+u6SF35iBXsIqB1pR2LQaCCKjo5nd
DzohaaODjKf1EvfvIA5r6Ejh6ZnBaw6FXFFkOoWJOIixuHO97AfHTleVkVjdmDELY18y5mbU8yUy
0Rmv+uqfHGN4RHlTfpnp0kD0ohyr3VgOU6120q2jFu2salD/8nJ40FuzmfJb2Hjxp0ZB60bVRI91
naftk9mkGB1Ql731DX/WKYuyPTR+jHJ6BKqkX3oTFVNqHkqP+a0uNhwcvPlPlcZLi/O3VfG80ODs
6+C5w3CmEYwaPROqjGzlTUNdxirzszCm51hkFOfhiCLkM23QOMBNdWiWwe5V4NGiOYWm3t5Uqqdn
bhKmmWpbiQYoGxFPIexu08Tmuy78q5I5iCjxhrVlF39Hwy52+rvLwYzXle3pJ8uTrcWjRSng+hFY
Qe0X1rpT8fDWSKZm7b6EXqLsDoPvXkyvBp/oO3Ln1dMVVppd3FLFCgm+KCnDz7bYap/kTbdVnnvW
5jVH7V73mn4Xl/4MTF/rYpQgT0iq3Kg4TbmctzKNkl1IzSFy5EnBXLe1SfVXkwWTz9wfFsd3z9MA
7Yg/R986lwimwtxGnaV2tTW8xE7xIkBKrEYpKBiOLEg9OvgdSgbJbK+nMT4OZKbOAuXLNH6nKnio
azC3MkfoLlwqY61dSm0EV73s0nAZuo/e0nz5o/VaV8MwH9IgBwOkvHGdDibTYK3VAzCJlr+RtCGg
pBqqrPJFn/rRrx7InWB+GIJ7BDfCbWirH5RJW4hDrNGnqS/ibQpt4j8dy3lWMB1LG9D/aGRnN213
QT8cByR6+qFnAfONniaZOo7aSGXzt/Bh+TT60pfGqIlWqANuraKnJNXJcDLWoYDs+hD4gwmjpHRa
3YiE6BgJqDa+9xc4VAockiG9I110ahy83Z0U3Q7xC4CogTlR1eytTZ6VL70Myg0Jlt4Ku1RwkSVQ
6R/XssUHdUhDbksHssxgCBjewXy1ZgC0gjqcbCMoYhZmOZyBSQm+k223rzBOBo88AtL05yRYOTOO
F2Ip0Cht+jwlIQV3GN+S1L4r5HAzB7FdZPPAzM+LQExxiu1V0A6vrbKBrdrbxK3ESkDEtUbA8F+c
USLX7fCSQbz3uvsBOw4H+K4HgUQ/e6ZLixFYmYwrp13+5fkQCBG95mMABJVpAJGnupvE7qz07Enn
Z1ALAD2zOPRZZ/+YDV6akKwuoY9QyROQGP0wRfpSZBQFVIV4yUQtZNRZkqN2yqUNVSET0lnHtGyv
Im42aWKf6G7dexG8WdAyMZqY1KCPzOjeDt/Gsb5zRQ8gHWCMax+WoD5lEqy88NYRR7uOKDsQ2dds
UPqyNzcUnHuoC7kNm3C4kcZJGVp5KzpXqk3ue+HYL1Vng8lOp11b2AziQukZytpgDn+H1PaOH8tI
X0a/65zGo6zqdQlNMlz0AXK9hRlv4W99liX9zy4ET99R7egCuqSimeF9GBF4yuxk64lrJAvyF6Ik
6Rw7WD8L+ym3c6woTcOW1L+AImwan/hEu7Ar+VmI6mEy371FfXMfNdppHKK1k6p7j1fJFE95byJ7
Ko0cmhN7HYTRtmnUpvWAh7ck7bH97dsPdWKu56Z5KLtwj/ShZD0rKyffxDQOVnFxBZkPuYnVPRTN
vC9DctDqfeCb3OWtm6G94tlbCCqyzr8usIp6ciAAQqvCMQ/VaFGqEXoH7NEKQWEBJisB4WAGTeNS
rhv5uJTZwdf5x3xtQyJpH46x3dh864fnx+TehZlx3w+ETWJhSg3OFUpTPTln6b6GxnjIXHTGRMXs
QYmSk2tQK5+df3NLDFlDGYVNnMf6bA/TVtX+WpovE5aqc+VlDmeMW7KLvWErmGeNhQnPDUS71nJG
s3rXJP26mmZ0vnoPLmZoYGEXtA95epwGecqRctA32IWpszVEvaWd+RB23h7j/PtquEMJ3EnzhLYm
lroAwyteGpy6mz5E5fiE8nZfX13pbHtCQTMXhzTW01LzSlFAT0bCI+o2eEEQWd4mbEx2QHocA2cm
HfRfjEHQ3sj+KjB7SBneGrPdKSj6VoX9OEeToALm/0X3BJgP8ZwBpRshvi+bezcR24jnNZjBwtuu
2ihezy1sdNbWwaJbtKP1PumXec+iNEPG8BythRByAMUB7NVbCvi2sTKoZQ+xocjfvTVVQGL+hcGW
HLJX4MhGHsM1K81va9CJzWcZELSEJSWcxNk3g3wh6P4k62Eqb0En5i4No+cq8+E1rL7iIabkqski
5Zo9KcJht0QFZ56mSgbNMhVvUcMXAbfe5GNrnwKKmFWLm2J2iMYGr7XNk33fU8fx7PuimSo2Utcc
oowOfm/e6Eh8TvNYbFGpfO91mOZX7jkRDNYtEZPQ8W3KE4a8fWrj+CyrPjqJcyuz/KP2/W0OoZ9r
j6dS1duuch6Wsdo3qkLeeYbtNTwh8PlsVd52luk6R0vE4I1KJEX92nhKemMfN92xMDUscti7Sl1z
I37MO+LOHCDGSg5pvMsDm02uSSlaMlEQihMupqPK1sG2JAyTntCMnm+Wg5kDr+HL42IE5zIwoTpj
yI22HtuWAXHy+PWUVMeinS925JRkvwujwuNbkAS7lu3k5qCTNKuOGfriIKn/BqSx0kgo47TdOWZK
pUdRdN+Y3lszQ3TTkw2Eg3Htadtt47H9RtSg3plVANIyvxtjizw733dpDKpU1TRKKUdaJfC7bFjC
lU8dXLFKjHxtbE++TxTMYN3+mtFPkp6xgaHzLW7LWxeb49pFxb12uL++PWSe+w2x85fDU9Ga32Zm
ewoV2pnsC9GZXzBkfyIosR2TeGdwdlZzIK6li74qixDSbXdysXfy8q7LfBgZqUOFKE6KPKYjlK4X
s0azw7oFQQ/haMVsMUufTvlLKcx/0vVOqaZFbz3zgdIxhyrayyi7Ex3mzS3m97i1snXkQeJa2sWq
Ljo9lf4j/a/ENBjR8Wfr2IKIdarxYgXxZYlwilOfMDLRyVRuIOlsHwCQ1NS2KEahFB1HFbGYFU4Y
tGKIX5Qwmd13A7G3JhgWTAeIK9kWgJFsY03Bs9OBOOmN7iwBIviOLpawgo5VAmgdPCagENN5M/N8
JBeGH/gjUIv7SNk5O/Wu0QJdCG99W93ZiQz2hW3dWfbytcQzPMrJhk2S5g7t/QN+aAl7CqsMSHf3
pRDvsJ6Dm3xdBsGo9jd9uB2f1g+R5H8sGhqB+WhiZfT/WSYPTqP+T87CTQXhR/6HY2oKzcfHtpYm
US9gZhBUzXfmP/Y+9Xo8RWY/8jH9xzEJjQAXh9Ep9Hibv10MSnY72hxAXWlJwE4z5196Q+NOwynX
TlrANWR35r6HL4Ox7OMAYSDXw++Mqtj1Tn4o8Sb8WTm1GioJpejVoK8VNUwC1jhRbsFTdNog77Ef
h9aijnssjddYAiMmeMumHeYHf63gywwD6ln+i1A0NhH1QVxYm9yGEjfzILxFYrwUACJtC+h06AW7
d9zo/3cz4G09ckheMTPta/O3wHTiVfDrkVhlBKkcZTT6gqMxcXt8Szmx+UGfR5eWxp5HtxB1n6GN
HtKpwkPROlrs7cyL4xJF56+XNqPYFWcvfuT8rcgJQmEcJ6/Y90HzoZRxmiN5c/ANZmo+Sbe6l5Z9
pHD86pUG14/mT5MW4eRxXGiZXPS3eLFxW5rlWufdLXTKF18BD8BNmSTUq6yz7uXAe+wIQESbfdOw
TddBKygAGqo6JgvvKB4WpiSK/hU5K2MVtskhqQCEmQJ4BayZvajFyjen5ypKXWbIpmbT2hmTjoJg
KaimzZyyONHIiBDvXp9oHuASRd1nu5Q8bZTuFwklgRhoE5ejHjXIf4RZBuemsRt6StFPCbEaU2Oc
jLw2nl0b8mSzSO8ZI8BkyfZxWlIirWmdJeIURumHOWlfH6fP/lg8dLb3RXd6RyrK+hlAhDSFkKiB
Fbi3rCZXD+sO+nibblCnkjtt4hCo+0q76jKAHfXI0exF/SsyiCSijAYzqGWK/UuPenyzADJsdiqJ
znZjbbTf13+fpg4safBqj0u0RUd4U4y0LFLABUkfvcCMcpNzsw1d52QZ8kBVYVsvPiT0DEl65b6U
oGnCEGDrNG/S1jzIUPxo6xtRdugd786niwNt5r5dphPvcAO/5OcyltD1dEBfWroQM/V0J75EwttW
mebS9Z/LONpA2XmMS4plXutDeKk+gkbd6iY5D3RkSVaoWpbWYyujB71l4Co9IVUH1Vl/pIyx0ccw
jYJ947uEhGzkKd3EsVg7xG1FCcrJyl7/f5dVdbDSDrzbTAgL0jo2LvEi98VQ/9XmygdktRjJeiaJ
MIglKNs9B2pEB9HJs102MophdzezcINVItR7tKRfXqI+/BowVu/RsB8vvYpW7A/YGFoSC2uXFSMk
bTH42tjcddwsaVRBV629ZY13Q8McwoppPlRLSjPYLrHGDYkJ0dOSQiNh9zAFe2Au3cjee1nzkTsN
1FR1BA/EdPJb8yWoja1tYJBDgGqzdRYNQYkhbmOJMAev/bHPupvPafY6WFKj+gfM0yZqyqufpqc5
7Kl3q0vEAagJTPRCSxCL9iLWTccFbEV1lYUC69TRPgLilUbQIg3bqKqfiLZAOZBqzM7Zxf5YOahi
W1yGvHtcRrFNh+iYN0yqDtbf2IgeDSZGmGQt72jAX4EuAXGa3+e82wvpnURsP6RUHJKk0TU/XRJg
YNotLyZOumk4oFYE2xKwOWuOoVAKrgXOQDriFvXin7Dam7KL58S0P/VVFB4Mo3BnQ2Mww/q6AsOv
GQc0v1OXQNs3HKgGH7I5JEMIXkDcAyeg373Su2OuaJcu/ntSQKjhtbdmxthoNyea/lTM6ghqFZA6
c3zVVG9dovHapEuS9s+Dkq9hxsCrTSHNEFe9QM0cuBTB+r1M6q+59pvVkg23KRqvYWV+RklPxrWc
hshdjSYSGCGKH0GyFlSiiNAOYmImdVoYxwzeIgLVrgrYwe1BoZCR5RVeMh2TbV7MjwYJb+GrU1mp
R1dKf21m7S03qIRjbOcILlSLDmUv4QoAj+75h7gU/9x4JKDxv1MatWvTMtht9XL6fVkO+YPe1L7r
UKW1XiwEO8zRfelL6jI1ciFtq1mE6IIy9RB8DohMhIRI9TztlTS04sWy1++6NMSLXRTjJqzaDw9s
ZpOCG59SwltQXThkV1yJDzI6EwrIH6oxMZZlJv2SDplCwHAWe8sw30eyMlINF0Q+WdxGeyyXO5DL
tMHLFcbrNN+H5uMy16eYSI6gLd5yYS4IP6/OfowC1Ep61MEKX5vTzkkYEVghOoVd1Qy2B3DlV6QW
QJRE2yUmlb5vSbxJWRc2IBFByM6vh0cEx3dplJ3CJYYaELlQBf+Z8aNPkQrvuVXaASBYAlA0zzj5
jnwXyY+CKMER6R8DQMo0ceAkdAc4IPRfhv4JR6vPUI8WxdjbdzxoWUQr3PxgYyEIh7x02pCErsRi
rvV50H9uvPLPlPwn/0MIxd/wXF5ITQ2exoocuCcfbHNvh5/n+j2Gh4fkY01d3fOD/6AOtMYzC426
grmKoGHpqusEHbhSr9x7SxzTkX7oQNcnG6JOYT+S3h/q/Gdw7jv3Y1oeuE5QevfLVG64AdWbSJqU
R/pkf3ndLjU+/Rb1n0JvR1XVxZxL8BYEP6FjbnpkEWbz6JHoOuQf+lbSwdtkDQTdZHi5fc4JxWdi
Wi7BDSZtv7WhjAjmPwkAhd58yRQMjgF4tMHcDpY6Up1bE9yV0HrLHkzLtIvMr8K8VwXVg+Uvabze
FM13lSPUYbdPbYojNH6mEpwS98+AfvrGs7Or9KM3+U8LNJnfMHG5SRtr1fFSdHVCxTn9xic+wMsc
6KLywyOEZEUGkiiFtW+E/UGasUZha5308BKWTEI8wxWAGYNeQnyWNgBdxYGgIy/30cTXsuAlpYpB
vbJobOoBYzY6/5zhLa9e6VatFQvpUQjKW39b9TdiXz7IIky4NE8LuDxDM7cJeuikvMMcPWHpdQiJ
Zf1d/mrdyQ8iUjpECAR0IFoYqoi/O4rHhJ1GdAHce0yz9lOElg5EuXjRosFaAwB0nsAtrPUe/H1k
47owCCsAoBF0mgBDWqVhuf3ezyFAMl9oIpxiv4ai+JrN3jlpx0cxAaznPhrHfaYwQgtw/BDDd06Y
r1/hCFuQfPx/c7IGruKAeuapEz9lsCcW7i2mV4MzK+QkCVw4IVJI6YFPTs43/8xtRp31mcVX6eyh
A6rZeNFGQnud6UOW/pbEwmB6lQWtbDLtFG8bkpE3lXvo6ugSajwKO7Wb1gFzJEo72+Sd7ZI71Cq7
5Y1dyf3pQMlhKM4dQdmSC7SWOmtbFMLnAhs86EdnYy3WRrWaUBRxX37+riQnqfH+sm6oY9QhZKS+
fY5UCOSDIZPcoFjWrZdRHtve0PZOR/3aoFKZ0X/OUyi8Sxge5/rKWnWDf1dMpOBduCnL5sZCJ0Z1
5odjFNBCXlnA3z2LTJII2+82D29BROPJiL4G0lwxzZdAjFsvyg/6AS3b2ghV3kZuUx9dUi1ugrYi
qCcCSXspKZOQEThhd65i4wXyY6f7WiIoRR/YxBMsYSG0xA7I9dCi/EHeoi0GWyio9rpyBFyT86H/
Tc5AetUrv5uIudhI7IoayyaZvNQGkv+jozuuqm9G2zxtSX8LmkAgpx2DwJtfw5X8gIuiy/ybbwrK
ej0ZLXetzyJX17kSQ44u0zn643q7h4wqduXbAnk5p9Jr6iOX1UeK/+LV+Tn9Eo/BIBPgTnxt+/yq
qpzxBklg7y++ok3oKNug+DjSb6XX43vM07YNBcv8vEDeLqKQYSmLkDiuPooxme/zunxGaJdBPP8u
JLgGSfzTxPlDCu3THhr5i37ApqzYPaXEPLjjVXiZpH0E81Tehv1+ElN7TDxebudYjDBBvkCE+TDa
4W2IISGkiLCqJPzaFpCCIJl2lin4XFykl0UyXVN4XNwy0m9vHrWua80I5qALiBDqhzaiaWX2Ifv+
nlbKBiIYPXnHvD4sr9lk3AhEDvlQ7WHl3gtn3mX9vI0t5kn6eLnOjGSX4LPaut1EFcDjNqJTP56l
TYQ4xZQ1kxPiZviwB3YK3alTM4nXqLDIQi8KezeDQquTCbwSEJno0hTdvu3EV29T2kdieO8W6Uax
LVh1dLkP0sOvmNFJMFQ4shltAyW0Jdzp1FdSBnCSgKLfZWJA1KbbD2VJe7f0AaUReWlyZngo8OXU
JfB8LiXs0fhnAHutObzx06To72Hce4w8CItNoxo69S4ku9+VCcLfoR3o/Jh1uBFRfDW7YW/6r2ai
vylZvgL6uc4QHPmvws62FXChPvP2PUfWJTki295TVd467McqzC6C4RvZ2HemB2y/JVOmDjTHqAiw
MQG/bUu+sUdrh93ZUdrAD1ZUVkH2b4rQID8jmIwu3H4x3CWzt9fnxFneFKEnORGmByzM72tw0/zq
M0JEuEA0w9FYiPALdEPhr2CQTJ0o3dODv/hzSjw9ssOsW1+DOqIEkBAXSD8EIMhkfqvTOEAB0dHN
0nUdvk0EVTwsf9vVD/p2Oyirbd+6qKXYLYGuICMvEjIRUj/YJAhV/pPgQrHNJ3aDy8xHWjSkDf5+
FuoPBTe4CSwwMCEZZwpMDOxDWB6GEEBZGVCgLbTjIcc/CBoJlTi5LE1dTvuJMZESH1IQkuMm4WBg
4IAmPGHDiNkM5z9dCrN38m3wquuCPmX4FiOihdJVi1XxaTpMv66H7adXim9xWNuwh5Z8vvJ4+mXy
boPxktY49yJW4171YQeEOHZgGYkgdVXm/IDqWLNObCffV9RoD6mVoC7c5PtsunMqY5M31SMAqq2c
rxORZtE1Gz//JNQw52A95KBtKYLOB8pErW2D/hz+hO38k3jhlg3IM+toCWHtk1LJlUj2xhEFP0DR
TNDCE+N4RMmMKDwBalnPPqBd9osfd395Hr1nTecZzYuV57TwbZmjvUqaEc7i4qqvp11NJ226heGB
UFd7/IZauZdNWzHZJ3txNw58YYbT7PWhYt9xVd/HecQxHB7WY9j5T4AvTxq3KUtopoKtX+UXS1Nr
+v2WOKRjHJ+zPDJn1rLlqm6iPZrn9FD8S+067/j+BVyeoRkO84+YpMBR+anjCFjRcGLAhEAvWBf4
IzAt/rO2HT3pUmkbm7l+YZm4gFqANwTLHrGvderSy6Apm0h5KYi2QbCelpm5vAn8P49r2VR3WRa9
sqmxKTHQNhNb+ppyhDXPhl4YBR+971JExG1AuY6vrZYErlMy95L2waUMnecuXoJtOTbvbChWk1dn
cMTIBXwcZWanz3j7kOKeCM8LW1XHmn0dn30fhATJJy6I6TIAdrUtgOpHXxPhAm2bg2pehgaKNd6L
+Y4vH4jjddzgcp+UA62ZHgwRhw1xD4jL42D3d9aMGo5ha+MDn7sLV3bF99qQ440/idQBkI+OgfGj
Irnv5+aQpCfaypelTy8FJ6hngM/klZDcQhTvvNZ9Cw/ooGND7VR8TBQg0Z1E4w3A6YfFvGbWPhak
HKZz6kwdEUhPB0kJSUAzDG9pMR6t8tux3/nVxOSytqPammiL7mf9Ua8i66LXAvFA/hXiFYJqwgQe
my2GmQ7y6ETra045qqV/HBgPLIxya4CtbuR4z6d51cGgIAZFj6X2n+ueoomLtoyJVlKHZpY9b5gg
/OWy4Fe/F3Z/SxraGBg4B4IQ6PymC5bzpBMoqwggWfSOTv2m7yyZzhzKHmK2XyZOcTfMeLMuROiT
ckGg567ra1aruzT1AIoMn4VHPtS2IwNobvRulf4fRZReIF2UG6cE0+PJ8Q8tytTqz6rJmnUZwjtD
fQToG7C1qtdRVUK7oO6ii9P3e3bdGJCA0lR1HCZBeWsJxzCkczkxJhma9gnZ4u2SLHfhOFPOBQVt
GHuq+TcmPTf8edJ6e/0sPegDJ3jOGSdxaKAbGAa/f0P7zAEtJYGlt/VxbsEZ2QFFoLwM3uahfe5U
cMvabGPz5UG07ILF32M3wUFFCDW35dVLbcbIvm2LeeQOTiDjSRCOU1Tfjy0Ddg1YRhqCDg0+HcXE
KCTFmbqgw7XSZoXZgHVPadZg2DqaclyK9xAPOaXlJxNsaNp9BwvITfpkZEKK0IyexdH1851+EYR5
mZXc5cNd4wXTmnQVSJX5QIZs0FL1YifeMui38WO5D+SnPt6cokmaa22XLDYfHjbOIRBw7/oEmYLc
/6mb4VOSQOdVBhpqmc4VRzMk86EhyaYsZvnoUEOK+6cW+Pww/QPyATp+QFiD1pz81GkIn7MJrDFp
WFYCE7KudEFdsOn22uoZgXXKNMIxiZ4IKhwiVJ2wgLwh7/Cmj1ydvMoDVBuBmMzRYkT1EqTJkxMB
mCB10Y5qoYAr+aOcckFRvaZkOSMWq5FgJ4RhsDDezWEiRltwZ/R/OuntZCv/ciKZJNTpXhKFWyMJ
ryoFgy+NCy6lmLr9SOeR35pWvEkqVC+SJ9RF17oUMUbDoaqzhWi52urlnRE20Nl/mQxXEhufc1jN
x6GDMXicyr2tAXYsmg4PwvqVTAjOfOswLunepAGT+v/HgQ0TpkCOwFNWyv8WNFR1NjC41gvu9LAQ
IuIY9SklNDfn7NkT/0bzb1g4b6n96NNixkLp/tLMOuhIWx/q2OiZ48KKI/LGuBQhh8XYWFGU1KsR
0WgfDbF3aZdiD6QtTl5PPP5o++69KEKmNCRInRo0dn6s6p+lEWvfivdUcents//I4nla4XRnP0eN
FYkQUg0WoAHTw4+Qvg9EgCOmPoK40yy/tYtxk3Fr2+/EigRtAsrkoYI7lofW2a8Y+g+eQgdVSflO
m3Rb+/Gm8/5o48+8pIJP2Gt0qRC+Lh4a78FqeZN5IMBhpoo2u3zssMzCgS+sVFsOTylICdmIaFut
DHybPhBx8G6G+boUGfOt7rNHLBcxCOGS5nPOeJo9SLwtq8opsQwwhSDsGdm974zpfl4uTDE8hdRn
tBniOJmde6edLhWZUMS7uLOo/i97BYGdF79FwkHEON3HFHUmKqk5TX59ANkBBGp6C+u6DjItwph3
2kejMXvtmCUaEQNEP4FYkTAXQy8mb693cVv68dZp/qVCfAxQ4RSF9Xcw7Rd7qU69tTy1dvnSksTz
KrjyAvat7BvARFSIAb3TCVSwgYj4adGcGRGV2TTXA25MJ1koY9IfLofHPvaWlTWiRkGtr7SXj3T5
BFa7VVxfmcOdSp9tfdSH5QtMabMaMbY21aughLcmxrql0oBxks6iPR8zBkV0sB251gpi0+cxG9+M
yf0XgbvEgD1xl3751dfqKY5T6Adq+aYD3sVN73VAMufqWe/+sTD3AD+fACN0WxFOWzaFDmGHBnog
heoARPk6uDJq61mbYRXf4+Uhu1wXLTMOuE+qBq5w7saRChP+sMOrVygAhLxUHVZZrvXg1/WNkqRC
fJTeGFVmOSpai02PkW7+DSk6ictDnVbHCD3PANfjq/dF1Z+ghGDqR37HZ8yqG6DCroGDB6F9CsKK
+hL4n5ge3VKt68BhYoRxkNGasCeldzbm9I64oNwvvQE8bzq2pToZtWbJcv+EDqO0yXD0qSYQjgD3
Ir2uIXjYLOC5e45nW9WXJAZ71MYc63S5GeH4RqSAahlax/bsq21QleQBJTYOkdmVDqi0de6TbNr4
cHafatwXPfqmQKiVhtvWNDlkMqX9xvAG8Q3AfAqNMx0fXoabkkebpXlnGcu7MFK+eAZ/PlKMHuX4
KXPYWEaXRmvWt2udnjo5uKe+YzOkISNXpNCQlEc7+iGwTKPDEMphH6XUbqLRgIe71GP2zLgGeUsM
581boy7INmUMCq4vf8YZEXJiFmtiJGOcduaizE3SlM8R0b+ZTX9Gr3nRiVSDttAQAt+3I8VQKRV6
QsVxTzsDZimIGVxgcG3mnK1meal9Cww4mO0CqpAYQXGkGesNeLLkKtJlWukoX/cf5OAedPg49g5Q
1+Hmu+AoJgfn53SfZjX9QRzxu7bqh1hGm7TmJeY5ZBpDDLbdPuXRQBnUhdqxUGSGDuPmOifsqPDT
VYK7wa7BYs1zehrbTJM0F5BaYEx7GSJy53KMplZ8tGJ8klJSCggr4lC3u0NMGiJbsUR7Rwacb0Aq
cKoz7BT8DvMwQk3/FlKifFsDhx7tql7NKYiwpJAPfjjter95VHkYrOS0qLMt0k3bTVA2VE+LY2Qg
9ZLwIWo1J8fC4G9lds56LqFMEH370tGupUhnbVM7uRpxdmaLXW0J79aSXOZ0+JHG/Bmm81lvV/A4
OzVGgL4SHMiYBowgTeG9OUU/ScQIYWz5/qpw7I03DUB0kLSnFwa/BkrhBljqPkNhRWUwbAOc27lp
vaxgYKUJ5FmAKObqQw4eHbw52MLHAC5pMT5bjwh/FMuXbRQAKRwgRcXoBhsvoIXdVsm9H0RfTYFO
uiEeXRyJRUxTh4gjNH54nUvcrY/6fDijV+yDS2RWcD/iGIaIy/WBw9ArvejKsM+I6GwCjqJhjBeV
Mj0UUws2nSXcmoJ+ehzUzaF2AVokRD504t+1+fEX+VRTJInFwLpakF4C1FwVLrCu2uSVevcxVNVA
3eFkGzlp3tijKAjUKvYedHUhkPJodfnFzMTFwxvqM5XXPqAlctg4yF5cY753S5hZ7HhKz3ntdWdg
2v4DRNawpZHZLpkV30LPZYQdBHk8zoxFtx14gkxjNwsdiIEppGBHoxSQ7AC7gKtmk1okoDQZD+tm
oJo00CFTC7KcSxA9khlcGG7ZLItCdN18jDV6sQ921GXeDR8NuiZ9juf0zXaKnxpLuyqarvm7iCqE
m91/mCLH3DY+j6zfSpVi6gig7BPY0QuT3ECAik3o0PUisABz9Oxoj1pk7+HImUGjGi60/lkMXQ5g
uqPxiw0WvQeNSfeXZtzJzJY/uRhfJ9gCDnNsQJWVQxlQ16BRwIQVcXvytWCGR7OrJ//rMqWRK8XG
GAnSNdu/wYLgnxenORdsY4EoYN30b+HkvRYeCbeX0mZPimJLN+vWVWA4gxyC+d5/zWz4x/ULLfOW
Uy1OVRQhqlCYF0OpN/S7vDtjrsDMm4z7i+Z9EsOnm7lvUdA+RiPaN2H9FRLWOARRcqg4eAb8c6M0
79pu+EkcK2DWZ6h+rW6WD+84nJmYDdPruRG6FXJqdi7VyrUfzt8i/4+lM1tuVNfC8BNRxTzcxrMd
x3HiTH1DJZ0EEDMIBDz9+dT73OxUZ8c2BmlpDf/QFzvd/AkBHVsYTjphAyGg2/Y+TjCl0+/TqLn3
wwX79XbnUKLUlbpAQNkhJHSZI/N+oLMwWSSJevZTeAdMoD4mWgWRSI6wC+5Bqaw7ho9mASajcWyO
HElbuTRPvo2wUzic68g+BhJvOdl8eAFWQaGtjjpaVKGHmRiQ75YmfRCC9R/aFwN5hLuBt4gW+dWL
JViVmFygaVDeMVXBbk6R0KgBjVi4fbqrDnilBOy4JNmmD8Obj+HzpkLGAVzfhB5bDYfJJQ5meFy3
1khFjjpRX0Z6JgEKEt11E6iwJ+n1ZLgDLVmH4uKco0uqRyvRiOqvCREs7DiOkky8FTneAwtpkkkV
ebe0nJpdD5Wlczb2YKwsMHkMiZ79EJ4X1FR6HtcJqa0iifdJUj1WuRM8xHSav/xJnJRrXUcVdlC8
q/EAQjVd2aCMML5+F6TCeStu8ziLPbxC+4RndX8sAghL/RRcdK4wm9CQihE8/ezM4MbH5tYLphJh
BYCucerT7JgnQybHAXj+aRDTmXNzKxkmJdPCHCI+wXRm3lhsir7cuEtFJBq3c2FJOAd0KKlFCze+
B/NJkl2sbJMNCdSZFjMauomy762pYzRgWx8KtjDa/gAQSDyTe8ebnyv4ind+iqZjG6XZTvaeLra7
WF3a0QWXYsMsqBSE1DbVI6gpD6+DboQt0/Rgl6SvUzr2b73Td7t0CH+9uvioSodWQYh2AvKH6Uto
9SBnLBMozMDGXHtwbAA3Qy7+nZsEs/BhnHaz49dnf3T7F+DPtPE5eGc5dbxDlGyBmQgMMc3lxwDD
skuDpHzI5ji7dFbYkWW6kyU3QTEvD3EGpQHeGuE5hCxV2QuKZ40xr61WzfsxDhGElxgzRLa4TUEm
VrN0wcqnCdJssZNsBpUO+6YIg1PJEz0GNMRAMuXNNarhS7kNsHG3zL4zR9h/ibb11hfw86euR/e9
dYxHJ6nsrSGrcJ1gZQ5etSiOSfWQtW53lwEXX6cjc2oLMo9nDzT5EpjZFUSnVT0lYPMjRA5dQA1F
yly1zh081lrvbmzt5yFSNbFrfsHM8UXBxAP4YP0pc3ZhELYH1YsD4w3/zq+r96GWb6S7+wDhD4bv
/RZw1HvlCbQXwADhMO76JyNi9ZQQbY+AWJ6EG5HZinUTYePTkUrHXXNKR/8a0P2e0mYDsO8mM6Ab
FpRPZK72XdECrqDH79MNM/PnZgjW/8rCFPq3Djy6d2mMAjseNnIx99eyWlDibAzdLpK3yXP+sIpP
HkQaRLdC2751djd8KTUd6gnjjy511u0g6opZ7LQLwS+ZvYG0YwO0vQ/yW+QwoLd0byAXD7U/KkSD
8UWpgwfU+dBFDEQl90HpbvupOFmlMUYro4PzMiJLOnDooJ/eH/1gSKE1RpTfUJettl5HcXAf8GEz
AWIIzAG4KoLZJAFZ0gNHhBWzBQVsPHrRQiD2XRB1wHF3QTTk1UaVgNwsQcEUCAv0bJrHW9UkKdNW
hQpQ2Sc/LDwIDmO4HEu7Ds5WCWfajOkKTqkrYDs3pQz+lmnAsKARhYkGVtPkUG6CzDurcEpBW2H6
5ZsiBbrVzezVXEM8HOUZp7wfM27+FMWsRmnupww11mUkTg/h1hU9WHj4byGVtRUiPNOJzRhkIOOL
L5coFaakgAKpsNyDKN5NUA1RD+8Zu5AwAObnPfQ/xgbS8qS8dRUxVR4QuRJjytHSrWdGY39pHSim
8kapaHxMO1lrK3PjPp+KPwJsuYMmRlpn18B0rh5iBLHqTllr9BfHaLN9Ci26XozN5GEPHMGudARV
ll2WD9VsmXfa9yHJk+MYmSfVyI8AYrOk60xSQ9u5rGNE9Vt/7Tpgtc2gvoZ5QIogqduDMnvNYcFF
HLptGJ3bWPwsbvccmy7wNnIJ0/PvVNHC/25Ful9k+jUm1k0RhtBd8zAB8/tDSXfVRX7PCBDfh8Lm
jB7ww7LfDaZ8RL3gomT0mjXxU1JjJKOW3Yis0Tx2b7NcArL8NqLVXD7AP3oXEwySZpSrrJiB+UI0
isW3VM6KL7Eu0E0x2urVRFwGICxQ2sjBETkB4qOy+FOp5NEyAGzWcG+E6v620rsM3vQQuiUCPeXZ
c9w3Gi4EnNIaj8IuXpwQ1cth+qzRNmuE1gLOn306dSadyNTYxbJE+oUP5W6Qg++K2Nron+WIzVU1
my++DUQqxJFsdqIzkFJ8Hx1FUmnnMfNAKltpjvCu0WNc3DuzhVwmk+rOTevnMnF36MNs0qHZRcr6
2zui2vm4c5+g2O6NhdhUZ/Bv/XBv5DF87fzgKuEgyTmDXCki2iQlk2UGm5ibMlPiuU4Z7BhcOHNk
qtF8u6spHlGeEgwrpnBZLZSEtjesU1bbki2rsWv2nd2vgZSDM0McszfJ7Me7uEcCgyPK6sVnITDI
iWR8F8KpTXyK2sG7dpTLmUo2gNh3Nj4UmWsf3CB/stp5k5q/FtoEVQHqZ54gZVGK8LSRY8avZ+5p
pEOxD8zHbvG5s1yMpe4ZZD6VVfFeFpRRM7wg9AllApcIHaxZtJsywwgsYkbRFWfDnr4KD7xy4Yww
XoqFzGRaNkUNEFEZ5mZqF7jS3pYu+s3GK7oGRMdonzZM9xC2HC4An7Uv5IqIt42FywDNHf6MhvWg
puypS+YDzaBTMfZ7v5xJDeIRhnbMDFe/aRnRHtS7UdQnYeYWtLPsfa4YRU1JfGczdAoTATOhoFnR
Ws+eKdDUbqlIDfPM6PfWZM17E6aAP8Jjwvr2eiSXU29H9bDVT8CtrMfO9IDwu2fXtJ8cTrZ8yT/S
dNkvU3jpUAE2wmk/RP6mKMQB60ccMhEHsOnR1dbfBR9HEJ4zw6/c4fDOOgjnyCcUGU2peXoMe3yU
grFfgXXdFiNLZJTLVo3pgxun38qJSQUZ7KxNZ/ooOrEOMoUYinlKE3+dJWrPjARtl1q90rY/TeZS
bpYFUeMOQcMV4YdmYNluRpqOVx87kEPqGfeOBcF78B7ipXhc6uEeozM0lXoSq2wsdq5to4zi0tZo
cUtvPGZ51VoCPjcbtXcJwXNWozNiZfiL9OBz+wESNCzOi9ej52NFxAW/cl6MlKPDdGWxGUxI53Io
Pt15ulqO95aE3to0k5c2CP7OnrmLkNM70vt4ShrnyajycJtkh9nTqjwHh0oR+UADCHhFMhS/VSFT
G0R6tauASVFjvXrCWduAhYFF7twMD9ds3nids86d5aef02XluRcc5a1V3TYrW7iHqR4OeRodygEZ
M9v7TKInr0+RcjGLayddxmGgk6sPdBS+a2mcuIplxNq89dH+Yfny7xLo+GShL8MYaZmGtWEpRIax
82zMvT2BVaaYywX9mzTHTeTfFepNFiYQjkN1a+rHkNS8bbuVV7obA+1qx6uwNf5OBOU0ihf/lNvm
kpPNfpRGCbd1LBEJGDZkTSSqIYotYQ/cJGl+lwAjckPvz3ZrG8apneTBze3nHCW+OXydJYbr4k0K
WuN29d0s1qkGm4NwSlvgt2PvTAPE3zhXa75XViumCz4I2e4UooaeoPtKU9QS8FSHsdvwXQZP4P4g
eu2Euktw+kWAbVvOLoh4FFWxBowstbLlz8Aqbppq05YU9x7z6Hx2UIEzUwhq0G31zcwcwEyiRaqn
e+OHKaiNYrkrcgHvvXywFD0/FUuWfNKuEkFHN8tmmPiau8rWQ5eu0+/GFHfpfGB7NUwQ9MK9FHt4
BxuT78r46mIGcSpGtd90DmgO1YTTrD9kfrILRSPXTtq2Z1fC7suWn2yRpwSBT/2U5eI81zJ4SsvW
PaViPgvGakEdi1XJMgqz+sXr6OvJqn3Mi5COzSQYJOWC1rXXuJgqjs9Z7Xy54BCr3sfQvcQbsVFT
cHUxWmZoDIjBbl2E3ZY1CkzrEd1Bu+13TGbXyk2+ewMkqAPyhTxxbOgTt5jcxQuE9mDtivA+sQTH
pDVj6TyW0TpDFcBjmO+OEU0kaQLRL45hZT0ZTcpEkxFhK/trM3nrTqUvRda9JsL9bo2RLNSysScB
K21O8WPvmZcxjgqet3s/jrqjO3wuIUADOhEQ5KAuBBzBFAhT6TH4GCfq3fAs6NyncXCQMXip3jP2
MoGnbNQ0L9znIgjgyTukBW40TneTgqTouTW7CUWvzKE94RsQ/SIXsp7zErbNQ1tWa47rkntdb/yS
F5WADSkMycl8A8pUCx/OC0iAhJFBsZfOpkuB7454iC0gJ5uBcqJg4JUZ7r2dV1cbF962M4Gn45Ft
uKifhMVm7pH4K6t86yEhKvGzhvtvW2+0ldNbknf1axy1v4Mhb7VVAJ70uQxByOh975wmfbhFtfDc
9aPFdElxJMvqqFAPBsHyDlfnFCbLB2A39IEz9U3BcaiX+Vr0iVqZg3hzxfJTB9znKA0fu6HWqvSW
uOVlZoK1tdr+w3DD+BVZkJs34bPbFM+OUTyGdgYwrNvlCNLcC2ovu/E2tckAOA13QHou/rBQgyw9
QvEM8yKEQhj0BMtw7YJ+AOTb036afLZD0y8ACcPdAKyKMTgUJm+RvxkQlhb5FNSICjeFNN7jOVFH
m160v3E3ODuPHKKIEf40OmPttN4qJyvhYe8KM4DcoUI4KYt7KnNxNL3kKinSF9f/G8py7cQAOk3k
dlW8TgKwc+E0MVPoii2ID2jQjNZFy32ehbOBsPpiUbmh6DxjzmKvXas7jVF5zZ1y64FA11mfB2dT
hPkuys2zxtU40bT6d3g6YJLG9M0yEPVxYMcuC0pVSlyqpX2zbSBtsyPJz2Ik5DGzmguWB9M35snA
Yt+qoT96afzootDTRzWi0rn8bcNhH079Y+2Biw7pWaw4X1tWZbFPQ/tDm31Q/HHgKXKeVhwAbLTB
M+1eovJKqyWl7RXT89amnpzytYZ6MJa2vwG9EPk8756/Lo2v0Hpd0O0i0tl+vUltreWFPkmeEGUZ
g43ehnP6wiv0+4eKiibHZOq7nKH2lYeyBICGFEbqO1RfCP/PBzWHa5PDwfTvJ34DtHAmvqRLsMks
AzEWxNMeWvNB3z3pBdykr8bDMByDU+ffu7b5VQdDUACqP+v/xZdIvEf+Ww4HvW1CSysv/+qLyE9u
q5Eqfc2YYtQ+fFwTb6Wsawm5rQLw8W374Smuv6wS7UwEqp03fp3baDx6qJl6975K1hPMNcUTxPxk
8KDVNpeMu5uHDT6feBQxp+ZtuQDGTdS9aI61h9p/ceJvTLWo7p7BevErbqzBQZW7GLfNB59BDQdO
nv4ipc+j0ENM+gva8WHaeMM7Fx4n+UYa7378kPn1UU4Yl1TbekKBJ99KG4SjpJGLfDhWyPQwhMa/
6X3HH/33aXMBkpW73fBL/Vike0bkrV3O/z7lPCrMRVXzqge5XD9QGWDLu5qsQzcCuCSOBya8+pbp
R8eV8rb6TOAHQlZ3Bf+76scXL6fZWP8H2eOLTQXS9UH7g3ncoz6wo3H+kmGM5e+E1e4LL9Yv5Ie2
P9TrRy/JPFuV8aWOFgZc3wYdIQn8Y0SdfALXz1OgeXRqqwgqt3nUy5GMoyWx1vva9xKmlds0g1wL
omfWD4J3d+FtsTj4qqon+bKPvLGWdRZ08nSOlLXUdyRAIqG1iKQ1L0n5Zxv85ymp36d613dAv8gY
QcNMPyOHtreQXyIhnuJxJHgfFl0TtUe9MfisheqMz9dRSP/wsiso5AatvpLKgxVvuVfFQJM10iYh
axgie751+WtREwPIafS9MWZaBqBN+PXAXCVdNHDzeyxmwFrDyoof9T3kkhPB5opDfUP4jVab1d+R
B82/AEjotaCt2Q33MQj/lAPizhJ5GSfWol0R2WC+rYaD5i4UnHMkZNwynjXMZE6p8t/7KU6Dbu5W
ZLwPDsGHl5RsjRzzj5jciifHfXKH90K8joYDoJ/GqYW5SOTRYsvWQUTPXI+fCPF6KeRcvugEbRDv
2HjqxovLwTvxA8bxtU5N+KaYhXDpgw4ncDD1huBaeowOZfxZl/ZTb7z/94BTbOialJSblyd8JY2f
0suDlw/uu2nPp24eGRW9TlaOTTrxvGkkdCceBguqm2GIdRiYNB0wJaAeSXoLqhAp704hv8g2nHWg
YCbloKFmndUAnJ+v73Ba+9Fnmz2O8TUPmd7M9l/TJd2xzPpREh0S9TQBRmoK501AXTVrAOy+MR/m
ZsBThMc7gsqqUL9EM7BEuHPlWPdZhIqkPTLQHdWHjC2QSgQL+1s/5Xb8hoHxFSJMWNopSa4KLpY9
hHe5BPpd+DXYF5j7dN5t9Jgriuluqhnppz9tXT/T4aL/Wc6XtmGiWrUvqmccPqV2vWvr4q2ZnD+S
BLBPh0vgi9OIExbDA2R3mu7gzfaqbEp8DpPDHHYH/Q1na4aQE1nvbUsP2rfHk03K4RuAOMuqe8x9
5C0yRIT0MDwP+zOaCutQqV1dBi962w1OfLbdHNHeBl3YZNpPwjxkyv07xN4fSb9Tz+vXYmzvtTK4
JGZkqalWfaNekzJ5Mifxp+2KQwjjjcQyw9esKHRM9VZm5dDdmECd5446pZH1kJn2kWT7ObL9W74Y
F/24LRoRQ9jhN2LER7rRB13BVPF40UluE49r2rxrHdESYR5lG6Jh1J8YRjwPhnhyG0Qh+DvEjp5Q
OjsncbvvVXMIUnFLNP+ptFEatL30qhVdFlO9+I156xVzraJSZyQcjjopDmOiXVW+Nn52odaWjKL7
fRklbxX4fuAxfr/KhvSJxqUNfowCLXS6L+mm325Kr4yKniYuG0hi1FGH5zyaX9oEBf5yvMX0pawC
PTpGop9qsshnuRhZj/dG724U45YqafH8cS6ea7xZ9vIlsgJIBYQAj4MOjbNIa9BdYOag9tPx1Oyn
uckfU4KkDLNzwSQMiSMo+a35aXnLb+S1D8oPwR2q/jpz/OW9u7fZI/OcvyMWt/KQYYu65N4Lmk0Y
dMclWFYhknh1RUk6O+eqd191dI0nAE8NXZhuhBCRZ7SAmR4dB6Ge08Y9dAgZwXECUp25X46ljn4y
3wOF+bGG4tWMLSD72DQPLb507n3SUg5NKU3MdDEvNr0fs6ruB785+phwwO92903CzjdjJB5J8zJ5
AIj1XqXmNa5MlMI6JC6mI2UGOZ6zK5r8LV6av0MzXOLegDqtiKJ2Cw4IVeAR7DB3SbooO3q0/kKl
gQtPChsJlP5PbYH/pWg2+p6YLdbqS3H2lPOmbGzfWmNfT/ExGsnEOMvHZHlbjGjnRPG1cNuLIeSp
n/ERQ9aqlKSERYf2ibUL4/E0cT53s4EnHzdxcSLYIFFCNZPGjBnS3cJHuc3wHmUtzN9swT49oWM4
bPRzwM+K5sOKuLieggkz6x7hVn6arQMQQbu/LXvf79FvyRM6U+wofYssz/hkrjNgQQiw15PZn2ZR
h6kZ3qQZIWUaVJ8Mwe5ncz7olLMpraMPiipja2KasUPGbuOSHeOlQa0aLBtVeQcZ0fbuwTgkY/OG
DP/NctNt5tVf0WxsdW7QpcW29ukljtwW13qbiRZJxHRCB1Izq6Gb5WdNWFTDfPIR5kTVz1gzXj6G
eX8r3ek59LynzrVfmyk6wudC7wzLyqbFCM6oz73rYn/Frcn8kdp9yPeTAV/SDNzjlASrpnbwm1oc
cLMs66iVB2RqkVYyqhcPDZRJpAffzB8Dlb0AkdoTon+ZocL6QXMuWCjpq2ybjtWJfsAuSnvjzkln
/i9lvO9NOzNPL8CEkRfQZz7UnbVhO6hZlf4hcXhMxD2kWdA5AUf6m+QoBOQdjvI00R01bPWCCqzs
qO25yz58KHwXpQcmNdzBmM+Dz8PO8xAYieGhRjGRQwApdZt7NXSXaHB/gVbv3LE4u+F0chK5jSIe
f5NuGhq++unVHf20KUqufs2QwvO0IA4OONxomUZUo8m0y7V8emGYXy4zSKT2jJM/OTjSN/aDGWW7
1s0I5ylIbRtwZNepI9Xbu05bdEqac9SuvKH/6JflgiQl6P2mu4ZNtC266tKjx+4Ewy4czH03TXhP
F9mkF82DCFwYjGxGr5IbPwdGE6MAqAg+yN0eWjrJwiuPou2f63DZQvMK7kKveEUiYQ+D4is0Y7hm
nYUK2mBCYudKRJDSJq/K98oIvqaUfnzjWISV9g8CVgfbCo+WEhthg8Un3SYf2/hOgF5UhvCcBgrO
1AbzJD5rIGNcxyUw0fuy6PtycMadqWduWxnh6EHemNXM99IcnQ99elj1xNC7AZgzoSVkWYcIFTLI
5ABgBUrqvBYYOkhQU35Jkf0x2Bb9FO/isdxaofwGXHdwGtrnJM7wv4H/py9uOMJUwYItjd9VjFZj
ALW8AJYRBMNPRfbTuiO6hUp+weKmvsRhSB8EgWszOhU7/ZddXbzGHAVVw9IH9PAYDxgCO2DH2o4O
B+UX9CY3/qTNAp7JvOUowesVo4PLwrmqPfBSF+0Oeo40sHbAbR77Tm6WUT41NtGjy/PjkCAQIsBx
l8llVOk9uKCHWVFA5c1dxKkRhqB6XRSxchpjVoY3ThL/qboJ43FxkHm+1zHacIdTZQzbhIZASmbf
DKTVpRSvoSeujV0+Bkb/2YaOVhVFrshZ15b6DBL5a40OmvHe15hijQdLMw3lWpRkvlFfoi+zBHuR
Fzv8rLB5H3+qPD6NISFISzIRCoBCYQIWb4zA/CqiZZsNMDYzrENrSImi6jcLEbBvjaNB9zotg48x
St8BFeJtW2GTPT91PMTEdR/nwPLJUbNn9NQOTdy8M4t84aluJjVvpr45LgR82H7LesYoi6bhNZ3h
3E4jGWsTvQVLmDG6JCPISEXVhABpZpzJALaMKSJYvOMmZA0ZFioEVXDo0cNsKHD8WRwCotm0sNqy
xfrb+AD3ydYhonZfS4Awot/t2iQ9YFm5VUIeAw0ea736ydWBwqAVxqZAZvNZr0iWy7Zr6AuawUUa
zcHP5/tac9pyNLKQQ+54o4hzf1DuIa4lTiwmfQ7MXO6qSNFiLvf6kPj3hETzsUwgsvxs2SWipSof
6a01Fml1yVMWZDRNkR3CzP80BmTvCvmDfQCNrgVZLOu1GQbjLh5KkG908PplQ0v+b2VYNdJ2I8bU
CDA6fUxV6AVPVarrURi/YkYqw0r7V7SIT2ZYghi0sFKprGernU6LCHEqW7BGQlA+nNSr79KVDi2s
wLsgoaXdg1BiFpUG7d/C8B5tvCu4OW+hQAKqUTmKImhWFKG7nW1zO+ieUunXbFdmEfrOGg4FW14Z
78Bsjn5cPXva1seAsRir/IQJ7D4iihgmGb4/lzgYmhVtBND9k/cGm+TJVMWvbY/fhmNguS2/XKEl
NEq9RDEI4OXtaJ1cx/2TT/mmR2Gs8xA4FtpYiB3ZUB9g8NQmqK0HP3RrXutGnMzA2GW1XA09KbXq
yye9SxYVPi198ZtF02us+htVKsC++Vq19tGcUUikv+bTwHJi76IvUu8qC5apQ/u3r5otDWuaUyTM
VATA79cWgSJMuD5T/DXb6HPE5pPkARtud5243kZRUM5kJDpj5vhg8XawsRSEXrZ6hIPsjLMCK9EN
q+auKKuHOsZZcbGe5q7F1MWnjQ1jPq/2s5nTc4svFd0pvQNmuzj6xoAKr8/pkj61gbsJgAB7Fahl
wwH/1kGSFqe+z99Gc2KS1N/+RW7cIHVQmIqBI7+8RG7+odoZXDyagzFNdlMj3QPZweKkfiyggFvJ
A8U/JWGxs9mUTpo9CQa5A9LgAdlNTa0RttVzA5AQpcmdZ00Hw2/OkzVectYnEgzBrmzVWpdmeVF9
l4m/IkrQVu9P+vvnCsEbqh2b2rx1vLOMHLZxsg96iTfJkuISidtqGd5Py/hRus7H6KLgAcE6zsbz
GLTfjYBXXZj9u9mhXOREQ7V3bePVJYuN+/bCSOQbWOILVeauTxicoYz+wMBkWadRumER3dDi+0Y+
6aafTIqicBWIl3agh0KcIDjDcZx3btC8dhwJ5tC+9ZiJwa6GfEuaQ/fsOhvqG7nnM0n1NsqtU8vy
qDPnPPYmriP+W+3wdQyS6bqAaY6keqiOVd+f4ik9+6zg3BZ7c3B3c6oeFJq6SQ5brgMLyu1B4ozx
MDDo1Da+UZqvSdnlBer0LuranVurraeWU+pUB3DE13Kw3ruJE68l2Qykh3ZQOZ0KxnQArgEEsVZR
ZdjIBGpebNxbQbXLrXwTRfM9ReShqrqj/mC0WTYjd0NrRDf4gQq6SlKvW8u9dwHhw+AjpUvMg15/
NaJsulTWVaX+RvrEnOLwIbMy7y4pGgzZvJvs7W2xhFuO5vNAjJ8c6+xM6N35UKoLI9XEXO9vjpOa
QGBHrwGBcC+49ODiJEWHvWX8uczB76LSQ8XAN0v831EzOJoITyU8Ukh7broaWnLnsUnReBptZKWy
+EzjcqBvpM/z2Z3X2uJ0lGiQFyr7HVVWb3REbYxpE9ndN6TKm+6B63M4ZdOivHLXGs8zYL9SN9g4
J0efheo3uubiFLAh/Tdy2vWxVnRL4GNnDOKZAUj49vNBm42MZOE20Pve4TzCmUQu+DDYtHm/PPpJ
aaWudWa8iWC66HCy9CnK48HelTG87/5eLjD0WBe6ptfbJlSa69htLU4H6YG/Kn8cJL/pci9cJD5z
ey+vvxuytNAGytsCxqelrdutMwFLP1DfqY95keOOMXzkCJ420jrPrrwCf8drEA4q3WJu4M4ozT+F
uVygLVIqdVBMYbXP9Emr9F/d1bTwZGyDcjjfMMVcdX1Esi62TGogx1tIMQbI3t7+VTkBfDuuxGwE
SC6cm3GJKZf8zk5eBwAuOqxqSBQtYvhjj5kmbuiYM9IGM+7bER1xTV2wD/rjGhp0tnzVV7kEFFEs
F30K5Gn2UE5i5yuFiu4VU68wl5jbtGsXla06X1YTZ1fLsx6U+aKbtXpbTzVYSiZoJD1HFLiIKfRp
kILCJhHBaLqjxUTfP12ZmXmmUzip5s7J2UfEbIcGSz38lOG3D38FlWrQwOKumaxVEv8YzTWfbqDt
1igvAt5dGL8OEOeg+XrxA3dFnwj6hnm0T0fHxuDmr/4mLnIIRIMVIK+zbgfYJMb0DrXHw78wWKRI
X9ErAtOnciCa3LS5s/kq2FixMJLU2JbddHPIifTfde3HINuTT0E8N2j5J/ORieSdPkHsJMa1mpYL
2HkeAX/Z2xjScJCTCq16uB4SL9miQNMkP+jmpyoBYrvVGgvMVb90/xIzL4nwHEMsB8urwv3Qu8YM
53VNZ72Lq9OAdLdeJZiDx0l/qkR3cCPkS0hN6E7qvWUUvJZh0fKMIOlrvnyOo3MphbMKBnlA+ge8
LuKDEczlMTtJlazQs6NP/aNXSlN+NE2/1guoE/OmpjOm5/xgtu70rWP3abHq3LL4rqjZcW1aGln2
817fVYsliS60n8BXw+yFiQSLSt8zva2JWHeokPzoo1cnOXoGEiH74s4IPdXoQjBZIsGVPZYj8bf+
tKZq/vKddM5GT9ROxn3LTdYfnjRfOmwgjrWx2d9RpQ6NaxOcY3QIkOBvgjMvLOduY+GLW5NbTeIc
299VZ+EUl66ZWajE2o+DgTqtIkec5IPOVIuoPEgKVTsG5E0bJJI3ycrNCvkvkY3lTW+FgcNyKCbg
DLhEV/FhWMgAWY58A9Y9sSBFuaPb2XS6AXc7FhP3oYOZ12G6R/XqyeqWyOehqyFeKRysnvVTq7kd
wBy3es5CExThV8D6APr0siAeDezwUozbwuj5d2jo0c9KPybdNNRrhDN1oRgK8GLOJO1PpG3Z3Doa
OszZqAf1CnDGz9SV57CzLj2waA9rl7jcsGBSF2VhAAOtTs8DhoM9sLyyfEpBcMuPLp7IR5xNbiKF
Ko01cN8HHXJCGax4Mno95ZZz0LtHhxBGVg1PsoGCgxXuSgemIRgBTHzqZ9hRACvArtCNz0QUiBC3
vvzRz1uRkAUVJ1X8yciR/4YhU3k0IMJ31lFCr1HvUfgz+uskGEC13Ju5/tRmNa3PiEGcow645III
RAYJiRxHL16TEKIPGpOuAbObmPyUp6A3KAOSOZPMsJljs0GZKQRUIG7WQ1j+hnJ2J7wJACR1JeGn
SIw7K7oJIwEM6wMSYMLJjETfgzw7hi4ipdrwgSpWF0p603MgtRg/Fc4n2mwn/YHUCGuHZYEbjV7y
NXWyDlqLcnQk1IeI3hV+gu6caQZH4jbdqBtOXLCB6O/wtT0aDHqbyeaiOHsac9mrOToQIWApcAL3
7Da+ZJokOx0lHPASZqEe2tq9Z1b0L3zXzMco/PRqLMRM2tOfWblZzQowM3ADAONiOsyEqnwJH3Wp
wPrTj1v0ElIWRGkOX33s61tgWe+EjqQCjM+XKNEmVSmYRnRcnc+Mm9+WOCfo+MVWYtfVVDj6kEqH
md1PszFAvnBknKsjPy37rbaE69sQlu6W/TpBitOxQw//eHLypqON3mPpCKWbdcpvdTxYdNmLT598
1tHG5r1SGAq8R0suy/IBYHeMOLrK6WvU6us4hXtwFYgNI2tWL5SCA7gAw5JUkMeMmrFhjsXiO8yk
S05y7Y5Xt+SveYbScQ8hkziNI/n/qtHxj33g00vXz8/yEHKMH3QwicExd2l68UbYlCCPQloNuqXg
h90dlN57k3AMEOHo985HHgOgWD67QW8L6380ndly27oSRb+IVQRJEMSrNUu2ZTmekhdWnDic55lf
fxd86r4cn3iQKBJDo3v32nn3xppVLOqe6w9dhLArfWflNSyCx2Cq/n7vKKKmB+7D8v2NljAyJc1v
NLIHsfPwvSTIezSeR++/xdXtY4NcmLcZPnQghTdkeUgtMd2C+THLriaYY+8V0ZtGsgVn6mKmerxM
732YXkT/xuLPhQE82fmQtfN4OOBR+f3GZnabbZwfmztk5uNYZUdG1erWB4XSFqDB9zpA3AkqVsBw
B/VtITfkd8xg5EtGW5sJDbQdo4pHF0U6WqXpE8VbFjJeOta0EmKZsHT5tcVu3udeYhF4NtMsJalW
38wUNYV6J75nseFPmEB0jQDuxTuRFYmOO6yPXbJBXyP+AT7yZxNvLjf+1iwrZklmljBU86S8eSXi
BkZyycJJt/7OKsAfRvVRa1JIvL/kGYajfzKnNXMBcq02TAeyGjSE8+jIOI1jdeBb5qbwCR3xEfJZ
a9ZEY8JsFjTl/dPIVgjRu9V/MnvAzOLBumxGmNQfHp1yvNb3qO7fjFnv0vUXs6pHc/s4sHlXbNeS
JYUVj/Oj3plFuGUSWPrLGp/tvHvx8GShBfMxYIiYdwhta8PuaNYhs5+adzIf0WLO2+Td8kQdGmvZ
h/p9kSB5WoGI6iVFUSQ5mjLMja9NEmDxxQosl+nbKC3BAmpB8h8t0eOyAEGUQD1nyo4GCMZsZNFc
R+IrnLeV3i/2aI4QhUXtdLGix9RMYSY+C8Qi27MxFzLvDoqPMRc48R/4clSqMrD0vFZq/+F1Mo8b
ZVYYE4SYv/B6cd958RXpJDYruoQigxEsuSmO3qa7dIfqdDczpAMadNp5QvHIQsWgE3Rf1H23dRfv
tSMI6NlteWBmHEqK+UNXPJpl1CqhV1Z/zWavJMegeD1UnOXNuE8idS1COL6Mf1RcxJ3DjGaw7IiL
I4rk9snNsnuVAuJkPpilNBnkmV3DzFovj5BTEMkEujeyjDuzRmqJ2TSWZbyoWepQSJndja7B72Bm
ar2r2WDsotr3LOcx8bBZUVIRE76Y1rAHM1TMOlgTTpi91SwXrEnmDc2aw/P5Dl69jJIyclYTxbIq
UrQ8mmpUTNYwH8jVlOm+AbDh+u3WTKQaE5OZHKcZDWY1Tkc05+229+iNzuTJjDSLYlyQOJd1oKk2
Kr4DI7jIm4jZq9kwMvuloR0kIO5AeUO8aaJXs7YWCI4qfmIeC3PeLGDmbeFo0GsOg4ArN0suI8Ik
VmZ08Nwgu11fclntte3tmwaiL4PO5FZZ+seaeaPts0prLNA0Op+GKAWwVelt6oHKWdVei8RCv1xB
ByC4SedfXYiAKAS8yTTJwvWdEx5736pR1RdfZsc2+89aF/uaaFwovE7YNU1swZLxPRbDr5n8glE2
leRTMWaV2YdSz+ZqEaLcVyp4SonOqPSdTZgSkJyLsa5Qrto26mYGq0eA2axYMRYWjRH9rbFg8DA6
YlG88npGvmlCbwsjFhPYRCxxZkChE9ub28TE7jidmFXBhIwum7sZg4xpE5YqCiD9Ut3MEGhYwpRb
HEycY3Y9KpRbjKjM0sBh8fbfMxt/rDX9F4RpbN9NgHKYlmPVv5q1mBlsPqQdvX1fzDRTo6VrlNUl
ij/7wT19v4szPJjQZYjkiRAnr7KfBfGgP1J2Z6T+f20yMaeMvYPo1dEsRjMn9p4BN+DhZR53aOEQ
P4dbenNxwnANEh+6nXyFvc6JbewvtsUdNLeqAbkZy+/bVqllP9s1QuSQCJDN0ewDuly35h1aolHe
tDVNqsXX90JI4pm9wAR0a+O9hlEFJBKHPaguOBnM4auJUbROztmqj5HDmt1KopDorXWtk1nQnT7F
B3u5cBRFzvBMy8nJRM5mYEcz2RT2W1i3zCLb2YXpdMu63gAxbxRfjDbxSWUfjtvtzLpa2MHFRJd5
8x4q618Q2MB+rfHY8VaLIakG0cWEXyYVNLc9swV6FtJj2hUpCxrm1Y+kZR1pbZx68gR4TVBZL6sl
qSoWw3XQ0RtUqyttIMVmRSqyAUhIy0ZEk2croxqpRH8fdv0fSGOsIQv7+xBO8m7AKIheiIwXpxff
Lu+bJF/B7i2AuMPMeteC5zTVC1BW3fuPQ7sioS9r4mqFbjn3IWxHJTS31RUFB+vgk/STzUk1YA1b
aOwqoyIjkKzfJ9Heiji6z6VLUj8Ej2uMfwpcFcCIxQXGn+nvGpc9yJFr+5i0RXcfS1qi0qC+JMFM
B0MJiGs5SHrxKC+WCe9pWzw9nAq1do51tcpTbiZMOUPE7JTm+KC69bYYHdjayXZjpw6M/IlV2oGl
z/nKGPYaV5n6V1FYOQL6au8F/9jNj5TEC/dSsP5MDq3hY3Tuwz80i/UbwgwbfV3zs7LKy8yCU6G0
suAZbOp0fa4tSNpThXC9+ddiLo1AixC+JhMIIKGHKOtzAFr86tP1aMxR1oKY04t9/yC7/ICoGrOl
xuK10mx5zlueLbr0Jx0i/B0k+r28uTURshwTsQ4Ke064fW8YeCONdPy3VqB2byb2icp3/smJFpS6
xUuvKbR/8MU87fVq/U5rKM3W1PUAZWGoerSEIEq+XwOmXLx8Tj1ppTmZscvwU7RtSXXwA2QQVKYi
GA3wQAIK4U2O3Gy11/lo2WB2Joslvetfirp9HXT5uuKmsQW6eD+FPGTZ2hzEe/0cmdakjIw6XDj5
QTvPi8j830VV/SynsNjKtlRQV8mVVsuh6uN3kER40GazIFuWuoeA9jPauV6ToThlbvprcYPfiQG/
5prsiJ+k4zkBE8dZEtQ3foQv0QBZKxLW0+BAQc2Sot8vbGJ0pJI9dFDse4BjtqKufzZr9gb55hcl
i0cc/sio2PVvKyje7Dly6PeZb1mTP1UZxYui+60XcITCJqkpdfI65TA6YjvhFO048S22CsrQJU8y
G73+rkfxHiFWhYI5P2SFfctHdo1E1GyNE/h1aDLerHPG2QwVrIWg1dnP40qYUFf5j7DW9xhhgZWx
i2e7x8kubuv67Dji1nppRIyIlmccqvbcS7wNi6a75qP4USU0+WZOxoEIyPY6uJs18DJCveAhFM5T
YRXxZXXRrKU9AFjotGsPytwnUd/GPZ6GaO7f4UyIt3AmQztl5PZIHH2WgX9xog5PrxkKgVV7/8Bv
cNpyxoE+mp5aZijFOSmph2WNRIkSANpKgy1ma9QtV9dlMYVPEPP8VGyHd+WKCmqELU9S/Lm1yGQr
a36Z3WAiyltv1bC+L4VF6pj+vztZcgboeiwxm6jej3r5W2h1SZaSlhSNwjtGghEE670epKCByiYt
OEJw0/FnlPU3Z/JvzbCiBjUeZ5XbIJ5LEN2vAmPoOU5R7pV5ROKgsM9l7VMrGwZdXCcPZzZV0cRT
eOzT+PaQRptAMNeNxp6IzuUfc1zZrOSBOg9LcbWQ7kCLXTiWINd6wpi83czwGlCKCLml6QT/7DqR
h3ilIaAswnyfIwVD0M24zbRNn5pUf+sWdwXLwclELwvqT5SV26EJk71dq9kwLvyLO4AP4rYCXwNu
RiT3lTXUbFs4f30kH4Vlf+CHmIG6stDDT3+dMnqlX/0cuzF8XgrvTWxzRrfxbO9cfQIvo2GXl+em
6jAjUe5DF80lqXQO9cAWwOcMzq/WhwOS0ux9R/8LnjQ50gYrJi275iu5dLzebMB527bpgNprkSHC
X9PzUkvPpBFWGmjEQC0c1hLdGvrOFctwLFLrSc0w35An5qJiMM827p02+yi7iVXdQVmhOT2WFyMn
LTzcH+cqZLOnW95XROqFPZGbdFfFVjoWrkvnse4/WoWNkZOMOKD3pNd0CvIkHrzlVlBlpzXV7T8t
2pC33ZBxNKwqS+wjNU5v7aoHIi4bAl0yvTiNmxyUx4LHkQJM9wQi4LB0flmyYAxElFhl2fcLfRZU
emmnGYPZ9N5V8cmy5oxiknKXzZK42bXoKuwnvNAPgbHQi41y3mVrxXpufllx/QHpOsJUE2B3vLUZ
aMpAkICYP+CGWykChq7FPTlxk7Ms0/noS6kRqSYIZaDw4Q2w0UFEadpbuoKMXZOm9xpkN0wCej+2
tSd+Za0DlLnT8tDC4iWpN6wk/Sz77A3JTHnOiV96u+pPiW27BxFXK9SbVG7zEv/VhNToaa1NqJ5a
+t4ZnCncyK5kLuiCSIqMVnuvprSuUUJM8SUOM8zRm6I6UoikuJY7JWxXvwpfYiVS9rXcobEBP4Zz
m7kNcpDG/ixU7T/Xsos+Rs9fP7Vr+9s1B2dVOpJTYTYmR2cZ0RbVpW9/Jn4W/a5B0hx9Wh9xGLBK
5xPQNoihdAEU7ee0B82Y1UBhcm2citD2up3Tg1X08GAKV9RW+4buamKlSGdPhVzAYkyjac6TeT3h
Gbi4SEDLoopCXE8DKuxR4fyrHKBjRVo0T56ceGpziFtOw5B+oNOpeR57j2YPT6fzbUQPikIp8d/m
weo+FrLF18pJyPgPlvu7H9laG5fG9GBGMyIikOOTj0qLSGjca6crbsEyrH+qPgKBFXahT1QqoxPW
fUSWwzKwBXiUBLlhyPRgf8RHV8AV8ufybzMLShyLC+0oRxHsLS789XZMn0VHT78FAWeTxOjGx2l9
xHGm+4fjVQZsW1rRsOknix6z3qffWsbB5OzmxFE4j2YLEZ8UDHb8rkDeTpV9LAsx7KgVo3XxR879
Pvpn+OXNgga7GVi3ssbCJi0MaTTvxyG7LrPz5WBYucEUMHkea5/2kLl0vzAPnam7DaSk5yLfOoGj
ds6U/PJg2BhOGCiXzLBQ0EsQVdtYJAR5r8gnjQPxQY2ykQJuOOIRjf9NHh8GheUkN62+U1nqbGev
siCJ6uVx6n5Orf8u+n88FHoFn4cJ6Uw3GY6kpEOObfnSdF9LDhxxip/V0EZXh3MXfrYcKDEMJwc7
z5iXG00RPYH4FeLNhZj/IU3lDZjWdm6L/s6xKGQT49Uiexf+APR01mTXPnhf2sPfO0EGTXtPJRv7
Tnj2qadmAiM7BXvFEPxbyB8N/fXHJfa3nNTnkUWe62S43AVs+amznKzc2ntIxwToFF6VLAH01teo
LWH1LWeP2nQr65PdY682qvt6+XKRUXRkKzSgxJHJToryQ7XrWzQsu8DD5wGIbVG+jcSNVC9Gg0vB
oqbh7kmJZW+HhwmAgAj2AenduzGh/6zCYGfNjLb8DteHb04XqNWKw2H65oDgDkLkQR44YrWxPNKw
FUUjRRPgz4SuSiCpc4IxDYfuAR5v5rpALMkd+81ugfVIDB/ti9Sg3Sv1mmZXES1vPCQFawgRZbC3
nXHnePZ5VrgZM9Rw7TqYKxNu8iPGMsGLXg0EhmsILHzFvEzdKniA0sISpQI14Pb/nJLyVK1+mwYf
DqVvpVh2mKDfr37CYTvc8BIoEKg/jLsx8j98v33GogieqHuPNG5jWJUi7xGvJ7Cspr9c3Uy6kC+t
g8+SZOXCBQVi1t0ax7vOT3fmDpp/f8uv6UWAftryT5dkkR1/mtcMIUmU9FFJENAtVWxrfO+GdT+E
JDjBqQxIyTjsst26uyJyP0oYlil3buxfZ5cmSRcKhF72Fg0oXgLXghB94pJiSECioHFotWkd0Dcr
a7Z4DG+9iFpHQbuc/Zbn0UXHEI2lh90xSs3lDOSViiwwRw4q7ovHBplPC7Y0xKN1c1ym5MWp5KmQ
wUthjy8KrWiZ648lIh0Kwhsv56AFDNw1AKijH6kD1MPTNXlJj+nbTs05iuFvNfMfp1pfCQLyfdKm
egNx5qBEuNfQJ/L0DI8GGwHAa8OI0I4GiuFqwfQYx+CerpMH8CVkf8mUQr3zhrcSO/iqZ0YDM2Tv
f6NX9whW89OLh8d+XTBoGBucQWBGDGG4LXg85reT7DqxJrJKXzDm3XmY62Row+c42nVT89cOUuhW
M1rolZZ/BzVLz517JYrZxETCox/86f0XrIaf1JDfUjm8ONjvcKudwdsJmb00VfGXA++mE+uNUBtW
tIBzBl/YPBKnOujEFECazyqpUXMsiB7hDtJ4V6Tn0qufMf48SJ+GHztA11Qe5oBykX+aW/ePeUQp
k8khLRmiSp9sdRxctKErZ6D+RkaB/b/7QOy4IeZ48HBwcbKPtgb/mNU4czgUkYgQpwoDUdxwuS+G
HGtIkIzUSfVPjIwa6xdG50qmbDQp08R95fNVUOMEfPCo+SwktAPiME4rd7IGZWL1lP0AV3LN7ege
JSNHczvMv43Da4250QSuAONculUgxzBN9QA/s8l4HD1KAFTO/aft1j/pjevd5RHc/oeVLXB66PgL
T5HoPtgimGkZNgkzleZ+Dy73wv0yK4BfAf+m5eB7PlXlfRY/k0Df98LdRX124OJ95Mx8YWySITxz
Gu0evVE8mA/Ct5e+3fFFtQpTwJWRCpWxRlvc4yFu/ZBJS1q9i2BkTKi4WvcVKDJs2fYKtgjkCows
QJM7NQBs0V7+7oY/zYd2XY4BakiMYQ42EfOEYSRvYhEU3vg69ZZ5zy6UsFTJ/KqUZDff8JB8vJeh
/VG6Dc37DsUnUYAvvSDgrq8+LQBfRdT+SXEFUfk/b50PjMw27XL6zV4zoKz8yaKKt9x+MQ2mCD+e
dbqep8w6pqr+zU/pWzrxU9NclQNydXtEQ854Y649kEgGSk5kahf3/IpptfVw8itbaG3yKXfltmNr
NNMk6eazT2uYzdCHwM3flBLnu0xvMrn8imNek7TrKpLlfpy7XbcAscCkCEk2X0ZO2ptqpEqblvM9
UNUgmzcKPJNxCzav1ac/JcdUBtC664v+5LD30qZNLTZ88OvPmF5eTz0wVlq7QMvYPSlwtNuwmp7o
CnpMxgEfpGY/RfpVejVEYPwd+9aZEYi1xjzBDs3Szbn07MzTa7xk55YyBLnvd/QxOuQXMwvrbdMO
bGb1gs6hTX+OxZexZAMiuwn4brtAYupep4x1s5he7fYj4X5zQ4yl2Sxs0C8wjYBQGrYsY9dvXpKG
5kY0CcTrqbR3rYulA7/MU28ZIXbBcXD4Cugb6dkjmIjZQrddaB+BanstBrAjW3H+jwXRPJTRrs2z
Th1nE+T/2FjMZeak/mhw3mGsxD4gdlnEWp+ezdoSDkjvSZWtbBuOrumC/XLzTw3RLWRzkGm3MdfT
LaQ7IbRyTUOU7kfkI2X/c/CV6Vp1OrWN+ZBeU2CKcV8JQEIkYq3i5ndfANnYIAG7eJgCesGjmqdf
Gp4c6wu10ydu4MwFTUF2yiDihm63NU98ED2WsLQP8Im5YQBw7rT6iEduIY46yDKaiaJgh5iY5ZNR
KltwLvLLj16nxsdqA7UUhQ3xj//aqJWMPUmUWQAzz+Y3tbPCHANnS7gwF2IHdpt+Umd9V0C3KaaY
x/X9hHlcZs5yq2ZxM9u8k39yAUp/eSmuQc2fKTMO6NmO3yD45UXMVDOPFx8ljvjfxh+Sp9LZzNUb
+8vIBl74r0FkHwPx7DiUmct9wCdugQBJt39YfewRuF+EezQwQOT+MJ84rJ9ovz/nJF0UXLQMMK9j
hlrSWSCo0CAs6xGZ+Z1j09TmCcrS2H3RFo1R594s9kM6bsw4NJfGfRpjHAyyaM8lJPhRcZf4AAVE
kxw0qfnE5taOjGofsOgaU/EGzZlIgoRQHEXy9T2muB3s8VScyQozdLlMd12pMiHaH/AAjPotEZ7A
FJ2pxZ3hFqwhqk994Evpv/bS2jLqeWNtIn1ansyf+JoE94iKRzfdTjCKYiJZpBFcIg/lvweVk+ln
95rhvdIJthtSysaxEcMCQFThY+G+I2qP8Rut6DN1++DMpJd4FId2dFobhKQBskt2ffulYIUd8pdK
SOYkfArHuK/TJ+458SEWwb2XjTsUb28sTuYjuxYrZ38riM67LHmRiG/pLr0gzIftnDzZMPgn10V9
StWW2MEsT6FTYDNHdrbxH5IVzAYrCjeQbU1QZ9Re9b0Y1JNNcxxPnUXPLANTv5KY7sAwmbQrdiRr
9hQ1WEcuFf3t7KgDPfrp+pCy3NppaO0XQgHaDweKmHQwYYuI00q8bdz20lntgztCXcNMzQAvOoZ3
n1DCSsMng2fnrjLU7EzSZPuDk9PVPAnOQ5KpgEQN7jHniqA3I5wJHStEoZm6D8nsmxU56N3bWE9s
Vfu6KeibDFEk2PzRfkJwvC7pU+ybMfFJzeoCDmND1u7A1Nes7CM3Vouw2ugCdI3rgSuefrGcjP56
1KHvmpWyC6P3dlm4XxIj3Hq51kOit3ZpbUahzmVMtx5wubdwxGyynuLqra+b5HFY5ur3CnkMm3DV
UVODGEEyPXyfSB7RMn2I1vii3eQ59Ma/ZkEYaQ7hzPZKKh752LKn5+qnjhTpxtYhcV/0OFNNPT6/
8dnPYpYRj1JKPN5jZ8/OMQOc67z6wcm6L0+77S6wK5wsKV6Rd3NI78hgF1Q9mgQFTq4YeeiWtQCZ
adBPeoQRfZRdBHLx3E/BdXaKioLCuwLh5p0TjCfq1m/gM3+T7uGQhISN7GRKasIYqxbvCkWztSTA
haFlbDy8y/8Sw1EcVxyWAhKeOYggq7wnFftuAj5UFe+u5Z5Kisfm7+eUVvmKtj4g7SSxji0J+NPs
EsmLaPh0hD4L332wY+ep0j2O9XC9ALQKYqOsja84woWbPNU4Itt03NuuuJu7IgD14Z4wXMcAmAUW
CWdAAUxenfDvoGlA89XzspisHAUtdG8Af7elSQ3QxuYGUJIEtKnCx2MWIAi2H0H5Iqpkm1fxjVew
eetEDzykdGvuk8BSdwR81U+XKbDfBjwaeC6IpfJ9QBRIOwNgD9jjzkw3X7Qd24VO1sQ0YnD6Tkht
PTcFeK7csl7h6vxpCoHuoCsv5HJoLy0SavrzkRzWIR9wgcjr5mXw43e/SaEQ6Atl+1952QAOGk5x
PQ6g/YtXnfM/5Bl+looEkhjbh1CBzeq6Jzy8Xht3fUppRqlHcS0HyAyg5hVHeCA2tHFj/BEMV5I9
Tz7pLF158cqAyopt47hXNefbdvCwrZEuGM7V55yGRftpQcV/ZxZ4bIRwZPIwPgLQoTISeD06ogpV
b1LJbY2+KB/xUZp9yryMelAJw99Z9TUrfvFzHPTN7mOEMQAWjdIWLPEwyWeIlzFNjWnmgbuL6vAf
TVbhPbj8VxeAydT71Fk0Xnzhjca/c2b3D1Nf7yTtc4G7AC4YThpCWqBkeLEd+WKqOHXI8l5FxzpM
EY3X3nPF3UqHsaLtprvqlgGF+p2UZ4ydYeWSalW/SxV+BH7xe7GLJ1J9e4M7TWra0BCdsdjZ4fs8
LM99Z2Qw2fAYVoRCVaPxhfadHvk6xjUOffmN8G+jTS4mWnukKV7Hmb+7WjN9tZmwIvbHmEgOCFVf
nkRZ33xOiqJrYNyUTNEyvwzxNF9CK3nOG/XPz8ZDoQ1sIJzJtELjt5PwdZXDKcnVIcVkipKYPju5
/Rq5Mz7g6teii3fw8/eqL8B9IPG34uPU0SE7ejbn3rjg2qwA/xy0RK0loDnTzTUUZwpdO78NHjUW
TWxP+XQnVu8hoDt7pdQ/VKDGqCRwankLEalRQNrLNjman4sxuEQV9jKWEgjo0TTlY5kCo15Owh4u
Xex80sT/FbiyvXFGPBUOClPdDu9e4T34gltc2XQIzUg7GhjHNsRhHvKgxIG2pmviy3PCFE5q+HAL
NIYic69J33FgwMfmcSbj8ShbVROFBCP9xcieXFu8erD/72Z3shCuEWbanf+ny7AdUYHzRwfF0xAp
vGpGQc6+Hd5i1FhwJruDkt6jcsFWyy6xbyhUpgsaAUV2SdwAyvzulvopxKvPChiiEmOVXFFjqvQD
Sa4HVy1vQRUtPRlzUl+xG/wrPC+bdyQprV+zGymswMMseI/hGVnOugl9/9LAn0rIm6QETRiykC1i
imUjY4t8nJ8oVk90OHN8mBjLmANclWf8ZJjIsnpber3zxnU7DY2D+BN7H8MELL0tne4Hzd0sbODG
ZYxNjkCDVw+nNFiRqxJs9w7UxkY6XF2vf5B+fRWei7HIoD9c37AYecgGyBA11dPqOA+k0PcVfU2e
h8Vb7sDyCwg7LrCwMEDojBp5HvHC7puO5qEuei0pAEHnGB7nJuyxkNVZDtIr/pu5JUeLBfkB9SY7
SPbz0jsA1UOAkLDeE4ScLcaBUayRwi4EtViRCBcNESe60iY/6TUBqn7OWC73g9LQeEeXoAyQPXc0
sLCvffauTY5lNh4OdilQUCMX22jLxaK3pjqCvQG8CliJSBOiqT+Vi6LzMKyXQ1CNob9p1sjejEGR
ZYe8par/EnXNgpy2/tlaA0hsifJvsJaZoCAdV8zFC6umUKQU3RudH/i3MM/tBxqs1vkBS3k4yNaK
yrUZORRIFCExzag2oaKVyKbZ6Tq1BWd9mBcFjdX1vvaGudiHWdojqG274zSU7kFBr3lHQV7/FqZk
s028laipX8SOBMZOswsiNRDAHYDuv/oioAWncz0U1XgcMNvoTkTDMNTLH5J36j52wmnfIX89wUxb
76I+9h+cuPvqcvk5eBTUuoXOmNGCHgMpzpSiCDKnCoGnL+Y3t2j9h1ojBKJ+MG4n+HowQ4OKQRtn
WBzu6HhqtzZoy1MYRBOagTVxPvWgRQfe09d71DPBVQUuAlZb4JoUjCGNfCoZt0WL/w4zGlu2sSVG
QxcNk43VMQ4ymhQzWstCHYRA1/z4PuXgtvOmqtj6AD+3NurQ2zKmAAKyiMIJHsxvyzIww6rUeSop
lbLhx1+g9fEwnZYGBmxUoL6Jy10LshoeAvEYKVjotROi65kqvRWFcrs2GqfieCsKesJ66cTkbLAt
UgGeMEuS9FtpuahMp8i7NgrOdxKSQBBBRMYvTYKfy+yjGXCt9B7FDLpwPYRsaqNx20WbHSYY1XI2
IagPEoux10TOFohrczfW8RfW1FRdvIBWywk4TjuV4q8zFvWPyohrZnK0Fyuy6DhBt+TSvoh/cO73
rJUKAz8/YWr02tebWsbul7fmGnEPeyBEdKrytm5PURMgvwNusSlLmPfsWQPOIrnw3rj8lf2FFb9a
0+KpDrEvwpUjeMEDLdhOjeuArproMLP65LHyVEoap4wbNC4ObGbl6F9N1ow/GNG0ua5pdxyCXDGY
KoWZm1o7Uptu8dfVUKBa3I/vyHwi8qTKpOL9itDBFJvGBnG91wNpjMf2w0Gv9ZR7rTOAWe/XH+4i
5l05Pq72jfodaRzlZSASevyHlin4ZQE7c8BIArBxcWrP+XwH1y5oJy4q5ymtfeogFagc8gD+exBG
zB05dyE1hrahbDAm7EgCYcBdFv1FzsPZr0ECgnkcrUtIa5ut4q7eLV6e/pDrMv9yIKj/0XnMfI0x
1JPh0NPHZ2Hu6WQzjUWzSE7dWOWnNEnmYyO9cieSCU24FXa/s4YEZesiOcomjvVJmyTXqKMi2LLF
wY+R/f26xBka0SpdvB/Cj3oIqDNM6ckkXewmTX7YlugvFQMbCsS6PtRJ7hMsQ1tqgu6PA8NHzUWN
p9oYVxMtbb7pGyKPSkzoPLeSmvoslR4fdRLH4yFP/brcRHUH63lubYohfOZ/ViWScBuqAPejGeTk
Hp6ofrZEG3xVXVq82kt/DJ2V9Pkak6F3+l1Y5LDhYyuttnYz2qAvmnQAfmOTeOBY/9DNSLaImQxw
EL8SummHVr8O9H44qBo7h3T0NAwYW7BJ/7HGafk19EMIulo4oO0yTAupsOyqYqwRE9LCKSMhDyxb
8xVXLvdRdIpyCM5MnCoGUjneCp3Bb3+1cTgdF3cV9KzVlCQTGV1yIWzySGLG84cGr03ezeN9HJdo
DxZttoVx8cJd2SBTBmivjhTAoXfXAc+2yKjeLylt6n6kbM6CKTKKSXF2j3208C3oG7nq+RJTcbrO
00DfT1v22x7YwUEqinPe0NR0CNAAOwyzvJaQH/ZjOdN7JAW+rRL7qyob2j94elBurnKUyAXOPwke
VyRdDO1+1OVh6h1yNpzMttPke0TH/l+0sj2N6q1Hm0fj0cBSfIeAwS23Mmo9GSkHYXsTlZLIb+g/
revL93tgD49Cu4YC7Fu6vFRpkXBMyF0y3x3MCzR2eyvmPTCqSG6ut6R/U54L3OxyrD8aWYxHu03G
s9Jm/cSL99Gekt+9pyrqhD699GtcXS1WEnJnTsJ5U8XLiRpB8lj3q3pIRLc8p61D/mflaLtbyV5A
Fag78YZ0jgJjUcLRGeT0CmI6vcBiXc7gGmPg0rNF8RQBu++O69XRMibvUhBfaZfiqcCrlMqdJx7U
CsbH6l3/kKVL8KQrK31wqk4cHMr8W4f5tcEaiWbeFZVklBDs+HaEpjTAZlwPCEMjz+lw+kWpR4AU
Uj8tcuuU5S593g19p6OFtGheoc19k4Owz67IVxnZro26h/ENRcZjR86ausfHJac++80PMqGScjn/
j17u70XiFXu/qAFHJ7Eq4L5SpNcAPihoUE8TvkRNkkESjEWU4MuGW562o+DYYmZIfW9ZL92ARU3V
IcAiWTBs+4lkAcI9CEQd/PiUI94xlhIuscfOunoedhb4KCAQkhAzZjeG0C7aY2cL3HZC/zem6GT7
aogIQQrVNnAgxxEBgX7OxwJXNVQNjc7GfeOSFW95+JepUfNDl0WCjGCwPBP4FnsVjNEeA3X07eYH
oZFMrb5dfaB2lEc5tnQSMZE2k1ydD6asv7UdnZysZrYfqynp9jFuztvJ8QIcLJGcuVVFpULhIocU
Y0TKs6R5+xlnXfaSOWP0M+xwaZMR7c5BGrssGUJf4jZp3nyJvNFKHQhvpOwAxzjWMaPzd6Mp/dIg
vOBcb5mUFsNz/mGParz0qg1oM2KxOgqxwPMiA0j5f8iS3aA8C7p0UJU/EFihEiorItY6Hw/J4P80
OGCkJ4eIImmCI7FbB4++6j8Wwti7FQZM5bX00nvgl+bqpkt19I2Wz7V+j61Pzixho6lmL3nU6RDv
4tT7aYfZr6oBMyOG/7F0HsuR69oS/SJG0BOcqrxXyUsTRkvqpjcg6L/+LZz7RjfuabW6yALBjb0z
V1YfwgKih2DtxVigL+Udzf6sgKJinunnPxVe/t7J4AuO+VG51aWz0hsp6G8V5+SW/x193t9e3q0t
e3zmW+Uv1aTAkCTUp+UpcBAJRkP+WNn+nks9cn5nKJswtkrVbhlMIgnCZje58WOZ8eYWrsS63r+q
MOPENoMbSpLoNZ+JrGghxGfx9ObWybdfiBdr6b41Rtpakl03OIgxA1xl/QEJzc0fq6eKMTCAJmiO
+etixmfdKIlieOiozVAz3KMl/CjUeIHKfV5kxGKeHvxeXrVZvHYrLXLvt4iRyMId4vc8bo86KaCF
fYFZlwgEKGx+2z5XmbzGUX0WSpznKMIIq3D3k+MS1rCr0B0/2AHFhUdScJccZhtRO78GTda6sxh0
kLUZDck+jXHVocNYZSZdYWN+ll7zN/fqF4oJDErhdDYq5263DXP96KLv0hSXjxb7BV7lHvJEd/JJ
nZiVvDCG3Ed9+6sEiWdD3hzTyIZZjfsGjmZJenFPw3vKPLSfTX/hsbwhXPozsREljck7JXli04oZ
9ybf2VCf+kbwTLm8QMJlr+H3RWY/Fco4WJ178OwFRR6pAW72DOVnN40Ep/b+iMinfzbBEHQuNnQN
tiT9FXQkDO0ZzINCjWj04a1sgiNBKPdophkDtwmfOw92QmPLsjFfk0YOKmi6m1n849naJik/uiY+
hFm3tzoQ3bXAnlcB+2t5ftOG06nnJ48diYleF92U568MmaGGEdtWJseptkxovzAsUu81qR2w2sM7
bB0yrYdLqOWBvX+rHfsZ1TQMRHrk7Dg5jfviLshk0SklXkX1iTpUD4EdTBgAR81VQCgVs+dHJ8ne
umr8ynRAWB3fpzL5Grvu5vjBJ1ahY9tiMKyt1y7vt4btHUFZUiw2LxkBtw2B47z1CI3sN/pi2FR2
PfEHCAC/0chv4jbbiRg/tmlcOlT5Yzzel9rZOHW7E6gRJ6ffR511bVuPs8NAd7EE5beabf9zksUT
S+89p1CC38ejSaaG7e8Wjktx613GtNiJeT4kQ3gzI0bH8fgY+fPjWAOZ4udduySdBvUFfHcDpYg7
cZWE1UEg5iWu3L/Czl7mkFzjMXEeC2TRvEmRCVR8iIz0OneG1KRT1Ezp7mVlMJhHaa5vAttLsZZ1
8myhMQVN6Wx0Qq5lAttLyl8Tf1OAi8ivv+SQUO/3n21t/UOm8c+VHXd5vpE3hFitpqdUAliGZOk8
i4ZjZaVDDDOTkZSx723C40iSrVqWrZTvDO5uXdrw7nE3djV+463Z8ipRD9zO8TnjGT/IsvpeuKF1
bu7SNvjvUw1WSTA8KWY+Sx4/F+KvPMD3Tz84qI2v3sByR5roQLgO0/pt4s/7LuAgbFUk7Vj2axtY
WDNAdFfLd4rW8AH37WYWJm7goOMlYV2ZrKL/y/+yAkfk0hqE4ZBQEhTPpo6jVHLn+yPxhnwZfC63
msDi+7vSbonwwAZS9+RLOG4g4CbACu5MfC4ouJrD0ELf8hHKEHQhmMawONaLmt+iLLXuVjsK/Iz0
HzT2umhuwgl2czMNr1FRv6e29WZXJq4q7AgtckWr4VECBuHP6T3XAgYhUamLQpy7igFdpGjMjmX/
IdDtqcCunL1Tl/Wv68/BfREoEDgQ2gQSW/KeKFO92AYNp40bRf6E6CId/5aEcG35J0v0M2g3EifE
eu1z1qnaeHypmb7APc4gf7bS9s9lF9SbsXbgTUhz2RAf2RAmNFv7QMz2ISCJiTYIE8WwReeZukLu
ZerIXe029s5vY6g9ygsO9FLiPVnR8X5GgbCLo8BHN+gx7zXz7EA4VrnNfF+/7cccrWHNEAgd9lss
1LjrUsr9qZclRJiJLHRl+5uAEfBz0oZqFYZ5rqdS5dZOu2g35y6Sm0y2Otn7R/iMCdzcww8FrGWn
O4LPbmgMm6zvMvbi9Jc6FDtdMmQvlkeWwYPEHQAEzEFz3VKhfZktzSzDk/06CByqb5+JcRoQCcfZ
diDSwxWls2ZgEKNZr2L7XfkFZCjeEzs70Ddu5tuSA6653BoMuBHGvEq02k0VpBfGzRgcMaKTgBjb
HGSm0mhPXQlXYJW3EeD6KEwKb58awt3PBZ7mzhbqOOW4GcZosbe9sDVt2eiOs5sXL/CSWlT4LQqn
YGytNwdKFYHjGO2Y1QW0W5v8NePyTOxHSTQ9mP07ccU271PlSp1u3Ts5vsl907irat5nzD15XuR8
SaOeNmAIpZw2dfODEmMhx4ppKY6BahGYHox92EX/id7AWKnssx8Rb2TMmeQh8vMjskOE/4Tn+SBX
26c2ec+M5YqNiiXyNYtp5xG/SqG5auYLQv8H3SosA1rJjOnjZ7+a1gamn7YnSRulSAK4zbBXfGD+
X+Cgp502Xf04dXjuibmHo1N6bxYp2xNd8a58d1NiLU/kFmYRBzqXTEFii7MRfBrRzOWPmp8X92fk
2n1S3ghuWMF12Jj4NEcMkwbZqfwzmb8viXWQfAQ+I5FGPfTSjvhB7lLvf4fJXVqE/Vw4ruM2571P
DDepvob89VNEMv/9B295b7k9kttrLxlaonfucmG+0bQmlOkYyg9HJjSWfvR1zwvyL3r/3K7ZgiT3
X0q65K9X5bPuD7vpI5Nt/fu4sNa2dlPnPuiLqNLiKul8CzvctnEOUsLbchP5tQgg9BUyWfW7R0uF
B3zQB8LWkee8leY/blrYNEDin1DdPdQYJmt15m8CqFulo7/lGgVxg1ywXgsmZH5UD75x4SJKA/Xh
EK+tXl8St5zvpuXgI+tBL4o0PfBzvnPjrnAv+cNQaxNxEUB+n5FjcNlYRmMarSaBR/Oz/qZZXtw6
DxyYYdGc7XeTpAlifbDmtLCFlam1Ckn+zRljzY+VFPr8j0kGkZ6GuE27YgmxIEDp8d1A2F/xtanp
75xgaED7rn8FtzbNvzNKkL6gVqaqoWHDnkIuVoYc8WYsfMaeR4ef8/f6w1C2WcvnQpCoKUhnAXhk
vaKkcAmLJKPZJMCUoEF7RK9khnu+Yv2VsUHv9DdYYhnzEbOG7BELHFT+QhbzyEXw3xew3Zx7EmoN
zsxtE2Ku4ZeQDPW/O+on84f+mt0ZznAAUsH8x32ukhlloEc5co0E27OxTKxM6Ik4jlIecZYIn5ur
ZLPSzef1/xavHfxEbF78Ed8mK4wlpO8u343+R7lYVhc/ybPF0sgtn68BK6k/gVIBCMLfwsUx9G+L
jQxiS5WJkBCRWf9mTOWZp+3/fx1WhofWDuki3zFfHPW651Gx2n9ZlN8dcLiqvnV5ST+FWo7e0pxt
9L7S9+5R344WFKvX8I6Ru0YMF70rCYofghH5L9mUv0Kn3g0ux7v5m08eD7R6+GuqFXt/eGcAyPHs
yYuc3f9Wnb61+vngorn8yv7ih8xIbPSFx5aF4BDbEBGCZKVag9zo9b+Yp9wINBN561b2b9zu56qV
d4Ne6N5lX5wHAlUNI1rPVoQWm8Mh6Xn9d78suGW87h8TzUOlwl1h1Ae9c5gNziedoIhgx2IgCDWk
Per5kP5BM+v+cFLeYord8IebIA3RbywQZPtzkeKNlvKxLxKeZaasfc0MvTo3Xf8exVTWbGhhZ5Dx
g5REEOCYxWonG+MrSLv73IRvYaBObdRt3C58XVx5qiLjahCdmy3jv4k1sFQl3rU6fBKKBW463b7l
di99v1bknSBVpl+lhqvqJuKa+z894h7G/eTyts2fqLI/PIOJ7FC/Ye/5UWFIRKvTrfUyt5aRhudM
QE6+J0Bx0yrO+lyx5XVY0Mpz7NuPg9NcDYwQRJldHA5rY7M8tm74mEt7owYXkrd5m1RzjzifPpD/
eCKyc4NCGS8Yw+T/VgDJAK4zHvX9swkYrokJkm3/WrsMK8EI7KBwBLrxiikmqtdp6vsP8bCUjPqZ
4pFywwgc1IZBEp0k945exR+ROrc4Cb5Tob4wr20a9g/8cpc4Rn/sglZ5UCV+P3p0T4mb0JFtjg6T
N6vI0MOUZ7soiARRWxPHB08nc4clclw003xTI9BiT/k7ElZ3XpbszMTRKBekcip4CbqY9CYWi1U3
Z+ZbtyETR9V6G3KPmaThjHJqdeplTRskZM7Mt1+O4RarJOZnELuN2Dkl9lbAWTkJAzSy30LlHErB
+KcLY7KXYcdE9ksUIqSSOYcRVFq8PJLHJneYODbtS9QCgXQLiKOBX9SEu3rcyPk5VMbfDLPSmoht
9mupm5YJydDUkGk2nZqp3c0ZeuXKFX+igtTWcSx/DHxD+sdmkjaowTapIWkyl1vF+a8DPRKP9hWy
zr4TCP7mwrxn1Bq0Fox1OxtnIPXEPTnvFQQTabgvmUI3PTJQYwxp4nNDm3SwBpQ+3vwREK7835X7
wzprzEeE2rtOP58yPsekjWLBHdb6n48swOTgr2SRvQYpktBZvVhJBumX1ZH6DHuz7BYhDu6l8UuY
FfkLaFt758MZom3dqwPYMwxvxJSarY9NCNeH5AUHkFdBdHS88mUWxntUlptE6I8RHmdsW0CLkp0X
yd2kKAgiHjd9Qblt3Nwuu1pBvEP4dg2YcnohjM+gelyyeo9R6uKI4Lp408GD8Ch6ceb89NiIWgNp
vlRiHE14vgGJoAlH7yb2NibjnCVp9n1T7Qvf+eMWxisqg19pemsGc/ose2RKt/fz/uL6bwu8uxiL
QOUzbYO24Q3+dirSbTMVJXa0fmU7oLvr5dAE7T/K3U1Dsdh2iFMV4OxGB0qw1qOOOk1UFz2ZWf33
hScjmIdU7msG4eDBvO8xrI72QDpSQ+vZ69LP0UZuDLOQjqO5NqizC8E7fFD4o2njf/sG2wUKQiuD
7xdiX4TS7JoDk7PR3nmmeQUVQ7MuMk9T6TNBgvCdDM3JDjlOBjrZDHmg/uyCujAajVVfCc4hRLAB
NTyD+6RPMiCMsm41ioEHUy1r153vXoiaLJYjwpAgg6sgm5fSoPNWumQjE/ZI03A2+sfKTfZNG17t
vGFzoXUm0bVDOhmwM2IoSEJ6jd4U3mhh7ScakyE5IYT4NB+1D0AUF94udzvkChBRE5q5QxlvAsN5
rA3EO6wcL0V8p9SO3in4vunqzdlnUxUvqUW7UuU3r6gJgXAK0leF85/vvF31Zr0v0oUpPPepJ+Jo
Rm/cFOhnL0XVofGXX1PGPGTx0BF64Se2MLqQmMmG8inu721o0ZGCSZ7NQP1L9yBcdShwTlaDXLXN
k8qgavLPO/1HadjrQjUHIV5IAcbJ9aDYPev5cW4xgaK58015bZIMTWyz06ukNT3GHNkJhNxMJaHC
L/1lRNDFpKnOerkYRNN0PD4GmFaBEyir/fel5JtwsMf7ycYU+MiC/kyoNrY+EgV43IaO2cMYIkr+
pzLjVtTjs5oJ+fJfg6jZ6ttYE27RL5wa3A4vdI6l0/MI14w3Bd7zeimYtBNEhN588M1bxpu6seKj
61/Kur82BDtIWkJOR69Ec35CBgJFSxoCH9HM2nfUeZu+NqEYgM2xULxHSbGufLo/Q3ehG34OmvEU
NVfco6eI4afTjmed9kY9OyOOoW0uOE95htqYCfO17sIDdxWgNYsg3RgTyAM2q3SB2UUy1INpM8Ti
ZRGH3VWwxTUSnkaM7rqhc4V8oS2eykQAjCm/mgpxr6ZqRsuzhmCm7LG2qs+WVR4Zhn/aw/IolvEp
RkczNZrWY32XFEnR7B2Zap14r63yrEcv08PLCEnIydHLXXQ29mwWFyJ2z7Gyr4mNb5YRStoYvKR4
C+kBBiFgLolpjXzOuukDLOf70JkfNIFQMaANMd7mmGT0GW0NxDmPDdUA5zWiq3LC7nHoymukHwdm
QJu6yO/V9OTljAKVfHAaUpAyD+6DeCBmhC42Jpcy2eBlRzHyN+s502KZWnpxnyesNFIv56EUr2qg
8YTRMkH1igKWdlCIxUoyX83IOvOiaBMjb3XnOkUOD00D2aK+8S31CQ1qiD82vRZWWx5lTNz/dAlA
aicB9upew6Ha+CRlDyMYGcN8JkF3pxodjr1QeeMpjcZjm7hvNXzReXChAz8Ftg1yrt72xZMDBzCE
mGLTqS9h4ZK++AJt9zHFWRbaxrYOqy3KDzrhJJWmAQQMfSrBLc/XE+GdgOP5PDg2XbeUY/QfVt2h
6trkQT82CYiDKZuveQMji5dmVL1N9jsMMo4dh6UjR2xedqRJvfSdsTUn9IOlRXoiikKuW1caBnVX
z9uzJQhg+m8sG/xBgPQQTc5OMcR12QXKkEFdeeGduu7ab0H6BqQ4QFr46vmIyfLdlDhmeIwqSoPC
Dvf6Skwvehjntzj3dhLZD7JA6hT4f369tx1aLZGz5z3yH7mPrPQnb1qO2VCi87aOAyBqavLxosVY
+j6P1DJWl28Gll2IoOiB6TUhUyWaHDxMabAtuHwsbvQ6+Y21TZOSeYVEWIGDdKI6ZT1WXDOrF3Ty
4b+bOyS7BtRJjcTe47iBSdFcx8t3KcMvMBMCVRiDeByqtfuSBtY2K+uPBiVAj9THZrdDH0JsGcka
DfzWBbms+DPnkjoxUejGundWtOI9TE/6qN/HNvkZdmKt9WZTsOfm2po7U9Tb0GQE7VWrxoPlmzlF
JoRjlFkWm2UyxXcHZQclxPjK5FA7fB/0t+OQlGqPlzhzH3yg4jUarVSKRz/CyEFqduFPOtqOQIMc
Uywyf8TPJVN/XC9QUUwU5MVi/gSVv8W2IIA6Mf6rDJ+YilGbHwsdjVHtONmQeuswlTYiKlkChF5t
hgy0ZveJYbxBA/9VU/Uvc6uU/A9f7YCfb+al4NGi2Z6FPLohZDtxGMFnFU7xt+9AW4qihN09Pjqu
/5c8PY6UpkBDITdGBXqVc1oqhm++pac4gRQ0lBxuYxdn21TQIbMsRRfKqQ/ICi/4kTcCqx+cFQM5
HFCmxEaANU6KpiJOjjD+jSskEyl3CazDoTDKb9eHVSG8aB8opt6c1+cdSCEE69EtJNxobYf1t1zw
qLuEVUC9MGknd09FON4iSPEbqUdO0nsiaXwfFOMpz0gZ94w0IjIcFVERc8BRwR5X87sXZ+ccfxAo
QhqV3tzs6L5/wv57G83WZdsyJS+T+TcfxrsxBsh91Avp7CByQFEz+Ar2uB3XtTJfZYSIsR2K02jk
hF+kF981X/R2ymThs+rjjSXdLVpLbsZwcvL4HVPXsSEpOIjLSzcChOmYNFsp+dF1++m06pNJ/S7N
8r2yen9VMFps/I6gCgpkao3opDlpAccgt6Wkrat7I6OVLW2IlUzAa8UhauicK45IKEOLBbkoPC0p
mz9+LOTLEP2ifZPLA51uZhoWdUW69a2cMHOxH0R8tSv/c9Aunxop7IOEC702PWvAkgFbpLAJBNAq
vdDZDCKHYccB0456gZSrXeA8eABW4+rqY70YogGelxj9VcvJKJHAqXq+D9eDiEg9aZT2Z5qaSMr9
kHG58p8XKNe51bFtWCTNh15/lomAqRMCSXRWxRy82LirrVH8qwhw7cKebEbvp+mXgzHbVw8VUmbF
H55dPOVFWIEhcX6KBHJOa8qLEyUbjzOdO4o1MPe3RCpKlKlyobMVv7AM1NnKl28RcczO2xAtYCbJ
1Q2qEzXwyg7LN08YBK1CuityYh+RDnPIpvGVmv9ME1ck+hAuIv5rkoM0hr1cgZV4aphfqRRmOpiA
0GcJkjrzTtLr5+I50z6pyKhLR+/bMadtEtPXpE8+rGUDgF5SGDMXUGurzcXDqNwngWBkvUwBc734
xBoFwWbfmeYAWU6bk9lJdhF64+fKBAo0NN1PakuxSzjgLgFt+I5JXAD3i5a5nIwtaJhNOMnhtPjG
WrcQmPevRs18sTvvGlbqOJbLpW/nZ5ed3QvlTTToHgYOSEgUV0mLBjeEaDGa9fMYC/1aVB4mrpwI
dS/96sP+C/7s3gVoYvByhRUEn3bIr71rnzzYXHQYyc9L1ZeXY3HsyX8gBKonMlWo7tfuCGHjiFXw
rg+tYNeF2T7G4JmmJeAmcNFd7Ii1Y4EjWOApCeO1w6OAEiKpd50Wk0/EPjyoqgWeINS5onruMSOH
tX816auisj3mUXrK2O9qQeRpGI3vEQmrRd+d2rb8V3uYcDPa7JTI1m2sGV5STTdZ81q2PFUjbveG
mdpc1/uITvOGvMeMPM0JCAsP15zOxDql7WNVeJjFMQf7yZ+8Ke4pXyoNb45gFg4kb+yYa5nTuxuA
8o15SHnBUnIRee67MdQfYtiWNjmPzCDOtc1Iz0l+DQrYrMgv9oRbn8OoWfB+Q050ZJRJrnDTU6q6
CnCxpchT8DsHzcn07E/FPcKs6OYK2YMNx9ld0KITqKjv7lAVv50b/00c/y2lZKJikLyljJJdvzGS
gBMMQ7mqu1lD94I9GahcjyFufrHz4pbW/iX2cUpS+MrKI8bJfdEM1CkL3vQVeLSyLTBijsSZDnFP
Y2DRctEid3ckdpx8yF8c9Nd4DKj3olPqtX90CRP7xbEBnlmiHnBKHx1cvtfFJf80Tucd3o5N2Ueb
pLFX+nCsn4tId3fQBSa1vyfuY+MCVLbSfjVhDuTzFCfyzE5DIi4uImut+8W8Z4A2H4YSEAnyCzUR
YmySnZozgRJdYq1ymz105jH3K7ixbARJz3mJM8OCowG31JOR2LDdmRer5EOXyI7hYpv2edXNKNEL
pAuYnqAf689hjwDgOg+tHhmaDbmBIcM3XeOr7OoYb3VM3B7+wX0J0ko7KkRVXiT0pNNY+0+mLCoO
xxJ45XSjehHjSO8IFbvt/GbUFliMXoBDnakbvbjeRKOzhe6+skFPe6W7r2jn2Bxil1yOvyGn8BFa
1jzyfhEy3fcJxX/Tbcz2N+kl9K+euXK4j9LwYLnjFjhFIZDPjQ5GY5/jRqNMzp/uSlrNcRYgybt3
XeFSvMPm0lVVAj8vv1tj/OlHztbhv1fwL52oWy0c0EaTMytjEt+AN1VlMTsZvg99HowLsXGz4VDZ
5qYa5WdoYzTjpNKF863uYXvw21uvomxHI70MqHOclRU2v24K1U6fo1pBXab7ECnFaoHLgOUe/04i
vXfhl64xbcozicGAvjs4ineMRvwEV8LZauKEyiT2KcA/E7foemt5Jsv+H39GVIDNYhtkAzTZAYJi
snMUPsSmCBwLDzDIKWovu0s3Te2tS/4h/RvZZI4zO/pASyAzmfRZnFpKdp2hKa/KDFlXww0RTrlK
FeoSTc6I7Ihh9lQFuD3ct5CkswdDM1TFAiy0prwTBs7fhngt5HqN426rxdp3hjrP8bjOY0zynM44
q6T7ZWqYGmujsUgOU5de6HO+4CGCd6j+O5XrIxsm8OvMcSlueJc3GX97ca6eOZyJFVnDgrjS7v/y
M3wBnBVb632BexEEoFatfKvXdTk92Sztthbob8yDmif6O97dyqPHHsoIfS3TatZ+Yu0ye8of4CFd
FfaJYBiu3gAaIUEFm9AnGlF26xXFTP7BBHQJxILC2GQjpzjpiZuywBCUIXMA5gglBUxffXuZc26E
9+ZN6Q6j2aGwgzt9UYri1H/KuvwCeu8VONDGk+VbB5iwTNRBARDT+8gQFXs4eL9lre5mXj3zLPFS
j4gBG41tZsof+F7fvs1zwWXBd1nxol3zZyvEFpsKgTmAW4SOf8fU2SjlHTO0Dpx7gw4TTccFEaii
KC568nsIhT7ySNDc7xAIxS4NabzhelcZEOhue++/nNL+aRE8WS0rKzOdG9ZRmnE8gLojs9jNrmNn
iH3jXCfujb4KlYDau+X42XXD55j2Z16qH7pDY3AHlas2BcWt64dHJxhP6A/+JQUr3zLyU+XBBAFJ
u11U5hP0ma/aBds8194L/Kll4P1NpwadY1v+JDYzcC8h8TxaesCkrp1umA/jjpP3SBgc6MGIyjT9
7Xs6aKHJFkXgCxonsgXYFWsqloJvcmHzNQsyI6HwEca6URVLB2jWd0BdhLkY/yeB9r27bq36LxY1
nkngu4NKz8Ipz8iTMspBRnCcdjiXRRPYj0D9zVzKGVfrK0HOYWOK+2Hdez7NJxC11XtsNnhzGX3Q
Nh74lgJFhk0gwlWltKlm8FEPUVMkwbC1OPEKXnRelu6iMjy0XJXFruBX7SmwAP24AjBzBCCL1TMq
qImV016KNPtJfIz5wWD/YiLZxWyNdk//cYy/0Q3sx9y5UJSv+AoYshAlwdZtyOZDqR6xIzYOKu9i
GmhwR1vf7bY05A/6toWojB+qyNqalvt3qEIKAs8leglvpDs8Mly76TaXfu3lHD4rdt5URZuoQB3g
M5hKcfSYfHp9H8wRM13nkXPjImRtfM1YKbahnJ/CpD4VjYepm15p3O28PHy0tIdUpNBjnf6cOArQ
8OxTNlaX0ezh6Rm7xBlQ1bir0qqjNUJUDp/ZsmoqpknjQDgDlF8AjZHpvRtu+0d36fM04Kxrrexy
uoikKHiLZD+tTLHkQSBio6yj9tsvyxfi4YOHpQM9b4+b2RIfOQ1BJ0LyFqDTZcQAX4vPPhjDqpPZ
j37LGr33ybpfI7N4WCp8kTynenzgDO6u7wMEKQOgoQ4ZXCjNlaNfMNNyMgfjIyMaLEjyM/UjUE9w
v1bi03yGGjhKwF0EHO50DkfVIKKkejRp2xUcayYrOroTigBer5Y+B9Bdx2sT4B+A7/YNQZvuMk1L
1dn7YPZpEQzA6jp7xHBOwZ1WHiBsRgVS5Bunl/8CBDK8JZ9w9Wz0x3OjGbmUgbYLMPRK1tWhn9Nf
o0a3xWtSyfzP4NANsybuit2aH4byr7FYTkXb0PtDRpqLq+TppwvBwNex3V2DBUJ3ODy6GwUBBg9q
tD5NTvwZjSCEPCcy3hj5VvcpQbSC82KdTOB0mwSgmAJObZOdu60FbiwrkwQGTVuVjc+Yxj51M9Fp
bEO/AzrXPJqG+RhXwbZuJWUGuh2lu3Vjvh6LcBc645OFtz7r5j+iy37Cevij520QNe7+PB5FMDyD
VTtkeLnrsNjh/JoAfDR7tNdamg4II8RoITb1AhUt4XUa9icny09qLLY4fVKYh/huxaE123fEY3sC
7jBq2iT/OK1xr6ruMWu9J735hLxWeCJOgxNuik5AKjeJOSo4J+bu9I8T6UtQ2lDjGCSyY+pn0mdz
CWLz5o4Ntv8KtEZh++naWOaj7P4sDmC96WkkFJebS33t26+jYHfK/mQxYIdkZB5pyBDTJXINdkDL
17XGCK7YhIYKqXhu7lago0zGBLmFM6FZxBuDD+wkDfuu74DddYdRTc96FUgtvmuwtlDue695+BQE
8SFjO8nqf2rwX0i43ICGYwgeRpuFcsGPsoNqy0c3LN6lWQXrToRP8zIcu665zSRAcqQa6abOlylt
D9NgW5xCwrUTUbuSgzQ/kAF9bVX9YVk/Qi2XZCw+F3oaFVipnIm4LUCeWx/Ngg3Cj49VzckoCj5x
FYOSrijBfMdF/WGRytrDxtQTaGqVCLuwX0x7DCTMhqsL8P/XIR/2c49uj3FAJOf72Ihz1Ax3VAIL
wQVqGQ/9EHpr8GIPbU/5FJRojaz6ms35JYmBwLbfNi8L2T5FsY+cbjAvNREbkUg3hbROfh89z623
m/yIA5PaDJG3G83xkZPEgZuJSaR/dOzpXbb5bmjkOraLfYP53vPGT+EtG1ypj7Y5/XNm8+5iom4W
6hfXif8RBVchhyCJ0Q2v08i0rY3I2QzXcRac+DQjodmoHWYWO9IIkdI7RzSjOnc3YP+J2QnDavpj
WrJCz15/SsaKnTm+K9P4m09sbkORnDvkOw3mhYeZfhZy+mtls9vQFXs1s/KcdermgUXAGAInDmSF
cKyjyU2rGgRjQ3otAnmJlnrbFuJpTpwXxHbIKObfuS7ucQwhMZKHNgup6ty/eOzhLLgcndzK2hDr
SHnrOZewq4/oSu+xN79mDt4z6sWwh2rlNG+zC1uOwz5aJFdlE/ECabLRgqsW7RHRTTR/+RIcBDm5
YRwrezh7ZUg3QMVPc5/rrA5V3lTu28eiJydBoVBrKSy9un1RaKnLiNTxIPgv+uMiI8IHUYH0bv4m
MgNC2TKvAyMpV7WYTsFMDtxSot/Vv4Cd9VT7pSYNyDMt3Zm/JffNjDBYeAjnjqk57mWbktxQRJvM
6KF+IhtQ001EHaSYDnkcGE5pw2XEtjxitZ/Sdd062qMevnr29CeP+5dl7q9Bm771vXosHfEILDp8
aNz5XI3tddJujgTueFLsxkTCSKRfXOXQGsfkC6+tTX8lYndJ30U6PTWd+Ns0/TpRun2c46q2Y5eu
KN/qus6R30+kDTRdxUgv4w1TZOKrmuZtUqCQBWKtyvTkFgtdSPxszXLLIqK7dOS7CL5cOFKO22yp
1nb1AmLcNg0dlVDtienYTYxsV2a5XFlcxI0g3kIcNLHcMo5LlW4Y+y76wnhvTNXJMpajVdBBMHq1
HeLM2RRzWBNO2+84fGyDyduweMaH2nTOarTjM7vbR2BVWNsnzmrGeIuBGhtxe8L8vLakeWzRlmWG
PpBHOeVIGV+thSdK3zgs8Sv9dOEW0ECxNyWcc5ng5+SXjy7q6kE9t374Iir16Cj3GKfBK2ex+NEt
swUwYbP1Iv/ZwlGIS/009PHP3HY/y+j5CC3Ec2VhsbOdb3cit8I3fpmNnjIAs9ye9LIk0akcPfCk
QFj0ltqhcLjKCFpsauEN90hlw2guP7tlOTpz3q+XThF2JtQVMszWNq0D+IZmt/wfYeexHMuSpOdX
aev1pDG1oHG4QGkBlEBBbtIgDlJHikj99PwCp7noodlwc89FoZAipIf7L4S7NdiYuhnUeI94Uo7g
TsUy31lHH9zMXCbJum6ml3xMnwY7w3Nzmvd2qC1CpMNvBVm/xdyS7Ufw00CL2d5ElgwofCB2hKrw
90iEzF5HXAUIMLbm90l4f9IcJeXY1r8bJC+cyjsFmn1qWdmCDNXFMH0D2X0tCzApFYAzpAigIvT4
9lILA9sSPstZ3gdmsk9zC6vNoToXNSbKtdY+p0m3b8AmqYnaOc4hyZyftkKDPnJipCzTDjKBs5cT
QH8I77CDUSAvGGR2r07t2HEFCQGXAl1FnQIz2uhM+Y22dYH1iMY5TG6wMSXAlEbvFkZpbQUiPsbA
qoOAwTZtZ8JtqNkLOG/7jvSTiPJnT+BnaBuUhwCdtW57bHtPeXd1tyotn3OrRK13ekyt/pIG+REF
lxaUZRZAwjP03YTYM9Rd2NQaWL88f809d91JeQtTACxu9xi1U7FVgI/RzI+SYXnXue6fIZq/wrY4
l76xdYz2NrAQuCE6l1JfQRx99rvh4AbaTRYe/mjDUToOZjPWh59mYCUgHTcICETeRrotNgrukw7L
UymPHTGLxqOIykwLAj6qnkfde9YMD7Hk4juKxbaHx2n344rFZSGZOhMKj2SC3Z+RYVO38d7I8CJE
9GVZVP0ExtZFhdFGgxxYl7Mo6wQ8EpinIqa0ayKlBComUgh0wblkYLkeY/2nc6Ol0BycoE30PEoN
6ZVEQzWhrj6trnNQZTXO1HfROcnthT0YNpGEfRMex42gwroNOl9hJwaqutaTcINVlpF5gSIDBshE
jUdcktKmAMQKFeMb505I3ceGPE+6by8C09rAK9xNkyLnhjoHScRy8AA9ith7ofaAv0oK48hqn+vW
3dYRidkwLkGj+mfZDCa4Umc9yQbt4KGiROE+9lNATl32CER2KHKLI/zReWWRimm6ETiOsR4NHezk
+DL1+W02g+CuBw0uTexH1GAwam2nmemFoPFPG+T7sUrfPQMBZj2Aymac8iI59oLMmD+dZEjlaq4v
heat/GY4jqbzhrzzrqnqi+VyeukchA2yjyHUOrL+1iNoBgaD23+apfsT+cED4FI857P04Bv50oIt
vSG3fKkC8dBhOMoWIs6NgtHnJkkbOBXMEzQc8uQ+GSGJEj0Rl09rbwDDXMkIvHLVI0fm++sY6jAJ
ha8CToRvWVc59N4SdfE1g+Pa1OPGy8A8YFMXZcY7qhoHxH0lkqhi5wXFJfOHFwPcn9unOysDDgcx
C4GaaW8E9bpyapTV6/iaVCOvlYCYMynUVCZhfLUfTPhHCslRtjctAxw7cUbpXaqYacAZ25PyAUmE
YxzkF6co92mX75JE7NX7qKYvwfMA6/yGJfZgZNFj2LRPWLKTcMMXkacDDbeNB/8bbI0BHKC8hx/w
4xFqJZo4YQD8qS5A1mZvVMV+7OQ3HEDsDEh2IapFNG3l4pIF5mYqxEnBVSmxP4GDvdV4WlAUxmuW
167bmmM9pnnU5ovKR9FFqPY3SeZIlBMmvaW5uY9qz7ry8K8ZqZp1bh6gNsRWNE5bGyhmneXHHosJ
RCfOWVrsIZ4dEsO9zRyTzMLd+UF1dvLsNRpJvRmWbyxBEiBlMHY2ireNgkzttZniGCl45kA4hxsM
O7YFVBjwvyNJuMSDUYAmnyCHVsj3GX0gkqufzIdVB+0ZH1zCnjHbxOl8rBzroP6fbfPP5HbYrlar
LJcLyGHfINZOAaDQPmgestT6iXJMXCzdS55q0csNy9oV9bpp2UbGS4Xi4JvhVw6mb06/jLL+dQ4S
xeg44W0CG9YLJQ7UgBoRbfNDbV8AW8jo3myQ9wPhFLR4+zvHxkclP5Kk2noZFsxwbi2t2IwV0XLY
bLKYB5j0+6znvCzR0tKzg5mg0G3297YozqaVQ50vN1x4HbQzlPB44/f1WdONra7E1uA3LlsPJivC
/YigjqDTk+zQC8rwTmS+EtT8YPiAOgRKr7V7Qt4Bl4IRigHYVLIV06clCeJZjT5MQZ4MXxYLKEB2
0gz/DcTjj12x6UZUcAptXJiMVGCux3HwN0Ucv8+atjVIK4ZptPez/H5My0MEDZOa0VrdNQW2bjjO
qpOA3H2xS6PpwR+9+3QYP1t0DdCGTVfqAoWXnStjoNqRf5kMf6tOUBItMBkW5oWqrCKGUr3VC3hB
4mnsmGuhaEAzAE2663GPuYOKfuc0wXrskssk/UPOfpDYnVL2JZnmdz/Z4Mg3YXRnrTN3LZlUqNBI
xZkAItHooOiR+19GJuBoTnstrxl6MZJvtptes2EO1qrzCugoHT5ofZax5cfmo0VioYjRrq7HPSIo
yWZwxZ8qRVQFcdjOyC/tNOtbd0w/R6YZieMF8389Z/a6S7rkXnOlg0FZ9UEIiylZi6BB41F8MksE
BNP3MUKKx0vbHdiRnQ55md2mTK8TKA56sFjC4l+mnoMQFVsBoLxrkDgfc8R53/CM77KZtxEYPWos
JAfnyi7gwCLCJSgs+DAAEZdAagKQ4iBQFGvJAdwJQHp6FGzNHEWELtL2EWV2APXDsbTKGydAY5OX
Kf7L6v3VdSp46QuKhmcSgdwjkrcg9o4jBXGsnINmNdSo7sgKT/NmfnAhI2N6/gc1r3CjxdSEyBGn
axs11UVe4C5j6uVXPlroODfNfZPgxZc5i3YmjZshtEJeD/hak3ghcJ++xj4CLbJQgyw8q2pxEcDv
IpYH9YtqB+RJQJpVMcl9KbAby4md2FCbeA3ADq2qjDx00vTUs/U+bfA2jBDhbwrCmbpN8c+ezM/Q
w+8BRaDusQttHNlLl7M9AaJ8SbJayb+n1Cgb0N9LXzdHzIjYWoHVyaq4gOvNV0ZgvULl5SDpzdab
dHRyJqaOFJ0+NWdJFmvjW9kAHzwNVlg6sZ2F6YgiRp084lbSHMQs2MWcIFjbEdpjXtsBRe8j3Mg4
qWx6HTpjp+vRgeP+cBSzFgKfKsn9ONA/y4GsM7oq6bYfhHWIkRAkOCrNdRjblK0E8RkZ6cy2r8Xg
FQWmtkN9a02vXYQG2tOZEb2XrWaumpLMS1BnDz5khKtbxCSyheNmMPmBWQ3OePZGrdvoQ4NcvOHl
a05ziEZMEcCLAUHGmdoStk6TxCVdd1Zu1iMGQeMCf/DTJQMCi2+KnqcmMpl0BHRAf4HJ4VSBWIDw
s3u3dsOFUKbSpP6sZRKhyzzPWbdNsEZa5nGArLsO1SCILSqrpAsuUgh8Eg2DQ0A6pFc3jz20B8dy
j2xbgipBMWxnu4XQaoT2Y9NStc6KpL7itGehtAJKQp9hzLYhBX1rHvpzmwl/QVqhWkw6Ig9sOxS7
TbNap2Mbnj2ra9apMRWPrdEHV0crfpB++ROaNEMhAto3khVu1AANIrSJ1l1pFvARW8QjzCSkOoiB
Faq4UAjaYqCU0Lf91iwS+2BWXbSdg8w9yN5Mj0OhB7Cc3HQRdcJYFphKrttxSI6JD6mwnET83ELn
3TbCgy7gdiCtK/hm9kSQO/Zp90XOdzqmtmPuCGGJIq0BWTnDpjpkj+kK2QQ0bP1k2HqgG+/yaWru
C9m/OiF5DzCAYkdZinN6JWAaCnxEdPaWpaXXAIQhye4wy0k39RC1iP1K+LcV/iStVetodUQ5jDmp
H5wuNB8DZ86eObVB3aDKh0CF3lMREcD6DQl9pSwBUQdQiNGFbJAV7mIHYP2MzEBLpXnUNO1QRpI4
UIzpqYVjeheVeI7riFU/p2FtPeWlXqegJIMUhT6WU9YNsUcdiyNJBzn2Ug+48SwsAI6vUo/lglPQ
nXRmMPeAqTlX1JidjULKbT9Oe5iEp7gswfjj+JTZCDK29doGEJkXKXgFk500s1FKJh/zYhrjOS9q
uNkpqWNj3kyYwmoVpZledx4i1MtQx/S+3MLbaBFgL5xZMwKe3m4wRxQE0tgg29gTD0m6ZZu4tHXw
Orf5W92j6jCX5BFaD/QNSAtEAxvxFbTVT+LOQB0xQM78EQoE+C3SV9Q42HY1H0eqWn+z8pBXcTD3
nUkAyKq/x9JoY5Mz5rR2TbvpzYOE6rKaBlFz9Y1yZTr5vq+h/Ts0ZOeF6xYMlB9DBsVq0q+6nzaJ
L2mTHfUhe0Kg67UNvVcE/mCueOEGuV5oS/bFkFgSD3aBQ+K0QqLraFbTBe2oJ9shm5Vn6yao96Pu
3qax3bpF9BKD+PfMelka3XM9Ivs9kAn0hH6NKXbRzLG2Kg1V9EGWs3fMi5AeJ/eRLVGQSbyDfIpP
Xg0HL0nrt2Qi1tFBNgadtiqcGoAFCid/0NYDzJ/D7DV8A1OlDOZY1MUANdBxNiWoI4fCRVhr17Z2
H4OqfPbz4FAL+JK63r9PNVyaIXrvDUqTNvX2EVY3Zp1YiQrnMEchZcUciGGDbtDdODjE4G29MMsG
UW6Ftw9ekrq/+pH2JFPjaSp7HBHTe6ttzm6LoFpXkepEHwvyIR6jkwFNAnoo/hIBhRzwIM2A2h8W
MNh06it//rCyeec2Mzub+ZjH5hohE/A7bDdFTJYrK+5x18LyE5ihE1hPvOgXAdvTrIpxsQY3zq/O
Li1GHcm4CQpHK1SZcrR1w/2sQUNoVAIHXjJuTDl2wTwQR9bEXJHsJmHoPuVkel0PjwxdchC2Pjn9
mNuyNW5h50jWnfQmMhS+R8jIS3scl5MQ6ZJ8C9IalXWqqNwm5USej+QSVTl4ur15FVBgUO4KG+xP
UM0dydJoKB5hNfbTTMXaDzleG4UJeI6b52Wi38kaSWB1BDczn1wC+S1JWFGP41GpKChFj03ngkku
gKxWMSzK+KnMWHeUGyP71aL2sD83BSyX8ilOyjOyntmd6Rlvrs1ehLIFzPkmspZK7byqKPdlI6NN
1NW59YunPkZYOXeh4WQl2pWh50CXcD8MXWDAUEMY0KGFKbkVD7gBkNFVYoB9JsNBcuNh9DQOl5BA
Q3M3eMGCAfiqEuPxZD84g000NMYHE7hFm4DDzce5h+yFpo9mxdUmczRA7hErmNAxJkNcf/R5FcuG
GVuYH7P86NJpOOiDLV8yTpSWM2yU2plKvRJVPQz6CA61mK95lCWLCZ7eKmYpTFyIxi2Kp4npwjzV
UDNrzXzJWc8gLZa4q2KUHeq4Joe3bHhzfQmjLAPfN7jt+yxRks1smMW9sgbLyJU1snusWclBXHLk
s7laePW7iFghbCDosUaZAKiAp78bWmCDIaMwB4PuwYwnikq+U6wKcCZzOqKhCPYAJDaifkzQaOf1
PrwyNdztIXwjN0Fk355BHu4LEhe7KEP7WLWwbUwLi8qF0JsD2kunWrSYHGdr2U6r0bCOXt69gUZj
8RhgvISNiwzSd4yUi0wwi7KGzyzuqDYWB7rmRWoR8umERSZw89ZHNlEWqk7QvYXJ9INxXMxu6p9Y
Lc/OpG8xO/6pMwRuWji4eM58C+DFotOQaO7GmboVOLGU40utBS+RFn1OcbWMdfMxayZ8UbQTdYtH
b2j3qTl1ZP+TYVnZCIiQc1zahbUISMGWdX6z4+FKvhLsX/kcKrJGmT9MMjo4vvuJrN/SBGwG/K9+
dXP9kKL/4hcTGSS0nmb/EY2Be0nNwMuCDSLB105iCE5OYqn2hh7+mpk3pDW8otnWLYFi2BhvnQPf
m/h9R1wGOAe22cpTwKN41h+iqilwRubbTbqt4kouVR8Rmj+DsL5q1rQ0jPlZo9g/duiQjZZzShSO
2jHkMQrFLZrra+DFr11v3ZyxOwivOBak2fw5Y2mHVsN6ITA7hR66JTY+x45/MFttMWczlAe2wxou
ErN6FbYhL6s27zY4q/nHogcgg01yil8p6VybyFHqxcEFVNKLbeG5TGIXjTJ93fagpdr+DHnrT91t
M1f7rNl2IkdQWGVqCDRxPpD253f4LvmoKregnXjGv/+0AaJM5TMcyWs5T9epomo6h023EG4KJIDD
38EBaaDmG1coCyyoOS0LkMeW/1UjmpfrGNdSgJqAGDVMpc6glMjujRpM/Kg+TNLq0GuXMcdanTfD
gXdsPjHB8GC2Y8aZOA8t8obZH+VYwi181Fr5B4kM9ZM1tEc10kZg2i1oN54aEuk6gx7VN59R0S2V
jI0tooMtgrtiAl19NYKPRMtWwXThzUXIjud//OvitINDVoeDCelFkMuf/2oMqvNgBwgZsyvXwJFA
E88w85R2NgrRazU34/bFVLXDjBTBpSG64aoZ+X/+GVE9TMU3v7IREJNVusqN4ZH3m5EZgGbRkKvj
az7rOv+QUGaArInxqwmMd7flW3SLBXaC2ZzSYXymrixINBcCccNPHptYlFQuzx3mwT2PWVbTG6l6
FB4f5uBsZXgSmdvWL0EtblXjjgiRh/qRn3QZ/PFCIFyVhjDE2bNRe+FF6AfNOrFTUV68DNN3XZb/
d1zwgYsIEM8qrGgZNu+R33LARlLDh+z2yo1c4rB/PSWXpFNkcMLiNDOevQp7WJ8QHYmJvx0KbaBw
v/m2+vlv19PwsTdt1D+Mc243QklixBRTfTeJK+05D8iXpjfVL9y/gURoPHdO+qrahS+OrMYWZQve
lJrHyumf6CWPvCAtZfFyastXBCahWmUsoaGylfTTSf05HRzVasz9bSk1F+iBvz8wTrXqgf/v3Pqg
et2AENL4j61jbvhUI0FvdR9u1yvY9DZrT878pG7ruOmeOw3hZUBKhG9yeV6Vx1DDTU1C9Vn7xL25
Fw3Lf3n7zn3hKxNQB3peA+XJtwZySZ03PvINql8ZdcimJLOerd1xfOSF4ijYGOmgXj1Bh75E/Z5P
xezu1MtxAbX7J+R0+WsKxerF0PDaqNuybKibNNLkqLvOcnPdt5cKxdcAewSoQGreqmbjl72VLF0M
YelUBr6X2kg20/EC+iMAsPyrZlVmBBX18ELvcw/GWgvM3dbueZqq+5aogfjIltxbydEMlGwlbsQD
fj/0ND2acBks0xaSlcNxjl72IEbqxDzAXJ4QO15mc4jIvbP5fZCoP0dQRcrkXabJ3mAFTYbHqEY4
nPAQ6mf4NQ1ry3v2sKCjcRkENC65be6NpD4cKfx6vGeTfGUm1aBI5mbVK6lD7ylhnVE9SHPyFvwl
45n3Jwm6V/sXuDgGi9pB+bPAz7YWA8JzCBZYdtTt1frCH/IC/JfWGpgm1sCW366Fk+3y4Lsf77Xu
iWuqbuAqRvG3bzpKaghx0PrNe+l+tFOw7cHpes8xpRU1bFR/xpyXU+MaAc6GwISBd4IiI5+rV9Ka
fqcKpP96Ai1cWCIDjY0nIDZQzrQoQ7RGxCPo8DFCJ9F4dkGkqCvye0BOy2BKDurrakVCTWkkdGa7
Y4yiWatGL7iXTICFv/LU7WDtOp2ZP5PthTzXDdbJAw9k1TP2XQhurYVNgb0kcvRhzmUPnKuGtPxd
sLtnUhh3bNacZZH4YAha4Ipd/4Zn9h0W4wnPCukcUD0oCCUuQyGDGUCXdDmW9SUjpzkkJuV/o1hi
nreU6RbuIaqzKfnyz1Z/SEsbE2iy8Ux/Okj9Y4ptFhYbd2zuGDM8qpobXfHbWwGVITnK30n/d9Ko
XYeeZ3XjW9E04E7nr9WypxaOAkd1n3CEuZolFFaRR6E71VxGvamuUJMmz5N3mHuhsRjXKuQeN9lw
VC1J56hh71snZogKhEIO7vwvA5RrOHLPyI3zYGHrBz2lHjw9ThzDeQjmghpSLBoYA6hZwzThZ3a1
nMCsxxGzskCRWSdeNuC/nN7gbqpX12aK0PVDYqOSyai25XlUAK36gefhg2GyXnJkJHXOQihpb3zl
tSizhSM+HOdPVkG4QBCAtY/vqv17BMnB9ozF6XJybfXapn3xvCc5fDYodHJDvQayr3/xdAwUb4Zn
KNbsTZLSFZ8JutPj4MoS1+dUTgCOMvV6wIbqPs7ftShB6RAUtGwfEuPqe90Xv8PK+S60AJ4nEmPm
tT7MBE/oNwMjiYwtR9JtC6HG4iNbb5HwfVSvyXPM5LBoYRgw/FXBRqSVn2UN+CUDLEFiDMNqkPH3
o7ED9UhGvYFvQhBbNKvcjPaBtilaYxt0t7/XSIwapXX9jO7fMVCKp8RbaowHjBi1Q5jts5qMRhln
K/WKtoYlWfeoLl116UdQu7eaW7KgxcOqsanNDcJ8YKypx9HQC2I54GXZPYwQnCOOTjLnXI+9aN2T
jyGzY6FpONTtc6JI2ylCg5qJSYS7o6VS0ap2o3tGn4Uk/uOYJaUiG0MX/wkBhKUY8IVmiRvC7CFF
H3Hu5UPVe+SD8fCNm+nw253MGLwxWX14AQZYNxCKwAKi2jINK7rQtj4ZmAQ0YL3WlpmjYfPS5ai4
BqcpvQc3uFJhpCNhKBZi2wUtNkNrH0eiXOI0QKSVdRd04w9cR60JXHukctdJAiEGHz9yDyaX4UnE
bqmP0a15DYFC/uF3E0ME6jWPZhPl8FBS31bBPtTepP9CZMHqE5QmrJsnXFB+1+WWBARLnArg1ADO
wnfMt+7YmnhZ5YhSZJ9qRTO+ecqgpka2i3KmKBw54nV3Rk2ZbYLpBtxbjdHWVRs1TKS7qPoMHNYG
80OdE2UeUxN/ZMXm19AMIJmAbnQ/VR7iX82KV8i2b5S2Lwo/hDjBSS15DkQVskXvc6m2Bf6iydtN
ThyC3huaNyT6fgknM9TBdM97mWYy7D3SFwnOTQP6OZ51SUYKgA5rxkAKBfegnvlGH3AHdWtUtoKT
4+I/yCxgWPRMGNpJTZ9mSmDZdRe1SQkLdDzAMYfmof0rNPoYeGpbU0seTa26tecBKh113k2k4fmA
DQyyV0GPRliTIqIz3qvhMgkoo+BM7kpAa6Ocz7TuUACY7LZwVVXYp6PQadO2sV6sErNZZy6a+VXT
vvf6moec+XXgPUEAX0FnAd9poZROyRugiloucFm4zXa3K43yNHfgXtUBZIj22IOpw9TfaA7AJHYJ
chFHaIN5zw4nAm7MGxFh0p0WnKqofRlHgBUgJGgqi0jCd6lb5MlGDWswyNikHFUbNKA7CDJpA8P3
76aWVAfv0RI6qWa2JojULSEZ5ygGFNdX4gBqR0wgkDS/CyCSrAZq935X3zOKVfyRXAb2qBpxN2IK
Thg1pZ7RN3AXyEgmt48o2qoli9FEs/EQ9ojzQA/ktcrkocWcndGiXloFAIj6orZHAgpULX8zokyh
PiaADUd5x5jku54mDhhWw1g+MNQY8uqIYwETZog0sbnyoBiB4EuQWmBP1tEi48/5O7qDEcTsktQ6
fSQefjNrrHWqJwzzLUrsFZNaJQgUbQYNGUpXyIlbO1qZUCX2rmpuqJjMuURoRxijhHiNq9rvqqzu
oF2adnzSIYZ6nIp4XT5UkzAh9lFPR5j022cMVNqZ31vRsxIkZZnEBQCnDG9lQMSQ466iIKVXSpCD
LSx7l1hVzd2zab5ZrTqRqfhRtToDRcXRnGCcv2cXLqtCBaLb315qQQnOWwGWhidhdWZC7bktruNb
Z2zXRgIFh5CvHn87x+SgApCK0CB3d6FRQm2tD2hkf7ZTu5wseRgHxMbUJpqYSL9Ysf8l5wr6t6/Y
eGTx6nTCIRN9KDIDaV3v2z5D6ClvKd83AToi6bBtg/Kg1/bzkKa3qrV+/Hl4iVpYqapXKjwqVBKd
E98xQ7jod+eMfYSkmYwB+V7wxXjTe91PJK0jVWZJ57GT+YZOiRUSOrqmRGDmwZ7Eqg1jwqvhRjYa
0p8HDTyzqgNnxvzOZAVqm2lTQXMFx18r0xPcaGMIS5nyh11qenYzenObV/YjWeWT6Kn8h/0bZZxd
02nt4vcEBfG0jJunoSo5No5rjLHOCC6TNkdLF73sF0RcCVuanZU3h0LjKUAA7dT0UKND9/Rtl4YH
1x7JK5MmVltmOdwmAvrOflSBIedtQFjeubOoFmlZAT3Bwsq8LZ5UKqbogXFxvmmAFFOM3bq6Rg0D
9wAj5cABWPPa67Oi9K7QZD8Jp+oXwVC/ojN7qfD7C9SJueHIXUQ0j+GdVQcA7ia7Kc2lW8Z7ySgZ
AnnUKLlBpYeVg6mrO4V3npUe2bbv9Dx9b23UYcWwkwLhdbAhLIUmVhZpwRrEkO7l4FGhThYqoEFv
7jp6Llos7tlQRRo4ZUUYvTXKWhY5Y0VnSTgI9ADQkZWcpvwbVyPcaqpXNEhhfXrV86C5X00Jc4OS
ymWW/i0Y3Y0aa+rxDQF//3dLnqKvhPhz0kG2s//8ICIB+85dhuzMokEKB4xOAGTf6aIX8NdPKn4t
a3CBkPjSupFo9rqHDtsG8L9HW4PV6Pgpwjkoz4ziKZmNWxlM51aVLoIA/oQCmvXQgqK+O2O+Rc1B
2mDqQwQ8Kh+CraR8F0892/4ISTBf6ejY4B2EpVVvHWdy0nd1jquE3sf32NqNZ2oa3aZ2nUd1JJ2V
pbKVUTQu5lp5yq6RZkBCJeNYXZwcKzp3ikTHuumwjra5v6lQteA0Fd0wKeGMYjFJ3XreOGNcLSqS
GUPsvHhB8uWR110Rzix8v9kIkmRG1n6GWlSQnDTvOthECc7jlmWwls7RcpyYcSRdQYWxxkhiBy0N
n6C0vBcSFaRsMta/5zZ0HUU/rj2zX6vda2iHQ0FgHdhI9+pVfy5xzNuGs45Mo4i3vjdvZ6t4t8OY
3jcHQGpDC9WLIsxGFJ2/rC1qnJ4koZA3IdrF1lsP/Bhg1HacEShIW3s/Ndi8RONHZASwiwMNieyk
xjfWqi6I8n87fftWMof7PjsAtN0SS5EBYkWquxMKLWBYsKN2o/zBTD8Q2dm37CPSdc5qV/R1SQ4h
uqlCuaGRda36vUDD727Ug2MQEl7Cy5QRigygnhPl3Ik+113kRWzCxUqSiqpY+8JWHtRa4LFONwiV
qOxBDfIxNbUnv8t+DIhULmIcWMudYlTYhoKajl/tYs9b4dSwjn39JyFdWRgBOkf5PozQrNC998ya
rrkm38N0Iq2vfwJKISuHwU81YhEaHloQQ8ADftQIyTJ5s/T2lAv7YgkIlNV4pI5/0iXS/iaZF4CV
mVYcXMiBvpls4yziMOJvdM98NtlVciXy6qCqCyUaQYUze9Gs15uBqpmFpXcM9HVBsffBbsSf0YEx
YMCsqpGVwrlupf2eRbv9KP1dRfyshqsOVwXDzMMQeFuP8TmW4ne/BAZ7Gub00klqbi5C+AQfooHD
XTOyPHBfM/FFK1LEkNutumBaRV+yx5Irju5TBaQNKgU+Q3tFU22IVnw1TOFiGnSqb8aL3hHR5NBi
LIa/ZIb5RX8sknnNUXCnxraZmsckd66p790En1PSulcZqJqVzK1ilo34SyT16+hXm9hJ1hSoNipY
5EilLSabLB/Jl8CYkWxu2Oe16wiZwnMo91aoRAcFSuwjUAK5UYPYy7FYdK1zNJRHoCaHHPD9HZlx
cEeWdwHECJKb42fiQzKNav2kukWmwVJz9LUTWZseVMCAdt6sly8mIly2hexuS/q9Cde4AEA2AmWa
1ysrHH+rlXExb+JG7lSfqcE9srPn7vDUD9HCYy6WNkjwXhw8VrwUJK+Kwn16Bw/BVcfkl52miF93
RTPsRhyzYmHufxvGzjYqwDBq/wtdk6WWxu9qbTHBTheZsYLmtTTceZfFzjHADzJlVPiZtSc7/xaz
dANDcUnkOOu2zc9JFiP62N2bnnMQLhwwJ74fII5NWoEmMmLAjAKicd8dbtg7kXcWaxN4Vwc/NESx
hymw8yyK70619NgC1e9U5NvN1oPFgUz3JeuxIoI1ezzUmKNZ+Ee9qD5EB1Qe7gevfXSj5FhK/C05
47KHessqmW4qkxlgOtpH5caN7eMkMeFVr+JUpHOclGSH2LvV/CnC4CGJ4l0+RWccLO/6wNxVMbvf
3D5bWYAnbrhVM76ZOHPoSA8DDqFgSg3Y3fcx4cqYIQCi0ssoDER3BBAHjJL2FqSNTLeROOKHNCrW
gTWycZpL9Qx6UlMnxQjKyFCW6jcNYhAgQt4aBONTUW8MIMFjZ31gjvBUSDwH5+hP3munaALyJu34
BceBLQoSjy2qnKbrFxyZ+lPeR68ZYJe+yW7oz+9ZL7apb0OzwWgMr4FxFjd42PeG5+xKCkNq9azC
/LOwklencI5VNe1TyCkDG6TKVblKxivhVFrPDRVCdCoqRkipqpDdgWI7GNRgCSD33M0YfzXmJrdE
hXuVt7Ir5ETUGFXbkxl1Z2MElcFiHqRUeFmyEqCacVHdu0oWu8IkSfJLj0FeWsnXgKEFwptLZPFR
n64PaGpB9KBSj8eWV0MVR28RQRmgSs0fVQuJCd3HZNzMhYJfjMehG9SBPgYG7+eoacphn7Mhy1A7
qWUU7QFyoI3z3DbhWfVCR7at6YNNhC3Kb0dazEQbxhpgnqvnUAUpPXPfD8G+QNyhadGKQ+UvYZUW
WN6rlb/yQvA0JKJyKz7KXP9K6awy9jamQe0YtYfCt57KOH5NSRxGttcTNMV7yH5byxm+XOFddaPH
fns85H5zsFhqbfafhPeKCusgEQIybWA6rO2jY14hpDurOA93GQYDlMrCB5ULjVsT3r7YxyxfkS1P
andwBK7ytsHvPxDYfHK9ePMfchoKr2PHfEyqgNV53kG1Rl1jWvxHnOZmBmFmfqynirrqd0z9/5//
+B//+399jf8z+lOeSyZJKf4hOmgPiWjlf/7T0P/5D8JC9fHu+z//iRi/bQWGHriuZznsG7rD778+
romI1Lf/A6AXHLw5qy6xD/a4Dy9dVt0SZ1jaccF8RLIhIRUmEVVqwtN/f2916X+7taP7TgCWUDc9
8O5+8F9u3WuVzCcBFU/2zVrHJOto+klyP0VZuv7vb2X9v/cyoEr6jq4HhutbgfXv99Ib5G7MARtZ
u6/GxZQgLlICIY/JOYFcztAJOugWLEzLnX4qa/6CqiNIoQpxMnVKjEWc2cfWMZKHROJPH5dRtYsm
EwEWPK2eNM8btnpKBjbrZ20ddrbF7tW9c7qGSQ8neiGxULpp6JucfMrit3Q2CHMqeL7CQMtHqvNI
VRsDmEnimQRTxv/P+3v/pakdw3Qdw9bNwDBsw7WNf399knE+paJRXlKAP3lMvaeLl3byfzg7s+W4
lSzL/kpbviMb7pjNuuoh5ggyyCApUhRfYKREYR4ckwP4+l5QVlVfUdekrrJMo10ZB0QgHD6cs/fa
ZIeZ9R1lSO8Pw+rj7f7X9Tzb5SP2TVN8uN1BWGPlIRIEsVN25ZNNMTqYaJLq5g8fq/t378t1HOYl
iTDY/TB6nbT2EjNLwhu7T+piTXoTZZ45DoLrJgZ2VDK88IFDzUU/bHfPMond+3KEtM2OZdjwCST0
u+PhEhMTtFNJHGxbwwwP4KSDYyBz904aC/gHiyCYBB9yra7j4nZ2HPngNUN5DiOKMXWRfweUNF8I
yZQHS6AJs6IEPVvjhvVT5Nn2586ZXeSHtaaR0yvnzAo4Pvz+Xny8FbYjHE/4fMimcGwhP9wKlUOe
jc1IXUpL04hp7420uBGF9QQa7g+3/ZdLuchZhbR5oHxXmh8fXNlL5VBPc29ZV8Bm1/784kZz+qnN
CwAFPfui3781+28+ZR5ZipoMYN9zP4zeKS8FItLCu8E2ar1ATzEhT0/p03/3KpaUtu+6zInMR9aH
MeuOTpHWWVDfuUP8HHkskrG1/f0llhntrzOeI7iEI4XpcP+4cx/eCHzNXgQES91FVmq/YcUgTjUh
zLpODVwqpTd/jRTxcsLpif+WnV7//vJ/cx9RD3MDTRTbtv3xqdTp0KKW5qlsPT+7neaIBqEY/MPv
r/Ljz/z8LpGZSbbe0mZECnuZjP6ypLhpkje59pq7pnH2pWWDc3DEfaebhwU9iRjhaNX0l81FQzRv
HQeThiI/ep69P4wb4f/N/RYuN9o1PYfR8+F+C5TCrgbicTM1A2fhbvJDohPcoAWDlBeI/fJZaEhE
Y3mAz64nTNsyYr5SyXXKkZ54Nopa9MxqmFAICRonV4iGzfJlDjCHByokF+IPN0/+zUuWHv9jxraZ
qD+MQsdreuXqrr7TzE2OtTeo/WWnJm22BQepMSAaMiB2gnzPBLyGN+5+f/2/G6G2tALTFiyYDJQP
n11Q2E1RkvPdgflY17OTkE827s1ZYvUaXnAh0AOkeFAm5ub3VxZ/985ta5lYTJZq7+Oljcj1iRbW
9V1rNu25tTO8AEpEVxOVooPhA7IoJHJCackebwN2v8bwpm3flNZGmWho/vBy/mbscAMESwuviC34
8v2/jOKRw7PENl/fmXGcXYWZTatqogNeMVCOmTQZHZH0zior7IfCdcJNL1txSLwITq5tzqe6hLsf
8UJPrTtJ+McNG3cgJCefFWb6w7D5OCMz91uQJJzAdl3LktaHFxs6yqEyXPQ3Vp7Xj5zXy307U7nn
AVB44Yi6/cMFfx0nP13QXraVf7k7mmTQIULDcBf5vthpowZVUZTIccoQ2xV+/oi2UGq+Bm56/P0H
s4zAn2cX66fPZXllf7kyuWy15QKKvjO66lZn9qUa/dc2bo3/9jv86Tq/LDq+bXopTvq7Ap1nJ6kX
wmiS8MsbcnLfzfitlX/YD/+yF2d5sFzB0VwwYQXBxxUozGpiCCOfOMW+O9JKLp1nRCRl+e4OD/zT
Bl9M/eL3t1P8OnTsgE2xLyxB5dZzP9xPKB4jBFgzuk0GirAqGtLDaI+ShoRtIjjw6mMHfmU7lRqb
cYtMPe4XDJ9fVBjC2mSbmWlGXRZRUJ1Dz/QnmnG/f4m/fuIOZT1eIucTHxnzh1m85Hg0myPpXhQg
0PH4UOCzP3zY4tcNMteQ/J89Mi5O88Nd8AlHQEvr5ndVGVOxG+bjqHNgIGl/oYR+SOb2QCL8Zon1
o+uzXQynkw1GY3afTFcjYBs2S4kyzcen/8Gb/38v7MeY+ctwR+UZibjJJszGc3XnsPkBvxE4Ox75
9Pz7S/26PfjpHogP9zl05s7hNF3cDaLaVI19F43y7n9wiWWCEoHNBBJ82BoMhidTIzTyu2UnwNNU
q/a/vcXiTdimMC0fm94vzxDn5Tx12KTftcXnGWYIUC0eVFqIcUsu6mBuHPmHjfeP+/LzjMQlHctf
do2+ZX9cuLKx64sRRuRdNcb3ucgRlicKrlx6a+K4RDsASDBEY+JFhB/SqgtC9afFavlofnoJjE2x
XN5lC2v5zof7SoC4PxeRLS4pDuFeoHDLUcgCgsz33oS6xwAIEhEWs7SfGpibv/9Uf316Plz+w/LT
suEz8To5Z8+CX0SUOZpTaM+bhp3E16xOR1QFBRIRb/bQyKENWOBvQo3rdHSMTRuG+WUShndpLJh+
eiJnobaT+vn3r/KX4c2LtPEzOoIHnaf8wz2CHl95ZqHkWQ4UnKxyfmxTv/7DXEW//5ePwnJs6hoc
WGxf/nJYMcekywkQJ4XG8r7oXC78WuztTdO+RiFBElgOeCl4Rapt23tHw+8OlRg/1546kvdzSdVw
HVboFM2o3lkDMVKxYRkrXvhGEyyA/rQ+2E19bmb8zVSGhl4wKzouxLLx4JflvCKbcFv14nl0XYe+
0LDzybdou+yVevB9M6T3ceqiSLQh5JGFQV+5WpKNCPPcoaleJ/l8ZXjmN5FH+0JRvnexqzp8qhiS
P8+J9aInCBTKxyKRx8UiLq0/wyE+wRjY+GnkQwZo7wMRouhJsThxbscXWx36xGdLGdOJix/6EXm5
nZdrn7MHucw3cxzvyr59AA15hqwCt48cdkiC7YvUeH5smMu8Q36eIrdbLH4uaHWGMJ/NJv1s6TZB
Vefex5onHFrNLhLhp8kGlu1CvI7a5KHAGoc2+vNMijmqBuupzdhAuy4pK1OYgPszqNOMSfptSVR1
OvPiRrh1W2rCFGe8Kj/iOPoK8+15yLzPRpnH23nu9glO4Sm3r2YzPbQK+mzHkR8RyVFTcsOE0AMH
T2lhjYQO+nb2hTMTEq5i2CbzCBfQ8kp0HnBSPCO5chsCL4VrUlO1xcYmGoEQ7H0VIxALBglzyIKs
GNT07fljVomcf1BzB/SruK6cBDGsoe8X4CVqnM3o8+dDn3iWLrW3Y990qzJA/JMAThMBiQLDs7wd
hKG2XZFA1GYzvk9oatCB7shJSrqerneq7lXbg3BVTqU5+JTxNkmld7SgSCFfmfw9uPYGoU5JQ8VV
yEht7cp3P8nHW89gQqT9nI4k6dr5SY/lKVR0VhESzAhcY5MQ5hwhTIVQMku/U3E/Y77Blu6n/X2V
g9v4/ZP/cQPhCrbFvuNQ/pPLlv7DmcqQgeEQqqjPcxRnt4GT1S+eF8xnKmLjH3anP+8j2BJR0uQ6
HoVUFziK82FfHFRRPHXl1AFpL9NtE/nufmr6+HGc/eBZp9m8y1QXvf94f//7pypu+6Oq+xUpf0P7
o/vwz3/fv1c3r8V7+3+W3/qvn/r5d/79U1Xw/48/8tNv8Hf/47qb1+71p39s8SN2CP7em+n+nST2
7j/rzMtP/v9+83+9//grn6b6/d/+AV0F1Cp/LUqq8h//8a2lLs156y8f8fL3/+Oby3v8t3/QAHpv
ktdffuP9te34ZfufPLqmG0CmWT4Qj82cfl++I//JOAC46P84LwW+ZI0oq6aL+SXrn2wYKA9TBxcm
/FT5j//VQjLmW/Y/JXZAK/A4BNq+5fveP/7znV/+tQj/68P4+4q7YzkfttzUu10/cCl4s2kQjmkv
K9Vf9nSTAzkElvgKBfB1E2b99VB5Hh0cnOFglGWWlfu+jJsDAL/2QtO07y5TUhQX/5G4mcZHAzNl
xx478LgfsxDbSFubGx9u5KbI2vCmsStY7xW0IHOuw5Y53nK3HVrUBFBD+TmJtCKfUCVvIpTATejl
sSKT/SZmHnWdoG778aUbZIycaIJxl87Hni73tVsGRADwZTWPUpMI0SHdq8MIq2ViGzgvmpE4+Eld
/fjij4snTiZ0ueYXiEPtI2qn8RJF87exjMfz7M8uBFu3wTKeufG1yYnuLAYjP3W9QQ0zJP3Yq8Qd
nmjzrvaR/fdWdIV7brpF1RGdpZabJERAJynMoG1fgpm7UYZHq7NhzulxZxiu9Wlsy23TZQEpLDiZ
JpZU2BCMilVQuMkuZJJd9QBCLo5h1NcE1V6bzqoKmvkC+jv81xfHSu5ICg5P7njrpgaem9AMIMrW
4fnHP2GEyXbuzkLm89HzyATsRHsu/+sLW4XkDGUibIz2XHnuo2W1TnYe8uqZ1ifJWAXh8t52Sl3r
ROLvNwYm5SbLwbhh5lWwsY2weRUeTNW4EodIFtleTsa7S6fzhJqLIBW8eUdFge9iNEm8GQLL2UYK
8fLc9lc0fxAn9yRVJfkXRzZgchyvO/jWHF2iDhXGEBTsygj3q84ljUgiiNLq5sd/TVNXEUWI8byc
7PeyDwZ07z3RirZ578bFOZ9UDw8RibHO/G3TOziyvHn51PVr07bjvvSshw7j7d6Q+tGARrY1J3Ud
AfBYfGIMyzE1nxzZj4jX4EmGsWoeBvbKgQHus7Xsu6HR+lSqIDnOi3iunIIb0XflPjWdw0xOBamg
7EfGnJrUckhcTaHedyayTyWwg8wUGnXlyxX8B8TpiwQiILuw0honXJOvS8QoV2lDWWnScDKCgJU3
YvEjsahDr+5br8R/wFwUkbl6ayqaCZ4Z8bh0OHQRATo4yZfkLS7rEpye1Bg7QRZHu4yoQ+LO8oeB
3qmJjhXxvEsDKb1xEr2NR/2oaeUt3QvUJdZTE4wlkUy8Rh3djSNCpwC0d7bYie3UfLB6cPJu9WIP
5PCZL1FbkyMML8MecHAX1XzdhR0YTVo6ZoEIoSV7Qpbfhmq+DDwjJPhClZ5rlvoqPM+WH644PAJt
sb+HFhHcLqZ2IHjZxi0Cdj0LVZ4ZaC0CCoBxhJaSaNqmKe6we5/6GFFFZt9ELq0vDh0bheagTQVj
y0c3lhjWMTHqz3473fOanG1jht+xG9O61Uu0HQDadRJcRSQ2rzR53ks2+OKIo1VTT9OdS6ACje02
2dQuGx6Kj8MBjfonMw6yS1A70e1oPMoiB1dJxk9TtfI4sZvpZ8w+oRq3jWd8LUEKToVaOw76f5Fa
tzl7PVIdynl9i9CmhDXUVlexETy9lE5br0ovTvdm8TmxKnVqegQjEv/zussoBnt1j6QAz69NqfuA
Zpl4qvnOtHgCuoHieTaOj+RweGsj1zbONdjD9ozoz+W/5pAsCGV6Ox6VxS2ZgwOMkDHKiDufhA/N
QpatO97mgOgYdkkVbWZNxmpv58cqRNIhHNSjlfcF3KF5IN5lbafh12jCgJETwRADO2CQ3FKNeAmg
2T9mbuNDGgMCpmsAuBCVrhfx5vRDFZWH78JOHiH93Rr+YxIiynBjrIwm2WJmBJvXmdQj/JP7/K0N
qWXYEYIdPbrreTbbfQFmBvTotW59tpfuQFpbCFJI1hO7NVRkxhiTISEZ0SCHmT5cUh1lNG5MHVZs
LefXwsJ77UA8QWjC0dCV8Ttc1lflm+t6kNVtaQ1ig60uIP8YIY4OJJiAMrhIK8zhdczwHkueNPTt
EsZJ9mh0WXqRA5vZFnLfaFkxLmthoRbtXI487UkRHH+qnZTWiiv8fRKTGJHGwt6WeU3LLwvjc1Jm
/jpoBYhjjgxRNx7nOsFC7lm3uJ/fGqvtbhs9iHUPLWsHTPtkirsx5oWiPsAF0grSQqUC9yXtHZ/j
4vVJPkWgkyPcyfColVpXKAKH0iJiBynDk4H8w8JWlY8IDoy2ePQQPWQRXNdIvTT5tZgDBPHAfpqg
PEa999SIJbARdVkTxJ+rTkPdmc9TjbzE8uovjv2aZ9eE/HGYAA6fZISgBG4CUskm7HWYt6DH9l2E
BkbOIaRPEU+oydpbZYTXrlN2a7OW6RYyKYFpooW4hh4rBzxoeLMLIcKqL+SLGRsamTlINrVXVvOc
4jHWr7r1npCMOmB5vXUQ4rchpOLdD4NV71vfusgh+TPCKGZ3R7v4bDRgBFQeX3L+7oTBGqWfCNZ+
m01nk+N+5cdbOYzRWtOPRfbftte2Z5frYPC9K0uMaFZV8j2z3e/+UD36cfLNrtAUJtq/SKSD7mRw
1BNJtE3Hcl9M0FCCfjc7KJpHZtUWDiIMov00cvaI8dw307yFE4D2dEYKhSi4cDA5a3HTCn8zBt2z
0cX1qpszJMUWKlga9gQHJvto+sp8tOCQY05fU4DwB946sXK9y2VMrR/gh0OBtaZ1I9J7s07YVxDn
gY1kN8Z+eMUhkgm6Hw5TtiTyjmCi03U3EtAFgY1A9wTPh2blXZU+NvkoAMY/asLmJuw1TgLwir8q
m+qtxmpDyFSatYe8y56F3b4Mue2txGTC9m1RUo4lraLYIZscetD1p3MZyXjn22DIiJ8q1iRBIS4O
ZLUu0cTx4CSPrQHEmz75WkUmw6kFr92KotrYjbjgtj7xJOfr0acjSZbxGxCDFH9QAtfRyJJ9bNfE
vIhtKcfT2MFG8sbL5PDQmQaejvFTR5fMlSPBYsECv+DZXE+FcW1WSKBGdJG68UGkOAFWuaBJNmbD
8j0PAM7jwcBSrkpUzxYEPiMDH2+3uB4c6Lp2Bp2D6Jgg86xd5/jzPQYM8OMvnS5n4nl4EEpMDEkY
VYiQ2/SoAvSdIwr3kLrNw+wSnZKoiPpc5Rvkn8OCGjP5ELMmxOb4SkHY+RdZLFNZdtUkwl6ZI8ok
HCYuftFyPVtgx5bpldFTvBklf2B2+oD1tPpWD1CPC1fM62luTqVwXgmXu2g5bwOiQ8zKveVtbYoc
FZSvwOlSeAm/uimdUNewHlPjKdftyTdJJNazBtV2zMQwbauAULSxvNiBroDDIB8J0/QRRtc58Iht
AGn+RdGBXhlVhBNJ63blcqTGhL/uUMVcQdRQ4IcRq3qmfVXkYLzmqPzsdsVtlXRy7+b0Q5P21LJw
D6kdnqaB4MyZ6Lqq+ipNhT+g1eXGkmI6tHZK/V8LnHzNfJYFomDm2BjReLJKoOvFoApBtZH7l0YU
YWZBxQFDUdmx40GkvSH/tjnqUe+6LHsR4xWhuHJdLpBcO3VvPSuZ1iwFwaa2h+DGIal7pWKz2sae
3Pu2bayrJvHX7MLBo7bqaCvzuvE77p6EP5D7+YEY+TPJ9f6+7bu7hNyMg6Gn5xBtJ+o5Hgw9Ip3N
zO+OTGE3+nTEWWQzSMstZ/YdRSkKL+xY2tJ1wUhTvqtngdGMfLt56l45ah3DLkM6Fg1XIJM2LgyX
fqS+A5LPP6MFubZL+6nOo+9a66eEyuSaqteG9km3VhmC6MRDl2LpQ96DsJK+Yx0GAjhnD51XnSRv
AdW0HGH0SmfKgRMENlvUfbmOsvhxaMFampjeCEN/sDNMC07ffXfo1C6zw/LwxdlmCdEguO2tzz30
n3JG+kuhhnLrNn9sBJkLy3OcdzDIgkB8YgGvNxm3H7bV/BD1ZAk4zZA8QMB5lEJ713E93U65xbQR
Doi0yU6EkrLnpBqtpz551J25hfBCAMCwgOyGF5PW9qo2YoR9gwfDf1gkq+RSKenxlsi9KK7LqMKx
0Y/qtsrknQEpdmXM/vBg1ieHU8cm85D3mSjC2Kp210Nc3nm1+yT0kSO1AnJG5s/s10vYCD6kvJzT
fdEHcmeANHQm69ApuTD+lH2jFdizLkHx2FNa5HgZoiGl5Glr74md4iEd3afU6I6OV14iohOCuX/G
G2fsnBLLSSzyXRMSPNQiWF2pgh0I0IQS0qr7xB6uxO1fM2h19L1ooMGGfnUUOXN8VT2wdjmHnHpt
7+d6Zwxnr7LmXZur3aTnXcSovJryBSeSo7EmNLQ8le2CWQXTSaxJ2q5VPMFoHLI9twyvVRlCkZu6
bxSyb0EeMoipV67sstkb07gnYHcBEZAjqKZYYIu5LTKipbRo6isdbubcW00NYlPUOhslTOJ+x25T
9iHybt8jFbSHZITZgcBXu+BIlD6mLVOhLrqNPb1MPv68ElDwKZh21GQxwY1oacdofvD6Tm3zbuCQ
kCYM4Sj4FmblC8F13br2Md81EfvtaIo2dR9s+uI0mP457glJV42VkUvQnCZuQpMjuhfFsBlR90At
Wxtu9mBA5b1KOlJO5NidOryZRSex24v8aU71/YCkE4v/VaoImFdz9IjHPTimQYT5iGhewchxBetZ
ZHbfRBrB3tZA0YnzXJe+1OulOMXum2mU3W49lc3GG/lAkxr/s91VRA47xaqK5k95uBzEHRxTSe9i
UCOID3Ay+zuRj1fLvto3cpPjyluHNjDrsfrYQ/M8ycJhO+DcoKRK0aSrgem2fqYiU66thrQqs74J
C4TWTWsR6+xAxgyJTrF7Qqy9ZSkgGOZZGdknVjp5lUcpoObr2Ky/cEJ6ydIQfx9ahNVEzZQi7bdx
dtMrANgOuIDgWqfhkZAiH0Gx3e6Dz3ZaT9sgM85BWh7JAHzuXIpCYWKc6jC8NYaZk9CsEP8juSUG
hFqOZo2xLe+p580ii2q3bey4mzjCAVg3ZbsOMvNQZXN5yvr6Kp38g6iCF0mvh9gYdhVj3jvbIObA
yDnwts39UxUIljSgfIGl3iQJKlPkcoquIrkH61JUDl0LC1RBPW/SAeOemT3EPec33zwDeq6ODS2H
umMnOLB3mkChNbb1Ag5GQ4qovuncJxAcjDuTAgiOCfZc6BIU3kMbX5WDWVJ4Fd9V3by0FgCHwpmC
VWt9mpBgZY79NpQxgvFpmWyH8jliDatPVcN0FKvUoMIte7RBHOmpAO9nzY8lXaWuGui49OsnkiVI
zRuS/G2OWfci6hnMS4A0dRp8BeM479LOu3SN6K84xLHlYAQd++WR9BVZBta0K2O/5eGOe5zxabbP
VAESfQ5B5xBpyzpjkA4IW3k7lmwJqxqoa1n31SGyqDw1vPssKtcuYZmqljUmFzGctAPzq0vZHNnh
cmDNX2hYl59U7Vz1k/qujeSBNFeNq8Zndp1BIPvkpOuuDrfmbD2VCVtKNQGQI1Qy5mSVzwfTazca
5iW8COfdwIFy5Ix4THJVXP34QjRvvW1DDaGkiTbOZF/nLbSFRD+6nVvREoE5Bj6NIp3q4KCIYWOa
/Tae4PcgmIvWtUM9sGlIVYC7fTQHC0TTDEJxmGDM6uh2CLJw21jNFjwc5EhAgWli8R1DGpsqtGht
amQIY6Nv+8kjlcHFT+lxGqewNl5w9tkb0iH02SxSFrR20wiDHssI+rOp5TG0Urwoc3olK/0dq8Q5
rA3SOmP4ABmnx9ZU39VyEq2t4KnQ4Ws59KeUOjb7R/2Fd8XEE7KvnuHPE/fOWiFjgYfIVBsk6/eD
LA4gwNlyh8kz7nCUW4SksgQiDc4/j5Xz3exqDhktjnnDt9bwK8C/W9ahcrycnM5xM0wxEyq5ExtT
EQMymxRS6voLtEKKmnlO9lLtmXulxHawfKILPR7WIWYzD3DgVPfyPYgbspKY2SGTmqg6TPOs5Nzf
NMnorI2I6qIHuVqt3V5NtyTzMjsE2R4DW7EiiA+vkGccC3a/W3t2wc72lt5NmbxC5xisjOZot5x6
EUGrjWpvlGvxBOgJP0JekvpSYSd71aCCMQpQPqB/B6w9ffcjQB8gDyc8KcS+DxA312Zz7VXygXaj
Wk8ojCHPtcQFWOuJ2u46HyaUuMNwnjKGpoqbZ0B1Nw7UNUyeVOYi5lBcQTVTocLDnVklYHHorf1U
EnZtQiNZ/FBVA0QlC7aRFT4nhfkqpLbWO4RleLsyB1IjWa4ivk4yDztSjOZEpuN1GuktIYxvZTCb
a+chz+z7XnGQTRPyyjWw9ZuOpSs2TJZb61OkTYqeAyYpurYkJrXVoSlaSgL4elc2Adotd7Jt8oas
kJiBKcXXkIbFxYb+t+5a+LVaKq632B58byMn4a5ZR3D7eIDqSyJ3RFi9MMOTZC2dzdRRYQL4DIy1
dedVLXkWeHLCwQzWOmaGl4nJprHrFkNgxbJedFRxJSQbVd7oCL0rjLp2wpeJ3fKRBNlnhM/bxhDV
Okz9no2nWqcTsXKjUU8sdRhWg7g8e74z0toHJYc6cKk6boPS2IxYCmFvQeZMYVCheX3Vo31yRRzT
3K+AV9sgLsr6pfEoxeGdcEuOmnI2X4YmIimJHACdW9Guqby3siP5QHTuQ91xFoRkhF/Lb+6HIAdE
QfUXqoa/ExZ8XbsW2bHp5XGOCXmZyZQyF5CJr+r5Zjk6Vmb/uVWXmhPIyqcOw665uCma8F1iqEt8
rEruSsoONT4bAt9bohNS3CK2e9PD5UO2zfFZtqztFlo39E6PKg55WJzwlZrbK0XJ44DwbVV48rqV
KDBU7+9qS5C9oyZzrZmFpJwJg7EIsSjyWy3gcc97g+TWpiso0PsTPlUXUm6C/UPWsb8fH2hgzTup
4aVm36NxTiCk+F+KSBW7xiPOCX4m8cgOudDaG9ZmVQ8UodRjZ8X7cqITOMQO/Eg2l24q2dtM8Crz
7lvaJQp1gf9AXtNRhzjmC2LT1lwSslsY3SL+8tcuzL5d7/mXJME2wyn/e1BViqJhwfm8LjYJDzih
HG9zKGyeAB5PEgQpUVqY1n0oA0FPZTHKGYYdq4oZBlvDDD5ZQG5XwnIvVMPpIeWuOCrPuPLoU3E0
1OlJVSksBt0eMRavYlKfWC+qekf457aPHGNvGfkbehI0NRiSvQpHsg+GYtCaHcE8XJkJD4BU/Xs/
O88eaa0UD4EnVyFU5fBhLppv0VScJCmuQTlEO8dKYUhVDsV//BeL3b+2wgenG0eGVP0w23icgvB5
1tCUKk6M65KaS++mb0GEaLuawxk7NSa5kfQuL4MeY1I34fac9OKpRkA+FiDMTP1iO+5TOQ1vZqUv
RhnduO3ULrUYc92mcmWW4sVgWzUb5T3V1+mY57cKOyYGWFxsqYWpqHaP0gLwnBsYrhNJrnTOaIM8
AWAsZ4kKh4iFCNlWTB75oWuWZQlf2qYouZ/AD3m2q/rac8/UBO9HB9/L0Icc5GIXDZvEVdoXNPgX
qE9osxcurIFp02bKbJegH6/4Nl+NhfO55vPdFeX46GTTWkPigcpGZ5IenjpOAiZ+x7PBDFCsyl1F
h3Zdf+rq6Dzjw9h6WXilkjpcslEv+CsVdcq63Se24AGXkD6Akm8bJmXX6Lt1YzlP7WA8Ef6z7yCU
Vo+5hiQTVGa1H1xNCaU6T1V3H/REYjZ1c0dpZRRGv25RuFyAwbM/wLxJ5Q6naFCyJRScqwFXqZVS
tFWCJbsnCMjDjWLoP8mqwn4EXhIrtWhQOvZxfpNrdSPGYLpxxZeiJ0O49GP6Af77MOR0NjDfN6rV
V2PVb+yiv+/mCdp2ElErlxlRi6mPWoPxbvZsv+AaACvNObTRKbpKmorjh8TOG3RQLhNg7joTz7p1
XulqA/TyuI8uyvlr6LLSx1gr8/u5hfrKlAZeNCjwrDvTdDCUsY0cNR9aE4d6pKj58+tjWpibIKTt
khClUBXjBYF0dG134Pg08aujYgnoeoXax01wz5EusBpmhosRVfeqHS+jLuutyoxpk1l+TbCCRzyL
p+It/ez1kAjSNQW4TkWhrndCyjLacnd+PX3WJlyU0hjeigo4TRluWurYe8ttn710R9dBg6NoQZMF
zTW4ZJKXra7bkS/wKaB2ekYmVQT+pZLOs+VHb5GdvreDmVwXZn4fqvaqIQFpXfegPnLUAcomIrv0
luzu2rgoA+YRxZIWgXgaLDuDiN/zNxyIcFdTKDpMnfdY0uQj0phUK4tDaBkXWOONLc1TAMc8kv1I
5KRX1yAZinEfLNTrKqJLkgQADWiVdQBYSGyl0VGPfXtd0Qez4Jf46TlxvogUB3T4xLfHPViHKxQv
5ADpxNmOi2VxDnyyGfQ2asRL6Ofl3gOtajNGT1bTHT0Y8ZtMWzfFQFcNzj9euI5hOZUX3xD3E1FC
hBq0mDhJWys20EaidQ5mYURfNoFgowxQ4Po3D95SMGcGBbPlzQ785fQLwUVbWQ7QonX9YHaEKuNm
Y0/HD0ZT9xg4fkZWYvE0DNGXOfPgfDjhc65GAtwG0MURRFOWxbSsiNpgKGMSpKnhXWTXHKtJ2BQM
6k1Ruc923n+b0oIszGAH9tE9LSspFXa6AYMxbifbeR3D+LqOKKLN+q3u9O0Y4HdzxuFiexyso3Z+
Gw3rhfBZiJ6T/lZBkNqPDc3/5sBxZtjS1NWbJLaP2FuqWzjzFIKYHgN724S4M7Wx1CfxqFLm+Uox
ybuHxntM/IhSvABTUSA6y22Qin1DPyMgdioqK/ZOdbkfihZ5ZKMu0zJqMI08pYo6Zzp3KLSymZav
cnjroloVjcczvUAA/ek70Zw0Kqmi0ikvz7aqLSJKLcoOKc16BWLDt15Gp582dUyidrGEvpjMBPVY
Eu9TYlajlE+c2Jh+smXqbrDNEGsV9NfBBAw6Y5G/7lNyGG0B5LXnUrB483XIufzUl1dtOGDdzQQt
XpgQhq8SEqMgLNgznPmAtMpsCe4c2mfbNNN9kI/E4XBAykyW+3GavCNU1wOm4QsEm2FTsgzvnIRB
bLb6e+vQNZ8KryR3amZixknL+KEM5ZH7tipMezU7zAMIIYMNJVjAoWk2YmOms+h1TrATwNXXVoo6
hfI+sImhta9G2XzupuY+yx6iRieHTOXmqi68N8dnoZSleG6iXu09cWNlqrqOOIYXur0MDo2Irrs1
qDsQMATAzKACItIlPRlZy9rKnZUbf08c83vlEkP8fzk6s+U4lSyKflFGAMn4WvOsKg2WrBfCki1I
5jmBr7+L+9AKdzvakqooyLPP3mvPhgUvN/vTmsmP4wc49o4DNQwraU54LV39ljQ0kFU1hoVwcFfE
cPjcUh9M12mJCU0wAfAHTHdJh5zQFOcSMFIU6nqbJzndCJ65NGiUl4bXffKWLZ+6zS6LEM7S1zLJ
z/R4mURmuvucOTAsi4jqqQJiIhu6Bdb+RcHhZnT8S+vYgFF776H8mFq7nm5lOAFDb90n+9WgknDO
GERSK6kPYdSdWjtc6EnyYFuMWr1UeDEggUb6J8ni3yRlqOzY6Gr45HrVjD7TW40Ki9YAKyGIJ5og
lxGZ2oX2lHbdQWVQtrzpb12kJCcFEZEk89fmAAGVIM61r4K/5CsBzwY/9EOEGDtFgeOB07NAe/VL
FMGoU9+QidaFPRRI2esioN45mbnOeJKuuwjwI8bNEySFN8psH5NdP+XR9MRKvTrWz5PhilVfUzGq
nUdHB+vkV++cZpIPr35M7lnO8sM3wbfYyM0SZ+QqYSU+NEJRPlFDJg37llQUMsUwgZ3sDoNnUvDK
Vp5riVonzhp5SKur431IHni5nRxsnkQjCNdE1DTJ1OVbH+jnNNBH+tq4ogUpa4uWdKDkmCE/08k/
B5gTDo5kZMfcstf9d2U2J69LBAVE8QKX6Lf4Ad640h+ZWBhhGV2LQabfbDO+WVX/DsDyXEchd3eW
sB3fd20WkQFqyvpoZPiwQu7qo6GfYFPd0qg61V77zFj5rFpyJ8rlCNxgVcYAhrupj6fzMJZyxW3n
2KYIZsGHMATKyhDy1H9rAVt6UmzSimvVVh73aY4q7UDxd+HfRDw8ESVgox1lLIWBgfMsHkGfjWfH
3FYmvx1iZe2fitx5uD4OqSTQ11Q4P5FJ/VoaqyO4uGs+hvsawOKysQmt5gz/mwlK0MbTRMPffHjt
fMbUKTNpD0h6jvPh/NBu+9pQnbarA85r0WT+BR5AQxLXfdybAFc780vL5PEMMkheyez9imy2tD6b
dVVwlwmTs5ftSWScSospEvMDjujiPcnbYwZDAMKwZOXudtnZDsQx6MNDX4ZvjpVBLKDUXRb2Vxvx
tJ8bFBO0000zNtPKCaa/il+P0Im3kvxH0WUhsb10SPjUBc/BdhwtKnzonZt9jNChFj8e/J1NblEX
UvUCE9G37Si5snJ9csvgC33mIgf/w1DpdweRF1f+uui6c0JKDUX8Skct8NzyZMXDxlTinkXeh2/d
Eq+7hM3ogxXDpWcJ6rA6sXgQop00eIxrW8MEqMxPbsbZwfPp6dHdW2GtgSa1awA5b7Gon2XILWDG
0tf+cJSE0qcy8zAjOtBvzom/4j4e9QbPw1GclDAOUE+wHWHY4cybP+ZmDq5lXgXXJBb+NaCrLxrU
ZrRruo3974xOyU2NoX0djms8L349hoc6e3Yb88nFuc7MOuN1Iv9zjTs/urry7Pkk4sRgfaANWJtW
Zvs05QFqmH6z80XyrvLoiNnmBDmKiLzHJz3t7fs8Yf3K7Sm7VS59rT3NH+QeXod2ulfwRJGXfbTR
5UuUYAFwKBErxm7LdZ8dcAqip9gllKKRIdVn1ZBTzVWAZQXVtBoMVh7uLC4yz68+yApbpe8JloSV
SSULjUzxX0uIl8Y1vryMpM1oVzBAUmufjDE9ZHG5NOFgnDDsf7WxCKKR3RBFzrmdmyyZ6nFqntpm
gsd8cl1BpQUlnEsJkkiLDWT3J3jA9jYzfH2iKimCEO0vRiF0AsHc4Sqz+xKj8S28vCMqW9ZbnFUF
rCgFyjl79oLkKSjgIyQCzRv8yHrmpl6a1jteEn+dho29df1LnqlpJwGaxB3p0LJT1Tvprj3i4PhH
KTxHmjYLi+8XGiO+mjnlDakrnAiplTP+8cAag+pmxGpb091y9a3gw2/VpW7dX+7I3tDt6ZKdp3LB
s3mXkG51+IxG/sB08KUYAVxYp1rMd0s55drsHYro1fQ+NilPa2VFW7qovirtN8cpd4hhiHNFgB8j
zqaOoDiWXvDLK+qvOvILTCPPoQtdKzL7ca0r+Rl32Wvaxt+zaD4Zq8CjdtWfKpjfSb5vumpO9562
nsJLkc2cSL0n6YO3jAwWdElkUWTopCUDXK120s4+7cC+DCHrIYhZcD2SG/6nlzYoLgixNXaM7s12
A7hoarGKtvU76faVkQLqz9XE6qehuUC/hstVlbe7frIuAO3YsVEjl/tsd6Im/BnieD3EYK3KCA3c
bb5qG39T1XPFRtNzbM/81AmgpexFlvt6bv8NY/Al55q8UAuE0Q7wJPjDTs/GlQng0PS4Q1zD/c3S
vmRZE6s2hSCYXAyjgIB19qJD1BnfBgJ6M3ivrhRAkgdMsSrl4FDfh3SkBLZi8zE1j1lLBFcElDB+
cNe6F3b3mhr5NcisCZqphE1BHU9bNBZAigJVrX9GXDgNUu+rKo24O1tvXmX9tJb6cbijto14czNs
HYY+19q5TG43IPzM+8y370bivCY2dmAvAklodty4PC68fMBfZJrDofb+Tt3A7BaPPPZVBRLPgS/b
PZF6RSBGCmHokCmQJ11cWipnhw4bjAVQIkvWoxleE4MSR50VN3gjVPTNK2x2oJb/wYK++zAB62jv
c7wlpsWSE49SnfwjZ30hhlJv6Vj6oPhyZePUo6jEw0pg7JIArZ8rYVVHEcYfRDvDfqdl7S7xk9g1
MFhc/vvQ7I5m3BFnoXPErB5DS7ucYSvrFCYb/JjKDYBsTkazrYb80538ix0HbDWy8AIC6lWmpP0t
Q647A4p468sLwIqctEe4ttC1XH8tWtZwy3nRC6Lt0LhP4fJiBI5e1a0Bl6/Ux6FqqBj0TklP9XNE
E3mp+C8ipCu4ek7K4X1CGaREc6eluNZmJV+WrtcprB/UPUc89Yf0GsIjGSzrt4tVNLFdTnRssYiF
rpN6uovs1XfE3fFZiXHQdDzJETGlQLyebc7LvEUwLS1rQ5PSH1vMz0p7nIP84OCk6Lptb1/tAIJq
YOQYIYf40FT+K3v030MxrfsEW5uNVEKe6lBVHm1wlIzV9l3G5SOuq5+oF1fDTm6NC2IymRflT2/R
+qK1iudP06YiGPhPHdmfARezRtf1lLfFcZS3FL6pqjlkHBKMSngUWDc/g5nvuoUOws2phLc0cKiz
SxtJvifWm3xTOE95uQTOKvRfTpoSKb0+ROZ4YAd4hjuHdQt25mdSDSg43dYcce2rcRcx8G48Ie5m
VfKPAv2jEnHVpsVbHAwrioqeSiO9pYZzzn6ziHk2VHGrpuSo2/CM8PpOrciT72M6lYyeq77Fn6bH
l5BLtgK8SawFQzvXqymmc8ZGZlMyjVeBQfjZ2lsJd29rsGjzYpIvKHidHchvePp3ZqjMfSkjwJY8
Gsa6OibFdO5Z+FNAE91Kk6ku0HjvypCVQUYt6FKKQ1aQNg3Hx5DT7Vu/eXeM8ZiYvH0VjkbyhenF
bF18AeN77euvWU/jogrwrzj11XMb5xK2zQljyRke6znCVdkj5fUl0GMxWk++ox4dH1E7Sel9H596
ck05qj++K/Zy8rOPrOMUyM8B08kwR/OuAOEpcexvzQ5Jpao44Iu5uvpFyQ1Ogjb1kMxnzJ5OPT6P
zRszxyvrqHsX4veWgd4mIezBsGVJ0Dlwe7OTXaTxps+Ge52PNCcEZ4RJNv9sdyyc6Spclb3lb4Sm
1j2IHHtDZAM3hngxo35vZWo9V/3dgTa1nlVxwQL7p80cbCdq0w+0ZMtSfuEgOS31vFUM8EtTBhk3
477SHMVl7NC1MIuT1bbQfDskOuZg7gOcYAcPwbhF+24HeTYs3p2esBl7+zXUkO2COtX6MZZwO+b6
C3cL9b3pH7PotgNX+SppVUPjD7aHxvFXtZQnMmNywYUz9IefXs76bSaRquvhKQ3IZy73aozMjyzF
9SVz6roi8JO280bckOdzAgW/yDYM4ceu/zJIUCy3ZDGEt86yT7MKitW2mKp3t46/64xek0bwWZE1
MbiMJ19eTZ8mKz8s5+Uat5nJdq645W7zW7ARH1IGNjoNwSn3T4E3v/N4uNR15m6pvYEKisQdULBm
ZD+aodIs57einY5jb27hxMLahge3ykL6zgv1G54hxPGifxpydq7UDdaTPDfzfFb5VxaoW+J2P3Xh
fyH6HpymOznejE8fY0AVQuXVjfnW9g+WuWg71BlG1nJZ8XIWQNfoRixXdWcA9HUvNpxed/jT1PP/
j67QC9CGpxdIZvchQr2MA/VjpBsHnztW8JLTmTf9k6H8ZccxVDIrOBCnIFGp1kLPJ1wJKR8vGmh8
9cdrxpsj5DWv/a9m8OlLRf5hanUMMun9yADCHkE73UlHdHgsTFRucLxhaVczPkZ/OEipMXruR9I8
PZpjWgJPNgXG6G2Jw7qksxTP0qffklkcdm1TMP8WwLY9XjnZu5+hMN9DV/C9XkM1M5OIFxEjmGqI
cRobUmP4uKRK+0K3V8OeGgYchxxfh80l4fRghsYL9UZR32P5pSOvoBGSQjaGliEm+Ad62A+wjeKw
OKUNv80kqYJrF8BzO5fDd1H2exd58u6J5sewvbNpWeOGcIbHpGazE47mN96q49T+gWhtUHq6jxrK
eq1K90zZfFmcdQKmy7phfNhMbL22YhFgAyKqCwu7Tn7B0s9XrSsaAJriTgsFZOFY/nSV+CN08D7J
MDqmrh9Ti0sRR25M897yafkO5SPhTtMtXkqqQMx11LAIHdocL1s/MvNAli5oX2LxFb7NA9JAuib4
OOw6gmZbNfnDWUkSq/gIfCRC/8nUU7VT7KDN/pEP4UkFCzdzacxWEMwD11pP1jsbWbbwHDT9dti2
cjwkaqZ4xcC5NbOSvjZyaUMn0IgyX/bU1pG51DFcyKanarpHC4ILSK6Vs3aCCxYVJWH2VCKCL8pR
G9wkXwqvJecgHqoqfuSwCcaopHMy2hfL/8kTBt3hbnE3GJL3eVhc+ERXgIbNpZLAG07/f2n66tXl
eEBdO9KQ0/6EBaWNiWncbW2/8W+zjwOZvXy33roZacO6LehG5JCqPNObOh5GLQhJoihW8SyoC4Hp
F7Y+B67w2pZ1jHtafAqdvlu0au+s2UVxozVwHc5iOtQJnm/+ORJkMfs5z0AAEtWPnPDjmEP1Ghcy
X5qQjnEiTOZADdOB/QI32SpfAH9MSTK4tXkraNdx32fPuKfzJNbB0hU4df4z8O35QMfelSbQJbze
0gmq5q8826VON+zotDbWnuu0LCgMe+s3/Hqcwe6yFGTmBL3jFCOSojUM3Mq0rKRD+1zEpb0H8rsa
2Pzg2C5BvlkRpYkMoggOdnZuo8LZBOxOVjUnLJvJ7qidESNZ3W5iMBCav7DGaGsp/Pp+Vh49ZeIc
Eiya3cFUZ5+kDWhOdrHuzGp5sNwXU2GSGWdCv8uvYNgs/ZqaRFvphi9ePD0Vig2iISiMbete4did
hqNDWvkeuf2+7Lpjx4KMXg18PPHc0chn0zdH+qhuomNopE+d3wSEi6pTj6bby2QXBC1rFAiCa1EY
F8cf14DpRjxW3g+nR4/lg90b50x59Y2/xMMSoEPIrDV/pW3xnnv5Gwqv2gWT9vZNVz9NEBGVKqmc
n2G3ev0/hm1SNFbxgkv+XyuQldsW3SfVJVoqV7lu3GHDEbTjGZsfp5ituApZ2tUFezoPlxPA7LHq
2muT28BnkaucjKKNRkcblHRomiOOQDf0mpcAPu6GbQwdb05yKGrMPSX14IfRVMveON5Hhve3Uvn4
WjiSSamknZNhfovadIV1XRPtpI1eBzXnxRYAn9dRhTwFJ07F2BB49dhg6YsP1J/i3xkvpO88qJvE
UtyzPsYv2g7Vp1FF+0w51clo3fZq0hKB0YdhirzxQTT4mocaYaqXAWVnFgK/MPYa/8nBlvWd+ONP
xG6BH7tviRR6Ds57ggo4tzStvE68wQ7Ijkg8xR7J+5rHO9QCAL51gZkrqd7rAJMtdiIHvyZMb7ci
zVD++Oz9NtRP9SdS429dOdHy6uIsYvPj6ie8GnyGPRz8bvnwovSIpR5/jS0P2byc/NP5Awfcs5xt
ePHhsKHLlH53mgzolu6Wxjw8xjoTp0C1NB041Vupbl3v8GzmVV7HMLtahaW8JEA4151a9YleNpj4
332t2EA34yXMuZHjMIy3FF5jbKLOxu/B2jqDq05MadwMPG7XyfLysXTC6DjSWZMDFDCIie4KYR7G
fvhAhcWpzXMooUPy2giWILJZKh2RW5F7/jT2XkhsfYyy/ZGNrnXLlbOza+oDp3H4Fct04MOJc2UG
sxmRv5TTsxiqfltzG2uExzeXrQmZxP1AHFLYcyNK3LyPZB5YNeU8QCGdn1l8EExNRoWQb5o0VTMY
qKmhmNkMi71hpM9eN5+nvGM1L5b/YWIl7PNYyqkk3nD/Q/KxSYyVZnYhJf87WZ6uw8gzukudZgOn
M9qZsftI7aDcSlM/lIUxL8hyixe7aU9d0/2yDKSARtaf0SfXdI50TguAqbrz5NtylXh/zJI3UDSl
S0O9YEJENZrC4lphVrxJfMFIyhUWWUJXvUresmBHfWu4BjLtrMtC8FNULQ8pzCGhuse50exsQzZr
UqFElqMOucSOXDYkKGh8zldjnOeraq5PE7XBB3rcp6fEhA4fe8rfR8gEjRvvBTO/ATB9JYBRbSab
k0ugxJU+XJSbWO1HrEsrkLlnPHCMTxHByqHadklengjK3QN8JAxv0TrOhU1ceOZXy/kh7JEwa2tl
p2XXOjl0c2sPn4I4ItS/lKF+q2ue+eakbm3VHnzTAAYvSHg51b5KcK8SEXbXSckFVQxceTC6UJGM
BhQ8douu2idJ9Tu3afkpE/8QWBOZAN5/GWTY5wJX73XRvtWOvNsN38YqLrG9xPjIstlgaNjuYrzS
JDfTNnibrc55jjSOKZ9Pzqw3HePCZZy810xlSNDxKV8ESl2Bzk5YfDEzHaYwI0llEN4o6/locfja
aFx9u1QV4qMbgifAsp9Jgk2KGqX9aJes1AeY1NeYCnBwN2m6db99r2Mv0Vvrkc6aPot31cipvVAm
nejpwWf4WnMoPlbCzzdtLh5RS3iq7oNHPeIHIVDCXq9tnnQh9A0cNvF3rNswwCmcNsiaxIww9XzL
49nZeAPlcTrsroY2fjHxVIv88S/00xcmvRrG8dbOWFKZ6cnDUnknW/pS9iH2evcAHJAKa6vPWHHh
A1Vtc2Doy+g7dRarPk5iOUXtrhNhdDH6h+l2/Tlz3H+jhr88hx86nGpug9PvviMyknA6teQ2LvzT
IIbTknndScK5RI9wUge5uI0p3YM8l1gn+FSPc4vd+k7enJMu/qBGlvcXhXYU6m/N2XdDozUlHtGU
XbVFJhjZbmMyagc16l6dNBwwK7taW5O31yYLWRrO6cpV5akJBnF0/auWMSkcGz2KRWJzcq3O3RMz
OZkpD10/puxaTMokJS3Q2uvh4Im2RqcnYyLwa7BrDk8c/RhUG2Vc/Cg6xY0OfmRPEUxsLmVINZf/
4CSvrbWb+WX2o/b+9yK/N7VsWWvb595qro35nGAauzfJTGEYy4remtinSvM1Y5YOTIdtlhkgsquR
zwj89H0lxN+xBsJVGYPaE+D/gd4+b7xa9EfqisxmxOJlNI+8Cz/DofS3baZebNXTH1FKuWumDCva
yIUv+enzNLbuZXpDe3eWnuz23k1uu62CIYW25kVgXvipp5QO04T7SRuWhBk1TdY677OrtDF+iSlv
z7q3weYTFIKKRkUEN0Ea7T2vPViiDy4zyxYKu5N55wPNXikrNfjTUrzUVsUxcz/hhf+2sR0wO3Sv
DkLGtTPrapWQH/oVSnA6gnzYup5Hkq31IGjeibGhzfRRsFbniIbDhf1v5ZFOouIdyRzDk9V/Ruxj
JthpxzkDEaRF+RKUnL5oEaEoAL2E5lhya31DdP5PaUfyNNsDhRTWa58DZdLeZ+BT5hB3cbypvKWB
IQnHS9njZg3m+i2Iiq3OvfJpRGum47t2jl5PIjb2ThNwxFUpB7krNBxumq2wC+KjZJbCn02ToGE3
3eP/L3ykoERIQndGrRlF+xQ+aHHiFn6NwXgdqUCtOyBaz2QwgagzPt+T9NGqXyF9uHejHtNn4lt3
dwJy3k+Gsw7wgpbB7N2rqg3uKkAosTv/JVKu/xJH2CNL3+iORmNQbpna1ygNrqSNYPU4yluFItwH
7GFf3LbT97mnXiSwaYTKNYo0+sI6Iqu0xfnHw4zV21h5wyErQlIAkt9Hut/9Lu/AiFaxEZ8Sj54Q
d/B3JbW9q8qOQh9DAcN7YCcnlejuXubrwUwTSEoRICBl3FqKZdaIYcVzyK1BS/8CNhWbDq/N3oew
sbJc43fo1xWfxxoHfCovBNSnk0PqFdIxrRHld0Jb4hBBdh9MPMWJ/q6dyN159Qj4IHbbFTttepeK
ImL0K/iwjdA5QLppnnGzsbVxoF/yj3DBdaRw4rNK1ieL2GxvU/nVzpncqv7qel6/oVplySDn9plj
LOdx+qi9iDV50avtYi0VfICl133LZj7ort9yM3Lp/+BgXPTJPo4ItIAzQd5SWXwDfxHdkLkP2LDA
b9T5r8YfraOV288wRK5FgVXle+6nQ4YT42b08uSHLmubELSV4bj5TqD8XJseehhJpZTlE92VXvRa
hIgCbhHTZ0CjRGrzj48krgnPNJu2Iq5rM9u4EyxRX3ofyyLn1lWoA0YeGbvA9LaGmdySMaABqSZE
X/BP95NJFV26+Cfc/l80trzVBCTJHeLvs81+2EUVI00YGq8Zh+OfhDBVPc7ya8DT2Hh5tOrq3PoV
O8AgdDWeyG+4U2IBBvkK5jQ78n043fKwCH0KNCuiL5vW7L1bbfn/2hIpyWiHv03REd6iG9A38uHq
zn/q4Jqhd+88zkt4aE3e3TpmBmMgT4x92RoHxclEu6W1z2V0yB1IFuXAtEiwfzzNuFpPcdYsJnMW
ub5KOqRdn2e+gROV0z/3ioltLvvj57wdy108kfGpLBUCQW+uOhLOwS295XwesES2jQ07HpKyzmuY
Fx6zlDWsqxxVwa3KZqNQvDdllLxzYeMDNKGTibwhlDPbGLZJo/r45rfLP7rjl3idfdW/FgtIUXic
2pQFe15ImLdzK7f+OE5b2/nbzdrmPo4F0jPnv7aLC9yaqX8WPIXTRmEAE6G3zfLsICtxs7lP/Z6s
EidBKFvCBPbWnIseQ1PUHRCOXgOzbZ6JBO1wqlIQv0hu/disB/jWa6lK+tYt2/uYGmsbaFgHY9Tg
ryh/+yVGOReVKwFddW/rsTu6zveE853SDAyEtpL1U0CtlVeY1j9LhC9oXBiG0GquZU8PT5cQb+lq
jkLJYL/w+El28KfXmsFyW2JoCQHonUg1HZuEJi8n6BA4q7tRusmdv2aJFrPeIvKauVzEMfSinT2Q
BnSzaBsjH6xMw7CwA5MHQ9HXWzqiWk405a/KJEBHzHNrxHzyq1jvLA4e5EyCm52DMqtU4hxwep1B
4JgnsXzJ/HdHOXqbuSyfunAszqGkEUYxivVtyGrSGo91nnwkeiTM6dfsxRllJSdY1l7a4VAZC54N
5H1UC3HPGEVz54AFVMYw6r2x9Dy95Y1j3Cxo2IfBRSR3yyp6TGX807AlISLk44uBapCWwbdDGqLZ
hIHDWrzX9D2fajKo+M9pw60kbZaGb81nkr7UI6nkCImdESjQKPCYoNUjAjxCr4pHdXCCYY21Ig3n
tykUQFLa+Zmu1kg8accS2H0LSlXS/Llzkn9Oxu8e1GN1a5YUkFv+Llhh3iPpi3Vbuu+lzKYj6wlm
slhv4jzeN31Ptrq84M0ZTk0n51VteubGD0yE99Z4br2E+0qg6BTycPQ40jqwQRmJDwU9Z6m8bKab
lY7lVo2aD2pFjQNLG7JGpSXXdIdhDZ56ap4C6j+Y8pctLC74wiQsG4z2bW7seV+HmF6gNrE/5hHE
46b95LGZw4LrmzffqghwuOPa9TF+5YloIWTTAwsaTnP7ZsfblAafRDW8qAAZmM6l5LvT4VrQ8OSI
6a+PMalj/fgCh+AQYSPexK1hXoOC3p603FXzfOdZdsHmYGO7BAuUxcc8MaqtYxUYSGLoEbpMgYxU
z2YEka+XYbL2xubDi6BEeIHmKJRMV/bk70beU9gDzceDjMVq7BtfaXC2qvSIIjWv3dk7miFRah3n
E3lx1kFqnvHykFSlvIWSskEAN3C4r1E5ccLOnHdZdhrT6mtyHDaQKRC9eiDAYKjm1Gj7bmb9v3yk
0lfaMUfQuV3n6doKnY7As/aPQVF8M/tmACd4lcf8pkblbyM4sjtvwJDEsggLgCvDg+SBmyy1ih5R
061M+cvIV5AcPMYkOIJbM80vTFXnbuJToCEB+D3KaJOU8kTsKpKYaN2Q5sq5a9bScvHReH/HfOYY
Em9ItxkPP3zrIi/gtJHRTTeUpzYxrAfjJpucY+7+wJ+72ilSpkI9xMa0Zc7dxDK8oFSRjCCRtEqD
wn3Afyg3TTATkU+6V2hp9mpkqhfN//kfGxE80msTBwx5ewwwYcdZJ+IOiF+f6ay2nlBe7wMdG7Wd
d4/aHt6iMp+PNkMZhk3cvcLFrF6JrdWxScrOxdyrA1SAC06BHSdc2OraqPjJRrysmMMItVwrTcgi
jG1xl0ynpAQiK7WeAbRYzwgDX7NN3DpqrX3pspg0rQJoRDNfCCozlKClHaXhpqgguFqizr8VuKBf
c0sOmNjVGgM8Qm9IKtkpo31gE4ZHrnyZUoO2oIIC2FLeBg6a/RD5kDmw2vszTEgj/1Ramwc5b7WF
nJah0jBUfzJ2G3jfxS8R6kft1w9vYTxxajqoLj13mud8i99oZwesESgA2ZMZOSmrtEgs2ysSxJTV
ddypbTbrVDhFe1ayX3nEH3Tcv5j99Et2mKRtp/ORGXJKRjMTQiXPjSh1fuvcDAntV2+T1F9uNGSA
sUDmFC1TPLZQO/eHvcPMaersVRgJYCmTiJ+wHVogMVw67C9zh2iUGvJym1YYkzAI7wcxD7QioZo3
8ZRg45ugIUTOxSieUtFkR+BlAGMQdvaZWxH3wL7SL4Vf2uC1cMI5QXhrskNJmQofPP9WIXj6VaR2
ddr8y1ybO6Gjq32d23DvLAW+9t+s+nqLM69a5y0fESYqvsAehfOvt21jvPWl6e0CS0w7K2vuFWWm
8F2m3WQlD2mBSeor7PZjjVQR+ekWyRt+QLiwkVDGdhJczham3QUl8c8krl7G00z0EScOwhdyyi+u
JCQ7R+6RwrtvyxbWrvrTOxYZ9Ngan2M+hCEFTdueH1iFP1GFJTMkwKjokMTh9z2Y2CIxAaeHlO4h
GcYzLmiz2IPcIu5QdjS1fWfN7D9UZtNZNNPDwFOF1voQnMQ83QJZRqwtn3pPWTsV5b+oOmNrZZge
thvoWgqnZ9SSUBKLU9jED2vPxd6ucV3BwmNNnErAVQ0kocIngDIUrIu6sUeLTv4SRuCC6fauY6Xv
WqJQRz3QAGfuX72mpQlqIEYqxwpl1UGMd/viWcbJRU+ec+1Kc0/V/dUMsKvIlvexaeQlMLJhH1rE
1qvqex5IjHejuUHT/wsx7AkL9LgiLU0jdC52oy4jajzbvd0EIYlKxHYfmZXjK2emzOyerY62x4xu
0Swfaurr7y1A2I0nR/LwLUScBZ+rRbJLKHU42f3IF7gjS3LF3hjECkeX0Wbw9QbyaMEGrHgb+2g7
oeivPfxqwsIwhsX7QM/UdQZRu3V4c2qOcYnHwyHx+rMj6oxvmD4PMb7b2aielhGKA9HaFTAfHDd6
LggtwU9Tz22BK3kc/2BQE2RfAIf1CmOC6zOQGUvxRWwaL73Kd4Odny4BqF4YZHAjfO8XqF7Aih1n
/67hmmAbsZy4Cwkqz9XzUTtkvFm6b6a6oVoShtQId8/yx58Xp9SPPrGnI8Uzh6LwOcWHqN7Y0umd
Sr66jrTO7JLyDGxjHYVEChsj/hxMPFwwD3ccZJDNJpRgxERksTSzd0B8n2B1r9IyomrUttQmiNVH
l2NyTxC5ewt/NxA0TlX2jO+TRJoR8XLh6WYHbgRbJy1Ix/XTTRJ4XM4KVlzB27j25VKlLvMXXeM7
BZGTrdaYNnGDG+wS0jz6ynqu+SQl1gZeW7MR28/Y8VDF5vtsEw8j2rc1/eojcujQVrogPBk+uqI6
IlICqe+MSzmlWHImay1YsG2N0sixiOPmYyfAdtpxdtFUEWvmYMMjgIgpBAFfB9RnBiS/+9L7cOzQ
X2suyE3yH3XnsRxJkh7hV+EL5FiqSHEtLVEQBXlJa6jUMlLG0/NLzOxyOdylcW7Lw8CARndPA6gM
8bv754bzree+v1NGuib7jvXKZUAmcrwI1Gci31BOsYbhtoc6Q09YzpofdeyXhltu3ZFxWZEk/oYX
2oI8J8bfKuoJfHFHSnLCoFpbb4w5YqIS/o8BNwGaP+ccU/6WGCRLe9u4983ilQAmSfwZDhrX/a2O
fXvRYkWlxpbf5CgSfmijTA60fGniRlvJmj5IQFe7sWFm3FkcX6fsYDavlR4sYaCYm4aEUaWyqwG+
TkIG611SsRyTjBXG/+4SukKbHY/L/r7PGHCCSyDBlfPTKusGK5QNHrIWzCNTbovcgBayVmpBK6/D
ITq5SwCOr6pmdiThEkRYJ79LrPjUGUzfOCmrrSFQLZB31/VoXwVT6KWhZwFSSvZSV/aTbUakixXY
oIxJwTDHSqjDnALKMW3hfOLuHiAt+w0LF3HbqvCAk1i4iU2P0LE7mThTx0Y/oAmxhlJ2WI9YLtkm
VrYOYgTMvH4kYNDUer2PymJY6UX9mFc2dy0Mlm5kPYJE49U5rXxtWjrYMpdZQoFS6UaChwRfLCyZ
2lHzybzzDl1qfQNIpWKxAo4x4UR3bF4Ic8S+T4eGwphG4c2B4hS+2w24g0j5H9xMgo1eF08ZeyNS
geRKphUxWgZ2VAzRHe6B8V5FQ3LkUscbN3wZWGc3ovvITI9rRVhwgA7zi0WIcimPY6HjSZnlEIMg
LXKQ/6qGXpx/3hi92FRi1HZNnx1LRUI/C6CUTYPDeEmSBOHTaFmXeT9dcBLbznHgNG7OYxad4QBZ
2zrmIZ3CetOFxkOkaZzICrxv3h2bXbylP/cs2nonNNwVegC60Wy4kir3s/bSvZ8x1yiQ9oF7D1fF
dJzZTHfwMVwza+D5dGdLpcVgfDS6/CizbCsUiDqhIJ17rbt3R9vfK3zpeh0SdxvJnQeKGVST+vka
eQ66VcD1fIp6zhbFx1gwsSpYFZPa+SZR91FAlWwE1yRjqqkXxFylRRqkGv+UOZGzKjw72ZRTuIvq
5LtDEuYnxWva50qFW+ydrjoO2RbA1MYLgMWBvYaR+VETT9tSzclRtj6ASfoSrvAfZLbpgGmOQRBy
78rkxnA6BKZSw6g5BVd+86xCRtFe+e4zSDX/gGMO/Fqf3tZW1W7a/lTJElxBMeFT6837PlWHlKgS
nF3CmHa+SXYEJKeDIsXs2EN8iMy3XA0ZY44yW/c+PrViGO/MKCBg3rkBIxUnX9plybdSKnsdxrTo
EgEDYxEHgMrnNxzmxLGmPQuDIHH1oYe39POJarp1ZDgc3eit8FQZrKlC9A6EOyprbkX0DqbTN7tQ
CerPTf6dQn/rhCNxZ0TG8eeNGNQf75E/+eO9JmHATatvodMdOguBJCMQaozWlUc1v7GrSR5/PtQp
PfWXPx//fCZIhLbAGBevIF4ZhzLPzEM7MiUn0cq7P7/IOmUeTMuadn7DkNoU3uHnDSgT5GMnyU2k
WtTk2dK98XXzY8qJ6RO9wg02nH/eUOmR4kudP7a6fR0O3skq8hFn4oTuZeinrknZzX7eVDbvTf62
KNPm0OJrOaNWcbsharuSEtrbf/21Ta5ewDTnOzH/Zf/162b3VDZZdodi0FjtPUvAhNASAruduzlt
bYpOwsqHJ24IT1UFbywlMDMSlrn0Y6ryg0hTuq7r8Oj6mkbOUHhv+jieWmj5WAhxdYDBCL+IaRDu
7CPWVy2RK3CZ7oWvMNwx0gQzldXRqe8uBNdSkJRxtc9sXV1guc/XQUO8tk15hOdqfTkpkhNNv6/Y
IyKS26q7pAZ2/RAILMEEOzoWVOHu4ySKj6Ep/3jv59fC+dd+3sOQdStLQUwYZ+cTvBNaaflKbEmn
AQQv7dA7uLWZO1mPPx9acGpRSEzzURQkVX4++/Nh17bOfsjulGtF69Lu7dsxse21CHD+4eEdN1Uv
pkNoQKgwpc13M4/1jcE39jZhke/GkKyXVbx01pReDMvjSi0isrDuuAw83X9u/O47KbL0sxX6+sgI
gu85mJM7ViOIMhoGlhJ/WWUYzd4bSLi0nXYtYyG3ImM0HvoUaHL3WPp6CpGkdmouuMY99B/jVmuk
cfv7e6AOG6duVo0ZyJUfT/Z9EI/TcWynz5+PlCJRy7HFITXiPdH0V940QaBdjbrksUls7+BFtb4V
tYB0Q+Lo3LB3hUHT3v68sQh6A/J25EFlRHISTObIdfk189pfhSVjfjsfcTAI13ZPETLItW3gq+rq
TyNwNEtrbmi0qh+oODw3qZm+ap7BGcI3noa00JYx0YbXduYWcT59FtyiD0wOvNUEafvVT8rHFHfN
fdwq8wwdKsMLO7gqeBv6cMeB3eSmpFGerFJoDWH/jk4C/dcaPa7Kg761JtPl6QTZBragXUkS4i8x
XTGqxdFNPTDyskLb8EQTbkytTTGzTTESFvfObNqGFPas89ypt9JU7jki5+lVwqcUgcxyzL6egnLe
DGXh31gwrLFcpPaW3VfF/N33fD2ED6aVtN1699fp/Nd/Ct7/+EdS/zn+gFhcfrd/xvP/t9/1rzD/
/4YMf5sOBMj7f2+j/R8U/22Z/Sr+Y/f1U2fwjyz/P/7k7zR/SwDmd2wyVYIjCR1n0PR/p/nzGeE5
HiWUlGUYuj+3nv1B87es3yxLeAYzKtvy2J35Q/J3mr9FCYDrCpNGQAqvLNASf4Xmbzh/6nsxyQDR
MyRI5jIrtV3jT+USPjPYwYmppdf6JNsVIt46E0XJqgFSivR6jsjmxA0O+abtDqBRMi5LJltNF6wy
EV0aXdpLQQtO6ZqPXq6eghHeQ2RTcaVp4WdskM4hSrOoBpNgobsO+3wbtiUKe6duoi7YhtxJuDvi
ASgwV61Tx31ogZef2PtjrIPTEzafQ0ulANLGBQ3rRvP0g6Zj2emzcwn0N9VhccjGRFIIi7uqTM46
0BPPhDHrY6RirW/v2rHH5i4RF9m+l34ViU0jhUIecIojtR7xK7EutckytzyBwHaTpfKC9shwhqNN
7wTrNg69Zubl4a92BUa4BrxISjxOhM9Vm9YPKUE2yqq7MbsDyOht2rCV+9wemgaHncDIP9hdvoEU
9OVirOJg70CWi0r/kGaEHtrYwv7bK2hSZXNtkHuWY5lYe7J4DflsGBEFJvhDYsLVwC7RHkfqvy/J
kLjbAqTiIu2Mzyxx1oAh75LCdXeTDruqzFxziU9dYQ/yvJ2tJ9waZUz1i11cXU6auykMqD7RGbMg
O6hBfmUxPqCqfhiMEmm19XFnGlfZexOpupBxnaYxQC61hzxxcmz/c07EqC5Fab02hZaBDpEVgLlp
wkse0qkz32UbhwRJ0ALYncp06ziEbELGJqnRvDeDPs8/+qPme3T5mGZ6GQauWqYqm+0ASGzGY447
aqNB6ycYZ3kdHDQnidZhMTJ2C6EBt4bBzLVLks2kB9XRt/PiTjpu91Bpg7waCURGgBtVjJ8H9oLi
DN1lYNT72gvIZsZclfRhKUqrvLHbSd02jkmSCk4v41Xt/a+vpP+3ZfKfr7f/houkYf2vS+Tp6/1X
Uf73apT5T/yxNDq/8d00cOaBx7M9fPH/sDQauBAcj+5Kz9eduQ34b0sj7SiE4Fg2fRZPw5m7oP+2
NFq/0Uzr2rqvC9dBjPL/0tJo2H8qFzdZnF3HMoXl6Tqf9eYilH8oOmmCwgU4hEStu4zaoNo0664U
zofh5uZX607Tscn9+CxsAm7ConoDhXVHQPd+IB0IeKKabnBs+MxLCJzCIYKqwjH3rtQY8vVxHRyd
Iq3Qe8N2Y+a6YrhtMHEvm2bjhLPhWEzl0hy0iB5k0vIiC4EETdQ21WXsP2Y88+X88Ef48TaNrl3C
OkjP5bw8aPh6wCGQcikjNXLV4lroq4bmWkmWJmGNUZMV46x22yXGNXxd81LUZgGDsXl5coaRrviJ
RKvQjdfMgKtXMKlf5DQLLpQLUdnzL21L7NnjzqphqUEekaCWwoZ4ft6eALNGJHGZrCJr0NpWLfzJ
CVEQq3c61V60MWjvmwK7Rwb7bukwJNx37ayMTvZD4tWcHKs63nsY9J4mlbvwrQMU5EAI40hzxInp
TMz0pH7S6cG96WM5rZw6uxh1d2yG4s0upnOhwSsQJQysBEfAJYd6t0sr0nImwTaeeZzrVcdw2zNe
cO4iW9TjkzdNT1M0PmJTpnBO6VCXhDOt2tAaFjJW95S6jfgMMR8V8UApX3bCXbpuS/1aRVHL6GfY
eQWNEM5A/UmVk2ioHL7qPDQflS2hdBDbwqTOvbeLG4/UX0A4n3HkPh2CN+lPxLjsT6dNs7Vo0Lty
y2M/8KGLtp2/n6bigaFEDARIvHpZkO08rx3W2sBOjHoS0dfhfdGqCHFjaIcFmQZetwKFDKTnNsSb
OrjZuUtc4octolTUcBu28kNdhG+F7t3zYsOoGvQQyfPpgJXlMZp8Qfgq3HDAx1Bike6DYPQBsrlc
VnX5q6uwfhU0oi3Gksm2yR7SE9SAW09lcpMG5lJaDSm40Mey0BEhTc2920TFFsu4hIzZlICBpXVP
mNFbNTl1Jj2SPrNQ8q2F/d2ZNgMaGimPw9C2J2uMaUGbzIrtu29WDHibO1zzvHQR1rUKJzn513Xi
uxdo6yvM6tYiHzt76VrJl+O7d3UqzAVBldvBd8U6CjSHC7XD0+eH+7Cp0m0R1M9jHv5imsFrfAji
U+fm45qLwotl9pJIDP+ziAQjPYmMnuKwOEgJwNhISSKHtnOVtv9Rh85LmfFAhQKBO+Jyg2Up+Up9
54bXPLY2EpmAQRscr8Ck8haJ2O99eYzQxxZty8OJyoCAZZnGOvN1d5l1Hj1InEkOOUgGPWDs3WCZ
2MN1sPAPw6BPDIiQwxQzLwkS8tSTZuKIRqaUrtvSY+FwOyNatQqs4S4QOoGaoT7UejesU0ZKC5WP
zyPXRrL33iYzCPIlAZFVI34wDVhdbk10c6TuGWyC8UYuSlt1ovpKI3BTbj1ru8raWBZ0K3cuk2k0
Qi2FLq+m33fLhBvbOjSYhoWapu0SLw/OXp/BQeMsl6A5LItw/qZSl7AmTj/ei4H8sTmhk9M6BUBo
aPsdfcOExDEmKitvk2UnpuyXijy0GFlsLE+9khnzN7Ex3AwO/xzXJ0hqgSCt7fQlT9R3FNEhY+j9
S5SX30NefTMVe1dKXDqDObdfqtc4tQCOgpYnVUGb0bpsBsLGwWHO0ASqJl5DCAOECtFRBlfwVGHM
aKVkuRavjQ1LVIt++dSlTUzVN0HG4I0OO2Phmt2jcOttj5duZXA8Y3g4Uyp159p4uGNL4y01tR02
PwQiQfpGLxRmVVoLmXaW6c4xjffedaotXE19N43aOpFiLp4Zqr3CY7vnrgf5wXWJSBZmdiOVcdsz
wF0MnnmfENrkaBX0p3xy7qWYOc0MVXZ5Ju55EDncmemKvG2NzJK1GMu8j9yYDl6GVBKb5iGM9Ael
92+GkUVIGkATphgnwDB4V6WrZMM8v8DM0LwOFROtbupvGjKzaBmEyrLu3uJZ7ys4SWP+UsTymuY5
lMc47TDxY4VloN2djA6/JpJith1Ns5+FwHJrFBIRiSzcZGXjjcrGdBG4Ff1Mfn7vjuaDhcJCZGTg
/lsypXfS+5AKQ1kROaWYHQhTTbgUUeHqJZ19DDoXd4PRPnDuH8im2KDxNYkDxXvVYgXH2CU6TJX9
NbKraGm2A+wSzKsb25x+YUKa/W/2DSyVh8Ymk4bT9dEK4ak4WjEH80aAmib37q7WnzQc6QsTEzIz
avfdlGJX1y52OcVA09Mra+Hmzj0XQeAbjdEs8PXSMEhrPEJXiFAWt9dC2ckqb9KdoXH7mLInHLKY
58iycXyVCu5VDGN40bfORfrBrTScXd91G5AgT8iQ98BLvqzO5QSewbO1wmLfYc2ytR7LSEbNRGo2
d1NoTLtIuHjfKxc9Ei1uHLetBXdk6N7L0XoL2vHKaYzKq+mdixyn/tHaJJa794VDGEGgnlmDqz8X
0N/3RV/hW7XwckH8Rf9oHQzY2gbGCq7KaZPQFCU7CIlJsksa+6F1+2QlA2JuMmxusooxqpVpFJKr
8eqE8Z2t54+ycXC097DCwNBo2W04DTvXZjIYhDnNyXhoRarfZQ26D06pGxEmn/6AqbcvHH/rxXz7
S4dMCv1NUP9G2MWZqZ46h8xP7JI+dCkt80YqdRu7e3Qq68R8dFMAVcFwduo8hRhIJ6QSO7L359HC
9phZxXs8jQcdQa23QTw37Y3lV4Q9oPoAMNC79MYzCCLC1WBmdyCgfe/CQ9dw2elNcbKy/Jxhr6V+
bpVPxAQa8n871MRyV0pVrWor2FbYwdjwFkIiqHX6Joj8myAgJiPaY+/qF5O9Ewrgrm39lwBRFPk6
bhZpP7/+Iuch6r2VTEn8g8BjLA9rniySVNtG+mdNRVtZSvKs+JHISrlkpOO+XVratA6BjpLIm7Y5
8ps+OQ+d0WPfMzapC25hyjaaMWycFI6Rke2ilHss+YPBsTdx2sAKNerzpFXlyqLdlXkZD2Qg73xb
HDoHG3/QFNupmk9aKKNx2eOq1x8kKwNMyeAqYBJw9r7VXB/AkQ/IuKaJoa7Vt8qjWzt3jpDwEfex
o2rVhivATdrx/ba1SwlrvCmqKyopsCGY6fgBLEpyEOlqhzOd1bHl2f0yCRWhLs5ClT6urKFCxEK5
KyZQZKRKoaiNX8DJbkkf74uCtbqSXb5ssEsFbXIOYordGMR1ab+vWIEKs754ozqy7jC+o5koG+Rc
jsqZq4/LrRUZJLkZCAuPQobmEGHaVwWra9jidA3e7ZLpSjE531OtsKsMAxxZomK5B6kp61nC+Wbj
mWyYg2DkeWSJXetgEVqci6BVz9aEUOOY8TMml9smwLlQ591ORvXHIK1wnxvapbUwLOv4NZQc1qYD
MpCDTREzcYX+PKxjz70MwXBunASKPTkn5y5Ix1Uen8JaEK/i3wIkaYDDO07GXVDI56CJtwnlVQtZ
BGzDcU/nAoTVAY4As4YXZ6SVZUp/VkSnEE++UW+L1D2RO7wP9ecc4p/l4PYThlxUXNWAU8HbwtRg
cVPBe7GCRb+a1wy9/5zgH2C93Vex/Y3tbjcZwZ1bsh2M9xD9t3AzgQJ+O3lxbrDmYgFZdgFjCSL5
Og23Mwmine6p7+NITaBef3MyA6sM/t3yriQEQcT+y2FtHsiC9RTjqeKh9MOjHzx2/Grq4jExiYBh
beb1u0RAXyXBuxMxwMntfS6vE9C4KsUXgQ+/xzRD8+spdowrHvHV2KXw1mAzEiLA4XyMpY3qFB+z
zl0XbUAt5gijy11FJsYS/nVQVpaQwDepMvau1X4ksnpWw7DyK/qAuNZpHKxDZe/pyQGfjUqOmR7k
7FKmLGm4+KQTrOCnLLwGtzJWdhvXRe5CUK2qpRN8RrW28LG4FHRoICFzvQMjFJWQ3iIIrGG5ZYWF
NXuTD+lede4yCuGJl4VadUPJi7cgkt7e+T0QQkA/LJmJsqyVnhFk02AH+pbCEqVlL/xE1hMn8Iyt
Ie+ffWwSOF7XOhOsdnad0JSBgAnzI3ww4aOlmbbzA/9u6F5G83GAyJUSSOj5kgzPfCshCA7Z3Isx
66fYNQWg8xKulmdF75T5rcJRh9gy7NKUth87ZqGic5L4im+mG73Sd9i9dn5iYYhrV1oFc762DwL1
0XPrcJU7/EqtEm8Z5sBn44wAWGdpm9JnIyGnzQ+OjEhfPOgcQmItvXOQq5HDERbhYULmj/X7hi+7
G5KltPGfILh2Rc3WFq7irDyUFn1yqXdXGNTjQTPh2neT9HArp3xLOuAwcL+anPHWjGyIBpG1c6RL
kyJG2CJAtfEwZ6wx+C+jqoUTML5w1t8JVZYXdnSxnTurbDbUKe2QPSlIkJrx3mIpn+x2l9EeYOt9
Ak7Mhf4U60t4gT6VTPqwA4IZ7wsiAheRuDps+podL4/ZlcaU7JKO7m547xjh+NYFIsOurV36noqj
6l0CjmPz2OnkpNlmjiMOgjAeMPtiQuk0FW/L0HuzDR/THvYKQ6+IhnYEfXBCLepBtZw/khU9lGcb
iz/VW/VSOjnt3jjqu+jY0+41BR25nBTrBYAZNyAH422LGgZOS0bIesRA/NZhAwqTeu/Y1rGgCcgx
cQiHkuOdkIQyWTjieJJ7qdUmwjPQkJitCNMhU11qSKBHL4daP7tJwwxlSK6N6FZRFF3HOJgwXtXn
zuu9RdJytBHDxlCPTBM+mQSxWYGJg6HYxN+Vru/hgh5yCf7QHzfYK/dl3hV7J4pe+x64gwJ0ZFMi
W+db4Kg7LDnvfhV6uBTrX0Ud3ikrPKAh3vSaeR5d2vZi+UWmZMfTj1U4Yi6gJwBU4tjTPgNBSU6P
fzfFLa41NXzz4sucMn7GJmG5Kme2DFLutqtbfzd49k0rEwCStmNBYWUuM01ia4EbAca2rbkBmFm5
k4bkUl9cE919jWEhocIaeF2sjMEw8apj1cI7GhX73pTSLmmNHDdam7RskQNtselm2Vkt3topFts0
jrRt7IEvnnBDs2VzbjaGFlyoissLVo7gmdQAiXvNuTGaJrk4OOw3HYZnCiX0bINDnHqkxJs7SZnU
llbVLQyjZB1QEa1NiSAozHEDJHs78Z0it7HgtIlPpwEnFRqt2HgAwJfCSHTwJmOy8QotXWoEHNeg
X71lAu/j/NeHtf98DPv/VdAyfMdA/fnXgtZNSZX0f5x/fXx9lsWf6ql//7O/z21N5qzMxSxqfzFs
/8xZ/1ZQrf9mO9AmfdfwsHQiKf19bmubv1muidRk+Dba1o/a9cfc1tZ/81DGmOi6toMO5v41Scv0
/qxpGYTdaJt3dMsmluEaf5rbcvOxetNm+aSYdo3+zhBmaDmxebG5wGKH7bajmNMfklud+iVRNY+T
5m3TEl5Bl8w4U/8gSvYwreVc4ZUd6nn0JswbJLJH0aqX3qUhaNC0gxvCEhrdDY8gEtm4ihuMf6nh
vOC0PmVUfujTwswzfJ1TdBR5sM1yCq3TiDCs8nf+gJG0TGkw6FF2dYfKS5rp4QaNN4Fetns8/78a
Ls9DYqZrnYrVjSnweoQAY4iN5U/tyCIi9JaQH455DP7tY+D4uICTmKaDFL29I2xpCZ6tiou3Gv2r
OxnLaDI+9Lo668L8rpiMVRRxH3DtsK3y2AX3AVk4GMyMO3xRo8FZwAki3NQLrYO7GscFnCGOHkuX
uz9MrU7BUWo6TDvigfuk5GYcvEKDAexdcl6uYnUHqHeo2PWHiGVIfYQhBArXGc+Y2LF1gRcZGUHo
tHWsADANrflkZQymjUbi0s5WTZuww7IkhI13C0iBZKTyji4zTqStcxH3t4B91DqOaVPTYuZedsnw
u9DBcVjdm+P2v/ShoVpyUBHa5Yam53JljNkpsOsrgNdj26eXTHszWv+JEfsyyngTx89Q+d+hXJ70
aDiMXnGfayXHiqF4ECY8LXVmLWJNbaj1kd0Jiu0JsisplOzbrsSR1PJNjxGOGW0KXk73r6LmXq6c
DxH0T7HL1VLY+Ou08agbPQFp3R6XeXhG2NQWOrXpOejTyLaftKK4G9oM4BiOGCqJsK8Ov1yn5kQH
wszwMFdjHYKBgDhPjVz+WPXpg+Nme+RotcAel4/DbRzxIwoqvEC0zwKJaB8qpu5amsTAHC1OCNE6
j4CUBYP3oBfxbqCNFYtnQuZ2Ibn+LQeyFPkwJsdch8HMZk8aLN7mMUBXiwBMJQ8Nuy/H+wjqjP9g
qLmcM5hgF+U9WzncCq0fnq3BeK5Ne0UvMbFuZxvIfJvm3RXYyBp/4SnNmp3bv8oQeGPqhL+0CBpJ
aSarxPSQDYzHnKAzJYDcdeIeL2ZcgBcZDqLvt00IfJzVDVshs+oQoyng54ukshdeov2hjXjZ4Nk2
qwiOxmCRzpDVbekLbIn0es+fFS1HCAlGz5TQR8DYVUxMrS3DxYM2EKiFSvTJnWcxV6FGsT0tbDkc
Kt1bVmb2PrjyVff6b8+e3mMefys2V3Ro+8zL3GYPurMg2bm00/w27KWEeD9eBIOtiegtqQcq4FXT
bhD9M8RmvgjOKKBFU542+gg2k8ieJ5/QVx/Qi6bWphjubFeehRVtDD06RoN+qOz8F3YWuXjCychr
mKj9ONlnFYbnPvL2YCIpmhxI3htPk80wD5c8tICiXpIooVl8gr3ghTEq/kx26UwmftZzn2IV1/mf
ezYEvCLY5Wp+uitw/AER28zOSVhlTKvGUF7McVxmXOUZuxD1THKka3frB1zF+YDqwhL4vS9oDRHD
YyUiBqgKBCDFsbeqb+5pC3EWDWd7pkgzpJFMcKfTLez19F7qhxFv49ZXN7LjJqXoKVhSV3LAZfTo
0RkWxNm3OXLfHEfG7bS2r3MQVMDKwznsjbW/KHZMfw6Jk3xznh5ZoOtTV3nDoqWZYan0ZGmkhsa5
ceSBmb5KRew8sZp7qNxmTaMBUj1DoWlTlsmlMElQmH2BZ6gY144sQO8jeROE8Bg7h89FVb0pG5Oo
6Uu5UlRxpABB+RYRbqheu1znn1m/cvz/GgsDfP6DNma0/Mr+Vyg55NlIJou2vDDxvykYxkKrKo+U
o5gL0mFfrWAs5Ff4DNgDcMrxgCGuPSWJcVTKLOaWGJyUiX83Ud7A2mSa69HZqWaEjSi9ngVZf5/s
t4AqKCIuE9hFLTnaHaAFD3yi7FsAh3MLBKJd2zHrcwYJ7kIbb5hgsvIX+ldgp4+Yuh9cxc3di/fm
JOeqpoRtUtUlLW0FA2nWFs+UT7lyjI1obRx44yOIPlDdI4KmFuvcseJ7v5LDkvEMN6eG/0hDONxx
e5/XO5UcU5ATYu3go/Ajg98ZGCuWhVejvtPZAZaVj3IvQczkc1Kf8XwdhDZ+MQCQrlU9eIRz4eXr
BykMuPtoK7PSu/Std+x7xQqFyl1xm37MKAkB8RbcFHV6AvMXcscW63pITk3gQTTSf2lh/dFFB3J1
X27NoMV6Af5026l0PXi4M227fjNEy09F5M9uNzDaSo/SeW2Femqq/NXwCfP0WRzw+FE4QigbkM61
CrJPk6vXIiq5Abgm0K18jDfKnGF0Ey0R+YnYPkfdlg106Kt9VRWPbsj83W/4jsRyfEqibsYPsqO5
8tMZayYA8+0ZlWLZs2YueQJE43jQg2k9paH9pkc2WKgZgun6KXF5wmyi8n5FUj0mtgWCpWyvDtA3
AHHwAmz7pgpluvEskgHUM2MbzbngOXNYg2LMAX9spkA2IslQGB54cKeh6TFqiGl7Q5TKBQWVtbQY
XPizGTqDfiV0NFJKsaj+auBdC/NCGgOilsu/2RfjW+voR7KlTqSuhZnw09KiU9BaZ26nofLvwhJh
2hC8wrp+ZDpufhUNeUvfy+/DqD+z3G3H8GkkP45M8mSVxtVx7APKBVCldsXuVLmE52wyYk1kbH1N
3gW2/Zg8lzh9cDoh+g1O40DXTBmUuAdC/cz/8VXyCDJ81JP2YmENkWPBSyzmbDkJ3KoRDGpeqWf6
0Z7ttDa3Lt4Sel8Jq1L9OcgOFIdNuLjZ+4baejRWhebLz6EsBzkqATuZALMCSIZllW+yxD2VWfNJ
f9H9qDOFcOxoExTjh/Syh1qvXsY6/fTiJxGjHXbJdyupku3HiEFu1VxamGcLK44F+MyzlUsYjpxh
aSj5ThJ+4qHnzGu+t8SSYK2CgCAWBnkKI8365Jr1fd0xk2Ga2K+p/GaVBbbKKe8FPf1Sdlqw7oqG
O1wTN6wN7GXhA83qt4MuzlkFLrItYFyHPeKgYLrh2a+anVyMNvxm5yOIk6JpmNU75KfrMFWX+ZiY
x5hhIZ2OJWvPKIjptHW5cmIiryzS76j2iCy8eNMc7ipfH+DH8VGPaNVoXI34FjjBRWsbayw9n22c
P6MfMX5nY8by8OXBmsY/Ha4ppnwzrc2QQRAu77WGI26VQ2MKXHK4Zcektrf3WhUVSy8jlRBUybPL
xo7LOIEytDV9Rq3ppG01VUNso7oBY2a3aWc0ZGaHp3IgbIGQidTO2XdVN1yRTRS1tWcFrxq5Jrxz
AQtZpLs7W9J7a30aLp6uRGo+bdX+1gWFlZiw2DKnpSOMgEGoopXULHibAhpwX0DGY/Rhb6odxeAU
J7bimGYkimqy8gsdi9aUBOa+cbHKS9wkNUNaWhxGxYA/vYbYwxdWYK56NP9lheC/9MfqfjIZEoyz
XCSN6ZOxECNQ9DYsD9si8dSuDADoc+SmVKWhsCbIdw4nkbXTJo9hFHy5mFNMymCXVhXx7BqvuZoH
w0MNyb5jI+WEsqQHdDei/VMhYD84VUyLgU9fbtkSvEqqHcPcce/7HAJPbkqVg2WSBy6JHGnq0g92
vvM6ThaGwTEkZC1viB5FyNSLtILWYJPSRSMrPx1XongJZBWL6j/MI3BiCgpY/SDbNrrbzbwkM6Z5
L7dYh8WEG9tKatJ2+hEhhcltQ8TMUucxmA9AOeMixSxVG71ovdWtQaIEzkXoffBI3KlnEblNMMCA
TqgXCA1j45lbQgOfsiNBqFSXLjuCemU+QQ/v7ij2YbJPz5sHJ90V0YD5TrwKC4AV5YTjqiWuXNkU
eYTg36kdMR9NXJfcsgZE4PuJ3GjazkOptORx6+wXQg13hfufzJ3XbuRImrZvZbHnbNBFkAT+nQNl
MjOV8qacTgiVo/eeV79PqHq6payScruAHxhgegbTqEq6MF+832sy4sBD6yTG0MGeSRPImgcUMPma
YUXR0d6VY3kHxAY4VMbAh3wXs8MOHsLeis2yUY+lOEYQ8PBsRlYJCm7oOmEEkvt1BRU/tNQRe7uK
vKAAK8mIdGYfA1DWzQTPCY9QmQFGXz3HsJ01eU7X8bLuCesqY51uPatmatgXeJm/D6DKT0qWWGiE
W4yNT2tS92NS4+G7JKtBKzk6WNo7K0YRk9I/Xtkn0mNQR7jo6lb6UXN76XuDTj4F+AQNpZbwTvsb
BvPZbsbUHMufgNoSUswpJqacUPwe//MLREjhyhRTRQyf53sxTfNad5ZTvWvsDTYOp1aJAVjmirOi
S5KzLvK2dl5ir5giKY1VZCcDrfBgSGCGQrRa1yjqDsQb+bGaC2+9zPlVVNhQ0GMrvGo4NCmq11nt
bm1JhCEl/JaQOeizHcqaNB+MdeXqN1PC4bcld3tVz9eJYwzn7ZpYgXfGWDbAyw1jFxrj1iUtHcir
TS6f/mtJaE84RhLtAoz/UsWCEh1WDgMORBhLw03BrEXpH7LzqvhQh8mI+xSNqVobV6uxY2vL4bVv
eoO8VshKF3aWyoe8vBhMZlTlXJLEhastp+xiODetLnvfor/m0zZbrECqTRFm+EPM9YXb1c7aC/tk
owdyEw5iN2bE+7IxY4rYzvMNQu9mz7EYlv7IBpTUX3FoN2VRvTPJoUvi2Tt3OvEt6j1gPaVk1N6l
YXIf62zQBMmA4FfGxtK0b3Xd3ieNKnxSYnaNHtZmHzPpRovjFIYbIOawYogMo81CLL2JVL4KP7Qy
pD3Rx6EyYLudsLKOB/EOiflHS5a3nZ5jOaVCRABm2zr/ahXxV3t0btEDnHeWuJiS9oa+0nCT2/3G
tKZ+A23lTkDcIieINEVvl+qcaa2Sc18db0VlEqnkapui0+DuFSaeCPNN09HgdbAs8ZlR+BxgZUnx
ltFhqK7DSH5y0Qr5Wv6UJebcFjVd3KpLiAvP5E6Fk4OiNAIcJNskQal6yOIiHnCltRIMgGkJfpwi
1m8MqqGvLsmjC/FoX9yYSpQFxfy7JuCkFAZeAagAIupwusYcL+sww8u4TDEGsobN4DSXlj5fOKa4
ijkI1qaFrGsThjELoSg/2U7FLp/NzQaJyOe0O83Ak/Ft8L50af5gOv1lN9tfZq3+ZAzQnOyi/w5/
rQuqdylnZlQJj/i6bAtzm7YLe01K09kcqT4qtRp6ktifefw2GoQScThJiviqHFj5XedE5pp1EiRE
6dXVubUUXweOOADNJHWThQImF38KFwS1JG0MCR1XFzmyXwAMUA3MAFIcVIayXIkYJbVlwbgwEskp
M9ho/ZUohgeOgxSjY0oDhqJYg0yD0XUUObu2IRKjCxJAnggACc9GAOe7KdPvEttITuoeL9rGdc5a
DEXXTg3dzeg5dHZeAWVlbjHwzMm3Cpx3At+KjTmeN4v7NRp8+5JApXVUAcPMJSTQvKVMcnDjwIkd
bXzeYk2IrgOrGMc+DYR8DJJM7El/OTfLnCgU3v+qQlYzpNpyRlqQ7/ZDs09D7z5e9A8T8pi2kNYa
xGk4QTbyGMrm+2I617ZLTHKAQZGXsmZj2VCt4NkDeQVJT9UY9GuYq0DunKQIE+Usnbnku2mi8/lX
HZmBZclSxnkvAMgkBhLIKR6r24bqbxTGTZ/jZRQUw73snQdDJTaVJZ3TwEIGO+j2adrcpW1d3aZJ
elo07oJ835r2qcf6Mwt05Q7tmt6SX52FJMciaN4PdkQo9oIhsSu39ghhsY2FBpsxv8ncWeBHYn7B
obBdFaK9j6PpYRBjvjE6FAbtFOA47EwfSZfv/f8v+P+rfO7/QLK2Kcy34P93d//1Pm5Azf7rtEXZ
8rV9rml5+rs/4H9N2n8IaQvL0RlL2FfZ9r9525oUf+guHGzPsSBOo636m7htuH/YLJTA/7brCkjV
8MD/bAAYDpoWVDPIUGzHlEKa/4S4zdWrMpvDsjj9+j//LYSLqoYughC2dNGLCVjlz1nbmmuaY1iY
ARNg2JjxvJ3d4MfgoLMTfiuvf/zYfxV9fl3GRdf+z3+rn3jrEqoB8YwYLk20OdbIJabIvnDLCL72
OoZyObCI45909uwz/OJqL9sZ/34gklN1Xo1nmjDen1+tg8QVdroerJsZ/1COYypYtSTcNFqHZXKv
lf3p2xdUbaGfns+AZo+Pru4QJMSnen5FT5Qozhfyc9xhOEP/riPFxtAsNfQ1NSGen4jXrOEMIfLW
jnCBwbSIbQE5ibVTL3smOQxKLVRneff2nf3yxhyaRa4O11t6B2olBIRGBmEsWJeRdksvcxeNoZ8a
/VmovnXjvgs5xrx9SYNJ8vPLeHZNNd6efWxYd7PU9ZHkX1b1RaCtzh5xZ6Cng7Rn2VagP1MBuYhd
QUOUL9Bqv30HvxrQxrMbYE49v4HOTaVoiCtbV3iOJRg2Rna6e/sSTzKvwxEtIZIydRzXglr68hoJ
WakYXnZ88aC8XvTigTP8TuNaaXLpDfOpzO2LQfZnLRRcryuvQ2OFDmB75C7UkxzehUOShnB1DCLp
TL28i8YWvZniHrGWwwMRK+t0ItGIZFkoULu08M4rnAIBmuYw3ifCYwD0a3yF6tx9F7Xd1ds3Y6lH
/ulmaKEDDRrI7Rw1Lp59dy+Y3dAaCEezxrMiwMFgynf4beM0gmcQhX6DzVhFiIShu+/UoZPd/IRq
FvtIe+85JNPV03oJp0va5ohe4QBiLlGQ4ooJOxKM/hRuOzB0d4Z5FQ60C4JZamBVvsf+wI789tMY
vxpETGXXFNIVzOyDD1w3VQGahF9cZ1PGWBL/xGQFa8m3TYJl6wESQ7lOcbgmltKHx3dhMrtm71PU
itXbt6IWj8P3SnfYwqaHDjKayJfvNSeNeQpUuLLDSXyaN/E4b8E1ryt6BBYpOJYZb6Ij49v+1SQm
Ls+kB22DGngHI8sKSeKkkcgk1u/Rrq2FCizHkgCi0wkGL5t8Iegt+oj79oqwr30y2HuSs8jG0M7V
ipaUke/N9Pg4xvQkhoN9bdTkpy9AzxHinBPeSFQkgXdVLpcNfn6zJe+sed7q87R1k3CjlXBEqhqb
zIVUg3k9MqzNGhMkL1vjYORzX7OIjkwoy/3VjHIdHXcbx9FN/XBeQ5R3U61zPJIAoBbb+brykFYD
r1gP5jRgVUSbecE5ATVngDROzKuuC/xwJlV67lF+9KdDOWxmEOkufezb0PfyZJ9AKNbK+BMNF1Cw
AKQKSHi6wmdlNWmk0JPuYuOIvtSc+Qwg5WT0nSbfFc6wyRqLNZumxJLczrCdB+hjS6oRr04hCrCP
MeqJ6WS7yRz8yVrW6KXIhSYOnu+lXrgec1ZOiFvolORIdeFxiwVSbvVkD3BHNrjYNR0QUbkpXW0X
eeOlFWmXeGwSelBfDeGI9+a0k5/C+yaqzmZT20hHBxogyzzSfBuW/jRbe4FTc5qYpED2ZyksqzTM
zz1n8ANmQxnzGNZMtB3wIrcGG3LVj9icecznOaRVds4mDn4YAQKvO5l9qufuDHPZbWK2p6SYbehR
KZcSXECS/TKZey2gPUsg5Dhf69goqjffkcKIJ+N6DseNSeQzjWY/E/Ma87eNkoJq/BSL0okHeXjA
0cQwL9xw3tKr2roE1xH2ssYYbzvm4f3clI9sYP5Eq0bHDhEr7OnSHHkw232fG/Gtk3ZA8eFtcBmW
9n1dtZtc0uNfoj3E+s2SRDdIna5DTGOdFhNJgA+NSII+7Ij8wqOb9UpO6a52rt0CP89ygSMW+1k1
MKatXaB5aw8rBMveofejV8UOKbjv2fOhMyLax3TEF1thXaSYnA2skWq9LOV3VJ8KSN6pL462i1Jy
bRXItB7oD+FX2+wqT6MnBT+NIRKlEdam9s6S3FyDDyrUR+qEHeAdtFYRM4P1ez1mKrIQAytD/aRo
0MaRBA8NRrF2ri5XDgu2++2Vx685eJ9yFF/bXscJ6Q5XTZ806Wt1MUfM2wXKLpAtFmeRP+BA37IZ
pHTnXLwia2hisaeG8bkU3elElAoNCqPpccLpV5oypUzI0PZofZneeVLIHS351eDAxWdNpj+2TQOB
kA1IOtqaPFGdiF0I5cTuo9tMwStFvtO1cEt7cd1/z1vkKpAXo8Q3k84PDAox/MoSkhfTYVtod+rf
iIHvzSeZ2v7U8jAx4GQmhHzXZpE/dTgrD5pzlo/ZxoWtElHKkh/AE5AZzy1VPQ0qhGO5AemulgTz
EB/I4JzobMKR2ZjDAkq+koJbzfdGqIgHCWAJqY0o80gaXeNkCtdZnMTzTPvf89kXVmI0ToTF82NS
hIVaYKsLEdfFGyXSEIOMGTFTtg4BNwtMIqpw8N2M7dJaVjn/VJJVRs6YmUBBTEdQ58AfVS/X7Dfo
+5Cfc3P800PLV2M24sFi1HwJW3cmlq02dKejPfpGnWL4OhAtjsfbQEFLhtgQQQxuiSw0TMaWvp1o
CDXhd05D+3RGyNJyqSki44AWEVEcgsVozPPrRjcxHQJTCXx62GsHCix0QZz7KQxsxr957xr9qjSS
vTDIsuXrqhoiDWFSN/GnlprBzrlJaAB2cBawKAx5vhvBa7t03pr8sqYRECU+vb0f/2qLIJTJFTCm
LPyTDrbGpakl9hqmt7bc5spxuxXi6m0vzCNbsPVSTfvjGIOJCB4DHGRQ7h6UsUlgZ4SWw7Cuc3CO
JNpGPGEDhQmD7Wu1tkH1ILgEbsac7wYy0I0m8Es81mpGRdmtXUrPgOm3IG6AY+QTP7bTRfABQ6KH
0Ljv6GUFtMECFha3++Aohg/ulwkl5NvvCxnxzwUM4mPkdyh2pLAODiEdNJciD1xvHcbJp2C8EnhA
o7BaGRCsqCMuUjsjEtzeJWBrE/+rpeEmLD5hr/R5sYBgBRM/sXfoRs44vx2prn5Z6HkeijxVRKOP
PihbTQImMwuJ4HoeWS207rQl588uls9TRwpojp+iR+a3KehLgKmM9WMM16p2EC7bmv/2m/rlyHp2
KwcvahrIFm4dbkVY0yWEbPzEyuoxaZ37t69jqh86KCkd3bAtZEg4WFDqvCwph6yONbOzgObHDOs4
G993pECNvQvQoowuWR3Mu2LAzdqZ1zAbVjld19Qczgg8JnEbtQKFTdCcavqwaTzvPCQypSairmeJ
iPojx3njF6+FWswwJSJ13DcOLTfgIzaZ0xjkAEA40GZaBs1Cy48N5h1f7mQm2K2E8aGGP7IyVHaM
lSW9UYtiTr3x9rtTr+anV2cZOH4JW8dP5ODVaQlmRDWMx3VuPOAQ75d6f6ZOMTEVb1YcQxZ+cX53
dNcyDGEg+Mep/uWH0irbKXGE8tZmcpoT+Krs93EUXFfmvLUqypru4e3Hs/RfVP5c0vOoglnbhHMw
CDMJfEyHzKPXRkXCpkiLeuXiwYMlhBKLJrAbxoAKFINc9UcUqBEv4aY38/OwEvtgTHdqyLQpASt7
Omp7LGrh4DM8FnOHGpW6JjvHlhEvSJR3UXeaFhSHOk6CBKtWpb7tc8hP44CWulwt1mrir+fT4FNy
wVsLL1yZnw/o15bPYc02l2t3UwoxoG6vDCg6g+udI1C9cCOx75oBKyCxT9t4j2zft5vkJqfj49CO
IV8GjmhKI7g/6/uc1TK6Zf0hfuscZXXp9euUqGCGF14omxkLja6ydh17o1sSy+PiuM9FFX6hNnQ1
J1QF3vPvipYOHitchW53KKAoWu0JTAKj765sUgoHzgAz7CpDh9/ASU7NvN5jGyb4RqOmore+kl66
8jJ7p2pe9r0WcT01s75k56GtrTXM2mjEITlNvw/MVQsYB7elW+0zlhBXkO+3Ay9QZRinybCRJO9A
dDs1jMFX9bNRE/KiY0Y3+BCTdgFFfKRrt24abgUmxd0Ywt/DwMUx90j/z2SwE1VC/s28nht7H5gP
+DDcZmDQ8FdS7az1iDbSed2ld952bCEDfmoJHbbpYmqzNWbJm44Ua0P5G1NckJvgVyBiesuZELUQ
nujAaauZXUxVipher1QNHQ2PWnonSa7EZtyvOS45ZejjD3s+4xGcNRFSkW6lvsRAVByRDrf4Wa3C
bAMvZaN+IF5Utw/nRNJZvTv6XLx362JsHyyR7QQHT6iRWzgxey2NthOfIxo+k0e5yd37ZmBnjcWK
NO5Np+MwQ91jpvM6c9p9Lr/I4oH/JBRapP6ibqmgksKu6FDHZNna6DFZdk4JadnY3ZmBWjBmvfJ0
4wuu3BTw1kWrTfQFnXe0is/pTl7hK3OpbhOPDgiPFEEJw4jvF9Iz9mjgTDQ7hSQsNL9q5b3Vl+dJ
wxGvfZAGDecxJx4Eo+qAwhfloFFZ+zFHhTdHe2smbwDsIorTm2VWHm7AMkAupUhpi9PTBgEkX5SD
JYlUtBR0Qa4cn4Gf6usFX3uNiDN7Tj9R99vTptXwHQMsVONWTvhvsQYP47BRc04VILnXnuJwfT5T
bSCcwkRzBBYhJYEdpAuYPi58M850MVbfxA2sGw1+BF5eReic6fRWHQjcpsbnivlAHI8woPOn8X6O
Lhe9u357kfsZvZO6kEDxloOtuceB9eWyirV+giuc4KQVanfq1JLb09q0+7OFg4AaaqreiNPwzkEQ
DXl120I+ayzv9u37ULz6F3sJtwHmLwHdrSdDl5e3Ueo1cTXW5K1bUhyIf1wpUh4KI84j3ZEyxzJ/
2rgUUikdy9RdjGBY3V9ezCg8uNFa6K5tkexJJpshqeNHHLfRLSS3DKi8N+tHhai1dnqjiciv2WQi
a76MtK8jB89edFd1Hd3OpXufogajobGHqI2qbzcQK1FnQDsTZuQ2YI7XY9Sfo7Z3xzMsuVcJl8v7
d1aZPMwDCbua1KDuofhCliTgG5SkGkIeYzNXHwDgoCL+sI/Fzpg5EMbliWuO2xFnN4UWLxJu5ujO
Wwcz/nEkMrPEfzsI+jOChfalY12U5KIKoIjWiW85o9y2TM+8GS+xZd7iu4HLEmJepJ4QQPQHL3XW
Y0r8Ld4CWVisY7i1be4sqz4KP8DuwUJZwi415suxY4GGon1WyfMpJa0GV1BzAXwpWNuX/JxstosU
w/WWlHIrvkGfeN01EGlcqm/RGV+kBauO9G6kc5s233ctQx7h4GwGt5OJpS4nuKl60FOJz6fms/Eg
ptD2mEYpdCPjZBob7l03lA9mHrFiR3uZLDvJgk5q5M62u8/wZL5hEYu7swtsNKNL9/auBJNiAdGA
6NpQuxVd+4jm+QyBwU4bgrtSUolbEOTR15/nafiBtrcfewAJmEVG8C3HOoCbQIMWu9LxPcKEzRgn
+8AtruHXQgRnh1dwglmU1yPYl8V9KOCuDcPbmgRX9iACEf2yc88107tLuQ0w6xsj6DZqR6t1zogN
wWvQi1zQogyil5qFraX5VmHvJoMTMCNtBvSyJJUpVPEp/NQLNpYq2lfJuEmb8FbtIE7lwA4pTpwO
0+GMiDxvWnUpgTkV4nJ1KShWIdTCuLDp4xIhgiZU1NlO7SVelK9TMa0D/BRlS7O454CuioBZu1EY
CBqe9wGyxizl8dvs3Bm/4nl/iiQAORb7pbbcEubwWWPyZsXwuQ+19ydePfL2cDoptewcD9FV6H4P
sDmBvKuo3ru2YmzZAdiJozwN3nUE9gZZgknHvFZH5Ebg42jfJfo5xMCruOkvLZxEn7AjL99HLURN
6h62J3XgE01zVendZxvgIhr7d7ZEwFvEHyUKDzsipyr38scYcYU0SSScUUh0zvvaQhU2xbvWdG9t
EX4i/M6Px4AAHaibTufcSze/tjvYLnLcDAQqgC8pbGBkEJPZ+3XCvOcJPmI7J6B2pcmU7T30JW1y
nJ+A+UbfrVhecRooKvZF6WwJod976Exiz1enq7m8Ip7mM9bLN3Ya7C1IwqqUVn+KjuFenerBPc/b
Fj1HJGGOflFlSlw3j67RXDW99t61J0oXYx/l15abAAu0ypFjq83o8xU+HhbFI1ThDXQuIm8F1asd
7dXhLcGo/O0F/RdrrKs7HKiUjEr/qQ/YAWDnc0v2r0sKfTmLlSqPFCaKGvZcwUlvX874CSKQJi1H
ToSWZeP8JQ/6jjp29ZPVQbEa4CoQleGrgjPiA+lSFVYaeVvk9pU7PG6O7CdPmrCXe5dNP8KF3IYN
Iv8c9EdmZTeGSTFWU9heLPgQZQA9oA87heKkECNBSVexkT5Y+mMkSBVw0/M4yndxS4YdSFHI2H16
G4oY8HeXuf3X/3uuJzz4v/96lV7w/C/96/+gU3z1h/4DeQqGyXd/XaZ49q2YH59zE57+/A9ugm0o
t03HcQ0dNJk2Fae9P902rT+IlcUazhWcO3Vqh7+kiXAWGG8mTRIBMkWLjN7Zn8wEzf6DhhGtE/69
wSJh2P9Im2geVC1MJYHVJouricTaggNxcBrFD4edccEbzZAmR5bOhfC/JnQ9/egQhWDgVc7+gmOv
/ahVQaOKDOKs15OAwPY+YoISgtU5y7vGtifkSqRFBlBRkR0DzjdcHbmLnuKLCHE4I/CDSVTMMxIs
zcgJBMY7bxaYZVaVjSDBq21Cd1o9ZMxPxD/Bu629+bTnxwDlUtQ4w3cMH1piMrQg0Qid6Vs3OXGd
J/GQVhrhap5LKT+a+TwbF9A+ZmvdYMn5YXZZ6mjahjLfl+PyyK6/sfu5yAmhBVKeSG86TSuzn9fD
4DnU1kNFyFvhZfW8Qv/d1ctKOOF0MQftEmxsayAFhkTWql7B3+pCTPJcOZoY50Tj0GjXA3JEfDmH
hEb9g3DbYfg44Bvd148kvxet96UdpMSVP2m9GkPQuDPsDPuB2Bj7z0AiWoNYS2I+ym6YdImzyapk
dq7HUOL21hOgSYHv2QUH12qAqIrJ0yDOokjUnh/jS5PsQHNsej151dXXBk2qsQUhtj3DrwcHEXhd
Wq34kFclzuGotHN8knqrdMHRg7BeOoizpYCHfIIxkEPgYzyjxhi8EhODeuLt7Ge395TZZhICBJcL
OXdBAra0LUvTCb9mM6FgNTnx2HC2XCo9wWTeKjlz2cVXCPz8yhjo5q7P8A5etzY+gYY3R3fo9gip
hZxu9B6yisEJYxjhpI5c9oNH1hv5kFFEhiSOUhNuIqYXgYugWpfJzWRoBhE06AHE/LEr5IAkMBrm
B2xmtf7EdmA43wx1FhFHBWsaC9LAgMIfdagod0nmAtYR4mELmMyBKLM7oTl0SWi0084anKWdQhjr
Dto05P1LEEBExdNj3BFwOiTeGdS9Nr0SLfnY8NK8IELQ2bQWntNjrjREiz1f1KKynAuTAhyHMQa7
t5ECJiudvaTnIDjMuusnbV/h4TdYkEw7theD4MhJl1cl5w3kMwPd6I0+WIPup7ie4fI31XV9Ert1
jz4m1GRWbDW7JTMi8+zBubEhMyjLNWwgdxJW5LBx9cBt/YYo0WzXJFB4rvtMDFjndRjI4hw1980m
lTl6n2ZmfgFltzL+akmvQ70SK3uuGYxX7pDO8DulZ7j4uUhtCepbb7JsQgUtETl+lDai+iJDtZqw
kFXLxRCUaXBO+GBK7IiYB9QTMZ76F2ZjdBxArZn8LzkNRrxLjaR3V8bSkb8Zxt78XdZtWV+aps7i
YoyROZ/avcy0E1MyWRHFSnwTKAWjpsL1Aa7GjZUN0jlL3aXNvwwdTFrlhFJa4WPooSm0MHtwzU/o
rwYHSrRQR3+M0Dh6loZmx+9tidAHfUMSg8e2XwhViW0MJZwMc3yy4yq9Rs/nQU3dwMQMF0rG1GjW
C4o5nTzPmC50lA56sV9SBBm3AxBgbeIAootF+5YUpsjJsA9YHY40TF4ec12DAkWaAOwu/su6YSiO
2wtiiF5MeuGkCcW2gwa4R0dJIo0FOSePcb6Y3Ni9e7bBXf8oQ17nm/24ogWwDWhsgIMckjcgBiQ4
oBXg5x6o4VrXxgezneAzz/NiXUJd6b9oeReWR4qil5yRPy9r2UjEOPkZsEdePiid/9pAQQAJdqEG
M2bp3I6abv4j1ODPq0DWo/wCDP+p/4TMTIOQhJUgvp9ohVTqD+LEb3MZOCu9RG3+9rtUX+fvQo/L
uQb7ruk6Bt6lOuv7y4cy6HVlUNvQ3JJEtw2S2cLnBcvkEcrikXr2p/fHpWzp2tL0TD7a4ftrdKPF
uZOFtas5ZQaR+dXBDvbI87yE1H88D9A93g4YJzDEDyD1ifs2aomG2OSsiG002fXFEn4QGFbhVHhj
9Mb7eraPUNJeHgyeLsojGTZdFwOu52HXoMC1powrXmLQTFd5NeLG5JAC10wQf3F3Vnlg0ek//m5c
kv6hqUMW/em7hehbyjrjOW0R9YhLSe45CSxkjNDTkNb/xsU4iTi4Ehsm8+7lIPEINhrnhC+XTB1A
8lQZ95qM9X3Y6un27Uv9YpAQyyJtW6iXaeoHq0kapHlmjU9hoOT9usm0kqjL/vFFaDMR/ELfSULa
PVyyarfXZbBEeCzFkfW+skb9YnTQDbz9KD+PCrJK6O8K6LeWGhcv31qgdWZIUh+jos99yzFOe4Rx
LRlHejqTyhRp929f7+epbDIcTKjD7K50rw/WJwvxBTlVXnRSVCPCqv6TKZr3RVscWe8P4FU12rmO
xYuD2EuWl33gJ9JV7L16pKZYbWuQAzKgzRLYUQVij1F70gdLINYiqGE+OBjNPaDexYEHAb/roWeY
qCyjmmYJzBBj+OFT8+KQ+Hxr+Gn4ePTS2JIYp54pf1pj9KCLW2KMsJKopbUioO+2SdPPb7/ng54y
L8CjkSwMR7G9OV8dvuhQ15FBgNwrJ6zPRLNfjoRcBpkLgh6sGjwVQoCzumtXjo5KuNLfS6+H2DHs
9Sj+jW8O1s3cJBCe2zoYY6VR14MZMcasubGacxIcwWetJvEAGOHGxOu3H/1XQww8W13LBgbh+Pdi
r8cIMungtcQnKZVrss9KA6yWrJGqwGuLM9CRRe6nr8lIg7XuYjsO05uN9+XlwgTfXOEyT73R9md0
Z4VVHlkKzJcgy58f02FEQ8YA7TjcMASvqquegvBaeeHoyWZpBm9lZcW7mKBQit3VDMdoNAq4E1dL
c12731WauBNACFLuBNiVmD0oMBa0voV9HSDVzdNL/0fIx/8B09h+Ky8f82/tYeLIfyKk4fEVXoc0
rh/TuCXB5gWqof7KD1TDcf5gc3egC7g2Y1FXVOUfqIbEOokuCAIpnSmhFBd/oRqW8wcgB1u0C6gF
1uAx1v5ENTBw4s+bKAoE4xqxhP1P9BYvp4hmcgkOFmzML8eqkSxRKpdC+kMMQ9Lrw1VYK5dD2f2j
SfH3BQ6mOm31ntg+LmBo+fuesLlyOVbHvJxvf/+0+fLeu9Ky8V1CqUfgxUgiZAMSkizyyFR77c0c
VA9pYMRj2ZfSJ536iuPnGWHq0MCXIz//8hzy982rCf6MmD7P9MOiIcTAodlNeAGb+NsF9Xwe187m
2Sj8xbnjlQdQeNzzKyCgbdOg1wRd1BoPwMrHiPmxRfj+9s+/8vZNVdI+ewCa/rW9TLn0nQXjQsTA
Ar4UQuS3f/21mz9YQ0GLtNGmD+UHFVrl0ClPa3N455ayPnIB9UN/nyT+ev/mQTlgYWmKWiIQyNfk
WZrWH9I4PStqHqezzsvUiI+UVS8r/L+vox7w2WuS5mSMbsNXmGBL6ghx82L8OCzd1uXUGWomyYG4
kb790l57poPJ7JgQr90uUG6/HmF1xYy3VZTCARjWupmLUxsu1Hzk/RlqHvzqBR5M7BYx7OBOvfBb
SgrIW7tsgmlvbjp0yeVlWxJT4G7SaeNo5pEp89qIO5jvgJBNm0NjxRQBNLRupgssb48sUwfdi7+/
08F0z5qsyBazxTjGzLadrZ1OXrXFMXzTo9OZ8uKOrPEdXeHTpum+vf25XnuegyUAKSfSx6DkeYzi
awLHJ87r69/66Sf247NRh18rzSC1NKLbXAuUqLBdjzDgXpmZT7KzZz+NL5JsTeQVsKfaYeWgciEL
ohlPFyMMj1zilRdzeDCNIPsTiBAL3zT006jD6nmUR4btaz99MO0XYnYXgsGF7zndRZUNH6qw+73h
+cQYfPZihiGqRZiF/HSuj6dILNKVu0AL/r0vqh7o2a9LXK+DjOgI+qb2NvHcTW/95j56SGXEvVjg
VMiykcz1xmW6pvjPvn3X6rX+YpF4kuU9u2sj6GPd1Fzh96NhrV03Gcjh1NrvVSVJBoTj+o8OUn/N
3qdF6tl16AqSIZpwnTaZP+WIzKSw/d97hINZasq8nwMAfZJe+k0k3Eub1QDbV1a2rPu9vVQ/3KrT
uRDkhHONxDO3wUDrvDKh6L39BK+Mef1gpyahW9bhgKVaGUy3qC99clo+vv3TB/rKv168rraiZy9e
K7qlxsLM9p2R7U37oJUJabU3llZf4ynetO56qjdp0a4dXTvDWvz35pp+MI0zO7XCPu7xNKnFmZ2J
yyEd9m8/0ivr2yGUg+FZr1FQzn5KflBdgRBjJ3+Zjd7Xt3//ta9xMJHJF/EGpA22D+8NG3B8DwE9
Hn/vtw/2ZEC3qJYkwPuIvmm/4f14ouXLkRfzSiXzxNF99qnbZiyrshtmf1zq3Vy7K5M8BK/sd7XX
fGL03lASrN9+jleWDf1gM4b4ZixewjdojPyyL/tL2Pi+Pcnbuu6P7JCvfeaDaY27rF15aTP5izlj
FiOhalqum33Ipsz9rVnteAezWtISov9RTf5ouV8yYd/lmXdkh1TT6+d11fEOpnRTinpOx34mKECF
G07GJmG0Ctu+cTBWJn7v/u0P8evBiiPAy+k9LOQwGVjg+0EPkbM1b9tiOvKN1Vv41SMcTGGi3F2t
96rZJ3cTy2ysrBDPWWBCBnZHrTWd5DTRnWMr7AEM+O+FCoXMyychQmCpm7CefNPU7klSRgaHMdiN
HHBKTKNzy1guO1r1EjKSLc6nhphuGf7W3g0A9fLaSdgEEoPi2SfB8GMhszMDT7Hf+0AHMx5sMsxc
NcZIxsUN2a5BnskEOLJz/HoeQnh4eeOBWwVtwDj24WnQ4TOwjRstKIjZcpIkwxGW/2tj+WCyk+uu
IowYY0pCGhOhUIiPWp5vtRBLuaU8Mhl/vXo5Cpd5vlGFGhw/jYAuvyU/p+ydfRKb54aMHwjO9vMI
x14CPY6sLa/MGvdg4iepKGrNIvAzq7qPOZ2JE9zojzgavPbbBzM/w7umsR21bs1YSeoBQfVxmhyZ
k698b/dgukeDqRWgxPhtD85VEwqY9iUuYmSS6kfG6xP68ItpfxjHyBgagqjBdnXIcVFtozWAGPnk
yF3lXD0OyS092E8DiT6ClHZ6oywKRYT2CWOqkhNZPtb4qFmrXMd8KijPsN16+jP1KC57Fg0NhYUL
r9cyIdx0eAUShZY1R1bd1979wRpSW8Q1ux25JIje7gXbEcb3R5aIV86fjquu+Wx3nZLSaZ1QZdWZ
2jtH/y7EuTtY0D/fm+VDmsJnKcmSPAIUvLL2ugerho2xWde2GYsh/kQB8VZl+XnAaKjE1kqFkyz4
SR9fel8bVQerSARYrmMJMfmz9sHTMZpCAdMszcmsgcLzfbUaa/Hkwh33RHj40qxxZCGfJzuti41p
ZEfWstc+3sEyE6ai0oyYF4xqsfIduRAGWOZHVpfXfvxgdaG8tuGlQQPpG+c77UbChHCq/r0fdw6W
E/LzsKqHTYLgD5aODItHAs5vfmv/UIS658MuMuuImA2+zWQP96bjbEep3b790wdSub+23MMehdfr
VhbRC3367jjPdcFnNl0ii5++vPrGjLHyfzn7smZJWWbrP/QagYqot5ZW7Xns3dMN0dPjrIgT+uvP
sr8459vN05TxVvRVV8QGgcwEkpVroZhq8AKAID4qJJ7r4dmyX89/gMHK/c0e37lU1nq9n22iJRUN
3zIA7MAp1hxBjPjsAes+B1AqHYBEtZcdrzLYORQQ/uhvshcxQNNqSQLozxNOPgDecihQkQjZ0h1e
E4Od+VqUANGjI3IbeyVQx+GxTLeio3XeC/+m1rWw4JNBFgGHiwwZgZ7XjGvoYjX5Zbuir4UBYG0s
VxQQibHoKr7MeUe+dGGdX1222Jp7F0zZNaD6CjUNy6EGdSDYEg6z/Gy5XhKAYReWtxvRTAutefvg
gjxOQTY8oSAOxNvxgQj1QnC2kNBkuyxc6a+1vaxQh7NitqDpEuVucz/We6+whmX+rSb/zi8sp0Cs
BywrsfP+hQzz99qeL8rD+Ew7QIhAQWoA+MZkzrKT7aVH2Q/x+QU2fbXmzczjeJ2y8NWpI6DqIca3
+cIMmK9XtaegiQborl0Sf0ThGmpKQKXgWb/Of7jh5Mm2Ab2b7pKA8ats5YoLLI8L8Lh67ON21dhu
bKMHSd1i52hoMEv9VZ37VeZMjot9Yq5+siV9CIPuWpbzae26nRBnWgTNhzOgr2WhoEZN6vbLikIf
u/R3HNjUtObAy1qggHnl2EKL4QlMvZ+yde/+pVGi/d9OpLMVVUTmXQOR3IRZ9k3qfm+BUmXSf1iK
+77FubG+d+f7eT6BC8QtXmfGtzsg6PGvhvYnTmCL3MuHblvBX06/nraVuysg2sUMr17z5TUlxT2z
+5gMQXLe1Axz6Gm7uZ91weQL6EI2or6iDXvtqTieb9o0hzrDBK0FCxCSnCSHvK/r0SMUx6DW0KFY
aE7WvrqRwzaFpPqIozsFJcJvjlT8XoTZvY3yNkwpXded87JppFo0mAbL4t6EaNB1Dvig+Usasvj8
SE1Na9t4BjR3KD2yJN46fcJ15YZB0fl80wYP9bYu34WCtiLBHBKxJiDx/tbDsqzC+p7NdkIpys7P
92EyMW0TZznSsX7OsBFazvPK2U0zg0o4z+jb+fZN06OFgBQqtmVJhAPlAXWrAvIMKorLdg9PDwG5
FDmhMF8/xbEfRw8rWXzg1i/7cG3XLtq0o0I5SwKw/T0qYK8gKfByvmnDnOsYUTZAtpbUaNpunM85
Va99Nn2Y6vCy0Eg1t4byDy2BioMQCKSKDyBwf/CD8dNln67t2BPpgZlDnWPS5guE89YvbeV/9qf+
5/nmDRavo+5ADg+hixIvG5KPz27pVWDa6o62nX0JwJV/vg+DRerwrgqkImAKbZ3EAXJ8YKiIBwvQ
+aa3WfhLvN5IUt87LAugqifA9JaA58/9nk/80Ej7yk9bXI8p8q3BnleZLEjzWkculdW3yHhbU/2R
Vgx1AytKiPZy96ZxaE4L2vGSQF0G40DGQgzB67y+gOwodsh1sISn85NlWgfNfX0CaRifYrLSbHgp
oRRrteHny5rWfDdlIyg0QL2duFl1V4X2U9V0O00bbokbo+37JS4oVCj7HF+NUwLUBapvFhTlR68/
cXLH7OGKduuVqNvr8wMx+IOrubIc/L7PSghA5QUKk4pqUdfj6OUg5+vca28umh2fMI1Kc+uqT6cA
/DQIpY1LIbJYg5qF9hJQaNnfiwDyL8ybw4Ny5q92BQHhy0a3jfrd/qaWAPjTFDfuhtk/oM95twY5
BGXdE53Yt8u62BzoXRe09mYxbNcAD5U0eRAeOeuTmkPgx+E/zndh8EUdE6do6CsW4qk9SCfotSFf
FBV4x2+QqTjfwbbYf4kqOvdUD8UmgmIeJAogGAam7wCavpBi4z1QLbRCAVu/YwWmkWhu71YOZ1mD
yQLP/90yMZCxB308wLgvG4jm8XPF1nlEUVkyVq/j8lkNKlKWiFcPjwXKfuvETj+GyPKblezdouPI
0XNU4YErvvRt0PDT9Y2gBu2ypIoOlHPo3BBXYDmGHDXpcZpVUHbrcMzZ+frN5/6y3DpSbhGofxkC
vL+HtHiq5vqmHoq7wWHXCyrMxiXfCWSGxf5dtfpuklD/VlfdjFcHhwynwg6O25G4BmnM+bU2Na/5
dpOhEmdtsZOrwWqjrqiy+6BY+mPPbfey26Ve4DC2klX5UiC/3pavkg4vE3Kq0fnPN5jQVh78Pm74
fqlsmjXYYHnNb8PZYse6ETtPWKbGtd17BJdiKio8DFRZ/6vN0gqHNGjgXvblmhPTueotHiIzTzKI
6PC1edsujufbNj076DUyfRGAnnGBbYLT60EukBAbPtbtDXDyEZGPa3cEre233cSZyYa0bVxZadMu
DPHILdUvac9H4rdfZgYhoPPDMXiaDntzCqfyAw+jgVAe2FjLf/r6U7opDUOPC48J5zsxbOE6AG4Y
R1RNLznEruvyIwnTG1CGgSmdQCqtppet+b8QcFY4TBlEs3CkzcELlUGgxYW+/YWta65czP7STx7C
qRd0tySAypG7d9A0Tc628u+CUCZciYMsUvtF34KYq/loSeshS71TR6b4/PwbjOh3ncu7LvoeCUbI
8wBWQRaUWskYonkHVPHuRGtT85ovz6ToltqHjTpEHLpwvPFBekXcZWezMU2Q5s2gDwNsZsIBcLXA
LdxCxcXLZX9oUxDqUHV1fopMnWj78gAZF+UCYZHIEaBcqKGnc/3RtqC1hOf1810YQt7vgPJuFcB7
ChW/BqvQseL79pYTlt0O0MiwAjoaDvDSIA87fH0DuUWnha4aFroCS/FFX67D4Www+7WtP+MNZSRf
cte6Ak7nwi/f4tK7SWFsUn4BUqakoesxbIqj8PhhLMLjZV++Lfe75iHRko/BAskc33KbCJme28mv
dj7dsJ467M0C54Nro9Ic5NvToZ+y15qnb+c/2xCVydblu8/mdW9TYsNEWnDrHPzOvgeDE/KBakTt
3bJkV6ll71ilyXQ0520Xyx8EBIegmmSdnMI/oNLrqgNB/vmRmJrXnLcTrQplhtA/g7njofPy6brP
Qco25fNOaDZ4ro58y1a3sCmA4VA2YjeYtjeBVDUFDxFyr5/OD8K00tomjLuN1WV+gKshVoLI5pa3
cmd+/t40SpP+XGmV4Z2/ky4uNq4CFzvIssOB7gROU9vazTkoXIbHExioANQD9ZK3IdujUf29rf77
hM7+hLk5/xHl0lM5bDlT/zHn4jARL/nPWq6g5IAEHcBvw0sKTgtoVYacu6AMWD3oDoabrmBGnfm2
G9MeFC4BFIyOKUgEq1OHRzC5SfGlDxLmUe888fzdAJmOJBMCORaLYoKnzHqiDr+tyJU1TjutG06D
/1JmcTiIQgDzBNFj9Y9k32hW3ea2d1omCFTikQIv8zgRimC9KBKjVvJPc1ky0YjKBa/kGn4XHXse
1vLDJTYO2p8/W55tPMHjmiJA1zrczRM9+s3eGdNkh5r7VErOY2krQEiaElomLvLg7OP5rzasro4b
s6a8YVwh/4065Y+B5f7E6Q9Fq/78er59w6cHmgtl/kCstl9Fwv0eMCoeVGAVmfcK5kyta5sfJJPS
oRwwMR2p6+MK2UQSlJfV/rBQ2/pqECQ6VYGH5Y13cZ6CGDQsF+18TEeGAv8iQAmIwBK6Qv6Y00kU
UQseJLUT0g2rqmM2Up+qyQ9QizNBYWl0cOAb86O/Sy9imHa9Xr+jbleCuwVVRCDVgS4uZC87IOZ2
Pv7v+xHT4XpOxYnNaziSQv3JS9hOnwLgK0rHP9aV/O80kv73eRbSNn96a+/zrgVQWkDMZchJAppK
57Uq6tI6nbd7wwro2Dq+hHnTO52ApGPzDyiUIJW4MBWF3pLG53swLIIOqGvDAvyknhRJ2ZVVNEJx
ta0ug2uwQI+S6wJhkBJfP7n02Ei8rxbd1/OfbVpdLUyu02znqusx8VBsrQQ0K4qfSvwSst+L8FtU
/MvOGmjRsrbSHNoMIVQf8JruLKDJtH4C2lgGr9sbfLgRVeJyCG6xA6Cf2G9BsBLmUeqSuHDDG+TK
I9WCDQG3o9Qfr736nqXyehju88x+C/FXIQj9KlseJ8/9EI4UXA590rQ3eFrtuP0TkpaRl1tfSSi3
xEbQgJqmWm+BBUuy8On8HBqWXkfncelZLaYQVTWNT+MZbx94+YZa9fnWTVuyDtDr8pQNNUO5COEd
6AvxItodw/6EYssiYFeor+xQU+Va/U4GxeAqOmYPZ56m6pFkT1Yi7wDR/4YK9OuJtv+cH47B4HRI
3gIu9qAJSm9jWQbPepc+eA3g/3XQHivl7Vi1aUW0cEJBngcS4cZLMg+Y1iFf76W3935jmh/NGf3a
rWTeI9rmILZkfgkVGFCje/POcpua1xyyzfnqF+OCGsJseppGUIzL6dYZ9zLRppnRvNHufV9Rjpr2
LBz7KEvDX9yv9+5ehsZ1xFqBUlY7kPh2MqbXLBRXYBbeOZgazEZHrElu96Vbohq8d4vv3fqmbBC2
dAWoCP06iM+bpqGgmenYNVp1AzjOBUvAfdRHa/6WY592Zh/xZXobOVjGJf3u478+eBdHflHWnrFt
yO8ux+XqKCB2CtAMePYj5PGuvDz7MDfhzuHGNHOaL0ydU4hZAKroVM59XWYRyfuY4n5i7QGDTD1s
5vBuABufHHFz2JQY2GuV5/+4bQ61PX/LbYmdU8h2QP3LLqIj2+jqM6fuUd6JdCvocrkHjuMgGfPm
IcC53m3EPXjA90RYTHasuTgY9MuUcR+dpeSh5+pU5Be6t85POyOYe7g8wsS83L4dSr+C+DZvjyTs
up/nzdi0HJqLY73JRFN8veLTR2sl14xbV6tTPXRkz9ENXeggtmzyFggUOh6EWPiXcXViv5XguV4i
uYbP50dhiIM6kA2FeEItgEEka1BCMdOBAl93W3V+cr55wxLrWLZ5CYqiL2aWjL6dJpMsn4fKuey9
BmqvfzpEWqpqnFpMD8t6CIbJCYw7e5h607xo7pyBX7JSIz7c8dKYt2o9lD57zOku74ZpZrbf33mz
n6c1heQJqvvVeGB+A4mH9rKDks7ZN4weAzfk5CXW3N7x1UpKEOGfX0/TtGgum1klZyvA9wkobr2o
B+dGtIzZXUpkvWMxhgikQ9MG6K/3GcW89DcVgS4L9BC9J2eFcnj94sj6QrPXnJeBZBOEm7OHTCmv
Iud+sA4KJKY7UdQwSzpKzR+JU84TZilYBH0GtqE6Oku+3ExZLS7bzXSkGp978NKDWjeRqkIxFqk+
pKl7mrrhw0ULTbUcQ2BbzaTAWppYXXDvVeVNufpxCFu6rHnNdQkKddu6nlhSj+1JOfRQsuCKrOXO
Zmw6YuhINStHFTxKBOBdpbgOpYVbycLlCTXbv+rF/rr680MFpyiJHW/Cyahsb7OdvrcZ+ssWqiPZ
wGw+DsXmIgsdjp4iFQoLii9jw767jD80JQh7z8/hluv9W0daCl5Ztt+3C8ZIrY9t/YiLit1ysHh8
UusX1/poD02205NpSJrX2ygmyYdKIvNBx/qw9jgKyHwQyZCCJxrk2lBEK1CBc35Yhk1PZ2/1goHM
4WZ5ozWvH2Yum8elywUUUtQ3QtLLQKooff4z/mJXVcSzQENT19ZL5ftJadUXVS8yHehmK0B14KAs
UaH7iMLaAx/E1fnJMewaOqqt70iLk/nIoJLo3E8O9IgDGl/WtObxBA+mebBikcd6ba9WcLUexEYg
er51w6q6msO3yhmcfs3ATrZmoEYfDpmqX9o8OJWQBLusiy0av9tRvSVY+CRzlvyGDPjTaUKKIh+A
xepku0feaQjtOmTN3gqoeYPzEkvTN4VaxEOACgq55PaO+Zs60Lx6an1lOQLL0DAFCbWCW3juKJYf
S26FP85PlKkLzZ2zFmwhGQVTVjuIKV4Xq76nQ88PPUU26HwXJjvVrteitRWK47EWdrF4R47k5iMo
6bzvl7Wu+S4fJ9CG2jCmYvKbA6nvaq9dLpt/HaPGF5VB9RVtly3/Qf31EcTRN/V8WTkFdET/NFLh
NA2Uz3ELdSBCFM2kbEDo4k07LmCYdh2ZpqjlE5khdmYuze24UGIVBzycpsfzE2+wHJ3LrRO0w+ej
TD1EAatIi1iB38Gu6el886bP37p958GsKGtsM5h77DX2oZbQmZ3ZsibnWzd9/Nbru9YdaP6tq4BN
dmBUO0Dja4w72cmrduF73FGmLjTnFQ16GKDlmowtucuC5bHj5KbGI/P5EZjmR3NcML77i/Q2u4cK
5WPYV+RtKOfs9bLWNZ8tUKAYViVMc3XnH21pXQeVe9mO+Jtk9d3UF1aFE1EDDsZBju2hyh0VeaIt
dvYWw7ToYDRfCT+lLqbFA7kTNttyjGa2fjk/K4ZTlg5Ck201DQoqWYmbQ4dELAO0r6oPCwuuV1x8
PLa85DN5KZqG7yyywYZ0RJolG8fPLSSSuKOu26K+CfzxZLljfH48psnSNuJqzq0Zgre4X4H4DZsX
NLr8cRp3Pt7U+jaodws9q1T2oUBWG+pAUU5XB/DklF+4zlun7xqn1crLJt1ytilN465Mf3mhdZnx
69RshWLZyhRyCXyZbm2wYPKl2bkQmBZU89rM8sb/Z0EQJjla3H8JRudUu/yyq6zOyFYpqBhyB18u
p+HehmYs2MG6X0xy58Jp13bbLnXF5FWo7vaG9TrMMxXZu88UmtLP/71I6hA0z1rqGtB53DNddS+X
+bWlFgjRyWkS3TMuHZBRC5758jzCpjany+1pjeyW4QLiHXDDup8n8gtaN8hxkGvh1E9wxNMgEbxa
CnflKo9w7PQjrxpEPBT0KZ/7vZuKwdh1fJtyupQFwK0k0PfyIgdiOzehHORle7lO+BaEiuVNA3xM
OXLQcnXXCsM/HwMMFqmTumVdiUTZiqZx4jtxUG+yvD0V9X9Htv7/11QLArYP3GXuY168ntxPrPrk
c7G3w5rmXIsBhIqyGX08C7lLUd7hZMwPXtnskTwZbilE278zkAllYIDGo1xQXvdBA+RxeAXT/1Xk
/h4frmnytXDQpF7todANs9P6Y5x5tIxViHcQILbTnfU1TZK2kysC6g1oSnmbGt/PtJwlZP2y8kK7
1MIB5POCNh/QeBYMcT64t0HZ7gThv0+Np6PaRD6mKXi4Kd5QcpdBRyeo8qgiFUhoHZ7hvfcS84cK
yJ/7yKJ4x50e3YCzF2KvtAUE3y5miDCjauF8F3/PmHh/4tzs/7RtIbvCgZkOtfzJrPmRdpDyKmhV
RYTNv1LHezrfkWnKtO08DWneVT2CM+FT87JkP/yCxUIyemH7W7/v9tzKF3jl4BiIDW3jtGPXTHTX
sK+d09XfLfU36/r75inlVp1OyMPOUzlDpGB+6Fr722VTozmzTG2I49gpohwr79fMibtxgqJtcNG+
6+mYusL1aqEYPj3snKPXrzQa8ywDx1Kwg8M02ZDmxV0LeO3SIBNuWU11kIw9etDL9ac8HibpxXYV
7tSmmBZB8+jC7oZhbrHGa+Pettx6YlW4R2xnGISOtCMOnSxs6RS72AzZd/+a2uQ4kfT3Xl+He2Rt
BjfQAXdr1UMnmmAIIu9uoRN2MwLBEkB2aucMZGp/G947N3DsNOgpRbrdmiBtXviveeg/q2W87Arj
6egvZUkJXg5M0zQvryDDjpFC/Oe8G5hWQPNgj1qiAwEY0sTViUF6q6jsO9t/aMPuJp9/nu/DYEE6
7su2KVh6ZkRUv3E2zPZ6tEDuuhOuTY1rfuxS3qSTz2jihUUDueQg8ZE83FlYU+PabmxnnQp4A8OR
PHv2cn7vT+rT+UkxTbzmv8gFUEgVbi98KT0AaHnde8EUp2H+ZpPsqimzHcyGyTY19y3LGhgTgHqQ
MHc+hU1c2MOxluvOdm8YhY66QkVBNkkJkmfS2shHZll9DeL+9YYXYI50kcQCo2e/d3I0dabtzAPU
agQfsNRDpWgMRUz/0JCxPw5L2EWogWWRN3ptfH59DEuvI7AsRpqSbPNWl91LX6b3VrCXpjeNQ9uV
IaM5dyWHz7nIdq8piRfU2kQVoBS1A3HJfd5Q0xg05w5TnOTzGcmCMRP3qKJ+WLM9yKJpDFuX70Ke
pQC4LyHvlEAM9NPGv1UL8dpV093aUDyaWTv2ZRqB5t0NnSpIeW5n1dmKAea/XbAJXbbAmm8zq8XV
1cfZiBMQWdWDZJG1jHu1fab50dy7Kjg0oKEdlijvylqt67T7TFNyy4df/kXHeM/XHZuRad2EGeF6
9bULOluItubrTuD7+1XH00FkUP21fBtZmgSF8PHUd3HdfIQU9+PKd2qMDWFJh5IhYkOZzndpIkL2
3VvWk41H19HfI7kzNb8tyzvznOyKzhLc0gkqOENILE0PiN7lYerznaOpqQPNh6vAHd20pVB0SP0X
POkdXbtO1ir9et44TfOvee44TSxrewdxNbTKuBY8GaHEGaHS7yoY2WUeoDOiZeE0KQb9AsCgULnZ
DI/NyC7zWx0pNji5TJ3FxvcTALHXcXns1bCTMTPEBKY5Lsky6UJBiSYQ8TyFuQUeS3f3Bc/gtzo0
jAZj2Qz5FtfKTj67wzS9stGGgipKmk8BSPYPXPbdZXuzzodmTaUNaDRmCfLzhyytrxpgGutw70lj
2xf/DQHwdICYnNKxtoFkwYmoaF8I6qRvFGv4dZUJHi+T4gfuSf7ojP3uSdUArfB0xFgfWqCrpIQm
AEdLskSVC9ngBloQH2n6cylAMFp+w+EmEs60cwA0uIoOIgMadC0DV+KSOJBXJ6sfgjm/69byEbF9
x1FCw0Rqzr56oVQd9MxRzthdybS/cfvs29I4STDmP5oa9wgCxZ+4HGCL5/3fYOOe5v/QioX6usKg
RuY/gI74tmjVzr5hsHCd/MyruEPkCCT7NEDwN+oh6hwP3YC6uYx7p7kY7RjT2X2/bCDaBo4XkNRj
HIjBcvJ+gWFcxT7kjy6cJS0SrAww+ToD5lXxIOnc9IHPl4mxeDrQTKrUamiHl3wBicQbNnJysGm9
94xsWl5t7x4sVg6zkDTpwWEAuTToRWZRCJHw5KJZ1yFmGYj1S5L2FAwecxB1/hxNlv/fKRr/bwIX
5Fp/7q0kW1ZcnQFgIVVH71sLLPQoObusuNrToWVtsIBaaMTUNBCbjia8qyHJDyqo8xNjCBY6D1pv
syLPezxRV1R+d8HrGpEyuG7a8qpossteojwdXkbwSF2HFY7dS8/iGbCrKLNzuWPzhlikA8i8PJVB
RlDn0vbhKVzB6QjBcBDbo3II3nW0apnfCCsT3ylN96rPDOZKNSeu+36qO6ejCQUU3wOKlqo9PzOc
o6jmwmKyLSSf8azMQIEuM/tjmtdtxJd1J3SbPl07h0MPOLVrB6+/bg4i4gBi6YeRNBcmH/4FE1NE
TbMPySbmpwcGgRRw2u4ckA2W+i+YWIdMelnaQIl2QzyE6Z3X17El8qiDmtWOLZn60Dy57uayTGdA
feoCN2iah5Dhqj+WpXNvTWSvHtWwwroM65KyLlSBD+Mhw+NUj6ex8U5pzfduWoYV1rFjTVX6S2oT
lsCBmwfapGMiUZ22EzBMrWsbse30o+spG607g0TVxvTQdvLlfDAytb39/u6SsjaqEOCnh+hnvaib
irsi4g7dO90b9nmd3azzMrdwoXqRMPkDrC9Hwu9o6Ma4wWUXvot7rua9nYI4S9cBBx9U0zd/9JCV
UVl/PD89JsPRXBf357pb24omNj74avEW/5OfL/LOYip8u6wLbR8OhVWXEg9uycwhfuC67b0/OzdZ
Li67quhwMcGgi9rwbnMw/wr6sfG4W4ltG5xXx4pxETQVXiTxTjU1dxPozBxSH2vMV2SF06dauEde
h0e/ZFHV0G8Fad6oggxYZp38qTgxGSSyJpcVV3s6tGzAeaa0R5yQuTupiOcVObq4HcfBlM6XeeK/
0GVTnw5cljQZxzBPCtYVAPNciCv2dM6zslOlDAO03tR9HBJ6kmA2V22bcDo8X2RsOvWZM2Ttgn8o
QF/t4fe5o0r5Sx7upVQM4cTRdum2HcuQwQdRAUZus8X9FIq9cktT05qfQzpVhd6WebU5f9qa9oM9
jiRT05qXh2nYkKHD9jCoMA5EcZ9ScdlNR8eV4erJLG8OkARq16u+QpHILD6DOWORn1PRjTt2aYiz
Or6s7euxW7sBWZRluW34/aiuQ1QgZ2OezMvH86ZjmCQdZpamfchA844LaOazr543pl9IxZa9ihRT
89vQ3m1ES8uJZakCqGLi3tYjqaK8qXY+3XBe/R2+3rVtkbkWZZ1tbjs+hktpH3qOUmkh3Gjtg2s1
V7+gA9qeAKVr4vOzZVoRbc9u6s5zgVuhYHef6ZfKTkl9UKLtliisHP8uLOohi7qy7p/O92fYqHQm
tKHmU9FNKdI4QfpYhZJGfdZ+mAAnOt++IY+jo88kcyFqmmMnR4E7+aCGbCaxFD44qEMJToWkm5Vn
RY1c+/ZQNo11mfyfpxNGERzWvD633IQVwFgod/wBdueDV9vPmMzk/NhMpqdFlnapwz4Hx0risUZG
IywbyqTBZRzyno5+IzlK6CFwhZDosE+tHMqDbfO9ilvTp2uHB3eUELRJuZt0ciqiBqQduOw1ezyf
hkXXoW/AVVg5SLng8sS9A2H3ox0211aFW9LMULzgdgkwKnuQIIMF61g1cOErHg7bUBZ5nVEBXa/l
kHP76qJF1sFqSjW0sTbF06ECZ2nZUvWC5+B0B6BgiDA6Xg1MMkEoij4A21WK3WnYFqLJ184DrK+C
Ir3PCquL8tCyhxjUOOxJjXUgd1K4BiPQ+dpI3ypeBchvgfXCg9wUtcI7bjf9ZaUSno45W8N+ID6v
/MQVtfNh9DzxqIJSXVZk7eliorgUp6WVY+F9lh36NFijXthBdNmya1u7IwZnTlP4NlahiJfMvRFp
Nl3YuOZ9jFlhFSxo3A6L7kis+tuwLnsZHIPKBtWxZrjzWXKy0LrEXsWH9ZCu6yMuHs+kJs9+j2ft
PP1l8e6mq6rnAUX8bo63N2GBTEUOJPKQDpCQyCsz68fYiC/n5/PvIYHqyDSUb3YiA1wgaUd5/F15
LIfrgnfkONdLjy1uurZRs7jjVn+3bJBt/3ko6GewmeRp5SWoZF8AmQ++bhVl50dianu707w7FKjW
XqqShKgxajnk71Lo2eSxTYW9M1N/vxtRnUuqL0VWEgszRVL5deL8PmNO3Ivg0W7sl8uGsA3t3RBI
j5K4ZUJ8VornB0t1Obi2mr0cq2kA2lmekTpsVY+IOVpFHBT2k71Or0qUQyydurhwFbS9F3QRKXUs
3HmK6dV1nZPDy53klYtQi3n49+MT1anf0jBYSTohN2/RQJWHPKCiiiyX2QDaEXJbShC2DDORsZWl
zfUC2CiYj+hyXahOHJ2xW66gWxXcVNayvuXUL6/SlfRgqPHXJxR6Z3Ge+k6Ssom9taL/spBVnvp+
yB/XRQ236eyi/jyfptvBDdhj5YTtc1mA7LJIAzuikLV/9PoMcKeQkuXGL4Pq3ptE/ZnKujjZQZY+
tuOE/WPIncMQ1OqEd7r23uLVegO0soiZKvpnqUrkpZsCUg54PL1dpxX8XEjqF/PdiK8G0xGqWYKq
VoeWlc0nu1+bhxTqDFHZh7ilTz7K6qIUB+DsEKQOhE9Lkn1u2q2q0mV1CVVOFCFH1AcNK5Qg+Tee
j+1t6UH51fd767GiuQWW0GG6mvkAUXcWyhuv6Msod+Q/NgGWdFzKH7zB0+JcKCtWvUUSoJnKkyhs
7yCs7gez1vXzCiauRIheHsJsldeuJ9cotFcrjLNOVAe7mx8HW9TXVtjYd4VtL0c5QCqns8r8yXbC
PgkBlImdGXW+0vUL3G69awhdPCoH2j2oNisO7TQXkUrbm9Br7NMSsPVI8PT0lc5iPLkda6OpEsVh
aIDqlZvyL1kZeVRAMyCDTm4LlGrHztL6MTK3T05hvXqKgo1zSr9nvvguy6K9U145HZxmWk9+uDQJ
U0F6hcfJJe4W7lTRXA8Qsh1xw+TEayC36fOrrrMnPOuWfez0U5EEqk0jb1pEE3errI5VsfxjL2v4
5NS4nIInaUVGI3SguO2KO5BAlY81CA3hn7V3Lf3OORCP4PORoYqGfgGKMURBkGtXVpxlgTw5bBQx
bds1Kj3UeLuix5P7mGWxWouPK4Ui5tcun9rHplEizmb32faWAXi2IoCEHlS4D26lTmJdRxVJZ+hu
17HhCxItLYuydkpBlVmOMenz6iiWVkK9Gaf3o5gCN2n8vERV1dQOQZRZOW5BgF2UH3ESWtO71WND
cFtaTZY+lUsp59htCaYtWHLmRP5cDutN4TfhFAdBvgxv5VoNCpWJbh728VoTQu6EZ+dYfwCwTyRz
HBKX3VBxzDFo9Q+l8B03ruayqY+VPeCBIk3z7kfQp12kRhckns7c1Z+QAijUsYJjf0jtoZiPE60K
mZTL3NQ3c7muXzGHwX2zjkENJrLFSSOIOTr3fVbR4naSNrGjyQm6p8Wt+CcBpphHuNcoI5pBVSTq
F9BDeOlcvEH5ag1jSkYferUOs+1k6Gv5xZ7D4hNEF5urppC2e5jsUQbRKsYZ9B6z41yXVQZ58glC
5csxpPZIrlIuHASlsC3wvAOqKw+SoDadgmRK+Zw9oURL+lEqZeAeFmXNNcpcM3d7rXHkSbhOQw/c
YX2YLMhhPUIcZH7Ce6/dR/XIVAbBbb8XDzmOl+VpbOdKHlKPT3ZkAUZRg1YdkjRx6HZu+aqKsCjj
spjb8jjSMRX3FRWhe8x5X+KytorK/h+Ormw5Ul0JfhERAgESr0Dvbu/7C2HPzJEQSAKE2L7+Zt+3
E3PGHpsWqqrMrMwS+RzDW6TGSO/TLQnncsCb5E4YjATP9WK5e1dDu257MZsku49tVtmPZHOs3kEg
0DqoOGBMrPJmQPjfeeHhak7YtY++bZXw+TVOaYRnDYVtV722Oh2aq5SNw69PGzfbHDbt7m8FiGR+
FWrr2Z2gAdSgbTbxNyy6VuzaZ1Utitj2iCft2mQ2D7Tp6giTLZ3EvQMIj+zmDazWxY9zeqf41FQe
yVTUTtfUdLz7QDacG3P4j6xbmyusjWdBPqbeLB8rI9ycshXJhXgD+3lbOqi9QjveEZ+uE7COnjeV
OjZYeeuOIypA8JiFs03nPN2YFQ+OoNCbHP/dgfIfe0Ptdz9P4OFyNiCWHVdRs65DCY+4NnxtK0mj
UtQYZXfBpsPmFtJGEnjsUUZxHlvByrqy8UfPov4+lVEDMzzQF3+i1VF63CqZDE9KxCPZuUoMWxH3
gUKFWTx25uax7a4j42FWrmHditLBXrzNHcSPQC1DQh4oi3ErSdZ3cz4444eS1ymVZTvCFOxA3QKj
HYgjzJI3PtRuF4bTaHIS2Q7u6lOLb7boyjIYWDocOqggZ3a23TbU16Gb6ec8pGuCTzqJXL7i0qiO
WnQyPNzMjFWpvFyGP6p2nT92attMPtX4ce5SOVnys1jSDYWpIhmAMAb2/IiXtalPAxYUxieDUC1X
DOPaJCV2YDjLgyT1n7JJB3I/GoQyH3gcZe9OEcLxBi80yJtlSV5kv070qOaIITPEr+SyMqRIlgtl
8wA61KxoJ0gmWREHEVuLhEWjOG1t6+nzNo56yYX2dZdbX/n5lIptjI4UnRwejaWru1bdYrDFvAlr
D4h09zIXadeyvAlglXnp22wNd6KzOnwm3bhAniWUS/bIY7SiaIOFt49rbLpm16WNYqdkYSjifb/O
0BOoXnSnDk5/1WuVZcTvSENj/8w6LOfkuMszWP9Y37ev2Za2pFgA+HFYxi2T1SgCN7oR4JqfcVnH
XOMdkmCnkkoibVL6sEtyj6yN9mEWCb/1dtPYPdEwWX5tgvpSwn7dJyXxw/Ycg4UPUE+zrvny2Qja
nQDxoWVt5Hyt5CjjIuPj0gLPjOhaUDJ3CJWasBW5X0yWrX0umwp+H1kW/BdX8P+A40yCQ5cPK96L
R1g8EYszxnTg7ilsjfUTHCa9O/bEZZ91SsLoQ/EApihF09Nh/uaeZhlyIyAtrS5827Sud8iaGfxV
qS7R+0k5UGUZ7uzoODTIYIMZowznJ3ML3nygibK0aIQQCyzJ1l7tG+yGsrVENQm7ubzhBTA97Oca
mo61r4a+RJAsU0U7uzn5izLXV3umhkCc0YVnOq/guBBCVWS1+kpiO1znyiCcu0q15r9tNg/dIcUO
g32G7klu+2oZ++i48bQa8tRwMjyt4YAdQzpjJXgH2A5riXyhxBdJ0DmORXmsQDzPomchxhUHk7NO
xpUuB8ENtKPcx/2tS0Q3UXd8/afB/m8XqhmEHZQMsCZJpKrjM62nsPPFsAzriFef4DZ5WLD/nd5l
TSueUh21Sdlhb9DnG0z8NWDYdO5KzwdaXwOVMV8EEb7gShgiBI5bMmKvMh67sH5J7Ry+DTU6pEOD
dL3wkHW01/fawMs110MsRIFYndAh5mBKZnjaOc0QKx6uPjjQYRmRVUlVtOZczVVajNBKQXBLeLZB
Wnpz+7ui13HTl2475+6w6dBXJxX1VH4yy1MKqVg16tLHiCWExUywtAdc/10gcrMNvMO2gkdeKIaK
0fzr4nHlReZXQGR2a4Iu9+EYkvNaSYI6NK29/Y4Fas2+9chmxD/v2rl01czbsu9FhPCQLZh7lZNs
id0xqhBlskfwS03yCmeHva2ZBEWRBsZWn7RGITwB2VoV4qXndfuZN+z4FALxNmkx4a0c73jKYpqz
TdRuP/k4mM5oFdDX+aZLzalCwF+/jyoatMdQdutQzOBCsle0GZv4jalTuJuTcMT5N7qTPZzAZi6L
Vs8NQ1dDJ7UemHdBfZrmKZLXZA6rm80T+tunuh7FeqjQbc/HaOjS7gG2cA2947ctxiPmEGGOGRsI
nFkT7Zu/HWst+YhGPtRvCluw2XUzHixbgf1hPX3HQ9eq41aDMYUPfkDXg20QPvtnVLTV+3q03j5P
Gg5o+xrdMC2CNR3cpV86o3AdCEfRvTKXImZeIkN93meCBQn0jsjhvDqC0liEdG3UYeKw3T9plur+
gre5WV5W2XhSVAQcC46FAdnMkl4nRZi5wZcDh/XsvqaVgkY5w8S3z8IVVqZz52Zys/ZT8mR9yLJc
TPVAdoJBu/dQbcMWi7xNGnSq3Twt7tMnvKtytAm6ft7clGXPlm0+23WLiEPMksMSF4ON3VvaRNz/
3Xpeh1AR9RUaMWO9P9Kk5r6Ej4Rz5yAV6/aYmHVyhbBu8S9awBztYmEx6YtwMssdcXIc9inL+kex
WRPkfCLZ/GGjWqbHcUs6mLx3ko7/kOLiQ+QOoGRcswZQZxE5xp9knYzmuEgIbMtqkcnfeM2qaCzC
dogAd0I8FTfXIPM2OAWh72SBO9XKUseJMFAVjiq9Uqi2MrT3tZt3GS7H6dEn+J1PCbbG430CN9j2
t9pm3I4l5SZec2o2ERS0CkhdwlnMUEwczci73PV2Wd47ZIv7U1XrKNljWVLpA0CANbmgxPnwAx5X
cCb9242M1hT87SzQ94ZcQbhut0Dr7y1wWbbXCFmyhWtu3i0xBXif7aKNwOz+w8soiaGgx67Ycomy
oYmOM1TRTv00fhpaj+W3KcL6NizJSVoOk1lnzLubbwqSwiaugMpI2B2rpyi6a7kjcZajETLdWjh8
Z74TwzRtOkfEWUcJPo52jT/RqYkebVvf1PKvxi5NUM5Z55b9hJAvcTQmcqdJNTLN+YrK8ZVky5B9
ZXKI3LOXtWHPxjJM0ZqMGLCyLpxKRhQ5MDQdbeFMktgCwzk/4lNgD4Pvqwlyt2h7zLS28wkDGAkv
McKfqmsWjP0zRw8vi45pJPiGbqXYtp/o1D8EjoYwdZ42v4siCHqLGB4pSLOz/fyShsZHu9SZrC2t
G6ecRYayq6xkW5Ux06PBH/cRu4amDtJctFHzgRetbfKxleZxTVC9d8kytHBr7o27WyWDeKdLA/kL
q228iTHwNhj8piARCpgiTl9rFLhP1HlUvRYX8APzA2R8ENDMJJ8tnLrGVQ12n9JFNGXK+kAW2ayh
FEbVWYf70NPJHSYEVPW5NjOLdO7JnGqYUDMx0Jd+gltUHjSDFMW40JtRPIfvlfoz+CHC5C5Q74vA
VOGT4lUH1U4S/VdHLhW5j2ZgUVHSR49D3LFl5xcwnXk3ITUWVoV9k+DXN8kAuWSLkUMODiUBibWY
p6Iefrq7NK5pje4TcNOThucjkigEK4YoDkr0vvJOBiR6SJp0ypGSEX8E9TgoRK3GPabJdY5RFnyt
djXebpETxEgAF0na5IHGKtVF4gxcCQLdjegNupVjak88OeNe2N583CXFhoGiLdc5aI4Yplux7zGE
3KHeu0Mmq+Xf6MYfoGb1MZ6s2vWMdDtOxresTx5G11Z7BUu4s6mRxqVaFaLnRY5KXol6wGNMV5YT
Ccv3Eu0we6Bm3ACPQdVhThhOB/iSS5q6h22KQNEFvIHJvWyoKrq5Avqw9J8YBx4XQ/jpdgBfxbas
L+HWvsh0HTFqx/IxlYDCmshp8bXg1J2BA3leuKGtSx7X7pnWiX4DV6yjHZBP75DskQS/ZJh04WVz
XxHM3rpl5BC6bit0j93jIO9HERZrtkYnGL2INmdADp6XNbQ2J7ACKK0K2Q+Ma+YS21DJMz6a4T6w
1YKdXEtfvJnkX/CNXT4YpJ+lkCLmGAm7l9CbmiK5jH8hrpHkjZ40tGuRRN4sSnIopx4XhFYwRJWe
l0iEw5yVSXvf0gpTzeLfxaK7MmviqmgGeK6f7biOH7XFvmVZIwSjKm6DZjFvDSuXMQac3wP3ypAE
k/p5V4n2JUC9OE66QdgJMhxg9WWxjL5M/1Fe9UBTp7PkydNiwW8ZSTAsWfeqjb2QVl9Iun0K2iNh
NkIKvXL1OQXatAXRv0X4vsDBPAxMvIzZ8kyYfBiq5RwnGJZUBRf3cLIvqm+v6PHe4mp9EEZ+VSPE
ExS9QP3/rtNj/mjn8cUvyc/tiwNlebGa7BndTPuE++7MEgwBWzR/tgn8S1HvbJmuA6zd2uEww8+3
sMgD6R0mvWBUJdX6tpco0zNwofVSc8JOi4oz+M8kyRflGmDukIxLGVTdobHhBSaK71SKlxo5zzk3
wbsi2cm65K/lXQglwWRLl21rgXhsl5spRJQBCPJlFHc1bQUoLvST3M7HZsSb1nl2V6/bFePhEzod
QCmVLGJJT9lclWkboHtBzgut6t0Yhn/ZWr9jOvxTLzUCTZzPo05egYd+Vjw4byE+Xuwl/jdaUKmS
HgNKirRuv4EjXgDCvpOQXoIVrJFxr1KAy0XdgyV//QToCCUxPVYN+a+TXQHX/aoYhuCRuFUWgNDv
BcmOi9teMDJcAU58Vmn26+vxmxL9phLyBvgDbt/8Y6yB3wYjPTbJTbykHu3UvWZumQqatmDxKzYg
1CHE7kesd4YDd1hkXdStPcxj8A3LZZpnqgv3aRyJ4xJMeUzrS6zBfqkBTRSyLOGxcfNbTW9p5sG+
GmKdb4q82WiF/0qPJa7uZOELjYX39HHj48428R73/6tts4vXcqctiNJMBSfAtagr6qhldeg8UlCA
G3hcukGVWz4U0HrRfIltuF/gFGTmzeH2GL60xBNp0/6sZnmsXP+SbPqYAOBFgcnSfFmtKxxz5y0R
+9Xb3RSOPx1siwmbcX0gbgJxSGSZk3xCzE3cxi8h2mvcIleB+KsO+Fbluw/g/d+MWrmjI/mp41sF
ouFRmP4dM1Ka96vfW3wvAoYm5Aw2qNtBd768PXfYRl4M2JpgjnPRza8Isbss0E0rsANqQ3gRRxbT
zNnBVbU6JrJ9GVzziqTboYBs3+RR2/6ECBr0KdTpaZcelqC/Z1GNDdG1OtcifHLOf3FOP6CtORte
v9EM1Mot5ixY2CFGvy/n6k70dZNLri+N0KVg+mBnsZ9l/QcmVbuUhjsAoZcsGxUYhhpXH+2KpDJH
XS3PSIrgBeCyUlpeRh2GvATj81yH3zXp+9zoFDMAlFW5RfOVw6FHAeeZbUk69xYa1eC6bmU5bMkn
isBzQqc9UFWdC2jTTsu6PQiR/AV8c4DL/kku/D5b/X+ZCr+Guj4vtbuPl+WB2W3LmcQEo81+QP4E
J9PLlBj8mTwG83KvBLnzzP5dnCxh5FAKFClghNNHEwtYkus9qOcHxOO9BKk51K1577b0rNRWthmC
KAeGUNM5yJVEIU6G9J3Y8Rik2R18IV5v4bwKqcnYqbyEyL0jFK5CxKT/9aE61kFwjFpxBCB6ZwP5
qiN/zlZVppF92Wi6b0H7grTbLY49Icz2D8tGvHmgvS0o9nwh9DFEbcxXKfeinXiBEOX/bLad+m57
auUUFahrz43X94Ho78k6HNnN091vDeT9wSkaMNPiMntO42UPTOZap1zlc0y+mnB+xFT5WU3iJd6q
HSa1Y630p+23kgU1el1UhqWLXwGrXNFGjblS078B553PQVHHy8siuw+zinMr7N6z5tQqthO8O0fo
NZtoPM2cnPqMXn2E20NGWQWcVe+jqC6TyB62BkFDwfwIEfa7ahxAeXIXhR1k8QajukW8MooQAll9
iES4bnyag6oGJgKUFLLbuKC4fW+fGlTLJ1im7zChXXsNOFIl/nMky9Mg6M/cNV2+LjPwLXImSMJa
6vYQAqPXSQPpSvsMK4BPiwtyycbTFAxlPFR4/80jG3FQmVmfmZwuSYMNA7JJhduXH9ulumAjqgQU
fjSCvayCHZirvns/PwSRnnI39HdBP13F0J5JHD5kS3aPhab7bR1+bifWmaiIhknuzNYeghEgSx+d
+UjfjBqBsgThqbXqBRKh6zrLNk9MhNjekCDNDJxfH0Ynk5l3utCvkQdz3pDkUVqJ8lu/Z0y8o/W/
z1CVloWWKpruq0i89lC9GqAqSed2fJqODRqx2x4XL2s0IogdMg+JGP/WfPzGJ/KCRgdGp+MewU1/
ZwuAYtbTQ0f8saLt06yzw+bj4wbXMfh+Fqs1d8hn+bP0vFhYDO8bvBiZjS/RKlwxe4jgkcn9mswV
KQUnD9PIfjQVp0FWzQ5KuyOWpI6y4l82xUfPgzhnwJx2FgQjxjx8Wmb4XSP5dfvaVWOrflovEYv/
g5s08g7xKBEx8LhG4VEr/WiZOcLN5NkBGZHj9t7b4Oq7m80D0SfEGebwxqT5OtRdmRDof/z6GjH1
D3Fm8EBM75gAaBbF3TvL0gscydM8C5AGJxAasUzBNcmmtyBd3xwz/8Fd6b7nwVecgd9BgdCt+k2M
OQ58uW+G7iK2/pxGwz4x4nlq7b+Vzs9O6l9pl1em4XuT1B//P+i67g5blZ6nML0fJ/bQzDhsYSwe
5zRKDzAtlkWkt3fw04AfrDj0QL5KYOEofvhUsdl6cYiwxXk9ZK657yNxSpKqynsSfWPNYT+TKs03
k13TYRpyCywuyYDTN1KUsrEfuACuQRL9zoZdxiD8Na493W4wv6jvrMqSHKDMA/H8XRs4D1TgolM8
twzhm27kd3RLctPaIvHyWUq02NntjvdNg39o3Mk0KztU6pSFhxr5pSyMcrI2Nsexfs/ksuYQEx3H
dXqDQQxOYYPo+aaNAFKC8gcykPcWaRRNDxZEBcNTvWBumhGYg+nsGbanl7Xv00Kn3Q4Pg+BazL4D
p3BztOF9iMIyesJK0NuPgWFnJVafQ/Ql0IJg1oJX80WiJR7T9E8zJneBSsaTxlSJNe0zWMedGyzJ
tzji0PGE2ZUP2yt44v98bC63x2VcciB18xPMUYact/7ixpnvl7D6mREGW4Qz+fHAPJrc+Fh/yF7o
X2+3NwFkBB9Gj8aQoYkNfgCc0h+044gY9wQYPibvGrRgU9f7yYbubHmlD00HlSZA17Oe8KmFGXtt
Arke6RymvKgnZ36DukPg/TTjeYxZAuq1s3szxjI3Tn+LJGFFEHR3KWKWVjyTikcZ/PE0P6x0+7pd
QKle//UsQMXo1Neo1zNVgNPHLn0xMn0bEJFdRAuaC1AAGepp9jlCUzB1wKAUPnVJzXVVyzU2uLFQ
L+oOHD+TYbtbmvhE57q5DaM6V6QvsHIQ7NeEzX82KN94MQUZ+QcPvXRPU2OAPsJ9N55MlbMVbx+s
MQPsagfsiO4exwGS4xwEZ7QDGB48KDn575nPVQHyAWxi3QJ36VJIK2OF6TWPvF8/BWOqnAzj+zEC
thYmmb4SC7R5W20Y5pABrmWQQcQhoM9BOmPHXzrf7LC/i+Wp3tf2blqMyvIBL2I5waz5bVlWRstV
12mZwNp0y9usxqgdcM2zfN6UuG9mazHREHWIzRp8uNrO+xE98om2DIICIFkYgWIm9g1M/eEQw/td
tmFHS60bgrFaqr45mNpX9NuIQerjxIIok+B1oNiN9QzjnZ7MRQ2vmaRIFjJAWhHHvX0L1Oo3cB0L
N3ktRv4M7Qa8/JEKYUqk8W5n/Fwd9CJ6pUU/LOndWvUUXLSlM1QbTUqSoo9F9A0HZ9Xl7ZJW3y1O
3B1mKnepNE9ODh7SoDfS7V2k4XRuHQihTCkwD9F4XclAnuTUiOiqZiNgt4h8F5F3iRu+pIqFuVO6
d8FOj6M41yCxd4lAwzD1Ey6Q2FT3oawHn+uJd/tbjDD/NG6hacmgcqnLFvu1/D5uJr1TisaP6Ito
W7TVmp4afM4PcRYPu9mRqIdllvXPzUrp2fs+fYUNi7ouoISvVWLQJ8xZcE76Ru5x8puyzwg/UMTf
5EzhjVAR1k9ok6QgyzXbRbOMzsCHZVFn61SIlOMbjE2z73uoSfIb/74HerzuEcsTfNkpSr9GR8xT
0obqDKBmWPdVNFiMO8v0oJjnh14ko8+7Daju2lLxsfmAsTysfHYYx647ahd7oBnQCc164UAy1Xga
qVZz2QNggm0HA16pMVTBjerVt24tNOBCebdNa4LQqaXdZytG140uaR7jjc9Tr3gRNHhPseTZnOuI
d0UKvcqR27QEqKgAL/RHMvhd0s+nOTbFshAAOQiYRSvV27JpErAiOnrHsNAX+KFE3vDwUvvgGLNs
Rxf2FGdbiGPBPxAx88ZI86GtR4MGoHoApwVfkEc0l/fwW2ry1iFTjnoAO5zDJanr8UcD+xN27O8a
u6kA2quLuR2fg2Z+dzoLC8MDVSzQywScXMFKHTqd3fm0VoWslwc/g5AnavmPsu2qk6HOSU8O+Hzv
g5B016Gq7xTu0KWprs6im1iDpkBOUFT6zLN91K2n1NCvVkVw8xSHsSP7NaV3EXycwd/cp7H5rQN7
WnS8r6x5MANUTqJlT4Fc7tJxSHL4kqtjFbcFbwA6sC08zFTQXLbtsEcEACQxEQg0bxuGaaHDoHdT
coWJRzPhzA6Kl6YEd4/usi8NNTZnDUqDEfTdVtu/2289zeTQDfMvgYtX51GVcU7LjM84Q4jVGs1h
c/4YuHA3R+tBhvEZftq4K0cNSgOyua0HmaW3/1pCXhVu6LIl8AbYeg06hKA8LX/mgPf56vx7gyOD
vUj7OEKgZnU/Fg42JUsK5ii8hZl4gQI9IwB9xEW6GmHzSATXaUru03XZsyA6tA2CnUKOK5I9dOOK
5id5hbb5m8j0e6XIB7SMAFEByNjT/e1nz4LlYPoUH3tNT21E7wOGKWGVAIMWq7oCTrR3FIfMQc/E
E3Xt8LQPAWdmH3FyxpYowFbtnqdse9iEvHPQ1lYKE7ONwzSfo4Zf8TG/1rDjGOCul3uEzSMqpDtu
U4UovjF7nPGVSZu9bCJ5FZTeM06eK6PuejmWcQ1aEVo1KBCWAzC/xwBPnQqTBwFW2R2/wNNoPxL5
E+ngUdYVEv2W8+03mhg8uXT22cT+wfXhF42CvSfZG3R2gI4lZDftVKYyxCRMitY3qmRAW+JqOMDZ
PjfL8gGUS4Bqhpawiw9och9uTzQau0eeNseu6u/juvkLL38InLYyHNzTmG4k91ANwHz8Lyx2yyGr
P0BvHKyqjySG0GzyYm+IOjdyKTA/H331tMTiw96kDyQgf1jIn+M5Lskw5Kbu3m8fFcgwX0KTU8a8
K0P9h9bBfSTMJYyix5hVBBNS+CcGRXH7Hwa46pIBbOXgAYLuCJUlKKEODRfbchSHO8ivy7FajmDA
UJxZvxYVFDuaoEZQV3TVN37EJw3bpjB4D5g8eQLpxAIAGWlu9HcGBEcNLQRuABLgmJvp6fZzmHS4
QjWz63j7gEnpsSc4d7CXajJkSLoEBAK4/t8Vfg8jV2UEVhceXYXy/iIgR2iyoBDOvQSMV2ib3HZY
DNyAI7KccdxBjUz7cPQPKObFMGG4zwCsAnpDgx4cMvuLnGh8f6CYuVa0GDJz39X6P7pEz2Hrizhb
SqnMzy1qMFgNrl1gnHI69VH1x45ghZf+bKLvMVCP8eCPDSHHZvuJ2XxCzj2eI7YhoRQeks8AMSls
DPck5McqxcTG++4l4/oIMzPkgyFPWyRtcXsKt/NRz0u5SaqhDw2/B7MduvlmdFahXln9d/LtW9Dr
B1/dUjhDe8TI+u//vwK82PYUiYgp8Zj2xHmYm0O98i9cXhesLP1y4TE4BB4HrVU+H1Wbc978hcam
uyThog6bSo9L7D8h1vJ3tQvWv0EkxXQGKqP7vBtrKFyqmLZ465ze+zRcz2Sp/Kc2eKJtjSsmzKCn
AFkOqmMCJTjoAB0ayN94VNsFzU/2QKZev/NFpCferfW/CpLIMnFT+BhNuEYIC0a85pOcwSv5PeQb
GW7oNXuMKTHAsCH3DNNUIiQzXD6IwJzUiObBt+OKfhCUZzODoVE9bIJWjPu5zJpqg1UCwUOJ0IrG
6ZBeN5CnV6j9tr1xnJ7cIE3RLZTnoXPg48FcHebIYP9CygQqIxWfewx9X2uYDkW4bdNp9ZXaZbx2
J17LfsY45H8ScN1HQoZ6O1pdiWdZTa8GXGTpRcN8ntAAiN0tagic8bSTDkLgtY3PI7XpSW3Nhw2j
Cmu0m32XQFURG4d6rKoPPnRvxGJz0UzNPkKMZL7G4aNUvsl5q/q8z+amAJkfQ01gwxze3yQH5S5y
VvcpJjltji3+xTtkfT6MsyS7caT9IVs2WkQUGl2RRP96pLvndALwgYs8OZmNBjh+S/OYmY0AWIXN
lfCLvo6Gvyoa3vkE6k8OE3ogAvs5GsKc4ifMF2Uvjgb/xmSbgSXq4LjYwKLINuZl6p3c+wmNN6Sy
Lv1N0f2VvB2fUjqMX4NXWQHJ4E0PCm64de4/IMnfFTH3ftQ3KGnKCrLGH4yR76ybQLOkHgh21w0H
GHlg6or6zxl8IATF/BXnk10WPdbnuE4el3U+hkbjKcwQYswHzqZTEpB3zoTPDQSVFxcDuWbOmwKy
kotTyYtIdXtcPVpXm6UdLq2pLcFGwsC+x18luv/bEsdQuLbx0JukehYs+QR758vZtTc6L6An3djt
IHEF5Wm6/dBwAs4LucOM8wVRIsbk+qJn1DgTYV17ScV5GZBJ2PkQ1XP7H2dn1h23sWTrv3KWny9O
Y8wEerXPQ6HmKhZniuILFilRmOcZv/5+KJ/bbZUlsa9tL9k0ySoUkBkZsWPvHYA7Jdi0Ow1q5urJ
wIemePNHc1p0g5Gj+xjVR1Mk1xTPzKFV/VfschO3pSOzqpjtuoD5RRM9rm/rYYjWjT/AbatzB5mq
TZ01NneFtBIO8DFdSGkep1G/p3VWLvDtefF1NOOzkym1jrUOLWOvBOFnGL63eiregiYrYLdrroVd
BdgRNec0TmD4jE0ds/ItDPQvlWzvs6RRaLFRkrBlxNJ0CrzMevs5MMpTHI6J25gODyCDnjVmvXbE
00FxVcZPM4sDcFnSbhNl2ro2kMs8anKsOG7gbMVH6ZGPB3H3rFGQyXnV0xw/dV53Q+L6ENHuhdxY
P6cI0SErTDc4m5+cyv+MrXAMe9J+1mZJ0kTuoEfjXsunKyi23SKMqwe4mzFg1zygVaUT7Wd+gOp2
kM+QULJ9NAJDpLYAj0z2yRge1Kxbj0G5Q7hxF5fTraVkyE77yoSNlYlj7WjvWMZVC682HLyXoD4n
AIRLOedLjeGBeg7bKhj11WDSRAs8h+fWAs1iB8pjLdQhhVEiw8le9Ela6Iu+moY7kOjgWbPH4Krw
41NPkMyN2F/YTttQvOYu8fMQ68EppzWMjklYEMX9K2tqPslk2tUJTeAiTb5YRrTJHO5kFBNGRK8+
m+PYQRe36a/J6ZPnD+0yN6W1VqkvF7MZfG9HxgLodqdraDhMZS9Mwwb9K7Z6A7NpGI91FW0L0z7q
QbyZVPi9U+0fE8u/yzTxpnXlJrFbvPnkULG4JEFceSKiX2W2vXHIbmon3dW1gtLVvA3qflgz0qxj
1QAadBXkwtJLto2kwee3EEfrwFnqvrxB9/PILX3RQwJ+UUzLNC1uvbJdFRaEH0eDKtEb3Ky5I9l2
+0EREt5Q661mt2HfG5+mjDbXAMGLEKa3izy07nxbqtSwBjqNMANC6oZ36DxvzPg8TTQf08APib/k
3zXgpq2DQ2QRsIUvhq9S1PsRwUCUaQdcfO+hcq9x/3Rj4W9ms+BmcrZtYrwJT4X92ZPO9glJaf85
H/JPTp6f7FYlP1CTp7iYXpyGlgU9jXoh8ZkphubGGhKWF4qzPFNJg6XLuE5QubuqlNuSvmU2vnYc
7EQcDhDzGDEswMRHxhlv01KFU35Ma3jvPOksXA/pexObp0YytYqXzwFZ+olnM6zDgjS1JQMZnSMp
nM/8blyfXAi7y/mnZ2MLS0QM3fbcELtrrIRNOL78K4k6sJfSdxlNukw6sNcOkjnBpnKqtS+io5/2
a6WFmzP2y4CJ9l0bbTWmuKkIagxdu1VNkEj7wR9PXhwR5LlMXRkO88WzVZaeUq3q8Znx24k+0Opl
OXfWXcLAh0nPgH8wxubeTEa2njAGTqyn2Ox3DKyDWuB/ratPfGSb7F+Ls3U/z4rCC6pv6jd/SJZV
ap/a2GatVy5XoWaea88eIWG197ATMC2Tqnq8HVrK/eCF/9JNcnetpsNBr8WQJC8nwahkJ49XMgqv
DLB0LYnfaE6DAmnDfUwS1rowLu3rDH7FQ1ELoVMW0YOnxfi5aa27Fj1ExJ2pGvB3WkKa8BadFmwR
qBDnGOpHqyWkaay/hck30KXneRZz3IM9OQi1G/rINajK0BhwRyu6lGlGP3VaV9lay+KTNY2Qckl+
p9RDeZ28DGr61Wr1o8opyQtCdV1VrNVZ9F1bz6n6NFUe51zlekWw7vv0ALy8mHcBAo07TvKNqOl1
BWqzqFqnIHqki8ZqXHvqbztfXceDAomkBo0vtqwN1Uy3kC2XuQWZmO5jkkXXdRxddaa4U3kjYJkh
0Tb0fY+IxZaOVG/0TNn6UbeJ4mQ9STq4jHBTjPjG1KM7OfRgkkiWOfE5p6ZlbreAedD31p6SFMtI
UZaZ2d4IM/kEVXxnVdWRGwFfeh4qTUZVog6QI7OZOD3qZaxu7BYR5/isYQuySCFjqBRs4EkQxsV4
4IGPIrvzk37V985y0oobK9m0Tv0yLyJFC1cxeLFvgNFWz+E8AyjQF0Pbvc9+H2qGIduk0tprHniM
EQwXTz2qsbaUeBcOsrpljtzseVukZwGgD9zi0BIGXCO017dh/aQa9k1XVyfRZcgezKMq9EMPNxha
dH7eepppvzla8zCvgGTAdkkMHZqO4qUgBOn43c+WVYmu3GU1W268a2JvI7HeMAnMaLO3TYFdfVeO
r2bUXcdWu03GT4lDAtJjzs5CC8kWaVRk41XKdks7zknNaTChCbaYPQoFpn8+XZtkGHrVLGM+PUWM
mwAvDnm9MstgMWFZpunm2g4bGP85TPtxNxTpNscesrTQ4hVuQDWZeldZf5ogwgSzlI0ycF5IqPLu
YiPc8aL7Xkmv41g++vW4JetYqI23qJE1QtrZ50I9dIN5LYUyuKZdP8zoHwbnPPpIt27iwFsqXbuI
x3qbtqQIjB/GKAk46rXppmPK5QLwk9J6uxoXPTOYVlk9E6fGB28urRtVezhvuNnBs7LiZ8mWT81b
dWAkvZ+ubYIU09bOR5MNDKvQNOlgiqfQiRx44yiJCV5tOHyDFAToBD8udsjZfZd0eVsC5Y3lev6l
qInhxjqHfDRW8aBf8REK8i4eXFuNm57nNLeWoHLcaA1bzvnqOR3VQQ2rvd/NyUYYgYRqQCDM5Bgx
irDGbo1/josS7dnri3Wpp/tGiTdzQFeDl9I30Qx8nZ8TkfFqfibMLnUl0LgYQmphY8nKncPH/Iit
fNiG06sGsj6/rxRUJPOvmEwhGCxvVQfD2uFMGcr1HFG4wxlEsxjJdM74syyNj2HZrIqRsW7ZU0CY
7fHLm8N2mIanqAke+biyVukI48Ra6e4Qhtd+q62JEWlaL1QklBYHBGw8GqHWs+148LtS6pYcKkzv
1raz8x3pOqVcT8zJ0Qd7HVVyCemJisxYQgPa8WlaeGHufFxGU/Ro9RKNQUoIwCh6IXLjKgEep5ra
DlLcz/G1wHCyjcqv5aQdKgmdilakd6dC0yaGRCwsYihgxaYa0WTWT3HmXccRk4TbYTnf+Jw+kJPm
q/kCYrNYsuT1VnOJjBb/mqpnkU13RhHuIjqq/N/5cXP4QuZczjungpk4x7EJj6Ix6IFijAWymQM/
CYEduCZ3cc6+yqV+Z1IkNlEHoJUdJ+7cxCIPki8wAGkvJAtyhCTfo6VfcwltUi2BECkZIUuPyC8M
UkXnhnlssD1KHpm4duBxukXm7fvCGci9cZRNaRsukJwYAL4VAFCWvIZJ/8rYgke7dr4R+xCPKWbs
RlNzHeFr6qL4YoalYDObHkZOraD5pHk2aKC1ybsowEKlBrOb108sX1vde9ZV8VA2CD/mG0jnZpl4
nbrNaKQl8wsGASUuZdZDNfuxQiK+NY3ppCfAKxNVnGUmjTuVI5tsZt/NEXj+PuM0H9Uue6+8Pvui
JuqNzAc6POYLCgbqhOq+0+LlJLu7vB+vsSi5yU39i+i0vVBqVoXB2BYlaw9J2yOrGb7Oy4T+7bfY
ml5xV+XeBvZbl6m3XWaC3Vlg2zK/xyAyX2tTxtwag4opcpTbeTXSyL2F6n/s0uxzHE2fQ7MiMyiu
sSlfASqsuYk7X+lXVupADNY+i1I/odI4Vk50r1rxlRTNg0Lr26QvAoFMeYjzDv1wEd5qnjMeCsbg
rdF/7puifPYj46mP9RffNO6shEQgtJyNqmPlmZpasNTNnpDjlLdeV96kvXmaRH2UpAbUE5gilzpv
0p19fCPZrOIU+ZCd1mT4yUjZqqdfs9Z7gUx3pFyJFggYJIZj1swYpVsbJxRG875vcjEsjKS4HkS3
mWR9XQAMMNFHv4WcBwHNeQf5YD4LgDaeJKlboUxZIE961dSwXlT5CK5TNCfIWMbCN/MXQvuDjm//
isfxXMuxpMegP9e68UgCfyMs66638zc/HzGaSbJ1OskVH3mlAsrqQj5EgXEtcntd2+Gqs0lve/2l
VC0iDNGMExQst0i+VnCUIf/UxlLTGY/VN8BAuOpPQ/KtUyFqlLXnHLBRmS8wQQIlEONmYTOhC6VV
Y9V2v9IoGoYmWimyrI/JkL0W3Iy4bu5y1F9ND/MPnubNvIOloG3Td6WblMannoyhiClr5kA0B2Ca
dgsvZef0Vp+7hql8MYpZdUXbMS6T1wJCQdU3L6E15G6Y1i+DFb6B7GSc3BYNiHZZ19aXLIOU0tiI
jCpT29TCe0QV8kTnf52bdLZVoqo1ZM95X+KFUSsLbcz3eeXcEuIRLdXEW8W5a6boiuTsSRTeq+/b
KF6UaW/bHURk6x5s5TAkyXMNKyhLsq3RyAOeElw6l+KBm6tjuLfVzy19q+ApDpy1p8aPeQKfC6po
5GIcgnYv2YXqhCpqIsEo9OBOMwhSuGHdM+oL4ngD/8CMCGxTF6+QAj03jU6vMLofk+ndDru1iKZx
qwRdv0YuBVkHdmG5mOyiZDQbJ3wUUOoqte3tGtyy2V+tRLvvXws1VzcTmuh1U6NX8jRm+lqdH7rQ
mFMa/O0dznHxDUAGrGgUWDgMZP3WAeHZoo0N72QSQgUr35E283EwcvrEL1+VlvC/GpVM9zX0B9rY
07QeSqhoolCvBQbJx9gbIY6PBrwx3+oWep+1i8SmyHUiLUb3jKpRy+Nwo0bifTCadWeVb2Vh32nh
sCsj684LWmsTAequILGn4UKPiL6+ENh8DonA+BuPOLu01XXa+IprWV34DRmlAznYy67+jxAt6l/P
pKXn6LnrF5svxdSDFYlq4ZfKcUqDW4TBmyGJd0VJLzA96Wb1/vecNS6cXaxyaurCCjHvCFN7T3eG
MkV3+g9ML37irHE5cihRm1TwxHl1HLtnExWVw9PoSNZ7NX779Sf4sQGZeTlvyA+ZM9RFcEMnCIOa
oN2ui1PBfp59YWZPmF+/zU9cVOwLhxYknQbNswEn70Fz6Y9cqWnygYHHz176wqBFoiJC/jp/ApAb
tMu+jrtJLZd/78ItPEP+5J3SmHUu8wTb3ATGxcLG01Mbvb9nW2Nf+LLkk4pFT4S8XGnqh1q3r3PY
j3/Lc8i0L1xZ0onuVNmm5spmAO4mHoJmIRrtIy8mbfZd+YFlin3hxzJB0ovCjk0XpxXdIKfSCzLM
TuKVEIxWma1QnWSfFDPVO1isOvVu30w90kjRYzaN1XGKWLGAofA3H9OFf1PZmWFej7hfQCGAmFcU
CDkhOHzgzDw/7B992ottrhn5GHgyZhhsWaUN6Jc33oe9Phx1CIvR+tcr7Se7/XI+UdOWESgaxpWp
fZ9RfQCmIg1QHwzl6ddv8BObGzl7Nf1pKY9jBGwXTDjMmXMP5zP1CziAX7ypwdd5tyfADr9+p3kB
/+B+yYvdXmYUPYz8xGfS996KPv2sVfZHjok/cZaSF9u9zSTuwwGvTRHX53cTyLGABI3PBFKTYlnT
cfz1h/jJQ5cXOz/EoMSKoF+sAiV7MVGDWmWxq/zug7EpP7tH8///09MwHHU0mHPF9ElUgrg9YrfS
tX/PzsyUF7sfJ5Z6iJHsrc6J3XyPgt76aBLez678Yu+Pk6YhPJ5VIFJ5g9raLDU/Mf+W/54pLzYy
dL0hNSwGgdTM/1jiOlt9qotM/C2TY1NebORubKXWDvOJWmjBScOFGLPS4oMo8ZP7cjmIKCiMtqd7
xoLx+sM8yIDa9PbXa/Eni/5yBFE7TKoXCpz0NQaOB2ZF904sARp6hIKlhWAfic+v3+kn+YC42Lp2
k5eFouGfzwGdXkVVmNPA7yCWUjMu6ECgpqRbd/PrN/tJyBOXe9nSBGMBAnzb8Alk9or2uS+Vnalq
oTtXcr9+k589lot9DA9DdYRaWKvEkKUroeC3zKP6e0Hici5R5yNSmpiEi+eh86RgEZb501XgWLu/
d+0X+zgdQkSCkmmKedi7Sthdmygtfv3SPwlv4mIXdwLvAmlz5bYWrlVYcej37pSo/nsJn7jYx1WR
R8Kax2HjPDq4mAr5uyDJ9eWvL/5nz/RiH9ujxiBLj0naETD2agaCtHIS61+/+E+2wOUsIoYTCQR+
OKEnfZsXAOOe5e0rFQrLwigy+PlI1WL4kkIb/D8+z398Gf7Tf89v/jgb63/9F19/yQvY/n7QXHz5
r4c85Z//mn/nv3/m+9/41+Y9P72m7/XlD333O7zuv993+dq8fvfFirlQDaPG36vx7r2GZHJ+fa5w
/sn/7Tf/8X5+lYexeP/9ty95mzXzq/lhnv3272/tvv7+2xzA/+PPL//v783X//tvqwpV8fvr5S+8
v9bN77+Zxj81wxQ6pHC8+mx6sr/9o3+fv2OIf/IVpAkdAyubkTPsiwxP3OD33zT7n5iwCIxT2dWa
o5m8f52352/p/zQsxxIqP2BrksFbv/2/C/vuyfzPk/pH1qLcCLOm/v23s836/yQ30tAdAZdP6ppp
6NJwLquzKGgNlSKd1g5MK/y2fP2I/pw63yk3KAfkbWxa6coa46WWdV+TzAkw0PITdxRhue4ZoKkM
PS6sttO5Y8gkFEysXHNyENMJaCgw2XfZWD/C1MUELsVpzUhzbBrq1Z/u978/1ncfYw4hFx9DaIaD
8ZWhOlK/dB6vVPqapSjgaXnxeB3GA2SatT7p+c6svXSFxCvfBXXWH3RL3cQMATpFZbGpkhhVv1MZ
S7rO7aJ3HpHl5ru2xKUrGaXcOeXXPubSTSGxCcjhqPGS4ebXF3+2k768eG6loevS4k/rIog5uLQ5
ulAgw46qdpIFLRo8xl5CrdZdMz4AJBSLzFBId6Um12Zfv3Jzw02Xii063OyDg/88Q+LichD8qqat
Cv5WjYvzLDAUwXEWmAujhEE5ZMW277xxj6Ew06ybna2Vw84Y2k1ZI5cspbxNImurpYI/4KfDXYQg
LOv7cWTYgSWVE5qhdNkore56tkn3HdsXt4e5u+pCPmAxhMhegYfn9o26GibUUfkpHFN17+vMWbAU
5wCN4oMFczHE4bzuwSCZXu5IB8nH5cCmJvPryIhRReDsUB56r3spAuyfQql8m9TeWrZJW9A0nw7h
zL/oZHNnDQAyxdDpd+qI2LIe8p0CHuf28Ueju7Q58F8+AccxWQ2WsDX1ctKErCp0dQN+ylh4RrBL
IZHMt+q8IOLQoP9oz62sYKc70XXbhc1HK3JecRcXwMgFRxqGBvHf0S7ypzJXAwajINnFVuoY5L69
NArbLewAp8di0FGTj/0CbVCKKB921vnhdimEfwOTjQ92x/en4/lJOZbGs+LI0uZw9X2JkadFwTjs
wKK5JqyDnsbZKiuRvOLnc7TyLQ2ifO7YSDocyaqczULVKMrX5y0/2Ia37sfgo/vz13AjCeo2Di6C
kMNouO+vqahYzUYZYhUgkdh10mYWjnYKhPKaqkyW9Qsm4dmhd4AZiFhUaZrl0EzItyd/W2Wa9cER
/8f7ff+8oBebQmiWbelc0pxx/6kMs/PCx9cvhccqm34l1WZVmXACW3PoT9U1Nq1gy1xggULEZaaH
73IuFAcw7mLNdvYWwxzkKiMlqNgsNKXrw0WYxIGr6j2qYU+uxzIx1yNc9BI20zA2Luo3ZWcA+fdG
We3rqY4hEEw5nSkiqI6MRFiY8KXDHmaOzWzuKt9JhsuAd1rYCqBk0IBYDrT2UOj0KdcLL88zQHma
Uf2kwoWSOVDsYJgHbe7/lkPzeF565RRpzJaIwyWMEz6WTSaj1Xdmkr8aIS2OPtxmaaQe8PrIdyCM
mOeZAwwKtHALB3rrWi+VcDaKcM9BdAyqk2p9m/IS25xQOBvLPklj/JJplXVokZrFdVFsZB4pyzwW
uyZJfNgrWrobx/CTIYtwU8LaCIMku0PyxERbC8MHfwiyBYr8L8Ljlp63rYFEeIv6WDiBvbTiTnFH
w9Zhy0zZLigK+9boPcAkcy06yXnVlBxDtc4my8xDHKTl1tGLF5nji9JYngJ3I1siC3/6YK/9aF07
ugVzjHPQdi7HC4UMNNBTNfv3SdRX9REFQbf0EpFvEMusAs1OVwEOhdaobkhdqxucaFL8NsVtZxTX
H1zNfNBcrmqHQVWOKqXjILP7flXL0u5aoH8IpgMiNaO373gE3yJUKothQgfpoMveSPYbI0HCDVRA
BUErjjgP7cI082xXtA2T8hJhf7jf/nphukoCTVpn0C6wL4oxzDqNbkzwZawxw8MQnN6y0WNIq6o9
HE7nRfPGO1LsFEC9WVtj9tFUmO+xrzkkSp34bDuWdEghzwnFn7Z7o6jdHwlDNOdVnq8fLIOGRuxH
9xgHxxtLizTX7ujbn1foB4/lB4vEMDiZdFPH4FK/nLEUpH441jrBZtBgi0wVIjsmTn7DDiumS62B
GPgMZTFtmtcyleuilE+iRWPUveWRHn2QrWjyr+cDeStdIJWkhechL7Mn3L5w+ED3fE5XQkOEG5Ls
cIN36htKnAHuDerY3ug01BBZeJ2nbxN+Cudd2ZlN4Xoi39fzca4ms+ppUFalxSFzToj9vj7mukP7
NHeaU+1buzhWpm0xv4EBi3rRe4q5Pb9Wi+zyoBlGSNgtnGOMVeshkVDk9ZxDMVQCrM2wcYPe4kAy
GoPRleMk6FAoxWc7oLOE99RTSNDLEFzdOI2a7tvUGTGFztyKtHdlB5VKmh7Y6wDjZpfioEcAVeKx
QlMltceHFAD7c4fftMQu6XAOxKjXvjnQsdw8wnHPFCEttJo+nt/m476FUNrlhr+PpbVp5jZZ7TtX
VZ9jzyFD4UbKwU6L4PZ8xXFtkRBhwaVgmIqrSVl89oMClwY87EilaFzTbeb4XnelsYEx0C6L3IC1
Np8s6LPhyts6+mV/ehpqHBoCf2voHBdxMsCnZJ0dQzGCgXKYK/qeDnu5hc2TVp2GKe9CDhE2mKKs
3U57IPcMMFqZIIZa4X7sUiwmZRZjPWZA2pjDflg56mlITGg8ZhA0j0NIJ0iD7WjMZInzi9o2GYxd
9Nah8ZR7TcVIPsS3Osqb5hE/Exw/cVQ2EChh0uD2ZWVsop1+h9Vo6PYyOuZtrZ1w6XnKQ4oa/KZO
k0G0jtPpKjcF2sgMO1yfQwe9cTugXIEpOqs+cAyhDRyVeBgVevRSFfFBV/12j6FDvwgKB+Jfm1Ur
Ez4zB7V/bgE/TlnUXuX91/MCzwVo66S8F3oGDclLaL53nrqP7ehYhJqzLxBEUuGTqelN+6TKKj+1
GWlHqWsfYC4XbZNzGALFAt20DNMQ4hLExsihV0pmZsMyQKlgtSl2kQr7yEqx3WLiVq5VYhmJAGK+
zwCgc5YYw9taZJ6lfRSTZyjm4rAwccPHdU1SyJqXaL3T6q0XTAGUfmihIguy69YecY1uGgYd5Knu
/rHv5jM1L+Ago25+rXT9o4nFP7wptiMltRN1xV+KObXt7TZqKKjPT6uaudmBM5FmIUK2Ukikg1hO
BU6RlG+351syQW0SGNn8/5c489FJfsqBPpf2F0khXd2hKgcsBtq59iqcvIFzPQ3uuRgHFNgZNSYd
3oA2sEvtCYNta9ejjN+jboW6blWnWWVSZqMFgfUPiOg7hOjPBfsPbpMN6GFxixyVo9Saz/4/HWFm
ijt4O5lEkjlAZMkUbs4PyIdv4TKIExacUpBJVexAvdifcyE1iHcj1i0fLJ05jfh+5YDKqJZp4dZE
6/hyXqYR0IIfMy4lH+d5fU7obPw+dzYI1gyUp5yi58f0wSn612MLNIjBSqqwzBnHmU/ZP90A2RiN
4QSNsWjKMd4qjpVgVW4WnyMzNdamZd+plvyKODPcCEf9gm2+scxEw4leeqcokW6f9+YHAPYPimKH
GwGypFLZWIZz8VBKvKGKAaIL7IeXwUitfYiYGj6HwMqxW1Yw8nd5qIcbPxKTW9c+yrivXjvma9Ob
iqVf9mggDMiQc1j99e36ASjhmOTyuilnjOcvAM9Qqk7Vp/hTGQOetdGQ3dXqTtO0FHBAWstelskq
HLFdVAcHuQXUqG7e6iZ+Zdik4ziM0QPax+hNtmG2yr2xXWrM1E2EgUmhSctdZtRBUwgxMyp1ZZMl
9zYa+2fpD/j2NLgpRlm6yOIk3Y74sy5kgpGknX80JvkHWBCf0+EvjWAmhHOxLAKWGuUihB4MXD5p
ifwq0xCTvXSyDmqBHUHh+f2iblOmus2DKdLYeqrKLsDbakALa8oP9sYP7ztZFUjkDBMCVH6/TDGJ
ac3O6Lnv+DN1wZhsz9Ek79BbTKGnbKpUe5oowtAPcy4V044pM62bh5y9WjDpbhJADo5tO3HnXMof
JjxetGCDVoYxBRbOZZ7NcBK9OYyVvDYwLD3R3xikqmxzP37GNfytAXdHFcBOaD2YOcy0yD8IlX/N
p0EOobdpZ7DFuCw0hMZMAkeRUKsmyzoIKR/MrNrIEAOxuEH2O9eC6RQhPVSth18v7O97YfMZCrhh
U70L8F6Q4IvnncP98qIQrrWcIT1nXpznMuL8njIOERSLENdLMtePQIzLtzYATFlgjiFRZRtAYd8/
Wo8mtOME6OpyvQE5wEu091KkhSmyUI9j/Fxu02yHiTCXElGa5Luk1G6LyDIX+owNjthVADlMCMzV
8tXupLfoi0l+cKH6JRoFCKVrwjS5PYKgedmF0YqsrT2DCSRNqVJOG7JGigqnsO8Ha8P4mfqqqTXE
+CMp2/myxp49EibBwYPiqJebuseHvkqGaw/04RrW+H0hR8SDtgrxUPM38RIg7KP0SJd/wfFwd3eo
4lVBnOeou4SJ6lFBW1UhJwx0He+/+ipmntyhwuueLKVT1kYVLGGtYpv3FLdKdjQia4PxOJ0ssSxR
m7n6ZGtuge0APIpRcTkfxuWgRg85BgvQ+SuVKGfdm1p1MFthL6WKf9yco8eMFlnUKdO04BDtPYQM
pq0gEUesbyvxAZWwxxQlBCvBe1lxljhGsUyj8bHtTG1hW/IBlyeYg7k72gNOU5QHKBkfNQWsL6iC
b2gykNfXd5ZebIKo/wy4czUqPnNyMotOaxLVV6lfr5livqu7knEtRn5M9PrT2BjmEQGPOAp7HPFG
AkOZImIZnkyW2/bNZ5+IYWr7ioxymeeFDc1udqTui1c4i+NRTGZ/33V4TvoezO4qN+9qMNKtxTwe
HNau7cgvjmMSOAu7IjPORb0Zy5CBjYSM2C/868gMhi8FPsoVe8uFhGretKTHLh4ayEgxdjrji7Fw
w8nITxoO7n7vU2YFYlmXTnWIYuULvotoMP0yXsoZq8GdEemFUTo7hCjMGmqKZoXptHGTlY9IDqzD
Oa/JrZyXwQT0DzQoDuzbjYJA2EUe/67I8em86/Uoy1YKyO7szYEfOJUiSMAA/KU+6jn+wp10jE0O
sXkz6eI6kOrXvDTsfcoqW2D59w3W+WMoGDnTz+0c8IN425TMoba6HtOmMtwkzCxY4vNAQFWOCm4e
22BuM6QxzoZG1kI6w9oJ35MQa7NE3er20ULkubKMInmeL7OXeBOnOQI8VTCa4fwlRvEUi3H/RxpX
1x7E79TqNo1PZuv0kbX3e/x5S+PedMrm0bcqWsH1xNAODNUIPKh0IYy2+6ZvrtjHdWJ2n5LCsTkD
43VXTd6JsVnDvpu+FF5QHRW/QhwK85NKVEUYUFe7zsEMaK4kh6RgBgtTgxi8kd2eI9j5hgudGaum
5onViJzJUbLhcIZGisY4IcxwVlnEmRsPVYMgAgAzZlzLSmRUnYW0693oYYCdYfMZNMfZXXYZaMbj
JG+J0iqSfWGvcp1F1OPU641puqbYQvfuacNBGyZkAAEowvxHqSHsRXSibJI5Ranq1l7n2ux3zdCH
NX1W7TiGpY+TQooeE9vhVarop4gwDXdbDY6DD2ZogH6TqMlV7GA7WGrZsKwzjQyFCQTtbtDfVIdB
W4qjWU8+nTq/GNypb8P3oHMOvg9rdzDqWzsL02NSxl/MtLk2wW5OaZV9FjKWLq6Xt/hUEmnVmwEz
luUgDlqIG2cYdeEmq5jLo03G9TkbZXZDhajJpshoYPiffyIy7M94SZnELPCwEVcG3fGNR10FjaON
gfu4Lsadb3VizSzEivnurG/q/lqfNcZW8tWf5lyNcRKLXOTgZ3p2mJx0YxUYuFB2IwhHZ6fUUMDw
/1ow6OzaiTFESLwqOoZRvmLECKYnwcqcemf2xcKzibO1mcrXhOlcbmwOmDaA8DCjYgeU6695mS8W
xs37duoW2GVhmmT67VFNsi9Z5TUoZWv0A2d0TwnsQ4CXEQpmA1NDZjptVKDgzXnVtOhpKuTUGz2z
Mmw44nqb69ZV7nfBth6QBiHf2XD8fE49o2EulwpKXGDBLtpk45nixrODXRiq0V1n5k+1j18sc1+/
6QGy6HMsQKjsTlYuIdBgkRgZ2cYmKT1/y0EctokcFbNBNsMy7qInlNrlzqhwC5AwncCLlIzblgdu
mk7xOmf8wBoUBYcdsYdUH57sceMzPuDKD4KrXmNsDdMYqr3JdUfahFwaTv02uBayMq9zJUxcI0fZ
SJ/wJJNozYGaHsSwo1iADF8H8sg4Bkzjw+5GsXCIsONjrg6Tm6MJX+Vjkp4Gjz7S/FWUqfVNYIbt
chbX9zgZ30fFVo3HYWlObb8ZdI+9JOwNzh2z20PJcqzvex1OuNmhs0Nf16NtRdyfWROKRxxPV5qP
0Z0/xFTW72HpxGg25qBhhfnOjpAtVUw10cOS4SGoundmiYiHeUvJJsRmzg1bqoMyjvMbk36rEhr+
pssRVVWRn2IsP9RH0/6/1J3XcuPYmqWfCCc2PHBLgl6UKIlyeYPIlDJhNzw2zNPPB2ZNnKqa013R
EXPTdZFRchRFwvxmrW/135jbrMuiSp6HBHeQlUriCowQ/nfNKtzuSuh+zN0kwUgAll9nO6GJsvMj
jgwLg0wGsSV1GFVFxw4zgkHA2pahl34/1zFWd927VDnc3nUspbaJYrjlVjhMZ7N4VzOEDG3i0hoN
rGnmmuV/Gxan23Vu2TwcyohGoYz7w0TuHHlnE0SsDgy2qbL1VOlYCkzsWFW5h8dm72/Nba1ndxFB
esGkzeTUm4OEuFLNd2YoLiQWcd+ww4vl5wnJcS1MmlQp7EfWSP4qF9xbsVon5VmApT16krdJG7tz
06g2IF8v4y2eH8WcAMIxTMZxXfYchb1+iIxwWA2cW5MVt8+mBhEDWAbQ2fbHbL6oedyYadVfZ98y
1j255QdQx9U6MueMNMLKCpyG+6eGA8YlYwvcNBRlGihj27v2z9u1P2oSEoibWX9eYgiL9IMNHbB3
6zgv94kygZ6F3+jX7QxqwzgIAWGiDODBhvR0ewRCQdGpzz9yO1cbO+y8Z5r5k9+KT9Fq1VVLC+Mu
1m156YftrRxoah1XqSZihPTAZX3NPtk4wTGyxZtmWeskVK4kwbUPOjfgUZNQ/piA3Fb/t+cxuDRT
o2QIGp29soVd6rTZoRT6W9h2LKmW0bNS3tEGAAjfu9Q4a6W3Xa6WyMPoFmyG1SPxbJHJtb5Na9rF
wt7GgqfAVVZXWICneiHDONOWMZa/By7mrt1lIJqXwF2YzKzn8stphPuIpgUA7NT8mHUjQxLo95t0
ZJwunbbYhnNyx0ox2+spPtjbQRDRnLH+1O3V7XlmvEZ7u+rCXZP2l06mqCwlNpB6nCAhmQ2W6Cfo
0/L3Vtmw6PGKXJ8ATY0LTl/5QTcM+9sk/lZMTNnor3NyWNZLLcK9gsWeNx9u3zCnxsEJqcWIJ6z4
Dfb8+1GjKn0de8v9/X7GwG3IqLTum1iNe5P2fylRd4z4RxzCnX5/q8MYybA+wrlt5sW0qrSgcrpA
W17+212gwtW+wq6KF1DhVoIMzNtTHLoZ47JjTZgTzXTvMQ25vbVt2h7Id4LCwYEfzF4HP6/FUefp
i9eqG3Y+PU9AYvv3Me93GdE89xmAar9o610Iz5JFg0lai5jkEU/1PTKhLXbY8sC9fA5ie8KCY/0x
R19eyjAbDykG7RMGBaTXmBit2IP00IyBW8JOsS096MaRgCzCEhFbzK9TGdenaOJujLYlTrhp36b2
iuJ/rVUYg/WxOUSqgFDj0/X1jUWB5Fnf0tZ9amcFqsEZv99+JDPs/ZTN3Tq5LaN9LtE5KQP4xuN2
b2rYg29VFx3jvOoq191SAQNwCNlKVxGUU3wiFwXD6ba7uj2i7nXY3t3owPPvzuGUaSuIGBn+MYLt
qzglv0+aDSxwNrG3t8VLRX5ID/NA2SOKaTzoMWsOWLrFY5eGwai9+qAq7uHNnwYAmGeSki4j4UP3
jf5A45Kd06qlkVHhnbcMXW77hHGw4H0zjYFDA+LgdijWcx6tDQ3yqJ02KKGAn3oFRqEh248+HLfY
dDtWDfVOVQbsmxSIIdCRADXaN2v05dFNCXFSLMbSEXoSeZbDZh5LRZkJmAXzAcC2KXrDWfrM+MU+
WOBb/yjztD6CpI/ddfbcu5sAh/SxNUPm9kG8hDRwYZk30NhrtaO66UHi5ZSKRHfVIWnJWdUs97o6
PxStelKVwn5vte9ODRCDFulJ1mP83FVpdQ+NdheKPii4JdzfWm/QTcOaPBdv3eiasx4gW+Djdw+R
Nw5HqLl3t3sQTYUIilxii8UhWumsSEHY2GSesKWt9Lk5aXGDb1y9V53nbcPagHEIGneXDBkrILhn
v09c1Y3Jzgq7mgIUc2QZ1tt2WvbeyrGDelQxW/xui0eu25LUXS44gpIghUBzW2A0HcWuPX5ykqjt
7clrgx0f2EPdDpVstI700B3wGsfY3670rFCZbOIjpHyxB2gXxalSOmkxrXFRBNnfas+q7GHYhVa5
heuH6X1uf4x4ua5R5Z+j0d/EeVpc5hgw5vLR2Ebuua4z7u+asSGJ0tne6kTdA78wjolzsp3sWNuG
flKJv0VVIxCKEAc+cjFekwTUb25P3Yt77RADyliRHRNCWgT0YJsDJJSBP8FIMVXXMtsS23ShPM+P
A1FPx2nyz6GWlfdZZt4r361wmwdKr6tjYzcPZV7zfUl06KVSV6wtBaCazwnAU4tr43ZBvd3aK2rS
dTe3v7VpnuoQsfiM9trH25JVlf1jxfEVTfD1bxeGyAaHYJNyvL712i2z4nOS+4dbQ5467Tspckgp
dLW5ffvtnhQ11F+S0M2NGWbRpoH+vWMj+3QbezJZ+eOC1M7yYdCmT5qrgmIQHRJeV49TZ1fRMTtk
Vq5JkcnWtZHf3V43ytad6jV7e/tVnF0tLXubbXWVatvSSwDcWenRyJ07XH0ERpQhLAUv/sy48gGT
ij12w1D4jNZ0NrdOt1Q80djsP3ARPjGc0+9vrwIhLj97QUHjsSSDKB6i85A0F4IzgTWm8VF29Tuj
xeSgueOdrFr3nMw6iSY+WxiU1xC1pHNMSnyX/RQRuxqzdAZ8HdG2rn1Dsumkzpwdx7w0GZdqO5Fk
xFgmFHlaxOV6eCYIhKph3hdOayN8sKrfw7JpkSsmBsPD7MVq2hfQu9QjZaxBEJTRN9sr/X1IQdwQ
P7Sm2Yh2tOhMPUtd2yIGVaw+jfbkZgqRsq6h2k+nS8pQY5WMfYI5tk9A+Q1EiHToAQQWvLtysNfo
RVI4Ks3DbMXJiTyQ7zOe/Ie8EyExdNN3U3U6XVTk3BdNve5SGxf0kuQ+qCQNZN2017D6noNx5o/3
dDzNYE48XZrHeQRxkLjGSaeU2uZ2/VS6uFi9KsdsP5CqRTjczglpKmgn3I9sEqumMZuNMyIsqo0Y
vbOugO3AcexCNBLYxt+NhK7Z0yJvrwneicUyCpgzHY70bx915faP0Gl2lm28JYuSKZ7dhItrQ5wf
uKUEcfv6VupQSuKU3tK6kiKwtIqlZg53KfbjVatTFP0u9ZyRlXltfacAKw+8GfMRzt69NkpJ1Byw
DEoy4QOpitouekx8V27nwnXOQrTV3rdkdHKZUxyFzxy+MY+VxJjcwSSvVQRSzwIxoySJNi7SJPSL
V2nF1TVdAgzyenyypsq8CL0OyihK72D5iOJUukowAUumFzzlW/ABK7Ix4qe2dX8ol4VIXCVM7+sr
6bLd/VBCwh3H/K7lLK5Sc0Olb2ziODwMjZec8zhfEENXHLyc/HECPcEwUDW4LGCx8qyFPv1K9eRB
q0EozQYSqN54y1y8rT7YBHDDBNmiGIvAG5BKRexJETG1tTrSItW08wk9JPv5k/MKyivCLrb/G1jE
MedNwugz8R1255m3sRpQKWqmHJ+M5E4ffjgmzxIffUnvNoGMmYafNn8lb4t/j8P500gKZ40vn9hw
wk9opwG2EiwfnwoyD08pqTm7SsyvM1l3nA7hC1BaaTTxIc/dl4omEmSVou/3YwDznPbweLmQWtW+
JxKbTFb4GLp1mR3Sa2VjimtXxI+O3oJZPMTU/lypuTGtUiE3lsUAJK9iaxtDKgKeGV7Shk2yTa9D
Xgs8BZDw5AslpFIoEt2IzFwq9gJNncnOMCYz17GYfTII6de+Angf9c2hbs34JA5eu0w3a+GyU5Xl
Hcqkd+zy+drNam9LPKW2Scv6nawjwSgiufppN2+NUYFWMvLzYC1o6wbeW7H2WGqwvgmfG63NNmS6
tRGh12NlfaVCu06RBqbNL7xjvPxz+3AwvGFdahDmxonjcW6MkzlL8YQuZiM8ZT7cPkqJwCAgaJ8k
bXhuTHWavLNNMvxKNMoITBpQWhr1PsSErUXughOTrQMspOKi2S1IZibPndOtUJjj0CRzaRWaZGCm
Cfe7Ad5S1l5lGoa8wDA2wDZi7/OpDPhxO/thRB9m0z423CWx00Pr6Mp+1+UsgYFAr4fBB5NgmmqT
CQKM0mw+guKWgWqqg+4Yr9RmX5r4NkqgxVbHzMAmhKxvNK5fHcVk4pBGLeZ0a7VGRqmTvQxJD1sv
zz1o2OPJs2eiphgyQRFnYm7DVhoayNM2687eh0E8yicochRPLnFHhVWReiWnFVF62QMkc5GExY4g
6pSbjlqPRME/6TqOp1a01j4lSWDLqlisNIu4NLib5KGrLhCRefHbrtrIDG3J1NWH3GEJ14/3ZpZo
J+jV18QdySxx8nybTl+DSpONifSYiNhk2zXiS6XRW2WZbyYXmiyfyelrieU0cemZustlmggE0FiH
woTcKohbo4+dGL4pccwNg4CCHgr4NDQHS8LP00bhnUBXvPhCVueEum+Et+DWLCmo71bRLIiEN5lm
JjQM5KRQLH8fdLzMQAXARgNkXLnC9lZeCFjaspKz5+wGMRBAgeZr7eY1he/8PIbRBVc11OG53sn6
2JNefUb//YrBhSjK0oNQwyWwjgp901qsbDTvPeFvXHelR+lRuSzGoAWNyXTtak1H7mM8D77+6bu5
sx0IV175XvmTNMgyQNS/Bf5qHKTpn5o6fU3bqg3ytnw1rOgrTLEbRDpLDnSG0wPyf20XF9p9J2Dx
NTMnsl4z9ucZncYRvFBqET9u2ObD4HisTUOo4AWZouyKz2UMVZpgwExld9N8cuIsvrBOdfd4A3vg
QMwIItEfjw4JgCdnHk6zOTcPXlR/EF7uHuySmMlsDFfV4D1YJVMzkjDV3ga94JG0HaDy/eGHpCHW
jXrTrlYDKWkg+obMV/almTe2gcwXNAaKywdftOdobiF5AVEy3II1kv8d6ujGLMufNvE/+z5h4g3i
gpawuQcvEgcknJCFwKRLcH9b+FfRapLtWpsPU25330SIxrCJ62suaSHrFDifKUrmdGQqJFUxH4YC
sbccp8VYtlFOrB0m374vq9A9Ud/Xj+T2MHMFQbGe/aLfKF+bAuCA5qVPbOckuuEhXj5KSJ28gKwh
wtSmJKTXHZqPgaghF0/GGrx+S6/O7d2wwRc6cPYJlw4DYKT61vN3sa9XL0poUTB0GXu9VAH/nvha
2NcD91wQzKIOf7UaN7jGWSV+3L8woj4QGSIPGTGEsPoM67URmb8JnZGIh7zWHqu62XFaw9uq0kcX
uOl+kDFgqbyOr6ptWxLw3HPv/KzgDcH5Vc6F/D/34hlDcx4igo6XT2UCkbdrAM+1fMdcj1zzAw+K
nzHZycmaT+j3L5ocdaIE6VGbuTK2ukwCLba6deWgbTZ7rsEmYro7v4qc5yraanmu7dMWvCOh6TRd
Ud5y1ZT9s1QOgUOh5++zoSkDDYERtjYudSH/SwQnMQBGoNExnq0yFssU6Fs65dmuCt/aUK83Tg9T
qdMmDlbx6szGd0xrOvZNXpWiSdoTObzEdVlAmMyqTe570Qm4S9YL92koyfoQ5HC87+a+HXr+Et4u
Zp8/otpJuVeHgClbAyiu+ZZ5xnyqt57VkRu0/ENseHxAc0jcSULkTOv2Kz2p27PrDg6YavUunIFN
FZSAEvbV7f9T5L8bOTVQ95B23vl93RKGNZP0RZl8cmqYg+1EeGm3JIXBSjwNiDeB1/nUjQQ3dfhd
g2xwOEycg98QdFk4qQvCK2rP5vKrlSqChExXRISdw9S2PhiRxFV6Zylkzh77ONZcuXNQzOB85XnP
8iGZGSYmpiA83MrOAg/sBketAVnwqdBEkM3ODmOW0uSLhq+FmOBHU/YGMN/60A3Nk/4QG86JCFWm
BWzG6eGKx6nx3lQDWi2Eelr3QxEAPExWeebkQcYfDAaYjNWrJB0DoEtGxoumrVT4bUpD8nFsbw3S
J930pwwwcoBz0l3NffbgZSBYpojJv9GR/Ce9ASyWUoGYzfvaQj1iOZKWb86GUycJSRlGrkaTJEiJ
tWKyqaihC2ep0qXx5Mjqg8QGEokBHZl+Sw6YAVUoBUERmvWd56fubupRBWaAhxIBdylneujE1ocV
5/q2I8ZxXWgespKOZ2eHHoU4niiofiManFH7Cuv5w0e856Ag2hT9IiJFqFoAhNn6XsUNWsUJCW1M
/pRlfuvNODqy9Xj2hbqkpknmU2/euUS2ga4xw51Q/fcUovaKDL0fdEntA/0rw1+D5C8HjWRtL/gq
9WKJislRVlIgIbpiOWkEguX6M1E9l9jFi1q328FO3dek5jhQTwwjQ6QD4XUYE22jypq2yuq+uSPA
J2F2X1bW3RGQCnGLcM2etaGr9XCUWuNt9PxvogufsJUR0KGJbQMoCVF+4Pa2XG6H3H1IBfOyoViX
eYWqVc/YEzbrquU2Af4KWCoDLKfL0q1NKsdYdPgF+R8/oTb0BIUuFf3FG4ZurRnwA3FREN4+I/r1
mk1PV7yqTXXoHBUMqEza9s1qhu8tg5R16U9PZdrQ4xn6Nvehzrv0bTHI9Sj6AJ6MViXzXsokuSLh
e8rL+LEssndZ2V1Am/szM/Mvl7rYcR5NrUhX5uxrL4RlnmYwda+t6zBOEUE/GsCHITclIFBX0vPS
dZ8eTZ5OHDGBmP13q8g/WidjxmJlDwR+reahS0HZVxkHZRl0XayIeyA4VScFI3Hcu3TIvk2osRCt
sIbhdfOL5EOT2Vts508+RRxCjqlfOYlPlig2LBIKyo5hAOg/zXCPWshUsGXtvmqIi2AyOn15U5AQ
SBfn2aUM/Wfpqq86db5qMpHXVsd1PJLoJNMQiyAiR0oaLn/R/Fgb0/CEPNjaC3tx+cw4SdaFayIj
H6bugJBheKLv0S9xJZawe74aWSLajR1lw+jK4en2LXFqfKLlVLh1+FRIQNU9iWin26PfPoVoXm30
0Suh1yy/IoE3KE3NOt++6peSG61OmOHtN9jFQCxyT+D174/7uFu7sq0uvx+dyPRDndM///vhi3Gp
pAk02d8+p9NpPbVeAFXKId4Q4HRkcmLnOsODvr8YjJHGsf2qzSFmSjbuPcWFaKRg50L82XPeSZIi
CC79iggSb5iteNlPf65WOlQMUhDmvdD9k1UUhwnlSje8G674gQhyV6eIbhAZfMxJ9FiQfBFkwKxK
h3c9DJmtNVr6VnfaXW0ywc11Az18wjArmyf0s8Paa8pfmVa/ydjWAq3L5FrN+YMbI78xADkDsF+I
j+M3z3a0DRdId/CzwHCd7OQRCrJIcebk3vXdizva431hwP+sqVp1Qz/rYxcHUfcUpoAVJjVt8eKB
vu9fW9INuHuPs/tlyYujlT6t08JcNMPXNCzROlrhCV2N7jCrgA1DJabQDtgxRxLzBHbDJqvEXmfq
TsIxs6hoD9bz25w2/S4BBIYiRcMY2OUlipPG1bYosImF11kmt6faAzTdV8eEjMjazQx8t87FZpEb
EJegceQTkmS4W5KZCMuOIc97ad4QyyJ+5UTZhWmD8hJCGOoIUIOYt0oTbpqY7/Kkc4Mu/1HGOfmo
GZ1SF8PAnEMLmGHKqeOpAysPuesJj1vZixBRoLw2KRJXRmH8FBI1QIP8bd308rnOgMaRvICTBXsV
8o0F4S+yFSmsZ2r8/WD5lyEpoaQ25Y7gnpKFQ/cRt5yjldOf5zK6tOR+rBqJ6sbTDRIpZFBArZ5D
YLJJW3GtNYGx23KymVLkR9Pzp0fbzA52zSo2oqzJuv57SENQtShYmAuyYdD7iw05EmJ5SVU/GJvM
SvCACTJ2XQ2PRSnz5bZGm6XKH4jh0sAe3XRTuQitJk/bVXXEvdYkBSWMtG9KRT9SrdagtKSLJ4h2
XIwwMMqOBE+fjofI0iduQhtN6z10RAlAYRNcQJQx/En9R4FRmosY7zaK82NUynEzNDUpX8UDN3bv
Oe+g4CmX4g93zJqdGSRU7s2ayrgLpwYESRZ7di92hZjRMubj1XHIuKxDaGuqjsmLL9Ka/rFZj9gi
FDHLWvkeVvgsujvKXmDbuUOSnde9CN8XASM8VctPoRFnGyXkDxfI/Dp/uLF/2sYug4p0IxUycMAG
Oayj0HscyIzfMmANMK2gVpyvGiPDtHIoU3q/gylJYSmZ6Mf9VG0KPY62SWKg4ckRCNrGJk/IKykI
dhOzWNGSfcy8yHXGXSXrY4wkI0cu9wx825ge09EAKzsy8sphhRkxwXtS5pxRafQwD2P9qOLxI1SQ
Bvu6Ow++1LfsAdGtDLNLlT5vZNJ5DJ5Y382LeiN2mbKZk3XAmnOqhMaVo8rsdVG73Y+qd1fZ+xya
ISkR/i/fv2uXFPfC4NstjS82WryKZ5/B3hh9WW7QVPaBKTXiP9ttaWCW7XkSvmpY+3kvtIMfu11g
NMN9qvXggmuItgL0eJIj+BWmzS1SwJtGt876RMMAh7IkTbMLmQLfocCOoF8jYxVyvEwLozKEcG+R
FhOae8s0G4IXJb6QJH+va3bEmAeRERSP6L1pnSX3XMMeX1TT77HV/DLMmZGPpGtoBqYTyCp0L5CN
/Mjq5FU3tZ84teDJxTyj+meHiCB7tKIUIKxkNlhK8QieAEIuuQqR2wxB6EIm7wc7XCuj2Vf48ek9
YQ5qOacEkDpCOhhmZzFB941rr3RJaGwcaT/G9jTZrGpt2Q0fzgD7lngYqlBP047seTdDNqff3Lz9
iTUNOzREXrJGmlNkOfq9Hfn3o7CK4+0jxe88YNCljqVmJLynXfczoNZi3HGJRdDJzGSTaNnPtFdw
6DsSYMnwYQ/kTCCO4W0A1lpFoixIjkbtZcuDUQ7+wci9JGh6QcmWkxLZsIlh2hntCQVmFpgYpzRJ
nqEt3ne5OJSzra/qxDBZbtlPjqm+40gl78oYH7t5AVQmFzdCvGb4hb9tsleJ9JaWTCfchOgZ3jGm
LTrwy0knDSClcVxxhjFFSmLGynI45REbkKZEUDwa7VORY/UCPwuoq3tJTLT2Mhwu+MXmTRPtCklr
yEADejohaSubXn8l4/kj9FDK1tX3gUKlGCuWdLrOOa2FHxqyH31ZPmsk05e/UjaHA1e5tXCiNzPW
GOPVzA+H54YVwpiSlKYwv20zc7pSJG/6RGCtqpo2cJSh7zWdOwwa9mpTdhora7KqTxZ+7pXZB14b
h89e5ITPnbncNshVxqPVhc/R5M67xcgcuMuHyO6yS0oEnmB6uWprFlPjcggVIlcnc4nYlpVBUqDu
v+lm1D7f/gHq8VWHWnRnzKJ5TvvR3MfEOa9vXzTctn1u8ihgBexcbt8Rt5raAM1lhbg8RqQ16mKR
t3T7aF4+5RCqx9YFWvvtc3nSmie+PyLsgUe7fa6zB7oKlZ1//9ToOzvHRnV7+/D2j6G/RELkgD55
xHnEuxX33rJgdWTQWgSGRsL53jEoufrII1BlNN4ubGb3SnDyuzE18nP5hnJo66ve6nIfISD452/Q
LfmnR/Cl/10tv8IgD/I//goUPJaYq//0Dd3s/H4Otyf5Hx7hr9/w7yfZF9Ow6caUeL5GVg+xM76V
o1fTXMX9XY4uCemo0bx6rfIOeB10FgV8lfcGyYJjZRs1V82rqhZZq5eG29tXPZ8YcE7k+FAMNsWq
N+Ss+vID3KsiXvX9vaWSKYE8znTEmdpfpU4oG92z5nbGzzLmoWaU4CsEa4QmsaFj1AQmm6xtxibh
Pppk/6UPULNTp/5OdB77vNLpQFijV4rw+r/0tk2sBMKc5wp5TiAtTVxq0M9bpGPd/WhzaDoK05kp
3AprolIvXaxHJ/Ig2GBornrRUZ2SyK11sHv5qo9i+swtEXvr8iFT2eq+Nq0Pv0nUSxPO6sEmv/L2
kXBT8zImyamUHfuDRnQkMlvjPXACwn1dFj9oJ3AGEqEDK2H55O2fCtcs6N8PnebglUtqXMQftlv5
B+mgw66zpv5wxmWpMZTNhRmzdWG3/3X7PH+sFuC7mw/l8m3Gm0AJ+SGoCw9d3QAcyP3q9w/r09xc
xpIitJckm44xQZDSf+KvHja90If7qhvl3gtDxgv+IpwrjJdMEZmM0qStxkCbO4THbUFIbJ+8y3zO
n0FQNUHqotZa2pDQoLKKknyTKy6Ok01qQ/qzNQQc7DEmlKokSMoGCFHlZX5EILNRkoeO0PT6ItsX
5TQ9jS5K2dQODAdWX14ieUIBV3A2lm+RYVI1hEO+cfCK6sDvEUBF5i5qqo85Cn87PP9/g5zOySeD
r/JX93eS01/gT/+LcE+6B5Hlv+Y93X/vm/7PtKfb9//GPRF/9q8F9GSb2CSwrSyuy9+4p9tXgCrY
GNVt3EYCd90fuCdN/MuGRYPvy8HXj1/kZhX5A/i0fBFNlocKjMHTYpb09P8J8sn9K13GA0Tl8zCc
IKymqDj+DnfBymuWQ8xMpnu36MSxeqS6seUHdmXusRMRSCPWydg8I9Whv0KAG7+6MmQT8axL8vwa
Bkyjhtcj3SAHCEo57MkAPVdxtHONbJ2khL/ABhF6ufOYUjG6Is72SLjzAQTtNqEQ0RvzKXvRAR2T
SbYCTfLAFRuZ/MbQHFxjwwpTPdFOLwN4ESmqzQxvHMAIBVL11ujA3iJ1l5dyiSh70iP9Ik2dHaB3
xqe2FVW6tigrGewePBD7yWc9zU9YqT8x1iHPl3jrAw0Np91b7yNRCrcj4X90yvwvOtJx9v13R/q1
V9/zvxzqtx/441B3/X95bA7gRC1H84IW++NId51/cZhawoDI4xkcOf8+0u1/ORZOKYhLtmNyKDsY
3v7vge7DQ+NLPv4M2xe4PP8nh/nfHMaeR24iSZIux/tiMfb/brAtMENqsWtaZKG5x6yOl5BW+A5K
nkqrIFLFPBux+8Ce0Cc8FVmK9dZ0Tvn7cPgvfc7Ln/onc/HvZ+G6Dv8tqAzj77b00BtMSCG9/dxJ
uK5oFVeec6978ds0LQaGtpUo2lPI/myMa0NFa0ebVkXdMU1ati7+mZf3jI7lk3jHoEhQmwjpXw30
pRhvWzDOCq3IQenjehl2TElxsLPJvxbobqjjEpKD9LUZ4zr502Fw+e2O/rN/+6/ewduf5Ru8e65w
MU0zsvird5AxFHRWIaiRy3og4lTQ8GKXZAzsXC3dR2OipLUiA6L+BzOgtXiQ/+3W5jdjmcQMqNtc
YXljLY66P/um0z5WYEfm+trU9r2VErI6fHeN6llQ+ISjfdQii+1Nuk2y6mkmulmOg72kwMSrzEgf
S9u8Y60eSHSr6L/FqWyqV1BSNNGK7dhs8npqOit7Eg1WTe5dhaqZeDLJLOsnNNB3YWFs3eKH2xjX
GKsCySrGkWv3A/0oXg8zYADAWtsgwM0+JDATINHQeztJ/oF+8K5S3mrqvWT9378bfzNuLy+KJRgU
m2yLoYV5f7dysluWfhzL7KoRXRC1TD/KSd7Zjr70yzTr6QlZyaGa6veRiXgr5Kc1WfjN02Pbzzun
JkzSm6N/eFZ/9dUvT8r1CBzlGWEnF5ZYHPB/crgzanLa0u7Nq+eTRFwU7Kx9uiuWDYuQ8+T6xT/4
143/52TjN+Kidb3lhomzdTl2/vQbm0xEw8Sa/Mpqe2P6Z0KG3xYCCnbJOrBTVJnFAoSyNDSQUeuw
XO3eWOoZhJcpdjq06tq33IBhvIiIMV1nezWXKYQrv2ChX/3T6/NXBMDvF8iE7kiSls/N+O/cv9H3
ixrAv3XFR30dCquGLnjpl5SwIiWjcCzmdDUS2uXBb9il89Yiy2TtSYU+uIFUkIuKTaCv9hFSvMwn
vUG6fPpGMWjD56GW77iY/A2Y8xDWHhJ9JKfvKefuyk4wteUe0+nOirbU69MaDOix9vAfNcZzUXok
AZlg3xqTeZeWyZMgPHKa+qexiH/4yC6l270yfm62Zptj5EvedHcJDLGBsei+cRhaBCp6h+4QxcmL
HH5GaaYT15dXm3gcmRpPLHrjdtrlTX7Jm6QJptz8OXdZfLSr8My79OK2VYyk0EJcbcHrqRMsjrmL
ZnOCOL/2SRJOOp044YZph8AdZo7/YM2+edv/eqkBSWOisYQoAkrg7/xplZhzHkaTcR369Ael3CfI
tyMO3gN7nD1i+VeD0fY6Ke2DwJKspHlOY/2UltqV9NC7Vuh3oqrutDz+JWr9NLE5L0t9naPoT+Rb
MuzJGMZYVDxKjriR4TMR6UwCLeOz8LLHqJ+ei9m4c6z5w0iJ2RtwXIgegUaiY6J9ES2zNTIUyurz
ny4mfy8QLVZiWK4dWBiO7SLn+utpJKOS6O8hjl9yWAyndngxW/M4yuFrJnQFpVHyMef9+2DK4yC8
t8ZZxvB11ZOXChyhLLwVg+sOSEO2Rt7PotByPDakJgve+MvIUOmKIcw2Jul9LPQ3YU7ootse0RC9
ZQrVSzelV7cm+doWXYsPun62cnub5gNUmdFkF06Se87UFvGWi3Ob3YRcVrloTfg1KEkCxQ1xxoqr
h58ggez12PCVGIEYomzkEyFbW66h95oxtIFBcO+yw1m+qw5CAqit1N+NbM9XrhueuoFfUZYW278F
okISvL4dJMtVF5SBMAh5td29qJedO287bSE7VFxWRt3ngd3nS+4RtWk39f3eHvV9OFAzOy3pja5Q
697XFzoU2jJog2xMqIHbaEb74xhUxJo6G6F8ibDmHtysewetD16uMDT+FHgVfc4M12qtTxlZ1m7S
23mrPTAWYCRaWajl+dsah0G+0fUoQaR9R1gBcWI+15E27r5ynfA1t2WiSp5FwdwS7ErXoTBnbEte
Tox1PCXlPJM6r0zfbx3Sebd+2/jsgHCO4XfBuayFB6vqYGmJdFkmk08+JS+0o+/T/+HuvHYjV9os
+0Rs0Ad5S5NOqZSXSroh5IqeDJqge/pZWYMGugeYGczt3BSqzn+O/lKKjPjM3muny40wSnkVC5KU
5VlhspB3nxE3eqyXiV1L20Giksup1MT2WFnPjkH+cq6PyykdwAjN+XKsRy22devB3yw2QfVEeJDO
QF7II3xXJ7RM4rBn0q6QEhD50xbkHqti2Wktxuyx26LBVIfBSZogt9Y78LBv/5f35L9TIzi+beH6
jmlyQFDL2u71Nfovtw3Mk4Z+Z+pfyrX6wJgcClHJe6bB4WL5BdG5NkAROn9cQA5D8tpvAn/6qiRp
Ow0EsK3fUxNiLMPmaRXEAq3N0fCwSP6f/5r/CqL/dopd/5pU5y6oU25G938tmEbyHnHw9y8pHkOU
q/5D3skHb9IwnRWWG9aad7e221OB+W0PUuB2qklRLtFKxAvJ8zMeumCV5ZuZOI98xl2kBqzlecbQ
AUocYrCadPYC2emsc/tYaf8yN4RsZTYuPVOyN+99dp1+PfUBsgHSqDa2ErnbZifmJW/OkvxWwBDi
1pjfiLR55DF6zUdUmQPyAbl4XgC0mgrKql5RdZznRM2Hf5/Q/7ctm0sd8b8fTnzk9dfn1/z7X+cT
jBb44+c/6LRFa+ZaOgoOODoCh8F/dm2m8x+MA64TBpPS3vUED8p/zicM2jakh4CqfX4x9GsB+p9d
m2n+BzbYK2DK9SjMaQT/X9o2izkJ781/eWBB5Fmmge3Gpbj3dL7qf3+vWr+1raSbedeTIY1dW6pj
75X5RS/ZBA4lzqGkvlmaEjSeYEWFsZrGJyHHVktWEt46mFYYumOvH9VdYopqV+pDd2cS74VEwqrv
EoWmvSmHt3Hq8Q5MUxtcY9vAugF7W58GF7gFCL4lTIvqrR4XyILSytG0rD05gsWxcOYp1Le7KUvy
R2/C7jnUW3VbSQuPq88ByQtyTElWQbYJ8L4edq41uPFYKT22PP7J5PxAtChe0ADYwdJwrPuDzaPd
INg0RSbvyq0G2VCftDGDGOZa21FhPotXU741ZJ8/LWX/rSzzRZaaPCqX6rAujJ3jFEyWa6MJsqQ2
L1IYW2ySlrYs+OdVVSEIWPRb4muWOknZrJMSvOXL8o7o7UUkn17916uTz05biw/2RhzOOVtg2Bzm
aezLFY/NMJ2Iujuk2AFZLnGlbV79kpTaEqG7sW/WRfwlyqH9MA0Od+lOQ1ivZLO1MxHa+oSkAWqm
OjqNr7Pn7ZOVkEDp9REuq+IRXGQZj0prQ1VOCPfaCt8NV/KN0+hx3uv6XplzfltiCCHwV//N+HGc
NqP+TdtC8q/XCspAVZ8VnOzD2HTGXifTrGu5G7tRjHvlYQ8TgiH7PMjf1pz1Y99uVUwoenFMEJwg
ztemSKRr+uQbcE5yo3aerC1jn+pzw7n0MbNYGNbjW3xBGX20VP/VYTh7QxuyBhpPOAlXCTMvZcWg
kLEySyQ7ZZp96Pb6xhmNcLgj0alg7zv15TPqvj/Z4OO68wEqTtrw5ujwIxoD5dPQYs3N39NWM57W
NIcDkA4TINuti80JAZU1jwRQVQ+p3d+YdqWj+PLbqO0EO+R0jAuVf7S9biMsAiKZFiJiPw1HcWmi
Vc9zuC/Fh7sZSIOTyUSzzN67W6qjU63L3sQ/j0qPCM4WUXWC0fRcm1KyJFZ2gIpLYrbbjzJH5QOI
IsYMzB5Xc34XBKWhctv2tUDgQKar/dMgZD4syzXHrxI7NVZh1tbePXoqQQiHhtqUM4Ak37xBRNV5
d4kYLi1BZ66shgvvT/actONDNtsf7NJbBvb4w5fNTvdovyhulAxX6p6Y+ElMBVtx8HO05etSX/rq
rpmSt47wuLhjQYPkwC4wNY3jqU4cwvLsRLCfRFrh6h0K0uZQ5FJ/cLM+yogxB7ox7n29P3Xj6JwV
2zBeuiQEipTCY6crmRoHxWdygz/LCx3WrOEmx7+zjh5jPC9GrZ+LzXNuJ0wqroPVtbD6Rz/PyFEm
uxVbpHcDRW0KmFrdr1ruIcSYup2ox88ltQJp52Rw1GqHiHILnIUFd6cNp8ZBn6ptbsNTn6E08Wui
P9vmptmy4o0G6a7GVYrAhP7eqDipdC2h6prrlYcpDfK0tN8nu7vpqn6fi8Z+dsfqknDGbLObRJP0
0qNLZiISpwv4FUSzyVe6ISve8uER3+yzXufqMif5XeEa37aa9LBn7X7uuMuR7p83P8nDDj0UNAzJ
i2aRGpwS5nqYcjITJ2XZYWKbb9Juw80t2z1cU33si50oe1rK5HncRjusRtwyYi4YUKwrdF8Lkqk4
FgX60Xafrf6p1tNndrWgPlZx5YGUd4Of4STOvOLeKJzh4DXVbclBHpbpEhXrcsom87tzGz7L/jfJ
y6dC3E+AMmTT+ESgI/Mhjx4gier+rnoPEIiHHC6cWlEmEd8yaJ1OzibwBST9O8qmF62dHjBAulwz
YJ0wOYtw9KuFoTe1VZnaB8OQeyA8VmBo6ZMu9BRJA5G4Wb33S/GQGcu+INVLg/rsrzXFEIG45hXm
VKdWe/BFmVzaIpHEt9eh2bZNRG2JvWEqb4xKPU2pMR9oeNyTInBXXCX3wBAySKtFEw0X6Eevm+tc
6EDaCCtTpMORvm/nFVX6ECe6sewKRIqwhd47yFRxrXztWIPPgMHTy2iV9s0gy8vmJV40TsBL+hVe
iVYXbiw6tF0gqXveHjspPw3OnFZY+4YHd5k990V2BX41tvJ8pTi5Go1xNCe471jYlfP8nq3lJ1pe
F6WXcZunDV2VfzfrerYrDWfi21wCQ3RWpJorqMp2z550zahOl1fo81Azc+MESShYO7APm5x/jXrB
QeH2T9mky701qxoR3pTF/37nW2rnYzAJjXx6nTTQPAnvUjgX3t+p6S8wG7qzHOXB5KiCPTXeAZwE
JONQcaoML4Q14xM28mQiTN51g7qSP5PmgDwi5DVIIHXRRF4FA9dY2pkvjnw+zFd4NolxY6IkLCsN
3tTscQvq/qVnE72r/bZBqLLVuxQ8KsaJ4qswllNjPFlkEiOXwiChsrCb7EBahRF7OZUvjfjfspAv
GFn2fGby/brE9RDE4B+TTFY2FRPWdJ7G5kao8Si6yfqTGX3gM0oaku5q0MsQ1hB2GdsjOPgpJfDS
B2fAQCrgUUeOkTLLyXO3Rs+vevJgW7zECxYBVzfHaLVATIDV7UJiZG+g+OrR2q53cz0RVNqa9/1i
9Lvxa0tSwI9rjthoEb9CmJROHmachsNnJH5XLtl87MZyB+r41uTAOQi3/2MLMBagJDz0ktE4FCcd
j9HJVh0a9J4ZCwMec0Je2w2kXXpYKeZTlvOjXg0a0SvD3hyJ/Cx+phWhez1Wf9rWySi+UD/lVvNu
+CU3Agyl2+rHXtZ31Ewbr5X5yUTcio1Wv8Mw1wUodKqLPor3Rmx4zxC/ZtPFmZvycR2zWwwqyJVG
f9kPV7EdELoANMN472jdTy6iBmdhwOEzR8Ibb/KS+q0Ajn1IGhb2Yt5qKlEUZLUL/qpRy84rzDIi
iHndrXvdQuMuyvb6AWCszR3WX01mM0rjbpqs5pefDswoCMaNx4GRM0TL0tsGHbiBsMyXKLy7621s
INUtE5N+neguFs91ZGSWHxQainR050OcKxcFj4erUufU33ReG0EJIYomPzdPldRVWG/z+iGa6Zur
GOSMfKpLt4tFngFL4fifcQnMpTzPDnq+fHlwc/tB690fbLnNPul+m3uNOOeQMOMt2mwWEnK7FKll
nVvnSYyOj8nJQqjjcCV4/mdBunPgm5IOWP6wyftJXtbCpuxG0Qa5audoyUPmEH+K20uZmXVbf+IR
iboU975E2YV37tBuLP1oDgADljcY+SrcbcOO9x+5Xq3J2EwbN1jbWFJsMeCwCACX5rM56Co2EnHX
GkV/d9sUzCeIW43B2oysHCGKLaDbvK6OJ8DhodSaO63Af6qP3nftIMpNnC9ZT/hIGazsOu9caoqc
gpQRqt3220nnP8IVh/XSczDY0es6fRMaM3nbPBBYgLzI9h2SDyBs7WdSCzvXAVsDe5MhmArRH5Ns
nOT7BG9tgEw6cE31hWQYdpptvev8jHF7UIHmBgOoa4DqOhGvvqxMUpi4pR7KK5EZQAhgZm+tH3mb
MwQjsXPA6bKnLgdMhvIeapGE9+aZGKmagh8sZgUkd6ElCVUcSlgUjv6yFE5ysMnFDYAQMEs37u2s
HOOxn7+B1KAgoxbvZsdF+MV4yxiTQ9Va99LtbkdDf9Va7d2saPhXDWH5OJTvQ07hbyR3rvNGLwF2
qa7v0pxhLow0sU9NxEgbb8/qzbySnoUew65uXBNHD/vyc2JWH047/Az9sIVWKco4qbGf9O6/ydgO
SRjqTEd/SzsARbVHyENq4TxasV45wGkbADCH1QR1JS2+ZJZe18kYKLoq/XQG/zeftEsjsCc42lOX
4RxBTc+gncs4tPPhwmgNdlDiEh2RSuOQutvPlGrWYVT9vbPWvxZa1l1SDSkJNni5ZyS0eo8NcnOr
F6fvVIwUNN2bFPMoA3l4zS77IedTRLPRptF2vU1w/CDurz+bRuqhAhMf8awxeBtmm1Gnd6gwRe3h
8D1CN5fhyFN/nET9OitYPn5ffzFhOhaTmvhqPA3KLHDDOX+z2p92jaPQWm/qpCYLxSPng+WnxhPq
0wuUrjw0Cu7XtGzyyE7/KLLxjliph2OHYX5lOBPhThsfJpV+VsZLj3dtujJYEyU3zDj+o00rGiyi
sqOR0BqMyCAW6PeefGde9xlTzhs/5xiUTebsTN2gghPt3m05hKhw8kPuCFziKfB+xj7aUUPnI7dk
erDceWQ3Pb51nR7NreJv72kF/qku9nGAIn/iESZzAeSegCACd/HgCnlYDCRQ2YRisfbUH90zlwP3
I1Pb6dR0WgWM73VxxyE0HRgH9koiS1GIz1HkD0LDizEq605OMs4rmyEyOc2htaTvwLWqqNZ6HQdw
HaEC5xM0xees7C/bs7+sxTswoFx2jp/NlMnzdgQwB47lEZleFSiNJnDxm+1GVsnrsHg3a0pZB/v3
iTS8w9JZ61EmjhkgnEyjpLAwE3CV3iKM8OL0qqOcXMyrHqy3pYS70CctXerCJwYb6ltX1qnpKYHd
BDlHwyAE3S/26AE0sNWHuWPkiLnc6dzM3alipAm6caqDMpsg7rSHDl6dNEYzoO/wQluYfCc9IejX
YAMj1Z+qvg99o7GPEG8iHBsA2djt2DYSKLB69k3isquwOwMhKN5f24WeOG7Qo/oM31N2SuBfM73D
Omk38+0KBi+aPesKMXnBUZoxIcbyUBRQAYvhnerPODAGeZdegpHetp293qfbizdYWSzzCv+gJikG
LXU7Vn0NNrE6mwj1tml4aswlw56pm7uVIvHOTfBMpKZO2SKcv/3ifAPu4iK0nsZUiYeiKWEcFnSk
q7rpoTdxhS/JpSGBXUBlvWsK0giMgcEByaknachv0cYVoldk3n6z198p2odDge2JdcOgImewL35H
ZP1aW5jtEIM2rmmeCsCqsK7u02RaY2yz7ml066diqvVdOXrGKdmto+6fGIFxz7EFDDU+4dP//EW3
qquW/7efEgSBjR42LE1jW+NlEfNjk3k4q0accb21bPGMCDvMFmPcaZiGQsiQGbKGzmGJ3SOVRQju
egXFy1A8afr07c8ovcvV/gV9d9NgEofoUlN77BaPOCXYbUW8+q+TTcyAAd6DYBHKUtne95VCGlz/
paq7YmdZYquNw0wVz5kJg6pWoFTd6bL1xrUxWsxgYlEpFebuqeKaZHSxuuWj4T/MGeE9koYxGHT/
nLPECc3GjibTPWyTPDFv/66XtHjyaRbzpcYgmLRRXrckLxhgB5Oc3k3Lr8KJ0RlOWVdvsRybj1wb
MM8K3jmj7YqzvprfA5Ab+FzL88j2KVz1jCj55lBJgUwPXh9bmBbjbO+sMT37dFsa9KpAiLr96FRu
pMBzR1mLK9mw9AvJbe1JAWUMzFzn2cFj1YyyAWWDf6GuHpVWnqhmjMjhlGLc9QW8FI9mOwCsGqjy
dGNXcOFi9uQKlyPCxZwgAIs+tiQD6JB3L76tXq+z0aNKBAYLyXW40X8Wbbnsq0WWnLouDvvVcq90
1wD4lbf3DBiShbbZV6dlCvI3w3oxl30sV++vX9cX3ZDrsVZHDevxjgL5hiCivx7mRS258SfMgJRS
4eKoLW7qAeUn7w/A/Tt/RsoPbOhrQK8oreWjUO6PayiuA58hy2L88YsZ/ONS/NKKrw9rC962qm68
tub3TQIzZ36eqOtuZkssQB27wNaLkTMG2m8ir0Y/pMZXieW2c+b0tKIFvYbCga90nIZB2fadVg1R
S9jTsRfJlualHEE9vo5p3pMVktWxN6xRk/EjcifKQ1q5iDVXNBr2gHPW+pFTN94YTATsDdTQejMY
EK6aYk55Oht5+vdLQ6TbMC2QHErbC8xJvgIJHnbg3rvTv196o21xHV3/bJqSM/T637PsBPha/o7o
dmPlDPg/NcUL3QPldCCMAHcfyW4ZK5QgFEFDLUJHuj+MnUF+zd3tYCf5a5nA1NDnitQpk8VQt/qY
WlNoPtxDDsYHT1uSeNWKeydXGdRVaUTSM/bGxLs20dsESe8epl4sOzaYT51X8Q0r8yXxmIEnzNt3
HA0F7lH/0hoZvQlTmb5A0GcMpggMpWkxkvMtdADRnJDP7m0ovwALjOM8dcjkDBtqTvu85RUsA8+E
X5hBuEnnxSVjzdSPxGFXnArAAhf8HQBFg8IvvSuB89wbTbrbaizBtt8yVtAgZXC53eQkI6l8ak9S
QJ4xC+O0ju0j0dHosYCSINtxZnFW7tlpJuStHTX5NXdK11Qd1E6rdmOgC2UdRx7WwVkVoAR5lusI
mnRQgCUc66ap6+PWK3snCnlMmPuGutJfbTM3b9POc/AfeW7QttzsBBw7TefFWjZk6KJ9Z6f1I4wK
2VCCFGhhelmjfMCKuU/uO0dLT4rIq2HGdacPQ5htDJgcZhD8ZK2zRGdSFWMad/wwmRPaTWw1pXEa
m/Z7uAYhLRoDrzTBGWbLZuLOBU4ipkh2Ytk7KT6jNiFOs4EEkenT65wloaOmG0OEJK2ZQd9tNCkh
apuDKJDsWzBIfB36suUidAQzdLWO6FNUmBpZMeq5aFAvjww+8eieAzFmSyBYalzaDHjEBEQfKRSO
NKLeCNT2tNt6YVxQs98lxezJMGsVOyvD2rxn66HhrY9Sw+33hbDestaI2SN3r7Ztsr5FJ8ra9aH0
ug4BCvZo0sJueFoAomAI0zM3+dDZ08MiunNQutyNFskizXLVV9FxBKg9rd1WUoQSHQNO1rMu49S+
U03ZoWJ4qXlDPMGbjjDKHUxm/EG/Yq303eHeWswurNI2j5q1/AUz+Z6VeNbXtAS0Iimt8eAiCdVf
RYGBU2Pn4jLinybDPbhk3ScbHyFSf1rfks6r7PqHfrOGcz429wRF3Kmrb7q1Bw869nrQWqjclGa/
Qz6vTIMyvJPMrezhWFybCpXVn+QPPlS5n8cF94/d3cnaGqJUx8+1oL0qwKZMFk6uJtvi3Ft+ZwER
DSqjEbRsT7zF0flSrRO8bNchrCt59kEMnQan6w/TrJ9bg2vUzPIkso3xUszqulNXYWW0u6LX28Cy
sOxU4NzC+meBERGtZfaOjpj73GUGrxw8bVD+o2x4dc2hO8hk/WQ6/ZxjyeqbdYyqvIVK281gNDoo
KJkYvsem+U5pCAIEdLttY7amKnFH0ewGxSjrnTRvh3brQpPCIMp9vQn5CRE9xtA4L6caukG5r1cD
b+eQ6wH5SBYTa6cUBzj9dHLe0U015PZ68kjG+7LvVOHs6vI8bhCVtAx9wVRxOidJVxztNXlnMY1p
sPwzk3114y+6ZJkgrLseRjqNIK8Qg7sGgmHJj9Osi4fa7o2TbLQPmjbed2LR+ltLh0xx/R/z6y9K
6/t7UwBWuP4L//752OXRulTm5d+f+mwtHjS7fWDs4SJlwbBcF0HW587Dv1/89pWCkdRTI/uTDBOW
w0E5WKaLDi8aw/EB/xBYxLbbl+2SPxCKaoeNqppjYs1rnBvVDyzh4Vxl4mXiLD6AToNlYMt4GjDx
V/7FSwqfQ2TAnD0WNAsZrj/tFgl5/Yw0KLsrdfu24FN/zlzWLkDHLnbCyHu9UhmS7ujNwIOAfmBC
SvlOJ+dgCL++KY1RPWdLyfzK3OubpvZO5Q+AF4dfghABkj7XQ3NPNoeBpxdATy3YFi4Tr4dmqSIS
hTN+dmV+hH7w2/UpbofVO6aFA1B7oc5MDa74Webd3mvF99S5211b6PtMm827CVZRUE8m753QktvG
y7O7GZ8SVuhVna6i+nizk122FEdQH+rcyezQ2ICRRE9jVLJCZc5o80gBIr0Vs1AY/RI76k1rx6TT
PW1lhxqIOLgobUWzdzLID/02VvtFu1K7pqdsTc2ot8Gt9ddgC33b5oO+q1pdHDaRDi/4Z0jJFCKi
eX9k2B1nPcN53ExToGrrD/2YuNVs/yuF9bFrlGGcHEgfI1/2MprcBhMjvu/RQSTvzx9m1SJpSZcY
oflyZVRVqg35Jrz7MqngwOHwOaiyzw42kyiD7TEqVahQk7hgt7BCEwsNC44tu6kZbBqSlExrzXe9
0LtHq1lfTDtZL5RDaN/19KfSCNaUDmxo3TZyBurane7w3/ZG8VXp+bxzscvua1p1KEODES8avjuo
DhMqLIlOeCjKIJ9cvmOS30Ta/WL5SnayS37WIaV8NT315OJ+2ferjmvAR3LDFpO9J+87mxriLdKx
OimzPzPx80O8A2us4NJxtfUzrlDrDo5/t1kPRtVcoakJ87TNNI+jwYIMEN4nzZZ1oy1gNQwgYQ03
RVZlS3Q/qaq+HZTAwNn/euAqKa6p3dOx/dBakbJ6muOupRxnkYWRF1wNYpGpjfWyvHVwNARuKcaT
m25/dbhV8shSPtZWOPB9RVKxOf4tUj8NZFXKCAntfuX2kuAhNZfcMpzdj+3KRF0DpBnl5ll3pHkU
knFmUjRW6AEKDKyyn4Dxavd9Z+g7wbTPlChMLa5Q55pasuRJtWu6BisznQuqoBoFqgAAPNMzN5/e
OhqHrSqrcJgXuOzJL3/DjfUD0pmCpyZpmMV2G3ivDL1nk7sPhQ5Lw8GKCxEkO26CSaHtxXLTPluB
59KR2p6VktgLxzkNVYNfaUz9Y9lL+jgpcRLOQ1CY5seafXuli/t6Mr9N3byn0z5MlSfvUqn9pdH0
oFcQVtquyQ5hyP26Zj9+liyxbnSX2nuRnkUiQtNiR0/YGJl484MeGEWvu+eyF2ABUvtdrOp1wetd
+/WbNnoQN9vl2YS8G46mH6pkNWiC8GWYsNHZrY/M3RiRhmIsY6RwfwVPPPDlztm36dGgUkiY6+Pp
735TtKT83eqHAWsZTDwbaqdZ361zBh/LrLHf+4wMRAJRRHWnYQbKnVj+Za6H/YxqeVdrH6NC4pBa
Zz3LBLsWRtgpc6dwyt3ziISdsOr9ZNRnnAZdjJugDbui8KMKR3pkr3SilGDUJunKVw+gZkHss9aL
SuGdDxNxsXX1DQY+B0WZnxXbn2Q2zH3LNAaBHwyqDalADx2IvLpbyYov0p1pDLJB7cTwN6nB4+Dd
2ffQ/ANrEI8d+IJo6Et4vFiCbaLObW60dJJ/9VYtQePJV4ZAKTg179ec3gRSnYj+DrgJ96APQ0xN
ovm30zfM+SC6+dFi1R2MRRYXCandkoVWTgSvAch4yjjUtom9VNNYVOAbyviNY20+DTr7rtoBx2Bo
KORNjeyOFk5XkBYLVML0fgXBHU4NsD7W4QCjW4aog39O86lBKZsStF6YhxYRRTAZ+S3ujb/6SC5B
rufFfvCbeEzX7B4Y1K3yyj/NLB75PyOLBIv+OuAAmm3VRlsKtGO0voyVzJFOPSiGwbuOGNLZ/l18
GhaPfDJ+RJpz3NbYs2FvWH2/b0YTCoRzBadf6TPmrTnD1zQ6cVF23e0Kc2VlxdiSbBaWxx6GfVtk
R7Mwd52Jkn5TDkx286HPdRCu5pM7GPOOOIgXxEbUsx7mdVuZRwgfeq6xHu9YJa8MObxsYBaysHrz
ywT4qFkcQMDhRumgmiI3+eWct/nIQTTJax/uL9S4LNIgOE2QYgyKj8WTR71p2MZn8ri4KZMB+9Hx
nQ8PlNRc7BOTqJ4sJyi0nrLlZqFnEB6yh9o1GWNgTNCHn3nD5TJbM6PQTb1WfhJV7OX977Gd0RWP
HJ2gmoq4QEsbSUyGmrS9nUh5ybzeGgMHOzF7xWplNzWeZdFeMQwTur61up0q/wvenSB8c+GvBzVX
reKPdNkTiA35J14DvuUX7hkTTNPCzTfm00FyYQW1fx35pvO5JcFmR06W+aiEOBMtSaRuwzB/TD06
M9bJwl+zwMufF5JZ7kFAThlgEEafetSNEOMnB89kjeIXvKIdzrhAmB1NP5zih1yW22vjlE68tOlH
04grlwFZ69Zn2HGNUexpSU4gKuAu90uY9CzdzLlF7CQLbozevamnhaVZD1h4zt/dCqnJ6KGTADE3
DParAbYTaBC/m5c0YTRV1SEY6DrqTPgZq60zxto4o/tyGf5oGm7itdOyaPNpLTqPsIp1G5ZorK+r
9XRYHraa8CaC6di8Cmyk14FcbyOlJOyY1tyATJBGQ95FGCDIFbfZi63deA1phoToOne6zzqx6TJ3
L5Rj78zapSBvnepYW0ULTEBZkVmpc1OqJrBIyIh0RDpl0sYuki8oKeuPs+CT4uRHiK0/q6T7bAoS
HVC07Ec9Y/Q7GD2HM08MqPdlP2bW22LxxHdAYRI4olPGc9FCkEksonbLxsO7Oz4pxViMZqXhUQjR
t7g7pXsEe7gyp6Ts1c4CJ4F1sn6offigk2mwuDZejYqja7STs9KBG6iihDdVquXglHDV3EFxQqFj
ksxegGe6r6WYhxPP/gzvU/A6bPwsZ+VM7KkaRAwsIBbCCBjb6qTZt3+NlHmZSJTH9HE35+7XwOJg
rxxSiGp3+YuJJj+MA2hvT/vsZD3voITRS/gFQkQ+sUQT+0E80RuhuSKY5TKwp95euvu1WGg/mdCj
9ug/BhfRH2vdK3ihQUCPTYg5nXNYapgf9fTIVIWTgPs5kN38YNKLxYPoi9g2wSRUEKe3sc4icwF3
yljgki4eEFeHyaHSy++2Lg6gYVUkpaJOcOtHDdpVKNTcxIM/AUA1Kcrp2J5rsW2nrTMeNc60w+Y/
JotJSj0cfUaVTJ/bBy4bbjqZPtdG6+5XGxzyus43S+9kt0bVthwR7ngrWu6AZTvN8KZ31cyrCSHu
aJZZHyBkI2RMu1nVU5aglci8EavISLSLbnnEAy1qD70RH/m8lrdMN53A1LM3n9lp7E33/jqYd6DL
HvIephJopge3e0uH5gNmxhCQUcMrVYzX/tpEpt4usctAK7TsN7wz5a5hmBp2ChYZiy4GKP3A4nnJ
74wlAQHba/UB/ckPgW0sqPI/FKvdU0WUAiqAYSeYoR0n7dFrrLvU/mKjjM4u0/8MDbovCqxI0XTR
vU4XtGm71WASlfTmq84pqlX9rQPjY4ccENuOEelJ/WG1ScnEF5ZG2z74vA5ZQwEwmWt1Rw7I3hqH
5OiCZNyylCzKa80B0vOCEu44C53cIfcBOh27fXh6kUV0RJDpFkk0a6+FbgnNigp/2XshTiiidVlY
Khf20lxqP0bBdbE5eXdKjTGa7e5NIaaNJstA1zQu7omTJ2fyEy/K6c4u2SygLqrfCog0416FA/jf
yMI9apP84+dI+syV9CiiDjzLfG5WnQCcBDdK5WVfcwEIL1OsITou/Z2TjnvXrAm7gVniVPe1MeQ7
/Gh9xM8rOdVcHZvOtgE3AeNB/beocxQRHdCz0tB7ZHb5PbMrIVYWWe4Fj9tbZVW4LFrtoGW/BRTr
bLBqHjH3kRHVgzN4+xI3BkxflqggWQOPCjRwBvYE9LC3a72+SlwIvuxRdbYuIgRYNAPCcljWXbgm
Avj4sWPNEaxwawKGTVC7yi9wsXmmf9tiFEe9n3HkJ1YssGWH3nWs3mojYySBISFbflcLYruUGqfz
uvEJpVmk1uV/cHcmO3IjbZZ9lUKtqhdM0DgZbdEbd6eP4TGP2hBSSOI8k8bh6eswMhuZ3UAX8C96
0YVEBkIKheThTjd+w73n8iMSEQ4kE3YogDmE/fXG6dCaFLaZHXTvo0WOvI2/FEDWECqHKYM9DwBc
bTDrA1bC2KTFZx39xuzx0dftdTB7e9fl9fderRu5nvlgVyd9ILr5e9z0Jwa7VG4Y8nYJVGWS066j
u3xU1pQdpUHwDy4YIBPcLOY1UykEIkw9jBwrDZhuIz7SiDZEWR59pxpf0Mggx8xTjkH2jTY2VN23
ywWjH6fSyAWh4+00TuOFZuqsB8butsPFLUJojzrsL5E/7Mc0hMWLo2XnWqOzd8b2gdRU94geF4+3
qw+gGT5SyVg/cioVAAD8jG3EDFNyjYYsDOrMAkVWnC3XlQd/ggEK/nqbJcx5vYQZEZx6gsnQRHlB
W37M3GROiY8yoFhOMzI2xBPecK4jckVYFR49K/y0hhFxTln+lNaCnFQ1W9MQ+S51h+iQ++p2ENaA
Zzyp6dKL96aMwNnbxiV0o24nGCh3gyZfiptx8HME4BgYZvtRRf3V1PN8R3xxswfbKQmEQC+05NYJ
ItTFzkGVewtRQEWVvbpllgWDrX+1ZsyKsqiuddd9sll/bCEMmw6zNyIX6Q1nNjqaGEDH6u4KKQEg
T8/c3OuTo55VnjETq+LkoFNB+FEc384sWPYocJEOd8DW5AEkDYuB8EcJAnDPqOmzC5MHtKJXUUre
uSnz8hjO0IjWWocTUYOpBBsjX8n3LDbo+pqoLcmGrm8NFCm7gdnHNmHwZ9KWpVYC2Lp8WEO6NpZV
7su6QPJpTby94JOMMcKXxst+zrNEtjjaGyOSChszZKHFq97yHlEiF8lbXfc9t/eM8DIZ7nXCinHI
4+9R1wbK0+hdlubU2Zrvsu2PyqcWwYomt5aVPmdV1+49GxHPEn3Cptm43oKhrsrJNxpz3GOl8WhO
JFZ1Na4sLzTe4zZ6hSPOVNF02lOZ1T+EMV+FjJjd0zl1iXaotS+2gglQC4BGpAns4PrD1+iZzJmT
GYi5+ihXUJoaCTJhE3ApaZpJrFs+yHSbtsoHrygxjrWw1Y9VOoJLseErTtzgiFFgdDEqBPQec7SB
jBMIXWcRUVN5DvK7JrW59OaJPbSN4KaavYe4x6iWKvoljZZmN+n5yjEf8DxxgQ/A1AtARikgswZ5
CSmPTwyIuy0hDg/DFMo9x8FxZppwLJrkmQQ26c3W0SiX5CynDvHEODzqkTrAhsgsOMxY4LBcTTr1
aHXZE4Fnm6//68i+E7OV7mxwnml2G9MT7BzmC0fHis9WItTBjLtdJ5rXzLDDY7fWlpEVjEWsXpcx
uzfS12wh9GSmYuLiqB7D7oHesNzWTf5e20Z4pIW7qng+Vk12cBu61dwqn7pIPGNAonZJOvMyxd2J
Pf6zJUo6ljH9TdH/vtTDE6ArXr2+eRn7CaXV/JK5vOshNW9VA8qYpcAx8VdQmanRZYH95jaJRW19
d1JCPcuwuPHSmqiy0HtMTdLuInWGCFZSCoHE6WcKqJJw2CRBAyhiEmZk06xLk9+LwyC+aRzuHElF
KRIv9Z7A1b1NS3uRkkzcJGPf3PjDzyn3blstvYtjnVLPYumURnSFyLoWlPd9FyFCHZMc/HO67Kh3
WNMdW6cDaQiZ8eywqhlr45cRsXFvCzC83DIYVhKQnOBoHoUsblIveW3ZZm9lASU0FtUjrjKeqLxE
BDTjj/HxoE+9fgGJdu+kBO94sXmzVN0Ph2C9YxcV97UzxCfRfxCJSjRZFL/GzWRuLDSA+8ztj2Fu
sLsP5zuw/ho54u1UK/Dp7KLHCDJsZMcGkLfRvtVrbbxOmgF8b83MYajUHwqdfqDtLgaWE/NovTgt
X5wiK1l3XkeX3ccBj96vgVmRnzHsiUOjC9yMZ5Od34Et4L72jHt0a0z05p+DZYkToWf3JSVFzhbw
lAq9D7dKxvqptZl+2VF/ke74qic9Bb2wnM1gLsPqJhuvvdGw7516f51eIMTlbAJcBpm4sZHJNshX
Mptcvdgd3tvIQTal09951BnBAja/JCpCxEa19+hRYWrHcgx3Xj+8pN74aCxAAlmNFLtRcm4o96Zt
I7Vmg52w3nw2Ci3wRBTeJsvGPfK+EXmwZPibwZ6O9xIuCtvIYHCyajPxOu6rTO08CxFjXSp5LauX
0oovg12ogGCGeu/XYbkL3XZNxaMuXeo3DBsR83mcx5C2SXR5wJ67otlvrBAvTALcn/CuExo+hhKL
gHHm8dKB7j9RZMVkO2Znfsb+SGgRCoCbtjazwDWodWwTHlSoiH7MtXcsoNWD3YbyVWUGYsMoJu6L
7J2krA9yiuqz42OVj0VHTx0ttzJbKacMiAvsZjdYSDczZuvAz/0FQ+CNnyFq6bmHbRbOWFi2vxqZ
IObwm3tM8+FVPXVObj/SI58NVDNNrRifr2b2tMGawqW582wnPKpFAJnLFHv6IWkPLuk/VDXEuifD
ve0wcg3xZwWlNlnWC+IBKv/B7orhkPdAl0qJfCOMjQYBaOts9GzuiYHbLx48uxFNT8icaDL7JwV+
cHYQGrOH4H9iRio0gtJV7DOqJTnJ7qxaMV1FY9Dced+wRaHgl/JlgpGzTZecZpTrPXWnn5NvVEeM
q/gOGiaHI7lyG7VgqdQG7ub8iPoKymCn5c4pGB93yZvv836DzcMeFokmZDmVwxfV/YjBI/upxxBC
4qi41TRnsO0Nul81syG+t0TL8tZmkeN3ogpGxvubrw9ZQc+xSB5Uki8vaWRptp2AIqeyeEVAwXxz
snJ09lQ0o6phaq8dIruVc1iWw8ahHgXy2sZbG60jXqWRT4zqRrW4V3NAvaw2GS0KHFqwbp9ag7o2
7OdLysx8l5lUlVlOShnvbZqF+jbqk71XjzdWOogAkvj3BKgIBj3Wkqn+0AhiqaBZuzuJeQuv++z5
LkPHJnyYTSviHBr3/VAlFwKc7E6F52rp3hVEfbme3UY0guVgdJPlzHDiWdxyvT4VOW+2jtBDM9lb
ZJlyHGSI4DBU7KdyOCHh54asJyJMOySVwjxUmgwqwirTXdIbNc4nUQbeQt9jEUw2yPBYc8ltVOmK
UzyPryH6YlpVnm2KdsRKBpz3pfsoYKYx42bwC5oa0q65NTrT37JQn7caL/ye1BfUA42LAMuBOum0
yF9xdww0GI5D/DBYhAcTpjt8iuEOJyb5gbR420qFcH0tUlPc7OAsJ+JNZKAKF7WOZBble+V0xsoL
wRbCIeveG4xbOiCZKAliJzs50fxqScjevjm29E4t6tgIqRTDacj8C10/cnRULCT9dnl7F6dADMrw
cTTQ6g6p8dNeM2nQx2+LOr+lWmStZFbjzvTz65JU9s5323ZTuf2DgaE+RO3m56wjwJ7uDfCYiElI
7PqOpDU74SnAj9JC4Oy4QIoChsSUk42gLLioGH9owx0Uai1NK+TO0CXrO1wnuDP88F78aMNsuOHN
w9mXPXQxYw8yCqBGVVeyMN/HoVMn9Dn3cdHWxyje16ONGzAijy9Z9uPYUKs3JRss19gqBojbGbZf
kNU5/icEdvkwf2dMCm+y7+jNRhrQ6D4DSHGOpprle4iMSqTDY7E8lix1o57DQ+pCodqqwLPJrW3p
OxbmB2uuzIPpDRujLfxTVnnfqXcgqnY0qkMjv7ktFKIc6uAmqrERzPA17r8+AAx9nNve2BIekG68
wAU7tMlBdZ8QnpbIyXBTFdBCfMjhqLfRnpOF54EzruNq31TlcKWv5LYLJB/gKQKqOAT/W3V7f7Ix
fGS1hE/ArJyCmDB4JgMENLLT8Ljq/Wr35Un+lzzXzyymq+K/ZMb99yPLARH4v3u3sZJ04/fy+z+9
24Lv+NO6bak/bLgcQnkSuzV0HYzTfwG31B+Y+/Fse9KWpme6/7Ruyz+w/VsWfm4lPRcQwD+s27Dq
8KABymHmaOPgdv4l6/b60P435zbdODgoJIqOtPGIuyuf5x9EBE7UcUjR8lB7F9xW2RAtKEjp89sP
09b2yIR+bjxoIEogDb7XLDjY1vl2LHYxyGEcyj0jzVs845M4udyswx1uOOFfHC8eqaHHkMljM9Ds
vPiA850LTFhbs8xKiZQqIc//nnEdxG9isvwNsor+2exWb0dqZ7DmhqTqBIGmnX5W9cAiv+h8xim+
sJkdwL1ckmNJPngDVAJl18XqyoVpRy4loU6+JvJx1KMfbdKxYDjAEIY9Qkyg9MPMc47odEBxgHoh
AhsMCLmX1B9KZ4FnZcW0Z+g5QBSJGv0T9UPxOTS+8Y5DFzmZyHC0sBsz4/Td9uehuoM3VZnUnIy9
g9p1Zuq3ss1+GqM7e9d0KYArx3ZO3pXws9jdZYAyGfqNCeRoAx+vXE0oMHYYlqdPVuIapCmBsGCQ
YjSJxZQghQnFM+2/jnk3jW+Vqbob18JWgaLVB+TgdcrW+6yuyeJZk3A/lE4a5jmpQZOCsqPqLika
9fobzCiZf0/6ossxB+kIZC9lTXduwtkvfyGy98Zpa/tDI5D4ZrKZX8EUEW2zVQu5L88lOyrNMCKP
Fix3IKxPRamcet7bQ5PqvWlElnOPVm4UHyTZSetjFJMiLqKMmngPVVWQ1riUDd6OMS3lHSEzLQdm
tpR9/8qWtvpkwUD4rBo8pLF5yTVHwdbEr4mI6Wom7B+bpZ4YLDpZXLFRly3CKoUZapUQm6a4Zn2Z
Res6AFeS9iKynhyWJn4sI8bSjvcTdknxa4kakZLHSihjwA9c5Xch4TzGxiPtgrLKteSt5ZAWtB2L
EbmxdKC4rVvAmY1Q11AF1o6snx03KrqrNwnmkXC9owIgRtP7t2YunGEnPYc8KaTc6tkEq6vep0Zo
54ms2JKfTxnV/EapCG99i58V112ziJHhR2n7SHHSaW5JAIp9fQhDhLPnwfZc/zVBXA7HoCGp9ZJF
bvxespaTn3ZHWO8ZlnOZvuSuWOCwsMosL1MRzb+G0SPFZNNZsKlYbUVGFh7LYmxrRBQw1287x4a/
Yykj7042vSzIOnd2XxZiKNk9T07zHfosWn+oUl2wDLPdpFtgqL35c3YF5QbzyS69MTrNutaSXTUc
53wAwF2MXVcc0nzI6XbaofIxv9X40g4ZCB37MHvacQPVRL2+K4e5HJ+8JR3yY7M4XnLpdAexxpep
pLJgZGpTV4ZAgIK4cAmPxkob629OzsF1Mu3amHn/54u7A73f/VS6jvPPwu0L815CPKx9th0l4jHd
R017CWeNZ7Hkb1s+uJ0brHtdRLQ5KsuRZSqRBMB7SN+0/Q8TPXMs4NjEUc3aKyJx76EQRZyeCWJK
HhxRlAAVCq/+Vo/uSNRzVJrYyZt6JCzN1Pjfed8XRxKQExbBM3tRjOijRa9/yq1ZdjgzJxs23aiZ
Ldtp2pSB8ssxPJsd81+YsQZrwRTHIOmeYWwiGcZ8C+/ebvUTSX2VcY9reLVu9wzPwGwkK7cCUo0K
Eg82otd5sQ+Ts7KwrnUUzTftEDuK54o3bDC5yFnpOFiYbRzc+fEx9ynNro4k9hW3c+Vlx8FL0PAO
avCX710/1/g50d/rhpVtzvsWMr1tlZnpH6elNvz5CcrG7IhAIBHvF2NLKiAlpoO/E0ZMVjnDS5nk
RnvT9uNI+g8ZM/wEom3fQyNhK9QQqlEwIK+wyS1GxrvBVU21ppxETB2lmRO51AI2Q89p+cYjPqLp
KTcYThCsNnsJi3nsnNhEbMRpo/Dq4hp3LaGUzSKnD100GGjY8if9TVi17huCKufZdKIaX2TI8Ci3
okadBQk3KaoAlCpMipBf7Qq/oMMPm4wCzskNK8Qzz9F65HV05F6abgKDvms43Zlve4sMhlFycHch
w6gD2GMzvo4LkY8I4BoErv9ParL/j+imzn9JytlWZVT923/sHrf/458F1/pNf7FyxB82HFNhCmFS
0XgrQvSvgsv6w4J6ainp2kIAGOUrf7Fy3D9s30NW7wvXpiBzLb7EQdXH//PfDWH/4biuR42kbGiN
fPFfqbd4FHJFsf2TlWNJyxHsqPjPcqn9/g8GVczh3scWaL+CbQzGCoflkwyJAyAtD2cLi1JrYjph
9Cj/jcY+T4Sl0sWBF8FHBxkG+VXsW58KIAGqpNY8pzKnr2UHsUsNuiEG3xyIPsLVMKymozdE1dnt
ZxfHAzER3Hnu8o6F+TKbwexIyiAzY0quVYn6md4r8AYGX5Y5zns3CV/c3HfPIOFIzsmZIzTMAs5f
H+hvmrOao7t6xCrEnmcdPM0PGY6ZL5dmVLReUFnLL2ueWzwHKLpQYTVnT2KgbYZW4zLIQ6bI9a7q
B/LuKvf3QIgB+3ZGEFuO8+jM0d6cC2H99YGSiqlFKI+6zHHozQPrcrTXMsGV5y4sIhjOxRuSdZDP
zuNSnlmOOF2sz4QcA7yJCYsy6hGVYlSkbLgM75YIzuq8Lmzr2D99/QKqSIWjnd+OW1gVSyb2EF2q
c1OY8a5Hz89pK/TJGJ76VhfHhThzWZoTU/riwyyqMMh6Di5ATqy2vHsr8l5FBV7MjL5TPs24o1fV
A7oXqdZaFA0cWkRQLTYW6p3Ko7exC5eDpuzbxu0jGWN2sBQiyDLrxASjuWc620ylcQqn/qIp9g6G
O9z5PdoswUrvGHWLvGG5xFr2txKs9l1pWLsD4PF7Ti0EOoYwNspkytG3Kj8nfR4sq/Ed5qd1hqrw
PhfygQqRgAT0Vqa8VcXBDOOTXSQ410as9uTKKO7qlubxYeEpxIc0SvegRBbAa5OYXZz7ZLB+hQtM
nMjruG6ejq3UzutaaMEBmuqdZCYRjHAl66n7SZ2PjB0d9YHckPeyzugxuKcNCbnRoQGTJGyQrThR
OW1n1HF4i/LIZV5sVLeAOlmMM4wkGogZBXSkgEiHJy9m9DSr3gqG2Dx1ADWChmggim4sr52an5Ft
2Ftqo5+1yjQ32AUto9dNb7l8YKfTb6ZYfK/dmlHtAKiTecBQdvY+X04Yb+cTMD2odvV7q93PshBM
mfPmw+W8ZwQznsZqPmqOAOTRcFbGtCDkZIaqZBM95jZvXoTRFNtjtZs7jMdGe2o90vMy0mGYI04T
GkhMyW5b5FuyP7GILwAc0YM1r7wLQDxlHuarKT00owtuzSb4ZsK/iQOcTA1y+VICICR4vXa4TdcH
EbUWukjILESMIPqO3dfR6+zj2NvnsCMJZ15FRLgVUfmo+YjqP910NoDtsoGKWHruEzrB25UO41eR
cSTPgvXCVHEfdL/VbfKQRi/CxEicDEQ4WS4sfH/B451b4aV2zR/sBX72qVzenY5xb6ydm7DW0RmF
BLyLHBqdV4ffaihFmwIs1jVaWytAdcsuGVtnb2JvOg0z2MkofQXF84I0C3bOPNjb0XPu/IFOjxvx
bSfma6kXB9kWr7vyp+ymyUV4yLxqv9Y796QabwS6bWEzDiM4dN7ldftmzn2Bow0JXF5xJZrxuEVA
uKawodWohhNn45Pl14iccn66xsVR2rW7hJJiu9oD8tS5sUbtH9k+vfhzmh6gP+bsXJh42TFDZ0xK
AZ3ZlWireCda56SgsuySFIdoBEx3gVo81XV24kDO0eAC1lJVwDODTTTH0FQAQGh91F2z9g/9Osvk
FjZxazjnNC/H1OhvUsHUyGSCcGGBvnGrM2zD/MZugdXYZvfbxKKyCvddwrgdwqPqaEfG8LBrO/ul
y4lVrVV/HFEj26MdBaE7XbJM+Nt9vYBvF4nPs+Ob8pJ35p1aIiTcaertAXqK0vWO+BSvxeAjRgZO
1pQAOSGVPC82wAikCeEBvMjWxHGB5m/4lvX2Z7Qc+sRi4CisN6eKgMfa5ZOyLbUxS2c4GMxB6Dfx
r4HY9i3dk8xgb3Ne3qrW8bvwkiu84sNC5Dla4OnVM7v7Uif9aQxN3nfZfFmM9LGIcFnkiwjwa++x
xiB6jzq4Dn7fISlEiVKlzhv3lOYYmi3BT7gVG9sNDJt8oFDAEzYHzuJEN6tjlOeiRHbHoEEKXIBR
tfzIxa+h+ly0/82OGnPra3YBS9+fhnx8SvylIqnm0UwTAKfYWp2mIlCRzO3EKDZmbX+CIps3tmXO
WzB6yTkvO2RdK02BuWWFTYQ9c7l1fPEN5cCbVCOHhV7Ti+sdgcUsmUMS0zSaLaTEnmTnnCBg4g5Y
2AY91Wq6dxEG0k+dUmZ/YsGf5fSmgRT7jn+Z7Uda+vvUANrvE2fEuHRf5KtTaF2aI9BGPzwf3VF+
Tig7RmG8WpmAOz0gxeGhIHN/9fGNnwQdb2RXNGI1XFaZnuDBuAdoxMwtBe4MhqCrwBHpof6QWq6R
0+YR1US4zdp7M2m97eD65c6rh/lsjY9zY3UXtg0JTB9UhyE3UIuM7Wt4tqAeAt8SnwV++4A6Co6J
VzhHO6bXSesP9rUdaMkvYwPzUrKftvVMliiCbhqCqerQpw+f8OV+pD30kgakcnDRkQXizzabHaF3
gSDzgzdQ/2hUEIBSmj2yqsW7DuuaUggbL0c+Dod2z8RhtzTFD22EiL+YuIvCCexhuNFDE24tapug
8+gPII6M9Pb1rVjqEHFR9Tbg9IZ12xxlnlV7UoDvbD31GMx9OKNVv+4W1d4yHN7IjpEChsBz3ae8
95nY31r1CgYsy+e5x6cZ2X6OLAeKUWk8p3kBgCqszD2NzgpxK+OdbWxDs85BhwheTh+B6tDNGHlL
/ZskNVINNSHFlvuAOWRGB0l2qI/PfdskzsHUreBaBzbwdZWtZzyejzhAcbxYzh1azZ1Zs+HBGvNI
pVmdALB96pYBR0hGdzgjJa3YP1cVt+EkxRtA/47e0pe/EXFiO4THsKkLgfwJgXoTVQJ9M6mdvNnQ
fcMYWlDQI4aiDrGfYY2U58a6awprvLjthMeVQ50u0MAkHFnRDrUJTpBE/colykKUisexrK6pUT5z
vWN6zK2DFS7vQx6N+5TJSs8Ixx5RbmB2wL4KH8VkE9oN/Dx6ZoJGiCAB0V1/7yVi3Nnu5MIesyvA
hf5bhiAmhn6Lq8Y/zZ2otywXFPazndCsyM0CPkJTrQRp55tw3SNHEaJFdQl97reLtUvTPjkDU2f4
H2nC2OXJM5JTF59jXrEj6Ij04uU/wAvG7Ag3TTjgRR3V+9gorq98Nc1G9XaZO/DJa4y34xGBiLLy
HQ9AsUWeitpEQGDTaWcGypY7/CPeBRsfxRqdb9sQkuSH7nBkCoc1llBCY4Q2R0gt+sZPu2RaKxaN
zrBhxkSsWe0/G6jLwhLEjphQ8QvjIXUhfiF1wl/bl1tbDnvEsSTjGTZxgNRR5fwOaFoFlTH+amcg
JywfEAZvu8RqEGvNMzq2ITx7JDQiynNdtitgtVoHk0iP+AqnTukYFjjMIGrbC2r3H6tIdVnokEbK
zq1PlO4upxq00/KEmh1HgQH5GAt4BGPBS0ntaT+5kicefYMPMgN+k073JglPdEvTsBcDi0LtfQ/9
PED50O/Z25ADDtEJNXs/6OHdM/GWZq5zbcDn3LC5PMQeBmcGbSZFZg0tASlgkpVERkakBspsSvd+
HyZ76X7zxuHSGw9Z8yJGa2CViZI3tYa9NfpMnCCoj9rN9yPY9cTOzEuSTjdFVLpHnEfseEEvbFXW
PXYQV/BCTSyuwfX4IE+ravgx9BbuG2WKl9C8ahapyIoy7xavOqLKxar3BilsABRam61fKI4NzGB8
d0Zy7rL6xMASDJsMw2vOqmzvNWQv2jDHcCNUvDvSm1X7wNxenpI+fmd2I+6w3IpN3DO/speuOMF6
MSiiseE2RYqOREM/n9sBgpEHuikps08tcbWDOzNEOv3oVfoe8yLuteo8GI3YPMvUeIuFdh+ivgAJ
ewyFLWB9KjqGKUSUWMNjjYq+P/AepwMj9LVR5q3jot+lx+geFabYAnVhOoD8t7UTNEVxkSW8qM6I
BRKCpLiTRhxftKGe8foS9dkOP5GqtHeDzq+l5/8CE9Pc2upAJh+2xkT/ig3xqbJWsfyWZN55gz4g
Mwcf2Urq0mj1uWhOndL85Tg1kzw3MhATgcop2hLAEoVbMWj4CTnOJDd9Gssfw6J5iarlljN99SCQ
keVPacV9u8jORYJGAlx82CsZuLXn3QgWdBjMJ9RBdl0BuFh/8+uDvX42j0o3u8xPnBsTYuL/+tqf
39XNo3dTxZm80UsD3Xwk4JvRP8Cpr9/8+vLf3wNtX1088xnvLGirrz9R+26j9nHjUB7kDVnif3/z
n/9w6yGJmlAa/vknv/6ySVh8f8K+Cj28Lv78Mf5+xF+f/fkXNYIBQSjVn3/E/Pp3v77818P32YnD
+bODvx/p3w/8z4dJLh2eFILB/nw8X1/+87u9VOOMG0W9//or/34uvn7pGUwkmw5PhiIg9qk3PtIo
Zh2zdG92I9+hUM+3Dl8H5cHtW1h+ckYbc40BNE4Cs4dlhP6tysiHTE3UmsRYb5M6N58lMMEgcsjo
bQwvPTK3xAur4rup9B6Goc2/y4pgh+VlYZh7F6u8vO3pgip0BA/FYH4D3U7AR4TseDQbUCrrh9CB
VxxN6g7lrnqwdehf2SKevr5mDOh3KSQazkKf1l85fSC9Hg4Na93HsX50HYhaY/tdqVVY5VbqKerM
bzrLf4x+XB9tnbovYUmo7+Ijpfj65YxSONXc9VoTTmodGe2zzlKIP/MZ+hGdZKqL1whM5aHzSOo1
QlHshpAmKjJScSlhhuA0t5fHMb+tOZ0ehrGiuG0W6xDFk/2QArfq7GoOmrFw0PvQTytV3VFGXJy+
8+/txGt32nHUMck689VFHrTpK1/f2D04s9ADMOVUzndDtw1L9cHY49wWr1kml20GsPhseluTif2b
Z+pDmXtnq5bqzjdYSDDUA4ZYsU+YyHWwHZ4RknUxx1tohx3fq+4na1iuplEMTFvAQtRd8jpk4AvM
ePk9luZDV6KCdtjEXKWRP6TTaP0m1Q3b1hgF2hbGafG8dxqrTVxX4nsyiShA4GCch3Q0zgyEfpuK
CXQnp+YT49GdqjHxKT3JPU81ntp6ttYCJCZaYMg+UbtXlUo+iqoLkIH4JK5S6ZigTk9o9I3DMgnx
4EXc3rzaGU+llAKEnXmrk1T/8lDr26b1zaezO9YCKiiJ8zNsTyrBZvYfys6psb5g/+8dG+3Y4ug3
npXdzFrrm2ha8J+KvzSHavs6Id6MTdU8hFECt08lSJCZt2CQDcqpvMnILb0rjJi40h5Rnait6snO
kLzJCl1M5SQ/xsJ4rvskO8YsTWgrqVahWj2wvTtVUKlQjZXhbpG2fal9po7F4A4gYiYLAJ/znvmY
h0orcQBIJj+zBcZfQXonFioKCQDMawVo5BIIqolfVQ6Nt0Noj9AmHQnWXj8sSoKU4bVo+3zZubHB
s5yrCgaUNwWdmCgq3LpEvgTtYGKXhCkmf09522EkypaLVcn58vWZSgmUwo1Iri9nfebwc8cEThcu
0wxT2vGtQPd+aw76DKKIMQJPjuk+NZBxrpiYIOChFnFxJBEqhDZI09B1vdntXM6NBorHQ6/E+DB5
+Cu6HpTZwlUVr2udeaBSjxEd3RDE/EaQhnNBudTiURC3fRtLbvf4iJcZj+fSdfsu8+EpzdV1rN3o
SXhde7IjB85pMn8OZI1cJq+JH+0WWTpwphR6QTHetGNz304dwzyNwNVAZEU2hB90E/rA0Umr47xo
+95i6r3LZ6r91FEJOblYTbjm7fvRkWrr+0S02xXSun4sbxd3pt9Os6K8Ja4jsAuGtEOZWkHr+RgO
+7C+oe3FiW25b9biTOekRs4Ey4Cgurmoz5Mh9JFo2jdtACEw5j4+1+GgnvJRA/clgo6yoAzBrDFm
k7EbZGZr7YyJ3s7oerVvrW6+VvEbWJ7kYsRlemkb6DYyojnMo/TbEDX4V1ap9jKTO5uyCdYlfyBD
wLrJbIyRlgLp5zOAvZTSLw6TtTySI2+cjfXD12fxiOlNNPYQ9LU0zqX5E8UDbWLuV4eGAdt1KFBK
cXOocTtotlOx4R0Efa3JHJTrL6MNtcX9sJhbz2YQr2ZlnafwQ44kQIpYpdcwsz9d+Kbb3M/ne1lj
5mUMWfZp84j40tkK00NOhXQAHoezISc3PnY9sblpOU235ox11U6Ll7ybf/vVD9V04pqzanSnJQ5w
7f2kuxvBPruoTQed7lJANjcDEpUbePKgGcTyENfeck7XD4XteQydwnSjmeRarSfxROj88sVyBMwW
nXn9Ni3kihWSi6ov1h/sO6fr+onZCmctlA/50HQ3tv2DhfB45WrEximLW0lhFWBNBmmzuO41fR86
1z/XqtPQH8uPoSuPqvE+/b4+GRFiaKVw3CXkhsg6ie9Ds5qYdgxqE2OsGdPkrrV5qrIX4cbxTha8
mWMSEI2QI7m7VlJDumz0i5Fn9Clu8WymFatYyeDGdJtvSwoBi/5mltbn4nJhjRrhOmTHDfMp95hC
n2gafa0NfcLEtRlc9ZAQZlDZ0CCKkRl0hHO6SZOfhZ+9FBUT81ANF9KTQi2+5WSG9BvPAnCIZO5O
MbWnrfhPos6juXEkDaK/CBFwBXOl96REiWLrguiWgbcFoAD8+n2Yy14mZmdmu1skUCa/zJfRxqrE
nlmrQRUxfQUeAxI55ns3b3aw2u9UA+Oc+BWuXDgJYQemk2k/3LJ0ug3oyIRkrZ6rrRtDbWgq6HGJ
D4wdwECQquf8u6dBunJK6hYTYE1aFi0ppOOGHF/a0b9JFxefliL7uJ1gISHwztq2EraD2uN6Bz3R
bz43GpQntmcnUOtmspOlL4+WET8pP2D/6EmOdexMeuuYR6MP9qYIGK8Q1s5GfcY24Kg0qnDfTsNV
gPRzkvqTa8IdohrlBR1EYeYOC20Qe5PYNomEem9CTqDrh88JNGQznym5kAeMctD5s754cZ1iraMs
XwK3O5bzrhvaGFpLYT/QFptlWL85nXFCDe5OAb1DMrZsjqX2jypA0oUZIAnd57oSMrBY1EONWinw
X1SgRcv8ntOxsEwN8zeW6jA0GotzsdcnLMXxkDyEHebLN8dw/GtfM0M36m3gDOPrKIqzlTTco4Fa
jR7qU+1ATyeBQyPWOctefM1aDykxK2lqgOpzRX51KD98PXbWNM7AzQzzF+wqCgcxNSwoI6zKRIKi
6cixGvTiWFgr2KlaaA2nvqzHE1Yjk5PTpwOGTHUYqHw1NK9Z2uxCgjX4bEWy1Zzi2op2P/FLNTPT
woCmB8066MAV4UHOGOdZrEaSrm9oH5zgUty0g/5Vs0WbLD8nfLsn/rQUG3v8qRQH864pNgwkUZhK
4eBLSbcam7KwpuGt6Lcdf5xDDRulKcQD3hZ+2AilAavniwdVYhg+bKwSOzLj6OSh/a9u7fvIRU6L
1mHuOHvF9WwljN5YppXCW+IiavJeFaRwXEboXQCnlsNE/lpZKsf3Up0qJ0Wt8Xq1SBn6LrijT0V1
Mko3A10RIJL1+h/sW3fd66K1W9E/UmOQ3gf8euDkGYjGnB0Qzg4NqLmPRFD7Mcx3TS2215OVFx+R
AHxjwhA85B6gC1jhmP8B2Az8d6t0yLNFNuTGqiaxvWRBgmeR1l9aikudR4cwUWD/MNbzsRFr2c5E
0nqddOtXi9mlYh3hSiPo0FfmsTL9mIEZGRSdM+WxxfW0MJk+7Zy6OhqxArCXmuGmd3sF9YxLf5ZM
LZH3Rl1Yd6czZiIHv1kE3SWd4q1QFJCI5uwFGc+RYcAhAQG1UFWODV7KgUuaoa/YMjwFoy71oQSy
Wx5lbryWFB+FIx/knyxQ33ZsC+AZLt16zR9Hoag2nQmOx27aVUuRRhvSVmKKrmKoQRmHiOGbhZlp
Mr2q602PR8wlDE6YGe4rGTDDqPdU5gbgHayHnSfhARAK3LkIC54/bfwQjw7GZ95ji1myHBmeelrV
EsWs0ULcrD+0ttkwvfJ4giwfSk7WxtdQNbhf8ffB943iXTVLnKzajCLJtLrNqk147bz6ZnANh94O
scObLHxGCe0wuaaJNccX0pcZORVpLp2alyphE4MnMRDzmpLvlphTpnnmNa1HG8aA+NWd5G9LvhM/
ETnPnk+yrqo32xvPBuQwKXwAZfkJgCESYJkgggWEX+ruHDp9smmy4tWFjUXxBFm1Mo7vPBQMzUQK
Sj2Jv8rIfGjZdWrqCyDKZMGwylvTbhYty2kA8m5hcitigXd88M+BUXwHk/XHR4QgUfxE0AY3GzPa
bVxVbtqa1jMMwc2h5VRCVMHbm7nKTiMP/LLWe/pLtSjF/q/5e6LT3GizktwjM9EDXr29EoJQRVHd
y759TdAWp8ErDmAQ/+YNwBx7DNe62R8Hvbsp5TVYgVqUXgrSAHDDORDAj3IJoC2apnrh9JG/zCrZ
sLFy0E4N/6VMLdAihA6BVTBTsYvvibgy+zJlqSqOVo5X0W0jtVutp/qSehPayO2H1tb/lAtb2jEY
TRoStzS8bcZOUBvhNay81v6KxLgQkQTbWaaHROv5w3CwljOsJsVSJ/fDwJptxkCSu8SnFTHv7lZh
wKop4vxkTbG2wfNVjewauUmmf2S04Fop94BRbLhU4oH347+hpW/TbtxaZrTv3FBjxaETzfbKP1Qe
N6sUF8VCH0mWYZFcQPVKNiiJnKWi3yCmRm/kXIiEylAsJmRD44zdvKMuziE/nc22zMc1w9v0oqiL
vzTz37GqaStbCh24QBqR6p3/oeebPO30GgL34j/87y///Qszg2tI0h6XUjYFRwU+hRBEUi+GxOfk
mPh3rDDdrigKshgZMxuG77o//hVpkq5NtGH6HNPNEAD00Mb+n6WZkoM2RNVc3vhG7SOFL4U/WKu2
QfHFRvjhj8c+Hf6Dju6cItBXIsbQkKt/Zi7G5UDYaOGXCPmdLcqVDo8FD1u+dKIu2/YD8TYnclBt
c3bYIAAxjLPKCkN+U1V/cQOZEUqkUII4JGgjmojIpnjECf7apAjDLVdEaDAYIGX+qXGaBMI9AkVO
87mZkPbNqmyIOkUsI51jndJK1y9eDUTGiN+TCPp31nB90KBsWfFgbxPaFHadlM1rZejwsX22yYoT
EYbI6JogS5Nl8H5Ukz8B7E6vrWefqyn2V7q0/qiQEzu2WrDNk0Hmz7rbdLks/ARcpBxpjCdI5nUZ
VzqcOV0pr6xNG4bgwZF2JSKMPt2UZrJRFdREXME3w/lO4YFu7IpZNTPrIyzxme5hcqCzRo52XXRM
qvwrZxTG9fQmTflQjUcfYVCMtIDE3zPxuo+Ld8KVz0Hn0F43WXRoLZoKaYJMa25yyeDdMBl/2lKu
K8fY2EGLNo6VQiLyG6TbceaV5TNiSBVVA0h7H/qU5lFl+YTDdIVA8ZtbKKwB0Szh8DKWqX3X7rGk
1TCJJFSt3oT5UMq7ihmUFCC0QB5+pgnoNrZLjltWu57q8ZMRBIqM+AHS+CoN91RV1nfOxIXJAKnk
uk/2yo4uQFDAy9CeDI1TLvo6fo+AELHKxJvaL18cNT5GG3qzmn5kN9IG5oJ8TL4jikTmjmGXUA55
jXjrwr1kBUBW8DkWoJ+0hv4APV5i1HbChYzULtWCV+IbPwnv3AoCy5djhGIF35khClhXx27YvE3q
C5xTIri4VnZ+SRP/L0S5f7JlkYVBOlDvqDaASlsMEANQWNcsN0WzLltnOlHIno0/jWcy+aRVnbAk
5pgxI84nvrkpDquwqWh3nXCeqnCfqcHcVPMvydd3Reh5xr3J7N9kTiQc4CIZ9yvoc/Wq9X5rbgtM
WNADHH6aEVghMkk4rRyT45VO/nDpyBSG4giUCsviKQ6a/HXkFFuJjBbLHEcuWbtVYBuEcAPnoxqx
CIW07ew06sgYMxvXLEeqV4n77uQ1tSgsQOYh1hWs7K7SHvGY/Cn90f0ZJYb92SgU5el4jSWeaR05
/2oo3dvT74Eq0ekxJpocdlXEMUOEEXi22dKMJnPTynL6rlr3Jein4sPDqL022RTB+ZXWos5SefKN
JEA3drs328U1R7FAq4z2bbRDwNyW40IbA3htRBMwH6lTALNyRzv/dq2sJLGFGSJkhSmMxFpr0PmP
PTUdzPnF37zyZjyTHM7MUo/CFcAuh+aOrar8SIxMrnl721M7RuLk47JpFCbahqzqEXoXXx0TXica
rW9XcVrVRZbcw+yQeOmstGDBaW3vxXMZUSu1hzzQfMs++LYnR7xFUkMqaULKwWyvu9WKL4vkX/XN
rdPWhw8GEi/S44hXptJ4jAFMtlTPuccYdri25jBTOUb2RthdDLVaGEs5lP0GYmy0on3J6vJ/BI/n
pomkuwwgu3bNyBRF9Pn01Azu/HMh3JXpi7MePOnithhmWhhAKuNYa011UVbV7fopkhuN8cGnR3Iw
7NLkSY0HSFALeVMzp2PXJDVlJ3jhkhDMv8usrxnoVxoibiEjIWJU9O4Q1ok8NHW8M/T0RWspXAk6
3Iy19neSyT6eLpzojq0vkoMJGKe0W7XFE0SbaN+cixoJADloUXtQ3IeGtjB8kTRbefPtEh5cx12/
oMthFOGmpaC17SkScrP6ZqK34Wimmy8kKbA205jnNTbfUhISIyUCR6Pyjj7BgIMGgiog97r1cvnW
GskW2Diczzxek5W0cCSW28EBNRXX1U63rEPmhJjFgrdhJHs2uL1/9mQ+cPs0v0rDoH2uMN86ojQc
MBXzSCvUTkNCIVylT9jwOEWefKzma2n71L6RxcAZtS2wwl1rkuSFdPe9Lm69M/0YoXmYhurvNFEZ
X392vQ0QCTtBh2kmk9jKkZvI6KD0+H20IWDBT+3b997CASHQ9ddy7uXoUFJhRcMvyDlfLgxXEgAd
rCciqo+vrFVucsSJWi1UERqrtOAAok2UX7WFd/vvL14L/knWTM+7sjrajV2/TAYjBrpyvLhXeEqZ
pU22ucVmOB4CckNZTZqZrp51Fg/1xbHeVGbru0Ykl7JnmAwimm2oqNDAp79Ud0XHZgSf7eaUexWD
+JA0tZ18Gx+PH5+DmXPnJjRVhGZjvBhB9SdBxVZ88ysdjPFCSXs6jd0qaJxqYzOEhNpcA1Fto++x
/QNZtVkbjCeXr6S/a87k2qMLDeNcZjdroMXCoTKD6PgiIkm472P1rk8Zh5y0oPu5jsW6id2RxinV
nEtnIKsj3SO+w5XBlXM1ZzXXaWEFa99sSCIovBql8NwN3oFmRfYY4EC4igp/1U0O+ht2jYKA+m4e
u3SE1DMOpNtoMOSB0l89z0gokkngf0Pi6wlRVgYJHu1CjOx7DOrxTnICHBtT3hXoljVQAbpcsY29
+WN34jzNSN4QE8KOJRV2tHhfRVMMfyQQrJbDWih1p1CiXHvs+qnWjSvSGM2ecoudZ+TvWMA+XAMC
YpSQsyoYonWPUJFPCh0Hk7ALMaQlvtrZ9bhLKHFZTYXG0oZHpeQa0I0Mv4eJpdZgpbvGQzEHEtQ1
yuw3Wj02vcS814Q6oz2wA7bVHSxHXk0wpIe82tbt7B7xT7U39Nu3HlPIspGCTwDLRyrfgsJ6JjRN
nLoGSA3EFn9Jfmmt1MgVillBmXPFQHznnoFbjulxuzU7jnFBS3IfotTKpJWTv1v5UfmN5596ZVc7
5mPHB532giDTsCM3gTsL+Ak3OurNIpSjg21i0DAtAXSVCLCntiGLyoJm0HPROTeVWpuuaYbdFOEA
RTtdGoEyD7JNf0iNEFYfKrVWHOaK3IW5jO1jJRjunf//FyBhwSa3kVAajbWBXMa0CdsgvDoGrQN5
4RwdY/pKACHgTVSUoKTWop/UHcBYsUwHyNkMk4bcBX2GDTArsGLUFeD3Rof+VZL7XirpHsYggd1f
wS9UBQ5LW/0J0ISWyufI5qYOq34eHPEszkVMYk9ftMH1lc8+YdBnDfy2hSy9nTtAHSonhvNl/JrE
BNw8wHJ9TybDCZIXPckZGUJXoYqkubqin0dKPGJd7OzM5J9jZPtK0tNVzHyOwItWDRku2zfORCno
k4l4DwLMqk3dR1tSNNpqbGvIwbDFdn0tsSigrDYtER5RgtNIaLEs/HuCJLfJAZEBxIRagOSul611
1IOH8nTj7ExEtZ2ew179OosBEuGeOnqxEVkJ7TUqnzWnneWg4zeZcPJGTvfHDkJn5df5yhuh+mDV
DLFJZ8tQLzqkpCfNleKQM2dz/RlTwZD/PKhgH6NnLEYOImQiSYqlGAHjmBSNsDFYKaNehBNEAi/A
VqW12EEIre3t2PVOmpv+wzX2DdTUp9dvpETAbm4cY+q16FxtQezPJFK8IE3EuAH3nFYUZ07uNU/h
S9J758jPORSmwYPUAyDKsX6A6y+ucfSTMuqMIPcxF3f9M3rav0rE1j2X8QlUIiMKI6QNMtRPfohQ
DRYESEb7U+cR8XbVwE/gjNoNFoUCDb5ZinQ+ZvzjovL/QALOMIUVJYtM+gqWRy65t9JMkhpAH9mE
tKFZTyYHTVFwzc25kIZRTNMVGF9bwN4pkMnQofI9MJ13wqLPVCCeAA9pNdEsmkFohypGpRE7IxD3
3G3fGSV9Z5Ed7yykH0wjtBb2BsKnLJmsyJeqT/ccDmiK8YxbFrbHKJqyBQFAgAAxJIaSAHcCOGHp
Yl9BDa2x3GrEGAfjGad9zRSCi5bCUl6Z1Xs9Aywb1xyWleXDQsmH6+Bk+E9CZjIDidr5zLcbem64
BqUn7Co0TiZgSkKs4UMWp3hBBwBtvrfTEkozk0bsfVqG8JZwValh7PVWEMH/J4DR2CAwEozrIXbw
IXplV7BWVWZ8+rgB3dqDQxXrqz4xX5QPsS+O7RXn4de0HpqVZlb7yqqnxVc1VkepB5Ahubhib9/C
z0E/F85FNOwHGD0Zejk+jpK43aK6/2Wnwsno1L+DSQtRM8wdnDkPbRi/cpzbYuy6c819uLG1zry6
WqIIMSkvzkPoICMAGAJvTwrXy/OtNHxr8W5jkcQh8cNBeD2JF7IIuJ9Q+pcMWhyuoRyjsukQaxaX
n1zu8rlmymZqjFOzon7Ew1TFMPsRNOLhqrh/hSbFToMGNfzynOrgXpmJYsSxmUALblZkw3qnfdCZ
NqwjfV4AQohtjZKX0Mj/GQMa6DCwWuZWfSwL7K25yZ/ItOKXurF/DQbwywplFQM/m4IJx1BxnqI3
BFN9XTxt5bFq2GUFSH5KMKmBtyTNy7GgF2rJSZUyXGeTV7QH4IRzGoD0UVx5mymYwPeM1g3oeIWT
3uacT4SYJWVBzIiGxon0gdKKS+hQv0jh0l3QAgUWhgoxN6egJZ5xq17ZLASNXgCjrQ651dp5lbpp
QDcWWVw8EruYzSvpOqF0D9bXtAftxPeQ+GcOLli4Cxwr4asWtHR9qUJyHIC+2Wa5xHfqfUjbvJVw
m5aGlsTLplz1XsCoBtwQ2lWyDuahjAnDlMYP4m7sExnf0NItaFGNRmzwbAFL0EPBAmN2xOO8C9JZ
eov5FcPIeYxwedZRHTqQsE3WLIEDerQwGLitcwVhedETDI6eQ1USCXj2F9femuEuAU608qrmTN3s
IQ9bLtoAhJcFuvHC8sLPIFB4spv60MD3c3pYtQYsu0XpEUNNs4usWWMh0xfc5cK90PQ/IHm+Mva5
leYam0Y2oLJ5MQNfR+qv8w+3Z02LBRUzHezKtn/WhttTOK523ZsZoJnB4TzU4/j876ejaxRAVAzN
uXFBYRXyPLHPLtIWiao1Vh6aJsW+2BT1dkOmxNloqH+0PFPuq41fhaNjQG0OJdrTyVeA4baFdrca
+oItyWrox+3BFbD6UQpJvjIhXDZJfKbqpT+3qjeXxXRulIZJyYIAXSjGwTamRBSn17BJX1kt+aLh
gICEFLs5d0D9LWmqnDGCJJe0rDOXGU0+fQW2y/mtTz65YLQcnIaXSlrphuJlf3ELjQydSiuodCgf
g9Xt4543BqP8jttQRHJIhMusMV8xAPzVcZ9NTPnkaJ9ViycJ1iaUGzBP/rQqA3JsiUOaujK1Y9kP
W/qgaWMlsXG15zO/OdGqeWWWTjk10o6ZJSsKK56DT9vBwG/VSPOKm5kMgGa4zDHMHQVqR99ATazt
6TYySlvbNEoUFcUt3gH6uk/pFJZb68k/znG/BM4m1ps9V8yvaFWg7G88LJ5AVhj0SFwoS8uB4sXI
hLQsTjAtfvRW4m9C6oQWJjGhRWW8EIjNITB/xQQIMOjCTVXqBOd3r3q67AHQYIC4a24ZLLM4qPly
mDhMurGu8uY+antrBCithcMdLqDahBCJBWcFO5nushw4+aOAT5Gl7cLc+rbtCZjIjBouolNSooea
0FAsSc1WFNnX3G8fZP9ubYM7zCg7CWaOJHYMO3r+/kFJgOjCLgYA9moO9D53I0jE8ZLU0MmzoDp0
8Yw/B+1NpvAt41qC/ewNnNOPIF6MI9PcNH21nawaml6L8YMmJBuOleHzD+rOOIocuWhgMElmuMHA
npbHhkv1rsn0qxqNHYIBIQvf++IqulSTCXLMW3NGe8ANePQGyyiEnIg15gAZ4kinDotDaYLbCRLq
5oWx6dBJF6Rp0BxZ5QPWZaQT85To/V4KVopI135wrTvb1oH/1n5FhJvlgHkeBpjR6vkq4fQ055Mu
6sZYpN3hAcNkZIi1zaTYUN4jwNVMQyFmIF6ovZ1Pl7RMX3V/7jszGA3kxMg21c7xo++QB53rDR0O
vn637NHBPouUGEoFTS/4CUx2G0O3eKcdfx/ytuIn9rIlEM65BQ7vmUc1Y+z021hQxSt4staer+8k
IhszcMn1BJPdgE2qcGBLR9W5j82Ln2njzvvJOtg5/30AIreuUQCikjvO1rewNoT9sHdD3p8osXZG
QZ86axfkaY9RSnLDwE8U04/2aLhEW2C7kYyBCmZQiNbE5k1BiV94HXUFpC1WSVOe3Gce9k+9VuVh
ais+2ro6YTi5+AyxFn5Puo1tcGvZlb3rczltMfnLiI9l8smAjHOJJiH4g8vxYFtV+WnMh4NRcCRh
6gzyqPNxuTmsDAoOYGHmBp9iy4g+tV9klQxrI0vveUJXNyGDbTE7I1xIg2A7FcYCDOtjW3ylQfeU
Dutq2pIcooVn2akZg93mF9wPEoJP+qdP1V8FlXRfoa3qmf+3zNQLmy1N37NsZPCEoCZ8pB4CcOzQ
y2rZ98RuOjqhrXtgPFULZVM2w9XXNUoyXQiEIvcPNlkNwmfcKMwW1/6Y8OklY0KZl9EEQCvkK2JN
AHVjeuYgDHZpzLbpsc8y+aQ4tNW/NJJqC9oMfjmQfHGpQwcbDkmpaFKd+4nHderOpGACvOs20wjc
08G7tNqx3U3KYNRQwZSkijq82jiN6gQjJcD4lBvjKdR+aTCDUBnittTc3D4mJke3yrX200yJnSov
Jf8zMO/wuqPqzK0xxcYpqr0Dldk1esWybEtxdhr9fcIxQmIDmv00+bs6gc5RCFywrv8lYPEuHGv8
HRP3yy+azyxWRJXN/lzqCSs8yhv09BkmRUEVfZw+4u2iNmgu7oe/rW8nKxlrlPQKklJC4pi2hjuB
ef7rjmc4OOYlu3w7IdXQ+nSndYJVrJxHTLhiquTVrcJ3MVaHMeSgHdZ/SoP1UdQkK72h2IPqvVHI
+jZ09jbklMOAsbvPPffUGqcraXRPdl4u3w6Es/wa+N6rY4f/pCzg62JKsLVdbcQnTKJ/XTZ/mfND
aFr2nrjjE86cXCbDF3U1cIIXkeJVJ+vzk3MmRCG8etzLZ4T5toq64yBqqsbEC87EXV+W4Hr5JDzJ
h4tsa9s9w9uzOW5Dwbfp9wVHp22awz11u+RP1egfhDkhQKIekE2w/fCbAtJlGM+7M+KMsW4qfl67
Ct4godCAHYiN0/DuOV+p2z3TOjhrZrlzeEdh0MqjpJSFnI72Eg3+l4fDHzMzRhknJJg5xd9JMt5A
M2RxyORSH+gOs+h4jhjptSkItWlJW+nD7rKfydXX1K1EDJKmm5swqHIzOoBJiIpiOI16veVE9+rq
aknNPWwuzlQhGKxVYpAyaEkzjxPrGxfKmggT3T5kukR/S7iv2QEsdvxOmwCfq2flO7LVa1OD5YwZ
hG4UWrtb39l3vXYOQGtjpIAEkvOVoTDOi7CX/pN0JS7gxzBrXKGaMm4kTh/xWJFnz+hL560LKu/H
DarXsTKwUxewnjHWlALxwW8/mdKcbMpeGIPdO66wqYnKnKTUR9jtk2JsjsqTC1BfhOtR9/56abFq
DFZ1BpkREEfy244vv6qNlOHrlB8dVz/jcAGhvUOofHYglXNtYmzA29pyJiZdTAVhJQ9Wy+uBILUq
LU1bTE7HwCDU18Kj3gKw/fuQc5ppMGsCSjvYn6Onf4KmI4PH4mCveNYOQoTfoSr3tF2tnNA7i47m
Hsoqj5YtP7HLEG7hyGe4esDNuWKhbjASVdXSDfRTbWe3hNFSHYoHDtw7pIBd7OoUqZj1FsvThp6u
98nOr1ntcs0gQiJsfh1rTK7uhNvIDJFIWvM5Uq7Idjyt8+YzH3k9erT2pdu33+1wrUL3pwcHsNED
DvFckpdNNn2MLNEUkvTPxkzfB8c+plrxjATPe5SuK2AiC4oZOemz2amu3IdxecgyMCMNqqjWHjXx
HMhKtyLfS0Ii9JV4MQ6SLJ+dMtqXnjMhlACB3SzMVrVTXduITX0s2LWCjOCwf556ypFb3T/wdMES
omy2PzK8JbQdEKYZaEunctqgpYv0DOB/6+72yXXK8s82DxwkQUFZg/fFfljHIa8J+wyL1k+ReU8Y
LnMhvLUdepzXKKsAW9ZRr05Gov01fTq2gjr+54uZGCx6zv71AWb1Ko2nj3xKaKqyfbCTQH6H1H9Y
U7GtaQ2vuoCkQ+C/QOJ/D83iA1acg9E9Qh0rfiMhj0zLcJsymyeujVOGBWknK/lH5A0HOE5DdZXP
+Rqsir6ijaxnZHus9fGmYW8lZ/GoTRZdyHjVNp/GR8SyYIzUm/rBCepevbS77o5x4RClAwKFnp1b
+RjifO95UCrqwb1yMz5bVIktS3+4B53xwCAcLGq9eNTlhnA9vuWx3I6yIunkU3oT7FKo0MskrncZ
vVYrZG/29OmjHeM18fdnDc0wDoMWJU7dZFpeVUsoK7sUluDYHQZfutHf6iL4bFLIAg7fkFb7D4/+
W7trn2YU3S0f+s68WzTJmxpxXthjDoTV+UnUN61PlwGYlCXSbzsL/CXoUsLilBiEg5yjXw9u3uwn
kPPdDBmFhiVOgamv/3a2nsKOAJ7gR+QOPevRKcIxA4VAOwzPZ5cHSWtJ1GrpcANR/1Kp0sKwspka
jz17yN89hza+yJv7ZYRBUoCFzoFlq1n+C/a6VyHnUplWHTEXYI0prcdEyozkcrrhIfrva9Kqgvu4
zhdWRhj0WdboZXAehKZ/hM7moHGO7vz+pSghnrXZxUyy36hBRXuT3vQLRxPevxru7S8uOuMQRepu
yXdonW9UdbCVxs0t8P86Ixu6nseI3R6p9Wrn6gxMuj6nzxrrrImAvJxXNfrEY3SA+SWyi+gyDi7E
4GmdRazD5jIGCDwTEfYMLlnUt+2shrRUNu5LRBYdOJhOgLDoNg2sSqic3odpaYcyplLR4MsH5Jph
w2OpBQpyT8zQIPJXfKSR3EqifPj5lyKo+HNKl3tUvW99xtp85jTOMY2Ot+Acv21iP3hqZbfmKVjH
aG4mQrVdkvjeMIfL0as1GuGG25BgjTJjvv8MCqpjpa8yKg5ZTUhDjZy6c/wtvm+9a9TCWl24SOsU
awcXzpwuYxYeKkWDf7kxYM0z+XR95p2Te+fx2qb6wIgisS+lbd2zkLduqtDEAKg5bYTtwwIe2Z3G
WG5DD6yr0eefVZ78ow7tzXe9Rw0AYWm/y4hXpMyGA3i0YIOXkbkbOe884qhjTGBsS1d7C7EfRUNO
qzOvX1fnG17WJZoHUIWJ7r3RZfVkdJfp7x3Hq23jxq8N12CFvWe2LTJDxwtoVrSgmfwRkyT+zGkR
U0kGP9NwX4U53bPcfY/994J6LHgq5rODsLFNeuMQd/nNdMvPFnroxoinc2A6jEVgMYlSsg1OwRoT
7wVh/6WO43/A8S4af/ay5wtqOQAVnNqWUY7fsa3YFhoI9S23xmBsj2YfzifVgRPQvWCEfk4E37TW
z3Vh5o4yqnU7iK9Kd9VySPC6otYCJw9pXScHiGuJaoAq9e8g7PkMHOyxTlteyd0xv2jxTWsY701r
L1nIwpALBrEDeKDjKZLDDxDlExUZX1WdXFNp/Uhi706dHjEDJ7gUOcDWpMg1bB0hTJgokTOsz39n
JgM7zZqvGIFsz/yQ56TTfQy14XmZlO2LBV8MU1aPKblhf80paNUJAFgt0+uEHDz6Jl9hrrcXG7yV
z2nJSqgxn597XScKbQ49ssiE2MxBgCZb650iaHuRKsPdFDYGnlyKve2WNdWgqNE5jO/QH/NjAueL
n4Vx49jFG92I/kpHlnvTSe9BYf+OpjI3/QwWo10sXPN/wcOTaidVZd9O9InSMosiww++hrgdnyG4
fdHqd6bhd4WHeqTmYSHr5mz2b8w+mLt7KS14OVXRIGl/gwT3S5ChGw9n3SoIn/I1Un2Ld2CGXHNQ
4WISPPssUweBgGNMBKfzdu/CDVh13VzYN1o/zoQk7DjtfqyS5cT3mtHoZXHHXqCOpquBaZWu0oub
lQGZNlDWBC53tgx0nIDNrx1Tg+xWn5kW/qIVzsNMhepZyQ2IPiy+hvOkCWjArbOxU9u5KOMXr0eB
bomjJgUny4ZqKVw/UJl7TyzrlkCHj/s0S99p6YV6QFUdAk28NEj1rEIc6kZsPSrXrbCQU9JWdAHd
z+UnnFm8zpi7ePfGDApBkHVPq9T4+VK1ChUH8wDKAb81ut9cUY6qJjOsS7GaR+4/5CwOVgOrgDTh
iY46EBvFjmTtO/leKsUtb+MAjRrc6q1O+dJR761FStpxkc4Llj7rngO200UrEersN/iN6O8OE+oB
HsE2qvxr7Pjd1pgXD4Zs2NjNL4Oedidjljq2GwL9D0G197YoSo+foFULkDjVUmPyFpbzPuRdzIyT
D+1MyEAUYjjclp1GLPUaqSjp6ttYq1uHSpRHhn/JbOvVrk30sj7GPRDkEAhfQvFP91qfdBB4cBtJ
lzb1gz0k9jk4uY2jvSgr/hFFta49btnxnOxJK20VUZdH9J/ojsvZMzfNW9rKf3FKLAuk/pZ4EL5U
12PQAjlXL0CioMMv+KksdGdEPpn8j6Tzam6byYLoL0LVAIP4SoIEs0Qly3pBKViDnPOv34NvH9ZV
3q21LYkY3OnbfZoCXwxGZ2AmhAQIQ9gGjcgZ+5ztZH+gNqF/RnVBg4nkx95Hr5UjqFp00n9u3j1j
m6TjXVLDmXMp5P4RVZyp8OvwuC8J5qbky1UWQAtK5Wi4fKet/h3++4zXw/sUC9wqkDu+p8vHUpPd
GaJmJyyUt8TgqOyJmqVJzUuxYdta5QFoHqgIeN+I0Bt6WxwLLjNRiDs6NasAE8O1owV9jRy/mTrr
WITjNMvf2MmgJXSGU7Cz7pHPE6rBNQfuOp7NQ+GU55FP0SN1H4Esvbsi7wSASCxbs8HbVcb5nY6x
x9p0sKe6QKMzGWK6mPZR7wAmtepDNz1V3cLCg28WhKILbk7uIQQQt3rkhnxHL2hj+t+WAGOM2v86
FHzdIaeSE7faQ4WmpMA4dBUEFxGxnUk0di5N/TSm87DOfJS8gq7vkxk+QCwvOYPOhn8HKYORhYCp
Y32glNM1EK1Ny3tDruYBoDYENGPc+ArRN65eltDVOUQo7Z1T79WoTfeWOCRIeUdvZBgOfiTH5xIZ
hwRvypYJbSgVfJMcCwOWIBKMuyF5Npf4M+urMzyHa98zVYRhd7KGCa15wkLT8QISQ7KL20M1Jtzb
nka0Q1vK9RI9ZUfNwVeJeOTKVV7IiKOEHTA0JFDDxSA/Ov1FM7VztTBUQobn05WgVhiX2OqfBxu8
AVLxWWbWKdXaaZczDDgzOG7ORXUkzhj5JtlB3gjJ0zgQGsrgrW68Bv+sy7snSPC5jnX/TEuYDif1
tSbj8Zjq458CoZESPlTKAt/bgtqqGJmeAM2iCJdtFzjtkx5S+jjztt4u3Ks38B4wUZOI3whoZqPN
+6OwC7KsqpV+2sS/fRQdInuedrKmHKObWoJQDfQrm2iCDV1Fb3Io21FB3UgqT9ZCAMCjuUfZnbUD
nArtJSXAHc5kwrF2E7rhBVTXF8ed3ANYvGaXaWyJUjI0y/BX17ydiAg/pZ1Q6CDrG6i3t8pyHidK
tlt2OKRjOkBDBUiXwvEtNzmuuNVtW3n1nhjy06LMHFk50tj6soEfS4GeTas9d6Ur7E6SRHw0k6oN
UTLif7Hdmns9TP+m+XBF3h0LZGgnRfA0MFBuJrraJHE6HIxWfSZSsqfoLPemH11V1mHop/dCw/nK
U+Pj/nDPiYUeEye2t6vcat/UlKpOlY3Hg/6ilJJjxs/Ux3zVD/RrgjU1Ds5SzRhBJc4rxpwIg9Su
+bO4lRWMeU/vjgKcE/8M2jAerT728CaBg+0M4sO1k/wZCvWLK+XFmsyUOyk7iq6capI9JESxU/Ul
XQzUgu16tpBmY3lPnegkiPXL7MQlTVvHfBU9y1T9tF6w5hAsvWy2OeSM68xgLI3lVrZ81ZotnvtO
fs5F914sE2zPTlmkYIP/T/A29GSyt9xVdJ5vYTV+Kz/bBr9HOiMOdPH4rGPoZ/yCtx99kgwfjzj6
lk2izz9dR7Ad6SNsV4ASR/sGukMC95NtZNG/Z1r+jmtkNkL92I4cpcOaJLOgwYym78ar+ZU7QE6L
2NKkrwO7isM0UmZe0tiZGEzXpo6TtOSqK+r4tFTdcJA2c3hBFlDL5bV31pIQvrCDzRG5J2x2s1oq
OZMZFhKsMMbxMLAdhxoPIn2cRxpTFv0tW2SXfUxiX0Gh8VvUeJRnLkbacG1MomtTr/AhKToBRp0H
emIFt4Ns6QNf7hk51hm6N7n8j9Nv02dv82oYbvLQoVaQnhvcXH+d5V5VWBzGZOHWVrWQerozRZ+f
dja/u7xbNvqvp5hKwRN8zTPfvaGdA9uAmlArjubQVg5VZO4/NSUvEU5E3+vGvRuhxkcjSiCZ31I4
/1RDP0LJXYK3MU+WjjEXqx8YjfTszJFO7qCllxjtDwCiSWRDG4Zxr7uYcVy3vxhuiwRMOJV/DLzh
hQtBCD4iqk9TdBcOM2GV43FbBqfbNdjct4Pj/NaW+rad5s3O8S/F62pKG+8aabKt7WaHtQI9Hobi
2KcSBUiEfkpr1iYtqm7nLTwx92qZi101Vn7bZ86VkXWf1PNrspBJ1Ugow23dFXPD9/vkDkicKekA
wpMuauOypIi4ny6zT1WpvWEZB6qa6UVuwnnrePPbNIzZPqMVtl5YLXsoyyw4IRTq5yhG7ExtXKAt
WNg9K5QIrBH/N2LFN6NtyDbV7jkb++Usqo/U1YB21ZKnKXe1S5Z67FFHgiBD+2WFsmZGJP8+WLkD
3W9aNmqu4blpOJ685q+Dg1TzMKTjYF+29Piw2Gl90y7zVw03I44WRQg9nafqJIin7tqex8BIiPo3
9NZ5WYXDwf07jXBs7J6rFfux7YApDSjuUJ5SzsUBQ9hWT9r3QhocFEhMMM3VLmkohDdHCxmOM2HV
bFJ7fAVC05wAjf+r3Djcy9F+r8JWu0YdjV5VTA1K8x61apdKCGnGYBwq1owV9hSm6kX6A0JdwHth
BhWhYcMrCd60ZRBZ5EuUxaUf7PthFn1gCNCIoqo/MDndQmlCDOjY8Hcm56ZYA7GjYHuG33XsRba3
dfeDFbX06Zij+rH2Xmm6fZeYOAJzNi6jOgh7+opGBAy7KP4kY/LV4EgRYhkvHYw2wF+fiT3BAvXa
U9Lxx4YU56mRtuAltP6FXL23DRyNSDMDj+qPDc3LgW6RuCP6CGbH6aYbEeP0MOsC44KiUcKRD4zy
3UERms86MBRtlmV+SsETdv3pAbVrxGCUfQmREVF59dqbHopPjcf3QsqPgjk35xBxV9uLOHWt+IKJ
ySoiSRfwH3SmLFgGISQkQWEik6dMNqjGwqY5wyWeyz4fhCashsek0Z+Bma37xuI4tIAzuc1J+tRB
2Rsblb2qtWkaFivdqXP0IVowTD2Nq77h8nitOyPuRc1mSUkspLP9hlX4xMrJC0z2F1vJDYFeT6L4
3635p09astvp8lSVLVkWSkP4WS/bQq8BJZn9OaYyBiYi2BzINYBUaKXWS7cPLGE/kFFegTAlkK/c
fEsbtuyrFt6ctaV+kmznAmHde4Zqm4+JsBGOCIJUWzcrj9FUwEwP1ZWSWq7eOT+pVpP3eYh+moKI
ed2vW6oV3O1hAuTs4KZYGVT0mXVCS2vPpQq/HqtxPvi98cbGG/UvfsSCTua/JPoCkWjrKt6BmSOw
SkmKBTGAHWaHuWQgSIN/R31Jh++nqWX6bsRp6Fgu5mScvly/+LfWogpa5gtAFNE/0BLKL7XwnNWU
nUQd9xOXzcYUrwu3YbEuSMPdKey7/DLG3TskAVieRvSLIHLyoETuBsFQZXOnyk3C4k0vJMMw9No0
JP0Tl5dEcR8lXcEyZcbbTqDpMDni00jq5zpOXmnjW4AloVbx3jN9rteluE+OWzyIePK2xZmuH4wl
7vg2Z4gxsfUopJ6QmuBoQvzxBw8vHSzZQ2mUNN8qXMOeYx6tgVAzn0CMzPQfJGlz0z1CCnQ8cRJM
uGMYYmiBq8kB2QinUrjI+ZC9ujTJfIePwDTSo+p5KJSNNw6HMcuWwMXntuvt/jcqidBDBB+2pkPb
tzJ6Pn14hP10pdktsvigLlvhYI9FEBsiIFzEJTshMJ+awyGu1dpev9eHmh1NEj8NdTWdKUrG0e3T
GuCeQtRJ+eWOtXmjC+ZoKs/eI94psgs489002UU6j1yVDN+mNn0xnesfWmlva9qr7WS2eNPQxER1
7xMvspiGL7KGSUXTkZy19yypH2ou9DTNxU9xArMXu6Wvrz8vgTkrZAvS61N5GNrhZZAttFMJclzV
+llhuTw5yiY4UERH9GmH20jTY/MBfGxuGzSFzULahHsyd8pC/cQj9adWSQPSzHqAomgMhGVP24zn
BbYWGbvIeuiSTG4LaSb0wynsGKDpWAyk1c5Z23CxEE68JpNfWfldMbcnK5orbMbFtFfhWvcAeSVq
XiYzT5+GBUEG8+JtBJlKICdDqnez596TU2DBuxnoQGV5gss5jYJp1BcWPiYXXYqVBl26BxPs4qFp
4mVjpfE7Qm8UELLoId1C+jN6c/IrHjxKPSPHz0Z+fovrEsggUmKSls1bsAK1PZHaKWZwKfFtJRls
KDnAHW+Pfrvi87BNW7tsrCk9S5evWgG61ANu2/FOmrAP3Db6KQ3SDiL7zEz93iYCfqegqsc2fuIe
y2IlXXu7xtL17mlBx93nTVxcNAvrUAnor5/ya0geHMjW8Iwre4Oxo37hJNuJ0iHEEhunBvKj30RU
BjSC2lvTZcoV9ZV5mB6lkpp788FuIrFa84jy4CTbeiTBYt7NG68qBRthUtSzeVH6LUvWIzAxbhJ2
RZBa6eAP3cXRuv2A+SVoVfJakHbaGCNfIP8tOWIHjBOo2zZN/Kxru1uPy2vO2oJboJbsQHXiJX6N
PHE0jYJvQ8U4q3cTJu6UitbQxJw/fGLc6w5Eu2OMtAmECWdq9iKdn3uM2aw/OncbdZa+E6Y1bKcO
Ocs0SvwC45s3ZOYZB53h5F1QLKs7NW/eMbqQtKQXIxEjvqnVmxNzewUAeZvY9u4TtsZbR0v1U0WR
k4uCxXHBZIaMzbnwnvTVJzdoSjqtzPFVhMCWlAsl8NZbgSAWFmNCqiszdtWtQ8A4Yldr6HC56q66
r3MnPwbhPhjaNWmX+iBxFGQN3zNBAPAEq/2d5jw0ZB37pcJiS0iYcbpITdr0lDpEZgk5hgj8Ev5g
dJKXRP/o3WQ4DjYSR1T9G2cs+61oiwczNX6mBTWpQPye2fhTwwhms8YnIueXoRpv1eBEyPzxGBDm
uZskyII+wsjQigmc18nsoJ03vfkTtvWRulQg0q7WEggkiLFgzg4F+6CSAdJJMEtH1CDzxn6EkMXW
D2fUtnH7Ix259q7vQ/MovIJyBHujWj6/ZQwWWCIVZ3N7pypvQuHyPrsVf8duQ6fUbbM0WuNHK28L
7etSjKXBRz9hRz3So9U7dbBmY7gl1y2B8+6hArvqT9p96MnK1yAUWUdNGUgc1ZG8+qdIcyWNy67m
1TVMeALj9KZZ9Jv2ZW1tUQV4ly76vHOtV4oSOenI8WOx19jfUepxXKL3tqakQy9TF419ukN/94LY
rf+KunmLo8KlZ7EjlTPKfZyIQ66TkluY9NgjJpcWePqmlvwcM2OiZb13gDP30UMTavVBxZXN/0jf
UO9AtGhwHZe5MZ/1udpPafPrDLxqq8aBHQ2diM3OzmzALEDbgIYvWiAFbNXIX6yEzuUHtSI8Nn1M
Vc1c07inmwSL4tzc4wWgQQV7jL0MFytfUqrMPaScin4XczBYpyWp33npy1ykD9IR9RGY0OrD4U2b
V5049KCWKMzgyp+dYe9YV+Dim6FIzCMr2rCFiECMTVFPq+jZ04CE6jTIJ0RPEDWh62OjEeOLXIYb
bj2OwLI+uw7EC7xypt/nr5CMxa7SMPqgXlQbJ9fxskdRuwtdz904Rmhc5/BuOv91tDLBTN33METa
ka6X3//+A1brRJnmN9bm/pqaxI/GkgfHzeWeVzP+UYrKdwznxTbMis9oRBWAeWPrxEpcZdev1irP
lQlUFqeDg9NGXJxrQWYyZ8ZuZQYkqL3mUMbR78Ayk9N6Z8KA/sU4n0fOt5MYZ1Oi32NhfcTljG6T
NXevtbgbVrO2x02wq6Plsa5g/9tkxJhWMJuK5gMWfXcsY+uX541ewi4Zt/VQXCHVf9VaQQzNeFrS
HOZDzFs7wrZAklv69mzR+jDN7o5RwUV/ZCwm9IEH28WEXKXDRbNJhZG4Zh7Q84shOfJw7xhbnASd
Jv6VE/0mzlB+h6s+XTp2jARgeTcD6CajCkIKtXtMS3bGXjIHaSm53fYFtV1E+rGt1XJGgZZuwCoS
qzgQBVQ6LhglXs2UI36XZNOjkdM3XTheRDiYRnk6rIk0jmBDq7TcEcZ/TVtYHusyXDnhB+GWvSpJ
ZU34iGoHhIGYcuIkk0tSnHLjhoXX6utofHehRWEyh3ucRw8pIw2r4kPqxH9izO4YHrD3el467/Pj
0DE85tXNiJB+w5GvGWM2mPOQmIJno3TvOhvNwBiBgyUZmxa9b6+J7n11KGQ8vsSNKxsPXJ8Mj97A
K6QY+MNF1JeH1mF93euB4UJ6RTYBuI/72qMy8Zh65cQNmy5WF3q4vfBAjJaVn/77JTfV2WGRHsim
JjAz9PtI2fu+zKFD92xgsClSXMBxaVned9tRSY2vtkEHDB+SWRSBB5ARTZ7F7CheoD9s4oY7MKep
G9nDnme0wOYFUHqc2l+qS351mV0xaoWnypU3IxUBAfDWF1ZZbROdhD1gu5xb7EwqAxnDJ6tD9k2j
NF42etAW2bFLuv6c9xqeog6Rsian2wCvpNTCBbVVnFsqRrGlie+CVPgh5/Wz3lPwzVjixuyb0/mx
Rg2dxJ8jle9J2dFV0md3J4cx0Wclmnw1/dQtuU1RsMuwmYu2lhqjPd2YjzmLGzKPQFlKLmi5zBAg
Aa07Ng4LlxLzBBoSx6/2F7+rbzta7OMFfSilk+5jCE+PTh4FI0Pf6nVggV2RpgQ/d8HRLDfZaN0t
5nquDeWG7g82Oahee/W3m6hldRr1p5ElKx6rC1LXGh/yWtuVtYJ9tjKrbbfcTY6Nl0a96K5ELCur
bO+2o3gMUd22pTbVrFRBMeQwl0I35pMJ/7YxavIYKe8cx6gPnlPyCUV9whQc1IP2RztlfIZeLEM7
wbfZyqm7qKjOLkUNBsttVbyrEnsG3pMMF7YG9wi2ECkgGj0Mx6NweT7M3K0Fh7GhicpvtHBfYoj0
jXA2iSdM2yxiOT447bxRsS5wm/XuNjEMqifDIcSuTa5+sEFY9+SIONhXRFY43AnMxrS3OX9YveHQ
kJBO0xU+zSHYcs8BMwprjQNt/dwR4tLgVBFuZL3nQIzMdSoKQjZeGzxWBZmR/LtDmdOy4Rksag61
vcQ5XNtHo6/ENmErQDwG37qxJLfa8C0blxYKMdllsVMVxDlhN+LUUlPtaUl1HLleR4nhPFrzwL2z
BAxUWffIwSiJvUkl5pse19qXaM2LA6CSP2IlmHTEYqp2pidNOMfezH+b0CXnmT4QYogPnU2FyAoI
lGzmz3IJddjqNTeUuj87ZfUDpkYjaEsCNVXGN+qX5ceNo/usfvJzJ2ycTlWFNWidywTYZv46km9Q
166LXn1alc36wpu0z6bX6P0CsjA7LJhqV7ypJdthjduyPxu/hUWOQJvGW8wUhRc931E8Ojwp9zsu
7MzPwyY6KKMjG44ZCFpEWd6p0fWYurKShMi6OBuFSTP7aOA+IW3MfRnt117sC72SD1qauM92v9Qv
bidGlvX43aLaoul+8Sy2d7xH9IWJWbg4bZXHWENdQ3mZWsh/QzefvWXcG2bYHlNdjy56/VRNoibl
UR5kjtmtMqGOoeq3V+QsGvbWIoHSs7KjozsEhewtfUEzrk7Fme9CUrZ6J1DxCmR0IYaZtM6j4FKP
vlB/lQ8MYhp4I8O2F+Sw9uAmTX/KhV5dRWJ6p3w2dirtswdiXXQqs/ZMrHz187DvCsv4rXBkf1um
GlWJp4U7j0fqABgPOvS9RyYLSl4ZQSm5dKBywvXOB0LrXfUypf1PW1GUXQxjGwDCZy5qi18oAGy+
WCyFatSvDjovLAk2qY3HFN1KHWsA9H12Jlw60O36XzN8UEJP/hEnhA5/N0mMJ7J6yuzSeRADhriF
U6XC56yqmUei9Q5yIe66LvWNdIYHARfLswE5xJnlvOAnyZFeJghEEQVjiAK3KiOG01j2x2xGa6it
GF5XSYIpZ13bF1yPChvGt+aROQb7EefoqwyYDyPVaB94e5+xpqhj0kHFcF19xTHYJpJezxKjQfo3
cSQkWVadwRwiWoOtnR7qxvhsIp4JmJnjVlirvZLk9yYcxNsEEvLYt3lM/lgkR96+1C15KJ4ADUYu
yWhWaUFCiYDDa9nbRRDqmEDy0hYn3VhSmHqskdCKmJZV6YcSGo8Tmo8kNbLAROdcHZF50JT/3NgG
STku9EYtpAIzccyyqX/OC7Fxwy7yq7LqXlJ7sjehac0+hGU+xzJd/ARQ+dUzMBdXaMx7rXTATFaS
bvS29PxCNBOe/diB5hi6r8qMIYK4/WqzY5fqyk69QzXa141+jUzSTrYGsKSOsqMexSiPI0aTbozb
1y7rWETBH0Wn4bdSH/Mdi9E4UNXQvlIhQaickCx918U+AWj+Stxq2pUuP9r/fiuoleKmmtnBf78l
OUf2JHyNljQ+cupa8Fj3xsK/pg9xZ2k4F6vC2U7Uj25sRNd7rNPPuHDpru0uPS9LY+yVY8zHReey
nLlVj/1cwaYRY/65liouTZ/+YrAjuEa3Irnyj2gipOfU3bJ3x3VyY+rwJR2OzzxqVA1HOU7iiUAY
tVO4RROn/RSte4gNebJA77y5s45gNhEPcPmm+BrO/ScAxrf8GEH1eR77EPOLxuZXFfGfhIbAW89s
wO1ExH9kux/ydICIDIhiJTqFY9vs16v1qRu5SVk5LiZsmtFFq1vDb2iuxDgoh1O1/kJMy92EC1bp
eSFzpYkeC2LRDIHb06I65Dkbgcxebv/9UiY1hpPcgHvisZXAg/8vRSikIuC5bc3+8b9fepUMPuCr
jCVwBoJS87TtXKnqiPdnh7kq3JqxETFPwUfzlu6+ePVvFRo0S9DcYGTCOiNzCRfiiVrrz/nZckuE
rwEBzz46ebGP0PdpnomPCQRENH6ZXkSpbnmfm6fGrg+1zObTf7+gWD2HI1+MQbIIx3yZEfuL5x2n
IWTDkkkK88u1l2SSMs1+40hl55RlGo4eTsnOy9XBKxhD9KE1QDhWVxpsyROSVg/AWr4UlT49EGxl
9rGI8eDGZ3HHtZronlkHfaNWQ0PZnZKE71W1yIMsLWineXocXHVjrzPeCbK+tjobiSll5d/HD6iJ
DzXH7GngahF36rpYzfMCU/2hmrJrkifj3vHQd+i29k6TbbCkVu2TIaL5FVgnYVJmG3Bp5Y1MCPam
kM5zum9FwYhY0k+0EynDF63Ce4b2jWGNhPRl056RPquHVtrPujacbJos1EbihWWSA1UyieWS8Xli
BPPUkdzKn5hr+DYZrWrHG8l9WhrYsu03AW4bd/D6Sz0G2YxPsbftGwvC5MVspwN335T9IjY/0wyj
0+Tw6ucIhl5nxucuVm/48MZnHrISq9GT1uvVgbCh/uBl3jOR4Z6X6UoGZYCF/VowxxQvFL2XWy3K
fruMGCaluP95foWvdd4XHwOkrqKknaQDEFWPzybV3kxymXGSKGOWVP2tVQy+cjSsveYZ+SVta3wd
Vs92ZxmCqKlMwsSxuaXuUAOl5x1IXHzQGhceJqN76ofWOhhCv5R5Oj6lYS2vKppviu68rY43xzfz
cSR2vsx0SSTofzb4jBQ/aKPNR7Ow9GdZNoENnq6AGXzKi/BFFJ04g2o41jNJkh5zeQAd5SJgsfkQ
K340z3uYDX6QswWbqqhD3Faz3IGKys/aALiyJiESYBHIBaA/U3VXp9B5b5Dh1vQZgrIm7obOlnVq
qZLjL/lKsjA761ETcWSGw86De7ZTNR3rrtZY1ynDV9FVgi8eHEqiRzeXdb+F++QcdyyiUJn+SQpk
sZFU9bYcu/e+MD4HY9YOFNs+IbBA0EzJG1OkFVXyZQFXfHSiatXV0/GggwLetCEpJOjuAeoDGQEC
aXY9OjhosK6OS8xKPePLLCv7jzkTd+1B+ba8DU+Vbbx2eLaRf9AD7ILtR1lxJS8TG7R0CWiQLjDu
bFN2joqp2U4kIp9AUh3mJpdrOBH7q6ahIyaTgPrFBtztMDU0y0MXcjcmsKBTFBuC6csYNVCp6CQ1
pB9GnK9eHr0QIMkZRTT1d/RHaoW2npTHhqBp4Ngph7WZddSkaLdBCbkflfdRQM7bNUDLEpJwL9Qi
XZ3sVI5Ku8b2CNdmarKD13Nbh7/F3r47sOs+hx3ieU5RhuRE8cvOODr//dSpAlmNciTmB9Babfti
xXVzSkvidu1qVI9iWM10Z5MP7IrVt55LqGyoGCFjIykykm7FGniO9L94t59TLXKOjeciQk4jK8WS
+buIUPV5WtJaaY+2e1z7YLe9gaGWu0e2iyNroioQzTMuHjQ5sbWes4sC27mDy9FoRcomPbU3YNb9
2FxMitiMdP0mXZu8fOZpylnJugt5G/sUO9gxsoZrvDloFN7i+UPCW6pzD6RGhnowaZlLGxFRYk/1
D02FXZCR5EOEAwmlUtk7UJzvhuW5+zTHmExnlyfqSxsB6bJqBfRIP84xrOEC+1gzTMOhHqv7bBr2
ScLHN+vYYWXovXdChyMja0ayVfEpiuxZxsXT4CynZSAGOvdkDFrdB9fYHCHzROf8QIKm3UlAqhh6
vccVafTYGq7DJsgBiipDIqWSwqMw4mMy9+/QPpTmkFC0vwktkc6av8SQGgdz7DbDKD0qCgDaiAr3
paEGPNi8toiWv9HDAMehVPQ8WTX3KKBmlWLBajfaoZkM2hlzK5j1BYdPJUkzu+5nOsOzc3VMUuFd
ctHF3ajv6IE7L6ShkoGgwxpyDKLB+/h/TmX2Dprp7ij2GP21Ed3T6seijJaDiNujLqhASnKQ2KYH
Ik3XGJrF39x8H9x/LMcYPHRy5Dm3XcLAhR6RvNfHp+FrDrvsyrmNF7tV722bTTdHeb+JhSueWQOj
pgZ8WrZz+WXUIbwGtv+Yv24WfcMEzN0/ofIeeW+zPde0xZc9j3cjnC9KrsiNpdNurKoTa3OOCIuW
UvanbolVSI2QzknLbHAMSF6c174WJ+5WhM648fodBd3EytdEFGjNQlkDV+qh3iUgTqTUxV4RCgeg
Fz0iPu+dzkXt7Sk1hSLyvM5i4cQBnI5MwYYRn8aKiXcK2xONDsQbUxE+urnxDDeXkVhL72UOXc8t
evPCQlBjBGp+knjQdnYjP0LLuGsJVTUcsdg00ldvDveLfhq9jvOqKaeTlqefU8P6yojMfzUNVf44
ndLVP2zQlRa4kHL2DTho0cevNtQXjrTi0wIDs60wge2YxLf4xf7KdCaNloRusGiEKKI2f2eq0X/7
9BIzE/3fuG5a7a9hQR1JOK2CitXnTmXQjQA16f5CFGmrWMFmnv6ImtP6OX3Te8eMP2yHxp7KrZ+S
KFmDdVRTVbChN6KxpqDDizX2cXVOagAXJkaHKCkhxHg1+4JmAG0MkR/rVFXu0/ZY1tz1Ir0+dAsh
MG3iEVrG9DWt10B898G0G7RLgaO/garLvY98n7WXZv1sGeWAQVWRh1D9IbGQK3qj/upmXPnsmPyk
F2QlQYSDEBmvmdCnV9MjM1b9adyEoh6MOid5ghz5yenKkDcvP3VWgILhPo8UPzyGko8zDr5h4ZPk
JtuOWjD4is0ptmfeHF36Uusw+zKqGiIaTobmt8pq5EZFSMzWMmg01viOu0hePUzwWv0NYrrgoMAF
G6MAjeQWL5Rp3ZdqOKLUwtjpEGMbXftnRLtW/ObmcqgZiCfSpltTup9rrSekLVYVUVOzc9ImnpYV
26RPj7Zg1UZ0MiI4WP3hiVqHdzQrIMX5MewsyPFW6+y8IljKOKNs1eTCqDdI2l25DePm1YqNikpd
8rrI1EfCCUiPDp2qWWeQzBwYiRIaxXfVWpRZxVT2cr9Dx+F7ZWkGKwXPvqkcR+/UjFwd57eWXBzq
zBRAneCyvNjHHBLMWHYJFFSDR0rnoU1oERvtt8bSdmk78UDxuw00gX+yi8mfDPOF5vlTHuJSyK0b
7IDuybOJFKQSiEHR9YHXts96/NepAZI0nX3P7eJHr61XZaVvcXkbOgdFPH8QWVf5hdME8VIeHQcD
M3raEFLsBUTnOGkmmj04EAuCradfUFvpNgdJtweBe0ezZLeNscw3EzzQIrPf0lO4dsQzHNzdJvlc
7PCbbdaj3tvXCcWYB5U33SKnxzaKvkRI5pR4TGu/qYS4bJO8alb8BL/tLW4zSNx/lyH/FWn3ror2
Tg8O5lSQMhFiM6XK6R0+HeAxa3yuuuhI4PZkYFRyiXGgpOqXRic+oolHQ9pIKZ6fjyW4Ucnlnk08
DQM3xgOGBKp0KBg6NIoIzvhtLtGz1WIi0Yai20pJUMeMf6YUZI4uOIazkToIHT4SqVzkGbqLNyo9
iw5PSqyTrLM1ah11lqAGhYAbpxTtoxpxDamYZaUrs4uRYGCNG11t0ZFPrA2xRDjpcbW38varNrXB
X1l2KIgj12i2BR+zLD+qTtq7sLgDC3x2VfajgdxN3OUd5wmL1TLQZupAM3LVPjA92YVloI/elq/6
TJLXRCuhxnspFo/mlOweye5LxwNkK2CBIzUIsf1R6jkBM7WCslT8ITgMASpi2rZu3qhw8s2blmyE
B7/ebASGEl4VuV/RFLqno4KXAftxt62v9mpJg+3GMCuLHXPqttFz9NtEOy9ZeLFC+mjr2dst5anp
sR4TlcL7VPCz59bmrq7JNhNvrTNfhsm+FhrnvQx/Rmw/tHk/TJJIGBZsQs0Obyz2Go904T7a43Jk
gAavmON1xgUJHeldEpuoa+0ZguKnNqdv1F8C2I04NBaXDPJIUIEMYPw7zGIv1hBhCgshtOtTZqWv
rtRvdNp1uzmaAVug+WOuOeYeDz0P/r3I/8fVmS1FrkPb9osUYVuWm9dsnA0JJD3Fi6OAwn3fyf76
M8yOe07EfckANsUGpy0trTXnmF6xK50sCH0OFByWeN9bSmYUluzkuG/yLvzbl0h4w1aCFXQW+idZ
BMyDdbw1EFYUhAdIg7KcWKqRGZT8TEoya7ORxpaogXTR0r9TCmEB8n0P1FH0WAz+M3uttXmJY0b/
rkTjH12E2+2skalumxrv3LNM3WokMPC9R8cFyZ5giKZYOddQLgIlcmIjMcGNxPGpBhFllbAusTWR
loT5OGqQmKUS262klzhOaL2mxHjNBlhAjtpVMxHlgBbo9l5LmaidyhmWFip+nbT5OWQLw+e2K7ZY
Ta+OuV5ppPYuYgxmiTNFD6DcNThYw4KOKn5SioD41seKsY33apFwCL225beh12KQyU7hTr1Opgrb
OFI8Jms7B1kCpPuRNFVb4CUFVHaNwMbMGeRCQN45NNTO2pNqzRqkQ1JGEd1SxXsJMfJIzpEVrh/+
vnRTC6Zmffm/r/33UajkphyimLHimu3ucAY4O/2zkAisRQwkTuHiPjs1eD5vfZkmMe2LqvxHylF8
44VptpZhOJIXSFKkSTGYMNMkDbS2OWJaBueVHDxbg0pj03sIIpyim7dVLeebilmsmma1B9n20XSk
5soMr2kykIMRT2tL1+HwT9hEFxTSsPY5Nf92tl15y/JNu1/IlxFV7x9YU85utJPyUA7jXenBpZ08
F+rJ+hG6VPswR+m+wjdw12eAbQnBK750zbjfyV88krH/yJ7KCI/4Pc4xMNJldopl5X8wh1U3LcaD
Ol3+mq3m3BAXSRBKj8ueleUVKxSR805vBL+fZp79t5+rFnYdDDG0Fs9NF16aJdLvCG1aXF22aW0Y
1AnC2rwzdzDtHToLnH9K4whGhSaYxMxBkfA+Wmb4tozJWyhzGp0FEw+XfyxjjzvWWuirut1ZuGTF
lNFwk8O2uNXIN4E0mPuw7ew13wuVTaHau5VGtslFCiY34tLIvruapOkEsUR+XSb6ZlQZGnO2wjJK
rdtKEOwml7OF+GyHkw+S+TzwUQJRYraMY+p6zN2b8jh7yZFYkR97xRXjZ8NQEJO0iqB3q/Aqk2bh
zwfkhXvSfR5l2auD6HUQ2h1jiXQhzkWl4TNBfRkcX4K55ny/1trJ4jlISakno7kdd8yKtsQUfiFM
m47SeqO1tzw02CmfmjY7T2wu4FUaN3D6NgoiEH9w4wPHy9yNQZG+K0y3RaN5dSmDaY1xhQbMPJuE
tu2ZbTg6OamDNyEiC6miaCKmCuf+mpEWDS128A5tXA295VaZ+ihaz9xNCyCwMvpbLw5assX6GiFf
7sqYkkAprwY0xgstTV5KuAFTw3Aqizia/H7NzS1U+CSn0f3IBjtoqsbbd7lNX9W/a4ox3TTlQmq2
Rf/Jj4D9axhqOxC0r1NsRYdqiE3iQhC+0O/eNV0dzAQNobwJIWvg7uDE8uXFtYURxXM/kMQf5tYq
/4wsN5a01V1Skb4WFnegBDbKjVfbcXj2Gt8/Vz4dU+QvtHNCYBFfGSOkHSq818Ltv+XMsTjlrBbU
Fl6iiIGuQf3yZHpDddaEk+Tx9Cnm+WpF/aUfo3Ifwxq+lNoGzdROIBgij5mliKjNJgEbIrdOkD4u
hGFAumo9wuTGobr5/bQfTpjaKPYr53GWatWZccebKxZwnl4HDjqHqtfhXY574b8Xp4/+ooERe2yB
m2R260cHkiXsYMveKVoiANvgmARtoYtrRAeZEnrZV7Ieg67IH8uU5IoN5xcGtYY/76Oe590gCWTD
NGeGD9sUNwOpJp4sqfbG8mx2ncioR/j89yXXRrHPVo6+yROSKLrxMsVNhxerOo/ry+9H//fy+zWw
gpiZxxBhp1GRgaanFGqUQNnRwEE8Q6vzznjJQWSnZNgXMoY32cVuc46tFK2Tu+pJbXSrApXzKSXw
YfYl3tZ6fUN/X5x8DM/w2k+zY4tDiiXqNHCrRx0tvo3P0OCSWY2B/JkpBeUPveehYTCRnUGXKlxi
2D5SrVk2EFvgQVbtuTcnjAZR1Z5xFGK6QV3sE1B3s8AzJtN6VCXiDesOijccpdkatwXOx22MKQBF
MXO2ri8NOMkCdUKDUn1mpHQDnbH57wU2tYV6ndPwGNs/2PP7fabcVWq70BjX2XI24fkciAK/KFtn
yAnFn1nj+1sU8pxJbBvSSbGdfUxsAjRJUZ0yJmOegEjfMXq+1JY382L+5D7xrCjTcjDvZFGmVDZy
BRLnM78JOl54zjRMkNXdznEMtNl5MBoxBU3/UwMRu++U+T6i3xXpABAoDhbrzUxdEFcL17VFKLSV
XvOULAXKGnIUM9mf8swMJAomWgXbvrLO6YBwXlIgKHnuGgRopcbM0AYER9Lj9//NEyXPElUvk4Rc
0dIHZSgJdjaE3V7eNA1vTVH5tACO0zggmmpD5p5U9z7JQhkD4SQF/00N/qRr+4pw5jCj+nJ1Sfvc
Igfc1idjUvd+VHxaYfwhOxJ35hB1RHV0U65b75PFJhwJCFUfLElvkQr4BYQO+jkaIjlTixDfSjTH
tIJvCh9iaR2F/4jYunhef84wNw/uAB1vRS8u0QtTOMzG07K3DQOh6XhWcr7qXxhGfZ8RJ7uJh/Ql
SfWPWYFfa/GdOrUSeMzCY2t4X0amEKeGX6WJ3cboJtg0kX+MRuSp9hUV9CFCFuQ62Ant+p6MwqXN
A23VP67bBnCIw2PccwnT+k4icIhHCsGhdhlcEMGhZ+OhCYPJiccjvICPyYCYZCUv3CeE0JNBkrnq
Gc4Ku1JjXUuXVFT2sYMflp84WpkvwFBX0nypUZiCDqgRpVHBwVSINjZKrdhNz3kdP3pFywqnw8D4
tg0unVov83qtkrQn4Jp5i8PvHLnN2zTdCV89+pxJN2z+x7ZIctgFB5KFuKFN3gbAhhwbrI8O2Fvi
9GkgXP9frbPHpA0fIukeWQzYxxpuyWniVB5Z1QdIgvdmlh9W9kGde4PSh9a6whaeYhLbTXGNtBj4
qsolTZLcuGJAwX1BLlBcjH/NhJujGSUuifSH+cWrwzF1nrjbwY4/q05EWBU5C8gEfTPgimZwGORG
HMn7B+qaO7T/5yYXT6kwo8BJBR3TurlBJ3GQpcndpnhXeYNwScLL4znCH1L39ynKoSkXF8WtvzFN
dZvVqclcniJzNu2FYym+azpPnCDI2+PMUPUEpRT3ThU+Cd9gCzMGGpehcQhljeC5IISO2sWN6Gkk
sQFAiAtUkB489NyASgIsCLF00s/k3cAIvHafwrvJAG3pmzh3TPqtMkaa3BAfjWUOoFm4EQP/f2YX
K60Wy60ByOtpfs7KpN++oHOAyepfRgGtTwO8YYH/kNbwLrrmQD43zZve35jgbsbZe0Q1sKschaFb
xJ9uLQ6dIGfRMgNQF8e5wxbTWJWFeZVflsDRwGrrvbQwJRbkA7h2fPWz5uhhCMA/AhPYI2MRXzEZ
6O6jf22ASW7J2KFZszw4xfITNeIEWQ7VIfI6ZXng0kDjZ+Nj79gxCTDGxYBLJTuL4Obw0i7e3wS8
w2x9iQLvldF8sqoNiPnDtyZF26QnnPj1etJHp3FWFQPokMEdoYMboZAek7nLAjAygk6XL7cCxCRP
HvrXTRSaf0jB8qxLCXacLQyE6ErayxjLF673zynq9zF8nyO+l3F5vCPidM3cIFWyM/lbrRcgeUAF
BfrLlA3YlyjEjdYi/WY+LiOuibilAyPSnTdgfY7Ga0dhTg3NQypsWsROvaoKdbyXqJlHi3+tXRpH
ofsERpbj0D0pxl9WhHhQyyY9FpnDH6HtmwoamZyM6Rza+sOruFs01T6Bdl7gzAMYIBvZdD/eFyuQ
hwULtefPQv8cBUVMGiQ7oM1KTL+xD1RRX3Tl/BQY9LggYjMr2td2WX54eI0OFYufP3tfWWv6YGQY
O/aPHiF5mMtAymVY4+hY4k92Y/6nJJRMjEtwPIfFdkk6wmab2Nl3mfO13nlEOhxiem2ghsaPARsz
ui6TrYcF28nM65Q194nHxLREUG3NmJKZZ/T2Gl2JhXpTHmh+fIohupb5KoPwZrTPvEldJRBFkqYA
pPPTKbigNtrZWUEhbpfxY1RPAC/fhaTkTFn4tjD0qLjXnyjt8Yr2mm58Gx29AbdO2pv91jMdjlgh
pxwdpEcpPJhgq7yYI8F9DrzBb6aVf+LsQkH8ptSAsgfPP/RD31NqszzGSv4tILuwQRtenq1++4Zp
wPIksLUC9CxZZeCJSZgvqZ0BfHBQLOf35a3SPjMWi6ZY418SDocpAfSzpKKzluYsh+bQhRUBN/aZ
4dhu6HHgOYXC+wm4ed+Z15pxzbZdLGzQZnVDR2NFO03djl5LPT403ofgVm96tPje84zXSCiYsUQu
rlC56hwyD96MM94IZ8QNlj26TfQoMU0k6QC9m95u7r+6S4POy0NJo/p7y+/Z4wEDUik9jEBESn+E
tOK8Jj45puH01DrGvo/mNwT9ch/GeF+Q59YDAX0NFDn6qqSJVbT+yoJI1Eh+pl78rUybvhjJ9ymI
bbFq7qggLz6pqHjZGSKJQ5TZT0B0nZAVznfBr6QuhL/laaBFKzBZ5PFnnYINkBmTPWUdGiZXhVPh
SKlOpbAvbVkAkQJcvBkKfWmd4uhH3FEzma8rC2KGPXIYjLvfZWWBrKuke06Tf75Hw6aczNc2HsmN
tP56eRfkDVyfLPJf9WI8QMVKsw/k7fTchH9MdfqdogfINVIjNQmSAcN/OeG603cdUug1jtPR0cH+
vlj/ohn6U4kdviWUwc1PEGNKCOMcygCTiek8MA5nkKctTKMzj45vAgnIqvLcZNa1e5qRS02KQ3+j
vwH3U9425cvS+SBrFAAvy4fOcVrr4TpihttP8tj59UsyqU9LNM2pkRE2kAXW5lR4D6VDG0zBy7ZS
80/ZghOY7BFn1LjC+JVzqiPnXxznM+ZzlM6urQwabYZmJt4cJgNPl2eyPUMCS2Gm0N9BcLlzUg/2
OkGr59k0/y226R98c3xwtHaC2o6ZmlkhWXcz75MjQYPV/XkZoJ+gFPgUWXZD/IZ7LhKPCEbgI+RD
IzaXsMftDlmD75m3oxSnyE7FieyzaxJyinKMqN7z7zfWauD173MFRaSLu44mKKWAb8ItHpzx5HIi
zcb00Jc6OdTekgYU+Cuy8x5hgn+e4rAMxlF/YvqFEq4a0HW+ehncNt72KragcU47k0K4F/QfU5eh
POjXeF9zIoGKXiAp03GNjwQEXWBFuthHcbhjSDG+LKHxp4V+tRtavPRFKrbJzDgaTSR+Jc41CEbB
SKpkci99XtIjUAbthiyxbhA+lzuK+WTbtcWFsL2EYFPO6w14HlFjXxmdsdpSMO48Zb81RljT0xMI
ZNmuvOyJgNAM9EBEnRjnt24NMEFH1DEVAKCoHL+nEVWE6YDpTUFdUZIxtRmBR2seUzay2ENskscI
YeFqmku/LVAqg2h/tMfsqTDQoXaLFyQ14NOm6F9l/ev0T/9y8ZG+1ogEyqK95j4R4QtUKZJft+Vc
EcF6TDwzSy6OR9NBl4c+V5c0bt1DvSBaWM/NXjP+4MvNOJyReye7J6i3q33A/0ebL95ZZUnjY7Tr
s+kysfl9Wf73o99P/79vafIIRmjLtpxUHv4M/uLqNDD3Tzt29KFmIJ1ZCwBHNHR9/tgKIOEuBQOy
fFC79n6MuYjKYv4wGFqfYvRUqcdhs4X4lR2SsqUwpfvSZ5Z5wDItrsC009OKgZrdP4zOfFpY/Y3K
7KCLaYondXUNhbGPGTYS5cRCZfnOrZfrkmF+P+70QDKIOxwmGRN/nZSIDofpofKkhQ3WBoJIoqDL
vs6tgpWF3BAwTkOCO6vGRl9RdiTqFbPES6St27Sxb21rfKKuh0Fukl2Eyq4sTWqGCGJGD4BCIDzf
KaO6H0Tz1HFHtdDJ7dbnRI0r0OnCW4vW6DYUKIcx9xvbuGR8hDuqkfJo4EPGXZp9J+51YGsNqt4F
6izVE4jeL4y2z3kNDGCxpn+1MUYg1/yvsAId05+sxII8rh+jMTVPftQxRF9f2iGkB1SFfxYdYP/j
YAqMa4u0/d6zohPWwjOk5DuRAAape2ISEII0FYvwiFEB+14K7yS+Nc0SRKefntFU341x/5NPk30Q
6wjbv49m5JeahWxfLQhVfDHdRN58HmD1IFB6REDFaNHrWeiBVeP3wR5pARtiLJn0pDRGybMxqEfq
DMQoOn3PyfSE+XOdVwRux0yJYIyMZPvhgirifjK64RouGJrDSv/xMyYD/qIPaNRvwsxg9lQBbpDN
0fKsU9XBTFtoqreqOZlraMiK/bWN8ntonYtOZiZp3X3Wp696WI5Wo65VeOfh3ANGUD0BOnh1InPk
+fnJhpQRmURA3hUG4+uWGccHNA00EctY76KUEmZcZ3bwcE2K2TCtP4FTB1gaaHsU0Jot1UKTqppN
7Cc7z2fiVmrrifk9TrSIBh0RvOWtpVyUbri11LqfTiy+GyNMxZnmd7Wr/U8vxuZS+gMQmnDkKz0Y
trDCatMmxmOY2n/rOSwJeNXyBOwCRGaCrS1MD07mr8hkFEqh4bdnoUzaOr8fqiQHHtsOUMFC3z3k
pjoNayu1F015/m2q/n70+zX/OEWeD6sFn0ZlufpG1erW8urk4ICP5Xldm02xre+UcL4nBqXEMNOD
Gv63EaVFA9pybmkw/7+vR6SVHMJpOpBKmE83qpubs5na56HNyoNrwi2C9ts1zjtuLngz1s7yzBcK
a6S7iJqQaoMQbBVwG7AtuzQtH1U9v8vcfLYIjmC9ZSRHzGqGCWLz+7OtTHD+K4lvgWjHjpnE7V4r
oNtVVSjSi5P6j0fYOokIteId6gmnizxU4A3oUQ6VQLcnhywan8nKms9MDaqDKtYY8HEzrRnmHbSP
Qe8R2LOH2qSwLi0d4pKftzVZHDvk9HMlTkQ8x0cdZ86OmdKFHKTJSJer9PsXs3W605pFv3GmlEwl
0QCr5wk7alB7OrNXWDXuTbyhnL4icuNR/a2SNoz5HE3cUBzixGXyNHJQT1Ev0BcBxBZHlwVpXSI8
uLggQBst60A1mtVJV/pI3+Q2DCOPIT+p4CsOHQmLuSemuz6Xfd+TCeInyaH3mNdSvJ5/X/iB9X8f
2ev3+RjdttDugeitn/6+/N/3/X5qdNrhza8ONcqoM5V9tGlEiIF3IcikcZ/iwsZt/b9t2oZ04XO3
vvx+7ffT349Qf4IKnfXp9zPJBvDft8nfPu8AVispLCRS6erNWV8ajGTnan35/bTEtE20HzCjyplc
eG4a2FiPt6nqYvxgLXSvcaFhMZvTfz/EXrdHf/1JhierIBr8pymqmXRNXWGemVsb/724kfmSwINe
2xRrnbAxSwcyBfHl8Evw2WM+MqA3zW9i6r7yRVRB6HG4XeYkmDVnfIuMrRZm4RIRPDUtT4sJn4nB
Cz0e7O4OYHMb6gyBiUAMaXw+x1oeiAVCc7hLHGs4N9RMJosu8WPLW51WD/iXDdkEsfbcfbwUjJ5+
gFnzxdh79wnqixz3tumSK9fm1Yg4Krd6n+TN7ZIRPyRm/oGrikuSGUvg2P/sGa+dGpevrDK9nblE
15weqD34yWHQZEx6tXXop3xF051//w63r09j1R+ZW3/1tb7KEEqfbalzGs6BEJgrI/WdSm5xKRfS
wnBe7yRuevqPM5u3OW77+F33xDjQ5fiL4JGunkuZ1eAZokxi3JsjCnMVtzbZn0FNIMpD6PG8NXf+
LHxwB2QvDPJBgoJjd5B9D+Yg8/62RcdeBHhjqtqH2aJPinFh4e5tCaJo/pZt90Ajv9ulvJmbeBkP
UAXOYYus3vTid/mK2/FE82DKwCQbidvuI/dnAAV0B1zY24vFsjZLrJ40HNeA2fIr+SnZWbQ4axI/
/2L3Rvf9ACryr6eNt2YAwThY+qOKCw972HDX6rrD7m3FD3GRHvDvfMHWB+DaNtjWW2LwPPkdOxAy
iCgaDo33IJZ3y22hkS3LuJVVftOqJ0o6INOKA69tFO7B9lyavpk8lQZncYKl4yNStKCAJ3YALpPv
SbzZMo8g1SSzOUAuSXupox8MRDvTsbgx5PRRrnGMRftS+bgaMN8SipnKY+Etf9JW3PQRvviyotCc
OoROiTNgFKBA/B1kRyHkxpixJtrJNZslIy0zWfH2Nsoyy1/H5/0NYhPivpf45M/Lhen0wIgSKKef
WtijSFT2kdF2uKZg3FAm2cnIWakm/sqlBs0R7o8+MRBMson+sd/7mH5Tb6FPal28cqYIZdDf1r2H
y1BDmJi7t0YIDm0Ffoea1uJMZiWqqLXahis0YUXcwBqg0Wsiv88qu9j5dnUou+FbNu18YnNm4gDN
zFfMeCU0Nj2mqKwmvwwy+MH1FOCLY+zk54+261OnCOuzpzlu1vGdo47LGsZeRcWfeDSMg+/Mz7oR
OaFyhJjnxXEk7voATF1uavAo1GTzvPdp2EVGEzCz5yGDmLcr3BK4ahWSiw0rHiMn7qa4bvZTBFyv
d4+sx7RikjQ5ypGHGQNvfWxSj9l/SdiW7dEm9jJOKOpB2DyAltnclmOqdmOM78DjcLZBUZoALiED
wk4CSyusLhE/yOleJP0MJg/0Sk3K2KCXSZCnTnSzpMS1DhWbIBAlvDA55tF8+Nf4xzxbJ3j8vRgg
jLNRLdG9LDIIzu61bji16QRRdtRbX4lsv0Yy+IAEMEVKssCwCImELt1j44T69GDYE3cshOQt0uWT
R8IEFK54b9Qnx1poJBIoR0Rtk/ucenp6DrGIyS6dwuEYJpVkC05O1QoKJlrEwrvDrJBIBUZEhTRR
Tal1UXYsemz38N3xw6qfiePAeYlAmkBSu49tIpxmT9/aHl4q7Wl/P96RkUcXRnV7txveUs/8sOqO
m2KmGdHS9S0n9eOhxEl8/21kILydMvpQky8f3fzb04RScSIaOcjistPtg0p8hEk0h6QLXmcoV67o
xHkjXqKHML9Fg9FuaFmR0Rfiu4pv+g6Qsx5Qd7MKE0LWGTCiDQmWb3LhZb516D9I/HECaucH2rbB
ZFpPpV/i05bRa2VGDLTNOWMmt41tE+MkqVobU9asSJaa9xpZrereUocID1e8J77I92Kav1VO9Pe8
rKfug5PMaWCt5UUJIMGESysmP8IFov+YaKJRNAA4k1vhutewzv/KFGwrCdBPcEcPg1l9jtJ9a1qH
2KCKbpeBaXJ4tm0XSVVnv/pF/TNJOELa73ba7oDK0eXdECcK5yY/I8On1rLax9HI7oH9PSp0D8gr
fYNBb+Eyr6r+lkSb2FrRnQVnw4RCkGszbVVBog3gM0STnZsG6djsCpX9xLN6MccSj8uIvkTUCxkY
pgJNMB1aFLWoLDzCmIaLNNwnQJz5jZ1aD2Nf3zud7Rwns6/2rlVdy2Z8R+ZCDhETFPzgDIZrc8eA
lA0c/M6Biv7eL00RlB7u/HaCGVqQou0hYlAWY3pMM1lArXtwmTh6Ur6ogXhTHrdZxMxQYvdsDHCv
urTn7PNBQsOZ9nm4VybDIbQSqE8VsYb1wqJV9zx3Wq/eNxiSo0linxJmv8s/pmQ20FNCuUynqd4M
K5dxsQB0inK6xvOKER7GM2BOYnwUk5lKu9wkZ264Oubg2vnydo5Y8hfHZLYZNYzwC/RF6VmTPBzS
FMY7646XPB8/ShkUQVGX/b5WHJ8dKImdvQynojdpOpc7C0jO+nPIm697AFcwJLcIbTNvqg/gcZPt
MsG+KhhrHpKK/gqnW4PeEejFyBZfPOXimJl3QxW+WoaZ7CT+DB5qdJEGCVC5HlHM7e2eFLEi96t9
gwoI4Nohc0D7zsVHObOrCy95mqR1bEl7ZZtwj1OhYZ5q7GGRC8zRdtFaE/YEa7c2riIJj16HqaDP
cr23hmHm9MgkjAHBexpDnrSzFGEdIvCbijgLpG10K+vue6SUv2lJ9DISjqteDh4qLI3nyJ44TzHj
YN5Q9btlzG96a8VFuOmdTrpoV9RMu5SoXnwSPE/l1EFwrdTrwtZIX10QegN/EO72fdhBwaWvj7Jk
qXAi2wVOZavc2ZnxCCxWP9kZRKR46V9L1ECBYpjd8xNDQRmc1s1OonuHNEUoJ1a7Q5g2363sA0+Z
88b04NnAuWUKqB+aCmN8R7o1vRr/LDvmGDLLUsa+VMXubEkmBwAWsAyQVwHMZQibf+1U/glV9jVn
Y0Rbr3oeQz+6TPkfwwP7UaG8omHmx1vOFONhCFdlIFTGocoOBsO+gIYi/m/t5bveIM5W0NDa2LNH
NpLyTrVZbAfBYA9bTIxFoq2uKqbf1Pjf2m8XBABsksT67EjZpiqH+7wwnASM5e7mKn5ejMS/ybr+
MsHzC8CcWscCnfUy2TxQEdK5MHcvLl3PYlLvDqKsAAn6ltPreAIwXqCQg9+FjYYhTaPPgxu39ySW
T9QIzazlBUYSTUHXYoblwbF1vYgDGb4jzALfmFeXfbtmc5chHWOTBltvKoTiBuF4KbJwr/qh1r7P
o/LBm9jQSnQEmGG5ugvPzb6VFiiGgR3YsjgauZ9uV9UHd2gx8nThU8jrZnjLCzZztMIRKTqmPkO4
iwicuWi/+ANLIzrMnb7QQXjy7Pm+L4iJBz+reVy8u9moFc1l47HvbT/oqIvOdH1Yx3KACS2gfa+i
a59a5c1kO4+hHSlCCMjNrmbJlXajm7njl/ZrhYMQWAaQOkhEkGkXkrTwYgiWPNsBd78uoAXzlskA
eelbCN+zmfNrVJFL/ww3IzpKksyZc5XIJPKapRMsUKNLbMpJxCVlxwaFNR9zx/uGD5HeCEmf07HQ
auSoTxgZqa2FbBDJlbGWkFTfnQObflygsqlOBrVrv9S0vmQ9i63lMhOxBvXpE35IFnZ7Ep2xLXXO
xI3G32ba8lxAmfGt2xwNQ0AB0FZDelu3dYIfB0aGzfA2cJRm+o03PSUy+JlQs21pf1u+LN7tisAa
J+PXqDPvJPBljsUfR9jAIVCDDUYLwF1cu8L7kxa9/2SZFnbytL2ObjueC6+t7iePsQ4NcyK48k+X
6M7NssZAFcwHaHlBNhV+VhySmTWiSovmOCBAJBpb5E+O0NtpBq8JJIePSrCPbp78meZouILTJiPg
iFAE4k2MOSzGJFOMlnvu9dog6A1AGgJ6sjF3sF2SFTb66GG4WtGDOVc4e8sFu4JPFvbBUjcuwmYY
cNI41pcp87E1dBMTAMSpm8QmGZLI1zKYR8dG2jU9wNA0iEeIsbO63nys4Bg2uQXlSON9i9Q6pYEQ
sFvtSk6dYUS3qwLS1EA+NBpCMqyp9gXUcD9lPGVjLHWdaeY8QomuPB9NFukqthgv3cAp0+jgoZNS
nW0KTNxITh/5HqoC23kjb4doRpx+VasZBYVsnesBOwRDtanzlUVgw2mGS7mtMLLuuv4fx/galHW6
LZZOkWtdYKwGGq+4TQ55gZHRBXXdx74Ar440oZ/6oAo70hKqYetzYSEaEUsZxre1k56Jz8XsnNhk
Q0x4Ksfs3DY+QE8Yp/x6CC26nMQBZxx9VpV8PDJjRguR5UfdMspUnIHLmdQzEwfAJs6EOLqgMn2v
uItG80jBZRxEAWqoMYrziAvMW8ipt5Mtp4/lpGR8IwQUNc4AcJjD8AiC8EIq9gPc48/aaVLykaDd
9U19wyRpthx16hhNFnX4gEo9CUwDpcng866FHcJonbfHktZwECaC5dDPX7rOGLZm4tB4zCa2zGol
50gcTtgBcXoejdGjW6jgx5kRmQCgCKn/WlTA/oPGSLNLhvHT9EvouI4tMehkS3bw2/q1ano/aN1R
bSwGUz5KSte6L+yEdmnS+vDhoy+/nd47xrgj3Fmql/B1mDEPRI7xPBqgHQatVxCmng8mzA6R0sSz
1qWbbM7XOX0kHIpBKs0HGgJo7/z+np4+PoPeRKO2lA+aJsrNYD5HS1yRODLRkDdfQKe0u2SleQvT
pIVJkDocOO81svGT9ou+p3DPtvUIv26CRlwa86kT9jGpm9c41N8OBoU8FgC/MbfPNu3NSQMuyrK/
42SSKWeQXSyNhlS2ENpyjq0iQcdAIBlm9rRxT26nkObmDFcE2r/IflgKZtkVcykf9ggDHZYBQB0f
Wv4LPdAZSfScJvW733Mlysy4t5Y1u5N3kRqmflJewWQTJf9Gi+gfQV/3096crflEAJAfoFV+aUsz
O9IejqFueEGF8GEP+WMfFqjiDCC/QQWzHzPBCabDEmCN/WjM7IER8s5NXLX1NE+YWSjMFJV3bUfi
r4jYuNQzM1HtzjAyWQj4z3pXJwKfIGqtPUkvKFc5D0EMZElwVyQPmiJLMk/Pf+aWBEfpruf2EUHj
GAVVgdh/8glBa0oqb/4ItotyTw9DbokcexUTPTyRFiCxGCDp0RnONqMtcqeghKt1Z0qKBKdaesW0
SuqgDh+LJj3ppqDuRUbc8rxk/QTC3yz8FZUcIki1D9S6dcxYd4l2kAXbA3LezxL84b4SF7eysZNF
s0mgB4LKwr+TKVna9qySXcu4gxVBEpGqxCa2imiPyp9Qp4hFYs6mYKZBNikjxSnGzLto2+m4xNR8
nD+WgQfVgVCOvPgG9d7toOJs55fMoCVC6dYisZNw1Vtd3TaJGHZRyb7hOKAAum4d9s93g8i/YdQB
CkCubouH2ho/SEIXwch+SlxS86vE6RIyAUai07qoaHZxfVlFhhFr6ORBYHMy5y1zok+/RzgVNu5f
dIlwwm1GcFls+puO8yundqZ7nMeSbCFUmcXhf5g7s+W4sSzL/kpYPDeiLnAxtlXmg7vD4U4n6c6Z
0guMkzDPM76+FxTRVRJbDFblQ1mbZaalJJIg4MDBvefsvfbMeloZ2nO0aovaGqt5vNysFvun0iHg
QGV+3ANEKZa56mQ0wTbvnQvSbNudMiY4ducvaO+g/4D0oy8QYIDsgm3jj9khCJMLZJGEnMmqc/vS
eWShYu5GPyLDUnv0mTjHLAm3lU4Y0zjy7iTgaUK5PAoo0J3BHTjlxLgptOYi1jpjzitXZweE+/sF
Gze2VgXBmEMBYq/qow7n/aePL3OeBlvMZaAPfPiB7EggD2awhZZufpJrJ92p0brQTvdAyGywtzCI
YvSyaoY2WNVpcG1kY3yM2RWGxgSHf5wfs6U/pvfkJ+Ro1Be6C885SfC7tjQvq2m4gDOgrhWEDJFt
MTuXC77AR2cOx4z5t+JiamULaDBkkvgsiTmC75VCNhDEpte43fFYJdgcs8kLMatOmTt3hMY0S5BT
oU0hYeUlYTG0NoEe2ZDaLkYU96us66BUATjfNFBmS3NhqFS32QxsRWvTb7VRP+Bs38cm3ZI6DpU1
bGk3HUeBEHJ6GCT1y9blHnLQcwi004kQv2FvTY0B2ieBjDFtuUvuuruuM18brFEbGpHuYABIT9WM
to6tqety4M3HRj8QaLNjA36gDEZ21KkdIW2A88R+9w79H/xKYxnxWM5GV7J0n8mvwIdPBYudbVD6
T4+OaQCTycPqfMSRViwA8DKOzlIkSCgorrTKvouS8THsETviujNWdTmgYTDoK8aGca3KgdaTsozO
6QVUBdvahIbIWsksBE+DEXiDgcRRiyvDIyPmlgePpS1BC6WPwCSOsqOUB3OJSzCUTvPGYKaEJhuZ
Ehs8MoaDhWujdOgar5jTK5qm2H+QNnxXqKPnY/FhgKhIVYXVuKYFh3EajXUwEEWgNcO5yIxuT0fK
H6t+O4UsNC1t3UO4dmktXoQJ242BgaEV0SiqaeTuwqxFKqrIL6x850Nafm3SZbk5572rJ1dBQScq
Hq9IaLO53Qy0GuIJI/IrJuSHLKLbwn4dxdIUPXTABXeB1e+IWwjWvj2bZzQcV62sd2JU00ty3baq
PbL90stTELANHzDDbqDBmm6mZeUm6idroxrWgf82O1/rxt1c4bR0QjKy+vx6WoD5eqgooDjRmCA4
8gKMLqtQUuKboH9Oc9aHLRFeWYDNUeqmsagGzmwd5R78VgbIYhPVSrntjfFVg75VhbTgSMWbgHmw
tp8b1LREyMX7nlggHBebWscBntqDw/NKF9BBMS2xL/fMjNbDt0xh192BF5Y8H+y4nE0zZNyWCqOz
5qyBIsJ9TCCALcr7lKklL6TedBcGBiVnETamEYzCZwPx9a2dgLAw9Lsmb7KdFMa3ROCON/D4jypG
RHLw9sSRyyCg5RP696SOMkPCcY7GbB93tbaOFfBSqq1Oe/qPZCmNe1Nnn+tDLnGtCcJ7A3hZsR1z
lwqHYTWNyligJzIbtG9KikavYE6EacnfYgq4Cy3xxcmsl1HYF3UlT+o8PJlpAlIfWxybQvVN1VjU
wTBgwqtj+akuRwtoadlCUFNKHB8lT2gfgyms8AUCQT5reFVtTTATK8GbIE9S+mtJ5HtAih5DoV8H
DUw4MQbbntGQ0YHnUH3gRzSMbVdtsFj6R+JkGYHoCOIbUV8EkfVVguiGwWIcyYB6xdd2Tqj1lWAW
vC0npnv2oB067hLGKXOxmlJ6pBN7U73C4q/XTK2wWpMovIcMF60Kh1UOYitLZwhcaKzg8magf8Ri
0lFqf0fuEjBj/6m2SSKypvENGVHlollbi77Za1pSkEbWlatwNPgFMet6XVDGxyBUn6eMh9Qo5qdQ
ZVrpp+1enRjvqrTS8bdPPQYX/t/3/8lY15whBUJFn1PF0KiLdIQIgxDSGj1FpBinGUZtesvZTvRq
LrLoSE/B9uySNplaMh0nNmxap1U1er4yHfuSqklCibWLavGs8lryRAERomnqIyLvmFRtTW6toWZU
GNAMNLvMXgLD9F1Qmgh+eypIWMDb512AL2sKj2ijTwZxymgfYONVtr3NZ/xdxjgWHqrUp8QU0itQ
uGp4JsOOqzq1lsfA+0l1kAnF9kASgQmMyaimV7XLgNbk8jUe0yNb0IOCPnRl1fF4IMai2g8ye1Dq
WT0TOq8X1Ed3iCedNT1h2J1hHV0mWF+qFmSIMU7TtfKl0GWwUcSk7caIq3fQ4T5u2ozY4qgtLyI+
r21VzZlbORnEHMxWYZZfxqkXSiCXTsnWUNV0xTUcYy/a6NpROmI3FlMUCAh2G3PxLYz5bfNiXOdm
n7h1fsRLfj3Gtr8ptQejmCAEBuVl4CCzMCQM077QXrO0VtehTWK55KlTOsfYVC21o9ZSdZWok0e4
oS0xpwK4wddCx7aqgq+apb8yQYStk7GULpXYq0Kum7MQAlSJ8k7T1JNmkMGZaSYpG+0LtN7ZnfBP
DQMiAk1U12SMjGzhkWxOo/IMwiNiuBPDCq20+Lw0kAvBs3EZdBKClgplzfVm8UGIHuMrlRG2GYXn
4NqQdQN6n2PM2H0H8KM36UPjkwRZIIJd0kaXdWfdNKW/YIfAktjMfqK62Oat+sUeK+i5AK0wrdgr
hmyZ5xQhgQUBN103VbQIs3jXVKF2xAEc9YZ5XIIOINOZOylZCSXZfrL9c5HnBncdj58QMfgTWz8a
yJlZ5yGn2NN/An1pzXDqEZiu0dJdNx3zu+Ujg8U/k7jNVgmpAPjHeLzETDkXNKdZRDa0wHSHaDjG
im28wYrBmPp7Vqv/kNXqLpmqx5ihx4xoBpVr6ho1XJBBZ76P/GFFZ5+mssJuY8ztvQU72iwQRhnD
4PatmI+06xd/RVfeIUz+WkdyH4HHv9Z1eVHV+SNaqXDt0wxGPEsQZ8We2DUQumnjYze39g6vG9DB
GIFyMbLcDAh71pRroqzEaWKx4hhGucVA9yy1BHIgwI0zCIv6Gm0RPodQPcJO+dZfCtlELpNLHh3s
C2AoBYo3AC/AjuCocdGwaiDm50GrDAKoa9MzMg0pG5N5Xlk3ttRxvasb08Fy6qspgs05iT2jrq0t
gEAUTHnB2H6orAtt0f3LXof61vs591D0NoAiYAOgExaXRxPRT6SD4kRHvy4V+nYMjNva2RUEM7Bz
U/atGZLReTQXFTqXRWvH73JpMDkOaA8jT8+aQOcFlo2HulAX1V6yVkOYD6Jpd/B2xw0cOlI2YhC7
mgSDalfmdQ9ArUGevCPoDW0RESiY6NmRkaxAvhsVtohqCoLstqMpQzZ8co026lWaWBkYo9SeKQkv
G8yvWtRk2xkYyUar1Es6Vo4bbYcWoxMB5uC8zBKIMgpiyDXnXcsoNSDSb4OZ4QvCdA42dUTpLuxM
6rVdZcS3jKOkeeSBxQOXxfttp+Q+C+J22gV8ul7NiKkYZ68Nc98jsHYXdj5KJHOuNkgfdtg4buin
TmzAQJTjQMAJMLB7YLixGlrGszyzV6RuZgQM0LAYzPhY24m2bohCpulAP4wcVGMb6BLHQMV7UKc5
j1PpKzZUmPRZ8TVEoMnKaTswXacf8c00I0h+g3kjRPc2GmyRixG1lXJNrxO2Wxnew2FhzZpbjxO8
ws28jDmtpGKpzFpkK0sc+TNjUU+QREHQ9IHdV753BvN8iSBgZWPCR7NdMTnamY9ZeyXL4pI1EIEq
OMDWosuetApve20RxTlow5maDw/aBXiM3gMfzZAvQbqtW8DjnfEixZ3mAplQcDOQaVqmBNohxpGg
gNcz6kyW//CW5jm/Fobue9NaZGa06UYWz2BOrLNhxq1GsvQ2Nl5H8BvANfDHCB+BC3PmddYMZ1ZD
29swTIv+pEBajNsCV4Iig/g2T7XbCTs88fHJXkl8HiFNvCSTROi8G9vpIiYqYZ3Hi7zQoVGVASiT
Jj2SEptEV8JBS8X4RloL6SaMDgKWLrQb5gEWhBjctOOxDFRtlbJjVXJ26bOaKhtLGRATUEzUBA+q
3PZ6fDGnPO3Iz3nRlPO9Sk5oPiTAu+VwVieUCkvT76lvwTpshGvlPrDM/KZitgrLukYUXevAMKnj
k5M+DvAvN0lw4ajmiyPAA+rFtDGM/siGvyIVh9tz7q1N5hT3mkF+nq0IJgIazfawhaFXEyuoa80m
cFDUUfiu69pBLA8XrqBRkERESmG3YHNmG8eu5+zKlqZV1dZMYPPLwcd/w5YGOA/AqC4mZdksXEFj
BwWfILDCBe9BFC0UmhbVRh3ECIZtBJR1xMu9X7S2Jit9qbwalRKBSO9eWTBuphZv+ESzfgPvf6ed
LeeZphoknPRewgxdOQv+PQvRKyf1A0pK9tZF9KKhWFKb4gVfwxa2QECaS3jeNb6xmUGz1Op83vS1
sWfgPA/kmREorE0Ev+NQ2BeYZyVqkW1YcUVoed4Ar1TdaIA/YgfNcVTkiwRJDNslfVFTgAuRmT8u
UlVH13kaG4O2P7JKTR/QC9QdQWc+bgoH3OQ2MGgQRGQdwzun6ISJMDdtj+pHUdPnPGb6MviWQkFl
LDc47JDgT7HXshx8+gX6t99/+7d//vu/vYz/O3grwGRPQZE3//x3/vxSlFMdBWH77o//vIhekL4U
39rv3/YfX/bzN/3ztsj4z99+yYc/aPl1/uPncvi/fr3NU/v00x/cvKWiXXVv9XT9Bkm+/f47cCLL
V/5X//G3t+8/5XYq3/7x+0vR5e3y04KoyH//65/2r//4Xaqmqn6/Vn9equUIf/3z5VPGd96U9VOb
Tr/tm/Qpf21+8b1vT037j99V1fwDyoYthGk4quWYzu+/DW9//ov6Bzm6ls7f6bama9rvv0HTb8Pl
m/7QqSZ8k1BpmwjD+P23puiWfzL/kJpl8nPI93F0Tdry9/97FX76OP/z4/0tJ/28IFaoWX7w77+V
f37qy1kqmroI7S1dmPz9y9M1LJnlq/5XwjQFlIsEB81YpJC3GbsaOTls0pzNHDgb1CKV0jFhlXeC
P/5wpf76LX48Kqf8y4NyVj8eFNFG2zBTKPaDabNsx+iktqduUu8qjqou/MM4ecaUd/r7w6nig+Pp
Px+vw+mQ1kz793BFD0NmegXd0XGWHimwB43a6OtoZhuVCuh7f3/Mj05R/nxIUMJQdCD67rOpPwSz
cYiR63cgcnx/iQOzDsIZPDW1Pznch58j99CPl5Tsq8BQ7NrZ447zIsJaNPJCJIa2wN6EWnNCrURz
8LGyPCZC939/jh9e1+Wm+uHmqWQGdI+O7R4m+7ONlDoz6zNMBDnnbMvQ1SAAFcVDFFV/lqOfqtF/
5cZZPuAfDpiCMOnoLDj7MtWe/D5wG90gj8/wErKVikwc4MUeVN/47Kra/Nz/9+nA3f7z8Zhh67rB
87cfO+jifrRrct6qSwIweDzF4BWt7hZWHU9G3BEGZOtXY/A4gN7rZHwKemSJtb4JSKb55Ir/+nGV
zvKL/ngB0l6tB4QWe4xwq8R6tEtzU/n3jWZtw3w+qIMNiEeBH5qcKsYcnxx1eU5+dRmsn4+q9WQq
zizwaVYf1YF8Sju7E6FzSFMiLDvFq7817PFGlS60TsYy4wE68ESRg9r45Df46Lzflamc4t0iULb3
OFC8DEYJWbasjdqtiUuvMqxN2xKfggFqwPaW8Gt9ctzl5//qzN9VKhiilGA2/FgUmXQ7iA/L5qqz
e0hk/WFqecPz1zzFZUA7oHHuMkZDAevOlIJWTQ4FRv3kEnx0K76rYX2Vqzi1NWNv8hkvNWzuLifq
STz4i6ncYz392cf963IpnXe1K4UZoWjY3/dxZgGQ9Q+yom51ycmPWUpgxl5qGL3nE6qmz0rJ8rN/
daHf1a9krtTIrntrLwfLm1SNkYB9KErnKQPCGlba95oiybFbrqwTo6/mSmN/+uTqqh8d/10pE5Fo
bVM4NGPN6g5GHQzpdFsarxq3uWHfZlEJwdmifV2fFGM6WOF8MLj1/v42+/XLQjrvylqdAF9Qx8nY
I8YhK0BubPu0PFsWmZtIZoFNiFVqXP79wT46VftdUbNK3bDwCJh7oOcHf0JNH9B7ZHUJuU/f9DHG
7jZAvCcPxXgwIZrNLf69Tw7+wYNsvytgzBjGcFaHlpxK1evFCfI+PYhgF0EYoZnH43UqQv0AR4No
kc+enQ+ur/2ufqGIUQphze0+oUWCPHwjBZ3YnhRc9Cv66NPAABPBC/qTk/zgZrLfVSsRqANEkGAC
EnQ9sJzR83YzcCi4OnRhn302+D122Fqya41q1LY4BHzzk5vpg5JlvytZUOb6VGu0cT9zI1W942md
qIBaRPfRVD7/i2f4rhpF0yAgCmAdXVZwM3EMETVR+nDaguiE15n6OHvnWX/o8ltDAr/NavfvD/1B
HWTZ+9MbcFLyLmkWXU6PFapiciGi/tA4cGNYy5X8ueMZ+vtDffikvCtKusz6RjLeOcv3TLnP0qa+
Y0pDW5pAYojKiXLR1+nJULlnTQ2X/5mz/+TIH5Rg+105An+qZWNA6Impo2BOgGGUKBApCWFpAxko
D/p86I2rvLj+5IAf3bLvSpBOpGFkiszfV7lH1TF8RgWLq4KPFGfeddiD94S7Wk10kIOdZVn/4jW2
3lWjWJdOqsM63rO6iqtHxwmeaTZslmu8lL9wJlatvJ7sC4RRiEZpkhTik2N/UBasd7WoCwMBxC/3
96pfPS/bkJxhWCT7EzvrTRRYh4JVXlvLT8rCB3eu9a4KKSqKt2Yu/H3ey+/7K5UtwFQfmTN8v2lD
Uow/+TQ/uH2sdwWoDgcJpqLjbVozx8xJ5mNtrvl3uap6LNnXOn49Zzh2n+7o1OWR+MX723pXdVIz
Q5Cl0/oV8cA8L9mkvrJk/TAiQ9BYnmD8r6lBaLRDGvuY/7PdJ+f6wRvF0n8uCL0hJkwdNrLjx/IG
w0OwGggWgeH7UF/4Gbfr6l880LvKIx0lwqyhNHvF1j278No6Ii0aEjPEu05w11TWwWITVCsVM4lP
D/vRlV3+/oclvwpbQS9QtbP43s+EgwATQDfMiBg5srFU329Z7AODAv9BnBlGuk9O96PjvitB49zU
uZQEbPR+e4BeDeUJbemEVyhxW1U9RLyeiZQ/MsTxjNhcJZM1fXbsj+7fd9WIxmhqt2mEgXwSp9AX
Z7Zxq3OMLmjubDPnrbNMqpGVEa7wyel+cMilPfPjZU70CteEXRV7UKLOsbsk1uYBZHF+z5L3s2uq
ffBuNt9VnJl4raTvg2Qvwxw3zsFPka3c5mQDhIxfuVXtsSM6ltg8MEzjdGrQddHb2wgTIjANMSB0
OeQo5jTQaMqWfBdNnlMYL7PKdK/CJPisgCyP7S8eZ/N9rZJDVSWj0PbdsiajDFqqs6l5Ifja19Bn
xND70CK+RkSaft8MtOUpizRvoj63ny7bPmhqSPNdGSPdyglSZdJgpQi0Zs5m0CNERD4Kyz4+WQVm
UF9uEETTd7bRdf51//2PdT3/P+xnqsvil87vB93M01vd/djC/P7lfzYwFdP+w7Qsmo50RCUuf42b
5c8OpmKrf+DjAZnD8NCSulzK/18tTEX8IVTNWVqYAjWCQxdTUqL/6mIqqv2H1B1Lc5B90svEcfHf
aWPqy335n/crvVDIw9KwNMOAuGRo2rvCYYear/Qk0rkVSB8EOSTwYhN/UFqTyXtePTSzAPujRKmn
EnKJuSlaVwlMwrpUsCjZBOrE+rhNyIkuF2pj86LAR3DzursWijxjC3HqrBetzp5HEWyToLvB3fmt
D6Nt1BHUA4gBwdUjkzFAdX0KoapjWCENQt5jlhRZCzAod+77ykI/aZn4iu6zKajdvvPdNlG2qvNo
NMzHcseIV588ytr7S2PaUkg+CQaOulAt+e71lTtqMCoA7FxnTOe1M24RvB0ioz/0ssGrgrImDoH+
gUXCOsNSqzTdIkJLn1sAUP0Z7ysKBAgTF33SEaY1GOdq2r3UumDAVp0FTYncX4OMWJSqT5IXVlat
9sh5/GyT/G6JYUrT5j6xkf/zHwft/7vPGNEvyj3oP26QE+2uluYpL7Ht19F0xbshWPcZDRiZxMFZ
cysmK/OSmE6hsNVPVhz4XH5+N5rc55JcJp4EhPWqjjrr55dGJBs0flHWuwlW0ezaFMbwEAzSNZPw
lgGLRcy6ju0YsPyq9IXmzXFPfAIYLReJNhZke2b8pWwzAk3PRyR6mH0lIXQRDt91UDsPVgr/2VZv
Oz2V13DqBmZydV9pbqu7jTIaZFbVz84YZmgvliQb0n3viYWAHFVDBxTHeK6cLfod4ngSzI1Og6ay
Kjs4wuy20cuvCCIs90YRiu1iaUJiNUQyeQJ/6Y4yu+9nqAo6w9KLnPDCJ0h6jAZ5O6ltUN5CbIk3
uRGu0q5Q71Div1RljfXebpBjNTUYBJLtYNZ2O5u59nlAau+KBk+7afdzFUiQ1kJdR5ZOzIZNjmBi
FglJAdpdoM7hhi1rgGjL8C97VHgAaRww2vPsoVmABdLGT2OlpxeNcdOqpIHnx9BX0kOWdk8jOR+Q
mEiSxTimr6v5Sw1cZCcN0w3I/z2gtJLrMhwfUWmsPXgL0VWDsx+ilrnFJHxk4UZk5WQRzJ2V1Rp2
Yr/BBUVmFKN95DKzl5Pod+DmfHSYlDrCzA+0qOAZEBbLugVDszRezba6DuRge3nJJ4H9ozlXWuxK
NM0ycCHjBYkfFbJhEbq5wPFbElQ3kvHA5B6TXZqRP5JKcgUmlKTgtoFAq0/1YJHYbQz+uaUnSJE7
nUG3RqBsNVcrgtbIBsCnviWx+0C2Ryfi4BYbBZoTxOgEHYJW7hG4RIRdzpiOMfCYPujv9lUZlNa1
uhsKHN5IyzTW5MwsYNYY2Vi+VoAkHNgn8MBPa5Rl6AZKHft14WxDg4Jpiapes8cIT3PQ93uhX5Zd
Q9AqjnqL7sNRmeG8DeatDXm6qprmIbKba8UGEQFHo/Qg6am4jfrS1TX1YpL02oeXdvKfw1xi+JiY
q9qLurnpzesmQ69KdgiCTaf9NhYMixdRUarIg4+GTwPukBB7qAGbJD9B/cbT8zWMOeH+nHBbf6sw
+AcpkTaWDwkPG/GiZRhjWL1FHGAOyIEBLg9M7YfBVjVre5P72ONBLgQAT9eigM07Fk16NCcgFV2G
mqrOCSNSo8fWwhPn2LM3J6ON/8Qvz8ICv4Sh6RcROKjzMpJPthlMl+Vr0TqAAxE28Wkqr30InGnG
JV85+nHMtccS7X04sI5vygQ/PQ0IwIKgyPJGPtpqetsYplwxcAGXUDrPpBYfxkaeFcy8ua/J5DIW
eXcscFJhrL0FvvNI7jDagzS8qk3+lqRAorAX7byI7DfHd25nEm/WyUhQUFMZh75HC4R0+zZhaMyN
Jde1AntZE9xv0xLOFw9rzPfaUW1Ra04Yv6pyWlm9KbdAjr7Fw2NSTd15FuMPGFqD6pZ32wB3BrMB
606OxKq2IE1Q5XdQYhrU23DX1W2QH1rfICwRZ9IWj3R9FzTLozo12T7TbluRXemzvBAVHQn89Ygj
iG2Mx+lxNCf2JvrUuZHEvUxPTUtivBlN9tQQ2pOSwOl2c/fACBXgSx3cdWGe4JyGwyrto5XG27JW
n/wEU7N0iAv36zfa7M5SfZ4FfgVkxTwFSXfj95p6ZoMNWo9piiupk2sLZsOa5VDJFDOYr2Lub27F
7NGOh4y4NKLVHV89j2g5uoNdVtsy6wXSJoyRfbdTgZOcwwJ5sGKr2aD+971Yf+20QdxDiaTtM9rX
5oJnJ1um9mKBkN+foDoSc0Gyta5B7QggcyroGNqR0ENbDpuwPfRDTvC3MLVdmbQLCmK5+6HkoQFS
n2wmkjURU0Ad050/mpor8ESs4uYmQ2T0SAQ2wr8reCfOi25hheoU5izhTMbPgEnbDmzfLSElsjjY
2FOBNNbG/0SE70Zzjvn4YpSCOWBATK5wrhD/ubbiIByXh9m4cirjGGr2sGUsOnt+Wt8TPsMpNdPX
ogfzNKc8CAEcrAbV2QotfHjWYcRSzcK67E3tzCzMezxtdOVH0g1SB7K/VsobBmwjost4XWnN+ID8
YnRjkZuec2mnGVrkIntSIBlQrFKEHwzCcZICdCts+6UJh+W8EITQL/1CWtVlb+fDQU56ekrUViBI
nEi3K9YVDJjQSTTAJCw++ZnTxCMwbfCsDvApRHKdNNl8rgfltaorybVc/gefDjE6vhuaEMHyuvjr
r4d2ItjFKNP9928UvVJvCAEqtwqFsLbs8vT9a9HvB+d2M95PINQq3bpvxyYFqeNEd7VZu3EihkcW
2jUbwt5cwg4RY0Nq2eUqmzRu8Go7IytD/AwR34/GjeOEhNCN5BQn4ZUxRHdWQ1Tu0DTDvhqte99U
jxVAFnxNfeuhp3ocRXTn1765HUMzcWm7zszYHnyNepCM8ZdqybDx+9jVhhqVa3JbWAUY2CRNVnk2
XJtBRqIjM1NFr6+1DrJwq8MPrR/syvLx4uSsLzDi4glCp9cSvlbj0J4XmStpnOGs8aZMIKLbgHRG
spcBAOZubFenFhucm82WdZYW7c0sAYF02Dg7I37rI5CUagNVZXrrLMSwTlzzy5jimXcpxij7W28h
Z5X9PXcTySYQwbAIWZUHKRIYYyO/CZYEfZ2UMNFx8EgRpxufv0oJKgvMiGpWp/IsqL+CVonYB4zP
DkaCU2jV34KRUBs/a147VN5qEwzrafL0KC52SNKR29dDd6UN9lWSIDqcakWc64o4Ak+JVhJUl5fP
nKQGEumUpCUZA8wNeuw0Aeoj+KTNN4P5/tZ6rsslFiCCllIWyk22UGlG66XvLV6AqaJfkIP2HJmh
SepD+gYgJqLVlkDoEAHE3LjIVg1qYcQV6OYsUZ9kZEIKaDCJtf2lWSjXQM2fHXwzG6TcBe+u9LUL
5vxSG8oHC0jfBfk4e1SDEQ6D4jUWKXR4hEQ0K/gWK4KfghmN9DOBNZlwJTeJZq9MraNZl46XjupN
2Kqaaw/tVauN7aGrQXpwg86uUsdUWMIbaIxOha/CKzii6q69VEh7ZY7QZPsE+pDmd5u4RqnXMiwE
DeVYBLNMjUdk1TM+my1p5ifcyzznub/s6eYaczM6xhlbC20Vso/sTjyFBdA+fGGcOt0L1G0IBA23
0dT8Gkf1m8Lgj4KrAF0q88siQF1XN/LCNud5TYbqw4yjBnCVdaGMOhBYx79pcBGyxPEMHfMF+WzQ
IbQCNQ12eRh/gbmWGum2sbkoRRf/qWGVVzHxQasy0ytE34a/JqQrgVkQncdVXHk6crh0mEhxNkIQ
J2l6XWOhAcZJD3XMzjqzyo7J2IFKT4jxbKBPbM3Af0yDjghSVIN40RI4B0G6VqaQHEWCgG2SpOKU
RmHlJ9cTft+QRCvdyaqTBaPbV5HODiwL3dkiosOJ1RfV0YlqKfojy86jbSGkJzavJjUiuAwbBUxq
q+wLiWBZKPlbaE0tQtqQLO8RsjBRo89q1B741e/LfAhcDXALLEBibsG+q8QP7OJ2uCtgom3YZKnr
iuYxHGYJdrjb23mhnWb0i7Qb6IgtwBo0xYdSRW1XZAxdnQJKV+ETqGYwFUeYOXL7xK3YVYEdrW29
ghmOqHGt2wdHS2cy8azZo5W57u6UAMeQKLXmymJhP+IYIOukO3d4u1GFwYdPTkIz3twlCsEcFoSR
sCm9AnsknnFiepoRF2FuR4/osC2U+dNuylMYb/M6iJx6lbRc1bAZXgDleyzQ2ezJfc0+lU6tSTJk
nq4xjp0FM0JkjIUnckK+poFbjmQHa9YEyE1S+aBvWhoLdw3+Qapvo4yfY0E55XWCawTeQ2wdAfnt
zT6M0XbLt6ZXvjZxdtDm9LLpwxGQCos1yF+EdA7+N19ecVMOKxjP4AJ5wLbVKFjPZkx2G5w+/Cxi
voL7cWlLsI65aITx5PvpMSl5ofTwVLKkeFMbALy3iIV5g2oo0e3YnbGbiyoboAqpTw47bgp11cHW
nfC9k2DD6sHrZHkf5craKGnj8atFAr+unEuwXHF7D3EuONo8Xnmxtw3tgRaTaxjLZ6ZR8fUI+EOA
VWtSD8CMWIY5PHuEh0MmQ49sT5dp1n+J0KuDWzAFtpA4WykWbjf46Y35RFDKUYVqCA3lwtTSW8PI
j77hXFoZL8KwgpirXRtATtea+oW8IcIfCGJEWv0wwS5tRnmDRxZhJQm6XRyx0InpwOcBm1N9XlnK
Mtm0kJY7GQ5+/VZR8TVOKmeH8eKCTTtxS5AA4u5Y6Omt3wRXmhTQBitU+hE7fTLjppTcR7/cjUX0
5BsEoCgITERTHYOaLxjN9irjNDaSValcHrA22be42kPb9BojfdGw36lN7wrljbgPB5t0fIVtVl8n
MsJ3VpLAjHNTHcvrbD7psDNbMqrHpjthI4v3MYi8LGrPSURH9AC/rYU+i6cF00un7mYvph7L2Grd
1uqeOt3YB860hdJte0rCOeD44a1qdDtRwiIaaQ/71nlVQcqKc+WCaEE7CM8AG0BTCMB3yCDKscT3
iIKAORkBZJVaLb76Zhmsy4aF4mDukDS3kG2AWmh2z+Rm/pIkxREHPNiBwU2awVrPVclZxFcGN51w
EGn7L0mrjyDgLFat+rw1Wug4ZmphkUsMda2NkWurgFDLCHRGLE32MT1ezAb8aJHvJThCN1UUfEnl
tmmjl6zzz4dxthh2loSKZJ6wdX9bduYW7xzbesUz88EbupqFI4k4ZglxI+vtTQ+6lNj4s5B8iY3u
lM3aCKdNAu3WxXhqrti2wEYIvLobX4a5evRZuVltVZEi7iuw2HRiEBkMVvnTsNBkoXejbyZNfegn
FrbOq9IPe2UgaN7u6nkzlAAXOhsTMP1QrodNYwVYRgLwKAxLMoQs7a5pqx0hG99EXz30ydQu7O57
YanfZmLpC4KGGFtF27BXXmwcd+GonsPTeG6sAHdHkIAEN+kRVEXvZeQKY9C7qgAWbIQlvual9URc
EW5JM8EMbsIGwke1npDXIjpU8NCNXjAll0CavmIFfPMhca4LXbsbe3Hm22g+kOwXs/6SZgXydUCT
axN0OSEx5pZR141ZEec44dgmNQyUYrQbJHFDIpkugmq+0bMaBJ/xxff/D1HnsRy3kkTRL0IECq6A
bXvHpmk23QYhiRRsFbz9+jnQTMRsFBSfHk03ymTmvecK/zENDpBS9Us1YPFKenDGxWfaYmjFmjtt
dJQzD7MQqBOiUitVIF5v9CY/ppP7OcnG3gMPCW0Lw1AD/wZe1MjgGz2fGalj7RE+bOE+KpD8E7xM
NNvMA2X2XOB88TepK41NP0Gm7qa3KsrkPSTNjOQI95bynN1F8+7h/tnUk9HuXb9o7g7fm1NzelFg
n+6mI0+ZrMXTHIPwL4syPuV28KnqInhIgyy+8+Yx8JpbUJ3LX8WEdbJzSY/791cU8mqXmMUxGWWw
niBA3ivpOju76SwidHAZW/bwq7Aj1Opq3VoWiFL6jWundoMXKrYLUX2ssy5xDrOQ6lOw0flFkL2H
pSB8eLIINXNa9TmOuE4lcZPTBDLaniWJlV4g712SnOvYoqcQJB/SCZtrm9Lh7vLiMzNFuK8mQ+36
wdafZeY9KdwkL2MhidSq2/OgST0fl++K0SIFc1UYpywx5vdA/I7mUn/qhlPaaIlk8+FwYCT3h08/
TW5W65kvs5Hpq1PhBHAcAZ5ONSeAPmRo9n17wXoGtQgQJeqJ8hK3qGukZTZ4y5MXMbo3cjG4dkzO
R5hEJ2H3/m0AuH9OkukwdBztgJauieE1t6qhLMGPCrayhFdHmz+6WBbXAK+ieaOLbKkX9QFZYrhl
RpZ9DmZz78mCe2Zz5xJs+b+TjNPo3z8NmxTdRO9fCWqZT5AQxzvhXuQXFM0XmQ+CpAvGnFpDq+im
bQbMdjvIIT1WoIuIirLeBFm6Z91beK6nMPn0SydazwqEC2FJyQF4VLmtZNSsuIe7VL3njF4n+2su
zvOcQDRs3AUE8WeoeOCBbALTwtjRLcmyUSF/OV68MIKsV6/LwdXV7sNM5DZG5+wkyya9NMbCxffW
dJVp0sRYl7MZ/xNhJ/A+CHhO+ujm4ylkh6v+inCCxCR7wmXAdMRS3SwftZXGj06C+V89498WabMj
GJfgKcaao34G84ZhxOL+0DgRNCyl7QuByRxYZA+uQn+ywUyV5W70Y2dLK+aV7m/9MJp9dxNRAKPT
L85501wnTaIe06Zt81EU0trIdvbo13owULqTO3JpjqL6xSnwZzmwJXFTffUpjm+Z9skDEl+SEaTe
iQkvPshKmsKNcwxi4wcMKlJgkmOUoj+i7W3hkFaUocsHKWpuTAY+EI6kvZ26Dj+MHeiDrPz3Ma6S
vQMWO8tNkwU8HftJvToLCgu/XgYpnzghJUV3jHNapjZ5JlTQ8qWpvTd8ClfDJqHNYxXiry8Ra0BT
pfEZ7qEcfXEP/iSvYHjtVf9oKfMrrgf/2CUuN+Paioi/KWjAM0ZIVXxqW7/hLb/ly60pKpnXRwJU
qEEzBiwfERuCGAzCvB8jTb2lR0YJEXmFK4swqU1alsW5kf3agxJ7QOwKRVkugafzIveqSdJzF0So
y+PJyUf3vOSqmQycMFnu4jYyFLhgK8ijI+E7a5dGOcWK+yEDfISY/Tmoo+zB1osNnEcX53hN+p+Z
BgRaBN2rAdbXOaMoDg7/vg1EkfmU05+OOu0ecBElGFgNUZxa1wXngJ0q3oN+fLQGm5c+zMBW2f1p
LkOM0QCy1kokOX2dzGUAGJ7MuQGsmdbMiwIQMUZUHbkJWVi6UxtIO3+0mm3W7iwmAYy07OVna5ys
OBXL9/zvXw3mB7mXI53MPR+yFykQbRXvgV09kr1xaQdsbxF2aLycumAswnI5+NzWR3jJtVmUV66J
HSOiZ5JUvtXwS/EMEIFpZduubq7k6u0bM2kPpmmCcvjONCWGn+vqGoawZhTsN+7Q3e8+n4HGtu5b
qIZbP+PtnwV5U4ktSZZ36SMEuFD3U9d86lufF/UODRdsl2HYWBL/KTEee5/m9iltS7lWmsRXEueO
zHYw+DbTe5T6cEgj8BWEBOGX/raEd3dpS0YlDRu2Nqce6y334HuQ6R/l21zE5+lXG9jtNhUVmmno
PpZuTnR4KB5GxWUb+xRFp4RnkoAYZW0DlO1qttiRaytQskswB+c6/ZxmpB4qTN9JaCICzhJ/e0s9
9LSHV16U/zhAZqrFek1iKM5Bg7o47PuDC4d0VfYAJqiykHyG/muumxohsf+QdVa/HWvryGTGJl0l
Sg9BTIoOycOCdJxpWvFk6O0QE3XD+blvohQsoZNe5gkA5+SPtEJbsVI+M4DKHn86RB1nTqNgxXZU
Eb/2XMrsVzGlr5ap0epZFiJi4CG4Ah7tehfh2tq3ZrhrRnyMzMgC4u7JkCmi0iUGWtk7u4Wchc7c
XJm9sxWd4RKCoDD7TuQbX4tkDsE02dtZBIDSW9If6uV27DQe1+bMsMmyqSXdTmedhDA1xgCcK1PH
o5/6h8wvC6JxhdpZ7WS/eJxzTAKo1XHP1b5jEa7l/ej+JRkMiHVFXe+AfDLXr3ZeReoCu8sOq2Qg
7ZM17ZRyejTEePnaaD4NXLFKI69e5wSIQ5PDyokZf5JZfWilw5lKOENVzO5qrgh6B2wDzW8Z01sx
bs7slpnVJ0qilyCLPCg9+TOcKMP9csKHPl5iUAv6H9MECy7L9TvPPjjAD1HBsqJdl68J2Zyutn91
CWgoDOBZA2SsPHW6PWbvv3lkBmsvHrbRDLklykr3hB2VLQrAheqJZRiAtPpE52zbplQYdI2vsGYz
b5dkWbfUIRDUKn+tUfKmBFLdPlNdhhsLHtrKYeYMX36nNVmQmb7UCXgm9q9m4xUCimdFkqNK0ntI
5btuiHFahy1/1BZZTtQxZJw1F28h6JuLjF/X5n7SI3vZv8+1C3w/a+bxWFuP5RxwIf33qXr5/L+P
YBfQ+RrCp2zB9v/7vLFErv7/rxxqTFTpweD7VvpUKgn24d+H//5hJQhTNgdn2HhMBv/3X/77oc77
s+eTO5AV+I9XcRqqE9Rmdfr3Edv1L6dJH+E5mfvCmh9iwyDgeIYO1OtWPbT5QFMacbNJo2fnwcFd
lVweSlWJHfj9JZw2OwsnboHlD4Afa+M3ynvu/A48AAz4z71HICh+upcOTn9ehk/Kh11XR1xOaEz+
lAt6vWszllLcb6IW37CrbX6UGLSzKaebnzxBS/W2ULSXXOxqxRNmL7BzBFSCpdLbbvfoVXly7Crx
kSNuuFih+VNyAVxFeEy3RiB+SHiyt9jpU0r+5lhyp+QBfLIH2VxgQq26hacCrGfc9YLfCJ7AUYEa
WOc2Ke4s1z1073sDRxjfxkLM5zae0T9h/pqAzrV/PNLg19Ysg40FEBfEQZncrcw8GmH1K5DOgVIv
BEKLYsMnnoMT/cnq4opziXSE2ZTbIq/PQQwXLqjCC1W0z9XDglI9w/qx3K5Hac6dhlsbUz3ujuCx
CVSNm7bdhG78HZhmDWnlUnBtws8y/kEQtFwB9e9A89iiiHlJamIWSWZ14AG/Z5k4taXNV+3Dbhv5
KtijsXkNFuigSGZ/k4VUUvUY5AdAo1kygJ4btk7nj9twiGkULY9taY3/e3b5fz2AhTtnefz/+6gv
D/H/n/A5iIadZ9KyWB5pq2l4/v892P/+MGxkaKRIEALvzQEiCDE9K988iNQstwSQHuhzoLObQOhg
gNwwAkk2iSLwtZlYe1NImQTVvHqIbJsMpHm+9Lm+mm34i/Bq4yQ7TqU+tGisOKQvlCGwVMnm5RXE
gXo0dq5Af2hg0aDYOjHWZd+AhqLc/mGE3Lpp+gpb1LfSRBgqPProJTStcqr6ydvZNptqZhvUtQkI
Dr+039yZfKVCW/4OA86fqtFEfsjqzxiTj2UhEkCuER6GiWdxSKaHjkETuTbNC6ZnMuLzjtuagu1u
1MObsuZgNRIvDUbAIecOCOSGlgSdAoP0iLyanwwpQJKbs9o0SfsCgqNLf9Psy3eW0TmMtg7OIBwG
GX33gC35mLMZb8KFRB59xWhg12kZyI3Z5ZdOZcNaNEO5kdeJbDFSwvLxNDoHqbj1sKJugz8aIKP4
TYndBXeXx2/SniM41yhznLpflDGMa4PAvhs6J4w5Dpl6Dz6rA9/3Ef3VujUU3gkh1IHq6Z/gg8FX
vXWrrAP8NAAkFOGbio5qb3m1BwZolLAquGAzB0yIG+pNgcyCfqTJKwKkaUdPkBIt0D85pwc8vvSN
vdk/NQXTXjlyJvb5RppjutO0e3d2pVz4VT3MjYI82QKZBKARY23Gxe/UwlGp58RiaAPpMYK1nBWQ
UwTHJVB97zgeLdJrQG6OvKzlyMi/PxoQAaFEp4TA4DIvVGmvGRP32yqEvZQ4aqAKsA4yCeERTfrC
rvrd4ik891H6kUADBSD/Rd0H16Pc+IMbMLsI32htkDLS0Atq3ALnPQ8CnIb4ngIiokkwuNu8zUA3
xLU+QCawKW6x9aoPK4teHTca9sQYXYyu9E5BAQIVUB5vZqGLXWqygxd2cuj1HMPyhxJChPl6Sqbv
MO/Ej4w/7U6QHGX69THV8d+Z2iARKVtTmL2VviRBmtozFFW7T8IQ8JETFJt4VPGeFHOoXc78ySwj
fyIQF7a2r05mbJcbt2zPZRsPx5w+hurDH3CXvJXixSmt1zGemF7RqWk9MjMGMTMY5P31XfqOrLdX
KenF5ireNNwOVJi/WD7iIdRvIBknDgjSZNn5JLUk09U8iey96jD2h1ooWJfEeoCPxuBZQFFdnlUT
SSt0tRuHIoVSCo2zzwPizfPHwbAucMr8o1A57ZQpYUYUBG8+igh7YE3Wcn5uQF6Xhd7A9o03YVAp
OLspwcXA260IElpLWqVENANIdswodMXWV7fUEfmuSYg6tyca/lXB62bZP1wMzgZ11Wqo4qvBDHeV
JDOSAmC2TPIvM4eaVYFL6MNc7Jog+/A9azi4E4o9bIm4yMbCPRh8rxEc7QuoiVUPbHqaHOchNsEJ
iNljQTYWgdyh/7cwP9LUiJ65A0O8t8tV7nAzEwHrIY9Tb220XbMFF5hnc7Lh2UuRULFEAGh3ECXt
fg3QRvATGhnNJxOcjNtPZ5d46zVc188AvhmPgJGw5oiuGdtxXtUzOAS3hJrqlMQ/54yxEJQSvAKj
rkKa1FrVbwfZYmX+MnM4SVkJhZ04ktkP001BJyVWeAVV7EviX6bb5EbHsqY56SZeDZYezHcaF5wN
aJ/aLKnW4I3BkLOX+CRBJDIIN9PU10swhA+FzyeFJU7OZjiLw5hCOplI7NkZIbM9r1SrMWw/yJsF
RmqW5BrO5YphfnLwfPc7E1vmZw++DP+ktdRbwl9v2g/Ifa3MrWkhzQrrs9sA2aXV1WxbSP+ZS6M5
XihnNURN8ooxwdjM6EqKoXZELpaYFLI5zc3YH84VowneROp5mLqHOcteEL7SkiEG1l3aFXP96aDI
sbrgNygXoLu5uWdMJJC8kUsWL7VEmJTnASD0ZPS30UMFxTsI0gkJUiTTRbsa0zMIy33TmhvWCfwO
jIOsKJJaE49wg4GToRoknfTB+1Vno3W2WCeG69OhYHe0OddpqV2UnTfHPoj3TTULukLAybwSH1GG
KMarofUEOS9oPY/s4xzxLcM8QblMVE3ACUmHyODOGJaaNGbm3Q1CPIYeaX8km/mvtdxHRnerHM75
Xlx9kPArwTh57yz/nufwNIXmBs0DNo2h/xJO8tRb4FW85N6y2kgHJVgzK1JYVx4qs9REPSEYzRIV
RoRvNBHEjNQiXLsOwFiLfhkP4A4E+fPcou6qbd0e+lr7e1brqxp70IeQp6LJGSCInoGb/bXLkNGv
ZsWhh4oXMu648snt3AzIWBn8pVsOlFe7CkgNK8AuOtQ1jIgYUI/xywRdK5tDkFUkG05JYR6SPtG7
yleI8FzxFlvifSQKdhWbqX8ZPXGBoE3/LFIfnZmIC4K0xw5CMFRakufyPLyD/UeiogD2ztGF1jsR
Il2CbAIRZecxqSY0bT3LkpKQdhABN4qPanVwu+R9LAukg77xQDPrPJMg3yVptsHlGEN+TdTGnPTG
bOpoGSqid25VsGIAv42HdHgGXHIQEdqQ2ZyPHR4vZD+XasrkJnU5QABypba6j2QeSOgmrkNXyKgK
+lrRe4f1ZeVIUNqd47A3efk3l5n0pc9aC0gnEZO1H/oryzfeGkGgMqnRgFXlkGzs6T2TJDxkgMZC
Droyea1TINeFr44iTl8HiOe1ZpO49w68UxfFGs+OX+21WT2EfC+PI7TRDscqCy4byw50Z/8UB85d
iWjDBSwkmFbtYNC2V1HldFKEs+Bw9M2W7UfhvTY9gTlZ1x1qXLQRvp2BnlBLu+oUNxurov1CxBvD
kdnJ38ba7M+2FR4nMKRwpizqzQnMvIuCKAdgxAmAXNdtDpbdDkfdJOjd3Bg6TDXtsDxSihNJZcJq
yodqfCwGy9oFavBpUMZ0VIr2OwO5yj4JKDy3vHXttddy5kJW0QyfmByBY7aeCEY3YWuhJQKX8pBt
/cAhnCFaoPhsBBY5fztEpiy13gd6x2aI0iu/JKMYNuyIVNGGvFHB7hgfPJfKj64ViRlUcPAh1U+o
x/CEcnA5CVFGNAScrXE+WzSqI4MebEWkSdBCVw957xIKUf1K3lq6JZIs5g/j0aDtTD8cq71w6oOI
Z2J4oG7axnPfSVSOuLZ74j898GHaL/cCXDyHO2gxesGobRXKaOLQ5bioX+1TNjjRSgyd2ORzvAMv
xL2msLYZe/hqboWzyiPrSEDcbRyTe24y/G/1c592t6iTb3xFB740rYeRDkzlacqSSKnjOFK6dun8
WivjlkDgPREgGuZ6DxaLIejSjBnoZCN+3LY1gM2mbP2Fi7SeqvzZWKBfhvPhyPBEOOzfIMq+QIaB
WkRU4Y1fsH0e3ZKDiibwa9tF31kGJM1GNGNGw0cVB2pbdCYNkPxSGepS2qj4CRdb+S0TSCQxuzpL
r1wOix2aBxr+8hjk4wOg28M4necc14TpUdlwPT2UPYTU1Plr1sublLv9odI5jzsaFmBHEN8KIlCd
8Mi4q0T4hKrcRroTVH8JHuDoGKrfIh5/e1UAunjqTtKMP0fkeax0bz0a6A1q+qQrA0nJli938GT+
qr1JXBHHnZkxQgGL2VWTkIFOsy2XSLAosKH8pcv+Db2dmO64qbfk8HZO+As+eo0zKbC2XhO/9kln
nANSI1d9gArNgbRtWM0vGtFrZk5/vSkUR1Le2+aVqd6Ow/2PHw6k/nULbJ0gUwJjtT2eLKrNnY7b
L7Su/IIJ1Ka0rNWOPX8bmvE3M63rkMHBM3s6oeUhssNfXZHCbiNdd+01pDdnU4Eq2+dlq9+p96uV
Kjm1Z66ha8c75ZOPbr1iYgHSTtYH2wp2fKti5QXoHnDdAfIDBO0SjJEU1SErky+eFvOoy0qyrBF1
hBPapsy6LQ+KkUxPsZ/De4vpq1n08EaxkVN/HwjxKjTz/XkO34gNLzNCssxOXquhQhmb5a9myWyj
rri/BIUJfXTRLNNTbejA2jGfGEssMWTeloVixFH9m46kMOV0sG5azGj2sMc8TDyT5OdBcPYTzhe7
HT8LeEaQ3yi1fBNPwAqUxsOwXDy4U3Ic/1WChl7rM/ZBoQelXBxMn9JgtvMTgrdj68ww8ekpVDUG
4KA9EF5yXP5j0vu72rgnI2GuXahuZiz/goh+zqqYBJSRG2hkEvieEZa4ZjDoVM20r0cORofAZ4fD
MeiLYxUw8QzNbKMBh9MO/gHOhnQprmAyFtTZzlMaxb87GIe87WTp6HzaRRbY+tYRD61muilJms+c
DzeiZRqON5WHf3TVAfCL6UCT33HXqKOCMfvQhP/y2WyvwExOVp2R7df/zCW88HaMt1UTARCZTZSO
tC5JKqH/0oL3ts4TI9i91asvf2xOMrYd0njLo8IFhcAJXpyYUTiU8s23+5lYde8nGcNrOhm/ly1r
VvUJNeFepailjXi+2RhiqpK54NJNIufvJ21HdNTmc8tIa50b1iHENhtFOliMPNdBYi6t3AwaxsAl
vvj2G8DozkAjSXWSypRMRE14fDc+suCuVv9CFcCbWwuHtrrzJ/JL6Gl+vQVDf+1EvXYENy8Vz0gn
YvOPvVyEfYs7Ss3GOP1JR8eGhtzd2gBHSlLDSEs5kCU5oV4JRj2GfrLLKa2H4l3Mc3awOv+1B/9O
VigF7XK1NPonHY7XmMI9jSlamShAuTQcwqej9GVIhh1A4j36lzZ0HuvJ1WTqjGgFIoRyOvyKreKL
Pg56yXKRXpAeaHkYIKa6ewsFG0WnmESL+ATSVRsWHP+G077sc+eR9stGpvWfwJw+sjjjGfHC2/Kc
OB2Tc6obCB4JNN0UcnPsIwMX9uPAuDEuGlYNsZU7ScxZag/Rxs8GteUXz6hRtLGXtsck3NkuC2T2
0mrdOOJ5ShSLkrYv6Yg8T+H33IfUZnB4VwPfjknwCvoOFfaV2uCSxM7ehmWOiMBdm/5MCpGvtsxh
Nx0aMXDJXZZd4nxiz/Q001ZgRRm0PsaIPpIz9mQ6tAM3MH1IpH1LOwJogTmkRvyqURo2Y3FElECH
m5/bJxcjNo0HRppAFkVxF4o+TiHzfRQtBBe0oqz9JVS++MYMf1T5QDDaElQpb3KsHgLsxOwqW1qU
K9eDSCkF4ZnGQltOWGQ902k3IaTXjpHB1pT/OUJml/LZ7rMXxUia3KpT7JLGFo710db6KErnImd1
Rnt4TSYa0A0kS360mVgq7lOpbvbL5iks9f7vRazN2l4XBdmXZN+l4XAuB269uiDXN4NVP5E0FlXX
rJrftLSfw3S4DSQglhmYZSPmCytBGYqXF2nMlw6KL178Q2sRIlwM/FAQuuHEkkqQZ1DN683s5yey
QrqddMVDxE7nBcG4j+UBrNV61tMXOvplnvYEyBMKYQxxHRFSQdqEf8Vd9seQDyq3r0g6w7VU5QHK
Gdn0bDKkydGUjkwa5uV5eUcsRyEqazlWl6FLQnJxiXpsFXTtLipyIOLDWzDpb5bdURoAflyDuL/p
JyWieiUqb61z90HP3qddRTxyff5G2jPK6Cq8znQV7NH4nDx7EZWYj4UfPKYTzhpgqJfOVi9lPr7Z
Lm915TrHTDKQm5vQWBMZ+dT6YOkRvp+gbB2CLnjrir9TytyUcpC+CGcKhQvrZETSxixcm/3FWg4r
8KVLjhu8Q6u8MRL+rfN0m0h+k5mmjFsF2zkXd1x7Me7g4cUVQbb20OEjx8gOAz2C9WCzSc+z/GV3
XAst60tknVgh7vogvYoELKf/SpCqBJV3oRR8F1p8pNWPYxjeNjBQAgNgJym0ujpFeSDNEiMLCcOi
yILHqQ1XZMn463iSGSIKbBtOUsG3lFJzr5VPiUAeIuXRTwZ+CQsZavtezNOPOVb7RXPNGqXby7LI
HHSGReg+kz1JOosREe1r3byF9zpMZ2xoxzwC/xXYrxqEhGmdXBN2J6GLkc2sZi7/oiG5e05P1haY
d3o/IyPc1vjpiQ6pdPuNspagEwhW4CB+uRZCjokTTcRftR0622rtN+prElWFBOqhncpHjX3oOJmS
R6v0H0xvVxrcu5pmOpNYgUuCEFQvbI0NacxvteZlHRO6CzIh7CJv1snHGAEXjPL4mOEvDYT1FLfR
t5LRcUKGG9hBiM43fZwG+jrFuBow2GxIn6fM9kzuKfFvJ3WP5Yj/cDYzFGS+PncDPadwMjatHxHV
WX0xIT41oeAWb360KQNIZ8re6HYgnM3YFqwej1gb+M128K6W1V91SmMtHLjQQwYazBMXh2ZF+mx5
mIiMl7K611VfH8GEcFB2x27QX45AzD1kzAZcab0ZPsBV8nSCVZdhhq87794zrCKuhad0Qq0oSKis
uSLkHp0BWkHvXoyh0TTS3aDTx0Qadz+g/Qg8lC7eX5mylIWeae24D33pPClvaUZE/FQ69xlU5K9o
kp60F3MFDFG5JrvU7j4JFyfeu7jmc/+oOXJzrL0lJJU+815bW7zNmTqNmp+YsL29V/MRaZ3IFxv7
muLJCoARtWB315J4xi6hwYNzsNh56DaLin5vLpJhO0pzneOcyrKzWcmt3V3jBNFuTWOyosdRT7Q7
ARsSdUl9FVg1+ZKVfokWIC09zS+zJTVldrsPqp1DDJN8nXQUInOFZQ45OBX2CNihZTiRiS/FJAeA
e3sTbrudYLTPPbVwLy2sgd4b6oyjBUuWPO3hq5iK4kzUZVE2HyQWotSytoD3XuxUP0scoUjoHEbh
E2G56rMrnJvdme06Tt64DxQMDbs3xcNCgtCtzJPH1stPkLUvIWLskRfSdOyLdpoPt0/JloIUZVXf
uWd9LDeYOmnRzI19s3Pc/n3xcoTLa+ygXEJB6HwK7b55Q/xV2sEm68tz6c7GNhrVkaDlS9kP78mk
eLN9wVcmjyxzo1+++8BgiU0Fi48U+ndRJh9+bJBvQScoKWlTUf/tDQfqhoEyqg8qJr/iFvnFRhiU
n25dnAfxG3U17r0HhVhTxdMjxkXU/b3R7KGZ7xHFsGDjTYDCZ22X+c0uhkfRh6hC6HBKd6ArGqXI
0KHHjMN5qNWXUtvWMh5q5oMyZeiaf9VExa0s8eJm/bCvFUPjOT9wBHjbpGu/yRV+8zrvyffaJ7j5
X37fQmug9Pakv0WkhaDXmg5hhi8/WLKlj15U3UHvYmcRxgNvL/c3M4V6UVZ7BsXYpmk35L5m7ZLq
ypmAicCvftN7PNmu+Ub7laQI1C54JDssH3ix1l8BVOaNk02fBdnUu7AgqUcw0cTW8E4vQ2Myot1s
IjcvpXJWBGPEmkZJld8y7i1JiKQ3z+jB8K2MlI4MAeecF7p/4s7KcSk+wsFcwMouvaW+XDWV3mkX
cRqms5VwH+y5uLszAjivTmBGUVlU9YREld6m4vEgTHNnWHmAGhvrUUGrzDeyJ8YC3w3tHZRWmBTi
4DZa2L+R8lGk5N3VfB6nssRzWGOqRd9XZdE98cMXrzGss0ljcmX0JADp5hrTfCyrFgGVgWWMuxhU
h+DUc1KX2Vvnyi8Hy8qqgtZAxpm69LFro5mo6HTwb2no5asw556QeNOxnsXrmOjnPA5PcYJxNqq6
HIoBDs+i2uG8KI7LiZM6DQAu/Qaj0ToQCYTw3TeuUQGl0nkLAJwdwsGGoodgGDT9V0UFm04t1FmA
3/lgvUuzffRs90o0CEnBDY7BtLfdFUqPkLZ+dnEs0EJQ9MGHH0TXfmVlhzzTY1HGreL89UnuI0bu
l8+MNcqCkkyM6uIJ9Zejdx8O4qFmjP5gl+MTXdgrcHGkhkb/Vc/op+3GOAYjERszfTXTm6jZ1MYi
jrCexg9mx/jm5ultEOTQBUjAqgYJetU/zf7M9YBaka4Acq0Voa+hv0D4T1NZHbRtfLKi2ZZRxpe1
dUlopaaEYq3DCTt6MZ48I9k1tXub4d6qLN6QtbVYVnz0Dw2OzjTlqQRzvVNecEdh82Dq+mXIELc6
66WI7n3jvW8ZVLrLeYS8nQ6lle2I/2bU7NjnIdM7bACP3FM5u96Dzh4PiaGOS8YOC2GTO9ljE9tv
7O0UYl1GsmF/ll1ybIyYfm1zsY2EQW4WMVuXb5VlMOWYpgsBKfvl6Z2Mbht0zFrQn1Wr0h4eW5mj
jUyqo1WRnkxYpNbOyZHRzCaDRa8uh+9J998xNhmXafTKbzzjVHgzo3mUzT6plivNVreOl8Ak/Pcw
j7Bw0XLXAVKrPJ54pibrk1X6M6dVi7MwP0nlYjGck59A4d+P7Nqg+7cgwvSfuuFdnLHblp3Rn42W
6aFh2Zheh+ruVcNbV8XtOghwYYwdY5YGiwEX9PoOZbOmQGCykoTEaijrV15FT4Tq1hsvNR6g8HcH
ZcYb18T0SvRHXP5qvOoCe/cRVddjVgSgkDwUZFGE5Rk6P2nkY/AWyvLsifxujZzQIW2EgpThGhlI
RM5cLLI7oTUPdcKtQfVGslUC7YnCdsgpPc15uzVRODETeizYu1CqUw+nw73MOuIhpycLYTBm399t
qQ9GKa0tpLj3LK0v9NVWlZzvMz09CjoGORIJnlf5A+gk/xp6/Uc/dwfXdK9TmX4HrhWtJYLodeAS
NTkY+YGglWPZPku/OKAx2JuyRGTqMHEYw/dC19jJjD3z95WtiKD1m/Y9XwyPLXMZtA7zIxL8eAUI
4pj5NP3Jtvjb1+1X45j0t3B7Bc5IPJtpcLcmjr0JK8E1x7t1VrRpgpiAIOogcx52SsprLLNHkfc7
L8QP7Fus27w8lZgBJgGiciaRgGi0F7W4iA3ulvVEgYKihx6P/TBrqVZmgcxsoPbt/Z4uV3KgBCIY
hZVVQbeTZNLxyAVrm71s51EY+lF+tDsM3SPGaow+biifuiz4TLnKEXnWEt8VP0/5fCgMJDUjOZpj
aK56pyk3JH4+mVnxac09eSCom1fYmJuDLGacjJgn6WYI4q58Y1PIpU9IubrzzfjFyU3yNsYiB/hP
PiyOjwPqpB3h4af8m4X2oghs4Ba5SPfD9E7/xTxa6bePtonWp8t7rKacXyNad3MfHeMyOuPl4Fqb
5R+ITYKVhLFK9ZCKgzDFTuRFtGKQNay6TqPY7v8S7T5vLJRuKOc+49iQF+0e0378D0lnttyokkXR
LyICkvlVs2TJlizbZfuF8FAFJDMJyfD1vbj90hHVt7uuLUHmGfZeWx+GlDgjjNMO6XkBsUltwj0m
XXa5uCuYYfvMDtyZLODIHcGF8YSltovOSxNKNlVYOYcIv8WTiWWiHQpmKwN3bl5Z6TZCzbEmuPLd
IedsE9DfjmK53QjFmaUVMiu3OW88Dldqe0Dkh6KuXuuhPMXTya/qflvh5slNNR0MLysxdHNv134b
oaVieGQEGM49xOtOnC4xaJxgP0knrCtKwhdEXskmW6y6fcVn44pDOAyXliemNOwPwzav0uvgAIH0
SGN2eHkbEsjmKXam+TdoRvIbGlCIWMXd6iEsORNp/MM9quKPXGC3GZqNNukWcXAxVSHbUQwWBkU6
RKETLJ4KyemQbHRADG+JMHEXsb3Zgf7qCZ7sREogdbanteQlib1xXdvBzibCkhB55PRmkH2OAbIH
vIibuCqacy7LY163LwmiFB2+hIXlbwenVHyOaw93KRkrWMXcnI3TUlNT5KOtaT7Zd51zi5le4HIv
tzPLgQZ/51pb43O0kMqKzv4eYy85jeFLObfpLrIi8AxTjeZreJhQtjEzo2Uz2yWDh+prmVlrqDkA
ltptLzJo0eRC64Y/YbyH21DK5Dq19bXpTfMOCr0HkNGa67rP5adjk6Vpsr6/4HLe1rZdPS0y05VR
mMZHN2Mqt2VeXlo/DZ6DJnmhSOC0LZzkqZ3R0ziOqFFMavGamU+ZLTZBkuKwSDN9LkS1b6eQzQ3P
fSKT73IQPbYGi5h31zdPw5vrhv1HOxj1MSvidk321Smzq+LTLvsLqV3NC1YP5yEekKOGg5d/GrSl
fowyvC1HdZzyoX1Mem6goh2DD/qieN32jrho1nF7JBe4lDz33TSS4XMIJY5CcgjPs582D54g35Y0
kpfc0dUnahK9CTrLOM1uRepQaB67udnJXlRvHfYEbBf8iFOewGrgUyyQEpG8kX76fiD37FCw8C+f
ZGZ+OgLWjQVu5ViYxbQmUOLUeHX0UeTiYey84QW1sfFQmMx4/HGo32K32bpp16zQdM0AphUr3rEh
5sImcClktYo+AnGl8dGantx0TXSbamZ8YUH/PI3HYLrBUwhxg5fNChkeA3qDdVePtE0I6+aY6aYY
nrycfbyb9dhae9QjTvreK08exjkemLysGjccVvPoXeBxUs77ybOaxubEgI+BYkOobqXWOmU10iJ0
W0P0eg9bOsIQVUQrP3VcTKyfx09qqWOLpEDyekjslZhpafTmZO8k9usU2ppb1rrJjJAviqpTVM6P
jOaNiXRgzTEPlGfX4BGltmEf6BxavEP8nuwDEp74FVkivDSoSc3klpNdQOCHxVhhqK6kqoOHqfH3
GMg+Q+8LpPKd4ow8neW/wBWfY6pwF6+ZPoIC8+nj0NGgqUAEQ5asPf6MqRXwMeiUeMv5OitK0ImN
C0oBXPLRgVHlu3J1cwqC6Gr1BWo603oKnIEEE6Snk0UkeJk315JALm4RiAa8A6tlSdqRGpWbf0hq
ceeaKy1h8i9wiADYo4pgxckwMrewzGXeLfS8YhfazxKHPO8kacfBfpTGNjX4VkSLvs61efDS7J/L
SEghC1o3zfBLHCBEl1SsEFkW5EcwuPVqd+sbXO51DTsS0DbXMNCWUQwMGMLC2XgdKZ2KtPq5z+Qm
SEOyXCfmk+1EgcIUiwiwSa9QeBMNNrJMacAkZsQrIRViSEnSM6INeRDlt1eO+oQ0cyTaVrNXIFAe
Bc2lMcZH9n5sy+2/vRdhby3fLIOuMU+taef19sEu1XukqDaK0dyKhXgoAxNF/uigl74hGHM2ghyJ
fUOziawScxxSl5zkGgeEGoJg7ON+tzMFLIch4g1xmx1Jir/MXFPOegRTbtUCr8fy4eUoI0cl3xiW
vEfNdMVrwaKbN7gbXmyXYZ093o1u0UqUhyJw3kZUjJt4LLee9eYb1d951oS8df2O362KBG4N4V5E
O+I3zR4QGkq2cpWzIl7QrLrvFs/Robb8Gzpx+2idS2W96IxDHTXQG/K7PG5uJbyHa6abIxcWegkm
/E38r4/ET5DySQqtMNkO1xybbkwdvYWEQMMMpStjkCZQDxE2ScMaL8YLM37mp2qQdY7u/GJ3iMD8
ofRom6IjAdOHMqR99FIkdirFh0EHWmXYlbjOD7z9f0sG3TbjWbZBj2XYvOTsftlV1WpTkRJKCnz3
jHiRb6BrI9SZ6m6oEH4OKoDuPypShuVAAgft2uQxSsDWzz3heVSNhZKvmQ5w6sBIO7b1UYwukVTE
OmdRseawucEV7tdBoj5ywzo4rfotHXl3kXsvol2GDrX8hrxz1vMhsn8H34xXZW+GiOncWxQ7PgFO
FVd7/qGxaK9VxfkHiiSpYaYtSkvPgKZjZwDuneTfkDOO61pzRwo0mh8U3M5E+ZSltEWaiOwe80c8
5taGlOBfGwZopaKOHCDa2R6lnbyR/A1um3c6yH2iLqOMFiw3WIfJeC9F9Dm/asv9UnbzUCOCWCU5
qiKj3qZjgmqwPCY6joD7DYSfd2SjRh2q2aZx10hqynUp6jfHc96KXmDej/8y7nrzzPHOJBUH3Gyd
LY0zB40xR3vTr5SNEZ05Z84wfaVak2Xkv0kApEojrC2stWqIdqzJyt+O+Yrryk3fNeNWpaW167s7
eAfqRpsRihTjk4c1zrUv6Ekl2rNlW1sFLCGQkLjEdk1IidZZ+5EWZNIHMnqJgHKPA1legX0bhPXi
zsMpVePIq8oDKNUfq3Vx+8rml50s7aMiJa7eDlPFBIbV0aEV9EsGgVlV/aNJOIv0tJ3J8lMjLswA
vGoxhM0ap9lfZH6cCOQFkjvR7MDIP9gQY9ADka6FYu2jIuh1bov3ZIxZsrjzj6N7D/07kEKPiO3P
XnKG9pV7QWf/EySPhcd+ku9nWPE8NO86btJNPXE4mc2hMEIskiFjBj1SSusKRR+LV39Wj8OQXUrV
bdliYTxq0N7NPY5cVliMnsl0Hy5jszhqA9hUY4YBwV7Uk4SD6VU7IN1o5/JT6Qv+/X+GM37Exg7Y
xol/dErCZi9ceM2gAQmjHcZbmqKdnuLP0KN3JOssaPl3wJACj5HdHav2D9aUvHOHXSh2DlKWAxZc
FKQtHY+wv4hrazemxN0V1ChHQrIg1xKSVm0jEpQRskvGzqs2mdojPLYzu8UzDu4taI8NvsQELAci
gSbN3xFDWBt+YLJm52OAqsrg5zIj+7liTLlGqHRgWPuX4Xzg2hPvXJYeMvtuAGZk3C3xshbdxckM
tke4+NWMgH5aUhaqP1lP9hvBgDsn8W82nO81DA3GD21+GNnjLTHQ9/I/oxK57nRXG1J/sc9mqb/J
R5aPbhi+Qkv5o+q2PeF/5eZEGh5rmnNNnLWkQNwOsnrNkvGZxMwXtitreyA50xUdK/73cqK46gSX
aRC16MftvxDV8MJVsCEsKGmzkQANMAYECbjR22MagH/QxT4w2QmrZNiYkYeLA0IA3BvziEz7SDGC
kuWazbQogayeGt7HDIoSG8PH3hv1evyafPNNkzFIovfgPraTenC1T8Sl1b5Fc/ll+u13JjjgI6s2
jlz9xmbYke72FBXTueNOxM41PvLpHryuv6dW8oD2GOsdPbPtiDeV49bIf8J25+IpI7oLaa7FpyJ9
g4E2KYhJ6W3ygoj2gWDI1dj6tLOKD0YpxvbqOEb5p49YmZzNQ0y43eipYzqNOaKX5HVOvRslzeIh
hSn0DgY/grQ5qq0FcGmMLHvTW+lJamCqszq2jF+cAN/qXNPgovToEGXsC/BmqTvQL6hTY5EO7cVo
MBtWm33w1rn1N73YtU4w3S2Wl62ZDpuaaayscv0JSomBMpGWuE12fl6SnmlNhPCl21aj3C4C3LJY
SMsV5cxbSxCjDlv85ehMJCs9blpCLp3y16qCexkyX5wwZ0zUUGtUVR0lwxoX8EOMrrPunDekfq/+
Mo8plfixkMmKPP1VlABd0F3tQD4hyN5XXkGRjMCT1fIZ/9C9woLYB8nRteObZyOxMgVXfUqkLSS+
xzlH0ZRJsYfbvfcsStBwAhuIdXTrBw/GLM+mFu9Bwf9KO1ekff6qyoejFpiK0ZlusK09T2L4bpzu
XjGgGBTzjJDY7rUNMC4eoxeoZdQrPB2kZ68majllRFvDmKnVCdxcW0Kd0sj7geDzlOXo1IMJAQfM
h9rR3PX1dp4bdCbVLfSxRw2CWmspU7TNeDaKqUV8Vz7B/T2DFMMqYgW88O6rGbbXopuPYgpf49Ko
8GzXD1nbflMer7K6e29lQVWJLW1ET5/oXSlm7ibSldZsza56mAJGdvjfkiLF3x8Zh3nAyyyAszp8
pJF1QSol1u7snWNp3Ia0RNAR5esk9h/tOOdMKIih9fvdgOTDFuwVfM94J/zdn/K3JkVj1JA1HCKv
wJlEKTg4V9c8CfNfiK2PHSovGO49n4rYHHxq8vwZyvxOKbRQXkbe54C0xmY8aSb0k6WGeV5Akaqe
tA/pCE0BVIC4q1dihgRE/iHa2uAC3a1aFyg+Kgssm65+Qyv/DC1iv1c9khsuD/mUo4IesI6tAkbY
xJ77A7r86kAs+bk0su+YaSKaBrC0OCBQ6gxG1h07clcj1AqQBmAR7j3t/CN0WoGWbd+bMPkzWt25
yvu7cnh028ou1uM/b2Zu2eabjm0WrlJjAxhxWleYDJRMf0kbffSRac1h85y06A0qWR68nOqfTfOD
lv65ZujMmoZ5ioEygL8y0X6BgKP9LOzY3XoRpNAkjxn9oonTAVYBl/x2xI6/qWb7bsSoo4h6fwzw
YAvf+HBEdxHQeypMqJE1fSI4fCmo0/ACOLsKR/t6CJ/sySQUNjFuqcw/8ZO+Fj7POawZeATiTST+
wN9p/7Ul5sm5gfivgx88RvPK6akyVJJiUW9jZKFGfpadm+6qkCV79Z7Y6XPZBY910DDuG+P9aPRr
q8JFvSQdVYofuMvmPwYq630/UVab+YdHfRMvJJ3mNTDKbMvChs5sFLdZWP5+CPr3wHtNjO6PKcCa
aVQVmy6JD4IvY+/mHEjjl0jc16qgC+F3boXxFXnJk1+dgpizkFDTaN1b9esop4vOPRSd0t6KxLy2
KS0Wq0y8gBX2iIFOx9kKwfbQGeNvp52R0EEGYk93xx9z9hLz3Zu7c+8DxmrwLWTotCIwuHjG9L51
+QFYm+3aWv9gVlle27TgNi0cEF+ZrX50sLIA+9S86euQUyhupodGuu/SaPdOw1WRz3LaKpZ/ww8J
JVw7zOmZVBgnDZNlE7r2zUGR4E4Ny6DqyYqXHT4QEnbXvbnF3shQ2p/ajetUT4PmtRvQzntgSVde
4DnbOBcU4QUCHvPeem67HYC0ko9u6U3o/eupCygyD73PggEL0zoIGj7slIngpL1TK+qHfGQOoBmE
ybm7GFH2k1hjg9tMveCehS1IR7zduZV1li1XUpKWx3gcplVGiq/fv4dMRxjXMd1HTZ8ObEmjCbVt
wK6DPpjVTq82rYMuqbLzf+4UfiIBxu7NWplOhMI2aYatJp3d4lD2u1vYowMjCTvc9pHeTWP5UcXG
C+YVzizmF4NlXNFgnBqx6F6wg6+j2XtbSirV4khEbm5svcnB+JOxeTHEc2VNw+Ke4qCxV6UhYbXF
fDzCLn6l457yRP/gRbr/R59QIoN5uWxHhoCv0a84lFKkyTh+EIpdjAQHrld093BkrFAwb2QRjGpp
YCbtKqT1ERgLBTt3J5pLHtYvTs7x15S4/9Wkdsvv4ZntcdmFd504hiUjGjrlnzYpXidNO+nG6gF9
98VJqpPrun8jnowGq9jK84YHAEKoq4zuzFJ92c1VizyG/VeRP0WD+wdj0z6v/Xlt2fWTbGckyM0t
9aKjjt2fQM5Hx3D2Y5G+h02KyJ+8ej+GoMp+KePJmKJYYXsCABJ09gmLeOItLZ7Up6BFAuYYdkQR
KHl6fGPaTsq5hMuwPYo/M6yf5wEPiK+8C6lrLCyoftNURFzz7ItMxK3a+u796csJQrHppmZByeht
2/6fIMyc1jf+RL4jCNF960lqX3dw7ze1w76YulDoo5z74TwNpF9buBl6k3Vv1To3moDXydfFWrC5
R7yUvvYds+wJiizrl3Q7xTwHPR54IrfFvzDcc8sy41CQmAPXQdX8OBbY5xMBBYHV+RUgzdVuy31Y
QQk1DHGNivrqO917XKPINJd4PPOSITbKkV8YY/rEj8Pgfnwwa+9PZ8jjMg6AJ1mCnkD06iE7Ts32
fSoL7HFBsos7pajZaNc9RE66QSamp3kbICbhQFkzWNTg0flVtB3dGITxJbg/0DjJ/oTeFsC7NOet
ZXj5dm7Kdx/l9NiSfgYxqEpyCdjE/BkduqcSaPeyCv80I5xJkHmBaIQayqXxCP21iemdjcUuYFnE
ucvyR27ig2pHMIHZsmtJeexD7AHtEHwC8aIezKY7lpUztpZpTBFhciOt0qb8yMscCUA5vg0JZB/T
4QGtqHK8LP0d2MJscp8Uabf47uB5kviN3mIU6yqTjO5B98tglTCNX1kpChANoXsOrFuMZhHYAL2E
Go+RY8Ko91O54UB6CyIFl4YE+LQLScphK1hVzHDdFpUZ+5DJSuU2iburqLu7ZwRfGWv2cKD6tWe4
Z4t635VVxw7EQCs71R9TZHz4SBqnlhd0UlGyLhghryaXD0z11kdRqtfAKW/eQECyJAQoQsiARjZ9
H4JtNXJ22ZV3LdDfbObU+gkFg2HPzt7dlBlGzLINZym7rgYnrP+WGqi6EmCljk3hk9IlOzn+CdKm
D3bjSyY4MUeo2PavwKe+Ydsu+zL5FDT+JlKWswsaF/Bx/JGYy1ntuiVQjDePCT771mZbKG4VO4C+
b/fXcIQgkgIGXZWdTfANroWC4Y1TU7mXd69Tw1YNuaDOfZxF2Rw4StFgGAZMDRie0aKlmB38czc/
bz5yFJS1YddYB/tpV5KK1HVEuCj2Ww3xAG39y+ACYOcMo2ZmgtWgBV21OW4KFUYPQjHWY+ONYXHZ
T1GimNiJ6aOZadoCKZi/D7zslTnPd+rR8zrlUxWrt1Amn1OGVsysuRQMz4TkmDzgasvIrWa5q+Bv
yuIwdaxH2c1DMLxErAHQMMk9kT/0baabHYcG74OHtWiUQ0vla5zaapEn0j11YfsbO+FNVARzJ9ZP
H5W/rCwayJynrIj+xh5qsWRCYtJdHTs5U9X8LTLWC35UF1jKS7xanb7WU3hzhnvOP/kvSDULnXON
HdV00E53LLDSePqlltt5LsIsDxM0+uxy2vsjdtUoMI5T9SVGlX1r59LHiKDDmAWkE/T8WkjkEi/m
gca0zMCuXUeWd206RmMjoNrRYQVQnwLl/zEZCDxCI9174fA8DXHDzFFhrVmomKmz6wpVISLl/vP1
wgeT98QC3x9zy3qGzTQYG0ekUX5IP2Xi2F3omuUq8uwlbSumvoF2EwEyxuLDyq/XEiqEOru+5uvT
bz5q9rrM4EgN9btMKMr0gDgAsmU0dTibw7NadFODcH7CKOEu4mTt2ulLlty0xJmTlBFuaxl+JUHy
qplctH3yLXJWDYG3m3L6ntZ4KsySQs+u/0jGVS22iRWMdZ67/EiCaLjSiMMc/S80nC+L8Ak3K7L1
DMUO07NF71V38NU9RpRZgs0kcOivPXt6m7KlPqYImglxMAFiuIxGI8XfNzk29EWn/KvQJFKfsIbp
pqsRI8pzG/OpN/xg5dAMlQVKXnZufGyhuiYZowRM0K2C/Bf6MEMSBr5Cca2nWburFkO+7L+Tprl2
Gr8CPnijCDeUaq+gbz6QfLyRCOQeC8eEsUk1Hcw1gc9YKtXc/yYkZ8Hx+DRosdZpXO092/7iXTq7
8XTToBCXTfLdiSjk6ZbupBb8DG61j2o97nkib23hbHu/uU/YekFAhmqF+3vtBvUPzoHDoJuJbKfY
XPfgcD2ik2CZbkAYOkO9WDX4OkPIjovB0kPxmHbJJhcJ11dAOqTqwxc0NltfsUExqZSiitsyqOS+
72yg1Kolhqkp2MPE1+q1X76JfhH3+Pqzm/ofP9R/DezrElq6ARWorfZ2i+xXKmgm1L4BLwpvU9KA
zQQ5gGUyyaGGMXf2eJ2sgvVSc8TRvws7TBFEFbgYftyHIkMmKIz8bsAwpHAtHg3IqVIY4UsTs20G
kt03rDZCYNuBRQBv5TyA/KPNtPVjLrt4FxSc8AG8BcHPoRN7hw54w31U1eD0VMkSNcbvGZfxK7Ov
Y6MQErry1XXsi+qhpTjheFKmcQ/sKsbLr0vAmE8VYXZJyhCcki89VJn9M/nWpQTVNCbRedTVpe7a
XedlkLZ4yeRlNGqJZtWhDc8vuCn2mWs+pdQlL1Pb3FkUagv0lyCMM0wRI0uHKT8T35JDCEpwtuus
rVeBhcwCHNpXDoZiXQ7DU5309EP4jAr4qWCmGflkbG5NhnouII1cjbiWsY+JwfSIE/Jx8IzGS8dC
EFEIgS7oBZnMhilMN8ZhsWvfo0zfMwd2ax671VZlLCVV+ABTDiduYRBzU2JK7ygb2ZHirYVfPJI3
ABJVG/cZKdg6TfMAFoDYOVn7Y7F357ljKCAgoAOMiM6oqPehGN9Sk2+wzlnOCqwpLu4CI+9rRPpY
eytUVcsDK2d7/d8zhlX0K/cmKG+P4M2/AkM90aGmW8dR37pJX6bZMHd1Y8uHigk/bm/zXsTjBw4t
VPHhVGxHyC0nP7sJn6DQMJ4EsQFUOV7b5rsgdjri7MY3h+Hxo5tyztKmM7ObuGHiLKFWQDBURola
HNncg32J8hBlZl2nwZ7n1Ga3d8Tz37FE6MgQgPQyUNvVLPDMLHwNB4uRbK+LrXJCTtmthf1c67Lc
KLH0SmPxaU0pM+bwsU3SZ5N5GL5bw+LWrHbU2hjkUuoTiB1rBrSeX0HlCxFVRHpJPEO9y0wYh/s6
jxb8d/vRYQwewcQKbqNGWyebicsKdMBVNmwNLSc8Fv30Xtocyk1R7gOmAjE/jNb1T12DKgUsgrK9
4+9iNuPvlks9YaQ2cYjGZfThjozeyqVcN9w5OFQWfSeroElHHznlOMTA79LlA4mla65Ulz1ahp/s
tcTzkhR7u8pOjks14WXV69z1mlWi+SPQrJY1EZhwt5Gi8LhonRwpYOlwhb5IhczGXuxUZZUzg0CN
vhyolFAg1ZPo0ayj/RjxuXqkslNzJjV1zSQBcGXt8L3wNZzZNNZqaO699P7pYn7uKQz7rtzn3gvW
mXM2ld3eYZtrRdm8TRS1ub2smDtovKdMRq+emli89NGLV5XUfY75jKE+X/dhScYLgnmnPCoTop0I
YJuoQE6PJiLeCHsOEZBOzgKwSU8khv0Z7NREmap/cwtgFEyOpZzrnzO0rVgQ9hELrWMdnep+DMgA
6S74Yx49yQtNoualUDFTCI+4CnPy3gE7r5uJFmdWb0aZFmfH/PFLd1tHDrzi3rr3cfbkAtFa1E72
Zuz1oaOJrE2z3QSV9aEZEjGR+SQ3JeE37frTmIOGmquXtGJU5mS/wD79IjK3AWsOsw5vFnOUyGzX
cZnYAKOcnxEJeL/IfjQWAWx3HyPziKUOmBnAgeEyrw7bwZ0Azgr0bNyOkEDtbK9HpPKM+bfQlp+M
ZgSCgFLGxs06euCB3YI9hFh3NhyIGe/PdvLiMxCFc5cF/yQfUOyzlvAYvnCzD+uluwQxc6Y+vDpO
DvzHcklhHwJcgq/IaxLG7XNInBErHRMA28qtwj9KgEpeWha/mLeN6f/tRoJJw95Y4pf+ti10hsry
Lz4w7SQbDoOzNmJWtbVnoDtBTu9mMbccC4k2bc7lTB1uTWCCuPraMnqvQvFtBstpVVM8JOptrpPP
sTUe5Aj0yckQDicJe2cn27lGgVGSFXriLbK3dKPHGwcU1IAASyKgBMZ+dPhRsND3Bxj+JuV5FVM9
5emiLFqUehjYhe3/MCuhFxMZMQ4sEDp1rUMKCT00xcmN2QR1D2PNSzmO4QWhOJqPUH722vtjpeVp
NBG7j/IfKdgb1fD+dCaXjGrrvdHwnHRmeAEsyu0nLqZLSkYflE+9G4LkWUA8t5wkoI1b2f4xUrii
qzo6GNJ4n1ybQ9DAzm6xbSrbN99y/JOfmvAdYUCxtGWZ7tcEVrBUhaWln/IGb2VdviMzcpg5ObQI
yn5OMEXJsL/P7nDuu/qesbQsaw/dXn6gOr7XqB6jqbi1fYC1v2YE6q9tf3gE2/7E1QshL2zfo0X0
FU4oMjhKKbCpfOPsTZrxp5uDhzHZ/mJp3U6ONbEwHOZdYn2P7nCZ07r8MUeS0PwH7XU3xze4Y4nL
WmAd8hxgRtvm9UimUDF/ilGgkLOCAnzbhCsdnQcZf2J8nIp8M7pgu3jdHxuuwgdhI9XKRhbVThsj
fskC/9rJfsb6wUXaqiLcCa8EpvRb1D6VaTGoK+IUhrpTVBy9bpskeXoNB2e6uiPq9FwG3dbr2VIL
DOcipaxpkkBeG7bcUAix0oeW558HmR8tv5+v0KLnq0VZegKA9o6o/9NFjdYlp//+TSwBSYUBy8H7
5R8wBhNT8JonC5FBtncMEs5qavNtl+cvcSrZpYbTaQ5luOXzXmEJJtBQD8fYdC6Da/FognLXFQQa
DRJphlvIKtRCWF/8TaV039zWvc3+9BAY8r2WVXgNMlFgoxvbM82euhBCjeW9/THzIf7seGXtf1Ky
IQvQvzzkOqZ4j2/lNI13LNreDiBmCfYL/3Gm6A2pHyaQQrX86ZILyGrx7BEShTk88FdZhri8yKJg
m0EBF4NnHQcyqvap69YvGRYYxkWB/kVYuGWHHMHTOjUDSc11dmQ6MGyigj6MMbeBasmsL4liJy9m
UXxGndjWy2NPKEG7nYJwWLvLDypxEKxZ76Ev7YOTWfnlHlX3pRcC3sdY9Fda6xzqAWI7Kx2vyLfo
PJAkOU46ko2QLEx94DWFIXBspmNxWF7QjZyqX0wUCNZS1zsKz4cGHrPOAqbDbZk332HGeqnBiFr0
mfd47vsKMZA1/JqG625RDOMCCx2genF7c/LC/EXWchUqmf6EdJN8Lgn+q6wjA67q0wfHJHykBSPS
kR51JdOZK7x5sJq0/Q29/ssGQfs65kuunh++FGaf7pAi6SdZx7vZTODd9mhPs84Lby5jSJzAThNK
Inuq6jEsJclmhAk9Z7WQB8qN+TBjLb1UbvNo1TjoKv73gw7m76g9xh5EImSC86bVUbvj8cwRig0B
9nnT3M6x++WPDPcMS19o1ZeREOwV4+CbvXULFbInlwOtVCzrFTiYyJuRhNXU0C1G6lUjpXWzNSmd
Je/r/r8/AhVkph5a5HTYiyfHgyCKIBOKbFk0R0QFC5wwNlnTQeUitujy35+SymX5G4K+ltEfxtDV
Vnhy2jBcVE5xC6yZvRsheY2dMeag8WYEFgwT9nYij29u3NBH2y50qJBIl6KtnzgP1uzO5muBYOSp
hBY9YDsXaScfww52DF61t6DXFX+LET11fCMlHrpMufOmCAewssQzYYY3bHSs4IWQurSt0DdgocMN
n4J65BfcYatkXjRaExtNiTO3VYR4ABO/hGN8Ek9ovRi3Yb2Y0WnewMooFPPG8b8/WVzQEAfTszv5
AJ6V+zgDQ+4JGtzQVEdb/GPprQwd99EnMKJG4n12yc2eF06d3+hb5+YdskdYG4DVYsSNG1Fq8xCH
FV9gFNJe1eLsppO8gTrTxswIoWSIHrLlS4vieYR2QVhAP6+RKr8QTaYezTAmbQ0nFHIJYt6a/NqO
CRMVi3VJVTCnrdWDPXB0OUrp3ynfLd+HXU/mYzYwIEMh89qTCkUDJbMzzFRCSQ197vmSB4y1whHR
h65ws0/NRdS6vUwJjisAQGuf07N2lgHzbEwXEkGBwoyU+8zM8hmpjWN55kYRrXdyMf95v3OQcbLM
FX4UMV6xT24jiCgps7+NA7J7FYTej5jvaQZybNyHqHAeCo+Nk0qxm5pAngqbHxOcOzwbH2lxWIUA
N5l1NCXiSSt1n60aaFLk+XsrRlGWTmlwxuyKrk5wN/qsW0LIw+iB2hFAc3CQcfqctf1nFJWfUV88
tpCTVgUP/6bwWTYbcwbwDnsWCrBZAuAeF1OCcPelwBVNMJ11MXx0TJAVQbOYwbSRqj8OGry+34DT
5ep+HLVkkOqj+yjMNFrH2NLKHr3r1Ef7LHKBOuEzxMmPKT6kCzfAn6NPaw8OA+8geTBQY60Gr78i
dQT3yhFrOne8PyxyXSwVxhSj5TFy5DY9vo3B+Irb9NtFF7fipAVMyv8Dy/SwlfH0ldn5hRkVesAq
tg+iSHFZdeOm52dWBHesYWOsmwB8wdDm8U5VZwcy1mYS/M1NKbaJ5GCrSxpjxsLAWQiDaj329WHP
IZ8NR7NgmSIZEVZQEolNmdeqKfjnsasu//1HQ9SfnySLhLzdAk/Fp01vPJVoo1zVAaZt5yteeZZu
AasZyK8XrBQnSwwLmtq21v3/GDuz5ciRK9v+Slk+X6gdM3CtpQfGPDI4Dy8wMsl0zJNj/vq7EKVu
qUpt6ltWFsYgmZmICAB+/Jy91w7hoXiTfSQ8A2U1RSnNTnJAyv4TOWq0sGQ/LrvxoyJZ90QSKp48
t9kNhfksDchQAKMZ/qLPwdBkNV00Y8g/CzvVcVD+coGFKyQ5jqfJk0Egg1Zlu2J2MnEXIS8HWdTN
kLGmqnClRMa8UEHAHyeAXJRGdxJ443posEtEjWND7mMm4RBTiAyQAlGDtbHKkZjjIkk8xD7+Q5Qh
QS6l7m8tenvsEjoObzOG7TuocxJqpoJdf1+aT0HyFPpsC03TnrZtRFNpzrGqXP4IO7AdM1Q2/A21
HUj+RRYLdxdT8kaDt2Oow0eke2wleuMU4Subl6yFQ9Lr0XQeOrbo2zpMwPe3XwUZsQuGVi9B7L+X
vK92SXetBF3n0l64GYVFjDI7VpJZ1wRA8YoaCqrYwcE+P5Q9n1Hda7DPGeos2raHGjyfBqW7Rvc7
W4XJGGL8dVuxxnP14F/woPI15IKKfGJfHDobzFiY7GNtKYqaIheb8UakCGSI2NDZSDKsSwsLhYP8
0oSzdLoCgrEnGAkhq16AJAeDn1K0pIqYMNeDi9PX+QfuRnCSkwcxb0QPWRgUIXTWXFCM6QWoPsMC
i883LDMCU2bFEAiGloYhxnitXybCVJtSBK+uy8qThIQ05t1TwBZC+hPaHGA6i6a0vyGE5CsXIoWT
d/ndjG4Enbj2C2awxXSRIZeffDJVVOxdVWyspv6MBN2VrIWsO+BVGn32ejr0Zyf68FV58UA2or1S
xjo0w/6sGfEmw+GRjV1P/hFOTLsWRx3RCstCdlvo3HDGsTduGjNAqAJJoXImTO/YRLyik+vWZPbS
a9wLCorepa/EsHBmR4cccGnEg+7AWDIhMXEfQrpGYb2pO/RhgU1JD0d/4Zcsw17Xo1Ezpi8tnfbs
3YplwcumL4fUeMjQ1w0MifRkj5e15IYSovHAUQCue2Vj1MmS6Wj0A2FlGZ3aloFw8UgT5AJjgsw8
B+6Kcmmy2jFnsh4wTEQMMecs7Iza4aQtHbw+xH0ukpGsb6MpXzExznUlygWTVzj1T1PXWOssEs+C
eBhI4EhAXRLtAF+H29R0V45DVODkP6oiBmGktxcdHJoXuv4umXx0zr34mQkbTFXGOL7J0Bh3OPzA
DGA9R6a0we/Fro7k4x7BsfC1i4gN1kE7vPX1D+L/0jWo3WeT8ik2ECHkHm5J2E7KtacV7XLqI2a5
eJIrYqQCjOu9d0vwZbTEqblJQ/uGW+Z6hvtzU/2pt+3cYSqo2mN1Nuvozq+t6qTND6o1TgTwIoJN
izO0mGmpMXtaYLhv9wa9nsjXbTLxCCJo5Qs8JWPPlMxYyEKi8tKJLmS181aZc+lAPywG04bKlpKH
4LvkR1mifh+1CrVucCKhZpXW5h38MHwLEU3Cx7ifEsKGm1tWdfo2k/Zal9Zb04Ecortb7ZIUXErv
LWFBIz3Isx1cAaZpeWzNGbRb6LO62X02BQ63wkfKF6ML6WI5MyeMnU2Wkm3WS+Kv56RohVkK4Q7h
RdBFHPGFcRqe+RR2s4LyydYYmgd+/MRbpthnwJ57L1Tynmn2UoQGGSIlxReRw3jowUiYmONadrWy
6Zf0WX8RevPZG82DiknqZX/PfIEFiNyWnQWkoQ1YO50U+IKlw/5JtQsIIN4rxBOhxISgjUOxhGLK
Xco5xnqnM2OVTAHNhG2L8WWI/gs7x6j3qMh0Ou2hy6jMJtyiLDcmpx228aFilhomW1Nj2p4MaKTt
xsE74lSbfsroUFK9JVPxzfgZOLSONaMmjH3hB9p0M2r1WwG/p4z66WUi+SKydVL0pnma4vUMHpdQ
yayV3+B7o4rCHQpbn2BFBucBOzhmZ353cbQB06CBC6KPugVwcGzpMt4XgfZCYrM2oOejHNR7wl0x
A2OzaL9tGS570EJHUhoxmYBeYiOMzLrhuJkKKjx2jN2I+qu/m+ajNHfOVyOq+MZXmD18myhq0VZA
X6nDwih8ohD/bLr+wcmEQW3M7Z4q+maK4m1nqx3B1/WHxqeLcu4gcKjNA8M7oLsY3FM2/JCKd01j
Pgq0XphAY4rKEgLRCK7MrioqODycnC7ja1bI+5ax53QnaroS4bA00xh90J0OcyQPjGcm3TEITdwQ
0RP1y3ug54eCwdk1dsDezaOe0Aq2rMIXQwz71uIeOrlxsK2nFLhvxnlTPJpZsMO4tYoxuuPLdh+j
1DVuIg3ZfUwaX8KilHDDuJkMiCdkdK3magfQ1bNX4HfVyZB1tI6cAFTxGX08PnFGICQrYCs+TNEE
jSLayVY8l0XXryYHR8isTlAaHTMvyr7MlE+2m/Bb21OG3nv6JUQs1mPTPGgDdSXqNiQmNMuLFm3A
UWb5z4SG8LIE41Q2yb7PuObIoFuatftd2dnWc7NnUchTGyZ3Dfoa3JjruiL62FQXNHiQcihvjhOx
csQOpUgr972iFp368MlyY/x/2k+aHyiK0wddozTpGyFuDIwgoNe2WRbjzZWROjgtsCZdVygL8a86
8k4O02fBLNYdWYVSN//VCM+6YTRkuqF277PVhp6gHVDHPysdDnzcypUvilurcdpFBix12qasVKg4
oSM6THVGr9skE/Bqt9vk1UAiZztsmoH4HQKvFyVusgH8P7v2m6LDMdstcMK+SvRL5Hp/Vp4Dem7A
jGTe+G75PJq830nBlD8M4uefIzvjW0WZ7eGjgEmUGqRX0CXXUQfwEQkm4uJtxDDa2Fl01Bk3mdUm
YagXxPKeAEkaBdV4rIP5Kh4AsacxZS/Wmhk6P1gRUGtTrpIYCDwrBos5GlKtGF6cGMt6n2OxkLii
EPUzEuMWLTC/gLEDCrSilxTvIv5VJG3+0Uv1185kDWig1zkM4gn1LG/E3IOmm8UIbCJxUvO+JwoO
iCLHMOzQ/tu8tJzBRCmg8DHNGoDYR9QB8GGipZbekhkPUMxVv6DCb/zb2tU/HQjeC6MO9YWFmp7V
0MP/swksLFZZDCE0c/XiCKHnyx7D2wrPmda6L7LOerrlEqdbESCoatiBD81SG+o9iJsZgkh7oIu7
uz4zzJW8LzVkYlnP5t7walLmTTyiA2RSZnjOTafCg2d0D3mGKRc9FjzIqshomTdHZwwhM2bmdoqn
X8i7GGB3wNdb3b/VRjYyMNij8DTSk1JF+dnmoG9y4j38rv+IKozU0qaU8aIyZHhh0FnIuRfIPDob
I8NZ3weFJpJ92lbYEmZ1NVpb6fMF82wONKsXttLZ+qFTmQQZM/VkUWCTfpQx1K+Et7SV/xgENoro
8L5x6c0NM3etqyghAk4DuJbyDKnztdbie9MA6ZQY7+DhMibhTs71S/VXB88iRKxv1M1dHKDXDGRH
46jkipbzxGY6IjA2d1b2k+0+OnOWhjCbNk5RwCKLrWfICQyv4wIMR1O4NEnis1bewkCDamtP7rLM
2Z/HlBFe1YuFnd66Xtssibd/pwd0N1eE3OgBigKLCF0Af0Olq63WWIgLDUFnaugQ6wzbPh4Y2IlV
IWB6kme0Cqr8SzWKtGqgd4glLM6dlkg/J/hkq/UUVKZ2E03aJWPSN86mCJ027VBmwIVYYaXAaMRW
BoYlKSn8JVEeLQnxQ2CUimf6JfLUVNxvRsNyN5hbs5XNrfyE/HWXM/q/S7NR7ol8YvAf1lSgoh33
ElnSvkfhOWjSoNGdhPdR3osLJMjrk9DJjhND7wcaXYnZvsNnbDcAOjk/uN1IuoYHWdfPRPY4p0Dt
C2MsV/CHcMiYRfgQguZjYlr6K1QGLzkWj7NRuRqBxcw3ZV57d7bBKJPdz7Izrf7U6a59SM2Ss1/v
42PGQeNysqjYwAWQWoURLtDeyeYM9jqy0PvKB4DjoaXPcICsObmMp9J7ZXCB3ZM990sKBxbsMRTz
69NOlQi2DM1jnF/u6oTmdQcYaGGMtEjHBDZ+U6G4pBpZdKbRn+l5bXBsxveOObTYxfR4LdqNDAv6
sXzRRxqGJNHWd36Ef1yjPdh6gXUIgHhkZMKuHGhlR+IORpjTdKJUErWHVqJJzfW6Omj5iEtulFT3
dXqmJNCRBhQonjX6BF3YIuelv6315bic6qA81RNcnx7w4cIxbKioGkx8Vbdq4SZLy9bYMJUWEmXF
7CBLso4JTGjS529/BgQlYBHP7QcnCfY+Bhba0nVX0jCMA+TBY/he+KI5jnFy6wSddtKSApeqUncS
lThj56F8a2AqoMQa4JaiaHIoiBdh1W+ApA5b0aDx9iK3RihZfhaqCG9JG4xPldcAj5508RSHwVLT
mEXJcWIMrlvxDrQfCdK+qk6jpR7YoiPWJwnwoxPkOyd5VDCiGWdaD2VwOym1U6YQO19Z3N9qU246
1QcI1AJ36TGAWnYi4BxiHb9VwI5uRIMjPAYltGanAy0+bnYhOzn6kUDrIBrinTDcL49g+O/affVQ
VW701mOklDRKJxp30rutF+YGo1e10oiZOsSl8Eir8dk4AzzgZKy9i4ZHd5U72GZzjwA0zwB81XLi
fIB5Xw+Ust+JNC7E8NAcECgYJnZBJzKhUO2hi3mGiexxjx5pHdXdStI0v2VPoQ6oGtgblNH4jiPu
otF+e6zIR1g0U4LFjxTZxQTR6XXSR2SXeaN2VjeRX1bOUezomY6g5vQDhdH1SW1U+kopz0WOjy/l
pi3bUyO95nK9Why2WddnRoYqXIZBvcjZVO60Evp53+jacyYagYq7eCfG7led94dOafajsEf7ccAU
rk35I506bS8xkdwMvoXnygpJIujVTtTGg+yt+KfbWw9hz4BDSrc7zd/29OGk+7YAWK2Nu65Fum0B
gqCyjdx1H49s48e2f04jNe1bQl3OTmls68wO7q4PhvYWtahJ+6y1HufcboSNTnmHKptETJykIwqy
t77pvAU1P+IGw84O6WQwvJkLNZN0sfn4mVFdBKpUeuuo75OKxrzZvYEpk99JqjjxJytbCwkfEDsE
+RNlAsBsGsBMMkBrIHlCKovGVydDPN2NtXXLRNDa0djDpR5+mQ3zp/nnxEX4m1aGJOXEzsrtCm7p
sW0jCo9eE+VVD9dv6Vrxy6iRVNekuqxqRniPweCqNXI9OBu5Lh+nKrFOpXsMK/MhcXXntUEgvbaq
ztzUIbm9zFz2YkicB620h3NgRPxd8/eZrRK+oLolDkZS+qIiefLswSCUYcYIKhcITAW/qq5w319/
WhugcRTDDRgDNRKuwPFeRct+Om1y71iz+3syiml5/T4hIi80hQCzsYBvais3IJ+ld3oT6p9hho6j
jbPuzkHSdFPbw7QcaSLCwI3L9zQmfrXs9c/YyZ3FMIXOyZgqSgjgKEiNmgDLvJPtAtIKEc3yyTM6
K1ed1UOtryyYA15obtJqCB90Jd5TKFGrWkd7bEZ29YZzFZPd0GEzzKvbseLN74VfPfyC8hgvOsbV
b5lEJFRDhjnqBVCSSMnt9fuYrSj1p5RmWj++90p/0Ju6fQgE+alaRvc4Rspau5CUEEkbR6h+Oktg
jrdrvMZdUCEnmJoDLbeeIrREouy7V3yY1TbdwxtSt36nuoPtunsu3dGmz1ojt8inZB2NZn10E9Jl
clwwAdfmTYf6b+NzPz63oEAW2If1bcVPiANKQZ84lnvwM2j2bdgOa3C5zkajhT+aM/KBt+ZJZzwS
dXX3YnWxeSTsauE1SANTBh/PldTMDdMStfJrXT+xsCSspaXaWDIeTnLQbvvArx8R7T1KzSNmjF1E
pc97YSKQbzKtzk5To2P5hl+8pkaEg8fCj0Wep6R2E2OjkktrF9ZTGVJKkatWfxTYljy3st7YJB8d
M0RfaHYv7oxF8FMPPlrYDC+TcNe2V9sfOblyizYNn1iRy21tG/rZtlCxXc8uJwiWOPGjt5BhCyqD
5KT3nXswm4o2W6mHn8opT6j3tScrK2Grd0RZKpqifQHwLrFoEgTNJD6N2F6O5aR+0WtHT0rSg6w7
c49LptnIYcR4VE/9S6a36xgUvzF4wW1VESIda/49zWPjVMzPPJf0viDMbHQXJZKj1HF2IZv966ob
IB4cNTEdJsCJS9yz1RMeAZcNrCzfzCT/mclp/NlO+kzeYZ/Jdh3ZT3dPN734SBQq+1J5yYsz8fEZ
slUP/UCaVXM3yLw/TvPD9SvR+N2xdLpoJjymK5Wr8LnBol4W9Kx7Ab0EDDdachDmrwpHgGW7vMXg
98id0epjY4UG235rETbB+/Xc5xbLvLUN/LPOhPi2KcEjNl4dPFqyOngZyqUasPJxbGs2hoHwbkVL
DJFZWRe9G/eRnY+AODsDD9ZAsYpLfq0x0GWCGNmYGgLjvUnVJfUj9gVgncFHdy+M9Rln1vodLpto
o0cVhCP2F3HHp57TFwLPiFrJqggt0DvHQJdXe7RLQo29fZhA3PFNAhkKGG5uiV3YdR+vy5zVlDmz
bjJlIPd6q45uCf0tz0M9oO9tUNV3AxJEFDm2vSks7CpDmGE47AgHq8xox85oXLsTTmewwewOpmF8
bQbhradEaisxFluVGcaTZeFvB04sDgmGPCvtsvoms91yHwpvuPgWxArgKdqG5DjqGm4uY1/fmvxF
0KqrctXkkUELkjQoxlvPsCSqDazV+ygEjEvpP77CSIVQprvWnibO+Dr1p8qH+jmklg5EjxC7o14G
zbqNij4mC14SjlPAtRjssWYUkJFEnxrmgVSmdi6Xztf5iM3lcuw6NnZx3HBjS8daX0kSb7aBmrtw
aGrvSWz6VJnJyEdlHvbpJ5i9UBj5oqcXcP1CA3DxFprqCb3sfec7w7nJuu7R6miIGCISJL21d9nU
MbZwi88QM/NN5Pvja+cTApMlD4anCCO+HoEfeLsoYnJj6uZrjwAJx0y6LM0uvzAGjQ5S6N9ja+0Q
X1oPntfey6FO1loflbso1tLD9SutwwwZMZZGRiBPow3tDPJzuA3zRpyizP+lTTLcthXzx5STsCH5
Wt6E7S0Xh9i3Tik2ume8KBM7qD0V7W0KGRrMSM3KEkkwfhr5nFxHEGraON5OE6uIT09DwzWGwO4G
W9NMCsN4xOCs2reKcBg40+Xmeofs8k89HQIQtuonE3tOwzFx1KF2jJcc/1BhOl8dxochb0BmAQ1A
vlqcrg+Z5sFb8EHS6QiN7spS20x+l5+DvnfJLjDii4f5UW+Q2xMltG7J4qoRJgXB9vezEfBDv/VE
iay9doaV3TBvbkmorsjvftD9fO4VDdHahmyNfXFyL854X8SPKQPPBwSG3UM3MRyzZKK20dA+hZPb
3gs/vSPGe3y0iinYpTnrcFL68Xlgg3LTNWIdeHn+CM/DufVUgnXdlM+irLEU2h0oZ05kGBxkeAgZ
7Zo2UEtrZsWxNjn4acx6fz2RAAZ29BQaPmcHfoXX6Js8GOVSKyiJtUITEG07l7yX3uy3yPr2RGra
D3WiI/MeEjzT5tNk43thq4nOszHS9fWpC4C6cEAvkmZ//ex636IhI6W2zRONFB8AfHmizr3VwDLu
a6QUbW2xjobW8foVKv9qOcg+epnqOL61NRvAzZCA/CeCrzUaf+sijKCDcdPokNcclx7avBur2/q7
0LBhQ9SDiYEi6FwznYN4CqmKCXE3NP1GN0qQQcz0zoVG02jAG4rnUtkPabEohT5ui2CqlsFAzFSu
kjv6yHLBB7TOo/IDVy6JrJghHVmG94ZLQkIz5vKn3TpnvcPnMUXubYI49QKE4a3F9fuKdHZaCSbP
JjJV7qqdJw+AVTnGwN4w/XcfUotZYlD3H/ZU65fS0p8oefCf+6j/r2e2lZrOmmrbWc1jyhdnLKFc
mbA5vDil42Y70T408MwXydBuw0TXHwXu/jURvwxL6a0CI4Ia4E6+v+5JhIK2ZrR7xJl4jWzrcK2D
yKguzvSfsYBrDJg08KZ2FSGNSEv/a8iI7JpvPNcH8noPPaa5TekPUGfHFJypaqv7gG7OosCbcYGI
9sDmhNn84MuLsvLiEDZJu8LeAyw9Pgdk/5wjM/YXVofdCidOcJi8i/C85DCkFQpEk72ngWidPaqf
PLRu+yZz7tew18FmVf7C6Ji2SPjeAMLWtQzLfTVPEIrMRlMmRbHxlMc7w7p/aIPpscMVuQ773txp
bUGnWej2XjqnBqf7fc6Lu64zZTa+kAVibLRZBawNpXiXYbjSc6f+CjFiMgyoy3s//AoGuF1N0ZZP
uTMDJ2tJbH1Kzp8+C8FDArkf2ohqjY23uefKTQ7N4MSLiEW0L90Cl1dTIbXnSl21OtPvAVDYYaT7
ejDw7B6uT4FIo30b1eMUTuaxEA89frZT3OKlqEoBTuX6vPrKqx6xI0yaRRthLbjJKkfsIpG/kF1R
bGWOSuDaamkFIjS7RXNtUkA9OWSOLwbNsrZjbIR7MXcxhqh/613D22njJI5hg55YBcArKoO2djhu
XSsTNDnKeK1cJMhm1u2iWRRcc0c6Jg7k28HNBEpc3VmGpA4PxoK2B7D1TvdxGttfmEE65mzeq4fI
hEY1mhb1rCIJlz5CtJVx57n3/Opoo7l8Qce/ywsFloxLeTnh8lFUllZEBMe8oBZWpq+boinmZlmy
1rt8XA5D324Kk5u3G0TPeZhT8ihxrFTiHAuDQq2XrngbEIABz3hsoi55mDJexaChHZI0XhkX2od6
rrYjHXuEk0tv3RkWo2I13AVGQz2AEP1Rct6vI3ZLb579HjdG/UEjq1+1DKDXmhbeatowHrUCbl5u
BcPvX2GdGI89vuu8go91/Y3RHOMtu6W//27EC/TK3j6EKA4h4rGluT6gFFC3IvXQOgcgRKF77Rs6
mi8mnJYVJHR74Rfw0kzSBt7qcKvGplgF0haHvueg9CD11rOB8mlOzauaZOUPyt3I0hTPWobZoBfk
oF+femRR5XFwbqdCnXVfmk+VGt6vz/CwoQbVxXAkq71Mu/G9aFpj3TLc2YLlSN88j2G8Q8YP68gB
oyJZGWkGEpN/660K7WVaYiKhT/xg2IEHeziCCFOrFIFEglA16bqNnXTJUVaWT1lHMyjP22cXCcgN
dwF6WfPTSXfOMVu7y/WZhzEyYlXGCGS+C0mupQoFuK7AXPmVNO97ozrWIFVeRZ+HO0y+Ljio4KnE
lPtk2adIC7xPr4TG1NrxhBSlCi5NRGEaef5Ln4S3zAirW9IA5M60mWXGrre7rt85Fc45NCRGhSzZ
/F4kVq7p0nKBbpoHbrYn1ybb5yLdublZLKuhth/yAIRKkIRPblk0y3p+B6dQ7AYMPr4wy5MwNXVv
RmHB+DIXy9ymJa2Gqb8rvWHbKMdC/oYD7vqptAhitmPl7gxuGVBKx/pOK5uPUATRuQYl76CY/sTi
BgPUmNwzBmIGhpJMX3St4+J6vqaGdUtqj4vBw7Z2bWXeG/nAodQqf/UHB5sI/xGmUslnl3Ribf6+
jX0EbenkbhoY9Ok43LaTKy/XB3LuzXXvWdmiScwH3j5xvL5ZvC9UQlMq99T74UMAV3+Go78BVyd/
GheCHnWv9K+t95YBWVXQAcyGwoHc02nbqDHiFbM1SnJLnnsv0LFKDu5e1joNxDZu73S/f3PpkDJ+
Db2DTiTYAdj+m4sQAgMMHd2p8W4nIFTLPkaTN46F/qhHpHqrmFJLi1kolYrJKEi/r0WoIQghk0V9
K9mzY4VCkRtCRgkSHUIRfpRz2vXFCd0o09OZwHCnZ/Z6zHd2k4Zv2iScnesWJthaU77FPduqVJve
Ld1iM6Hc4jny34a4NF9au2VPkSfAFqP+eyT+5xkmnVHoM2HEF7fIKLUng7SfiUydk8D+EoPy9Gjk
at0Wu0ZBPVZk2dZxoD8TwkJHFC+freWwJbUo3nOdfgbwkC59lRDJafvOppZMRxQI3IPkVvpSFeEu
SyftPpFKPxMkwZ3NaCZbrdnsy5MUYX7JXpDg7U1PQfnwdHohB1rIclsSAnDvTCn7Ed5mq6m+HaeM
9jBJjCdqxweK5PrWsBvzSVT+wZ7iZQByepdiljlfH7BXumuIU5CB3RagnNOdZdh2Dxmz03Wg0pIh
QUBLp1U/tW5XVnb9lev4+SMV0rzGa7/LkuG1TlDChpl+kwVG+DRGmG7cfDBvcctNDGmSp6oDYIwp
MzzF5ij50NiwFMN4N4hoBJtLHNc/DqkA441rpDz+4/t2lfubugfRZHQ6oVxR0+GH/q8/ZfXVS+Qy
9rWJlb6+dLdgNakG6/dLNM0Vuq9i/Eq7yFlrrHHbwVLN22CfrztUVXGH9yN3ZU0jAZLzBsgvBhSQ
ydHFv3JG41txGvws/FoCAi4RZMeQK5pIgjUcK/1SN8AsnF5VnwoISaw8spF0ewRxS5uGUBX9nM1t
upA+FBk9+6FyGzT/nBKIjo1Td93K5syMGFU6d5mTOD/bJnp3FN5ngfBhQycPWFNgXpSn0kMKrnqZ
EwX9Kjwan7YWQZhCU9kxsB80/c2HHO9HkmDD+eQwiGHHjjUcE9u+lCIxjtBxgzsV9sl2HDx4TLY3
QUB9v55mVpoVh86elZtGdkl1lV+u33dyJGHI6sjZsSsA3q7qHns2OTtbsFdChzVs4Q/7mwhGi2en
zk8tRFNSG8q5kyC9d/iYq7Uav65rfiNxzEmbWjwadyRCgDrEVdInJaznTL5P7PLPqelRBVBQb0ba
cnSWeBDzA7rliwUAf55e74IqfOvbxID+FyX36FYH3Ek2fFXTlNvreQwfuT6qWnxGKRtKbj7aEdXV
tIvTAvgs0b6UP5hgUJdlSBpuc5OWSDyxXUk6n8Zok/c3Swu413nSYrBrc5SJP0Ow/bT1Pxvoa3HJ
KIgohvekJflKr/RxE2LfPo+9OZ5xclHAoX7vPXzLtj18plZxbxssOIKLkvxSXOiDxfiuhAZ/HQ35
1Ha6ETjPpt1L1F9voPGd+ykd98LxvDts69AfG3ShUCWX1y0N7JJxkdo+Qbp+tIc+KY/EZVerqGn8
y/WrHAXNUdjOa5/By7Wypoe5PNtFO+kexzypH9PG2uuZ1r2FKQg1ORDHpgUW4+M88R/hr5HrJdxh
dX3aD+B+s2JuszKPulGViMijZDlKNF2c/E5PLrHPG9rVaf4RFCwyqcS4OmVGtAm7EDbSaCTvotKO
tODPP377j7/953/8HP6v/C4uRTrKIld/+0+e/ywQdkcybP709G+PRcb/1z/z37/zxz/xt1P0s2ZE
96v5t7+1+S7OH9m3+vMvzUfz338z//rfj2750Xz84ckqb6JmvGu/6/H+G4Zfcz0KXsf8m/+/P/yN
eSx/y+NYfv/1x8+izaEV3H9Lgrt+/P1Hu6+//tAd7/pG/f4+zX//3384v4C//jgV00f2ydT6+1/+
0PeHav76wxJ/8UyudN9wTLxVQnd+/NZ/zz8xxV+AY5nkvXhw3W1++uO3nAiE8K8/+Dj/YrnC131H
+MLxPcP68Zsq2uvPDOcvHjQo1xeW45jCs/0f//Xy//Ax/uNj/S1vs0sRMRDg9bg/foObN3/a88vz
dMN0XZp+ju0bOIktd/75zw/G9HL+7f8jrUgqsKTkJ0ExAvpQH4m8nW6tuPzOsj6kpz6G+FlC49xA
AFp0kGBh1dV3hJTVUPurEukcTfBwBnOIPtrTc/v91PvDmffPh2jwRvz5ED0L4B5viOvous1b+M+H
SFHbWoUxEUnNlnJfKxtX3ERiqjAJlYxroA4vVulCzhaI8Ih4cFByFj+LQakjA63pwScSkkQKK1mm
jR4fpMOIqAK6gz5sRIVKP3c/9dP7P50Hf3+j/3DU/v9w1L7hCmH7iJr+5ajDIExggLBbdwfSAk22
83gvvOJdoQs3ufI/M8ek+9PslY2SQ6G6WMamY98JPcP/07j6XZUpf+1hNsI9CAZIhA8atLSzjunu
oI82kz9JhzhYiZzg4UlheXUNxoAO4UJdiMraMmkfOCPNm3//0v78ykzbM3QMToDsBS/sz58HyfH6
EJVyvBmdDuwnSaQjjskzw2eg2G4d7u0WWZVstAm51+bf/9u6+ae3lX/c8Zi66wZJNjbnxB9PhpKU
lziq8fy4yjzYMzdL2jTPHc3ah15rrjXmWCuYOdMukyvTFasqENp9HKNFRpD7v7wThvGvR+Oapmd6
HleQwfjoT0cjXWO0OxuMhITWrvrpAzV3fOI+YK7Thhgd10YoRhu/wmmKUE3kNhyxWjlHekOPsTN6
L7bjf0aI0ifD/EJ3at1FRkmncuxi1DmIASlDwM2i/lj8L+/k/3DsXPM22Bffsgi++tOxo6pNy4DG
0o0WYcunNxA4sQ7qiwG07NWxwH+IGKgdlqGBaiocENJ1rrR2DVLv/+V9tP/lWHzHcDgMCnndc313
/vk/3YWgrkMwT1205JDu2S9Y1rFPCE82NYu1uKRDP1rJUfPtAhx/AYXO4GohrA8EADhPCij60RDV
itP1gQtr25uphoTKQ8uQ7/FtRYfrE1I7jYPrRDAYIsC0BIaDqhcl5EFlvKLWXuhaBams8uojNjm0
FoVe77U0nW4nBRZcRka6lzoEIg6PCfTcJ/YqRGJj3+/dpqOtUMf2sfFNGJGyNjFEl0sS0Psnr46B
7fthvqJJnGIGpbOKqzP4f3yd13LjyLZtvwgR8OaV3ksiKamkF4RUXYJ3mUi4rz8D7BPdfe7DfdjY
AkhVSxSQZq05x5zWLjmzx///39a1A6ap/zNo+mZgsPLQdVu3fNdxmUH++4mWjtsOjgPyNCvTP04c
qf2s9E9y1yNdta4Q5Ls7NEwlM1xxgML63dE1P1qyxPHXzl9Gxmz+a0Z0t6brtsfHV//vK9HYw3DN
Ccl6vCztnMWkN+wYaPuTBDT096Ex2MfyjHBehAN6rrYjy2R+T/V4hTC3/7798Qqdk+GkDBIrKkl9
8Z9/8HH98U/9+7bHKVwFeFBeay+V610mIAWDW8hTMc8aLKaiLcW76VCAJnLy1D1XvvoIWrc+RmY9
vtRZcCvNs0EdRAN8phUpikGTdHdIlPehH8ctS3NvK6NyH7gh+ukew8CUkLU0zjoX9LHYf8Jp69Gq
eKEV5+w0sH3cBK1xS+dDczf6aNrk2ohegVgEiRJMGEQFUHPum+J3RtpHEEbrsIqMU0gZSSIrAxrh
e6/gRd9bd8r+SuPxOWkz59jAD/O7KDgaKdR5v3L8vSU9c8dSwlqGlOMXhqPUNhl7mlYDDLkC5vg+
YrW4ZReW3zO4fYjEoLLCdSThB85qXZCputZMkCXSi+Vt8n1Mrql1iCDQRPYkTno/iQ0hOmR2Uwun
/1K8mnFEyt+wGnW2hGOtd3fK5/isCyVfmwwevWwC81k6jMSjEZ06murLns7uZiKxeJuHnsmO+XdA
WaCoM312NblvIfaCjW4rsYmokJEKXZ4aSk17u9cuVhhNZxQAGE+6mIRheNcrU3rTpqqNfEUoJ9CZ
Wdnny+i1tsthS6eMzk9la5Bavbdk7KpbZOvy2HVon2u3hETc8AuFOjYIfgd5aX2ju/QKoE5STs5X
6hqXqXHVK9lL/i4oC2LzLN/4MCVxiPMb7L51SI+w26PtVt4LxmVfD77L1Hcgao3ZQbCTIB1OOW9l
GAybQkvF5nGKjc5jc4FH+HFqDrAsKr+vL4/TsE3W2UyzJCHNWXaR2e4im1m/DsYL6JH4xiTPcFx5
NLanuOSn5dXIH//7KnOemjkl8e1xiHNIaEhzEi/zToEZaVdyvcid6LSUbZ0eXh2rCq+JNt0QVCTn
x6UwaPw9oXHj4nH6+K6kmP5imLCOj0taLzNEJCN5SfO/wR8k30il0TemQLLSyVZYp9LQyG7g0A9Z
sDFMnukqabRncheiF+hV+UHF4V+PdzyuJ7IuLuPYkBDAux7XH/+GK6wFFQGcXP9c7+LynaadWObC
hoTBqu4lNYv0JbdIWgnQ0e+aGIvw4xoyYsSaA9a8xymzWvpilwqbgI0ROwY8jig7nLqtLvxs+fd5
oUp3n0lsimOjE8Ht9yUeO6TFml94m7IywmXeiez6uFapBsCnYY+7x+njhaT1MSCa1IoE65KKLfVa
jjPENQEBEGSVdRNdIm5TsGiYFW+PK2VI1poFeYz5gmvoXoO9WRDJ8Hj1cW0sfqrCKK+Pk8GL/kAR
24e1yM561KXQJEkuDnJj+kLW/bsgVv0ap2Zw0GQdM/ha7tFtkYNmY/qBINN/wx6BUVeK9uybY3pU
sp02elA4N2CC5N9ZevYHw5Fv6vYf6rmwWcLWubuNkWwaTWHF68N1rYj4aOcgbj3pvK8Y4AyTRxe8
CCdpmEzA6iNZ975MiGih48afWgcM3JraYi+QZdyrcnj5+ztrINOQ29Knsi6Tcx/G0dr2wwIHMhrj
KJ5YFSSwsVFNjATNZXl2yjt/bzoCcT2K76d6PuDiKtYKuhRFBsZhmBjagWg2c4PQTNsFeAnuULHA
0OYtARsWvNXnmGbBJWoim57VlNwYcPdu3dACT1LuoygLQVuZ3FCzTtgtxuGlbdBN/nPmxP2uk81E
pGvIJGFP5h48frDKkVx+iFH/0wLTezaKSUdWpsMC8MvRg01G34shlinHjMydL/WLh58V0gaHxLeN
XZsXH2L+r0QSkT8A4pvSlLnUMX0PhXzJ5kMzlRYqc0kJBR1tML1nvVM8l0O8z0U5ni1cBSseBpyM
RW1cTJrrK6Uyfy5B6pfHYZi/QulmbiuDuIzPkAiEl8dhKv34pW21XZ4a9XmYzx7XMVH+YM/8MHr0
OYXJ8AvdHa4DpiQyUHzcfK4koiX1/eIVuydYvax/epxNLbL9SnXa6XGqMPouTMMxD4qA9OtoOWvd
dedcVr859yBg73XUbUfSXT4kBM01zsD+FPV41Y59cjMsjZr4fLD++cp1oF5OFgK2+ZKe1EyU/7wY
UChMhhG239ig9xjinMSZEueMKSTTPVpH/MHGHnhxeND1lupibHeXx1dhVKcn06W+FXHp3+uPFy2w
EkQr1LciB3odbCpnamlnevLWsORZOsAlxip6o/PyY3kiIwFAt6JzWjrJMc7ztcPa8FbiDaUcnubb
YpYmkqayBr9cf2l4EGsgsgnArhAlypLkmaPuGCcWH/UXKaubuvA/zKySbHmwuYtZkRH4JGcHHa7B
BvczsfD+kJzSrkrIlveSU9ZPl8DN2T6zBlh4ba+dHwdoKUSUREX2GlCDfc7GAqgwuPFd6icgpLHo
r8U0+SewA8g556+AOk6kO3tkTu3MtlXcvFShHQjk8GrnLz1crSy/82VYI6xMPSI/Hr/fzNqWSJs3
lpOFG6gP1kemFG1YPX9jeUOLze6L1eM67Od4YUpswpklzCfeAouyIK5gghO4IP4qeQ7q+E2mnToE
COF8SMtufqhL40Sy30IvTMqmRS29s9Wa3hlKk1gLs4BJWDes6DHAhKXjHKVw1kNSGu8qAnqZB16N
8/ZomGOGgbJvDrVubqOw7n/8Bg2Jz8Kg8No3UdKESXF4HR4PatOx8jF4sAJAYlZU8gkjzWTb88uf
ZPsS4B5eisKNzrgp7YsiWrhqDHsb13hYHp+LU+fxzcei5I5BMafJx7c2M/7SVFOSAeIQFiC0llm7
gr5TjY0F6DK6DioPIW5wKIn6CMI3Umine5PxX+R2p73Mmdaa0z0fy43eFhutiidkQ4RKugNiHfDw
P3UBRxMdN6vG3A52Ue2Q1Dx/RdOcr1oLv/q8PvKi+kpulrcXwCrBN3FaupW6UKpf58YYzlJogt4K
xo4DBfFi0avG3pYpMQOPA46MbO1CQQGbkEKCM7FGFdBzX1SGN9RziJtH/NU8i+Azi6B+Ua3830M6
IKMBAh6uxxBUiGeyqUawgLYu9gDEjumIA2l+sBIXNzjQlR8DjCh22pjYJw/VwMYPK9wTcfVU+SMe
FBTQuxTQlNHPzNtCy04FHtAzjWiQnh5zQx8rXEkEtW6SOaTJH5E/sTjY9kh/VkHNPe+xLl8msdZd
VDIGKAUJva1QcFDULT8Ns3hDKCP+xBjmIzcwNlltOYTFkXsxitQ/hzVFH0poX6lBnmLZaAmKymI6
Zm6JvLez+sOok3dUqeqTEn22VoEW7suptN/CnhCC+bqVENhZa9G0yzB2QRZ+7ttrNPXanwrJTdp5
xieRZECEprq9l30EFLWwtctouCTNxJ46xJOfnxodbFJsml+Q3HyWmxPMeyiqxzzL8sPEJnNHT6s7
lyaBQIMjmhfLSQtM3LH5iv2jb5C1+8qI74PBJjfpB/MiFXX8ahjKQ60V6jRm0BpklcsX9kZg17Ug
f8+RC1PG7mFPkN5BROQxk4rOASvDTk/EPE8kpJmm7p9emlcHkexX0UEAogEWvlU2ZkaQJeQDum/Z
hGM0ciP7d0uUi6GjGEXDDd/Uo0HlGfZPkuvDeyKgj0o+NfplhNrCWHgROjrrURu1neE1iM/nQytI
r8has9kqCkqkmUKmXEHz8tZdGJDPJKj2BLj+LuGYyAvVhX4/BdPVn88el/49FH5lrbPeXGW46hZD
GQ9MohxE2OVH1CH7SRCckwjy1ERrdx+DhXMua5JvoQEKj0gsOdV9Uz/rDgCUIAfe5kxqTx8L4ME8
DaWu7C9s6d9M7JSk/SHBfoxCidTTdWUmcitZS7B64LSZT6M5wrBDVH1JGn8TD4IC79D+MkXl/bhD
fHVVr3/WfmQtWGdFVy2E3I0PY4WUfrghoP/frx7XbM/pb4+vhtnOpFxN7lwoI2sjNYqLX9XTrjCa
7NAgszzZmuVsaoQpz8QNlqvJ0JK3rIIogdADGovSj0lvyXhRdwvT7R5/PnXRCgLirah9b9J8R0gz
xCVXe65bY3b0UgZsWqABTFCHdhw2CsfsH6aQe8Ns8z40ULdCKhRIbab+5PpEIRMblrzblnenDlUd
WjEMm1To1xzD32ujomHLMrYHvcp9rAz7G99s/Lv2nA/bbPu7Plnlzi5KyDZIyl/JBH99vMGuqeU4
5lTfulrSuiM6cGu4bXZsXDyxxDbS2raslknPla+Ji9GtMcfPaNDJFqdC8Pf1XKi/r2c11P5/3//P
9Rgp1X+uz/9OxHi1JZIJZAkRBIcerSQl1y58bZCw7mOqsku2q8hBLOnsAKOzSJtfRQembavWtEj/
4RR/VInawWzWj1cJMuo3QQHE43HahqG7DuAvLghiQ9qV99OdlWywm1gmLy09nSgnBNpZWubb32cj
uXmzAmt+6fH2CqdpVZrqouZvBuUh4SLl9f7xDpGobpOlEZSe2aEhYuda1a1zxY+Ys/18YYXkXAeN
3CmE09ry3zcUlXeJ+BXPj7cDPSsPYzLDwebvLuZDbdpqgckMAZ42QzaE1d5QLkwHt8GR/Th9HKxK
P2qUUtA2pupWVl6HHgo81uNFmcUx4C7Nx5yFd5zdxCWhoPs8BK33LCoNHxwS4r3Bevrva4HLCtHh
Dsfg4yMcA4jR7h5vpP1Krpc411Mr6Ly2abdCimVtGWW/Hi88DondP3ean5yIYrHOdpKebJyAV8OO
6HAiSSO/oLcRfYv06M2HDDEEqpCiB7nEEGj3xq6nv/c5hUlEBmSMGDuc9A9Kpxp4gA92iuXOtEiR
05NC+4jyOSM5DF8jJshwtgs+bk6D5KIu1rNfDX6e3QDwffO4DijrP9fD3Cg21GGnz//7/lZ3PuAR
UhZvp/aV5G17MxB6vW71gtO6cLaOnRmroYjU62hM+NgmKE2PVxGFJIcGYjlMIL4XBWS31mL/l8EP
ulIMjNjeDwx1zZfj029gMLMOXj+EL5aLr+TxBqW0TwwFJuGJU4ecqREbTYQkA9sj9cfY+fLbzr7k
0pI4HJydY+XJFRZk/mTjQQ1jG1GeVvPNenyMR/AvltKKL4Dc6xhtwbKtA5Ln0L3cbS+/uoM8g+r0
91mZTTcsL/UGF1W8RoE73fAhCkZw7jUSTx6tHPOUZPA/CMdx9w1apxMuegAcgGcQ8Fc/j+1b79g3
h0h6VhP5iz9irQcx/TVqzI/qzdWLEm24jyM9jZ8GbZAwDwtxCdCi9W9x0WUfohJYTTIY19Sy8w8j
I+lP71P8KQmlV+BAHh59M2AmA/slIFgcOlA3sC0L81noQJpD4ZN1EWbvFvx08FDmYjBtHcmQ/mU7
9YEoGXnvwLuv2HA0h8Bqo18Mgxs380kPVm307Mji+3FZD4tuGxcoxtsBaFCqmujg4Cqi1gRoYQiU
801A5Y0PDFNLwDxrjMMXRbH85puA2FwYTb8h6L0w2yP/sNsI1+wgbo/UgYZQzr0TZuKGXpw8VRZo
EZrSVQib523UoA1XND/XcB3xEFNvSCmgdGHVfdshqVVouqmuVhH7ETXm2paxdWbgJAQ+lQh2Gycp
tx1wVu5RpDq2NnU7x9ZAgbUWVKjsPUSH+J7ONfyKzJbnCJHOmu1uchCG/wZWL1jhlZ034xbiQNB1
KSDpuYg6NzqWqFeyoxnQ/tNolZ1zG7F6Nk2nOCXHiaWCPOWaB8C7qe2LmY79xmMhi212jHcsgE5B
NscXU97ISU/1QuuSxY55jNGErYWD8VTpZ2zqzhoeHGFRsxwGJJAidKLHPRnt3aZludxFq8EN1GGS
OcbhbA2MnUyafkOgg/qMYRCvqjYf0EqLi+rRnrENtS+toYx1kFO3CDLwI7QPPnhekN/3yTPkx7V0
J0IGSr9kN+U6AKqjmfqB3xl0hb3Tvdx56i2FKLqjH9K6x7Kob0Yy4YMTBaOD0uSxImh9KwAy940J
98IlMzbyYAImTpXBK0zyU99ab32igi3jQ3o3x23gedYLUJbjoIiAWEwThmLVqnydWO4K/gMtq7nr
I4bU2zNCrtD5VOfHIXTkSfT4rmBH1FeUHu4Gu/L14XcXWGvAojJskmZJdmwC+wBuev/qqPq1QNmM
eN85Z24qUWOZfHg6XK/H6fxiQ+TleUr3IqT2l2SWfAKgMC5Y2n6z+GOUromar1MPrCE73XlaNbGh
edG8GibnZ6n3gXWYVP/kVA7fi75XeqU61gWRT7gpESePqfM0UdRZYvSKdv2A7fPhQxERvH7NedZz
ohHI7DwWcS+3lc8ohGcc2b+f2OssVN5GMgPRRWPes2S7x+z+6uAnO9q0LZs+ntalXgUbmenuDK55
U50Kj7noZvgbW85MoVpt/do81FFPCU5v7nFaNJeGKo8jlHMVGWlXRh+eKs2z7rCS2MzwBJE8nLTX
8Q9aFXmNjDQ86aHuHKuewNQJovl36rcruy+9PYDrXRKTiF3Q3n6UsB2d3AJPtBX7nGLd45k59VN8
jkZoiq3T8mkTTbGyIem4sxPCAEza1OqOwNY5tHqr1oUT8DD7XbkpS0xos2zODMxuUY/XQonwIOkX
idLvz8MYbD27z9+YKfiZNRFEOyO6+GY0XvzuGhckjPDTwgdHlD/sR899c2YTfeXWwxmOC48no/J6
yihDa7ofreniJsdwfMlsh1u0q7vqUitxn0DcoG3VvROOC39bNfjpGpH9iXvPO891PqpEJv11DGid
5ST3ehIeNYUfFxXc1tHITMUoSnaukCacW/pS1KWNE7uHfJlDXqN1bOAUrCmbzm29dhpweGJKCCrj
r8IeUOaSH3txRmROKrKfE4DMoxGaR1CJ/lEaCNcHJZ+CHtsLGzpsy5P+LmF6yj4o7hF9kZ0JBgHQ
kOOehGd81XEpt11uaftMMz0+p4HaS1Jn9RIyLjtjqDnHUlq/qLWPRx2/3Mou7WZVIjJYw7fEND7r
oS3wRpbH088ejgHBK59rqlAHI1PBU5Filfeq0N9qBog0z8kcylFUbqoih9lUNBQaxbONH5qBR/bv
UUaeOx/CEy5Ja214JYJb3xvO04QkyGVh50TZPtVq7zJ4/Z/MEdS+SC9ZSK02EZHmfCBj+5r0Qbw1
g1rAuAzHSzTBYwgsHtvQN8TWqQnIGQwIHZKY90VN6OjRK+zPsHFYdGY6e/ExekdpVF/MqF22qrae
ucvoQBIsC8teveZYyDZ5US9lHpq3iU966iEvAjQq1nFxxhSfrCy9Af0U06Iec3sCjFx5YDRY4nk9
rSPKyP2u6g2ka44V4mXuYGDKUjGy5gf43y36EYWDDF+PD1x6YRWCpBtLomdODfy4SZkdYibYVRc2
d9nlK4OG2U6bRjycAt+JS/2+reIeBiyBlV24G0ZLrWzhAGMT0SUBtg6vrh6XBapviFzWFbv3H03T
cfkXRKZCzp5D1Ip1MpYfLCsMuFjUFQUJs1WVlWuYdmEVZ+fYD3A/w+Wb+U7jWrOxmkapR5KqQ0Ep
igNIcTmfRjz/EgTWRydV17PLmPSjSXw+plwhAExFVnpg9qj2ZWCYW7uBZ1rEcBQ7L4cNp4HaGVCC
fof+ML2UtIXzyN+TmKSTHOM110k3Ly9d0Yt7h1Bo0c+lYWJpgBJaQfwJiJJsuoH7ry80nTndLk4a
aku/488f6jK9EqsQroPI/S0ns7lEun0YyPXR6dRAA6zZe2StfcwsQqqooOnHUehvjRpcEtyYjmtV
Q+5JTHM7pUFwq2ISLSY5tUu9CimtG3q/sthUbwuWTFsz5s8njYE1dCjBusEnMzC+bW0vfNXtKNob
offlE5R9hRbwoc0dDEfmRKc3lKJGWPAYHTctTeKtGWLHJcOTeEPd08hpoLQnBKu/UORiwwZjWfcE
zE1m579qoONLFBcdreaR8EZHjr+0IYFKnHATsx7ZGUapoQImqnCusHcpPd62z9Lnzv+ukVJSCobD
Zkzx7yw3vhCp/TAhWncMXYgU0PigJwDZLvFCJAE/Am2TrQ3TfmkBD14AHYUDG+MV0QBK0nMSz4CA
o61PSpxQAevrycoIwSusTYUUfamjCGWdNG4U372GVmgsEWeBCLVtNBjCqTEMO/gRUcEE5EWyykDK
c8S1AKTVTetfCF4BrnnmUzzE0anxZ6ajKSVJUcdBSGy6/I6HRqm9bGv3tQRtWJsRsq0yVFDmfIJC
0GlArXMg7pu0xS+JwM4ELYGkFpG19wlb1RapOLNJWb82QOwGobrr415TIFw2UTH6q8EwtbXR+eYV
wL95bVtgR1OQYNOF/ZOH4OFtWB1+Q5EGYFyNsWjk0brEWdKvEHwmH1qWnfw2e8ZLEcNfsUPwCG36
liABHwSh3YR1PTNXJtcBbcyGrsy6rHxGR6Z0EJhB8KuYZL9oldVexiTNtjT34XRH2ASbomfYZcgh
O+mKzwIPhNwQfRZfRkniU6udh0TM7jhTuzVtoq3B9GIgRSlrhGhzWF5wX3k+hS96hdwQPqRRYrQj
x80u7VTWOz2nBgBNF1HPeFU2VDqpR1fX0wDnWDU659qEMJOW4Rc1iaKJnM++urBCmRbcsvIVLl10
bgRbCmdQ4uyF5nc7bN0uNTZxqZM/XJfHqXfuIerBnXT8d0V0tk7iwYGyaQE120bekMEMbMZc7cNC
+O9erhFWrEvakjoWyQ4KaEBrLaYwbU/Rns/aeOl6xEydbVR/9WVEhpeVMVBmFb7VvnhiB2Ec9Sze
h3rOI4NNv6naK9FQm9YW/crpXcp01hC8o0H4qpEAnEcfahQF8nAnbVQBPmh8bpSUAu3AP9zIkznb
gkQc083WjHTt1YG7coSNqN3w8/uYuAt9cli/24A9ubSUSXg12HLtqaLX/MFV9W2ZoMfc3EHVqQ8n
BpdX30yBaMXBpxpKsRrIMCTP+zAMk7sJaVssnHiZVC0JZpqZrOMs3pa2+kPHWFs6fhasiU7INnGQ
w6ygOx6WMQw7ln3bgEwjOqNPk19sBi+EPGcNV2ZXTDd+ztzVppRFxLCOc0ZuoprDde92byB6/WVJ
ROzVKfrtNDtUauXJr8aFshA0zW+bso3syBuJ5b3XxZ+8yYONTRobkQYEpYS0XlHioXNrZfrR2bTj
g7Faa8KwYLCzRXUA2ALoA1+I4mPZJN1LKszsODFcrbSUfRNJ9qnTlR96ThPTZfwIyrC45Sk7QTAD
2rJuTI01/Z+yHFayTdNni4V90UA3093SX2p8Yqxu53QJgc0HHGYUXxvDJ/VH2oJ1rWYvdX4u8nvy
Z2TwI9FTKXyMydrEXU2636jvNWO8U7HJzrkJmL6rsjcXj/oGpKqHLx4V70Acz1Ir2XehwjD2QiMz
Usmpe63baC3wH53D6BprtVpl7MNXU5StKuJ5tpEyt603XMvJtLf4jMCJZRQK2ol1irQqbR2PXMot
oDAwoPWhJIMzDywYeA7M1CKPL7rz2yr/6GYJDFe0uB0SkmKz6DWt6x5IJoxTNSTVxvep5CFLdr+Z
32KrKthme+VGsDgmPMLddtOA6h0UwSaz+YN5Vo/ZW3NhOcdGvkmj/hcM2S0zp7ezSp0+mVa8pFNU
feaoBZbd0JAKL9kHGF1OiPG8eS4b7yLj0N9UPEWrShIrrKqQJny4BVPT0RosodTDg+oiHn3LMX6R
hEDhqgPM1eIJSt6k5kVPI5ncRulrGG2MeKsGnI5oX89an9pYSZViH0fYWkqSd1XZe1I7eSbh6k4u
ODDkvGwwmi39pAgbVL9uixAezEDHapwKfSUqSgNYyKlZN3V7dnoTyhpYp4NV9xv8HelRy0t+qORq
yOhdGsZ7FbiIXklmIqXxTetoDmWt8d7pXbWawV83HBQsvAsoezQoGSjt/uzhvV2xN3dXnqv+QmVL
rLKMUxSP+dZVbrKXiV8dtSa8qjbAUpm2u5pl4q8pA8fLWr53B+IG9WaZMKIDTYfLxl26pYcllqlF
MEe+6v0Cv2UQzNY+Ei9MPuspJoW0S2mLdh225pR6zAIQP3rTHioWdPexL1Flaq9WyTrLE/1uzBoS
cV043oETftsiwAQaZriUpzcEHQSvTu4dkNy0cXP5EVLLpthafxpCMLSxEQDIQSjECK3H8ID4yyi5
5AaClIrw78hlAx8OKaoEkoNYR29tHetjkXxWg5ufYKCUS69Fb0u3mY2LnYNF0ySuel37iyhlFl+u
Q/KdSYu7M6N96SGhLVH2QA0AiZaB3clr8N/SoGI2DSjmaEd1FMsXHe7j0SXcHUzNwXA9WLVOfWRL
2S6xVEFS8+prW8ezOfitt3RvpcIfxM54SIaThdJ4w2b3BhHN3J08yHUxP8u9YDqBpfeUjLF5YOG7
mAqrOOHMY36hlFcpFvxZq4GozI6Qfbtb35DdSZiFWgY9KllcMTSVolPvDYT76c6T4xMh4yXxHdDM
rnU3NMmhqOjBCrrxSye+mtD+6AydiKBeHdjBRt0SAyNiydJyGBxRXzI0jUdo4H/5UfEbIMRPFHyH
ULr3eejfTIKlzqVuXoXnJMsgb6yl0JC+S7qSq8GPfsV0hRcBT89yJAPAb3RifXQzhmrvdisiPaI9
ATJQiVpQ3VZt7rOQwodRUufXi3SXJ5q81Wx7T9ZhtAqWJxgW9n6n85cGHdIQlQQeYFiQYpNdezeP
lqCE6H6R7eEoZ13Y4k5Z8RXcKhp6gjuVJcmqUqSuTdEH26hmobsGJX3WRIssQH7veoL8I+JCAjPo
3sf05Mi2fyO7JF+UiLZX9jB8sY6YoD25c8a5ftD0ORSlZsbsfrIIXDLh4y9p3+oLn/9prnbBsmge
CHatnqaIDEAKExiS9+zCqGt06tjQ2l6XA/iQbKul/P3tCvspLQHINS8+sxX5Lso7TDWqNaXTL8u7
MtjEcQHvWKRy5asKhVhrjsD5faI3vKxZOe6A4AZj2ihzkJ0+282LaH8Mco8wcU2KMtE2VB9S4o0i
WhggoGFmy7SL39m66gx4w2rWNiy1adolkiSwLOhfK9i9B9UANKcyHxIagT9XcyAci+hIgA3hezCq
DE/qK7NigcW2hBxx9KwGtYJlAW4Y8Hm9r5KQ3D5Y+65+o4z5a7TZRA21dy9dPhDEBrSlyS+SNu0r
Hn/WkgO1DszR+y5HzWBE9luplLUSGohlV8mrNiYXjOzOwulDlJrdk3RaYlyiqMDIXx0M/OyT9Z4T
6EYljWKpWtdGwr2Ksh8pXUZWNpLPZipoKHRZupIjcQDiHIa01U0viA9lQfJT4BvkwaXEu2sTyQAw
7s/CSetTzNKl642njtCQpUueTZRAnsfEERIvtxotBBQt3j02RmvNZ31HZScHnY3HPIe9URKj45fe
S5Hb/VOFwH2oSFseqnba6RlpH472BZJyUfJs7nCJsMmjIIDxu1p5U/JsTLbFVsI9+cSJIDgJ+/wp
Un3FXn6fMiIc2bh5RMEwwjMcXFLEqUtydakGzoQV+2mauuDoduEdrsS+rjJ+N+Bp9PnQs/cOfy8T
cIDjjQfKg7ntDUfimo4YVeVRmePPVE4sHkpSoQzxbfhqHXvo48OgLVdMk1YUv2KmAzNh5N28DfjR
+5HRPQHr1xDAXNrBSgqL4L32qclyoljNfBu7xt5Bqb11JcVIf6ChOFRPjK4Ir0keiXAhPlXlzRsg
8nu6oe+9YO/XEHEljwqYtvYXBOjj6CMy8sseCUnCPRDo6bFtAoYP31nAiqpIi25R3s0OPyUEoTkV
u8FkfMYFUy3BTCeE8gbEBWkbDPGbEG7QLlLWzvMitqvjYL/rTqmx+TMPMB1Cttl1tKYBUFJ/z9ZD
ELc7FMzPpA11G1kMw8rmuOkKCfOuc0mJ0OddSpA96Cy3CrkydB5qhd1Ej7WERRIL/rNJcBYtQURp
KHdk7a35f3CuiXOweeJp3LZHl82DYQfPGgWpw6SRnuhU4Z45kkC5xP8FvjlY80DT7/GLJ7bx1VuU
x7sCKUgcsqAYYr/bKwR9iWl8J+UTiTPJvlcQ5NIz8ikIdrF02dNquwJhJ0FOVB0xV75qzclkOjkN
25JmXzzm4xK1PikkWF1W1FueogjeVK8jUUqC4kwRIl70Mojh7GAdjZwf0TsvQYn0U2Vftj3yfEzD
Hj83nip50/XuKhwkvW3M1q+2h7XGEnExqR8jNl9iy0QwV+s/Ii1hfjbQUPiVaKSRceWumB7+qqL8
RInzXDTBqcuCA2V3ZF9TcS9M8R0zO7Ki8k8s75pFXoSr3lVMwgIcYO/8xF3DTULKK1b/Q1AJBLFT
tuxG3GU9OXFFT7TqgAxiJcPkjpL60Ih1mhGBHtTqG2vJD3/d7aBaosB0BuOeURZGY8iSOgEBPt99
BdrshW2cnBAUSOQ56QJd70ftCFhRfn7ZVkVvrOzQ+7ZV06zD8MBK73+IOrPmNpU1iv4iqoBuplch
NFqSbXlKXqjYTphnaIZffxeuU3UfjipOThzbAvob9l7bTQ8e/hfIiW/c8x+EHyCYCMdb2f+1cghL
vdfvRzwum3RIfrNcZPtoenvIF4zTImmdEqLr5aTN1KzhGs27/t7Py2BoO2wa7XZ241+iUduQk+wE
uMF3lqcU8dWxFg7E2WFlTjWFddIGT560bGw3GdTSwFlzbYHho8EgV3wYMHe4E+YXDbeuwRWTxkLz
w3xWfgPkjCAyXHwqPFFZh6c2BuKeRPWaHWWmADlWhKCEZR0jvGn71g4m4kWMqWAkB9Gl5rSdUwaF
ym+9c98TnUHfzgkjmGgzKe8LPp3j/cRKV+KU1JM4pdJs2cIpqqS0CVqW1Izwa8Ts1jheBkekh1ng
txOaAdWeDMmdxKzwZK4vyB9hxo7l6qOpvK05UElMSdE/siz3Ef18pvDA18TPhCBILcEdRA+a6v2T
qs+CI/1ZN7SaYMzZCUzRNXcv4u9S6/0sxPaywOmgDToz41S+x61+bytX0E6k3iWj0bFzxgTZPNx/
XqIGKaIe2b/ajgXwMjQKyhng4NbGoEIUEJ4D1Bg7d0hI43ZiskaGnC3A3KLOIju7J9MU5k74vkDw
PrGz8BBoEo0jZvOlYlHPeyk/3baOjkNO22O2+u3nxZXrUW55QBLL8N1zY3T49qROpSs/9Ckt8EaN
j1joMqzhMl3zwHEZOMVZXSa7ca+tIA00nzyMH7lOl1VE9wy19gnZd/3oViFCwOxZAyx10CULndEc
tG39FE5sPAssWUwMmRRkHqHPtmT2KysmksvcguSEUWigjVbOFYcu94++QHr2qhvA0Y6mM3tvzWVY
QQT6bmBQudHddm+MpGsB/U38zAaNM8juw1ncbt/n3zH7w0Mhq/ucJMk1CxXgCh0eHhtkZQ630WNK
y2dF+6witKW6SveNOvHDIdU7Wo4eA6sz6Wdrjm4O5iPMrmEr28VXWRRBSWccJruHpCjfJs2Uh8Wg
Fo5cshslQ7Nb9IWJbjznJF30XkYVP2jcMcLVN9LNX5PpXz2NjNPr/rqUWnslaxsK/hECfv1SkrVb
o5K7RKbfYht7rnLjIc2ydB9ZycFUsj61IiVdJoekl9nzOzKtmmTRVp7KMJEnSkZgqnNOUV4Yp4y1
TrGhhGNeUg8MB9+JMUOrlmnuViX1v1nHcSURBhJ5Occ74mWWR+1XbqTQ1XNzebYY7m0JTGqJKYIu
owYma10RuY+5xnaHvSuanlXVlSFh9AXapdPYWtpJ19hPzGsoSuKMMyEuxxKlLHu669hH8hpPxNT3
brezWy6PKhm4W1HPPc0VU30bm/NXCH0cLK71YQlK6DEyebxkHKz0kQbBR1By6i6t/qTrpjCxCb6B
RicAN+xQcdt+aUDttgBgUbNG9j7rZ0mV7hCxlbAQ5/jMn5TqvqJU+1pyIAtjREBkUS3PiLrfdTxR
3y54ofEzYjb826mn1xHpIhuNbWwk5u/OIy7JnU3nDmKAp2WuJVcmJ/ExdUxEcOAvRS8X+M8W5J+0
xsdEqovP45Ibc2heZT9ttDRkJplEf7Fp1s/DzA9KFOKYumAzHVvi1+1a50HU4ovNwRbMUvYMU2kN
yMwHJPGoShG4nzgwYoaI1fjWEfUz9kbxj7hSMWTed+3UwHWdBCHraDB+qywtmMideQC1aZ9H3UKC
USmXlT6P1mkgb0MirxwYNWRoW3rvg9Cu+r1MSTSYYiDr8XKlWmIKNTXM1wloBb4HAsJ0gDqMUBAv
NsPHIC2UfHPi6LdWdtZf3k1/EaF1ajoT7JvWII1W+b6lWD5bIN5TjWI+xk691Y2iBPklSLat1H8v
//+QnqgMLLUg60r0T3w+0W4KsUlYzFM2RT4ZLxHZJuQpaM8GVsuXcCg+qwFHws9HRpEKfxwnluFp
+FIhjXph3rbsTDHi8lk/DGHbnajpbfZbfFjmZDLh5LnEbXhBQx2huNfsvY3CROdcu/3/hWvWoKOl
QNXYPP38/iSW//6PKuqb66C9EAILXHTCjVZ/evV67MaE+DQjFzPR2+WRLc4vTXZ4EhdPkLcRVQ9m
IcqHcv1V3WKhFblFYs9SkfOjGGDUky54uKfCO4tkZUrCeN7+fNgPUYi5LeaPWRB6Z+RSnDtTefj5
03b9UwB6CEoUjhtppaAuyyEFbQ9QYDMzVwVTxrY2Gr6mfvBO7uz9poSMz/gAfZQaiNknSx60Yw1a
kTQF4bV3iYJFsZIk6FH/F9rl2dOXr5z7e1N4ZMg2Y/vAqmztENns59uliJdNZuE3q6aR/h28P82x
0SHDQERS79SU3rx5vAN5TC5TB9Y+m99ct0XkHFVIEd3qAaqK8h1woVhisk9Ib1dofrA8If8omL4R
4+dJziee7/DJUicO9HUAEcY6s/x10JUnr4amr40LT20gENBy8vPqlzD05sM1mbExyqzKJwQI2ZYo
bgi2Gq7MycGAEr2OEQCeJtYgCl66lE+cCiNlpcuZuvTziWRIMkFjpr9h6T1Y3pmtKa5b0by0Y7Ic
Xfgfm7xsviuTvkgHzndIe2oduOJVpj2LyTz2HKEWW26/Zo2HHSH5thZjCmpl3PSwZ29u6wy7K7rS
un8wHN1PM8UtCDtf9+SW6Sv9T9tdIAuSHMNjpcXQ0tqN+uXBCx5G1nk4nuegyzQuLFldGGxnEFWM
G9KMnWs0x3myjsqpfpkRfkzRgEtlQZX5ucR9G3lbVm0VsbJ1Qm6xOe2RbepBXApmoFiDaoMwDu6R
5wJvwDjUqO/49pEKC1Bx+YMNPpxr/s0aiaYNa/m8PseXjNIy1C5JnsyH2oiYdrEEQIrh3cxGf25B
Hvt6aOF5R1B2RIEUoCe3WTxPUYARgvO4RTQ69WUwK/fijcjYXA50MJyQW1ubFDLyeXFXb0dSnNMV
Tj8sNPHczmDs6yxmI2u9jq1ccJ7l+bYlZ4+VFkKSXn4t5rxDbjZvmTtbzFIR6QKzX7+edOMMbvYw
Du2hyp01Tj28T6wVSVrir0p0fNmcnyBRhpuiNDyG2gwjhvhg2uvFlOVvZkipAJYQCjhkiXLaafrw
mLLrFko/9dZ8LYnXpesnXIlOOs2jYKE2S8iIX6o/M/1qYiTfMglvQquYPaQDI5t29ceVHPe6/Jjq
B+bbTtC35MtPdYjUnvek5dYLWoBHLG43GdGXpAo5+9hQAGoGhqJJbI5BmBCQtZYueJHYMA04ENkv
65X22ckQnGsTc+maR9QsdMisTsD2B6iQxs3QHAzRY/5v5exPBlMe+aAQ9W4TZIjFYk884yiBRjPe
M4E/KqOks+7IuzTWowIIAx6HqTtbtgh9mtYCGa/xc/kFuWKU5661CkKMPca8LTkbhGG1JBRRTma4
MBtyJnb0eotGo1jWxkeii6cxwsFa4yjZTNl8NGokb0NOaDrjD2K3nrK2WsXFaUrkYvOvdIj967sH
O5nvQjIKEpn2E5/Fzik5kjO4+amdZRYVwZyUTNfiv4AOGUqm6j1TCfXbEvJmprdJVONJEe2xXY0U
G6TlTwX24F3W2UjI15cO+chW1AkUpckm4CfyXrsRLK+ZtHQcJgaDkjQCi+81TR0eONlT6WgYNJ1v
E0PiVLIxITdr2VM1sL9ZRvLe2IgUuokhXaAPWfnmcwN6qyhoJgyj3dkeljSXoI9NYUZjIG21b2fz
Y3aRg0idQSvVKYnkS80AJBu/BkB4J4y0/yo24zJvhvOcLO9N2H+ycCXg2JsIe8VgwG2e54w/UOaY
n5rW7GyVc/NlZIaXPU/90M2ZYeffpWl1Z7dfHgwjLLecOuy52kdtZG1TOj3rEyc9jEVs+/KVTmQg
s31RfjGDVJsRUzD2YWLYB6wu9Kw1CXRsAL0nR6yIXRBp+V9dzf0+rVAiqOiDGfNL64Gb4UeR0iNN
tNDKJZ9rXePjhYtZU9WwEE3si8IzCatEdEODxBIulux8G0M/uBM9z+hWh0Jv3wvdgpZKoFLuMnWr
0yOaVyQiuRGkrfOCMn+rcJj5KWmqyWTwRJ9a6YP8vGgTqr8qUSt63kSbZviFcClOIsQuOlrjCc5b
zNW/1eOFdQaOs56pTpvVm0TTm6NJtFBhkiE6sCVkSlPNuX6witDZ2KbyI80MoELnQdkT+RZ2bB+s
rzpBm6QvbJfV/CwRiAJPaP1hIM2aDo1l1vSM9uc85AjxOick4tX54i7jdNQbhrYdwvjxnk9U8wu3
AE9nnhGGaf6uEAWwcyeypeWLb3uWvCEyvMLruB15L0VNeGmOOMwmqogscND41PfF0JMCseg+uYh9
IJOWynaIGExx7FEHwhh0tfewH5FzlBTE2Vg+LyilN2w2wCJ3Fbm2KZwEM67/JXzJJxb7jCCKO/g2
Arkc6NH4lAgkPOneQJ5Xv+A0yciVc+LyKBXFFooK3U+S5pDkiEVDTlLcpduoWaxjai3dvtFKkIXO
sPcmhd5nSwDH33ZAQGWWWytk8dvFnXZKPIugKRt9zWQV5wX4A7uJ+ujGLR5DMhI3+tEg13zDcbkc
ypi3Zdk2cXyxJ77PpE5nbudmpznm7xE9H7bRNXxUj/bGhAzQLp5Lit0DSIQtD0veVzvst2j9UHts
hlF/qIsRmPcISp3c426Xf3GKP0dRRv+F7mVbEh5iR95d6F1+7fLxI3G7/OS09VohPfTueBI283TT
Kl9hFD5n85zTlXWvA8HQKbEOMB0sDheyBTsxVCfOU5CX5oOed8mlU5Y/Nt1TXBDOoQ8lJHxSkIW2
NgF2PG7VqBfbYll+l/xIqcV52CgSFGw3R5VSNoizy2SPhTbx+RffmXV29OBhAZUmYrZBE0VFUCEX
2xTDwtiQrraT99nhFqosgxDrfmfasub8uE7IO7c5Wk68gPuw7JJ9fjOMpkQxTn9tuOo7yhJ8A+RN
6cRW6+DtEeyRYpmOexceRkDb9aiHqAEjcSItutmHsCtHsutPDCMZ/5lYuHKB1aFkDH4Xzn4eqRIl
+qqgJ+620o6lLdk9ytZlAzBJRujtrk3y/DAY5b1OxB/RW5Qz0kwPGUwIxsBk27Q7s3UV2dfyC111
sPRhtVnzLzPH3ltdmB7rMeJ2Hf81OrYaMdb0ajVuU/GWSvxVGEB27IjHY9YTdNxZDcetIBHY9jpy
7cqvkWkI9ZDDfHbOHtGbCW5qZt4RP5pdqDBspVZzTAFfL3X3pxT5XbdhyvLN+uCQnyjAv02lNQcO
693gOd6e3ox5TfKnqLoLmVH2RhJas2lKCxs7We2zS3zlslRMEOqZyT4u62B0P1g4/qq6P9PQuFsM
ni917Zx7UnZTwTE5LLXctBFY6ajtH52RIN88+2S7vdNMsuKjWP5yOqyUZE+SxJGpciOj/LnM8LoV
pTAOro3Sb1bcdpaGWZ+uDeXdPUnS6oguIGjAoYBbrYi0xWK1Ku2RhpXjvm2WN3DC//TpSCn/QYuN
CmDQt3WXLUyGecsJA+F7Udk2sz2FDUi7tAQ7bVFwrsIEjjGLQu2UMsXEjXQUS0gXZnPXpOYr+3m5
ia3oj5hQgMdTx0anoxzG53w0u51FG3gykrVLiBDReL8LQtq26LJeHJvxr+GxME+bZ0OZHwvf2oZ6
kiqBb19D1k+qX33HZ0dCDnO0nY1tVZ8lU7p8cfcm9oagcoN61C9EvbwR5B77NWRBN2S2JFfHn0Ez
1SdkzUS6X/X9U94W3UFaVHdMRBEwqEUgYEIQmr3PI8Zc8BWcLClxpKpxuAB0SndJesccAkePM50R
PdQAwReiwci07ROhhgV5qlD/kwgw9MBlvykTTrx0yaiSc3tTVO2KWzYYiyocY7XxqHT+aWPV+mLt
O+VSIiIlPEfpz8zh6rNVC4+bGNfWzDUrJJteL+EUZOZe8QhoNvH4aE6sRWbHpYDFO7iViw6G3/hr
jggFKmF5wQz7dko1lDdRdls80LIWaztf68DkGOFey4bJr2rL2bI2E35GyNZG8T6li/adCG+Vr2WI
VxlM+xZP4L0TE2nnduKhzJ7gFieHShOPc6KdyzzfOcL6pqClLGb8HOjxdO414hU1obP+9CJ8IIvx
T5uNahdWJRm6wtg248hFpC1bd5VIJYb8nWvReztVaKmzmgmYsA89nekOtuyXqTfXpdcQbwxNulsy
UbEWi/KdOy83tFrgJ7ShuFjehJgoN5uNMFHfjypbtmAYfL1d/mVu5ASeFEfH/qg7nXGW5zLFcApY
9TYhCxlGbtcc3IO1oK6sFxyQmnMWIxN4L7Tz4JHfZG8X4XxMAbwYegJtYVjajVioGEMhflveCLQZ
0pDLyJ79GUW1oad3aYsxYLgAjhc+Sb8Q6Kk3LD9QKAMLabOXvOsulUYYduJp2kG3eFY0aXldaqIL
ouEhRWL5GdXo2pYeiPw4RKcJzojr5GzFhq7e2/pyVBlECMk/CNgkwgu/1eyYiASCtR0qfd8Eg00+
sf2CggesfB4GWlmfQ9FqB1kyI8lxcVnlCHSh7NBKMOdF4QIefMz5LHVif7JCvLlqpLFLpYNSzKUI
i91g7GoJ5ZbzycvMEpXPKipi463zDHIy13oNtWe+ABJgoWax8qm3ff+X5Fuy5Rov3KuyeVKzeo8V
kNAonA8CPjRGiF0hFceAza7H8JKKcTHJT3Fd/k4K1V/GYoBk7yWeD9yB8hSq8JF3qa/hqmuat+zK
vIEsvI6YHGz/QKdpiJHyRVE+3zPii0g4+Lcgi1dE0m4k7j6/HrTd4nozwkrb3Rou7qOsYsxZFOIk
wfxsGuHYfs1WeCNhgFUNztPlgIaYxXtOadQqhtMx7Vb3blksKjznAfTbZbTIcao1Cvxp3BnMOk1h
6gTVAqGKibuk6cAgNiSXeSaQfJ0KpAVwBKfOP7u+KVZK8tvctMUh5tJNWqcP8jK/m/T9LJbri+tC
h89hFRIGq7XI37KIEYZ6gW7t+BIVEhmNbNMrzSPZHlZAwcwFeN/8KHXI181MmWFrQ+oLszu5RRv6
xkA/0bYmykECM40+T5ghI0KOCZOK+flmM0M7jko07iyczEweU0ZS1mrxbKV27lfT589Hi6dNlyKx
HpBxV8/OXLZBLZZxm6JRbpiMEyd8RlP5RQ5DTxX4OJD69swmJD1ynNEQz+RHR1nUH2HixU9mrSMp
kEQ35uzsdWOCHd9pW6LgipuEpu/bUwHOXsvCJ2PCRK0JqqB+/DRqgz63GwjpsperaPrxybMsXD1x
eTVD2LpV4j21GArvfYHCRbdDuZ9jUhLSKSFZZOJp43oJK57eu4Wm3r8kRj+AJ8dU2EA5Mhb9TAGm
rq5IEE2li45io3UBm2DKV7MjMXsgq8s6Z2uzWNt2026ZO/z6DUXNivu+/rzo0Bt2rOAUe59L6Sj3
sQBfzviPXgtVIYiAKMuP5Lj1kXjJrOUJ96e2Y6Zr8JZo9uv4lUcFiWSN6vgC2yD24GkxcEcXl6JI
xEzdgOu5xinopjbW/3qjMT+Wy9EowwdHZsikkoZ3c/Kit0XSj7Qgdx5+PqwUli5VIL2jPSXt104B
KvZIc3QQGZsGxxFXmbSvuleWV+m9DhXpMVboQSZUzoZNp3fVR3kBpzHjcwWSbM363eqX+IjkmTqX
Tk16Y/SmUe7TkPI8tTLUdUOn3fK80t5GO/pkClrcyqFhHpPk8ljpkOJiZrwp2SFjAlYBXxMCBDpR
8zn0wuYYC4VAD5iqsuKryW5+nxWQNu1UievkXp0qcS8/H/R6JqCypYC5Ij3Zpa4sLkOLcq2c3BPv
L3nLw232Svc2pLNzg9P4TO2XETkf5mhh1SmaKAcZrpRrkdY9OUNxs8eZIaSRdk+dmSMBoeRn39Xv
UtvzSB8mnRkIV9JcXKxAzD1JcHdwi7kt5QMZgRebOvdWkOh3kAlOi59fIfvD92LlJWarnPhnV0Cv
wKiyR8m7XlxtfEvWl3pm5ol8ASiOhbqRTKD0/vNSMiIvlubXiBvr5LlN9PzzMrKS10KkFyM/8hKA
y25um/kR8y7JQEN6QNPP4Y/RueEEnlqn3LIIspdnsV4A8QLgw+l50nHIE2VmxNg23XA35NT43uD4
nejLF2+S6rlIdV9MjGgx6o9d1z4aspAvi1Ee9MrRDhjMmc91XnHvFX0NBz/7kPZoSBGEdvfXrApo
qM4hSyIAhQWj5agWfoQZ9iLAaj8ULX7lWqHiHFsm01KYpyFMFInFuEPgoe9SDyPlAOCA5ULErDmE
ZZQav7NkYtM+WecILwG3Z1DjAjyUsn8n1oWSrRO3nvijHuRMo82wcapjz39ELrPGUqxEZoWpPOFW
aPLPMhTqqEj+wGQSwJ0Zt5mF4i82TL/6ZgeH3s66NbYaD3qb7dNJGa9Ttjc7MIKFl/wiWsXwl4G9
XFsQmGPy3I6GDlBS8dmHWX0p6uXNmUCbZhjOGMx5mKLa8Lh2ieYqpMkL+ShihGuDQn9cKCafc+Ia
Bys6YnpIzro6jRyqh7xckxFsdbJDnXoCLa3j1E+iqF5RhBkbvENEysYeQ3Fi2hT0XD5DnZ7mxGz9
PurBDRdqu578GxypZmq9Szy1H874JDztgBfoMaQ1egwT86/FbcoGtDklaFV3sra/WyJ86llR0BQ9
RZtnALu3ZlhRDFQdCuOTueZhY4vvgjL7q9U1NoqK0c+QxJCLBna8WgefD8U8v/x5ocJtd2Fevjml
7jJvm4otnp6NnNHB/byk699vWcMw8p3PKqvJtwtAIPTnuBPfnSG7LWFEGFldD10tXc+6WXQ6DAj2
aoiOkvaBRaKpt/0+brtqU9vu7Fd2FwV5ZH6NoUvPruNGaUKeBxByTwzFQM+ZyCfNkHJgVEy3wET0
vkLIqgRO4JaojvOwzKTaDuHOqwrUcGfgQyPU33l+Kuvir5uOyy6bDBj+no7hfNgmg/1diel3W+E6
6MtPdwwnfzRvyBQphHFbYonXGSr1RN1nND1heHbAbzrh+K+0YmZUrbVr5uNi1DP7luKKivzfNDLU
aAsShhEM0LZqC+O5lY1boVbZKxacRHLa3MmEImUsBTZkp077aWl0/J9kIYYr910I88hk8g0DfIrT
BZEJCSbUituqV98ubAxfs132ecZu6RjJy6rTWCyvmq3ok46WS5nIoy1N+SkcaW9jZrOkFW57AgVC
z3Z2fRdhOHBEddJXuh15Qpt+lat1ZAkA7c6aPfEg9IqFri5Va82BMXYGWSYtqa+1MyOCBP4QW35X
gKXPi+mlxVHBEWx+6ShQHjyHjjbWOi+o+vJ31ABJmHoLikJCAi6CH1TfBl5U/LIovpoUhtm6pJeV
nxNZfzds8wtK7gkM0sEo5TZuoHi3uvdQeSFPX5xLW917Qib3TK/QClpQdJFsThMuUZe7g3GM4NtR
V9YMjxEB8xuyYl6g7R+GjgCGAk6Ub0fFP66Ux7quHs2F40MfkMVKprST95a34zpqsBjI7rB/pUHR
sZQgFvKczvIvqR44VnT1hTPxbhOStUndWR7jvKX9aSxmcE58Cy0n9gEP4CzsSGxoxLRAWETwh2zH
Yw43PtMg86aECLS4y/xGhUzc2r/p4OVBuuqkfl7CcZQ+DJPctxsP8eHeLXLzRECmjji0umNysk8S
40cQmt1jWbj8mADQ2nSu+6kQB7dhhIAG9lqojqudofsmHdvusPxyJkISM2PEg8Zm2qi/aiudTphN
WALo+gNNG0Iga9xFLqkf+Oomkt6GM2RIZ4cnFK3e4KCju8uw74Jmsr5Sx/rnRHSShKkTY8b9c2tt
3dwV5hSzLOt4U6f30sgfSB4tdmUkhgvDhrcKCdQeZHccLG20vJKFQ1amy8iTmveX7jTGIU5ZWfPY
VRZWmlCxIc77V+Uid0wiZ6DQGS7KlKjHIuITkNk28XDoSOX2gWcwD9W6lDEan8fjojLtUp6FZFXA
JB4NxrpQiqotmlx5tFJKpNy822y8N7No0XBW8oAc3/VREXFRdVhMq0MaK6iiFTusDPh3sMLfMs1W
D7FlIONqfRkboHZDUDYTCl4kdtETGW4LC3vr5FTdlwDptSHPSa19OOe8IKpydXRpZW9t2rpzg8FE
Cm8a7NmtxIy2Xkmr28dqPiJvOvRC3pOQQRdRJPQEzptnoqo3Q6iaaYNQOvGedYCUmUcRmg+GeoEi
Ou1Aux7GyvysbOPTASk2EtyJzDTfDi0dgWwY7BLa/pEW+I5mHatUPlRBPBk3TdnjpnaiJ3jEf8S8
YCK1CBUdbZplfXorMISfp0KdGKqjrWODkLvDR6TIAhgNu/+wnPrgZW53yEbH3eWVwJlJbcACvDho
WRP0LkJGRSF/qht926v+HSFT/0Lko3oKc2vLkFk7akjDGH9xjttVkRw4/4ZNrju4RHXjVJWxtXPx
Q4N7d/Sza43znqLsTmBNhzAYuf7o5BLYZ0wZnjjP3lAv/k9IZIMpIjNehyH6kyLOf5os4vxq8hnt
BItkOM3OsVreEV0mW6tk10L0RoIzK786pq7fkbYSojKLbZr0J8dqyBOd0M85lfkP24MPNqzYQLFQ
25wlNVmKn2O2ppRO2RsjwezYs3XxlZY/48GgiI7dw9hBM5A4pmgFNbElaE73o7z4E2Pgg0KG5MSo
IuxDNDxGQwhfnQyQB1CDKLJD97JFGzTb+SugQ3Yv44DILBqujIMiFMhQWz0b2reqHxnuiANJzN9F
EdOytHq/08mlB+nVXR0nC30s9CXdNsv8yNbubYIHZfGu3mL/tRfv99x0dPqD2FQE0rOeX8zNiNUq
fSM/cdfP4+NIk1TUFqD6Greea+nvJtSTvYCBIdjbMYPFPNwZGXVDxxK86r7NIv2Ng9B8sPiMfUp/
JV3x3Oh9wySYRrLqrH1YMSzEg4l+vyjQeaMAtyiRjPDGSXjsuuzXpAGTQSKORsJyf8XtTMp7fbEq
47E28/BQVDxh68UO6NIvOtbvTWz2XxI1dLA0j2KqhkDIgsYwtcJDOc0sL+aNWS+ks0G0Ye2f3E2d
5VSeuYTi1iwlZOSz/Sp25kph7Er75GL95ZGUerw/V5tMwkBzHMy91LHzxNUA32zXkZrD8YdGGZLs
alYymSgbvzIcc9Bku09J+o2Hr2qjx2GyB9mLE4bUMdu1A5xUJLxYDMlEE+6la1L4iu0i3Jj+Nkx9
yaWuz3weV7mkVaUR5ir66NVqYUcy2qXaAM/CfcjtpN/lIZYrLrbPHKUWKWFfIRCdbaWVt6VCfrGg
9sRSFZiSUcFkhx1GMQGwmWciizjZ3OLYvpnY2gI82C/2JCZGum25NfKAdxOvUWPVwSCcLHAY2DmK
7XY6pNm5YLBQL8YjWJiBCFPOdHRsDTZd8wN/uXnpUTn4Xv3leeC90pVEheuxCY27ifZVfaul/rag
JatMYvurnT8Vk5aw0dsNUR2oHqx7EglB4OBynaXiq2ExBnAbqOZ1cL5FU5T7sLW/rUQ+xdOTstaR
bFYDrRhM3rPm2U7iP3lmN8jd73pS4kMp1Re4jPl3VrNZLdB+lsmDRlzU0Vp4CKEzsHrNOzbKBH5V
Iy0giCDD67x4+P1yJtw5PBRrFEGcaH4SkYkSw6XysyZsfYc0AVMQjoROLzXpkdLYZNqzGfFJxglL
1yqWdJuMGbxm3VFmVHkGrNENgVmlnHddOmVbZFq7sO1hzmRLHiiewhgWmSuUpT1RMno912p3xgvD
uhE8KrIrogirbxd2zKOZ4GgFKrgiZvA84zdgpRlfMKFmzxEUWzaGhbP0h6V3fsnIy68CYTu+4vkW
ZkoEpbn8Sb1o8WEc/pr+uB2cWH2l/8TAf1yIlHjfsADnff4BNb1Bm/ht9NnBDVea9mzYuyip9954
MuhpdnE+XM2ORATqMA/tHeYe9vckZpwsNzt1IV3EYvHkqNKDbbcfxjICndTqS91nOPmhT5Avd6es
g3kDBdV2Vnn/5PxVM4CiOSTltvtsJmQJXWU+qkI1wdyONzEZOvJSTJz6wujbWTS/6ad+a44usXEZ
G/3SSIH0qLk4DBEd/QyrfkPQNe7LWuO0Iv5L9AMPOdC3TgGxQrcyEUxRQ8G2Dn1i8QFl99ja+Rki
zMPQoR+15xxhZRMRxrk8JlCEfrlQzzKneCXm5x9QEpdHa2ogwaI8H2JEw9XfVqZQS4y7SEeeMoyr
NRzbub4Uu9yrOBhsCZJfOtcUhyXMFa0KjIUnpQGlTAEuKibDt1j8xYUyTnHIekVHCbKkQtvAA6Jo
GYrvejDXR5VU7B4xCfTxFHLkSg+VMcbFqetvjCA8P0+qgzK75iHt6yvbjX8D0Em0ByghYHS/sdrO
AJANO2dgA8VDG6j4+issv/We+fRdJ7txQ3zv3wlq1NYdceJqDYe4SdBuNL11UjP5uboPRRbj5WpG
wgSJQetCrt8ocuJdVT02Ee45SHqXYchZOaTln3QcfzUtt05tInP2QqoFHPB1QMm9y5v4qV+U/dpy
88nJ3Nfwv6I++dOjl2UtDPSKcR/PrKBhprjvVNYdZjdksVizBa7lGWNDzT0zooAGsHqstdINouRX
ohspjiADQw71bznO2w74/CMcGST5WbUtNQEiy3vVCfAOi21kQUXTiDG7Daa3Fgn2/9g7ryW7kSzL
/lCjDA7hAF6vvrgq1A31AosIBqG1xtf3Qlb3DBnkkNY2r21lRstksoiAchw/Z++1XcRA/S4IGP4W
aYwkB6FWGmXEzNEcM03awqV0zph98l3bkKhk4wLDu4TJPE33HcOupO45GfMWBXKy9egweJC7TMu7
K7BD8SbnW3XSyMlUjUXB7WQ4h5TPwzjI/MWUCzbwt2HIkD7NNsTWooBX2H/Gmgip66i20yk3oBpk
bM/U7Dtmbi7AqOKUzdi79abKI3ujhPH9FFWfeAg2Yad96H7vzlCJusYwH/fRaWiGGpDsEN3Elcee
sYgv8cg+NmvIBkL4/uCPjgsZAHn0oZv2g97HW56jcaHX4aaQ3bQIHAyfIFgeZFzdQUeMGP+sRmTD
25zNomNoTxaZSbTiBzSdjULxpnvFYhpxaUg/LLe6xAnfOPI4QkPSWeSPhlUCdoinjz4MLraEWRHY
1oOiFOhXVDE7dN75vLzrXXEeq3EdFThLO3LXVkDjXTlFZ5lbOhzlYhslxQFur/5SG99p4aMcKqS+
NBW6hBQjOl1kA0OQF1+sQg2fnEpJDzHzoQ5n6sLyx8ytTOipZVu5BH75oLVg8yNnJoTVCB9HbpSd
Nm+NnpebMVIspl3ODT7llr6hPMQGfgTcP922U4u7MeX/GiH7JpHBZNbjTEek8TprO+bv703GsN/3
R3sZSBuchX7s85ROsAcoxGRAtfSs4h7esnkM4tLVNEiwIdNIM0CGHxYqnRPaD0lT7hw/Y1/Ipynx
eHl4glCWJUZEaWLEi8KDzpF23lOZcJMHIK+h6obThPfWih+GUbBNxGC9rEcuCommRCnjnkuUNF85
nnhliHsb8rY+SA+yXJ4qN21QnYtesS7ZROBPV7BYT6qNq7UOrAW9eevGE5QqnrlJptJbWArBF3Wm
fYMTwONrWtljQgrPUk31zybOTfowMba6ub/stZRWrAd6yb6r7VLA0WaeH7NRRS+EvYBwEB5WIl63
xZDsbZt5XUvTCQcpAydM8a/jiD23HGDVJlVxbuAQrUB9u1mlGtsQ+1TS+80assC6RTO6ErNTXNGr
g53caujml6KjgqiNiSALHzff4IcpE0NF3MsQSCP4QZFQz6n4FHqlfkocVHRh7ajoWbLnnpFmXCGg
LtkIKLbpLFRoVnHvvZQ5e8A2RauHtmdtk727xe4xILLjhZK2KJ6QYL93hCrygZMYAxpSQPJQf1BT
iczCUw6SoN17k6brSvdx2nizs7rV0TJXrRrtuw47Jxl/6h4ZzqdeA0sjM4f3DG3ZFgK0sbXr8GpS
3QIgMuqd19rJUQzenFBi5+i3o88ksAa31IbPOOJp9Kw0PMmgUTHQTGuvBfFCDmO1Savc2JjgmRmA
gAN3jCK6A8vIWyVInhDgQA11iSqk3as0GGDddGx2UoGhq61qags0qeSKZq+lbnzvCVc/pNIcwGTF
VyYd7a5XimpnsAFllNC5Q4S2EIlk5hA2T78jXMAHMOPo1Z6st1j/zPo3PDjXLIyGF1ordO243bC/
iZfJVJjxfoJhIjkAM2Y1gm9M5IQ4t1G2gGjLS5YyME3J+dg2ilbstVa9Nl3+EbGNuw+r7CltFUln
jbWvqjygQiwx1FBHLdHzi29Rvg1TqxwbJmh8g6nXpLTDa1R+Q9nT0V/I1XU4pHKtJUDb+Z0cPDX6
jDjaq4ZBtEAmbtWySE51iB+wqsbwzkbLXdYo6Pxw7zisVBaMPGJu4NEA33pSmlm2abIwoHG692NB
E/R7XNKgJcG93E1G8eTBMl00bZ3SHYLDoTpBefFy6Bs2O5qLBz1kPeunmQ0zBW2yaFdryA0SEwEt
LNhhVSJ5ONj2Nh54sDIhgzNs6XbfF5mPPhIcCU9xRy9q471r+vQYhFDZTRNbcOI4Hr3HqlrqYRFu
47beWFBmG7qBdHihLWl+OAG/9ykTLg5puBv2vRj9Y3yfdEN8zGUJTUhjwJcXNwu+SgU5KvVwO38e
b7to/AiGkqDpQSouc9yPPLMLxnxpsHH06iQh7hwcOFKYBsQZ8bZ+GwTFHbRF4ts7MgRoECqMo7py
1zraa0mNdRhB7vHqvPZE92z1zm5vEfEId5qyb7gHd7iKbeYP3R05zi1Pwbsu7Q8rMqYNNmMfkae+
r6yY2ANvrqpqeVAqxuS6GdAEHnVxA05qpKF1E/uYL1VhqKsW3kxtYpacn26UPsH4UGWxOJjJQDq8
xAxeWRvMBchOM9WjfX3gb6QLAw2efhvzfVe07ejCFWPw34XtWsvHbg0vhhLQDtrNZI0vNnDTg2Km
60LFfU737Wg1EWHZyLILArYPqgFMs480d2wxvHookZdNPxCCygZkHVT+c6UiFO+g+Z4tz6p38IYm
FMTFc5Qwy6ubAa5DhFKYTAM8RJq5muwjRVu3JEr4GoVhilOGGn9mmjeKbbhV9hEkZUpWBr8IK9Zc
Z8LICtwoIst8DrcYmCOxVa4NNuGKwOMW5KhIqs66NPXILjqFbclKmt4Hrd7ufXmZIuqp2Cycc5eP
RM9Z4iUFkb8BuWlvwVD4a3temjVtr9I5fOFfGrVOUbzmxsF6gW0r3YJI4DKfnL3TjNu28256Dy4C
sGwkZAn615pBGpQz5EHSZFXx/SsSZG/T42awas0+pKqBMi2iiUA5lB2VyY1zYxY4sQsf/IfaMwlU
A6p/JEdi2YIMuUjJljEEl1dYufo81XQpSX1dhYFxiiuMwSnV57ku0ic6EwRxxAXq3+I7e1m3gfSE
8kUXoJZUpiAGkQ9WucktzziaAen1wHqZzFrVYVArGyuLLReFTn0c1fnVSf250mTMYTvmXu8vZmQY
sE82gVGWW5XQTyOg0WZpAnSVbsNgomcbD8SqGGxkpjpa2ySq0H5KH4xWx1WaJdySJGr2ClegnPms
/gx9jY2ISKrxQmaYvwFcuqYdC2IA2u4yJcMdGi7wjpHLw2RoEcddunNAV4Ef9A4iKaMlzbsMIEIE
LU6Re+mJTaoja6St+i6kfh8qRrWtWnza+Dvx0NBnGT2xl4NFCZgWd0rOTtdRM0Ilwt4/aiR4lA3f
7hzf44p+UNXScFfI3m4Kg7IpxQ5UQxoI0MhTI5TrTvc+MYrslLaaNgPSsIIfYdWze1p0VEJo5vLC
esbSeETUNcsfaChmfr7zPYufIulnHzNRZ0elQOYPBlEizMkew1ANt32cz90f9g42rr2lnzuPagnY
SJ11AcN+AEOzF/4GunLoikAu89KzdgTdbUzIuOAg2RhKdpFaHByzRH0eR7Neojz/3g/OOSJMw5Wh
9wDvh9Py7Uuk5i+Ro81JPlgUYhTt68F+TgiFQky7FAH4pjzuty2A6ahBtiign6J09dcyUmEo2AXk
eUyCYIYhZuQ645zI5GwqzWIjiyL4GARPte5r7P7jdmfK8TS1vOUkP0IMaautPyT3dZQKNoa+tRrw
AsXwQW75bs2DoGEzYmHAqSPXSBVb11C97xrh7X5rHrGweRs/4nIDzN1YTfDqj+FjwQgxcJryErfs
snKv0vZCBNamN3qJObQlX5UmNvp5iIhqU4UMW+ilBaQoMVZfeC0IjbHghTbt5s1HIkGPiOw4AvJO
FbR4CzSVg3f3dlYKrixlP8Z2uJWKqhJLkuPyZ16yyK2HGHHIIquazyFDBIVgeKVNFJx9H9+nM5Q4
nn8hNT1ew4yg+i1EuZ0hlMBWyn1tBi4tRXFE3w8Gt6AmRBpxrHzLOits23iMULgHLi46yC7iInwt
3jNkKPDdSIoHGp8XqAJEDSWJstQ6Bg8N7nwab7XlqqIsdlroMSpitYk/CpUlkw3GOk65n+3AuAJT
2m0s7kIGJ3Tu+fYPcuyOjUKxnKUNKzwXCOsRWkUYcqjXgr4j6h0mbZyFGH/jED+GF7ZuUqmtW8nI
2lIL7PlTHgl9Q0/q0uRtVSc6wGMZVxOVLyOrBjd716GApmkc6MWnkgO2g049uiDyIZfPv9Cfj9fI
15lsD8abr6iup/bPds9FMUeGPT5fsSYqXD3PEbWH4cNgjjR1PepiIDk4eWZGTu/bNDfhDNng8e3i
U2uhBbKL4Os64XXIzEG99VWaLaPmP9rNsC5rQ7imjNOtgVOG716cbAYVOaGF0o08aH3vd5q9Qyq4
YiczoyJoF6o+Jqu2niNJxylD9IrdXjRkxOmD56AXH9vO/fc/tr6OfCuLaA7y0m0KsCvYEm9Th05+
pUPjigK0smrsDG41tpTCA4wmhnCNC3SwWkHyn2gmerZrlqpY/4c/4rfHoA0rtI7Pdjsp6N/7eN8p
6fCMKJX+di0fcnS+Z4Y9zaJFQP/clB79YcKkdv/8a1dObKjys6I3uBeUTN8pmXauunHa+XYiQSiE
CjDz//4lMpUKJI3M1nDOfvwP//wRjQ7jasSsMfVg45lQH6Rou8s4g/Xh7HHHsbbt/vmPDlv4f4ff
/m+c+cOf48wl8d7Evv8/0szX/lg0PwaZz3/88+2ftHJSxx3NljZ2RMfRhE3e7L9zzDXjX9IxDcsG
R6rrZM6a/yfHXBf/kpawdEJohcknQiW5+79izDXxLxB9pmM7uuXYtmaL/0mK+c+J1BbSYkFiAbWv
tKRt2NaXhHDAJoVaYX9dlmuoiQe0xyuqsKfmL+HTP2fqchhL1+S82cS0YFmMfX/O1MVxZZNYQYFX
F+O7GTGDEHFwDVX2Fn5yrbCY3tVpFP8lHPlvR+X6/pjkq0pi2PuJo/a+Yx/DYuZode1tLdHrMp0o
MuObAnfnL/HQ89/6f3Phfz3XL5dUlp4kvJyjVmVqY4UI0JIpCHtaDXvtDw/Zb6LS58v2y6EsW9im
xsjPdHjofjzBAYPYpFK7o57PqBHBIvZEM9je3Z8P87szQnDl2KojQVwYX66jORkpKIs+5oOQWu+B
pnf0fbJ0N4FLe/vzoX53y/CacEIOOSM8+D+fEbMo3VQzqmlgQcj5PeaPy0HLgidIZP268IbhKIFT
nzBxjX/Jnf/dxbQMVdU1y7IMTRM/H3oK48akCQX+2KP8gtpkuXlF+/XPJzjfki+3jOffEhRVtuGw
Ov98FAnbKuG3o+U03ivxgyKfk6V2O+rXPx/mN7fMsh2WFIutPyvMl5PxQUvqXcdhPAZW4jCVj1p5
//93iC/J46kidL/2bc6EisakQ6bnyNmr6i8v8d/O5MsFK7CDEVnBmYzVeWTTmAIIcYbiL0f5evMt
nRWYJDY2k4ZUMer/fFsIv0s1CSGYtpn2THggmrX6L9drfu9/vPPzIXhNJdos1bYc48u6MCSjyGp7
RF5Zw6xufWVDG5WCB+odren8L8/Z14X9n6OZfHkMoSNQM+cX7YdceC2O2zjKVN5Z0++PQZb1qA58
73ufxuI4pT3b5A5FM+4jWhkB3a7bPz8dvzu+SdNUCssy+eXLBU0Ldp9jW8eo8FJSrvM3YTvNnjTt
N4FI6Db1E/LOLBBrfz7s1/VjPm2ELiyFFm+X+fW5b9RCNHWIHaOoEiLGmT6KCpuYYrwJJ2ccaUTw
FLDSLAO0dOFfDv71UZ0PzgLpmBZfUptP/c/X3CLS0esieu4J2vKSML9FWKpbzfaOfz7J3z1JDisk
S6Rh6rozP8w/3FvhgBOMhxnUbhVM2cCJFLmr5HX3gbOKIbYfxYDY/3zM31xY2D6CBVII29DkfL9/
OGZDUyCOSgUNYq4hUyfUV4GUUAVNtkWIpoqlXwZgqiGSwLGfYr/t1n/+Ab4unFxck2+PITUuL1XE
l4trWnqKTqmYAdBJzcgzoDtIBrGf0iqgZXxXt7SgFrlawoj+85F/szbYts3J6zonb3w9deJJCd5O
WYHwWMKSYli/djQilP7nRyFkXsMEZ8wv7Zfzk1FgWEWJMgqzBknQb0Hw/c8H+M3TaeMpk45msgSZ
6pc72Krg/tWWweOEX3UjQI/zYpCyZ2nMB/98qN88oI4KVhTeEC+Ean2pS5RetIU6EI/OwFM5NbpS
x7s+aOu3SQ8HMNQIgf5Sovz+iCyqYBEcuA/zyf/weE5x7ulphoiXYC2N/a4/49omedA6nco2rdq/
vA6/eSZ4++S82PA/QRH+0/FizapwJXGGEeiBDN0e8R1kFPz5Mv76yBuqhn7S4qlzbG7ZzwcRXmwb
UwuPz4fbXGWbidmm5tx5jC2bzPzLwX49I0O1+QLaPHwGBdiXx4PpoBBmQaes9014G/LOQxrx5/P5
9SZxCGbzpsHL5Jhf162p6knFKbNo2ZCRl2oMG9Fo5Wp2qDCq//lQv54NnwBNanz5HFNwj36+dKUg
uCOeKdaqMQEz0SKRfwhUJcZfTumXZZFqQTf+KcBN6nDny1vLVL3E00P3I59g4zMc197hcNRrb4j3
PekPuuMakM4+/nx2Yr7zP9UShmQV1DWVkgIo5dcrCeoky0YFGyaCtK65hfjj5iImhdHYDZ3HeMzE
L/UKMe4vX3UxP9e/HNjklTapkqmYvjySgV+04wDtjC7aS1BfEk9fBBIrp38t/bNvVMu4vk1wrjkM
V/5yzvMD+PXQNsAwld0kz9DXc5ba1BAha6MqXEX7qV0m2kp+99xwFy4uw+LTWECZlR/VwoXA8pe1
+ZcXkcs9L828HoaDAfvL296Rs+Xz6feXg2yW9qCjliQhG/COhg6FKeH2z6f6y8P75XDazw9vgQA+
qCaLuQVRSgFpzGy//rJCY9b+clI6bUudrYhuU63MH4Uvjy7eWmNAMa4sBkE0pSy1CVN0qI4elHmV
2c+gcsUBP9FFgyw4Teo6KSSqV4EDlLJVFXxoq7rRTWz7Aun9qoOU4dPblDGgwlJ5bxkWYiAogTs3
PiYSjLmzIH1XpcI6SU+3Vh3P2crIwIbixJOLxsAkTmYc9JNK/5YqIwg4Ob5lRnFth+Eeds+Kw77I
zt4WxjdvekhNbY13leCQ7JSMKAgN1mFYWNhEb+P+iNqlct5lXSI5a5HM+IcBJIEBh28RYaQvCKCC
4lKif9SQt1qVQ2zQztevpUbIwYxXNEtYy/mh7ujRVso1Ne5Fl+0grbgGJhVTfDCTYLaMMh4ApZq5
8BFug6patYayAajINFo9xYq1qrUURVawnnMZ8kE3oMvTng2C/gAm+ZzbpBNaj202HUczP/Z0Xos+
PGNR0JeJmUJgbocMDDKZt51ew6+JHrwm3SU6v4kdRo3CRQ2elKpi609ALurunMEydkLX9B4a+REq
WIOz6Kooltzn9fDh4EYw+fIbMwjJHrawIxehoWE9R2TlV9XRCuKtHlrbSEb3cdg8CWnuoS8vDYl8
oHvR4clkIR5n8nkMZ1hZPTQVGpJer+MG77aOCXQmYlKkeu6c9DYYPfDE75GiQCouKIizZGM46W1P
kPQoie1AWYk6d1FOVy9o0D+0y9KOVp4YTwLYQdhjGYe/Swwe+lxsOOHaaCC+XJF9TCFmXKzdS7M8
kekAPVrnHKIR3RwTGypRbwGAcTtGZ4iyWvkW4C2we+I4jgCywnGbM1CrEdmQS7ppFQN8SbnCB7eo
8q2XzspBc934T1n4bUhulGjLuBxZHkHHi1ZED2NKzuHM9wGTaVvxNjCZpqMRiLsnzILY1Cu6wf7K
Tknxco44nJGHJQS4eMArF5axH3xCJB+qqlhEEm3kgCr1OBkPAJQOBbbIrn7OVVT3jMH0LTHcvYeM
lRg+pXZxDeb2KlGPOLn2ehRcscksB/M0KTeGs2uKOy9AgCGJ/8wXZnVjtXfJdGlLEzYW7mes64Ef
jKsQUmk/nHRpuoDQ9rp2jYbvk2yRSMKkFe9TQfLAtBrFVgsawO05gYKPhXkfd8+QMEwJmXgOA7tG
CLeN+GRo18m4Qkeph+HBJGN12nvhRlorwr9xnSEYXJCLi93xlPp7vO0Lp3qqoVZ6yFM0r3WF310E
djyMSSQPICKJogwlHzlrIP3GfRK+eNjNoA1kjEci125u5ulT5V0H9RDYIEzue/1NEWhgIxr4887a
OLBWs/+snae83XB83OODjVIT7hgkRCwmCEAXSLVa9RiAOGi5M/aS02G4DR99E7V4fTaR8SDKhfmQ
aMskeAMeZTqntDkPmktzSifPoESzyRs+mEcDvLLSfeJ7R5vvWckS5+OHcNpLaY6fWSGXlmo/RoLg
bhWYEiz6aZPAT6RVs8Z92N2MtKDWVV2gw8Y7vGh08hOMEpYqL/RQtecxarY11rhSg00+xd9I/Fma
Fm9uaKBD7xBklanc9lawa2PzscVXZ/ieawY2V4SkX0fJMfiWFy3hjctVeTsBzSkDxvh4phdaCDNp
/oFlILdlY7l9Nrr6ZBzjQF4lgUGBSoDSqAl4DihGBn+rzsLqXNlUxFsYxeCxXLksKPsQ0zA21xav
GPuzfZ05u6g+5556IQQqQc6gMzbhzueTiyTGINwHBmv8QIPAZ1yt8E6IO+wwdnvsg53F+MtAv486
Ai9w4lzRtqj9YcY0JBvzLTY31e2ARmfI11mwy7xbLWWZZgbXfAi8dISJF9kpi9d8J0KTmIdH7ApK
s4vfcnDK6bVWloLeKZ0KVJNLS3MnrUWhjn44JWJmB2OorJeZf576A48arnilXkHmqPJNG8yp9DrC
FrzM/jZKx62vN0T0vMgweff95t7su7PffTb8GIUgB8XHMlGXt2LswbWn294ZL/oM5qmQB5Bag7lw
MBEqWSPtifC5SOsNMTz3jTErOmH3ksxiljybzEY7eFFHrRnXRtTtbAR6annK+2c9fozjF0/c1ga0
q29Fvo3l1ul2Tbjt5sXuBgEWgW88o5euv5JeYKK2z4wYhx3YXfuJsHMIk07yLaVd5AT4q7+1zq2B
kS9AJBI9VIEL7D70D3H4GopDAoYKkDi+oRffftY1ho2QdJh6o7dJpu/BtMTtKeMtLhG+aIuyazYI
ETP/iV3AIg7uVGDg+nkOHsEfYHpL39zkGBbsZdJ/p9LyJHFxVXnj+E/FoOIzRBYyPfYCtz/cKM0/
0L0HtWofs5xwXYOPpFLjjs6GZlmYPPIY0N8T+Feg/FZVaC60SKcJphWQrXhpS/3UR+FadI8+DqY2
rF+kf2fy02PcOzGK3A9KuLXLFyNK0B55jHyBlo87CzcFz23el1tyRvR8H0euj11Gk/D5G5I+83uS
FaBz9WvGPlevUB410z8TAnoniS1z3lRx0Y3T2FirZjB3AmB/XlxLyLFtVqwUOZIaGrh1ScpOE95E
mnOInHSPP7eB1tRCCEbDH18dC34DrMhiFPdAsaDWi9c+xcIO4G2sgB1Ucj9MFiutJArmLdV2uk1T
2ztn4/2A8s3SL6UAoICwsstdkEPLnq0f1mJCne1VmnzrUAROCmjJEq9Ndqr9F1h3FjDCZFNgsGBY
n7ZURek9ivSF2ocbq3ytp7Morr1+khmp32TNwJYKNbkpehv4KetIlJ9hN+5kB6fFfP/HN6w482x7
TSnUpM9e+16Z3ZHqd5uUx8nGk0My+IvD4GYcySifQbVAhscEq4FqXNJJS3B3+bvJFggH8ls5jm6E
5FxBGhmkPWlVLEKTvu2DU+wVK7WTi1qvyf8YdnSoXFEUuBWR3ZCxNMbxNkThhR3mvq29jYKdAsuh
WKmYtiiKvNdKQqNS0nJlFyCZUrFvVUivc63CFcspEWrDbbT9KFyjUVdx/6b3uFIIryUJfRuAzzQL
FohRrIVRusEY3+sT1S59sipN9umQvcjJKggD646aad4FxqNd3isYz0QbwyCKVthvj6Hl31V2v+2l
8dkGzwnPYXGY8AGOinNsUmODXf6keMhLAnUPODgPceJ4cA8xjsG8GOr6Ncpv/d56SgKs4OV9wu67
BYtWBs26rtZtiWkc4VhvPuuYowJ0dWju4P7K4nbAeSksBKnDNeimTa7UVzTYG7x+b1n/OSUTuXo1
wse1qr1phK5Z5V1Afm9IOWrGpIPrpZuoZ6N4SKyEoizYx6BFFiT8tDNYbKGVxJk4mEiMpHtFjjEh
sBN3I+rSqt23BmHHa52vnTJChcjMcCZPTgM1DRuKSeEn0wpnw6x/XDdNIB/anq+6KVGM4aLL5jA0
h9vcUN4OlX1PVwqAAvrSE6BwUF8q+r3eS5xLZ6Xk2MTeuE0bAncj/QClZcY6Oj2RxOYcm5uuzLJi
aaKscCrtXp1UeBqNXBlBuApHYx3KNN2ya9holf9YAH6P7Nn0lT3GXAwrUC+51e2zilDVWLmpG1xD
AhYjghz70Q6dHjh0QAtwBrz2y0w7DoIHxFIuPIa8iI3mWoN96goNkIOPf3y4IZkJdmN0rDDU+tmD
335zgCLF0Rygu2nCx752s+EUDRqbnE1IKFQD0oLPY2GcHI09Ek5DEvPokOQHAxViXBhPngge7HGW
QIKo1W8G4qsnTS6b4DrlJncAnzQ8iKmw2M/ldyLJ7qv6zTShr+6QfRx9UMAqUvOaXu1orQKRYovH
ImhdhxZKBb5ORI9L2fS4V/l22Dc2DEiPp6yYYR049JuR7QeZ3ynP0+jsdNnxyWG3WGjPPgK1wYf7
R6wCr+xTSsBqEKkJOC3n1nGyS4LCvKQscfz8vQo6Mj4z1q85MWDbRgiIMScFCll+6HxbdIUFX15F
vmb4uOvoNApUlFg8R5q9SozHpT3a/WtKuzkfqFaUG91CEOwUp8gECIhFHw9SMgfMY6lQ2Zl47A9C
cmfR0YCDTqXcYYtbpaV0RUZMBJ+9yxDXWMRu9FRhFhFfZsu2ElRLpfqoMM87dbsPQ6afxA0GpJnq
gb83iN5KQ8gdvsd2hoGOlPdKh1iviEqsg4nbhnH1NkzKu3DEjVLKZMHOe7Z0b3P+9sEkAdsc1mnM
E+Dlm2SYbjzJPZHphPh1/O6rqOOuDqFR8UGzb5wRrAjfSNM8Zngkyxp4PY8HpRhPhC0D1FGYsgPH
dYo1sh+khNWmsE4Qm8hUBISCmdO/z5K7HGgd92FGdkct/AXidVkne/aviCOTi/SfDXB7/U76N51/
q9HaBEK7nVr/w5tDiij/Uj8AdoGqnVCi6oQSkKBndUHcHrCOVZbtYbJE+mqMkh2j5JPBFiWDCzaA
lGqUuZ46wXJbpv45rvaD3KjlLXsxI91h2JWE+pG5ZQ9Pidlsy+CIcysGLoqBmmSg+miKvZY8kDPV
OXtBgaqXmL7Z8ANJ9rp1I3aRN20Ta3hLp0Csp1Qp2C3Wa6K7t0r6zK4hV1Zm43b4pSBbLdSiXpbZ
abS+4ZkmYz1eedUt2Oy1ZnOZvhfEWIgaVjSRMmij1n5h4vsclzMDVQZu0N5EyjpS9h3gPcG2NeP3
ExXfGiBZ6+AxBmGts3vSKJfeeJ08sQ6CbyRQlVDEcTh7zxD1RHchM8EOttYIVe1ckSST5m/omnA4
LqPwm5IDoT4jACR166kiVpX9p0VpOxzQoO2BBtgVuM5zE7XwMqnHu7umfVIoghnGH9QEwbqQd1EB
PVhD8cUKTYenKZZZCUaJ5DZCKT2DbMXwU0nve5oxiTO6cbOr2jc8JcVIcjV5FdpDhV6fsBFy8LBr
vc6Rf2VFExV9CvMfwgnm76NJHyBGn7YBvOIn4BYJFm2IvQ6nK42UaUKXFrO3V7AbWfKUicqdRVdT
gun2gWgXZFN4fRDX3rc2g6o3k827n9Z0hEjbIeiN/F0Fi0jEDslhZ24IPrZ46zZmD5bspuc96e3D
IKtlPiA3ph6i+lmNwFsI2xhSjQY99XxEAlOKwQ1Kb9ZRjeZ3uR2pWBRUikK6AjG70mvvqByVKHsV
VB4AETNkcYULWeoPBfAVDNkzmtTMSBXEe6z7sJtsk0aHsUlA5SXhcfCr5SC2vjasMdkvo5avcc1G
B9Q6jUMjv1SOixgOVMJH7EEsqteyoDDCd9DFhEXJrt2j+1vHmfdRKM33wREY+tO9ooK6aSvy2KeX
wYJuE4cHo83WTJVYueWKhtNZoYOvYvklQHdBn4YGBqbmjK0+0QWOve/UN7i/S68+t1XqduVTo93C
uV+UxGoDLdtE4afhn+qqvqFc4xTH9TCZKz32ieiJ1pMsD8SK095K8CDNbwsYFRsz4xDFw9KsFHZy
HvldraD+d5wq3ISBhJgKIuzYqDphVXo4EURSt9YiVUEyGGlDb6z3mMgOJGC8tw6111obJbG0NRu1
20SO+otZMBch2jecsJgKZINYPKxd5EN8hrdTvvYajTSF39z03RvUdPHeVOkULrNpIKZmLH31rsgU
TOjTmLdLBOZgvCZvUl6rrEmrJcgY1kPOObsZfTTSGCzIcx75J+aYOqA0GB/xIbSjSfIhV0p2QaUB
ZAjnLh26RoeNAFW1kkhvFlYlknxXw0ZyDVlFsB+j6WDHlnVAZzYAUce+tdMFuAMlHGS2rwOjuE8H
md/QnSXxrQcQeqk92e46Bs13KvI2t+1rROedTUxKTkAmwRPIsstWGx8NDYYjs0n9ihlYe+ht0X6k
iIQ/W4xp7X3Ys5wsPV+MKLynLH63cS6TPEUgJ9M+z1v5SpW8QQEPExI8W+qa0qz6jdoqBKbnKYnC
ZGIDowd1I1fdEIu1XnIXVwjJmCgTblK+SCust1NN37EfmUHXMHOeZdep59rknPws73aebtv3VUcK
cWjSaoVXBHfNr0xBe8+EWUTKZnObAwwh+kSpS1a3UL5ENFGPgdRoPjaEB51NHD/E9vrlHAcR8Oli
ugnfo8uiPqADy9KkZkq30g2j/8iqkU1x3+rotNMmpDPeJX3+GHYG5m917AEIAD1vXdWGPN4V+GES
EPDnckyHm1TX8lfb0wZCJUPoPA3+0c/U1B2aqE3vAGypJxw+BfpYHv0sJjJ90PiMIucZiNhRcioj
zSe2a4mTqjuPuc3CZjWNuCtjoZ9aAfOb3IPZnzOw5S+qMb6V1E5uK9G+CkWPL6oSW7z6I6mHeY9t
u6t7fSktvqKTotWvfiP+k7Uz2ZEcybLsrxRqzwSFM4GuXug8mqnNbrEhfDDjTCGFM7++D+nRVeGe
jYwqoBeZSE+bVJWkyJP37j1Xf9KNvsK4HuCiUIlLn19Kn35BpvevdTUBlcWePcN5PX0/0cOizWqx
NOe93j7DaCLbUFfqDxdH3jrpM1aMPvUG7LdzvrKf4l7UytT6Mdgx4E9Z9VcT6+wsGJEWS2Z7SExC
KG2M2OQlJm4BcSEadWGCZKk4SFSFUcX7pLIoHqsYTdme3CQO+m0jLJAdTTkVxyaDDbcJ4gSZb2fD
bdtmaQfvp1MRkvUKzwWAWxfLRge2ib/pYhGFT1bm5XsuyD99slH5Fqc071NOzhTsxpNKo4rwRTs3
3B0kiKG81vSk08+iSrrqWUajnVx6W9X1dYgmb/iCHsHHUdyCfN86zCS9s9NnlnwWTm6qg6OnBacK
OSapcxn6ZnKB2I046WKomGCmUUeW8D4jjuoNkiIwk5blPsJpMMaL2wZUEhVc/1kvoBvNKUyp3i9p
WJAwDi3Waw4JraHsTiRTVO3CYc48DLCvphvOHY7cI9926Know2CBUR9V7N3Dr4/6LapUDAxan+q4
jxtMxbc+JH/bpQKyXFwAPsMMKLfwIeQhtSMd41dmPSb9XN1YIfoQbE2y76utR51inCvNGogUq0If
dzZNjy9EZ2Fi8WPQc9hiUJ1s2nYwm1WFpoDQYVIRQIBJJ3fuyNvIqrOJqYP5HoJpbNx2a4N2i6KJ
PlajzPiuRj4qb/noBnDV084Kqq9JWbjFtumQpNLSm+F4iTEm9p1PAIx+HPPAVvcg2Eo4dqHuADLK
6iy7pglOO3qRgLq/5IPeM1wx7CwN/jD4YUzzLEoT9eMQt/QhtaZk3x+JPpuPARJPjMFZg0amKbSi
p5ounLp7jRrpl3hObNM16L7bbcngSKgSnsoKNZFovpNtPjhHIYMS3ABgwjD53qcxe5o00r7vKW1U
rCDYR/1LFjvFdXKC4TjiP1Fs4MJr1qJ1R2AKNQyVs9KKKhKrorM7LGSdOZ7rNjSeEhwGI+OdtDa3
9rx4PCVO0coXEYAnCukVu9rFAl37xYqjnPNhiAhGPcCqasOjNMp4+N63lVNe3USWwcbuMQ9Ceqvd
/Gtb9hPFp4H5b9P5Xo3gTOPJbKa1lvNhon81a6f76NNBQWzGwE8JS2yR+zDJAXSlYXemXcAwnlz3
Uk5ea3/FWuzXf5QGYXA3YMsOSSQ0KPRzKPPWPwaF3fpngJDU2ZHfCufVwcM4c/td+AgYH+tBnpoq
qrurUY2lf6oqv42/Y+Ks400OdM2A9ZQFY/Uiyd/CIe5lmp7vINJ6AKti7nsA+pGDW3NiJ44uie/R
TSOYWUGfb8EH2t+DtqL7MOE5bN/F2HLXkS5E3DiPMTwO2pQs5toM8ho4TIVkxt1BFyEQt8+cRpxM
AlnzfaaRkXyHJNpq903jaAFUnlDr3iQiknKncjskuikORk6JjHGjkqNjIfvWAK0wDYYDdp/RsN68
e2RX2Pn3hkl/BHbbYMpWaZ6aOO85ALsd1vos1fB6rxNMLYlm7g3qBzPXd6R72z8lh/+/rQH7D3n3
Nf+o/9f8i5mQsq6EUfO/f/1n/fPf4YfcfG2+/vIP8jPiZnxoP9T4+FG3GT/6X6r8/+4X/+1j+S1/
I/p3kTf8C9F/3dDW+/pX2f/8Az9l/4b3DwMlElJ3G+UOahfzP2X/4h8eekwXAYyB5c/WGbwXhAFF
//Hvtv8P9FlM5D20/7O0n8n/n7J/2/0Hsi0UJrPciN/Gl/7v+779VEnwkf38HP78978VbX6TcdHU
//Hvxm+6FQQchomMzhM2VAQm3r/pY6ZoSjQyGsWmtEbKkY7Zd9m1XxKdKeTkguSnSbwfaxpCWeV9
1PT8CFp4g/QH5rRuAcx39v2omQ5UGALms5xjUOS0DBagk21pLhi515Dqaw03ZvrHuI3peU3ZhZBG
sSGDEiBRIKe/0eLgKfhVIsK7Qu9jWcIVps228bsqq3ebqkdhpG+SQX81yg7yuA9T2Iro62B0gHHM
gODiB4hyCBWJzcm7R0+AyTTZd6Gnbari05Fiv3xrpeHHkiJ+gsY37ToANOuuJ1DFKHtOh2Ey7bzc
4Ew/TOvSF1tviBiPlsBSQlkOq0TNBs4OW6E7N/O0KKLdwHSMIDvAB6ELEnL+tXZF57NqwI9VwNFA
mevlATDxqqlAP7iS8tAukBhkejDvHQTNthw8ydNdd3ru7xHik4ZR9fqBhs0z+ckCbCDQIzPIvsUx
xnunjsho1BGo2AlEHKNST5kZ0c6Ku2CiroT2VvrWsRrsj1iA246Msfz5tzGmQFrxCSe2gNNnI/Zi
vw2RehId3sAJ49yvyOcxio+0S98jO/X3LF2ExWr40AtgqhQQ3TpJLl4REdqMqxbk9UGzKWQTJN0r
TKo0t+CwFDYYOiaeJS7B7A5DcH2q0/yzS7buqD1P6rWju8x0XNbeWSryikPRvHp9Q4rY5PiMXvnY
xvpCoxFf1nwHUluwbSvOqaWiHoDj2q2FllnrIaGR71cmR/MAfBXnsmjMzW1VuB/LZUhafpri1N9H
s4zFKztOVP6D4jmFmuh2TDtjHPvzH0yCNNwGqdzW46SOmaU9FkX3jTl2uMnjaranc/mSUIHAzZkW
+mZwciJVnjOVHmxIA6NOKkPhw85yJk73Bf9vbbzhaqSSq3P9bFd8eJ6Z0OKavpu1Rnu4BlkjgWqM
PaIcu2qJN6IXgQ6Fz7CBEkuuff4SV4baGJmhjnhJUdYI8/ty/QiD/Obwn9HmQfDbk4f7Bt0K3yeI
2aRTjSC66uWGuEN/H1aAGCjnX9DbmkwKpb+vZQqQeqAYbNOTmKrvsRM+42fe+n0gLh3EcZ55fpGL
x26rt7uM8ORdVmr0aOro1cAaT3KOQ7YSBykOXk3N+JSMwkQ+YyY+LfcybNSe1AG/G0Eq9fzNaOiZ
cQOD/Pn4xklZb5YHs3EOoTDavRf0vJmS+VSi6B6alcctW/DXfTJAYhO8eOL9WG6JRnpHJKl//nxi
TN7+m8xLk74AWbZ6w4dSCr7KAXUD/pAMboqxlWy/1pbvbhVmzfVyr9Z1TLJHe/uv71nu3sSUNYJo
Va/SkAd+ufheHEALMBB8OEfSIupNqUHkLs0E5q4JxKFpLSJcs1tcsKI2tW9v+hagtuKMcnIEK1VM
fUtHJTgvl35548v/ykpwso2iNIXCeF0Wo2D+DMaYV7n86eWdLd+m+rFYp7hEe9zjc4L0DAgW8UPM
9NUdEefIyn6c2pQkiQQxna5oM5qwwNpSNtvl25df7aY+HJrMJ6tQ+c8T+NHUReaFNAFYjIZ9Nv9B
r+C5NZlNDxCPCGxTR3d+E7BX6XaD5Fgv/9RZmklfxJAaDH1H/Ox+edWRBl/XBo8chuG25JSwh+lH
IkjtfQtE8jayd257+RI2Y8BJlhvCEfRNwh4uaGTSf9KkdLchIOxM2xVa62zHAoVsrBzFiucDKZ5s
nvJ4Pzp6e5S5PPYW3MAxVhqxdubMU0MWysa0ckxnq5Pfvl+uttQbBfpNoxnk7zO7cK5peCZdj6O4
S1rv4LQgNlgy0Kpf2sS7gRj3GVt0X9Mmfcw8+mDBm8NEa2PNT3PWpi8mKpi44K6FNFy/5XD5jlCH
6I+kzOZj+vQT0sNLTlQgiIdoLO9TzvWbpD4X85NozE+YJ2pxWV6eUPWxCcPP2DHROxviQnVKpyvq
Xx0UOVUZsCIkBNPDjFg+ZVBVzBXIQ4WlQOjNwLwOlQMnX9ICBE3gap41Np6+69oalUzAk7Fs5kHH
KC6ZqrdCA0riyjkhInO2acbjaeeCaCyNnsry5mmDlxraqOUilVmfkMM8gWtcbk+JysZPiJWJJOsQ
q1ZChw1CCz2WSpJjIU+0Xp7Dmo21gFbCp8bWWFtI04pquJHBQE6ZZRGQyfo70Bra18Z0g5cYrLzW
uSsUd1rZspo6xWg8FkAsLWu61fNWpWZJmGFonD94rJeNC6DMsCJsPGJis57/7jBhWgbb4zPxB7tS
E0IXGLjTWQwMntodE5PrRPLO1gl7QnzRhgg6ox1JsndlFXt0ixhVFdwbrNrT7iueToV5ma0tSPNv
kzGSFwdJ5Q7rhsbBiYisdkYcKWKVnTZ/yl0vPiQKMpjroCodNS57kxFJKx0QjKVeG7fIvvL8Vjwa
Tb3pcqc70qI/tiXHXIoO7mYe/9LJk6NW5HAuKhmcgM8T2WE5z0tlBqhEP6A2p+PIt7q1T+hBlT9i
9hBkOYdknblvelmhzZm3lKwa72VCJ6B6G82gP4ytFm+xjB9yW2yrYTyYCYw01TEwUOJzWZ40CxVE
0UPN7leu4Jp3dNdWPtD5lap7tTXLDpQTnrU16BfCUdLmQXUlZHMoorv5GmjPfVqQUmnO6CeGb6Gc
4OmxnXYmAgcOhZFgRxGJ3R8H8svWPGdsE3oyrDuZP7fzJlhbVrSqvBorPGu+jHxBKOtwFnSTiZwE
rRB7+aNuJY/p4LwtH4R0GP3JUbwse5/moikktjr1ultRNiyrGR9wAGfwqa9GNrC5wigCY8vZEf1R
wPqOa7IBUK/buzAavpQgbkVbHYiEh5zMm+JWr/eiRB3Zq8ni8ok10MtmG+eMmmCUtdtiDuwDUndU
BlXD/DMs8URIzVX4/K8wodLCqb+2o9BcqjDHdZ/hqEJqJ+BuE9HLWi+FRG62aqOEPfdF/Oeu/IMJ
u7ddSoTlIVz+VxTpTFF8I/r5ZujSEEbXZwfpTyy1jjo2LfeHl5jZRlb0RbUeXGFheMD3E/3mStWd
wc8V3vOyC7oui2Psmi8hvCYHDztroDuXhlIyxizi6g5kGjM1WA/rwBtfcrBYPBMGDob5zyz7Zz+v
Nf5cnktg69n03jHsYXAXg1mQ1b4egnG33GE2WE0+/Q6VgfFU9+Nd5alvFU0t7lAChBgLhAQ5r1Pr
UTe76RDXDtkXo5gBe5T2vTpaojKYC8SfKN3Ww0Cy9PwBG3TJUD3E13BibV7uCiA/3bpvnc8+9RFf
zU/MspTYRftWmeqxRu5AuFUMXDgZGMH/oBVs/nwPVWTCpIt3tcPStqxWAY3/7bL2iLnkkhR40byo
l9/xgtYbZ94ezKUSYSduLR2l17xJLIu+0tGCdj4rcMuauKxdms0jgeoOSkEDMG+ukHp3evdiRoMa
rdNtiU46qSrUBq11IuKVqRdVRRFz6/7luPv/OkX+ft7itGXgssDFKoTjYQj4VagO1qBMHKVQ98w1
1HIjVwPyCo+Q0kGz3iJYnkB29GA/5QARPIGKxaE4SOLoiB2PFFErmtO2Wat0omIr480h8XWT1zNs
PywOoa7uFRFjf/O6zd8E9vghHYNtmUM0HgpU/b+7GArfAuAhwi3pPOcSusx2zreIHLrHXPgdnbBT
mkKZCUGjzQsQ7ccHzCMmAq+2WJVRPe0RmPr7XlBo2HqyrzXtarjU+oHd5wjcGSt5qAghLYNB6iq8
3yweZpPtUwNNZhqLJx7djtkVCs4qIvanfV/K4in6Ow+R8ZvpZn6vpm55GMpsA0PM784on7OKraIi
2OhwQTbwdpqtFnKmg71NdV/2/n6INM6w8+vljPDzaGs7CimshUBlrnfSmX5Wlwmjk7pEQjcH2iAT
P9LpYwsYJDIwljBdkMoXkjfReNkmLJyzkw/N35iUzNnH9RcTyM93YwvML5bvWM7cIPmrz8spqHqn
KYZzRlRDDF7VasY1ULwDyX7hOuzDm1AIanV6kyxBRNIuC0epe0dgWy5YsOw+1vsXkg7+fMqWZzvT
EN44frWjkfY+ZhE2g3yk3AurnRnRO6shz9u9TFHrDeytVKiocSQad/Z9PtSWQMBVZZFc8Tc+H3N+
gH57u8h3BfAEbGAYA3/3aHh9muBCiLe9FRG35nYI0O5NGt+1Assra5oJKp51GMFdztiA8pj6whBd
xGtiO1wKuHmJWy5F7pGD5yLmsGPSp8aaOXvLSl2N/HMuDIBEkrlz4BKro5eRs5MAooChzQJDI2lc
O139ZMRy03vG5/90IREmcAw8s7TDbAcexa+XldyXcOpyaZAGSiXLnO3LlP4hNPWWmHRJwDSTljIf
gZfKcmktlP588J8X5qVeCafow0CALZsaHZUJ6JvrUgQI9iTiwc5n3Op7ydu/ftniny6P4MII7Gz4
klBue/Pd+hfXYd/oEwf3dBZ/UTNBoG02Uce+PlJMrMBU0QfrOAlHRBiJ0+inT72GBBheGQDiTHv9
16/GXGxIv9wtvBzD1YnoE8LnCZmXvb++nFh3/VCk1sZ3BLrdMNrHk8YBqZxL/6Cvs32PhXArgOWQ
yBYR7lyOI7Ds0NnapEtyWbKTGYi7KUQsOTZ6eMCv3rBdD8fAstQxsvjBrr4uqz1Yoj/qhMq9IHaE
0zVF37zvc2D2FES5parrKh0ZysQWt09GlhuCdcZtCwtwORItRSohUNbRDdoHNL1sa8txvq/3GK6I
BddhGBFDul1+87JqeTSFvPysq4Co0rkbGUIAX/PrAF7a3tfU4vga+93OGcJoXc0n9/mYkSSpBjTq
sy6GR+4ZAg6ptLwGFHXsflvKDznvjsLgyKEC71APKV0IkLEehF2WgbfldlIxxwugphS1wkNGMzZs
CFMPMj0OTktrVJ96tbe8y/IBLb0Ro4sfA0kZNTAfSLPQ3GKilqumGxEVGJCHTf+ZCcR2MCmXaFXN
PYouATbKKyGtuiEFgAqwT/qrpirSY4AUWZzHqromWoLz49KOKjrrbko4APU57agh4MmWffwRMlNs
LPsdICIyaZcWb50gv4h8Y1fmATZcu2v2qUQ6EyINDJH3EQLVW1zJpXIfEFUTD/MNxCCHUn0E1ZjH
NxUOpHN4pICO6SMeMh95yDjcTSMdSjlBi507YoaTfFqEB+kpIR7MGaLMwo7iUQYF83sKS2S6Zk9H
VEXac84JpRPTc2hQuM5Xi3NCd0i50hunY0t1s2a41SGF5UjURTxGFxni/uvIZu3qYZbRoa0NdFxe
+s0e2XKEA1N0MOUaefdalN1azVtX1iABkhFSLCMn1J00sddlC8QCjcptSgiMoAJN3ZFWGOrmZWkR
Ab/uI1d0DyE2Y/qJ2e9rN6GERU4GZfzZxUOzMvMZAT5hP3fd8TEcR/ckbHTBBaR/k0wkm4HwsScx
Esgpx0zibla1MHAezZtrLzloEu1yXN4syDx3ExNb5Y7wqWwP1LeFoJNXBqdG62qclXODal7TGaww
yGVLMGmNJkX0+LPdPh+bQZ9XRxYaC7CgNuBXtzUsL1k+7UVTyVXrucfl/TlRc19ymiAhnRXWnk+7
rCodDgz4rH0f8dekZ0CjdtdLOygd4iNoq46k3+rJj1JrF5ghCdkqaQlJoARsLA3o4WzomOcAmqfp
x5Iw9zEvglMfqVNiu1w1kX7k1QRWPOzFJZiMHTz58YyckUtDjwPi8aFw0Qc5JNPBlxx3y6FXKPQY
+lAFS6MA77mxcUVCs5aFJZRjuWv9TRu1HMjjM523cBv2VcvBiui6fD7K/bolLLvGz+ZzyC4aJbjc
qiZCu8OJ2xrnqSSyPSSHc4c2oc6jMiebTmA/cYtjNnc/ZOI/lNKeNi681F1d+u/LNtAS34Zgk85x
43s7u8SjVDdJfmyQR2o50UKOQsHT+xq/zr4Zskm3ghJ3abRaCo25cvOW5rx/Kub9Hcqjv9ZQHs1c
t006uyP9CNh46fv+yZtLrHigzTeEzkWf3Hs/aW6WXXwu3VF9vn8Rg+5DT+mU3gQNmd1xeev9vErE
VQCyLbH3AjrZkbCfn3dXbyrB4PhWf4PL6SXqWzxXjQQevg1o9pa7dilolyeGzGHmG5zrVo4xWLte
IyIaIMhlOb9aZfzFtJJpb1SorqYu+xunrJiHZb9WSIIxGVlEhuPhYqVD9+ueZxaWTwJq5G5GVxeX
wtoLADEbcvu4GaXz59jHmrccUk4u0SYLe4MuGds1tAB/LwkqRHEe6Zdgy1JG/s4K4Sr7OTezN9Z8
A4v0REaqE9evnQFYxK3vKvoFl3nlVhrWGfKhL0td4qVNcELzYbM/UJDW+FAd+bI8aEX0lKYNieKc
m2n5Yb6ih9DOu1DrdnThC8wuCVHKy1VxtZoEdhA3IAu52edFwp2vs+ZlezEMsLaXo7PJSdsPtzIl
bkikLtDqIsIE+qaT33ZZumfDYLN1TsNGCHkdRE8ARP3ix97Lco40C9pZFWvtzwpqOToOdKmY7wMB
8DwdARGKoDaKr66BDavMj63ZtTSmtL3BQWijLJIK6KrPW9T8aVi99iWMPUJz59nPf37pLGgV75ZG
vI+vMIjJKfrZym5Dc+XG2nG5HHFl0T1TJAome32u4TmV4+CwzebxX9dJ4p/OENwy7rw+ODaFECC1
X28Z4Y8mcg8E5abOgG05mBtZ/OTCw5hr3eXeybzuj04fv2stEQ9Bm5x73g8HOlbIOKBHpLrsbzzm
lGr/VE5S6VNM0nyZzzewTn59YWEWjm3ImI2xUuZcg0TR2cVOWU6I1n0xfho9G6NLJxJgoYHWAOGc
++DUVrlJ01MIYP2pH14cV754je+fZTs0j8pQBxLrcVAAPjov/xX2ncsYacPmVu9QcEOWJyZIVBuB
TOyCulTXS0iZhX3STwRAu3euA/ywcvzvWtZhegucR9iOTS2Gve+kONCuI63I3ciTtC5GCm2RO4c4
rMnazs1HNHEOr5mYIsaJNlIZ0IaWFk7HmhJrEl27DU34jwnC8BnZ/yztK2MYmubIFg9D4G7AJoln
Pb0S2ohoW1PToXH7e9+aGyN6418cBi1BFJCrC/Bo7cNhXekVgme7e7CcItwHVXxWugoP0oVCT06G
MkYb10GVHEctvcbIkgjCkQOvCrglFY2+qdod7dmNlW60VCM12D9RtuxTXTspLTsoA+Jx/5p7477h
0Bz7j7GlTnGSYRsIdkKb7tM6vc45pcQLMnVNWc3jsPhhhsOOwMLPqWm21oAtwKfDACK7R8nXE9Dw
6WnacwJBNsKL3gsDIDYZvuISJpaGhZZ+tYyOCTD4MAY/i+SlzpqHQnOJeEZDG2EHoUO5igINTr95
XyO2jCt/72wmiEAyBBeZJIcR/GeufW/yY5UT+VvX2R9e5aDAHqJZXPyFmQvGneKNeZkfbcYXk9B3
JJA2ArP8qc4NZCSC6uJtaEi3jL1oi6pkW5b4m6R7VWfjs7VRPQ8MZuvyFg2wPj1C39SBl7rSxRUg
RsWyWDg/UMtdTZw37bTeiZwedmqtrmNy9csvPYdSctbNu5kwZIYtutfd/Dlm4WvXEI3gyGPBejnh
t+hF9+n2JWOGCzyotTG5hADmZGIYBysFFx/F8XHCPiFRcZsdmRWQ+qXP7Vu8pGqfnzXpb/WeBLl5
5blrGOR4o3k3NnyMSLxo7CJT1A58xMS0ME6fM+vwvR+FM5IGTxtVoEn0h5gRvutfwyq/iLg9069k
fOKca5MkVn65rKxvNpEBWut+zdpoG8gfXT2uMys9jkjXu9S/TXrJBm7QWbd77HmKQwceHld0RBVH
m9oJri6RgFDY7x2jOWS+/RrQ3tPj7MzLeh/T9tHm3WYkN8j0liUjunv7dbSjL1ptUcx7B0mgwWpC
IxnK7lwMQNpmGNgKsdE6DSzqGyxSNewQVP+T0dxVtLSGmTqekxvu6AYjFmOvy3HT2wTn5sEX4rE4
BQT9iVHA1og47droTjF4RgcZiHWr0GUb1eMod8x+L9DVdwTHzoKyY+7dNG287/tgXdZfEAcQ5iIf
UwA6wGDedUu7JGV4LjiEBMgdXGwKA0HKWn0rp/I+0Ip3KFXIehHdDTRKLdSZqJr3QVFgaqbtLutr
o3VMEh/iAMlmyHjBE/sKWHeMxdsz7xEeoj2L3gjtuvlFu411feP4sKTZZS3vzEKCQV3fAlfZpehS
ybE/Rj7NIk1hzGhuo0Es34OvYhKvxDc/Rrxp6c1jXyJK8y9axCHEcDaGfJJil5kJ7tI3M/oQ0cu5
KOQqhgxDbiETAGujP6F8fCB97t7ovvLShyA8lCbNgpfWegkw1mbup7T6TcFxDY3ehJsCfDzzJXdl
cHItL/R0yJ0mXenakF3tY0UzQUvfBeOjob7r5U1XAxPou5AA4bwZjzTq6GMyIreNVTBmDykep0TO
6ydRS5yVfY43SGMDcg39icCxRj21nF+KNr0nKYqwWexOPWK14hz4Z3TntcC5T4IdEErKgJjCKl15
pCOKprwf6pPigS6Brbvw1yw0Mmn3rQntR/KyzjVha5to8MkMOXtcIc81t33jHqISdYf1MJnfB62F
Y6MebUK6atdYj7y43oKqb2WncO6pIskgA/viaXJfhJ+Vj38gvkwVyXJYS3PVbPwYgj2xXKrczdJo
xyCJzTYQDqTb1rurzXjT2ajPKTMmw92Thb0ldgfnPRFxwS0KrtTwh0rg7TfSSzLudTExvihvBNYc
UdjvapLqq+kbjrQLyXxHkwOj6VgrRXidp9LTgA9/ltFD7V+TruhtfGovegPs4tY+CQbCPgzvqOBb
V4wnNDGnsBGgHDXALWsXdzdnFls7orJ8NOy3hJ6bRkd8pkLH4SYIPkl88OeVhKCJyYRo7f0YjGZt
nECzrCuo8MFsMjPjFbkYB2U731uTOBVPnpm9r3T1KtBl0rhaZem96OkoILFxpn0E9jXeEkW3hWy1
hpx+dIdP3Cb7yJi29kSFKrw3+B3o4APk9fVzy0skYHHmjurM9ChMZf1oMWvRGOgNHFEQGW2BHr6E
+vikdEQ1vkYf2VYnu5tOPckrSEd4xjhyEemkq4NW4X30zHLEWnIv0xbvR7UXisAlUByWV+9z7dCK
7r2ZAnw2LvaKogQEoGf3QD2/Q+q/6GZ5UKPF5pxtgEY7LfD/3D8HkufIdJG/W7cySr8PJEwy5muY
4hbua+qC2vbJOlsNHH/lD0uPSM8rio0Fpsxq3bfely/kTJzE4Kw1g0inmOM8sNW1EMnNeM2JCnW0
x6kZNkZgwlJYWZsyVk+WCG9KJ62j960fUkCliPA1IRXFIVKnF+A3B1Mmj22PXt9cR+ZL5/wou+Js
YHgjlBq6X0oC5nyopq5x0MuUp7pACEq0Qse5tzDYOXc1BxWsz1/NTuyC0XlXnkNSdkrCqqcdoEA+
ANXopgRavMvpOj0wpbghIqexn+0k00Mg/zfBj3rvrmtvZ4urj60nOiOkuMZmunf46NOguuESZA30
91BAXlKvuUhSaymD7G9V432roHc4k4wJyOlOUA5oUEXe2YC2vqVqmjjk2rjSQ/HI3GUtgkx/nxBO
ogSibCNHvn1ILMJmil3vp7iuZ4u7Io+YkwAWG/TAiLpCoEQFZpg4MtGKbHLl6F8RhDCXbwOQBFlw
gizEGGmE3VE0hbr0jdexdvQFKBXsa1EEQSQtBLLqEWuMoQVEd3rDhN2tHUA5qfAZRy8hJNnsmZi/
6mRaf+814NLzMawhRhgc6LOCvYgvBjZRK1MxoJ2a/xlJqZ9LE2Pcz29Oxg8nlt2mY9K7I9o5fXZc
iBKcDbOTX4UGgyVhbqmM5aXGWbRKnbMaw+J1LPzsxMPLkQw+yqvet83BQyxOSFZWHgO70dZDZzs7
VTb2dvkWJep2GzWk2y+/YOAszAIxEWY7TPkrfM1iXUNnPC1fNedOv+zpsC9f9cnznd00brOFfYpM
InjzpbFN+4oxgBUQNQ3uhzNejxODiiJ4J+vgW02gUFgYq1lhWcr4aNZPmZM/JvFk8DgQ9TKi2ECR
fqDv1oclOUzkbFgdnIU++55chKgeogSlYOKUe6fLMrYs/FS1Db+s2RWe2uCeefJcROW7waKVTlfw
S4LYgM5g/NbXPzh6n/SheIo8dNdJy0o6oJGv/c8x6fEaU5Pg7532ljZ9eOy083+EIlGypLfTY92q
9BRNa+naq3Ebi/GgGPMzmseeFWaHqDf6XaaMrV3kcHtwjXijuK+dcZP1w440IdqZUfjim/WuNUi1
U94hJlCuqg25GpPp1Mn7oB2wTjEhKzRQEkkY7pupPY1G/kekE3iGM2MWJUQ1ERI6YV8eWbQTHgUE
bSDVEOdEU4TYSTz4HqmcSXEF9+En0akzNKb2TvjuRi5iM4XU00LRXvRYyiqPOM80eWfNOfl98WDm
GEnpmZAro3ym9qxRBU0ZgkYbxt8xmVEM2qObjUxS7zEsd4TKy9K50gVGqcGooO09sUbJmZz06M1R
mGM7enoIKIbvrU7T20z9Cxgd/A5nV6sIQ2m4LSTRHrq5sYhMqhV4mqF0oThMw66iRb+hhG9wjDRS
Fjs1eh8F5YFfJZw58aZlj0nuXXUrx3Rtv6aIbKseRRfRnb3hXJSNybe318LGkqo3T1Z1i9wfJb80
LK0PuvNgLYIVXpIDB96XoiBxlozaHW4dnOI4OPus2rpafDAMc01gQLxOcWDxSqZXm+gWpVcfhmr4
sN0ENAm1Xa/mXCD2W3POwwmxG5IYQMuPDc1q07s+ZnpjB3m+lWb5RbIRYlk1b9q4Qd60xU9A9jNB
sjl2K8hGPvQrxcGkfpzG8GJqKJGGKnpxbUmDBI5T0obrIknEvnw1M806hbODtpB3MbD0VRzNrm3/
qjmsERXykStDwltbPZjE7B3t0YYQhOj3wiFj6Ys6hjPRB8g2VWk4Z6FBQptyzds3Av6LKBwih/Po
6EJaWBlFNh7oThmcJDdIlh5lo8mRMB63YSnq954REdstx+siW5rmNo/mTG8Bgb7nzAMWFISmtVWF
11/xVRLRgLeebOFg46aGfocSyllHU03mGvKSYy60EJMw0X9UVDHYFJaF3LSra9/ijlYefE4sJNzw
uVZqJ5OR+ybi7IrTOHia0DDuQ1FWhypX53GsgnPVuWdBB4ozG+MDVGnmvql082y0Hvs2npGdYRTd
IZoDnuh+EcjpWfaql+4bKXbJze8sHna9uXmm/0H21bk1MVaRboL5MY7Ni5azLcap9dAL6qC2M7vD
olfrss7cqyI8L59pa+ySolqVuLi2rWUZ+2qYRlRxhC7qKVSxsiG6mHXsQXpE0/hy/VOruIwyvbo9
aJ1HMuz8hdjUvgKGfijG4IdA5kpnF8HLFOofU1g8UZvYm+WjhK9ELCudFun9H+bOY0luJcmiX4Q2
6AC2mUDK0ixFbmBkkQWtNb5+TkSNem9E2+xm0/aapTKRQES4+73nvqr2urXWJKB484tSIas+oxoA
CT/QU5IocFEYJ1vQdZbNeC9374oi0sLIpUC06CV8/UTNw9C6ixXCfeeYbxdlkOX+93myOaZs/XmS
0oVpdPrwo1RC1twyiNUl0lx1JokBZgCQrEgkpw0aY0EU7JJP18m3INQhJ9LJDkFc5pOMx1/yEGUq
KW/foXFiqDLcIG7xZXvTTvxTl7avJSkwsa/1YavhEtVK70XNslXPskxIWltN4HBKneXTYdpx2jni
vul3TmKeWKsZX8j3K4boj1mRXLUY9pemTc03XG35I7KZurAvdnnKr1N/XA251LhHzQa32YEEId95
XYo9PBr9qzeofrO56ZjVqylUryszK+1Zj5dbZ3C48aTU0/OZOVFeqQuMQAHDKkGv8F29Y2p2j+xP
9BS/BlbqWxIDTe/mIW7ypLqPCCROPHnXssAtkHpQqKYMEFFDBLbPcLDA3RY0bvE2RDoK+LJ/nEa0
RmpSUlv6aU6S7pDOZweq93FZPoYW2oiBDuhLFEyGo1zCcsM5qyGB7Ek3BjN/E2NDbud2iP7yUbNn
zs9yogto6btZ9tCqGGAJDAo0mHWadWS9+xUP4ZJfBEqxgLkHIDuhP0SlpxRQWofvjj6xBJlpWX7O
5aFWcECZ+3c10elH43XrNwBHbfk148l5dI4p6nrMdP2bUjdv25PrZtutbHGrt6ja5mbX+HyPflTr
kxIDxEv7jU4Eya3MEOcSaU0m/fvyisWY7o9z2oZKt6UmaKtUnsZIXi3cgTRyEGapCYySssCZD9au
p4ghVFKp69UITkOziRqV9qBgmLjXDMq0xteI6XVeNY2EUiUgU5dbSUkjQb5LuZ1dzXbh1usu0hn/
oB4bbWQNXNAYBa6T+MeogM7QTxq131jeLCPuS/zSSLmk3HnwEG5/ybG17dON0oqGl/Y8+f2XCLbq
MrhMGj6HiuMdCpcMIzvUDJ/ntrXPcosKGp1ZSBwzGYkYH08sIxRiZCYmhdgJOfyba64H5y8a4l5F
ioQ14+hmPKfcPpGcOVZVgq+f/RO/KycI+VsHx3oBxSO5QYwy6ETjkWO2qLQl1MR7y6rBWZm0AOSM
QE0EFoql1qGETRq0K8D9dxhtR1LceQ0JXlduQBSNk0ELRzvO0iRkuHAck7gNprc+7eF1GqjTVdfe
1WsWAjhqGgLl8th5cX5KAflzw3DfdtQYR/U5LCMTyS59VouD68tj3UifmrzZA4llpzXpfvcDNbEN
Hmdn9iRdIQboJiYjUjjULJhjt5pM+Da+JlBQcCVsOIss/6Q+noIeHVpv5FxfmzDOXTiDM0gpqU5x
Gs7si+gPJIaaID0qnuxY2yVGPO+cvnnsGtYis4/Np60DhVGwTH9NKtWUDn9xuktOSlbpL/3vcSvx
g3Mta99/1kfn2UvFIe5LjsJyvp8Lkkw1vJY7ZOVHpVeO5rpnEM7v5FIytUDQI2eXFYmLlNX5dLBZ
UOTY42vRlAYOjZ3YG+ouzIqRs7GR9rhoqn02sNiqRd7uOvgTvejhjSJU7Fr2/S25V789SnEOOVM+
7bTMTcOV/Hi4a9PvuLa/z7Gr7Yvcv1Uy2ixbnzqbQHanr38Z1nYnbdcGTavE797rBFFgimUWA392
jXLrmzWVyUm3ceb3MZw0vcHAzeD/SzdKCCUFb39Qz/e/7kujeTY5cqp7SI8p6eVxZiqy8dBx9htj
81bABLgdTfvHGIP+S8eS4UAzg4dTtoIBjfge4epOrZJKyamWCXWbZyZnrgi3lE6aqZrcJ8yrgpEk
4/1QiI3tVhCZ3t5GJSPWwUo4xMlNyV3ubXBGyhszFS4KdxRtO4tQ9oPXYhRWS15elTaTfRc3A7cw
sqsNDErCmM5ODgwMSLWc2hul6JXRPkdzsL838iCfe5iRpHZ+mYzPWby0U0eLoXM+bG0QYTSPPzov
PVRkgx9snuidjUqGrjKik8TLu52xYra1fbMOnMRFRWHFBzxWtB3rgpYbrt2jZxSMTuQbUY+/egh1
Da9Ibt6r8bS2HpGDnIAvAWOUM9hysrddEzs604stGKQ4JEu5xQnTJNhFOjsi62c5bsduyNMvfatl
pHkQl4dcTt71yaftzuPG9fylZLFqdKiWC7Xkqc/FRNwbWl17UZ9/mce/NcN0vg6/anZtueiUzO+V
O2tndWocBoQCJiYAJtuCNGU0BGruJzdD1zHPja6jGEjSP64LBwm2F9zR6GWUKpRWYlTHmLi5Hgu8
XDuzKEFZXtHCQ9euln+1Iek5/KcYBIt8SBLTYbKPfJ6rjUHRMwhir5jZ1FLHNsr9O3exZWiPTFSe
SB1+GzU9OthIYtQykuewiPtEO2qp9TWy/FqkLH8EiUFG3qSxXYi64YYvOdTE6MvgOPLi1M2ppsBF
BdtRpytzGbuTOlIq1dNcxe+pM36qbUatOtngP+qoVr92HwbcMgg535jdFkhVpAzBMz6yLKbNZe8I
n3YP2UadK6fSqZW+V6yialdTn2CBsT90i+RXFdNyVHuvvjgs8pj7q+npPzbjgVD5tU+nY9bRbRXd
fFKabUuO4t38B9aUvajwV26jTyteWvSkoQny6c1KyUSVjzykr7bsYNc2aBn/WfQxvsoOkAG27P2X
hqz2EKPH2SWn/RC5xfcJr8Wx5DlujbU6qWsFxWg95Et0Vg/6RA+NdRORFGYNQotJaQi0KkcxuTCb
U+qQbqFuhzAd/as/jYyp/byOoB+R7SgNR1HTfXM7595InOiSSzflTKjNUSevjaU6PRjNLE74UgPP
0q5kwz6tGDrV0qasicpUonYXeFU0eu9zadRT0gGv4YNGS/VbZFkS6qJEqYDCOikNMpiL/cJVP6jd
eetAKQt9IdI63w+CtcYuTR9vELceskDYQLZ2Vk8YWpgmND/GJsMMGKWvlpadjSmju1aQLl5ZNugx
eS5RGgMhnR6J5bNOyU3XLbgqupgfsj4JlbkNxenzNnHaSfvsqSf1Cw7UsuW0aKQIw1oyjJllBG1m
jvfpGt23UmX378cFUn3PUti39DLotXjhncKztaEaOstzv2VgiQ1ephv1byQA7kxQAWd5/itNDf1P
fLTN1jxOHTIxrf6w4Ok+CgLnmeKxSsYeusTKi+/wy4Y+5GEUeenATfBb6YKUOFZdEAFSn2YNfaYc
Ytk4n8wJb0YjSw3UUDepLfHfUv6krBrqRlPuXqU48k0sH6WIN9CDRfQ93hAhd9sRfzWzrW78o3Qy
YyJtUxHKQPgAybG19AdX0D3NnIRRQecCjxO3bcS9WuvmsW/qm3zV0zDL3KCXp0P5lq0B5oukTamb
ciAy/BC34pl8KPcoomGvrrftj69T757UniYfEiX7UKekKn4mK4E1zOg0PK0/1J2hjgbqIqiD9iCr
NvWkrbXz5EFBVIYVtSXQ1aMz7bOOspiaTvIJbOpdfSVa6cKvED+SqTVO7FBRqBa1TnY6N0/uBDpl
S7cEBJBdWjF8043kmJG6EE4cJ7tKB8/TjZ9azTF0daSEhoT6eS7IpY+y/sAggEcY0ZV0n3ytYPIE
5432oR6L7arp5k07rtVBqV2mjrG4KS9WycX6OtjL/OV4BA+ZwvhSdYCf285+bivw0FJRp9bwjDz2
sB2+jn19Ot5qfdQj/8SJg50dbKd+42blXSTl9aqCtM3sNXIYSbmutFWOerpX5s7ZcB89v3qv8+GG
PsBR7WmMG99bUKGR41BC6jWcLVYHItt/qU/OLOenYjGgOrWC55SzmJLUSNW9v9Ug5QfrjzpXqWVH
nSOywfUDtxru6p7BAykvphRSK23Ttva4qIEaKR+REueCwgzKitJS3cBKxTZM0nelt1dV16obXm1g
VR0/eLHMMddfYVaCWX9VPzRvTFHBM5oA2+2vBWFGrhQNVfjSLoBiO3n/5A3lLh3YY26Vx4jg32DO
POMm7fU3OFufatfAiaDtSoM5hqeVoarcldAv0suHyK9+bBVCynQY/AfGILH18iWE0yG3R812m7rD
E7d8A9j9s5MWQJ3iUX2Oa+6iP8WKMgFLyYkMUEV+NAlO1Mj21LVL58NYj49CyrnGUcOlUtHCMqpQ
3RhyaWqMLrqYOaKCZH3f4pW1BGvRabSSx0rWRWbRg3Yr8qt6q7PmPVtF9uomRH3rDdMz9bfqrNAv
owOhppNWoaXn16hPehr0z07zKZ3pWaulX/0zkeecXDOxc+uTI5dBjfyZQJvsdy27arPeXlSB5SwF
njfISJtuHiKbhuNYI5dQ9jWbhVMuFerDkv+RyVpgkYV9U+7TmZlXZ8eAwrbta7nQTdSnzDq+3Fpq
YRnXoqYPkX/SkLxFzVOdddeAd8lep46S64hxOYIzOhUmia1Mq9S7jTWNnjgiUaSRrL3RYlWAiZnY
lbZxkxN7RMYG1z9my3bQTHisl1G9rAdt+jZRPtHFrbJwcCbtYE/Nczw17TXyjCdv0wGTq6MHFSV1
y9gT8q0GMRw11Tqubnr1+jKniTkmUqB4uU0vKunfowbO9UozvLJHKhz7T7zl39siIq13JkrZh0gp
XZ9Qxh6XLbsUnos0T5IbZlRKlHn4XfLO7tlYCzJzOTi4CKcYy0fWHnQaEQlbOQCu3m3J8H0bClQN
LjnpMTw/PYH2t8DSzLzmSdlPKRVmkuhprqoPy9WQyxg9CE+5Tisf/5hRk4LZuc9tcav2WwwrnDGU
z0EynO0Clrj13NrpS9Kbn4nuXNUyrmpmARyYCAqkBWr5qIVZAqTdrkXGgZ6oIYY9PWKAFS5t59Dn
0YhAd2w+kKIi36to2Cddm3Mup9mlZcbOzmvvo0UQ8p2xx1jhUOFwEs1rUhlOWBrpMZn4zeR+VkHJ
XFOdx4Q3XTyf1r6DhmPhXH7SLOhxSJufskF8o03FpaFeJcM2uh+k5KvNm5NvTZjbGFCVbdWfM1pj
G3txX0VlYBXIk8wcF0xlbW4w5qDoLMKZHSMZjwZgExipsRe4wDccdAW7sRgLCDucwGZGppZHBkKP
ZZZpq1uGpugfiqaNDgyOf2qLLQ5Ed+AOE6fKYxco5+xXFEVzgAfvu3C6k1OZ4A3RwIwtRIhcy6vD
2F0R9F8puVjuvIygBnO5j2vzZdZI1UjyjPFsudc7SEhJPICNV9BN1xkDwx7HoF33WzbOCAIAPEVI
otd2bK8tUjG3yi9mRw+4GCdm1ojIRy2Pae7iIbS8+OoBEaPS39onL3bFOdu6P/O8RggAsK3PfXpN
YvC+K9lE+aiFjvDCLV0YYlm1dja5E/dRhRNgwNFtYmff05BKt7y5mWqJLsmbh76EbDmajRdmcTjO
+nAbWUBxnYhEjcZ5RKMLGlmaxZdqMFkLNpqOK8tkstx5yZKcjHPbtWQBbtrFlWDaKbG+8TzE/eeQ
Vh9Jx1MyGYt9tWb7YVja9y3S9XCace6q/2nowNQkI6Bp0epDlcwPdJhoWI/W57aiMcybLbC0pT1H
Qj+UvYHOLuXQPYqRYTQfbV/ioOLKVFjHZszasTmel2o7EB8O+NxzHlzb+9Y7jcAytsa7jfn4MM1v
bV/eVAQooDcYtKA3tfdGxEBanIY8dXwdifDGH57f/vRjSW4SFfKmgrPeBgjTHHPcyNlYnHrfHJkQ
OhFTN1oOFrqTuU5e/BWyiYcyhBaz+ZBX2QYULLlv7GjlZAnuQGjg2xcCqTNZzzF++hmL+JGROGrA
FT1x1ZfAvZLfuHaCwsfz2uXdtfOSNPR1bUYBPROD0RevJFRM1AvZAl7wmpQT/cLRZ9zsxPtiOGa3
wwIfIaPODq3Mzk9JJ3+uTS05IzlmGdx+fpgAe4Pwg9TH27DMxXeKDQdgb/eq0WfdZrz5Xf1uM9I5
oNM7ILuj0eV/s+LfAjHFTZORD5B5y1XMvf86mj/91vrtLD6k8Dj9RRSweZtiUDC3KLl7TattI+GB
ERDSaygstLYsUQeDR+0dLwkiAwoXsIATaqNzslC/bcL0j5VIvo1MAeAotMEsJq6+YcJiry3oZOX6
ShikCAf0jhVMjrPdZBACMLbNnTHt1taYbg0cwTOa7jwzduC/kIv7dnUjGvt9oYcDyxU31dAzIoHT
BO4/yj78QkvP8EW9i7Dm+3GbxQGQZIMghJJjrn+SNxDvzZY2np4zWE7qzxwy4qEqxzO9sey6tHDH
ppTM+HbFoKLJtY1qE9u2V0HsQaslq4K6BMnK84t5JNdvaksi2TOiaYbRDAHivUZL6xwJAUL+bpHs
acXRjUePyAbCfp5F80Ir7mjZSG9dicIsIxMGs5nEx9Gb+9uMHr3WW+vFFSUU2ZrJvU6349J5VThN
3IUsbmgs8mufAtpGFG8eSn9CxeNwIRo/bpDllnhrZGUkWvufmHX/HjmmI4Wg2YI0Ceogwbl/j/Ss
uGdmNhk3aKED7f1E40XZz7azAJRQCnrZd8Cmt0dPQdZDC9B/Mc1/FviH3/K/OA0sXfbTCOfC6gcA
6a/qbD9hgl5s8Dw6WXGW+a2ZsSLoc/IOSf6r9lBurLhk4hD1jAOqkSkSDRpnxis8xXmynx2DrhJC
IGldU9+9LcYZMdir5qF3tpPfGozIw+rkPxS4tkA3b7xEkDp7lF3m/D0StX/UVtl1BQeeb82TO7K1
oL0c49vY5WQ1kEeHfBEOoa/fqZ6OkcXXqTQaokhOaTas5LRtDyn0++sAqSpd9dM0wmRZtJk8JSDE
FwOM9GhAJe4qXwSZ0PgJNhlVs6njRNbSHZoZdalzRSo9mv78axWDezCc9XUpOZDH3ytHi7+8BZOc
+NZV9rRoVUyh533NNNh2Xwd2WpKDre8LRvov27GojkWPYeer+6/RhF1soDPyfL4Yg45Rm9iHIl2f
2hnIguwvZHJspI54pNMl0pTEiNdjT5f1zmrloIVbkHe6/gcn1k2aZ4cKhM3MCO7IP+B9M7LooE5Y
5E23IR62L1wY0QfOUdyoVo86bjVp/Owk/feish9Vf1OdzNNm+rXWxk/ptYc88keLT6oKpcBY7oSk
eKFA8lm3AtUM0yLB0U98UVBU1zFOTnFzU+t4DVT1LMcOvZzaqYO6cuDq0gsy19eGYlpVxapnqP5a
5t5kxGfts+5Ey6AeyA5TRgUFtFIvu3fnMOsIEJvpfzGMtO/U6xtF/MtZbczqHDCBknz2FKX/5PH9
L6Q5Hl8B5840HdOwLbSzf31sokqkbEUTXcta0NiRT6zZO8x+iA30keUvAtXpF/XHGZ+IRcG4LTvH
zPBpIwz2kzk2GzFs0bO69ZptuvpO1BGeRLEvaA8JltudIx832Vsd/Jn9s3qJyiFUACu4Vf/Mhf7f
OEhsaR3BwQHlxbadv7nQB1+rRtcp6QRKtFde4AFMDPdBY9s6ODPHjtzutEDhSvrKOc4w+HeDYT/k
ETulauprq/nS00oN/ndviyWv5l8twLarM1FjnfJsEy/JX6+2KOpqSnJJLI/qFxveECxqHk5PkcOa
A9755W5gUkghgS5fttqyDEBNLjlyfDKqa1HBZEY/ZJzLGBdC8SkNmmqlVUd/1V5sRP84J8Tp4PoA
SiRJXKr3YDjYE7ycUztwvq/U4/8TXvJ/Ykf+hST5DO2lLv/Kk1RsxI9/h03eph/U4fXn8Pfv+guT
8v8HhNLEn/Q/Qyh3f4qf3dj/Zwil/IEvCKVl/kMIHdIFhx8GN4aHe27+0w8AIa1/cOta/DP2TkES
JF/5Nwily5fgT7LD8XGxS2Cp+zcIpfEP03EJwDQl8oMb3/q/QCgF98zfbldbQN9wSLL2Db5o2H9b
HFp/mxOoTk5QM5gol7AuviVNKW6jcb2HoNnS2bbjk4cJfB9r1aMozI8tpccI8KTeZ05+HczGOC6T
T3fN6MxrsbV7NKI/Iovecslw5sDBa/KWb1rniaszayfP074N0fBQrK7DKe7JpAKkYMS+THwwAR7p
dYV0IWfZJAU4hFhazKji6pc5Gpdlm4Kq1oajv2JMcvsarc8ivvXbYIZtbeFNaaTA0rSY7UCJ3NvW
yIFOj/auWbpQ7s1Qw+mKJB5pA6K+QwE5PDLEa+0JhDzl0PIQMsLvVjI4c/KNrPhHhQwqGmImhmL6
3T5u7De4dupza6YmRUh2tLw5Og7SsxcaTJkBtONddoffrZO9IGF4mKtfHIsQdFqhZTjDznIQLiYz
AALdiWjcGyGE4ovFOGLfTzTjx9k6bSNJi1sJDM9cLpYt28vl6+C66cHrrZu65Qyt4ymVIKElt4q9
P2+XXjcawsjWS1wbLVSxj9ytAUh4f9Ko1YKp7e19QnLWFKBFc3dpFJ/npn6TnwiipE+7EtiV6bDs
Bju9dMxSdrGYf2DIsEzcGNr0Whnb5zuzRuxp8eDt6cuSQxECk/80FqfcL2N3T3f4AfmzZA88zMkw
H/AC4erUOnZWKQdqjy0Wgx0gcZoKzXJ9pf9L/WtMyGBFgYEU3uTS4dveAdcdAjE6Bj65GtWhO79F
Ll2aOromyAQDW2eD8vrlmTPACbLmsFv4RlZ263lhI/as/ga9MSRE52dCtX2yGU2mwBd3I/QklJ20
PxfGCSLTHpCvYrhwaeY3TANLvBh+JAMMsmlXIIqMov4BtsWdpdGjW+7rrWIA25FXtqTYutI5RgKS
Zh9N5PGBcjqP0u0X9LD7ctURJM6OuBnq8lfjEArjJA+VDPkaWrEEgJIarCBTLDPcSX+zxc2S8NdN
YwABENOEx2U2ljXNFA6+u4LGEn4mbMvE4lBzv3pRpYdJynNXJBAGIu/d4G47kncvZOm884zmJ4mo
CEqzj5FwrjX7vQA3ZGOMXzovJ+ylSp+NZPBJyLLowm7eTUoDAX0Ydr54dnxYkUTvDVlS7taRAZlT
yNtpGx/7BI5oAY0VjUW9b9ZXg2Yo6o7FPm5eYeySGUg6T31h4j7oGZfQaMCjPevpR+sMycEh6U1W
UeaBfNkPajDv6vubeXV/rIJZ4jTOy6Ui7SIyJvOuxSmyMzfNRzaOgXpurXu9vtRZox8tk8qxTKyg
1EX7yGQef3f90HW47e2JuK66IkprwIoL0/txIsAxdBrmRFlR1PthTmRYnPNoz20H7IHJiEYaYbta
z7qL+lKrEpITXe+bvp9717ofwVCkeetfXS0kgqkixe4z7+PovlqNm4Up0J2J46Pc7DdSsWma9OMV
k1V8rT1tt9IdeQYy/rIOdF/s2vmVbptz8Rx8HrbmBLk5vzc+uB5KPufKks+p08NxQNKMdh2s0Ttx
w+IeQqkHyn65rJlBtk25BrlldwHudpnh1ZuBE6cX7JKPjd/Ul20yynuCGw4IsrKjWa5HDxxqUOW8
IF8gHxs2rCXGdsa6GJRulcBqQZjRzrddja7bqdssLAb8nFoyxOiCiOBoxvytlbcuULFXZ9V+xjF9
kWqrrnQldq43jzfRhHrSEC6qjY34ADIMdZd8qNZJsLllw5HJ1nNiH3q0UEetLnGMPlIONwc+EAvU
SJlFf2YfdzIqGepjJq0cK8nm8RJsnXwHpVVzZxqJONWxd+0RugfuQmHjGwtJMo317vkdAR3ZFh0P
nuPG1zgrnylv24PRXYTPyl04iACcnJ7Olnx02OF2+rK9zVnHAlji7Up53ub4XC9InW0vtUNioM+W
XQPeNzqHPthI4GhRrwez+5FShO1Bxq4AR8Y3cOpvKw7qEIsvfeC+wIPnUQe3hD4ZZGrqfUw/a+3e
9LnhGoA6ajNieJKKllDNCosA8DVu3fQaDSjTPWiDbH539WQ2TytkTW8u94ko5jvPNJ7mVLuUfLQ6
izAuTKZb6HetX42w4mPPsPY4g5/czxoNKFiy41mMNcId+74dJWTGcH+nRThZi0B+SAyHNpa3ZeT/
7LfJ3Ns1M/CIcV+eZCwNttncQ1JoARXkr23PUCX27eTaWtapp91AvFg5Bs6viUYbiWxaWG2MdfyM
/1cefRpOj8Q1v5PTJEhy9a+933mh4xdsECxAHI6hrWWzHkayljcrcXSc+gEFz4CH0Qr6DMaLrxms
gCv2st5ZfpXkQxfDr9zvXBgdTLgQ6nwrjb4+ZnRe2miL2XrdlbZvnWPxQUZsmfFNM3XNuf6hcQNc
Mazi/SjK+xYDJQW9flrq1dyPPmblKC4fRlDNAkbgMXbKLbDX5APLN546zfvjegRkGsV4sZqGkXY1
nswoE8fOTL5TVUyB2SyP7G+IeS3CwxAPcmPqo4aqMAefingi7hPmLq5+YEfuL5vBLkzpdtPTSNYh
2qPcbs9AAv40WcLMiGL+eWutp1m+IUcnrTSOO2LU6v5eTx3jthJOu9PdhLQrJIMJYbZsKbvWB/Zn
FMnnFqGbmosfE2aTKWVPFhWsgsYha7KZ6tvSjYLFy7yLbRj4GRNjCak/s6CzgG+1ZvTB1G8lGldM
V6ydLU25Oqbnq+9Rx/xmvfveRbpNS7fuCHaD3Co9l3QfsL6gE6+KV+RJYK3btrmKeL2grhjvZhKd
jhZ8PFL0UDD3dmYHY9y/GyRz3gArpC0GVhNtx1PjATtcLBAqiR4fjbSwHzDuYN4DYsdVyAD9Taa5
bxfKLK1virAh8ACJXIlNixHgPi+4/+qOoPr0jsLXlMoeG/S4fh+ZmMyGOu9CxPRn8qZ3a7603Odj
GRKxY7jjQ77l8anqpZORg10pvzza5ueSk5zr06oZmXeDBFnOtqDnZpvOgoKrJUAK/jE7b9JfDI0G
Xba6nBs2gLwtKZVtcSFhiPGasz5PU7ceYrFm+xqadDqu7PfmZ2lYjHq3dj3Y+iNOfVy9HsNUz9W3
AML3z9FCQoGMpjzEtBUYPTdTKBZzpqPe7UQ/b6eJkJSQ0UXGemSdl4ao37S853CGZDbvyb6GBlsZ
+Q3GQHJtOpDdsY7feUt5QLJb3UqR3xdp8jC7zl60UMxTO+mvdY0wrsyTy7bqxXHpbEE3Ep9Kmwj0
iyNAAk+QnEXvFB/L8NHH+McKDTWW3qKJtAsAQC2gk0aY8JSGRPCtwDLrFHfHtk7nrXkm84/IMoGm
o8oPqLoRI3TLYd3aAsgdO0yx2J+tNj/AJr2JO/fer1EsTvldHzW/5tEuwqIL3PHnnCP64xE/a7RW
dotwzpFfYknJ3r3sFmBddII7x0ec0Amo4xqDKgtrbwVFkiZsCbSGWPSGLjprjsc5cfm5RUtJrrN2
wqBqhbiAwVVHc1i024/CSKfr8mxjhsDeg7TcG51HtyH1y0vao7fZNKnT9XEWGhbqLOjjNLvUmG8B
j6yHPnHsSzOCSS7T+VfHJGZPvtp8sAa8KpNehYSgFHsiE7swxVxUixKMwYAxq52G965PcuCfA8ie
TAAHclJOL+jeKBlPS9+cksUD0YT8wVxH/zAnrn+bH6spjgLE4aSUxe0DPuj0weh7d++WwMVQY1zw
qGDjrk3UDoRI0efmHJoi1DKBD92mTOu1vsgOw+KFltd04KdpYGy9lt6UfnzWZFhMmaDI6oqRHZmW
udgAeY9JdT86m3XQMZ+JrRMSE2gfm5ipKv6k+Ah7GHVps+6nlAh3a8U1YeFf3mjGE3OW3OHWu0kX
YrhgdkjgxzDexoTE+fR4VktnjIa7A5N2+6OLGI1EBfnuINHvzEkzsS823b7kVquE2JB4rPExN8oP
R2xkxLnGLpvTOpRuQ5KhN48pZl+tAYkyRjCtORJhW/tGtNJbFOfEqSLvAEGT/8r6BfULN5DuAmTK
SxFaMtYsm9rjGHcvpaNXh9ibcREsFuME6gJ8GgxCKMfyRuyj6ZSZ5j1pz0AxeiY9QCOvxM2G7dbO
TzI3z3RIscEjZtBKXGix+sNb50nMgpv8HDvQVza3Y4kG7zQ4KcmSeWKHgzc8l7W+nP3qwe36+sT5
C/KxwXNhakNQPjsUHYG9kZtqu/7dsiSPGDI3svzoAuNuvUu1w4SGJCyp6bECt2gSeO6rkmlt/GZ2
RDjmnitC16IGhrCLYJOpA8L5e8b4LcenwDM3QlQ8DreWnEyRuHgyIvfo5iCJxjIl2ZKJAK8MdZf4
zeCWWDlpzTQAzVtF/l1MEO7i7Vsyre9DhJvZaG7Xqjlg9L1xPJ2Fc3u2/ejVy1byFpPhyYN3lxDB
xS1hXVbXwi/KEIQMmDvcq1DjCAqqnPatj4mv4hE8ujN80NEAD7LWGKeDOGvyg2xVYimGAUA2y6TP
erCOCXygMosPs0f9lUq0K3Z9lqVorxV+6LEXZoWFBCFmdqqTnIRCfkOLjuvRW98jr8O03yOF96Gn
9HB/V4xdrmGHdHhfS394dZlUSprvduHAeK5RhexbID81UtldU/vE42T1zyFjclBUixv41tleSvAC
CHHiqWRLMZaXZlvR7NVMC7qpfHO9/Ill532ebhIZZmjM05ugwuDdpT7YGXGpvfKDR4iCC+UWrQIG
XBzo8Vny3eClI3ob3KqpPiIwNXMaDmnd3HoT218BWW3fj8CzNNYzinMcZVnehOdp9MsbrZ9J+tT9
Ah+VT2GY+jtjSShMUubY+Fg4Gm6eT07cM77yijR15HVw8W5pgTFKndBoSYNUVNjvpCp357Lufxse
o6uSYequn5vTXMF37ofKBCQyfWNhOToTQ4iUSWMebc5j3wz5se/oS/nok2qbv8ReMN39McvpLo/n
9WGog7zItFvHy0Oo2MuNAUVIy56nCF9GWhuVjEZysJ/wNgUcgyGz73WXcjBhGB008dTx8/aj7jMN
6awJNVD5WwDV2xtpeiEJIxg0awkSBBYVtMBgKMk3hcJ+SfzhsY+mKkTd/4hH+MGnHxuaA1cAWye5
lgY00RH2bQtXPCRaIq2KU9yuAV7SfieI0dt5uvW9yX2kGZzcDroDZGI0/T+Ni/dzM7oaQwMSgLWb
jIs//U5z37vbwH45ORqIDO3txA64WemPqFsDfia+KcbqNofBtZgpYvc6e8aIh1BZ2YOTW1z0d5Fj
vmgVGR5AuV4I+juOG8lkSw7TzeAcPTawrjFDuRtrip4JH5dkdgtJIShK5qt6bNQHe16PPCNDZrA4
rjiLG4045Mr4nKYW9ymHpbw+cpC8khnGejp95+kow81uwZ/Xx7y0dTJZHKYPm0Ef7adYI7pRuQoc
ce/z/NosMl0MTmqXiVcPrhIxdPsE6xbNn3tKw8DR/4Wj89hxXMmC6BcRoDdbiaK8VFJJ5TZEmdd0
SZv0Xz+HsxhgMJiurpZobsaNOEHz6oT5zcMIWVKwQsMH7VV6z3nC3JQAici70zSQUraauVCv9Hjd
GDyPTAH/Dafjuir2pVo1tLhvrDJHoNe6TenSNs5aGhZBalPBYLRcnHPj93FxAog451O4N9Hrxqb3
o0FQJVxrONDcclcaHMQT8y3Mq4OL8LhzMvkuW2+pgrDrXYSFDsp256xzOujtFAkspchnPUUpR3ZV
FMsxmkyTs7xstCJDTHFvHGDji2kioZhD2wT2YgRMkvKi6s5RdLm4DkpzE0R7Jluzz3MoyMIwQR9t
a96rgN6PGuAMPWPlNpwppXBxSdGFaqUHbWKQ5Mc19LhaJEH5nY7d6HEp5z3Wck+FqeO0awsW2wr+
wg+tFYSiXF5KwtG/nTAfXy3K26gPILw51Kav2ealbzNIKY05bgYZUteaFgrantEf8mm6svhgFZVg
/cGuVZ4RbImWaDj5vZllO/Vv304dvtBYogQScRdJOKcqoU8YyplN2Dx9x9hDT6I9uqOHaeatqnJ7
LUl4DEuNumcZS2FhT5zS1jmmTG54EM4b8nZ/xh37ketcopau3EwOV2vNzF8oB1jxe7prC206oKYk
YvRPeRCjl2Qdx9tpxuYyyqXFmCuiz6Kzq567caZkdvLeUJTJWfWIb6RL1ny48T7RtXNpq5JrrvGp
mh5ImlTJLtdyDinykpuOs0nY9PMx2VeN33ImFhM4Ddzjfk44WhfDN09kup4ncOq9SmJcigLUY6r4
gv5rok4uxw9zOIqapQ9VqV7QpBg6qWzg5ZrKXRPSoysiMi7AEpyAKjAyuRZfqZ0RFLe5nC4V4eC4
R+Mgxm2CHdK+yz4/sXpqfC6xV/5w6HvY0Hb9MNGJyjaOggTIdkljbG3a6r4UmdO0m7/Wdqacl4R1
HpGWsbxODebUvPcxvY+eBxiiJiOWWV4AHdNGT6q7DdLx0XEqebHM/FG3Txqm2EQ4yrHsSYwn1G77
iqHDtw4XH13ha4nd0FLvwWcqyf5FeUQt/PfUtwNZ0kr3k3rK2DqTkoktyDOzOx9nKmH4B0HNVRmw
iSxitGFsYXOGy2sEPNAbXnUOTYgOs34wFG16CUcqggx0SKr+FlYKhfAzCYeYUxsVUbDgaL+FFxm/
uRoL36gc94OQ3UtYmpzoWgJiRfniMUms6SKt1nZr+QLbok7aY9st8DNXRJRZG4hlMmH7MVvhTR/V
W31rzG6gQMJ9pgUUQ10tZn8Gl5hHanSoFO3Pk8PD5UwsBuMfUX3c1/Nwtkz9azHP+RiwHBLv+Go5
tPY1335dWmeA0/1hasYfvFn3FHMF/XrgcmrPs6mTUtj4RgydjYY1Gs0Hv91HUaSdP4056t5CrMxT
pJAmAQwYYhjf6MVDBzm8V42XiMX8oTT0fWEqPIpHFLZm8uiMaOez0MwdNRPZ4jwkgZ0+dFdX9y8W
XXw7jlnXuEnuIscYAV12nRv9RePQu64q5yOv+n8S9XZlCQE/2o14iaEOmFMi4ZvjSC4UofMgSlPf
xaq7qZI42WkV/SSzOXN6nNX40JDqApbluhtO0VANYL/QuvgkMjLiASHckhvnZujuSZjogZ5ZF4x9
iW86g71uTGDinPTUoMqEFuj6ezNmt6anItuo7IMryi/XGBjHKsRG3nuk+jz3UIkw2RkLGbhMlZMd
WShIQ83zGW7PXAAlHvOeR19r7iyAT37MdDG5xR3nMe4U3dhoHmuhStY7nnL/iVY/9uYhsQk2xl5I
IXPM5EYRIfiLbGYktNwPRCgOgBoYndp1tgl2QNZdC71C28J1AFDu1+0EVzpraDsyfjM3x2VobMxi
Ycp4h0aw4DBVngscFIsdNtNmVw/pF7klsuNOdbAZaHgner+pdMSOmefc05qzze0y4TxSMf0JrnSR
DBeMTBmisBsGXkXxr06amJZmIBdVncVBVfAiZKl1LuL2mEVJtY8GOmztVg1MLdPevPavo/aFA2+4
NI+ulKR3164lwk3aR9+JwlmemH8yQs1FUXNMutkgM5j8C1VmGc4okCf+jfNfqv0SY3TcLzl9Mi9l
+cWO3uu2gB7vosIBzuf92fC7e0q2zcS7kyXfQKxd3zCgbeG6WdrUUuuE8+q9iNgYJIYWNBbJ1CLS
V1ZOzLi0MEVzpz1Lj/ubCjHSlQpxD3Yt/NO5pUsg0r40DOyt+snr1Wzrcn6I2mPkjDv4D9+O7H8r
q/gaLRJdTqd/2DPdNv+1g37tpqk50xjD9qIoovWoxDaqWA9OqSGVmczDzcs+qiItiT2TYckqMe70
pNhOkeKQ/yaLUmkherv+MxvwMXnqGVvAyQTeAbmP6hJIdzh4jH/uEp3ObWM4iTSEaaKB2+irygjY
jvDoHuL8DFIMD47+zhXHG6sBzOk16Wf6jcwDoMSCI6f9It3xOZBS6dL3iOSPlwIdj3nnaSO/Xh9q
AIkiZz8vWcKyFCceJ1BHZ/e1q+MAT8orzt30JOM6Ig23gI4j5YKAzu4liqBiZMdJNWcWKPE/3KPF
1pIdhe8E/nJcwz4JfnXr1O1/ZSPvRmZeCqt84pIEUigBEdvQDnJDcw8GBTuigEJcVdE/9PEHo7ER
lAWrGdfkyTb33k524Op7Wtr5N94UBmS/040gLxxUamDxOj3NgUy85tjaLL5QfKPMLH6pSFuVuHNH
oBAHi3zmTKkkWte1rywE/MzeGIrU1oxcu6EnJe2Z4dpsPUQJpIVOHZ4tjXlnHUImXIKWUU8tm3Of
QD2ZlZDYzVxz/rR+hJh7ljnVdBQZa9wi57HmKeO9Hfk4Bvz92N257yBDshSLJ9TAzQB761GgsT5G
ad9b3dsVi6Shx/TBK0gpRz4Uvxkb61VBuTg6GuSIYprWpQS7SyoKTgSvsTGxLAJm352XObcQQCZL
NY5mjS3ExRHqWTiP/yOiZZ41h3YurpniqvsyLs99twANgcR5G/BuAD+JLYZoIvnIg/ALseWklfnW
JIhQ8lM7MzsNyZvNJ9hxtCAsE4iYaGCc/xD1XrGTxV6KTMjSaDw7kgBjgSs3/RDiLUclrvV73BkY
RFu/NO4mojAw5JygS1fDzWLiWrUWpYMxIwuB83RyWFS+ZdGPhE5OZxprP1KWbGI1tvQ5xYTNNSw+
B/urJCwRFdkFD8dWi7LXkS+1N+wdDkQKdseaHnX9oGgKfTrDGsQYyPJUDzqajdDDkUcxXrPyYl0O
Jk+houTi4HXv0/oFp+XEnUa8Y7J83tGfhWv/84q+XGXOdvnfNHbrA7KiLG+ygPYtWr9T63M8yovj
taD2Z2s7GRjFjf9alTegoJcZ9uTQ/3lTwaq1ZvuBTM8Kx8Bnm7rqTS7tvFJf5pBHabzYGKIqoMuq
Gf1O07/agKm2kPm/BIJWSltZFZXbsv9I+xOZdWISKLtE5lcer2+BKKsrX0UZfli68CVkMJbVSGVv
GvI0dgqSyAfcEUNP4/hIAzptJbGLi6SAM4V8kxXuOgN2iLWcB+mSTDLXimVspcNuwt1AhtO7Q4VX
PHb3XK8v4xS9TW6y9VwslWV6kRXHQwUpEkUS/ibYy5RDTvNusq6kkb6A7AYYdVNrhGIgPDmQ7LKC
jU39r6tHmsl3ut6/TTHXeOpPEHOkZh9YKQXWpL+xjks5zbI+Yc8TQfDAlOlPhE9t+KdlpK7LenzE
evauWRFBIc596C3YcTXu3QrpPnyZ1JuBFS43dhRFtduqpiNwWURLni/ecCNAuzLlZ8MmI47jdWVc
J6PmABgeDXPaMoDwRBNogJCloksI4cvlAKA97dZdNjqHTK+2zW0qbuj2L0Z1yRR8C+wrCeJ4/cPQ
uYjxZuqg241PawC7VHy49S130k3nNL5Q6q1az9vOvg8AlVSmEYffT6GjwqoGkghnw3ZfMlYaHCKo
6sgJ7VJZQ+iq7BB06xn7aLnXsqXqGCWzJhn9bQ3NqutZCDvqK/1YWx2VsD30mrdRtA+1AKpF44Qz
+HLQL1lRrXtNkM+DBI7JMUmfrD42yQCtGtuEnauruf23rApsFO6IpLIq+ycDMJtIvg6KHhprZ+OB
LheaC7EMEZ6H8p5Q+dJxIOEPPYYOM61C5qsojnhOYv1To/0uY5PhbkrtziFuIDJEjHodVzhv4vZW
GRwe8/Ccm5EJXdc2HkUIS6bOmktVuK4PJZBfC2N8xTXS0aCylzTa+5ksSC3VHmH/rp9uCGAEX4n/
7bNMnFIb+6eZeckexO527n/y0NetrzD6nnOgkIgEM9gx09vDaEJWwZBQbVVVW1WagOrJJFFju12j
ePPrQqraxrN6YmJio2AR6pGa+ZWMI/stNYPR4LWQjZmxKVHn4d5SAmzG7k3xImR2egUNu6SSJqQI
VxAhU7hgbLX758zpdUBAJ53KcXyOS7+q3fQAc9bvsNTEJXGVpxj7v0zM+7H5NggsQfGGVFj/dmQp
3ZBrBXhHxItJfxaNdkzg2K66VHd9MYQBuD+dlwwvCAP0eaVNQTpm30rFStawEAcJOcQp8a+hBmPb
byF5rdKMhJ+t7Ae9M4EGA1yiY4TM7jpJX4yYWk4t88PiKd7d2bo3E6TPDvoo9BsWfuD7c0J5ps3p
TWFZsVKXAhF+Dkem3NlKz1tHyWyQcXSojjBubPP2AxWg9BjuaG4iI0XsenTeR4eIKPsedsb6WcmP
DWPvoMY7jrA/VUMQ0JtWTqZxKY3HPqTtIJ4OHW50uxp+JELxmMrj5OYvshn/6w8sYt+qJnuzAfeg
5JVgPOpgxBbAZJDHP9CZEBcSa8syhqMmeJqocSBvdM8R4oRVRjt8GKjIRAy0EcRtD4aaJAQT5rIf
8mAdgdaTIxPeyPILk6jjUn+n+3yt4FzxwlTvnRQ+tev7iiDEqIsbc/lF4/BgVT8mEFk5Od91xf02
5iafIvgKj07qdV58tnmKaQykJmQNGaU3uN1BXk8Wnecdh0Sv2MdGi7eVRgSLS4sb3ZxkoKbGn5p/
l0n5rc/2j7qcRwcHMYkKRHc0qQi0ZBCH6sdoYgFx7NrPIwBtrnKyFnirFx6dmDsCkuWJsmrtjH2C
vXc7gPgS5tJ9+VrX2rmOu5YWX/wYJd2t2eRtif7LxAGaryl8lZ26rhPtPW8aeRRxbK9rwJcZ+ieJ
Nqruo0CVhc5jLfuwKPQrbP2aC6G9FRXqT/zQPcU+9IJ5Ue9YIsUzSzpSPXz3HMQUOM5UQksOAz2+
ix7XlEA5CLyGGsuSd9lQ3GW3z/U9GuT6/z7cmYAdvjbvNqIAKtn8SFWaBRxb3k3FeDNCPT7UQ9Ke
iqI6CwM8UlqH0BJCbpMmtVJSnma5iqF1RIafJTxVxSlHv5FmdrUTHELDtB80h80/bnvM6mqOJYy/
ux7eLZj0rpltwyS9GdOPQQJQmkowQhsyeFTAxGXyBy4thL4aR5tk2If8SJK72pwFceJIWdvQ4uh/
7GxWa96anc5E2bFtBnr7DlVJggUhI4bnLd262Iyi7jz1n2nXBBEDmCABplusmSme6LVPd+xxczFB
fE2Mho1pD6tUH++GutA/QYxja5PCWXfuuB2QfjlEQnCt/SSv7FOXp2wloglyuu6xoFeh+9F5C3js
t2MjIRpSKNhBxKGuOmC8KSOhlN+K7ryJUAXtSPflxNyqtFF1GFmDb8wpuhRk2uxiPETE3z1i92LO
zpTYwnGAFXwop+xXw5C5IbPAtWInl6KWn/j+7fVQWBeb++3QOAoJvdoaN/no+XkHA1CkF0DKL1Nj
3T0pHlEIU2WCcYMDqChnFt9tctTD2t526VfplgfUz0+dSZswvG3KrUlTk8m1BUJPwj2X9vyoAFPG
lEbF4kXvnB0GrPNy+AwvWflTytMIkpFMHqYBtDTePR+UAe0KmganxA1M6t+Hsb2X7Ml4mc+a82q2
z1RreZcmlJgtgRZvFyaPZjHGFf9U0p5ZNG80W/EzW1/nGYdXbfJLtLtemTdzj3HRnLcTAUC7flWV
5gyFczHVPyveqlOSnzPUsnU1MHqVv2MiYfFJjO8vAM9h7V2TAgNHijbf/VQsEpgygjkswaKx7ASt
3Q0fLZeciO628kLMa6tabaBCLosoS/DmmPcquf+eRd6TZN0mqQGGopDric1OsNkmJH/r4W2e843a
bhty9Q32z7Lb6tUrTyo6kshH4V1TYdcyhw5Rt6UEYeuARmGDiBsu3k0MFQ3RIEZ8fsaSuGbkTzjU
wxOuCkSUcfDbWfHtGRmi2UFp3QxcJCw/Yc3tOs5eTjBmDVbLDaWiNS5AHFRDwoaDEb1xnlF9qlks
LcMXvuUCvnWhZvvUIZXtDes4bV6qXlwj+4zSz/5BnlyIzLifN/FsbyPWlZXY96bz2sM1wpW5sVnX
hkhveUyxVa9s2/ozoVWCrS4+sv9yAKXTwi4ulmyeSu9Hns0HNmcbkWVnNkU2W2qG09zCniPM/4Qy
HuR4ZT5GpSpOZkR9QhZ7fgpc351V4GghR0v+yqq6C28MuqG6lKmGMzgFM8KTcaZSsUtNPBtEk6jN
w9pGaV8SN9eUAvo5+U14d1ZG7csar4N3JvoX4blcmda5tafNgj3VbAFv01vDe+DRYdB1PGwWWTor
jzHctqwHD1W0Ozm057p5h755bXt8tXG9CJ0xvegZ/S3NzksJsg9WMvl61B3TDiN5BZVWNRrtpJT4
d3lx/gnyR2aVXgQ0i9BQTpw0fMfzro63kQITgh4dmFRhoK8pSPsWofP0WKStLIbjuNH4Nb9zHdOR
4ZYvmcew6uIkqUFHSs338FimELm6KPKr4gXle8fN5WrE7AmlGMXwL2nwVy9Qp9BJSRPCCOYUzRxQ
pKzriBdJmRJXdJv/TD3+rbL5Tj0izee0MoJtYOOxs1L3X1zJU8oiN4iV+C00DZpim4+5Vq59CCVF
K/fYFUC7IBgoqXUYRtnsTFnf4l49VTErdi79qIcGaZP8lnhvNlHytHsObZFD3YicXDLe2gFOHlRF
FattYpLz7nXQc5VH4+/MyjNUA9fLXqMGb6SXv3v9lyc+HFKjGl6TzEP8G8DbK8GERbF2ea/LtRWx
xMmajyx1NjXrST1+k1PsYwA+40FbrGSO8tKxd9jRalBthIrPdOo0fNjtOUdpDmVzzCP5oB8G+1tT
Nn5b/xpdlx/kwNg4xatUUkS5CNRpCiDeBHgdJbAFXCu9ZbP7F7dv1gw2aVyI4fRAK853pZ7qEtck
GPhk+sPUzxVvLmc3xW8cAOiG/qZLRGi3+tII6mRmvVvgMeB22MT9jo7xFHm2tWbBxmFIg9L7b0hi
had+y4CpXZzIQY4N2jBjVUcrVo9dlkXfGXEdBp7wdlpGiZE2brXBec206Gfqj1kaqjs8Yoc6JgWY
cqoUo9jSbSym5MoeiIUwXkd3iE5zODm7xIOaombTivEpOioaV2qbHeZI42gPN7wch53bm6S1wmcD
A97P+MlmwfFMjZWzgammU+x8W/KIYK2pP3jefkQjUHY3pD1kGJSXquVUZuHCaltzzUiEUhIfh7Kl
VWGmfHwAqhlZ2SqtqjNHjD01Yveayrmca3AlZb4DvvipGCbHZu1XtLzwQ/D5cdJ8qIt+Qj2FYWkg
0uU1yYx5M15IOlHNrr+O3bSL1Wlr1BX4ZxwBs47HKTlie17VneE7eGzwS30WU/0+1IKGiE71FWfy
rbF6dHOxNwyuMUP7bdp267TGk/8w+XRFoFG6yLKROLx9kGx2KE3C3FLaJd5Lp/7Rh14cscTeWwiU
bsV4E8Z7V02+Zs8FXZ1a1C9zcc9/rk0Zqqs0VzI9V40yjxWRmxe+1q2dqn4y96cZA2iQscEARxTx
R1texwY7pWEs1Sub86NmFWsr9U5NXH32MfSOwqqOSCaPKBaIo861zTWCKPa1qigPwWNcmov8CluT
sgzPqzOG5f2gYOkYAYfNA9Gbwbwn2Q9+ANKjI7JllP2tKBbZFibez7Lz0YQCpuwLtmCcWtI4Ri5P
V8vqBfZw5Wj3xi3PF6IO6fPkL6uaTcmqoFHfJmzSPXgBR+fr58Co0ito2hu62V5LtbnP1XAZWTGb
HJxbL7zbNZ32NiMe56OoC1oTqH8y7lIvJ7pKYrgO78ZSDV7NB6X5wSTV9w8PVtxsD0GjQ4RUGRsz
69vNYxwWmAandm3MfIDWu4EClCMIw3Rmty9XFYU2HeUlYm3YNMrE0coxkmOpxAdpckPyRw54KCSj
ZfjsI/XiRcNW8vrI9JO7wK7XGVX2dWJR1KCeK2PcM8+8GJNxak2u10ZtAxoiM96EWQpvM6+2bshf
6iTXSEcSLJst5ZGbZjCo4nKxFJj3GCd5PKr7JH6mOOLWPA1a55AwiVQqjgQCT2Hxr26ty4waNC1j
pG3eAeZSEDqX+2R6E4m5hwfhbKfC2pnazxySTJkGtDjLlYe04GkVB1Fkwik0LCr34kcv5GIrZUVJ
CvEhMJ2vAIjdFOr5/PSmutlnylzQx+WrPrQfWpecNGoDgqqbxY0GSVjZ4X1i3RKpM4Qq7xFRv0RY
lvkOy2xsqpvoNRwxKKWsXsypeZtY+W6ovW1D5dh0v2pLp2D/geEo8NgcaODyytAN7HFYdwXvJ5tq
6URuu4ZUE+7feW6/nZy+IJyNB+5qRJ6k2nGWPtppv3DuQJzA1ShQ9JxIP0ymFR5D2hRXdtV+eGSd
E2yGMre2aArttuX/0tN1H7cGPQbd+CE699C14XIxFtjJR+Y2zfUgC9ohIm1+UMbnvEim8tcj4EKL
HSGG9BQKrH9Vdsxz614TG+6luMdvcZ8cvfC9GkvOZyRcIsJWo1YsR99hyZfrv62HfYFo1r4B2bgq
Bm/TaTFJKP470zXpqtmCFBhySXlHYsZcz6BvqnE6M2bWGKsxo7H3c4KiUxQ/ctwn10gWvpga00GF
ZwvWE1WCCk05jo401ToIknASW03bFkmxBCgSdLk52oBeeHXiRQsDqen2fwPcKTOEwjVZ3kGmPRdw
Zxy6mfyzG/3mVQq1A6yWwxuv1W2q7LCf4J9lcsT5N/csUsaNJ+KzV7JQci0T8ZaHu+uc+EzYb4Sv
9JRaa4O2URMHT5bFH5qOQ3G2l2p1FpcrQevlWGWclrNuHwv7wkyHp8xeY7ddFxpMxjxZxBAuQ6VY
GxEOJd2kgkuLxo1T1b5ONGVjGJz2WP763dwerNYe725VP51kfGYu9ohkpoylpbwkxw0fSsG5rZrr
TWjOjxBjpWNTDTJiAbQN64fnx7OHW2tVX6PtbnoQYmYugySlrjce1hU6UUk8kGoG8YMNXsWPBqZG
oc3d4SCcVrxkJJtoN/5rcAKybfssyvJqAZBxwwh7dsxtMjGMe9eCVbM+VAhlzCmVqZ8M27uHpNOd
fDtGr/Ehz7ODJ7yzNAk4MU6GenubLNQzw1ohwzwrW6dZ4EGNxmvYIvbDUtRKRv0+pAuoCqgIBsRO
mVydPKvh2ThQqcd9BEtlsKLAK9I3VwHFpKvuzlTkqRHatRu1a8asIenVZvVbB/Sor5YYunmO6Zu1
2v9SEuqJaLaj/l+WHyYc3Da1W6B41s3wVLAJNKydBgHyAagvx/Sak70t1HWiJIhCyFPFnGwS8G1U
qjV4c41HajTPTM8/w9w76exm1FI/ZyY27q5mTRHX2cZNuwtNPISQwrdI3O3B2TtZ5vPC3MOh/Sup
n8gdzTe6pRUge+X0jyEnfQyK7KBNiRF8ESkJdi7bvG7wOqlnTdrQeHdlD+3bPdTp+N/KvRIYxQc2
2e8K8tDQQImPsTZkvXVSnGZALSuvUjV2Ieew0iofqlkdJpnsYHu82hqQ8xSnZmxEJCTqGUO3Tdyf
7tauLqPFSZP7ggCdqRlHiBlUGWg/rmHgehaYieK2DFot8a0892fLPGlueoxySj61/C2iN5L0bXZh
v/+OZnqypfWdy3bxwG/aVr3DXNsMMRIqJ24eODsNtOC6tCVmFQEyDsWHdyrdSXHAUfcckc1vdBxl
hvMbaxwvxyJ7VcNwK3RqpFu5s5h1pPLtJFxNPJi44K+DIw+djcQ7sKrg1tCKN1RGLnzxSOqIsT+M
NwbHiYiT2Wj1gUaVuxg+RTz90OOmzxpPuTr+RbjZS0OcGf//NSFngCTOLUgRiLJt+KCw6tbX7Vqp
5L8eoLhhGWA2WXU7tC/oymNktOhSZatSZgVm46jTWpVrn0ZEYKh2k32qFQe6+JjO4WiEtJJi0qx/
cAR/Y9QAZ8VyzyIOoCQcdpXeuKOc6E11iBLxJcUwr7qsfh0zXmb5UqkzFP9FXQZ/TPxnuuU/d2w+
zZDYopQOEQwe5TK6pANrEHmP45m9EguuhNhhHqHeE/fQySQt0nmu7UB6UWxc0m6gwN8f8M/yPSH3
5oXFIQCG8pBSYkeewE8LDV5UgsFBcte4nnZpo+HfFNo/Bqsk2S9G6lJ9VfBfNC3CSxaeTEf/CE2o
anEyfSZZeZpYAA40jRTE4wgM88HjY4fDORsQCXndEPJeD7xhUoQ3EGej956X44GMHxldDr9i5gib
qcdQt3C7aQ7JMT2+OYuBF+9lw2dsGLhPsLVEkcN9teCgo21JhHF6CCa+uNyHPe+e6E932A6XUGrg
WyffMxKoVBjR8eRBuc2FCkQOAqDeGH+OjaxuUSLl26+eVqn+YDRw9XnEMsQ2MvPx/Z/QBd6QBdew
XpHgI6Jj+rp3kQehTQ2q/K4NfG/eLgferQixUxFNykoBJ+rC6kq3tZg2rI/umZM/8W+8ZqUaFBMx
s6HAt14EJbu2xmw5SjuuX5X1vaGbSVOm9wwgcdWuO1mf0zHdJ84v6coDCKh7ZcZioy8rpZK3daS8
4oDZzSURMgDp8WayamzyDWxP/bOOuaZQGHbWZGywEGYrLbeOtbOzyuqX1MqF3BpuFVF9c656LT1K
3tpoGaotuW688LcBxJFW4W3u/iT2An8oPI3BGuXKq7kzSXZ5hfeUSX+eFqhsT+07qWf8sUn4h5d4
rXXzp5OF33DMA6ti9YNr/EY2uSHrHZLzMQ0sXIZxJtR0Sqh/cZAtyGlinLVpk3OKt4JpuPaW2jQP
Vqhbv0k7RcFL17r7rNRPiNzLJoybk0s5csoFqPWh2xZedVa3YNdAA463eLCuBOQPmYcNhk7kpmPR
ZqJY0G1Ox/L0DLtN3uuskQm9zGb5HC1sdVKH7hwlFhbcmvjOHLKYGt2HzuRDTt35qFlciJxb0Qbs
wdP0r51+Cy/Hpl+/eHW152X1radOEGeCIbS8uEkB+xpNO8cEWUU7RrdGUzCrdU8SZvfKQa8x6OF0
pfuMjGeopFdvdnLKGAFksyW0yh969Dj8EQenea1kIeug5TBJD8EI91sMr6YW+71L913O21EM1GHV
647VXqGHj4SzBtHiVzdtz0TaiahIbgMDL1ajBFGrAIGBSmZr6mk2oksj8DoqFIoahK2NW6IzmpkV
inC4SonERib2fPK1u1zJDoWdAi2S2ZeqfCVI17WVbxPjm93ecRwG30X3wHx0EB4p1MjkA29udoPt
yXCuyxhmqqsap7jnzO8Iy02DwE2LTRfzKU45AEkc1qqL+GupG8GTLXGKC32FIxhX+ZMoMQVpDrsU
+Uj4ZqUar+3KfnVcfkIynXL9rZ5fyUOsVdaIjYUNgjLVSOcfbZl/7C9XfOduQJSW6OHSPtVPbDcE
hmw9iBtzrSag8VybYFyLtVyobL4TVts8leouXUOlelWMj8rQHyVPNkwxfk3+RcBvJ+iU7uN5kUcx
6OVdMAn3Ez5MEBXdnXR4UMa5H6ZK5EOd9hNB5Ke9iEKgyKQsJtn7zJ6JMj1VN7WrNgN57hjlOeyY
RCuZrS1XgJF/iAEEs87ZvpweRDt/Wsp8Boy76ZhcZ629ldGBdy5Kff6iovbYZo9DYdxElov9x0NF
xxenwafw4n1NIJFCY9+aJdeSg3e+W6lBRt2YRXiE1R9ST3im24K9Vk4mmoy2KSEPefdeu8n5xbT0
3dDRtoOPSjl33p/IlXUzeoxnTeAsiAKaqkzMFUaDwVcQWJ5cFqPN1tZqAsXOd6MbvDBuSdU8LUP9
6GYUYjvstnX1GYtwNS3mVLPq0D+HEwSBA/NJ5ovU2aWjeBjI2J3d3+l608oXi64HizJMV3X8ZrGI
x0TqdTyUOt+zOwdd3l1G+ieldVGoQARA8suaOchbJHZGchPjiJmLQ1L3L8D3N9UM4aKC49D817ao
ximLjLyaTqlRBeayQxXRozDx1Q/kuTmUGyNUPw15bT2pzlKZ9F2qNqBpvM+OemJCeE0IRa7QML9d
BmiNRadMPmboOh2IQb8bI28xEn9jgNQ4qa2Htr9gy43XIrVRTMlZTIpfx0WQMltpKkuIqd8U4FeX
ZJmU8WlSbXVrWjEHPTNBMovuc+ecxQgfZ1I+NSpaqNA5hqH2UDiCetElmXNa8EjjTb9dY378j7nz
aJIdOa/2X1FwzWTAJoAFtShvu6rad28QbeE9Eu7X6wElRZDziVRo9wUnyBjOnXu7q4HM15zznMa2
TwMKOVKHWaCTvVUZHPtpDUaDnQjuvi3Xzk65COOlf8zlISifSq4K5dfsJfJV4bDkNsxjB0i5bQQm
RmtXjwgox957MkmTzFB4jZQaYWGusXvspNhEGnIQf4w3AUIVIzvVSfVbWeLFM9nCzGm7QX+Q1rRT
tF5JkIWLiHJnrOszh/WydRnZJ367IsT7qfXDdysbryXzC8FLExrZhSipbdGIfeKV7M+6fegDK+VJ
WpR9ysrBlzeDYSbJJuQ6FwyqqgmwaCQE8UNu6jPEQCMzkNMTGMZuwLFCr4uLXR8I1XFvaSRvfXfL
dcweSeMxIE1PNQej2WCRh+06IIe1eh7DfLyGIv3ATfk6jQRKzwumhFnRmE88UdJ6lyrDzrzNinEx
EKZNsR2zkR3hCrPAyM+NECcXgKJuvtXBq0deQBFnH54xUyAU+VzlKgIDXjGi5oyaPnOpX8DybQa4
xiwPCv0EkGlDhoSVQkqLpPtda3hicbSFi9zVb1EzIaQn/2is1Q4K/sZw0nDpxDrOgsq74xGBel00
7OjNd1MQK+uXqAjicOdrHeuixGZRbEfrhLV68EDXsKlT6tzCv2qd2IW0rkmgUzDq7kMaZlsRA9fp
XK71GRciAJDWDbOkl2yIb62PYx61EeaGEne60Xwx85wW44zLYfM7H8CZlZ1dsVUMgEVoncuhPWA/
OaAv3bnIB8JU8QhXV59MOcQfeM5XmHYoKt3FSHHlEoOlMLBZK9ar7Rx8rv3qI6p+PzrVrcXL4NH3
BztNf3EtchYRLmXxllEuyiLEUenSD9nGJ7MgM7gOjNkrpAOL2jOf40quqMDs+jnkt56KU5x+Zf6T
E+9Yb/xElEx5Ujxo1L1RNO2DLN/GQ3bRpitU70PSzaQ/GMFWv+xV+xqQII7D0xhRxOS5DZZEoyaZ
BYa59gwS5Arg7i6BHTtY5ZMLI7biEhTg9URgvAdjveadPymzXMvoLWgOAz5PnysuxzmMDSeMbQDp
jw6lUsb8iCl+t2VNQgnYgXN0N10hlvcRfnd0bksGHGuvSw5ykMsos45twEqhaQ4jqmm3y/eRzsvE
usv3f9JMbec0ncD+1vA0ZcG9U/8OjE7tObsTM72tHxJ3upGHddXqtSGLXeD/ekpxzTrMprl7ycXp
Pvr4w/GSdc1rxcwlkAFSLawSsc7v92B1bwJOd1A3u4oTpi7eIf4C/rnXw+pJJnO9aV9EgpEv2cVN
DXIC+aOe8oZatkdz5+1N1CSLsNfu4FciZQbnq3F2WemcUjDglTZDGL5OvmKbdWpca+3kRPnUWNii
Oz5EQA5ojrx3Fhh32fCsJeeAK1nMlmDeDJk8CARCPUHNYcEEC7J5bHczmH8X94/zKRg5i2UoSFwT
8c1Jv7ngMVEM027sf7Mi3wpWvV32WxkD+oByNRTJo1lenRhH62/EvtMwB9QqxyK/b2m9Y+3TlTtQ
B8vQemjtfKt7NXlg3OLRo/RvMQJzbqelHhcrGT71FnOh8ULNDSS6rSv44dxCyGKNmvEAWkazzpJN
2hM7VIX4Xrq8+URc+BYoya+s3a0RyQfum2V7a2z251GMbz4tx5c4734NaTgLbCtqBf4kXbpMLXZm
+kXnFRBbi6eCaQS6VvZsbftudLH9BGT/DmrBtsPSdnJ6zIO90u7ITr1VqpALL6he6y4EXWdn7nNX
jd96FQzIjHGJ+REgex0vG2ibvWuT0GT7DzgyFD4MPlvQoW9TOv3EgGZC0fIbAnr2G1xKTB7DbZ0b
yDocQs9yXl7pRjqjHTvd54Yu9wMDMgYq3ZeGyXwhR63ZOcU9PKHymqWPbNthepPAQ9NdazujbDLY
Ck82h+vof/YcgFArCueL2XQxvdfdThAnmYCn2/fIrzPvyUCkSKzrIvZB4uKs1hlf+B4htdpvarzO
oQRMy2qNhilfSm9fS7BhyQbqiF1+TBz8HWsVmJY0+GwdUDU4oHSmzZzC7Ty1SDMLC2EjH3sgj4H9
ijvRjXdGDImjuhA7tgAX7Re3nqdZmGJPdsJGN7YlCwIOobQkdmtYhi0ap2KDmZdC6VbDcM0uDY19
Zf+gKbbgVGfYwmX3hFKUhMsWxISRTMsJjYT1lGPwkz4RDYCVAkgQ/bqR6M/rnxh5SDTVW8yjS9uD
Z68IAsUSi2YuK1llNTy3P6STrGaGmYR8yluubWqHGhcdXI0ye+5oA45jZD6D9xP3ZyN8aoG9l9Gh
DL/b+ioqd2W5nwNsy+4hYRqMp+TAyCj2EAHqQAFcn6/t0a+PlZ/CMCAjYbovFWEOFRDR/hj0e5fz
N6sPuFcIpTvHmGzUSErpnZquYfdT6Ufvh3i45UCAbsaWJd4X5WtW1kiwolPOJq9o4mNb33XMfnz1
kiNDA5utxST6TCCNqk3e8W4xiqRXX1TQFHztBSDewinfarycZIZm6cmj7LaiatMyt7fDbsWwZTlr
CXQ21ZJWt5D3ZcV8A+l4vdCY+RvBXerfqdJbefobyAOgMIuAN55NGR5DVyHSpmkxYjRB5bL9+NuT
wzDD73EWasVWz6ga3NlQvpMVgZnMbQhUcwgZx9DZM+psCQFR+r2034PGXfXWds4HmBLeAy4kb7rQ
SIDJK82T1LeWvCUPFm7EqkagQwECJB/AEd4EaN7uMlbxXnBLszz0MB9jvmJHDi2HHSO6Lhud30Gb
MHvz0WRYa0bc282E9sDLVkZsrBw+mqR4lbOB13/0Boa/DNIC6tG4eIGrjvz8PTVxN1Am1uEtdE65
1pychh6u4qwUy7B7a/mULS4pg0Oq5H97vHrKuQWkbIwFpC9nobRm7yImyssXZH7MXNz2rkNBntkf
KAV8jRuCtJukhyQW4fLF4JHAgOirrcFEn7CISJJiwRtn7ZqShRMaGJpE0GtY7Mhyo8jpn3zABDUc
taz8zgu1T7EZ9PZ7HR3Qvex6O94FU7OYwJkPCEfRw0BACSCUENbF9nN+YIgskIyKi51ixYStdhnZ
Hw6fWmnEq3L80Gq+qek+r60FOIO6UTtlPXXcyUPMM9P9ItNEaYIElyUTe6Cc4ypmRSo7tNZsKg3W
qKZKwLGAQISmHLQHpwO5yB5/GhBWRejLx7Vr015zkkS8wxV2hpQF80iVhqnIYCgdhrgjULd5xWMR
5o+1Pj/X2ErtnCJET7RllyP/Y1vDe63xJSTiMQ9BCvVBwoLdDRleGeqzFRIgyDhde0JEVLGamF+W
LHdKVSyE8WDD82IdsaG8i+q155f4UCqf+B38SstMmSROxFh18qReFV49TyIZuPohEgMrHNQmbmfW
xpiZ2ypOsETxjbIlWIl03+eR2FZBcLUiQjB6zVsNjHxCyOVr9Nj9i8OqGnnNV5GW1O2iKldFYkfk
9GrP/oNfmorVRqw9B0mD6i9OHxVt1tF2ugcTNXIPcnCGqcSSyaVkw4tqFnGATb6p278kdogiWOfe
ixkcMXRGz91NArDfSY8vOXG1hu1sTX6wih0cPR+jonI5usMaatV+YmHFYYIUsjuG6a3sXhVGRt+4
M4tvnHGL4Kz8Z5ToBy1M4KA0e58pjok2jKtu7VpMYXVsg5qdvZg6ZJDMCZPT3/7LZNGbDJ1+tGjg
dLbkHvkKO62wfpOC1JBcohAOtDqEbKh/krXUbeyKFVIAajaxe+9egzUOM7r+9mj5FmpOhtGN7jaX
Z6wHtnHQaUuzhZwB8XpRGR6C16SINmYVXh0zoSqP3xKJzqK0MDpivsPBrAhNt111zjwmSE4trPcY
elUdUfE4q+RvQfHFVD7Uuc+Sh5vDwffUOozOriNQc6mB6S5bppvOiFtAAyvlzNaEauSwaDI48IUN
2LDD7jjlL+Hkv/bteCoy47vn8X0WeDehyAXbUabRUZTlNU4a68Wp+mxtieQ0h4wFhFHyPMUIfPD8
gyWckZZw3ZE6H5TCFqTh3GpWDVIt3mHPHI+JpTN440QuwnM7VQ/Afq8Vdblt8bNTJ10D0oaSVAvd
V+A3OjYdfTmJTC2JCXr4ZbV1p033dZ6cSSx3YTs2n6N/lNXw3o6Enaf+LTTVObf5WVYpy0aHbaHr
/aDcaQl2Be+TmKfKDOWMObmktvWMYfRW0dhZHA19AaNSP3dUDC3flM38vEEJMKDAxkuiQX4Ltf5t
6JpPw46RyrbL0dCWFlYPjNHIFdjE8LAGWX80OvshD8nqzT8aRJVVxf/dcfEzKWzET22pW0ePPeAV
b3G859wY3NNMjX+y+EMU96N2H7V3fh1tUk1ykQV7vXzMnU+FwrByi32qkQeQ7/E5mMFDhakBx9/K
DmPwgsayyciOZTeBjroMEGIVLImQbZar0oxJN7J3lZ3cyHuenVMQL55SZoseWTylxn4qRJLYIjDa
UuMVHPKz6N3NX/uG6X+rnk3xM1gvU8AXBQBJaq+EvS/j3KK5+eYtPxShiVwt3xJqXGLm0bc1bhK7
jp6ysd6QWE9u1HeeVGvyA5h8wSWf634A5kGziUN7X3HbEdR9Z4JMgK9vbqzU/oije1OnB+V+DFBA
GiUKhoTxuEqm3cC12o+YakdARBBKqrE9pMRo1Hyy0+BsVco2bdLst8gZ7vOh3IHbj6j0/K+izQ+J
6h5jx15U9ZmF5qpDu1S68XNhHPWKKSh9Agmpq4GdY4WYr3ob/be6yN86QuUckT3UPqQalyUf5h6m
RKv8luGWT81g6SUkkTMILS1539GOszOFQXubGmhxSVsdfAyotf4cxfVrZMPnkiQGc3g7YDGqTy8j
D8jIL1UhD3BslgW5DwEFq2DsZUa4iF3FRKGjaHBQMAd4hREh9A5D924TRPtQdJc4gYM3EthJc2FY
dzXDLIu1vIXDk/g32XB06f06T3DVqlUdiGefzQehDbsZlx4CoPKks3LQUyjBaIF2T2N6h1I6hbFD
SNM5sm523mwnnZ2TWqX8JcILecmwdTcqFzwq4G4bPH1NS0Glv3U45oqmx9uxtVuGTSA1G+52w+7e
O2tcxlv4FFzbHfETDgRf+hKDcEQT+W4ureeEH0BOG2vXMzCJla8gP2cakfZ220SLzyZNOG2SCOQq
y+p1VzfPlPieCPlIjpnR8Fi1h3n/HncsIQ3Gz11HpZD6uBMAqAt8MNP3OP6wzTwkmo/y46zpRAf8
/oaxyb/MTdA8wSBYhxkL9sI8ZUhJS+sYCgOaLg8bMhKQ6Osw+LZVvx5zJmNQqcb4ifN/0bjBGaX4
Wxs/9CklCDpGvB9Xn55FGsNVMR2wEnmD97oW5JiQkII5nXp9LFi6osiouR0VwexkH0AIS95m2ZPS
9L10/PUgypMf59fZPpn4txLCY8FZ1tf6Hgntyp1APWkfOdl5lEGoD8X0GHUcB1N/AM33qlMKxQLN
hMk6U3M2lZFtc09gKW/uBwhz3CnV4C0YNzEmaVhwmSEzO+04q6S18HOAIiA7epuwurlgMroRWI95
KzAG4FHYbwEQrrxBfYV5/TCXVjqCk2Xoq32F/8YTCnV4GSxQ3a8MQx4GzP85KADCvQzkum3g7jlc
eG4AJgrSLynjV0F3hKFzbniHc1iETngsbMRBkFEK19pnZILY6JnpMWtV/woEg3HbHBNDf2joBUb/
HOQXF5LroKUf5ZRvrO8hvFhNu3cHdZfnsA6xJ2Ek7Xnj4Gqws0EXZox7zRb3Vjcc2bOdGswVKTkK
PsYU049bKu9in/c7Lq2Lo1uXVqOhVQBIhweTOPll0rk/IU1spF6kXXNWJhvYUE/4KHYRQom22QwM
Rm2aSOl9C6uE98TmUtwz08vJiskNwkz6cdd/FaazdTAAYcPdS8PjoyZ4tpFgIp36TZG60U5sa54H
befRk2RWdQz1AhqHuYnqWzy4L/FYnCvTW1jzzwcusuUebPfZp6wc9OnizE6ZeafD6+Ey32Jrkov2
QjbyKnVfw2JrTT/pmG06thWSBMY6zn5ilT+aPPwCdwMvHqX6XtOgpKCNDkHckL20HbUJDbU66C0C
rVZ8wVS9AlRqRfggEgxhVn/QFRoaMJh6F+06C1Ftl961qdzpLKMDZKsYQM4Fc0pClBYpW++Yz6fa
mKF4DHsARHa37SwDOxiWICtFlh8u9fyaKWaGTbqZM31dCR/hoHMJmD9BP+MlFiatuRQ+uTdPeAhd
09klJYQiPCqOHz56vbdtuuquK7/cmklWyKtPe1DB2+mSvcH8K6CiNdv7tqwuwJvpRtVaNjBRdJ1w
6fGS6fFrN11qBvWF8VOrpySU8GqSWYfAmbo1wvLQkonWhCUahQGBLPc1el6N6K+cviQpg+8gp7Km
+PGy6SWY7pxM+7HrDeDrbRpNqMOe7c4CWI5i+ROBBgAh/zqlCtyz/x1DPynqtzz7jNi+YU8O0SN2
UX4J4ZMemdDv2iBbxhW6+w2NVI4HOiqfe/0GXArAKusa1EdG8OaMc8MVrOWnSNqtAvqjoSsLUrUl
hZZm/J2S772iRsf4iMEHejjex5xRZ8Y8lDk2Oz+uoruCvKdejAuUe5nVMtx+TyzYetm7UeArjZ0X
zYGkOb7W/k+T66uWxtlvd17zmZTDVhAzO2raPVWqzqIJDvfekS8ItcgGZM3voSGm7C2SU1HfJie9
F/Khd8WHkNd0UGsW94tAIYxxfpPcPkGqWeCuJH3jI0cmS+7XWisFMGHA2qJfjBxS/vRrcM0P6d4e
0O4A7aHc3lbW7xgKXKdiL7HRZcaTWTwCrITiJ1DC+uAZWdaCdoRJhLyw2Hf0oXDXUJ/Hm3k93+EE
8aq72eYmdX1tcpiFaJfTLN+4Izy6Jv4ICQVUhF5mQby0HYRFLCBEufF7Vgoj9jr50OTcbu7VTO3b
7FvKKySp7NwHkBBa0RANXO3AwByGH78EVKkAbxB4tgqwJCi7XmnI6BYsI+HOWBukXPsk0Bj19V8R
oAx6PbzItZegLARRDlFwF3dnzdrXTyxaBAVouutufKX+pB2HuwFXsBNfo/SGEBz5qahsxjHPfniJ
O0B43xoTt2DDzLb3HsPuMk3bPjlFIX63lfPuFTOM661AmKdq9p4GMdA1J90BeuHe5KSRv8bgbSz2
6xYE/4Ybyx1Pna6WEsRy1/BsXcJoXtZ7DzJnIDUkJ7aXYx0fK4u8arc5ug3zJPsbOQAPD/p7j/JA
mIuuZijZyBvvFPVxx3sVbkkXYEDTXKzuNxcaqo2zxZ0GE4vew3wK9ZB4wvpCpEIbNEeHC70asMr2
S0Nc2rDcDK24c49x+ySBeCTGU8Bcc8ycPVp9JzsAXCT+Tmd1REoZsz1Wou5dy58+1MOXZmZia4dG
cymG9yyAcyaG4A6ZRL4SoMqkqr1F28fHbqyNQxSqmJ8PXUqOHA96F1W7gyBhTO21hoKlG8f2OeAr
wVvLeB4y1KhWHaMhOEHoOJI4M3Z6nz86HtphrYpWU1LnlylotBuqupU/1bA3sNys7bj01kGiAyy0
XIuVLPORRod2leASJ6/ZKtCvLIWXr70GBXdGzqDJx85wSWpPWrnF89oCAOdEaFzHOAx6cKck+LEB
ShtHtrCiVRhUHy3KOzbv2auh+9OmsfewdaKNH5q/7IQ+lMrjcw6VmgM/OGjg0U8+JEWWdx5dI8B1
1A2HCMDXsQWfhkS8LM+hsDNyKJqUtQ5trul3wYttdbAA4RJt//a3jQNyLPJKlKHzP8UbsNPj0bwn
uyF7RNcuqewbxDNfcYEWgAzo8QL6SR6T1kITLXLeH5s5mD1HdjhtfkvoU/b4YjT3EOqlvLgJNK62
JZM7tyfEyrLQCW6cSDEeyRIcc9c+MgL+jqwRepzpvuukNFBe9e5aMzVxJPsSCGIyBcuKNAr4YnoM
C6WyP/s61Y4tq6WjV6jfHFDmplFatlJ6jHh06nF5QmvC/eUNu7qkixiNqdn1I7s8Ij3tnedkV28Y
K/5QG0apG/ibzgbJryoUKQbqRm+GAnRdWaG6rZOjbOISp0PpMHkxxSElFZZvsLvV5lBssqZbRSGA
x3CezWkuaNW0HY1DkOZyV4OjSzIhjw7ehVFBTi4c+5ghk+UxbK5VHhaYffFPUo+Cnon6C9Bh99DW
TL99bYioPQxrmxGRdwqjO7uf9GOhniNXlicQjIaKUM2YpsLfypxMz4FiO3rE3MGfkL6pqtqTtwVN
DjcQZqONlTfvXtSBV+XClTHYSCuI6qUrebA1dpHXSd344OyjVi8HEsL2Ew8whE6I+obL4BnVU5rm
9tnWfuGbcIgV5Rsy8wkFjLg2wDcpAQM2e8pwd5PDNYQ56Dxh2pnEJtH9r0Er4WC29JJktR5CK+Eo
L4v3CKnVuRb+Tp/qbB/I4qcfmcij14YY5EfHZhBk02Hyk35VrGPDWuewV9e0qozVRJps26w7cLU9
tBBxhA8zI9RYnYVdEh5Z7MG8AYNDUtOzGgvcnImiryVVaaHU6KGK2k5kje5aQcVeWMdqsmHb43pj
E2+jwsp8KoMBIQS4PnLLZ1khVIOwTvchHhlsX/0ZnzSGJ3qGal+nzMGsfB63R5gNewdjR+ppWETY
xI/FQMCjvtG00cf6cgnYVe4cA/xO5ry1M8XbnS2M1lQ92qKaUTqduR2q5sk1MbPFWXmB7sfaoBg0
OMe5dbLzpwY69r6TCDcZMG6LlPFaAX6xIo6sCKxzqrRxV9pMkMwOUiwceHITuEVJuOCsyiz2r0T4
LqeJqkgqIBEDgFNopht2b+BQx3BgaqcjA43QkhPAR6KwX79ICpodAbarfjbCRopmL8miOdSD1W0w
FHdGOotgOJK1UIUbpzfUpQub7oKs+Muq42Q/geYIcuOc1XBcsm6MsFKh8oq4stz0OvEwLNBpects
QsbbRHAFvcL9sg1O9CTU586R5Mo4I0yHkC8crYhmhCXn0yF9rFVGnF7AZhPbfBW2w8Y1evz3Tkh4
h+hfjDCWMNsTbeOpxzLSKtLQoh8rsaKthrcUVatwVo2yAbIlDCq0AgiAipzdiHHlKcF86Dn9tCKF
FLdpJO89wRLNnEcWrfccNbVcG5b6rtKOfXSnEaazQ/yaLc1Et1ca0rE8w78PqizaDKR+UDt5vL6Z
EmstFd8kNjAuMPASAquIUNYjSGlGDSCsD5FtNN1XQ7XYhYCM732JN5ZR3yI+CKBcJwbpq1qxwPFy
IIdWazxZocSV4fXDwtaGbz0yIcZFuUTNnT9NNGEpg1qoRvys8qDeiumsZ7RrfYlUD0oTLmxyf0zl
YcMvoZP+jWmfq+pYhsOH2zgppnHak9pEvprN5tCp6L97FRRnds3FOdZ/h2BwD74+yG05OVd9SJKD
I0HZChWfRF0xB9KJEAMeTtQsLN+OBRyVMS5uNfZ7aJDHkaHXifRJ6aMO8RvtIWT0vffaZFmXGNxL
QD0L6xPzkruYn/HK778ToX+JQj+YAXhht5HlfmJHnaAVChL7AemHncAnDx3MQFKM94jKrJtXvZMH
u2OOZ2H+hPkWEE+9UKEuF7FRr3Fi9VAfa39dzeb1YOBqUtlWN1sJ7E478DPT1p6WpyuXOXtbFXd+
SVBpx+WyJpGNeQK9S5gpYq7gMUc9smCoZxaNQN0dQgn7IkO05sSTtwlSDza8JXCUA44xk6QgJ2Fo
llHSL0JZHOaH/G6ywXYJBluo0hrcf/eVMIOdQNHmlMD9i4TDNxUn1KBvrlMyWk695RSU6ZlRZLc0
vQsRrumRQEEWkmNVYVgg3aPWYCWIFzlYhywvXOxWDndBQDpsj3t5FGrtjb0Pci4r6WprIhwzBWXT
MWjDC7RNnqO1e+JSm0P73paOdbYKcmoaFGu+U95VrhHjVqYw434qViygMubxQbBORSkOmR+92XqH
0zfl5IzEbBcrDPh4rHLqoX0P2/Y3tR0q6NwCCJw3O22kshA4kNYg1xMDHFnjNYcsQKWtBw3xt/T7
Vh6GG82UP2XgvMSEr/KPwyVnvrv1NVRvaabj4mQ9i4v0La3d/ji17j0CPBv7GrxR6Xog1m3eJdVJ
fIgoAL2K/79lfTm6JZcnTkbLt+WiSgZwFdA48Knglnfdhv4vrL4ZKN2SdAYoDYG9UxnWtUSUFswF
p2SmiMM1hED6NcLemj01dYZEkvS+a6fKdhsmxmNTJvY5J1IBxA1CWHjZGiMhdoxXdPln0Nbmkx+w
ee1tAMiqsT5hUun7osFdPkyBd55mGXZP82B3xi4tffNoo9KJ+TNOJcqTpcWvJ65lbHcj9yay5OwZ
KGG2qWD+4kgLLloF+XFKJn40JTxdo/nUPPEaxB1lDQRAWVQ1egjmkHU1bCoT/0bcIopkbgFkWrlA
8iOowvTMTWe392wd9jqBWFiYvEMYA+A3I2hftPugZ2kdV1VGUmUdD2JTu/YMbzNPGpoQNq3tAmoM
nbSj7/kIEZ+1rMmdKAISmclwJQcfx2vC0wPsFwOgddGZnyyiNEpm/Gy20dNLXZXWE+HILLgBrEaG
iNcj5c9ror2H9jC8MboXpAqstAL5WZ121aHNUUtYhvGMKeChoq68TEl0sOkd7gDj37H56TaUak+o
5UlyM9BhFQ1fUTk6m0miBgDMDTRPOg2vlmQH0Jw7szhNNnaKEfzq0tGkTi+amqiiBfNYfzLfYap+
DONL1w7y3MZOu6J2LyvjOx8y7TwiYtBt1pe2FpyhRzRHGyKXLivk1oUE+kFjEA3R2XFZPtqpd9Q1
8eYPqPZoMpkl6rMhwXsaFYmthdtDVxyTe8Y8DDa16uRIHy4ivDhg696hDLR9J+hb0CGrtZFyE/WJ
eRyGNrmwaV1Wwn8rIaujx1lPEpZeD51q0XkCnXOEWg4Om9d5TCtIxbs6EzHH+Oze+t7PTt54I5kw
QEcyB6M4TJoyGvI48YyVVbc4Z0XY7SM3XVkgsdB5nTALwPHRuzcM8PsxSs1N44/fuSaIZ42OHSlX
ucUip3XJwbUla/Vc/RKvgqclYsrUofPNJZKdSKH85ccHHMKoThnMVbyTfr9MzPq9dy0ajII4TyN4
N9zxibtz29CM7+TI2dUrkGhmS/ibkUeIz1v4pUaHwbVvSnGu2RrmQzLAuJb7tB45sRD1au70IPXC
u2SDsQKX6HCBj4B4W4b5AEuIfKJqCXKy6ie4Vgh8032m3FkbEb2FKjAvDgKnUoQA22p93OFdg1Bi
9s9liykzsoDL5LPO0dWHvRsD3s3drN+xk/huNQb6CETAVMe6XCWYe/SwuWcDCDQJUOSu5weNBz9r
nPbk+GpjRny5hA+cLWUoMr3tGLWvh4QmLsedyHwdW6fJwsSm5uNRJnxNM7e5ijel8YDaHQUJGthF
UiWfCMXZ0AuPiLnMu9R28kCyu7E0OWRWoUyJLqg1kIEDBEDDqdWWIO1vw64ZY4Y5/PbKO+XktpNf
l6zIR55WgyTugWnmMTDb8i1Ck5d4VU0TkBaIALyrIQRe+P0gMDm0LTiYiUymoUZRyCR2FfE+L7J8
Jlcl4S8pR7BLYkRKkwOzd8CN2/fN1kF3V5nWXTk0z1ogSPcpw5u00CYmgcXCGc1u6wz9iwtpv4UD
2wfsU2iCyLXQmwG7Vdhv0Epj783rU6PQrxiy2euT/K0huK2CCVc7g51V4HUdWZa0KsOgFoNXGWv6
GWSc8bEfW9g7YXEHFNIHsrBNRhuTC55NnO5fZHd5sAyLI8+JufmzRmYBGT9dsA71e104pxJ7Ita5
VY3BaOVMLbqY6GDVqt/0nJK7AnlZA6V9FYwIKeHNtCt0yMOSMOvdn4s0NoDqWNMKzkG0ajyKitIB
Ym2DKZfob3Gktg5q6SR6y8V96SNMKaKGAELj0fNlv/tbeOkcqxr8FNf/jKolV/XvA1v/8Lf/jjqO
v/6YzPr3/8a//9P81n/4Vf8sLXb+ar7+Owv2/4+Q1znI95+HvLL1LxCD/tu+ST/y738Ie53/xf8M
e9Wl9xfXNm0yPTTdlIBT/zvsVbftv9i6qTnScQ12RzaJrv8V9irsv2iQr4mIdXXT4hcaJAY3BUvL
v/6J4I+/mDqRVJ5HNaEhl/2/pL3yZ1BYjkGR77//+icXCwZ5MvPv41lIZaDv88+/Pu65CZq//kn/
szWEo1TFGFxj4LyY9k20vPkYzXl28GAL+/J3H9B/PUf/lqvsSj5Fy+8w/3Z//OPMeZKlaRbh8dof
kmUHSLrCBcF2JSvyUoywOZihOf9LuPX/9D2ZptSJopW2xff1j98T02qM5EkaXpGPOcjLaWRCg+3s
RFJCnpr/awa9/T98U45j2LaUlsH2bI7T/bvPMOR0dkcs0ddaz8wlnqx2E4w6GDvHw56WtfA3u3nx
TmF7gO7kn8fRuDPKcboLYE8DJYkftMHyDiOz6n/9cfNs/fHj9jTLsUzLtvgs3D983EHVShaSenSN
+pgUIkshJBB3zqj6nUw4yx3b+hKOrW7Vy//1D7apw3VHYqfxNMf4w48AmyCtZ+6GVyxhCI/yHKGw
1XcHGGgbH8fpgphODr0WGX3ki7t//Yfr87f1j08Z36pj8h8XdoOp/yFuW2WEjFppEl2JG0/XllTm
Q6bqo0HNsrZ18L9MMkiSlOUG2n/A3rowN//6S/h/P3ibd5pwZ01Kx7G1+Z//3SMhSANvARTE11ER
OVVmgN1bBwOzL4EAlinydbf4TrUy3eb/Qdl57NiNbFn0iwjQBoPTvN6btNKEkKW3Qf/1vZg9KaUa
SnQNhFI9POXVJRk8Zu+1Hf7T//+Hc2KYUljMJwl5//OHE7Nl+uh9Y8SyInpEloj2EenEDgeGjpk7
XnUtvA+N2eoGZ8WPT374/OX++eUL1+OyGzrHmnQ/Pg2GpRj0O2V8ZcCWYhc2oTDaJF+Ab+PFxwW4
80TaKzJzSHSsa7nL2w2Emp1p9+yy3aY+qEAjUhmZRWl2B4XNehnlsbNRWg6gyTDBPHnNTQNF5xM6
t5lCCoU+yHw4GiBjrccxy9qDNcT0CD1AjhhdVESeJpPv/LUTp6wi3VhP3PiAEKCTKzBWO2YlzT0o
CaKrMxUckyrY1HZLy5BAro7i4JAqitKIbNNDC99oCcWMqGbX9/ZOVaXLskEKZs+w2omPCAXGXbsN
LodKe47ytjzgOiwPg9H02P268paHVG/IHRaBU5NpU3cNwZswB/U6JdxF6Hclx+8KU97SHUhJ8Ork
rIRbXmJSLBwQrFcj55g2N496V1PoGePJrWfuFsUd6XwXsu1RKtpduhPJEOBySkHMsGuNNUQReREe
hUNLROdQ7xp8OcrRf9ad/P7v2+D9aPlwGxBIZAtgQC6p8jZJ5v99AvqBhh2xXnztRybrjQuQccIQ
hI+03rSmn6xpAsHqFcjRajspWdzLx7hnYhHgUCUJjx2cE9bA8wyLxC9g57uyC+SDCrV7UZhkQxLQ
cjcqlHRiSh8hyg3HqhtPdg8P347iF2fgoE2cocViFAvQJUO9y9SvsoraAyk25EgwutuMrDwIVuKG
cWrgmFmcHIxOU9DihiuZJ3O8cuM84ZtDqJ6gYOHW2nfSOYo2T3YRMzE9qPxFFSSXFgdjwjuCUA0S
iobWD5n84QWUMB3QGK80ri5zgmx4FruogRbluwnoa7/Vzt2kb23HucLjIzBdFmpjVGxyKtEEi8B1
vGPTodcl2yev1UJLCV6RMuiXrUVTonCIkBwMj9wz+0XsldHh3xfS/PttKqSrG1Qa0hOG8zEMXoyM
BOM2iK86hEI8qpPDALU9pwYrrDBFJKzbLGrE3GCGTvsyuWV/Cokk4IGj3ZkadBQ6pI19WVurKrfr
G/HY+rrxRmgJxrhPevZ+ek5HLWgvt3aKyCAjhqpk7XUsCl9b/fvvY/xdgvD34Wz0TDFvUOT8Nv/P
0Swwg7OazFkLB7dywgjKcUxQsE60h1mNoI0Ja8L8uyM6EGR7rm9ojTfuNIA7kBrbHFe+ffKJ/n5Z
SIdC0DbtuWIxxIdPRIflmUmj11dCozjJbPCUTnxOKhGzR8lI6o0QsENAO/eGxUqTGX8K6zJpdZRb
1llq7Jdt5p7CGN6a1rsnORDypqA/+uRz6n/fClLottDZFJq2xbvtz6+ujyAja6jkr0ZQ39DPyAcL
iBppcOnBdUtjzwdFfzqdtVYYSFd9Z10U5XVy7JPmeKzwEmaw77+ogCjeRKE+6LwmvCuNFXMttxWb
xg2iiXibxwxwNZzjd9nf0sqMngHpdkvCtaer78iFq3RgGPPLwvYbxpJ5WSz7HDBrYIYXbC8jYo/Z
NxSr6EBUKAjGbAQ3lfrOYqrE94r1UlWhxDRnmAyIMtymZdVtRxebtluZ7i0hcagFUo+UvnrJNVfB
dTV+mFmQnIz4tUEC/eSVpb9RCehvMWXd08QgHu2iulCScOIh5zyUpaKpKwDumYySzwWMwFNRsiDn
9rtZskbQMqFp8BzUDqaTzfqBIM2ak4a5ap2rtMH4Bkcqi+JjxxyX1hAPQgzthCZc6w+i01NsXNyU
pl6kvOiClwL2OB3ta23p6MWzeWwbJ+JopP0tEQjPrF63UFU65WrSSBcIpHZH3hmjI/PUJfeqH8Vk
u+cAquWDrLzgikukWP77NrL/j7uI8bPHT7Epzf6qzjCdjeToOA3qpyw7VfE4eypUztrCpE9Oib5U
U9ovtLYoL3WZLXwSzg6M0CAH14gtUtYwi7ImvbkBtvmsN4aDky+Yk7Otq21TW1ZBPLy0RKzWhSEB
zejQwU3e77LzGQToagPlXb529sPkkbQlgQAvAz/Fstj6PwS+1L0TsE4G1MeCRtbGMrY0uPjNvAIc
CtKC2b75qWzPbtvtGTDYp5x02B3sAZLfSvOTYs6Yq7U/X6TSdYQ9H8FCN3gA/3zoDCPUa2Ln2isD
HhsrrPMm+jlUTkdbl1X5VZ3rphs3AQLZhVH9tuyoORlT031SVJvzC/vD5/BcCJZSF4yRvL9KWrzK
Nedxe5VJdZSNcYN6IE4MeIsHNmu/3Trovsdp/0sFFqugRtzRRV1Clfzop8T/OloISfmzYT16OS8E
FiE2E+12GhjfIEFFwPFEirR3LhTVCwEo06Mmx0csvdWR9TRzKOLs/n0jir8rVU8XtnCF59KqeHP/
/d83QZFz+5eIda6yScc1bHJrm5Emt5YQR5haafrBLoN0U7cwK008pwsVtuW6VD5ujVB7dgdQOLpf
GocuDiL0h0WHeFU4/TE3+m1WruNcVT8JQ2W2CM3krFXRVS/w76q0G7+aRnGPVers2JgFp8RnAG40
JktRJDQbg9QdVN2auQ6M6HUg3QniTG9cfH+aUFLiLjPjQkLBkP0LBBvfxGcRVM5e80mVYBwMQAtD
aM/T5HLYGMOhIUobto4gyWgEdmhak38ewYJggbO3Wtc7Vw3K+BMbIwAao3f3sE2sNcifW6h3FYR8
U1z0uE231YGZHCZBtAFX3rLdJ627N/fKf9xlUri641me4RFI7ekfysbC0dtaGbF5jXKcmmUYZfsB
1CMHHsFkZcUnjsqRw7sU0yLZlJGrMa6f8KlriMlbVDZbwBcnzICgfWWX7WX8Gxk1VAgNTFswluEi
5ypueHtCiJekoEDTGuPE4L1V8X4p+sfM0rTTnOIEHWrVww1f17wOn0Xaa//72ywz1vBxvLU1lBLB
+TC+ZQGRFNXIRiH12JxHyFMWfu6Xbx13FJZRz5/cY0FiTCu9lyYPXq2+bDe+LcttYJbM+/uk20du
PxwizYHX4DGHbUuzwBBLdgwXddqbA/Q7zs1wxUbrotgi7NDVOC+drH6Pa0oL8Rb06o0U8+pLgxwB
amCFW7+SX4m7ekNm4N2DTs72AReP35Sqjd6X7rkpcBK0NtvSbmgWZN30eT3fC4znKUIR4eeseLJh
2NgKaE2LP7Psg4hPI+vTvx9H8+OlpyaTrrA5czlnbAYqfz6ObdFKfUxKdW1T7a5xwjykrbC3ltuV
p4CqeOG6SFqjoHx0XZE+j2V0xMcEC4BRUq73tDRAR55zcAaoAOxiGxIG91CircZULsF8NuHW9JT8
pJ6ci7P/3rDvn1p6ujkfIpb1sc8h9ET0vdapq1ETB9G4qJFMQeY6iTyfvDj/r58kOa9Mhn8O39CH
mUrgd0MGeFtdyyp+q4Zdo6FbqTTA3/++EB8L5PlvxNCAAaPO8WjJD49g2irPh4mvrg5B6CadMWBP
AkD//UM+vk3mApyiVxqOJy2D0eOfFztrkOqAqGqueRajauozYzNGYwf5HSjxjDtx943IvU+aGcP6
62q5FLDsrhzdtIRnfbjHKJEYezWiuU4VCb9m0WKvgancVwKhsqxuGW/5Cd6kHRrtMdC1bKlrw+9U
J4WhbSb3ky/hr3c78xHdMZkAQ4RxOEU+vNtTMXR2lRAS2fThrlQRcm1WJhtLa9Qid8KbTZ206Btb
QzELE42XC/IB28Znom7/vh7zQPnDfUwpRguic4uZDmX+nxfE8winSrE+XuGvrF17vpf79EeJBeqW
yeTbxMc5VoxqRTj6l6kQ32tbn3ZOpFCMlf6jEw7eZiRQYGmCdSrxJ2ZO+Ip7vb86yeBva+S/mOsi
+zxU1Vsfwgyx4UI8mRmbstr45CyxPrZUfLH0J7zZTYPRp+N9eLXXSTQkIlD9lVUcUUNDDHm86MU2
h4n4wIdCUCaQzXkVqpIwycQeRvMNzK93SarxFPmNcyLYDHdWAvEuM51LHYXiMhTRvTTU154o5LMO
8nmXx+OPwoFYbgx9enNE659aFtyMdNbUifZFeTUIppD8rSpIgdAPULcmmf0MKUg3aenVjDamr0Fs
RTvGKKfKM/3tvy8s874PV9YypOOZJoGf1FcWZeSfV5YqTdgaAJcrO4B+3xtOulIj0QJ2e0ycMTrO
JoNyao/UNMFRgz5ZYw1sfIe0vD6adVTZXuDmLophxAcke5QJvdhrTVQfKbQvYBMYWyEK/db2MGwg
1E3hGG8Jhos20mGbpsWJfWTBPx37bA8+xLpK8vEWIboElCX+cMtMvIx8pyVntHvRk9qENFVF29BK
nEVsVNU69owGO7ByEeoa48WOPCI2lPUYtXW61tLSIYLNffBabzgjc8hTj/gt5Flbyk+xtVpMZVRt
KRwktItjMdEwS+2aam7D7rz+JfWkxR1SwjPtcIEnzqEn8WktqoiK2jPiBVMLeZhQGT3HaCNJm8UP
P5jsMNCYFrGcgQ2dtnaG5pkJQrQxNIuMJ2cILiXoXRBrhTq3I1wZi0ywVVUW0aZR+im18+SLN9QZ
+Bj4SSNhkuuUNYU1YNApwVEFCblrWOt9wiyx+NbzVYtgzWlsDLhkjC58C68cYqFDjTpij5JqVRTG
IUiy+t55eYX5xntAIGtcmLsPqPDBZBEImTxIaA6rUo8JZML1QIYJUbfzL9prlrj1SdgYkfFMm+dB
OZivhm446ykTuTHexIDd3qYywKprMuYsIA1PYOpwZmHuzg0y7CTBgEcSALolNOJsyOTRrBAADQ4u
SDjr8sQOZG+ZFYUdTGE/YwXq25qLUsp4AwdOnZqGbJhdy7rWvSpWkd61OFvW6LasZ72YMwaXY6tW
fQGUc+CA2ssAP2DCXzMYnoYh67CAnV0XZ6nVZdq2r8VTSdTyk20jEte6ZqRpHlZ6M9RXBU63J4p2
jWQemR6E33WCEnLZoAEy2uxu9oZJJ4hRZPAg7HS15W80w04P0AabMm84CbFuUqX9hv+dH7wQugLy
akTv0idMuMqTC/IX48FsUBeiv6gYA1sPuYtDNjPAZ3SxTYqSc7IVfpvcwAwTH2uB8LiLLSaeDyNa
vl8e8RZ+lj4isU3ufWivhCZrMkGo5hQuxLW0YBtKq+B5Viz9UaijYkg4vNrevcd+DZbGB9jmuM61
Spv6OTWLp2TKzZVKLGfV8r6Dj5fj8YG9t08ypLnIGptTZIIa1LRabHv8NHkCVkhjhXTieR4XcvR4
T804BV8qc2k2An1E13139FI9xE5LX82GaIUuGZqGkXuPSf+7MzkHC6eVb8Ho3+xuepEyLG5JCwxG
K6LhUNicPEEaXDQLB1WaTeOTqdXdWmBOzgualMxs14hZe7PXXkinTC8NdxBgdcaFWNbvIc/DKhjc
XRBFHR5ShyF9AllAOfDuAtffUaeHu2loiO4MEUZhqFjZVQUCISMfufXLp6AFzgGvB8nw/NsuUQqR
ZHuQyP+ftH5b9172FLdE1ehh/xuyGAkOSp8Hr1G3hYefo2qHh3XDOxg+llYmd5SG1SKXc6xUWL7W
jXnQ5nlG0GnodPV+Wo+HakjL6/sTTNYVEfIicU+uzVskuaKRiRZ2XDSXPHPyU1SCWFf4QVZm02C7
wOS0MEWo71FjzRzzOfy3E+bV7WJFeLVzsUbsqmwfIQvlRF5qGanOQWtEZ00rGabnzc8xyAERTRs7
rwzWISbugokbI5UvhH+vEGTmJ6EiHFuGx/DTiuUBbQ4RP536lZfhNiogyaemHR1IA1TLKDZvoV+j
q/k5lFrHu99KVoXnVBBKnOEauOAEiFTcTZ0r9joxlvBX6hW2O077rCwXvq+14GxINLCwXR7I9OFh
AJtR9+BfLTrcUbeYYoXFlQIzv5utfY795JB2OSrtadhBLNroaD4U33zYupjOkpA0PMv9FsVeeglj
wvraPvtkkmB8bF14xbLmkwZbbdb4wv44wU2NenLrcLxWGaMZpLUOdCNHWzZNOXwZBiZ0ZRT8Ns1v
aYZTkf1EtacJDj6p4d4HFv/tRd4/hmdI22b7rRvGh6rHwE4oE68eroj5wvWIvCmxWfyUfqrvkF9F
hgX/EXXrtfZMDas4Uq6aq94zBTk0oDWXheORgonM/zYSqw6nFOp19ArLu9kVEkFjVJnZ2qzdDrhR
FfJSw6ZtN945xqu7ckLPoPvO4LIGWKitOv0atH14UArwSux5WOdGfxVolnyyu505i66dJtwE+vSC
KMrdT9VzFOQj0bwENOJiudpVNN5EH8CRMCzwij6oDNka3WlorJ8yJ7fJN5nyxdqPcTCiZ4wB4FQ8
+f8t0vlWXSbedCku2PS/NAuR8KaeUNrx2mR9v/VbRwee4JVfSjDYNjEnPlhBm68xNgl1bFI2lY5P
bKOMx/CTXvNjZ2aZXFO6BHoyy3b/Go5AOOysAfXxrY8NueIYwg7vhv3y3xXj+3r8j9uIaYHuCfY9
joNexZ2bqP9sSDytSl1lu+AXJCqGvg/dTRD6GnPydjmEUbfqlGetujT56tWISbUBpIbnO2Qr2hpA
DXs012g5s10cxdVOcfZUorU/qfDfW6M/PyTfhCX5PgwpaSQ/dKmtXQWhwT83BJiSp40NqOdZyYKu
djzWCnIi0N8R6D877oRTLS2Tpaf86jxaRX1malQ7P8CbaI+VhavZRVLmkKY0ArRhEx3pP//9nVre
X1W4yU1EMyL4h6bk4xExMG2JjTIS11GFX8k5wn7QtV/KRoi1i9p7YRAw+uA4vvXqoW71ZPqj6+Gm
jVO0tRHF7ocsana1DgrbZh7JdDzzH9sCXAmhUslxHId0S47cM/6l+KQJ//z+Pkmi4DWJyOodA4Fp
uAgrtHxjtXQJd9gaA7gWu/3GCpZtUwSH2CYTet0Qe7uZpILqlKMTscNC0CwdeVmusBZ/o/+Dd5CU
OCdDV129DDpXaKsb7teOIjH7pRfoxxEJqp3LjNAL4mwjgxJXAG3BQz3VCVGntTqV7XOeAWTp6F2u
AMYOGqq4o833sW0U6mavEDiVPQSQWn6NiFu9irQgl8OfOBgK6HKORcxRIZrnpn9psNpPSRwd2ghv
4BBKtVIB+/goJb7BqXDJ1eDZWEgTaE08wzYluwcyVBOcrUxXiFEYkUaW9SiKDgRuQqzGGFLxCxTY
bcwDTRIkr7E8B2ZSmqfAo94E/dnABwqdR+c1DMsSZnNs7QPbconQWbUIhXHWlhyN6TTdEai+13Lx
nu/Lfa4jMKZR4q+tjmSw3qz1c9on2JddZ+mkZAL5doEI0pYAk3PgYQP+StwX4Kb83vNOflOay9Ih
mq8l0IMch/j+/ktEZDmb12MYtt2jH2LsNOLQfED7A2JN1veesc+6FElykO1GVW1zM6VdQNHmyA6H
brpPdf/bEuG5EzWiz4yklcYrk5OX+eMSxxvC1shNt15gXnCK68Ttpcm20ydAEiUpWcrqm0M5ZV8x
LnAluvSxZpp+nRqjXGSN0I8NsmEyaR7cyMfTMvb1Ie/TK03rm45EDhamgiSAb2+bz+gK15PGaUwq
F1QbHwef7SkWaO4BNywHROfQTiA75Ib9yC4sWial0yLfbqZV2kXMRvlTW0oS+NQWmD43qxeGyl5b
atQn0KsX6cDlYUzsP1aGCcHWKYtyyXPzHfgFZOXpbJgjQCkdfhvxEsfAQlFv60DqI1sPH3kDrvJY
009BC40yTJtTWWfV+jypGIa+rx+4bP1JizoKSpFsBgcACqUq63O8O2u3xpY0RjDcTZosuj9iBmtw
7YNtjQtRpah8XfV9iIpnQEv9RkidyW8IZcNRghhoG1lBp4P07p7dSrNvqm8ouTvxW7jtAFreiPdN
EOyhaCE35WapAAuDodrFDEpWvMzizTgUB6Llym2JUG8VhjxXAQN0HFQiO1TKAibWaMVVSVKDgNaE
/tIwE20jMXtsrTkFMa5rF6CqeOEho0h0el4H+lCtGQt/KVuqt0yHozRXoh2ki6mP7WM6XpRRbxVj
E257Sz+MPbzMeAjtZaCNM16RlIa0JlykorFaVGigsZFOYodXxtvRgFTNaF86lX+rEvTSjHRJktcs
91RUwjmkc7BAP9a3SoeSO46S5gu4BC5reGoTCpIKrcye8i3YJ2gWHuwWx3I/6VdeT2STZ+mt6yPQ
ShbpfKKY9d0IP+Fstf2xA5WDyQOdrw94yYQxRDygb6yzVidO28bRUnbrFjQaM3s7m0kerXato2i4
u4OXQ2zbodHG+wn3mPKvuAbDMAJsI76s6U76TDmt0rJ69doM5qwvvlDqlJtQZznNWiY/FhbK/3qK
vD1u32E9Mo9cCB8KG9eOG5vkqbqM1W/DKe6MgLL1RFvLtmwa1qRSXZK5IdIMWLF2YZGQAGOgzE2w
xJ2HOF/HwqE54jKp4mw0w101TMdUqQsQ1tp4kBloLDBUj5gf4DjPlhodtdRciJHx46bOJTawiptS
9x+8hsQhvWKEYEVfEj+e9qU7rsOomSOaE23t8Td6sECIrkMDC6PnOvV3v6svcLTDlWKSsnHYwmwt
MrUXkEvRqQkYvTyg2WOaaym8WfRXfnrqwtHgneS6+3+/oN/n9H/WEy7DMd7NFM/0SeaHEn508enF
QrMw2xbrtFZYRWNisxorfUazpHaNcO1NWU/o5oJ+y3UXd91gxUJuFNzg0T52uKwXWaXjNAA/GZaT
2vQOEd401T9E4I8PgyycTRs6NvvlSKxshcGezU5LUkoERbQJr3l5NfzaeJzomhm0VI+2tcWROL1C
n1rx1qxOnpccAt5rcWVdgvkXF4vg2lSEFEzp9yA1ALkPrVwCZQVAOIKWa+KBRbUeftLyuB+3Edas
dDXRd7Csc0yyl/4sEnXSuYQKc/fa6SN36PseVDbwTN5tCjYYZt8EKTg0Ga4BomzY3woSU0OM7iSi
vHGUqVWeETNrsxbe211lkE3fQPapEFvlxNm2zNIegqLk6XT8mx735k5v2dq9/yQsQMlD13ntt7Aa
3kpDB+rkklPgS0KPDJTMluWv5IC8YBQPqVaHRyMqoe/zDG20vsD+A9zjlEIiGSwrvwM8mdMLUoRf
WFEvpekTTjcSwpnhw+J4W+J2V5fW7Ph8LvhpA1LbfRb89aJgg2AR15foLH0g5e2VJEjJH0tv4QXS
2lmi/qY5fbvTsfcPNY8jEdONqbIVuST50dHka+oYaqXH/mseGSmoO4DA3Wjck9H49u+b/C9hLBcN
PZ60kaDMykw597H/qexrWGeU7ZZ71QXIVg9nyKZMje/1aBkA4gL9KRmzszfN/Ret2HoyNPVJC/PX
BoaP4Fg0Ufxwtn1/yUObBvlHLIPglk3Jc8pHhb6vP2dh+hURRbYty6jgtaiRghqzg6B4vXqKHEYU
ZI/01cd/fyGMnPgb//nYs++gt2PhJZDIvf/v//lGQo8tR0PO6a2RnXu09P5Ji4Z2o1e1s2R0SYPF
vXXNc7xadVm26zBAFjrotrkhM6jfSNiWDzoyzXtkgdoava2nGRUcXevwv3t91x6XlpHNATYkaBs+
3rt63IsQ1AA1k/s0cz37svkmLNXuw8I9maNBTh5ovKOsW+tYtuFvLI4Ec6LlXTa9qi/MxTogyfFX
Q2urYzlSfci5xW6mLPlSMT1exHPclJMq84Xk0UXXOY91KZovGn4dtibtc92mL5p0rnTa7ReZIIIR
FsySwSiJHO5dY1t6XXvjj9MefE2/RJWuX0n/DJcRe/uHjltmoUFwr7r0qGmafrMG75GZDD7qACq8
aTxVff2Tkvdb29jB1gLJu3Hsinkk93k14FocsZZfVWOwg9deREIl2pvyMDRRtoXZUG0dkcwKJd6+
46DTCsQGPFHEvwlVcXLxQVE8CtG9YkkFSNXg4bcbLX7re9YuLj60zftvQ8v5jl91QFNLDoQYA3qu
XjRb05XBJSavwSY7mByDzDuhtW3WrUM6th/dXbwJK0QrzUZTukXEJ3N5O4if3hUJNuqWLhY2muKE
SCgs5DAkun7hyXpnWLm3Fb78RtD4quqAC/N/CbbK7+EouOlat6fomIU5fsOxHa6peSusYHwGGORB
hK63LtD1BD3UAvASKQF5NpwKgnxSCTimGd5EgMKTlf+4Kp3I3U2USOQMxM5p8OrfynSjrRzlz6m3
xnMw1NbBj4nBQwASWX4J2V//if/UOTcWIQBO1JlH28uG5VjU7fynFxe7NA0i7h4tL23PnGb2blLd
q1RTfZr/BSUMllCt9w7quUoZf6DhVSAba1QxerWuZG4eUPRY+yI2T9gvrEXttNoLPTwJWRrM0qSg
Ys2TdGkUOVnyneDC1jolvtUAXapTZ5kVxCFIRmhXoXfOovXxwpsD/u246/KjWwJBkGlrrkafL0Jv
ydGAzEJANkNoQBjFsg6LeDcyKzWHmm6D/JpVan1TUotOwbyxS0DDMriKtzUGeAyZUJzMKWFWOY7E
P1uIqHpX7crwFxSH5IvWJqfaMl5Ua0a/kZMv+HOqH6qIkNtNscXsqoyIBpxpf7Fh76TWRTfTrn7E
dnKrun7VNdO0yx07P8doypaT1mvPmYYkIZwmVIthvWJzZtEptuFdb/WNVZrpyaU9haEX5puBjPdD
HbF+CZBn3AefzVACCnTdauMv6RfeXtp46+XgNucGByWz3QZkiJM9VjpIUMTNzWbs7FvGcPsQw+y9
IkF9RqyQveqqD5EKEdTHnDh7LQ2jXU26slHVWI9dX+jXMaibh6yCUSobN3uS6CmRHWY/WNm9VkWR
PVe2FpOkF2Q7kQNwJ8CuOTC0IsvGmSMSJpS/SCWMA3IIBvnRpOYoJ2aPMj+5pVkRNUQac24Gz2Pi
6IeIFpZ2PAOmSQn//oueQO4oy/I3tpZ+HVZxcbbzvtxEgRefKpsFo6fcGdbZEGfdk900uUCcHFA3
F5nqJy6g98SqnJq3s+dQg6YCD0UUVMHoc4H0G2xC4Bx7bvmqy9TJDuX3xFQgnvRuwxduvTIhMJcE
XO0hpmT7GMEKHk0tvpaREhjljRdOte7gC5ESluV6sKCn5Mgc4Y1BsY+rQ7uyLMoeA1FCRpDRL5RV
2tEIfwtmPYW05DWGxY5o0EL2WfjMrUAoEnAMPZtzayT9Mji5TpieA9F95843wa0YvxL4VuNYGE9N
mrq7mLp9r7t9yMaR2Qon6w+NvdvSSkGetJpxtUoLCKlRtw+uYyArjY2GvSj+BWpYcX//t6C2nxhH
GOcE/uGa78Ra8pQ0S7QmwzYiC3ZT5QBeteCXFofWPYBLtZimt3Ia4m9N/2RDEeOos9Oj3hIIoCVO
vzOQKviTuTSsptiNtfYrL3L9yTFT6xroP2KGFydI8WVjBACnLH+LnzQA/NnqzIKI5PbzHP80XDVH
y8FQu0Ozn8gDdOKpvuqt0W9KwvdGbxSMYmvvPDqVefAA+yGPj71FM5kpLzmLeCZauEWoSJxtGHWc
6vmXtD1xiZiquLp7FHb31cjNZl9F8jgWwZz1pZJ1pkXNShOt8aCxGH722i8GbImXAgIWUH5Fz1rC
Lx2HytpiSQW9NJaXwnfUKrAKeCldUT9mY1PvvdJ7a6rkGrVx/zO328cAblChnXsqjR0aFHNbVywD
rJjjSUEQO3WTVi2DFF8BC5QbGfBqFWcdiVKZ696ZHz4gK+NIsiN64rbbDbBazDz4PXb5G4F98hVD
wfeJQB2+iMzcebXK36LAXo+20A59MIS42Xtgd3qV39OmfbKIdX8oxthZ44yJCWkKumOvBHZlt9jU
LgOoQIa3aF732iznN+DX/QExhd7p/SaXJoR0L2BhHZq3VOCwCHMGhb2rPVTz7CMdOZWNXhBswlTl
kMZTRYxjG157pmLbIBx2CsnIneRHc9noWrKVk75BQuncCiKGyU1FCsNJLQiVzQjAxmu0YFzn7xLH
5iyiUF7GQ35xLLwfJSY6zLnI9ofYpqLm3h39Nwy0iymC/xlU8tklH0TNamEt1urNvvSc+G6L8rvu
22THdrbOUQmspAgDePP8tzuNwoqTYz84wSOa+ugYAfgjDrFfdpGr3wVp1mvY2pdy5pRo2Z3onLCM
3pSL39tI7FtQu79Gi3b83/Xq3wsAiRiY7Q4+Aak7H41tWDWTqAlldvMnH8+0JmrSqz+VtJmzIuRD
USyl6XmzDtO0xUfFyOj5SlO+n92UwAiBRFQtEcrA8KwUyOUIhXqrTfCCNUWw5qjZK6IrNMA/gMqQ
KLM3LFeonsKlI+ppSRokHf448XixqF1CwRmeAk6RyuiIa5qSTxpTa15yffjwHosBiVycFYmtf2jk
HSS2I0IP9sq6tULUe6yy1DiCH+jJr7DB2ePtWQ41LJWCNc1uZEzRTuW80XcxBjaEMZlJ323elXxj
88Uwy+HAJmwJ96jaGgUBqKCwnAUKlWKDVO5rkzREPijjNTKK767XBQtJ0P3e9oIXjwpoUXWMc/sf
LUv7S2bGd01V9aPM6090PmgN/4+/OFeN4QWrSLguH5q7/6HuPJYjR9ol+ypjs8c1qIBYzCa1IpNJ
XdzAWCqgtQo8/Rxw/hlrkm2k3eUsilbWVV2ZTAKBiM/dj1uFpZOwyuJLrCdnG5w1SQbb2KSFOZte
dwQSxhWYE+J/sR0csjDUDq5K9rkVt/u+auqdY4/sMyLt1DHgOlV0ApuTYr8G45d/6CGpa2MmOWk/
7PaU+aQGREJzhEd/UOiiVntzVUluDqgAeAYduypWRYa5tcWNbBt+ep82FO5lknXL1hllzMionTIU
RgXDYULty7vSaIHj2Sk5gCZ1jpZt/3UjLd+RGoZcMtgHrNlyHWVZttEDkgl1iGm3BxZC3nahYSa/
w79i7Htd2/bwkw51FTzbhGreHLyx7cI5ti2ocrV3H+hghHgsjltrYwGAfpzsR6dOgJ860001LxBd
S6drGzUHgkmYost+G8UUgHj9Mc50e1d7460/2r9TNWF4T9rmpk4YbWaGdozSEPA3IiiY7TFd6Ck1
1sWAszHOaFboGpkvyGZkO2sEPpYP6IWIIoRkb3Q5rWlYvA0I4ZxsWJTAuLZGWlV0zNF7W83WY7PG
MeQbXFaoc+Y6zXuQiGCQNo5kF6hXLR0CuBFW2SjY1bJrXg0unceq9tlfZUZ3kA7WDZEi7XmqU4vC
hxXUEDlce1hV1oy2rwyPWpEcsWwZp7QfWCbdjEOS5NcRzxoILNuvV7V/mQn42CBxrtkw2XTdmr2J
/zyECxUzweqTCyCQaun75nM+H4cMbEVBqUP79eg5MDWsJDgGMJUEYlrHlkH8j+oTy++H797Q56mA
bzHa0hEWUfZxEb5/Q7pHiVOPe+eSht6AGR41EYzqsBBjNWxSDW0MZTJbtdhRhp7Hpe+Nf6MwUatG
73/AmEmPAZawVWw05kYbEasa/OIPWtJ9p03/y0THtwFquCbzFN/AwP/+neJssckC5tXFKBs6WCxd
gfcrflpVTleRRslCgRDXDM6LlRTaM5Vfd+y/N2zzrgoDRKjdwo1rvHJD2Mi4SDfWjhk2IyJn9JTV
cfincjP8Fha0a+S1Q5kHl9avaJDq+3I7ds1d5o7A/RjOHfFfvTgckRYJuehbPTUBHMfpA76cB+Wn
d7D7G9pa0nYXDjTYhy4NIEmWi40fjf6eiQLOwvTcQSxZWA2Iex4b/gu1T388Fk4oupBKYUTZ0MMh
xzF8ZqCW0JcUO9j6uijdKJMhbV8ymVD68NiF4dFWLDX20FEiZLT6Sqj2ie8ZwB2Q1xoEcGEwG0yc
GAWKNGXdwJiDEOqd3ZFm+YEf97bv15QR9KzpWz/w8ytj7oEd3JL2Bs5xwQTVD3VEX2n1VEEl0RiG
+kazSyh5bxSJ3DHpj+Cp1crhEErMVDg7UmYvcZo+a0Rg1t6U6TgTzY3ZiV9kkhbm7B8b07CFUMm5
vsZMSSmDebZHEV1xzvIMN9x1ibTQsztrVeiT883j823O/e7xCZuGwZzJ2upA4RIfxH9mGTSMxF1z
kQEoSVYpTHSKIu+B3t1Bw/sgPBgosu+Oo/vDygpvpXWWuQJC/jsKecaCL2t3sVn8qJ0nPDrnZJy2
lo/1r87nWimwM3s2hNR9Wfwr6eTunZg2iK8XlE+3LwNGF98vYzimjbSlvL8pNM0LpR7m/aXjMLHu
ArRYf0IbY/C7KP1iQ0TJQFnVxf7r1/20PWPNINdms3KgIoD7eP+6kpBQ5E1NfVHeMJAxKdP12KfP
X7/Iv3xzVAqQjXFYMhnnflibLOzUIbUoHSx+3GMTQRLA3EpuLf0gW1DTajp3ihPc16/60R7Ocmjz
nUEzEKYjxMdUf4VRz28qimJa4/cEHjxoyBa2cTTQquLqi2yqf379gsL/SHHgJZlX8NObLSiuZc+O
in88FbzS1Rw/tQmaMSE+UuBinvpO3Sh/5CA3pRv+L0iuyGEcRna2U+OqNbpN7dbJRiGJUSqDNJKO
3h6jJFRN6lOALYP8M5LcWjiN055MsjplURmn0qM+Qo8iex9R1boUTRLvNE/hDS/dF3eoKCer0+B2
khImcpXSVaM3wPdDqU4MrdWNjMhk0yryo2mTmCSrv9ULvTxGTXJfQVtcjo5FE6EvDpWphoNBjqXg
idY70DBzy5I4YZmB2WN9FflRfCuCY8QxTh/9yzh4u961wBrT03oCCxbc1FCHpkjw3kIPUTsymBkL
DS0U4BYQrMUe7v2fhDAD2xr3ikY+8MTIbRtdVN2u6BsEGqCO8BWwH9AtOGuu10OgQCqRuYs0/ffo
ZtRG9X20R5ajM5GO4AD/IoRHpJIAwLn+o4l9Ex6DlZ5ceqEZfy+ibG6DBGTNwc9etCqdti3m0nB0
FAI2g31B3BfomP5LteFJGObjoE/j2TGa34Mb05Ptev3BkX/9qZaPHjHEDVG70NDSLUix+mmK2KlQ
ku3XmPfqcRhvopKmRBh6Acb0wdozodR5U8iiCEMA3KxdS/Wr01q0bXBWxRs95iuO9uzjh1rfoIJs
3CrqOdVa+jbOvBfittbSnUp32cIyxt8Kh8JZisor120zDgfXyxFzzGkfWcV47GjsTGpGmJoUL2bW
/zQ8+I6WGVDAk8M/9VuNuKpL5+RYdICCOy4ZmG2CM/5Sd8JggQT4kCteSLkFKp2dH2IE1eUUzEjK
6WkQ6S+OKMWqmwm1UnWoynyXSiAXTH3b4//Ul6bLxrBPMGg6pcByBb40aZ61iIIhazH7zxcYUKIF
SeiZcwp1cVDUKFtG2s8LNECIKWjR5cp04brTSg4cgLMuWoFPjGwaGacyF0shewIerX1PKtQ66+0Z
T57cKCGxoIbDxRgqf0VYnGakOOMXaZA8s5KDOUFoA0Y6A8ibH36kYgyo/bkQSbQoteGuc/XiQYE7
nmwN6c7Wx1MuGNd7AJoBJdzj5YN9bComRKN3qdv8xfddXPeFojLWrtdvF5iDYQSnRcZTHpsRPzyN
QpKMMdbo/pwQ1jdd5jsbyzmUDYXwvZSQQnUj2qIem5t4suhf7zN5nAaXzb+GBauGVji4+QO17Oc6
dpqj1jN/y6542LJ34eFPXGFDEqx7colBxLKy9g4EP8LefL6V+1TE5dGdCs5WUXqqRLY2Ru57x/B+
IcqyFcM3GU4GBX3A55oMLCQ5+XNr/fVHiLNOQAawcfVmKVjmIFA4VDWmyaUnULIN2kI9KDPd15rZ
vGDdTZBIQWXo4e3b45eTwM8Uh0zBvbhiKF+i86fIeVaTbzJUh1Q3OaXFrmJOJ8s7JYebPu3oP+as
v5li56jM0L+JeQ8ELhhdgLu+Hf7UQ4lhSB/kmlqdjUzc6aEg1Gjgokawtp4MDaWTrO8JLjN7MQcL
g+HHBAaaITkMjX2jD0PEPVRXB9mQpgaXPpxCDaZCnFw5mzKGnBeBBWeGXD60KGmlORgLdyxAu3WU
CaAKs/sqh5MVd9MWAW8tfaGunILVuigp/aGJJDnRQdasFAGB0DMIhU/0DFaT+WRIFC5O8ljgZXLC
MVmt0tFHiWrK5hLXpFpFSFdClUtkWTp4u57BaJNmP+kQ+xMXE8w89OCQS2dZpPeGo18IfvSzKyvf
gd7b2H7gXoeZdR0pqz6ZpULtbp2FZbqEz0uJwcafK46GZpFOzBMkll8VRsegwWmf+N6j0vz6yhzZ
zUYD9Bd3Crn1U6+nngLOfU9/XGUam1Gqp7Djjxhho9E2KjkDeqCDEUkfT1Z9M7bmtPBHZotpzum1
LavhRN3Mz4g1TecllvghV1pb05PZMkPkSoNlEhm4S5KckE6br0L2bUvOVNBSMHJ0sUe1ZEKBIeEA
d512zLbznN4cvTA3CoQVRwVAxBSg/u0nulqwx2LhxX+QD+0f7g3v2Nv2uUYrXwhTC44xPt9L2r44
HkaKIJPPjjMc8LjJbUmsg1gvhZSs1EkSRZvYgmLbRvq1a5VPeWYHTO8Hmt1EcTfVpnvSJa1fvi+D
HRzea0NcqEE5ukp6u9Eq/yatN1x3FUPDiOuj0lK09NgA4lvcgQZwIEIwjVFVnS09WVMtFNQrH1Ly
cvL8ZoVxsMZbRv+Cycx3ToVNqrpjLhFpQ3OItSk7WV1MkoJsjsKl/xysY5sxEO0UJExk9Tv1Jm3V
Ufi6iGcLMLmJ+tTlAnooH1I3XIeCIlE/K521T6If1P5Ig2ujnaAvBi8ZRGz8aPk0+Kcwe4xlBieX
fuQ1zm3++bRdxwYxDiswih0p7OuKxlieaM7KdVNv1t4WtO7pT1qOLz5KToni0tTmS0+14g5qgTw7
JceLoFQBTbOUYjKiJV3rU91hk3CI4v6XiFDxpMHKkwTypKqMFDDPmJGRErjYoCJ0ayvIzWR6tLqB
uORoVOqYpD048jScj1KLcQtj9czguQlYepMkuHoanRMCpBsb/wohPCn06xjc3aPX0ZGRFsVz0QFT
ZF6y1pqcMpypebKwk+1r06M+mpz76HS/pGCHEWMxn1CBDzajuYNZEEcekxxAs4VSyDafDUi/MFo1
7XCaPngJ4SA7hiVAmCilX5yMmBYxa9Kt6Dorm5LLVBqLUdHx0tsYHgQDb7C4z56NCaVEs97SFY8c
VDx1VqMzq8c/rE0c+77e5n6yBVvC0jFa2zg0Gd59jA9nbOUpmNT6C4U8J65EciIGp9ECkgklvhvP
GZ6HLMd/6HwXJzb9+Tjy/qg3OzEYugD+40jxEcbH1J9SNlTmS11ay7yreHChsS210dtJ8rgDk3je
1ijpBsgRIAo8b3ZJL3Yqi3NEdcxmsCigc2cgMXzDjDw7TB8rfzuPJI9suu2Dq6uCBlWxrKWieRWf
DUs/rqkoMKNNN2QxRgb5K7WH+8AdxGOQo41gorZ2Bme0NbCh5hUVsY1F/VI4o76xAuqesThPj7K3
EID48yAYiTFEZnEKmuaBoTutYqSLV3FFfsUa25AiAH+lGnGFJye67kCxr4sRkvOgQXo2A5ONjOUR
i8FAfDCaHEmt1S2ibs6+zMkDGkPqQedub/zIuUjO9jcF57Jl3NzVWpxzm+FrotPD2Y4ltUEFRgwt
Jf83Px381JVHjWAcxyX624JuUNeTNa7jCI5JRsJ935rUrBlcnItE5eop0H6LQkZXTA0xcvJ8Gwb3
YkxyR1orXmss9fcVH8OKK/aSTBTOZ0hUT13ixyvROfKKjUS/byz3zrZ7mlH8c8ede0uSv77tM+rR
TGUlu9yIrIttDd11n3KAHEPrxvB9mvoSENtWi/sittJLHGczhjeEW6gH48GjUGqsnxjYu9d0zsuF
zcJ2Njm+LZi3SPpAsuQn9soFd82waMi9bF2jLI8l+tCqjbEpIt07BwE4dj2I66LmnDR59BUkuiue
cvdFthwicAY/mRMV4LFH2/SEm80P9JOXd1iBqA/svfg81gO1GbIploYs7ROlCBEHwLRhKJsvg4Ts
tlG6/SnR5vxqpD3aPkUKLsSMyYgbdJNI24z0n6ysPm03WaqAXhqlZNBZ+ee2/tUFtbbLXFWvnMqv
rt6+xHT6yBpHDoQf97rQ3NvMA2ekl3NQ1R6TXaVFxcWZ99t+m8GWp02MeeerqH47WBKOGg5cIzeq
bcbhmbkzrX46HSZsXGmHAxEYZDRrSnFWYaMtMtnLUzHopK7yjOxjQQWW7U3M8rH6UqvAkj7I+yoC
WRF2kcTNNv60gkSchOSE5IfZWuci/QkzNpDFrQ6T5AADq9jVYbePeq+5llUPdYsDrhtZ+1wjs1dX
fU0xn70D7dGvasf4kY5leII4dQ9Sj4O2cJ8qEKeg4kwOM/70BwsuJsZcv4sEGzaY997O90Hg98WD
0cF8I4zJYWoc5cYhL7oFSAXvfp6px5Fx7AgnnUIv2r4J/QZW+4UR4Vlkpfnxxi2io4yrUYkQC0l2
PRa4txelDqQ4QdoB+ptWV/38Ba5LeUXeEERLwrPpDRrjl4vG6asr6upGbDbIj0PlXsm06tYKmZuH
2tCR0mOZJQ1xAkG3rQQX1Ogl3uuE1yjJ+l+ZU6gdwvC6TTlExJR5cQzivN4UubcLrHE4x/bUrIUd
RWuvDAk4EirdCp5i9FZoOsslULYw8fX7r58Vn3ABloUiBx8Fl6rnGZjz309EJk15vVfUAkw30Cki
HbuqrNN1YY/3pWzQRDpfX3Z+vZNdzvZKymUxEG3mLPn1G3kbyL9/cjjurLHh3rH59TEh1FWOwpmX
iItWQGbvowFjtO/7R2JL8IyjMMQ1IdiU9GZOXtPghBeO6uj2EQUVcX7G6F5uCivF0kSPISiRUyc0
H3+1f4P3BekEG6mp18UxzJiHMo4yNjW9oswr5Iqdpdz0ky1uIp29Y5rIo8ccF5GpOoWxp/bglm8C
vOmLyTSbTRUF3XWQ2Q9ffwKfH9vYOGaAhQ4mgyTCPKT7x2xqqgxsmhQvX2yRncfYtchVoH5SHYNE
BmFmETndo2Z7nN2z6vHr1/5EYrIsJiaOPb+wa8HR/SCX8LI5RuTSuaD/56BfLOqr4QPuRQoHCJCB
WjDjoPJx/Js4TbUkvplT25GOB6XptFkV2c1IYnpbGintMrMwm2ra1nfiGgt78gJtbFiNo0GDOj0M
DfGytOlu2V6mp8D+a2Q1Etgc+/r6m/qXD3T2pLowga055PZhZAuGUfYEsNxLOdIH7fgdqc0uta9q
IZ11CRoD+iY5oS7Gzu8Z8TfTTWO+cz5c0CBcBGBi17a4nj9MbuN4klnNJ33phn7cCh4ExTCA5owf
rUifDnVOKR50flS0Ml5porhSHg0vZaE2KaGoOx1E4jeDeLJ9n96TK5BykXMtC2Pqx0Gvyk2cCb4X
3o41KQJXI8Ht/C2i2uWcqVkrQ04GpYhsFgd6KRZeGR0qYlnUBVsvVlFpq95MB0pAp/ZguMMd7YG/
ATevazN1rghHyRW4gG7p2oW8CS4BcJI7UHo/G9ex13qNyo3WV1/qvqEJFi+Y5qFBOpRRe2F0C8PH
vi9LZN8qXw9GV291vMSEr1zGhUwrWJDyPROcCQ9FeGRzb6z7LCuXbdDTVce5a4jgJXGy5z7RdPAr
OVvOUKakqsK72GXCodHawJ9BaTAfxizLDwIPoyijm6r2pyfUF30/yPQIXr5Drh/7Uw64aGMazSvH
R2fjTD1qrTHQD2MHajnyCd/EZQ3Rb6SevoNcMSQxAALPf+KvI0Q52qnw3GY3NmO0Hhw8bFktzCN3
cr4kUVvugkGItdKomGqmY1ppr0yGw3M/s/DtCsvRMBQ4XUoCTIUt9xBG5DLsX7upDxgf/qymZwpi
uzVW23TZem28I93WrFNpJxtYbe7ZJ3jj+xzRdKd3j2B5aNxBM5+hEPmucXO4iiU6YzqBR8gKZWHq
7Yhj9ZW94/bnadNVT27swtlwf0xS65hS2YewasaNy4eni9K85URE7bwZoY6b0bPyXMRn9JcDjX+b
xpcJbloqHsape4hjlE/DY3vnJmRiOpnvK4GdLOsw7BIIqDZo8uuQKMxZ18kY4Nmm17DVumU7M21b
9/T2JWsoh80SbykbszkMyRy00zxzMzbUwRVB5u9t+llM08qOiuDgUatRBakQNsSQ3JfDaJzctvlt
xOtmbKhFR+7b5+UgNlnfSkYfjmQUPXKgS+i3KDMuttqvbVCAUG45smqhc5J2+YgoH50HD0rdaA/G
QdSpuwsdAZEjKU5pA/41RlGABqvF+y7DSdSmoB9p17MPesfuMOrgbIx2SxbK6jw0VZ4sXpGOR2E4
7d71srNTjzRMMDRf92seuulqTL18U5UuSe84pIWutruVsGNrgy5zZq21T4bWUk4XeXATSuqnGv08
CfagLvO9EXWh1ex2Z8cTXqu6Og4FoWwZULSWayy+UdjRQRo2h7wgTwIMSI+t1y7/LVxlX7lDyvam
Sv5WknGho6ihF9AZUm/YC+/BTtqbIQ3850CUB0PLzJNTG/UF0tgNu9fHMSZ3U+ejwuedq42tjTUP
87pYYfkkHJYmtz3GgKMW5bMeUXPVVTSV1kAx127Tcs8mNk50tlxtiebQGre6PgDd9bx271QoE5iS
7fXQZQMwCaRZf8bOaw7ukDbsr0q8jLnnZ/sBf+wa1NF1gu8KjMqEFTou2+PbFy++amWmjp1JHwl8
3RFJCNuJcH2Gak1pgBnQ7QO55dtROs2d3mIUq4VmXze5U+yr5J6D0SJMe3Qfw3qpJTZaaB9vG1Ez
c14pGm+PeOj2I+bVvRVDOsT3fibK3m4D4rKwFxLGyzW3Mg2aIQ3HZEBwdvgXcBsGRX+HYS6fgb38
GhmtfSXnL2+/89Ns0Wvqm/zC56j2jDg36aMxSGuTW/qwDwEzDmBatdGtpYf6i5ejMKW8Qd1e8omw
Bmc5HdZK7MOEu1yFMoRHz9FzCpFvu9YhY3DXdy4uMr02rmspvnmqf7YnWDzR2akyZCA+Lz6mqlrD
azJ869FtNP0IgY1tsNQbhyo/S8qO6HQnhWKMdN5xoEWoSOvymwf7p20FIjDvgPqFOSZuvz1j/7FP
E5VjmYS8x9tC46W6rmFbmMXdQktoVfbjl6RnTW1+uUk3fTPY+bSj4JWR4/ni8OqoE+93iELrWOeL
St0GXbMfVblXOmzFrzdNn40zzI2wqsJKNIFc0cj2/kWmpAyyEBI2AeP6xiOkutHAL0H3WxuVm+/S
KLskWN21sLyRcFrWdYdZEB/UXSR5TH/9Zj7vV4RNoAfLHe7l2YFmvn8zziAiQm+jeeuO2UOLbVSj
tm7Tt9QzFd4ZJWJ8Yvf4ixaupeSkJTkCHmnzkYjHAjEqUL86P6dCjukgJbYcayAdYPAQ2qmc4h5X
iPgm84eX5+MWS3Af4+8hle8iH3yUmDNPxQD6E5vLgxek+CV2KUdM+rkGi5ksMQxjq8fq8Q0K7bgc
gUW1J18395+m1bpWE84Cn+Zcrc+sFTZW7FTa5J/cjoR43jXaWrNI+WHDhr7kgK/oWi1B04uCnYgS
pllpc8bn3qRTf990YYt3Pb1h2m8gcAGlzlygVWx4NnptTb9ru3hm2WMq0zhqE3kivkKLe0D79xBn
fbpr4fX4OQ8pbNzjvXDMK6cktB30QUdtFIn5enzRsCgQB+6vCO6Aj2p+y4GTLQFvD0tJwUZ3mhsH
7WrJIaTe5xnE3Bw7nuFNJ7umvDUwNC4yZT9N5j4aLUXjr54ex7kd0gKumWlGvmIT40xHnOhE9GgA
o2mh87aJ3u1IilY/aa/kgCIlQ0NKvsRcQNRjLybKoS0n29noRPbQyREGGl2Nu0mTF6iZrGWRZuwK
/2HUJQZ2JZJdKel7TQdjU82PQ6vpqx1gaTarqUkRX1GialTBBgI7ladsjo6JZLco8qqlHDyzd302
pTtDj8m+R6cW0NDJmzWW5FwPKrpSOnOLrmi+u+Y+uRqEY8Fsx5fKmohF5MNJQ5Sqj0cnFLfFMNOQ
VBozFFevpHzr5duOeMZZijwfySRMtzXb0OXX9+nnJZE3QP+KCamcyOtHJ8dYaKYJQUDg5e+fVe89
yQi7ZjnGVKKGTE9Mr1pq4hqKvfhmhfh8tzkWL8zLOwQAufXeLxClbGM/I2tza5XsuV0cZAHZ/HrK
zq3c15H9mmGl+Pqb/WQGFq7ncHiCn2wxi/wY78NMDVS4rnFsN3ay81OflmBqlDLPWoRkRb/5aMW8
3r47RgpvRjTP7myObjwB3n+HWZwHTeSSkzDcDMjGVF7ZmspWVkf9rixdKN5asS8982XsqgdX6S3X
r9jh14e/RHGB7TI+yAT2TlggQel7zKxwDpQFdYDMAP+GwbLBQbkQqavRfmzdwZgFOBg9pOQn17TI
hq8tW8ulXXnacoiMae3UAp5x1JaHINZvQV9QNF90w3ps7Ozila06e81faU9wCHMA40lT8ZqViQmN
v78OnBaZbcz/6MDKNuS/sfwE7LEnqa/HIRhPb95LI8Og1qfNYbSTV1B6WGNpaPz65/hvHyx8VUEp
EnoJosX7D9ZncWGko6xbRzl7u9TLJToXcPOmPvZ6+Fx43z5bzflG/Piz5BThGYZLmaSlf3ictaPO
+BhryW3l9wewPvJHV9G1BgzCl0XNhKR2DnXGA4CRebJo2BQulA99nMjWctJO3mC9CHoU97kDkYWy
6bVHP/QpHEy6TieO1JKmvyWAMUpPsDzsv/68Pt9qHqoSb51n2hv38f3nhc0pcOPUsW6zmLNTHpA4
8aCrSvuvrAkg6YO6uEay+/pFjXlI8+Ejw2+HgRezmM6N/uEGD4Os6M1hcG6dTAwQ6fJgGxVkLAOU
mKKmvk0Y5ckZuwmmaTasyduLZdCDhklKxRRTEF0a434TtITGvnlr//KBCJfNkjNPCz06Sd5/IDFI
T4J8LLvVpMCbBvpd4ZnIuXp51ydWdws7+RTEkZiLr+QmstVfIFbsSkIdZkberHTbUHc+Z78IQEiK
ytBRg/r8zZv8eJXbAvKSSWES1ViMSz8uH4l07DQdXP0yWrZz4O0SHvWmlwbddlEVnUvOyfgzcS46
C6VKij11Y9ONgAaxCh51cvX308R0BeCPt2J0ykY7A0363Zv8uLO1xdwk5bOtxYSI7fjDE8zqDS9u
XM+7WBTRXXVVSLizLfdYLtOdR9vUSnbEjmwcBRT2ItdVYy3uJncdBKFYYJG5GE7JWTkcom2t58AM
+nFavaFYBj3a57XlnAeoczUtIxebK0dzLOe1gzcKeMLbRwkIwjSAEFkbYX8PHDektzwy1/BUsCux
m7sxMShCmHtkWPIjyMtuZxgThZZmUt6Ybvlyatrxjz+U9tXMSpl1P0ktwBCx1wztfVoP7bauMauU
rvUylDj+S6VPRwRpQNkqvqa97CEkxL9tTKdb4NDEEKAQBJtRZi9epO9NDQdfMB0KBUcc5uOReAHO
V1vDtE5VIetAhBOuiV99fzB+lnF3aemn3KQ+AU6AONrh7Qub4gfHL6PrGo0bAYyDNNrZogmMYK+N
zGAxDi762q5/JTmBtkk7tFrV0e+DnSw3suTQYo5fViU7IdxL29FEfzW6IiEsmrC7c27GWCturWLK
d1D/wx17kuHg6WZ5aEXIZKlwrrHvpme8H+z6Qq876Am2CNza5Ymb/HZKSR9XXf+oSGmjz2pHTakr
s3J+i9K0ngF5FN0SASE+uXO0jt03pP9I4bzTvfXoGtEqNBocEUl0MkTn7wbv91tnRj2I344YKU6b
mbRx1W9jeGhLzTiEwXg2VAVcqZDNQXgupdseNoWgRdfMy1NdOcbSGiJrY7jxgH1NYkZgcHOQ0fgz
milIcZAPe5ADf/xoyNduD1fH1ny5C8fitSq9Bl/8y1tqE1NTsypKBAYSyvepF3VrqPrZEk8odrpk
XwfiQbeLEqcNmKwBibPU1MZ3Fr/lzF6i3jb7ZmvxRqb+59pqc6JiB8PDD+4b3uYPaytDANtIMD3d
ol2ZfRDfe8SbDcdi/OQlP2DJnoTQhivI0FTh5uqGVvRqF4ztq9nVVx3Lzo5ZIkU2ktu1RrH9QfuI
p0ftos87Y2MV3o2OoYUy2FLuG/4iZt9bFUXy4LAoLcO8vC2zydg7dNctLAIHuHvS6rt2wE8LIN8k
AMX5LIsfmNX6wyotiG4VYa3dZg4eWUCa46nMfiggCyuh18Eu1XTqpI0hZ4jaP/ATjn6XVQKS3t/w
H9U+7chnBIlJ0iUOm1OB9Xvjm4S+zeCnIPm9ddneHjvX3sdQNPdtCbonFhGoh9HINkUWjztKjtQi
IWuID7QgLTHWGwELFN+XBTeXFWPdUsJwGPz8kcalXC6mJ00F+KoSbEAI4S3hNJoNk0NROOspbt0f
vkPr7YAE+/VC/PmzIpgjfNzmTK/nFfn9ZxXYkxKCMzRYDMc6tP7VCBKmteJN1uXUwhTfbSk+aSS2
yxOJcQqcDJer0Z6fC/+YpdQKlq9rtsmdPklAEjVl0+7Q2acxd7cA2oyDE6l6X0h9a9a+f2rSUzhJ
cehEl6xCG/pqgAn1m+e683GDP78pwzDp77DZGdJr/v5NDV3oDC0NaXcNyv4iZWtCZVPcHHoCMzjp
/Cv9TfbXMSHTd0b5kLEpQiDFoScmOAuYbuKp0Jesd8WDSwuCkv6xRWmE3rAxAvBXPiYDo7SCFdaK
mTFq1XtpgcNvEJAhB2C0VV28RSpMV+w63EOP8/rgpJLCoMK6qwqd28xKx2XpyeLoathaYy1VjC1D
g7ByvalpEMAhQ+9Q42b2tRe0a9Xp0Z1I4wOavUbiNa0XJnUeS0Sy+iZW7mHGfS8xtxKJIZDlu3y/
jleSmWnrlfcyBqNY6nMbQelbFHX51p4QmHsvKrrCu29+AJ/Qp28/AFD6hKRIWzCGfP8D6KuSOX9n
JXdVyxg9UfZv3SU4Rsy2FuOJ1Uxu7KHcaRUG2568pV6a310E/3plUq/KmdrEh8ng/f17GKKInDep
x7vS1xa1Kun4a/Rr+UePBu1o5M4mdiq4uX69SucAEhIG4qjgN9OYUPw0fvOZfDxhk47ATkUQxEOo
RaL9cE1iyU8jy9HMO1evf46deVO4xc7z5u5lda1UfdYIFBaR8125wcftN6/rIAiyN2RhmKeO7z+G
yJ/hYEwD7zh3VnC4bpCcbnCp3PUm450yBEir2cyqbEYN7SguouzI4/YTbhWfPXlsEjrgyv1PGue/
VR78/1HnL5aGfyzEq9f29X/8ody6Vdev2Z//9T/vu/kRCnjp//zHuUX37f/4T9uv8V/wlUzH52dA
EIo84/9t+3X/621z7zOKEDopIQu59z9tvxZ/xrpquZxvafVlaP//yn4t/b9MLmwG6Ax4ubRt979T
9vvhRiEkSKSG63E+0vKc/RQRRglhq1xl+WKMKdzCyqyOxGCfw4hxpZzVzVycnbiXBw9cJA+xbplF
wsOybT4yryRlUarv6sD+N3XntSs3k2Xpd5l71gTJoAN65iK9N8cf3RDSkUTPoA2ap58vVUB31V+N
bvTlAIXEr4JMnkxGxI691/rWX0YEj/fED2w5hMS6FDZol//5qbXaZBZxjxjfL7vXP0Q/w4rTtSPG
fKtqUW8hcaDOIzPgjpDV2mKkDv+b4uqxR/1HbcVbkFQcD00Fvi16C3/FYpEgqkLReQ+kacIdVLYL
WvsSf7IKtkzg4mWLmnQNEvfnPzw5t7//C/+Yhoxa5F/+ZfZNHhNAuzYpsX819KP1IbnOZ4rmZ/aL
qhTJUmljbXoztJcCE+bB7erfeaiLs+o8+1DaBoHGYGsXRcAcpXUj9WogOVxywy5Ambtnq4mJOx6W
cuqvEezzcqzCMzDW8dpn+aUN43RTIvhD3IzwmWb+GwJ3VGx5+g0lQn1o5c+s7SSA1DHe1IaLczsO
MdT4lb1z/aK94nKkXy3ELWvSYj0kfbA1QaYtggHhoKvtBh5tA+JSm87b5NtkYypv3ptvzQCJqLD7
6mCUfJ3kPapVXIlvISkRfSzGG70TCvRGHyvXw91Dfk9hzqiwYhjU0TezBrHUV6jnwnTrxA9eiIua
jEnEboISYk1vCaKEQxLIJ5Ea6UIoe977V11P0Id6MW+6uM83tCWp19r5q4VE9VwmCSJC11+VnozO
bayjs2VEepGK4NaVxBbHhLxqZMU7Oej8GBmExdYcKUs5p/G9tokwNOZQbwSxUi9DQ7TETLH2mAdE
/01dHPzzzu5ZluvRUeSnkfLRzbEeJ84/lF45yE+FHo75feJeq16oi2f4XI5MZrPlcYxFSUaoiR+j
ebf9cLonAC3Nxu44ZaLp4sWqXZgqpGjRKDvNErfJVBjfDDNMDozAkQjZcXvULYSyrIrbFfMKeLPa
JdkgIvnD6HJ18umWP5RAmzKPiMZJepfJCOO0rMaLUeQu2gHfR3G9tmk73ccy+8rTOtkK/eLnOtyR
+Zc8bOrp0YNHACMm2NqR/XucDQfdSOwdzC774YvJO3klYrom42betS5DCqgqO07rTQcqlBZ++qSn
+4ACZKdCa+EaHVVVWfi7UrfnwrzNoVF/NnyFy3FS+c5wovZum2qfS0xmnamGu1DZpzKre1Jn7bav
EYa2OiR8MD2ICMlrltsw2h7x3WQOh8eqFHcQvNkmKzv7qRN9ucxl5X8SIEbYiZMsZB/IlW8b7cY9
1lMZnj3iBAPrGTlRu/qvtwuLivYv+wViIPjfjk9SFqKgfznildNOYy/dr9iz7sn0mCWBT1+5g8++
CKaXx5nYR9OenpjHXsMIH5Pcdsikl9AHTPYyMzhUBiYK2+6+sZY2iInDs+hYG35MRnfLNrtVPWDP
0T7ms1/sdZoB7O1jKCn9vB98RDQQh+4yaHfKjo21ZQt4B3N2H1MaNJbZ/ZwzvbBSKBGPkOmsT+lO
RZM4yIIAvT6OrNWgFWmfU/IqImnudO5lDMBqvYBREaX5rgo7nmQCk1ZM15xDnr9OaBGfqdftRS8/
k8QKr7bVdhs3yQeiesb9XDF8G1UwHM2+fLejHhMW4M20Soc7Jc1oSm9bQcfZcBVewn+anjta4lzZ
zPm7O3rcBYylQ2jHpxeRAuk6IYxP/kY6bi9OWUDqVG/aTu6FHVoPEgir0C3xOZLAVmoE+/jpxivo
3GclGn+NDwyPUZdqnEiY1UxVDE9GM5I5bNnr3JWbuMRoZ5Ush9Iq0WblTracBrSaSHaYisDX70dz
C3dgWXTiOzKLFCJGt4J3AmFOwM0qIG1f8UX8ZrOY0ajN38u+UxsyA3f9uIcf+pS6rnHQnANNNhrb
wqrgnZT+zaSBkXfBJhJ0LbKx/fRT9ZAoGLCEArnUTtftKyrFKTjRwHWuxDaIG6Kw+vzoJTrob2QJ
o9WaVQxCq03usu3XaMu2WAiwIauTUwQLM7VuuTmMF1sk2a4twfumDS1T3usLE7fsUg3zKxLJ+aXT
RK6Maf0D2zREWFkf6kEpviAn2qhMLaspirZhnd2HmCsSFq1hl/ngz8uq3nNxX9TkS/NV5OUeBOIq
9t0jnScofoBUB50SWhimS8dJd4nVl2fOg4sdCiifuNkabbDzJwHZvxMSH+yk26oljRnfFOThyf/U
Nodii5qbTGlzV4dJu5RWFh9iKY5FQnz70M4/qhi5M33/dhEPwB7mKL/SP6sXwtlEMkVtQIftqEzM
aUCU1g4ZFbvSzcr3qkYaO4dlvin98ZFWRAPDkIScBzhaGwQpRNdfOyiciIKWuZ3em1lhm0CrV+/r
UeTkRTM0nYcSYt4sxa3pws+cQBxgwH6GV833wGYi1Eqat0kLH6vvL1MpeXWNaqHTtN/XmqD00Mno
QpaEK/kocCpTv2mYbkugJ8U2Kp17khrFxUiASiT2S0FfcBFOwbBRuNNGJuAAQjM+NRBNcNCqg+O5
P5X8zG1YY9zExqWq2NeJ517whjeWtrt93Fn7Io5OD1PEhknsNbNwJDSskiVxswb8drGyBvRpcfiL
QWh3gGZ4owSDSGwCZJCpcbFSDxMTfc5lZrrAvWyLx8bNT1Vb/v6DmRJ5ktNZLudD2wjxjF3uzZ6j
Lzu15E26wylBW7Z0JuMd8fSyROUWeDRP0bw59yyYv/conrfgHsSi6T331AzmO7kH56g1sq3SPeur
DDhYwKUbFgFRo5Omt9TWcGNgfmmg9ahY83Xv0BUwp2Demp37XHlzfZqddlF59WXAO4wto+0udPHQ
9DRrApxIdWKObfPtVDVZW9qqhouj2tUQgrjOc4ekG4zNE9/OU5BY9dWQD34RdzlRkgmeloRpJ2Nx
G+KiuM2RpzcBjIxl3ccGsMefgMY6zGfwyj032buh+4qn7r3VcJqcZDqA+NdrmnLALqvudyaldzEL
+leAwGw/W2l+tO2YUkno8b3oI/SkejzafUPyqW2Y26pLR9SWQXswRK+WoVkAt81NUkItp/jonF8E
vCevQ/tVRkqg8eJx6uqy/BgD59Nq0vDkZ3KVplW+z938tQ8Jrc4zbztlSqO+BzsyxnDJJaS3peKE
wrBbYRp00SEqZW9lXDiIzOHFpZFv7uysJzZPrNwq/+Y1InyAFNE2FOZHX4aE28R0hcHxhXj2sRaU
drmGElxSi1YewXCPszy13kp28q0rMDODDzxDTccMfH7Y3Fqf9LSgpJdNWx7RHLqQxSPVazXPZU4u
AYsOxLXhynCPot3aW6ldYy9t1A3+nSZr2PZXgXIw+uazuwl0Nz5A2hskdXrRxK67kHU4LjPLqMm+
0fyNGUqL0PI/CTDO10JkkDgqjj8j+ECsvEk8ZRK0zVw3rDZup0wGFlAQoc1sHryaTWOjh4V2kFdH
d3LE3pP+sObQC9LqltDOv072RXoRXWvy67ChiPINSdyrw5Z09RW0QzOfq41It4VM828hG+J2lC4V
njF/wxyPBcNsfZYApIm+bsQ5kMHzZFXACJT4XQPHf0X3aBEULJYEdTxlRl/disdLrEEMKHKMnAlp
YjzEFbmu+qUPDBq9XnA2uA6vvDr+FXWyXjFXLp4HE74aQWgbZ0a2BEXcxP3YGkv8Bfvcb8ulEQcJ
cdCbMBoqfP05/viRLBaq9W2Y2e+R7W9DjFoXhirqokBG0sINLlmFwxSLqPtjGvBNtFX4Kxrctzlr
f6shMHez703HPy/T3G6MQbcHhtDJwe1r4gv6+SAHl7ZS6+/zfE6WwGWvrYal6Sby9Y8s3EzDldY2
HPM8ttk/sUlw+KvXDBURuE/aZQ+sdFM37dWxxvwsZmubXpwGjWHTGGJdd355oYDHLOlvdJIHm4Z6
ZS3KwFpJq3FPFdtJitbixEPwI+bbmSccZ40BvauW8/YxFdeW1ghkykuD1WfHVQNKfRWVR9SSJFR0
EHXbSuhDhYV+yZEU0mbdTfM3Bi3ecU5CSSoBOY9d5P8c2iS/F6WB1AazLsdvOe58kmJ2XpO/BZKi
57tfU8RZwqhOM4FNIaKqt7RumX6DIBtbCsjGCIpLrzuoYwZVgOGumF4gWHAVB7qVTcMOEsc9L+2B
xq0oOc1xNY28tVkW07oMHc2PmlPyJ/3Ws6v6UnJzevQ9443pEuNYmQbc7XTQH20MqlGxmI8FHiRC
IbB4W65Lulza61cLecMyHqvqhMTZW3h2/Y5RafpgNCA3WYLpmFmg5p+AAuRGB64D4S/DoX2NItwE
MF6NawUi0Inq+eo3UHEYiGc/2bCJjRPjd1VC9CqTMGWF4kUe5BBi1Rmv0vTLVxm7xVOTYsPGZo0C
oEeK+DAJo77BKdxbZy82pp3lyX7DVPR3prvpKM3qZuetsTUfgjnddfPSc5uvBC71Do9euwljPnBm
qiviGYKV7fWKn7H/7igou3lkPE9ZUBK5RoRfE6GSlW18deV0DJ2pfE9jdUCu256tUO1HRWyEcBOX
8lva8DHqjyB3ukMRLIf2mI+1oBntJO9+zKMXluarJO6WdySOFkGLR8UTvcJPS+paKNJ73LcrM6CD
VKXp1vAjvSTKMblnZC1EwG3v7nxu1Xg3ZpgU2sha7hO+uwyF/NG5k7cP8zjchEMWvZYoB6OoqH6O
0wh0ckfiU/nMIh9X/Yzst2CZnSy0LuPg+juIC+RYSHV8QJMD40xeZPosu3xJxsQTVCxrH9a+u2CC
7x1KYbAH28nOMSZ7yyWTbRYt7QaL6LwTtd1Q2Ml2mYVEjXFhWLE4PYpetyXWTlVnbus3W5fh0SeJ
eM6LYItWl6Juera60T45ivoSWzFVYW4625T8XloKYF8IemxRx6F3lMVo7uP53S3C+qj9XUFttE2N
EHKYFwn2uLjYGn3+I4xVdhCJOEGmd5ZRaDHo54FGRNvheey5gPJe4AQAOn2Kp/y5LXF+xTWm6Tib
F3SM7YPl0Jnv5iFHYBQY4HWL/kSbcC3RrXymrCIOIkZYKeiGJWpu61pVORkFXnGF2ZW8ku/mdXF8
DnUboQjMMyb9IwIXHLyDyAjWMxFGBuzctp7cp8rztuSJExYyucXGz7JoVyW4EaspJRreCA51OyFj
xE8Kbq16wcYJE4uZsxefizx7KzTeknmc5amyPR5vO9oIeJfLwTF2NZGNz7Ftn0dfvvvasE99B24n
JDplDVcj25HN4a81MXeONzTIE+rXB/T/qC2PaMfRSm9IlUh7DJ99o3tz4lCuanaatZ1kwRZGxKfS
o9i2g3AXo+6SpT9rhKzxlN38nPuikw7rVnXu2q9dHClihClktzk21+Kc2ZV/ISeAUKRWwYfHRnty
aTQtRmvJB6Di8aCdqd0Q0cmCMvuKGC/P2QMWesYLzow7kAeIYbshAVIOxiI6FeX80UxOfrHM4suE
3rqrH7gWDA8Me0byZMluzGBiC9o4VvxlYRv9YRiw0dI2ZmMtYBrp1IdI2p0GD/VSE9ivVH31qgTW
8sehXHHZoUlqntqCuNbafzgts+bw53AqYkF5YufRYW7igxdZ+a3Rcrory1g7mfsT/mt6L4g+X1St
YS0ao59IlPTNbR3nQFEsCHRMFLYdPI91XYThqg8tVLSDQ6hS061HLqQ/Uk470174Ra9frAT9Qpok
44kBDXQ1mQCPiLxllP6q56pd98GkNxxb6THoLpo52N6lYb21EhREBTeKlUmo5c1Mqxh8rf2ZzAoi
jV+wqrkBLki7q85B1lfXBqzQ2oUAuhTGwAdTxhfwHN3zIOefOjYgptAsJNiqT8+Bpz5Cowjvbeg8
3HbFtpM6Oval6ewqBv3Iec0TKH4MWnb/mZfwnqLIc+iKnCunTvchYLwuGp4kWKmLG/uf5Vw0J6XZ
NnvwcStTpjysE9Rqt+1/zXJMti6z+ymdXeQMDiVENs2nbi6PPWP4/fB4K0U73s1aw2WmjGuGHpBJ
NgsCbgR5CrC5DioR5fvAvcYuSU7hsRqOEADLYyOhlfZaON9pei7M1tqbnDsvBbLFLdrkZOuFsvro
M9iYH5xd4ssyGFQ6pFbB3/adI6JHd+n39S4HInrpMu3s9UAEOdXwJw6q6q1NiwcCYzCPud0DIywN
OFO3Kg78nQkf6sWlCYWXxIgvpRdv57Zha2z79BjrVvLnHJcMMO2eVPrbrdydjKz4UjEgwATtGku+
6/pPA2tDjLFA/leJtWi7fD2HTP76EmS41a0m3zCeqtyal64xJaTDhuOmK6PwrNoHKzMergW4kWPM
T7nhuamAV83B0XCr4FhzQ9/ETna2Cst9ZBuKFXJ3DvuERN8IFEo00/GxusK6xKr7DIXdX+cJloDs
m3NLZ36BtKv4sJu4WrcmBqhQYqIZgni+AUMC2VkiK8eXY5ybvtQb3Wb1mrGxv2d6nS0Kx6PjBujE
HaBvBS2+dNTZ6lp6tbpqory0YRXUrj140849O35lnNMx3VepnE41LVgVAy9NDItQntrMt3k9kMMD
+gsN99oYRLiyDAmYQfPwjKG6zeO3qKGhmnJZ9zwXx1DqnVOv884izo6BqMXuT1Z2V3h7XTyWvu8y
un7AQ4p5qJ91lF2TIcvpZrjJu1vSVprU5K/aOM+XeUB3SGfNrUhzf5dVzvTSzCV0z0XS5ukvbpfz
Qori2qBfWMZS+u8CIJFBboudJwDIaDOtRp9+KmXXJs6z+pn0O3jZvsn0HhI2ndrBe+8T/nkvTLJF
3pjiRD/e3/dWHoFjfIRpBeZra3aw3cwsP+YVFMYMI/8mjgPu6WZrL8Fr8Vb70do0TlWAmyq+QXB1
n1T8Ubh2eKqM/K0IJWeDS/dXBUReh2vhEeoxNfF75KlXewYDkw4ZWGqe5sMwYr7ETe8uMxs5mQgf
+CEYYn1cP/UtTWgjVNHOtdpVU1fR+xA094B/eh+wuI/TGKzFBGy1bJM30RGZWzExjtEWeOfqMdFt
Hi8kg31pWDDbgEHyySz2JHWE5yR2Ayq4DGePGW9lzRotSEZb1lb1YfcdHTTAKzvv2AnHgaCfuucK
I3/JjMBQ8wFfm7mmNTotQK/fUlEHR03wNVXDeYZDo5qZZgC08F1jAV7x28DaeVlUXgnFXnh5Ye/n
tjAPhdW+11oGq2zkPetMqTfPqLcVMRhc3dPsyE6GF8dxb2qqkbZF5jcmXdWxl82TRc7WE3kxV8VF
4dp446vs+w4xXy6BH2TtYizVszM7XxK3AaVTgs1i7lJ2AvjSeX/iCJ4OPVLvDJbcjq7qbwr24Mnz
RiLFZ/PFzeN6iYciu0M76Gcv3doGZrA+8+djHDBDyolN0jOtN0OPJxSD7aWgj7xMHh1w6bvxDtUj
DrAE/Wxi1/WzbVGXV0HyhBOVDKA0uRjaiS9yuqX04xeGir1t4XTiNsgSPp070xSyjJU0hmkNbSeh
sEEi1z86d6VHp1tOrToiSeqX5lBVFNeyOYugS9cEciRE9gnv3vaANFuMhzRvbHlSlfWclYn76tVd
vhVUoXY4jxwohXwhHhlRlEc0STGlK3+YzSO3FTAapgczLZMb0dcOBRww7L6T4pS0+IO4DoCbwI0z
DyJ/Nbta75MifsshtS18CW8o5kqHnWUG9BKQIdgS5u2kezn4IN4rQVewxIabdc5Wm4Tepn12wXqj
Ufm1K4tt/qxmpL1EHwNMHsLFhCQT7QukaqSu9aLOBLQqtFay1f1KND0ln/caxQxYzARwssjCz4Eb
zzpq+oB2y6Ir2vIUznKty5mE56Z68kKrX5lm9M33cbMOORtyEg77uC4uGjJDlC3qBnlWCY8OK824
RvIz5AFBBBbsOICR23kW2aaSY7yMaCMcUZb80uvHqxVpG1QBn0UOXwnVNolwXzMAyKDdRlFeLrys
OhFKh3fDXclAfOXgrc8PC9Qis2kQOYM0FgI4XBnGT8ACPlMMKps+etKggqGiN5xd5HzXc8mVJKA8
KH6G+Lf7gEEXTlEkRST5eHm0RVZNIzQhHMQ5WhBclhNmg6U7JxSmqFzwAL7Nj3FKbmVkvygPUezA
/SPCibcfoNu4YpDfKpdQuyhud7YnF5k3FFvmp9bSSPsrudfDMVa3QQ37PKvGnRsvhpqcmrlBYqTN
odl0U7QSkODwovIBG9bVY/iwHXm8loyTeotPN1TkOtsPilnhmHu4NM2qzgLifQYqPQYjV1oaYuEp
crAeIzo2Abh12lhF/qfTz/2CFhW/Lx2mUxt03oK9LdsEgMOSB0BQA3ExZfhu1NaJ7fynQYTOsqib
RQfGbwV/61I35ipHMkzSw3gp6iE8ThB/B0Gi2zghAjXraZWJU9N871ECw+oOurX0DGjpLuuP44RP
hyPfhJ6RcI/d+LrF7m61b8BzFFZa+uutOotU4d7NwuFoLfLKiLcoybsFAvlm1VudjVY8p5f+GMO2
tNadKgCPQ7PdanBmwEhnFueZv2vGEHFlmRhb3wudPcc8N5uq6XBez/2lEoIxTkvDHuUTpUOVMhwh
hhNt2/WRktmTq/YUt9N1QI7nN8Z5dAtizJON7JznHgcR8HB2S11+0d4C91C7n12FfVo5iNYm+ssp
Me7OTCx7zVTQt95kgJrMKLxXDYZ5WZTMixgr8HdPnQ36jZy0cRq+TX2VLEx8Hluj8FeTp+Upbn65
2BAPac0SNAIIVqnWDaYzHZ8C8a1oK/uYFeI6MtlLSLwj+m/4dMpmW5JJhQs++bTAehzCNrqo3pC7
UYVr14vFzvY5PXrbB/uR4jBLGdkq4Hcz6suFb07pZoTMiNB6EzcJwep1VOD7yps1n3l4CxQh1xoP
goId+cZMVS5yk/ggh1b8qoue0wcxJ6/0GVtCtyrdQq3M0FOPW0G4fsSuQB4Ve5MH4lhHUJYoS3ak
z37E/aPhZo6bXodMuZs0W9AV95eEJ/PlNceuLPotIx8gg4QuOphJqKCgKnREAO2TXv5Op3bY2WBg
XzWtXzFzOpiTuU3KpSAq5+iIfqZ/W38aBblJcF/9RTw43qqK6/yA8PUG6EYU1Rr+yJMg0/ti1rZ1
z8qaXFxoBUyrr7oLToZsxN5HkceiSWl4oRskwl0gBIgfyv1yA4sbOXcvVrTV1lwHGF3nq1ZR2wNl
lCzJTK3L2dQbSK2KzfNl6jzczpT9pvLMo+Fnr73tvJBaCx1V9YBYbCtbi7pBeDb1ezjI4Cqi+d6S
aXRKmiLGnDgv3Ha6BKTsnafWS54TbCIz3Yo2fRoSnWzcZtWipmcAESFFiMTKHFmUY2BX2OPVVxVF
J+mOOXteFD3V9T2oSeTzSv+5y4oPFN+YDcCEVDJi3EkOaTJBds2K4XNKiQ/Mc+qrCG87K1afc5SA
prtrq8Fnrq9mhrnJarZltpjZHUGncKdN18mY/Gb12WuoUpeGdcGCnQLmswVyTOyTHSfOhhEq9BVP
cKFvkyc3NegKDC6kq4a6na77IkQyQ8YVqLu6x/7uqI4oA6dz1qM7JBQs8QcpMCQxoX7fpkCKd3Vd
3yaTUUQVd2sx5OsSZz+6Yh7UMbcYgcACoUQuixWq82ARGJz9gyteAtc9dXnLKR5wjxPSuPtxz6dM
jJ6AkbDkDtJw+y8PVkwiQi+LlTIDTRxG9Uha6r6ywh1WBoizN28wp5sy6p9Dzggh1cMGgvyjOtBs
cJBBgnDvIb3fDahTq5BPjeRch82lsFa+MPbxexjKtyGy50M01Z+zB2SkwBkXWnX6nXE4nT13SZ6M
t0QU1C/mggCskBtOZnbf+N5HVlPUAStxltZYjCfuZGzoYZdcTO64CNBTaz0it0UMNV6MuMsWYEjm
vVeiiwA8SqndzjX2OMzQ4Q8fz/FOdXpZRZVzLbNCctG09l6Wv5da2De378xDNSQ/7Jxmp4aM67Lt
EQw+/4gysXbsoF8HnfXmm13Hk6mYzYj8xxAa3TELs0OSh4/prAVH5PEiUEssYXzAPCGWcmcwz1Hc
iZfJSEquWbftMn0wYtGjTesYVdsKW8VzZMFxmQprvrv2MrTmTW/rmfG1RCCA0Xwf+8F+Ck2PBRLQ
ns3Amsa9uKA6u9dZ6B0dDPiHMet+ckbn61pz1QqE+2rZubnqUQYujMeek/mMPFPyDBkFpPdxEhT2
bUrOpVNu1AOymHvpzwiHzcK3aPJk+Xwr7WilG8QxoUUMnu2TlDwfgr5+LsjTwV2WO6d+qr6IzM0h
xTTpya8pAMe31MDfFTln30zEWvvTyBmIpLpVDFiaXG6QKDx7Sg4nDJUvFqNDInrihWcKVPvsM9A/
oduQG4eRJLIPOhMQNmcZvuC/IxKk+F57RX33KjFea0IPmO2F9VsZJ2sLYgqFtVPe+qAF6geibwmi
++Y2SrwCb/jo4iz/6eXjFQLlsC+6GI2FCulNokQ4/PmvPy9DWsoDriAGj9VQWICukVIgeeuOrjab
HfkB2TkHkbRF+2xcJvcBHKQTwH0yoCX+SFmpSInIlRvvK1WEB50gOwkbwBF90c2v/A7ufmq6/vnV
kMSvUyf3Ee3Q4+AX4pV/7t0rG+sSKRltCvXwqxWDh1hQuvCUFZkoujOLHXODCQ5vpN+IOz+L0R1/
qNCVizab6psXGEh5xgKzTugvgRXpH+rxkqCIWcl5tI4V+OabVQ/WQliu3KsCdDXZrdeoHbzXsYri
HSIIc+vqLH4Op/FYwZM6DLrxANA8/jMm6DNjrFustcfVakZpuTJq8h/m0rBWLln3E+3F0DpbjrLP
Xq8PBjqSw2gnRBDK4QZ529tXAewHNIDhe88tCnkyONG4janxGPiiTnAPGnYoME/budbC+VJ5Hn2k
1Yw8tEVv2NlT9MH2wpi9N+kYdUGxlCoND5Pzze+9+KMbRnkMCSCiecUvE882V86U1HtXNO5Thhhb
hlzBmiZ9tt1UwiUZ3+2OUEkZKLGlo2KABRrTDwA2LWAiDn/uTzujY87p0bgSBOl9hKkZHpQfAd/w
TOBmfhoRAJNnh2Je2aJU/D/WcvCK4XX0yu7SNYAwa7REvBtSTdqoDbH69unCI+yFqE//jkUGizzM
99Q346fSnhDvdekbV3XrQAYWQaQ8E0dnGMxqkTkJGg2CLD/KCaitsDgxIu40btxc9OhZMC/ZzhiE
OzfpAzW36o7MYHz0t9hQm9qZrGPd+w4DFCUXcRc4iziqpi387Uvg5Dc5FO0WtdjZbFumD4n7+Hzh
eZBUj64/iRehqIxH0HBzCx4vRQZKMCLggkOL+RqRmedkqEcmCuZ45cFk7I69EhmNRWx0G2+wy0Io
joLraI4C7lu2gGVnnOBVLthQxVVbzQhns8IQgWDm3bAacW2gOmDz6uJtbCWnCVzUMdJSUCPRZ06s
rLz9/QWz4nXyF02DRZepVLlCyEUj1j7U8MZ3jFUZWhTBFZpNcrSVd7IlJ4r31MOmOeow1kvkACUu
BnoDtsS524r503cZTnKxWMbUSdla5XSeG87kqGn1xots8/rnxfJi62q4kISl3e/HGmQ9Z8Gy5O63
BYk6XGosGnRmWrQ0zBuzwAZKJNB3+VyYzKAoLoNynV1M8hYDV+RYeosxf2LxI/0So21d83niMm5y
x53UDckwKBBpX/+8zL37OqSioJxPt2X0zueQX5w0VFe/m9U1r8xm1XkGzIqMxzL7YpfursNL5IW/
55TBji/S7uDOMy5BPj6JgHnTFO7KUh0rrGI4YqiI1G923P0foeP/yDHwogr+92+PP/OlqqlJorj7
v//2T786JzDwW/W7+y9/1/9H1gMPj9f//vNDRr/UvzgPNkmZfy+RmP+H8+DxB/5uPLAxHqBfh0Qo
mHhjQEBCPPxqu//zv8zgb44A0ijwFvAV8bv+3Xjgib/h4xXSRdZDJ49i4N+NB07wN99ElA7MAMog
OUju/8h48BcBs+DkIOUeHZHpweHx/+oMT3uL2EUp43XRpHIPvvomnXkkigMpcutM751Z+asGmBUz
wNfUYE0wEcfhDAwV/XZbrumj9wtWpP33R43nhI/wP5PgP+wF/6D9553xA1oY1nFXmlAp/uJmxu4o
S+0G6boJB47SZjr9EbWXJu0VlFo2TQOGuqNdO8fBA24Vucbdw8J7mQg32/zD9/mfvZm/2AH+/mZs
jy8KlI6NYYQ3+w86bz9RCViyFMuxnMYbinYughFlTFA06/T/cXZmS3IiWbT9IswYHXiNgJgj50n5
glWWJOZ5cvj6uwjdB2WoTHlvd1unqVTVKoIA9+Pn7L32GAVHUBGSTA/wDPSWmdu7DG0AaP/9Mq7y
/2wugz8ZlzeOKhTnjnp1GRG4mjKJG5reruoeVGfxYs41w9rOhKWLiAabMTsWARpvYROl+Ogkrn14
sSfFzbZp20S3jaJFtyP6uNmveTqfS5AsKfsmuW1qckyVODm2+eD/DxcODwneB8wn/Q/okqq1xHRp
uMtDps8egZvoXEPU/DQmbsPSUDxirr/r7oy63Vy7UefVGhrypAh76lZzO0dD/oxD9CFrSGVN51sl
j8S2X+5w2JSPGUaK4itt/8Uu/+kB5K1F3M8zyH81PFyfv/NxkJYhVcoRV5VhtY4j4NM6cJJ10jXa
askb2pkmCNq8bbh7TKf3c2BkBFOJbhfENRJYxnTbv99I3u6rt0Lo9PswNtkYcU2agJ8vyixVO+oC
nWzk3Cj3FyFVCYZxPajxfCzohtAZGst9GTn2Y03fmeLjPLu1F/M7HyHmspUbKQRwNHJaQ2hrvvqi
P5tflyfU5itWgadrQL3468/X10u6q41UIp+n6WBR3N0by1hPuQNn39B+5cWRWGEDo3vpLbd8RzZD
h6Oz94TM36mRqxwMLo+C5JxhIt6VWfATOzgTQoNStpeyW49NTYoPvCyCH7nxOhkPqh0mjNgG+QWk
xrjyH11e+yW7TWPFhaZ7beUVUumHRi0XmrACgtzsT0Pg+LmlPKtWNb8aNioe0UZ3cA0gTBFqSBts
yJTHHKrFormkbByCY7P8KFzj3xla5yLntG81MwRM7TYPAdwWNFpd7SlBVd6ZYJxVg/lj1P6rJBVl
wnQqIMx4jiLr3TiM+SqhP7MXTknjH4/Bqo7myI+LrthqkFhWMp2yL1yTF9jW5xcBjp2xOFxM9rE/
nKSxqmeTU/Sol+paX4MJxc/L5Ew0U/qgNWO5UxV6Qejm4B4sZ6vLj1E1/5Fu7G5xpsH+XUw8pqwK
3m9GHLld6ChtYnddtC69iCE9zpOm72v8uAa2gNsxnRHG5hX5TnMSe/FA51mYbYUiqMlJg2tR8gil
ITmlPaaJvCHMJthO2PtoHpf6KpoOxN63Z2TrXBM6Sbqn6rmgAXGOlfxOjFzqjEfYN7PhCUyAe+do
BYc4BXD0Fy/slTFE5dZZ7GOuMGEawZZaXujfdo5MhQnECNn2XJofUC3/zfE4+PbojnB0ExicfYBC
NKBZhTGweEwSAZyLiBVHETf/07Yq+CY1F/zfEoVmXYP/QoTBtQUn2ksJzX6QREwOKuqCcM7ztZqb
DQ5DXfjTbJF3otrurtLVN/p59YHxef7/vcdzMZZpkAmnYaKwr1czFckfub+a8Oq8nVZDQ7075QlQ
6cai62SgbYhpfa6NASXBCBl11+Wp6w9ZlO7LKs+/eNCNPxcvtlT8oQZPugCUsxRLv31XgRVJQ5Z1
ysSBY0CQVHwzcyTXbRxlG3UYT66iTnuyFXwhIcpq+bBTxuKpsqe7bGjSh4sUXNFiazMY3wukp9uJ
MJqjpgxEL2RSbrPKT5msrAW2VoT+VE5i6N4jofzT2QzxmqxPvAqz+mpyShsbF1A+gLzHdE4e7KQo
WPTV+dkM9DsrUR///qDqy8r86S0H8ka9yedmz+NRvfKLGxXyXhYZPjzAu1XnBuPBZj6qAgh+ZFgj
UHFY6UvjjBs1l6j97dAit894pMk/HGCbR6spCsZVMPbuDV5bsdaXrpmdtyc9dJKbrnabrzbD63dr
IQNalMe6xhatct2fv6+BaW/MSrrwsEZ89+HQ+XRWNXQmyTpVqtAXUfF9rGKGBegBHEV/uxRltUkj
A0yf6X1xC6+3C65HMKTn/XKoqDF6fr6eUlURWqudCps2Y0rEP0EkLidh91YP43HDYZ8Ji0VT3MkA
B9sa/Rdh9NEj4OvVkGvJEXnbR8wOu2uSCaH6stz2Zhztc1c7QOCoVnWlwimLY881ig/H6U3iEiwG
94Joe6GSUcZLLb+oOi9wj9+fjOVj6cvyr+KQBlx1tafnQajUaldMvIKwxHohseFiLq2zFxlRF4WA
s9JpCXWXrYLjjiwmEqnkXeqSZ0rfPOgV9x9a/KiqiWM/9lOsqWtNr8E1C+NOcYubIq9DmjFl+qyV
BQQxDgToiovyObSM0a8sQipyMY3pTmksizlFoQC8xejgloxO8nje43FwbyGJbqpgxjFqY4OZsBhs
mtkybjA4s0s78AethEHfoPTNSam1n0k3qB90CcMTYQs1hB8VttssDslU+/aSBFbj6b+1I+uAeCM/
6CjISZCm0lBDZiLYnjMau0SmV9Z4bGfzm1bQbanixHi2U+FpQn5nZlHy4Ypv8RJzEIJ6x6ZDmHVq
B1xWLtCPdoCSg64pN7oGETbMreoLruEV/ZMKjO+OfQcLs0uX8I9FzcQebjcIDD2iGDyrrtU1wYYf
cyuKY4U0YGXUTfFwKRoDizzO3tQyv9Ex8RR99ZqJ8VGNJuuowiC+1dsQkBTZIHPaKBurczbI3dQn
xez++fub9J9lLgUkmiG0sQi5lpX6t5W4YM4PBi0zvcDOvMuyOislU7n6JY66HEyghatiBolEx9Wz
FCx3NJtvkLitq7zZBJgE9TSWy8eNv8C/6/9RgXMyZ7fislQK8auXnPTVeuolVghdbdIToOHyJorl
P3rq9DtIG35eV68Rj9yHIjt3ZTkJet4GqUVmZR1DFvU2VNppregjtWOWRe9lEp4xlWJaqE159y3M
O7LgAoxz2MfTJzcN3nWtrh7wZH5xqHWul09OkwKxPlQNoIgu7tXPNzkv60Tm5PH5tCbUTTi5IKmG
KtoItRL7shx+iBQUOb7KF3zy03ZKUKNmR2HP6cnQnEXMrjK0dRP1dpTOqz7Nzq2gbZ1NeXpSnblc
PDPaU5tnb/qU5UwOXP2A3ktfc1HkpihI5I1kVGKUIBDmCcua8IFkHGOQtxsau6BBy3Mb6OF8hzg3
ASmVGHIPng/7cOZy1ibFkFiQYM/bhYjd+IEHyjoOfY9ojigiXEaYODKaF6tOVyeeVWL+ijHotrZG
WpkJ5rIlNt7LKjH6CSSBFVkN993y70Fgr610bsZRm5MtcKN0Uy4H/yFUmHSkQLRziH3K0BxdDh7k
sr5BokbWwsA04/k4xWUGUn5Ot9loWiexKBwiRx5t5olbJC58ZNDh9BHKWZ5MUqu/KGTMP75Zi74S
6AoBIcwyoL98/mZdRurtFIyzp6NDPjVGWXlVEHaLO/xhMkgSixADutVIv0CiMyJvST8zjlhhlr8f
pu5cgc7FkkbiaqeU9g5Mr7KNeCiZeVnJ06yl30M1QJMjldzvu7Y7jF1kr0wEiNvWEvEjkqhtaEGc
RWJseEljj8DXzH7lKFN0BvdX+6NufSsmqiQ2njVVeN6s8Jdj+Y8mc6fznneF+FmbtvVsj1/cHWP5
9L/vZ8tzD3pU1Qg2hyN53UVhCYSDF6hLbhGZiIZGVkfaaTviTB3OT0jlCZ4pTww+kDl3h8uXhpDR
U6e5uy2bLt4SQlhuZ4gtaGbp65LC/tyU5olm8TsSR9hpei3XGYX0fcmESq8iQvoGpVqrHDVWIbOR
n/jdMt1dR7pWHZveev/78mksb+71J7RUTfB6axCojKsdu1bLfobGi/wuECwz2mxDCs7r4k4fPtSU
yTkV0I1b280KmeOA1qQig7FlIFZ2pLtDRC8U2PC57HhNq8n2Llvl0qpbjfjy+jkxHu2sk3czgiP0
nZHBsYtQtMv51on1eytXvZyezZM75OntnI0OXGZl3llTCt2kJaEDybG6HfLu6e+f/M8nn+YSBwkq
Qsgh+tId/bRxKNKuk7hWU99qD3qSj9F6eOuclskJggAf1NN4ygB/ruZ+mB/ps+MG2IeMNAkRsiEh
ShJOm/ktIePvgUf6B7oMOIkRsuB6nnmT3R+DM4a33fLDDHal1OhnuI8Fk/Wnucq9MTO6E+iQateY
gXOD60phVUg4rZZBtHVb4hgcq/fysG2IcZvIFFzCaRtxgo/ZkTZc+E5TJ1/B6BcKxafHgTpZiIUs
c0FEXvLmfttN9WHUzdZILQ93rkS4CUPBRmvVd0uu8lC8iKV5iXSQzCCEO6gW5l7dubX6FgWcwFO8
9O/JULLjdtRtOSnveoAgo8udr86Dfzy3ZNXSODJ4alX2/mtmVakqiakwPfHChiToZWtlN+97qrYM
6xBppmhlynixdgrlrSRIa+tWWgLwUVsrKc4VcA/KxpjK4osS+Io5uxRR1OCcDZdjvKAkuVpQizwp
67hRLW9YOt2OPfqlWw17fvMtKkldGPh6122rgQNYVjGo1vSoXPumBnGdBbAnFUe+aHGF8bTXkl2H
Rj4La7LBsHQoFfZZp3fJJ5ruowo45N/fCe2P9Y5TNjeTl4G+HKjCq54hSNKJ+YNpeZfWmT72MUUp
X2yi6PZxiBFWWbqxz7SEaHS7eFBVEDO2SO7/fhn/UYhyGSxJNLD5hg1xdRkgKQfmjsQlNtqYsgS9
qJY01yLIkkdFPkbNbGxdyCk3IcSHdUIugi8x9a2ZvI4rtTcOaEs4Prk5/BGIPSckiBTzeeg+aaW5
7pDG/GsF+ZfwfP2Pd4d7w3+ogcis50z2eUGRDg9YDBCXIg5DAqfb2Y9Nk5G4mKudnsc2amom9BpB
uM+tpqg30ay8acwtzzK2f7hu3+5mkhWXdN2Ik00Dt11QeXSiNNaureR7LQoP+Bp3badPr1/c8usX
n12OTUCj8KfpbpnXL35TcHBuM5Ca0YQlXWUCzvPJxf+6W80wYX5MDpduhzbFJ1TwN2YUdc85yTHb
Hk32vizCezCr462FcLOso+qUTyF72+hsXaORO8W4l0FdfWM30KipwsW8xhE1y0hbixJt21S1vf9/
GIVc7vvvaxprBAc3HduZbvHFXIjfv61p2AOEMU1h4+sY4y7rehH1RI41J5RO1tGllQRTUnw3m2KV
5QJNlDGUR9NU63WJKAWgkvUNxQF0E9QEfmUkL3+/91cRBgDcuUBHp9Omct8t8xoNpBQ6TeAmanxl
wpmiInXdR0gtN9WsaAhRQiJ/0efVWHYOCTCNW5y7cxisAuWp7uq1HUzVeznF7xNkn3zhIKU6Mu6/
X+Plzf/9Ji6VEFM2lxEg/wPX+/nhLnnJsCom9LOwi20wbaLvRXi5pVlfe50b34GC1deBDHpfPRSV
W95PXXNL/lXMSaE9GUmUn2Y1D/zLPWd3dw+DaWKzaspmlcP0WuWd67NVOz7pkNUmAYK0JrIAZape
Fqtgme634fQEnfiRVI6PqbeVnaNk2iqNzHbndIe01PCzYUfZCE7VRLQvkh3Ea7TBE30nloI6o8+0
LWPTzxWkvX+/Q5d26Kc7xCxDN2iAODQuEDgtb9hvj1lNOGJuzE7gGTE4qyZPDV+NofPx9e+sRV2f
dy+XtkY02M6Gjsxb27L2p3PteFl0HrPxFqVliwK4mFEqSMi/OpJTQMt3SFT8S4eXlZE5ltbe5lHx
g5aF9QV/cOHkXe3/Os8i4wvWXgCE132yKScMHtj5kveZkU8IQgzRUVifLv15ld3Ta2018ZOuL+8s
Jgz9SlZDyUJcroFWsZ2NEicQRv1D2aLFCwrrqCQ1xkDFOMyWGM9lRIYPVh+S1wnsxa530CuTSLPl
s8x2yrmSkozQJJZzOXZAdFz7LugtUBrwvOi22g9ffG3/seUtoTtgsOnGmawSn7+2hClnI5iHejMd
jnIM+h0w0FNSWIDiHVznxAEAT046SPUxrbgCnb0+KwZZMJVcPKuk8SUAQluQ0W2Zh2fkjoQxm9G+
mPUTGsecOm2Ovv0vV83RmeWMH3/MCgaJ3rerBq56VmP0pplJmSFQxUqgbCHRgnvkpyutScebtkUY
KNrqRJPkAVFa7U2TTFZ9N65nNzSea3EAnCZ8XRMFlOrzEix9xt/V+V9c83XbmOVNp0kD7NWCVQxV
+/OdLmhqmniPXY9/DIxNVudr0NVW4udDzsFD0W/qLn+oQrfcG854JPPI2Hdu6p5c0zp2VV0SWK80
vSfy5fDopsaWuV98YrvBw2lxVJXJ+e+X/OdUj3IYbiOLnr2UctdTPa3IJhXLFG7Xy7lz7BitzaNJ
VrwhdiNnEtVRdlHfpW8IVmnZufJ17oJqG0aAFUjNKUQ/bR0ySL/VkbvDnNA+QUzRzvHQWSux/L4J
HW/dDZhh6X/D9UtrT5qtdYql+EdJhOvz4znt6xyDq4EQWnbWpplUScNyaa0TevoYKvqhYK1gCgNa
rkAI90X75xJT+Glpoyyk3GZdMy2bY+LSRPhtaUtjp5Jp5mCxDgABBOVcPwCCfLxUAzXpnswK9gje
GnZ0UT+X9qT36yrjJWGe9k/UusP28n90et1hYCOJDCQ2b2MvjVZlnqwV/FkUvuzfzPuHFyNsnNMy
fDjpjKJPBjmNq1Yf0w3SSx2XdMtOXNFQ406+4Vt1N7VGeyIMk7sgSB6CsG53F+RlODeOx+SaBmul
PHfI8wOBCyKmzxDOwb+20bVHnaTCY5BpPxwjofyaoB0S2cjEMnbyU7YIXf7+RP1HaavTa+EFgLe7
wEKvOmljRFyxwSnL61K8+qUVdoDacABRkAeEoGMlxJAy+JdJJJ7QU+oOFlbDDP8j+zz3oSNGB/Ed
0eao7RDhRWdjcWbFdYXzlTfX7nemEs1fPAJ/1ChLb5jzFq1hl2wDHu/Pj0A3BHQKNPpZgqYMCQtv
RWuORydHbz/B3Hp7mJzIWVUkad3jZNQhcLrGYUzQ3dDjgwCY5+ViQtFu4qB1Djh7yxuHj/fF3V3U
Ttf7Fz2spaUFrIYx6tVlKnmfclBewHMTNoZkfrCI76NnMySkCCuAm/ERvieZ8cbUeH4I4R9cuhOX
D6XMUXwjg8a3F0KCYunhWqvxTDJ4xptjbgsaV5dmnJYN6OazckfgivEMi6T3CNo8YHbOAloeutfK
onqt6JjuO0EvC8dk9nKRJDFMjovEvQ1S54N8oGk/2KRVMUI0kbvM9Yq5PI7adKz3YW3kT4A/GfgS
sBMCgLjRhlpbN05GA4zjAxtzONJVDhwIa+A9Vnoy0kgd3JwstkxM9YYqjBI3at/nUdo4aqmMQAyA
ipBzzEmIoUxaGC38rYUZl+vBHrBse3KSlvkyEptOkd8q/I1Y/ExnGxlNyYueq4gF63I7jfNrnS52
LXcaT50j7ubS3he0DrWViLd6nZ4NI8tuFBqoG1hj6b5GRZ1qNh28sdtMle3CDQuP8OjlDhc8AKGo
QokJq+CsWsUZV3pG5dFnu3rJnFbswAYkU5wv7aUi62ns2wMrZa+eCAy/VRzzph44Tjth121bxnim
Xr1i0noBmjeejRpSyOXGNW2HSO3yS7IVEj8CwXAKB1KxosRAUaHZWzeu+r2wh29Nt+DTmtTduXAW
9kUzf8DcovHBXK8GaEXwV5JiQhkr7F9WOqQnBDnuzoohjcepTZsHhIAHRYh8y/dimputm2ITAMiB
9F3m8N9Enx/6doKHBPOevJfiCAug2NLutvxLK8zQ3HbVW3H80TfzCyKa20tzWZA7tYndub3tFQI7
IjlvGopJXrq4epVx4BVT+zHyOLwiV3H9No6tlVJLbToS3fjUW7N6G3MILdsIwxiR2kcwqeHakbp1
sHus1lojX5yuac56PTQHxqoHfYKdgo8XzIWC1zMZ8x9iLCVK1S49xsvAOQseTLrahwoCTNNCjFKj
4i7Dx4JtEhLumA7OUfT4IDSpP48d7c3Y6EckK/qvGUgbGK/YpgCOuKSvXX7VDd3P0bTzr5JkrjKe
LoMuBkYGs0qx8PCvm95EU2QOJybNMzQ46wp+hKNRhf1+GiyogiKLVyEvMNgEEjGWvzkN+D7T0fnm
Ws1uUo3sm2Y9/CoJWhS9Oyu33MNUNd6gZt1DKKZ/yR3NPRJ02l1VsY6oad09XZ7d8Nk0u2TVDMI8
ylQ4WDVATPaqjHfFBN/SDXJOf3IoToy6JM7LKYu8RUW1QQVsPNQQEVcYfs2POZ9elCm0ntBZVTsn
kI+MWzGvdZP6rXCDNT5g/SXMsVTYFFMhJ/gV9bTyguXZ9Toz2GR5oJ+yvpl8+HZfdc7/a79Y1FAq
vTBEo4jiPu8XYgx1J8cB4InRrPzLfRmU6Gd3eYEqUewTAoPeQxBf5pBMdzoyv3Gyq2+iU6Hxtup+
nke+eAc2Khm3jnqC4jIunnya1F9sGtetxKUuRdBwOQRQVYirg1uoK3nYlw61QgGxx10cn2Ut78qm
p4lnuc8SG86aj6P4htE6O8vpfDCUgLiWvrbC1NEKNeaic5FsiJGYvAqYyyop9de0kOKoFxKfz3yX
VEGyy1q9PCc6zN2sIaL27x/kj1Ho5YOgzuV4rlkoM64K7M7gjW9qtPCXQURKuNSmS+J/jFl9ucj/
VLOA3Go0t3pW6Gdw08xmovqZ5gt9gyXpolZeIltBQuYyuvj7xf3RQODiuCputUUgNj3qq3OWUMZO
iQaLu7z0RcNg2HZlIo5VmKa7ySjv2xqEWjSaRJz28dbRlCd3efXwAsLizUka7tv+e1pET9DtsNIv
h00AGORXLL3fStY+sIroXMwEKMuI9uRsVushbMINO5R97uCeQH/M1/VSlrYarZQwVHy7mSAeMhPf
ZOHgmXktHls6nKupI+u2RzhQA7i8H0WgYBCPzDM1j0t3Ee0RiJcvzt5Lf/OqelnukU6lhzCSQTzH
0c8vTZlmbdqoS8U6kaIoAs7EPUGG+9oI88hre7ZYpc7LU207xa8fRSke1aZ02A0K55B2yYEHy9pe
/ipcfuvyqzFMPow5SA5zWt8kchweB7WtsMvMw4HZg7rka8SivDE5/R+tHmRD31avNgGg8PH4rYuU
WRnE+2AovYcqEWMTid2rnj7IHXR1dxuZmdyaU63ApdeRuq5SZaJtdVm8e/rdy5fbKJiUkRY0BNPw
l5oIgrU6BGLbqYgkQqE+UEeQr6l3w7HDGYcNeVzFrcH0LW99HqpsXU6RehpNGa4pL5Ob2MVA08wM
aUyEPDunMuSxHN/ZrauAvnB/4xSheJo5OGo1PKNf6lyjscF/DBUpyNo0HR0mu//3Qp0A94mZvyuw
1bajpNnhAoZcK7Gl74ve3uoaIKpf38WolyVSxWmEusdJrxmMMzg6i/h2bQtWFc4YDnossDkKw7Ro
VlauGHeDrLCoa3b3RGbTxs2y9InZ27QTYxc/s7KPu0o23UOkJR5PdnVPCnh5trLpLWTq9NRZrtyM
WaTtRg0YeFna4Va17O+RaUzvg4YV59elpaZW+obCmSJqx3ZPDk6xNW3U02pYb9tUUx/QCn9A1bb8
3FkjD8+fOvrSXksjhP5+B/JySONXy+oeayW3Ht3aemFED0J5il/0voJAU+HzC7qI/HnUrs8D6c1j
Gz1M0tTOKe6cB5gvdMEH4DGk1semGj0qM9CQ3PZsszsOLhqZrqnLc52E8Ylhqr1ROtN4Bc1R0399
gAnCnpeSEx7GwO5dN0TVUwdeBuDwHNCIXCd5Xm+QD0UeZjrhq1pQbKCEqJ7CJnM/leBhJBYqTpeF
w4GOVaARRYvLPHUZyAsygTJisgWYVHWAgBIOlUdqmxvTCDYRG8XFa4cbd4ghUOsj+a4igwO2LDlL
789Hl6odLz/qUdleXo5+GvQtLs7IT1xJ9liYnyP7uVuoHDYE+00TkeJ6Oa3V5nhvqYa6L1KC5cOa
UlYa4hgDU9nYxvjiFNW30c2OKvZJKIrFzWUUk2aQcDBVHoACNUcM5Av8OA3Jf+2fOY7I9YhzjQg0
Fm8zQiBpaqMkuaV7YT32E4zELzC5QRExNNtcmpCXP9W5yNVDl0NBZ4ArSnWd048olJVtUkwPonK3
SScJuNdQyigggSUOXXwA2o5WQ4hHbqwOhpztu6hRKD8ZsfjwdExqJJiSczASzRblyXeOUTsh57dh
8WG4mu9YbXkfiVLsJqVO2EhNgnRnII65FssjPiJgYTmOMlJOyALCtzdx3tiEWqTfKDDANvHyq1Gg
rBltguizSA9XllnaZxM66XZYXvhoimhLthSkTqqcxkJy+sds4TNP/FcWkTznYAuXpiODGHEG4NHc
V4wMf50v8MGtjIAETEI1fuaCoLNeOvE+1lWKxLAo5puc5/ymDJtpibKyfBfRhq/OtAc1y3OJfNuZ
ohn2EUBKlg+WA6q6N8HCy2Eqlz6hDNbBDUApSrsdnjLIfKtqZh5MuPyMq/bWmIx3e2yrQzuzVoNn
XqtxERA+A9huGs9TmWQ3EdXcuR5OBCKVN0pV0lRxbrou+xWFLsew2F/ERZcjT5E4gy+BDBAiwMGP
mUJ4aHMruJcqlrAgL9hepCNXdTcCrE63FZkysDARSMtYmg9KlGynuIr91spbWi2VifSGFpYMnHpX
UU1vRDQAfluoSXOAm5ofWZthJu/SZms68bAeKvBK2O0Z0LpTvtVQhGxDBuK0MCMhn0q9BpugUoW5
6XsWFeoPpg0/iJyCKeq6A2fEZV7TubBTomB1WT1kFpTndGrS9a9SXGW52879djRm0jFquiWX96+y
B3vlLAqWX8XnzH5/JF01JTVAPJJXSMhYjnl/WVzaXBgr28aT04iaslUWIwsDY9iSDEWPvOWQOAtM
RIg6lkngZozniLR72q42Q4Uiy8Cw5+1rn2Llc6H3NfGHw6TRa9riDrV/cGcZnN7V0J2OrS466HVk
4RWKYh/qcdr2qNzFcgZX3EHZgOGE4AYCR17IpdXzpfcAFG7YyDpmJn9RRw5msb1I5puuESuSBbTF
/O33Iq99IywRk2n8uy+HsTlTIInH+FcFuRccwzElLbclGID8LzpDhO3NRleMp8stygzzJxBybU1+
RHaeZ3szGYIspuX5iQVxpIozNreVILbReZIzxa8o6gcjnKxHGC5riJ6X98wYF+WM24d7hoO7pIyC
01inKVR9/pzWCTbxAg4v9Q+CzdE76piOl0q/BbpyoNYd8R0DECHeMF0JDd5tHWPOJSIFfUQwn7Ks
hTdmk3odxgdpD0hCBc+HSAJKguqgdwB0yFBgRc42MWBzl9Kky+oVrUvknYdC7EcDxoS5R4Xc1eeq
eUIRCrbe9SxJX1LcAgjx6+j7POClH54i+W/0AZEYs3bDy9BsYNV4qJhRDi8NBobzPwS4vm+sUciQ
Vw79oCqF8FLgul1SYbxYnbuVKd8HJzchJIff2RyjW5WIk8TNxJPQhxLdb1xtFF07hRlkVyr4fG1Y
4UdbJ98AXf2T0u8mtG5T1c5WC1hbQn3ilLGEK3qyhWCmk6adkoAx00y6m2R700h19MEhJFuK4m5t
FQEIQjcAbVWxhwv46eDDVeXgIPLp7ZsZ+Rn7/F52tM4KF/90m93UcZBum6kpSHudtlYbojyPk2Yl
HXRa5kAZ3aSZhKE903/Bt5VZ8y019V0WI/yDUf1aBLBZJe1AhUD0cKY+IJQmhu4utehkRRT5FZ0i
ricRCH/y4kQ0HlEmKta01Gh9BB/jtpOJ+iL1/FlptZcuw6Vrkl5i1fSDxRpnhbKFhy5R4bAN8q2H
SM/H6kZWcbkB2H1M8MxMcXTHgtyu6P5uZgSsMgXyoUFbNxGpNpa4i3LVr4BAL/Kes9PaPy0xnEa1
gv+l/VRrhOpNvtaSZl/pzT3Gx+e81WePnMW70JL38NfqlbCQcFTdwEBg+l6DOIHINg4bvWH6b0f1
YSEoGwhA52o6GXPhx0OtPqUd6ZTYmipihbv81hiNcRVmruMFnVWsRYzVjRj5WOFwySFnQ7/nMSmD
pzKBr7U8KDjzaEu2CTrrDkwg65dzcFHmrfFSr0OnznZRuNXK5E5xyl1SlBvgqcfZ+ula45Mr7fsm
/LB6lm2t3rCX3gaxfovB3KNR5c8DnV1TR9Og4KiB7oHnQkWBjqgCjcW8RBPxtZuJpm7y1LLXI0LM
1VhwWwz9O8IG2pbRAOG3cT/SeP6gH3kup/5hVPVnW09wNTW0MbTa74N+Tx9NO4+xWh5bOe2SrFyF
Le4ba8W58s3qXPjn5RT6FvTfe6UDo1hrCDiHRGvWGlbj7aBrJGE1TfyqwPwQVuWue9fwExWAzHzr
iluz/FnYC2TrQ6TWIe4Vxl/Ru6wzzhjg4l2doD2YrlSOaBiHnVn/mCqwJNM9shhLMYGvLnS4AV3u
z46GmsvgLdsaRXGcdabRONsfhMFG73TjVrYmAx62vL6v4Gl1oDX0yt5DjlvPM1iTIFF2k+68oouz
fACxXuRmJGBaHWa35SSVySMSOyz/c/ndZc7uoCsnqyB8bgMEZjchYqGc3j892sBWgfaj3xsiP+9j
L4AxVVGX83quTPcNqo77EmqQ4pVcPufMk4EsuYBTc5g6ekCzfCTghZJi6RMO3R1ZQk9JlXbf0sFG
xaKgsBVQ3A8k+6bgUOQJVTfBNbXVHCrCEzccZu9li0eNQEOkLvaLZRdch7nOK3Pb40sJrGA9WLys
YbMK8H40bzUmfosDuQE0EyAM4QTCH4GixwMJf5t6nQO87vm4VgJVyRuTV9QrgKg73fUR/CebJBxv
e0QFrcPGpEcFnvey2wegRLyghoYv63U0chPZIYqtjJV9wmRyH7RWuppCO+H9cQ4A0IZ10JrwD0Pw
bt1ONvN913RsMBOt2SUqthDuSxyUNy4wM3+wsu/TaN3S5UOLhz4e1+LGsndBGXvhVOxoZmwKWm5m
HXLXwRXUFETdd3pBYO8R/RIEbw8gYyUoJLvdOMaTVn1Tx/w9Sp5xmGYPcY23CtPBoGLVs+1bJza/
DwK/U93vPpJC8ay4+CcgETUM4AHkc2PexxoxxplQn111bD2pCV9z/wH/E4P7AhMUrpfmJQfRlUUh
sILF3hyGSj0qRjj/H7bOaylyJdq2X6QIefOqUnlf+H5RQDfIu5RL6evPEPdG7PNwIvYmoIAGqqTM
XGvNOce2UYnk7Sm5Z2KNrecya4h+iwkqK6mWmDUNfgy2JRVPXDB24HIhO3gnJntDagHknK4auI5l
eojcslybSUniLprWVDfFHcLqjvwrLraIYjG2VWfTuS8QXtdazXJTLXlwaLJ1eu3dkLikbHN1WJxp
GbHMw8rrDVLbhVg5eQFbk5RBevzFPU+Lr67O9E1VEUuXG5VyNypxQsUaH/u1Bai4GZYiEPXpr3r4
kQ4u54LyOe1JtHXO9PdmYNM5UZo2KTYGw0vAcRsugaDjGlRY42oCu6OZcDwIo5QFBBkdXBykDuzH
0ss3adopnKFHxyedtVlFFYv25M5iTcRNSlufRNiEtO9iZlsvFHVjpTpilpLzL1ftGqdIKsUqntvH
UCUvnpPfcWHS8acNu8mJv9x5OCsRLurZEfXBqmUy9EdjqA52iMWlDwmlXB4vl7/ciaNzQqc3o7Zp
o2R6LeUg9koYfbc2YAJVZnUQdVG/QYl2jiyWazagh4jXupK9qT/D+KO594S1PZJfeUqTeoIdY2n0
6zmjh0wBPP5dsmhc/3nKWF1jsmeK16L/W5GLhWsp5PYkGo1UF1SJ5ORWVsYZkN526aTHDhaHHnk6
+TJDs8kMtVrHHSw6JxQQQTKozSEJ4U5lkSJPfyQ8E5nBKzowCJNEoANB+BzLGDMPPYG0YdxNBK9K
juk59cCaLA7Tqr2SkbSqjHI32FV+KlPjbskYIVFNzBwDQE3ZLr8WAdtv8UTb682oURMiQZNBQmvt
zlGA4JK4OaoTp/4RxdGmMIh1iihlSkNVVoOU/2yRfalEB27nTu6kzhHSbTMGry1x7A23Y8OffkmZ
/9PTNYW6qhlseJHlU8NyXm382EMcfZ+mYdXFLHvDS+c8NelrWv4jbYZ0WYjejp6sCzn2t1SJX5u5
s1YTbnYS4sbhbRjTc1mX274L5aWxU8JCSfhSuedVgvqWFBsC5V397KZ2T7lZc3AGYPTWxN3NVE6t
nh/LWWJpiv6Ilr5m58UvieNHlPd+Zo9OUCXF0SYYn3gSk9QaB2hcPM+7tmWDWCzqalKAZgr0onOI
IyRFcgpyjIdRYOBYUSfCvw8ZJxQwgmNQ81LKwJYFp0DbOEJMCvg9UMM0k99g24juzTJS5XAftwDD
VDISdZ14HQctWMm80tPLem24qnhBgVRRsvXOP8X+C1hJ/3Er45mqkMpYfxtq0zcLBHoUnSs2zhG7
2HSw0dim+MQKehf8BsO3QwpdsYaakeCIM252sfeUvaM9dYaHkv9JzX8ihaM//nyOLnQjlgnxsVQ2
rK4kqazHeqvJSyrex/A2GLRV2LkIDiQIXQkPmDyn/sWonqMiSJrXkfxBZTPJdTIGzpKrP/mRustJ
LFeowEpSR6P2rwE8DUQx4VHfDjnPAzuPdp3cd2gOfml96qOPK01aWzdbg1oanWMfvUfHmQkwEzyM
VvaWbbB9DfHVuAF3oCPeaEyY7iqpjnWFcexpZMkF/8rT7WnKdbbjwFG7teex+EP64eBkItnvybyJ
sueMDL9Nzw65jiYQoW7pvteWhD1em2vCSG3icKJ2neO46Itt5nS8XhUVVwlTC/gE2MB7KkiUmmyX
biHprlVaEDzZzf9KlQB+YSEGAXFDphFcC0+pvkmA5/nLi4QaKdt3MeQ1zjqYEidzvEoqlS2ZvGSK
rzEVTqTlSYJavRt4EZ8kPMkNRQJtqawKupOz/sVYMt10dUeOhgDHNlrJqSBO4iAHQukNKIPXWbao
1DM6k33/JEITG2fiOWcP+992IPJwH7PgrPoxrB6hScyAaSb5StbukRgUUuem+mz02l7VOSbn0dFm
6tth+y4BfUw9M3DYRrOjszu9S5s0XdQ5Jn0fY60N/WZOEC4D8wlrQrPEc422MczfsEX6/MZr+sIA
fQJPFIFj7IvhHAIaUCaiiKp+rcOt4tt97u1dZtY74q82pPAfOazkLC9tesc4If24EequQ1LJuPZW
SYLcCWuQpxRp3UNFCTCzJrRbpycBlf5B6giCExpq73mrc790FkZT84V13U1xk6IqQs+Nx7Q5CZUe
HwkJa8tIWtKFcwp20ko5iLraoTRRjWVEec1DubEbYuHShnBwloE5OwuvhQcz46ZCiNnQepCANo2y
oknA/hXten3YGEjn8NoHNbGF42CdE0fuRv2pCsNt3JvbKVSCbCljU0iF7NrL88zwYV1lemCBmVNp
T6EFOPXLa+LVcLy59DmDpUWENylcO2j5ycClH6i7eDTKl2L0Lf2h6QKFCncAceGDoa1LlvkuLCj4
y60uxiA0qBIkaSIES+pph5+FgWOqQxTjJnZPXUUpOfZBCcyS0CgSrO/0bNfACk4SrmVMFUhavWi2
TW0SRtWsozFdYSKjYX3mv6T4k0xPlY6EMCYUupyDsVfpSDwVCGiLlmMlOjdGTT0+V3KeLQg3mWOu
3LH2FYNwkL5nSqFhAIEpGCcnDg00D7FoafQadmH7x07ZoymO8Mlxl7ZbF3aWNb5ydmcnMrd1mp2K
/ip74A9ZUop7sbyBe/7WhUe0ifomQ3QQCxq1fdk37CdEGLsRXdJPWh1eObDyJApz5nEXhel8VrxU
o0qbVsjhCJwaw4NqZceWcE6lnHyIDasaiG3J59AnAr5zEEd6vi1qetwqjYeIi9AhFX+E9dkFNjRr
fVbXhfevLTcE0G/nIcLXRQt39FYuZZ103GBeUO+hszIcY9NzjcTRh5E8Z1jrRWyuMEX74DVAfRGB
SQlnsr11xHGrhIBkk7r2bGPdhCbes2scf7Tlw/KSNZU7uejAu+znxWOfqhU9ZAyheo5s2PLb4otF
KbFvXAfO3o7MeDPKJfBbcQNVsU6lITB8xTPIjkKcY37J87LVFxyfN72m/1VGHlG4cVaGzMw1Ulpl
3TiK50920V1gUqI7q3PWTj7K+1ljyjC47QUZlbVt6KT5k9mY/Lixg5bgMRYg9HP4yAyGp6m2hCxb
vb6PhNijoRTnIsNZMM7k5eOSsLbSMc422MVvplO3yZk4wOZAgtDQhn5DBCeDo6bbTSWvbT84T7A6
Ltz18Lu2RkJCkSA6GWLVYKinElqIS++MLNRTRYtSIm1k4kPHecieQ0ExU0kPhk6jU0k5Xc3d5tTX
tmlf7JEpjN6Ko2zM6UI8+rujVdrz4D2TRxT6Qn0Sb1ZfXpWsO4rZvDhRdwyVfzAWNoZRbBHObZnm
HpU+9NX4r5FQ7WGMmyt3bZAmQrb2ykBJWI4wxDr7whj+RLef9eZJpPa67IdAcC6jR8UE5zo1/yIy
hzX9oUSokEpO9uMdUzdHd5ZUGR6oYtaSKyAc7vRiqA32hbIuRgJZVzW9cMxMn2q2pWblODq0gdfL
bT/POoHTOzQ1ybUNw9emR8VuUMysPdl6xLzRQ6MtcGgAcbhO2u5NuJkkHCBI1FuLs7QL4Levvooe
RNiw8CFIoyyvxQKJSM0iWrumlgW/j9WViVNYuPPKkmAyAd0c2iU/lcy8IGJ8epRdL1SOdO3Nm2ZC
ARVT3NqK6awgRoKtLX/DjBGhNvXqR9v0/Q7vF0eBf27juoBNWpgBMd+ntK29a1LxJ2ZgQPAwUhG9
usHKsV/4ocWxrfNb5XK32UObwEpdYvXr9ohBwjxzDRPCMV9Kd64DQoUI7axIWMinJohMPX9xJ4+j
UPYS0Wo4zj1IOwrnCIpSl2xa3enXxqxtLETp77JySYvfAULYR7H+MdCyP4dmW9HWQTYbkga/rfSj
a8Ui0PVWeeQElm60CG+U6+EBiD20V4xx7WPp5j+jm01EYzqSLE7eQwGqbXtVudk3LcFWKdj7zUbP
/X5oZJDbNgUSNubeWUMesOicWibtyyuUwPps0v6uGe0dIQ2SfTyQQd2eYQvz+yB3g3JGVddk1WeZ
lhzBE4tCb3mDpHAbav3gm6nBWS3LyxOhk+WJFiwFuW1spmoUa63TYtTLgM2iru3uqqPcOgJf33DL
9/te2dXMzYgyhBcZZnayNueZ2M64wPrQewmO6vQzRszKYHMwtnZJjzwqSNkh7qjdmjbcLnLZlA5H
NXMW6l4J78bxgBthIyBmh07VzCtRuyja2nVTj91OlfUt3Vj0VOMYsW2jz+9OfyGLnb9YPI/UqWeZ
WXsovfO1bsrqNGceeQyaPCNF61dj8lZrxd3uQSbByul3rUE52rgxU/tWBYiTpGA2e1TetcbpsbeJ
NGlomiSEIvI8ZQe2moq8NAZCZuJmb0Th3wZSdYePseu+4xoAbZxGXgB7YzrnkMcxIyvZyV1aO9I2
X22244A2DVxc52iP02dCe4hTYwVvuCPK09abf4jJw0OkkPnvkucbOBNUAUAUoidpF59P2B3QQ5Ap
FW8g5tnrpJt+xjS0F8bPsVJsl9OpXvnVqNElSsLi8Pvef2+MxBEsHWm/sTnJJKHTXGklDhap2ByE
LC0tIdmuEmjwCCHv3AfpipoAspIjv3QwkRclM4sNLmmNO7WnfJjNfAs6S3mLdCp3pdtZwpt3LgAq
mw7dNYachygU/4VEr4n3HaKcYr8CbaFAbJ+1UH2lV6RDzZUGr7OnXYZe3+Yq6VtzaKY3Z9a7S+3w
/DMluE3iK4pdFj5MT7toCh9VjhnXsVwGKrlaH37fs7UUw+Lshf6vYKSxoYwXss4DOLikYxK1kY+G
t2snzX0ZF77WniCqDUqOLcbDNUYJsyY5Qrd9Uh0I+v1T5fsxJdfrtYY6UTReoORr1ExBS8vIZrNP
JUlmXbOZuTMIsU/7eyUTgz3bifdsjdF7zSzAdKX4w3o4bc5aE417Jwdp5nX13cneGWCsjNB4drTS
2xiisc/0JmeCExGh6t3JHuB/hrYNL970cuq3vtsAEm9OqIwiyFjeTNaFW29trwS0kw8HPCXfzhiN
cK1irKeNwmrC8+lWiseA3ogDeGmvmmjN41Q6F6dOinuBUJe/meLaZghPAuoPAvf6FeYbWBX2G/Su
vgsEUK8fRe4Vz4XoK5/eqrfNNUEftLW/AE0xT8oLqo2KFHpnM8OAPcrCNTao8Kp1NF+R3i0tvpdR
0/5EO02HNEAnCrgCLyntR3s/TPX82lTRZoQIGCbavVDj/kJ4p04MFnM2MOLiNdHqB4E5d92UeSC7
dt7lCPRWjYEMR9ZL9no70vdO7IbGjDM9eaOmX5ZzZxIVB17DWxom+QdL67YPB7qQHgmEcRVTVUw7
l5PEZshxONGLU/P6UjVOdQG7BW3IU8UK4WxKI3B5kJ8OaWQwrl0Lqkvkf6chvuQM+3QBtub3m3/f
tCoKibYcOAqZyEa60/C3FMVr2XHT0h1aNeEa++S7WbV/akdp10X6DA3JD43CB9IYaQD0ks3g4DKY
XbhCRumsCaoNfXJoEDsMzdsUuS8yJ8nIGhtwyK3V+bHjVYGOrAmTHqyO0DfimMHdmgal6id4VQKS
nC5xQcRsmkffUx5CZ2cfr8MnndMgxsSt6JtoO9jXkaka30pZ3+nxQabRt9IIaLhNoGO196O0gkz4
axCutz2zfx3Ij0U2xazQ/LNB49KxmwWaJ0NjeknzDoZliHTCGAP4NlGg9LSPLIcRn3eu+3nctF7t
omn9iyrsWghNfTE4cNQtloSwEveE87iwEAsIdVsr2MFtSNm+I8EFSvkX1Cf1FAnf+JIhI+aIjIgB
MVMgZbDC1tT9q7AE/h0BzOgEwmLKcGjgd4xx5A5zVvIV+ry5hxqhdtKTLBHbpeOGTLqwVl7VqmXC
VQwtR8WKIHmPQbxZ0yRJsRkCxqHDURXaq5EW9Sqd48MEW3AcGBnlxYXM31tdJvozWw5D2T5kKpkI
AImIW4a0YrFpy3fmZBqzccZ9qLswWcZzYJFiw/Ps7DJ3CK/10H9IqnAjN36KsiDhW51JqTf6QEgk
qc66mQplI5TIfBWNYBjN1EThZZyZvVPiVLq61ngJIu09nFS2pL8m8wHbeCfJfIfyct0apq9PdWCb
Nyd7jqllY8CxyJ9pbkS45x0G4WkL1B5sS6bgttSt+GAxvBBh8t3B+oVEqbxixyyOnZpGl+weNrQf
k3FRInR/+uIrkTORk9yfdhgf06udIA53tdC+sRBcvdzNX6JyOKQjEGW9TCjrmfwczNSptl5DYjP5
3xusyzMdR4CRY6tTRRA+ty9Ij/Lx6UZvODY9lqrZ2jeC4rmy0GOJui73I3HyzwzMbrSsneEbSPwH
LZ4VHUe+Md5MjDdNmjqhS9llcF+ot6J5lDZi6fprQhOvFMYmSnntdT5R0iV7tcMuUJO/Dk9GDMYp
VR+T5WFD/K0E59JEcvGnjWjiJ7jrQzygkllFHvf3gcEU0fcU1RwPdRO93yOuc3ozCgfjWkmWcSMr
FRG2ZblKG2VfWcBLsxtxZUHPddjneMVpjHAj2fmbRlEJL7IRFw/8TVV9tq6xGyCdljOxUCh0cnNv
5KTnJ4Pq3EQqvXOxdUw2HS+Osk/BNQW/4JFAJz0j+kIAUnldkNlG/BmF7n6wXe+FpI9+P2cax6DO
WTgTyh/N7UHioJeAaIfNDRVDbPoK1UhMVEwxqKuMjk6UMei8hdmbux2Hh0KgenQIPSsoLS50+8rk
YJheRe48m2loBKLA/NpY6k/G+poasLmaMRBW9IHAb99EP+Q3ImboV01Kw1j74oJVpn8zk+oq8YnQ
D7jOgiEhqIRNsxDhBuiEGeie1FaMzro9sgDUiVHnbDvgZavZbtqHEj7n0CruOk3fs9LVTFXTdJMc
8RxO3FDhBtrnU6cmL5CWc1pk2HWGeWi/zNkMFGEwbZB+Ut8iVAg+0QDpvrc1Ip0IIKZllMiPYXK/
Y8THt7prwqueMcL6fTyJcSaMzK43Tf6kjBCvl0EomcBE4KrjR4dmZps2PUKC5UNu/gOq0f6ZrHqD
LJwJc/XyOIwAx+9bFnyt9k5TFk23IoQLE7qMJKB9IhHNjHsWy/tidx4SQI3E/2V3ADWx3yvp8IcR
B7iIfqIPLC7CA38la0b6r9TJvmB/ozVvohftmLxUEjSJg0DczjcZuTiofWxAGQZBB+SBqSQrEaUC
TOEZVgE16Ls3vbrTi5OGq9llAeZ/oVEFcvmgrY+4zWx0FCaR6rwkkNVPlnPWGBTXA8TZkRlN+ob4
YKW6xbrxRs76FAf1uLYAss0VgkLkWd5JMJFTGBdrlCBDR2sC7005kmXqQbGXGyNGvtcEwH4c699i
lzV75mZQUTpoU1FNA4YhWURTSIkXuuCtin4Mg3j87M/Sge+BmkcIUTXG0SMqPRpJJB6tnHFeJd+T
Pa20QoHDQVumZziR55smUYPZusZltGpm7g6lp/tz7pwvhFpBM0XguYbA4YuOgiOGSNhT31klU+3C
bN9vlVeLvpfLcavFKRXxhAqmDb14wq/Ebx76xCvQtv6puEvS5r2rPuGaM6QCRT2eNOhTNlVLa18R
KG0ms1jN7DJhzzPJ2KEGWAjv3U/I1l+2wALcpMbt1Ia1LwGQS0hN1O2oXbni0qBnkV/mjWwTgcVg
joo0aA1y68ZnFCwl8/us7enAI0jX7go2+K77oLPLyLqi2QYdleQqeGGGTJYmvG82SSCtB+Gpfm++
WTaZkXvF4TrNip0XoSuJnhz7OQJWP0Lj1Jonnkm/4d/SalLvITfOuMEil6ueVVOFHlKbf9Cb8xL2
+BlqgvLWlRssg9MpOwxc21p/0CpjZSNAGBuCK9XHghMg3mrgj8xSj8lou6o4ytnZT9jZpMaMxAjR
SWmZk3j/Yv50RdJyWe4nBnXjp20CjfkL+EmS5Cpf+o4xq3Jx872BwrP9PSb8ONTW/DutTaytgSRV
3FDMAw75bMqD5eYbDcURh1FfUQm14kAt3C9YiCtJZl9W/xNAfpFk+BXyA0X7Js0BzYwbyPhlADuu
zLaPtxAfmsKzSfRXs0DzqPVjieyETDDvK7TfXRcmDD/FFAa+q/VstBs754pPRpRk30L7ySQjDKsI
hrziJA7Ggb4Ph5wtPMBVRb4Y1feQMuQ0lJXDT+CXJLbWJ0A/IFYdX1TJQSMOPPcx2SPdTAZ4YEm6
ZkxpwjNQKVBfbbIyjXelGxcbq/Qupdq1L7qGngRy4rhxktD9COtXprQGYvgHcScos0EBzp7+rc/e
Hnzb+IzLYHwGjhXIZtyjg5cv+gzSp6DLsNUwLL+FUvsTchneEuiOz65hrXsr/SIjKbopTTgchGS4
2Nv9WZjmbphTwA6JvHSxlz3ULDMZ17ZHtZHZI20K9e55AaLmhkATMoGY9CPcjKnN6BeAmQb2kz4Q
EyYPBIt7PYrQ9eVls27MOX7Us65eFDXeQm6LH79vBk5gdscMI8rahbqb1EfdhoKhatJ71sTMVsWm
/M0BmDOmHX7lI4ZC7j1OoarsdxqNn50ldfcWu3rNS9eNX23EVww2zrpxJ6pKO1il8TN3pNk7vYDz
F1u4BXAznVXM6oHO7ERgrHtpEokPcAr/dXZ6HXsuVKb0QONAT5//e1OrITLjeEPOXvP/Hv595L8v
MBcvFAFBcvXfJ9jbUbvQGKcjbJjncXkzy3wXjfV8+H0obfuEK2f5hCwT+rp69v77ZT12JHr6f8NR
VAwyI/VsONY4sRK573KCQJ2M+nz+/UQzN+q5SsqvJoYtTuROgfQNMxwi3vcqg6Jtm47YaFasvNd9
8tzWxt9ERtlRs+h1eW5I00kbkTYJO/1Q7NEKKicDZMj8Zglqqz9mPy24zXQ1YdHu2uYwxcMPv8KH
1SjOW3kd5HdRh9/RAKGSDdTc5VdlmuebVrY/ptN2H90wbxE7kDVGUsqHzu4/CvEwe/OrmmoQb9PY
bKSr8PQCqHb05l4Y4WM0kdbST2sPqUKTAotnfc1s2p62AvDCpn2ZhZr52dotuW2a4g8xHec59cio
xsu/RRI4vuveGFjwFtsKdUU61Axe6haoDi7FRpmZ4/T6Q/Wy5jNVzXWsxpwQZWucMwWHkp5pN4DF
E7Nmz6KV2u3iqv2WbT88CDI0Vi1BO7uoTecTioj5FEd01P1WDhDGd64+PpSCPFjVRQdQ6pYfNXZ1
GDOdzpnhJfVhwC0CqnDeaYqxEn2dMR9utnkpqK/4ynR21lh44p0cMTMuqRekbyjGxXbWoiDYzQxy
yzib/aDsNKBf264GA/r7BssUHQ29AWCLZPe3HfT7RgkTujPufKJXipUqtGCToY2wdmFH0ri+tI3w
dHWAxTL4phlh1uj/6Sz9frOV0wUhIOw0w0GFYbX8W3nODxqgTjL44euqeEb2WabKVpSKTRPBdDZI
wwDoeIkkJIVpQ3Z2mra4oSrmYqt6nWOvcjQrod0dzUTKRnnrdMOtwicRtEWnrZntVIFSo1nQ3H9S
8NzpA7RwM073Uzf8lDaDcdE5WL2TO4ijfENEUgcpjoQ2V1k2+7n8iZaPfh+KuofXbekZGg89yeWz
ndbfFaPkUzsWSB6LRu4wxiQB3rFyB/7YeBZ5RZJbl+JcWT60gV8dhMOI9/fDhOvyOnnasa4tjENQ
dcD19POTK6AguuzxoyDaENesbtH8d5O5+Ji0hpzQyosPGoApq23FNSUkfqXW40UpUSlO1JsddCIE
b2TMFJPzFhWzgjHFzwea11PfojOTzgZ9JvzpWXXOxqB3jBZNos7LNFlP+mg+Ym1wV8StsAF7FWIJ
dxze2xQ0XNz386ddITIuy5ENKfpOXShm4UTDqcqNs2NilecohRtK2N2wdwf90i4f/X4WSx7CiKHn
yvOgmAYJ+QrB//q+33d/v5kL+2Y2Y7n/fei/N7//luIYygEh8+b//NYB4s46aut69d8P/v1CoU/X
OsrjLcy+reuYf6oMZS6W9thZj0pLZ4ZhFCkaIEp48hjcj811kXhd59a8CNauw+9HldMv+hZd2TGD
0I6pVd+h29o3EzSiM1t3cPT5zqppC+CYNx527zKab4Au9531KEkN/DN4gCIaVjJfGDEn2Wou7oM2
Lrb37zn3vEvceB0yLm5/kiD/UUm2By2no2TNHQShGvZ17f1pTWU69P3ZlnFMGpRhM9JHocFCjwa3
yf8Kk0O9pepbR58v/ZJKrHU03mqtVTZe1gt8L3QtdB0u79LUoMk5ws6AOUxjBBVpZqwMNfxrp9mi
CuiaU9skhe/N9bAWWPUOvUL3xZqaKLA4527cXtq+HRnvaCkV0NzOCY3uX1JZwi0WERf3XPeihxhr
jcGKVh4nQyPsA0RY+t7VgPElsah3umjOABbFNVnSWNVZgDQVRERNgha/lNZVmlV9rnSxC5GFbaMa
VVgStYjVdVQ7dfXesURvHI/gMafezkxOPwDtovTO0nhPfn5Yi+GE0wBqYFtmK2RVqEpMyWaTtJdI
FB5nifSWVtzN/YA8v64i4gOtSHDYsYpzCMKmqsIE0eKiSBi7NIjbjhOcg7aVDUxB+hNL1hvixBKX
uq7tOPwK968h0YdYNs1vxtoHhFRezrhDax008Il3zGdEo6VUUHVUX5OtAJwHcQJYsa12JVi1YaDI
KPMGUWr01KCMgKnr/eil8YzQt9yUkvM8MjG/xP8RF0QNOsTjpVjDd43VaIdW8A/q4bBwBkFH4Upo
Ol4s3P0cj41km2hzu2/JHRzybmEMgjevsJGwzaiAe0t2xlSBxfX7oS1D2gDLJzqn48D/38dYddVg
fNKLdA5idbbWqjm8jB5yJE5a7aYF8XVWhvSz6XSAjN0gfJM07CDVSw+bfILCpFbONeBEX4yjedV7
c+05Le1D3Hlyssu7pMS+aJCrp/o+eLEE4zVfyEtUjirIAZ9Dmz5g26frzjr/XLY9wPkRq1UaZ+NZ
y+Yv2anDthoYF0pb4AzkEO2TM5wj5ZObHM74TVXEZ80wf29qP0iim1NWe91Zx0HYu2AiGrjsp4LG
xR5lGlbZ8lk3LZ4YycirzbEdjH1GUVv119kztmZbqAQPqu/Nsl86RnzBZO4TE/InrNm/pILuYBzM
6gh6a4Hv0KFIrrkZP6mDl+/GJGI2W6Y7aTe+RpDNlQRkxeHvEQwG+HUprE0Lz4o9PgG21+2oetSh
TvJCj3UNleIOlmV2FZIRHKQ0PH9qeItMspagf1Myu5heIFjOSLid6ZSCVqRQEM0uGVrl4s3JbmgN
xMZh95pwGvUnD9WBzRYHUXmRflbLTiCOrqSGELm1K6yBjtIIPhD5skK5OnaiPX40BH6sGoX7OK0B
rGUhgfNCozlrS0xPEjuKoIvudM6PHRbqGXl8xfQdYPM3M/SCSdEcJcq6jHT6gLPSYWQw/xVjmh+Y
nmziDPwP4crHqkfI5eZaQk5AmwR6BM2uoxpyw/4ux5D4b6RWiEjopSb9qZzsR9gA0sw4IC51KkU6
vRVrwJcDnT5aEcWtbWaUx32j6Vs5ELmJ0spbl1qG3oiqJKI5o2pkznlLvmHTWNTNc7LBswG0poz2
CHzOuUNCU14AAswNUqyTFmJI4/VvwziuQYeCYnGeCnL7ZciyjvNx333KYVLP7WQ8OPGWbzkaGr8q
2uby+2GpvTuVOyyx5Rqlk7HOQZYU0uvucTJZ58xGpDUbz0M1Wq+jsOm8JJWy9Ur9wJSNbhzOTIDN
6UPHKblqvegDARHeand6N1KP3qumOYEOuttS43GjOy9uPQMPFPmZ0EFuaF0SRS5MjCX0MjpEcvXI
xaymXkfFrJ6KiMT/jvjIZYZLiz5p7ZUbZ+wjRXErrKpdeVDXy5ECm0GruR5pFRRxvOpop8FicPcW
tWCgd5I2IiEsGHpwXsb2cxY5BU2H8WuKyherrwGRlJ9DKhin05z10RDCjBYtsm0CmNUs4tqJw39G
QTKPuUyjcxdiLmHFzrzvrX4KYmTd6N9DOioVNXJ5kYnbH+Xg3SOv3fTKZ8MSeCprC+4l0WJ+SXra
VNoaRlh5tVvDhqLqrN0Ug1Vq0gUZRhovstP0gIVBaq1fdqBccSFVdEsdAi5WxErvse5fx0TLt6OI
nzR7/kpiDTGs5wLw5c5I9WnH/bzrklbu0bE9NPGPiLAcdgNtChL38T6b1OjjwlKQMZRygf+xajS/
nXoXSAijC5LSZnp8Ulu3dCyumnDfMMm7B3YUeWiV+UXxImS4mI57LPWz5Q14WSd40wUeTLVEOy1I
8AWOSPb2H7OYjKCn16FWH3bpOcc4nZ51QdNgMukXJQ1BxlXd/5h6Od8McGo5gV5aJsZDVnT1xhTM
CAhrC3dDn3GwcGbuHc8461Pi3JWUBVUJj1XRLNlIoXPL0sa91Y38cZMm3CfLR7+Pz5iBC+QSYmhA
y6Y50mwW5hwetujS//+mXt6zcbcNeEroFKfVyKKqksv3G86XxhGayOXN72O/79kAI/a6ljOIlsWh
TeEWT6MGtdZrn5VE69dSzz+9OnfvBuUJ6TX5tVNQVBjttCdOpg/coR6OmQaNh8KPtvqo7chBQuxp
k+DCna2m9iWL1fyoF4hHGazwbhESLWgx/EQqv7hCEoIliGcZ8K3SiojH/yHsTJrbZror/F+yDqoa
M7DIhvNMarBkeYOyPGAeG0AD+PV5ACX1pr5UJRuWLdMSRQLdfe895zlMdO2ozq9lZ+GBMniTC5bf
kxOGz8UAiSPvu/LcuHTKpILBHklNXstWl9flT149760tl6Jntt8xHiTvrPsHonTwWif0c5ANlBtV
28mbzl1jcT+ZDH//5Lx+DgHBZ4/vph3Ok+eO5zyBqj/C+ylIZxqyXiK3nb+O4Xj6eobwVXMShHMv
Owwq+/Tu6KtJR4hFRza7//Pl0q8fme3J0798HfyJTVsPwsXyv8fBzaAm2shjOuPdmkWbSfOO63Ee
c9IdW77sYFjeB5DhdlmgO2tdg1hOxSdOy4NPnOrJC8Scs81nSqNgeVy+nMoCS0Cd0lOcguj2z0M+
pQm9O/ak3PcLsephgYgVwqX02EzqZXliYOd8dLIgN6zRL1PXsOrOb7wHlfWc19pm+dLykNg1QMIU
hRjmFmvlOR7sHzbaiM55MqAAHkBDVVq1LwtS32ykIChPrW95UmmXzmE/LiDvfXcIc1+P5hSeR/pU
39tPXLrD1fQZVobjaxBo8o3Tp9zpWvBppL06I4Qp10Woj++e5Q6MgXwHLCJ/nRzGBThj3VsAcORN
YRcaixEZsjKvo4cg9etZmOXQVjHjqbqHZxAESCjBhJieNBW9wohlqhEXUA3PEl49+pqyXfcaZOZi
DLJ9MoX6NxyoHMw5VFtUCCHnqnuacL7z0XR/SHQk68HJ8Rv1APojJ9wtX5/o8+x9n1iTFP/Yh162
25SBzatbvgvcVhcvbv7nQ9tCSogjGz1HQhzS8q/6KP77KbDos01uGgzjKZYolfnPy7dpyuJutVgc
WtSRXWu5tDxS72EGNpZstySYmvPlJS+GPY5kpOJBEe1HNx+fSPgdnwL6fyjp013v2BMq9tZ+8hW+
EdeRT47NPJ8QsaMSxbPvze6iqe9WZTuU26z26ZXTbtvY6Sj5NK3+Vyjf47oLfib5cO9Vdu9quDIT
aQpPRiaDbf4unaY8j2UgQIDpyEg9UT3RCKFfbKPYIMo135B/496WB4qYZu9pOJa8buQDnh/++dcS
VbOYEoWN/L//w9efuqjfRAGL2D//QFJSf/OzjUsizTPLQPQ8tdmzrbnqQkZ29Ey3o3kQRE/bnr8t
z0oEu3aLLIqWS/9upciWsr57sYOhpGODucLRicXxOz/FpVClmwQH4wZlYn2M/G63CIiWB1pfEl/o
MKy1yhVH5tpr5e5gqLZ32OTfvLpMrnbM6clN+jmPG0bC5NsXfut8O+hGu3cyzq9eM8v86UJofQ+8
ujeyg2Mh4a4bCKwJ2iGyP+tN7zL5mXyPy1slNkP1Qu1UM+WrVqFsyuKEEbbfv03CmDWMJA25m0il
7cXIuHURk7rXPnkM2h8KS7FHpZGt/VR9Zq35o6HfsNMAwpIqaMB+8gvn7CM5sROugXakHiVE0y9S
76QkVsga8ZI3tBiCoSNcQ1JysjDzTlbKXVaJ4inhYIYKkwM7A9UT2vWnVgMpUToDd0gzzMOwDgu2
xUaXGnV4buaMBqvlcsgV3QyP+nkFWSA+4er9MCOwLRT0e49oE8xs9FWr9g9T/vRgxfc07bFtUKJv
a88tNxEf7toTEvQ/TblL6L+HyhGHiPOEM5ck9E9+kmsRQrAgSh5Qn8FFY28NM9Cf+4hxRVenv2MZ
9q8eI6OEzGrM/BjmxNgaFwtv2LnAEmVE3ngox8/aTY6B8JtT0r/UplmeHQMLWKu7HJ+zdN0lcueJ
HLGU9Pa9JM2vrDxaa34iTnqSv7jUxFs+cHWgflO6/TZTZKmM+1ytvbL8O0SSUf6kM0Sp23dBqRt7
/qzEFuSS9wOxChUJWIlJNjyYrzW5p94ZrD/NjQJshBqs7KyHKAw6ws/YgObpAyKWE8G4azXUJ1fa
3n7sWDVDFbX7oqFL1ufPLA71PizZ3TW9s7+Vljx2Yf0JhKZcZRVcroDTL/MkjcOakf5qTWeisMcG
7yiEbWnykgKWPxkqRgHGComwDhPaOOJokFO4CxIWCkBw2ap3/R3ECZ41IEbNWdBLZhN7ZRFOU2ZM
Db34MGbIsFoTdp3j9AfyTxuOUcN3tBsps3BT7Cpd4T9MxwN9r2oFvQxhdD2WG46D1N6bAR2Um+wh
tdnXUliAK7CAJHQ0RvSOO8DNiHWEdO9k1EBHcfVkK3QPzyoHuDX6IPsmI/wxHZScLc655mGZpBUW
2Nl3NmAsXLK8TJwu1m1UTKPQ5q1asrN2gSpOEydzASp+W807WuLSjSsKUjLbrtuiSKzXvJb6YKrs
QomXrfteaDtyEHdDDNVLcjahS5SaMLEiyY5kG0WBLjV4IpPOBtlQf5u6ESeVMVm8rShmx5bWp3vN
nUI85Jh+Npkq151EH1IgV+VeI0A9Ix8lw3NGJXSIgAVfHccJtzTHSErwWTTclNrMdhltaLjRtMom
Rjf11b7oONeY6Ae1BG4IjSz0g23mrbWmHW+SiXjiThoLAthIyq/DpAKEspFE7UgX/AH4tlg3Rlvu
u8ijfh/1l8phskx5EdB+pIfeN4jwU4C2g2WCBRLa1XbS4eL3lAJktdcrlJcPjSARFL56vup0Vh6k
PrCDmDij3XgaSvnLqv2Psp2IT/uW64jjbRwgKwdGhOW/RhXuvzT1vWtStO9lAR3GjeL8GrrhTxUb
3y2ZlnsD48R1YnHVqZGeXTV7lSSKtaIhyKDNMv9MtyQ/JiK71LYE8yXCPTvjSnIG/gBa/AO30TdK
2PhqzQ8lZ23Awd5at+mlmQZIl4mmRVONNqYoDE3wcnZGHrVHSOr51k5PsGEY7Bch9gzFd4Q5egAz
Cq1VhPndgjwgWkKQ/dAFVK7MjTW6v+1a/EkSP2S2F69tP33X7Lp8eAq2RxSREjq9Dx6Ko9aAg0QH
/9kPD1gwqxMnSSp7j3gOF/H1Qda0wWSplahbpwfT2F86jCCaQuISj+AeRoH3pJrCRzQCaO4cySvv
JP2IQGrHKP8c3Esb6fUtdCT+YphCvvro9RqJKYDXkBQ4vykSkPXIsZsywf7w7hpji6w6nBVliKnK
UOJ0DJDL+qaxi6ZcP+St98OeRudUjYdCLweqxXmcT0vXskELJzNJqKxfUy9FJo8iVCILU+I89Yhm
ullfQpzauobjwueJV0Fo9Bwk16uAKXMQabmpHWZ+IXOvVWNJgppVdSW4dqB0ac1162MLLqJGYVmm
9TwzL+KMI3vQMKgkf/iEo98/VSYHYaHtB5qpt4Dht8Udf6vwUOnFZagD4zjaCEKKMEo2mrKMs9P/
inKzutZCkokgVbqx2Mw22JeMlRe51wiW76klnepAGFeEPL7eEk1jbTxRvAdOg/R5HD86JenIRPhe
e0A8OKQqdPtg3twuRYmQxb/RM/U7i6M3G0RaMYkf862gOqVJlQwzniCCWd/uK+kQW+xFf1vDaNH/
NiWOE1zBkQZPL/XkKh7jv3mYeLsqHH5QGcjj3PNW+szDdDrGU5n2VGKN2nctjqe+9/t1CNRpI/X4
qbXFDwuDH+Kx6jXDHn5RqtijU/kVi+EnvIy9ViL0BZNobBr87Cisj9noqn3U9xVFN90K8onga5RH
mdET1VGfb4tIt/dyIuNWMwrA7wW6vmrgd/LRrDJ21H5qWmQetNix3yvhvlR2gpel1ABn9Hp7tIQz
7ft5tt2ibNrloRfcddPF3iwB+bajPh5kO71B5X7oSIP70Gq3g0pZ59t2ZlCSwAb1dksHmnE/Td1N
WxHr2yebOCK7BQPTU93KF0cpdTxQYQNsUATaZTqoMJfPmx1hDzQq3SJtEKL/VWfI/0O62BRPr+te
htbZzSTMPn0L98692Zr328sna1W1wBTrWmnrVHhvQY0GIK40QMVomhVNlue+gN1fRh/pqPrbgBua
9ty0xlWinzndeTv0aBsHbjRNnuZVYAaCrTLiWhwfep40O1fleLexSXrDu18k9SZPdcZPoENcxj+r
xph+qjAcV4F8nxJkcU6aQrkoed96+8eIQ2lHBESztpSB1z81APoocztF3fPEmI4Bm9OtRzkPZJVp
rmy//ptgMlrpTvWnKlkGRIu8uPlpmkzOkbvLnUEmEG09LsPEai9amfQr06kQycWRezSbndRNAPFO
dGO6+Ikkcdq2nATNtIsuQeIdjQGccJN7WLk0DoLLgxW62cMPxZ/KIPGyaWjYVtVbqQ1/YG1oa6tM
hp0njb1B6jnrBx3xztBQlZbxIbBZls08ZpiR9NgZ7LdYSX4ZDmCoi8vdFP6Jnba7DqbGIVTwCu2U
zxRJ6z5Dq2vkvXbOmKhAPSKAbWLxzn5bKtiXlc4xKip+Wr3xk1NIvE0wqDMaK9S5L5nNdPGHrab+
3lBhkCgc7izNkme/iy+w2XXEcZyo+lCRDVje1EiGUdrY/SstTibF4bhz7THYFhAx3kRmozuW3V8j
6dJNbl2Lpu6vmobannqBrC4NT98UXzGtTxtUVAkWBXJLkIps9Cz3UKPYvxK2B/pjMHw83juzpu2j
D85hMipoNEkBQ6w9hj4oRqSg40aE5IBpNfJPrcR3WDS8IyElOS7bTSAx8fi1/tz4kbFliH5QdRjA
84a5YCbaNXDZ3oGgMceac6/iT7L5JgbyHBJdmwYwUE1sUpIygSV+5Xr1C3sBHEWScBmYly96YBFr
lxDSkpbM9bnlS2opNKqUooKJqgdkrgBrI0sds6cMdGaH/YGCkeFBTj/WYN1pHA61Uo1ENzr+e2X0
7a7UpgzCl3mMOowVCH8A4kafQUzooNPWc9y1wqzWju2zMnxv64793s9JlkaZ2l1rP0czDjTMLVrm
+/MDY80fjpHZe5Vwpc70CZZv8ZKWSMOjicUqBRNXal7NMyVrrWxSXAf099MhN9aNDXsPswe+2Rn/
R/wDweNu5e1tE69e5z6HfSheFjDaF+07tZncWmGxIwnR3jtKR3830vW2ovS3A6V77/rqWIZMfLNZ
1VwqSz8RS/A8Zub4XzlaLvVkXytzZ6EqT01n3YN5BjXqxNe8wPoz9jrkCJTena+SjZMM2t3N2CHT
yszewvrXAKb6JfQkVKIAeB1wRbhMJmd3bAPOqshNZxML33sKMxoh/cxj1alz962LrM9Q8m4QTJv1
0d6aKcdOwZBmsKP83mTAXIGO3NnBctqKRfQgXewHtL47GHn7pKjNZ9HZQrh0W1FuTMwrd0Iq/7SN
37P5ypc6zAruBSlflmfZ0TTs0BeRYo/pt/E1ysk0BXw8VJy7tOS+YN9GT7uVamyeHNM46cwjkG1q
zXV50xfuuW9IBHwzONGvSw3CEhGYRUSzek6a9TpT7P0YjktQBU+ssYpZT7gtMhMFk6udmzSNIRcw
8KkrZrpOVd9aGTpXms9zCABOsjknYwGp06pZWxqMiNoOynVtVPUatBrqkw5B+HwCdXCn2vx2a1ZO
yuM5GKAhDVrJ2jprVXwPlT2dJJVnV5GXo5lJcqVaLY8BVonE6hJ9TZZotq0HTRxU5RpHRw/wmsTS
/go/NS37YjUa4yi406syDt70spouE2qlve57703SjqfYdmj/pRYxGlU7fDEqlR/7e+yFdOLYdS/L
n4II90fjVPnT0Lrb0HD7V56+XEQBmci45jjFLQ8dC0VRJqsaStHdkN5zWpAb7dN9WE09xSxZRgkX
cCSZSrrVJtAQyLYasaecWZ50zEYMahzxghkEu5ke5Zsqp/jM6cSfp1Y/uQLV6YTr9Dg1PtAnbFMe
qymWnefaN8WbNY3HAVdkO2M3Y42XFjIhGLEirJboY0iF4060qEByA91zi3AXAXY0Qvyd0xO0pIPo
mM6ALXfUd4OFtb72wxwjK7tKPBAkGQqk1GHy64vnaZhfOQBLGECc+jpS2LE9CjRE5DhhI7GsZBOG
nsb2zrHb6+MPHNl3zdSQrXEPXue/DV0SIohmtjsmI4BR5Iz10NgvcvRefbjTN8k5ERenfa4wDzFk
rjZdR6sEc+xAgTiiftIwd1g5lBhBevUDFf+GKwH5Rq559FL577aZxJ9VTPxkZe/0AKVMriXu1yce
xZFPIUQ+lmCf8JO0uIVVID6HMGMJQai3nlQETsLy/1YlvmCO5MFZI2s7HnUmpJlE5Fnr8B7HKOx3
EymAdGTKfANIzTt4mEXeOPHQJh3ITl4VlVmgb03GvSaKaR9X6rWT4kQoJ6/bRLk5KBHuEma3V4qB
5hCL+tjKjtALFfwBpbYO/NWSbBVEIYR9lXpXRFTj1hAD52Bys5++Ek76lt6rR5zv8iDMEeQ9kRir
wYdtlIn4xpmVw/UYPrOTQG8NJpMN08+OX69fC7M3YT3XjEY4WyLQ8sP4YMN/3UQtJlk0AnyKsuVc
FiXZYSC5hJBr/YHeOtvBVmi2hRpZRhoNRV3THpxiCp4UsKYcD7I9+fpP1g2GApM57ifP/tO1pvaN
pj4QoPn9gsqc0TTmGjaMFz8u3aeUsJYoC48G0SMrzGQ18m787H5kbc04Q2jEzP7GXP8x7+DHNgSN
RRD03dQMzOeBZnN8rf7UvoW7nMv4sbzdbtnLw3K74xVm6Di3cmx28or50DYwGDsjjXDp9+d46VCP
Vp73bfJfgrGLNrryJLFUQJG+4pPpeAH/l5q7/9rbAgQs5RpX9oPqOiJ+ENm5NCx3m5K2u0ttnDQV
gy1qa6c+aPzzAdkx4BJYVuuuQtWcTvbez/BFrnQt+Y3lOd8BYtkMlOITctrGy+gldHLa56iKX3Mg
x8dxzk8CkQuuS4hNj7kJTX7+EDMPtNAbYsDmENiv1OtlkcaGZZ6UV+2IlzduS1KY3+BjG1zDXpu1
TYJ6HRzMptU2Wiz7zYQt+u5L/Q8/Hdoq74OgyQNwIRhCZzONpf4K2IFucmP2T2lZnkKlvzs0TJ+0
DlFIqaufg4qiU05noXXfvyDJ1ny2muLCv6qWkHMMuT4eYOQJBp2dHXBj99G0iNgTLUdTqTGY9B3t
G4T1aqMc68Am85kirn6fRvrYWDeImUFIBYZ1Xr0bAwEn4VffSiYl7QxHn3CzMlLn6Iz7mehZ0y45
ydVxeUmTafzladqqG40EefJnCAbtXnRo/LohdC+BHFBXdzMnLJCX1CVP3DJDFJnwoODcQrtC41h7
/KDkm1HCC+G/jWIX4x45lBHD5pCy2uzk8LSsnfiCmDIkCWhBU8PIMzGOnXMPinlLNuKk3RSxvV2C
X4cYIFRU2Luva83ocF3nlvXDmcnMVWdCu8lbfCgtM9DJHjGIab46DIXxo4tVsoV5QehC3p3w1HHI
CHFyicm0TpGJ/qMil3RlanSWkjj+zRttvgtLpzyrIThD1Kno+Rw1w+4OQhSY6VMLrD0xPRHmxMII
jKeiIEZRGk351B8KQQKLxlhiS1AgSoPOWplTS4/BtAuMiEI7BD2Vcqk0pC2UnZeKxBAYetwXgyX6
jTLBg7h9s0bEMNwcrz7Lfp8NRnsn4yBZ13Hsga7mpJTjl1nerWUppCEqPjPLSDb+vDIEeo4FwbG7
E8Flfyw3ybfVzKWgr9Kjb52MX6EJrFVtFnYxHztXneFHqHmH6NZ6BuSxHv/s8raluMq2rnkgeby6
e4LquwvNbZFI/eAuK1VDDE/NxHpXG3hzvJkp21cuHGQ7JD/A8w+C1EEO6J9jG8ebPNE/lp+qG7a/
t/SMJjwduTdEv93VqA3CorlrK11vjgQuET4zer/C1no1O697dnpugziImPEiduY0Psg73tQZmtHc
jH48GlXh7K3BTj9HicgxLlL8qarSt2GXVY+xQHAUi86+dX3wocHU/BzgEqNlEGqvczGsVDPkO4D3
wGXmm2egZMIYgJc0qcN1VKrsOa3I9BxRaRW2bJ5kzwRQz51nTx+Bas6d4SbC7OoV4aVD33uDRv6p
Cb87VgDKaHL34rOrIJuMbkS+HsHrKdnpdNA4eps9m7bisLgx3NmaQ1b7Y3lrGFGiwJrCazNP4ksh
ukOKkfUcphyFktDSDrmRlNgZOHD5lAJnzS6vUQ09dZDyXoC/BgLGiyVOZLY1XDEzbDq4jms7Metj
roM8bRI49tkMap5w9+K7gJaZuXyLNEfhYhEEeAwNSBl9keGORWS+qnX3J6BI96W1WRSMIprnlSDY
HamzsECLOdVl5GCQqC1UeJXPOBt27+gXFpAVpGNL6L2SzrTyvDq+tDluPUPP3+xRDj+XFYDhVXUe
cPxuu5o7Y7SqfiN6BNCtwfIvk4FsS4w4ePyc7FblUc+RmrUrUw3ycdOcToCUWJMNFHuk6gw92goH
kQIG9Qz3cVHkl7iNJxgbI0rWUD2q2cRX4E7b6F7Ft/A1qE2qJgw7xY8Ulc1wTf62LKZO+uE2Y3fz
48JdF6mdH8DtY5BmW135WIefLbu++ggCzKHUbxb6r3WBr2fHS9QP9K1XY622kUtZu7zjTWSVWPvx
vi+pW2gxnN1UCE6lk3Ku9DYx7Ak0hx79mW3VNNWxbMbfdG3Cdan3zX4afkMHRsvYkzZgg/hpPM3f
Bi66K6bzNUapAit/KNktArKGUHd+bxsl9sMQ93g6CZAUMLoQGnBBqeeJOL1ngelsV/bG8Ph6t4qe
sM6lGDDrDqsMkACEQr3FdZACjj27LL6wxA+0/gfOBNBOKqs4wFAIz6lncRSa917BQruRHN23y36M
f4pvgrNSHDqJ+ljNtaWNLLv9GQmatNF8HBd2i8lVaghHKweL5UAo6Mil2Wb2S1zb6K5Gm9euo6Oe
1zyA3424xW3QX5saTbkPC2CJJJgsSuuJyLFDAFRkBeaHyQvFgmWUdzpk/qbxMZVqPGNr6ioCLz1T
ukRwCSs3upetOlit9gTmNWH61cMniRG/4BqirQrgttJy6yUhihvTUUMwTpR366Xg7KPk7kWdvISy
RqaHIOu4FKmlNBGvhvGLGu/LtV54uHaVquD+JMOdLql7XkpUoNRIwRzSPueQWu40fUOTuCHBAjC/
cjU2xNkptiRJMQ21tlqLOcHHS3MvVbRpB/fV5DZ6tvrYvmIGeG6E3h17U7/Qq63WHYK70wQBDv2i
Js+dHb7VYbGt7BGLd9FZF8+wP0p34IqYj1AmYUUYs/UztIbmLIn0lDjOQotuJIgRKh8RwTvth1Mh
vYcNTIVEtlGssfPxafXaBfRifIXtRyMB8T96ORuzi4GHNG5064YYvkclmmpHwlussbMvUVbXm68O
AUMwFwzaLWn1t3jMgSL2mbwVzHevTTCH1n9wMZZsab52jyYLM4U5vRk92nUUHCB2nQ6xWR222Egf
YYNh38OVEGbGpvdgLKDwCs4KhSpq8mz+ZBONYpnfmFyHR1sqb4ttxkKIpbYj2A67ybRHZlh8LJ7j
r+PBlu/L0j617duQ50eytvX7gNBvneu4SqupPLa2bT5XHZwpJ+DYM9HCOYlQ++WV4n2KRfRpe4x8
iw5QD+qaV7QBdYv8xoGFfRd1/Y3CarhYeV/vA8IdoPrRJhoTIC666NXRkNZqlLiwxxxi59cBVyvj
D4179L2ovWkVp9K50gMFHTpWH7XI1G1qOheJcoR83vzmkot+bcc8emBUdLdGRm+sm9zwUZ/zy7J9
KA9SztfinzpTsDfn0ZzXyuy6/El2uEx7HJmHIOqth9aU750w4u8SDak7qHtqId8kxxh+IcB8XrTG
zyWCuRxsOn/w6xXV/o5n7GwOjLPWNj7jLzzQGyoPHZyd8xBp0Znqh4AHVC69fhymJn6mFkjeyN4k
tV28ublziMG+mZ7TTiuD7mpIEtR6TPXhouwRecMQDujX2lfp6ZBaVP2CIYU5Al5TaBaheqMFg8W5
UcckADizXCdGiI29HTZOnRaEKWSAwHuyn9M0/LWUUlbcfMbFx/KT0C7pL4XFkqi6lyiZDJ8lbkiu
6Kz3NJf0TawzeE81Bg5FCBnMKvLhSttsuC4NBCa7QDi42FY5mY0XYhn/1jqjuNBok9sYV0vZQ+Hh
6RD43AHWI+vfS490aZulWr/Th6l//lqYI2dtmDiLl4tLg0+aodhXNQ5+9L1meNRbTg+ImvJXrNMW
B1xFNTr6k7HmSBJei+4bs7VVqAJq20z/EbWgz+2h+u3Mt2GKiGlPMoHJTttFLzAwCGsmVZ4TFhCu
ni07qo+DjSsvr+33LAy0t9HjYBHxaaI9SP27y1EUfpwR/pqSN4MYnt9TyxIi2rR49saUspRcysOy
OAoSrt8JL3xzyiF7qiJHewI49iRLJb8nNWN2LGDhTsdq8T32BoRkmojBSSnqRkRk8x6OLvmaAMIa
lwJtfigBnIxoNo5LGSgM8ouywlRXLRpBOfn1m4cXZNlmpgTetWV1jbZKS2IIvuI+PEsQUlnBegna
rZ/F6MfGrNzZkqEQBeR2Cb3I2sY+lYN8McLF/yB0PF4Y7vqqPv/zUOUkFggGXWeUoHdUKQZ9iii9
kFym71OnYHEeAc4CEd14AYPLZWNsRjKNOY03h9z0jXXOLO8P8V0Ay8YG3LgkdS+MYCd6jNUvorRi
BstRs098PjJ8MOpkiLm+kqhqSz9mok+Pi/LJKtfulKCKoDPtnmGD+XuzbU99FGuQKMl4KzhDbCdR
MLaqMCfEokr3hUUPoiw5/AdzWzVRdkl7qntknmPse5/v5qCiWxlO1T5ob5V30XS8vCGMfxQTZDKt
R4dIk5n1xmyfk6a5Nmqa7sC6AfNm+MZjVFInppnWK/tOsPFNJMedb9NXmePB5tLHmdpDOOdtOmKU
BweaCQ0RrCJl6AwHqbB8VFnfnrvJizaznRNT7QB5uiAvAV3cZ1Nq3bp3aJNyraXfuuzkL/FFWDmB
9iQuFKHKwmwDeTbstelYlar62uG1Ails60icoob+Z7mYpAMBLum5/2zRN09Fn/zKKFE3Jk04FgTz
PQ0iuEa8teysm8QU0fcR2FRkjt9Zzw6R3STrMBX2ixlOrxkYghPtu+YFDWlwWi6+3AFrVVdkrBq2
AV0drZ6u+fa+SZBZoRQmjvW3k2YHmBAYGofr3Cr8mkjgmYXzWIbRUTaWvgl6TsJxOrU3EoqfPLNM
j3rYu+zxXni1PPA3gG59G2xaT+Tl2sFkAXjDlKs8kfnVCpD0QL65xqoMj8vH0GgIvu1BvzBBYy7t
mZwOGgVthq5drFvBXqg8WC8RbVXMAY0Wwit8KHePAyJaO+RPMyXB0mK54iDwhUQRqd1yYk4Vl+Ip
dArnt3CaW2eCSmlpwG04d66p1IwHx1D3WJYcchPq3HBItdeKIf2qGBBXwE69ppX3qM2eFmNMC2zp
pcI4jIqHJYdoOxb9byBWM0azJYYpwhGFjEohtyaaLc/6J1VStQP/S5GZCeNbkAXJjl+SNJL5e3hi
rcxgK4Pe/EYN8jvN6SIjgZ/AbXB1ilijs+t34WWp5746C/WPkkS358YiK2i2sWu5cV6ariYH4Ln5
6Sp79voUf2lsdqjQTf86KvIDlotsORUtq6NmheDNDLRby9dSt6bjkjlPU+2+D3Mn38rC+uil2CVB
AO8oBt4YRnu8iaZ7ow0HHqOBEr781Yg9omdyIWYm4kcKj/C9oyjFTTmekO6dMeAWD4dEkIfOZr/8
vMkDyRsnVr0JCqEejrBjpEkEGgA2J/S+I4XHScb4OS6qh2NEmApzn09LzqpcITfCidttOPblHvWF
WhEa8R2pPG6mkX1+uaPt2r7WJtlh2nTT9c75HQT5E+brjk2/9ughniu3N9+Je3/GAgzrVrk9MxJw
YEnaomNPivpoj8ln2pb5UYcnc2sDNE7sHkd8p6BtBd0P4gU3od3+FXTknj3chiuZmjoJNXSilo9w
+Vl2T2RBQHVxiVzRX5Y/WQ6uuq+Op4OeG7uMvBORjD7LoP1bF/orbJXgWnK0Y11i5LA8w0aCl2Zw
M7yQyj8m/w3RFU7RuJ2I6EWPDrQ8voXcuHsSAFBMzQuak6U/J3RYS5zURPxCLVOy+5AIf3fRLc2Z
HtSQRiEPy0vOGQAdlHMSVjztvm7PcObgN/BXq7xP18vyjqKpIgc9rM/ZEoCKBNO6xOWfxo28D4GH
eFchlDeIlAEtlO5UYiSnPh9ecjm8WRwplzKmyMbp1msoy5td2NXUoGIwL1FfTpQx/Dk3mJem7xlY
5iuioE9lojn9OqZUPtm2hh+rRyG4X5y2+J4aSNmdmLpRS2ATLsdXTL0+RwK337XZi6kRTlHPGK/l
jisoh/HF06Zn7NczEDiP1vgrxrT9wMbkPvJsio/S0uEep8PPSmRXUCvMFXTiNLhUdTqcPNg4yW9l
N1D3+iujd4xvkyceX7u95RkXE5ZMT7F7k4XFdJErZW14RGksTXMrQzuu2Cjj3Dt3HHLo3MD2ILzV
uf/fYaem+JcgT+GYlmsawjYcmoZC/5ckVtRSU9hBttxYev1XDrV54iidQYHjZNDpzkUl88hdY4Ri
KrsHXBzXW0ZL3/M6f3HsgKhl1PK6sMQZaPmGzAiudQdC8ZCkb9oEyZc5uH4GWIYrABS4rfUCTC8n
UpmCVom15BIHVnlc6ls7Mez/J6rU/N8x66YDt8Ciw+5ip19+/18/WR9C+R//pv/7WJZFx/6P+jHu
/P2yT6JyDTcjKRUXpq4vpG6v0T0Mr+Rtn5bq3mdgdkNLtFqKsMDJXoLCF/h7RAQIDT+W7gjjtVf5
1oPz9t0V4UlETs/Q2O4uyyHCS7zkFulNeLMsIqck+Rxp9J/sncly5EiWZX8lJfaIgiqgCqClshY2
kWacjDOdGwhHzPOMr+8Dz8hud0a0R1eve5Ei6U4PGgyD4ul7957r7b5n94UN1hDfk4xuYGifgcsl
DYFppxCpv/31xXXEny8uF5WXqbSEzVvuS15wnua0nhrFl19KG1qJ/VbgXgrJvhuh+uHkWflGEO6K
0CvY4tLADCyMqbUIzBNTlfesPF27whyI4X9589DocXeIZ1EaCZOxA0K0rRL+t1Ayey+muD93K4NU
nO+PvkI3Gy8h9rskW6K1GADQdZCnmRhvvxfHNoMy7EQ9FKa8QoAwTN+gtp0V/sJrLqZin5flt3hR
BZD6am6ApcW7heJ4iSbt6nsHs3AMuAip/0QUFPqZkqBQ3yQYgqjNesPm2NxgObIvzWl8zXr7ylwm
iX4LOI/o3mo4c+3E5Z1O0370qmitXW2ey7x1H8IS8amwzhWEkcMc1GhsbHfeBDVcKjn0h19fpr9I
oLZc2+MJtjkCFBYWl/GHe3SRS0yinJ1NmU/u3gCzt8eftE9IU18zlsD66Epiy8OoPugOD8qk9LGA
plQnpbPyTBAPqyIu4t3kwdjJGBY+jVRJPyRQ/8fb+D+CD3BW6RQUefNf/8mf34oSjA8ozS9//K+L
6I10quKz/c/lP/tf/+zn/+i/Tj6Ky5fso/nlP7qDSFFkX//JT7+WT//j6DYv7ctPf9jmLTTb6+6j
nm4+mi5tvx8C32P5l/+3P/zHx/ffcjeVH//87a3o6A3w24KoyH/740f793/+JiWPzn/8+Pv/+OHy
Hf/5211XJ80/XvL3f6xforei+Qd6Rf7U/OlXfLw07T9/Mxzxu+kKNnVKKGEh5OK3Dx//+pH8neUf
cx89BWmZ9pLxnRd1G3IQ4ndPE67kYchZljLFWt0U3R8/Eq502Jspx2XU8du/D/WnS/q/L/E/8i47
Asppl0Xw52xnpZTnAGpVyjFth2NwvrwSRhNfet9Mwc5RRMHCMzkJUhvrt1XddjqG8KOSZ2ceH7Q9
QmlaNUFwBtWWnbH0r0YfvFzp7H84m38c4o+H9PMi/q8jUqakf2pTGgjzSyK34y7WDKfHkhWha2rZ
dSAcfHAmWg4Vu+xff5i9fL9/3fnLpf73pynXcdHHszlYjuaHx7HyDCbsg+D7B6LdxjSiEGHIlZkT
Mds07HJLaINjy8jOnW8WYGYY2NdRj6bLHahihgxmgbLvqzC8mwxvHzX+BqTxp5kY47ZvEiQDU/Y5
N2LTELdbsQ3rKH4N67FR8WmlUdg4Jgw+pFKKDKJu6+b1m4FSmfod9crkjiepig+yH954H1tg3YOw
ljhEiuOvz8Nfn3QQH7blCAU77OfTIKHekvaHnQMLbM9gyCFp1ow/6/bKx1r3689y/uqUC0oFkyrS
ll+rEHBObdWP3HJ+vm2bGsvQRNZmFgbgy5oKbPb49usP5JH400XWpukoyySNz5NfbykiIDvKIT7R
jMoLRgKnVPbHpp+SHS63OzML14VLwiOvz1XIcBXE6AT7I71CPgTGLukvmJpeZGZ1jIEad0w6yDcI
YXsuDUGwvM1pZNg0ing2fn3gYjntX+7Onw6c9eHHu3OAW0PoNZdFMXgM3eEhM6L3mC7Z2scUSLkV
nSE+2BeDdRqTvo5+l0A/N6NC7iuUOkOx+n85oGVRouOmPVd+eTh9+kQ0JrAt9kFxx0LBAAVlb2Uc
2jx7z3N1mjrYhutpfJDjyOtpOjeoxNLKuKk74+7XB6P/6rJaCAg9zc0EnvvLwcADgcfUKQMQd3nv
SGPh2p97ubiYqtTcOnb/OEZ2sap8+kBlyHZ2YWcnUO7auH0q9HDROf6N354zsW87hJJ9lr6apv3U
uiyALQ++n1bbNkX9bXnZbeHQs3CQxq6stfDiz7iaHoiyBRDoi2bVLSjNmUTrlarfx0ZfgoR7Redy
Zxrtk5DkLflZ8uySXRV0bKCd5DP1a8hS7Q3IqGcj1zQyUdiaxEYIWs1exjX3slU8gdVGZ7qleY4u
bsofS814D7b3J56jB12rkzZUCET1VknWbeGn4ebXp3k5i1/vQUtYlgV1h/aY+rpCMs+bzdQytsxO
njtjyaSLmY9IhaBecruNoX3dmsb0N6uE+Hmz8n1lRmdpaeokillTL/XuDyuz03VWE7MybONmE8/1
fdeRtGMKC16zg/BIH3qbBD/EChNn5tdf+ctG4vtnO6yD0vSUY3Orf/nsPsIXmtsRYOBREXOUtJsu
do3tVPUAMWdm4kl3odIu3QukHU5z52i3OPfHlwmWMtYszLmyKPGox8V52dBURRAAcc0uL7NYbmJS
7a3xCgn5OM8WmE/eIWns5ivgKxVUavMqijC4h2JALzFjpW5IdGkxc3jgcpXo+du8/buvLKw/P02u
aUr2TRicted8f9p+ON9hUw9yyhWqdEHYAEizO5MIDbu3kU4JEKJEzrQ1iSm8C60Sw0pn4tEn59Tl
XSEhLtsifzY0ndyorm8F9YPlvJZ+7SHdKxH7JNmxtgmSMdPnCXsMMlpG1fxplVbxJnegilvBa5U4
l9nQjnvLhdNLtB3QxvgE1b5a2QP9zUJfei04G4foyqk2DoZtPhhNzs5iIjC4uzBnHOQ6Sq4Ns2Lc
Er3XDv301CfcpSXexAHu9ObVDg2kFrqmRWLCSpcOsyWU+ThDMW6lJyp3PlMQOquBMS/RTnCMBh3C
FuGC9nGgVyNceRom1k3fWjDf+S7RMtNJS/uumactoV7jnrKtpYNTJNvRnQ+xabxYIyEwFe4Sb4KJ
69ANDMktI3nVwho0ExvThQdTYJNVhIZk/dFp0ueONAgz8I+S9L4gURdxJw81nLoSS3PbbtreQx5w
EzZWssHI4u1GerZMrnGV5rCSl+B0qBd3NeKHdLLGFVGJUEkwk8Q9r7QKuwHBsShxRoxxPW11ZJ6b
jDW8iyNSXoghtLR+axN6IirgLZeYr4n2N3RDEaOa2U3WJq+sG6cqsc+SrKcp49JL0Nb1rx/G5R33
8/pDkSsxB9ku4l1K4p/XAdskkpFsD7ZlmggueGggvaoQiEmRvLJEPKX+J83l+Xu98t/9ZJYdy/FM
9A50S+wvb1+XzdsYT9hbVUOwVZ1fW113XlfcBw3dd2XDLXFsvDG8KX79wfLPa58nBGut8vCUC9dZ
SqgfnkX+FsmWbLytMaD9ksaiSOz8zyQuL526sInqCIm5IuizMbsLJCPXHdGhXZaFWPDGfk17e1ob
DUI6hhctiWFldRyS4F3K+eHXR2r/xZFalvIQfdvKcrT5pXD0rZFs3x6HRVOwMHkJcObSJ7pNw/fi
SAJoBSzSpF2h1w5CsyfHjfRbvzMuU6XuqNYiai9Ke9/Up06v98Ti3i7vWEdwV5oZq55GdNG6xgez
uGucwwuV6sL0itu+6C+oRZBCdwGdUQW7DB5hk/gbg6/eYHh1pgrmU+YdjBjWxswReVn6/OsT8Odi
lgA/LWms2RQh3tf9U8MdUJm+crbMfm9nnChNzHtiyaQe9oadnv/60/78LHBf6GWvRvfCdeWXs13C
38LgA7qmHuUrC9kZSaVwAvLb2gC1qexrTRGC1vlv7sc/vxp+/tjl5z/cjuac5pxopJGhhwwobSZw
n2F6dPHZ/N0nmX9xQoVgcys8c7n5v5YbQsAqrcEXbKHWbYe6/WaoG4RdtI0mcnDcfWQQRRwvZccs
WHjjb2ADwd5hDJdEVIaCJc6voCRVKNBGkJ7rIBekUCLNQ1UQhvEKg8ctSv6UsLiAlEDF21fX3C0q
PWdykTPGaaITKxAPQZegp7fUt9kgbqgvYaMHnkPiBSiXrVfPV7KKZiIE+otYF4Ro1uK28lz8calq
VmNgnyYnxYCUoJLhZ1DaABm7izlwd05n7ceQYJmuzY8BxnE9VfA2mP4WeETXDD1PnO4T0z2a45wD
8uyTWDUdRZD3zaw8cwP7CXcpUnGMLPSl0Y3j34+b3th6Du9EBYWhwFgJRTB7b+PXqA70mi31wBwN
mbsSa4jJZkgMX0Cb0rWRi+S4SKqO0lEN+ZU5YZZ3Q+IuTFUbCFwajZq22qfmcBa1ab5NOniey66E
Th9JTHdjzlNY1/lzZlPnTgSg+AGssGSJ/uUqVEFJtmRAc4dHJMEYBwc7fu3xKSEmNlpNdB/UwlW0
DCfKk1CylZrtbhE6+AeP3W4RT+W2SqcS/XtFZVIDWXC9AbyDf0QyUXNpSm83q2Xj2tj89rnEZQAB
emDgNIA4dzN6ieRVzUQqZSp4bYJpWCV4K8LKOCM6iRPTRZ+Ju6W79hR1sO2qHCqrJu4JX+lBzZQJ
/mBfQDijD5fyLmjIgPcJeGEgbB68xjqSRHROv/9ikNlz5sFjivAgdaDw81leoQzzihvDf8Bfg/VJ
+ceYXE63xMeeceZK7XMJGsbFRsHIQ/S7rqLycAYEgzEhU7lX2ns7e22GYjrxaNTD73qWBsb5CIn0
qpHlMSKWaQHSAkwKtp4ijrcwboKyPLr8WlgA3WsHGMBJkpN2BDDQ0whcO0uELgulmTxn+O039siZ
sS5xqenLxoMcYoyKyo6g1ZXjIbM3asxM3+drc3bVhrwFvcHBICFPl3ICMzoCE4XAO8rNK5TzRFM6
B1sQRFTyUKw6p7vXULm6mnUdOwtQyJDVAygHquIy2ZdJeFGO4rpJceWFInuODfshVR7GZUou8NdP
NG/uqIshdmk2WsYBMDolTeveBYqqZ8zho8PPfA909El8C+65bEJCj53fta+9UATU0CQW2DGlqyYB
RIxv9EOJDXaZ5uD/HRVNiDpsPypMPTjZALw01Bt2pfZy4pXFUH5Hg307DbSRFahNEljCdT0jG80C
InvSoXrR7UU4VE/xUr4jgOLhHMZhVUzGjWxnUqnJgSIgg8ay6r6pBOh8L0lLm4man2L/wo+HCx+7
QmPdkZkFpyWIX4scan0IRaIb0mmx9J4hfrka0a/GgXpvidw7Zcd22adGtB5T6mwDDxjhssgo/eE9
ThNKu9KklTedaGfYpFb/UNrlE6T2MzY52aYd/A3PxappAO/Zpt6ZVeOtsXc9yZkYW++orfk26wZ0
9uqIaB8yrYGjw76Kc9oNtoJeL/DdrGZZlwwKF6CATQEOfQ1fslJPIuXaOCG5ZX6+N1R+azTOXYDp
qnWKC0ti0TSdCxId2sZstobmAgVVs6oNtL2xZ13nxRxBWVZnhr00aRits13s12xVLjKXXDUrxM/f
o0ZM42FTdjlBMtV04iagRqMgIKz5qo2HT3Y7eMQi+QDL48V38nMrRTEbvdAx4aDNNtjSoT1a6XTg
PMJNc78h8QnYa97rKPN2Q4A9wGijW1AMW93x6KCUJTkLhrtdedWhqxTPWF5tzNJ7KIkQ653hMWtT
RAk8E25LEzDLeGU2MGmB6ofEh6RbMftQ/3wGMM2iYvT6bZ/b19Ms+nWnU8xpTkZsRn2lgmDl1CRb
52rjuBhhpctCoafodvT8Ux3yW4YxvZwKDoEQOCBfL7qbuVxReOYaoDbaIr1uwpMxNZCzt2yi6Kgo
xlFgziwCaDIje8GPDxCPBAmJdaarF5AhMrkV4kY2dxMmXkRswGnM5JbImmTn2W/agPHNbBp9UStO
GshLVTmfFkVxaxJMa6tllxTREuBhfw4BO5ce4VtZeWmWAGUV3h6c48kuUNXTKPJb3Ew52UHdNzl5
t91gf3ql8RGlDc8TEZmWak5kUhw6hk8AgaPXvB5eAzxTzdyd9uP8joTq3ZK0nbSS7ASNep8Myzfr
0q0nNVtu/06F3COlx9Kj8XbE7X3VA0pc+tpeHN9genrBL2Cu3DZ9VSXQ0MbME4ps5Cq5SxcUwDWz
s/lvah1t/Wln4wlJ798xpdI0WJaf/1BW5b4F/Vyg+BqCcRuU7m7MzZs0MR/AH512c/rSEr37lkrm
wxjlT7R4gec/7nGiPdJyzmT6yd57WnqXuIaCfPO96I5drmYaui/0Qh/Ciuns98dqWECQQ++u4Svx
f5rwNc2cfWeG+949Ep18axQW7mT2CKp+6szmaa70RyoIAvEoomE3EMuVs8xB8r3QNn8F2xHYnjWf
23n/LQpDb+UstzsZgre5p/nNqMdBdzpRezlO9dp1xmcsztuJaDDEMDalUXEbuqQBGP6NM5V/U5bL
Pze0PaYHliZf02SA4n3ZQdmwRZn/FN4Wp4xeEZsysofKLW4QYI0bc+DdIUeaDdQO67FK135QHx1E
HRsbpw0Vhb+xTYd8Ft4qpjU8jHlMb3+BMKE2rmfrGM/5NaiNawk+HHg4QjWDWN9fV/vf59U/b309
ycfYyGlMc+nK/HyDxHPstn0G5bUyNVSZ4rzOWNQyRJ2kWhwRIjyVNTDD1oEUKZozWR9loE9SZoyE
r1GKxVicx3wARsDKgyH+uLRlkmHeyzA4WYYITsUl6yBPSLO4VUV129jhIVrIZIAes5Ky99ffaJl1
fdnMs12yhEP3WFv870tjjfQOK/Jp527nyZu2sI3AbCGdUHVDMAsOpw7ZYhM+Qe1ZVfMot8u9vTFl
+DCpCpO8YGFJMrJd6uAuRih9oq3o04pq8296nn95mEzSmUM5dB7dZdf7w5OJRTIrvILDjILyWM3c
6TMdPR2uTZm9sGyB56y9ab08K78+QX/1wVxxy2RIQUGjvt62INOiyCMmATQggUN5Ym/sLCbkITnY
o0s8GgSFjDBtOZBm9+uP/ouNl6WYNLqCT1dMpn/+zrOKiYSKW2fbjzjh2FBf153eQ6V6UNALC/Ip
/+b2FsvF/nJ7M9eiu4PAjinn9y7ID2e5COPKTq2GYNuK9Tr3+H8oyU+jtCDmZgi/zTYBR4Ka4Pvy
06XenY6z4/dv/f+H3H8z5BYWff7/85D7/KVofhxof//n/xpoC9P5nXaHttmd29p1aAb8a5yNXZtJ
t023il4ZshjBmvzvabb8HTMOWGHT45UnTI/GxR/TbGH9TnPBZrPPZFfRaHP/e/Ns/fPKb0hUFXQK
LfHlmU3CIB8YMqX7as7zNR2i8U6zhWf7V4jqOWhletm3Mn5LELBcRoPRUX/SodnE+bwkELVjNtIh
dtRE7Ct4JFSjOOaQxBUAuQoySk23gFVFQkKIeQCNkRGH9p4EoplNRZupO5BkS8EYFRMhbxarL0Yb
8jCDbEzBpRHrfTnK2nk0SxTUZhJr2PVpf4m+VJ829jw8aMSy7P5Lr0NYq1VL4gZxal6f6HN8XB3e
MeJMVmbtJ28YkZhldlNJ5o4Y5CfZE9qC1Aqqu6sDWmtG5t7Mo8JgQldOPeg5bkkOL6vmwSblBlpU
V9q3FvHM4qTACUikVuT2t2VaOatYtlTLZpI357FbMW3xPbTqbmybpxq097lpje7jxPAbd4LLZmBF
ALFx1LHobnmWo4cKRN6zPSTDWepVDdvryjnrLFyJq4ikn9vcyhvcIRHMIyZisLcB+QYRSrhCo4Xv
8RuO2RxeRAUx5BY9EH876Lo9sQcTJn6cNXqnqgnJeNJPV0jqshvHnwEKK7PcSS8vLhk30k8IKhjW
s9Tsvvy8FE/RWMubwq3tBwsq4ipge4uVbuxLhHogg9K6Kc5C20SRV4I8SkJS/LKBkEUDoWmHUtBs
oL4NuKhIEUM72QXlTVrm9rmtsuy0zkIgK4JI8Lwo4x0hie31kqWwwedtY3Vx5jMrAugaZR3Befi9
rJ6GQ+7d1I0s0CKHvL312KNJYsScsIPjFqPjKcSuM/vxBAm6izbftCihU4/+e5BmpGcbFcBEG4aH
QSZlgFuzXIEgZygHF8cjiiixSdkc7YeomoIjM0Zwdp3dXlYVN12vmIkybiKAIqmAHC2MKMyQIwYp
jPvJOxcHnZSeYns7xSMcbRu22qkvCiJoUZlNK0cmDT0Va9RHNBHDmSLhdN3oLHxLwxiy+wAy5Nxx
yKIPnVScLI/Ac2TP1nmkyQh2DLq+qpHBZSnFgs90x02Qdgw+pA5hW2R15zMbUuG+jUbjkxe0+Kjm
Ce0cyG34kx47aDq59iWq+3k7C92yJ2Heypwmis9SHVUHb3KzvU0LAOxjoIpgA71vXA+46YmxUCXg
12h4nuhhPWWl6LczU4B30/WMW4vIt7sO8915hQbwfhSqfxgMIzqwp5g/wggC7mk8w8u3rKE7Mwri
FydpWGexK+wbYyrNF7foyb4h8KTZpDgJdwtik4wkJz5NVCqu6B7mC2cvvWzbMDob0n6gtI8HfOBz
44b3zRxmp9h1+tNWScTbvWJHv+YMYoIX3hS6kAByxJTt4NAKaYaLyZSkosgmvnImFe+dJbsMF/i0
JK965Uuhsjpdq8TFQDFKyaRbw9vV1IinUxg1xyFMkhd+XD128eSfMIoV9xnjxi1jMtKZ04rBkD/C
/jBrV5wAF44wUST6CoMQwwWy/p6SIgu/ycSNT5t4wJlKFgSt1LJT23gS5LRi2z6bRAufDbYfHKCp
P9XKaa5c30UJKQn4U8MQnEkQpunK8yt9Pst4+JjG2M9QY0oAXJk13zUFI8Q5ssKTqsfQPJs1I4Vw
IMuzZxGFxVl2zwzeLXbmulIr13TGo+ca+kzaGEWEieCe8cF07OTio4UOMgXLPmiJ2Q1Fc9KKjKwG
hxt/Z7nEPq2sLvL25uzWN0hK8o1DW3THR6bnJQPSx1w2/aEpiYgr+ij6oO3TH1H2xfdJCewUNakf
sWnrZ+MGxKV4nlFnlUCT69yftmkHwTbF6xqvad7A9MU6VazKoRLPHo75ZN1WebjXLHRXbTZzx5d5
VX5ksD93yWgT8uFObXsCSFOfxTpAv4DIzGIiGdfXszfWe5js4ha643CaCLxfhpqGqxInGsF5LlYk
a7TzuwI9YLjq/Gw8nWqR71SSp+tinMHu9cFYvg59MJ/nkFFRRdtwsByekqYIniSYJdoAREiMox1f
GU6dnRKh4z6PFI8wMHOB13zO1VtbYEqsZNvSQjSqCxHU5NEMKctSySzhrSzDYZ8bLa1qH18XCS7t
LjdSd5UBrz8Np9S7F8InOoHmEbnFlMt3KhLuTZV6yWnXRRhXq8k7t9PU3NVtYl6WOglORNHRyS+L
qsCn4RTeWUH34SRy8LMGTR+/V8FYw650o0dhSw+RTF3durPtfBRydrHKNb5xn/lxsrVNq35JQz3u
BEn1G9XDf5xT2SPGj9SuGaSNsWkcqJNxKl0E/WSx/NqKwEBe5d9CK0m3/jwtsQiRNOE/uUTHssri
EuoShXE3kwRB+xADkEYXCe0bm3jwsROnVuDWa91bm8RxAmyFyt6CM09Oh7EMj6I1UpKWPQiHQUS6
x8qpAFvnTteA21K4b5KWrfUqCqbpzpNljxWpK8Hx636vmyq8FqEwD+5Qy31mB+Gxhplwi8iZ78IH
If9vQvpFyi5OeHXH59KzgtvWCsVJaYZzxFTRmB8lAoTHhof4xhoc7top7op6VfWGuA7sUIFfiNzw
AeMEBC2rqF8gRjm4ixhCrkcbAw+IVwhETo5Hc41di4lzClbzYIRGBai/9/exEXbnSeJXZ8I18quq
12jSsVRZl64X4HVSLUYKL8nEiuD47BzshH8A2TK/FFY079MOAUCiC+sZOYHcBToZnipAj8eMVvs+
I/juMJbE2JBnm5ag13SPK07WRnfo5D6psTjM7+kIdelsXrVlATVjcuxtBBhtExuQg4EgBmsR2sZD
AMDgLaxEAkTZstxL5cf5Oe0YWI8j3AMLiQh5zXTy6RlUQ/MY2q5xXtm+hsRj1CUjkmaJxbNp+AV1
AfoUQTJ65S47mVJivAJmlucB+bJv2AKp+xSv1SNeruzMXSApvNnib1Erp7t28ihUmr5yD0UwBRcp
YIBTJ7XJrB4b62IQfXCoA3pNvLbmnFM3kp2BGSfcalv4/UoWk3tJKmNybraaNM0OX4icsn7f4q56
6kkc2g+UC4+8y/K9mlUXrKqB+G8CfAwfEJvD5BkhOEjcsRlpWDmub59a3Or3VEzxQ+alyQ4kh8fa
EOgBGk1ebwAbyfUgXWDGOnXB2UdZKTf4a0AiicmNaXwimrGS5jlMCc1N44CA4MRq6aVnHfHB4ehf
aQJfH8EDTo+V5Yx35txbdwgbI1oZCZSnCvF4CAPIevFdQopGu3mscGHMpR8CfrWsTQnnHSysxNBJ
R5XlFqAWIozsJQqbDMiUS33RBirc1bldwshyIRDI2epPm5RfEWrupEFaBYl0cCXe0kn0187opvfI
EtKTQtruhYmcB6vvnPjnRWC6VxZgr03d++NrOhrRA5k0cLeIlQfYmNiTcW0aKr5oW7huBEUoHNsx
QAnaIA4SgN4ABr+SVeec2E5CrcdANtpFgTABqsG3iXQC1qZVTnhR6Im0QUv452Xfs56C60ZOXkBm
tNwluDYfNDr6sB8P7K3lZe/wnEz22BFpYU9q77K3Wg2D1gjrwW6sBwMwIO1rdT0JRYkWDhRiiA/j
fRkkwRbuQHX0IU6d6TzsjxB5xGXBySvWpeAzab3nwOYsa3roVeKcRSO8nwka6nveTR5MwZShEkHH
eLORmKQkbV1nbp28SGgdt65HStfKYiK8I5yCjnzrNrWxDRMhru1i5IXLSGedF5lEsmL5D2Ov6xoN
c2rc6zYZ9k4nxMXoTfPTlDvZy9wYvOYLGh3rcmZw4hod6r0o7rmZvE69zB6sBlUnWISFMb4jvo6v
eKl173gaQbAHiLnctDFJOGiDg65nz177mU/31lf980Dc+J79SnvXC49wLJnWR7ZeBCDMAn4cD8W8
JZnDP1F10CYrH1THadErxS7PGd+GxlefnhThdVeL4q5lavHeAVdZW54RnJeGS0JVWIgXXfIcq2zy
HqeAh5sMEYLkxFj4sOIMZ+fb2XxlAo9hDkQDaYD3H2RHCctlB+WeLOGgCK5pxgBsc7viUsQkwNto
gA6Z3dhXPfTbDbygZANRZL6uhFu9dYFtP5hiCp+7ITDeVVnTE2QGYq4L4bKt9TQDTQCFKD8mDB4J
izlVFmk+o6T0HkSU1/j+ZczEYgSlN8G9QBENpXDAp3isVMkNzLmB4CAM8WKZAv+q65LRRwgzOZxk
BqzBEhgX1I/9JdpcleyEDYS1o5s0rM0u8zbMoPBB+lK+VR180jEUiHYdHCwHTQDJtnUMA0qvZkzd
DgutNsRPyhwZIEJcA20vcveTAL/wfQ7mxUzNXV6vlCZR2jTr9MHRZXE5tV6OEJr08kZg31livZa8
tll/4K1p4ZZCiSZvkv/cigYHsjWd8isfgFW0NZ3GPwOoAkFOBAWWk1lxkj1eSGXN6ywFygQ0cMza
h8GinusrDvKCLRdZDm5aLnTGMGdSY8WIAuHVQ9T3uxURXrAda9MoiSh3623qtNF1MWaEkcmE3TII
a+dzsjsqkyQfD5ItwmGSYUGAsYWcHowwT5khsfgQzVNGPpjbROkb3+3iDcQOcNBqbopDUdr9FTkl
1Skw+e4wo6YlkNdxGEdMILBW9iTseocebxm2GwU12GiSI1HM1uuQ9MhUu1x7CCpqw9noNssOcL67
z9AOWueyr/yFkeNkp3wIZFnpnhYMQ9N4n5kdX9HRTYJQ0CIMY15iBmrJ+m6EKoXJHXczDICySvbm
SEBsaSQ4GL3cyEh7Sy15M+d9ccaSlWK8Q8LMCM4x9iOAigW30vTelT2aHfNyz3qQxmQ/DpMx32KB
IldkcvS9mVTDYcDTUVPS2Yt3v6uC52pGD2+yaXiN7K7lTcKOjQ26sbwQynCPBtp8MmBO3jAmWOYd
5Mo+9Hijb9xkrBL29iGNTDUb4hbfd8NftFOI1zsFdQIhwmIyo2FPfcZq4sQtbuRHUCvNR2zk9nuY
xFm2AqiSvHdBMSEomNud4VUIWQric1ZxvmCGIHyUZ7kOnbdp0iD3nXxgNFFDJFhNzpy+kStcnYWt
DHcllodHUji4eJUmLycmsbPnNfqReZHfra3BDAtkJyrI1xE5DozCu3IM2JfHiAH8XJsArSxj/qbT
MKNCTIJvYVIAUqla9LGdk9+kPftpRwt2ODIsw3Pcu30AKj+MXt2Z8BmvCVvcV9J9NIQo3+NJWzQ+
dNbdDnnH0GugjYYcu4Ji71e+H+2UX/f1anSq+TWhr6Z3Jbbr+66KlKRJU3bILh0lHtoON+tWjlb1
3oUZq0EXDOQATy7CHTbFyjrwfJCrUziUIIziTe80Y6fzxOhhvCG9s8hXaUFXDPxHaV4bRNnCkGup
muImEHAUws4lOdH0zzy/GKdD61nDui7x4697w8qYMxFCSF5MZJvnVj5q/GRjJj7LKEkfbRgVFVPp
BNJrHfnNh3bAEfJflNUFE1zif7omEixfbPneaWpNx8L2SZA2xAJeqfxM4YwVSfnsQ24V66iKwGVo
2Ny6YNZGxF1fyU3gzP49ALHimWgeedrkvb4P/DhjvGs4Z0qQt1pWVrhroyUmLKz0fDlhej3XVmM/
E8dC4xRzwfhYI8KRa8vGxZrmY3iV1wb7VrZVqDArX0GOGaz4Lh1zf94MOGKMgwxEamwQOOTI6QG3
Jb0cmWQPzbsvB1TCY1QSjDgHEndurbZiHOR9QWD5gggdnuARJi+9H7qnNq6oc50JcgYJQ+7uBqvR
J7Kvw8u6QcVIiQ4PICitce1N2XxdCru/Tg3kwFFYwElyZZfvTIBg4SZrWuNGpcV8gB0t1ggOqq0e
HYJpljSrnZ30DmogKJSHPHG8/0ndeW03jmRZ9IuiFrx5pTci5aiUUi9YKQcEvAnYr58NZnV3VrWb
ept5KK1SihJJEAjcuPecfRaymcpLA/6MyFJhzFtZtyQNC6sKfnQ1ITFQBgHMFfT1pKi8rzQX4st2
pXYrBh/upRYUYNAMTX1kCb1SNvxyJZ0heBWJZW59Z1THMhTO1hvs8aYOenPPDZPbnedN7g9viMq7
jIQ56OKt+ICOwm4bcJdcKLMc9tEg7Ecdm/3LJEX1iXE1+m7SddmFYbwdA0O+O3427nGFTi9VnUvW
OX/QuUFYKL+aJBlPigyPB7dwnNe+Bge8Ji4Y829td295pvmrLte7VRARnsvmI6V54qsU7Q+NgLVq
4/wLtIwNC8PsIIMMxiu5NIO+jDuvumAE9j/sqHQh946B9kAnLVtpQR8mC1m2NEv7JE1uEK5Yy9AG
OUziZrSeCkIZ86x8K9AfRzq9yNTLDhFdkVCAP4+mHbNZNhq14fhbrKpIQud3a/ahLxfkjCtrYUh+
bxG7fcZ9SHFHWPgmW0c0p4X3og9KfFrTJH4UUaf2AYh4PkjVQSgpnGCbmRgtIYMU8gZXFlM9soad
73XHcyy8Di1nQzprS4BC6Z10N2jehD4jKHOvMVeES5Z7s6yHmxZv7H6MhZEgygrjHrgKSS5ZOzEK
z1Pyi0BJ9eQ3aDR8F7Epqx0mQfdg9lMjF3TYvCOYWPRJgRaqTWkZ6UvsOvVdqLXogbIoSE9XvpEW
ePrNiFVsXxCMsAfin2+Jw8jxQviD+kCJJJdpHQIOpTNh1AsHoNccXFvIjQnV7xCEyI94DeUuYB95
8Jw2fyLGHiusrdQ6oC+01RX5yY4h1F0SlIKqLMx3eQ0/VNmhoMcX9fcsrP2aZg+4iNAyN1mtm+tW
Mwi28TTzlOpG/Gw0TQ6f2lL+Tg/zYmk2yr+QFpk/gYVJbgiSwIUjku5H2Rf6JqCQ2OF8kOWibSn9
PDprO8v0g02HCuJlRGIDaDRu1kwikMDYTipvIP20axOF7wKEdUV3tYv3iZ6IJSaO5jEr4/bsUMUt
KVI576w0O2G2bXZ+ipC6cF150lz0Shxq7q2QINdDbGIPUl2SbYNOhhgGDOc2LRRXr1DiRAuPWVBm
juSMuIW+MJ2hvlRWbnJq2F5IuZ3Z0SGNAQv0Ui+OfhWYj4XediRDCCBVK6D2ORoWNtMLRlaZvQoI
9PzIQitx2Pm0MKpQgK+GCly/MyautY9HBlgoO22JBDIJ3EuqwuQWP72+C3tbHB0nkqTD1b0o73vO
zAerlYG7rHurSLcJO814G4zCfEOA5txWUxm/ZI2N8H8aAueOrUuxVkPgOij2a3PCCTC1ANFE+63y
RucyUuUUiy5vrIfAtCpgBq6JmNqTg3pxTY+8C9duam1tRUX8ZAK5P9DKQUvhJi703KZIiRNKNAEk
hxb0O9XdRJ6UrgigTot8nBdYEfywB4ePoFJUzOuh67nLG6PdQd/o3PvIt8iKd0UcnguzhmZGAjaU
L1KvDIJzonKQaILJj1o6Ec3KFSgOMusxdwj9JqR3PKyCoZGkzhtFSo8AZOD7EGl4hIyqNOnSVwUC
Uf5iR9XdVDnByIwZtkWa+LAnujqwX8iS0760cvL8x94gZ2fFJxc/Nc0o5SKOxFRQcxtpz76ThjTW
YET6007nVCUNGCjcJ9EBZn0mFzkYF4oueP8O3jV3t7o9Uif0hLZ9agMEs1Xr0w2GulX3Ne4u6sOV
H8yd1wm/MmVJobvvgyb6bON4nojX1dCyhJB56+xCWy/qtVOIhN0+IIJ4FWdktlNEu1YOHjuWxqaA
e3wolGB7EU6Ge6isXtyZk4Lj1ESOZNn3lP6GrzN70BI32hncjB/10C9PXao6f12SbLYMeex4MDvT
fq3LNP4A+EZbMJ7qO28KqALDaRf4BfoyN/RQvmFTDBdWYEK7TYhHkAgrKFidFrZ9ww0JVm8mopcG
APFnQ0X72VudF69bBTOLxM4QBJ0Td9UncZodQTKZT7apb1TAyujQLbqMVvWo2ekP0gxHxoAMCgiP
970jsWJk/VZ5+oU2Tt1Cpy1PbH+nbaTVzp6UisDdWAGCTtJmkxfeGMBr+MqrfjKs27AO4QVpcfs8
KeAjsTFpir6PQPnSZgmDWoRr1lC0PxSD04ZgCjJucrY0P+i6Um4z8Ui/Wqgz3wsYLLdwQIjmQjL2
PirZbsrSgU6fxH10qpnZriKnd+5bu+02tcD7u8DpihqNDbtx7PrCfMAH1D6SgG5uG8trD1Hp1M6C
YAT54iB+Y+aAM4l8C+C9Ue8dA8PhUu8Tpl1MNhGpuh4aRlGyJurD06iYGY/uWB8QVjv7JgoFhDJZ
b+TYWssaW4REIlqMZyNWc4Ivpeyi9WKImKXvjpAPQvMh4ap+7OYANeCCKZyfuGTzay59gsPvQres
djLJ+2/sDokPMVRjAjcWZI8ZuBkp/v27MouMrS7ycOeT6uKQSJ3qatlIs2M+LjTIfVoz1TkCQtN5
CgAvF6tEU9mZ27J76yQTdqygidWdIpG7u2GMDN48YpVZSD0wVllBbUTtQdhciDLbKHWxKhmQIAm1
B+t7kc19Q3do7Xdf8zhoAZ84G/DGO+jw/9nYoQ7UkGUOecknN1gkBuqApDibU2T0f11i8q/hB39A
Kvw7iML/QUIChkgSaWYn1r9XkNz9AAgi3iP5QzRN+wctyd9/+6egxPV/w0Dj+T5oBAO6hYdO6Kei
hJ/wWAgJOl9NLEbIRn5XlJjmb6ZpXwEauESvGIS/KUpMxCYGli3+nod3lD7dX1OU/FEY9VNQgh5q
lrP8KgLzjbEkIF7EO4LHmNbIyFwVDtnlZGL4j3Cx0YEPTh2eiJUI4z0jdmrQKYznpKD+nglscagh
wX1jnmIfwonyrm9eh7ZqzmVPHIidZxen7tCcdNkWj7G9JPsEjnGAIBFRQsnGWeWHKErdh8gchM4p
PziPVpeHcBlNPT/UWW4BURtlu+jr8bMOpmBlOM2F1fA1CFvaHpOJ+p0wkk3kFUQMZCOMlpIYyA7Q
3zKxXZizYXwCctKs9KaJT56pFac8iMZdUdLaL9HQEJPSa5/zoHhnNwIKASltj53X5/dRhnoOMw1b
ilBzjEOYoForK5dQA2KudIpYFAVZ5mKBMFO5anogDsjhnQ2VUHIuqCWP7OHz90wLxiWi/+d6cpC7
ZGa4Tn2wnTUR8evM9QbyYnV9l4fSvK+K0Vw35Ldt0jRhkdSZ6eruCKLOn8e7CTeSBewjfem4uf/o
gNthdq2QNgC24g4Dm/Jc0xlcC1lH92Zftu+NKQaPbQRbE+Qs7KMNDXkO6mC6X5mGqRpzx9ay8Nuu
4qBj92xD9RqFk9/5pHFtSlrM1SJNGG5HTtJuTaJ9T5ZyQOtxFsBgr7vnVnZMfkXgPuBf9G9HlNg3
1LDBk08o0b4u7HYZRVW9yggWB7DPNNAfKnMZMJi7kajAGZOVulr1BACe2hLlhIpRKGeOUCvH8Bmd
2shyIdboa02rKEUqXUHcnqbysxsZhjGPAZvne+O3lLP5gDoTVmxUl6cBrtgi4c8iETdycliH8F4i
hKFjGo/LgNCNnQkGm3TQ5tMmJuHcWlFOzKLR7/76+vi/48z861X0/+ACaSM++/dL47LICqg6v66J
8y/8XA0t6zcbVgx8F1Acf9fWWeZvhgHoAD86nBLLmelOv6+EdMh+Q0apG3CvWCttMLd/F9cJHcKM
oTlAJGi6MCT3/9JaaFh/XAuRhjqmZ1uWrXlYIpBX/8mA2GXaVCD6oo8eYa3ramwnWfys0vqAO4lE
SR9BB/M8lKMQWg1kGbQ3j7oWfPcZDo097qyBIc4CdOebHUUbLFTxokPYCQoQ5jzmc0xLrEbje+tT
D4v5dI8m+rppMofnJLtoIkuNeTehYyxuYcSXdPwmTaw4Mpi6pZ+P99VkHS3Ne3OsiPltixmP4QfG
U1R5TDuTNyRduM0sHk2/+jmEkB2xpC9FixeLwNHHwLdPCiV4hBNwcf3XAQ3K/JsdAgzMAkxOed7r
j5U4Fn50zHL68UXGnxxw7S4VWQuLgUROdCwxOxpHsKTTDk/MtVFmBBq5TG0M7LHsGt4YiJ4bF1MP
5Q4oDQYLA5VZ4Oyd1D3PDyBqQy0i/tHT2bFf38vgYF+3puTUDDr8lPkNwd4Ll834ffL4u4NnozGz
iQ0ZPPdj/iPXvw6N8tOwsC7FIW6PQK/gp6pxlYy88NgqT0XW3JHb8+ZQ4S5yWsOLRNeQ6YmLm2Eh
lEAx0xE4hhZHb7jsPgiKe6zo6TaMHJcNTLXVYLfgCfToLe7IStITd994/a2thvVsL3McDvHVZVJX
dLmRQ+xqA+l3LsoHE+7Pyi9x91iZxouL1LKf32Vr+8u4tWo2+byooh9eyl7HsFT7lxbj2ZLW03Lq
WkLAAj4UEXZrmmXgQedgCkZYI/la/F5aAlMos/7gmhJa6KZVZr+xGmbkpsmOlnMZB9Tb9SmqPrzt
a+0Sz0fVUu2Np0XsCyh/eUoB3N7QnTW2SVRuA54K2rOfOMW3maN8YKXx28jBqUBWlNm28M3DbD8R
YThtXAKOAHsidJ7PEzbj5nxmnKvSfs7wt7LV5VrywLwI+RbM5+L8U5+K1gghAJchv/TzNxGchkRH
jqSYE2fPAWvZuoUhnxYXmbfKa0yeoIcuHazlEniuAuS9Fm0JezXp3jAliXXf9kBavYMV1VzK3Xw6
xsCVsX2l4HDXuQ87fcBwmTNazqGmXP/w9XBbtfmV9tADJsJyOLBJxkVyfV0J2W6LZsQ/at1eX60o
uJQnJ2MrBw5zftMzS8iqZbNWQXOxu0H9F3vBH6W/8+pkz0QhSzNcB33Xn83YzOoqsi4Qf3X2bAPO
nD01Cp+T8C7X5/9l0b77KVT/FVT1R63+78+Gi0H35vqU6vSP9SGaJNYgnW4p2zJsxVw34TFNDHep
yn6jFd5JdO5lPmn+89Oymv+imv/np51//otqfiCiuDHihDfpuXuO+RvWOvaTXO3/5Wjqs//oH/r8
35/JpSBAemxApfzTG+yzPKmkym3WFlaiLrgAqePCDi5jATuiiEq1Bo/51viztYgZbhZ2zAySSx76
+//8nv9Ezfv5Uhw872w2Ody2Nr/UX950XzZ1qCNS4jLx951DmmKMyLNj2Z5fzxVsEVf5ja6HX2my
75JmT7jJ8/zqskDuCMB0Sk5yH/BopsEB+C+vbpaW//lA/frq/nSghiQW4aBx3mUJio9c3CbkuC+u
t7IqtvezcyGc72JxOW4RLP1XKtOfjEI/Dw8tRIxOgBgMz/7T4cEwUsKCHmncN+z36wbHVoKlemhG
7pTzZRrPqwsf5oesp0XQ+TdUhB8U9CxZMUvN6KErnXLzy8zR2bFFUKX/PdYVS1T8iHPjouOzlYw0
F0hcA9Z/es7mHPGicyMZxPdmghSKhe5Ga6zjDOaAbSiX810+duSyb8vbPprOImtNUkNZppvZ8J1V
7S53imMinXNOsCQCcepVrQMAr/NBh/3d9Zai+/Msfr7E5luNHnsRv/69QK1GN49FdKLrBZcOKFJr
3Vp5k698PyDzWDKE5lnm/2mTH8qqX+X8VuP5Zjd7ZvVo3DDI/1Fa5+utoy7xuzkPWdpuaQYHTKB5
dDJ0l8lOb1PLuVTDJ2kH5SJtuTG0frCGR75JegL78LHHmThDB3vTkLEg5MCvxMp6vfVMLlFEI12n
RXI9ZPYR6sj7jLKh+8MBnp9mPomvFRWAThQQBdjcCmfnXHO484kbzYe+t72LA07H4jbsN+iDWVp+
ljd2xz3UeO5rJnOS93u9l1zXdomQDzXR/Nu0Zykdlz9/i3uIUz1eH/efrwXjim/708XARcpC7NHm
YcT7p/XJC/BLDfBZqXAouNouAyBuhveTx3dlgsyd5CDianhJpebtHS9+c3uav0HB6Io713wo0DZ+
Bo3YuiMnzHwQ8qa9s3L5OJrOtOskxWWNxu962PTbsNFe8NaSXpqgxWkhbbk+TDAXDsco35TgVhAr
jrTSsrPFr4r5sM9PMxeePeEp6Ch2hWTILHXCfLmhFpJPOLcwPMQzzl6+zWQwNZHxbmQQ1xiVLxgn
xQvbHl6RJsKFIi2bh8yyyetfbmmQLaymvKPBuh+4/VwrxrriXimD+dRvOAnDzrvP8vQl6ziVaQU3
AHfxfxYNykeumuvJPQ7OuoyiF/gWCDGpdvh0vXnZE2H1Kgp7UxNOU9X15Xqu2yWNVazTdhJtETAw
0aYmYTpJ89h5SGdY1yip1MgtvdBOvWjzRzJXGbXJ2Ykw365pHtvn69PTkb+4pDxRPpSrym1vrHC+
y5kQIq8XowGuaV4tgBKsfEfd97ySBYO1czLy0dIqKM2AU26+5Muaw9L23ivTNoYzfFPGLC1ZN1zy
Ojpc/8UbOfEVQReVfuxKpCGJa7zNq46eUGnNFSV9+o+BWHU5w5Qm4hrA+eZccDxGjESR26hfnLHZ
50jQhdWDvPXh7ubOfOJTjOFc5TnrDkja5DPRJtzXSsWE4YZP0zeIs7SHF4XJY3m9TAtUdQuX6ovO
4l2oQrReVfxGhxt56by2keTGF4XNuK8JBpuX1wEs5CJSt6pGIiRIb6N3wF1g3kU0pMstaQasQ03/
dEzBJ8Ptumycy/XKluZwUxfTp4r6mwx5+gz2e1MtH5VPQAkq2UeQ2m9pwVnpFAevKjJKYr7J+m9u
VfzodTZE1+MwBMt8TE7XgraLWVKDWsf/Gyusk8yrOC9omnL8r9f8X/LQ/eut+R8anP+7Pf7/pzbo
DKf599v804/0Ry9/3eXr8y/83OabNrY3x7uyuPWZ/cpO+2fTk/alwyYf4BTxCDPe9e8bfZ99PhBL
n/aAZ0AbMqlIf3fRCd397S+iYOff/mMVYzpU0PiKiLPWHc2ZQYC/1Fjh6LYu8pScnS2wBZMm3IVk
ww4x72AuwV7k892mIxyKvLn5hzJB2zcQTg4lU5z+8SVn6WYC5ACKwYwP1PhvPyXGR5wiL3UOJnH2
O7fRziMO613sJALycnEG/45A0+5ftNpydg2il/X1W/iRCuaeXp31imvGieJNK7LhhTF9gspzEqu6
Sc6/fFZ3/1zdUzX903YCQyKhA+AHTQtXoTcfsF8OSCEMBj1iwlJViadoiOUx7tJiUaMAXqUNyVHx
/IVBmclkJbmvrJr4uy5ipGIWKMhUfDslBM/Hndz3cfdcmPA5PDf+rEQO+iHN1r6FvtVgS8gcVc7U
glcrEU+UTHAKsEaPqrkpkKZ4df5VNXSW07pQBGz69y1IFLYaK6O0WaCnae/HKfFmod4u0S/exyhF
hELjiDoXcLTpbFLyZzARras6XsuaKYpBcLsv9C0OAbUYOrAM9BbXwWiRixp2zFgdUFtp2h4HYtJ3
tk1il19mzTomVQLzUbsfjGg7gbmn5gVfM1btpQ6JTm/kyTfq9UTDcWmnJiGV7a7uUbollsIT4Y2r
WHpbD+skeYy0Hq1grRfiDa9Rs3DbYw0qE5Ut1EshOelAnqKowAYs6ZIv4sLdYrsDFxj0LlPBJSrp
eh0pXEU65IK2nsOe0RWsx/LGgONp5Rn3HsXUNm7HhSUwKtgSsW8g3mVGJslU/IiTWy3ODvGsQzbt
ZAKiwrydM9EezzES7xzwe2w0d6PKh41MRnJC9VVrik2ekGnmCIAIQRvt0BHnuT7rmbkZaDI/hLYC
cTgrf8e23btZgLmSOm5o653XemjtO+4saYC+rvT1pQ7ihFlCPK06j0YBxgLdlgvCtOK101UpJ4s3
sYLbTz2YHABIhK524PaJCc7BfgTiqBlUi17JjDnAgQGubc0uYcHYu9vKMjiFzZSvY9H5y5JcMFEB
Caq9iGwdVByil+AKA54vtxLIo8oAxyBubS2MgIik5PQE5bgbrehsZujMUXG1ynnQK+S9U6x/c7No
1QbpTUyoIIm9A2+xdHc5RMKorB/8MDD3voJGmIb2Ca+9tmZuO5D4XlLgGHaxjIzQZwE5lm2ULl2Q
XFxB1Dl1VQOVcPcJOzmLKBhlm7cCnf6921cnnGDlqhQABBhBt8uSlNbcsbrvFeXjBEHJwvy3ipP2
FPcjhUcS26twWuTMtFY2dg8iRdWNnEj/tMmrKaeR6Yd5a5GHTQZZ+oGLNYMCwQSmKQIMZzqSF/8B
N3QIt2g5jV69Q94bYvKtPtwM3Q2cyWnvmdWlG5lmW/7Rz/0bvYTD4/kV2BSi0vNpFrIbFnDehpn/
4J8ARt/3CVP8yZZP6eAeMR+m7Nqow2wML1pR3jt9uaEBFkn0F7LFdZIesd85y6GzydWiwZeo5Ckk
7HXZGgghbP6wbeOlLZTVL9NKQ79bBmsLKe/S2FpsUA+GEGS3JG/CLeB6Re3cgCxurJp5f+JO3k60
2jfMLQvszfLkjf1jO8S34UzJsQFx87Lh2kEYC63xkgijXgmLIU8P72+VUCUuRriWdn0TwLEeEi1b
DJXxnrXl0Qi0rz6TObZj7VRLRJ6dt+FvhYd0sK2dJrncmUKDJwsiYKvhD70y/UNt9O9dSdSRNO37
vEebUveEFBXo1wt20ma2rjLS8HBzBsemDYMjrvN8p3f5KY1NnF+DZs4H5G8/dYB/rCYhvMX1wX5O
FAeQGkJAs6kg8RzF1oLTD28S1l2qsLC4sef/cyxcsKE909DM5ntBENy+hqW4DGXsbwIGQGh73upq
mGZB8aYjOyhU3KfCsr4d0RrcXv8vjMc5tRSsgW7o6+s//eOLS6/ZU0gDix5Lop6EZ09KdZqCnjw/
w7hoDct9m1UYNuZvjdEo1lMQabib+Laqw6cCPO8KmAr2qKIyLkWT1adWlm/X7+rYFQ8Wfl649/pF
EVAB0DwAIRFHYJwlAVjdhFQ/9/P1WHT5AThffrj+3z++1fUsP8jGsFbIV6MF9cMSeCoTPNSCUGOq
R6zMGgcosA9TkbOBbexPLwpfwYJa32bhxHpoMnUyXUQ1zMmwvaQ+GWmIdmgCW9ww6Q6wAZiTDTCb
OF75HCj/xXOS4gvwnZ3ej63MPgyJ6i0qOu9x0OxiY0gE82Pu5ISUAYGOer3fmlwp7FZKPPkkxX3Y
7RlTc/aFEO+9IYP3G7qBaF0EYXmIh2CfNml7CLhMti0MvQeCaHHcme9TU7s3nmMhVPA0bcd2cd+N
rCu9i+9bl+FnmATihqb2omwrzLKdQRnvx8sgLotHUdt0lEmYOoW5CDdsY844E6O9B6Lr7OdVu/ZH
g+hbv0ESBZTqFXTOCrcE4XDDE6th9Tq8MQVa6GbWfoxu/AwD62EIQaRpKUOGKBbvfde8s1VO71F6
uhuMwOKYqtE6GC70FzTZbH10rd0ObuOQokmTgrvDtM6lc5coOAJNXPzo2Fkv02DSNwNZhEvEwsHB
gXM5m9fsF1G1W1eGzTsfpjafs819KdFjusjTVj4DnA15tcuBXdHZs6C3EGJu5nvEmCMf/4ywwyGz
GmpbHBiU2Id0ol1dFgVrOwaBUybscqOy0LvrW69nrpqBpRNJTY8ukSuRGtNDRptnFb56Tj7dTdkY
bWwjMs7TXKv0svyKEkFLiJ3bKiIgsOxXxtCDGCRHbXYLZPpBoBJqgXyRpunQgg+kdUiLulwmbf+M
j/Z7Y8bsEk1sj4fIlkhXUM6VZMQ0FIQPkYFYxXRORVI89X1eXkIkuCMLeS7qc1nioZ8Jm/HwZWP3
EswtFkUrBF34JMMoBdHfcPpj9B6iP74trhjdviS6w8UX53TlN+yH6qaoEcaG4YE0onpaNkxXozwd
llEmKRJkOR0Hv5hQfNZLXrqhoTxy6sRbECw6rfvKYj839be9loqtjrsr6KbTJKU8owh4lJhkdm36
4U0eaZNWQ0t/hk7GCqh5b0yPuldvyeTFiWrjnW2MqT0TJv7sdQwt8BzfMvcZN7PAiPP9PPWjeVun
Hhoop94VaC1HpL1M6B2dpko9MI6SKPAHwWp8PxicHnRp20vYj9au8ZMHn1uoH2TlXZqlrA1Z+Kin
WngLSGLcNCZn6uhU3rk/kd2WHac0eAyFFXO3gajmqf5OR7p9KDzrJQGQcIC3JO9VHmBCBbF4LZ5D
s9Zur1+61Dr5gNL2qfVW6ti2KQOMi9JoF4axBPTpyfLAB/dcZgXkxIDgdr3y6pt2MiBx9vFNovi8
Ss/rNlEj3KXpwGJooqY9mpPRPXZ49xExeN9DhIRLbITt4/WLdK2F5+Hj75R/wgNgndPeeDQ75zkG
C3AX2hlDsSmDYDHJdZkM6i5zreoxjZAZawN8eWiWJCePR3sU6j4addoiRXwTZiMFGYv12YnLNysS
dAL43UDT7HWUtT60JNJqZvHxIjMr976Yv5hQLzax74QrZ+ROwjYs3nFCz1TBLqWUoAnSIJxdo3E6
EgZzTi1XPXnQKOpYRi8hR+iI8UkjAk8LX+g21StLavb++lPRTjtp+OOjR1TYHYLpl+ujnBLERSuo
uUOQRksSZ+xNV3bFORBJcZbVJglzi+fnGyuAyZ9zOneBnZ402acngeThROAnJKCTMf/D9V/roND7
xfVRlaUTY+DloID//nhwTfz4+v3PxyAKAUWpG+A7+RM/f3z9y//4HRlgWYhK7Xj9JzcYDWy0mKhj
Cq9akUNUzl+u31pmitMkyet65REfuLz+5PoYIllBs/z+oNj7+fC65bIVFRGv1zcJLwC/Uzje+Eka
6UDjeOPZZBdnsvN+/kA9wrEL7655gmmXBMfIyG9iI8nvrl+EYqpHGHy07/NxG4eeegLJHT8ii1te
v+sSw7x447Zy1GyCyE7mJLtLZRftE9BgUqQJAYhc90FKx3sMceqMuGLvr98RWkZjiqj43fVbi/V7
7+SWj3Kcx3ZdNz6CUk8k2yesKZDS7FSduFLkKofV8EYIvVdN3YM7adEyzveYT6G1YIoeOBuKUuB1
9elt6n72Wo8FXUnU0K11TxAjPd+QLp5pQBUs9ZbcDO2tQ3zILhquinZ29eZVs8MTG/5dGRkvw+RY
q05F5IHSDKN/3LUr5Tmfo9Uj06nSauU2OStuEByUQaphEYPkrP1m7+FEBWOJQdexOIUoGshb6ZuF
4lVqbhJskUjvOxDKywKXKNPKal8JfAStGJ21rrK9GohwVrrP6BMs2mZgJLWI8nNginGrabQN5aUr
QnMdB1BsqpJMvHjSXvy4+WrTghWzDQ5uW90kdqdYckHruk14dKkZFnHvP6aAJRiWsiSEqmd2V3k7
1mj8+NPaVcrBY6rf2bJjtNdrj6i/NNU8cNfZt3b/7GbaBx2JN4tJC9pxn+2TLqjkwv1AMHTZtrgE
CR3XqnQrFEZ2cpbHdTQmh8jUM3bskshnUn7DoD1WdlasatcB7QsYQcRGcMQIuAoT4MVSi39cSx99
sqMlI86nJE1fvSpRiy7uMWoL3MqO6NZpyNzCV7T5GWBPBUWEoORtW8RIVZm06yCZzu6AmV5gIme/
M9IiCqbXYNDWmh2tezNMl77+3cy1D0S9C3lHKhYpbEiX/ah+RdXVbOsMy3UyfRpx8Slk9+GU9ZPe
DEhAi1tbbz8NV2wUWIkFaddPgay/h2V0nApz2IwGYwC7ylad0z7YYZfufMpvbOXmGX8c1H2PC9Ya
k33mVSyUeQ/paajmVXXdN5zVZju8Bon8CBm0c9riVNCsbdLqqEe5QlQ0xpuurj6p+Be65t7wH1nS
dFZs24d82L5MU/MCRehY4eZApTIeFZxMrkSmbPjI7L1NRa/1rAK5decLqbadJmnQkxlAfD22WpXD
iSHwIdfeQlW8To7Ut4i7uGXNOeII5Z6JjCck1iWpQaIpzhj2s9UsReVt7AmVsuiOPduaY0u3YZO1
ysPuEqTUDwrvlRt9ZQJjZpEngIi4DMsWn/hQfdLt0hbQrqhMMb2ty9j9TsjmCUGMXDQWlEF9dLgz
Jpgn2wdCNfNnUIFonuW21oOPME1eUBjf1UibUbOlewiT0dIOLxFdq3LEUSOGOuWtVsGGFI0ZPNgc
aaY7yyiJbo2WWAZXa4C2elxJWaO9GYrytkSI2IwHoQrnThunXWUZfE7IRhdRYpw4S7/0qj6IMgdl
4KCNT9Gq4TWgC1dY2VKZxqfWo3cQNa0psSWI473UiN0E5uJ07rRJgPFQjKzTmMTuSbtNkztSMtQm
yr5T535Vvl2t7MJ/SINdBI/9voQqquKY7LmI0nisc3GAofiEHuIRMpq3li1lLtvBpZWExnIUIl17
SVtv27G+1ERSHoWpbhlZGnQAxAl/B6OcwKieXY63OWGsKEaIvAWMYwv8yNnaeXoCuCh1PkYuP4dV
cFnRSsOgG+2MvEJxwCSJ2fKuzfLbsWH3M7pluAWndWMX4igrjKNajYBEegNU/Va70xVqlXwov7yw
bbhfUG+ljUHhXvHz0PzW877I2x2gDRuCa1lnkAH6ijW6p7VU886Idy9l5mxL1/2WFHX02FtLWViv
gKeJCc+hYibSunUVYTgZURRL3yCvz7KK+zpj6wdN/SHJJ2IFx6Fa4BnMBD+u4WiUKp+WaX8oMY8g
pEpv2KgZGwsZ/yaP62gz9N8zO3vAfF08+11z0w7cNrze+aal9mPn031sM2/tK6TeEe1aEoz7ehsN
UUc9n4DaMElKCsMKUNgdTuTbzo2Qj5pYSXwrTWiull8VaCfEqLPByfAeExUuDd2+2Bjwl31cPIy9
IVdpSyMz6/NnFQ8Ls0q4TAs3WI6ELbuOUX6bGfIJsayHkix5Z3oRsTjm6CcXnl0Na3/A3/o/7J3X
rtxImnWfiANG0MZtJpNpj3c654aQpfeeTz+LWfhnJFVDwtz/aHRfNFSlNMyIz+y9dlfEt4wePlr+
H7zPQ4HLBsWYS7jOvmvwOI1FyFOfcXk6TNZafvLD2PltN+BkGLkjl1QdVGnw0bYco3m+JiBHGcqn
V9xI4WnEeOtp2ninW/VzGuXsrIjNYPS2vI7tU4qcDYO8AipWSUyCa0hsy/VRC5IIXevGtOkZZmx6
eI2H7YwjftellB82Ff4SmZ6GqevY5yhiRyynYuC+0gWjLSp/RtRaewqqgelapT8mtv3SEl+d8ygD
t0VxP+vMSPB4bqRZLbtJt29YFUdwgdvnJTbfmOBCi+npaZoW8WBoKHwWFuHyyMrY9IuO1ri+W1T7
Uqqs8YRbmpyY3QbrIi7v/oAnejpEWOQ2mqMf5zqRmy5tsGAuX3CSj1DtraPWGzBWlFv6Ak61PjKz
w0Svc6xFGuCLTTeK7B5F21OHC3QH0uEhqWIepkQA3x49u28Nv04Kk/YhVwfNdp7z3J+JD31AR3ue
ev2JIPDwgJPdSRK2zRG85lK0q0CYSZ1pMj7BzZqPsPtNQG+6UWGIdKfy0i3hm8q11y5BS5jY9bbT
pzfHac3tuNRvhaY+GLJp2zKNnydiMnxI9eZRb95MbTAB9DsTS0nKgtT+wsR1ow1afTZtPnwjSU/B
MD4601gfImVtDhaQ59ts/RczPdww/5CbWVDVsCf1HAHzxMBhCXoelzqd0IDVeI8YrtwGhfsiQJXR
5prvlk4jwA8vqC3lJZCktkpJP6uHQ4J3Ogt6Y5cb4KNnt/rSS4tZImg9ktSJAiLzTWX2J7uW34Yg
ZUeqI6IAp7631y6/rBE6N+1jPeg7ZqDadpzOyN7VJcqTb6POiVo14sGe9Re4XNjGywwEGGfyFjSC
4wttxPlqsz2w3WOjJvthcvsdREcenXBbZuo1j2n0Hc74sp/vY/WhZVxqgTF542DiNx9iHEap4Apa
/NrJmL7r/T2uUngQzEyKGDd1UShieHh0DrahXtjaMl0mLIG1ClGB35Tb4JJXkvFdNL0DUtRvlhQs
tx19NeYAzcy5tBciv8RDOxNvALPuzRloKqsFGmMf3SGxhSdg8cDPbXNXdCyR+8j+SmcAIhCilRnv
NKXNXu3aG2cyvlWaRpQBltrtBJAbnkXBIUISSWDq7+2oGLWIj2bQJs8AabltUCQkjd6fwEPYQOJT
80DM/I0xO7ofhMYzI23m0Bz1GULX3FVfU7v6PLjNg8ECSjkApKv5gcL6wPY8PbgVpUFWvxQTVRUO
OXubwPPy2kn9YHac+7GQFD8ArRgbW8Qhnczio1EspcG8aYT5VMndHAYgwbgrdDpURK00Hg7xGEQi
42iT6H5dzes1oBw9wQJzztBn4a3Uk/HGipFtkraWyyHXvY2GP/dl27FtsLUfS2i7XsuIENYm1FyX
MxrJHrkKKZJPaGD0qYHFtQaYMlZrYJf50TaDzwHW8TNt9K2pJTdCTMW5GuKDSU22g0XX+3VZbuJv
SFnnm3qIvo9u2T3oIflQprtrW8G3Hq/fUJxn9IUr8Sna1fH6zr5M6rWJ19GRbBsOjt3UNBS5qSCm
SfZfolIn8tGwAG3RCnRrPwWab63S5K2jMSnAxNGyLQQeWo/bKY13RoCwrR8qEnaYHRad+sy4wiLI
hBG+qT+2icnzmuE0j5lEbnSKo5R+gN1ZvU+Jktssc7ecmyy9SXCCI8eCRJHGfeTn2kosmoutXUWp
Z5A+EJFU78USh/uYEk2uGgvAO/MbKvhWbodVLuMa00xXeJmDBO4S8jyGbfFHIPojvOb4VGb47DnN
NRBXp6bC0GfgDvEIUMdBWi3bWOt5+Es2Z+UweBG8nl1TKP6m7DZzh5vr8wvTZTUrWFQl0cwUgwum
Ehg2393YeplLKkBtdoudZuj1PrO6l46RD86Q8CiV80WOwXPl1O4Oq/ZLufBbdYscddxkPiI1Ezci
J3wtkUejRELcLCxiqkxPWUHiabfSh8xcAjwpYUdClvMlnNVLlmiMpi0CGtK9GRvdvkhBG5GVwxHs
xcggsfTiHAbX4AVLgvuHHR6f0SryDRlAVZgiBXSsbRRbn/Og+Z7H1q1WdV9aqzTuZQnQdUIl7eHO
YxHLFHVYg7sn2wtU/ByDJNqxU7bRQZFtbr0aupEBtWUgatQ/AM2x2cElF2EtIredq5mjQsbhchRj
/eDoF8x4y6FyazRP+vJcY433hzT0+yT8plmELkdjvZuU8bVqSDugk6uO4suYJJ8Jk/qyDPZKciBD
Gf/1O02luZUg2Srb7v0ha/iADAD/Bi3wXcEsAyv1Gz32F6MWOxbbM6YVa9rOSjf2TTl8RizAQBMi
lVnb8S1j6w3uCOMoBZzJzuT7C6y53poxA12SvcvtZGQ3RbwEG0vH2Dzpgzpd/wdw6yawXeBs4Xww
l/pkKLfzl+SVK1/ztJF2EAoEeBHG0wUbTwc37X4sdXJm+vCuivRPC6r3jWzSvWMuX/oAyVRyM+M5
OMVZR3BjeK5Hwl7ycW8yqvPbKnxPhtR3NFDxbcobYO36tZjbmySftWOzQLI1EiiFffsQFnPmR1AY
NyXnJq59dxs7xnKMWd8t8P20KTiUYiJ6YV6xajwiyQo6SFT4aY4mY6+3lXZwMFLmjoQMEMV7CRpi
Pw7lkzIcn/zJdN+7+jfGBAeTkc+mkN1LKCZuY521sDPBsO/Wr6nTPI7dO5fujpud8YEllhtdWNVW
0+wLcC2CCM093BaaR9c9qCXfUYnWR7zIb8i7t8rkPUBc+IAuBp8oKV5S9jsme4c92BLzGDQ2XIq2
OY3D4MMUiXdutY6+zehTM71ojHXu2iKJ7mPCUzcqyw497R8dIuSU0SDQx2Q7uzJFtvoxt3GFL+MP
1KLvPT35DtzOt8YZ8IeCZwwr0IOK9gTCv2B3aY77sqHvy+Ny3PXSvicrbps5nBRjbmdb3cbc6tJh
tPTvfh+VhEGUBBVigDCDoDyHg8G9YHGNa7lzdGXAbBc0hxLDYRLVV9tadIAmKsJ4B0Y50ugM5PdG
ofpjUeDRrFmHHM8k0T5N7E1t/dEbob2xJhAgLu95EdldrTJk9/i7PeWwinEan8Gi3PQ1xMOJDJmx
J5c0VRwpqXsbtcnkRZNZeI0SN0uS0/gPS4q9mBmqHTibhfMbq+BSfIacuonvxrFsPhmrDoXL1Gag
QCELs0zX+gMQw9AzlkLfZTU2b2alCKRrvUvPjZY5WwHymfaGT3NohBcwKMNRq5hkFaTLDe5dOqBF
JWxv7OXOKpLPMTSTLW7x9jWmMz2yJ529XmeYELKRvBTix8BdsbNK+1OWY6CPhpdooNIlh6Zp7Omx
Drmd67QArO8yMOq5/6zlE+IAc9tFIjnBOwDSsgLTLHnWRf/VHoGwhPLLaIIzzWACb9zYDPdgNrgZ
x/Zz3dbxIWvFmcPkwwqsl6XSiy0qkXMw0bpntY09kvEURgVada7EF/iJZ6f7GBfB4HOkycChsGU8
5SUIHLY1SfY+qpQLPHEdcQREzNxmeqho1Kto6LdqctxLzvBlmhAl6Si9t1INEIVIg4pTQZk/ZN48
ZCCK9LlfPfG3SqroSD4V9pDyUZL2fkEP+A7qtd4aOUGmekgZq4fNbpIy2mV5urJTyh4y9mEQkKmB
ZrRbZlz5xgbG8alsOQ/Ti+lWiAayaI9Kk5DbocKRbYangnD4jUXIhkUox66l3tg6RX+iswV7h4qL
nMSiWoe891kzxpeEep3WAhyKPvYH0ErpltBVZyvN4bl10tAjaqnZp53GiNKlp67H4kZCaWERmTzN
LZnZyrV2Nvs0OLLxK1jofG9X2Zc475LtgCZkmme26318Qy/8ALVU23Hp0XoarAv0vmbD5mOOLLzB
ErikqvQmVQ5cbdoOq32raUUqKvnSYUwjCR6a2+Vgl/WLAdEjzxskLowxDRZxyIEg2iTl9KK7E29+
oPibXTVTVGi+Mbi4ZDRK1VlF+0YjvFdTj5qWzk9Glfp5hDozcIzBs1njgzyOd4GmFs74riT2covU
zFj1TtSkTPzgUvWks+ZDdxNWZJ7RhYFioT9ebLh3mUlGkq6CyJfd2YU3eggH/QYp51tf1A9BrYK9
BvNx13bfs1EAoh5QYk8sP5X2aKcuzy+LyYkmjvBhAf5AFmdrxDhfytSkmACSriGfthJz5Vkx2c6E
e1fG9pchixhUYUr2ezaN1DatfMjoG9lXhO0OqsFZGot2aJz6nFXaLtPrfItG79mYMtN3MZUgE1WE
2fFvGVWjUdgk/mjTBC6QHRNxtKal2tMKMGwle7Ibe5YBC8XBqkGONUKN2rC/zBX5pfTGtyhrzpHS
wJgm5ApNSHHmlIqonMBxLCzqya+wWbrDLzAT5xHT4Yh5NXlKKo7ENqxxxFqtL8C63PFL+3DiCh+v
AdymCot2OyxM+XSEdSRZZftXN7CznSQsbQtygU0Og4WzubCF7d1D6rh7WTHut5yV0aVce68K09kY
5XtVWseWFKudnskfowbQkDLUY3ySbpvewtSLXdhPXTO/YcQC3WAUd0NcZD5MOgbJfZ34hZmgbmRF
Z+UokxcwMEvqHkZy0jb1RFI8PIQ3YIQfKY3GDryl7sUai2QJvaBqU8+JGUFonfmjmIvRX2aTSDSe
uC20xXMqh3w3ZCiqbcP6Bk/bJ07pXLBQ1OUSH/L0oXFb44IQcmfaQbc3cmyAbKvEJjJUesuv7Ftv
kDu7pCzjJ0AgRWVRhqY9/Z8jgn3AEcKulzLMTkkQT+/GhJnolFs+MWpqJyCee6YmvpPxc8cEMYHp
AmZQTGbAkXkvSMgb+6703Zh4BWlaSINyzkLXmFf9BErnpavOvf6I/Andn0mAXNOeqoFbpqlYaaO5
up/scvBFBKAx0Kp9PVqbwg5pQuKGmwC11yZCOI2ai6sROi6L9dq2T5am3WeGP/fdliAqfdPNgX0/
mPrBmYi562vmmpDcPMr9yptGgO9Ek72VtVebA9Mjnb8apACXUZO3h7FtHkZ8eHGDvrOgd0DGgLKQ
c3xDpwfVBwnskLyWo35TuDuhLcMO2ry754uKHywcA0Ib2GEH5IZbc1Q9Bdrosy/bLwHLqBk2DU4W
+SkIy8cJ7ZARpPUuk85zv6Q5JfwHTEO86rFigtIvJyZIpVkfuxTef2YW/LZtZwVmhZ+TSedsli+p
3UOn0CGEwZw/alPsKxZap2WApJWaAS2RpPo3e40wSjXAtx9Sr8TlUU7EFZYtFpQODiwg6pDWSH1a
piOY4x91vbyCaBz3HUqCKidENCaoAvEp8YdBSt5nnJR0RMlTFJB9VvSTdgQyeW5zhK7tIKCcESbB
JueR6BhU633Q7o3Ojr0oMt9Dw6X4hDifpyQ5iMWjMLzHbEY0HnhiriFFuzuWkNmts9bUz2NfY15s
P1uzfDf7T3aZ8HB3CAKNFfa0uAYUuzx/rIFZbkPJnkADH8W4pr5Ry0dLeeXlg672xPH6gtnXIZic
b5WcHmYIkMIGyVIa2dNgVJ8LFHNaXR05fjqmOGLFuvf04EI3vG5O7/vIYfuIOGLnDAXjD9X6DXVf
OpDYTT4OGsOhHI/w733DqVAXZOLV0C5OFY/72GZA4lrdD0HpqWqZHNvJ2jeIQuYuwGBZMXloxNdg
0QdibuAysIR222jH85ccSAUiWX7QPwP7fypGOOdyYlitM4vLx8zdUdlMW9a1R37KsOKxuEQ8wI2+
T1TePkUAKKG3GvAXCr7yUJbBCZTmgTqw5hI8uczReT4GlihoSHryPlho3rdZjqwhYKDi2sFWY/Ko
u8O3xkTKwgeDghvsaRbvy2XaQ73bjnhJvSi9zeVSeZIzuiyXj4lM8G1jPnXcXBlyCqLqKDMcROSe
VsiB0F2d2RCecs/eRU77hpKFWsoq4n1bcJW5AKJ7lsIZhQ9RitAasmUBN8s0BDYb2h70qhsgS5AJ
C9cP82LeIFV5IOuCGEjkxhBrL31KXoHRl6c5QSvgFrXFL1hgdgJy6LDCHEkbqdPhUVjFi7QxQOBK
PjndxRhQtMR1mp1co/vUtHF2Wzv2UyIbH1Q6o79Rlb4ZsbD42i5j6zs08fi8x/FAW3oRWcL+70az
gs5b2Ixvk5azXXeMQ2DDVppImNPD/WxlJBgpdMOBIz/qovajKpl9a8KVgbXnZl48UDk7WVPaVFw/
m/akWeAwnaiRzKmr46ww0qjJys/K4n5kgntpNV07qUo0DA1LYv2UNxfie0Hu6EQR4zr9vtKKhxjp
516rFuso0UvlAQLXKKseI1B06cCAyxhQL9pRcXTSEYl6txAjp+BAF2I+lWW8CgytA5mJW+R/T4lL
zYfY4YSO4oeRuMaWXZ3tO8h09vNEvbmkY/FoF9qlHxiwC1d7q10WPBF7/u3U04PEzQwhDB82e7Yt
W5Rl12ZIyexKUrByXQJf3IE7HFjA8F+FeCloglPdcXkSn3NUGgUY6S2InSVkWGTgs6ml23RCXDaq
8Smq2nttqZ+kCFlgGebXll2DzFvyKqr5LMrpMbcq1DIxu3235ypQ/Uc/02QGxo6+HHFYZ31tMCZD
Znid1ZDtWMztLDxEcOsd6IYZUsDKW2i9KQFlvRWsGjS9PpbNGjIEnrrEBrVEyyUUwIzklHW7HKJU
wRrlmBnul9WLQ2oSjqAKFBwIWlzu8Y05ceNFEz+hlQSchBHZYpw2w6yeU9GIXarVexCrZLViy2Sr
SeWD0pChilnU3HvIprRKwAmOQNmJRsf0qcAFLIaSJGfLtTSvjjaR7Qgty8GLB1cxLp1GdispjkqV
NGx/x+ek/2SUkhxtYXUQF8vvE8Q3TOOQRNz6sKSNvMWCvzRNB7xxzD3gYNtsZpTEV5W7KDiNF7N3
LTR48SExawDjCf1sH96zzBg4SijwnW5BVmu15zzJvmmKrHgjXHtLEYH6ZD0Who2PqvhLOxzDDgcE
RE0u5HSU0z6fLG+umy+zHN8QcPbndd4bs8YOAqs/dUP3dUYKt2kC4ANmQvYpCK5xU8/yk2EP+0xC
wk5Lehy870CjhWj89ayZrltBLQVHS2DDKdPlZQgcOvYx8WRuVFvoVQv1IqsA2Ux74MPfGks9MBN9
yBKMga0l9gQF+67sWSXh/UCfrHn/31qFea2b/xJPBrPpD84qHzb+z76q9U//Y6vCB+X+l0FUomEr
4Lc4aeX/81WR3fVfpCi6plDCBV5sgJn6H4QKmJQ1vF6Z0pD8QQcD9f84qxToFX0lnjgWAEr+wf8L
Tkry9//ksrLg0OmGBd+FZZjOazR+t8cmUlTYmczXypyne6QcfmON+4FxxEfZfpQypvRVDOCNZPhS
ZqZEnm+enayb7rXQ9ZgLYGc0LbmXBmy2imxW4D52D/fRq4V6qxhyvha4Nn76eP+DGUr8yn25vmpL
OuTIIClBJm799qqrUKy1euC8ts6M1ZLzlmXK8B5wIXrlEO9UUiTbvLIkU8FwpnUZPXIrKDhNjxQI
dVlYUGd9+zjHL1Vcdn9J+1y/ut8+VIEsHS4NAAjYOCsB52enVtJPfa7HMngdQWExC0mbvR3iksnG
JDstzdActc75prruaCv9u4ZtxNft+o7ot8cQ/fVunFsY8n3t4V5hdmawbMytDO15waZFJkwQ7O5Q
Z5pxzCoWRoqlgn81p8etaxBPpI8bregfGeiMiJBfAd1Aef/LV/CrG239CoQEuMwT7dr8x1o/g5/c
aCDCY7rCIngFu/sw8H5uSVUpvTwxboeG2k4weUOASa1pyvYysdrBshdg5qvjvS6xpDBpsEpKuTm5
/PmlGSte4H8t3/+8NEuYpoQS4ejXX9bPLy2ApJ84rgheu1qP93avxoskADxlfmaeic9onhLB0AEr
7yZP8NQGTtZeyI07WOP8TKhbSMIRA0otXL5I1TT7hciona31ggziwvWaeT6gEkeiPTN2NkrrUIbs
LosYwuCSEJ8xj/G+q6AeQCg3jywUH8oQqnUi+FN/fqtXksIvb9XBZkkGhiQ8D/aHs35LP30LvV5Z
GXQToke4YR8U8F4QzUv42ZxAnAZjvikjHp6KyfJki8CvranB/zaw+rFIFRlE8lgDrkT/3RFsLYmA
NpPocP3Yktm6RTNZP7mLILsruIUq6WLJ7otDbi9PJYvfY4Ri+VimuyVb32F4jHOiH6LJAnLbp08A
+cxbd5q/EQRmHHOsiqOYrKdMU7smGvXLEkKgMTo3uiGG1fTIPDu4cWh/Y2P37k7nRs/Lb834UgXD
p7FlbN4lmbixWKJND3/+FH9jBPDAoCLgY9Q5aHG0cuP++imGHfi3mUSJt+sX1qfsDjqC5/Y8z3Zm
+aTsxHthDAtTUfRzaeJe0oJiMywx8/3lpaxHw29fKPldeFDYOLm2Mn9zvSa9FoXkA6hXfKAGAlJw
Bb1W0elZ9blZkUaJVfCsmZBo46QvNu5iHZIieibQLQMhi/BEV6F54lj4yw9+val+f2UuZBXoXTaX
xr/8uM6gjXKoEvXKbrESVXAnAVc66TQfyGYm/W94H+xYXdT6ZReIAzyID+52cKjeUZRamzpsmlMa
2v5CegzLRF4qMYQMUhtBal6p7UImXjfVeqoxvEPEU9jziY0ffRnSBq8HJLTv2qeYzvV9dCGH9qlE
Rm1J4wiFdgMbKDgYMS2ZNkz3kyRkbTbcZ6Zz5s6kG96HwTDQ0TQPRa3WH/eEeDPuT0kx7ex8nh6E
Ve9A8saabnzoANs7CymILhifV+tPhPmEs9Fn6vwSODmt6Xgq5rLzlOifwr5MzwnQvr/dc//haXCN
9Y4DUMEjsbqyf/55u50YA9yt2qsWZPLZIBwPtnNtb4c+ybHWX7QClpddl8t2LrVse/0CZhGzkW2W
ByiCr0zDXVIogDH9+TmV/7riHIk8gVtdMhCBqvHbTyZqm2TRuAPezL5n5lIr109MlR1b43Q9TPLK
Dww792ojFDfX11UQa93MRXYeNdLPkzr0hSBE6J8P1+pK9C7EVl2fetP1BUKA059fs1i5N7/+tqQp
HO4FPkgDvuf6hP90WHZTIgnu6oLXZCKjUZeIUqjws3OSsHupEg1dORFe2oBgemH4k7ho0UcLGxcA
n3sO4fI0hPr9X17Uvy4rB0Yer4agYykF9pxfX5RbUUKy447f9IzihcA6bhlA4CR2cNz2c62/jrDL
/rk3iSXNDoObPjeE4j2ULoBOVrx/uT7lf/iYbIPyhQpLKstUv321ddnMRtKW8VvbWeK5KWd6wan/
nK83iaoFwRsLMOV4IiqTsC7PnQuEZIZ2MK3shNPDvCxLR+5Tm8cEoZKoxj4BUl5WkpuXiPthCOjA
1gJA6Sx4EWM3D004Hf/ysa7n5K/fNRW0MG2+bBeBuP3bLydktD+4cZu9jcu0asEFinVqKRb9BPQR
D7JD3+BepgJurzBdAfs87neLxrXfiezxWkyhQI1OeEwe4cXfOzaXuiBv8y/H6gpQ+NcLhV3roDIE
sQAk9tfvPwgTi8p0Gt7yMJzvU6mJ5zzovqbWEp6uXwDRbYylbBZ+y/qEdLrGAKXSYLTkTuzriTHv
g4X9k0LPJYJqHxWFve/FgNV9JWov4jlZGFG2ARD6IuouYjGKpxYI21/vrn9/5hagnTWRSzd4auVv
dxcLN4kdxyjfdHf+amlDfpMFR2fpiT4dkvkewVu8xyY9MkR0kAEnjnOAvnormaXfNjaFrL1+yPi0
1AXBas5oOXKZrTby/34QUJnjM+Elcv4Zv3/mxA0T45IXyVtIEy1UnO/TkQkpqSBn1IDOk4QCQ8BA
lmof3CP29lp+XC9XWy2bORf23+gOv8Iu1goEc6wF14zyYz0QfqvjZNZVZFjkxVtviWTfx5FNQ6MS
73r/hTwh3Dp9syHYWSLltLB2dZ1fY6zYx6sKSZPiK0jpt6hcltMsENLbIsMFuUrfJz3ClYnLctOy
ksRfTtaCQPisTDER4cvSDnj84nDtOnr52KZNdf7zb/E/vTeDJ8MwHVChMEZ+fcIL0t6GLp3zt2uL
eT3Xyj6+lOxd/ulaUjKWfQeb2RRQVP75Lxf//n3ZcEPBL0MKXYml66v76dDHasWiUUvzt2tziHlp
jWH0r2WGjt1Xn8j9XE+22kr7TambWF/m95YwpiPjdFoV9MZ+3Sx/+UyMX6spHjsgqJRRrmFKaNNU
7r++rJBvKq1MrXsJ6h4c4mIG51jihg2QQlY2BfB6/E814pIJqa/XZwVcgyXYm7U53a+QtB3DIZrt
tSQkP2pd74yhp2aWVkap4XfR4h+kCiC248CuwBDerCuc67mbGg10yqy9i4dF7gqrKECRG6AsVHNJ
lJ7/pVQwf/0Grr8wZXGZ6DTDcGLkegP+9A1UPaKbNnL6Vy0rA+yLy8K5QJDgxFsiK/V2dAjsspz0
LmJLvy+MBnXRMt3ULXE3Vcr918dA23CZWxiX3+25vpNmoB5LsPG20ZHZKPKvfUOmgOmOh0Gnz547
5Hswhw22BEQl14NzGvm0CHGWj0nNVhQDNqSWhFhdFozfQbYwmMwKnSAc4rYttiHNWv63HY1M0oyX
2dJP4MNIG68Y/4LO+MtH9Ftlsn5EJqgbXKrcBMx7VpT5zx+RKCw3qmtTfyU3CTEojeS11r/eoe6s
1io1d3BQWgzBIzYOUW2/FGsHNiU1u68RwxIYhr9cTb+1ReurYqVtCx33Cug0x/zth8ueBBwIej+w
+vwczFRzuMGjJ4tl/nNvi/RG713Da5g3AKnKaxxZ8s6gzPfMsNL/Vgr/OvL558WgtdMlVRcd0u/I
RXIlJlIJiVUkU7h6H4OZcXMd0kKgpHOU7wBTBDohqgNttkk8YSEOeUnxrtLufcnQEgywP9wh/Ao+
ldDE2PH/fNAY66fxvxUHRQYLOSoNBml8cFCL1rLqp8ec73AeMG6Mr9ezBX5/sCfRBfNUBiNlGKjt
zOalXjrA2Ez9YCmEcCzK3PbjZsBI7xi4gFRt7hDLQAcbjW3NV7oHhn4tRlvEx25k7MfGfNWQjWwk
vE3fRey9bdpx9v+pWK17MlmtJ0zvhz+/u+sh/eu7A/TsgBUBaGpbpG7/+u7QpupjRoT6KzRb6Y2Z
VrMuqDAIsOXOKtShqSj3eogguZwnZiRCs7c9YG9/KNK9VaRoszSCdANTIHo3ILKtk5QedPMRDxi7
AZ113p9fsvlrZb1+ITwuLnpBR+eJ4Rf260tWMjIJwKuG1yUrDDgP8q5ianTjuhVFayysw1gS6TEE
WFZMayzOxWA+NgR+bKssdXf4OBIvTy1zHzBB3fRrb5s5/bR3hD56bjY+kl+mbdljso9cu9RedwQC
rMTcakvSXhrLR3CimdPk6Sk+jr6Ru0qWw1OITmzbQgFkpxqdK4OloLBleRQpLrzRtt7LCfkfxN0t
A0amh2AWdqmht3/5Rn+boV4/HkdnPkYiEuNfesxfPx4XdUtRD9PyOpuIirrIIRUkbTq6of5BJLjr
eqNmk7D219exYtboyx5d67tZoB2MGpPFKF3StWYjRB5wdjfpfzmCqNd5Fb8+d5Y0CcVg0K147qzf
ru+k1PVUof58He3OviX26eHaIoa3QTq/m6aoTtfmXktwoGhHwuMkS5+Jr6QC4EAm78ZRAxrSdr4Q
Dlq/2NHM9lNn9tWiS7hH/vktbAZUbus/g8lMyr6/cDXjkltOooFQb8VThZ9Dc/1hfVqNZf5eO1j5
ekNNe9yTbGY5T/BT7iyT+IQSGZTvhKCedMVa9Vo0Xmcd1x9oHs/2XZIFZ7cLLq7RkrW53vOahRii
Mb9qFo49QH9jTW4Rs7DA01Jpe3ZdCx87xrC/ftjXLoRnz97R+W/nhOOXsE91KAP5yhZtOlxfw1S1
nwcnNU8mHElYe6daNdiFZPnUZbPaEueDmnnoJUOPyrC2cZtaAJHd9puR50h1Kka4KtUPkTMFF8r3
k6vX4zGjZGRkynU9FsupAKHs0JJMfUtMkO32T9LuyS5PfhhrlRJI5FWcUvuRSdCnApEqAuYMuspK
AzdDgciKTS4ZvIV5TK28P4dFh/shGF81Oc1HVcbwCtbKd/11wVRPfJO8JmjmDHU7K8PRnWbnOki6
b9crYZ2QR/itkEaRQoftYy9LVtBlN2eQE4PseB2Y2+G0xpER2dgm0t64jNu3RU0Ftp5HreLTxp82
ebGOhq/oh5jlArJ2RM5sw4FLb4l6T7FuBtVWn6r7pAaPatku0NhPDuXLdk10Py+L89BnFI9uz3IU
L73uiUqNN7QSDshHXOewOwMUV+3i2aaZUZzgD5Za9hQj4SLgrnmMC4DW7AU4B3ogimS2HZECT7Eq
Lg3WlmquU58/k+5UTtsyZsdqdqBsmcg9MNNsAmk8EaBAfRA3z/SVCEvW91ep4jFipLQDeRChS0Jm
9M8kaX2j1xOu1UPctiOm30lHpZppjtpINFyb68qnTNFmk+odbdJK+tO6l7g2KOuyQ26GSQVY3xCP
Yl1z9gyOSLUOCC1OjTvXnvPjHNTZ5lqxgmkwjpGo3sMUMXFpqkdXj81jXzUczckmQAaKtHPh7pOw
4sXU7qcqJKau7X6EETTAQKACAS6G3gEc5SbGnxhGhySty2O01HdM50h5tnAzzUUnd4CcgKZIxtwy
eEHbu+xc8DF+EiLFub7+xijNY0lokMnm+9kgONPUhyMaOrCruX4h4i/35Nr74wPodi35oBuzJbGL
wCmv7vofavV+zV+R7JSsZQIILHrDjnc1nxO39njdeYCRfhnXYUeks3IILTLoxtK6IC7ZkbZyM8bs
tONhYGubPZllOmzH+eX65HdTdkoXDPozNjKClBlnNErvbrRifhVzUOAmlvQAoSBsmP3vnmhnjOMK
TcO6ffhvys5ruW5ky7a/0j+AE/BARnT0w/aWe9ObFwRJkfAu4fH1dwCqe++RzulS91OVJIrahMnM
tdacY1oIobdMJrHgZGl/dvIyWo99oi71VHuOlcY5wUiH2yAE6AOWegbTPVmuuMpGkZj7pEyzraKI
yXpBMVQNXOew3Yd6gFoWsoeFsGdnm1Aa6S1Y6zy18oWhZ8HOLIdk5XrJq+lxdKnG0lnJqZ3EHPEL
a4N3Sp7UabYSFMobackPRG8ph9xuwmWYtf1KSbX20PhJvjbFBya72xbC27NeAUERE6GDkPphOMV5
Xu8sFlzUvT+/vZ5gYQET2+0qdWFXw7ie/9XAz1GvjjhPZcuk39f5J2Q5NMtSAKdr/JDHgtvrEWy7
CrPK3+HvFRBYk4EIhk6dONbjqjfkfZGjmSyUKFjMF3Z+mAkNfMslkp64qUEghAzoa1txtyWYCFEq
7kliymxrJIlxSGazS/zrDRy5CtMS4exrNVQM9ClDBtAEowon332i+NWualBFXNkcwT1pCO04/x6l
g9qbYnZdCxh3KCTWyMdJmC04hk9/1DvRe1eNlxT49aaKje+KNPL9fMxyM7pAbTvel3QBOmtwT0wk
2XTsYhEGicT4ORuh95p0qnOnWR+ZKGKkk7G2h97irQAYF69FnOPEzHAAqzWq6Wxik/wcHAs80kaM
1S7v+63eYnDxcLmvDd/kIruSQ9DUvNLs1tjPvey4GOUxpdGb4tYW01I1D6I856ETaXuZ99qBSTTr
FiABwaecfysuI4L/pmgxQJDuGsbYHWFF5r7o1B0eXmtRc0Zdp75Dql/jBPdV4T7afjSy5Nu42wLr
E4t0u8NtAjsh3plVdJRpP5ws33yBk0cgtvGHYTCd+n89wtDWReY0dfFV9ffKBSV5PrRdaj3p6BM3
NDyxg9XZUeh1uqKxfpnrBbtyyXhVUamD+fuh6g+tnjNvoIFzxZv70oZadxtN012VtDvmWOOxVJJj
ahvlfjRiaCKZdV866iqDIYI12Do5lagWijuOu7HlLuEtUjDhsgHNN6IUxpOnosAKB4w8QWtcoTAT
JdS2D12aKzdDWXmLIRE1ulIsqyzBV0flXtvGhRW7WBeeU+NcwcNCrLNzaktl99dJhm2mjdKboYua
tdkM0wtsnRT2gVWPiYLmRIpJq3b35kjYpDri3ZYg0BzxMTc78WwjyCImdaM1yb3AmHKbFzECwWb8
nIdzY5PQj5OkwseBjNeNwwIoNWMFvIiPsUrqSrO3GftAxIny1OZj/RFZ6kVBDkRIC0pEWbrGzajc
SzW5gz3mvzLYaZc1quO7UqSgJCxFrudnWlPjhpGAyvN8Oz+cRpXBW2u9dTXYOFtrQhPni4lThEx3
gUjOrHUiTobhaGPUwRu1JJUuZqOkhzg3kKNK9TZdWeBd7sBY5u1YY/goyQ7Qi7dpCrCPwCbURbMd
tSrbosB/7eq6vgn75KEnLdUxww+7SM4yjSW0wvgta0S+H7v7zLU/OswvV6NOaQYN08RyfmESDfic
bveoO8dwBQMGRXetRoRs58lp3iH8OjiIVPLoT2unMrAl0EM6xv7wCeEM4TWZX6tubRp18TpU8fc8
Hh3q4Zk2qr2NA9BoiVdAmA8utZtpB92u5WY+pNEmZoFv2w8j6ug2B7be3PUFqtdpejVf4vnRz7H+
Us7WxtY1R3gSNsYA+IfvuQ1TdYZieQj74lJ/8G4pIH4MkrZn0+EPykuFlMj5u03bUyKFu43NAk6l
Y7yVRZGAQmHK7eJdZZDlniOkj02gMh7kDLmxMdIv+oiltWKnYKO6VJ5Ejqhbj1gdd33YvdmNrZ7D
dNAXZaoOk5ld2Rd9bS2ZPExpY8FGldVw1qYrp8HegiNj4vjUmRy2Iqk3VDYw6IiFHQN1LXsz3XX+
aGPcrW6Ew3R+PkIBDLknyZvUnsDcurgMl+yW+yqRzkfGJ+wQYUe1xi5Aj3PrePF63otFN11lWeFB
7pJjkyftwVei11FDGwsOoFsRA6adSFN7ntaYvhE+opMMDmNun4d6uuL03jD21OHDYCdH7C0bD8PQ
g0latnCshFO9Cmwsz3/eS+YIu4as7nsUbp4MizVpm8WV89z8XMc3DH/YAHmy9jyK4QZ0MoSeQFnX
teTmQStbprFKhFfUaceks3ZxEz/qMjMevXRbw01AhRl0T4Fd34OBWcHr1a4gX7U7wJi3jUiXFjqq
S+NL1qjKeZRkEneVb9+7aTY1QQT4w3Ff6ytlVNyLWYY93t+JLNnQbIzc5Efh0HiI22a4gA5GktLm
26yZehFNWuydpE93dag8+wi5V76WO48JJW5OwzJND7GmeKvaVvt9FZsRbMhcOwse9EuPLHmP2+N1
7PhhCxS5R3eA8zaNMIMwZvPs02Q7Vx1FJBNOJKW6DNpgXOZWSFRDWYlNNTCUmk/eploMC6v+kqgw
1/2IboiieqeUWIQ9vc3XLgG2mzBF6OwZVLSYfvY+vpCoC9/8eGhXs0jBUF6szHB2TmZ+6PSLDv4k
6w2iWFn4ojaeFImvv2oe8mRM7wBPHcE4CRQjIqEpztBx7nvP01qk8NSlHMGXYeO8K7YFkaMg2rwo
2VjRK81H9RyFemO2p4wL0bv3YgxRxofJFw4+F04VpBjmRYTKOVSovXNRlXgSWZPiC+q/4NglX/Gq
fCcNzdgczy4UHsirZiOgImE3mw8MWocs1Azlfn7oqRfNXZeUqL3tkLJeDa7ATqJbV9Xfg1xcYEDw
GKvFFtCCuqNiXXE5QagiV7NLr90w7sPrVAbRqoW6gsLJPhZxd1NmFqqXODkLbtS0o+kY8bvTT63S
NEErE2tvaFl0MNXhjSEwLZG6JJtQ56w8mD8yrb0fdAUIwVT32mG1zCz8HDqRAj879PPeGBnJ1C7B
KTQlUC8zu9ZJNPq/Z0SrjTZ+215dg6U7we23j25IS0JYFXwwHLuoNqnhAc365VzKgfOrV6FnpZP5
x9sa/ZicHOlCMbQQcNNNX2vNsGslMqW5izw3IqoeaCvs2L0WCdJhc+nSMqXkrHBrbfuUvlgklRtf
dcwbXKc4Yxqh09qtzN38TJC+Beo2IlhmDBCG+1YsLpkLMUIjOzJE/TAvxYEZ4Grv+NIcUuXSSh3J
WNj5Mcpiw4jBv5icGrwKpGeC6TWhMNwkbR7i82X4J7DANikYF9aYLU3QVWN/BJxFbiZjCcar8uTL
3VzLwRlcDsAhDpbewAsZSP2dOvQDQuJlhjBtiZZlXzgo/vJJ2QjWxt96XrQnRFOcut5ZdrmS3vhC
+65S7yU2y2qtE5KJ/be08O4AdSuMZ3+lAPCmjkFcMT+PHdJ09Cjau5icGbKpV7Xmju1ivryKMIgn
HNUpH/2CxwWsoSmuHrbDvWqfNYWdOGtbKB2lDc3Phb1qyiZeDyNBQVipE9SZx6IwjcOo+9fOaV6r
gDi0lpxvPLtUuEwwQi4SBTWmAhaAY4Or4g9d01+HdVNX0LId1cCObukqCrrf5lJm2mC7osv9VBkA
SgeTHUdLiXZsPH3rhXhZs6BVJ4a2sRZBOv6hKTmPFH5r9zEVc2yThYF5ofXbICT1JUIspwmejVZN
DhEkACImcGinQbKR4WAt01ov9tIbLLy0NRZvXQm7x9FI4ye/GrlxJKlTQwmeu8od72EHAyQb6U65
cbBTXf9TUSv86jK6imEIdjDW8UF1LOuKU7Kx1u14sEMQ+2ZIIZsNfUMV7VhH2tY3A10d+i/yiOlk
gsoKzGx122Hemb6lH8td7wBUA53c/+Ge/LurghwMLQNXxGLO8NsgZjDCiq0kQ5+ms82ZKRMWmTu3
Hbhau3Syzah9W6T+LH2qfksxmCtIOBi2YpYryd6wTlyoWQV/epgXolQg7xel0X/OS0PWc5pt83LY
ZjYAt0ptNEpRejlj8z7vXl5LDN8oL50GoHF6S/WU1Rte3Q2d0s9oAKLPVn1S9fQ6z0yBmdrHsgj7
NfPuP1yL37S10wNqM41yyVYjFYIH9DeRQe9pbhJlrfc01wsdRgNMOGqFGgzVHql0dDWtzLIJHdAw
2SWFvgycmryhEJuAVbA/o9Y+BY1C7rgF+qZUH9WCnn1Xhf4mg1Sx8MEkxpUjT8bkAJzfemC2i9YI
GKxYrMgQmnQmSqeR52ml68Wn6nO0/vvhxW+67PnH1Gi4MLawDaxz7m8/pkpLU4lMNKxO6LRbV+KJ
IpldrvPSf2HxNq5xRh8QogV9DYQU7IA9UD2wB8s6xzXg6zTIWlf9RmVug/dntdUSyLiyuuUonh3x
aPWLzCteunKo13//2bVpsPLrS8wqwkgT9ZClEb7026wIAFSvNcakWmuYuXE23pEqEEAkTb1tR7/2
Z9Nt7kpkah4us0q8zJ17xcz1cwd+8g8f6F+HCAyeVdTyTNq57b+PV9mLnc7K1AB9J6Ye+n73Wq5/
UDFCyx/H8FC6ySnN9Yll4q6QIqLqnWf/jX1by5K4Irjkf7rB/+YioVBSEeFptuNov9/gUcOT2aV2
9NzVLfNT4LjrxNCWLskbmkpPxw90vMQMB/KUMTV4cnYNY9t3MZ5fxMXEunX91h4b6hxOVf9/c+oS
eedXvYI1byxxe7kPvtH/aRpr/euwc/I0WLzIgvqdS/vr8KihvY79tkieK9qBd4C+9vTaFn+9fhaB
VoUbDmtL/2hxX9wZAQJEetwDlAlBlkZJguVcIfpIw24DSI083DzOs6hYjd5CmNXHwipfYmypF9FD
orZIt46CChE5neP5p21bBiIjGVHzZMUK44/KNivsNbjXhjGoNllTMsIX1XLk7LSSHXZS/EAfc8lO
RtF4Kjqh0cE8zGUwzTrH6J3nJt/jkP1WG0u5BW6i/2HUr//rBmtj+GBGjLKOycDv3aA09knuRhb/
VCUUQR6jmdLcwbjA9OpxFgfBuaLS1n6qKGs3FCDIawM6qxduslwjHUWLC4gjGZaGMh7vKvgfXdUb
qx4q+ymo34pRlXspR5/UCE4m1Bvm3mFij1p1wYMjof8Zi1lk9fdv2W+S0GnJQkZto/IQ04pFAfzr
M+GC2cNer3pPthHTyw8yOE35KnfyYDVPChEWMk6ZxANwM0hFISvi59HcTEN9qRXuRubp21zqzjd4
bq7ON/dnNzAfOOxiaf3DHfk3g3s+LFNtxBe6zoB70q/80+Deqf2q7nGBPc/tduCpcBnpHUPgBidH
mbGjmXKFiuNgL62fizL29k0V/jAl8wWKqoVsmArPr6pXxt+Ec1X7LukueeQt51qw7yRuQk2nbYXm
uS8s3BnAP5FGB5/wyOr7RJ8WwRQr79/fEcLl/2UlJiZINZCWmaTfufOf/9OPVkRBAyorip/nKyh9
C7FAjwK3F/0+KPS1B4wJGNiun461QYgHcNQyfsz3QQeKT/VnbpiE0fsrf3a6EE9ZQWFs61THXUo3
EmAOhyWIuHTMmYpETnlugU4vE8WqOIJBT4VQU44fPvIGWtQ4LX0gIUzYkZtlZQ9JkUJuZ5oN5DAA
vihx9u00BNIMB36J4QQYNv2beeJp9ShLgKOCZUaOPT8hyGHrPf3hEC3vUscvS+gZ43guJ1DcSD+i
nHQWuaKxbeYe1AGFeJp82aTVwWg8+75Tan1TVkN6mNcEZZLXKIUNw5S5tmL11KC1fT8/tmEhrVVt
DPt5yqe66HDzul9609Fvrkxllgh4X1RsrBwq8wtLLlU8GApQALzk7jJqi82s7ozhDBJx5/xsFDRx
/2oUnFJsMWgr+NLOxkZ1jAz4YT6cEfkAqy3PIBGpj4qbaqcIM3tt+QkoreArCJMOxnr81Q7dea5z
lWZ48Jlkl1FJOJ1OYgsADtSEttvvyt57bephPJNhWf2w/ebb6Ab1ND0E0VHTHlujLI7za1cNRs05
yhY38y/NIbfXc4di/mXhd+5JhVFvlcHOQj+wIJvVW9dZChOWsPjUsbzDXDKK2lxJr1MP5TACnBEv
vWYPjGiVdzKESDiRMbR/6s6O+BL0ifjX80E5dNI/AsEzN91Q/OgrM1/Oh720D28M25abziRNMfDA
j0RT5ago/lerU5tINwQyShuFSKN56K4ys11HcHVnUYo7WRNMRRzqumtOUZT6G4VH8O9fOnM63fx6
+nFJQGVpn0SHJov9r8tJAGwkaU1R/RR0xw1TtLkujqWiM+K2ipWGjXxOvYKxUAJ7XXn5MNXANZnW
THucoXuwQBqYFYOAWfLrBnDDMoWpNkeTeSo9X9xedZ+lZ5jb+aYM/p3n08BmLI6ipFfEBenfx2gz
GrN9QFDzmTVDaLXIXA1wfF5s82G07rhmC9OJPxUTl1AxCZX+/oLM2tVfL4hA3IbF2RXUlERL/npB
SIzqTTuz2+caetIx7uj0VAqSv8FWi59eI9hFyZHsJPxHvk9jIY7K/dwadaffq4c8JeqsbFdGWvPq
Tkez+SP+rxID/9s4wOm7fOZUBmQQ1NV//edf33X1Xr//8ov1bCS9bb7kcPdVNUn9X//J3/S/8ukr
/6d/+B9f/xM7qu6wt/5N0l+e1V/Zly/zf3alzn/ppy1VV/+B3UAVKhWU5kIv+n+mVPcfyP7R2aAL
0sR8rPvLk2oa/0B9Z7OLGPwlXH9sNX9ZUk3tH67p4FZ1NA7XHGrt/40jlc7Gr0djjCUoyLEdTG/P
pIa2f9P8eFTVSaglMTVddK9U+ano46OatatCfW578p+dqZvi7GzPfsrMZucGxa1ILMBIGxToNPzt
4lxSMy9sXUXzJUzcJip5TshRYjWj3iu3lk1nwGfb8l0wu3Hz6MZUBmEbZWgewmc3IPYXdS5vSfRY
NwPdojooFsYAS0gpbaoG8x6JfQZUQ2uWeLmahaZ0xzwtHssEqQZEmjygpQMi9qVmfVs2rbrqrPhq
Z/1tW6VfQsAE6jzojJ0qsJvkMywOYEf+nnAcXiQAfRntHpy+CZaWIDcPPM9rVr32YXwHBQkPeFWS
7Rx6B/CNmMuZFBF09W5KGOatfLFbNP7JLgrTVz8YHnJdQD3gzTsmHvw1N43a1wA8HNzxgf25Bbxl
I/eokIUckzB99ok1eQKM3sK/a/qLhqdvU/LynWvPKXZekd2Dx0cJWz3Q6H5TZPaIp2piG7/6wkck
o9DWNDsuJtKA7Vg+mENIoh8Kr4UYQahUkXZLHMrj0Bfaoq89tGNVFV0SvyNGh7NuI0roypBKg5RN
GCdBtGxyY5w0j69DLYoNccd3WkGfZjSeDPvDsQHUOWZirEoEKn1OTx0lZQzbie1PC+8UvkprqY+x
Jm6aGJZZOKrOAqvCsJDJRutdBYawd2eNzntYE3dmVQRDAszwTVjfLq0QymUC93DReoNtr2ov+QzG
ZztEeuWXV7BD6coFnwXgo/9hdASA1cBLo8TaVlPjXA9Dk59QE7BrLpG0AaOYX6Oipesx9Z77qj5n
Qb+pJhq5HsRM2sYXYYMeJaJwOSTPadQv+KY5tPDY3wfmN8JDcYAfmO1GHW0SChdfZdjUOOLdsdMz
45xV5ntPlDGcQez6R6EZF4EDYNFBbDGF96O1YZVFBcJHNa4fS0jsPTSGRYuVFMNW9jJW5MgF/UPO
EMPhDBD35bOssp2rprtgOj703ruRGEyJx0fbLM4i0iBcTqS3CPpRZDbHhrPWshr0/VAbx8KUe330
L0SZDEvP1j5bcIm9lr1Cq4ZsVYzNuoC75lf+GbXGsSiTF1cPoS/l6btpn0vgF8u0gjLvV8TbqMq4
mD5Mm4z3RUBLnhu0GArSG7MM6PRgv6mBfpVTrFcI/mmHs4LRqKjXdaM/M3nmL4NsFt1Rw0w3eD96
TWxCE1VYHOL8zfL+iw7l0gkeOQWePKR38BjAh+XNkcmchq9Ob6Ad8e70qf5sxEjWYu9V6so3jaNw
EZYkJgXEClTdI6fhfa56Kyvq6NXHpbbKbBtcVQ61QufBhtP5Ix4+K9AZyxBro5K2N+7Q3segogZ9
fNdaLtXQ35s1KQ95Ux/MxCMi4ZmLB0QZIRzQFOZ+e613PoRK/yDL3tPMHjeK1N8rympQI61G2SGX
euc8FAHolI6nmlwU8hDJpbKSnJ+uurTUvSSfqyI/p81JcA5QdQDJar9BML2pnezAgW6Ndmihdfmu
t8XWFf6NSf9vKLcFYpskMdel72/Mkca2g/zO8NeKgZaZJHBuHzoEQodxjdUEH8aC7tSw64qrbg8r
JvCPYWesi7BFiQR3VQFgiMam9TIGnkR+PHmut0n7+sRrvQsM9dDT5p3+ptaZa9dKlw7CdwsNgT5E
224Mj7Z2G43Z0iTamwQlLX60DYSiHDozuXVIJubfNzN7FRUvvUqyXKBeS5IYMmurN1MiZxfeND5U
oWwEYi4OuQf1UNUv6MFMTtBeNBApkHMcsTdqkkFgYX3LzE0Nn366Jk0xBWzYKwfpF4PiG1ihSw8F
n9Tkdvp2jHDXfgPxUCNPZTRQgkXmpaEoBweIFgy5b0aYZpqeRfvtRUegr3RGrmAW1ybnO15z/L/d
jr7/fsjztWDEkZALl7OYOS3ZYZDCMnUno24tMbe7BZaHIJmvluf2+7TUttN/WyV4b/LuRvHXdfXS
lurR7ydvs/+oQvVLCTlVqKJ627tHRLr1IdO6tKkyzvtlt5mua0TV09fwlbnOg+jWfWOttMpauSbw
Eukt1UCu9eCS987Oax2Yn8XFrgXZ5Zp+LNV64Q4FifOEVjpxfo0cn7Qx7Uj7biuJg9KUH4ywO9s7
l1aXLwYlOfvxiwohOJDyXLIS6WyQrlWAPiJlCIzWi9F1jwZY3OnXJDcQMTZcsfFePNt4RrF1z11Z
WhKNVJ2eKfWvZh9fmUbf1VV6lUl5pEfEDokjyb7xm+BhtAMoFtmOieyjk4mbQjcOwvBZZJKrbIHu
Qn4Mguza9+0jYq6HmEU0MXqkpjUDLO9VD/m6sX1UHP2qjcHJd0h5tPMzmSysMlFKgM5ChtozHJqz
3jPd4xGbPQnVG2LVDwG/qdfp92r+bb8hmOglyxQS75D9tHf4Lo4KgUeD0d8ZfA/yk+4N4IlVrNxY
n6h51iMUUw34taapJAJXq4J5t6GZnGdu4cSvIzNbNpVJIAgS20LdlWO3mYScdtKdqYRNN9rqVXPX
GmG5JJ4C1thaNZOt66pb1AiEDwgEDcBwfZNF1H8Sfra2624t/Gjjaeqa4d4xRfw44FdsA1oJBQD5
7Et9dYv4Loncm6xw9nY5vJtmd5egbCnqdyUOnnXTfiU1uaBRr15T9SUoVoTUIHLKzk5ZI7Jd5fAt
hwNb9V3q9M+DG91O74ytEROXm1+wmZapnx8DVbsy2diNWLZwwYXGfQ0KqbK1M/qsj6Tsv7u+WXkR
3b9ifHJk8ByL5JCazVtialecF8JXTp2RnUOCDUjzNOiRVCdBZIzGwx10w6Ql38nCX5slOc/gFqfE
JaJtQvGu19t6PHukKMR+RUFPGnuzz8tuTSrHsR6Uu6EYzqjoD2bpbhMfdApej6Wf5keGOGcwdMhs
Qx9dQfPkxKQzJG3/HSfeW5l8uEa7kXSHtWMP6khFCzuYzT1N41tfHV+K0dt3+pQ6NTp7xQEEEOxk
goJfGh9m72/jSH+oyXcJp3fOaxGG2RG+PzbH0Wzu4FZwQHaNRe8TQO8D1GW61C4MOKTkVsQfZfHY
JSNhPdmB6c+FZXyEYqtbHDscxLVe/OIHYudXxYWxzboqqlPl3Znpu9FV2irQm0dNhndhE18RsO4i
nJ9+wNULxF6FkwvZ/BgLeaNoLhO2+NrlNjqVe7axUxr2BNm4ZDpyu2ErV9Y9G+BjUimPSIMezZ6X
IqtZXb7nHqimrYYEpCgZJSJyHllA7hNc0q3TA5zylzYY5Wh07wMxPOtudEWcC0ptZILIkS1Kr33H
2jGay3jwycyLI6YSGUKw4nOyu+7DUidcnSOkVcPaHUuaPUO81aoH3UMknKYg0QgLXUo/OCU2BrTY
vZXk/iIhd05pFJ+r5haebZwHPxAVZOt8mDixcLDIBTY3OQlzy6q0NnWPfCzqiSgwvL1WOWfZ9Vyp
cW8l9tlTSfr1rVvV46vyHCBG6Y2b0S3ueksOHDpAGfIGEklKtFNUpAvO3CqPAO5sgXpdZqV+GARn
HWiNB9shVM53gGZBNyV4hqK7aki7lC6gwBpfJFkBfZsAnbalsmA9dzaSsIjWmiIE4u6UdSQ/e0U/
rozC0FYqj5LEdQr8n7xd66TlYbvKu9Zcjtal8MvXxvLvqhTasxXVHtKjx34g8pESFLU5SR+OL7wl
CR54yLvHys7O5Cq4W/pJN1nuku422i6Nx2iXR+RUp8D18mpYqYonT3VLlWWQXzNCHHCJF92YGi1u
zcmWFF7r1mFDrhVqmyAkMRkPxbsHrCI0OKOD3EELV5Jxi86+Dlyim0mlyXUSwbLqs7KsrYHQBoBm
dlPHvKxB27xKouAWoy4BcXGbI4zOOzfHKjCq5bsgFmkVieTcNy7xERbxmZWBlGdYJDjJd6qTb3qn
BbbeoG5HkeonH7oR6mscudqmbQpexmWrl0+RZ3xDz/lSPTVaObayQL7dsPB1lEOWcx0dUKM5MejI
tPWULrVPYJ8EzTZFP5D/NoK27MHW1fV3aE7MBcKgLp1ACMdP0iMnc7RtUfTBxnH8nPvbgcfoKrDf
dr+TPep9ipJw15Wpt9Ehx3E+h4gG1L0Bempim7CapWGwhsq+0C/mwHBPWuna8VLOM5imbdKkaFi2
Yh1NEfWloT8kLTAOg591JXMayWXbnULtzqaT/phX0RTg1rc74IDmOo+AoVnpEG8GxWAgU9KaHBgc
LcEsqgTajvUyFR8K4J2FYdhfqEiOMPuqA/ps7OKp4fKoRwVVJ8+iknX22pqCnBKcnjDsh9vcSbyV
b5Dsm/ghkuSuhh8f77kJ3kbtUDUj9F9oTpycCmwoayOPf4BcjFdWTx6uNtZTu7uEEu/uS4LgFpZ2
C0yyX8GkYYAlBPUSc3aSCx5BnFhro1Xw8ZHsDnyL4lGHO47th7dRrbeq7ddLKkLjGoH/DAwMe7Vl
ViDr97E+UlWxAKXiEvd+yoLbkmdhZ9XWhCibusy6U5KEqi57b9r84EA6XEC96Lj3CcCNtjhzrvwW
9Hw9RKhQENpn2ThPdmF8tW0UvJvMY1xP7AOP9Kwa884lIpF2AdnB3zg9noQOHPc2EeFXp2nDhbuR
UfqITdns7SZyDzT6nYOU1V//R0Zps9e0jBMgTjV7VJNN7WUIomgL102HxokMllOr0A0QkTIc0yGD
uxoYPCR9ujSmvornB+2TlcmNYCjBQ+LDLa/i9j5Krnbq6nue42HZG/lHkaTWvSNuLNVDuo+c37Zp
XOZujvqjBzIqLwHP5qFFmgfXULXuwlyCNE199YKLDBCywGVZCCu6o6M17lxGFuFgyBNhzPAbG/XT
H8HET7lDda6nGEgziYo3EkcGivUSdvCGMByDUM+4u6PiOgxQ/veKXpK2nZUvvUDgGfnloxI2xa2r
f43OqNzyrZm3sWbs6h6+e+dR2SDbRkyKGSd47nRUtAmjoEwk4pWB+pNR9/1XqZPD247M0qL9MJK0
Ywc+xGi8pFbnHTK064x9jmHAOHWAaFwBa0OucJuHCqf0bakmb0GRfnHWwZKYvlVpAuAtPPB6b/Jq
3OY6rOxYaLedOUV8qcWiSs5x256HgCmMIS0UhMrawbe9MA+uDYSIfOiHCuPpkpTzTeoUnA8sF0p3
V5FSMSGwJN8AXbFVH3wqhoXtTWC2QvmcEtpDu7gjlPJLGxFvqybEeNriqyLF4dD7PtRcSVAnTkw0
XsSHcpjlyNms2xRdvuCtGVlSlk3gMpASO/uN4ItNkoffisjf3N54rsZzOK7KpP0hkvCHLOQLG8fa
zKy9bzr7Uib3Sb9rB+8N/xHZIzSTtJS+gzL4fFfdf/DG/gLy/RQgofOjpiBgr3sgonYkUlqFIQsw
odWGc9qnH+AXtro1rkMyCVlVtvbGCM80o9Ze5h2A9j2XDKDhuUs05qaDI6Ij/DlrfjRmdFbJKHWY
RS3IW71jNdkpUfJGfKuKGI4hmj9FSMjgu0sIWGJTvQ0d72H6r+GRy1D7d0lya+bIvw2Ob5x7ztKL
W6boJA9mvOPLOLRvAJmdKjj1A0UpGu5+IGtx2lfpdZK+zkge9r58SYmB0ORjp2anunEeaMTcC8JF
UfdsJanBrnVJO94aEVnMdaT/7blUzVH0mXfmNsEzujDH8ckaJvUiGsw6T94SbDigTUl6tWimRihK
fBl8AH3COUoh7Hvxm993q9zVb7SRT5FniAUDb4ADlu5T+PMrHFRJSWNnBG5djVyTLE2KpczaB0XF
EMZ8z+BsHASrttIXPkD6tTFK5PVluZUOcVmqxqnYTO7HRuxbNbwPQudxaINVKRsONdyMLsRcGyUf
RuKtp5+UvLlrHMp7mcoXJBM7xRc/tMEm0S/vljHZDI1jUrHT6NTdh14iF+JSNSVvhzthZnNae3n7
oQXKsUWSGmntbYsOS+eZEzpSDWjIHR2pKk1PtAg+cdFD4S6CD6xecLeHb4evaDuuDVKlDfGQ+1yL
5/93x54KPFo6l6H3N+VwyKR9q7opCw/ur6DOggWxnjszzajk3PeVW3VnVLN1OJHfCk6KTXTXBena
EvG6sptz1hi3nmXf1BnwLTwQ0p+yFULo6nzWjNlqpEwqmPg2do2dRtKTSB8mpJ0LWbhh8ObyQaGN
HVqDf7nLsmtt8ak9+h2Lomh3SuI/RExG8+5cuo4CjNj6P+ydyW4jSZauX6XQe0v4PCy6F5xJUZQo
UQpGbByiIuTz7G4+PP39TJlZVRHdVYneXeBeICFkRIiS02luds5//mGPPrTiNIlIvmskGY4O8jJn
3xas1Ixd0hxcFNFfMFh7DqwMuHt8mJv6GmqsskLkOMuZZ2RGFLOdwvo9/7kPuTmBzuyr01xiK2lO
4O4o8N3ZTfpaeIiPR6x8QFycferQg5XVQXjjzSWdhepP51J5TVzpUFSt99AhxnPmttsFpqzeRljF
0dRJ2gsaQu507pVTr0Sc4pVLKzVFGP3bo31qqu6q9A+kzYZr0yxeRy17AE/bJuQbGIdBTz8MF3Wr
kPc1N76Nsg8TmuQCa9CVBvG0U8LNqWefEfau1hprpfs/IPsyAqiLR9cjs+CWlxqTDUHD6B8iEd/C
0TvFZra2uvlVN6oF9nOyMb5inbNBO/La+QLSv3+o++JbHBpn08NFDaSutlmnkwMjBo78wozk/V3Z
sQkMsXnI4PtWulgnhfpA7ekJuGEprOwoJfrqoHhuiBXlPHz2Q2/fk+ObedGqmNnTtPLNI96lYU2P
M2OWpKuv2JUgC+zT20cpOMtnmgJLHKbUOMMiJe8HYSA5a5DqWuMM1W1c6BXhXHP/1fVe6y964RPH
Rcsx5EMJ5xd5DtGO3zP4FNIWSwRD+ywI75qpupKE+Wo17mlUOckBffroubQpZvlo0kk68fBK6s5T
TQKuuhkdQCgzRa41Yh6QNBW1nI0UcH6e2+LZ6s1dXLocIjziRQA5QLxLTPcW05gdTdLM+hH5qRvf
d8S9x0TV4Qcd30B5c1ziF645vMro3enJAf0UWZmDcwny4S7Q2700OdIcAp89mPsL2+Rcs7FiEhd8
sU7lUD5LoifrlsSL2Nm+kVlMCIu1q4EiEJy/lmVGipqzV0sWcd9tmom19zkuR1suvWlYVrV7qkxn
X4UeFm8WymprGwfdPXTV3VAYZ/Z46gGPHVPIfU4qvR2Wj3oOcKvxo7Dbe5zwkJi87t4Z8mgBhYWN
IJy+UA7zTDotOQrtdazN7wVJ3SKH+mbW3UoW7lNszI/4kKlgEwSUY0E0Q4f9YIhzNCsAh/OdTRIA
9ulqo7ZiLAvAERcW+A5IFg2WvmbpP4iQYAQp02OTOBcnCbFFmAOX4imSVCDFMiRJdGGNbb5rE2wj
yqDFL2wXh21Jzl814KyAlrpPzVXrg+pIns11kmEOiGDZWFOV/fjfz4UvZc5/n1Pfv0+BPye7//jT
vxwd//Pk+L+2P8rTW/6j/fVH/d84X9Ywg/jX8+VHZtxd+ben+P3nAbN61R++x46NSzEsCJwrwMhs
eGF/jpiZ6fzmW0x28ZjD5wunMF71x5BZ937jW7EQczXFI3MUKfKPIbPu/uYxqdZ923U1aJwYuv05
X3/8nWzAaP73efsff/5b0eePZVx07X/+h/6L445iUVPhw601GTZ76OZ+YWkUsQyBN9p87UERSqZx
kbvkQ5XigHxp09Q1dhze3i6rZ+ZIa7fRF1iMP/A2KRutNdvqpjDqvZlVO+bh+5ZcCmaFyQ9o8se6
f8pRABoBZ4ECC6J8YVR0dti1SNkfYNKsQGnW+K+uHVeCt/Urva62VsNYcNhgpXCMSPfOQooXSHIA
5BahahEsD4zOl7U1recO1N8udojrFy1h0/5cMMZuN2GWHQw7BzIoHx0jPTqDWGOyfwfRFBiG3d/W
cUYiuj7yTm7P5lGUj5GSwQwBpdDwwLnpdGiI+/w4RMlFhNmj9Jy9YvYUqEEZ/27wbMgte1V7ycnI
UCBH813gWVtFgPPPTm+f2ny8M5INeV7LdHZIMgFfl7gskkiVffhztVMpceOUvAnD3ZgT+kpK1nxE
zWl0Bz78Y5H3a88cNj5xwRaVzHjq63xdDCbYl7zn6D/0cfU7/eNfroZfGIBQlWHrGIpX7vk4REJU
+ZmhMlSWjk9YnK+neK/Sq4wRRIe8+bQ3EW8664C5qM3couVbOBaXUclws3oyoJ1Lrj0z042mM8nk
2zPmBvAREG59N7xzoPiaExqqhhdQURlM/SvhrgrG7h32Bv/0FP4Pq1pd5j+INuptYARs6Q6WwNgP
QZT/+W3MQyQ6uutwLTEzW4WevZJBdjLc4tsYOseBbJQ5pXj797/0Z3Xzf/+lvwhGen+cMevLwnXd
VU+9dR3deQH3DMAk9y///lfpP7OOf/9dvENI02ovsCzr5zfY9WaMg2EcrgsNI4AyJLpm2PtogXug
89qmxlbNV11dHUPc/v3v/oWU8vm7bbgvPpbXhuNA2/75dztRhbMYmTRKDHSY82OUaQdsJDst2sRz
qB6+u7kiyC+07oLY3qaBebBrQp4aYOUWjwE/eWhCUGJRX3LjVtb9MYrPsWiOOfzKf3+tv3reqYVg
+/BaHFyuXSx7f2HikmWko2SLBQ4u5XGkVIOKjOLXOM/QwaORHJ6seWZTAgfz7qhhrvrkvdfdXdf4
F21M/+LW/c+X43EK+GgIkRT9cuvI/TDbuQiCVS20DQQiYoDq+BaNxbKcmmulxf1C9Jsgcx8CghQI
XvkgYXLdhfmRbuZDOvXzX9wfzf2Zhf35aWJphoSEAwBGr/cLxcgsRmHhuRev447Prn6FbH4iIZDO
O7S/dMaL5SQfeYlQEvdny0GQOge02I59DiPa89ilyglYZyX2poP1Za7uQaZfLRPnmxjw0KDsC5Gr
U3V5l9YjNz1H/luS+8VYcTFY2Y8BZzAvsA6Yjd6ixL7oIRIO3KQJML6VJjZr+bGO7bMPN8EPb57A
ILP/VkjxqrXWyQQOQal0HokY4hKnzIRtVN9ss8WjQr83Oh2wvDj1CF0aN7sVIvrIk2rPXP8rYC5e
cbo/LqqG2tx8xt/3u61OB0MMq7ptrvZcEpprnmczNRfFHD/7vFcFLqSB8/leysY+9yTgYTtnnS03
fEElMVI4hwkwZTsFq77HqKKwT1HmnEg0hV2VnXoLSj2XPgANLtQ7a/XwbkwXysciN/MlQuu9lhvf
28FfVaN+tidnrxeccxEfT1nf5nFECOae3NbeZlN+k3SJC7umvbKz4CvWl/fCR/IUt6YEWLD3Hdfm
1em21h1SfKYS6wuPKM2m/uJ5kCs0IOWYenNObcpQ/9xF0Q3y7jWI3HnNnUDl2PtqDIbLNuLwRSXz
I1jfyjTLDbxn+riBrsBIrHs9Db+XOicm7V8M2l4YLh6NVOGD510GxnFjap373L4zqvohnehPBAdm
2g2KkLkjK+Rb5afP+DMe3Q5PIREiuiRxtZ7RMWkDASKTCL/BWCOS2AozBkeKxoXCcc6XxPgS2Mf4
tIQBhNbgVJtUCLPtfNUCCCOMCfb9qPBBda2eMeKrQHZLR5U+da2/xKnimLtfQ8s+CDDOpZ2SStb3
Bp/PUD+EI8L/8MUIIPUUdX5zMnovDJoh4dMiuQ9t9pFXLKPJwH/HZ/ZWivIs3IiUe/8hT/iXrGXh
xA3NZdkDfDknxuLH1ASCq0YgrDRChhACyDKUoQuakG05xAlZwhFrg3wbbGBW1I8nMpJQb+XjEcH8
fhQ0fbNrnuH1fj4Vw/A+Ns13fiIjMZ4Xt70ylZ4YbfoXOfRUJ9NTXKlPsBz95Rja3wY6jMjFroIr
ClxGJx3TeddKufkGP1z5ZipAj8Q1GDbkA6eS9yLM6NaPtMrQJSpLMJPjXVvtzI9UC1EDC6uEAyyB
ocjCc8thZfoHR6ZvnVl/LWOYOFMrfszjcyj0dO22bIFqr52o5AbGQJMVfuQ+cFvv9U+6Kx7VM1YX
2YcXuydq6X025LeB+QDvi7RDsnPHwf0elDxwtbKiqGS2F5rcKBRTXeNU8JSZJFKFevENuzZGx9MP
XHHOHBcXGUHq9ib2Gmo5tg6t5ucK7gTWKttCBHsKNlMJJKPuSt3HSmZoPPjj19Jr2tXnd3dl/GKF
wRp2JJfFFgfWYZjOvXC9J8R3FWWmg+mhurQmAHOTJgLWjmS/YFz4U98sPMaic9Zf1Z4S5PztBLvX
7YB52uw0W+aZROgPrcmOquY1Inf/ecMl1MylaIa9m5cHjd1BhA10aCbZYjiX4/xm5gnHRrGCNr5x
AnGxexsgwUV96548UdwEGW8wHl+0mY9PldRB5ezHgM/MzN1HPMFSplhpyMxCbfVaoqYo433fMIMz
Jc5PGBVMizl5Cl3833B+wKtK2VDykOv1Y2IM75pPFmDRmSiQ+DyWA6U06QwSNpd3UR9MabrHMTlh
JMZHafg8sSC/vhufq7KB2JRTBzcbHS7k5wLW7BisWucwKSuy0hVwqvOB9U59jUt+AGggvl7xh263
z37T3ZcDM0cNGIFT1eS0SbLiVAvr3IViPTJAWgwCUJXoSUSxvnFIEl8FLjxgfV0RcKWf6ziGj0Ww
ZEDfDjpJABsIQF3lx6LLb7EVXGY3/Jg506rmULjJndaDAFV8j7pdiQZ4oTPbtuF/oZZcpIRS9c3F
N7JLYTXXLOFNh01L6BqTmClPP2zJc4ATwS1uHDK+9XvtTf1frfmXqpfvVXGf6Ce/TZnb2uxNMsrf
6/rUd9ZZ3buRDVa9U0+KS97bZ/VBx4HBYui7+6S/86Jr1Y93na3d6Um30aW6q2rbgOVjGt01DHiw
zRS/sw6OD0nExChxhYYT3vyQWzS5vECL81swp8ss4GQ0yqMlqqsgCAGtOE+TcfTg1MnExFRlqBH4
dOb3Op8OAWkvCxeuPY6e1tplZiXb/rWEpk/bx6M5zT3Cdv+h8SHkAnoB9W1KdR53SXPF9uJWmPo5
zGGCQcYGBvMuTVw/YigC8pqLC2KZfB7pLPgHMyw/sBn9pr0kKvnb059dy70Ap11R77oYWqujW5Vb
IZGkixAWUZcxvuSgT3LjzIo5qe+vO/tke+G5IlG4GGAUwDKiM6OucJ450n/oDalnRXsdCuucnlEY
cELy8rrkmmubBZphHlQnpzzG4C5koVaaVS/n9qR61UktPbKA2eXxLab205+g+S9yR7Cx1+0SPtyy
nLkQiBbLdqOJusPJLoOkC4EVHJ3caa0Lty58urVcWDQ5oIjGNyvk86HFX1mDeLZbugAZDlsvjA+t
Fd1sUkaMgaNDREyBDR2Qn0dNVtlNVedJIn6ks3tn4DfQ892fWz9mBBOyi2l2vuoFR6Yq63PJgrI1
fY0CnUTX1lIhMsfMbvxlPkcEnhjnMbLOPrHW7PtLq+2XChBo3OgmzR5ekDgn4TkrAT1TxK2wabkD
kSofEXSAruXWaU7lqrg3XXAInarz8zwSFfu0YPAQ+5dY0z58b9jC7jxOMadNLbErHI1zUG1KPbxS
piaLXmfRqFOXAeq5FnwiAZj7kITf6q1gNKoeEqYmH65jnrowABklXXxodN6cZK2nk3qbTfo+F+6P
th1iODrUufDZCbEhMsaNMjjmOqG1Hp4R9Dw2ZAIOvcbpztJoPrQBWxrDsvdVhdhwLpd1zzwGAxoS
VOOPzA9+YCG1KQbvNaQ4q2ysfrLko2ooBsyCPWnyiyWO8rgvsI5axbPUyAtOqRAaTcXpglrUAzar
Zrd2+vCWDfENyul2HP0tz9wbgrCCGRGPMjmIzD2qM9kyOLyQVEsZQsJ5i2HA0kcALS37QY/1R4Zr
HJshSD4zs/XnktU7LiRTVkEZgygnyuuNnZyNgfIxQU5V4cQbSSatEhqwWfO9VmQ/hZ53PzS4bZDh
991tLLFyi6Jb2npsbBk+fNhV166aaQBzF+E2a8Rb3gas8fhopXQUpoeQrivsq6FjWO1SwWaBgBUe
cyOgcDGbIvL01mkvTtucjNEE0NFs0suV8cpsEAhZ9uswJx4Cl71qYwb22W7I+bNLipy4Jjm3nPGi
sVSB4zfEmLHc/al06VI7bq0fbhtHPzgt4R1OGNwZo2GSy1chX+OJjdGn32GURtz1DA2mwmZeBx7p
2NU+B464Kj6mSXPQB+5FqZZcLPMRyzICR0rrgA8J3Ht4RsukI1c5N8/lZI+kwHAcBnHGJMRRHppB
iZ8JPFSZsFaMmaGIwRS4wXN33dTtyctybeXJ4gmpHw+2AenGsp1nu7HfcO5LV5aetwwOsosMXfAZ
WfmbJAgOjCnx6NVku4Yfzd+PdbUZa+jdRocsoKmjaKszINrCNgmZyy4TfONXVm9/1UZ92g8S2kth
0dMAbN1ng3+bwJsXcgje/JbTTo96Y4k671FCaHN7Klszg0bNv+Dr8qFD08fYz1pnLW/186/BQ2Ey
N1tI3eui7h4Snecqa3nmYplBE9cvKaxlrLOZKhc2LHNnGcfNUyOts4Mmfdn07F3emB6gYDcr/DHa
VSWtt9G2KaEdkDyc5OLYm6B0qTNWBuepwGUqpGEwAm7QMdCZmYd6dzUc74ddhnB5IlxCsRb5HIqq
9q2meFw4auJfz/j4Sbi8cGySj66pqceDhwpVyWf3BgZ1ZiGf+IvVMLKDBKgKaVDuW43NKcvlx4BL
gtrKJmQqeu9f07Q4ql+Re/bJ75Jbndj7FHcRtwuP1txdW+p+dGcHBijX1uYy1GmgVgwini8dccp2
clOlrTCMbZaVB081mu3woJoLBVdMeUioFbs5PsGQs7iLfRF9IH/4kIJ3oU7AIRR4K2KJuhhCJuKd
QyFZJDd3TF9NCwuQUWKus6vOOWLltq6/O5G3NaNzXObvsSDQM9E2cOoWbVNtOxBaWeEhymQ0IhvF
k8ZLPAfvWuddGKgSuYZ0w58t1DTpqtDYEodvfQUT2InWScu7DuCxdfVOw1imaZDBuuldOgnAuZlD
px0jWpk23874jdmt9BGOkjDcxJy0OEjCMqK6TrlHfUyb06rqTkByaGFcCGvV1cOXPAJ0dLT6SfbD
qteyFzBhNsfpi3IxrbW+2uDFxAnCJx3kEC3DY1/It153dra+acP8Cwfr3oB9Iy2deMv6MkbBwTRx
K21QduJs1o6JQM2vfY8kiFtT26gLKFRx2ekgcC2x+38vKpa+m1JkpeLiSY4S/Bn4fTya/VA+NkF0
yyTPQBrmj27jHjAKgs9P+9Vz4Kk5ecxobJE28UeCyGaRBSNm7/1z1Wu7zzUIB7JbF3pzVUPOcCLY
TDZqq6fGMKrgHEh93/g/YEO//gVypBDGnyFWPCQoRBwN4wPLVcGM/6wVN3MmE8U4RwhWkrXW4wTu
uOKiAIA6kvugU0a71hZenRs3O+XpupxjF8L8SI8jtL+KVtA/Ec+frgf/Doz5Eex5KKMIkvz5esap
aHugFI4dVz4khPri/4GfXyybDQGha9hI2gOeaDBz60OaVIcyp/IEeMh55HRwhhl2z61BazNg5mqk
LFh4wDpmqbDz1ngmrSxK/cSKtnarPQ2t2LYzG33eul/SIX1SnZrRh0fPTh66HDN+LV9O9RHjhY3W
bJ3kQXeGhZ3iqdGGZHrjbemTqR3MSxHzuH3zCMnmbNLZEVVVPCTo+0lmDTrtXcTTqZ6aZ0y09z3k
7w7DLFdgYWetBohIYcPuhqqi1O76KVz1+Kkt6tFmZg5kURGNZfSY4cybxMjYoEuaQUxQUgiNxOf2
aU9gLYx1dT1TvTaz+NaHNdtqvBoGZ2U79Al2BFtC3EWtKnJBDhhSQxW03LskxyuKlctRyoFXOic5
tqj0vMeZFo+42r1J+WcWYD/MEnRcWIcYqMyMEcuBnNiJdcrYDesovkndfq6zaRMH0BdE0nN6BIig
Kv++7dKHhkdUy5WozmLk2ZUcALyhQ2jaz6G9zdHOYonHc4WB7dafrB8+WtraqrBJm+7hHYZJfTJH
TAkNvEMgdpagXQtntI6THh5Toq60wLzvxV8l6/y3CYSjEQtmGGqiho/UrwlbZeWCtcSeWJF5AsEl
I8aYESGi+a+hnXxJKso0tS3/xUP56dDwy1NgKBsVfrXOY2n+AjAbvVl0dcBqKlSJUQbwjJnsxScj
ojP7BJyziXrP7iHvwAFRLI4OffgCyI6mpgcZVNgkyZTlIqeslIF3EjTHU2AsP88Ue+iuClHqE/ml
5qfoCg3+hCgGgAT1FOSGvNed22Smt1QwpgPhbEb/gvfZVRbefoIOnUbt1efsTHG6ZNqYH8HP9jVs
NROhQBARZDGY9bWfrbNCakZPHWMAUWFFL6ngGVN1M6oH7dWhVgbyKumEHTgRlt2u09l/UJCWmOGv
0OGp9yiYws0U1QqoRVJ5tYrvLegYGAtHR450qpXyWlCgu8HIwaqtprG+TnhPKnoTz9elLMor8PtV
rW3Itec8g5kS34y4vnZCO0t+puJQ+JN7GRjOWZhnGdW1Bfs1Bi5fIQXq5Z97RtjUGIjRu7lqkDbi
MG5WeP+plptTeDG6GtErqi4K83zahoSSr7p1k9BLhgF1saZBkacNXDa2dZ4QiqIxxTTaZQKX+Q++
buTbCp5+qFG6iY4S1m/p0WKoxYT20ShOjvginO4o/fAcFOXB6PgI46R5zSZ6ZJm1KwDvW8MkjxSP
dRaKHwoRQQRzVdAlYvmri9y3dgDsSjDVIsNhzoon4FbeqO9BNStvCaJ/3EXT3ydsf+jI/5jr/T69
/jun4Jc//tf/kywElXb6r1kIr29d/P5W/A1p5PSTzl297Hcagk6OMj5UPgG4Hqc1c7s/WQjqX9C9
G74BFYDsLXaMP4Xu+m/KvcYj7cRxdN1UBmP/ELr7KoCG71dzNUx8/jccBOvnaSYydyZ05H15YDgc
Cpje/Xx2d5UgCZyBzcKntWr6c2ydg+4tCOqF260QuE7a1h2fNVxV/N3DJodCGz8YCCuDyFjZmA0L
FA8m/C6BWtprLkX9albwMl+iAYDzFNWPfVevEhRpULWwigqWk3d2ynfPPYXj0UXtrP8+V/v/C5WS
88d//sd72RedMncI47L45xXn8cn963V6iX78bfsGiPn262v+4Mro5m8uqw13DBf3Eh/fwz9XqdCd
3xhRWhATNLzgXDwZ/75OeZWHU4ODxxruYfgFwGD5kytj/qY5tk/MpU5aEj4K/yuujP9LgJe6Kpv/
HFMnlwgQx/uFKxN5mWfib3+OEzoQN0mv+Zxj7w7Uh1XDwe/u/N4LkSNbr0GUHiLE9CQXwTXQcN7K
3sfKOBpJvQonsvOSDCtf1TQqqwQxxQOIy/iGOczRCwiLFbaku66+5ZGLxsVCamV7ZIXNzXUMnLtu
8AG4a/8pMYpym+URhlhzvgtAMw++0JqDq77844+RHBBnBEDloe7/8S2/fx/2RLuqrrC3T6KtOZUX
14weGsjzG4DiNF/YcK59UsXh59a4BX2+/POLY8Ci8NOKg9Abkp0xpptcQ0a66Mt5WOmNB0Cp9dPh
84vfmtMhGpuv9ejfCIOJqy9BBFgyau4jjrNiM4TA/hjoImZw4vfasGhcSR4S18LIcF+t62iVxw1g
iT0HJYMJozx0cT7sjEwsMytIMkWBBamxMHMlnvogZ00bd5//+/klxXuGZB6sF/xpvmudBgK4hmAT
X9fx1FX3dpl9l8iGdo7WAzjr2yjptE2Ums+Oy+8SzXxNwtk9iUjuPK2170IYFqAWk6Et3LKXq6mC
3TtnEwWsnpwAkrDjLptX3JWSMyDpTrPLedeaxc5FqoOclKZAXYQ5Q/nuW/EGyKjjjnO246Jc6Hlc
7iwRYmWsBZisEt5TcvJPCofuANuWmd0+eRUVnV+Yl17SIxMSS9bCnGw8J7vWpl7tCRrxHggNsrdj
6z6Yfs22OmFTzhRvaYKaL3Dv3WZySBcECxnP6RxcpV81u2j27V2M1xJ4zpc0oonzEp15AlAJnrjF
iqkQwsVQdvjKElsdjNWLn43GwZ1yCNXoi1S7uJ4SldJeW/fIWKTDCNnA0QzocCAJHQtGvz/aACSv
gusI3PZspoNz784ZR4CSVUu8olZVnS/SsiYPgbyzle4NjCsb4ukiJim6Vt3JXjrburYuXl22R2E6
MM9IiryZRvQexVW76oRo1yS324jNRbDojRffHW+DPmLAwJR1aDu5biPthq7qIcGLBB/Xd2fWEbfK
zF6Mmknl3NokW9lavjon4xi96n5xX+FAizsRsXkBcWVeId46J8k3fY1B8+xwm6HZLbQ8eily2Swa
3X5yEk3QCyKF7YZsFYWOv5YGn2wjpdjhXvmSGzXFGnyRl1jG2ZZOd1r0VYfeOswx9feJmigBCafK
6TH5M1Ztg3RhbIyY9KkI2RxArIFYaOFHc7XX+ZlJmR49t52XGQ65dl71u3zgZ+o8B6SHG3u9SjQl
dSUjNRC71KkaRFbGR+Mbm7KH4uZ5hnHSpn4DgXVay6SNtr0Mko0ouodPuqvNYOXeMxFesHARGQff
Q7d3V5iAf0mQr5mUtehEnGyTwqhexOb05IUJq0931zIatY1HICTGGuEW4L9Dcq3dau3sQZbAKTjX
djg97iIDTDVsT0OCgV6IYH72iCPJeqJuvATllmT0wkmxbMdgFeDftjELvTvOpbf3VGC1qjUWSU8i
jNQC7lZfkbQZPQiKBXoiKPg+lmGsmOzbpOElHZWiQlnr25u2pavQ/AGjWN1/tbU+32iFH22LEa/d
QSIBAgwrVm7TnDw4IkvDEiivE5f5xcZ/BJ44EUpcrNlHUvmiRVN23+vTpUDI+epIRmMaXspWEdyB
dFVriJansXTfNScRByegLYSdJvZzJ3ZU/AQFm80L1shLb6y9RZqaWNOjutFHPqK8Dtf9aFQg8rh9
4AgzrrW0CfZFJY4OaVWPTo0zwVw261r25qM+RdOKgKmxpt8xO1T4WJJpmzmP0CnU1rJIG+cJDut2
auWhCiyJb7kplgaRj1g0Zwx+qsZdCnRvmPUjm6hxLT8YuIOYbZKscJGMsMzTw0OTJLvcOw6ANQ92
XdmbdBSPnROeo6FN8Wnxd24rscpznOo0T8MRhWB1Ju9m2+DRsUBka22dT8HWnVOionYC7j+shnhR
JNq0Er1Rb+YiJMZO8nEEKGEeU4/PVy8Me5kOxg+OObk1n2bg4keh+1h7yWZr9iZm42YDGqUHhxL+
PcPEwtsZppAgwwzr3NzsF4PtzvusD3dp5ckl2nXMAiZdbPIywJIuYwxmNG2DLR6M7iIwzWUYJodS
muHRpOWTkCdWuHjjExCHztasbRt6yhRtfS1bBmkQbhzuOAFSjAJacS610QZPFQ8hhcfeMKeEpIL+
4tNILaHX6QtbD3yOHtJybJcevPQx5g7ukxn0sfPJRbKEhwUJBnRBBV1K+xjqRt678G5g1sA1R8Kw
pZGOTxgabWLPuwGCJ3pXkWvnPfWG7e2ZAaWrUSfyCjd4xj3W3rRre42mEpmAkXEHCga1ug4JuJIK
ym7mr3Vd0JS2qXWP19BzO2feRhvLgXlSt0Fd7C8SuyAbaR5eSNRDmuxar+7A/FuDqYjKP3zR8cpG
x+Lc48s1k7DVPum2zBCSJQDngjAPDKqSMIuPBcutLdw3nR1hx2QAh/xF42IJEMaheMgi7bkavS9m
0ChW2WgtHHf6sLEU3ACUog2qHIbUQYsVspthKTQgvrUDtOmcr01cKL3RvfRy7aV1jYHdEXG4gfPR
mmcylwTBZtaIQI3dOkv8tVa16GiS6TWdygEbPS1EPLjutS5fVFoWn40i7reZx45otA12hCK8N/JE
hYWX+556QJQOCbUmubRoMaodsS7Fofc5esfRvqvLSb+LEUmtId8yliog401T4iw6o8FIP/d2ld3v
e8cctx3cNviXG9O332y7dA8G8u1OFPnWk/DBvLmHPS3qw6jKKam+jLrLFCm3Z1TOpXjxy4DRea8P
zaEqfaQUCUxNlNL2Yeo9+1CJhlFao+axUCEOYe2UB4yC/L2HSJWqZDsVIwaLYFdZVu9l5+GpoxeM
aYRPcKI4W42JVlD9XmeSPd7sxXgfmgN2jW6OypHIDqKsZXH4/BJ7ZnEY8JSQrhNsUF0VhwxP+lVT
FPbCKv2QnbV9ylNGabHbeelCtnFx6NQXfSKpskJt3qcGlVxv3je6h3TfaXtvx7huYWVecfBS7wHh
ir1whuTOLcpT1IOv6mG+/PyS2v7XsK9voTGXKyLrLvMk66UMq5QVBEEZ/62yQmddNfMyIvR20ff1
oZZGs+YhYmg4N6d4iIqlY4yvYZ7MmwJygSixrh8za5XUDFmz2Xz2O9kAv5TVJs8p4hzPWeSJ9z2i
9ZRK7JNYGHLqFjZOn9KfagalwiXJZSw8sFqWLPTXOkHZCgcF05TqS5uAkFm6F68Cl9FVNCEY+oxk
s7/pBBGwJ9Y3EAD+qRy/ke6d4XZF4tQncSiHdb6KjQZDD+RvLrCpmLBirXsOJkyqVoUfOKueBx7Z
DvyTnHtFoD0yl1EvV1Q4QKcZ0D7pJvda4/NOBvZ+qqr1p+k4FDB/G9hiawPnrhMc2ucx9bdISw9t
EWKsOW3a0UWRWrKT11IzsSl/qHt8oRhPKSWstddN8UEmVPuQyeRFkx2l6FyRNOdX28HfOoUxPhpJ
eG/Tfqwnn4qmrTFl/cAXyoJGaF9IFKqYo6Lz8dASoBXk4qEvnArdalDs5NOy1Kq1CIjzcNNDOsFV
8RCSUVrhFVkVxpPXE1XBtsczE+ASpZE4g01rBGFomVTmunCm2+cLUq0uV4Y13jNtjxbreQBOVZQ5
WRKV7uP5UVnkrzkus2v9lb4IX99mLDHuw5E01lkI65TzYZ3M8rkkJzLBwh/ONRPrquH5ZKxdSVgS
xexvc68n4dyNtUUcoyRAgomjQNxjhGV5e98CqOfEwtmvgyQQVf+HvfPakVzJluwXsUG6U76G1hmp
xQtRklq5U3/9LNbpmdv3XEw35n2A7sSprKqszCDD6W7bbJlv7JiOAqcqDersRNnWO9vNX5QEfKM8
xdIM8axTjGizmuGtbEkUMTjfM3KsN3Tq3ZpkmteztFi4Rocmwc5f2UJfctGShF1eKmomglWUAwJK
iWDABOjnyyKysjJdmBDAe1kSsbOi/syJd2J5r4RmdSxEhpcqqTbj8OOPt7Diay0/OvvGA8FufxMV
RGpbZdCUAamwiwBwaskkdSyQhVh59vly9xIlGbcYNZT+VpGfAHy3fHIxH4IhOzX28L2V7t6aJ3xh
U0hbRQb6JxTNdbZEtnUzbzc3xrh1oWp03IvtUC0zTrVpHE0ZT4wnSTmwqAb1V88FBTvfFJgwRsA0
vqjC+AVs7M1eDLd1weZ6AJvX2u5t6lhFvDpfzCHOJuoX3FXhf6N/mxeZSCdZ4fGiyvR3yY/85w+H
s/tICWrDJ9aYBrwNplZ4sUAFfSL7cX62rqmZ2tvEmOdVASBUE1jTBthuLnS6XDyWxeMULP0MS4PK
YhFPeztaRe1LM8e/ORBMULDeBQ7OY5BWkJVdnAP9m21qOjTtavtHzPn/otd/EL3YE/9b1Yv446//
rssuf+Evycu2/+FD+ERItU2q8Qgr/G/FSzj/YLzqIXi5gfRtJNj/I3jZ4h/01jmSrJbtwAVdZKh/
Cl7SQSajmDoAuuv8v2iySyztX+a7nmB2BHOG07FpO4i88m/zXVDO5Lyl260VzJV9x3rhYdI95aFb
sYVNzJbzQFZ/006fLqa32tv81QZC0AYPDhukOTX7Z1tG9QMT72Puv1bJLbZndUnqdDz5Ts3pS1kI
BzRFmysq5r6LEaxEUXQdStoA8Cr+qXC9sAsD8LGuYH+QMQrrZ5NgFLbd2EINE3/VsSovmq7AyZO1
WVjxTqJx7OPWefzDgQ4BM+TFDMKoan4PQVARNiE727TFATpPeiaj2x94G/mM6TxSTcq8BkkpdlT1
SUwx5ncQP9d/uQP+Ocf419SdMP+H5m0vFekgyQkp2QFD9L8lrbJOi5aw6AJ06YGsj+xNsRSENyVE
eJM+Q2dLqWRrdMN3eD35zepd8YqO972lsqRt3PyZdIMFzD+J77VPRZ5oCv8c4/lZETBPSNxneXGZ
xeXPXyyZpr007ErZ272O4s2vi5a+YSoDayo03ml7vZdkzx/rKcFNOQIZ4cVCJlj+0T+/xCqrj5Xe
adh/j2Aoom1OvyX/ZXIZsGKd8wyWkhU0L1n9NrjFQKqgSw+WHSXPNmbTY4TRnuixfnB2HdQ4PZb1
e2GH2TWOwmFlhpyotbCqI1hU8xC0zrARYzm+ySlOdpOfy52NT+q1KrYUJcSX2Ml3nZTezXW0f4ux
hxDR4DmHjSiDR8huxsc38cHuT24qZ/mybZB8JI1/EkT/Y8dNjlScxoxIubh7vERVsRvskF1JoVdz
PfTvjpxwu0iRnP78sgrHB9UN46OMbYDlciw3fW0akPlm0FD0/3wBE9s5JC241zSJfzvI6KOsqn1U
7v/8sHNWiFvqZtTCteeISk6uK1YNR+v4ROE693naYHJppmQ7wN77TG2q94ArY9rMovgTkOyhjNNk
2jiTQfWFYPt0HQCDO5M+JwxACs/iRXPH8qBnZ7jZygnvZhOv6862gVkGn7Uce+L9HE+teaF3tDMM
WAJD1joRiSJ/6JmnP5eSnA/7TxoLgorp3zBlr6nZHL1mHA88cbyrNKR3Ha3xmQGRYJzi4I5bPsxm
X68Lt4JI6Y03m7I1ov4NOgOA3cvQ7VAD7FtRtMOl1Tm4rFHjE8akR7jZWKBeIRzDxq4OnY6+jcZ0
KWPpH+Mk8K504jr7pB0bgump/WTTlorvv4EMwa+MvI8pXcM/EccaNFDIsMcc6K9hfwXDKRjrT6cb
gHs1RXxVwFoBBXwyDVY3Geb6Yey85x624q1fauvZoAzpevwhY6EfKIdbq1rWVzaZl3RQDUoOiWw6
gsEeKvZiMJFcHIWdfYli52dvKnkGR/Y+D4V5lV13EGFagwnrnzlwBM9ZVh/7XP0UddDuE0u5VCpB
BZui5sn3s2/N6Hp3TkqAgDk9fUWe/4xjZNWzmb3WTdU+MfL3jyAZV+X0y5v1h9ME8TO2MZQ8HjBg
C4LX3gvUW6q9ZOdUMjmrQcR7MijPw1JYKFT9atXDU4hzNWR7efWXD9EsJ6hGgDZEUd3qAP9VN/XZ
UftkKaQPeFLVlXd3KYG+j45r7HTHoFfb44E4AnNuu/KuwhDDdpiRKMt2DG90x1k3mHn18oukMXe5
MPsrBXTeHSmMTrOxJvK7fMFU4bRJI6ArCNgJZ514Qqe3opfa4YXGAYioTnIK5On45dPIfe/zzoON
Mvp7gyPfnQdNcIdQpLbTgmD7r89FeR8ctEiwWi1/RJacmUa2juc+bKiwlqXcB0A8oNsgboQzQ/gs
8wqEZX5UO0PIW34zpxlrXwH7WVcJ1uKIypmvOR7/+V9/fW4ELTfP0oTEVO6w3+jfLSScPPO8T+JI
FuSWRh7+WpEDzV7bUOSPxkF0nwWdzoOLnzlQYtoB+JKvTlZYqHGzR9VJZjCsVPVTljng9OaOdkgn
YsccYfasWC7Xkeu/xy7+O8OLzIOT9ywho52KDU5J4/7nQzeUn37YOqcxceW2M8ReauOpjSAMYvYd
AvvVaINyI/zmtdfnwKVlwq7nD135j6mdXIsw4LwKFMVqTxNAbE2cI7anfdy8NRYNsD1lr3a6nj0+
pd39UjUzVTPOTZO+PaDDPlYlYewbIzs1+RdBvSukkPcKQtSqxGkbp+WmcNUBEZNsX7n2CRhP1Lka
AvcJEMmUXk9qYZYvJawU7ZKFZUA/NiNwuuM2lQvY1d1mGCJMEUOtajbCsMjCeHuXfg4Bf7zSDtt4
VvgKWi2PAXMojiopHkNXb3tO+UUSbqoSCm1rBI8qyY40qeOeX7UD7mgHHqjy9h1+DK8Lj+T0qUX0
nvLI3uXhcI376lDDwULVKcZmVycez0sqUAWsljSAJhEyvgAvEq97TZVN6AH5iaEERYeww6bi663s
y20WQXePhwvmDUxW7n55IWaCTzLDrtIVhw7sR+e524TjBS0ilYcH/JM2wp0YSSjOgD3fTGkcSwM6
nghxy0Kga6p9bNWbzBBYs0OiJ801L0BFZRaB/t2M3tBS6mgbTPxGa9umoDOA5gwzrcE5vyfHsxww
hTvN1pPRsZ7krjOIWAb2dR7th9Coj3qETNVkb25kbea8uup55DqMl5ZOzwGsV8SsANMuef7hgkGS
58Z4hpnxRo7w1qcN+Aq0mwlzr+4JnULwIQAfECkkxb/y7iJBWR1jvP2YWNGEZXz2R5S08Gdehcee
26UoE1Ck4TqvsXtSCWXLgrmLQkXEzy829ljgXunW2vBX+bBQvsQOGXPb5vO+IWBqRpp4lMkBkbO7
F/hfMf+ayb1FezTPDTvfeUw8RU8Hr5VvcbJAIsLwndw05vEWILI0+OLsASIv2IymWo/xcJZR/yB8
wMMgUX1JCqL3nxp1jMWwQ4BsvsUgytPcv7owjPxgWmNg/V5EbKzjgpgA/2bQMvWhsxRVYkMW64CE
gFFoww32u831F+FyzEzxhYTUhuf5FoCfu8AUjR/NIDc+uqYv1KZ31Mmsa+rCjW3CTxULmsUN455E
zlsa6evyVZIXNaeYuzrUhicrYsfDnZN7y6oXPXbaYUrq3AY1HoiQ7XRKcaQx7bvMWAc97q1U7MLI
eO7rn432DzEGy4Z60bCg3wQa8nI/JzQBl237pk1JBHy+5wJAnAbjAL0809uoBSYTJtjuiW4Oet9X
7n75fKC8a+ZXxO8ExQEtpHvzGjOuTpkAOLyhuxqOCqM46U4PCHzACRYQOERh078ko83FWw4q1wKb
mbTja6jGU+jEtHuC4ySEo7iUyzXWzs2Ebli7CXWA08nSl+Ui48Q/9kXNA1Dj4o0vUJSZi8kHDGx/
vrlB2JuxH0/1jP2xLt6WtbAIJor/1FZ/oA9uJDtVH7w3qsJjVnSwqc3PabBWYldGFddhug0e+1L4
L8zVJuvHsp7lZ55uj2g4WzXD6xIYI/2UVaxbc11XBqFcNm3r1kZ0nrK7RUCGBi9IDFQSCXl3mOQg
uX+QMDjJMSV2z1bzgzTDFuf6dbkKreE8WhFf0XX2M4JVCL4tCJJNrsqPRdFf/u8M/LXKvhsxqcMR
RhcPWpAY46eOwltZl5Siuq9hU20Zmh18YiBt0j2wSKyLQuwVNEBj5o0T6dPoy501qZ3AgeuwYEbl
N+mBKKjcpxEy5KaU4Q3UIjO08NqlmIUzYofIUEj9kkwLTz1Apsc8tddqik61wyvVTdd0HJ5qD3WI
Zq+wEnQ+M+gcbcBrZn/MLOss0e/FLA80ynw6vXulGnIt2o3QBB8KQdIBKzvhGvOd8l+a5Zvka+7s
zYQjg2Xe3w7T9BrIV03/Whj2Z0r6OOryYg5ei+soJ5dj+wdXihsRVPzyHa+V+5Eq7Llj1l2SaPxs
uX9ds/4op8MEaH9d18bJ0/6z7pLLUJLgjb6kfgyj4L2NQYP78QPsuKtq6FeyqlMMhZXUzzkUHViz
IvosDJo5DIO8tSbLo/q9w4AsjOxvS8bJ7u1r1uE6cTPT3tCqvbLtF0PErIj9ASj+IUJMc0Byuos1
Yfa91zrOt+Vk7+MMqLyKPG8jIp+bVDzSGLRpYrzY7JB+sde/hPnwM3D7L6dLtv3UE0RmW6cF70Jj
/loGrCavsjTQIO3s8Zdogktjut/dEilZhoDMbe9i2HJXT+1eF/OjnZB9NMr5XDLE9zHvAu6jEDxb
ZRLvwuC534cxfNbjbbTrxygxXuxO30NlPXXDgbD5C40kr0FsbzMU+VLBQevN/sNV8FtJsTyBubaK
EUeXN1+iqfyFePtVzR+Qot7MuoU+qtRXiyVbxYQpGQm69vAmPZ+i6LC6Gpn30oLSneN0lyVASrph
rzSDVcdk0Ca/VV70TXL5yrHaywjHcaKh2xundN563FTrwpDn3ms+8KMDdfEa3o74zNQzMbVP103b
VWOUp+RnU8VnxQi0pP635gmnOGZX8i0jk6Ls4EkMy2jopoX/JBkTIzRvvDj92WfzqVPhbzOD7Gbw
cK3Su5PT0D7Up4T1sGJ7xqD6kgYdmxTrNJovjqkfU2v6Xo7FA+GZJ4f1b2CWCSlteXcms/nKHndj
m9aGytOfMuEohS4d1NmESRTgr7zpWrzrYOW0bB6AvowW17pyPqucut3yKNLxPUnrj8bvn7hn3tqq
/mTqc6f2lZBTDqi+vuFYwVTe6oPLG7/kCd+XnKbtbHzgGHEgWmsaKTSgL+iCX13gntRc/cRJD5k1
nG+ZRTCtIbmjmuQAwOW22Hlq+4FyLJh2jfGzXZhb9s9W5gLnumVg4gM7nps/KsWkibEWjo6K7BJX
Kpfzi8FshPzEpQ1ZzKzo2kVyz8ZxtBD9wUbPqnwgBXa1CciQATYOgF4rYzApGZDfaXA+MXZgRq24
WXtvF7UaFlqXnXPaIGZh26uqqx7qwmal5QC2x+2NF2fYtMx310zjk1XnW8TXlhQEWwKaOshz24c6
BjjpB+8zPkaTJSYpMF+1xPtnc/xemO6upd6mreZtS4nNJOXGEZKHK4Yny/sWGPpegRxyWqpJ2G4p
zz+CUwlIu899d2Zetu2taWvVLaHOcRP07WtkW5eexhI36h+Ncj/luACKlmfvlxcFa7pb2Etfi6Yv
D26BN6yrBIRrdU1G/9pEvlgGQf4G+e/QGUFPxhDPTcnSCeIZbZ2G8W1TgMHzknI92nzKayYWghRt
grVz50bNM0/2ct3oQpIFcn9kgY+/Oy2x9bAxGcgwGYbEVpGglNfETUcsyvBvIbpH1AbxTe9hol9F
7T2qkjF+emem8DiOEdv2rPsawdf1zj7wLVxO/kEWOsGKh0V87n7M2Xyu4uqIxPFIacfjyOF9X6aM
Cnvrtbf0d+rjNkFIg3halQyVu3PmJzxlnsTE1DMybjOtJum1X2CJHherscOtBVBHOwGN3Vn5FUJ9
lJz2bRh5do7ww1rRUvQCQ/JRFM2BO/HslNFTl/QPFhO4xTUQR2IX0ZjSkHEuaTUvGF1W3VtPZcQc
Zpdg8PaMSN8bvCMcwnexHEDfvVbUDLQUxTuZswWRYvAQMqf6muQiW9tOeA048YQDu1K2xaBLzF09
JEdbviqcQ3qIj3NNSFRtZJZsgcGvyszbFnG/n9jQWypfa3d8zkuaWgTLD+rpR4eVG9u4uzX12dJY
CDy4dfDa8aAkRXmEUrdtA1I/rO3AqOyHHjFm1c/WJ4fYZ78r+ksbcAmbEkHAiHbT5D31MOEth74R
I71gUVuFM6TcUe+HS7aUOjWx8+qPcMVwS2V9cQvIc67MWvCoeUJZ4zEL5d2IHqyw2DW+CzmiekDc
3aVJu4+L4Or1+X6UDY+g3zbP/WL66becMJr5xFu3XTdleTMZfo0jLK1yOEDZ2WCEW4Atu6qmBoIN
4Bwav8s63MHIvrLvNNW3yvDfRsvEOBCesJf9GixSTr1cuwwDgyLiOeYCJPUoEk5D4qRktMrl9IXP
K/Wrvd1lR6reNoy3XrwYlhmdXAFklhEQbiwpXEh+GG51hIGxpUJjlcdgjYslqQqEIGBvasr2VHfx
PszNPcRFkjH5W/2ok+9DnW/GX56i4iRlqXDkgUqsQ+sBpmCh+SSwdhhMse0ciFfmfJ1s6hAYONPN
vLWKjTIQ53sV7NPAfUqEeSpdUjGJg9Q3eNF3t4DQ1nZyW+n2t7LCp6mAFSv997LP+HV9dHAmSMe6
Gxlc076iNo/Ym0B3oGsI0JP29/6oD6NJEKfxf2f11V2eRuHa9+p9qM23LB0PQe2fTcp70gGYbxg/
2C1EB/lU060ikulXYjk3SV+8mk304IpiAnOTWs49dY1zmItdX7V3xwOXPlUXFMm777cckHjDmTE1
1KyMot5zFPpo+x9JlxzjMdyRgF6b9B7QPYiY469Vmn3vNXRtu9j2c3NQvredbcpv6/yqach0PeoY
S1Ztq062lCG/G6KgJIQNdACRLvf7gzVXhJY4TjKhHG2102G+C9Nh80230yV2XXOFgaXa5OghudNC
tjOBgmekvewipJxs3CkdnFPSQauhqx8k5QA5b5lcflHF8GP0WTtdz0bzeHPsipimSQiEmhvnp1bR
Oo6mh64Jz3NFr4A9sva7v7mKvMgF6uWcH0tVgiL55o2fzJo3GGZ++kZLDxckWhxzqMK7wp4++gHz
ThAjijpyJXJ7N81I9pGxQlBfUTQEh8QhbNO+V5qWoo5jMpPdrSRPRIhqbUQzoAIoIbJ4MWzv1EDE
G5WFiIXNiptsa/WH1uqegzhRADyca11260Blm8Bw8PrK+8BX9RCXeaeu8hzVu+AkMzkrB7S+uGON
gZL3ErrfSnHif03jbcbIPkQz1svBgZCeFvtKjrtqCE6ULpVTv6Ic+jiZ9mGmA3pKcU8ZNuAeS59S
Z350zXajqOZglHpKWiwzOaxg+MfohV9N75NQleVvSocnSJr92Z6Zbxvz2zymTP6RGnlEn/IRgGpU
kpsKTl2/bKVHSEE5B9smXbYixP2w+IgLkXRKbaH0uvQkIJ4Obn1kfXhu4YwnWGzwqoFZtViC4pM2
o0OCF9wKaaH0rL3XL+zshW4NhLeGUN5D1ZLIT6S5dhZ81hrM6zHTG0f55U5UwS1hXp2r3aTSbdDm
NF2M4p6hBniWvlmFQAwpWXsXn/L3EYhiFkTiVo4vxbJt84LpW9ONG9h+T7Mfn5Gx4TT9ajgq22n8
OVRyPYXwfxjPxz0TY1ziZZ5aawZxBwGAe+XsgVbg7gAINcLxD16iljYku/5WDuEFV/eN4ci+n77b
R81BYp0Dj+mM+UnZ4S6oa+yl6TbNfuF2IdgUbb2U87ghtmPNQRe1x+79V6ej0ymUh6KP17IfdtYa
uhgQlNr8lWp5SXpBoD91MV7wo/rc7RRHWL2/9Xrjm91z9rNVuQFgcFF98EV81h/zo9VahzI3bsaA
/dpjeNnbqOxm0Fy1etCzfxwU/0QDpF/6z3iENvS68OpKgAdFwaqn1rE57cHCHlO6WDqHGou02rv+
2TaPcRWtSWDB7P+ggmrt12qHpdml1HkEQMLBYh2xAMkBKA8m67kGqNmpaOXn4y5vg7vBW8tKgey2
zOrJs0xud+K0e7A1NpzBAKzDJrVkeObUV+ERra3INxrV1jDnjV8/T4AZXMrhRkFhRPdkqm2WXHSq
fwRhtdWdgckJdH+sAWx95dMpHYjIMnar5mthOVvvR4YTouPoYWJ3eeQAv57xhQQUDNTW0fePBfZb
k6o668XEmpN96/nRYS+J4D4H8SbgUdCHJmRlYxtYBH0tTGlHV00nluKZogcqxQnnMJMif2l63yCC
PafS27pUgDDpRoqj4SpeGivmVbmvo+c0pshjTLccAt3krMO3Ip2WYrsrEbWdsHq0P/rd8JpeeC4W
OkVK6k7+cDLiZsMpadUW81qWGZCdD8aVZwGWUrbR1o0RSltxj2AjG+/0zgbhObVtPLsz3KVfQ0EJ
rEOZjjV5NxPfhGUxf/udpJFa2frD87cZ/i4/XHuOPNqmi6D15fThZq6NG2qu8FwCde1HXozbOEG3
N4njJgQlGVWffO9gJfrosork+IZj413Z8sJZjB0AoIvBNL779Xz35wvSW6fey2nhdRhrUzq3bE4Z
uGPYZ6KYliFIFgs0k7sbKMPwzewhy41HrIpH32IgVaD+kS6pq3Ur2qe04JBHhnczgYYfkOwmi73L
tDJzCpSEXnDg/iL54buNpos0owk9G3Gpak8i2vVYq/EkOxhQ9Qw2tTHrXTRgiq8zeQfQl1mNdYmj
2LpIDUVJw/zAdB0+QoYIH0F7S+F0j25K20sx18GmrAN1UewZ2JiqKOdWnLyHohtbxngkQOrk0BUz
FUcZcmbFwIX24iw+U1O0JpjD1ssa3GvGYOXYx1W7aUblPJsWVZEVzYwcsYxbUAbmxWNSwlhkYhso
S/IDQ/hLD/KC1PkeGNF0gGlu30w7tvbkJn8ztpzOhgWqljar6fznl0qS0s8KXbPr43f/fGgC5yvp
nHeXDrvHdHBI7BtvUd98Z4rnnMtRbBqsHg9/PuAM9NYyW4jhlnLOHbacII+s95zOehxT2fzQZRfe
3wuwPrEu5OPIWYQZc/spohkl1aH5ZDUJul+dNVu/n8ynWrlP5QRmK0lKHgmNmL70jImCnpsUIRfT
ZA0975pPPDScyrd3dg0kpKhVDmsidJ67MjtHQxh9ej2lQ+hzhofh2uGMq9YugBqo0fFlDFvO8lo/
GEQs1hQkqe9B9tN2jAE9cSTsM/vuFjdndPrzXyWy7j4SBbspj1kAeDpm3EZ98VNRvNQt1SvZRFtY
O/TDtjF98VrX5050zosfdWhYqlTnZA52pTkmHwakvf9ks/gfJhbcM8S1yHhIko9LaOxfIQVNSaFT
3nvd2gi7ESdjwjPXCfI3L22NHSgSVgk9/o7q0PyOKFTWKrvI2o0u895T1b4KHQaMIr8XPaBQDNw0
aLfaQruNxYvFQX73H77dJZ39X+ntxXMTSFicrP3CYl4tF0/Ov5TUZ8bcYhUbzHUjowKWNx1kQz3f
jNZkf0ChnYml704vY3jLumW07ar6IZOMxvNwDs/u3HJax8jIOg+jI5sfyymn2cO1m58gN/kDJMjO
mBMAdXrFkvFgcQSV9PDnw5y2vwrr9d//RH9rvP7zE9mmgCpnegEuJ/E3Tm1UCp+qtdjEFJz4F40d
4EFpvk1A87fRYpogiV1sM69Ca3Xr5GQ4nqIYdXjNigItwnOdJy7sugKpcZdtHez/w/e3uJj+9orb
ApA2mUIgsdbfQcF9FGA9FbSHZlxstN+x35aSV1umg4HZdkb/SCx0cw+v/SXuX2aTns+cV+/250PU
h3+Z6P6vBGaxRAj/23fES2VKG8A3tTGO9Xe6Lj0aZNIWfdTRMKY7y+g3XUlPryOwWZYUf9Ib8AID
IuKcd6pcQxyjGJR8sXQlN+lQH0v7pGR+i9xsvDoMd1WHiOEEjfnmENRfqXTwnv79q+ha5t+/a4iU
Ho4xYQtJflOaf3MzVU2p2fYzkBtip3hHoF7HszVfIGcT6GoYUVvA3bin1w5YAs8md+HPR113R7xN
G5Gb4liNctfGUQPrrCIeRPTh2C9pRtSvOASS2BrF3WkymmMx3APfWjupA7aiUCC/8ZakDQ83HTF+
zJwZcKL1o4qDfuNb1bsu6XXoC2upJDto0mVaIMfldVifZrd8BAwVPrMSr/GiVRu3a5kopvrajB19
aS1+njkvAWskKZM8fN3DFGDFdvrPPuq4Tai5Cl2/g23d/Ezq6CuP5nabuYppla4h2bAlZrbH8zWw
UZck7Xs5RmKXZkQrbKutGuSHKgbKiEsKJszK2LeymVd1F509RemDYP9UTEjvQQrxUXXTpW+bs9s6
vzRlK1nS5WvZzcbWSXm0tuBQB9JVHB2ogbSCZ1A51gn9+cmT9ReUp13tN+XO9sxn23DEwfMHjB/+
Lu3HX8JSekX2xl0bFsdsES/6/GWCUKCE+TCVBXN0Dqe0j30Ofc3R1nmbhBXtR3/m56Oc1fAnCem8
//AiiZA1h2+58VTNpfved8FlNPpg5YM0AmPWrC3Qo5zDECbI6lCp2wBSr5Amqj6TK7fk2Nrwg9Pc
0IU4w7LX0V5L3XXHKJvOXjBcyeY+2hiQy+5aOIO3dq3pk1ZVWDycPwi1LBBLsRuxwGc8OBGWSKSU
Rv3cq/yXBSJ0zbG7Xg8DuxnKx9D11Rb2JgbiIMTYk8avEeettmf8C5HswhjDAr/ZvBQNJpC2gKWl
FsRjHs+reB5gJuBnQKOI1/z2LDjzFZmFhhM64FNc8HwOGmMUWYflLRqGnFeHIfri8U03d9C98m0C
5uUtCyFKm/jxRgwl+tkvPU4VCUi6kdAdGK2zbPJLHkUJeS+FEU8uOfaUY0mG6Z5kQcXpNiDsksWH
iXoqPJkHVYf5MavEG5uZ37VfA/HoOJCXMjGf24RO47R4UWOc7nHY91UWffaYJqx96nNTiKj0TjYu
83ixSeBm3HUm0wTX068TRyysNhNCrzhXVfir6dxXOdFEXI7hPmnuDRD5FbDQ/M2F/+oU3bcoDe4U
nG4iB7uZb4TfvPpDqPEoi+wSyfzo6fgVZBeQT/A9KxS9rfLduwJjdNQmI8jUS4ubQmXeDiYBTWXf
MZZasEEKOKuKUj2nzebDYzmW9KouH4Zk8m82Y4NQJ7c8DeHrzNQjibwO1vVQeWc/ETDYWlkfyj72
n2snZRjW2Bd26/56sI1vDHmNbU0Ge9Oq7IBN/KknOfrYxQRodGR8x+T4ElvOo+EXl87O1Q0q2mUY
A/MWe4amE6ZyVvlo3ucy+RTA2vdm2u1dy/lh+651wGL1rky2vPiedmEIia7CV2hEzlMRQYFOQt5v
fuScMzyJXql/6ZpGQQbfv7uMKBwbO7FuTPsbFSifmrDlNYjcw2yxp3I6Ig1ZOV8N3Th324ZFbOdi
X1cImUxi/JRdICbObmeA+WCBWxpHeS/pjGdL4M/TATF5b45ec0oSvVNxH11jPQ6E0QO560lWXsyl
M1sTZMtofkSq3rWdA0AZZGtrFSDLSBfdFLbNjclopTOJYkot9JWmu5iKGnWvTZq3rXHCT5TFBIJI
RQwCr6CH6XW9xDO3URK/hEFvXtqU9dczynI3hQGkxYYcfPbmgdBhw5+iSY1edkSowuKG7T1X1a6a
RM39ry+V52SniAOfY1rTc1OeTQCAmEWDi8Nb5y41Zr6sac6jaHucMcDwzJzkRhF5Z1oanw0/Ew/G
88DAdCkYIkPpEWLTPcVuqalACbFpQsnn8F6buIayut+07KxIt9wMqc19Vwi4UmH/ioi0jcZXVcU8
zBy6IznV+Pcy1XAQq+zZdpPngObG81AOzXUq612bYvMx2zm4aJLoUrCSxN7veikK88ToHBHH0Dcq
vRc5S73CjtA3PgiWUfQbZ4jaMyfpXdL0GehI86bzJr6FXIIGl99UAWMkqgYxdvDXEby3ddkzA/Jy
ehiIJ3qBq69pxpE9aOMXMFvI/EZ1qZr0XJv+fHc5fccuDi3HQHhsxuypbws6rtkqVfQoYr4obrHy
CWDQlzUMrNiCdxSeIMpvau8exnTp9GIEVhs1ZCpFfLAnTf2rHTU3itc2/hiNR8CTlAIZ4Ysu6AU0
MQSl9f8i6ryaW1XSKPqLqCKHVwmhLDmnF8rhmByaBhr49bPkmap5cZ074Vzbgu4v7L12j8WJuQF2
eZvYP61zzlaeoDKq+8vUDeneqYMIys0N9CtnCl6UHxOD3b4mLdStMSA3CfZc9GoRoibjkKG2XtsL
xNVRkbaRd04YMOraxkLt+O2np78vaYAuHMnFpTI4cgz2MRtZF+qSanG2Z+TxvvSJc+X6HbZx06BE
H1BNkkH5Fs/tVzwWjO575AjxmCOrXajBtFyH0GjVG0N6ePjnNL5ovjtGA7cIICA/OP7vyxWz25y3
4740kVmwpmGbDbwQ4QH9YMWQyMvGS9sa/c5eXGzrXkp6YzYHJ7BS2S4Z9bfupiKP2YWvU4lU34Dq
A0PUPLQVjMehyRiR4CA5Dgt3PAk1x7aI47PFLEHd/L1LAUZxLOsjg27Ws36SqGNtLuRcdw6LOW/B
lQUxr8jyd1lJsp6z56VFCuTW5XNujg3UIBtNl9GD6C5MI7Ia/aWVbn4c6VIPbsEGTwRYmFMrANUw
Ld1z39oPXo/2XCNtdlNpNo5IM/jOB2c4MXQOaUC5mS3r0Ce3btVy02gkN/qWl3Zmng8ht4kpJL0W
aEQlGXMHhCSaCiYV/KTpEjiIZvwEruwg5BHcDAxXkkjOptE+mBjw78GiHohzK+8C4kY9341fUHea
K1Bazj61WKx1ZnILKK1WdpXKI/F7imVpWATEWqfWsnWwl++VjfyMxBSyG9sOd97M5kfZdOM2jruw
zjQGJYtTMW9hX5c41che584jNWoF7q5ZYaO29r4mu3tSlFcqJdq1kUa9J6nkaHqlc1UFw53BErh6
8tNoM9Q3RPfAu3gx9MQ/sOj/HIILSfK4JH37hnh1v/tSjyOcw7sMoeomwbnMz9LmKxur+Nmuj+Ns
UUj1bb+r8QpgVLgaaXYj0GlnPzGGjWFlhzpF5O8UHlu5QBjrsRjCRTPjfVGUT9LR7WNGYgCKEn3Y
iDlIsQELnTzSxiZ9GxWAyxD3LIZIuPcsvMhlbBk8etRRoWUwpmkr6jRbpMmF6k87L65DGCNoD2Tk
6eguh9YcBgaBBOiJ/lJ3fvcwm1RMFI5vs8feQ+nfw4wKLBnNEAiETlHCmUl1sNO6/LJ03BXBgKja
W9DHCs+xuV7IK8Ifqiq6JtZfRYN6ysOVX7FpJD2uOUyy/9+Xv39s2HNEwdy9kk5anP6+YFPoV4qa
N5qllcGKdRnp+/PrHz/EQ/IYLuSohaNVhUvBYb3YGj25isbJIyF9ToBxdD6qV6kf3GoCCLDIg5x1
ay2bWPFcacXF043iMpYCDnwGt4vSYcZ4ie8Mj3Fx0W9f/v7E2Ka4VDNpDlyxOa5kpjrlonX7xrWD
Rxhpnw1M5nLpkW26fsv60p6jHIddpQLz3rKWcFCkP6VcS4lW6Fh/efvtpDr2Vd/uLEjxmH7qbTWT
1FBXeUaWh+VEScGECbtyQk92XRLtdZxSQWnX2itdGOPBqevzIqCAljOyvdkKvk1veawKUoht9z7O
hpNcBG1bfs0m5AFacUWtrVYuegjc6ParWw1HLZ2eC5n8Jo3LwLp+cEQfr6dW+3VEhQx9abaZZ3EH
3nDmiHqNkmCCsnwrNHTXujig7q9WFdcbAFoVZnZfbTugyzo67JUzsg5ATVyuC2uuI+DxX8HSYI0n
/sCcFO8XW7yaTYh2kyn4Dg4l8BUCaQ9p3uwFY5Si69FBMmR1TK0DNkXJUuucazJZg3V/cpZhkwXF
K048O6S4Js88/pWj0DfKnfEyJ+Vj1tjfZqqp7S2uMkX0t0IxhucjOVvMEMMAW1QgcaF4KkEoMDMY
ofleT3y36aUYHRH2s7hkxSPQoP4WizxGzEhRGRmotG9vjnSyXcdsBplFvHFoCFe9b1KYZ+iACeNI
w1y/BSPFjHHFtNMQ362TWUU23rIV2ZGIUT/zvoQCrFqE12UZgmz5EkioNhbwEsoD7egsVHyK4TDv
0sdQiWlN2dxHTXKP6xmlgoV8amRN1ebIDkyGu8aAJIwY1bU/iQQiw8bMWf0R8B3JeQUgHzYt8Efq
UjY62bTmWurCJFl4Of3y3RIiciWKMCzJiEbi5m70LTIlO/0mNJ8/KmYrOxzuEeCGx0zNR5Hv3AYU
QiGQH5Y6kqJBjl91Jpe9kMU2U9MvpJQ7NSTNVlffdHoPqmDA6VXyOZHu9e9YKiYvXeEk4Bpjc2Vn
AhFKUdyVHsGiPLKXgBszjWW9kcJoIp3HgDTCjL9MhzeSE687tNoe8jc9on/C8vOzdJ12bDQQM5NX
nv1MHiewm9gABH1vo07UwYcJYAWwzL5DTpx2m1bvLklrogzx5VcRsAKmXiEarONWlHAOC4bhlhpq
itDhDckox7Fe42A1Pblrgxd1u9awn6sQK+8C02B66Jy2O1Zjdm667KO1lb4p7RFxG45awX+IbwtZ
oHgirI2AZRf1WTmAi+RHLc2aCBYz+TQRg29Ibe0x7Mi3mkn6rmrjfutqiDFmPzCOSdDfD3nVHBuS
WtcuVoJ1HZPQwvadh2aYdrrhJWt7Vo9aGzeo+IhX5/KKHQ4K6CMxJENS3PCvpkDiE5wRZvLuBFWz
qZcBkUM8cPgb/oqretpNpnE25gFZtkcmaKGMfe+0b3OGwHWuCY1xiH+WrJFUuquqn7hz66faBm/i
91dvrHABuFO6LsX0r8qK51qkYsNivErieztpEvTa8Ql4i3cEBAN7EmBC5BZvqr1xQIqtXmTGc0wG
it/4z8UER3HsYoWfof2nfESB3DM8n90pHWgzGOk9Y7A46lC9N41XQi5tFtxJA+OCxmhe7Poun8bn
oiN/edHgPA4dg6RKdMZam1E028BEdCcGYh6MmHvky6xLKwyYsTYZMeaLHOawIy1kVxr1U1Us38z+
IW9Utn2P4Y0tzjpPgx+Pe53ZiLYh4O6rrFUCwsciEb4jC3zp7+txluGci2A1O26Klmpei95rwxgP
HGZFJGik8dJk81qhjKBtSzHJzDWhF6k7nDvPGFe13vrbwKUl9Wpy+ASiuL8/aKLGS5CaW2ID0OEt
SRFmbvY8uKO1I3Ds0+csPsV99d1wjjnZpO8nl2T4uaUtSvHlu7atCGFOjlxWmBZK8ejhzi6Stjmp
2bk0E/oydC/V1tbtYutbL1XX3Zk8DOsiH341AsHXpJnv25Q02+qmTy4tzNNmOtwHLi1GOfXFljBv
vjXHeRBPwraMKLFiqFyCubtI8NdbVgKjnm0U1JSLMLQfvyj2aH4OVeV+NhVq787OPvk5g0Nno8qg
NdmYJsu5EuWFwgSEqfzkFmX/0rGz9GxWZohxArO6uDOeK6FVZ6Q3EfH2gfacG4RclZN4N271dM6C
j2rhtplkhggIbbjMKDYdWfYHADVno7F/A3Rhx5rdpGYwAmiJ5mJe2lShI9kH0d4/0uYBWlP5HpM8
roGJZWUVbyiBdm2NjN/EkMwOV6wLWX20ZpHfAR74tog25FX8KQ3hHrJ2Xjm42K/V2BoEg6dVVI1g
QVPfOTXgtOKias5tSVigBcs6aAletG64oABxlFl5D3buncEJGdsyH3eexZDBdfqHibeL6pjMQYK5
gElJTFs8QR1kli6LRilPZsX7wusGGH151Ds06p1/j7Dd39lM/Pxq/kJRRhPnBvF2YXDL2IJUOie9
S/wiapk3hEi6mQU5+b++RViaZ2N/1HoPQoAOWsxktmKT/ARVw3/CkMi/njPLkaBFYoOE7gG7UOtZ
Zy2unCeVb0WetIfq9uxn3K/QwWIw0T0cIdPrnlWSPOG26lpCJoU2cg4vmF0HazvhJqzA7+i6WJD5
LS9DXuT4MTH2qglBg8C9QfoT4QBYWLxseWdeXZwBfB9rV1P79q8xmXb4GZ5jEtZCcy5I5PCzGlm/
GSDP8z51i83/Yn3XWhmcCn4tBqI1dFgdYwdHJnt+HSaXPZDqRZ59tAabsie/kah6SpPbSWXM465p
JkmPRgkvYlA9rpOcm8ntIlKii06vtlWjVZFZQ4yuobZ0BapYMexnb3jqLe1eb48EvxDvpIi0oN4u
9g2DIA1axaj2QeqN52omqkQ5SAOYIG2aLKAORpdSJvlADnf+Yg2q2GmyD1bMRr7ceJrWmVZ8pO50
F9hNTNIXn83MS2YKnwWZvRBAXSMhlW0Xxq2Nusd8yUrD3+a/aYCFZCIXB0XVceHa2xl5R+9uYFdK
lkdLC43B22baVDBzXaCpZW9doN0nC3YJo7wvR8KqJBsUu2IeNXofvaVEmDLAWZnOTJUyIyfxaXo6
9CqTCdllImx8ZPqUYIdu5YT3AAGkJ5HPKLeWm9Y1KG6mgSjiyUDUEY/zHUdYKGPxYpt0xVyrX0Nr
qb2lH6ZAyEOvkQ3BnX5XWY/44ZmgkftrLcTizY1rRmUK8BgdQpfHIsoy62xxxLLwJq27d38qV5Qb
FhKXGEDEhr+W2LymNEJdZnCTmnlv28JeGVV6zSqj2rOkgcNKTOJDnnoJakT2E4TGrH26d79HOuwJ
I2xLTyBG7u5Am48bemp8qQzgaru5Tpr/j0i2+oB1/N0gS8C+7UVOk5N7614WH2WLkJRBcmZkztUn
8xiKsHpwFlRyS8oZ5WH9W1s61ECroeJMzzIz3qbbVPTk1d0DHs0j8D5v1TIavCC0pmtMV61A5op3
ogF3RgiAFpDh5Jft80jJsc5mIr2wSj/pY77n0uVx1eIrUHQrXIbC2prd8pNnnfGgA6SCctTvJA5B
Bm/IfPvaoJ5ICsZ5fMSFD+ND1SSGAEEbYGO6K/T5TBYARoa3TFKUNt7jknJNir0yXhat2UuNvRUI
gDx0p6ANbS9zIkR5DVuf+D3ouBlxm4ZoflVfRaTAcJXa5qtq0+/Bo4/3B42C3GJAPdjqpS3t9ND1
00fP48+S10dMmjTjsEq5cIgoecwzRNlOkI0bWF27JtB/fct/B9h4gkbJ2DjgxKY+yvddHAzQdMyB
Vw7eCw4jRADJFERmXMyQAzm5ZZGds3TSr2YfWaZVHZOJpU9w2wskHFU1WKNdM3qo2iCqV6Ur16yv
nrPEYAzzAjQtOctxePVl++zhqG/cVaohg1dJcNCHayqzNGS312wJhe2ddHjvKBbRaZaPEL7P2IKR
4BP7ggnPIEwRyYSo85OBWp+5HT56VBTHNo4R19iIpkysEpHttHgN2esrRlsoLhi06PlEAyYLhIaC
pgKUqYUMvGLeqwXxAYLguoDTSKp2NGbdq5UhUEbFk5Hy5LB59efI4XJnEMOsdBrvTGFEBkF70Vxv
bFK4UOBmQ8JLOTbrNiVm0WKqZg0N8/9eR5zOgzGnKxfQeATyf48jeOH+Qj3eVXoUODRVC7LpKc6O
bRCsccUyjwV2qs/eu8vDfGzoidjUu/UJpwl6xuVPfqzWZGjcB5JAMqwAekgkzDptsUk7Tssqcp63
5cIAnsFeQrz0Vh4YudsrhB5qszCeKnzzENh9fSe85piMwGhrzndN3MhW/bqKNaBWHtG9hYTYP9e6
vzHcCgMu8ZF0UQ/6Qk4V1kDYYCIdN4Pr702yGs/t7LQHyU2DXRm+4lIKpmii3w6FXqzqIWUyjVh2
trIdXUi11kYNKJievpqJtfFsdRzKcT+ZDgyn9mVxYo/PvXBDWTDfaa86u8xbNttNhkT4nl1cGjsw
b+lMzSYxkPj2JVbd2B9CF61aksfDqRz7CVUYwfKo+T3iVMJUIIO1oLvN7KOSjekatO667kU28Sel
ziChcQsc8clr0wXfM3i3vs2XEH+gtZpj6GDaTKpSDbmJq5ZZPpvOoBrPne5v8bSTUxn3OFBm/8VN
n1pLY2hArFhauXOk3xLshgXsYMYvMA8E4NSs3/Cb/HUlyHY5mFMkcqYjXS1PbCjaO++mp+5409oW
STCKHYbHqQfosIsj6d8zI7oYCWOLjjlTQKk7jfmZeAcyp7VmCllY9RslIBzlBTc73LI1Sg0RUQAT
xDbDadPtyd1SrpMz387vDioBwuvUeVTdU+PkbIPNkrHhkryRAfbe6E5+UImwNj35ycOTGEosJcl7
K8HL9ucZLt6+LZg3OtN8SCr/aRBeipLDMLi5mGxMs2c9JfRtzGLcV9MMgNiNnYmvCM+IXSTglOfF
jnKWhgxc61f2J1d3wm5lLteZIcYBbyYBVF5xXxum9pxWeClyJqRKt+Velmrr9SOZOhhl1uNizsgQ
nZKilm1fYxKgaubEpWgEsaXAnZhi7trSfbJyFrY1mZs9bxJkPvaoY0XmxeBjPHbL2FuB08o3RuL+
Og7ra6HEOp7Nels3nrgjYNllUS9fWPfFQJvK+Krq1ltj6RXvU7Ibcm9rlbHxhgBu3gpn7xSa2AVS
AaIE4DD1XXYYzoaz0AmNQASqxr5fUM8lTvcum87cgppwUL1mb60n94KFymi9B4HAoo/al+dSQy/J
+xnT3qcSVoldMhTLZj1swWaafkwuRpxfG0TXNrLFCfnm+iYYyuNqryka+QnvJOrNU9Dz3/gFxk0t
T1/m0lvFpk0b+kRFFRI/l3DwMXqEz8g6r0je0ryZrrlW4J6dyHGbRL6F03Pvx/kGdR/E0flRc6ir
lv46G84Ah5B2xnVgwdnv0sxfJkR1RjoWG5+Ghkwx+81FEyf6xsBfnC6cMCWbb8yU3gj0AOUcajje
zEUy1HP78YlKdwOU2aMY7O6TXL+nQozDnv32RhX1tzd7I8aSvwUqv3y+rTChIW8Otp+zYwdYx4el
/8aDUR4DeHJrZ2TXOcEGNUo03Suj8Oyjmel76RNZqpEIw5k9ICkkA+EWh6aIS/B4ggK17LKeKhkH
U/nSx5z5LDbyUHTetYb8A61fuWu9CR4cIwf0qVEtOF5vEnfpkK8S2Pt8YkTD1iMCt03fjP/Udt6l
3T82Zeduh56P0lP/Ogcwvl0DSzHN4W7GqF8ygwrTWb80OUvRoK9xRzrGisqs3mi3LmViOduizV5b
VYy5LIYYEWjabT+LAnOy01uG3MCuvYfl0JfDU9HYakuJCMqH9mqykKS7V3w741KHjod9Elc6tUdp
rM0rqSXeoRJvcmpHlB/TyF8tj5x1KdP3bMAu9usXfK5pn9eHZo4fzSn9pEd4Nh0TXmtrHJSvsVYL
+DzSDZsW8qTG4F+qudu5qWdGby2jOruN9LK9kpAzQlcrw3LBG1nCAYYHtO2L8WcRACzKlOmP6U8/
U4L5D1GUmeGSMicGVC0/XmfVKwm8HIRIcl1M3s0mY9eCznErkTL4i48Bu6aKgTCBgDf+rZbi0+Qs
AWkCJe6WiwJqkc7LXC76Lcd1UPMLw7mNERCmoxtBKPidlphbXT1lZ9uUOdNgl06Y8zoYtS/E3xoS
w841SPFNN4au9i5rD5YnG2MwaEaK9D2IZ9ylR0P3o97rtpqhAc5gRAB/IPb797ZjcIwMZhn0V5V4
jKQuNbdlMh2s/q01xR7DzeKps0Vlippt1Tmj2knDBZhAXt3Sf3iF9Uvq3nvQ6K/wt9+C6sPrjU+W
WK1NUJxrdPm6iYOH0c4Z6rjnRWKrsoeqCg2Nmgn0R/YaZIiPNTNSlrMJLAfsY037Ur/bqI02Fatq
dE54Xl2M2aVv9vQBOgYeixpRMblF1cIYYIjawV8LjdM21k6mIgeadNUVg6qIAxLZFxQJlxHCJs4p
tZrtbC8fXmnNocXLXbsx7gntGzGmQCyq+aGeZFFn1He4+C9zs76dMw6cI2EMGH4MhbSmF9yGVD2p
jaEQnvmOC7pfpzMFemJkWMFs1jzaPXzd37oU1abpB31FtfnYW/HBdg9WcG0SpjcEGJ7iVCsiXVJ8
kmcInofcXouSUy8dejB0lCgFoX0qneehvTFcY3feLh69b5DgNTCOqK2ioIu3rBoe0D6fREn3UmPh
Dt0WN7Fj/wyoZzC1UbPaE7k7Rfqv8vN/ptI+enC/MvUaIn0QQ+gTfik1LV91OXL7mR96UzWhXi4H
ZHY/5YK8zo7tH9T3u9g2PmRjPXktOjLZHG/EhHz5t2jyMV1eUuW8ttZMjKRRsTL/xUnX4ENHDbrI
f3QPtF4WC7rC3Poen1OVGeVLY2X/BllVF6wuRmtb684jfcmv+iedNcl6EQNBwKnroWHO2T4AWAp4
hMzZgCBuw/9g5TC3NtK93tPXdmfc0bdgt4MMJgoaGFdVH43poeM20U/RzVw7q6N0cACyZKXSeBGK
Q9nQikxW2m6TsXOwS4g7gv02VtLTYkEGPuK5dTq+kbwbf8gAlrzeSMOBjD00afImHBxHrXS+9HoM
WCp4KFvA9+t2gwi/HH/6Wu+ieBre0onDzy/ltxO3d2rBCOz1Qxea4HH6oT+kfEr2zJWVdM2/m4k+
pL5nyQEUJuHHb+51BT+VPttteH4lCkcozpAaNIVHgV8fAl7ct13O20H+4Ixm6ThX6r7q6Dw61Z+H
Ft53Xec7H3j8SsbU/RUdJs6MGUdVfl1UTExDMERdznwmn4PXpoIbaZq1xtvp7ooKLiU6H95tZMQg
t9AjzABfuXFogw4CNSxnxaCiNEFfbgYFqBM4fFfbJdooM9AQOW5sbB2/frfgdOpLsedehpyrf8Qj
WV0G+G/MLzwZk9lWe1Lii43quuSdmgBnEBA5F5Mf46IWgUwOk+4W9qpspsJ6tZ8wUyQdkHB/eEpc
npyhRwi0oCkUOMjYGvVfcdL+qzOkSsJ5I7pP4YHl1uKx3i+1f67x6RKf5O9M3qMO4YwJT3qwrZ0V
lJ+5eLUIrEI3d7vMsJP4gl1fgkiFDFuY8SXQAGLRQH5TYhr2B1ZnN+pAagi/umUcoC0t044+qlPM
b1y4mSLT70ScHpkqjtu6XMpHwtuUY+xIRjgimopXAatLVn9iU2j6tVrwzniwK0g6y25a0WSTjxGF
Y7OuPb6fpCTXAtu81K1QL0aCMiidingisND7wJ3QBzqbZv6H7O3FpgGkRRnJFpuLjbD4+QsL9Xfc
xB/57MqTWyGDzdoFGNtm7hQ9SJbxBgV6zxpyuhpz9mMWCCtQPjBHS7BmmtSSSNDkysf0czsdc9W/
O0bwFU/uXd7sClGwPppsIF8+b0Wr2p8BkHkh1iKxxr2ryldz5kMWkmsePhOqWOLUWeIng7oL5MDG
pvHImQKbYC8kRfkJP0nfOyE/SRrFXnLnIT8bivmqckaFPYNeh2+5xR1HZB99eTJmYedg5QJ4QJSG
Ph2qwiYn2MMihAfzwcJ8lDDg5dZqDOoi22Xt40CYNMyGizehKKDCW5vxd5Cke93pM8A/2g+t5Y/y
4WDZJInxIfC3DbGGK+iGPKvb71gG2oqgkht0Ificgv5pRFcBtAFUrk3ZBUPMJSIi3eaGtVeLhP7T
sWtoG/I6VfndTx4T1f4Nb+CbKePXhCL6WVTBv5IpBGYT72rI4I0MPLwzi82MuBgj5hrR3PpnL+7m
LXP8fO2qdpc38Q/biY9alGfU6CGbhWVlolpwGQbpoq2ZaCNizeq3CiNYZlsAYI2U/687HWix7rPh
0EzeVrXOrmOko9O2hcXtx63ceNXamX3sC2MrwC9BYZmxFXmPSKYO8bjmZmM/XOkT+LhDYndwOw1m
8KQCr5syQEsZFqj0DulvXJvmZrHFwLuBerV2HszYoUYm6NDLTvCGEuYe+xjc1yrrG2oFn87Gd5oI
UxLiD6JN4sz/HgLW4rfmjF1TdeMXBfJXuwl54IYDc4O3RN3QRn4jGBP7CO8HTBo7fdZx+utJsV0g
YtrixPb0M0+182gnn5LbOGSezrSOvDWrc7rbufYRzHXYWuOvuLnkk5Nec3605b9h2lcaxUdnYHIy
LSY+eVVGtuHxkrrL/ZQAd1SEKHTW8DmZZnfN2hqBa/5RUFBQtqlmHeszGa4U1eSYTKs7O7sZfZuw
H36okHdB0X0qxVWcv2QIWfZ2jZbLtSWDj4SFw+KrMNXpxYqqTTeDyLZlMj+Tv3y7oohjSTA0M6oP
EayFGUs4pow++KT00enjfheA2Q6ls2kdAuuWGN1WbVibySHbVfYGc1uZUlxrh3Y2fol5ptbrwZ7m
7oWag+RJOzl5GdPgmZn70DQdtjf7vfEHqGpkHRvovVap40ddnb7qTspoZGSuqDlA0aqihWhA1O9i
l298OlFK0mCUgRYQunrO8+W9FMuDr9SvgW26UghkU/xWt0GvjVoiTIzynTUuVJu4FEzvoPuYyxIq
oTiTp+e80mCECo49m3k5enKH7RBHeMALxA0XsyAegmiwze96NuFsVf4EXwBmueConOi6Ql3HFzsh
YQnqrLwU+uI83v7JDsCE8gRO4Mjt7h4syKOPlm2EBYR8zyq7cyvrR6XF7k+awrJBvUN+e6y2STDc
ttl8SbVTkyvrmjD4aLzBeFIAoK+D3j+OGXFOO5Wk8vpn1/IN4EJlgJsyQB8BbG56d2TxMiR+85s5
P53A71vxSI1IJ+9rTlpkdNBDNATYc28E51yr/BGECfJrFGra+f9fXBhAbcFRDmf8gnsc7aHtlF/E
lydRSsn5JX2N8u+K4aphxoiRv0rjm3Fa5J+j9A9iSudXdA5nQ6JLc4UcNp6uYypsWoNlSpY9i2C8
WkvaHNGh+FcGTtOGdxkCvAditTVQ0iZ9UcDLbcQmnSwGyEW8MtusQkCjLn1dMBC3zOQ+0V0WyzcD
nbw566gA7ybgmTcnCNEuQVfeu9Utq2GBZujU45cJ5kG2QfzcYnUPGSe6t4x3vH+NWirYC9XZSJkf
376BRXONp9ltYlyuz3kQzG+tBGE/hJxty0NWcAU7vprustnQdaxf7jHJMf1lvbns/+uLchzYAks8
1idqSnpl81nGo/dQZt6/uPOyXe+OXHsjULa8H/Wv0nXjBy3NB6BB+G1tKjAISnx2Wl7eAY+waDO9
fzN+RujhlXWOix6OeD+Z26XiLkdXHlyd7KmRNdbpqdArpj2T9mzgiogIoYX5UjGtKeMYDiOzcRtS
cjvNclsHAePs3tBeFg4ogrW7+uRZzdkyMx+sH/JLXYoZlUAybbR2VCyYGlNwijd8VBpsDP+GXRVw
r7ju4ids5exlluqJho+KviumMFnsYJ2mWkUn9cQb5Z3zG+YVWJ5alao6dBAXwz9v4d8XT78NMRD/
RQYuuQt13LCeODb/bHTQJvE4uMkhaDPjKdMF1wQu3Mid86iWvjzMyu5OuvVglv7w2IFwrCfdBkS0
Bo3SPVrxRtEiPPz9Q+/HS8gM+qcwB+D9ZBiX6Jbhmb6oUs1vpDqspU80u5+OfMSuSZy85II/SM/8
9/fxsN8zMcNhK9nNuX8bjDXVqZw/APuZeMv7F0taG+DyqKQCa2sNqXjAOisE1WaK0AtwQQx+xg0A
KCXG8Q9tWjs8Uk5XH6SmA7sbKJD8MSYXt0B1PTe5c5wlv26dladG7K/ZqfxKi9Bv//vMWZNsNoaq
jpUdnKxlgExqDw9u0PySvskVGVdI9QTa+Neq0O8Y78z3deahW9QC/7lumtU44dScXO3y96lmBoxW
KtunURs6MtpHH1k/QyopCnXq5hicfr2n9Phs53p5Xnr2rUS6gDGYgrcm+KJ8HZ+HejoqB5UkIdYx
ezX05B3IMDvQq6d5cpbw70FJDUrI2WA9k9aYzyS2pxbFTZeaG7wnpD7Qed6hF/HC0UMdkrbjV69E
9e2lzmsSmJtOTPku6W1z27SS6kbJ64zbK3SmXkJS9pbdqFcBmo285rlP9O402eVrMMkZeCrwAFoZ
NxoZMz/kSqL66J98024fhblw+KU+XK0/hLIuGMPhFfGJbgkWjh7LCC32xVWfkQCWp/3ZMmwz9LSh
3Jkl+BZLWd6xy43PprTNUzfhJ0amCTChm5JI2MhTY+DEf1/YA6Y78sBeDc+UR5/khKN1+1NszhdZ
IEeP4TRDzJwUM+cygJXps8znayh8On3VpeJUUj35HDk7VfvtbhwrStgZ8n/gUIvM01OCxA0OIuCZ
XNMNmm2OkMTW78eSvTiUvPPfl97BWD1ajNxwAgdXlyX/WahgsyTIVCyVts8sslsETN0WkqPCxmUc
5hxehefWy+NUZMu+Y0vCwMLDGpFKlDNW/U9BHOMkfGCMVR59bMirwvLQ21nd50xSdFA5DuaO1Lrg
EpGnvOyehN/iLHCl9l4GCWMvMqfGufvMZ6s75W7fRLlHQBKJQAzAUmeBJdlkaFPTtjkXYJrXzuLV
O80c6ay8wgPQ2DnQWTWxWWKkF6Jr8ztuQf2e7//FJIiJad2QbVtaYIJv+XFi1oS0qJgaLFODQ+jY
864MsAGUfek8+lkGILAEBecSUxa4OTpVI5ewGanaGWuJnU/e2ZoUC8K6qjiBIK6PZ5xq8bETig7O
YJeigh7jQvsfos5jOW4jiqJfhCrksJ2chxxGaYMSJQs5NdCN8PU+AF3lDcu0JZrkDLpfuPdcFLwa
ZfxKTU1B0HZcnEd9Ks4ZM8Zd2HbaHFmEb4sw4/C2fMgkXj9LsjArRAZnYX4W8tpYDwRmSAfmwPKn
yC+OrwVjjMYMgW8b6AkMS2sfy4dkojOGxM1jjww31s03AmAYsLKJORQN7a2s3h1B8RZ5cXVMXVBJ
bpI1BChRuZn2qO/sSBq4yuGtYlQMnkckCGUfJ3vNnWpY5XxzCg7TiVHWS1r748Uxy5NeNv1zRkDM
gpwOS4AjRlxCZuoCrnMZviNnRCxMbE/YJfExsnLjC6kROKLk3SLuJHICZ9uHmTy4Kh2OkSufms4v
bzIQv4wZKOFKIAV1eLSG6TRGyT9kVUXHWq/7E6rX4SkOwJgkEz9n4fmfo0IfaQAGIIfw+4M/lM9W
3lX3Qk/sPS3hj95D4OSiN/zR9gANDG38mkaXKRCaQ+Ep64O0Q2rjqu4vhQCPrbRLq9kXpYMhdYBD
3rz5Q9QXb3Hix3v2X8HJI038tPyT3unBqTbqnBBseegi2Zx1plrfH8qBaGU9y+O/fsCQ2Gfs2XsH
I9B/WoOctq2Afp4j/D+b9Mvwpd3L8kGMvXthcnX/thkX+TQd/j9UKIG9jZtjamNGpeyVpvU3DxbV
6fsyAZBaoHI+FOHU0TKFgmyjKIvpe0ctJfOIxgwPhgVoz7bOrDCt8/JplKfJnpUes5GyvjjzB4y0
eYeyFellXMBcZPNxBXnG3nhu+BBE+RczY0rjQLK9pDjB0F3qcIHdwW93cakN+95uNrr0dnlFuMmo
18PF9fzhUo5BLlcemOkGwSAmF5MMQY7rrUZEPZ7u9kFB66Gs3C6fMN/pHrFS7aGJCHmo7eFYB14H
OJ3is9EnjLsW2wse55Ynuyi3SylcKX65dfdIsAy+BIyfSNZMPxCF5wDsCkVL46YflZ8DGKNO3hPl
1dVWe2NUT65i1Ha35VMtDCEKt8W97vgmM4u1yPKq0VNW1/8/fP874uld7Ldsw/R9w2r3LEEiHKYp
ued237FGn8umif7gyuFG9dpsbalsVhO2Y60LC0m+PlceKOFQK5APls+hCg7X8ls19H8WUESlySeg
ws2+K2r3nVC64ZzPWILIc1kpSOyzecCPjCp7KjKxY2yanHwZUQVXPXPWNCl3fhsmf/jroFV9lnez
KJpgOaIlitlxlLXUhVresBG0gDQ1or1n/sjNZMe3FEQd6JBIP1VIgFgMPpoJjZgWmuKp8mcZZZPb
d8PeLZ+EnAQURdrPpqxYQuiS9yA7qx+Vl10mspfSLixuxhw4gcWCM8f0n9kmFqc0hhGuHAMeTecX
9PregGN3Cg615ve71izDnW7lc94ze2NC5uJjHKF9cFJocz1AJi/q7mDYuMP8HEuHlbKEyVz5mpAh
qJW+iZybpY6hRL3/PnkMxbtu2PhdHF+zSEdQ33TJAUe4vcGvUO6cRpA/0BvaVfN6GMu5+N21dCkB
dcSrHJtgaxt+fjEdViBl4nAO6dQbWRyd7KT/XYUnLxvT56XirKw83zPZgftOhi2Jt9hF5mvbsyxY
YAo9XcmeEqQ1P9IMsXkwCdr6hHTRndv9unDArG9M5oDbqQmD/Ki3UXQwHFIxUXiz8cirwwD0O809
41LOxvU0t6Nd2ePUqedPufdQrE3WWyjEuZcyOAS56QNyJZFjhVAs2MQg9s44q0kNCnRzZgsXxdZU
Axz5NHQRlkxw6NgYd6waAuT4kTV8ue2sLB8Vmti54re6ST+Gdv7HLK3ojvqe23V+4VO9+13qzt20
W+2sJzE1trvxUPMzKI9ZpHQgyTPEo7Zb8SsYRh8G6fIDOx0igOVoxVT/39FqhtYnwZ02eHBKfDYP
5EtEBO9St8CwjvGHGdGNWJrpstQDHpYQ9HU0DAtPxcd1siVYJ1i5WDbHVSJEv9OS5EknCtWwXHCf
7UyDpxdBJPWXBWB0QLaOuc3I7H0UFWTZxrFRXcp2IKNTunviUf7+XwuiGdOuXSffU8IgDiWTwUsI
YEjmZoNZrTPlrkLgthIzdiOc7PBsAq7eBsBrgQ8p5PlxnfFNRbTUdFj7lrfzabB9f+PYJItmMD6I
sNv5TsfiO2WjENuKhWVPMqvCZrVP4MfQY8onI6/h5BS8DPEUR1cP85yTwCiNx/hnL8igMolNfiaL
7hYMlbwmXMAbOfifXuHBOGuHm03I12oo8+6npTUb5ecnamzjVTHRfE5ruWUU3IWBeGaxhoUtEtMx
ncYtwS3uD200oq3oCKJGCXGUzFye0TKCOSd7LWwEvpwOFGyOX9/P2JMZQWSBfxGo3IIk2Fcz79Vh
HLtCkvi7ZTbmJEhbVhUKFkiTJk/EQv3QKLjJ8ONBT6hIVpaBGZiRp3tkF3j2l7EFm1Qm1ca1wE7i
wQ3pjrbfS5TwsXm2M6yEssMRVtQNTmtGPfPtT88Qd28T/EEHr+N/f4upxOeQleVT2/Df8PwiMl5L
cqUPTVzp6+XbNnzW6pF0bGzmsCYI2rn2jC7X3+0d3IbksDzwkzVEs8D+mLScoI6duJvvtz1u7Y01
KueU2UFEYwGxJ8tbms+0OC53SscvZlsRSRDZaOxw0tWYTJ7Ivp5VqeozLVqHC4tkUBKQpmdlPrc5
6WUsCHxa8QFBAUreJ/xIau3OjT9wEGfTsUmi8UrDbQRU6gilEwiHjV4mbuMnz/LhsoX5DY1OdTPw
oNsHm8C901jGw9XFkQm8cS5xxZR9JJF4+36coz7pj0SNINir7UMYmt6bqqHSYOX6vuNJsXPWQ6qr
vWZqzraEmLJVoWfvDGZm5GKI9sTY5OI6xG63kkJ3acuxPkw5cYWDeuZGE88J3QjGDlaybd0+j4X9
Q0uD+FLaPc+IaJ1rjhEKyI9kZGvzjEeJOHr9xF7GwMMXES+yZB75pnoB+sSaQPFW8qvs1PO8rTMv
tG60hEh349Y8RclkfzglQ+NgPNZlXlzNCtemIWEDoDs8O9yjBCox3Bo7/jIzBYbOjFEUMTbnpbnQ
ivDyfS+5ISU9YTfbgfjdx1jr7bxjz99be/gYFfHLrtv7z31AOud8Ly8fAuVigBpJkAhy7/3/8sMc
bfY/E4iJFsLwJQo5PUJUg9vv033CkrZRZcwK2eMkil3jM46lenHz7On7pTN7/FpUrf/Xr5ONXRNJ
dCUuTs3Y1Jb6Rc5ffPkgCCZZeXWZbl04MhchJVUduAiWdDUerPnfhXZrHYhQfso4l+9MPkCpdqIm
up5RhCV9klsYOnCDh3xzgY5/00aUg5uXXKnCo/7Qak/f20nS70DU3EWJg8+souwRIYxt6ZX9XJXv
ukt5GRddhytKUUy7rXdkQHSG6v1RAuk7eWCt/JVm+d3RG1nYAK8FVVVeihG0hD1E0fm7yE6RrkUj
b1nhaK8a8MqTXjX5O4c+ZLLZd641JrsSARcljNixtpP9I1R6mUPaCnWx7ovs6GaSxWvTXdOGBUM+
CutS1J6xDVgdzSC0B/L+L3JsuntvGiFsXaP42QJcAxjW8ipn02tFkFLqBNq1tYOf5cw38yW90DJg
pEgkrSlsDBJh28vS2UsNrOFc5LBV6beJ7UZ7AwXQYWK2s+ZtynlZZBoDm4jK23XUjQSpcu9UmsB/
y6f6HBKg0vEWOVIhTCFhQyStdRtch0Qu0q73RHayWbMILe209K4lTE6aqAqupW+YD1dvXmoTj5Nw
KN4Z/yA+dfT+1irjN3SI8RL15SNJ9PQRa8FVTKBtK10BhQlbPOrzpqAljjdLMFrE0La8VULG0Upa
FPli6pgAbaqmh7QCYoTKIG1PcU2i3PwmpHIlX6B3dI4N6CwQi9lp8ODE6p+o1mz8YlHP/jLxwU8H
A5Z2VoCEPnGdT64EhJbOSLgZNZdQVePZDt3t8r40nQB7jJudUNiFBwELbF0VAyVL6J5dKCF7LRCI
dHyI4p4NXdukAb5oY0F8ahOw9bMJbKtsyqLSmSLyk3me7VFU4PRCSqs8z49OKvYTcIJT2vf6BRO3
gLpDHVQ5IjtKic3HrmMcwPNU2vAQ3VVGC9MgH1jF2/FPMkbzdzMCY41T0GQxD7dsuSRC0m7NMVKI
Tnz9EsQporA0Jx86JBBCksG9ouQjYD0y5ZoZ9PDpUD+uCYPe9mAKttYo7ZsWVb/NZmy4CvjVGCgW
p9Jp9qhuxN6gHz/fMhu3JsMYzqPoydKd8WE7MVt0AYFKsaLGPZJS9i6HaNlP2Vbr4fozoh6enPZ3
rFnloRsNiTUCS6pQmnOqgC5oXTPeieXA36Bs9vCGToAXgqLsmqriJ8188fA1/UeWDdrOKTxxmgTt
gxeHV7dzjohOi1cQ1Tij5Qtb1UdpWeRJ8+JtrN5vH6QXQBGJNXWNhepvbIMfCiLQvlv+X0Wodxs2
6v4exoGFgXoYDn0OAKroQwrDKS3Ay89qomke6Mh5vrP8k2+mlCam+xQNGYa7PGkw1EPHQfBhQkge
cNJMPjEOtOEsHZhPc+9yxHlWcYDbH2yINlCbdm6vunT4tYxJzBEZJwWhNheEEyG3q9y8DL2J93Se
SzGr6FfLH3RyL3/KCR4ZS+2npwTPTM9oKEoRoH5fYKLmgegbphx2Fc9xRG6lM/Iv6nUim7fOcphZ
2tj8q9okBqaJ7wxRSakpkvEJ75iFlZWQNI8586a2Achrvr0JZ3BiGpv6VlmNg36LrsOsiG2AnzS/
aGUFUWFE1BPrgXlJRuy9wni155w0x7HCvRnlatNo15hS5i9Z2F9hR2FBwenvB3KMSgtLcwf54hBi
XzkGuputHL49fPsVG0eGo9veDsQe7yMHtR6dDD1uzjXMg2NgwTDpbZ6alKMHfZmWe+Bv5xS6CV8R
DvMgAzNkOS+hCZ8YGdfoe398xIDUV1iDSx7ive7F3YmNGKLtqAGuF3gs8OYCIw3H4mKV//1i9S7U
/wHNh5WtNM6Kc4VOxkKsBXTgqKn2XeuL6UtLC/FoKgu1xdwQIdXST22wq5Qzr5Gd9NmaZSOaXQbr
kSCuPSXLr2bsAVE0w1ExPtgVA+Jyn/HMhkq8Ir5OOu95RjEvAvpAz65BhTDF37oh4j82LGrv1wwc
PEGEdqXS5jEm4YsaCnqBgX2FHyKSyxWslBi3VdAUB4LFhqc8cOsbOfDqpXesvYtH9mDMtx76a3ls
PeeUEgJ6YYBmPdW9ZBFkUvVju9o4CVkyRvKmRBPsy95bVcKeSez5uCrAhxwtbjvWs+bF9s1qXZVJ
cvc0mMUV0XLOPOARHp4OLsjw6Ee/OHoBTM1fqkXudPISnN2IutM5CgoUYPXTnECX6Rn/45Ib+5SY
lv/UJrUCV+R9MunN3wSbFc0hbBp7H90CQT2UrhPgZWzcyypk8FCyxFUsDxreUE0X4AbnJS+u460W
acSs52Z1G93ij1G648FSBZ75+VeKf79hI+7+xWGLR4hDiJcEuHoipL6LnbK9Bh2OA7ZDCtNGWp+D
qv1haEy+/UYfSDN1OU8teuN6So5l7TIvc8yjVRYDj2B+QhlqHY0SLS+2tulNjgj64eafQ8d274Yb
gPQELK2lLWBmtwGRO39PVdm5aCboAOg8rCtZ4PFmmm83S7B9GSrP2iBYBrlalGdMJNPZD6J6S9DC
pUGXjakLwy/V7kdXtb/7qHdOuUX8hAbaElCKGK4jZtiZbUhqqyzgc8JO67C1kHFuZUV0SG2kVXGP
L2nZmUadle27iEbRbGfhOzFu83RsmYl5odMf9P4lc9VjlDE4f8Xo9Dx/arSPdKos9L7DgFpLSqTh
ogaWo9r86NZcK04v3xvG2bOAJEAam3MvGwYo7cJBGM57+tS0VQA5Xw+PjcacZW5tehC9VzURmqo1
RD7wSJv4tTt2/goIq0OeVpSZ2tE2Yxh8Jms84AL8hzziMOFxtyz9VmuJWC9bippiH7ZC1Z5ArD9T
jxVrVAjhlRRbH3ewY1+rCew0/sKLW1k2bipuuqFiRsFm6aysyDw7ING2UV3kh6wj27CSE6S3qJL3
luri3fQ42DonIxVbxoSaIPUl/BBAq+7HL7DCOWd2kHzSP3WDjbpyhnRP7YN9yG/zPVZb7q7WL1eT
xTFqiIkBQTzINbmpBfED2kmlfvGkZplKqdm/QXrRUurTh29qOUCXEFpiHkKs8IfsMPjZA8k/8kOf
P2TMRkkiw59Ivz30WZ1/NtLZo+eMCKzS3lB+rzXf984xMv4L5waT9PirpeWFkDVcKB+Q84XyNKUV
km2QSmmkd+dRi/tNZAt7NXbWw6tCf18W0x4RZn6FL0aCmXYPmZAxMEtfSsOPvzx/Xdo6WIJs0q4m
SxIk5X9mecoeUH12wZD5AtVfPwEwfAQF7hi9egMjUD0RvNkePFNlm6GcPV8RNEZwryt8jAMDVBOg
K3oMANBhwxyMmliD7ZTFyEnTumJlPD9lTTXEB3deZXTFcCqLQKfM0Mdt3Dj0KQ4WvyCuNJzuB0NZ
6lza9NwdEzgx8PyEj3be6bSVwR2qmxegYP5mnF+mNNX//s9VbczuYCt0DJlofuAYxBLde8Z6Mmxm
WeZg8+qb1r4pJf06JZqPQfU4SBbM42D8zH3U4IyLx09njOW28z0YZPPbqq5L/YZagmkoP+rYeK8L
0hip1WlykAT5RROyFyrqszUvRx0v7U8UxaztvJuCqUC4c88cTp2U8uOLruof7hQXJ9RnHnAPBqNd
17jbVNbtdSnuFPHvTxIQn+1H4UuVkW06UHnskrGx8ZxzpdgZ/JHIC9FN1OYvfkXbBpmAbAbjxcDa
f+zpYbExaMEaUESzbSeIFLC40otwB/DZYTYxKUV17uvIxWlI8rXI1UiqbpciHqX7aDXvICuAlp3u
PmXMJq5Wj7xs+QVgz/NeQODItR8Nu5D52ydciTlt2PMq47B0ejYSo0uQi47NKfWN2b/bIfQ/t0jg
XA8+Y1/qak0f/U2BbGDdaV17Ctv2I3WI6TSD9mfksMvkkCFSKbf8a1T0cu9gAnc0+GpiqfTGGKcs
YygM0Ux+mYu739vzPBH5iVtwLrr/6fnGBE80vrvll9L3PUerqMb+JM34WZ/ifa+b+m3yQnVNk+r8
PaSY0g2GG21fzyxc2NXtjz6I3vXxtxDpD2OAZ7H0Dhzl4anI5XRgOIVcZBqdvaX96cFR3oZ0o08+
xU/J7J/mGL+B1aVsXPL6uc/hvvkIDtiu4J/sZgVBOkzROZ4GJrizMFBL2uzVLqePWCOZGv2EIMii
p+3vTfqb5XCVpMtNSIId0kbDxvoIgI3M71Bd0DWy7j3j69fRfh60PCx+IeJDFKoYprvVLxA+Wyaz
3ipomruY46FndYjhkTq5vH4Cg79nmWROE5a9t6cHHB9ORy5o2kOOEEn2jQ8Q6qnFBPZgAsiXxQS3
rxy8JqjCpnPPtHSfTT2gXIKvtnjNnFWbJ/DMJ8Sz0KAp+Of2Szeo3xk9M9TMw4ZZ6PASdTAmgvnQ
0OwsIAkENYHlAW7CKGcxCZis2XEaPHlRwWqo0qyV6swTy7BqO3phfczB/KAJFKzg5ro686H7pyOJ
B5oVlid3+h1pFh7+ZRrYNBvsv9prDBtwbSr8642nHgWQg3ucuKeKGJ5slX6J0u+v2MGS1STQjDHw
oUpDF72O6rHYwQnFDiN9WGU1NRm2xuGpQUqmdCN+NU0qOkRD19gB0oWACyB9rgerpuF88e0CwCaq
TeB+wXBpI/VVtygwbDb451Sl2tnSj5LQvR3LLH27nKTzFFAbuvwpJq4kSoCp2HKTzDIAJWnHq7jP
98ms+ejJOplkOnz5LrbC0X8dgTkib3fuScjuSdc1cah7xevKHGGjhjLeYbbDrzw/74gzDogbc0Ja
s5kKhO7Akf7enWAIyl4fd6FfGKhBX02ZMz7OTGBWWAsThgC+C3Oapnu14OEZ/+DFWprYyCeXzTWq
4F562M97i7lVxLs7KgJWFrNyPcZ5ee4FozCmtkxBjchTOycS78Q+TAetV4D22ecDAA7PSSz3qV2d
FNIh+zBLGFuT97iapuCuD6B9ZEYYUALw3YlA+0QGivgAi82h0rI5dhjcwvy02LV66o1+OMOIVTsd
j+NKkCvoxumwaxlFF+uPqMAM4nT58By5eYdUDnB83ugn2KZfRh/l98ThJdNYFc3vaNlUCXlU7HhF
XX5WqDgOXjX/1to+mBtXBDID4eHAMI6A2PpXTB7RRrTqp8cJsCmz4b1MJm0/mjh28w5Wp1a6oEvn
t/JykUVwVXeKDmK5LDKmgFhuGU51jQQD7P+Ypp4XxEIl9p6zCp6LFl2htmWfYH1rWCo/nS6WOZ6N
egre6/DDQzq2E6MuN/MmcxmQMV38WIaNU0COYkFKAzGphHqxDaq3DIQ4cRWxt9h3daLS4aVmGQjf
OuagXZZCZYa4yR9IrRzSICXLAn95GjOyxrFf7dzFPge+V18VeHmiavwZzAy+QOyW1kUb5zyFhrpz
GfvQsXh32/MenQdpA/rxOtXFzUP/csQ3KS74xTbDvOhoeqCspW690S8i5Fu6oI43ZdDL4by83K1l
5puGd/eL9ifNHSS7ZcpQ2mXWYCfxztPb8GC6Gs7I1K8+KH3pz4I2PXYmCXh5Ejh7z+lI1dMAHgy5
uwlNGZx166cF3pqJO8AisH/lKQDpE9rmSN3dAipbEPPeGGVIxuZ5hE5YSZCijB+JkWQA1+yb3At3
TZGA1GJLoQUBzbWXBNfIIhxlZBDISkOVZ9IYxEqCoCzHMvhuUx3fM58YZ2BKjCi+hwFwFle0hiDx
wOJXu4oAyTLz40EXexTl2VOdCNgscOCPPJcjyWbRC9dfMxcRyblzpl+9VcUvEzjK53GAFWiRFnT8
HnuUUrjAovuGAJSq3JHQVL9bc6w4FqUVO9/kYuOM/l7QZDZZHFrZ82L5A2BxuAL15DM1dqwG4F7T
vLTCmFesNXot+lUDHsQdCREsHTIALyoc/1Z9KbfgJJoHpOY3p5j0j4lU9EwhRgd1zfmbh78cCjs1
uOpag8y9JpkF2sVAAaM5xi0nR7dXrxJ15+ekIBgOiLVWi/iFV+I1GJDp9MJhjjRYVB6G8eZLRg6s
3DB8Baj70sQBzjdv5ZhA3LAEIz7UmbTNNzAbvn2Qp/29b7F1teMQvjI8QMHeY0yn2yiWyZ9jRKc+
kcF3McFeMbhCFERQ9NLzPGzKsP78zghYig3PnEthS3QP2NcrEjyDdUpG+0q2mnMxzCDdJJPlrBXT
9l1mA9fLR687VXUuSPviykRhCNIcoMBR6DocsIpxxckVifVBJyW5LLIjPzQShiSqp0PfDfXN8YP3
ROs/ETJvUQXkz1BC/XO4/KmmamwuOQqcKWteYr9/iyJBnBSPMuyLfJ3Pne0gcxeIQTscB9zrllLs
yylAEJdQPQ2o4g5la6B/kg5OCPz5CcGWx2oiDJ5Zjn70sZ6vCfHdo+LO7nWbxtecwBqQQVsxDONj
NJoLJNLo7EjUW3XXk3w7V8ElprgaaeiOL9WfpuoXySikqBCRpycFuDjpqxM1TE4De9TQTI/zu7oD
vaTsHUGP3aNNzRtZuu6xsZl8uVigWfRwq3W5C2ImuiWsaO+MnxBMzzeFiGL2LL21nTca9xJv3gY5
MsY27W/uGhqMsKm9K57UpnPDk8rR61i6/VU1DkFhHYppK9Wjz7qQjCjIW9Cc4L2x4+kUApchbgG0
0yKc9KgxNzSVf3IfwWfLNPi1tLS/PUte6AXun8C7VPlza07VRyVJe4/b9k0E8KWzybQ+ZO2j2x86
nHpE2RD4y420lA3L+agFLJSnKi62Tuxr71lrMck3YzIt5pmmVTX7BUKNpwSedjhz1+fNTmNR/AUR
9nzu2+zg20j8llanNWrMWYVvIKfn58vNUIDJxKWVYDcjR2pbSi/bjKHOiT+3foZZ/BL8DMcShVDJ
42lk2bghj6T5EaCXXV0Z2FQPROWIkpyq336XDVWuBSwMegg5RncUgvTMqFeAk8NgN/mwUEoqs93y
ZhPCew4ihU4MoPdrbzTFClvzvQNgjaiGe8jEJbub5u14lbh/lt+OKxgv50hmHnYPHrFzKAIXfSyj
Hahw8yTIneFsyB69zXJet2lj0tXNg9oqSFhcOJ31hoodEDkBhYxcjFsbad4ROZ5iwIhvCk/e3LOg
siPPoEqYQfl9sNOJS1y5Zk7wzlCS09DG5R058LjVkV6es/pJaLHzyGK26F7n3wyzg0no/RZz+iGc
mHhdCOy7vUsSVRLMcSQ4Yc2ie05YOxyWTSyCtaNongNteGrnDk8kzbsxlBcqrvqHWZN+iGkE2XZT
0KkB3BVOFr7hOWS9P4Qn5oc4sXpPntoRZk4yVrD7ce4c4JmQMOQUnyGeMZ1koS5AhdMoD5sEXkrc
x/X407NIAkNATYTnsErxB+77SYF5ShlfVjO5xwH5boU+W08V76Yi0tbSEPZTLxR+vbphFUUVFT3X
r4EZgk4RUJOUC0VHNbMjpn6xYGr9tua4PIQtDIP6girMK9LT8laYZFKfXYvVvDEN+X1gXLAaquTS
tK393/u9n2LtxEQS6k8IINil2f/vqkbpWawnXtYG7A6GvqV04P4ukMNYaIBqVspQDXkqbI/NQzAy
He/T4aRHEll1UgP3dEBILW8Rho/VMQZH3cWqhhPufrpTnj3qwEkfMhie5xk6sRPVJRdNeOz8mN9D
abwo3VIfkb7qxiJ+CtNnLSqSu5xw9OXZ5F0SuztMdW0BPkROA5VaveAQaVlA4VDLgSislnf59/HG
AhgFM5IZLpHXieRg8seHY5/ZKTmXYmsZfXxfPiQoKjsPejkUPRs09BDvOvS4u2HqyPvy6urYE066
CXAfIZocL0ufUTXhoay05sq2jJ5Lhz/nFJF9tAV7Q9Wq+M0A6kSUCt8EqR9LxeaYWgDBrGNyMZbV
JrHDfI/f0TJF95k2BHnFo42AQGlqrzS050RUw6LzILqW/Ww8KeKs+IjL6imQcfbhl+0uMVDN10lq
vWV1BnaCNPF1a6Avwqr6gYug2DQ2G5wi8J+TgAXPMlGyg4CdbYTiCGUWjQH0aSsK9ePIzcxXJLS6
VFg+KRLBr2KzrIDll8Ta2t7UHsoEScwaMWkxvgkVmXDvnCc8Ifoi3UeEdNNCsNVGaz0GJBcHVq/p
YTa8EyJjkG2vT1uagA6+v+Y/ory7duDmkXhhqoTtB6pgtJngSCsmFb5wg/fWjbZydPVD69VvbuAb
V6eyrBm/4nmnPhueDZknNyHFV6eR3ej4cfUYTMZ8QQCIXLBNZkLzNSYDFhpveiwnG86omLBtssNH
uwOy3zMpipMA9Hxi1df/2jbPM09j678HQR99kIc3YI/3uVZb+KXjHIhldC2tJo6qY8HhTTuBgFgE
rN+A06bNoUXsdTYy41pZ0NIbsrGjUKkDvIK/jOD0c4IbYStw7mzEvEVI6aYyDy+XY/oMPKfIYrCv
XjkxtRm16qiLHtRijYyGCXswJsB7hyMPHZXlEOdyYxfmePl+9hYZ0aHL2QgEso5hyyHILOkH14zn
p0sGRYMxhK4/hjSMT6UsP0hziI9hk37x08QvSIm6lUoN89y4Xv3uMW/eDtqArl1RC+iyy7e6mZJH
7Y/Oi9s+5XPFVw+BPGl+vHN6kTz8YoI54v5xlE7gRdW2z15ciK1WJH98HKsPbn62g5ae7yGTcK+W
FZGZCYSCUu/Z0zgjCAxVkJc3tt4mbZvpjLwQ1sYUA4eZit92UH1FCZFngD1Rco+6GlZDW4izbDL7
knb62ehJlsXUJ758Vr1FnP+1ssb7AD1Mr5S6/3ij/j5vHHaDBziwSOpnwoVA0V0RIin6Kn5RJUrz
jSG4CXBaA8gAv7E25p0g1prsCv8Y2QSIIYayHcpUPbeC17ApzANsdg9tWOaeEW7BzxC5/wFODMGy
HcU/dakVp8CADqSkUWwzJWe9kg16pkqqK3P0dFPoLPB5DtLHEIhXfwarKFEYW3sw1UVgEtm5dvjw
hFswP4RqIQstuvT5P7pKaInjnjHD95vY96DfohHBGxSpN4vt+dmq8UFMcYkHuGuuiQrVPW8TiGSl
Nv1XeggNieiyssP3xJRUxuUePyvkUiZNx5xv8yBN9KBSN5NPs/cZReVFdiWUefqAV8CYk8qZ9nyj
ZvdHH8mL29UOa3OsIVnGtgzRzovuYQ+pEJK++oFeQjFl3tWpyEbAUnm3MsKRMn+miqK8lBluBFpT
571CRbpxbbaM4KCSgzehCQI7/WX7HhFFy7zFje3LkutnJog5QavqeUbDUiYveiL9FzvC6BrTE5Ui
+9ScbLjGM9zfxNNhxWyaI4s5vyVldShif9qKMtSAzPBALO1T2pYRJpiKOJiCJOVBN4erYvMFCKlA
GbIMIcL8V7bICTsHpkYf5GdbFtahSoU8W/5eHyUxD/P0kfPZYlcMomku7Ikv7UUNFKUdKG+VPCSW
1O+OHbxPrFBhQJGlZOA9wMMMtkKT8jVDbUQifTN9RFkAgoE/C/6G3nGINBSfLeKbICqRbLbWjm2+
8SNLGMfKQr+MUfdjmnWIvQWfLHI06zR4rXrFwfKrQ565BRqMGd+R2vvQe6eIhftDyXqNzB57lejM
Z256GNpVzna9aBNAXeoU4sLifS5JHhCVuQ35osqVA6qd4pgtpbYRJN6mElX2ML0gvQeFwPOS5p/t
H+ZtwzVHkPE9h4EIiq2lqJwrwwGojF2lHQ0WchsoicReojfeBbP7L/acCh6I4kbKhLmN4ih6cDF8
UY5h5G9JbyZK4pBn+VUyyzw78xQuNbO//zJ2XsuNo8m2fpUdfY858CZiz76QKFLeUCVD3SBIQYL3
Hk9/vkR1z+mu2TF9IrqlkkgRwG8y889cuRb8riaWZ9Q2Uzbv10Ll0sXefZaVB0ov460yOhTLlwu4
D5YrYkgTLvDBvkLHfLqiD306K5ZLkgQUJSqq582QD7s1hQwT/8XQq1QCMwhXu24adk7mTOdlmUbn
8VSUn2NcgaOJ8le/b98rCrZn1qCnj4mrxHc0v9nnwoVlnkIkRQrcW0mtEdmS2qgh8sra16RpHyO1
BZcrP2UqDL7GlF2bs15fYBQznDSCjUqpPvtTqb0AB0I8g3oevHb5lrq6c9VoUXhO4rJ4cbLrNEO6
HqVk8HHGk6gZgK2kBhk2R1gBH2aFjox+URkm2lkqcCk8Aw2PnmWVAKTIHzQkshIN1qu+zmANGay9
Se7mguSIEN/CwSBKt13udjta4aBnBh+fRKBj/CdLGbMN5bWGDo0e6ZKmtO+XXB9Qz+2fNdR2aP2A
GVdpnLfagwWgKZAxWjhE06+Lr3Kgb3RhbIFQIL2Jp25zsyrO/Z+/yOS1//Pf/PxZVnMTh1H3y4//
86PM+e+/5W/+9Z6//sX/3MWfnLzK7+4/vmv3Vd4f86/21zf95ZO5+u93tzl2x7/8cFEgTDI/9V/N
vP9q+6xb7yL8KuWd/78v/tfX+ik/5urrn799ln3RyaeFcVn89vtLV8E/f9NN70/SfPL5v78oD/DP
316/iq+l/8qO//Y3X8Dm/vkbx/d/uCoiAZ5NAcnCiKPjN36tLznGPwzHBNLl6Jbq0XeD+GSBsYj+
+Ztm/cPRXMvxdA9giGPYqCi2JZws//xN/Ydt67auqir6jtRiVMf57Y/Hf/wpa/hz3hiO33/+r6LP
H0uaWVueRxQu/5/6oWXZtuG4qgP+y7VNyzZ+UcBU6dsezbleNvQBuLemc1PqTX6fd2BsyEo+9P2S
PYDB2BfqiTIgTdaEBWdR6gNcIER7tGr/KQSWS++reqZ2ZvwezzZM7X72Q/fZeT6FXGrFUeDR2vBg
DNa0d/q7sY7O/zTs/8tz/FXI0yI7ZVuWZoqYp6UbnvOL7qiP6H0dwXuygWIQCWzFp7WopNpUsnxI
OWNIh6Wdz/7zRVcxzT8PnqeC2VYNzwPNxsFwff1P8qHQ6bW2aquzJAji+8m3UcJaEKnzbSD5OC/9
IZ3jC2Ky/NaPPURVXOMdQEb/1CbzNalf/1xNoq+6iX3IXxP3JRKdRHdULNLKwxNofBduNejLuA0o
+YB+TqXxd4Kcspb+sgJ4CFvTLNNR4YxRrV8VOeuwLRozqseNDfXnEt0BMEru1y81BL+XoFrJPcem
fm2CzKark/4yPS1uaW3JSVEv+d3iLsltWH3aa1ffWsYZtOYrFH7+OR/ya40K2uU4x+lmKZBDtEbX
v1m/JLUSnRe9V18PzgBWKwn9c8qy5SmavkYlTwKlgBOS3rpl642NDdshRd71S5cbt1RpaFyMMmGr
jpVXuBTpsMDw381dGiyuTo5nLubdMDvVgS6lC1LWEBO9qLU57iE6O4O1gOa14XNIwRxDQ+JTkYIz
lbVDA3lvHCEYPSJhYUKcRXEwHszvmgYAykp6dYEqMcrb3ejf14ifnLURdLO23RwGv3De3c6LN1oF
f1YIhPM6Tv30YhF5vFB13Xu/KDTYsWDQcWkIRTyKSpKqV9C29YVx45YAS1VjmW9SxFGfaTDfwxB/
0yE/C2y8NrfdRasRWxF/pm80Hl+quCNaUW6GgXoJnBo0Sa9fsnLqSCnQ+RLmVXuzfrGqub1R0Bur
2MLyFfDOfQqK6QyS9s1cOWgeQllw7uCnbtYv8aD+/q/1R0Ux9rT/zjufjOhtMdnZLSoBzeUSQhGF
kPdVuNhXUHpqLN5Mf6IhAOR+N6EtL8FubVY3WTx8df1trFLZznqmJCdXaI3k2MEcnOudPb7WGUko
F099RUKgfWhnaZfUvcs8zXwQPIIGj8M3esjOlcEZb0OtTe51cDT3w6U5tc7Bh6bABC/6lkZldg3a
8WyqXzJqxPvMUOCWsKziqzh3Rjf9mn+6yb94yT+bU+OvsqyWxWbybM12dJceMQdMEZvtTxZhLrF8
QOEgxagUqK2UfjeChTy0AxJVZuZfEyIe0BMMr0GcbqlCtVvUK/Ktg4wQqFz/culSSk8RqOOliqPz
SXc6EHK+d5vpmnHul3AJaKMP4VNTdCCZ2vG6nuELyvtxeVIoSJ9HVJP3vstRkAD7oYzIaZNXmv7G
avy75QMt7Rm2aRiGq2ue+K4/P2ejOmZaK1W90WF1uzBp/71ev9T9vPX8ZkSJu4OkOSWZNuDM93nR
d/spPW/cgzq5JsoPVnnnxJCJRVNL1F9M8UvW1Qod8GCG3ZYGm0g3LhsnW3az8HPHDYn+/2y+tV+d
hqdptJRrmqq5Bo9g/eI0WiWM6oizK60vTXRFVykkhujrUI2i73TgAIm6kwbSOCNfQbXNMoi1B8W5
HdHevQ5bv9yGA+gXJSGFqmQmqe12qv9Gnlj0mv/iYrhH3dMATbq0I/ybf7YbBBd9zU43oR1DOevA
WjS4WM3/PBSyLH+9ioHx4VwIDMp0fpnOFtYUky2EOEBivddOH8PEDt8VRsnkoXW0PRavJAj6P7+E
In/eK+Yvw09ExD5RdZyOS4s6Tuiva8gu+7EqwE9sBjfOrgtOKw8JtGJQFd7700NssqZAvKCwC5bj
AjjtiRZ7Awj/Mr6GdLyFS/bqtXT6NANK7kY+vmqJguQjhIBge0B9txAp7egXp9kqAvE9RcYeqsf4
gWQLmoxeejnWg7qDIC7kxBm/J8DeKQ8t7c6NWvUyRlfo1iDNeL2k2Tf76Ho0i/beIiGU94B5159s
KqxtP+YPiuab9wMKamuVcFjKH/95sLRfDAuD5ZgQZbg66UTPdXX1r4PFCg6VpaHlsjPQfi+i2Lwb
kU3o7ARCl4TkwkJLCakvFM9yRxlouqFMYnr934Q8/9t9EGexW1wks3F+1l/vg5yhFuM08w3qC/V1
T48a2a4H6m3Jq8L+GSbVelJ1761bzAcEYKuHcgSi+DeD8UvQaquGahNyMSSWBuGlTYz+Z+szAPAv
zJLkAMng6VyftAoplhjsjlcs99EifN5urm5IPJmkeJv9iLe7sFS6uQo9hwCDnqotCmE/rGGgD0Oj
LftvbtD8Jaj6eYeOQWC6xv32L9PlOQ2aI0B7N0XSXGfinGYNtsezmNs+S7Uf7mBED5A+wNAxZMtF
LdCi9csKY3YWGyRf6la72Y+7u/F1JBG+A4YLUM1MQHZzFj/LPZjGlGyggEun+3Uaao9I5S7bPG3n
6zJTaeexoEtre//D8q3iEYtrPts8vmvX5KnyecdpuN466Ixtm6kzd0VdRxfwZlSUbryZBA3sl4Na
uS9eC8Gf47jRA03xxha+xhbgV1nvFTNuz/NYMoLCK5a3mvJICgJWo6XbTSNEt5iNZacXxXlaT2z0
kdJCPqQeYupFhsxtpJxlwNfDGfSFxpdIM7YxvSZI6FDAbsv62tS0+mJuPf2yNPUvn4Q5CC2qI61t
PALWQKnHT9EimZtRu6b5+3pslHIfwtUYu9C5ihIFNNr3tJCNl70/nMVGgQyLrNYwB1UU+sQsI6xn
Z5F6iDPHuVm/mDatW1niXdswP9+PRTrT5BvS4GrOPyBKogVAh+klTfVHF47PQnRI2J6PTdi2F0gg
YJwoBWwXBwnNmWbE7WoUOM0je2H59pmh0BxBF8O8tjIgf3YVVh0AixgwXxODnpzH5wHCzLsCmulr
O+zpPaAdiPNA/zkDa7PTfDfNNGI6TnofOyF4hRDAgeMGEyj5RyfTdJpdG0BcWfxY16a1W9Gxlpp+
hL5nYir6N5BB1d9sS132/p+8iCx6z9JtiIEsmtVMV3zZn4Kfru16GjC6DLo5zThms/VjmL1taLMe
C9IyQCGLEd3X0b1yKSLsPN9Bs8O10wcradTLtFG+E+0lMo0rp4E8KcSsbeduPIcGrtkkw1C/hm1K
AFwXp3Dq2itnKoKcbf93Ju7fH0OjDYCNq8vJSP3VL9WtkfYxhVAoELdpA57DG4rqIqmQaG8A3FzC
htYgaaOZAQQghah46Js0RMuQg8UGaAdMx8C0mLD/bFRcjua/DjAsoQydjd3TTbIAv0SXea9Gam3A
IWC25cnys5OPLqQ9e7SI518orx0z6EiBgD1TffiRjM/yllErT15d3urIq1SxHqg9ZQ2HHqMWehmn
PClR/vN/D6QNNNp5/s2Koaq8UK3Qj0adnyCv+WqG5RteFKqz2X1W6YELYEfV7Dv5c7sdvxWz+xjs
fW5b77lfnuR/U7GAQ9hXZKmQdfLP/Dw9LVEUdK4e6E15YbSIgtX2qa+XozPpwTyjtOlF+2VeviFJ
OFWhcXT1XWwsgdbrgXykUy3fWeT/KLwro0NwrVCu5AZTblae01H1o90vgZJHN0tEjwBM5A6Jft5C
324g38tYPaZd9aikIMCM5JRkEPWm74AETrGSEzXzeps/t+WCIkISRAW/L+ilr6tnSArgkWvDwBDu
P7+4sRd06tByOiNFfSp9/5OYZJ/4FLrjLARtOh/NWg28OXpuQjkjTt+U1qnROM4hAVrk5cqD6cWB
HHj9DFG4sb6qYnrDoukoT5PrJPJ16wKs663cegiOzFUPVcphIofQEHjI9VIpQM+rk2eGgUwTiIdg
Wznd96K2EE/Hb7N2lTbGa998xaiIz/exqtyDbAug0w5GhI1DtXqUAZeJcavlB+j0M5xHgAcKdHP8
dooPtLVe5C1+U52iOXu2eqDevKQteiDz5jnOA7xcZzI51cw4Kc8mK0JWybrAfLLFIIxlZGXxgY3x
4uLYhfw1CyxxspMNqUQMYWhcqAEdRYFpzYEDuRf4WDWgXSio6ZwiI79z0uLUaP33UBanXk9PDkTJ
TnGQEV1nLx+SoDH0oAYePKnLk4yCrE4VZjKveVNm9zaLkNVM45dxfig8LfBK78VNLs04CXqQnLJD
NEQ3QVsFg2buAWEPFg2sYWBW40dZjN81szUULAKtBabYX1YsBntcjrIlp7qiq819aJN4PwzFV8NW
VNw7eiPf5FrO7J35hr2XkZH1OCr2rclxW34eWGhq81lXxsFflC+Zb1mToBP2iKvTszGRmLHgOS9P
8na5TyTbPpPZ3afFd1I1p6iYjpFln2SM6tDZ1Avki3Z6yrwokO+xPn0Tz52i8QmJvbtoebdqlunU
FSf5v3D779yASKeAW2qcgj6fvv3QPJlDDD+rfWUsU6CY9klWrDHByYOEwh+2I2v1o/wbMFRvtdcu
+FjZhnKT8mvZSOugTj6BNw/hzBvyEdFmXdX277tO7/WXvGS71IdILa5gk9vZEzuDnaC66hb9nava
KKFhn44ymL3YNfp2isJ5ytQxaJ3hUo1gE+SCZZIEA8wZfg0/ge1+yUjSbR5U5jnx2CHqWFopS6Vb
8pMh/jm07uTfptreDRlgz5Yl5KGURY14xPzI3xaYIMrQQQgfMo359ELpASJnG6u26DsYv2UC5doy
FVNuXRlmc2k+ETq8y+jolXnKmjBoy4gozT6Tf0c+k8UO0Pox0Bm2vIMXc6CgnJxslmMxdh+eCjxU
0er7lgzJasll2fDkAK7PrHB+lisicAN8fIBdFaeQsGZkZNwMU9fsaoCA2ucADEJvYshxrV1FowGt
lswKyx2x5WvF6C5Wu5Sy+2hK/DZq2p9y9wn/GPi58mnCeDZCLkyGF8gUWLqveRw+y8w+zZ51r5F0
tTAoVKICn30C88Rhwmo7Y1CyiSzWQacnu1ztLxPb++yG5GDZtP2yWOclmNwlUDE9XptuEPS6b2YH
gYbihPbITUoRvtHVrREtR4TOT6D8gkLntby+UAfvBs5wmDDKR1m96wOIu1NgZulCKJQYGEQ2gzuY
BgKxkCHkuAYWy8p9ON6Ue9nTvxtIBATYB8gnW8u09Zjjdb0w0vIhnsUUcGY+IzNDuQf6SvxQzJMo
MhVNEqRWeYKXfS9TMtAbMI+fQGPWi8smkKFGhvIzYUVPz/VwlLuSKYKz/CCOCwlAuLG9pz92i6ZE
r7WDqNHZaODm2ngXdsubpj2uFxYfJbceNc0rmE+xBbKLxJxoA+J2lfUUN9UXleRjvsyXFgzHslM0
v36i4+tMnkheG+wGGzMdwfQ86+1JNhowpBe9P8r+lltrYMv2RvValon8lbugdsDVijq8gwl4I6a2
trdmMb6n9U9HORrpsaMcxr2I0TX78QMSpcsCxIsnvgFQWxiP15nsJHaYPEaPUJrm72Jt/JZJsgu8
KeQPH54M5PI9jvwcJc1NOYfbjM5BfdQeu6I+4DUIo+N97zpvGcCuJjt5LBEkUw+qZ7/G6jVKCvBo
N8ysX6tHcBRUK9XL3NNf/PA9dczVZYoRMKqHedbAIahH6MVBY2vqETFXQBZHq89OxZCdOEuQtStO
WacFcluGuwdA86bGGGN+5ccRlGDRrmbxil815Sl0HXxDlaHAzow5U39P1fTCnaN3vQL3rB87y71d
JmWTpLjJsDqJDaEqe+BIdaWg/CmzA2rsrJqVpyxavnX8z8yOVpCuRplp62oQe2FrZNETjgcmbFVF
11+mJtCvUscFE4H5zmGyNOapv+oqOjuwm+IrxWcZhfIgwMSesERCxnUHdeo3nKSPug/mT4IaxOof
LcBDbUGS0TG8L2fEZSK1Y/rNjTgb8XzyiZb/MRb6y1R0H/LhyVByxE3OxHd34shHzf+s0343q+2V
BEW1V37NgMxt2vdU09hVPEWaL4EECYrjP2YdjQPzTFG5upSVJ5tMNo7G4SolFecaD7K59C7eOGV5
C9sbNAanEIuyfgIrUMZM1q1zlha7rGxeYnE0shfkHSC1AjpP6Df3aOVYVu815pDywocsKz5relq1
l61s1Jz9IiMsz9kmlAPK+qGNcGl+dlBdRIxyAoL81Nr9l/PpZqj3yJRDofQS528SlMnGlels5vkj
yrYyYzJIo/rzukXRbkpTKG8nMlU0pvK6fJe7V5bprLbNR7m2YWgBFDTwn93QFvwBQvLn2Da+/ix9
rY2zfLdFtCc7c0byKlhXg55yhlnW2Kbhc+feZ7ueQ9O2iY3hTh5dN+NA5s3XGqBX851MT9qqQd/2
xw7tFyamKtebzeiKmmFZk2eRm1vtJj1/d6StOFQu37ViBEXYfSSldaZ0y8O6fassCrQc4gJElTtO
EeJoxQSI1ciQRlOjuy4+QlV/pmt34m37qDolZRUj9GIdlArZZAxIH7IwcLlmvPxwUAYqQ5xBjmYE
TSGdqXxmsX8wCrqt6kcXmjPZvcuYnXK2qGWZaNVFt/JvOWtMyvIKcXafqEFispnFUMz1DQjjd9nc
Ev2qfnIN4diZXElMF1iqdXGRJT26mnaZlgOCBERPfsgOW4ha1WLr6eFtbhZfcUIPONGfnbf0sbZX
UMd8FiomoY8QaXUziNeSU203n0WcnAbw5t0UPtX+eFRCQi5rvJGa0xTF+6Sh1wwW+mBO0Icy2x8U
gdiGsIv2tKZlnnvdLiWgyingg+wyeSscULMxbAaDGnSyfYnh7CF8hvSFdoDiIBewmF6Hnox+avdY
xKCVz1zaAXR8efnHmzxzfkkmNAT5YLnT9U22A9q+erVH1p3Yg4jn9niTG6c/5JcmEWKXUSfut503
B3VjHfqYgAB+9mGEB5+fYx07zVEnX4F20Ja64xH+t5M8fTg1pFLMJ7mHOsu/YuJZa75U/fxN/qRM
iZ7UGqyvRWU/fC1z69BV7s0MO2rJbgI3fxPWyYVv0/OzFC8+0Ai99PYNz2uaU9B00/dYbl0vfZcb
l+HJEdukQ7a/WMD2yZj5+hTImNHwx3qG9oke2YniHSrl3/J60c9XlMe38gElrL5nmjIc0f368t3X
TJKefKi8zx3677rYJ+TEGiUBfsVKWWz/c8DWVvUp892nLl6CMOagx1FCiZ/4xNtKpSZJMdDpAelq
w96EX66hmS3BLhrzdDWXyoY6yrfHwYcABORs/dyhLNW+jH70WRIZlWZ8ihtlh2zqzsYZoS8beHX6
MdkXq08y7SUQvz1NzWsJrxfcQ2TQniDEO8kqp4MrmLI8iI3r2vDfl86hCYYoaVRfYh/dRv7txPRz
NR+yf+VMLkHV6OQPUHCe95kVwO3yRCXjTF6bPed1cT8VD6KcpN7TYY1YFd6y1PyP9GLuw4/2zEuz
QOwDGMrLTtOvovOyt1YXK360Pov0JpgJESEzD5LUJSMB1TtWjl08pFqgq2B+wtuOwDAGX9QuNfBy
xtrUb+COf5Hfi4cd9HcJECQ4sFX1o0GygdOthsFSOg400OJRf7uTAdTTOTAQXQV1uPVH99Pw7ffl
RqdQdwaO6KQQDct3eWvyoKTGxqvgcB/iU8oh649X7GJ61dR95rQfYJ2+/elHP2j7tpwJF6d927Lh
/fajbJcjmoinOgGElyaULPAIVnFqO86+XMOcs13YDFQ9zzSt+GjDOEAf7BT2PJ9cf7pU2/Iod5QN
j3M4v7m8A5qd9RlqEIyGU++zvD4lHbJM6K3wEmQIAXq/p/GF7O3T+GWTPAsVjtJOTH+o915fJyXR
AuMkv5U7mdMbqlOvYOQ3sGjfyoXz+ucNevWyi9DVWPLxiPJ1kJfdgwa9c53MQZMonwbHh0QbL6cK
pcxI+WzJruqRuwlH9VvuUwakHbTrtu8BwiI1Nhcn10UHakElIzsBQHsSS95LCCh+w9Fx2fT+u8s5
/Hu3kpyQeF4yEJnbnRtm8ijLDv3xYMKMY9H9IjuuEaBYflNRLtJxuvLH4UNMPNjwb+1WFt/cxwEd
zgGEAZsExhtZFBJjUoj6tC7RLTqIX6uG8djnBHhDD93vOcqT11QHA4k6oxyH3g77BpmUZBqP8nZZ
pnYRXnnkAyWXIs5Id5oPs9tK/ssaEKkVD2RYL5G/vA58BF3FJ7VyDinq5iZRKckeTg7MGE/jFOoO
7eUr2b3yxJKuMZX8OlaUnfhM+f2awyIC8giI0ntg83BPk8UgFpLwRA7hkibMm+TWJtLEJ97OCBYY
+nE9D/8rcA3VnCZe71lf1KNcuirsA8jaMCWIqYggyuXYDhWdn4glplGgclLzObHFNitmksz3B3Cn
w9LdJB3kPDKzw8xyH3CGKIfKGgaEHjgFXixtH1VlCkYrIpE7489RRnXD+5JUBFLo55ZqP4TWfJxM
9res+4Q0xqLSTqAdpx7m1CIHijIHMDefJtlpOGMjry7ouLyVVSqtqih4P8jqlN0su6GZvnCcP8Q0
yCLsEmszp/a64uxZo23gKO+00nrdR7rnEqdArlGcUtJ5uYIYHTXxx9SjD4vOI9/Rr1JJ9qGK/CnW
v7STp1E3ULGYvt2qOM1L/y2/r+YZgRv6KfECyryHmfUgfxKjD+HgJcDnnOTnqOcIznc1RQapM+9t
ydDQ8PeWlrduZ6xPWirexhrpE2f/ALYJ4to4Nbp/kRXdTQ0dKOWIACiXS0uhbEFkSz/LCdM23Dl9
8c6p9Z0ODpv2WUftaFGKA8RATkY5BEWVbWlrvoni6E1PTkqnQmIQkUxVPsVoaLXyibzyPpq/fRvH
NtlPsjoht1rtlRJDU+jFV2IiqkgLZFPIPs5NZ1st/iVOTQbcmX/OU0I2SubVV/TPfFeG9FGnB7nc
GM2Bxn3LmBvmA8vyTdaIvFdVLsfSe5cpT5PpEKdge9qPhJmXsdBTWINBhPLBFtctwvC5/7LigzYo
n1MHL+lnUdI3ZHkHeRJwbF86iYUw/i4i74f4hyGe1w/SoDQa2xRI7fyo1SgzM0aT0X6sa6ZWbmcK
sPJk/mwEYvs1SF2qtjuPh+LQ2TsHiyBh5mpGtI5RFwS/+xl19Wm9zFy/Qv8s/ks+RT6VYPaxaaPz
1IywDAwKHcSG4T27pPJQPTlT3eapJe0pcYfEMT7I/T7ZyY9ARQLKAgGIoat4qHeVUGiG9kYscM60
01cCZcochECtpRFbTKHcGauOHFj7CEXGwfTGbznmakuxozfhajW5s8Oh3izeHGf1wJLWqCuC87T5
QJpXTpdyfiHC+vRt8MSINq+nxvVwR8gF2i2u6K72I3CDUVASJFHo5Irts85ir3kK6MsCl3ZkV4Pd
L3aI2li43HZGDC3ZdOHHUHld8jtrqlKymMsEHkR9mxvtCLar9i38EU/Kml8wnXSVdwpFDNOOdpSp
qut0YxntZ4orbphFyV219nIzTCJ8NgcwVWzK1L11WMectQ95QZFNJbPMjbFOeqaIFONdHRnng+Ou
V5IkVIVFmOKP1qgOvnH8VxaV1tHvGDJ301xu17FIkFlNZ+Wm16xz2sOCIdGPcvizq3hrVNalDGCi
ams9IaEJpTLwIUTCUGueOaSAmmpCDEp9tWia4IA22z8PaglSPj5+xKv99SSfEFTTw3nhdMaNXXnr
vKyHcErNlac/yalfmlnkOzW1q9ZwLnq3/pDMAB8tV0AV+2qpzYupcr8kAT8Rl6vqxZS2J5lQyQPb
g7Jzymmby0kGFMynx9k+GeFtVS9AH10kHEN8TEZBBtHZSLHDaDWCfe6x03corO0k07BmGRJ1fi4U
+0wy1a5vfxEff6mFs/fp1phJFMBxGp4VtRGA73o28vyM4jFR77QeS6HdeexTdqX6gnwTgmz+54ht
4Gz16Q6vPVLgBtG+O4brX4RGTK253o9F/ZWyfAYLMSvVv9AdQkM4qUwYmWX2QR0Gg+ftvfCZYE/K
VURFLAG0pk6TBerDeYP94jObhnsR99WwHKXuHYjXIrN9cVhLqvvz3ayvC3sab2CxCByc4VQTwRkJ
nrA0N3kGVt73vQPMOxcNhC8ozd6TbDnn0HOSjKosryFZjkUVgx6b71LiMbmHTLbteDGa7TviCseC
QN/ua/Jl73B7vuZQDPSp/eiX2dcU+l8qO0xhvDjW7YAV07DRv5SsPQ5pktWBKw8UZbZbp7b3nmVt
mspwXmga5WTSQ3LUcvQfjUbk5ZrnKQRkUqSia+soyQRJOOZ6szVs+1oOCPRg30yLedHOJouv+5Q0
4TL7h6W5klyLRCFL6+9sXdlNHHd6ln2zkQ+UrIpkW6R0oSjlZTnNkJFQSORdkg6douLOGNgEro+S
8/IgmRFIIU5gN6D9s3XAQPSTYSogN7uqjPgqxcMseAu/N3fgTa9ox/8WqyHvERNESX6juOlNWV3M
RsoRU2WNjS803QLVXI6yzhOEq6rB2EBwe5H24bUkQFwNOoTOO1kcUVGue5RMjNyzETmniVrI0psX
suNC/WduLbfYnaF+ZfnKpwyofAa8EpZHTppDsiTaLVh2Ufa96pv+ZTUWUm/Rm5sqNWECYHH+YfSm
yr+HbOuc5t+d4iiXIB1+mhwb5+HhgvJx4RB0Jdl6lL1Uvf3QcJBiEeW7bdJAWiHSQhHNS09pB6ej
Tp6DA4TZf2tsMlocvtx7ule3XW5fyn6ycUE/M37mdGOny7ayTllJzpP7lkfRVdBU9FNyLpWckpgx
t0Nk3VG2C02Ekq+TmFSOknLinDr0+jp3Kwe5tLJ+pkcRX7qu0bCTN/hLfGmTcZEQ1O7drdJOqP1Q
kCM+XnNMtg6CoflZ4tPb8lBM5OTzKdtDsQZlKIPLncH5Fp4h7ATedbpdOCfLY4ifSXPYDpqD1BLX
8gZGpRFgEDshJ0yzsEJqTT7DNi47RJXhHH1Y3U8E86O8Sff7B1bnZh0Ss07Xatpq9SMPsT2TI8Jw
IavOsecjcKAAqHVQtfEpUtD5CZOtO9oPSz6di4MrcXDyejaWx/lSPAykYsf0QWZzNUSYkrXgMYU3
NA9Bi4O/4DVwDkHrksz07IcefqPaQUBcfs/EyjzLepF1U0C+OKQ/FPMtSYYPrCq697+7T9kcHpWY
uT/ouX3jhf5GyjvyV26hHeUJhnKrRQaxfHpCUleGM76Aoup6fVr/vvOqD9+sv+KRkpBc3de7ezcC
NcTBSOmwm7a6HzLlh7w2j4hei2RzfaoXhteS0dGKmD8k9mzTR7moX2ibsuruZEgsPHTVGesfwnLI
4RI9YIQVuEcvJF3Ms4CRXJ+STuAtDRTrokeF3kmsD8WcjxlBv1SIJCQYwqvJc240VIHWfcAdyZ6Q
uxJjXzhkF9rxyYD92UWUceBinOVubJNb1UfvUMTVtZLQS/97tDL5DnWu4t4hqo/pnzmTsEbGdkHM
FMjkPpNs0ng2D+nPyWCyvU2tV58y7Vb9cz2qWnw+9e1e1ubq5oa2eve0N8mPi/UQ+whkYe+TwxUr
KBn8dbVLvnUe+7dEvZeK0tTvSPV+iGkVaysHPPnu98YW+o0rpGeuVVK/kttd8+9eMZ13unqpLe/i
Hv9IPU9bw7E/58FBeykF3VWeBBMBheB3G1oBDXVXzYBEpnwyrh6o2v2/yuzUtx+lPip10aYngYQj
AI/F4FnN1pzca68YX4jWZYPLMVKHKWZoOV1I8VV+scI+8hffT1/XPHFLwirpPdLuxVbiZCOpDxnu
j9btyyXxtnAyHIuNifdbI+ssulDk3YWNFcQzE+Kp5izCrtSgqYCzDByZywI3nWkUaAxUFIzmDnQl
ZTxyMZJXqJJh1yXZFczDjg6OpDeIUuydpCha9kGZ5c+ehaY364UjjaQA5LizXTTvZiaGTHU2a0+E
UBFMl5ymUW95ab30pXB+Wjk5lsPleV7kzqPXUSeARpsehZ/ndae9in3r3Wvar8GMbge9uJCjPWEA
GtMNDa/FQQ4JnoZScxf/UMfhvkFaoHDuxq+ynV7jadr7NU9hUGcFxwIr07vKArByhbZ0KnXUmEPV
DJSeNHrebupyuZMKflbXh0azT3qzX5ycZmcWKmFa07mQniSbJNpPofUqEb5UZIyMGq9fQpVG+gXn
5UsO2dgMHYlu8Qf8ChqKi35iYY7TitaIpvgqQ9cna901UlxNicA1UsytaAjG9tPAMU/CRQTGvtFP
P4MA41pWs1QFZIAklkCrJgrzTykMzmb/5puHdSFFVwhwvtKteFPlbFzFPEQ1hxeuxWiF1vImq2bU
w7d8/FlQlA/oevduojtWijlhNH5Y03Aw8534MEENCHpAPLj8v6r4Vd1zC6GVFZXX4sHRew/w6EFr
dHu3fJVQXN4qu1LmN8y9R8j/1kSRocavE8RnaI3szdz6v0ydx3LjypZFvwgRSHhMQU+KRt5MEKoq
FYCE9+breyWrX78eXF6SKkkUTOYx+6z9bcyBOo4qWlfZ0tJHVAFeVbPGi7k+1b6PRpNtrHkEXfz7
rh1Sy4MNVxjLoVtZS7Bk5MjEMBFLSSJ1mH9CYHJE0qPr9y8sXvgmwh/1fer+1lMKzVW37aVYy85j
9mD6o6K/+5IDTuc71wMVD6mfqX6M5vI9Rfgo+J2lFM99/a6yMKPixxDP60xYZ8XHfSWBJvpP24T7
wlqX00Vtsf/5vS5mmpiAeV60UW/d/xb1RwlDuxlOfw/k72+qy2ZO8kvpV2uXtVEdBZUeOSFODIl2
VcdcXYHqIC/yS5jWq2pMK02Eao1FaYV36HPvYjbp/gpz7/Nfd48al2oaVR7gPZG1K/e3A3nS9bL7
NXXv2COgUa1WZjp3AKf296hBXf4qCLavNc41wnhTHS4lUFJBaFZhMf2hkicygC/SsvtJbzJKzpCB
zeZm2NyD6khW6tAwjIcmerio46ey2fvxsmT6O951hb2Vib+/bx8qzZot/TvPcQchSuVeGuiWlCaO
ncy2z5X8NaLDH7r+ojYBtRm05Zuhd09WgSpGZWSO9QhV564nU7eOoVZfFXAjQzvmuN3aBN0N4bMK
V9WBVEIUJxu/RjSrdEdVvbAG5uBFzCuzKBNlf6qC/n2Jn735xU2exPY/28t/thr1f9Xhn5QJRHPA
LxIfsu533Vm/1O/BHOJbPtS0vNQrdRrbNn2lAKfi+kgklKyo3XNok8IKFi9em+bFoMukrlDVLZ7m
GLu/bh8Z/DEqikvq6h37ICUTy1TLRW256pLDn+UUZs5G5Tqjr0zVVYEu7d7MZvOfu/Uuc1HXBHG6
BRKli7NnlWyqW0EFakxbf5P5qiBPxbWqG6oaxCYLz+AjuuFKU23lClap1X8vLoQi/nK3xZU7jBmc
IlxNh280YqrL+38bYK7LP0nYbgwHG2bV9VDlaNXp8BkRS+5rhGrU2EnxMmRXtXkZZHdq4TLt6Wjg
FDjUqs/CqqW6MosmmKSXm64aVmMf38ZW7LQxvAudbDP7ozIyjKkf66wNlI6jnbxTHUOGn+hC10oB
kLVrywWew9FXl5g6KVNUBJa6lrjH1J9eTOkXhTp106oV+Z8YoOvXsrLP92xLrVe4TFwz5VTd/gtm
sswkoLd2jSbW6vpS66qSXhWFMwVgi98hQp/uRSMOqtO0ZxFBsKucr/JNlUH+fxYlM+9QRO5WFflx
2VvPQ3ZSJXPVj4glBc8lPi5TcSzJPVQZUVU2VeFTVftEp7+XVmD/kjGmg/Vraz2riiES2s/ZGTny
7l0QNqqQKtce/cpb6Xl7vl+fhFxwoPCfx4Ooz17Hvg3UzqRiuwIbQpxR7omdOmRQGBM8DBggM8d7
/KZiNnXAfP0E848Cif5H/XdfBVJQvHpsPDZEEWlmvUhgX2qJsDUqmVSImNeI4UpBLyBDvR9t9a2F
jH57XyoOVB/uLhJazCuWFX3TBaXzAZzwpaM72navd6WfksrZDPRnye6eYvIpE06yKhpHVvmap+wv
asev8+pzzA/qVwBxpO7HftQR+H2o5FuduZgcirG9Zz/+WsS/PDZRuSzjW7iKBaneHu+FKe4jdNCk
Wg6Mi/FqeDBXrAJnRM4vcgwVNN7VGmG7qtLl0ShRzFodFD//Temq1L9Tm7uZfeVT/36vI/BWxtWc
ZtVJtW9as13VznDJ8dQLVGyV+rg2RvraX1iiDPtf+8NyrSDJ/OepW/4qffDiG9+hlM9Jj2ku0Wvv
64cqyrfqAykBmOyLb9Og9YRqlV/yf7dqXVYnCd+IaZJrk+kr9eEcnw4Gibs6DbazIWO9Z7jqTlF3
jNdDyKIQojaEWLc/Tf8aWua7yfh/wn6ilhrValGbhDrMyaAdp6XCVQXBG4I/r/KYU4i36uTqZnTM
zRDBb/7LMC0Evf5v9f90Ng9hg59KuvxRaxJFuoUueEXlYTRhA3DvqM1J/QilIzT88lLHIzTrf2qz
0WPSWDNQeP5TQw/0lxXnpZDtj99N37lv/RmX61AX7+rvVSuc460AtH2oXUGpx0y8lmTRM5GCLAtB
S2sbrwYCDRXO2mJ8SafXe6j/n/N53zFC/mE6I1QY001V6Bt1wpViQ20g6oAPacwxhl6h1DH3DYdO
E9g0IGcspOpaKLqNZo2/1BlSWmL10xM+oIWRdkwXOUnrByUUU0Gyaq/RgEp860O1KtUiajXjY5r8
paDf1c2L6sup0ro0xDdDqW+yPqp+puqwWtTarDn51Zf2RhjuIZsSqu/AzMrhi4Xzr+pgMEy/HSuk
rFTwVH9QBXfmiF20l55VE9sMq0/18zoQoG6D1fnkvpfhm2p8RCGJKFkJxLHNmMzYBfifUT38taYM
qhUtBZ8UkPxGfe7IYAmjpyIAenqLvs3G+IDY494YdsiXEeD9qoatanAxpIzkwsOglskXJTJQfSL1
/9L19nPs7KPCvAsdQBXS1W3QhLr91XTMFwFp/KC3BeSzvNnnZZvdTIvZc7hR/sdc6I9tnYx/Y6dZ
daaBeLGrAUoXg/dsxniI2+ZYPEwMfZ18fCO3SC4gInn4JhR+OPwCaLC5f3u7zOcexcDn1MPA9fM0
vHWJ6ews/CoPhWFGF0ZmI0jvoD5SqrOB6y/132Xf9fPwN9GtH2lEw1sx6N469PriAmjeOcBhgoHr
m8ZtyTOTGSJr+mRZv9TqA3u0Yey6tClHkT8MIquf3YGYt8b87iRkHD8APi22OVnGsw7VM6BokP92
uNTv304H/FYXXf7Z4sK66ietveUS/hdjkPMhmsbx4mSauS6nl9oGeYB1mBsgWrCDOIcL3hdPtmCe
VWCtuYLCsWFucEsht8dZOnruKsfepNlYBMVogPFuTO2tWfxtnWZ7F97Zg4HEsdcGGYiu03cNMmKk
LX+bfsLJrXXGtZkxuMT42Gox0nHtzgnVheLg1D4hbfMiqGVMWv6aRK0bQFbug7Za1YX/q2h0tvXF
/x3nSbKmxdvIcV22Bnh0kwNgi/Y1FNnroI0nrE5gy8SfuT6/hZX2Y9nFEiRRdxym+YZnuhk0OSAp
3972sGUDDawCHwjkFOytjV/CZJ/pcQaySHZOXEFTBw6+lt53lNr9Ialmwkk5PuFgFYQLcXLt90WQ
YSvD1ANN2Da/TV5xTWvx0Q1GvomtEvgJc18mypWcIehAWzC5BI1zbYV8LeKOTjWXRlp4+9Fga82K
OBBgyzhc/a3mhmamoQ9+nNLPQdMAz67z6LHThX5wxsfeAJHnl3WwWAKzitH3DgKgXjBB6wZ55vZq
kJy5jDoGgOgtb0bzvSyWG4iwKYKxR4iijyJgJu4It+FKSk3eM+pqaPm5i72HqW72jWddFkHZGIFg
yuhBYA2aBjJpWdYL/Lg8v0UwpsJoONEXHQ9GgsVIDSVurLNAx2F3lVJeksxC0ffDXaslux6bvlh5
w3SlofsWJnPEMN2eIeU3k9LEzofOFYSueBNOhsAwN9nD/tai4Cr30tcexXAWOZ/mQBzq1c2OQ7+N
RCTgcM5ildX7OucHMswqcWkCUgvvNjZR0yOIPUxa9Kujpc+/GagGhJJYJYf8MJUq9gGvYRQ3c/rI
rZ1hUYXplgLXHCPG95rB9HEeMQeLCYXq8dlZlPlG9DuKxvYojIuMNGc/YKxL0o5lQp9zkdfwDhgW
NzYWRh91vfibKaTvsPTnJsNKuPONeC2YB6DGtG9tS8CZK6/GoP0Yhc8oHZijxX6qCx31a+LA0E60
v1bc/fJqHKbvXHb1YGdyj29NtrA2NRgRrbECszGxThv187jF8lrnFqqYOtfLCEUA/im42nyNJlYF
xnjUu3RaNd2ira3CRvIp520qfI4jhhBzHItVbP1e9ymrwzgtzmqEGb6a7G5DJ7HjTwDaFrk6tWCm
xXNreal0FyapNOAFD0a974fxXPrAq7R8PoK5eotscROW9p6GxpNuJyvoax+tt6Aej9NgZmJES+Cf
pmVZrBKjaRXaScHdomyNWtDEcbYYaDctFaC83FsP5VLwEsoRdkksAp3cuENG4wXC+rTY0TrRXfta
SQOQRq0MaAk2XX14G+0SquaCj02NQyjDx+kOIGeJJ/y1y729Z+Iv0y/JsgFgc7Jwl9w0VlJuS6Za
mASN1jW0lyuXNdYmG7/CralBZ7QFvQw2Gutjw/zKUky17LTcFlrD4BoTNa6BOZ8mXTwAez6NhjVN
b8GESkM9kFjR616+yovlhalHB1vR+APBzrJOhA1vFt/byXGWwK3rmsYeJi4D+HHXxkZMx3LH8rKv
rhIDviy5DMDdXIf4uzA67oCysNaT4W+BGdDZx9VAHze6jQJHMkhwXRwr3YkhiFS0WLf+bUJ8A+yC
6djSwCVRnLJsDDLK1HZS4vBDsSnNZLCkI3W7IOp0qBex3HYLy2Q1iEOcO2OAl08a4OWFOZI8DHW4
jrm1AnO4TJH3xWQjfk04GKMaBFfpznhezGrHDumuSJP0pNgnvsF8X0yb0G1X0mahSSzWaBS8QamH
b4vlgQKbnYvrTpjs6t7V5oJNh8HZunb1izr8x9i/gDZn4Q3hx+VC/2TucWS8AcqB8J5duEfULnB6
yW2BXxGHM83Hpy7P7T2ZZu7G+qpbJPDHHLAPuDiNqWyEWmWtvAycVTqCTNNx/Ixj7pgxUsJGY3K3
mEGB45ZEFhBCzm7hJ+u2SrcZw8Arw6nAPwImlckIaV79xtjbm2XzUjtpFrRMRDMJVawqafl4QHKu
tSnjGs4TwJMaQbY9WjtbcK0Qa7B1l/IIgo6F3uS8gA903CheaYJV3Sz5u/25XOtshGwW+bFr279x
ny4rqx6dXeeQ/Haa766r1npoKUas0OMcqHpmAX9BwcW6DEFY2FfYM+O6dWP0bfFvK9eCpdF/AZvT
V37T7Rw5rCKHrclXCkoHz9h1lutnU6WCCEsBmsUrMS3oyUx923bJs44xyxpMJ3uhHNVGQ1SGzGol
sKvxqnAjnfEFTB+OGiM3PlUXEqFk+Z2NcJl786aEkqjhNkLI8zD3XxCfwDUJ1BWgzVZ6kmUBhtVL
4GfJX3zQDlj5dIGsdAC9OcLkENokri5EOlaNi12SbYnktRWuHtu2ZZ+0GGpYBmSgWvgIKi5dwTpJ
A8U9MFLGShPWOIrQWd68U/Od9hKwRADBeMmG/ZKbPlPUT3yWG67zNa6rxCgeu3xpdFfiZ2BBrscI
JR7odDOzY4tAAD+Luu+7FfaJxdb0f3VDTcdBVNW6MNZto/2Uk58TApWfg+mGKJfQuvYpJixzvMl8
N19RJzhW/UeaABlxK3IlEArgSuuNbbfVg1/vXa0yNlpRcI9M9s3LrfxQMiIv+xznO+9v3TZ/Q5IA
GlbyPCJYC0pMDZAHJN8kSDSN23Ete2JrRuQoqWptQw2120R7u2BuDhUvUXecTtvJ0CFw21R04+5j
KVm92wqcNKbis6bTfPbk0Umaa8jwyirFSNbo9Z+M7HOeaxn0CQ/UuI/VhK1pZeNMAXv1wawKwhoP
XKNooRbKDiKm0VdB1rTvYRUGTJU8tgOxlJ3bw1q03p/5aZT6c07HAf7PsG2cqlwbOGotW7tvm53d
+dEmHJk0L4eRMYWJM+Aa+6rjFoqN2b66zpStmHRGwzC6C8M8rHv2PL5Xs3nMcv/B77nnC7Mk3iQp
CIaq8oLKqm/5iGQm7QFrR4KJ3sYTl9LVD62X5+eo9/2NZxy7gSC8B49tWWtb0CaLMdkKwgHG69ie
8qG6VQIrhFZL8bnnpjLkQQ59RAFlF+KtxQzfQpZYeLvegf2f/WGSGmBOF5Fe29o2XEprJ43y2ue0
aabU7FdR5O75XFTehXYeeHuTlDi1iXraZkKRAAYr2UmvocAqTO7mAT+gwk8PjF2yzPbJUZputS+Z
+soqiq1YbKxrocOrNmhSGcYxj9nsovqSL8nPHGfstR2QBbfjXuZW+Bp8aa5HPHQenKYfd7GKjafY
biEB9+OnC/Ry7LT4Jw3Lly6rs3fZNvhj2830kKuH+8vW9VKChPIlzm0auzI3j55WkLovOkWeGQij
VgHdkia2v37tPPqNo68KcAe7eDKcx/t7emH9gB6gdevg1iyKGCNsH87tyWsXntbWzPYlV2GDi0DS
Joa1GXP3WggnWnUTAs1Qr5yrqYdrCWa80MbpuVIPZYZHPQnLaZ7Th5KBJfrN0f8+wGZKTw7SZmFq
7xnjl2FjfAiLi8COtHh9fxnXaYJ3AAbkrYQ93bC4vRYcsb6aww8mDZKtlgA0DrUQ+HnKoDcqy+E0
QVA83Z+5teZBluyjauMP47Ke59A7pH2BhN4fD+Q3xoOYOwMVJc/SftG2HuHbWiCmWMrI3pr23B8o
aB7b0Fze/NmJ99oAPBIBp/keTeY292qx9tDqkuDY083oTbltqmVr6TnuWuzMb32KClsPx+knQWKm
ubCc3aK8hg1NRzPf1XJynia/RjkverG3h/wKkFVuOFbyUGl2d5aVlW7HPgqDqrE//YZmeyN0/7BA
IWtrnOq0aBGXxcL1sx5xoKRMt2ow4SQg40pLys58cGXOzgWYmHndRN/Ek1u+t/n0SFjmRs3eq/uB
7dRmm8ba8uR5E8i6QX8Gb3wZSy98bBKgqADanisJN0Xz9Berr74bRWi+W6hmcRFcnbK1McdtjL9y
4k6BLBbmGJdkcsdJwCI7l/26ygbvaAzAyqwGN4a5ZfW0QFPnmbVNbRz8YL/5r52Hy4NrjntElPqu
TXJzbUW+tdectnxn7sWZS/1qVGRl/uTfWh+nkMx+bso/Xht7h1YvdMbEw+XfQ9hY58aOPu8QZwlI
bZFNeY4sRfDJs/LgxQs9Q1xPt8Kw7Q13hH4m08sDJ2rEW+IxKFov8S2LsgY66ZOXjvO7zL8wqqlv
0qirB8uMkFzZ/ZnCxKOeReO5pVVMviWKl2SJhBITdr8McizKCao1pI3bNms/AdL7p4mDjYn3PF09
G9PKFtfkurbno93UCeMXndjl8HcfJaQLQis92dMdGdZL3y5nq128DTenTS5rLOd6wN2yTUjL+VBP
ccKMQhyl37VHzRlnMfOCXBcWelNrh7kuaDQno4OV8aJdGi6bE+aoxgYXc+/dkdWx9DZl6eQ/oXQe
Sml2fwbDuaJj03+nZf7cTLHHTIj31jjMMLHnfrlj2Xyz6PxQE16+nNJLAn8xvc9p/MncjpIAFbUN
SV6drMA1Q2NJ5HdIZcwI4ZdXjUkboxKfklh4XMWMwp6jWfaPxkJ+P1mt+QWZMF3FXRNf4tQeb1ON
c0vfhcaXhO8YjLAtCRihK2jWFMP77oBc5GO3xYbF2himPRxxZ9QfAUjjjuxQkMeHCCjUYt+w/Enf
LKQEOzSTIa1kjVrtwe5FvC8iiYNX1o7eAxnLbh7m5GY3sJMb41QgWxuh8z5LossnryCayMb5A1ZH
t6VFjhV1MeP2kHjtfrKIL0kH3ItJ/euIxTAGuFWiP4USnzW8QKLnyfKfpcSWRNa2OM7+Ur7afukS
PA/+/v6yxdaYzJLJFhOa0qY1XNytCkPHv0ZWHTx6HgxNa09GGnvcFvrOzy39jBuuOGcRgz8NheR2
6Zqz7Zr9FMRDPe6XuXpBGodZiD18lhQR1/GkGQr9iQ1f71EYcHtMBYwxOiT+4F2jFitWM32cjcR5
C5spunm1fKUo8zbHSX2pXSt8TLN8MxVh/Br5QBbDcY/bzdmxZPJbCW8FQMg+adT0WuNSwejbtcnP
2EWVwxRNUtrWpoDje15wndlBR+bsK8L6kMXOwQ3JAEfftd/tZbRXERzoo0uJ7R1k9S5LaVuw/BBU
pmvGhz+zaVr+YkZEthb9TQBaUkXq0jemYzbj7H11E0KYEb8ljld6EW2TXupMP9l1rUHg0zdlV+QP
WWuCDIeMBJWeADvSBB5sRcXYYGK+lEJ7DWVBcuc7TmAs5Cu6rg/nYpLbqS/GW4qzzW2coqPWzngs
VjiYu4ldbTu3ZXmKxBMGAs7VYk2/0pG2r3aKY2kfdbhpx9uyRJDQFOarudwEovcnu10G4iPX2RgT
7gnMti/Mn8FV1P0c4/o8czecFW9Tab37ZDOXkHhL/FiCQkoWw4B1JZZNmEzLSxbZRHZRdYk8fzkL
9o6HbAkbhLRj9pTS7GjmOD+ZI523uU6SQ1iGa63MrCCc0YbqFqiNailO/33A5q44GbIJ18AcuKCb
usQeb2I2E1LzrgVcTliF6fIsEAC75PFWoHHRuUtDCgWaGfNxfa0pq2wV99nKPLLwm83YZuTOwLht
YIkBxtQV5m/+1sUGJOjIiS9lileGlTvXOWrBos/yiKCrPM7DYj/402ZQv9hNyorGJc/0LCzPBgKi
Q5uFu8jqohOTSNpRIBf89+z+XhnN9jpNNYJp9YVFPehwDRBFYpLimsW21HGXG/pCnhNNt/uj0eIX
No2scX01kW2pryyaFYwA3I+l67biUMCfQsa1JNjt1PIh1ByBmr2hJtos8uJTWPKSBoxVffHbqPnQ
G4mnrWfrG92EXcuJmff+YFIBjLBbMOaRcnSVzNeQuqQTaDY8M8voTqmlPffTxISTk3V4r6DZ1kRJ
VaPsHig/tw+pM/EMvPBqwHViPTiud7o/uKaFctFIs5Vh194jQFpC5jrEEz7T3Eddvdfpw7NDIQJn
sgWLJN+7Nk6GCXCYYdRRuvZNaGVQUzq8+vrKRU/54Df+1UwTsYUcDugr1dPHPK6TBycubg3WQY9d
nawzsvTrICHxSw9nqqV4kHY8bqY4n7lIGIZkcHba1p1GCqBs0p1hIHM3ZbYp9LI550ZYs9myFNG6
xaYIthYOeH79nc1m9IkN6LJyo8g5JbbpvtH2DDJSXy5JplWX0nGPIbTdo2G1P3mpoVOKw5r2gOmH
52leYW9bX2zNIF9IuiToWz1mJIxzWBjVYdRT+w/2gxRr/bK7WSCqNAE1pXXi4SBTARekYGYeumly
StzlsWeKmKHmqCLLhYBhUXI+RZ4RncckBk5EcXUzjA02t7a37DIddpbdenPQm/Sj8HvzYRh5JowA
EYIGszd9bCMGEsO8XyYqDInZ7VuK6TsRFQ36akyEhO3s8ICOL1itVvu0TaghC/ewNBABemt+8kx6
Bk4LnQzt2Ztmu1cnTBEVWwOc2XR8wov2ofczh5iGsuYAqnTndObf3pgOkJ2zneC+DhCaZNfMdj9G
roBiz4zrdHSJ/QJzjs19HZKvEQSdzDu+tbtFYQz5NPWWUxqbYr0Ywza2AHslfTJ/4JxqrvJp8A5c
EwEiQPvV0fGsh62/bhe73jZ62BvksNioRIoYZnR5ePLTqLjWTl1c2cbnbZaiG5Ltk++12kODVJwK
R9G9+jJtwdpV0+m/D0RxiJo9Ldo0BVX9RFr9Q142w8P9mTUyWBE7YLSwN+LLeDg0Fxzg0rFxOCvw
d10q+9fSdNAoJcMeF48WQCSdkMEExzeGdnMZrRivMJG+E+c8h7GFGllj58Mhx9iKcMH3QtAUWznE
A2tRxtrl/sAtf/IsK4SWzFsDBa/jlBhPfTJh3Wj3D2Ea4zHYmvk6TES3S5zpG2/AcQ/XpcLNxBx3
blRmD3GY7DTNb3ZUDnTQ06n3Btf0fcAjOdCrbNzcLYfsiL6D38uGmhxOEanDSEid0yvs9RnKaB/P
z0vfPdhT9WOYo7hireiMc7WxKMbcGjdbG1lmP+RuHl40UoZYRuyEDGHWo4i5vhM9uN+mnbCoAYIN
2JZ5B8pCSm2vTfKn1/WKOol3iyLPAczwu9Eq/2Rn1UA9Lj6FFFyvOkY8+zqZf5qof2tjt3/FvIwy
B+fvraBbFwxORvlIpJfM19LLSI5MPDsM59o96CL6gagIVBi+OtPAgvMD77c5k5fh2uBhGlrAy8DS
z8QwMWY4I3XAC+VEH6TrPLQlkoR43jhdjTNlGjsfFBpLJomtcIcp8RZj5nEfu1RUPRMDvNJAhVEZ
4V/XM48WjmsjgfK7ehLpWrnFHHUmsyzTmWlzXOrzGTilmFq2j5wwE3PFZI7p4WdG+e+ZUJqEEivt
gMUAV1QZ2cPGnsSyqtWFx0pJTcJvLvdX94c2ad0dKuCZklIW3f77hYrIJhBD0u1rr0s2aVgx+mAL
4zluprUzmf7t/sos8SDSqy7d3V/6k1s9VLP+B35r+KgnphqTh2sFYjANk+ojcyK8ga0p3CbqZRUz
tIQf5E20TnlmMuIy5vJN+mL83Yw9nrFm+NJitb7TZG3uKaTEz2zryHHqKtphqGUeaStU1ryQI6X9
LV5G42twyW8c39h4pmM8DNVQXmJRcolpaf7gL4W1BfsoZ5c0sbLdS46ydhUlbXSRk64dppSl2wID
ti4zJObgShglzQm2God9ZR6IZwfBUIxDy5JaqB0YZjydItxv+87ClZqaO5XOlp3Rnsu31OlQhMVT
BDpK7MP9rGnzDnX+T5biSJtQpF7d83to3+lLhPyoxPxHJDPRKntbvl9GJn1GnJJtWhkUnwBEjovA
6n3G8qjuY5Y9Qq9psvBGUfHX/dn9vWWoMBJBYyfN1NnGNc0lB/9oS0Qla/pySmjiGEHIKfcHYiBt
bqIr/tGY0EXetKPrJrNmHvfZYvqXMC3NZxs10ZLHzY02mPE8wvdej1HhgkrHHi6qEyNayQ5eZ5aX
y8PsTDBwXTfZ5Go2Nx5cYkb1Bcu0/O0gjM9Qd4ejzyTTUVMP95f3ZxmunWufxG/VLLZ5mVhhsFnJ
cTUbD26+OEcQJIjpFTL+/iyaKblVvUUbmLeSiAo37VR9a89F9UDt2DzkZHnleBLe5W5Ji8ijvd6f
zRie7LENoqNVr8JZOhjHS3HO/RTprQ3/lXpeltIADoensoITKil1BZCqBxyf8osTes61tiXEGxpo
JcOxtE3cTYbZ8LX25+401joU8Sk+0z4dljo/cdbz3RAzH2EoE0FPUErFY/kpSpCYaR6gRWxkkluc
mzLwqJDD9Jkn/NLqYj00oxF0GT3AAXooOwAhi2VMK69vh3OXJsbFsxjE0hmdMPL6WaoHYkdIY+gZ
yMdSgNu6vxY1E/CTOTO70BtXCVXsoUaqBwGBhdHpmrXtGf1Xg98Ayr8GQBk+JYEth/jMKJO2g+5g
rAer9l45t91OlFm2gU7qoQ5oXMT3WB/dv5oKALEFVd21M9e7SBjNh6SQg6uDllzcTszYBAId1srm
AxR9dhxdpHtMGKbQsG9uI5pHn/iY0IeiT0Ys6PTJ1up1Zqet0j175VBQpXqdcYZdj81SYenlpddU
qCJy0VifZVRi1GlQUMrYbYuufkqlGZ8qq/nbZOlvyowNnuRADMtpqq6VMM1VqfeMJrPjX2WOzoYq
hgQW5OO7qrxaZ5xVRkcyUDVH/qZnluaNDVKZDrUSVVaNyU3z7InsYM5N/tuQTO5VfRo/g/j8zZA6
w19TYz/7uRkdehzrVjlncjWYGKlihKB1QU0lVqcTN6WQX5d0Ig8Ip2ObRv8bgGQqFGnrcobwhEuG
9oR198SA99xdQn2YvxCQ0PGeH9LBokqumMAZy//aNlw8qlhPLstozpfKsG9ZQlcc9ds5Me14Nyz8
Az3rHWXiMwZOVc0fgiwPwWvS4A/l4hVrjPqbjMS2yTP/yZ6g96UmFgkSdcYL/omEVfW0w3CGxjVW
1wOTupFPbaN01vBXGfFvMPhzhfwV4ZK3LhYv/VxCRsohz1+rEXc6myHlF62I33NXzIT9Q72PRm/G
9iw2L/+eWQOBYWhc+Hxc8a2tvTdZMq0XnKQP+Epo737FQIfjhU9zhBoFNVJx7BbEk64FpdOp46e6
rpybJz7S0Yif7u8U3hfKWfHQVIzshXl1wxKgZD7fLW+D59PMTjRze/9C3FkwksIuOziLjB5DTKWi
FKS+zhXS5jXF++aUhRoMos6aHiVWWoGNjPeANdP8yCwANxbewVTK/H7VIXf6PRsn3It8hLpxcuj0
nqTfibBqcBfmQDwYnXpjXeHZN49Dk3xR1CgCV6PsXU8kJG0zWQc9KurXXDvYST+fKifZtwUzaBSf
w965dK1fnxoUYpuUk/Q2ja+orh4Tr1h+Rrp96VJCVGiR3i5xa5zL1DDOoWUZQdk7yVY6MDxCfFk0
394NZkWnryn99eLI+c1Kwpdy1N1raxjTW+mAtZWifAHugCpesw51n/wt7Tj9EnmhLit64ENOt9ug
EpczxbLPHT1mTfuk3X122tp+RABE4BQZP1GWdvs+zOZtrENo01Hh0KAhyEKP6AatqHUryCmTm/NH
9WY6Kwk9nK2q8rBrSz/88H+IOo/luJE2yj4RIgAkXG5hyheLniI3CIktwgMJb55+TumfiVk0oykx
KLIKSHzm3Hvt5MkEw+xHo38ZGrzM25QIVdPdXhfHEA/YzgxExCNxJ37ADCH8ySW2HGbgHY8nOxXd
LhZ8+u/P/n0YcSoibtvtUd1OgTI3KcPansb94nblTi4UtqA79fnfjLg0PDiAPG939z0OS53tiX1I
cRq3w5Tbv8aVjd0I4gCxQ4rssjgMYZqjrqz4rSUS9CnHCqNT5mu8mfNzYSU/nWeikvSIpCDr9P5f
axnuFTeh9IWbJNt51kie+P3TbjHzcKxmYkVHz7jVUFl5wwJjjHEx/ffBe1lER5xFnhKOUdjWCyuY
IWptnZCdjVhKsW7IjDYW/jrzH1WwM8Eg0bdLRhelRUnUMEn3RTb7+oQ6zOMM3xHP1TzMCc4/IgeP
XBCZztpVEtqCydmGC4lXifOaay/DFsRWX99kR8FW0FDsNm4FfE3YqhaYMJnxEkcQ/bw+rtYQ1Dm6
US8pNSdMY1/wGfIYWsviZSIG9UGOw0dv/tF1ZyYGY5AXnX3VkR6q8Z2qhIyWqX3Q8NENuLGsK6ZW
ZwxAe1qV/1csuNRSV4C2sqb11sq/U9MnTPfS4TgVAr6PZu1rXa1na7jvA4UNltuRrDNahEErBqK3
puhJ0SRT1cF7HJNil4CWle27Rsyurg8wAHX7bN4/eDn2QAidSWZcGG1520DU8JjHB4SqWqAtNJ9z
mroIr2Jx6L3DmC8whDKbn6i0PBoQw31eV/NRtlKeFCMcLAaaKmbCPy5Y5agh+Pc3//5snjs/szFG
r9Y0fvj3IbNYhnNgYMDErGi0H/7/hznPOSQWStS2C0vHaI72vCLv28wwi6vhDZ2zceVUp3e+/3ne
sq+qcmX878vaog8cq03fLbMpr8rMyYH892VDMoSGbWanUrOXQ6J7bQh3wARFuPNxhKZ5HieSGsYW
Qf/9syUezOcCX7mwVaaM+n9fcf/QpDjFJRjxbiiholbXl9Pq/fyv/P3fxypHiwecmzCZ+SxUafE7
O58Q0fq1thvjaufMcXWQBSSo6Z7zyXuvnIluXecXK+sGp0hMFMEA7L3AZcMfrFsbO96vus7io1D9
Fjb3Tye3oNqn933Q0tZ80bbq7FooEw1dTXtPRx9aWfEhgcPdK4301pT3K0gVW9hqVcQ1Y3iyeVmo
t175vXjibbPrmzbM4xmXJfG2bDCFPTGDdJOTeKs8xiD6avNpZeI12dr/928Nw6BcX5q/sV6bl0Q2
9UWJ6N8nS7uYROzV1uhD8vEoLc10J2b9vuGysADMiBDIGqImt7SLKO55jpBodSTP6v/PbQi+9IuM
JNvVVE3UjZxk9Tgat22T74rn0ilRtnFzcZu8/fu/rT/pdR8//PuTNmZJiKH2xcSR6qpsr92tnJW+
PUzOdTHc8kit/0jqTnHlri6u7b8PlifPqfHz74+7GLuhZh7N61xHsOHkGjnKixDDEiLfmzY7ThzL
EASizpyK7Va6xnggDjyJesc6UyClwTy1415xur9oZdZyXZjPHaHRyhUFFKKnRUl8U5Ps4BoInUzd
5qFDWRvFNOy+KEdkUYMe6qJAdYYcH5AtfmzuHz46+xe21VTbvdCCfFLtTkdhdFnN5dDoCH6XF8Kl
RFAO+DBQMa+3Jdnm89RXF5dMjnNDECKeD+Oj0OuwjGmwLOPeUlUblCpzj9QosqctX8ZTx7pM5f14
mymR1sLk3CW+RLMNjeBZzY7KivmqVnZyP7u08NJLjd3Y3xurwaFmVOZlnYzqBmViXPTBxsG51XD6
AMLxXpx7EoF9FeXQP3LNvtg0Fkd2yugxyp8cnzzyAx9MknquWdI9rD3LkyTF2mCVf3QSF3b3xJAd
pHr2uI1loK2smHW7+3Bpu44k4/lEHNfBxCrxXXoE2qY6P1Gudbu5w6rPIqQm2OKmg71rx1MzufYz
i89jZoE7zC7bq6Z6dl13fpPVC7nV92owgzE2HjvllaiQ45RyeHzWMVLFOcvCTSqZP4VBbTN3+sqz
xSh3pLbaO0KAmx0uyDFOAq79BNtO40zDW5RJi09ixRKHDNvIW40sNPP7gItipzTnR7bqH5W5PRYb
Pb9aGHqA5/r1mg2wz7oI8HDJg8yysmBW5FosNUXsylclOR2wZfWtj4ngELZ5hXuhhdOxem23srtU
ixG2UptPEoMjv6R336lc3iEzPPp6YAgJjeP2FiqcXHtoR5dUYVenDU3mV9vS9h1R7P1QnL3ZumB8
Me9WjL/0YerBVpNftcsFstY0q4WC89pqSpzp3jrkt3p5nhguAd4oA2LJ2QBDkjernN9YzGdHDJK/
6KsSpyl3Vc8b3CXMsEmuydBK1WQnZyCEhIRhYr3hMPI7b6v50wJJlVNmsD7hXetWmL5UMIPSyagK
O63C2QzSyBrJc1WO5bsC+X9sQdcZmnruK8F55HRRaRe/mfiw4xheFG4JwUw1Ga5pokJZOQqDNuOK
FNsLeiyPfDeeEWp3L/gxEc+ugxlBw3MSLCgerFLsNzOBRE/voz1vy1jW5QA3+HnXnExByb0OxOMF
XjbUYYELnKjbD1saNkNOqF3s7ncsyAnNprqzMIOYyJnYtascwNPzV8PmLkJ8dDQKUTBp2ZjidPZZ
zb+Z9/FvWdlyswlyy4EjOPGrvQltEZBSaEKfmb9nWNzITTzmja11f5FeTXYUBIEwF57F4hseW+0t
Zos1jMYXcTlzwALuKCBrA0257o7lYDTUwyHTfsfpdAFYzk+2dRpTxkPtbuE7+a6c1SEfU4JdxF93
i0sgsiZl5+yTQSrDwRUiJDPEDaauygHVFI37RNkFofQwacPbutRO1LNq8Fc1NEFuZcgxYzTWMVZ7
LMDflVn2R1PaL26p3mBFn8gJoglMx3D0MD2S6mDd/wmHrrdZQYZLgjZ4v/scpO+zN535nLPGoWnn
i7rJ3Gex71YgigwL6VyDzDU++pmbtkaKs4IMhq6gezRi841Yp36vea5H5fZJuWPs1YObtda+d6i2
8nQHJwH8oqkhIgtzCIk4O9TV3AXGxkOwLuH6yfZjbcLZnGRJUBXV3YVb8nJjLzwzIAw5KSb/JzFG
cyfLriS1Qu3tOfvTxu2RrddpVdph7Hq0j3H7oHqkDq7OMYcsEci5v0Ad78SSmPtlbW85gklft+z0
UubDSTQSSDAbWKgBEENL3GuA5Ck3LWsP82M4vdpbRub4fTXkR1dw2U85IbqiY2GFFhuselDxem6h
u3xDd2Fb9XkXWwty8kFci0yAu3r6m9X9GqoW67LCZg0ytQ8AZ2wUFxaR+ZaEupvcBBtzEjrFqebC
mMS0IpMoeJK5k8siDIS1Q5pVg5rsui7Q7z9u3UjJEQRZP8cZQQzqmgi5W7bMCAgE/1VMPdo7EnWX
rJ2OCVfhCM1MtEWJ+/9WPXer9qUs56oXq3P1eui/huWTP9vzK3qHYZ9Of+hA+kNfbY2fEiX9VLLr
xBOcIShPnNbCpLGP2500pjN5PMeaYhEQgh9cmJYOF8FJSl/GioVFn/VfV7M9lhMa4BXZyGY6vLxm
0R4mpR40aFXSguskBP79bVhrZGwFccnNW0J64qn1nEvXd1f2fFeLzdbRWIxPpxNEM1BLDzXLgZXA
7J7TPo8T3HbYo04DOG45OLg/3PPOJ4jlUOZzEpLvQtLe704+J218TzHPCFmqHG23Su01thXMoTyQ
81VwLyb9sczwHa9mPFsppWN3Y7Yhxo9phu10WQUrUdZny4F5LecsaHlEaVvBtn1o9i4uW+Xa36hj
94PZgG3c5exry48AjkWENbYpjtcxQdhoa0Ax9aFHHDD0f1vrbsbenWq5nEGr2GHh66Do/txNvqar
+9IWTo99SXGckPNp1faSjp5N9ml3HJM8VJy8m+Nn3fboLuidtmdt20z0SfK6Oc5PbsYwSyaimEGz
u6CDE3b3TCdgMPKV5XdaWvgw6RNlUpscmkI2oVEzIgOhPdt/143JpXJbxmKGfRC680ye39/ZdZsT
MNcjAqkqGmMSCvniTDvnck5feOOLbcQ0ZRg/F0sAlmG6ksjat0X+ZnQL22hOQoB+FcWCpVJuv64L
Rn/SnUIseRgGcI/kHo/nxUqzcCA105svKJb20NVEgC/UhnKQr0k1/TezhvG94T+tF+tJI+YkMYvs
0DhYNeUbwUi455flZyb7k5kzQzPHdxMSE/F2/tb3ENKjst4LfLWD5Mcz02jFd4a65pIyP5zq6VqY
w0HIzgtHE91IVTDzaOkM8LP8o3XdbpjVbSy3eybXYev1sFi8X4Dai79QXbNID3p8Uhk41da1pCJu
UmliM8I8WUdwclCSc64u2uGhsQ+yi7Nbd0pa7XOiow2MxiWxfSN3RI1fhZa6rMCU9mCnZXecVfzR
LokbDFNXRqXZ0TKKhHXJolHmdCmM13jIhBDn+n9xv8MW5vmgQivValQxUvjxol02vWmCaevLHaG+
5Gnm0t0PejyAbCcXvbozwusSqEW/kS1htTy23tbR+BExEwe3eLZt+ZXZOL71ZUWouKZzTJFdoLsn
tuXNsRr07ixzjBFybdhb2Sz3K7ZfD1ztRLoRbN3Azk8zY2EStdi0rjEZIht8aOOl1vvEg04W85OU
JSIuMkDq5rTUBomzjfnUdcmvyVsIP+hUFoJio/HVcyfKRowdE2M+qKX7M1p3B2Mz4TJMS98plj9b
B5fvDSQJ5/RvBtq+teheaEfFLslc0tWQoWitsUYpW+mBoWSkRvmo3wPUtIJm3GOeWvS2P64IlXkF
rtJhGVibXNFbw1iadHd439bHHHnaL9Ysd7x1KEU0fzaxVkL8pnwrqfedDqpd5ahJag3vB/7KApG9
dHwfABdWtvmvyXGeXRINW0HqpooZOWQO0MqwnTW35adQ8yMQ5MdknXSPy1ls2y9PeODxdnaqccDr
vOZ59oqTXVs4cggmd7Y17uyF/Kq4YFcNs8rz2bOOXKjPEiNw8hjIH03LPRFIzkkngG+yNmPn0flw
orZnTadNH/TWX2wEQsMJAMcJSZbKGecUD5wPI0eZpQVTlYF84xTg6fZBld0+Yy3Iys3Xq60CSHG+
behVEiuMo15P79jr7+QS/2opHGuJH1rDOeIZb07MpSgWN4A4Rvae6tHaNL/W0rvCSUeV7WEzkZjp
KbFothIvWFz9MLv5jeTP18GuFjSF9odQ02FtjYdUDB8ZrQvPVP2w5sOuLPeVVr4bhjXARW6GbyJj
VECucy22wFCJRUvoNX7uKToE6CsGk92OFKe/k1ed1pShrbas0YoLZtX9KJkcnWwqItHlt0UOn3ql
l3DFf1iKI2Og4IvgZdDc6yj6MY3IvTvDXZe30cSUOvdVqnWHPNYiRHyMsxIyrkoZv+kilUfMzJOg
MZZIrBYZoeZAbdnLQPfEfKf1721Q/in1+DehODcy7r19vaSviRMBHSLuG7YytMzvsmtZAK64ivBy
1BGgns/DaEGfW5b6FM1xMh/yU72s+rkW9chbOoEMUaxI1Li9p/1aXeRq4IL7IbayyFjcKViQQuLG
Un/UpvXWJzHe5wyFUg/1jmW8bi6uyW5HNEhX4LdSvWhxQvla1cckTi6GvjHfWtgdWmrHPVszq95w
7iLDl5M5jdBitMP4QQP04c3mEibKOjqu8bQY4nEobO+uItpLDVVGU78C3nhoqJqzPjWsOtZ9UrZM
SFeaP7f2ntdN7iFtD1lK0lDHa5d4w6NXahfNTW8ZDrtOEn/QTaAUH+6cPtaNjuLAKlBOZ2bLJqhU
l1GkTQRm1QUNas15vesMvB7CMXkwWiL3hOpURB8cyMWAX3AYPw1qVzJJOgzxXSckOIeIQvY9M09f
swQHkW28uSXq1T4ehqPBIDPq8UsPIZ3kydQr3Jjq6uamfw1bE1Fm6P3BtJflSD63E2KAcWqZDb7E
0nuHjz6ZaztfMT+y7oDUDCxnnPMJZ55ExYwqxBp4i36sOPSZTaD4+c+dLc+no/iu2+FoNuJCjLXa
ytSvOn0ARTkwGoVvLhi2GjMCXaLPg6yvizPXOoPpt4F/5bRsyVU3sDPxqGar9ZdgxIdTDQ8KE18t
/rHpixvuLk+Tt1orX3i8/DLV+kz/EgkMyLB1eUy4uIZaPEmELpQcFQ0S+zXDMIE3hP5dxvYVH8EH
3b6W3iEjM4vclwob/JRHUf9j9CsGKsUHj17OoaG4ZBAA/ajt0snC+R17A2NoQ77jp0p+o7B/VZl6
JSHyVTNNvIy8HNxpJG6I4ppnummwDdVpfBd5lBn+8yBbKl4QWXn14NdvVZrKvel5HCOClGxN9wua
WVgOg2PLePWkYC0yYKCJOoxisPORHoA+2PlCJ/RVZnfZTIMZrdvO5FvGlMurhmxF5CSEJObKP1wM
O7MXiqph3mv61KNE8nrYXbpaLi4K+lT99ZgHBlrj7U3YKc57kjFKt+UY61m31gjgDNOxHvTmPSnz
z0H3vhV0IfDtGpkbiD2szGNdzB6KhiHhINUfqzWSbbgM9hjGsZcjicH2zJbbERf8jXEIYu91/VbT
nS0atl9jiRIqs08JS4MzPglqyiegEXP2x+XLnODQ1GhmUduxTSVwPBxEnobSxMqUihXBub9K07mw
X6qClimYXzmJCAe9CHIxcaYN5KYuOjxY1S3oxcpno+vcA97gPjxsGrWi+IDTfuU71/5dYgdtsjEj
r4Yd2uaXdpQfaYuCzR71iZ4AeWGhW8mumP9mLmsfoBH6JwrQYbaivEHa94/bQCreuAW+AyiuJuw4
Q6bQ673XKMr0Q22dHeS5lQSFeKPyMn2Zuk92WqWBtBn09wC4hBatBzhTqCUTcyWXCmlexQ5pvREu
ZfzulbRuyIkqN3kCZvxFeibzP5e5jcsxlZqW4xfxFxq0y4o63p/cbEUNr19J/H5z7TyaU/dwTyCF
i7ZOieym0GQD37l1FhQ6qNd2n1xtELRdx7hEEw69+vRSZ6w3cVZq/cNuFgpN29zuRIYGPt1IqVpZ
UpeOfdQQ5ezyNkaZkw1dlHbeRCelvvTZnKJqrp6tWERpYy5PcjMfLApQP35IClaGiL+4lbTP2O3d
Xdab7ybTt8gFWY81qle6amKMhduhiHLCnse7NW1rOKTaWeoLm1YWzH22DPuktqkSIVnB0eagbHA6
UU0WObF5sgYD8xcYdpRPyLdFs72Y/fRKscNZQyo7cx1GQIsTaFZJn9x1PcnB6LRzh6ifIf9pNwAT
uaqDitWXYQ5uWBZge6bXfuhNfi54SQJ9TI5qcM+stm71iH7LY3hV4l/273QYF4c5q9tAhsvnqi/f
l89m+HHL0gGOrt9xVel4kQn2cpxKASbxU8a8LgmgCOtJYwkc3CzkzFRT3nW9/Twhk3jEtABPDNl+
lbbaQ0FcLHKRBqOQJy3l2T5XNW0UoSc80HYaVeCurxHvZdnHyOYrvDcIToPYBgTmodHu2SXxR9KI
CEcinH09hcnDJj50rVz9rQVnsJ5HdOr+CL8TsPC+el3KbMneedU8Y5rd6SDfvY8fyDFeVuZchuCn
yirGl/M1g7O6FhatbWegWvLuifam/dRaXR7pzcFQ4k8i85siivuhN7dzsiFwGroN4kUiJBo4XQpt
YRmcZk9cZuTPYNbEabEWmHHMTCGe0qoiww+C7MrZWMPOYi820e1X24MFp/eyecu3xzTwtxETuexk
Dzgn4hwzpuZulgld2CwPgIXXqZjqUF/16qmd0V3LBDsJnuqnuBdz2PV9vWvlth3NMc3O88KFpY/W
aw2RHgouwUua0edtaGIQ0gfoMliDas0rJBcVRKW9py0ph5q5jmGKdcJF2FrU0f98YImzLzQ7joYi
MifP3Hme/Z03ln1Lv1qBoLLPqIPcyQqFyzM5r3NuwBTy2JPObqvjv6MttQdBUAQ1t9E/6xoBQbjS
Xcw6M94sJPwhTeKXoXKx6+ycgq5L3rvSDOrY6Ylzn6uHgsFNyPKlvBQKp7QSnVKo6eizcKD29XtL
Pydmd9ky73GryzkQTeUeHT2nXGRKEMPqhMJwzPe0W08ASNkfTRltUBZwNoPbPdhlG23I9wVIiN8Y
te0bwON1M78mmXpDiFEd2aydGn2rjpqocARbo0VMb6WnDMpmmIG6+cSmATd4N6PlneufBr67TK3n
eC2eFuy7YhHGGrYKOa/SQJ9ETYv5F965O9k7P3bHjGIpqgiEkupYe1/Q6j7Afpy3RB6GuVwOvL1B
ktsvsZk0gaXfTU2sL7OD8OZuwKCkngIgq+Sg1aO9t121j+f2trbV15INBpFLDOXdbER8l/12M5Ud
Ehcfi4WJarRk2yMS1IouOb+f6z0+IBrv+ZjVcWCbDIPnAc+hLD0bMxYDGYJLpy9M0E5PJ0ebO453
FViqTongxLhWj4l/TcoM+XuCR/v4Mkt+cW9Q1yGHoVqes8a5JrOx47anU5rdlzzFM3C4M0FlTCyU
nsc7oY2EgTAn3MpGUjkdV13l+3HDLUvU9V5Pl8epGEODimpWq8PGAhF4h7BXLa8Sa647wEGyYe68
g4NxSzLVBXKr966GiDZe1ywUzsLtr/Sz8e2w2gjcjlg26CV6UZJtIj0WO31Bu5JYvNZsMh5RF4Tu
DAloGHylin+0LlVHAlsfezxxRkmXnDcaoC4eoTpOm2a+hNomvpxZfoOsa+ztnGcV1z9Fa5/m0p4D
q1Pc5isaYKtZXz1bTDtRoXmqcaWB7mcpEp86N4vf6n7ZT3JFdDGQS2FtN5sa5JzPjM94nMPhLWZQ
TtnRXI0+wPvL8A235Yk1zBeClu+rh+4EX/1QZ7W565vxMzPw0pw8S48Qt7DntDrdV3cQUS14g6Co
D8mUOwBmd651c7i1/+kq79MeQtMfV/gS3xkxH1HETOwwPbvMhrFeqCgqXJbO7Uxprw1hrjlPGNP/
13vTF8/QDGPqJGWewckjDKqwPGUo3TQaQDclUe8O0xEN8LXBnQ8lCutsHpqBnqA0w4UbqxStYbxX
Y+mTS5YxVFa+1/AKygWAyGG2BiscpC0iZYBLjNl1u2IIXo63ovioAFCvY2yctpjIQQi2JKpzHQa6
jSqv0b5Mez0vzjcB0QZWz2ixNyxjo2pi2S07Gr9ZbZGcY3aM/UHe+VOn1n7rMfYnrqGZAWboMki9
m9nOhD2pZfYrzfxJ5/Sb8cV4sPXqW7gtOECJ1xFM7n3g0XJpDY9tjyPIQJhj4EogRcahPMYQknfI
H8M6E5TvM5Lyhc1t6AJsLzVpRbLhPkNfdBCxKA7YzaZhMtnfLF8GmEF3Z0nj4MqRKY4ZTzsvorpD
fL7yQvMQ3UIrrz40bZlCq2nW3QpThDNSoXE02Y4MsqriRHSR0Y/2s2HNyQFt9LSv1MnqkwO2S1hP
uNWeMeKHNEsUH66LKgHDqHJVD85scDza9s520i+WP7jhpVeQLibdH/B7/N41vVY+DR+qTr4aW/uN
7EVgRQtTZOt4qeBmhWFY96i1+NYMWjdHOA+NGEtlTZvsW7MqgnEowBmNLmxd7Ynz+JKjKoYb+6q2
GNv9dMTLddwP3cidocXqJO5uBLl4rKpJBmq28gd3Py75s8vehDve3PYzr4CDBWpvMBQYtvmiaVy+
DV6s5qpbV2vIX6uaOXjRdu+CceqxrcuX2amPgH4szz8YvRsn4DEMD8bODBekTBwIGep5a4UGM3HS
MSz09/6yrZ9ZnCe3GlVpboiK9ihjR4UQfnCGPWk4bDgxwfExVWKIcZ+VL/IpRjoaJK3dB9FgNXqk
PIUP6nSsKnwssqb4Wou7E9TmHbVYpuFcEl5dMaAwVL2ypusjhzynsTd19JuK/nTh57zrM5CX4vhu
HwZokgFjUtc4alaL5EhD1N5NHaQAAxmrpxYn3r3G1wDPoCq/VU5RRJrnORhwv269dhIowXyBU2CA
BKGPSIXZW4zqDi6nD5WQ3AnWnR2owmNnAddNc/m6Mpc9ehOcUjcUwq87to6VIumJYN92npenmWlb
37fmcUhz+rfM5egZMLKttJPU3VdlgPzwLNpOYE8fG5ZfWeWUQQyegxQDq0dn4MzL6M/pawWnFcpL
r5f8btVfQ5UfvaQMLaDVQiqoj82yn3OtMXeVUXMw5jI7GG3/NOWLxIBuXbEjok4d4r8c2eIIZ09B
0PGtc3o6wmRnSEA31GN8AAxlMRbvxwtFSnmDmgUlN9sQwwJk2wxPV5uLsLPavTQMNA7ZSa5MpIui
fk5W/Krw2PsAZ425K+P3Me4uggudYoPsdwR0PN4APSxjDBFLm34+2YDe40kUvYZVzGwGIEL5vtua
v3LMXlzBrDcuJUOXKbk0TRoWrtZda/YljlZ/GSvivTaPA1Rr5gUTDooHaLJGTeSB5wmNDK5Yuwkr
Rd+Y7ZPYdCeY0G+G5TRIHCfyF4ak9oFqrqAL3VlZmYbbkinOwYnayrR9wdHKxJlRijMPJwZJX3Jo
2mPWIVQtVs+jwTqhFMVp30OJb1tl4Czjo6MYE/ZedlUThVKVMdNqFkJrPPmYF7M4Fi09jEIGbY0u
nibO3eoCYx4zbz914T1YyzruTHgFo1wPk05CiZs+ZfN7vo2/GhdRbjxw/ase0KA3kO7c42ynazOC
DzYGpT+X7NlmB9Wk9XO8ZHq49eORGbaM6TaHgTx6Yx5vJo5OBNavwsJFap0crG4cPOf7XASbvuKA
3CHhtWhpexrPUAJHUrf4pcb3wIEQsZZHsFNiXNxkesljLz4yGTepivsOd7D5KdXIlFomL4Dc8zMV
PyWl2ncSYeHSENQjFh3vA873rsNP3MV/YV3LIsSeibFj2j2Q7ByVQtxNEigzC++rcm3yNEk3W7k6
M6cj8jxLoZhc9pp1e55KJhopaGtT2le8B+9jC8DwtL1yXMJxYZTeOgcI4Ccvr+Pb4hCkq8bhtaHF
1s3lAuNnH/okIaSa6IMtm0LoMA71DXqnd6jCXTYTliV+VOIyqdWs7/YmpYYoIt61OmZKg+De01jF
EWw07gmnxZFLVawbMiyu0+nc9IPwF2P5w8RnJhuHQ8Tt08tSmNuxSDh8EEyU9xXi26jFX2Bd+9RA
5+w5Wrxb0OmTB/ImnfQ859a7FItzcJRzSk2tC/u7Y1Nd67TzrMpMsgd2vYzLneO4qEbAVOnhojYe
TttoOhACPC8xmMIaTNpY8RXLc1DWtCo0Qazqtwfp2doVCQ0B4DXrQ+9e5aPLJnAo0/dZIU4pC+lj
1/aPRIc9aryaYe7gt9KJPNTkvTTk11gGFXC0vXbLjA9z9q0zXab97pHQjMX3pBF2L62W98hSh1ok
mm/J/ovF8wzeS+tSmrBZTLpmr8cbD5mM5jLWXDaR36aZqAWrtqO+nfTdPERsuQEOt2Gkdnd9nHUp
yOz6NV94sI8qk6HDBZ1XDPQrwtwk25qaGjkapvzFaWI66Yrq2n3fcLsZkYMc22T5u83DwJvPY/at
cFGhufjJJ40kYpq2xN8QOFHUQevQgdaHjRmIe3Ds+kcQPcf6scIDyJmBz6pIs+U3hcHT1GpYAaWc
f7Aofxl7MbBKavPJLjbmYp4jLg3PAB7gsV9UoPAVQRsdESeWA2ptUgj4jts9dxnhUOzctrMTl/+R
LndGpgDujTPqB6nz30iEpuNgOmIv1Op7tf1eeaUT4HhwdLELdjPtIa/VcTUZVxak16/gd3M1OH9Y
Nv1YiXgky6fBjqB6N5ymCvXGGx9LNfd7A2rbt02e6vhgVdxW7HIGVuBcpjcXBJfRnkPkhzP7uUZf
lWDgFnr8wJvrXIuZhsTVbbh/uKysM9Q+J018BXDH2vQj04yTkw6f6QrxyqS9jLzG0SiyYgaYHJtm
stNn0XNzFwjXIErvtfVkmpCI9eOKVw6EQvZc2ARgEoIb9DP2IaxKayNnmhnTGahhfhVIpPr1WIr8
BygvcGftbJrcy176vXYEy3K4GtbyJ93H08gszHP+AlxlB73R/rNJL4nEgAwVAU+fjB9OkX4R6U6D
gl7DJ+2IyKIKDcR83ur6WVb9f2DPTMHQYoBk1hXjTpM1ur4h4beIBWD5xyXt166BF+H/Ye+8euxW
siz9Vy70PFSTESSDbHQVMMe79D5fiHSi956/fj5Kt6skXY2q63GAAapQykpzzqEJ7th7rW+V9l7j
pEQ4/SfPQcCYPVuZ/qwP911WRMsgY1ctOn0mgE07vyyPgc2euJ07Z2RyxCiP0n5geKl3+4AcnU53
cOEwbAUIwfoIddGPMFcPHRUz29zFRBh5/kXK+BQD/MMaG0dMqNc2obTK7aB80K6w5/RjQ8eTQYFH
hheSIEngaVlD9fYYWISQMNKwZL8K9TJIebEYO/iUAmvNivLG1nPqwskDpKB5a0zrFxQO3caIzuHv
HNyabJ3Spqaw05FioOZkYZCA0Ibyo07jvd/jg9Wkvq5G4zpBl8mxGpNNVdOQihjGhxnNdbaiRIgF
EY4IQEWhhYeyy+Z+BxE4CC6PacagxMHFQv1rLtpMsX0eym04hjbcOIioQezfwoRjBlqZzcp1SP5s
a43BdAzEDyBUH1pkkpZIOCyDIqAFQ2fZRYJgBJkHbXt0IpP5VAh1SL0+InVN8HQtsEB5NuosPCaz
A/UaPS0eFxr8Zmbeo+dz4Itcoq9HmRzkRCDE7t6al1fb1nlmBhZo07y5QrnpoqpKWftNBnlw0/oA
lZCs0B2HEW1nevzn3jRtWajgRJaJtdSBaJBYPG2I/kNrgU4a5Owb1a25crSpgmPzHLbiI4LvsdJq
8RRR12IJRxM7+YCOvHxRGGN38vsNmzfcsRMH2hfdnOji2Oso6C/b0H0K88Mkk4OsR4S0M9iR7iQd
V9QTGes1d8Mp7FNIPjl9+pDWRdK1oG1L29qa2qrkMnWMmq1l0hwM5MaI8JOtSljkWxyXixDH3cLB
mGZRsTMXUOgegvY+lTZDsfnQtZGPk1pmFyDp/AttkO9t0hwLdKRbFclkl6rnQWd+avaW3FtFfq4g
U+55pTnn+2ns2uIGAbcbN8G2DCWkPZiohNI2Z3BYKQjjOFzXUn+IWkehwq3fgop5AusMmjmrvo8G
Ng9park8drmxvOxi0lz6zUV65RNuGCbjsqfgPBAhjl3LHBXjURSmvcLvIMpXDWUMSgdcxyHkhzB8
TXMJctb16tWoYSTkJGewJ+FCEUaDuLJZ9xnpjHqqHmMe1Qgre5Rx41Y3tfg6wh00oozeGjbUny7O
lzVr9IZW/1PYFA4dDXUewxKsrJ4nMUQXyRagUdawL/XIACKMSsJr+ZeBDGFSQcEJJ2/Yg+hqW9cT
9KN9G3BbiTTYTELRLA+s85Qn0naseeaZbC+SOMEtl1zIIi+PUeJf1SOARhGQalikVD9t9q7GcltT
WAWtYPrqDeYRKfqFlxVqOVTMgGkVYCKyanehKeavRdX2lyGDCJ360uiL4IrU2I5sT7CkVa2tS+wS
nE0WmbI9140QJv+AD+w41KmzcXVAk8BlUL3YQb7PguIApF2tczMplmZhaHtfGh+DrvW3gQCuRmqT
hA1xoEVTbLSeNW1cGmF/mciB1KjMJ6sAFYZXaQstBQpW9Sg6tPlNBz0+s1hPtyiOopXt2BHWDvhw
Ng2ISUHeZ6XsmK0ygJr7sn1w6JhwrwdtWBAw0q0A0LnnQaTvLQPdbGBll7RvPlDgm8sxZ7VmSt9u
Yomkz/C0S8/HhOWN07HKZHyY99901LtbgwrgpEsJ20JDWhWPcbG2BQWvFr+WJHS0JP747q3OEGYV
kWzqOHP0gNW+WyFy5TmFb+peAkgOC2rlR1hdho24bXhhRAWwP39k7kPMTjqNjJwwCDrfAjpMeuca
kIpQqSdJSsKcSzBx9jjsl7Y+PjQks7CSXwMvWaQtybtzKMscGhK5pB+WBp9NW9koEuav55yyr+Fk
8w/M/9Xt4dL16X3Nb0tWEMDy5twXJIsiO0nr6yQfDj6ZSjPav5SzGC99tYozEcf3Shcvc17MHHgx
dQHns2dgJt4Lc+mK4WWG3M9fBnl/YXjeV5Y+m/DXOdgFKchCeM3F12zNgUTQvI0unBAUJKkwqidH
xR+egVPPyU2ZMX4ZEuMBBZbp12cpgaNGVz5xnX19M8NwYyY+/ipt27rAlrnE5m/NkQSxHr3OgQjS
DNjIWBuELSvTdd8mS3EggMmn9YeT6jB0ZoPxt0AxG9hwEmdn8ztvff2lL8xd3Ye7OQclIwnGLPpn
lhxInL0NGItXove7jcW4m7MD4IfdaMPN/IPzG0mIF5h/DKjcQlfNdSDkRYJ4Uuu8p/lAztkhdVh8
dF10bqJlFWQhzPkHnUCZQ1ceCByUaptpgLzSiFP674C0zmvODJfEEzJo7JDDzN+acxiaUWxzs/7a
aPTF1/+7JWJh/tZ8svrOW3HDMCZq3up6M7/LOT2nA1UF7w9SU7uaL645WcNJ8lcnvAp6XAuE1FTQ
gRYZqrCki3ZzBOIcZjnnaFSGe1BtsZ4MMoDnQEccvYsEKw5u7DkHaY4h9RJGfn6/mNMg5iiH+XqZ
w6FwBCHwkTfzzwniTebLMW+sG+nz8J4jPRpCSYI0PxYoTOYf8CAOU+TGU3IfEoMSlBI02/giENZg
ib+eg/BauG038z8gJH39gzQB6WY+zl/O2YPz9T9nmQZrr9E2WgRXhMCVmvDzOb40t/c9rcmRHBbP
MV7M0Dwmo7HOCyK/5hwGDgr1+UIL+xtQUCsdbL9H0AOu2beipO2Es9Su1VswBz6YjvXkkAhRucUD
o+1SQMkOggtwaC9Y519t2b9X5Fd4XFeTSe4fDUOD/y0d41UQb5bE7Tsgp1dZcECnlEmkkZyrzHtL
O0hMI2J6UkAIYb6y0YiLRrx2c7xbMumkOZinkpzf+YPpHjIFUp3xHH0N9x13Xoez27FeHeIi2Pe+
zjGyna3R0Xb3tpWwZckv57DM+Wfm/Java1gDQbIbNIazvJlPf/zH3//rP96G//Q/cgxHcG+z+u//
xddveTGSExg0P33597PwDY13/qX5+mv/+LEff+nvt3nKf37+kfmF/vEb/OE/X3j10rz88MU6a8Jm
vGo/qvH6g2Sb5utf5y3OP/k//eYfH1//yu1YfPzt01veZhiFrj/8MM8+/fmt/fvfPklD6fbXo/Dt
IMyv8Oe3z19SfvOm+ePshWXhV7/18VI3f/uk2eKzq3QllWkpoSzpGp/+6D++fUt+BtUubZeHq2Wb
piU//UHqRBP87ZPhfIbcaEhXSNuk5e1an/5gJPPnt3RLEHBhWdKRUtedT/99BH44Sf88aX8Q3HWZ
M1+v//aJv1N8O5XzB7QoPi3lkB3Av7Cx2fr8/beXazBI/LDxvwzdGlRcKtQpuEISK1kNDNxle/Hd
UfnzVb9/Fen+6mWQhLHuKRvdwvz9714mLGRd9YYuVwbihB7QNw9632s2hhEsddxohZ1sOlaRJs+2
DtuTImiXMfSRZs+WdGlK3EhMFmV7E9C2i7J93r1N0cmW8SZu+pUfMnvNl8pC75RSiaf5ciyvgo50
CbJ9faPaCaltFErLHoG2KPWd07kYJuzl7z/mLw6mY5i6cCzL1JUt9B8/pVapeMCBKfEQxItengEp
QyH28fsXEVL99WA6hqVbLn1FIZT46Zz5hhcIHd8AKqgQW1BjLXAjdNui0rtdDGUdQ1KFZmoddMZ9
OZBY3toXmFfAaaH+rLzrFpaW5985KdpqtIj2R5uj17zrMX7ILl0pZ1gGneCoP5Q+p6IDoRxuRG5t
kgrNZS+XReUd2+Z1Km8xqBLlgIbbJO39qrHNTevK/cDR7ekCNALPfIUFqk2we4HxAJSu436vNQYV
MY/5MAVSK851vV9Nk7VIi7cOUWbGlMRGfuhSnaTtUqK8H9t+Vej0mgHwUYo7dgrdBmZ7QKfKtVde
hewo3gOFXDbEzGCD1qHBmOGXmM2e8pMFMmMa0e0OP+daQzkxov+mw91RqPdaQ5YBdLaAOrogHFb/
MKpgyRAGXmMCISul5mrmnSQT4+XsYkJ60Qu60wjfgnQVG/y+gkjJDjgLylXX3k01qgst29buB5TG
XdUymBVyE/n+puxwo+RnCQ2Cki3n1J2Z04dN9znM8wXunSsZFEerSdfGVRlAY6k9bG/evufNZoaO
FQVzDuemQ3sYR2JLzBSOBo62AmEZqavCbLb0O1GMJNiaChpRH3HUMndHqqi9Th30PGwAisqi64BO
J8ionIUBTAvN3toe751XKttVXq7HqNoxlWI5SHaWg67SbOjLl2dB+EigDarXZ8UJNiYbXraEEbit
K/JlmAKV3OCCyCMoGB3JTY4DkTDMTnK8loOxseISc1C3N7X+2gvGYzcK5FkoIvAU2T0m4vYt5ELJ
Ee/a+jOwn0VscHU5D3F7ZSEzsnj50V71fEQ0HjxnK2Z26GywGA00Xib9Dn82DAtxLqvsMcvNU5Tb
m7ocl9AkL9ixrAZZLooxRzbLLDdEz0JSRB9p6yidM01JbthyOPY0GBqQ3bMkb5bsLByUsMskfGZn
ki2cwWjXrjEcWw+Bx+/v7l8uIY7pWlJAETB188clZMIGVhjI6laulqAb+1KwOOJW/BcLlfHLJQTC
rMNTRsDE5qH0/Xoc+QIiec5KpYMfEOGNPs9cNw54REBu9NFZFqLH2eTXNB0D2GMVBsuaJpPp3kb9
OgBc8/uP/Yvng2N8937Ej++ng9o5oFyRTITOhh6nbf4ldfGhYyhIIeC4BqkX39bRf6te+XUl8n0h
8j8sabYf+VwR1P8PFDVccZR1/5eC5n9PH9XrCyDjHyoafuVbNWPpn6VyldQZgdi6KxXf+VbMmOZn
LOW6oTDcuI759Tt/1jKm8Vm3lTBd4Tq6aymdMufPWkY6nx1pWobu6FLQCLLsf6eWkfPz9Z/FDA9C
KiWpmzrPX8NRvMMfr6KxrWAu1V26dmJ4fF7obKQcL80SBUhlRs4G2SmjkY71hpwRKDp1f5QWor6q
pKPf+/ZKG8NklegDsU4atuaoKA9Tc5Lgt5BeFjB80m6dlWoHMTpYJSNpdcgLKhS/l3oM+9pLgNH3
tnUQPjOY787DL0ooY77zf/xwwuFA4Vc3DZfnvvPjh2O50+IqN5B6aezpy/E8UKRJueq8cewXYbY3
rhPdezm3jKjUGxBLBoQFo7j2yZ3cb/fOt4viF29Gcp6/fzOSUwZ/kGXK1G0YVOKnZSpiXlK4zKvX
WhkxUK2faie/CiHv1a3Vom/bJTYy8jGEpTLQwgmKOZy3O7Mz+4sfw4sJlPeK96PikWFDE5hAoAqY
I30UqEVIg7hoXGDmKbEfzrsROA/SYbzZ2nJhEbGQTwQM6qJlC4ySjt71lTZDi6JQ2/Z28vD74z4f
1u8Ou7SEzgXNZ9X5rMIWP1WuaWdJXXN8fW10lneEY2ZuTf3eRqW/ThHVLbTYk0cyC37/qn85vvOr
uhZ3ksnWwNB/Xp/HJAJaQxRhbQC3DXguRXa6If2j+hcL748PAjV/PO5a2uO6UMzI2Ez88CBQeSJC
y4IePXYddp60JH8xHA4dmdS6b0RHVKne+vef7RcvaXGv67ya7cIl+unasekBN0abG+tyiuqjNpL3
lzbqyk3DYVG7Vr+lkMn/xfE0floa5s9pkfRjsdWRLgeVbd33Dzz0uy5pNzUeI/Zhh8Q75MK+68bs
2BfEtQIqzu0JTBxjKCBUxur3n/gX15AtbdvhI1Ni6z/vC1SCLqn3smFNphV92mHYjQ7wqAynZQSH
hWHdlU90/L//oqarsySapmEI+6cLV4NrJEagWbh46wtf3OI7OuLIXWWd+TR0FbFYJh2Q37+mIf56
t9hcroqNpOBYmz9dTq43kilex+BHzfJZC/3zyhfneUgwkGe7aBPS/s1sg5ODpHsVUCASNJfhhvz9
u/jFzcO+XXd4TvHE4f758VwzU0JnaCec63DYZbMFEffIlZuHH79/nR+Llq/3juKFHGkbypUsDz++
jkMAlz6NZb92XESQybhm0H00CQfhaka2Ql0tVsSt/v5FLfMvxxhHAasClRvgMMmF9ePL+m2kRpyq
0RqTQ7tx8uDK17T0GBsXDT3PhWHhqe8AJxsBRMIhe+eKpHgjjQDfUvPK7ocjjt0MEfV2yKJdiA0v
rRDG975E65i9N1pyx+DiLIvjae/gyepa7RSMHoGNbIiY4ep39kvXgtSwaCKNg/tuFOLSQ2Ax7+mG
+BYB9VtlxE8yTB9yY3pEqPGM/oK0iFWroIyWFtlmKW1EWQDt7wYAMhb+Wgc5R8VEM0mMFwVk0VSk
20r/PqqHL3mIEK3K00uL7YlDIjnPXeLGlq4TPgotuXAB2ZSDd1701a7HOoSH1k2wnPX6tTKsW08f
D+CkdvlAupwfrUtYx2Y4neuTc8GQCxSGqG9g4CxCT9+ZJVTm4ESYwN4QyLoNn5auy2hNVWeFCUMT
Vxk6cTsUtz00ipXwXOKn08pfJ2b5ajqtdTAH7XZswIFYTcRIOHDeg77yN9Tj1ZFjSBKecRRlCEfV
m9C1snTtk5lHWRZ3YV+2p8xJrgZaGcdQOkuho/gRzHC3puOx3/Xb8ASTKtzm0vrSy3McGfEOiOxz
X/skBFAegNDw93nQJdgrmJryYLV6vz81tsS7LuszTuaXeJjhVDJFcTr7qWCisc8GlyBQ7w8S3KmX
st+CqyGPFRpMFWASZDAIpsgEZkpCr6fOmRwycra9u7jfi2mqsTihFO917cZsRH/Crwh3GP9LFBWQ
DE3dO1iF9qj8dms1LskhqMUWriu3Xt4Xx57I502Q4FINLRIC/QqwlXuBHzE/TjFGYT0cT1oDtFbY
HjNRNN+W1bWXE0Y2PjK0XA9depkMR9xV4YP0ykfX9q/iUqz1YQi3LbvpaTDzfR0RvpvH14Xb30hx
NwwanX672YngHZdltpSo8teaGJ7MySTTBATPVnfxIElku8R05SurPu/a3CFRCSJ42dlfynmaqOMa
6YYheiuAV7ZOqS+0wO0ugMm7gIh3Ztieayq6JzrVBxNn2StDk+UqxQIsfIHmHI9B5o7vZuvexwzu
dyl6yATDLTcqhRD3agJHZkkoBMNxU4Eq5EA1qusPwsFt4kkr2UawV93GQu2RJ9OW5f0CUy+Giiun
YRDrM4urAkbJZYFHJKHS2RQ54k+n1qcdjh7Q7XpQroEz04wZ0y0lDgM4icvBHM8dBq0L1tvxLBQG
fbhweKITcu0pIJtlFE8rCEtwxkjc2JQZdDmqDuq1lGtUleTw2WZ7KJzIBiEUXsV0Io8ZM6+x6NCh
6L2J5wLOUYP0Bwg8s8Vxas5I4qOX5aIk8H3jqciXVJl70YWPep0iF80rsdXM6mnMSMzKzaukm635
1iS2DRTMKjx0XfcRWNA77Lp+NvqelByjmBtAhLoQqUDbnftjZQXGtRsPCKsoNIkJfaGbcZFC++Ad
EwNLtnGb+E/nTiKmdd1pZxitIIRa2K2SEp1SrDMiCI6Ipf117mbXNaHKtJ6a8zZKLPJ0g4lINKh+
3jxPGdN1V1vXCeqQrdCOPkORJdh8F0lCVi9zDdlD5OdbWx9QoxbWstYFOo1Oe1ZFcun0COAxE+S8
KAoBq2rgjq6t0Xwkh+gM0nCz8AjBLoZF5KHazg1C97TxMS8MEiemxjnUtTvejuFFU5vcyZoxLruu
9QCDMKclWSTFUeBsQ6N8JQzkS1cX0WVFf0ZM9XPwbApx5fvnXHckY8XFbRNZ6xHluOce0RzgDYF4
v9Xtaqvy3l9isTYfAxNqez+mHqlFUFFt5oMbnzXfzxiPKL1gkk5YwrIqmmfeULYH+qRW1mATlKSr
WfQMX0KUQ7mwmHmtfbYJy8Sx84sR//RSA08PJoW49WlINqFli13oGds4pqHVjpN27ZIrQyxTtfTb
Qt92TegfmbSEhxFZb1kTYa6hY5YVQYpmCP7mISPqh9YeKc9M2ZJdNPTjItHRVMBkvBd+s+kd48ED
mrTUWO4WKtFpolVVtyZ85KN106PhZXh1U3Sd0g/WYZUw8stQ10qMCmAHXEnWFkGHqz5WCUKmHlSV
G0oUVKJfaWR4IitaNG9tWJ8N4l1iPTjPpnwjCutNSZK5gqY7b32SeMNGrMDGXTdR8cAQcGtowQ2I
YeTnAwFoWnKe9YBURhQQVYFtlwA0ZOtq4wTdLZzuAFiBeqhhOC9yWNOGLV9K2Cec0/yhymJ3VRPK
srRSAu7KBJQSuQKXAtXGJG/CJhiIC0aLG4KNX9UKDaQqWL87HOl4bngoRN1FUPPTvlk/g8w8Gk19
Jw2j4DJZ1aYd3PSRfdVl8ZmosBrDen8vHIBEYjuWmn4NXfcJYw2OPwgHJhFcV5bHU7aMkAYkiQMQ
TCcnIXDmGxpjeBN/CVUHAKo+sst4jXHUTqcUIeKyDZnJueiNMZnvM+hYvdOVqzqxuWT08SPoaSm3
rUNJZE3onWKBu9O3dr+v0uRfSn5LZ8MIXEHM2w31877KVW7IyhE0PHzafAuv+Yo2Z7eZOtfEpQAY
kqjE9FARSLAYNH84aAV1UAkyY2zRhfSj/pKjl10kXHPQYc1lhN561xTtuFcRGBzgiydsDe1S1I9T
m9U3bRq8QmQgWrS4bhKmj0GSnEfjSG8Zu06beYSTKeaVpC0nTPowc2sDWkF02KoC/vb49eP//97a
vxgYcrq/u07+Mi48ha8fVUjB/236OE/gvv7Gn6NC9Vnac2PFZa9KJ01nv/HnpNAwPtNrmdtblmVL
1573VX9215zPNLsUNQQTRmErpnn/6K6Zn9n7wG6bu28u2wX335oUCvNrr+OfvRCLXZ1yEdu5BhtZ
5Kb2vPH6boqXZCkTp25atkUtrmuFFgIRdnIEf4tqNZdqNW+UFl2KJLFHs+fNRiKm2WghBR3zamIR
7+yCjLHuuQ3tMz5QsJymYMIbLPJ16ibX88YUEO+AWC+qug29IrQreXGyKv+D0eqLIfKOKCB1Y0fT
IZgAKxmhSGj7jE9aUerbIlJbPy7XzuViInSKJn77HMmTHwJirIHcY7kML3X2hUt3gpLdhh0MbrhC
Ul/JsESaOfoPIVmwkUofWupRKcqjouKhR1KCGcZU3RWwuEVXwDjyNtSk7tLoFHUBcGLDfG7tIFjI
JrhzRbvzJvcqb7UPkhJRbWjLVC8vAog+OE6YNYX2ecuHJ/CVll1kDeeIJU9GpLEwaeE+h6F7CMV4
rxG1sAqcKFkhzHrwSAHYN8abNKUD4wgEWlNtiVkbJHu2zLgjXbvaMjwk/LqwdpMhbvKCEAEtEETP
Vc+WroxFZYiXLiZglq3UABvEJ6xqdsaCUnF9Bi4qgEHD5LKo051TMcfBRbzNjfHed8dloZdk+RAO
FiTpu6whhvXoE5ddU6LqyrZpPnvb7TpYFLHSVzVQnkmWRzQ5O/B1+0BvnzVFNomPft8tt0YCqlkR
oVX7V6SaXLQ43xOXxIMqBQToKxzezz6tqHhakBsAJFJgOYgjkmNaQagRJcUwJKu+cV8y3/GAGI9H
GY83Us1AtKFlDlpV+Gt84gt88iCMjCc4WKQjIwaMY8Ogr7NKXrZAfItbwASQXPlTOLIeYzc6JMlp
sMhYqkTNFgbIL3r7cJFmXDxZN2wTN7uFMt0vaUWcopACNSZXOYjQ8g/4+2BGFguLaZ/uVv7KNLRn
/PPVppRXABiw/nq2toc6gneZAUwCqKZJMNuE62LK242d5R8tGlDD3KdFs0M5ArmK3YYIBOPDSe4E
GHiN+mhRTNAmUhJeqSKBycanaMrVggjteN1l2UcwI18QIC7dfgSIbjJHGWCy5Nql22dcgwqTA4ar
c0OL9zw8i1Xj3Nml9lwpA+atE+BxH/vbM6+c2K5rzpmLIqjDboKeHlLopF5yndSOQN4TJvuhhWB1
AkylSyfL9k4YvxMLUlMdmuzfyxNCoHvosY82tJqlFvhMAslRxrnrwKuJ0+eupAOAp7RMMFgPplp7
XrueedRsKbob0+UXetCZdEIbPAqxg43ZFovCGtbUiHcJH3NTmvbtJNaC5kjdETmo6k2PNiqdIIo6
Lc0RUqRXKquPVVxdKJXsEFGJRS3qFZiJeK/0msRCeJkCO0VaDyFrRkmNoLXEqObGoTK+9pIuuSUB
ZCTWfdwgsw5rbDVjf9DTYI+q+k530U6O5a4solnGy/h1TPD3VOhSnYiRWu4cCWzlD5SmgtEQWCux
LTwCEbPsrmkDyXwxvlNefhPE8tIxnLd2xo71NkDJyb+ev9nVabIjcAK1b3dkcPEQGPUjRGJCOTPq
Sc8H9Z83SyEAjdppd2PVnbOujOrOl+mcUjx7HHHDwQMkY945dXGC+DvNt0xX3sYSzGlUWEj4o5yN
SEmYZ7UZ9AH5rVc8uWadbzyYA/AUFqUDW6pVs9PLmaA39Ug+TfTQLaJpQDnLNr63E4aHfU1/OXIe
phHfvtN3z4pg6mUwYvcspUsHRm1dXTO35RjBMwqGs6mbNhnclk3Vk3iuiL2y6j2eflyeffqEHBUA
i99fty2mH004jxrwhjrH9inUSXb1jekX7C0wOy9h3954ugNyRJwyAevGnqBXeu3loM2260Z8DJWJ
CL46VX63VnMKneU+OUl0FXs6PBZcTYa9StNJUKfFSB8681ak7s4PJPEY3njTjDp4QbhvQ9YcHRcI
4qR2AXbfGtA93Xvoh5jIy2F80ZHEMTma3giehC/UX1RO9azlxiVs5UflwYrpWNqskbuaJHvKXu9L
5VmHolW0iCy1UaONjRRY9lSgnK01/cWzYH963NhdLeWmHUgbDnLSg/y8OzfnYPDQKbZ2SbrVUAeX
eXlbJagP+6PdEUBGBICbei/j2G3EkPMY6wNsSnHJz+rI5HPvCTDeiRB17ppAUX+rnd4C6+Aiucxg
/Y0ZrYGqO/SmZBPsERAzVNtOodCOIlyJfRdt2F1fdn7OJZ+0z4ybBRO4/EqEgudrd9NNgjxCXDYN
9Ms8BwlM3wkKBWHt7M0l4RpseVkmVggtQAWq7oWBZHBjZ+0+ppcxtzYZCQoYENkzRooPo4TiY/XO
Le5mCGLzAa1yCUIuelaYwpDecr2pAdQa0+7Ryc9rrvOlbdBIMTspOLXh8zThMYlWVZAa20A5sxmn
3GepdpMkBWCHODw3Td/ZRRTrphhf3GraVkKcUWbc9x4hinZFxIwDZnKorBsB6goF4IVhdTdTh4lk
jqJoMn1azc+bfmsu+xrxfq5DebEhN2jcdJp1yv2U1DLiYEOhlUfHNz7CafqoazBK3SrsuGwjG+s7
MiaSzmKeWQZH2GAPWZHfujb1CKamrA5tgbs/FNkK9MGFm4+X0LF3qT8u2B8OuPD9LyjptV2lZaQf
htN1C+F4nZoPwLcwkuvIjNm8rpxh7FZyvGdE0u2Yrl1kaXVTWazxRnYwAQBjAIOfz8a6jqIDBJR7
GC732MNJGGh15Myr2I4VGy76t3aImWO+5toJk9ashCFzbu00+r3SuKxJxd2LGLCFG6X7yWKPlGGq
14EcLFIzu4tn8HPvZHdGjyPFzWeZSOdcsUJcDAGURfjR8bYrbJOzPtUI8i0A3+mprvk1Z2BC11Ug
Mhg5If8gEA03CwZQfwbZ2MO75zvhRlni3mEWCZIUHw6t0dDWiBGv8kfTB21mEH1smC47e1ViThnt
V6T7bO/pJZYGY8wyf02SEm1KFq89m4M4gvleOvjBEdA8ZjYefdugTHTaY+gbt40WP6S6vFTc75U7
Xvhhb15rDr5+e7jX8awCg8L36VIHiMnDaaYTxYNu1o5QZ/R1uJa29zA/N2BzQggZbgJzuJ/PUFk1
FLKdviNYWK2q2EAHk+7Dwj3rK51OcjSTEykWgOWgsq/Sa9yI6MrH9rHsaf7GM+YHoumiMfBrYHEX
7UTV1NgXSY9TlMhFcFLTonBKElq5Q+dTkrfDoQAcb1AP+k4HiXK+XXI7fIC48w4XamsxAXbAKhPA
pFvnXcAFgFX5gwywk1dYx5yw6cL6gEmDkGqyUzojxzqzcQjLTWey/3XGFDPaKI2F0oM7u5FPXdv6
G9NvL+iVbcGFPHkuTzAhvYW9N4Vf3c1AGAyVecggoK8ia9uMkLpwvWZVle1KPTxEQ4dHy78OIswn
8PHBGEUgVWqYOJMZge7XaDsrD98mKDCBmLlwabCp5mQRmFjg6UApGbOVUFBRGxc0by3kiW3HEg53
f+yK8rUa6+ehC9sdnHw8vNHRqXxwkZWCKIhI0S2AAlBWETTINp8HiVXSebc0Y6tP2KsL7ywT+AUo
xrU5MxMtUGuM3FISsWYcHQxE12Dgfa63KQGdGQVAGMnxtHhnJa5ILWPpjw33zVdRuAyby0Lg8pjr
q3oYrMME/iYiOnOZ1gawFoUmqnFp1te71OTu6zv3qdB4iuCyKugBqcOAo6i/yS2LNEAWSppPF4Zp
nLT20FSc9MYe2FVk6XspDpklsNIVa0OIDyXao13Dx9Ig+Of7uHFWZVbHkAcLZIKzl8/wVokRXYft
HRlFd2U00OmGbttmYlomkDkpC7tNTXFAGhxi0SF8sKr96Kp77i61GIR87EbjYcqsLQk7O8eukQK+
GT1FAc8kWVYHG+5qZnfpRhvyC70faP9p3VbaOyOt4SGp8rHX0I42l/lEjlXQpa96Lvtly6QKH9C9
TFS6iUwWkWSiIGEXdje/UGW2kIrruwDyHInpt4FV3DVe/Pp1De7M8VKM4q4FFGVNPiK1MN3bkpeu
RMdEJuNJUUB9qfD4R8F0aY/qND3lA0BXHskRXp4kdc9qbl9ybSlC8eeukzy/Lsf0cUL64YzaRAzT
GWEuPSRP+ZiWOJPUoSmKgKEAj4k0MzE8ZtkKKBVdp4SJT5ARFpdm48mKuIcHlq+WCi++itvWOnOR
Ci5CIkkQjKzwf32pNHCSFqtm5dElJombYiTk2T4zaNy3mmmV48+pYyTHR8MXhMxg7QzQxlEeUUqR
89WZ/4e981iSI8my7L/03kpUjeuiN07NWXCG2JgACMA45/b1cyyyZQaIQiOm9y1SlZLIRMI9jKg+
fe/ec/X72e7A5uVYGoK3SoEdkLr7IwvEZYpnLxsKqNrE7TLRCXYBuXRusgQEM4lytZ6zFYGLqzLV
90QWrXy9e5F6fCcMtqGEKi1gkYrH+4CWJPqwgj0gnuEnR9Wwzvhm63kQwBsHwoP7+ZVcFjCRTqBd
SvAuTkudW7TlYx+Hp7aGoR2nIN3zLHsjEJfHPciBYY8EdWrKeTVoo+KgURsC48vFNlMdE2t8iBNz
R1gSqUrjNLCZmOsQPEdH03wD+/UeRy1RGYF+QwjqfQu1kfwKfhoLYsFgRoUXS1xthLYo1sZB4wnl
RAerJgpIIHkQITeoMwZaqTwkWabtySJ1fV6zLIXBOODwOZB6DLHNzvZOSaM9giTm2xTtVsMFkDOX
whjNJ9Lfqk05LNJYEWI24B7T8w23RTXCrsrz69RNvZxW+9FM7H3aptVqzhtwhzlkJHf8ymFj2Opt
fwkstW317/Vg73ofpGWngqshKm50d4jJ12T7aKt+veQXBPzuIe4WYE1qrEeBNwtPU3zR+8N7Bmdo
ZrDYGLhVmEiLEupOFFoGcz+xbbvBuu0guOdh3HtFRh4kUTZqVQfpGwSp7Ww0+HNJOTzabUexbXbE
IU+VjxdcLf7i6Nog2y0gB+YCBxe67A218bw3h8E+SJdsg7dMkWquTeWjSEqYaBZhdObXACjzUZcW
eeD6wtLJj8TnpjdREpQgbfSnJG5PM0F/q2KsibYCSR/0EOQdbQgP4aLsZYXsO8eBqtOBJkuPpj29
ktTbvLpYlqQzLV3+7ILnHGaZbL/Vc3AYbQG1SNwn8zK2UGOzqZIu2BdZcSQb46dU9x1TmMD2n3D3
0xwm9szpGaXw8CaWxtgDEunsz8YNuI3boa+fQjfQ8N6X100ccF5GgrZk3EGGp8G0TGeKgWqHK3PN
1MGBMUopFfmbrNfwMfn9yZdGsUfUlu/8IqR0HPAtEfyobaDBcbtS8xS6glju4G7K6584da1ShGfT
ro/zjNjcmUfyQDgnFW51KFwDsFDwtUEw6sjyEXXcY23UG4aLa5K52M+IXTHxza5EWLykjbgfeoYJ
CccxdNfEHoQIRniX1FB9DUoJv8HX70QiEQFoVnyuZ43RurwVVQkO0u6od0AZe+58M6VLosBEeEYt
UninDWMQV6NgjALnO1OvcGPOLOpE+L0N0hPaOOypLkSu7rO+PRdtcZNXJPjY6ezBEaKBNOa7LAbN
JFtsoFBx95V7Y7vjaYbF0WjYC6a++u7IgjXYZZZfztUR1GrzEEY4FSx9PpYyokPTYDjvsC9pbU6u
89Ts5maGJMbJ1lAZ06CvPgL7A+HeX12DeQyb7tyhMrMIvw0owyQB30DZtVVP5yw0SL2RpvZk5BF4
LYaRna/0DXpwEAzs+HUV70bLZ4AZzWQsxMBcC/fOBgtDHY49dZbM+SsSeYLhpeegXE7Wj3xomlWI
BbIljlm4+nd9Mm5SVZKLyDiUOv0p7fUjWpjIm9NnkLOBt+jRa9o0y60UFs7gKgatZnXsi6o9tu3s
rGO/pMubPi6HTCNJkjWg6JycuC72SBUKgBSRr+wWw5ammgOjR4JhBayxSQqMvGkDmIAuM57a4tqx
859j3N+UTnUYZsJIyhAaG90TFknEG5t6Fk+BAPENtnYMk2JrNwoz6Gh+E93gYIZyqX/kcAOfyDgQ
JLMnFfhbPeTPaTdCUs0QTUSWI58hxLmE2XMiSsdd6kpwMIZ6nJawAKDsdOH47G2yxDEu3JYou+kL
dUoB4G106GIYCm5Gq0RaahTeaM/ztjZpFcWQ10Jb6/agIm+LwP4xuj3DS7uudm141WC5OzT051bu
YHt1y2COvtgmogIIS0UWcDmTC0Bgzqyv64PIsn2Ylb5ntSgnR8qJLiiz1ZQDHhRJ/NRbl1iXNyod
X5SEEgwqcO8n/bTrbIwWfmCs0c3uKzqt665HCODL4gQy9luZG8jrQQPjXDD9tcYqtY3kKwS3e71p
vgwkIK4cE70AcYf9vrORJ7T9zKMZtbxOtmHuZ6e6LP+XGqcctyoGz66M/ZSKcBNP3Y1QwN6G9rot
3CvDnJ8qDHPbKoY3FOvPhj7ssp4HIZl4cxdep6/xA3FWAQYdvnWh8yCnUx7HbH8ZABFyYuIV1IlG
FDn3yv/C2/Zow9TpE9rew85gCg7RmS4KqgJqEan2RShpZc97Z5rv4saWe25DbxPjJJY1y7yRVQMc
uKB7SvLpDj+RFxTi1nTA5LrmiEW7IyTIvZI+L0pZ6dQKc4rHAWN1yxFwfal12nlSY/mJC2cmJQHT
SJWNh7i7bdA5NT7TCUsiion175m2naIRJKhzgtOVYTYhhFwrmnU4K3QngPX96NWIq3Y75tWhqQuA
Ywn4w+BYZHQqnLrZ90F9q/XLMtkUz62dnK2GZd7vqeLDRQGUOgMcC9nDvgNyjOEmzqxqbVbdfRKK
9GTNheHhu77uGTB7hupZzZR24xSlvQtaGtb5DGMtox3UTeM3EZ/7ml6b29Bzn6vspSPffjUl8FaG
7Cnup2afWN+0JXDTr4jS09Q2dQq5Cqv6WrAJreYmegp9wF5oBj2hN1fRKG2ebGJbJvovakmfiNoo
WesJODJAPGu/4d4H1VCs2wZGsMAC3xgl/Rqnu7hGa3GEsddh2lMDUw61ZoeRREz6VhIrtAbX/k0j
vSc0u2usZY+BL01Cg6y71rB43HVEETVzLgDq7KZmAv9BjslpmNn7RF0egU9lNPtjBtsEvZ2kK/fR
j6Kp7nuCH1hZ8mxF0tnatRmCOW+OIlpdYKklP/el17NjhwUNKiyY9deJlmPUNwczkt/f+iJ+tAg1
aCt5w9IBQCYVdyIUQJxyYCA6ymmppa+ici9VR2hL0Y6e3lCKG1p2Ucr+OZBvNDn9VpYSf0zMbCKx
MS7FL/NIgHBCVNw2lQ1YV2h6iHtc7KWkk3dJ+4L64aL1tJBRTEzQbGcSN/3wIvTouaAmPg41v1Ek
hHQC+uopIlcpZlu0ctnBiru3trub/e6HAc5uFcypj6ste8pzfzrYiHgBiWERQ7JG4+sVVM/CwPbd
LabUW+jYr3HF4WdIC2s/EM5CbT+eAyu9lnKa6cmxYg/OwbCIhh56CoNMgDsqgRsN3fgWD7hRhN0y
U9Kirc7mht0NSZC0xmvHqjD8VETLpfimF+Eg/a/Fyz9t2wXNqXWH3go6hh4cWZYOCE2c6dDyfdeI
z062iYIsjBAgO3GFQok0vNm6MRr+Rx5j2Q4XCQRkGgvcdaF9KSRZV6OLPHrsrsYeOJZjG99jAm9Y
ZmjJJrxcFbFGqymDwmFN5TMt20NEt3BPY/5nwt5Dh1lDhNfmNJb8rt/G7aAfUtl+cWNajrPlhic7
G64hxc+cDu99twSxhJponGvSEmt5YGJDba+ZUEBM5U3TWyWj19BK821YQk+yC30v2zMH6XLNLHWk
7V98wTN8z2VjxQ/6Ymc5eJNV91VlVrlVMc2OTo+f854tGUkKbDPIt6CpNp3dP2W67+/7TM/IzWqu
gcqi3xP0Ioqf4XwRReiSnuJqPGLlNqVLuPNjmj/g2mMSzwYEImF17uPafnKHCt6KZb4ADJz2Orwk
pcHcrhrtWuBRXo3h/JaP/s62jGSvOkgioZkD7kUKVKYZ3r2EU8oxzOcqvZ60xd5JQNvKZCKxN2GX
wKem/KthPGASbF9KRiXYXDdhNh+ZmJvMu3JxgANPO7OYSL5jAIzNINV3rago19pvGdipozvSG2gK
sbIY48hwawvyvkWv+7jVii/Ito5p1lUERAE0ycsdDwAgC228kpCLGYVMTwIbOVzZaT+3E3T+6X6y
3B9RUwf7ofICk0KXOQXst46NXdJXjrIeHvnyytflmrH/U99TYeQT77XmmsDopbORJfEcfvB1amt7
bweOvplI+mO8qCe4y2lNlqY49Hn3MDbAZWst3pZTdD8A9ltgcHBAvSYuju+BeYUO+TwLDM5OUfpT
2Ga+JdXqpY6Z3ZZV+hrn4UNGJGJa0oTF3UErAjlWv+zDAdnd4wTKqmVZMniXeLmJbgno2BBaKSVs
BMIWSelyt0Yp9ymEqsUmtFEpyKmpPuRJR4zeJF/6goANK2QlK4/THAjP1wKxo2xs3APLO2EZ2kA3
sNY8Le3uDLJjtigLtgV6OYgXjDAdFe6jkFwBWbePICJf6Hx79cAfmlFaKk5YdJIif+3bF8M1efPL
0guC6b4ChZBkPHdNCRG0yeg48tzEiXVSFogZU+fkocfOW43xGHTtD96QGYbYvBy75QW9/P2YJRhD
m3LRpUaPSDdoXgb4He/yguTPykWUgHZ0n9Tc55g1BbQsYlDikpzkuh0o4CfjoYuq1954zW1xrxXa
d5ybjxN10DpZ0jFLbUU6NumGOn/CqJrvTcJrPkbZmntsrxsDsTydhu02TO0fBqTsdb10+mTQnEhM
StZGs4rG8Lo24Ie5zXiV5UR9I9N4kVqebnxrOlN4b6e0RruK+thpXxInQfLbuS7PZEU7tBRPMymh
BaUajGQm3MPPuejv1dwMOzAbRw3oiYMkVUqvgzh5NEbotz0wEK74vitYOTjumRVm39Qn9JhCi3z4
N3uGRjgGCUPE6aIZrGollAO/d4tdVPd3PDWn3JoMzw/5x0HDdDfM30Lmc3wRhMDKHPZdVt/0NaFe
BtHAmEST7hRo+UlFOr3NvNqlRn823Ll7MAFbVIqRPpzgYx3Y56x3qLcWwkrFm/yoUAFAU+tWAr7y
D8aCWCyx70Bh0PSa+Cdh35pycOB6aeU2mEyCIUF+7LoEP2KlR+WenKeLKMXIAYN0K5SF2WMzj8y/
0bbVQZg/OmlPF5bUm03IViutIXngsJk8TH7/deaNPestkfUxuugtwZzlTk9V8hDZ1ddJSToKSf/m
9EV9//6XopwxVbXz+f1XrdbUXquYgxFWB4FGmI8ssABw0iG5SKO2b2XChev4/LKwOq+qatoElkGw
u1G5pzSddXTqro7tBYFG0yL6S+Y4pyFchWdfIX9ROaeI1tL8YxbiHety0oonlZ7jqf0yDHl7NH3k
OzHjak8nmQ6heOsQxDrKNQqB6j5oUHQQYHXDPGkbAN/e1woLemzJahMoeIZ5iIC9a0PkFszzLhHy
7lo0/Gr5R+3yd9K2DkVAbkaHyfCff16WLWhIhLEwlgpAoVpIEGsR3hm+6811kl29/4qaZ4EPMdnx
UUPs4CmAnBPyIgbrHrky+MKJ7d/NfbUPiGje2PbQPLEAuVtiiXEHoz61wdKA6mE8YanxupPBVwQ0
xsaoRPfU2/q54Hle3nLiU06ihUmkO9lD6ggm7vb8KoOyoXOUNehlsRhXcAD3BFXdq5bACwtoH/Em
fgT/ViekxqXsoUle7JwZdTJ8mBRNq9fXiX3oIBCe0pCTU0r7n/EVckvgTDWKn4CotQB6pOUbX7OA
6B6dFDceRIiZ0gzZ/IHjtQzT974pyFHAtrt1ZXMAl6z2vbL0fT+QOh6XvX4oo6HdOUG0DdE9/pwy
+9Q0BT1XGlTX1FLOKiz9gQZrSVq4C73c1MT1ZJeHLDbos5Ag9UQaSUZuiYQVYGO3xoIj7t30oo9W
/dpk2lkBcB8V4tGpUfWN4/oPi+9pxAXwHLrD4yQWl0cD9r4UdrVtrvt68mlZg7G3jOdYd7UH3BC3
nQZBfEhffKRMTAAV0Fpmm0dUVWuUXA4HgIVztBxL/UnjrvTf5di1/Gcn8G9H9107nibbVkX07Vuc
HnRKUNvbSIYbg4lNUDrT2XabmQBpg+6DjFvPIbybJkWCJgc+4drvw3Fj2Zrjcd3TXZEyYXS1Yjc1
5GzTKees5yQDwPpGbe2EmRoRX9ayvJtgZQCa+3N4F2jIIWI30j2k9UtFHb9xNGsRglFjB+V9wPKd
mrna0xze9DYz/KkSC/+yHGcQeMhvBkh6Em4pagJ5ztsEKHcbMgvRaOfqmn4V+DV520aWbRPAFBsl
AnVD5K9/mAkfoQAiijxxLI3hPDyrnrOgZ2bLEMLeWzqwVbIB8LyT0jTorQZLAw1WFqHlM76OXdz8
7KJy6S4Asc0DVggWuquuQ5Ab136261wdxYyI5hO5QQdiEHM9IHhTzOGt3bG8Rhba7gU2MYIyPqK5
G2+sTnaHrDbhednDPQJ/dUNLJLgg2UiJsbuaUNo8ALnV7m3orPyMZeEEX8OAXIqUSVdQBvp17pM5
o5ku9pGpTfbEtBTHvi1AALJN9SHvjulC1G7oP18TCRxijdA4tNjtrUsY9bmvMCXhEbz2O6FW0Gj1
nanX7EvpZB6lX9DIlNXzP18EW/Mm7Ityz+h8nUyBONN8CdDK2Wozuka+I2fjtW4YHkLSIEcpJWpv
19E+uWq7io7L9I05BqxMygX0Nkzhl2sQ5sawVWi5YB4k7KNdSTwrUVvIPK9Hxz0EyMNWfuPUB9IP
WFocROmm5GRsyVXZ59pdCbSdRYUtCmTazt8mQccEnrKPoPov+RxrD7a/JkWO478SOc1bnUZK1n8r
J2oYg1j2VZJ8SWLO6QkOpJMLyoOyerxJmrjZvH/FVhLU8L+q4P8fjJCO4f2/t9yv0CamX99+NOGv
uuDlv/lHFqz0f9kO7tHFoGvogmjx//gvWbDr/kvoCKksGpO6q4TNv/kvVbBu/8s2pDJd00Gsy/qF
SbAp2Ev/8z908S/LAY5GQAvhlbRy/yeWe/nBV0sKLAYtjPt8ju2aiGV+lwRnnKntUIOUjtXUXbW0
+RP06RlxTcjBAuTosbnLxTgu+ak00N3Q/eeh+m+t6JIL86tBG229MJDaW47ruBKy0IdvkBuE2CJ1
DLzJB1wTSIUvuw5v2wWibRtkXOUT3gjN1baNonGT5BAtWO9NQoOtdtVI7dsvd+/mHzn0r6wj9Nb/
9n245lKCOXKV+f59fxFJ6407dH1hBh4zWLKlU6degVCmzpfVwXWcb8IsGeN3DAX+/rkfmB7OciFw
qBuwoUzQhdiNf78VObvoXNp65LUbJ0akl9WgB2fAoaFQ6EiG7MGgkeIvGo/IyLyyH15qf8lKJ+GS
Clm7t8L4BBi3f7z/+zdzllvw/3Tji+saJ65uMut//34fv1nZthI8VUSWljKee4dZuoUh6Fz65qNB
pjQ5522/rwz6FkNQdusea/zZ8nV8YZn/EHKE2EIeSjjPgf3jjD0e6TDQy13OIzlcoX3UEE/Y2yaz
NfYN6i8g+PbcXDrR5ieKc1/BeTbbJezSaLMVA96UANzIPgIw6KWFLKEd0/tI0D+zNbpb+O3R24A+
XCcp6j+LSQVw7ehQA5taxbSHHOJBsU0ee792bweM3/uwRcXVVbF7SBosbD4nsSejJJQtlNEKj4jz
VdTF2XDwYjZ1WgOAq8K1rAbzym41j8i+HqytWCH8Ta+0yL1HvKit22gghJHxJ52CRZjnqrNpjcLj
5EcLuFn//TYtvuF/u0uOhX+bpUM47ofnh23KT1wtTL2gRqflxACG0S6s8VkPqz6yvb9/2gfz9PJM
gDUQQodpjUPmoz3dtRKnG/l+XhXRkZtww5A/i+LSgWu3I4oRS5ShtAt/CIJqoNGfvC0fIAT/fDzM
Mx2fDtp2/QNggQzpigeLjzeyIriM1dMwmVu+K1HAJqRct+o+ubrvfI4Pl1dK24TpI8nHw7v3++tJ
f0RBzcgzMu76+Dybw9pKmIYSFNAdgv69YYBHFwEmncjQD9Yhj8GuMDE6Yxqp7nRNefNmbw/MksqE
aYk9tpwnicSzk/wmLskN1DVwTJMiJoFa1rorFF0DXdCO9NVSbZnDJ7dQfjDav19Eix8KK7ypbKgk
v/9I2mA7cc8Y3euKdN3iPN0gzELWbZnmkaEz5kJynLWY3gAziXRToCDYVN3gb3OZXmiSabugJglS
wZ/f/v3pksv9+3i1eZRtQm54RIT7ATLBMC6x9dBltBEat4amnZ1BO5uNIDBN1fvZdrPTyksna9hp
wAg++/TlT//46aBrl91VLnylD59O0FSFlU4vPVQm/qXrRrDUJiKSkYiusN1nbJUiI54kRAivV+4x
cDB25gP5qjVYlY3EbffJ8/4Ohfv4lRxd6jYWHjaHj9SNysUiZw02WQG5Im2ZnHnM25qXBq67tvoX
d+rcMwryDoTOhRc3J2049S9hfBu06dnJhxKEK0OFJTwpGDitdUO0rwYFw7hL1sgkxKk15umM33TL
XP+xq/1PGIIfATjvTxtpJZZjuQ6Wp49siblB/dK7VumZobDZ7QVCpDa45NaIrL+8FJ0Fa31p+8V1
cVzyWFa2PgVnvSY01K9RKsapuP3kMVvWxF+vKvs8oyfWEI5ePP8fHzOL6BlCvNzak0P/SKQ3DaXB
VGsCsQoYfE15SNL8ezN4wcQgKwtmhdfodUSJuy2DAMY0atGQCUJeuqAFTi1Yo93fv+EH8iJILVvn
mkmT+sCx+esHSEUygK2BaIIdYeh/MDyr8BERkcOYfjwEJUgEkjqAsAyIryfbU1aJItWPugOyOEZ7
DCWfk6lz9hXdR8SitwO9B4+ikHse2sNZA4s/uJwW9ZZYpyFux21bJeGB0vOFRnteiWTNYxZ5c5m1
K7vQPJURAJoKrAdd2RfEEHts/voulBXgajxD93GLFOjvF+Fjlfp+ESg+KIh1wGqsB78vVFFhwRRN
BRfBDfEoVFq2iSLO2V+tyup3YArpWvbjlpHLlyqdzeMnH/+ndVLwcBg6VRBmvOXf/1ISZqDNAqNp
0oVp7J8Y2kQcep3BFtcVhRCMvTreR+RmhzTu983ck1rgN0c1FMkuBf6GFKK/g3D0yQv1vsX++vAu
ZRmNcIQfrJGMjJay7dev1TlFrXUIeus2T7fFbDuHoIgxuiM0LxcxL3Rws26Pug58dlQmrEl/CnZl
S1DrRPbGRiL7roU9H5wJ7mwapiRHi+jsMC+qZLBTtUH7xfqC4X9j4hY3AgHQYjpGE57gIZhuyIFC
DmjW5JUOe7cjftyEnoBOvnxJw/qkhtI4K4extq4b0z5zm0dUH8lhKmx/58Z+xeS/sI+lUXwj7geA
KBlLO3uOPVE56Rkl925MKvOm9xddbF42e8MBuZAgpqaxT6yiawzw8EVpbkkuQdoZUzYKy7g2cMmd
3JA0M5ViXGOosg3IvPiCywOSPrlMlxSR7IHUTf2TjcP4cJhZHlQXhyWLHOczksc+3BKtbt22b7vG
C8sy3km3H4G66Pu57GJa2s0+xLJwVXYjEieM5JjezDt7dk5Bk8ODDEPTGwS90Hmw410ehZy/CHfH
9zAdeiN5LIfpm6NiuIKgEQ0E0a7UmpcIvRPz9DWhTMEXqKN7AwYFPV5Ec2gJw7yl9jCaz5BIf1zN
lQ0IShfM45z3M8MvD5/LvRBVQ+1QOwg9NMORq6gB+UB3o/CKFmpCQnwkMDaFg7u0liNcgwtEjJxv
lJmi+xdrenTu/wzV9L7JYMDFfEu2g8Oh9vd3opSN79LwLzxihxcnXxNuyjw7IH4iSqB+zjv6kbDs
P1mlP24jvIn6coyVrNeu7n4ERGXKqK05CxlXoUucaEafHRvuqJFqakM+Ka/TONA6hCr7ycr0hzIY
s7HEfwskSqmPdyFlsdFKDRtHN3wjy804i5KJq51W9MECC0IoGdQ7nq59KfUKCM0k1mGDn8dkJQ8C
k8wK0Yp1wKkEqW71Y5lBfvIN/3BO4HjEG2E6ANGg6/5+Q+piSMCqtLXXaM2N35QoayTTMmQTaj30
QnlgtKMHs2mIW87bPU3Hdau3MwzaHm1NbpwT27pKCukeMNTTktWhNhRZEGG1sXFq/9++zc0/K+ev
J//l2fiwnuqmYWGR5oo68iPkWKPuNVoWc49MWW0zkfEelnI7Fcl+6F3nk/PEe2fl46ctS4WwFhqg
+vik9kSOk0MW1F7thsQ0TVPt5QPZc2SmhrnzAIvpGibfQA8EVCq8DbIo11WK7uDvP7T1h0eIsAIq
S7YSDnQfuYSFJUixVFnhqZA2w2yKR77wVi+G6TrlWcJ4p70AReZcZTIDHoYKs2ONn8xsX6qpHJ9G
YDWrqH4b0y5nVFEGV0lT0b7AI/ktNMJqh9VA0VxtdA/8/9EvXBq4Uh5JE4svmYCpS6qes8qGytlb
GnMG1QYLIyqX20BP9LsiCbByZOpblCHZSSVhMb3t8xtidtelHEiaCAFKtVYw1490zDkCJsrcmWPV
ruFHkArNiaV2lnERojP9bM7Nfior7VA45Q6GHy8mYjqNFv8n56s/XlnX1B3ImXj436/8L0vkPJhV
ouda7o1Gbu74O30jySUmE6WxvRi/ZjznySe1yvvB98NjBQJPwUxZmGb/VmUX4UQFNJWFZ7jB9K2e
cJn6vl/eV7rZ7CpaAUkbSHZSP2KapPUcIGpvjgNnzZTmuWvlhNPIsVZ6E6znMUyfNDMiXy3u++VY
YKyySi/OaEf+/hD+6UrxjRVtTRZRsFW/LxKdmDneOW2OcYVOQdb62tnoSn+bYU+BKIJmNq7N+ZMn
X/5h1TZsFk6XExXw04+dPiMx7aWLkHlVgiWro8zeoKFzmDhNL7H1Y8Z7cTWFbrbNKns6zDaPf1t+
sVIRPY/CRnve+ekxLyl9GFIfdXDLMM8z57M1/g+HUbgSippCKuffT+lKoxwaUeF5Dk6ri5O9wubr
TsTPYB3slvOSRvahaSANV2Wyq4ICSX4+Ys/sHgTth4sM1OHvt+tPmz+nDGXSuZAc0D/W49gPRsRq
fublxK6lVSOPhqpuG6T5K2OJwXEFs22j59xgzv4XNuEX1yhiz7TKHcaJe/rdN3//Rs7HwoulGa4G
GCta5rqiI/T7ExTA2stShMaeD692UxeoX+exyu/Qv4abRoIi7zsTw7BvLIpK2/neIgXiSOql4VS/
Mb1LMpT8Y92eW4OCdcJLeCwJ/PZ6RTkfR/VVG/iEKRspA0Ui+RBxO+6Wn65dmz01Bd3tR1kekwLe
AogQf0+foD6EZAqsZ+mUuNiScZu2pGO68wReVbooWKq5QY0tOS6E5LtqHXaUUaexbOtVgjA39OHo
R8lJ6Nmz1PH8z6hm1/Qb+6NWlRw7kuHICjIclV+n28BnnCkDV55GaN7ubF1bOTaD0UY1ZXJOQZVv
uruJOOVrwiGOkxy/urk9XRsSh1Gb0XtP8vHKyk0SJlJdrEerij2gQ8+R9mkz7WPTfynTALIC+l0a
LIA1llfzl6XRsEXTkqJU8OqN+lbV9tG0zGNt1OBxW2jyPjlNyJXNL0nQ3wCP4ggxGi3qxs4AJpXK
TzbjP6wES1uCZUDngaZu//3rOLT63UlPUo80exDj/fxEWJfizoXBRtlX2EO+K8Fc8O8P7R9KIzIA
WHqAHfPpH9efSVRtjsAU986M1bdz51t7Mr5NZnld2+q6bRsDg4rERDWyD//9o61//4lNmvm0FmjF
2CDxPtyALELLKEa/9kL8aGu/xRZbqWEzTWG8q9LpS5+yZWFY/Go2HX7q2VopLGfHMYXOaAWcBsOy
SXZCqG6T7hCOZK+pYhZr2E56pVPHsLmIZl9WCM5N3xZfA4kD10TMdzcljKqblBirzG76p9k+DsZ3
q4rWdknHIRgcFOWNDyuqMmDnyzqBBm0T6WXGDKYr/9mK68xjZgXewtRvkjG7sWct3aXof8iGyt1b
E+FZUgqNWtGqzk00lM80YQ2iEjKBTiKScewNOjJMPT/khUswQWe8/f3yvj+/v+/CJjUvnVUBKc9E
+fL7A1WZU2MRTInFtrefa8DW9KbjQxkqzePMNCI7z1HUS3KLqU+sPoOrZRb7Ar3pxl1sCvgmBvK4
SYYm2pPcSIFcIG4QAvHjLvLnA5ZLbW22FnK+sXN2JFzLVZH3EG98ZCUl2u3IxbpqJJc57/AmI88y
e2KCM4kDLVUcHhfSiW+APMPc32+I4zl0gJJXIZMJzNGCCLJwUl5ttfsg0L5UpqmhfR8uPoILeD2f
jr8AIf17/e3AQtIdhoHCYOjyoeuqZr31gQUWnozoCeIkLW8IMAUZqY7ZkN2r0YruCplr19EMGgD7
4lF0ql+1TM4elf9lUgjC4wa35+LebUElrkekWjgLQ/iNg2yuguHaygzBkYJ2xDSMX/CekRmZ0rhi
UKMGgCAqOllakJ6CCDtcb9wUPwoa8tfQAlGIBKLfBoR8xdgNzaxaYikcTrFAQUvH95QjnS0tm3iV
FmqT6oO9HVRIVEm3pZl+SaNxOnUiezUGfGxjseT5MeIciYJqVXwpw4q9ITWzvQ/Gzpmah1rhP+lk
8liJ9GGEhEDH7g7DGSOlstqaZaXfuZArgzpT12Szr3pLgR6y1kanPfulGyCTHH4GOQ6bulO7Nh/M
vWsmAmwr3X6ZDO0qMYmWreYfpQZLyRBBv8rxXuKfKJFv2wSEiBFcDWgIza4ixKgTtKDYvmsIfUPz
zgPyVisfyclY/5xS7btfA960/D0Yv5+lE/7sg7ZeD+xNK7wZuLaJdUHugpglrlk1YIGuI5mdq5I0
6uorGYQAWDOXiEZ57xOH0Y7JsNYH/9b0C0DpeetvQ87SuCCN+84yk02aDjdZWTNvbOxHA3UXi8cc
bucwwe2uqi3Zi5gpfhjgRrY0VgviIk5uTg7dHCxm7Na6B1Vy8DPSpt3uKSnthjTDjozNdCGzmAiq
i9RPN4i0t5Fd7HtWsPWQAqRDHfkSOOAcRvdHSM1xjgr9kVp/28rw1PtE3oOFUGsfCtfG7plqwtJ+
i/rMXRVQ6Zn3aBsxNRF7PV6QQdCWr7WKqEQOSttSQoCp03YVhDieNInNSM0dyX74EzOiv9ys3v8f
ks5jSVJk26JfhBk4ehoBRIZKrSdYdWUW4EhHOOLr34r7BvcOutuqMiPA/Yi918Z4614JPu33njAj
y1BkiE3bSSzFufQDyIY0ROAd0JNggZ5HqU4TjGZWaQUeVxG3FSmXm20Nj3P1GELSuSyZHiFReZdZ
FrBgvK2IBpS/QeWKx9UNL1tWN6dhzYKrUa/ktiIjiGtvQjSQG6e2tbuYfFSQKta/GzL8IuQq48VW
LhInqc8LM4Y7W4cnSy72IWjUh0H4cRygOIBRMELTsEWFYNV6VWgvkdWEUc7YCl/n/Nduu8+py+Fh
jaKNKDm3vbUGqGpXwyQnaAojv8jvViAkE1rxbgJcVczY4sNa/Ti9OKcFbmQze5oXE1R1JgkBWTVR
7FBJ/UIR9Pwt6hTPqRkA26PlcRlNsdLpVh6zIN3Z2j8ElXdIg+Yns6n15MZNg5oyLudy3Re4yoTv
3dsd3yY6MXTCPmL5rditzisE/WZfZCnmpEoeQlsxgx1796AXjc47d+5bNTzKnrWl3Ysnj3wMP1CX
CvGvGtcvKw/vDXTSyZRlbZLN79SpyajkG3YfYuiqizEQe7zMGE4tv9AgfYoclyLagBr7q/jDzLQ4
zoSnC/GJscQ+6pV1lcA83BtMpqwi/1uvyKR9e0Qwx69RFiLug/Qh9NFN+w0IkRUfTNkNx3XAUwLe
+UzyM/yzJqG2HHaG8g28Ge0RzfR4hp+xt/2KpRNwJou6znXwTBHcefP0ui9uWfhXNltkfasi8ize
nXD0CVYmC9Csi4fp6i2kCoh8myNrMAGUjt3O8Y0saux+xwXrHNIBeJtr3kRxfnst2/lRdLfHexsu
nqfvkep/2ktwV6eYSnQe28Abd4Oa/loAFEEhuOduMS6UXPZu9mZ2SbdvadOPqb19mgFxlWUj/wYG
g4rZkUfSnZ/ITAKMtR+NLPFB5RFEjKe6q06uMC6W81+4cLVwZv/XC05kiXkr0YBKAT2WHnRGPB9p
RV6wLS7CZGTrtSUx5I67GxHuQZAEezZQG2nAL1gAGUcBS/ZJ1Ovaq1cTxMpFmEXl4PQnM9efa12Q
hSgOrsO3VVjtb+i6fxcrhHNRPHI1PToBWfb0aW9exTv+tq1861W790KBPZHZMj0aAc15/7r189ks
KX70Vv5Iu9gLxyfKqCVpGczNUUD2OI6A5bxe4YYLg6/ZqV5K23ulkyaUy3rMZobbWBPUini8p3kC
FzTsTJZ3uRkYO9zPB1X/3cxC7Wd0hPu8bV9pnWRkapc3tKQGkWxcI3P23vDW6zvtop8MFjvyb08e
PLUTEc1RVaPz1wpvCirmY2ikUet0NrcOumizoM8cSsSY2v5dPXLonemDCvaVMAs++9s5R+YVYaIL
5kBuDNMtLuhK8HaU4k7a9XkYF0I9m88wa58dZmugHZ7QXpvcXoXLEUtwrAlWo53y17VvoZF7+yDl
Wbh90m0Kxq62P1wLp3yz6YLPdn7tpvqd5gX8J4yQooMC0Bhv7UIXjPLir2cVEJol4Nmlh+PPd4iU
/rtY/aTv/CtToO85lAiu2dfV/OTdap4DDvxZLfiD08ne2+d+nQmEX4bv1Bk+ViM4GkMLBCjMv7aS
W0Y+yltOvN2VL8sM5MzpzKPry3tXYya53bEGAzhFRBRTWm6CJVbKu3O6JZlvsaG+l+gbSbzDbkhs
Euw9y36VeclU2eK/wlu+zPc9QIKL7fC3ZSmFgN4AUVgUO3ZQYeuwS/zEFnZy1B+ehWpgldOdM4ir
apf3yZrfeA9vwU35QffLxSibfT2ZREJtd4NjJoss6p2dtf9EA9t0ppDrLG5KwskGE/4acvfDAtEB
G0Z/zR172okMq2GdT4k/s/xbU+PgiPI9b2E5sFj29mrGA+YQy+CRpzXWL4vOP0g2I2yS12k3uwLA
gqmew2YhL10Icq6s+ccp/bO6oTOW7E16WYX3NWfipScMsDmxeqm3ArfcaLNzX7J1D7kvcg0lIbPh
InV5vXfm4geWRIEq06d7Wk9zw5yNhLH5gJ0PJga5rJV3EmNn8d/erJIBkl1z8U9lXx0mkZMHLjgz
VZOD4SJGshmxgZCfu2895sB1EHw74VtnBAS4k4O8o5geD4iU1T514tzK7+GyfWzBhJdt4Wss1g+a
bAzjS7qHV6wOemReai1LBlSAI9gCdT6OdZ+UQ/UweErs67I9S387kZf1WK5wkzuO3lqu/41VVx3z
BlxV0PUjflCisQHMhdAyKMEVd0TSbhVEC3jKWJTAkqQ3av2ynxuTYqv07X1epOT+hXbUQH0Bwk1y
d7iNu4V9JDpkTtgBViDpMIV1zbDUXVb3jRHxfeDNV9CMTmxyv+Q53rHAa+aDhqVVZICSPVbRAZ8O
PlKKgxKdFRbSKTYskyzSpQTvZ7T7BZ8rb0L6ONdpjl7cKo7ejOXyVvgCfyJHuF4jYVZMkxdwnFkG
PrsBWm7XsEZCQrl3C3XWnnLiCpZrPt+Kq7G9q0MLtxhsm6WkxKEYswPVPfXCGxlIK77MXjwzRMOQ
h+Y4Ft1ADaDCgzfKSHWU1GAHgQ2Ba/aGstxVfcPqrPLPbQccvytZjUrzHqdSbGlAo+kKEkB2KAAc
um0vw4e6ebuJwxuqASqB/oyi+6J4bZtMf7sMns9bexPMgATAO4XizkwPjqeXu9kWPwVeoGCQUTCP
A8pn/6PMb02XbgQvon2/lsYPgQzxltn/Ze13i/mwN4ub4a55GSpyc4TRPHtkjjFRo6p23016zH0z
vREy8DQWa05Gg3Gcxuor1H/kRKFk9N1bLkB2crYm+XaSKz8bmx4MgbweZpGDwluOpBnEAxiigUU8
5p7u16mSm9/nnDM0j7NHkf9ZnD48s5mZWK2Zr3ynDuA7SDw/KZGx9ABTNDQidum2QhT41awonyW0
Q2emdu2B1ukwZ9saBJ+8PXwh5x7gDhGj53EiKWFrJaVHtkaT36GYMDnBDHunOvOV+TXVpbS/p0ol
tpo/K8Do0nZ/Jpym+87oI4FnBvSW+1OYNpVIE1dTfTbJdDU38Lh+eddK9ZAhGdmlTfOV4XAg1+N+
MTysg055aLbib2o1b3ycgFluo5Ah8kpSoKWrnjXBfjtPQejkQsdxPcHEsCt5LapAgBHRwT7HZbKr
bNZHtngKjOYXX2O968J8jaFwntY0g6XCWcZ4hpheshaG9JfRLMtxz3ofpPNkZsZBdNSRoA5ezJoA
RDAHWPqLMuDiNpnFBSdSfighqUV2A7bSCJDdne5OgWG8rS2ud/9BYUlg+3uLBXUFTPYHTVh67Ww/
BBGdzLUA3jDakcYIuaPVTygKrkO2GjurNT620twbPnEWpBz/B9XsZZsF7ZrPHiPsftZSH7fMs/de
wNVghF8p6e5HlQJTLPOQbMWCNEfRPG924GMWrzE7cPDGQBnxfFPjNM2W4MmYYqKtAo8Dlhe69PiH
Vpg/T0FpYOqgWxhH7zcAqBcRrHq/5Q5GEX87h9qFwKU8Iu+Z7RggZLCfMzd82LzmhYX/0ZuG39RC
/FdZ+dXugn+Tg4t5gXUbPOA16JiiKCfqlubUd0N66Ssbfz4y2dLuLwa9Xqm9O9HV28UhvTFE1pWs
nMr83RnFZeicGXo3e0dKJln1gtN4cRN7cD+2jPekI3eAaqE7Ns4+rZo7FK3WwR/pQQGOzMOvMzl/
7Mq14w6rbGUVr0HIH93CSibGwYnAuFAu7e3+ZUx1Fg9pg7ZReh9WU5yM0X0thSZqmVHZztIEbza9
99fY3B+yU4iXXksAkL7/KzsLz59pRNOm4IoUE0XUEH4RabAbseV6RrEzXTEkR8MYa9a8iil9Ryr9
irFCVhW7P070OespBv2gvabSXu/aQX5AnMUZXn1xXSbb1r64oIDnxd13hTPtCCnARDlMMIt4lLrt
HeGnGzFFo3nlNMHkVlwIsn/TVlHeYsqKaJT6rXQmRb+4/mGuW4CbXgGtYf8gsh3MqUdm2fhc9+Ja
u84cV2mYwvXcsOS57nNYTxEoEWxf3jgeSsqOvFtgC7sxPKs/ijYyytRoRRxOT13GGMFn5NQtNGkr
VChkzJgkDd9iojvHVoZGtPcCyDZgS0YvS7xLM9xgoAXttV/mf71c/bI3AaOgO+q7nut5tJMxMF9X
jJIwE4BYYHJZoy5tRJKGX7OaLzP+oEjfVrkMb4aEoQtwkVwe8ZuFkVG5GwBl2ARqkC9Lmy/xkC/9
rln4nVwNzbfP5LOPRvV+E81nWfdARn2s8YXpnrlkU84Xaz8XdXs0+xJlBUiQfhK/m+2VUUjvjFbd
fuCeQ1xDZGxQwR9mp3sr1KkIAsqCXOeHvoeqMPRDHzUUAQMNFT5khv6sj9wkNcRwDob7NHPnezfg
7M0rEgokc2F2ANUH1vt/wuLjW5rlYIDYjIGDE9Iym2yK5w7aOBo8h5lbJjfnDAOcMtXfyB/ut8eJ
05r23I7WcbvqAurZWDmMTXnHQPH9WDJHxDzRDOIBRlSD5P1QLhe6oO7UOeqx2roszgb6NQLn2ns7
r18EcdrPRftX4/rfOX1KLhNMn811a6xP811j5uTwGtuwt3P9CIyxOaa6C/fN4L00Mz2PCfstR5NH
GpGbguB0KmA0/BIpDaH0vZec0RETKLxFw4ASCkMoIxj6QJh/z7nfAMXoOny2ZSePQH2ZkJk8s6EO
gpd1nKApLl40rnI/zwtDtaYEGhEYLwVPCJBsynyErEjVKB8RzddanPDuBXvWdtluqa0fwAf/qc16
mqu6TiyrlRj+kfrkTX4Yg0HtvqtCHFd3+8DyHbQnCwDoW+CPa5zR7xHBRLqBW2xY/YloDaT1hH0Z
nNYEc229ZeyM8LrbbEl8Dq5utpmdWCsxJ1Q9uf+VqgIEk4pTMMJ7Y/bDSM74QIqMOzztGx9Aje3G
bIebLQS8u2B20rV3D3aTQWja/2KvP1mNDndhsXJN9RVudde5VK3is87nPPbrsn/yBueOQXR2ElR3
l4VcXpKBYpUSrGL2mcNY1/40TBGvoqovXMfoUyb5FRo2eS/bepa42vbo41958Zb7uXrV4cJU9aZV
XfLwbfNNBsohxkvJom70nphdVwn7tgLQXV4cVit9y2f17rNw3qUjA0djwiHcWw3SMfndApPfu3Y1
7dXo7H309qCayJ4K+vkqSmXddWlXXLvinkwOcAaNfMUBscTwkMtDgJN/gXu/At3fl34hExJZ+j3w
54UoDXTAToa5xBleKjxrO9MXOskzm36moRMO6bEx3UE/d1ZsGYPclWb+GITwzeG5RVMOswftBBxm
kxbBTsOe2WX33K1BGk+kIYHfTSF+LKOXCKk+cjMp65RkaX/Zi4kSt7A98pVv4gJXpqd+1Mww2Epk
aE6HZbUv+YR8mSH1TTJoeXeL5OFA6RQ+cwTH0kyRUtHQHpcjMyP3AjC0hVr4ZojmoYXdiejuK6VW
fgka5Lwkx98vI5Zzp6SpZHhr2dOl1ch7XbE615xMqDBbsqRS41F7FZTLFWOGrAyOhLAKksJ5gPTy
SQtA4hAqyTob9O2l+2MsI4c5qUBoy0IeHNBVRYCZ1SElh/1Ih/hvglQBdn8W1b0VAKopKyBZSJkS
F2nGiRPjxF7NjpfSeoVbfIco69UcH9p8OElmQYeMvqX0Z/qxLNaZ90RVhkrBmZtz0FdXk5FugfMz
4PUm/4Xu3VYwl4fi3CDZYEa78BD14IJbmQ8X0l9OZhmtHTMm6GwtR7czRlJ4nzXEgBdxC6OTzJpU
8x72NwIGKL9+q947oZ2LMyHFsTDWgs74greJfdW3T35QfQq1JCvVa2pDm+8KL9YNwVXVVN2NPjC1
Me+RLTv+w0SHC7Q+SU0zJffkwKYKVgKN8s4BV1mgn9iLFiCnBT0MuwTVjOOv372V57FsFIwRWGxC
MLV3C2CGFIIvaqISXtbxXQOBjBeTQadnPyrrjOvneyFNKsHM/5B+lbUjkx5BTGJNm3wsjHI6epXz
q9BfsqOpqO4wgUILJBrof8BKGMrMp2LT5qkWFpC4Vbl3GQN1pfPszp94tzHovneARneDJpzBUiOE
/6C805MAsE9Q5H4Ekc+JrrIjRi3uNvbVdGLg0qSTnuQcwoTjrwi2+csZvOIs6yDxcsk8smflu2ag
iGqhbrbg93WKB7eYnorW/+hyvph0bh8IUNOn3iD+fPHf1lo6OIvsLsrbojgOSkUoDzqWMIKETnxV
/Q3Gaav8qNPUjP2hjZsJt4IdSsZ95XkqfRitVv40pfDJWmO6mA5x216NE5d+/BBWBjVPXYE8cbdv
9ucxLGqkS6m4ZsJnNppTLAZjF4F64uLLt0Q3wX2rWWiLZjihm6cOB99wN8O5yiy3BoKMmox1pdGD
TiG/pyNuYCJzKSMLfCDlHpTm0aNogjtAo0OBbj5Ct6EiJUhiQ55wLqHxHM2UpI0A6VziLoG3W27M
aLFBGW2L5Q8gq1+W20Fi9hvcSHbIPl7Zq2el+lKxRdl6/BObrv5M/mpdXYHJUZncLE5BzYaWxDx4
7MHq0RquxZwP174GS92F8NL5dthmAbsxikO/WEzt8OIibc3ivlDM9WgoFYhRkCYU1KJ68hd1casu
yZl0+taSnXR424V5jCVZvcyngl/mkDvu4+r17UEMTrH3eRAZloTecWw8gt4LZ4hswtIXj9ZsnLbm
3shv5rOJm5Qi5j28brleQDrJBuTAuoNZDAownbp4dpvHCfRrMi2Q1KaGcbpmgrjxKpeoYsnmtl+H
uvnT+5uMAzFTGKWSdpi9aaAf5j54cKfRiV2jPfrCy8mvBS5aFQ9Z3q1H28g+ESIBApFMHoPKJmUg
J/usx2pSuM2/NC+aqJoko+aZMXAu1stW+1d0XikOObQCRtCSqJrP+rJ1VGCYNC4L5DwEkGC+RzU+
Bja36TzVtxWwlYyONvaFB60zg3bDV+gzhmp8jwT4ebmyvluuTeOShO7TNrprbHle8/C//1vNqnzI
DmO15DFSeaDJFWD0bbaes8BXD2raPtl81Fc3ZOKm8tpNKhMbNVwxpvXEBxZAH/ee5eZYL1DMIUNi
NZhRxtMXsGbcgtdqGlnztIr0KnhfpoRWtGlrTdb2FqLIIKw2wpPMFQvQyUj3LZcReru/CiYSKjuD
iihtuE157G5mpvmWHBWGrKN6AIlwj2rryMoyMvz6ELadfaSQ2qt88ZLe6UBemHAI+c5tPOE51Hb3
rWAbwJrKeIEEl9Rtb5/YEYm3/scBRRc73oIL3TKyGK/IIIJTW42swcvlquR2rkIIeqaT+1x3m3gk
RO27JiSFks1PVn+YzgYH35aS4dX5t0X27A6R6X3wrHM3Bf2dmBTzKtKuicVk2xbNdvu8mAHAS6jd
e1D3/MAKe1StyCszG+NgV+E/cwhvLLiDbicwuIN7Se0nzfDvsBSMfwNyW6KVjIiDYwNPmOBzsI1Z
v6nVLttAuWz3/V9+gTQiyftuXrv+CGXmXTJoP90YWUBySTeY0RIbJsVM5iwOcxdln1Aen8quuy9c
WH8SMh8lD0RFEXKjobCkBlRnWLEEkbQlswzJX8vopzDIP2Al0BXbk6ybf4K7APZNLqJ6uXXV1ZmZ
2rOj8hv6broEBdxCxA7f7AlArMg1cmsa1mD23j34H1iJI78Zs5cMIMwu6wGCzP168hxYOmM7xnSh
OHn896JemRJpx6Dl40TdiE6ypfU6d6mIMyf8RDgYAwtZ4kK2BEVu/DJjI7fENag0CYdDjCCSohst
/ngPEPAwYvdmD2RU/nYXTPZDneOrsEbQno2F8Mip/5ftmXEK2z+ZtmK0j6BFAuVHdet9Wjx1AAT9
ae/n0wqV1oAvQTJb7RVH84b2kar78v1XiAwUDwYxemFrnIBMPPkQOw/SLWu2J7AnAKMCN78N4M11
35c8XBlVuyGblxbF7hCokyXCZwQn+7YmLH2AYteGP0HKCverImyqkMG17igNqB2uUPnuQZsxQAHR
uqs4WWgYAKU5l97YPvjytr29zJ9iK5770qWrZGS4WzvS/WYqv5yRTD1vJ3NUz03HXr9mn9ffFH2+
Kt97uz5xp4SnlWSM0m4/aXdfZSFA+jk5OTa9vCK9fTa9TD/BPD+QS3GYMd0AzBvWm3272fcy8GP2
YGBYKrr5prVoB6GpE1zJVd186M38lUt1P6hb/pHI8ZpCJ9F2G3eGZYHD4OcpdFtc+tEP49Z/4Kfv
NijsdnXn+5l5gnlMBTpaF/ZReTw4MEll3n94M9awAHBGzvbHHagcQXWFtDDuW5+JHVw+86wp0Nut
vteFexawm1/ssXhM5yfZL+ue+SFOoW570yUrIq3Wp4FrqycFyybKZt+lihgMeWnY3e4afyJu2J8v
a4OOGBkvs+Ih9jz+QnucmYlX3dfciQ9Q10yq/OAHeEyshZhOjpjhfTKQ042aT2thvs/2fPvT3Ud0
/CR0OukZTDgeHh8iDTrvUaf+rqmsKcn74lDZ//734/Hud+R+zC73cvgImrHkrK3CV7ZIWPg8gY6n
T0IDinC3FS8KMEky+k+rgrevA55gybQAJPafzQZokjWgaQx7SxTR4HvtEEdZlv4XmzIWTF56p1Ki
m+RrhtU6zlPBroQE0E14MYoMemVcTVn111zkH2hV/qdZnSh6axTgDtPDibfKomtGiwAJJdj8ItLo
/0bxxdUOAtTX/9IqHM9kSVPABU+ryRjPVud55uUhPGzca77cZSFUHtuJrpHJENMJB5Co8EPfibeS
FSWLed3VV3vMvtKgxiMnJMFr7pFQJCbGiplI9cfS6lx7za8oYKr1cx6BRcvIz6qAZ3fBH+aY29hV
O+l8NtoIk6GeISb2xTOzo4GRAi9I5xQ/TTW6Z/7VbSSAyMdpMGoEWN8ZdhHqCGbInZkgTh6DHkkm
CMBuWSx90njVr+07PYCWFkXzbBJkzMu7WX+7gNU9RJxHPmMXWuzLnOoHRzeMbXDSVFvtUmP6B6+z
PoDgvG1ZcU378TeXTOACs/plofVYuyv7PsVkq20plKs1ZavfvMCs3aLV9eK6tX8XELAziEnws06o
6BRafWw686mq9DkLiMxps/4VBd0bdjvMbT2ZYAvAbBOAKYPXP3Wl2tgWzSuTzd00w5hLxRIJwaw1
pGdHo/VZ1K8LrylLt09ONJKygArI2tuANumDO4j7qeN9LbL8n2V9mxbt/sC5vWNaTV5PQy2tDRNB
tUViyyPVMwyDAf77tdAreSWDwyJrXj6NRl8rdzgA5v0n5U3m15nxXLY3dm32IQNY0gGdCeOPdduF
ArWVwqWV9WCPPLXEdVCiAW1aFkqu4p012dDKp6CeXny3SG5Ro2wwzsuEjzRAgBOG1W6Yx09nppTv
vBLcqQTArzUjJRbhVLCe76M5ZGDMCpvuYSvvyp7Q2QG6MLTqLm5NK+NHgwhcEmYvt6/CB4dLmfcI
2SyGjqQjxOePSkrr3hXWEVbW3bLSg5MfaOwQuKiTq854F8J9oHACQoJD6SxnoDpZe0uqTV/qMGUZ
5XxqbZRJ+6JNwaOKGI3qDIYIUhGCOonhztSudodnW7CeltWYc1AF2H1zRfgTW2tC5dJkK3C6m7R6
pZGzlvZLVnjQBhbMrriUC14ylGiT+v/snaurUzhmMqf7Ek5kw0TfZkpELAeXWpC31Xrbs6cqHg6+
TRqrdw1baF+Ftb50HQHldsDOZRtTjsscxVzWIAgiAhCKWtKge4nzJtx7JTs8ozC8HYJcDpGGSLVh
00wPMfTsgjREWaC+mCAcuFbtmM08b1O5DdG21X/S1LtzbzKeNnyX3cmvXWSXr2tlldEAZHcv8xxV
R1vc4caGuSzFS9OaZya0e20ufzpTIFsayu+RcBRkCZTimCnYnWjjpdsQr4fg0oO2+gNun4LDq99c
Nb02HCaxkjY/i3B+K8d8cUGdM02AlWyNEQzX4GDVPVj+Qhwch2jGgFxBrav3vvNktGQk7ZRegQQw
mC4FZrE1g19qIfDKwQ/33vpmOh6tiLf1R8e9MRjJA06Z8HcTKtnw0U05YUOAxWehBR+oHqOuK17H
fEhE2V+Z/vDMaxnbeGhbH4pn2btTzBCjTuxAHh1uOTwfZG/J8Z6L/YwZigGNzy54g1DGldHvw0n9
rk4oyaSrr6OFGMYdbRh4CvJxvowcOWS1EQX3TaY8X7wPMblolrd+DosocO8N1ybfG70QIRFALZsh
xHvAMSHSso9NuuekyHtOA5O6Pq+yvdFPw34tEe2Nst5lDO54gz8q967zEEnAU3UpshoIec6/GTme
XPWLM3LzbCsgNHd8s+01tmsfHSEzAlyMjI5vgkJ7f/sfG65+J9xQnxqOiDS0/pqQB5QeUAd6aGwk
VwIKSv/Fheib2zDdM6wUwZielRe6d8PC01NffMpx7jv1qPFERyZOZIn85qWorHvuyqghY8v0mWHn
9FR1La/2Fnzms/UB89+kFKwoEbr/xEJfObJ0VAMZOgRkX4q5LxKuP6rVKwqY9gatPfek+Zys5cQL
S5CF5Os0DMxpueZkt1LvW6Sonp2jcJ37jO64SJ+EPyII8xl4dobBUMN/dwxodeGQP1UuM+VVZNSa
r53a7jtpnDGDRJ0M76fVfnZkin5DpYmR3+6tyb/k0OqqvuZ2YD9eDVBeJjDcnKQlOhC4pkI1yFT6
nwo5IXQwxSnacJYAaNOJ0eU02qE/xj7kL8/OfnEi4nuzyRGrAuJqHEImwOngdG/H7FAw+RZ8Klxm
Ha+5l+/rtDwwF7IJo8z/Ii/3qOWVSgIAmbvGCH5cA/m8bfjRUvC381IXx1u0T2lRYDWT2P0pCEM8
Kn0IM68HcPy3oVAO+pZy3/RquBexagOxNxzXiDtZR50emPIhNzaBSOxCuRESw4xUh4z2zaY8Q7zk
nxjTDQI+1gwC+IlIJSLaz2XKVFm0rbUTrQ2IxMYgBHrs53jheSgV6/f8XpFcYIxp0qQzG2ZzuHc2
Mi26eoHBuhKH5twVfpNU6XQVGkypzxY0gwS/mzNWAwVzI2wC39rXxK+wxPHrt4ry5PaRzFFZOfGw
Oa/rAPBY+6W9M8caWV3mP/YDiNvKYPlDfjyHo3l1IGbumlSD0LHIQJDhj1qJLVWCohJtX9syNRoc
j8VWvXMH9zPv8DWrLj2sg3mqMufANIzAOj1EAkk3xXW8hB1MyfLRt2lNqzUEQs3jb9bDEgu07Qiq
4WzV5ImJ7Q1t7QpRtX5dkXQq4u9cf4F1azCIsLAz9g2j9a6KHGc5kDDQ7gfGqr5BXExbfWqKcYaQ
M98pjHTP9ZLJNUGrMzpPXF1iamsOGLYvltdf2yUgV3bKPoEn8ybYP9bA5s+SrCjNMAsilsBdO7/Y
08Jloae9g8Zh1PpbmVw3nXX2DAfKUnhhFLMf+54JuXajTYj31IFTTVu068vsqSJDgWxDcMCNtm+5
MLxfJLltG+McKLLEeKz9dic9fmcfWeeQlQ+TZDAyjuPrWjL8dLEt3Kr1kfRXg7wNpljomdzMfXNA
6HlWGava/Ssku+Zpyplhro9ew7XtEli3r+TIrVjWaPOW7MmQSIPQ4DxQgZFF6HTvavKYKE/LR5/b
f+1q/FAlJghYsjBtw5A2bmhWzm+bbCfCH4QorlmZtyyptvshJ+22Ry8FlHX411ekAOl0PiLgoCAB
6ZL4ZnVxa+9uEsiBJcvmS3rbuuGBgW5/ZOHDecH9dVxF/tGwVSW0bkoWNGzKRpTvtN5PGTL9Mkb+
kUGYbpD31r0MNeaNcfkcSPNt/AJl3fg0kxkMmMvnVGJytyobT4/bXcdl+K/Av7nvk7xwbTwLabcX
mc/ZC10Sv3jirgEDPK7XGKPAJ0yQuO5LmZhT00XUg3wSuZU0gbkkI/zs3HMO86Y+dE9A4S1lIL/N
30odrAeYAXvCEs1yfef79nd2KrxI+zkuoqz560gXtqoHQm1FKp4EVnOB9H52PICJYpUntOf3S4Em
NyUPsYNjBSo2SIhDQ1F3wCVE0zaaZzNc7xobHfOo1wsb7oYHrn+xLXGTyVrUzFv9CDey3+MV0yhR
htjqKyteMiIebHIpd5yMVjktxOEhBzM2PlbH24Ko5N0WWQDHa1A6JvXEj3J3S/LmI8jt5dACh9+5
FunYK3o7s2y+RRP6UUvxyg+LSsXSRTzVN+UJusLWx2uQhvrNqP/JQInE9M2PunVIAetCMsgkgVmr
Oo6yNBj3Gvd6sF96M32rt/+ZctRCTan/rZPz3iqmnmFPaA+C2sbn+6Gt3ntE4VGUmoeFiQI4eTjl
wucDI6dl1zAS2W2q+zdlSCeEPJdig485M/SxVtdi59zHlll4x9REltplYRdZc76eqv9j7Lx2I1fS
Lf0qB/uePUFPAqfPRSbTG7lUydwQckUb9EH39POxuudgugeYGWBD2IJUKSkzyfjNWt+a80+nz5+l
NF7zWAzH5rm8aT0ODS3FU10sYxvApkjrmnBNbwzLjCxYJAw98vAewXs/jI9G2VTndHzLyZkmtgzR
Wz3rb53RzAGtHWkts/fZF8zNNUxi24wcpLUdpjhQZoJb2gY+8mDczTGvcd1ZP5ZoWfCi0t2axF6a
tbyiKIerL0dQArBOUW7CKdUDhmrLBj1EdBESr2exAQLHv64T+/esUdFGU2ZQCZUoOsnayRwVVCrc
tr36Ldnz7DMs0AhJXjqTihaMxLFvuVHqWKzXrkiPJkscaOHiC3NFtNJIV9sj6YBN0mpI6HIy57jH
YfEjBd05zdJ/07LsK+MJUaMmD5Fu8oAJM8NBYe+cOnM/RZw5jYjUdlL+MzuHoxie0mEgQSenndCK
17KztFUs5mYtkwzk1nDfGeRC5CCLaZv6bltiizNsp9gkKsIX2pI5PZFUlVbWgYqGPWshWe2QaUBR
chCzzyR7aJ4TGTMjTbh2HHZ8NU1mor1LESQCZDy0w2mn5V2gmayejGo+NJ1t0eaKVzfrX+l90efU
JJ5oCA32cwxxZWAQSDL6IcxnfDYI4QOq+vc4Ld6cmRwksACkc6T5ixKVEziSQK4IOB61DIfBYNZE
RasXIyxQzxUOj6vvwAVQ+TtxERTmQ2JlyxNm/crH6ZO2EeFrW3lbnvKzxsjrJEzrN53c1vHRw3Us
pQaLqBNJRmNHqIuyN0k3nZ14/j04uDZ8W74QEzct7qNnSGbjelbAVVxJ6GiqQ/BLn7reYeeE7A2W
DzUxCDa7i5aAdGRZigcNHFFE67wqBm4ZxmvBbtQyaXyVaJ7DUr3OcXx27TELsPHtUFK9EtDzZoft
kpeprSt0iCZW0/WMx3FTtO0QJFq8ic0Pw5DTPp6N90HZj8M4ZosClJ+vU1uOLrpEcj/CWDwmHtkp
1UjWT9udiW9zV1hcBDyeOBAVOQ/lpK31mv2QvVBio9IloINS9FiJ8aYXyEj1UP/lJg0Qcf780cE2
xQbixvR0V7WsrbWeWIWktw9xRXLEpCQYe6Q3ZtQ0R9csn52s3aecWpsx9xEdnHrTuGBxrXdcHFMw
Fw6bUjM7Njpg6IFdhkPqecLAIEXRiQPhYFfzd54vVxVOkDJPqFND1e07Y3jPoxu4gi/LI6896TuC
KGzzaAnmZTHiobNaqMqcAxFeofaqedcYzSvxU0hTx2b6xoFOPq7PPUqdGtO+iFTLscIwKdJj0A6p
TrcM/yTZ1CbPOjskB2Z6+dNjmb4RTtEEc81UwLV6VrqJizQVZHjtcvWpiap4bN5H1eJoJRltrUJt
WHgA07qydU48j7coCLDnwlMXP1CkmuGaU97BgjN5kuy1/kB6TYXfM6wzUE1iVVsggfWxbNdWDSTe
zKKgHH1rg1/42/UG8OhZfOkjdvZN6dsbxZgYZuTIKkkrWF3iJsN5NA90xt7XYDYm+GpSdtidkJmD
U8MeGRDUQ8ShyvG7s6PIDkIlwZZ1gMxHCWi1di8ijstNlwqKt7gXp4UsLTJkAZMvD5Nm/+ghJVNu
cX9OTDppQlMQEsUbpqQNuwl03ZkkM9Gvc0g3OIbiSqPBWnIbiSHahYapUWxYK4WG7j437Tc7WWZ7
8tpV6JbdynpFRPk7YjPNtom7di+xP7FO3bVAEZkzoygjxn5bRQgymBtpam725ThvYe3ZZzyaj/VS
HKLieB9KGNyY7hvWyfJUPS654ge5vF3sTFyzjgMv0ykKrUGTm1wQMAR2MBjA4eDxl5fQ4rhJZqZI
ibVe/Lrl9JJFpOqpPmcnOyWvZW4Wu3kc0XjV4lKJviEX0uVV8x+oIPDRAgdUDeexO6Z4OyRew7Ld
Y4bqGW4VBypxOoR2/CgsksmIQOfkM45ha99wPFkbK5cPkTu8dpJdFqO0YqVZHeesbIKm8Lc5cRrr
VpAQZLQtw5RbZV8hjv1SWkUL50W4t1nzmgUgenzi6L/pVTTW1KRysubX49fYMCDrsYYskP8HwtvO
WfLWDph8xpH3OPKP8C7rmue48h/6zLEDZUr8Zpfa9cgv/ewrXCQ2igaiN+4qI77i4sVc7QkR1H3m
HxEOcOtID7LjCU9y98tA5c9IYWKJOcTNuqwsJr0EW1Ca9QzMyDAhpCoZd51h7dFAgQEDQ1BE9N3E
Z322OmNBoAEJQxlr1cbxU8EFERSpIRkMRft2KOGxZ7akul1qCYETI3Efp2569RHCriFh5OvBKDZD
V1+QlWNkTnwq/5kwz8QITwjwxaYtTMGynMtfuNhQSSGUefwZKo3zhcsJWzYvHQLZFEB3c0ep+FOY
cX5Iuhdl4OMcTSYt9PTLJvZNJtiuY6jJaae+SPkIMm2gQnbf8nH88qsKfojU91NRfYmEOTRyJnD4
Rv4z+jq0rEWjVBYZXFzADUa/M+Zw01kphBFmvy2XJVPB/r7di1iTq6RWzxHxXUtCKoXKnUZrZ4/u
nRG1h4EecRGuP3B4PcjQwTMdb+OuQwFPVUxr7Ei64hqMik2kXFFgl+/mN0ievDn442hGboOdXPPK
gHPnaC+OcSgr9rJQz1FYmfJ3lsxIW9R06UkFOOnm+NXrGRR/nbCpqvsZ85SayGTuNOdfWEOg2dNA
rgvJEt/S5TG1lQMy1e83SvHcjsSJ5NhACt9Z+wknEe11QVYCNzgZBoX7ROPhsOIEi+TM+MH86J4w
CnuNMIO50GIO4JadjPbertlA5bK4IxDzPh9tsXfbb1y2IX9uStrTRqhXmBIIYaDas69iZ7Z8k3Dr
89DGT5qgZm64xREEkASRwhViMrjqpyiYLMXoQPskLuNVk4wPkmS81T4oGGG/J5b7SJw3QrURfb2c
fqSihbYJpiKBw6Yn6osA2zdvPIz4q1rEbxZ7xZWhGjxGFs6/2DwR/byh531zfOdeOQ7UHf8wOdH3
PNEeM4m1CWtfkyl5cnxCNcfs0SzjbmPUDs13Hq2c4d5xagIVZvBKvHWYmJFl4CNdA6PPJD4PyLBz
iaDTmFEokljLLqyRS0/fVm0I1Fmob4lH66KqCVgaR2uHpDjeMLXKfqEoy1gzJL9VXLDvmBEZ2/Gh
iRDWTskd3lY23oz9ohAEqlQcO2hsJ4TolrcT0n3sUOZuTbKlgnpRgCAANaJZXw3E7Bq9/B7CHGcC
+cbc6eIGXcEW14c+vHJurDq/Y86PTyG2hnorUMwzVv+Nf/u3ru0qUyCFdRYJnX0JEUCuiIt7x2f0
MDrMyUMkMUN5q0OHbDlz2Us1eFZqzSV3gA39yteQChll+1M2gx4gbtkLysTAgGYDZ5y8yiadHusD
TjzCpbFjY6DUn8yoes4/eqeK1mXJBNRuuY2RaIPnmJFUPrlXPSJ9ejLDh2kqXus5vONd1Ae0r3JT
0YQqkmvWvkG920c1LgOSiSuDfe4wd4dMoDNgspnyPkEaMS7Sj1gvD45wf7IRqWPVcwd1BjQpytsu
XBBMtTXNs4pR88cfSTfjZ/ImgmWGh8Fv4oBq5FqX2ttYOz9+kgEIKPUME4UKOkM8NM6MmbdSQe1Y
2ybm6Zix4kRET+fNoDZDiyp8Jpy65Uq3HtAEPIQlT2HPpTrF3Eb1ujx43XgdMSnyUvnFhRawZ/Xh
ai4W4FGxk6b/tNzhO7RrGgrVePzZF+KtbmMbZtt4nLH/VffCjtnRaH+yoV6TpGxOI2r0tGUB2TX0
ieKDUMQf4kbu5WhthQ6UZ/6YcFgp48K93t32MAnoXO0YX3LDScR70K+5wnNz8EEYe6jWnAmswFfK
6HA11fEvzK3MJ9nALz/adYxfVeGeB7t1NxN3g/VI7MYANRvp1cGNaQliEta4XPwTJxu5szL+ND3s
B+BFIhPhD3eEU5vJamvnbHONodvY5NJ3rbgqx8TqRp4QdB7k6y2eF4bgrAiZYrdL4InoPlN6Tlwm
z66AV93Yxi/4nvvM6Log70CZ8oLMOC+3TcdfSXu3x1dMuga2HTvrL2hsSFdbiCitvW8U63/LI8i+
qp+rnsCeEg8LdeX4AkKS58KbdSQGa1lTK/RD9+C1VbyxFmKIXGZMRkH74nWJCAYH+UVm4fOLcLhL
wiWYcAWe5TyU5mgHZVyZq5boWAoa/1UycFt5dhrhqdixvk92aFPBdeAzRRhlrD2ElxONuNRQzhsF
pp4CEoRTXowq+Z2V0w+y/au0MPlE+RrFeHvtevWYt+mdVzgUWrjmfK7nlWnocmXh50autFzuCJcH
kmfcnLbU7Igo8gAuKBtBmlmys58u9UR6jJDVjoEOlKdV6M2bsIx+ppC9sBuNvyySzcsG/6JENTBM
6Y7b0T25Z5vC66+o6gO0j3eJ1rxktruLSpnv8KewjjP5/VsKWtqXZCdMwD19tje1Cul5W9qb1sUq
UmcFImH7g61OB67PYPk25M3GRYqUTGkX1FPp73uDogVGOj4wPQRXn+CQcWxQeVJqgc9OG+xKQYii
CQvfsNNNXH/3zvzhsbNuivRHN41mRduDQMiGa+nVXBvgMCn2Grwckxuvm6GLN1BDfJcXQ0euG9C9
S2iQtAGVbf3oRJ6yyHBenQkjLcq7ZiewMF5LtO5O7vYctyTQTaCCpQY9zIwKdsQ5sqCpncNDrrJr
jQU2YGt2brl1RToBl2VlIOJyvJgwSqt/jHOsuBqrBrpBAkVr0e5ghxwIq8ux5NR+MLVwjmyl/ZoH
yWizli+d7OdnE2EPtwyZmJTBlUH0HGO0rdF2LwnhQVoiw1f/5MF32GUqtI7T0SNu+KkxzeYjT737
RMn0FH720C5wLGMNRS5D8iJxiaWl3Y3Q/iqpISYqwnyDsWeLSis6q9pfdyAMjlZr68hDYn1T2Om1
VDKHocBKLsZrC47mJVagBnniTcp07c4knyXQy+IuMmGeeqqPFxaY3DFSmrOGrVfCCZTPaCTiUaBk
dUy4uxHqcF2vDrjTP9Hs+/xO9jO9OkQZVs0Z0UE8Y8o6pPaDrtvVOcIcFig4zVA6vfRkO/mts2nR
R3T7sszuwK3xyTg+NkUx3CDaOWv4fy6rpwypfuK0J5f4S0Hnc0Z4tS7tSLvkPjUPo1Pz1NRdMFbq
0wSmOIZY0DzJRL/ppbg2BgUogicOxQhjPh4GkrjNar4YgpZCm6dnNTwsCJsstV5m4L9PjAiwKA/+
WdaSdztBgjhMk6ABvRhoXTbuYjbQo2GQ9NhJwrp16ysapLXXzIwUsjK0ziUKoJX0rHuzgZryEjtR
+8AyJd7URt5vYHHDeFEif4qRzBeZjSkh8YvHkba4zkFb2Lrjn4yRXapbjzwFbRufSl1yJx1uCV3M
XT671hUTw1FT/m3mMjzNjNpyPdznbLJhCaOJViE6Y9yV6r7BX4w1jMUVxqSPNB3vLLsfCZsYZDBI
JD4Llx76UBi4LQMT5N8sWyzz6uRmTRnCbAsN0BVJRcgEKvzy1Ltdc3fQSNcu6SNXZVv5B+GB0EI9
GW2ykhzb1GmHa+HYt6QpwjPhfO3ajeK3JmU9BNSNnm0GizWRyXXGvMJQrUWy2Tb2rrUZTMSQwdlC
Tq/gSe79ROUnv+vWZsggR7sOuIPLTB92eoj00srTr17OD0rW8zktuc93iXTW4WRuEqTUzQjmiYwr
KlbNnQ6k2GtnFrfA134D0KqPTsFsV1Ep7vRylCjxx9eGaOQ7G78a4eVFCxehzImU9IpuCSdE82y4
9SN9K3NXC+xvK4pP+CQDt2ffu25nTXxCzilOBSSn1CrMNUShdid9tWCkfcx9xivcqF+hgQqkF9Z5
4LW4D2XIuCLWC5I1F/eDxx02TCJrE9VnLnsx0Nxl06jd+wWGLNE2pz6Lr1Rh4TUPzwk4gTOMsOyU
UGzz+jp7LLCBLuL3cMifIoWhCLg1hAsbxKLszd+CiK88EeqXKZr+FOuv3UTSsNQH9ZKZ4BUyQUpV
wUTeDelJhNFdOrPekCWMVtgwuoPjp/RnZXUsSltd+s4aH+wipp4B7RWPlOONT5eJc5ZdfUWYuGWx
oiyE1Z/7yt1zHBoXffDaRyzoB7RTR4MZpznr5buIp7X75npfeI+sO6FBJYAcp+/7Ic3uGDCmg1du
7KTx2XqPXKmF/U2ISr33zXyDqVE+hnZRnAdENzAkalI0qY5IOAQB12pz4JYkv9rD7N55gjckDBgd
4Mw8BoRK//SW/sLC3TvYeVMGuseUPbEXYXyK0GtGkV0hcfGmipzFrv7uSP7aGU52qbo5unOn78bQ
xINW6kGhYpPulzlDXCr91Gjk/EhK4NUsF09XWT4wHPyepJk/jlpEl+YTSp/JAXGzsdWyCL9Ul94q
H0pL7bcIwjWwAZydnDjHIvuRc5buKfxS7IBacc3mU7Q4Wj27QwhD/bsqzGi4+ml1yrT+F+usfp94
1k6k0j8ai4fRRyJOx5auzXxGcgAduKOoq3nL7YgHHldFYzIBTL+rdhhOjkgoiTvP3ZUho73Y1IY7
WccktzbdZbBNcYPwgP9kNpmGR0u0nG4ebEhHK0aX1ItOw4rRlNNB1+B3TWLWrxHdUm/nGATZlwZO
iFzWQgCzzhjqB31qmXdOFaipjx8nt3jEH4NwFDUzJTkBa9ZMef2PoSbDvkWQqrcRNt0mXOkGO2+G
U1fMh3LreQCjgQsMwMm152RZpc5e3aCD4yzrOkucO++udUG5QJqCnJs8dG7v3/15r+hQwg9/nJy2
InU51Z6Nlv8BqfHBibSFmEIuqaOZW9bfn4bJvUrvdHUwEnc4ChMdZRwPTOZLlKVTjDzW5BTyl+BE
4h2pQudldzVOR9ISyNr0AnQ+5q8S+9MsFgEKWOcnhai6783HaHKNL0qjyqj6o1XByhSwxEDE8d6e
LX/+AHG8gIMjxW5f/rQ+lvymBzDkNHrzkE8pEYlEKc8CThmb+bVTqbfUHF9SRWaeXrpPAzmax3lG
muAMXygRP8FBiZ3OjmWFwj3bpGRaHuYh3c+6tI/4lfVdN5hvY9pg6XPLIxXDHISVeBoUJj+9tsuz
6zF61cnw23hW9GKMsFzNkgGSIVlbSaxSLugQrF5Du6babFddxhhllk66S2PNg7NS3eK+QpFahh3j
KNmgH5v8058PmFI3Q0lYiuFH5nOjGOhleZ+cZVgeq9zAM6ihw5Bz2Gz6kZwAIdqKn1I5h0xjHxem
FlrTzkDa2PnjsdcPBuqUfegkrO8WHorw8bKWkFnQEDOhNUwk6kyKn508RZM5Jveq7XRYuqQQsvF9
HfPB21ned+dwtKBeAZtn+Pf+0NiYCsi7qpmDTkXngEPCLFPz7/ZZkTx1uVaBiM7epkZp93XFzTMc
w7PqiycnnBdh7miBM006tmb3Cei0KJ6zk9EVX543ikOhRyBUmLv2bb9vfeADaQ8Tz4yYyBcNCz2C
QnY+0+Xr1Bo1qjxvPDkdKyyrj05tjPa67vT82Bv1b+7ZKu+zZ0uV8bYY6U86yz+Okf5j+SjtWTHZ
69Cvuo3VjYxby+sYev19hj4UZ/au9lM20xOeXRiFiFqQ+0ekEuzj2n4Pu0gyrBbiEiO/JrVjq+f4
Xj0bwQmC7TgnDAuLlj9B9mvUoh0qToijPF5wEnCJNBzj9053XzSXJQxUbzyKEUV9F3n1nez7F4B9
dAj2lhy2/pNYQpTFqZ/fJFZPGl89OjqiPKeKZiJqpfNgdUe2yxjsmvQsVf/lDMNHkQMKZZI83KP2
Hvuuvw3Us1PdjAOmSv2mSH8nuMw2z2roT2mLbh7g7ABkRpm3vD/WjKnRKrTIrPRhvgs9zlxs+/rG
thIQhXpjBG5IBAwGSXT5o3DuCrxV6xG3SdpnJmNfQ0OX6ngnGtJPHdTIUCr/UIw1PbnSliAFLf5o
PZQy6NS43mP30iLLArHzHsvwV9F1zc5SXn/IbVaBuuug/ffI+clN7jyOD/52dHcjOlC0VLXEw5et
OvNBTDNJTDaDbq9xnF07FZtu6uygZ2B5HTLzXg6J9UQyCOvYYT6XUUtZOB9k7bokMurjfWeTmmwA
RkTggITLzd5NaoXrDKycqs5Wv2zg/bgo4BK1HMIrBE93g0C6W07Lfbzvh6OHH4xaKjr6erwFDnM/
DDGCknS6shBmKtTgbNFCpzmzXDs2juYElL310auhiRq2lOtM0N4mE4UqnpH6rNKk3Jk6P9aqdKau
bZ2fwXpEK8BOcgc9ARHNaFaEXib1/ZjhriVr80lXyDqsFOeDSsLkBP2O03OaTNQImTihaVTANfX7
vi/l0SwesmIqT5FYbFy1Whb43U5Yclxpc0EC9HBzYzLuCFbGdJI773aZ4vlK2yPY7mBi2H5w8EDM
MpUnWmHeLiJ/ES6MADvL9iRwFcjhWQosxYMzF0daeXGApGxuLSU/pG7nZ8c29YM26Lt+YMMJcokF
pDOSxVHhP8PZSY5rgULG9M9KwZezu/Ca+Fx4iDyI28Mfd6Gh8oLGjxTrBn0OKpMwQhopnII1zUXn
figzeWI0pLZz3K0b1k8XLK0PtiXKG2Ulblr9jDQGEUVVILoiLnQ/dtVzoYjhcSafO54exqe4rL4T
TPHQeCBo9COGisx0HxgYREfpiDe2CExSRUykc17fHAPbALL4chLDPtfkUfbgrseouk6hfvXazvma
snOOktXIZhbK0cWSXXvq5+4eYzZ0iMF4YRa4Lxh0ZXg8mf8D9G0c+zC6wx2RL6eyTg/z5Nc7covV
Gu+hSwdxMtmG8kZRxlHo/T41dPUgKVI7V39q894+6lN2MBVNjD6YGN7j6CwzG3xfT5UhR9k+OEgP
8LErZBoh5r3Kh4lAjqniHgFWyp8ufz6YRqYFNH3d3sr2jgTYNjrQngAZx0dbRlyrkrFLGg8EpTZg
LohKTkF2i0afLk4kUtzLSU0vyOqgrpFFheZ0xjq+MzLkap4TTdfcFP1B5wm20C3iW7K5lI0yufz5
EDbNLsyd4UAhIs8piaxbkWKJx2NJNFrqHqTEby8nOa09FY2M3vN77A3hSaXqWTiteQ6T/jLBYd9b
jGr3RCb8Flbr7vKRNKtZw9LZibT+xeCWg9A9qajy35WqJ+J+91biylPYLcJiNrDbhU4PgRlqcUUU
xVhTWQ7LsBlAwQYNKJN5y9PPrU1C1ZRXR6OSDaNh+KgW9nA8WQARNYpNPNLDOmFvGDfTOURq0Q9R
GaBzNuHklP7OL2DohJF/s2CtPmWavsEN/opsAAQpzqtj44E5cVfk04mrrjHdGTzPWE0zIUchglBu
PvTtzmKK761jn4fZoz6aESjJvmXgBfjAAmI42Xw7FXnEpNkkbaLW0i3ehjgYM+vmlM5twpe9jicr
OiZL8y+G8uQ3egKYQOhbaeGdNmQVBd7YnHxnKKMVxLUkPqaStNJVAdnHzaHbJW4rDpStdbAoQe1i
3sy2dZv9YXryJvpkdsnOvdtivg8bdQhRKu+UN06vrchuRHLoD45xwtLTHsMa9ijTv3qfOdyg4mok
s71BPcbZNCJB07EzO358ZDgcYbUC1u3je3gVOtqWkXMTPQyxUAwn7juJCymovOQq6zF+agc1gIAD
9duaE8pjH5ku09JvOn597wssPa2tisCo02eG/yjuZK5+VaiNLjzE3rDL3zjcsi1At0VwUI7XvLhj
wFwHELm5kNJ+bgLlCCS4zuICsXNigwcYA8iRjlOdYIq0Fk8A5vGtmFjP9HP4MuRL4msdkyYjcZIa
LR+E644vNLo8YLmJe4vg8nSUN4uV0hDz1ioFT26m2PbklYuCM0ph8SgdVusSclHixIq8rrxQAyBm
3zVlhyYD4AoC935+74lrTub+NuvkjsXM987dtCByJrQsKeLmkD32hmhJktWIiQ6K2I7WCubkMcwj
UhtG2AhYaY9ziPEQyTkRJmGDl9Z/mGJTf6uqbds7zbs/Dw0OBkFwiVm27w2gLQ/HvatDp0mBtq3j
FGxRZI4jvlbdfsfEDgax9x7EDIXJmMEojSphTGWXBhmITowYrHJe8Z/VWVO/AcJVB9uFmzISR2rS
cnDUujPNQI203GMtoXQuv04bqcqq8McgZ8OFy85EYHQOeQzkS+T5/VTI6o6cGPEQRdaWMcrWt8Pq
Fg0dXfeiO6vR3aa1mz5qWCYKI0xhcrGt7W4I/ow3CPYnVu7uTZfaL0uJF9/Q2nskTNBT8PwUreEe
uhJlqR766alqgXdGNgGz9lhf5tzUnhcR3LqzvJ9mcsXF93sVpIVNGIiuAycc1JPEY/InRS6aUu2a
JDE3iTY9j0OK0xQx+NUTHIu616Dmm7GTWbjl5y/bMPS1DjPpbWjwWyecQ0lWwlkirm7TgBtYY7RA
aZGG0y8DwgiqqFbT47s/H/zJ/xXqaILZwIrAEGSMcrjuNRStVDJeAFqQzRbShWPGAuEuBO1NIm54
GAZicnA3pSgeUENorIE3VZ8NB+JFDh4bqEeuCiYkNE+si1i4lz4CQlb4u86Ed6gpro+eTvDgTNBn
jP4HhVL7VMVw+tg3HSMrMQJrqOo3UgzY2XkuWLrOoELE51QPyju2yawBov5Rrp1/JnFCZsSCOnKV
OewdMobIRE9xb7ZavUm06psxR3scMq/aoN3r7yMwRRsb09YOHQiW/8won3n7w+O1b5Mptc3ocDGO
So1c53F20PPSetBxEK1Sw/J3CI6MiwFsqbdK/yS8o2lN5oU9a3WejWnvJzayLI8zNNLMS2x2Hzbh
Qzf2Z7hb6uk8zYUfmJPuH2grsdWOzueUuuZWRMOjO/C0GU7NsJA49Y3bq09nGeg0BQAILyUWwJ7A
xrmwQNZdLcf71r2YhqxPPSpp1KxUDjFTNuQ+zxTSXxInza6RVIkQF3Q2sXdJbQFyAx0UGI24s2rG
0hQNbGlJ0ek+up/EHhCU0+w9uGo8OCynLz1gopVo78vYgKWkOWgvdHhXbZs8QJKY9kZVoAXCDUyj
etWnCCpYW9ON2OTG6YCmytj/IeXeeey5CSMYY/uIpGclmhB0E2XndhZdf02MdjjpfXxflOl3HsFd
nyyPCoWOGYvghHCgEZsUOWhgm8lBlhWT+7TlEEYVYNYWG9TR26GXHFCT5uTzzTLalonaE9OGAs9M
82n7h8OPn6s+d7CJ2MNh5USzcKw8QhinkAYQv+RjodJnW4z+zUceymie2PtBtYptviEQUOiI1yBf
og8ZmawFGMYWfZoZBW4TG/coYfbcXeOg5TMG4dVvsC/pqUOOsnKUEd+YJel468EnCj27eq4d0nfF
covffaPYw/2pcTwDgABheqzdxGyetKZG/bT8H/DeFzW06X47u9zRBx24taZxXokcJIbCEnkUlO0U
DSFbIryLfYKexbBZS2QhqFsfdp3elBccJe3RNw1eTnGAmiAfDbMklsPq7gwQoZGgkW5nM9krUV+r
332VfnYjvGTXihEY6c1J6yes5fwqx8Lpt0xv91Glta92j5ROm02o/zZ30ypSxVHJYmOUqr+Ph0TD
459iHkeNk5gwMLX5OBswaPy4dNd6NYfHMmSe21rgaEjunY+RcjG5zkx9Oy9lZtkwDU6x0xnUCB9F
g9SkG8sPVgjFGYVKvdUYjJ4TLptTKoS9NfqmesSCfvBk/dmBZ/mq5SXjln8TwnkAuZrcjXr4HqIE
PRB08aKVVYdzqWsPKej+oO/hIiRN4zKTgItgN6K9Kt2vH1zD/EbBrt9E2B4IFym3ZlE7m6TsvFv/
M822s3fjPFnpWvFcFmp+RnaAc6zsLrOWlVunnaP/R8CK/n9mnbg2jZZDxpNJNp//bwlPPHmaEJ5X
7G0De2BtLSy4iuF91hh1UHfTizdH0KOt6BGnPlXj3L6m1MNrtRSpPkaAM00zW/Aqd4GGYQZUqG56
Ha4K9/Y/4R3/418i6dv/+k8+/yor2ooo7v7t0/+6JF9N2Za/u/9c/tl/f9u//qP/2v2U1w/Gg//X
b7qVkv/+/Vv+5WH56f/87YKP7uNfPtkUXdJND4pj9/GnVXn351eIfsrlO/9/v/gfP38e5TZVP3//
6wuUabc8Ghm2xV///NLh++9/6Q5plf+dl7c8/j+/uPyNf//r8kHh2H0UCal6/3i8//5HPx9t9/e/
NOtvnuE6xNj7rmmTQG7xeMPPny/p7t+E49i6RzthOz7x9n/9R1E2Xfz3vwz3b4bvYfYQnEsLyp0o
6LZUy5d062+ubtsWQVMe9MDlS//rz/9nnN8/Xjeejn9+/r/H+y0/HqMTZt9i+U1tiiqfcHTTFq7v
+ljC/i2KMLJgMLixeO2a0eSOk9sPjWk9Sho8qqP4ugxU74qaJtuCNfIR69F3lOrRXorEwHk4pO1J
I97iKgnKO2cdOQuaG+0mN3wyesd4tiv3ShpEdu+Bo966EY0OGMpyEL8SLzSOng+LQarwNETDfEnt
3EAtZlT/k7LzWnJbybLoFyEi4ZGv9ARZVmX1gpBUErxLeHz9LKBu3+q+0TEx8yAEAFIkiwaZec7e
a/t155cU3t6rQZtwEgS4hR3pUQ+n7+DF0w+HIh5lp7uiByDRDDR1/+1D/G/vivmPZHPeF8cSuq57
/DAdyzGXD+Dfw5hKQ6Nenke3aJjvR8P9oHx7SB3LPtta9zxG4bQdTWdEO+igA4f2lXdVcrQhBDGd
ifcjqGx0DMbFNimUzW1GJThUb2HV3CRuGt8iqnh2aonOW9N/lR4l5cob/ZbhDFnnh+XgVTaS19ow
xZYi3Lij03kQdlHeGgHFgkCz7qOct6BOKUaN+RzdQISagB7jp3dW+5culgGUKrTjjuAoxwpEaYVR
yNXuZj15chuTYiprBb1AODVDOUFvah2Q7p1ax2P2S1UgItfhMgRw7aIcU1WiTyA6bORCBLd+70z3
1VXI/4EM/AzITN9DH2FoZlY9xOku6tMfC8turCnFBfddMlLoCKubyWlfskG39gXJAVDJEzAvCSbe
knSfMaWcP34QY/6Sx9WjMSO89QAypZby9j2DyqZNqi03Z2cH21VQTd02A+GmFyg5iqbfZDmy+qRq
j6EBQqZlWsnQHm1dnV6bMQy39pihCZz18czy+zhojd+CpwJiQbG/cxbTqUc1yyhMJN0K23256J+n
3viTdTE4GKA/IkDVnlBgPzToU7cV3a8jECC5ZaSh8qzupiQb7+j75QeLihMBEjg4iNb1qvlVb0TG
ZGgwMLw1N3OiAO2KODtUhrONLbKdVJIhEPBgoIm53ZTD/DNNQmKwYj+UXnMs9VnssBMgV3LsUwe/
iihlmDYVFSQAihEYTn4NGLcst1m+BNRL82N456VOcFOhQkIPcWu4XXNcFN3UI/h7M8rtp8zBRICJ
iIC2gcLB/FMN3qPwnBPWb5CoDjkXo5mbG9kfMaYz8yNDHcyq6WJN209WerBjc8DeS/JKytr/1OjG
M2N4iHeGPqW0QUO3U4SeAVMbRovSKS/ILmGHtCzJTeZOPvyR7AjH5NbrQ3XiQkrhKWR2pb/kWjyf
hUPOKEZphMEB2QezC9vSordO2Ygpj0MLamesNv4Y+kJm9jiFS+pk+hyyXGfpuaXXSlubBAiUEJtS
n/J9hL3s2AfRLznECNZvy8EQb1NauXv8FH8gkrX7piJMPmXZD+q1uHYz6F7RxN9Rv0SHMBKIOvB4
QTtIMJfW7W9ZhfpGz1nAcJE6OoYJqa1wwhuvgTmEQKe7NElzKBVKS9Mq7otQ/lBm3f8goMtCEa5Z
t0l669Zl488yIuN16k65ovIAbtSnEQs1fKB1r7Gqo4h5UIYC4UDZJ1Pi4EArOTZaZ0Ln7ki7Rnd7
k6TVoqfXLq1nkRrUB+W+L7XHPvUunQRDVfZwOPRcXpB7PuGy0fZBd0+6zrRJc8hFE0tQM6t4xAqK
f127L5OomJyWNJdxSsPWbTGt2hq9NrxvGgpAsijRL2fW8qWOjCOgqIcytt8ar7CedMXIYqGRHQP0
U6CYlqfHysOElEujd+6RdEJ4lS91wxWpL2x47Uglpimd74w8fGaNSYV7mg7YpP0GRQ9qGGIPcjNm
GTg81rkA+SDSS41iXLSZu8e/gBeDkukOxraf01NyTI/UBNogrTeF15KAme1gxoccdWVHBXJT9/X3
0VKs1KI/OKBAhrN4hR1AVUxz7gA/wiWt7sYGon7THpgTjJvKREs9EXeQuQ56MvhxLAZC5uCWessj
c9iVjXaQKY7hjI53uCgh4kgHzzx8r0s0dkJnTYV5ZRcSxYRCRt84oYnQUTOyA5dLOG6S9davJB/u
aneiLVbfqBhJbj14+D9aMR7D2nuNRK2dGOAfNBeAlKZ+sMZA2Mjpbb+YAYf0rYK65c+Z8HDuNBf0
6rjCA5ZobfBhaPByTNrByPbx/xEsAjzFj83vpQxgHoAP2yKAQrWS9/F5rhykAOZwRfCskV2U/0oR
mE/S+0P1kGWWaZmA9+ew8jali755COL0GwUaOPyWzjgmgdTBxrrFKGHcYqPYoWNvyKjJ9KMXZDc4
P7jy1axOSID0E9KG6qRWqIVER4rTXRzNam+5c7qFgjhvR5Gw2veUdukKc1/nmm9PAJQdkVr7tkWw
Wpp6i3pL3Wt9PpzTGPBvUuFtRUxFoB9tmiClojbgmNx7SBawHFC8xXB9KvXqh205xbEchXtqGBlL
rltD6aKwj6bcN/L5mJjC2dtz8TTXT4Nby43nDn+QaSwJfxjnMfkPMQtaT4t0HyKPoD0/zvkmE1ly
6mqSKGvTOZvx94mfxKbv6PtYevhdTjDMg9GJLg0YnYM2Bk+GZi+TnfiA4NKgIRoMxzyjgDy000+q
XTrzATaBa+m3Fni/WaOylo1UH/U6MW7LWHrXBs1gwo8PCW6sNQbdakySM5eH2sOkoEkcebaF2rRh
vXQxVPU7N5X3o2eCAsQIUVvYX2utO7u9TXBaX58yZVeQLdx805gdEAdT+4hGEP9wX8w4tG/yhZrR
hO7erXlfJy4ut0apCpKdUgvEltSA+1npBd0N4D+ooehiWZaCsIdO3uOKzLzCb12i2knDSEt/KroX
LKjRAckVeHxDuO/KCvlQNPqmy+BTlX7Th6VvLnt5m77mE0SV9VQ5hsY5VpeJogLDPOYdG8swyZ28
drogPj0viLuXMfEouy2q2Hh5xnXTN23pU4indNx3p1lh2N2uN4zLDazeu8qyzuuBSPOnzAp/D5DO
6d/oOyr5s2/Kcib5NPSWq0LIcG6+VmtGwvL3rY9uLnui09+KJgjwSx5n+0F6Tkq+/ZJiJU0Ehags
OzfYU2tHLbgIatLQ4BUum88XghHsULrjS+HZr6kBK6IRw4MZ04o4xQlrQ2C6N92JuPFyx1WnpE5v
F6euSJCBGS9jCim01Wre8GUz5N0z2gSTRClGd7zfV0cLgChUZu+vm6Yyn8PMyQ7S0OczWNyiqAGh
LJsA4ZEP8ZaStef+RD0NPmdGSFH3Ez8E0yVRIcmgR8RYNKq2ixczLpQyHF2cAb+oKRtVoX2zvil6
V8PGGyi6+RnhyDS3nbevj2a9y/oOrueMFKyCUhDQItdeeCAbkNSISSKnZB4nXaYD9YRKyCo5Dptb
1eHsqGPU1K3bMVWcjnKMxWl9Oyn+QC7KbXDYqDTFfn23DZtkLoib7m49zBqD4dYsL1TfmXCsfz2I
sDcv6+V+GqK/3hDdMEcyXIvfEZaQg8q837kzvkxhPx80HfKvh7poW2hAnd18gK24fgJ5hR287Oip
DZY4Y8fDlpn6oS7V54bOe/O5Z1jtlUXis5TqwaAstdVdIicMWGzIaBBMYFjLTQ9VPb2eJnJrH21y
7SfA7E5lzOxmPTKgG2PmbZgPrNtM6Ly6PL5q1OYCvn38jAC2uF2Ieq9U16rMQVNbutzwm9UwHYvR
XzeBquSOHzjjuf0gjgTiQdqiwcZ13KzKXV5N5CHog/K72lb+ujcutzY68d95ACPCQGl9QZj7nizQ
/ykZOt+B8phtrI41Rk2HZL0arJ/45w+H60IgKMUxwb0BRdP4EMKeXch2vGnlZX3y4hcBITWK6enN
GKZnC6zjLfKG/Kg8ABZOGFLzY3DelYFHYYvoEQPBm93eQmmOF1GcQYoQkSXcuG5MCDe3rh4ca4KK
cVeJY9EWCtNmCUSoNG7XTYpd+XOvivdTrxefBzRnhh3lfexZyx0ijcA7ByIXLWQO5SxvyexIaZmZ
w23k0CnOsvS7Jjr7NJcOa6j1Bkkp+4bm/de91rvqc4RQLXLQEBJj93nX9QavI+5BiUwxKafNqlkj
c1dKoW90AD4yC8OJHc7l4+xlD+vpGrEbbCayp9ZDvOkvss/qBysq8we4KqCK+c+K8umhHEh/LKWe
vZlALKpDrZUFBEbK6YMU1dVtSVz9OlzPTcsN6x4zpg/TQBi13mO973r+6z98nROT/BhhgRwou54D
D0ZeVDvtljnhrpIkCjEJOtEMzI50WX/QHbLgmW5qQcJGlWQfctbORpdcEzMkOsDDrrY+EeNVjD9/
zmFWVpgW85ceCM42UzRLCq0OT2bq3QVMhDPQn75qjqOWZLs4D3/ErXVfuxXDag4MxJgep8amniuD
2m9HDdyb9mzGJSIZVqkzYvx9HWsYPdVNHtggPzMHKQU0/SpIiWxLwuRgxeQoUel9NLMgOJJlnUOM
5DP+2tSz9pKgfjjqiYl4z5angm6uHuSP3oALOMCtsMlh13c0XTCzUBUmBcrGl9d+kDCC4yMs7+jz
cLmD5pjn9/VYsIrowp05Mma3fYt4Pb5Ow3Bv2Kh9NnVL1J5rWEcWeb+x39Jhton3Ib6yUr4zQe7x
eqvf9xFCigE91cT6q3Yha43MU1ZpQDvO8hxgdhxm1v1RAsfVwoSBydVYeiLwrqtt3MkTErof2UQ8
aSHwceZ5NOzNfmsrOr49FvUJdtdGlRnJkFKcqNZeqgRQvVo2vPWR71rovx2JFleSPhMRN1vlsj5j
fjGOXJKeRi2rsAaxHraWr+e86P2TfirwDzS7KIA3XzO7ZKXQITGyZL+p3OEUl/JsJfFbbrgp/RqR
nJp+vkWPY15TqB3MdVwST4mKQYD1EOHDOM0atmhecEvWC1j5dVO1EEnjii8EZzDhnIC4WvtgGh/N
wYZVs5TU9bkhaGviizEjnPEV2uFhMJ4KY/aOadRhIyFi9jrn6CwCC4QHTDJeZXwxGDlG3Xqq58WO
WGDzLqWxazRXntdvt+jS6iLyX4Wu/RIRUC9VFXsRp9VZpw/oZcSroByklJIJ35ySiZXASKHIIWRu
BC4QL0+dLDLwennxHoEqFL4gGKTWfT9q35Z/KcGnJ3cm36GTzcnuIJKC6KJBWMknaCcYyThQy/s6
F+q3Nd5MMVKsvEG5oc2Ne53LngUOsBY09e2Nm5k+HLzk7DK/vzptnV4TLpgL9YtHwSFr6MxCqc7D
9yrSvZYxPXFdPvKxQOWuye8TnbuD4Ie+Gew82ReVRfwTmXFXfdlQ8N8hwSx9VEzVNdUq6GEBhMAs
Lpi9L5g4iPUSPDO4KzIQAi3503ugBEwy6zzZY77Qpw9oAUfSBdVhsVPXxEZfzCgV17AwDN9JeHfi
BxrlqDeKMSScmwIec0mKLkAMIKfRWzKdfbG8z2KYfnqOe5g7gAFOAP9dmawGu/4PwieQGM7FMYfQ
r4lzsZP+2cvbj+XrKJPiyTYGDNWLuACcL5rrRDzNJsWXrgTbkHbZTjIDZNUh9jPS3t6UzXVcNqKJ
0uNsxC/42B+cLOPqEXqnxDJ05KFceQQ5c+SbSSiH8TeJFfxUUUBDn/2KvxriV51+M0LnjvnOXs+j
j2aAuhxq88/gxWgRZSnjBKwXFU5ZVjgGgMAGaLo2znjSiQBB7+C9a4F511hWgHEazQdQzudqrJzj
aoxhLYXKrE2D67oX0vTYaVMdbNdDu2R1HRbZD6+afukw7K5fGxEWwxXF81/n5mWmjD/s/HUPyhuA
e+P0XCP5QbPlvVoqlztmA2Auv1tj2+7NhEDxucL3Z7aQiEpiPpbfVUpuc4/paGs6ZHUtySQz1CEY
c8lLDp7+MIoMXp1N7B8BiBQgzZ+5BehozOrb1mvesFXWdFmny6y7E10d8JrkfTxqWpheK2XZMC2I
mGshOUeeZh4t3rm+C+VO4cPAxMgVwHbie/qb6N1oBhJIA/jOaGE2OhhYCPeG8RU6kBJnnUDlaXkj
9HkYri5x8dq8pNctRKcE9CT2CmyaznBNnGS82rBL/bTI995YXogkcXYh16RBAb02q0btuSzYQruO
UpWnMTO/N3FXISTrdmVPhhnNQ/hi6Ux9MpjRA2Ca6Q6G1QuffzwSQVFNi3e+GqLsZFbhN8t9TaCF
LfbV6pp7TevnvByCWojnFEtsmyiR+NXwtaz5xc0AqPT96CNqCw8qsIgNdoaWsmHxR0+VSQ/Oaa/m
QNvUsjHP5BYOvKbg67xend0sETtrjD9yKzvmVdFekT0217xB96g5DPiIBs+iw7BktRoKI1ZqxKZQ
2Lbd3VCF54Evyhk9oLPLKp0RSJ50Q270UFhMW/FgT/WAJptEwF0/I77KcioGKJkH8hXVVdUCM6vl
/g4ZzvW0/dYYjCw9tdh9jYNqI8PvrUO5fITyoTDSnPKWLi78rGusrLzDNMDuepwupnpd8l2wk+JC
2MumjimPy6mVSH0ZvHTmcv4kxCaexPfMzSQlIQzSQaCRYqHHPwq8DZZi4B30aN4by+dRdNm3HKgB
sYfUyS1VzmQd9fu8t8OrTVg0hh/QeaGF1I4kFzNB5Dj2zcFqqFE5cTZtyQohSlfyay+Qdd5oDcwG
LeEjocjUbaJ0dPaodS284AQ0eB5VMFwSW32ZVBnT5HeOTsgv5uStU3Q/+owkkirI611CVY8MrHYE
XcLfP5LADKYPDrDy4u9EHzGLyVAGd8xT0MDne0OMj6zcTqSkIG+1h9sq7f6g1sg2wilLfCfzdO2J
qNr2hGxv8tB9IlMB5LUbHYehItKrc49WiIvFiZ0bTfLDrjo+ykGrCUNlWJ4M9M2tK7d8H5CEUdOk
JUYuZTAjH/RM68Lq5D7tFsBj3CNrY7GRUVvdtKDp9iyT8o0+BHRtmbz0VE/RvT/G8KlOQT0C42yf
qkg7AFEGAzjZ19QaER5kVK+s4KM3eYMHmumZgqwfN/UuzjCxm/NHF7FGkrUIyFVlwOkS8YZpJT81
KiWfNxYEKGfDVkUJilw7BE3F5TJXqA3HMD9Gef1rGRptOJ/8MqiWGFwZ2pvUqo8aXw1K1rhJz3kQ
PBvwk0h56i9ZZBAdOTDKHKxa45LTyhC6myabrTADvg9qq2T67pYskAeNCbkJEWhHyWfnCnIPEIOC
vuEiWxH8t4vcgYzYONwb2uj4ZUtRwaYi5YPv3I/jcDd1ozpqpFi2OniGil7qDg27CeB34yxvo0LZ
TYH5Z19HPyQMGSKh6Hj0Mn4UoMtOegJhHoY5CXC986uokzcRTjbc+GA3uJjxhijynd59rynN8Mue
r0ZaQh0OXufAohzGG2fgvSBvNZgvyQBlNwqN3wMdho2ND2qu3PJieFgNGko6OxyfvyyzCVj8DMRY
ONWf9Vs7oUffyy4EDcyTo9ZTxOJ2FXp0otHO0fKTHQKXHsKyWQ/dIswxa1OsWM/hy9WPiRE9x5oZ
QKmXsIxywWdjat5liit5IQmw1l15WS/xNE51HFxMLj4v+8uY+Dn/X8e9z931pjHKT6mohvP6/4ok
Y43wOTYuQ0Unl/6JzDqTUiaXhXU0JUeTlHMoirTNtPESJPwM8sk9gc522o1qR3kMABzgZvuPStm6
JP/Hua+1+lex5v91br3z17L/6+H/ce7r4b9exv//3P/12db7rQ//9Wz/7dz//grW/7E+wNf9vs6N
zuSAw8FdFvbINGso4ggbiTpT4qVT1BRJsiqBEdDTTJNbU2m1jyRE+WqpseS68T4OBEQJujJT/2FX
5mMy29ONRsHxm1Wm93B15/cwh/rfUmM5tbMRPBcaSZgzIvRqfB+9sKfAD+I5qm1itw0eyQyCm9Ts
i0dwczdpUzFNJSCHrrDjvjvZKLe9rZuXxKbNRh0RE8800CcB1RLNwOYjq+ICWZFYM3VoS5f/ROEM
gpYqXpNSR3FkQEsdu8B514T3gi61eoQ0GdyYopGb9TxiZgnsO51PpiW/AR9lyaFq12fGBQxUte9h
3EBhE4gla+2xGKPXQfPUo9QpLtGtfAFnyjinkDhBQvHeHA3MmB3X+RUlmf4SQMqDRAQps6nfOjOU
0HCrTWxEgqJKq71pmEj0MiSM3BgbRnsNUuhyfuKPBUWIgonQ3umF2LyttZz3hp5r8RKKEy8k1xZJ
xrtWes9jkhaPwMGG28GGGCmLUT1OdfiIoDbCwdxWeNQRl3taKt89GPfKcY3Xcck9apou3msCWoJE
ts1QDG2mV+qaioyZuZ49FsFu/ctA8VWkGaCmXw9RL+1VOj1Ms3fnzYE4NlI7t5h8bsnV/GZ34x7Q
CikjEayLHiwBbInM21Y6XAkAJ/peOvEOX5P2nDrNI/LY+LErJ3Vv1N6v1LSNtylptL3KveCo9QU1
66H26ZmZ34Y2cG7RLABTLMGptBrpQVX/u2t5wyrHivxYTsVJKJUctBZyEZamJm/VCWEYYvf2Yo/a
vOlzer/4LYEkRX38XmSGS91OTETquff0rE6ubcRviSwYpAo6KEwxjrzE78hPmY71Sf5mWtmPyHWq
e5Lb2m+etM91V80HJ8XYWKEPgBROtxe3pX0K5s44VwGk+SyuKHZAbiLKxHfMotyqIjavYQWoE+iO
fCN509jCQxkuJYChV9d9WN9rg1boOZuJJXKT1nvr0b1uetpct31mi289f9VkpwN/XQq9TSBB7pZo
ozqK30VN3b0MMt/Lk/7dnOgKj5YW3U492RHLyLRtXSJ4+/CYMLP0h4rgjBydzWC9aW2ChNCiDLee
nbzY3ZR2H27jBhKIQIP4ksh3G8jcG5prqNKIurfr4ew04JDscTyasTp5iL/fPASMVa28J8/J4zvb
JqLCWc4PHolZfGHSY6tJRvSO3+aY9z/HuozvVSSdb7YKT0ysk7e5yI3z2NIBX3QT2HaRoKL0bbcO
tat9OPFzUCARX1fPRibKZzMrxzs9cT4SUWHGIy8iH8SyJKLHRnkNZxN/UUJG4HU9xB01iaZ/Qdbb
wOSgZypDhlKmU0toY+NcVYzqHdNquOfnnbxCSm6ZS1tguTqzv6fE/00UtCHEEOm3c2jHr23/20LS
T3QPkjrZoTnXEvPP+mQVcRObeGnuo/+TVFE065UaBFfn3jKu+B2s1zR5scC4v7TjkF/iZDx3NpPP
BD/WKwxkdSzoVx2GpKIBVIw2dRZlXqflkJgMD/6aglv45MVjdqcs70+Xz/prbMX2UbcNATiXQyx9
kIYs80es00SVdi1eU2QOaoRE0A5teC2C2rxzEcRDb/FeUdLMR0GCwM7sqeKJ2H0NPRobcTGENw5X
7FfR7+08yF/nMgtuHA8PaxSFrKrSyLuQ3jEd7BRA8/oG4GirWM+3xa2Cw/ti9OcJMDblF4S25tzN
gM34pQW6dqplyfJuAuqqhiQ5zLXxQpau6ZsuRSWNTBG/hyJExxGsR2UpmB5c2wWd3hFtgkpPwmVe
iDmeZsi46BPAsWBNCopDghiOmWDmUgP73F9vX++/7v23w2l5tH/cJcdq8NeD/+P/rff+t5tz/DpH
Ry+OQb00xMl7wPXCXktF7nPT/70XRHkktustYT2Aw7FIUTqWor8Ho134gZ4XPjnXPDPr1RvZLxFl
S8OyXTapx8tc99ZzsvaIIDIYjJylnamo5/ioK9ydptOliZZGUKAJBnqKCSdTuJtQ6MziuYIj9182
FH/+2ovH9E2Zs7uPl/NOs7z6pevjjizkS/jARBZ32CBlZu1CJqmbaTkkppKShGnURA396zAG6OSD
VcP+fzA89wFCFKayeKQF3NXWnRfl7sFYQMleSD4DPeKY1sY8+WZZc26U3VEGkDkkn3gbknGSLM9h
zYqRpwl/rs/49bRfh+vLYzVe0CQ/r6+fZDdel9su6PRlV9Uk6bLEyXefwSdL98v+e7Oea/oMOPc8
3qPUIbwryc9e71lnmyAGjpYXMhhA43E3gC7+1x/cTc3BK2OC39em2rJxRYFRFHvBFpbnDLJz6XDK
vp7JEWGcWDqOztLvXPeypT8rKAdx8aeWPq2NsD4imkYiCVk0Dutmyh06iwmSJZa5ot5ZcQi7uBb2
BluvyE92W5qnriEUEbm/P9nkJ697XxstDnKfsfeliEF4rd+0KOGUGzLDQ5xN/HjIap9cpLbcCsUv
laCKpf3Mpv17r5SudgauFzBykFKyPFnUdd60nbqIC1lLItn60FhJ+R1+PUun0+LEKf5j/RKvG4KH
oQJ9HZNFCTp/ys7V8k1ev9MgCYgFrHrsbdgV/vpSa0PwK5j7+8rOOzqHE99zav5/bciSKM8Ka2MU
Lm3Bquh8ew7azz1Xs+gSOtG1jFzsbXYWYKGzhcPyMtY+HKcvxJ42K9KAoh51DZCYgQ+CMi/t6fbz
cTzmiJ976znq/igA15P/uI+3PPVYUdvVGa53cEJ6FPlsJuiNn3vrIYCfdjuOrMTLhN643tAULg2r
+2tvPecl4igsj1E3bfT952WmGeuzTP6YwOzo2uau49N1dhCP0NEZGgO0tIOhHM9gScENkIpfZfFp
XkRd2JuZOU7qlUgNuKQyrnzmHfIAtJYQTehyXxuM9sROaTOtQAlSJA/omEgCUHU7DYFtGuHFnJuH
Uiemwaub6kr6AbKWUgMm/tYbbX9ZN1VlwBnklbyNQFTxWGjOBQipe5md0f3cWw9Rtok9cVHEsZWK
uouWXPTlHiBR3Uu4bNa99UYzzm5qTxjHRriI6dp4T6WMSNQ+JGF4Ka1CXPutA7U5FrMwH5hT3+MZ
/xjaASizsMmQkclw0uia7ubVeliS5ABfNzjFcUMXrg9tRGUEc5jlx9ib+pXOineO+84+pn2o3ePl
8vilEAjNHHYk2mRvqQdZaOHPUCdxfJjUcGEpph5m9PobWx9oSiJ/PWFnhBTax+nNAE3uYOaWd6in
izPU6uSi+yFdBLyMlecf+DXhS+hgmyppGDsY2v1dDPgH1zJIhPVw3Ux2dzu3qYbaDa2KahN1Coqe
6N5lo5fafIuEFBU1Q+hsMdZYGU4wh3TViLrnFu4NXgDCrBo0ehTDHN2tIaiVz90UDScvwBRJSf/k
6D3oiaGawJhNYwVQTaZXrfrXpibs8EqI6y9E2BRQl/MiSNA/VVAo/74r5RgCHMM8RUpVN1dtqbiu
ew0ckaOipF4sTSSrGb8hSR6ONks8RIdsPKtwL+bIPAa8urOdZhgRua7Tc1V4hTde241bq4CHLaYG
TNd6MkCFdMHBA52F7uNSvaTmuwR92fNWI5ALjzs8W4CH+9y9C6UMz7Uk3Vo17zJD8UadxTeWoorb
GN7FigR1rpg6aAcLEQ6qOk89minqgHHW8zMLNAyivKToii0iusat/gGxA35ejArKG+S1FxTrIp2c
NEdH3JSU8HbS+t0GPnj93IDyPuZ0O1BsB4hfcqJmcHNKoOzUgpZR9xq2Mbjk/E14GSNmCklk3XQF
aBiX6IeO2pqJ9B5WL8NLP2O+FJRchVGa27zrNF+3BuNYOZ6PH6T73Ig2DnWyxkVBmR9Oua217+jo
eH8poPt0j5mnLXteaVxFb0XHdWJhKcKFRqpSu3WKoQkuwl8zjvXcYFTQaszW/ZxxaHXz79OO9TDB
N4RZyP4FPpcpyzrl+Nx1VaGOcwoGfRm7ZWcFoESXaQmdWNRE0X21nF/H7zAlx2wdv9e9dRNZBqRc
fI+MxChY8VS8K5tLrCy8p/VhrOWxRr29dzt7PET4bwnZXB4ot1pSjPmlUKzVAa0xK0Yqs4zqGIK3
Orazs4nEdkdBE7lEFWG5H21a0RmaV71SULQRwLE4UJdMVyPYAZ0wC6f8PhYoaUK3+T3B6vWT5bZ1
r2ghudjxfEQGzYAqloH7c7fBAXGylbWbzRHPwDp8l4Oeo/Behl4tPHhhYJ+/hli5zCDXIX09NxTd
CbUYQFsrIcZgnV+u80aaM9+jrJuR+jKpRHDGgiiwybnARjAaMCQI2ia+F3/GOhCv80oDkT9A04jC
B0xAJm61g2xq2azjh7GM7nY7/zBGxdu1bPTlHVlvTGsHsGy0MNtFNh5TMzq3i7SnXzZxsch/1lkP
MxjnHDuLebvxxTIPKhepzrq3nlsP9UztKjJlTkbgkI5e9C0piqo9FKptafIb2JHXXdOFE4qj+ECb
A9l7tIyAy10yk6F83VvP1bmOg5b5M19Vblg3TcvQXS+b9VADsLZDVgAavKXLt7fGrEXS5+5QJM2H
IqyBPfzHxDxB7p7GsCN04xEmwAh9P6ru9UrcTnRTqAIYuHFY3YVh0t/CYHob5KgTqeZxcULN02je
Y0fTfUuCkovpT5PM8AsXtoBBHEamTU+V15MYbwbvukHROOHKM9AqO0NsoVUWkoeaVVF2s250mV9d
q1Yb6nnY+sPavK8qkghylhzEGLKIWpSF656QPJ3ummQr6I11O9Rot7wGHQjOmYTGA3EVpvXmuia/
WTPuTws28wZl9SvJxtmJuE64Nxj5OtaXr1hZf3QzsLRguAZJXR6GVHl+irB0Y1o9wSxxPdAvn04a
om3msbZ7G47wATzF1JlAEszx8Z/CGU59TPUZPXV0byToeVGuSD9lsNwMerDHL/2Ws3g/eUmdH3VB
yA7yz/gORmv6iLH9Oc24xCIIM/Z9Nn3TPWypbZd69Q45qkekbfrXxjDz75ZT7kPabpsxHihCivna
6930kDLKNAirX7ug4wJW0NaShfGkclu9qanCcudItR2tQW1Fo1G+7IZgOsbj0H8bG/ljihKi9paj
dOiCI+jEeOuRCuWks/tmNJAWM921fLPO3DcwEfrwYMjB2Qmt3NikEPqy0sXJGO69xkUenE2vWRho
L0WFdTnUAve6HmJGgCog3Ue+aMlTklc7yxxwsTfzTmqaolViGccajtMx7qbxoQWyRfxJdao9YsOB
Dkbb0PK8m7zQ9QfYPz+1yP4eirz9RjAnguDU7Z9tO8rJjdTcm6yD8FOKR6ab1d2ntSsXNOpLIudv
eJyHGc8RSzkQof0siULPiDwJJh0AL9noGNFTgm3b2zaKH7Nlrp1mCL6lRS7SWIjxzs1o1A5VPH1P
hEF/fZpf0pQWlj2M9Usms2se6fkDFrH6BacxdiSjexq9+AxPurspqhlXcMS1qtRa3Lr4zO+Nrk2u
0yRuSu1J6RYVa6Bae1sfAcoCvDpmlT3vp+yJIdF87tFiMTtygMZbVP4qpzCgjUvvIvnGHNLOgS1T
vNTjlB3mvpMvvFbbUPr9NHhnuybddN0EM6LcZKRvFrT9dsqN9G74H+bOY7l1Jc26T4QKIJFAAlN6
iqKRNxOEbMJ7//S9qK7ojqroHnT8k39y4ki650oiAeRn9l7b8WdqZC9AyNrhzvDIUGt5Ct/3OrxH
hR2s5rH2lnhu5EkSBOkxPNpXfT9BwfbHV/zS7DfLDDpjSbqzQ4DCHctEmiBxjNitZU1/n/Qzv83V
pB2Z47AfU5KzIGzb3Q6/njp6tDTH6bFIi0ft1tXDXFkgS70mOzgGmUBlgiI9K4tNQdbMpy9uonjO
vmjBkVkTintqBs+9HQOzX7WihQaahA+eh4hNSYbS/qiftOU89r45nf4+4ghFuSQbpK/XL7ZZTuhh
h3rbbrMHBu4lOrY2uBWWZLA/bTvEZLBfJxhDvYN3xT7FQhRgGq/OwRn30lrXxrgyK885DO3cUt3f
9S4BjiUujOM4XRJGhUcw0oBtrn/4s/5xE5BiVfyBQQJweGRF+6Csw4c6TeN9qoxtHqJ4zC0v/ATl
90K8zX1gt+aTnNwHL4rrB89tjINkDgZKSGPEQEpfT5BkbLObljZSLLhH0EFvGizVNB7Tcx7wg/WT
h+x+GE8qYalvBNp7HRRwhLnODXTpVLUu77rdQcwwk3JrJob/oAJN8dOO4P5YiThXgvU8YCzW41Pf
rz3VZY9mfC6zHjpgYhATPWBc63I48sKdcpILw22Uesbd3x/xTIPDQK6bnIszWcOTStxVC1Do3m2i
8cnK8x3rke7u72tZAvimG7qDkU+H/uqX1lMQngFrsBlRBevh64cavO5/fiEzQsnwwjz+fZ5JMH6P
DsMZKNzs+PdHrbAhI+S63i31daBNzlpCMR/ELK19Eorux/oJPUf78IfJaWfOmxD2/bYfVPNQtKOD
tKF//fuIMZ5YTyMSzlB2s7OEORjcxLDpiftD+LX32L530uZzDfDAKRmPaiqGYiWvy28pgYgBeuA9
9HdKJ8OBFOqRDuL61yJrh8Pf30zl9gdrEL92joonDEAvMPkpEcXNsdo38N/+PmKPUR7+/hY6Y7RK
XOiRcXzlDU1eMx0FZelxrO3nNA7bHf3UdNTF+N22dgEByR4vbtTmYMUrHjXXD+csmi5hX4gbGUQv
f59KLTcnJ0J2OzfOjFtGr3z498/GfvjnPxNuPwJMFnqTmoRstFMU4hZq2wdByiBEVuccCD76+5S8
+iEVYsnD3+csbsE9V5Be/n3173OoRamlgv4yT8BIZkGFEOYtE4br/6RnjHVJiKn9+2If6WcdUsJE
MkQjRoueOd7RlL56aOJ0XjXKMDaztuXe7+Krx6UxD8AwEFtc/5OiFt5DywZ99vrh7u9TpU/MXQU/
ceeHlfcgUjSrjXYZT8MUdWP/yOahQmOQI5c0YhSACag5aaXDHvsgVDxymZEtED3ZRxNQxwTCDxCv
y4iDidCcGkvdiDENZq7as9AXT6ZBgJSl5o1tDhXOPtc7ESTjnej5aamLrF+LDNuhVvkBkLK+GZUd
noJyRTLuohiZivbtTPwVBg98Ezb9F9RCsS7t6VsFBXwOKo1ycRP99nEPf5pz7DW1LGadMeE+VpM/
QwC5cyAktVZOjkyPBB5oFNE+PzFFOsCX+d5PIdnMTnyPC1Cm04Fa0MDdAp5ncJ79mOQbKNYUPjXS
xYnXsghnIGbpqQ9QrgYZWiLbQDClTLCGmgyjg74niv0LiaKzjKxKrEgUTtTzUFXEeKMEnFOfHAX5
7cDHLDO072bXRQ9JSXY2ZKMp5+Kcc/XlzOG8q69J4tobv4h+9HeoUpoVyZNbb3D6MynvnNikRNNN
Q2NAQ4hU7DANVsco0IV0Uo7fHkXnVWUZbEqJJdSgtlmoIe2wISYbL5LkWFx9eAb9Ok/d7mAFwE3z
uoAx7+HGy8oTODf2aW42bs1Bk1vgfVu5gg4u7XLp9/NdIvAzN3O2Hm0ix2I3X3pm92LnDEeyqloi
yNo4brgnNSxaJj2ZfXoejuzWviZCkXOy5XfacLeOlz4kk+Nvo9o5l1HIEHveMcULENXJp8EuUZFX
Ym0Uw1dIpHNv9GJVauLefP/62M5ZnE8ee5sCaXnkYBsBo1wGL07vxHj3AHzM6F1w6thwSXZ9nX8a
bVTuUTYRi4Ypu+PF3naJ8TUc4KiE4MuMbeaMewnac+PaRrRrQNuAAL1qLrBetNMvQfP76+bNGjIA
lSwwRyXZ/VrW1wzD8JbwyItoiWFApmGfZOucCzAZxMOImn5OeovagFZfCiLAZjR7Jb5sPTW/UV+0
RJYVIQlszoEkA4zDMyzg6+p7YK7gkii3jExVAhYXZ2cgYRAbTo5X5jFK/XI7dNXHGCnGbI5LxjMi
lCQo1KnLMtjcBDEoLe9Hj055DMNzlrfPg+qiI55HeRjVhLG/hDObwmxXZXyHogW95bnnV90WaflZ
am/be4QcISjb/plBek2Kc2779PsTOHJ7mzfJEVdOR3RbTOFReo8Dq+5FjvJo1znNXemajzGg2U0r
wrVHHmA5MMKOzdNgp1sYdXveRZKmBEztivYxNgFyxcVwHw/V0a2B3ZL22d8YjVrBfPcXecF9oiRO
bRI7iKFxBUjTAUXoio3mKa31awY6YG+PlASd9A9GOoaMhnoGlk21LUikwPa0Dh07gx0ec9vl/Aaj
2MDhREDuJS+4fpuNH2gwMfkOwv85N21j7Ze0CUTQB2OqHxJvfAIFe3VhU36Ls9mwq+0cCE2qZQg0
xgN+J+CYK8zmWzzFu8HpuGxGzFCVgYSZB+SpFLBgSvtOS3LeRZnm29ZhYWK1z56aoqWL+3ExAzdd
dRS4qibxxiqnG6JlURrotygfcKi2DJXxtNYLnOIIHFoPoRTjqWUSvoI5Xcr50UvWsB4/DYoPsJfW
D0iSd114XwbCNmYv8VM9YD1ssGgoAqHruf2FehVBLKhf86zVuzrCkWP206HoXbzO5CcMc+ks5tq0
V06dAl8q7lPo1g9jYh0a9IsC3l4OQZzKlVlh+1T5pyIzyC62zeICxveDKr33Zk5PaJySd4ox6sAW
seeRJNlQ8Q3PU2aMqDcpoBTRgt9UaOCo+nHisDJm/jVRWjXHKykwSMAAcqzsxr+vwvYN+LZ1Cwvg
o2ics2jt39kQACGM/K706q+AenIwmXSgmCtdmD8QsyIk//OLcvm5aL/CzLBXgvikU4xt24+MaFt1
nr+YIxP0L9RUi3S7zk6A8Lg4p1qfJK75qOhhHbKvjCAKvueW5xewpd6os1fCjjb5QE74VGx0JbeV
06Cak6uIAIyV4yb35aiePJtlzOTuM4v6sm4kjyZz3A9IutgMk4M0ukfQ6R+ALcNVlMSfSnuEyDsv
XgZR0Bfyva5z4Dk4fadUnuUMWTEjNAu5BXJPMX/InNAWCmx0KWLdWM5LTlE19cVtFcxnhzn2XJEW
JBuBeLpJiR3YpIKzrXS7eFl1isBh14K5F2Tjys9awn8NtQ8EbXvKVd6bpnGVqW00UZ1rT9coQmKm
viJK764YXtPiKgdiCPPYX/uEY6DatOKOe14cBtTSUEK4oP2M1SExFAcm5ugWY3XIAaCFriByrXxx
ipFH8yRfaptVAMLAXx9PAN4shKpNxJyA9yKde5B/2n0Ww+2gakJQLA6Tic2axF3euOijIemy/UkJ
txiUWezCLnjLitha6loNSzvcRWP0aCuBewaJeGD0j/5YJ1ibJXe1pU7CJEIdXwqMd0b5cbclTdeG
WVXBIs588ram2b99rmDnzkhzaVoKwuIFcOjZBMialJBJmopHOpleasVYSC8QkJ6YA238SR8Iv6H3
Scie1H6GzX3UX0mPFxJZBoeYfc+cDb4rcUXoXMIDI4cHRJdo/tIKMrE7f2rfedSaUKYm30eD7h91
/RAJL1qCI7pNCs4i31g4VCLGXNQIoZG2dxVTx2T4jp1PWfVnBfduwZxJQrzCwtHUnOqojrrBcTCb
z8Ui4sVZGqaEtYq01hvsXxaN5Kbk7rwd4ZYzZy9/GcluZm9I9lGBth9+way/LX86ObPAkCPRUiRG
vWK2W19GG22CARw8apAf+DUVEjgA2MF6SzEiN4xmQZF0RJwSF1HwsOu/prYGn5YyMKfhJDwYLTHk
aNaf4Ouj3WhATey8Ay34vIahcajBTTLzYW1aXQ+kuBm3g3C/jTTbpZZ0N43Jo4zgpZ82srgqAqe/
ckqWXlN/Qha3bseM1XReXJehXnKI0bsT8ILtJQe7yZI62ps++YdJVuOGibkOcjsnRDx6N0MeWx4T
tYCJ5TJF9FrjD1t5c/k1ofrCmHg2kaYtvDS8yHl8ylz7WZZkoeSZs2ha/9cW4fuc8DNrr4mxWnLl
kYbWgzQYkKCXNm9I/jw5PNCaMDvm+B6wSEenAUT4Ku7kTeGIsy5VtydBoiNEUoEdtS5NFXxH2ifJ
t8DfazYtUc7kmiy1e12Go45ZeLkgoDD4ECGdXYOHZpl4/by+AhxsX1ibfo7vKtvaGv5kI9JL7qrE
WWmBeLmyXEIgWX3hPkd1USf2s+3Gn7XbPM/kQHnsgiONIjCLo/aurXnWQki7mjA4ER2zBdNjjxvB
P2PwS/4ZGNqFmBFaIwlcDUX1U1f5wYmHL5RMMOqKeBUmfrXxI8rawqgmjvJ2SyzUgBKo3aEvJMgs
MKjeDKgWFVLhbZYRhRwb+Rpc/0ck8X0QNJURfrVgsj4fdcu31mV+HpgLbh2reEFMtApMYo4Kwshq
ucMCxsoqRWOQ5Oeu6tVt5do3VdkRG5ha2ActANFJgyBsBFCXSzL02nzTGYiORWzeTlEynitnWo1T
8DZMixCw31WVvqyt+LceXYaGMcqduH8vmgfDJbquMvIrndIa74xHg2Jr7fQDDqKKYqkpuA9yzbmT
WfgRenc85G2wGWPx5DkWvwhqNTojfQBc7t3IhEa0GbFiGiC5A5mfDZncZwCbXm3N9LC3QUl2wZJN
JcFbrsS31mOILSixF2KHSSmjqitzEG5sUjtvIPsaewa9xdMowvwmUj9VjQlCxQXaV8nNkEaWXLGv
IekGUgxLVC8+Ai2NF67M15bh3RGNDmSgy3/JIcKKNnwEanhMZ/1iWnBh+tb+MvyRMMgpny8oB9yt
Kw0cjS46nQ4k95orIueHTKIlUMXHKNhbvUKm1wTOKk30y6zcW38wB3gO7bulafFi7BpJja0AsjxQ
VHlTj8cx/A0wETyY1+uy9NNiY10rnxEugzOb2cly4KUabrzMZpInaAJHGbnPvKJLwNnWnpgpRFaQ
UJ/mOMS1EAWnbjSPhGSu8JRtg9l5jpn/hJgCFiOLrqIksDX242rF09OKoulYNiSJ+hP50LBpKfDg
4TbBnvSghT0xk3LHqzQ92JqZOS2iQD11ZZzs6epLRjSOw8LHPfim/R4i2SivE/WE8ql3i/gQ1c17
H3hLE1FUZdgH3JpEhy8C0763wTStymuQkJm5m85kSOqkMdpxoDkFMoqFUXRIPSPs8ayeuhGbVkaI
cVFeC0m8aXnqblk28OhyCHNOgoClCU4NUcztOjTLZar5/1SOR0mV3kDOK5bx0myvysQo+Uo7QjU4
naKtHzbzWg69XJkeMv8+gjc4FjJcN+ljzBGFwsDJl3ET3omMIN5Yw67ym3ui3HjzET2wNFP+Komp
yQcfHcTk7e2Y2oqH096gJ8+C8VcW6PeooDZq8D7NUaodFJV4C7hTG0W2dB3zux1SiQuFR3fdTK8Q
M8kOQK/w9+lo/GIUMjPVTeAjp8OHbnJjCbc7Bf0lp70vuGMa0NR6mqNFUt5wug+4LPJPFEqw5+kT
88ibNvk4yh0N81cXrGATtVty88RqDnkfKB6jRV5OeLs8Z0s5VmxN09/GXvCmrORKIEgfhtk9TsN1
qFp74LtstipspnSEbjNl0bfT0gzQhHEcGmkFEXnkMPSNnEOqCE5zFNgbjwfcHmkz1oae2Mvrgqrz
ebT2A9F9ylT439NcHD35HppjugpBICUNWapgRtdychhbmS5X2LED1nIZI42awcIi5pTxTVFUPb5a
fL+KdgJtxyeW25Z4W652fqI+kOVD6ofhIjJYlDRVTlx17X2W4Thh2uWZRaqsM9hq0wwxgdtmznE9
DAQTE5o5155xLhPmibZLzE4Ui53omofJmeo7GEHLXqMVHTN96U2Zr0zbPqochN04xNzH3lGTjIWg
lwIwuO7bRdq1lFZ5vpzcKgUF366NvnrrFDswPdtgVqqX3nIfIWANL4i8j00+b0gNHF/Q4XWHIe5K
WjKMtL74/GPa/ZOR+C/ov/9CM/47wfF/xi7+C8zx/w3y+P8jwdEEafi/Exy3cIt//pXeeP0H/6Q3
qn+4Em0PQYG+6XquaTv/TW90/mEqky9IJXzXkuK/6Y2W+IerXGGBZzQtDwyH+i96o/oHEl1H+q5t
m8IFAvJ/gje6vvw3fKPj8k0cB7mt6UnbtP4NIdqhOBLm7K6RwdC1Cf8rkQMVa4MpnM28TUc5Oyu3
pmFPjEsB4mzX53D8moCtbdrbdwYtWd7Gye2cWMwhA3GvkfJzVFQfvus0y7xqQ6bTNHbprx5BuZQj
WRdh8crRDSMECq3KENx59UDCPZO9MXky/PrJM4zHov+gI0O5VjV7kERiYdVy5Dyo17Zb38iS0IaW
RJmu+GWCfa8989ZK5QHKoHmIq9xgpoH9rvMSRClhTEiIDIqtmqhAeuz2IkKUOJVP2YQItnWaczkw
zbTcetvAvkPHBUne8aGXt9AHIBqe8dUZRB6CH0TAZaeGfZmoxnnc4eueoBfN+iGa/POMVWIF0PJZ
5OklrB7hm/9qGyIlMTDbLLFRnJM3gzdaPCAmYZwW7VU5fLqq0mSgjtkxdBmcl7T7MAbfZW29O+0N
vKKaBoXMQptCnQZn4xlDuNeWYNQTMD9FXMGw9BqMGLcHnYnnqQIkFWOCv1gDogz0z7sACZrsvQQp
hvyQzspKIKvEqn7CVd8TlvrN+OkKDd3XQHihKhuX3NtpO6uPtT0ebUXkmavVYrwaq7vYwwxPRhD4
ARczqd0woO/bdaXTbxoahl8ZychZGPe7zJDHUSXOXeiY65BxFgeJMx3KRD9aIvzWMuPtCqKSU20v
Cf46ov4Crpam9rKPmWon3oCVPs701htT65goYt9aw3tHjiRPcAnn6/5ghYeBELkxSVfArwMj7Dkr
iud+cN6lcp2thx0qN0H/FyC5VEEcUuxYzP5N63aIGkRenngwoBMvGiILt6VJAB8LhQUDolc/igDT
hWm/aArmGIEeCKzQZnspuvQpCV3JpLakcpLdr+3HqGZITYGMSfK1foTQJ5gTksV+DUuOGu9mFEgD
y5EdAjlp5rYlDCUhRVxbk7l3AMpsm0TCxwhF+NgmznMTzxAtnJM5kI5ckXy2CnwzvfXacHv1He4b
IvFWFhyTBQjwlHrvmnDKQITVi9XjZa6QOibjd2US+xRfdFHqjTuW805UcbTk4vA7WqIiKf2bLBou
0bRlOC++qA+YzcRf0QC8w8XjvjCQODIlD2+YE+O3Db4lW/XdGFvJDrD/AgrXdQdhij1QWiLAeB9v
BrN4Cy3m+rnj1oA8rOECIXLVWvO8H11+RKtL2KfZzsYpBaJ6xbwCJxfDwR4GVUeSSa9PjiQdJ+0M
1ncor63E2bDUCYh9rh6YZQD2kUz3uC0iY3wO53pYJCpYRbkbLrnVHmPNul42nIiDcRBCPAqfBKAO
lHVNVav88qEHN8JLR+AbTvc1q5ZiTh2mp7FYWkh/9hYows7MMlTQQ7hSXsVCBCcOtKFmGansqzRc
Y8PI1mHxcm3yC9NkTsfPAdDi1S1Iv+RNf2tFZ6AwrpplrM031UwM8VMz2kfhETYUAtbr3dNOkKNc
9TCU1gHIHRPXp8yM7+v0JgC1vMwyhxeWWrIo/dsr8n7V+phpA5NdriGOZk/ezZxhxzQDZnJzzXU3
anet6q+m1eQ3wxS7wcR+gykkoX8n80wh8ej1jApIld9k02Fswdil6/fEGnd/UrpEZ8XaZaAOuI4a
BpRDsemUh56wUT9ohJJtrQ2makyMokR8REA0WGsF9AhyvIiGToSnxg06OgZuOaHFFVNJn9ElUG3e
f8YxV2d1dVMM41sA5GEZ5f0vft5yl0EkXSSHkHU0mdjWY9s3P6ItnnngBFB7DH1XUiWBtPYxNo/f
E5wq4kT6NdywCjWnzQ+blDHi03Y9XwNqBzgiumj2LgIUK8U61XG9TvZMS311wmWbzmoXMpqRClnB
xidCDxYD+Ij4KN35hLNuP1tyk4soRtS3qWUR3JiQSxkNQIhs9YJQhBC2QXSqHP1eX5tcmtiBRGFo
C75Ywp48Q5JB4G0jGa4uWVw9mSabj9ajs4nOsQfYLBH+BcBZu6R/PzPdraKMZ5xxCVmoL8zgrlLA
YGam7/BiUWSGZboxq8s0ZWc7Dt5bi9P3+pe4Dd78SmXsKZ4bdFSMFOdFo6sn3WYrlCRPxtCh9Bfl
vhYxKw9BvJiEeGTp9GA0dbjpYHzxrJwv5Kqwbl3yx7cojZ+xDO3rg28HcArKp5tg1mqChbLFD3Q7
xsDlcchbfcVhXjoxGMw1/Bf4dTZq7Og+UOx/UMslKZBFbZL/lvvoFbykfcATsWijea1zc19YxcfY
k57V8+7FZrwMrPm5bMgtLIkkjPqLFVIZ5ynKPEPGu1GYj9J2CVGjeeoVmWWTuPMURGC8GlTQyQyI
aFAfkSme2AlOOzdxLiaRh1C+2pPRWQUPMx4jVXWJTZadqcTUYWOrX/rBjtSKhUGGdCanszUzfu79
FqRXAnNHFu6aFIRwQYo7Fpqox6gEXN9KqtfY63EuleKpsPP3oRDdrSATLaizfNMIw13q1GgBAQIT
aQPzvrQSvclKeX2QQ78NbmP/w5id32KmwwVhPqEkS1/NtOAFUOkns8AvyK72Mm3VT+M1X9fElhyB
+cLqenRxRL8tmm0gC7GZUkEckPTO44RYTTgBjgQLeijqr2JM1uy6CfTzsueobm+riq/C9XuJKUZX
AHXWlTlScChxjtBfreameAiMyabD8Z4T2W/9JI0QBHbOxko6C9vgtZ9RPN7a6q51U8jUqYlk03tq
SKlUtNFEBHjLmZiJOxxIW2mM8TLXyG287izJlmoSzTU3RvjWrSS4GX0sSbpLUIugpeiKZYMMaov7
1sn75zb/9jwmE11q/pqJ4skz8khFC6A7fd8w16vc/MQJu0oaVtCR535VwXvKGbKeZ5QpnuwrGu2O
x2Utb9vPyqiWrahuBVaNbTDqrYTFg8zilb7eYBEKrDZWGYXNmDAXJbW8mOF95dE2r5RiReJfZJkg
T1SzzXeczFUyyxvo/9m6GRn1Kg94F9ihqkpAPYCHPiYTYoSWONswKd/b0IsvucLs1sbEEkwTN2HU
vUvr6BelfPbwUISByA8aoUvkutEWRUUHtbvhDtQQsdK+t3aWFwE7YJ1X2WZw3+F/9IFzIK2j+VSk
82ynpnizK7dlUiqSVeJk+Urjx6AGNo6zIFRU1r+l6//410CYpL14jt1vRpbAixoWbFMp6Eq2uyCO
cTeQRLJUPnPKMozXrdDINxxSQ73mhw2WWor+rq+BVrewaG4QXZ3qSK08GXEhIx1ZELyAmWi07vQP
9FTBeBx2jjv7BDvyfHQrDXrWLaaFbw8/HdGC5N0btzVeP4yZ87Cf0+E97FoidUobCpBk7N+ECMVa
qbA2zNRFFG0dM0Ozq/cyim/MDNBCaKU/PVqwhXTSU47Bc8MipbzKQOptFACUl8QjAaxl+eO0HoKK
6jdJ4m+RKfjgdr4md/KI2In1SY361WVQGbS5s2NdtRoNfTulzz2w9jj0tk0czAu/ahGFI7vrC90v
xsnkKBig/DjlT1IDucgaZsx+zIp1RgiROO0TmsxbYrQ+R8u9g0r1oNkTD19MKM6dfMM/us/NzMMH
TodG/BaC8OAncyIyjGtW/r4pHzjufxXGAoZRGzuYKT9Es0GHxkszJu9EjI23toLqlBfhq1MgXmnq
lomMAbQhcvhuYmi+kwyS1cS8W2UV01stOK+vuMYW+Sk4Z16GXt7i0z8A3nduyBiiSFcGS1vvHGfd
xe6N+UytxZIHdhya63jRkXXrkJzeVAnPWve7Al8zX49ihqAMgFzrQ8Jnw3T/VfvDNqxIvI5ahFKK
NRc39eDCRQzi7jPpMxvUDL94GMYnjHageSqYNbHeugXDTjS2M2BYEnZ986sLgYOlBO44wWvhsa1r
ajDXDZdSCXAlqafz0NZQ2RONwrxFl8OZCw2ZzCDtnMb+lSJ80Tbc6sZj4/FKxSVgonSwfeTwb+zh
KaWy4b4Gy9iq8o0FrZY4Yw0ydqfgRNL6JaCYLJ1fUbEwiEGNmKn+oMP7iINHFBoaL2EIWIf/DhUp
l+eNVbk3DjxJuNvuextg9pkZmVXKYnERwBeT8UvH7rpN1MUvB5a9ZrUv/JrXCWMB8D8HqZ9o1iMU
QdaFZ2b63mJS6T7Keji600wG4czispt/yaNjRR7tKHjEqgIOPAfGIqrd5zFvCTLWLCAcGNnpAA2k
/xmd56n4ZAlA5z+6J6tHPhjOT+ghngcpbMjr1FzgBQxawOR1zDpzEfb6bDVkuUxttcvH2EQOQLFK
iTnjV/ey8vPqn1gyTUROVeIXpPJSEJcX03qs7J82kcchwblVQPIjNJjCJWp22v1SOrtGPiyq0Hiu
ezagRJN+B9bj6NCP6rh8EgQXkx8xbfMg3ZUO7bTZ2jQY3cFBUrzBU0eyMkFzAgAuKuq9Kx3eaBRq
ykCg5SdMX8WLATK26aoV6OuEi11/SM9Fpk8koFU8YMmA3l0/YU4BuSiz1w4xKyvO/tnsxXFAct/7
/ZsZZukXpc5HNUebmef+quAS3+SzpJ2xFQKqtn02ROyecNU8YMaIDuHIBqSR5DQHo/oVg43mLNkH
s253bjAViKQLuQRc7CMZDL4gvkfL2ObJY0Gg1iNgH984D5FAIaPEifSNHAQcGFJ2gXyP66prHOSm
KDgrIp+YU6nBDpgpsW8EyyFdtTii4mrDgANRtoAXP2lwT4qeF9Yg6cVVn24ReIy3XoAvIxj8JcJ5
3Kueng81L6CThvjDas4NFH75FoQi3asDhSIve0zbqrdAI7DXtiN3w+rSLMMSbzin9WiM75Eqd65i
x0TS8Vqo4oowG6IVeU9LnDF32jSng+W0EMaznYUkey1K8gixHv4OeRXsc5nAsFPoBSou6I6t04UA
tYVLJp2k0t+zosdimb8XzN84bYE1MeBtm+6OSf49uC2HUzeE12A/mb7lkBcXZEs0k8e+qr5cv5x5
utg4Oxx99bdxBBn4aa9IvZccrakvy2Pd57c9+4N96IGH9oGdK2vwkSzinaoqpKmCGwzfZg4uSt1H
LGmZcfXcYmZJD1LubfzAi8D1mfPDVMbmfZfWLswyJ/lOIJ+wyqGxSUBJrTuC83Q2bZvGOpNAdZsX
0wPnwcYNp2RrW2jZahEU+4T0JhtIAuUGRVIWrYqalSMpp/5IJ+khmOi4jRyFglzZaBFITrm1HNfF
jD0Tr9Gka8GGfdHX2VtHdbzP8zvTRFJQx+iaUb8EtFvJ2Z9cuP1F7WzH3FtPb54uqjMqF4mCF25R
8K4kJarpsScinw0zFAobQIvda+JWKzqC8OSFX6JDbz2Yy4nHWcYJTCai+Th2gOFEh4PXU2SC647D
ck7o/Rn346ZgjYVpfJ2zjCeBQZrLmdQj/GbxqiBgZ6gjzKQCa9sKAEVxyZRJ99/W1EbBdRSG8pDv
1WUh4OHUhWkXG2JTBJGxqSqEPVE1fGads5LGMK018JaVF/x2WUNGMvf7sjaN+yrvd2PHNq1MCAox
gi0neYgsc8nTdeA0LuKnYGLNx3WzFHOBprAx3ys/3MUtsoCo3BCj+TWH00/WXSmB6ToI8X4TbPFi
1cemKS9w0uaqZi7GeDSZnuYq+K3GGFNAHz4jr9BDQP4o6doz3VQaWvFG8fsu6R3ItLVJ+iD3s5Dy
TvX2a0brg/PEW5SBelWlWM896bDS02iFa17+qn3qXfIm/SL11lc4uDDObd1jjaKQYPuN+MsN+4c6
YU5qdRY865h0g9E8mDVSWafKtymoj8UgsDpbbfE4NZ2/lRngK/Iu8AOQXBtVgipryn+QDn82NXAc
vHFvdDwYSs1lMzVwWxH1LluTu58547LWtGpjg36XtexYgpIthlBiVx5OKK52noPX0zIFaW8T9yvL
WpOEDZIp0LI9hlbxm/XZdkymeAHr8EfY9AV6lbessyKLagaULYaKnHlSLM8ZeHQAvay+cnnUAFro
jhC19do/mO6Mkwqd1NbO5h2txWczN5c4yTZFvhqz1t+F8lkhgWe7Sew8mbapi6s8kQ62e4fZQRB1
K1WNatNJZ1uSfOPM8sJAGh2byO8ds9snWYOFBhkmeE8yD6QuFzVHDvjrMR5Oo0PCaCAeQqSdcurN
Q1onbwYqsaXTgFaWub6TzoOPgBE4F4QW0LcAkcgZ9HBp/QdH57EcubEF0S9CBFzBbNt7Nr3ZIIbD
YQEFX/D4eh1ow5DekzgiGyiTN/NkN34EZAkYU611b7I2x8nf2Z0HCmFRwUq5JtmL0WHdRPlnP5XA
eenRcUV7rsOWF91FCp4L665bubNT/WMX4VMvWq4bCvpfnikmvJz1ge4E8EmrMyhLcISJsQl7qB/K
Il2UpHdsEfaWTiSGXw2CFvhUFcWYS+x+U9Pp6TqU3sJ0g9YIhew8t6yXYHAQjcHdTCRyV7OLATdq
4BxgiVj1cSf3dWIufbHqJ21/nCVjq1QIk2Dp3GzHJxW18WV28uPs9citHm2L8eD/ZrKp7wPmio2L
8LCOkc858fjYO0R6lu20JXejoFCKD08X1O9ZA00clbEjGbHxxp7VG4c5v0Ppn5w87Y9BVYYBjgFV
cHBvHNoZcYuzME27pCGU0mFQ5DLLF0f4xHIE0QK7TmkyZDuxd9A650UmvbcUp3DAXjDoJBeltHHp
GAbqSETwYeBsJ72BDmxzaVHpAVBrArOC3Bq2C3fXk1VZ48qOwOsiUcztfay9HY5Ubkt5eoWoWXIv
JOYR3kPvRQxUu7kefwC0z72e21e8jVfZWTg0saxEpHcgu2KsMCIi82m2d7dx6HwagbE00Po2A3Tn
KoLgyaa4ck8foKI+qHnpLJyWBfpmSEkvkqp1GIzM2I/JNyBOsEs+CrdpB4/G/MOeeJoMP1uPojjp
zga0jIqzNpIHoEbJzgkl8PqllTGon2wnPViy+oKkskILexjqFq5cSLSxaYr3Ur66A9cVptrnmauP
LijQ9DB09bzZ1CV85xZmjCrf2AUl7ZJj0VZgZzIG+yjH6rcxIvrxfCcBlJGAPJYhLyTo3Mbzc8hS
A4c9u5suVBSNtPu6wwjtIu3cy9BOn1H0LOwIZ2LZq00Xmb9pWP4JC7Tq2jFwblrsAcp/15ySu6R9
r2WCcD5gbkyAUSEu1giT5FPCK70oxtNYVvs6I2puWXW8SkNm/+lULynwGhwK1EqXdQ08b8Lwyyvg
Ey7I4LFnSa4luc/syTU1ld9v2bwgrrrW2BEuYorQStYIkCITC/XKqqKHODEuoXjE5FqROMfuhDzu
9NU1NBN4BKr84zv1S9TZcF+0vffgiWP+x745U1/DasarN85r0f7rhrNOg/lS9wUYhdDdWUH6HtnT
zbJKYsdcY4EEvWbdcibqj/FIiKqkK3SbpgWNDO099CdWUf/daVjtn2ZoCRvPLh7H3kRDI16x7aS/
bmeL3bKLmXFwFTPSd5pMJzZt4hlpyIdaGxuRz+aq88AuWXtqYA/2mD2HDorH5Lr7pmpvTpIUm2KM
7nHQPKUaUkXvtf9IJTI6q4Zu2+Tzrmw5V3f+C4rX3m/bBysot07aMlVCGYTW2q7LZBAcuts/Vesd
si0prHItOhpRR3IN66nxj51EKOs75n9k4UJXH7B0VYe2Cz9s4V/dSd1qpnrWRI7fPiWuycSBzWus
eBUkQ6KsbB8Nai9WSs/EONYsuw+B6z0bzvCbRc3fcoGkttQmlzXXvpFWGTeCyVsaWPVI9pEwgL5j
LI1JcXprmcjuajd586y3om3/Jqqej4HpfY4+a0rD5WPbj9khYhFouBFv5exjNneMtSNIaFLbfsrT
4J/ZuJQreXBehOweJtb9MFPBugn1k+m+0dXOMuTOx7zixJFV5synlORnJLEGwE72ov3yOobzOxNS
Zh10cUtPMaghMLweFc9QHF2iGocqcxyultkXzUEbtwhvJnEFArzlGh/VUxDjr3fEP8zSPkWmyEas
LeFsQu1mBFIFXX4KTIrpvCrlKaG2YrWkzTClkMgSCXVOXKsErDB1cpwAwGxDKIrdqVzRPlgPP7M/
bMMIx56y+NXbZYt8zVTB4bXf9HVRkkP0W1RwoKZpRFSA3AD965c+sVkaZo9qg/gzquAcBhFYP4Bg
/wRZklUfJM9YSSfipkV6zhtFizDJGkbYz8AQd3Qf0hrgqE0NM7qgHePPUPTXwr9Cd/5OciQCAjsp
74vN+zI6X3lfvhhYWA5Ofuao8lxgUDuwKXk4fMKfUkQnK/H+ggYd1owxAs4bDtRj+6sAkLevY3m3
kJJjkMBxETt7JjB0+czn0YHarjDnrFWR3xJtnuM2KdfOrSjUua/IHFvMHZq2uYMCSQp0VdNM8Nzl
2JHj154lrE0YkEtskauq8EDwbVsxvmkfkQlm1WbIB66RmKEHmjyY0rgAuTwrKW86M7+rgapXN5Ev
NA7zIYnsLZLtu/1iOJa5jfp+NxnTBcoBHJ4Cf2TPoz6n/lV49VNTlfAgmbvBLj/5yn9CA3fXY40L
MiJfvR0j55tlvR7Gf1nXfWemzV5/hqv07U/BXVm4m1Li2diB5akqPmRESSCcBxqjhqeM4TNEyIk1
lKa3XFBCq/v9qLufuSyvYEdWjd/hTVUwuTxzU/eMrtq45zIZ+3sfe97Kjbx70dBsIIR4YGLPoQ5J
ChJcHt9Hw7OZtPUoT2n/TT7xqjr0LjFwFq3CmzQFblQai3bWIL9A2T8vKnw7DNWt7tWtGIOzgWuN
JqxxOdTj9nXjnSo5M5KVgbsAEavWVQXI0OZi+5sMNn+wxQcjxoVnFB51rHG+jb7YZYRiEVu4UBrV
E141veES9Kw9mvkAAPKKxUyBPK8+Zvl0DsyyX3OfpvuD3athCj/UB2knVBbqSWywN2FpDyl/CEra
T8xiH8AI13nQbdMgvKfKBQljlYe2/ukwAjepeGmT7M5hx1yPqfcFvCfH7QGGzA2i7SR4qnv56ebW
ySzL9y0dhlyxUoGERhLZiNJXZ16qCiXqlGbW7QX922yHXJ31L+EduA5B9WSF7S6zBDj/LvzmQnDw
B/WZk9ig0po7hl/8tRf7sDuW0OMyOg0UNVS6xi6KMeWNgiAulrb5U5CE2zFpB1+W3IBuRhuzM7Aw
FzTjVphQtx7Ht0l79iUtik+vLs+EpUbWVLou8W3mGxUY9EOaya3yxLfOnBR1IgYifjD5THhPDW44
I7hmTkulP5Gz8wpA0GWdnWan2HHdkb11wqy7ZK7nYCvYuQmBpQeWlNd+iLm5UbtSzb6xizKtz36Q
/UEIxwCA3OkGM5JZCyDe/EstRrytUp6LJMbM01cdlogixUT9r46M5zHzYC904WWsuABlC5GPeYzg
l7bxrfiRV7zYJIO1aRWvoddp9lNqRBFLdx2jpZXdTGuhK8QTfD4j54vY+Kdsco9J8VkWS4eawenD
ANkZ9SWhPLeltzXsaFEqNl7N2RtGDSoqFNcU2aQnkOcm2UUM2ZUB8jdONq7fNBf1FctvHLWYTX1x
a+g6B1+FNcDmZl5PO8N2q63vzjesSWeWLr6trb+RrpvVpHLCxPoncmk/wM5E8M9Odo2Yfiv6TPvY
ubakz6Np/jUbp93NZXVKauOajyAlTWy+aRkc8VHi7TSvwSz01k7sgWUchFRoqtOQlZfizVI5rdSm
wwZjRwmxmsIEurxgdlK3oc6Aqg27JJDQWDs7Zs2B09FsxpILju8NzVvSNszaPSp61PghXWP+K7yT
GsyQCnY1rmIdHxmi73N/hBFFTQnv1Bif3ATfvduxn+SKKKg+t8Khwl6RCgwtUHYhBSOHnMHiPko1
QRLcl3jF4VjGHZd6UaNHJtiCrYpSF0GMBpWR1ms57kJJvF9pBv1cyDEEMGDWQD4cu0uYurJnAIo0
O7e6jLXtEs2m8CDP/7UcpFa9k1uYsbVDJ4iL0uurF+RjgkLBsJ2c8s0VHNk4Lf+QlHkNaiQfDdp3
zV7n+7fGzrhaUq3B48X9I3MBmukGnGoe7cywfU2LZdJRr3TIrb4uaYbr7+HALLZKxCvBqz9lsjjT
vFWFZZYpVP9siXjLkHkvMSENLmyPoap/RlNeLbK1q5YVLG7DC1Gm5QcihqhZrJUHtKB31VkuvQYJ
vmp6PPJtOSWHQsitWxCTIUqP4O2LE5vwRxuF/g2yOdUf0Cz2RUleh5jtzo9nsglQgE7/f0mGNN+j
JDzMlad2uCfA8RoQh+o+8jBCIGwhEJ7T6Eukv8XUeOfUsTXqMgfEjstaT1frnpDY4zSUX0OGryyK
PbkR8LYbsMHXyQcyombAix3xK79CvqvKsr3ogcaPVBUHfpLHPJgfY89kPc8lMxytCdVMrY2FpPrp
UAO3BC8qsIouIZEByWpwhqfyKkzBOHPCr5o2ING74ujqDmfZfJfCe/YpATjkHYYjL48n4ECTPBUR
+30k1NmMG5YH2extFJCKhW1VNSjzvq0fon5IVuWrkal5N8IN2qoYMxetJ2flEt8aJVomD3Y5gyZP
4tza2jI+uDZALNPR1Nos7pL4o1RdtKrIh5/81hHLunR36uBXw2JbM/PGyJ/AHKzVqh/S1ymYXytl
yp1lJz8jrcqHXJgvZA+jbYTVd2sqs3+uJrditfMDbLrgBiVzp9yR370ojavpy8+xCnj/nfreOuE1
w9hEK+GA2C3VreEeVeOvCdKZ8aGGhoHOdvARpfGQ1Hfq+6IjauOjnrnyIutomwzxFDV7q9P6iMv6
Ioi+YCEwyF5K54d8K9vWBMTCbcI3o1Enn02ZK1gmDym1HK8sqQfK/bpgXoNQAHvszadG0vGa0Npg
WwaqKQQ13Vsmd7eL9BrraPdtTnVMhzOslJRKoSEhTusqa7dtgqk95tPaCVu+uNLFIGSZsPx09kLs
4Tjgv97hsaZpJLe4pfkImyKmW1oTUYprjj1IQ01Z/ETITFVQvXKzs1aVod4GPGk4tBIMOOA1rW6n
/Jl02TCaOxM1h3NYzxvRfxSUnq3yoe+XIjy9znKnOkxRsTfn6NXMzDuRe6qdfQ2uoq7+lLn74VHQ
WozlI4gYsZ9iGg6Lothyh8as2k1viTfiPaDoclc17cW1Ga8YgflROt38EM3e8zyV27pf5giUpGwT
KzJPAVHIyJtu4B1hgnPtAYDAE0hny8Y1HW+tso/RtcI1c/aXalDnkTLh5frDkR7AD8GXDSvE5yDS
F9MP/samfjXMkv+t09vMTl4nvHj7LNccVmxEmsaQpzJLrioEgDjVTxH48Xnwz0NdwWjS8cqpMXaF
mvo3MXM6I+NW2vFD4FCtB9OCyw+vfMintx6x5s9JzkiU/K9PAWvoE3jFj9TiFfNNtz9h2X/pxI/B
TIy0CjCpKYfmFXd2zn+G6+G48w8BbDrCfjG+JzB9uM43MmqeJgxotGPX96LwP6QaHwJf8U2lUlwI
OHzHYXTJQkTm2Iz3Ve3bu65iFaJt8yBAuWAjGg+1FK80n8DZ5C7X98xKkxxzWAQgp7OYH+sB2rlP
+QEq6sab6pu9bNCIUKgQ9OU4CgOeU9FtCijgHOBuWuO1J7dktR1Vf3YHK1J/uI3pUt1F8pPcI6l/
BlP/fykal+BS32flOYBXuxQfjj5r1ur/v/z/Syp770AVU3yFHe6kuToJy3gzgO7sTclo0U8tDrNA
NdeOo6+D0f9oJ0ox8IK/mlV1JEz4G7dy2NlSfrLb0xCTEAsa3fgvtYq0dTX1NzEt4ykej17ruQfa
gQglGZ6P1CnTrXL1TgycU/Mstx8GNtJt3tiEZm3Oz7FGb7fGhUr0kXgmqhkt6zuHU6CNI3Ebp+l7
jMHFVAC3QWx9zMGzMoPp1EfycU7pbTHThe9GUCYVP1FHhGBqO6Yyzcq28Chh3nofRfceiYGSqdzD
uqGzv9okYWBgzKbJWR18Uyy8qukgsYR1kULG0rikCrxAkB6ybu3mySujtg3wTIuOE+CuY+x+ysb8
7ZeZlGEHLDWYjnLVVvjjnvAvfnhtR1FM+ycanHPS8j6gqBJC7GBrOTPzeLJi40B2LpRC47Z9Z+zF
XXswv3uF1dLuropqOTzh8c//BRbGEtaajjjCgHygkjbkVclVvvXj+FApXK7LjIYRCfWqTUgucKE1
uhP2WyYLK/Z8nxwJUApV+pe2isiDY9Uo5qHcU1TFgFdQNt7hfMaxvu75LXfMuTfjKD86EjFsZOPZ
CRke8EEERDTWCpYxtFjy8VXITsIfdI7p5c4qz0MKr7A1SG81UOdjVjZVLOmDOfC+qZK4C+m29jK3
zmmM4lVRoUbnceDD4nR+CyxJ9tw853o5RncYGP0SplXsDhjBM2fTlBbWPgvwUtMHx0Z89YYARNn/
JHWX32Y/jM5kYi9W2WGbCAm61TsnyMVtMsHH0nVOCpLXKqNZ++z1zMso4B62TIPn7RxhaInm5t3R
tBZz6Siuhqx22RzOR9JytDh1SYdDGdocHwu2Ca96dlrOpGRmU6jI0ckJNPCa3gc/gIO/Vj535IYw
M6iEN1254S1jMkjgO/gqNbteJms6FNryO7ddWMjzs4tpB+MNQM9yMra5m8Cg8i7+kL87Q/7NgYMQ
THGNRIzXa+hI/ssbg7FgPYI0WWl8kLoQpzELPm3D2gngaDLEREs69oEV+RDrCGpbSbZSYWAu57+w
V7cltrNV3URfU9Z/NV13amgnmtEitBPL9RRTCDTAEXZb1mFt8bKgWTwwxv4pHP9Z1j81Sxp8hH1R
cf5Rr/acv8djgHNeVE+51o9WwiE4NvKH3uNflmP3awuBNbHTD1lp/VpczyAYsT6OpGM1IVxS7DPu
WMx9zFd+8MOnB2cqngttdJuhc7dMW/TTDAQizui47gYK+ybzDk4FrjTCmEHwKhrILnkE8MykZPUh
0zTO1kSVIyCk5JEKl2DHT0iFdyT/6Xj8Kj0lttAf9mLMrb1TIDwOzlzv7VhXi5nkZOogPnE8eIJh
NV06lyyazylCU5uQESsICV5ZaexuuLfKNROnfRsySEy5JQ/aO8SB9c+o8ifMezmgfl/uqyEc0deC
bOdKXOUxGYwsqq0P7cZXK+9eSJNXb4VZxte5CfAlQGl462bPPAGbQPgQpXrK4+pgQnA5MAYZGNKY
0T3zCDwWwa4GeFsTizVbcTAHP981czecigbaTtvXW7hq09GxcuPcz+0hnJKbjReOTj3eHLu9Mqrx
Tznzo9mVzI88y9toeCcgR5Y6ITkCrESeHIOp2KYJAN9JEqPExXASCP3fAYactO/EJ1WpivamQhwp
xCmfW+2/VsbNC+PhhQGk/bgEeFN/SNdSMWQcm9J5shW0G8tSFsQD/jZZYLYZ7Wr4TFY9Lp+3xE66
czzwdAGPFSfXbQr2x8w7JMByN+yb3psY525LlI9MeRKJN1SsmLB9Ddcq9y8OIogj0GLniI+tLnIL
hxCWTRm8OSKBmZalOM96Nodw2hoztp5MVbve5nVri+pu4948mrRanDCIozUD7VqFSffAhd/e+jVD
LGoZDCjCRfvIADjb5oFRPE8FK0cVQgfpJoXeOjl/6Atc44P8LVLDu7ezvOcFcX4csOXTQK1VFl26
roo5B1v2PnEqLFmZ/UwbFQQdJSAKRCX7v5u+alpQX0aUliZifAMVFWvlGKq9NEEsAzgSjwOwj30Q
tm96dvc0Wp+dXo9nYK6k+TMLgGJn/qvlVD7jgGAvjxD8S2AsG79s7ik+x1sN86OPy/gF2iQCvIZq
kvklLkuy4DviycQXR4QYEcSb3hH7Ik/6156zuTbDM0VY19zL+qss2pJQE3EEc+zvZlEXuLnHH8KU
mqJ77K99b3tHppePYTdMuCjpdEsGw9/pnkCqU5GgVM3wEzPvhYItd5V9nefMv1dDxlRYufkGjYrS
UdjV3diRi+5mznXJUildgVM1+HeYZihTrLuQzAI2X/douaFzpHyeg4+YdxYX8m0+hz5dsJRsT9lr
WNJqMkQeg9xJyHPn2j9FZUuyAu6/gjqIvT2jf9U4e9ZzajePuv1Ag/JOvVcc27kBsCfRlgs3Z3zp
cwL1HRNbfo3bze/4Eax2sg86Uj1pyKE/lwSbsItTNk+IJNwowK5XE/ZlpMtnVE6/dooHswXy2DnM
CEGMLCn1ZegTQ0V1CxMfUdYzVOJhO6rkR8Ee8THXp8yJVVw9J8ucDE70IoqXK6cHvZTjT/6QHZiZ
mDSVjJZ9OKfImqlNea0jO7vYwAugOSTc9v3itSpJQGRGvWGuqzej3aCf1zEXS+oN12M4gkulxh7m
GPuLHJs/bHIUI9c9OhCmt01C8X3AN8Ke5iyqPGCjGFOr51swhEP7ICyMc0UnrGMLwrVYXpyhJG4U
hcz6C0Knd9WaeJiSxls5HGc2ZjxMz3YQP7YEN77qYhDL2H1XmTQw2svBAx9BTiY2ndH4ICAXdfNW
JuX4kHOceHCK8GNCtykrsqSmrv0ToimPkW3rrRwcA2V0qS1IESvZtnEY2d1N+dZLWlIUVJSCpsOF
EGsltMAZXXrtShltOam+TIyu9lKy9fLnFzDEiMRjdjJOUjsO4JYOfXRIUATcONxZVkBXuqfSZ2Sj
+ZCgmaxVFPwI229fcgUES5Xu34GNEYdY+NZRqwcbtcY+TCdbrux7Is3wxzzj07srZ4ieDFkydDVI
NDgUAZGyeZQi3nOrdLdWFlh7N6nf4oXp1A+wEmXTbKzlyhhIJzm1QdqzEy0UtGZ+iiuGLVxH0qOy
Fi8BU7+1G/snUN81ECxO0FBI56sh6gevfujq1qMvlOvp2NQvNYZmDH5O8pDa/k/d9fXRD0bgaHB6
75DOQT1R4ikntz3N/qiJ93FKtitezCI613FDRXVFnwJPNHrz4ItV7oE7ymvOcjRzsRabVc2lV+Iq
KegYNl2/4CxWzgcueVy/8ADoxBqP9UQ9S86GpUG/cFZG0RLmeG896wqTPFh7hg/cbqL+srW5brYB
bLrOoKTKYwLGjVTdaWhOdBq/xXF8q4NiQIhTzms6kMVEpS1mCnoU4xLqauzsZQjvM9mNM0sMvuAQ
ckM9tNHWJ6e0q7rBB0g0PI5L9WhOxHA7zZIfOBPeJU3rTwe31qZJAvfijChAXdfe5ZCGOxj0kmGZ
dAj8ay4G8c7CiwzPuGyuHrmM2UINHQ2R7f6nQNI4AbIuJZIpG9Z+rfZA67uNXTnc9Io96IoLgJpX
WfWMJKCssRSKZNOaKjmXztGJsuahEQi8zLdmcLatvCr964wVJoA5/YfUdxWSYwq8V/T8irKRJM9w
xWBhM0v5DobPWtn51nBkxnWXvR0JBnyTTN6MWJfXzvpUJAtFSI0lQ90b8LBnkpfQBoDHrHoD7B6B
JKKM4jWR6m9pMbwMXexlIfKuN/BqmkQtTkX9SibffZ2KFDur4X655chDEZdyE7SSaBN9GIi9/qMr
x1U4986WBJ11zB3ry41wyVcl5quZtjCcql+4lia6PvA+y6j9Dto5XdkJ8FnLDa5qmkfifQ3jpNR1
6b3Xijk0q/U8B8fIoe64FMDgOr5f60LAy0dK3OC0GLoc9lwr8kuEfoSBowGpg1VvKs3y0Xb7M7O8
S0xHOPfaucNBipjdT/rmQ2c+z251KIKRSa7/WHjyOXJSwEQWcOt4srdBvieScnVDFD/ulhOFm/4e
ZXM9wDni3OM/yUFRyVp+mpH+8omTbtSkGTU7V2tiIB2N4dHtmGWJiMrENrYv84zb3mMeUbhrhnvr
CuG4Fxys3CxamHfNY135pBYIc7VuvTZBP2Oadz4y8NSGWX8rZf30Oaw8OGvhugjVS9jpTzrIBmAw
xLT8IsUCZkIO8BhOUGH0LOlq2NjEK5yIYBpKS7CyFDFJeA99FQA/mPud53OeTOt92jlvYz99uG74
oerxufP4p8eqPs4YCQkkcTKMDRjoETQMIjhXotfdYquEtsg94qObvNfJSNqHuOGQoGJBmXHqfaRz
tXPLTqzokcCWNLe3oDbXSWTjra4vHkYU7HgCcXX6bqsYVyHBg7Z5Kb3goQCC3FXVpYD9mUTxNXS4
zzuQwNZYgv2dY/RqHdCaR+UK4cjRh3pj2Njig4W3xu0SrFbaAVsbg79hMjkg8NIvbCnfiMjEPoLg
YRpzoNP2XY/OY9/ZO8ba90TBCS6AglRl8+A0mFk7vo/r4JoPKveduqR17PnHNifsQ1nVAAo8CNna
x5TrZGS6OF19OgkL4xAKPe3aqd+Vlc9zP8hzMzZfNhbftE8pk224/JcXEvK9jYol0YbUBKPOtZyD
xXB31REtsMNsI4SifdkuHxrF0khYe0sHGMyNYyhNVouJS3FvqZvvAu2bJ38z2TnG5ozExGwV4D2t
H1wMdJx589VV+AWr9Inp430YNN/B+IQOdY2xQc1aPoX6wC1+JJph8bC0P0UXjbu0w1eT2TvdCigq
TUVpYUHQF37eWcttxMxkYlhyZSbWuFCLFQbjjeOlz20557f/v8yWOZJKI30D2HAQxkulneD2/5cm
xlBH/8mNexehom7YxgOiL4v7KrHyF7eI5422ugH+RIM/K6SUzi7KcuP3OcEuFTC6MIYB1pWxxdCH
u7mZdyLEFklset+H3n3w+2TDOOqXqmK+fzwdAkhH3LVoS7YtJtZ44ax7440PpSrFmUCKdWfrGg8R
R5kVtNI/mvkGmyG1PT78mii19iE88H1Jowj1Y/VCTuLtdTOY04Pdn42ajuIZzwHbIyMjSyO8/v+3
2JaKU00GY2XhRhkHZvA8r0sxBJSmVEMdIx+4ccZo4HrHl1DTe64anpeKxoOTO4HxMayOLcYrjV0+
yMfAa1/8cmKq3jjvTQvZr1u+xENGT3kx7niD/87ww05N5fQnt/knOIgea5cyC6dCpmcW4pFL9MN2
PVc1PMuSWiwnCYmMLBPapRTBM6lHmPaysJ4xMybbBCYnEjq/bhrlbYNPQoil3dmm8NvzJm/j4ws9
eqo7SOZia8dOEadLg3rimlqGxjKOaZOewGn9ZaJVX73Zd5+mIDs8T0N7Iy5dvXhYc5EWqpRhrJ8s
P7aLwkMogOqgo+PnMf25fc8lqvopagCXCz0Ha2/11GnIdLz4L8Wk/Z1q0l1pZg229Wng1NXVINoI
cS0Y99GkKJQE3qYma7xWlViJAq1XmDbjCH9Rk0bvTFT46s5/4wgIwFCHoAitGiDatcpjmpgN/Vb4
4a5uu/lqyhTcH37iwrXtZ/xkVv3GgSA+As3mI8Os57CV34wSi21c59eGMZNo3Q/+0x/IyjWiQkbM
wGwRBQ5EzZqfyEMSES8MhhMl1c8la3vsOsE2DNRPE5L+dS0gUySkOPiY8ynW6jdgqHRw5D8xMMQN
5PCnrljEXJLt5B/LH89Pjz4OmFqzWVD1/msCO161Heaw5fzg330IB4CoSQnRgU1uRK/BoRsbaox+
B2CpZMtxm5Q7z4gttjAz3xjzdG1jeeKiDk6H4hY9II50mqhHlNsf4+hb62UL2QdOXgHu20VjcG3J
56/YynvSBy48JezwUH82WTDDUVY9fJ+m/01m+7Eeu4YtHcdnZRXlwULKHqnsFqYMDjZYHieNpp1X
NS+4jB+twrW2BCM7H7s0hh3GpeozmvGewA4mwdCaH3mmw22foqYycDZUClR3HG5Fc/eL3OMk3X5q
arzXcTURM3FJWo1o+3j6svOg04+aG/jaCEkWZTlfxKR6vP1c0msvcK+VjM5pTH0cSepHuw45306R
sSkUs1HT94mTh5sEpMGa+ZbwBuvJKfoTwdW9womwGRNgF44d/bHkg9+Z3Tby1BNB2+esArBZnWeJ
/uF7kb1vh7LYuliGKUQ2sd3mTwEQrX3Vlq8gYWHct+waVj69NL3kpBnJjuB7C7E9Datt3mJpihXG
1WlKsYEMyd4qrQ9Lyw2CeLvNGhPZA1NTbzWc/af5wwvKo2GQbOGmNq/QaZkLjmxxAEh1Tu1jVzhy
79f2eFhKmpAbamrzKsDEMxpxxNPlBvVFtxGIBdu/Dm2Gn6S3TUBs70brRmv+b7bNKsQqiHltQwva
yrEGzl4yqNYzZmuInZ+6gsxgch0w4RxeWpza88AgeqZBE9CmHdXY8fNvge1GJbifIpgsTq0Js00T
qAb/W0863MObnlC+/VcfvL5dwC/xONHYXS6BrY7MUplqiYTg/6RxnBp5sI3xlGBRwVBtGf+KrYcY
s0tc9cS2g3GZscoX927aJ8N+OGlZvVKucJhC+yNJ9Ldo2rdeseMaC5pgnIZ4z+zLW5XijytnUmp6
vgNbeWUs92D+j+YeXu2hu4RWu7ebYj8W6rvyqQCizmfrOC73LXVTNb8UkpAk5TG1kLnAYRf/ugXk
MZGcQPnC06jFb9THZ9XNiAT9ByG6pDcIMtV4rTS41yWFvqqN/kHEnrM3REqTywKKZyncOvip9VTT
7ZrwkyPzXHxSfXefrdKg2vaiwF9GtOVifVhGEmX+xBMU8UTdBs5iK9PT4YpGzIjmJ/d56OInLyJK
0ndcJiMuzgAjy2qtMePDmpreu3VaM66mG5iYjhOfTGWg/SciIO/oYsxNrqkU5t4uxw/ah3oK6pOV
OaXfgpDZRBy8IzQBe63AqBhZyVefkzRI46//2Duz3daVLNv+SiGfiwlGsAcqL3DVN7Yl980L4W6z
Dfb919egnBf7nIO8ifqAetgbskRLtkwxVqw155h1M/eFwYhvglmv5gQjloAw67a21d3T5j1WMWhg
F3o5QrsaJXEKPAZJXChwsOmF0reD1j+z/fLoyvcGRAf/mNmYjLzave4jQQzxYHeAbekLIelCat2K
dRVY14kC4tnrEErgz/vbbk6ZkRhdtCGzVoY//ioQzqYeb5ilRpz8/hNqCCz/aci0VutPqWM7FEjV
89jSuLPl5BDqxJVLR5mtIZNcGb392Xd07/K6vzGaCFOHKHYG1D1oEdaCMONT3vTXktALZFRnXN1n
RiMLp6/KnRDN0VboUoc+O4atES+D0h/3yO32dcvpDGOtpeYmw4OmZzyOwC5HtfD55CxSN/0ay+iG
JEG0F3I6tQ2ycrphVNYaE3i7gcSRu8y72uErh/2RUubSYTSoDSyYLGUPKBcbpi7Gaa3BPvWd4cqc
aDNgfqOD2dJe9r38DZjjbWyYLm0dHoPP8ha46a2lUQiURHlPvZr20smf8qHwF8yhmbzL4buw74Td
fznICZj/UQrYoC57ICoMAw59lxQrAInhwQ3TZ0fE1yGDbiTWSJ4dCraFX9bXPr5cKTlQ2B4ZsLax
GdieLRPbSEmCoImk4pfYTtd2FiNyMzBbjl6/DtiE0qn6ZRqaum5rf5XznLZB+kyCuhdw6FuX+O0y
Hqk5MJ/BqpQEr0BesgrjTM/k3OPn+rYiAV6v3k8I23Dmi5Qe/GzXyPLDNE0vLuo2ow4gGYz+l6vu
FY5gHCjISoGZrrMaTs23TpuppN4isS5GXV0IxRy7OOSJJKNthks3gbUkYUQsSp3Nl5JihpMyeWxc
607z8EIBgXgMzPYUjyCeS+cjJFl2tqVJlMbULi6JyKI1JiK+kZ0l0tpbTgu1CWeEo0t4drV+TToW
Gus6htQACInZDLoPdlrLAekmeFFGWcEYX4+EfCzIQrrxHXajqUq+szh4mhzUxEFZncK+pjmZbPzJ
pc/jEN6R5J9RN9ZcOvMnFPDPfmrAwjLyF1rlGYK4WU7XXBFZ99GohDl6Rl6Thgneps24qTztLL2u
2KIrKXZRVc1QaGMXh3pKTkR7j9qN5aUAb0Fah+bgNtEFfbQun3ttts0Zjh0b+9+V32nAK4goc7T8
FrkuTXeMNENwkEmi7asqf8IwCj0gAcroR2/G1G2DyXsVc4S7Iju8m62fpIwcx7C79TFSW7r4FJF+
VSGlqxjp1/ltoYZ9PGiwkBwxrRjN0TW2dWexLoIE42dOXyuga5GXEpAk1iUsj6euQKyIeu9oOAyJ
6TUx48nZmg8Q+2izU7SDwTHPNJ8lc2/bWFvfWYS1wR6nu24ijEawohsNS6OTr2MmGmsZA2Ueaaok
1s7yu004xI925L/WDRhGWDyuxqfOj/Ri64QUJENxJEDvwfLCL8Gf3p87C5rQsX8N9qrFbbuWSBsd
Y3qOLJ+TVENzZU5Pde7edM0JcDXjrrE9jxmTQ6s0qCPyfqdrTCK7uLie/9UdfkRAamBkShK6ZAwl
htwLLuZm2Cy6GgWFqOvXzKnubYA2YQ+ShyxDQrvotuQsvUsSpj7YcR6B/GS0BXPy9Ww8ST5elgZQ
vpfgmCWLcuuKVmPczVojxbm1ridys8eYX6gJCiTFw0Apw98yUIVPRmWy1bamSd1uC5wf05VAxYvw
pT8XuheuaM4end7eVf3In4GiZ18Y12ORloixqxq+h/E9hOktO1Tw2Ul5yKKOv5A9Qakx8h0cD/9Q
VWehgK4mkLNWbe4d7UidAVhc1Qp5jqPHa5raLOQCh1xulN5jGImlBvBro1M6LG041axLz03DyWwV
DR+LJH2G8/YxELAQs5XcE1Tan1OUpLqoQOV74qO0wZ15ys/WaAUoUmbrzfgkaVisWhYLaErtdM6j
MT6kTQEuqzl3Yfor89Wpqp1orecDZYQ+7kaTAJJWmnyYHZba3uVECCpqf9cPVpMm4l3uESDJVIsL
BK0R20wfI58/djM5y9IjORcc+w6T7TbxKYtnip/huLSpxKpNRbDTxme7wb0YArCF4PAUW3Syhrh+
wBBznlz5WRv9NoAfq3o+KGnlflcxutB2fMlK63qcEPM0rXVn0dRd1rV/h7QPHtI0dyWQsbFz31wq
tziWT6wREvwXTU4njlfMvJ8FZEEmWGShlEjClZNp1xHwD2u0mh1j3ycX+BAwAC+J3yUKpX3+6vhk
YRB5c0Rw4KwU4c0APmom1u0L/Zn2kIuIkkFOiOyIwmgtSeNrKonennx6tA1WwaT5TFLbXI9pQVzI
cCzccz/145Y0SebYcXMqh2wz+tTfNKaZNCGOYQB4Ji/uKomce2IVdbPst2az04X8MiDlLP4X3pk1
zH8fxuL7H3/DEJU11Xj3HUR5Bnzz8tD+6x9/8/4duvP/ZkGe/gndyeE/4E5p/p0AIKZNkDuZDEGm
+3/cTiH+btvQZj0PVcY/H8nyqgn/8TfN/LvhYK/XdZi8uuTyAm2zztvLY8L9u27KP33f//kvyKnB
N8GOKGTz7Ae2+vvr/yCbl09r1tT/+JvpzGDOn+Pm38vVXVPnNRxXN03TsQwPRGjx+X4XZQGHi/8c
M9Nkeu5uHAsdbj2aNVnNUi1SYmgWdqsG1GUY/mzmHDyQvqWGaSH/ddlgGePRUrOIn5KB+WiojvVU
qiNINWtfVLNImrsu/w36pMi6ndiQ+KYmV1qa0M5LioY0BPpDuVGHRxWU3wi2QKf/BGnPqdhBFBUL
NLDaqrQfbPzQh9//qTYIV5n0sEO6pEybRTZHh1oF+6Cf211PcfRzs4QsBXAfCFGTGeOh7Nrx0Fs0
/bUo/YxNA8GD21qH0HOu8wjFi4ZPtkeWSsfZYSsHS3cVcu1ZYkel49k1xsImkII832kb4kGZe/jT
JsKKXCMYuG46lPdItk+A+8SGjRL5ZWDyiHue92d6pU6jDuTPN7zzOPTshw3UdWZqftBVe2qCBMMA
c9BVHg9nN9Tfkamfyt5mCNvSe5RPVcy+rA7Lnsmv2msFW3aWvbfEYj8S+DDdkBNATLGJSbaGfokB
4c1jhImk4ABjJcUNYeSaA2+GdCcQUgGpc3WsvwCU4OLtMlQOrhrHwTDFzvBjdNgyoEF7rCL6xWpw
KeXZdGgyI7/Kwmk8oIQcu2zaFqP9kbldt0QZhETZnvBulHDYGdkNTUoXygUj5VNQLnGLZEuqsQ+l
0C3JPFxC1QfdarIlB4iIa9snATEPAbCL8tYnN5PuBmN/sM4LG5ClHkEIRSd9E4bZowbyO09Y48UI
IcLE5SDIyTIF83Kd7UYe8E67PraZCUgZGs/3qA8fJk09llb3gh2IaF5aEh5kUlvT99gDzuSunKXN
lTwgIwjD3SyRISZEBerkU8jGQ/bulC6bCZ0EOPOJkj9kM9hilSLd3M8oClqjWBQDO4yaCBBZfTOo
uHIGAv+0ND/koPpd08uQh5U++iMaHml93QFAgSE3OzoTeu/IWItqaSD1dXFF+FkFPhbgRh2uAkUy
R9WqmQe0II0c1A/2w94sIaHp7huVZHZrQzzP5dore1b69BaovLdO85GcQM+h75zCJgDAMvUsMgEh
IpPkzZpgkGvdNo7DisJ9eplAHiUjB2RoFOkEoI7WCQLNrZRQTbqyobknwmpFWPbw2DFduebEI1SO
Aencl3U7hAk1I+SHQgL3Q36vjf1062N0Wc17y9gxURthNc4UBmF+J+MjbjMiXu3+xjWZ7PlFC62s
5D/sZfEi19tbX7prOJsaEiEaCSYT3VXQBR82CXEbp4iCfTCW94b3QEwp7f9Ue/KlXlNMq/oIXbsw
vHQT2sjd4R1B30NCYemttvRN6ipjIEov0O9FAH8xGNtkPbpvVmTKe49QBHdMwXkM/o7eBUO/mSXX
d/qzbQYfo0Eu+KChFY0Idt2aQzwc2CVtrTYN10bM+ZNUSbHFNNmjdC6eJRa6VUfNv1FU29v5Z4dS
TzE29q2+7j1aZLreHzMT9QrB7NcjvM0bXWAab+N0L92TRWtDYDlC9xiM8xyhOsErSa6UnDa6n0U7
2aevTWk2yCrTr6KN94h5DYYLTr6cgElsCM1OUJHo8gUSP4k/KcmrrdiORGnQK4vdVyxMO1otySPF
w3QEEaRhum2KbWPOegI+mXjBuIDzmYNQGu4cKR9BeVovISaP2q52HYrNlTVywfXHITx2KBGjhPgv
hkK/PDQ1vOOTtQ/DsaSC44OCdfHQtOcQw3uoSfLQEM/ikfFv9FU+MtxLx0Sb3b3GjfZL08bixrGP
qKM30hcaM5qC4RwqKppNnX5izP9CdBweGZ+2cOCU1cM4UUaj+yq/PflglZ71qUaJ/z4otFsng1IR
W8mdEBowlypm3SqChw4vzx2GGpWr+t2ryatrdE53MXjhFSBXmvMWw92srt5q09JojSTwCKSOiA4D
vaFBpInZgC/a3u7phic5TLiivkFvRG+6Le33Ju6g9ylsBtWQrfUBfx97u1cMBdiSwgLimjL2bGCz
2yppthFmnpOjBaCmc1ntGHHG93B7o5tUJjeeQDGkhOmvLvmYAyvN9diyJlJSjmsGaTixykY79uhe
k74zriUgSrMUCHkiBxR/2MOq7nNxbFHhtKZT7hxomkVpIZFXFlp8JhVIKQDRFSycy6ilodkxO136
EeNgGsmM7icfsopg5dSjN1KJ4PeM0yuUiaMch/Gd1kCIZGKZy6jZ/qHI+mct8+fa5S+li0dVJQyb
CTV1lfAc+efSRbImx3ZinAAKg2kohgDVmWQ8z48ma0yI7ELWGUaKuj8BU9iaFeEA0KuwgNE1kKDK
6ZsU2ZOXuPHRT9EsIYTwN62cPl2hoSD3CX2qreptMPwtsX5Pne18ei2gAq6732YzttfseNDMzXbC
MRg4h9EKUqVgQYmWqoQqG+DSP0fFDPEzejrUrlNgA47J7nOm8S4A+XDnm62+6GdYTmOVwxarM384
gZLr379Zti7cP79dQjc9tmKWLXirkDuLv1R6mt/mJGN1H15gsJZMJHYG3m2d9wpREyUeo10qPt7r
hWxwEBeDdot9+SFQ6VnT1PtUZw3wpAp3u5EtS8DATJ6hkpBvZbaiAQTG5tGrmW0LZmMhthz22wGh
woJoh5OI0oPb5yRClN24nBtNKN+MbWxVWByaIxMzg1wOxERBVbYkeNcAcuV918R3hK5i1NTfudig
OSkrREKUCMjm7429ckykpU6Ph9sYP3OjAmw5tDd9gGs6YZFq2uGjBZVaFAsb5MTCcipW9FBD/aif
HBk2Gxwx125v3CBaNvZM4A0d55xsDHvhaMNXqwyGrGX5mLtIdzpYdytlIk9uqyM7cOout0QC1z0X
HTWEH/ffow0qzM+TFZoDIljTLaP0am3Gs7IMnLdsUeOIGl1DHheveftLN7DF8k6XRGHB7/Tu3Cwd
kE8tYzF8+pb1ZbVs2eNCPA695x9qqe7iNroKE+NzZjt5q9HqcSZ7/RE0XXST23W6JEJvXHd+JsUq
Bv1BuHKGmavOEHuFAElA7jfcOf/Xt7MXXsNZ1qXlPx/4OaZAechTpFeXZxjzQlA6o7DDdziSDqzL
dNgOA1QNmcB/gLGgi1U5PyUD5hy1eP5xeYHLD/XzQ8wPplJiXs9Of/g5fm7aQXqm0T/uL9/183L0
5yHvavgsLs/y8xooFYpNWWESvRz5+6kvx3iWpR8UXL788otefqCfm95AdqFuBz+/z+V77VTIFZIB
JsJ6WtwYZH43wtZ2OdHENx1iy5vL/T9f1s19ykx5f/nqcv/liMuXOAzOkUfx+Pv434c1nroZHXx1
l7su/6GfivmMCe04yrw69I58lUJBn2wA29XlQNxI2Sx15V37mhbgYgeClnTRdy06b5Mzu1ilFp0I
Z4vexwLiIaZsY/sNCnSGcGOX2HvfzgTLEvljabfWPYRhnbIObluhZQ3MHZyEtqJiDgpxpzV5tcWP
RgdngoycuPJF9TS+ZRLoGw8efp1Q5IBnUxD3FpBgH8j5g84mjhYuP3pIWc8ko0FkylLeEjC7LATM
6rzD7JsG1XuiqV1couwEmkNUF35mvPI8ATLhnE7yCop2vvH7emkm2OCs6jmNu0fLVEyntex2qgHq
lu0vVdmEeD0ThYVB3zwl1NJrtw4GnHTEERaN+QRsUM/VcG61Mt36hOUsiUMCLFkp+BlynaVhe64n
0M/sYRa5cOpdNLQfxFzlGE621AfnMJC3hKpQrJYWAv8OfRchTL/IlB491a28zKUqNXKDfDUBZyxS
94NNxkvR+9Pa7YdhlYSAXYDZhWHKhDf01ZU7Tzt9YA+kwbw6QD0oLyZzaTRcQhw/Gc8aUC/MW3gh
i5eIvt5xyg+qZQrEMvpiZRB7ZnhZXUaLKusfNSe6bhVpcqZuvgD8AFiGPwdPNNQPre7gd+UBoBeT
t1imTCcyUUKXgw/rd8aHmLwbCTYU7JuPlB15sWV86KE4dSEfKHpfrukMqKOLjxKM/6KRBDwXcXbL
Qn9vV/5MYXuED6pe63h4NU1tXTpJxulhUcr6CWOlqu1h8w5YUwPXJWluIKDB0+5sMsZebVA5y3IM
ILe1RCDZcFrgDrsDghsCuQqGTysFnWi+SoKX2Aw+sX9dBc4rGgUjMR8eEFEGr9IcnxIyBcibVb+g
AVaHqvWJmcCkZrThjrzD4AhlHOYNc9PKzh8KdqLMidOgdx6FqUYcnM2uV4z/B3Jfk0B7cDDAwKQj
70c1wJdQN3wX9aDzgWOYO04x0KUJDJtlXRc14/BkjKyTrfVgn0w+aDbm0rJbx/ilVkXWk4eG1nql
l9ErS52xqYfgbrSEtYl672XyiajTIRtOSQvOrkyyjRhrLACtcmkx6ujVArDwOMc8pT9GHtZHnaDp
lrw/5laAwfL+bIjsrRPoSFzswhgq3xx5KkqTjEUZAzysdBxk2tHKTxltFdQzNbVnEqwTG3Ja3mUW
BsO9CX2eyrOHJYNyb5n14JMCV+4CsPAam8w2bT7YJqGjC2etpU88J15QDzG72W5CNid6O90TlfZF
nqRaD42erSrVNqtYYrAlzJ2Vc+i+gt6gJMsjGH1U4cz4osMIDGpZ+PD5yRT5ZaI/G/td2o5obPoZ
aK657/4or+RgdrtB5Ta9CijCiddd2TEmMGLchlVR+4cUoM7BAjz8c+vyZW1JY69ZO4FY6ACsCmuS
i5CytF/t0MiPtJv8LT1iotvgz3H1GvKDnLtGWm7nB28CsboIC27+PH65eXnocuTl1uXwnyMvX/8+
5ufOy+O/D08uL/T7OX6+PehRKNjtOtbK7HD5r3UF9sB81or93EzG6U8PXY4yYjipyz98w7+5F/gd
/sm/HvA/+94/vI4KjHTf4ugV8EQPbuQrwCodP2UjZ5vl/DX+YV7p8nh/ufdy8/fxP4//9dDfT/X/
P/zyyOXl/vps//LrP7z65dn/1bf/vm8ggRQnfrmJXSM7MCYm0S9NnGntz7/fH24yb9IShhLcO/lF
OhEvbLv7Cp8Gw53DMOvlLrfa0qoO9eU/K8JncLl5ufPyMGFCKDv+8j0U4hz5+6DL9xSXOy83fz/x
5dZfH/7Dc/7hNf7lC1/udMaO4s1EeyjWv3/cy62/3vnz1MMEZMbbAP1H1qbu29n1IHIIoGNWryzB
sBhyzh1ORJLITKJODNR/0SCvWjdiOxG4xnXakbzjacc0LJx1RNQdNGAL0VK8xhzMvuozLWjGOIAR
l70in7rSPxosH7lNl09MbIdiZ0xBt76pSTw6ktKyJ1UiaODf5UriPVUG/FIQv1MMg58SepsG5yRP
ywOtgFcEeUTvSgOXVzI9uLG5tcNwaRtRjSuUfGkE8ggD/eaXqGV9aLXwJtQIPGxG9gae2EBrGGDv
ItWPYAaac+CeZxVHw0fo3UJ7ojimIQmE/s13mN/6isELeHtkRTLc2GPM8J7Q5KBC4TlCD1voc7Ol
DoHVBEGzamblVhYAyGDato7dT1MvucA65TbEQ8b+3PmFqOIlz2GisincR/27AXpmOQb2uIXDmqwg
AJIcnUmcIwDZyNlhK4IKm17uDnnlM0rgI0+bEXpF1OkK7agZWV9J17+lLN+rusdrNhhPmTYJOqRV
vg4KSHvKC0t0/u1JQVPZeB49g97TDm3OKtU44jvHWo146Bja+mdee97G97xvw2s/m9A/GzTtZBhg
BMxJfA5tXJ+WZy8Ve7MGj/gMPVZbWGC4MRVFj9DQz0Wxw7LSvdmgf5aydWblJ0uYpXd7oQP/d/El
YfEBnWvhTKZNjhDdIScpR6hF2bTF26fYHdTIKGJ3hox1EL1lg0650reAS07S9axjNukM5DPUurq9
paK84Vgm0KnBPqUGmdeHsJm81D8ETss4dgwArqeVsaaxSyZU0tuoqUzIBlgvtqKzS7zp04K5Jehc
3kZZ5XJXG7SLVUeEAi67VXEVtepKZTBCkxo45+hGEMECOiY+8rAFLUAgsgq+WCyTL30sXXwRBfwS
4AUI9YgvYimPkue2zdF7MmbdJIbOGCStHpKoeSRPyjjUKWFdzBRxWwwwskMXFPF4myhNW2njaK/H
KHyLzf5jCtujFmtnBwDQVaZrK7fQ62VZT/YmqpvbScLoGti0LwqQCZTMPDiBo9nmnPWxH6tbExQp
LMPr9AsFULQ0NB1/VuojKlJf2Bm/MYYau7AOCBm17gZACAt4heB8cxNUkaKHjVDrJgXoshJZuLMs
aHww1bFwkFNCZhhNVICJOWIXzztJZ0YxSbyBY6LWcnQQ93WsQMRMRK22MPXUIWWa7GWnz89ybE6g
BOROaPYp9fV+zpqlBL52I0h4rp3oO02v9fmEeO2kCSfFPuYBHQs+nZjs4oyTjZIbA31Y0wE15qjS
gEYc1d7a6kDhWg2JJA3Gx6WVeKuupEtDCSIBwLofIN9pFnXTfTdYezPw7QU9JiIn0KuEaYhJ/rVl
d7JiQw943cWB37GlmJyUUgzKw2RGzV6UJ59k25WYxmWPhH3pYuAEJeQ221qiXxQpV1UvBTbuN3Tz
Z4kWH9HOi5EeqWjdzJHUxuTvRwx4nWQSIwsipDWdSiqh8jU+8Iogz5mfRYEvQ4TOmVsP6C25gDLc
g6AIqZEenreuQt1m1mA+pxWOHcu8VX7s31gDjeIkI3Ncx5izpHjrAHXA3QSYIxUu3oxh/Np2wgrY
GlaqomiuetAzG2kIXLWltmiJHtqMvZ+uKdqZG02gQg0zBTMAha6Co7tiUd3GjouQwMYL0tixvk/C
/nbqbDRmwMw3Mfb1VctUEOVOzYV4AvAN4U3v9B07WRbQ/oiPNN4Wms2FOYueNYMOiEeQ+ULctUzZ
t9TYHaYB9nVGg+VgsGm++WPjHCIUrj4APrA7PtkH2o5l7G0Yg/bsptHrkLFzJM5hQLeQqrkZhL5E
S+/1hLEL/goEqETjMW+DzOQE2FUxXsN5y9gJGVYBzraMMbjkyzyYsbYqzE8UhB3Gm+LsJxN/SDfw
7nVpvdb6uSW4a5NYvdraYBsm82WazHuh2/uIKnLV67P6pCjVi5N/xfoAbbNPHxrp35VoIxZIzbVN
lkTaQiAN23VNEl97iiytvtjkibju9AwGLWI5EPHA/P110OgsGhMiHqUWRmt9QHYkL7chHDuF0oV5
9nEKlIF+uyZoEOHRtkv4KUrOAV8LmAQPpKwouMYOROJNwLAGhX4dH5XtfvmRwHDh4gdsI7RZpYbe
zamBfOVpgY0u25oKHQPJEMEueNSD3Dww0Eb3DfEfkT6AOOE+wFuxd7aJDyIg4ghoL8MvKzfjFQv4
Dh97x+hQPiEehQOYY/70WMOkxlBtyhgiBsK80yJ1TGIM72FG+LAzwu2Esg95uukpX02qmtC4m/TC
2mfMF4RVDSv8n/06kvpJq8T9VA/Q7HPiGD31GqZVfIVAU2liOEh9JHdF9eNL96xVrGM1mYf3NFaQ
xYXFVvT+hy7lvjPT4AjtE/OvGcyRP1yeE+XDQOWHtrTktg3DU2J9h4PjrNqkd4kLs57xAxBskPn2
PizKNUHIfMSU/5ngVDIKS+3akqFmbk7UVxpnGK5J4yoj2XOh9nThSjKuuwMCK5K2qtTGIdapo5mm
3X6goRq5obVRkfHSleHWb60rA/XkQSM8bAGPaZmnmtjxlvubRFZXvJp7TD33XvW8YgZ1WnEtnPWE
dN2YxYbszTACTke79L5gWoN9kfm5MkS47uBjLkuEifZouXtrdB8D/KALGobs/2fMUGVdFKW4xLo8
2dra1NGq7DcMepHSAUpaFlMdEK8SGavWfu0ZZ1+RG/5wIf0iYf6kmfnaMcypcP+ujNI/64XATZs7
+LVS4I/o41jSgZIvcQAcGBQjKUxTfd0Ot0M8+zZchfqVApb1vNlocfmVpPCmNca2ZKBQ8zb421vI
2X2T23tlMU72oSJ73VNQhfXKiPzhPkDg6SAiytpSLoJpgDRWK0YiVQjWs0hPaLwAt/cpGcYOhJbJ
eXJ8Pj1W09t7zubHtpdMXTCKrHqR3sDcQDrWpcfEzJuVU+DdBsgSzY7SB48MzJWIjHJXm4ycQGBc
CefLFRPLStdlS0sM7dFK4h4HFkpaId0XMUtqjbbFyJakA7ZOx1vEvQamcjyb9IXogdO+ChFjLGng
Enuj6HaEo7MzPMX+PTGRTab3Fb5RNA5vrsVvkE1lvY3A0BORsmatNuE7rKOUhBHbBmvH6gfvOdgY
umAW6kfPugYwwNN2oal9pg6Ihs6f3dc0SdiVj+5W74nP6zP+2KnbF9txuDVtiHF10ZC5YEPkB+UN
EaYCwNyIex3Gyt7B4IfOjgtPFTbrbIMdVAFVyY2kv9JcTMVjUK2SQ6SoJkIaeAv8lgxwghkJ7hnX
ZUhkXEcSAyV8KNE+2OYxMHMNU0B3AEAi0eGOZy7H5bGddQSZMRWLroIaPESjvlRv4MhApAgEx15P
Er0xDNOGpCWqWWALfUKdk4wB+wsBkqlm9rbWU3Xwgrco7+6NGYOoT+4hmmZQqtQ3dluvMes/uhkG
C2vA3p0mG1vCLvNw89C+xwevTJKgQjyGmQBXJIoTi06+JTKPj39BqcFmYpEW5dHskXqTSv3i8hlE
JkZTcL6A9k1xsmJ5myQM4kzdude8+iob7StGy1izh55Qc4xoASRSBqfZSnYIS2PHeQyC6JcPdSwK
iIVIbAK3bMyaeISXdKxZOnVsgdZgsZOz8/eozd9TVyFfF56+tvndlp5Qd5UZnUZQMvWAvbMlGeJQ
9mslA8TcWGw2wPTh+uB9pED8VdTmU0766EI+2VZnrtsmJ8QAs0dvOM9+qD7Ihd1GbXFfeZO11or0
PXCdc+vQv55NHbgEGTO/BgMkWRjs3/nU3Rg1nEsH9SKI+3ZrB4Au0v4mGMavUjLuthztJQFx7Vv1
M+V4JqkbBwe4ig5VchExQVuZPaTKFpO1oMfdGMFT7mFXiQNM1TDLO1e71Txpb4hD/K6QXgq0j0C4
iRBFIB0RzARJcSDNcQYYiauYEohzB5nLMIKi0tLrPJyC2xkN3mXtsDGdXIJKQx1Jc/rQj81tlrZw
oWBYYQ/Lua59ETKB340mHpggxkGe9+wxIsggM/xC1bQYRwVQgG1Q1phvhtk/OzbReyU1QXVuUtNb
mxGp3yVQAYGQfht33YmgVbzoJYHCbsE2xemshX2btP4s1Sf1u7Vg/+ZAHV2Q9jK7fPeur1wHcla8
b00sJkOmup0YkackWlVvbKQEa6/bdn4MYMQZIU2DAQ7hZHv9wXfT/dATOSTMHnl93t9mDYmG2oeQ
Wn8dJxurSiYoQIG5Rsr8yWb1swdrsZWJINgm8M5xjJsIVhUZlfqhCdE3hYDgNmW6z9P2m1i/clNp
qlxUOBPWGR5yK4xDsozijaU8fdN6ACPNDC+mbtePTUuzVIXOfnDjTe/rL3U4MLbTjJbZIHRrXEHW
Ckz6dZzSfZfW7ajKYaXBGWZ55lzvcVoxMS12siMoNaAnvAuFhdGtFQ5l6THw23LtuKySRHM47OUY
ewIPvmLiYK0U9fAysKpNofkod80RcyH8cZMVDGGwLbeoSzOdgUhaJ2plheKBUDp9G3T5axbW0QpY
vdZp12YQfSEP+rBmJwSq9bti7mF23bBxbUAGxFSLoZhQv1A9tbonF3VMHClltTVN4z6yp68wLLd1
CQ8/0nQMewwkF0QcY64kSoMkFlQ7k+GvbaxJXAFAHboAXU2vfaZ9zZmN26W9JrqGJreDQbKVlrZu
QzFsRpyOeUyLmdbBLzUZu8LRyEw2GjJO4P+gPGFn3UADm1eWduriBaOjQ15EJtUSzhS0LVfWFO6x
U2irjhRq8kxxxjgmDaFsj2O6XPU9Y6YoJ0eETEMUvrPOD1vKVWy33RrOHOP9XE+IAmDYOvcrMnd6
DfTY2A2WWDKS4fotu8cpyc5ZPuHQpq4p65F9wC8awdXVmNCrMq15RC28Zdhyxsoxibd1wWQ4ogjN
9T4lO9HYW4zzV5aunG1qMdOq+97fGekD4Z/HdqKDbhBbdhfoL0F+V8UaUg6aONRtxpeDgoutPa3E
EtIv7obPSLGJGWV4yzWTEDatvaEQcNnZDW9VC5rZG/TnJCjeh+QOfdpNNOafk2wRdXROQhGtPwmb
zB1NOfdVaUsGXx1iqajLbwK0SYj52eMmRBbwajm5vubTUCQvxHW7q2Gk54mPIYlGsgXNqF5NJUPt
6t0SvVwZFTQZwf4FxURzq5iDUfFyHhn+O/OehE2fvHfqfTc4twqv8aBSonH0G5+tI8LP4A7VBx5X
VBGdNaF+UcmpymwUJT7OFvQTSAfLhBUEmFvYvUyNzXs2NSPYHXTawVy8x3wCM7shNNX4b6LOa7lx
JVuiX4QIePNKEvSUKMrrBdFyAAquUPD4+rugmbjzcBiSTkutBmGqdmau9L6ZZhCGp6zHNp2jp7T9
WM3XYmi/hN6R66gPk4E7J0i9Y1KRjSFD2S93cacL0l1RqK1lRPe+S1sJ3WNf6PiSnsLfiaT8tu+r
czRxNQ+I91uR15dmDI2YKI205YtqUrwd3iVhw+v30Vta06KNfaapW+ziONFC3VfwUhE2qgcvml/N
mE22YqYzDFoH52Yzj304l+ZOGc7TYOO4sCkzXnvwGfEMEWyfB8z5gPfSYX7UAeOxusZmVJsF3/lr
z1O6pUB0VcxatSWJ+NWlEyQ9g07ZlhWdBwd3ZVKBtKb9BF4EFlUq5UkFG8/VHOjHv5exYXX89xHj
O0LjXfBo+Fa1teLAYfgwGcNeGCw8Rs1fU5SLS7PN1J4hwD7OkvqY/EXHx5JNboVMxF2PL3JsmLa6
g4c2UZjBPqqcZV6ZlftKDAefiwJHHODgMP0bspNDAxM+j7guau+x7mHRTSK4QyGMgY0kxhH+KKJc
7e74rzpaJMCPSnc4A+UwoehpuGsFdnuqdZf/5aLMkUwp/RNAj2RXORpJSGUi7USLlEM0PIQTxPdV
C1TShT+mkoz3tSLBuqjsbhJJmLQTWolf7oEYrW2h4nNd0eSd8jv2yPFp6iElyWSPv9fpoSIkrS1Y
bBKcrQHlhzIq/VXOYpdVgksVDe1S9K4u/SolMyF4sisd5OBB76bn2CVT4c7YC5ccE4SXiFYKEhTx
UR/JGIHGFQahSa3GnmSWGq00E1Nie1xKrTS7IaNq+TyxDWS6IYe07eX9sc6D7ogT2GWoNtUrU+8g
9SJpVyMk2lox+9EET1Ajle9/7LnE8Ds8Ag5YOSP3agxi2BYqKvusDN185VJoQOLD5eLV4bPqObYd
P1izE33K/f4tFTxmALdufKULAP60GPeTPm6Yx4aGb1AzZm48Gh/6znjzh3qjmeam5S2A/Wce/372
34vPDfu/f9ff56wo1BGqwy4eGmfXLdrK30sc1YqxnTyOJPCO7n8UDJ8EbFvZ3+zI7v6+/vdHm+Wb
zCBNd0AYLtL0xlPCmYd51wjCct8vmhrOgPI4/v9Hf18rDOdQj6a3823JZCOl65kBJ79N3UDx0fT/
fvT3NbI11jqVjreiIGRn6KnNGT7gyx2tQ4XvdxMI+1+T6reRq2JlBDPtqcScAOvWAakMimLb7rOu
kmrjxx7D5tawV0FLWsofIKcWkXPXy6G8gE3h1phjDRZEtL2AyS/0OZ6EFT/UUSTAFHf9scho3a23
3VB86sr8cWjV3ihJ6S/FhXEPARi2LlC05IMD+Nwk02OcLEDOMmYO4v04MbYau3JeYviBVM5rjwDw
C2Vdhw7Uh0heaJ27p2UUtqB7tvTyGwcf35xiyQxKfLbsPcpG3xi+iUQo9x5cV2Zs4yNJxFOiBvyu
nHX0Q78Hs0sOX2+AaAnjvq67c57OGRcsorPWwAEO1FXG6R3BTXau+M9m4jpdnD4lLU19nraZGUyH
LdOEnYEWjyQROqDUuTVat0bvr8JB7m360xDVJjzhnPbVYSlUu1MLyZ9pm73zyvqXUOOd36RH3Sih
ThbJhSjyUgNOQVs6xd8DvJqkB/48G4pUWEpp0AIzgukywuBiqQ+cmdIbrd6yFnuH54BlBTjt8e+F
RLFxsGzj1uT6fbIv1OIujdyvigqAM3zvn0zSp5ZU5lOiJV+D5TyW+D/WrWiNbeLBQc++Z+S1UNK8
pxXsU+Py7S84H2ieSb6fyoR69i+JqOl7Hfy1NqhNgwOv1erH1i7u5yyhzyjHtb2ghbyl5UJBdye3
DZfGL+4ds3+kueqy/DdbkA1t82Wyfwt0ZwpwYS7juWbQTHdFX7PtNgnSW57NhsZfoo/d8NBonLOD
BftsxPuV+xBhIvqqMtGUDK+cCweLRRg+Am7iephIRkEJuzM7s7cThbCBNgZ7OXnvTLci0F8HCHra
lXSpsWNljO4OqVAnsT9kuwwIQ9rR56WPgI5NJq1MPGKCorBUbc6WwjPPFiUVQV/eWg8Ooznve8mc
LWvqhrQgzxPaMD0uHVaDueIvBAVbQejpWSD2Ni9lKY9/n/7nazjsQNEtXwQXlmyo0P2Ja580d/Oo
R3lAUoF1pFf3v7ZuzmGQZscSa9Fu7KyzgARURzOJPU+kZ31fTDDRNZwNJD0E5MH4SEXgtVKyDduE
xXRdiH/0hvOBX78IiReFjgWfHKJxtFX6qIz6VmAVdtxm3RAcWMLiX8kC7rVjxeho3CQO85Ms16+p
l1xkb6yGiUUUcfdviY8fnylQJOqU2NKLS+wFv06gIAXZ6aPHAxTm8Te+fH45x3719WYzuCAFsP25
K7fzNuQT7dU8x+neN7KzA8F3nVnMX2bfNk6BGFkGVUufg4L02dk1BlefGGCvEzpIK64McyEBUMxN
ggD4RdlP71ru9c+wD+E8qCLMC1SsaUHT/O+x5bdFumtrk3Vzvvh0LQ4boCK2Vika2dxvOicxH3pP
YZsNnGcGhx0SCnynoR8/8S+V2wiY0FEk99g90Uvwim5lVac77lM78IJ3bjHRSGJOjBPKmH4QxncI
sGA57rhrBoQpWH067pKHNUgkRO01ocnzMFjawcF2fDE9+rIxXHI9CoJGCLLnzkM2m333KKb05DDh
11jrEI88sunRD6akOYfZ0wx9nVK52qJNLzL6B+b3wW42jJ/Jjzqqh3xJZQBKXOwgjZadYGSiLZAa
g/JpxZ5M13EstQExGMlKAnIpBauO/yOlj/LZ5eEAv39VKEOs2V69ux7EKZdcTjIU/kMy2ztlgWi0
4BIdxOB8toF81nybsC0KSUzPgT8cWKudE4cgTQNvaprks5GyXkgT/XukWg820KqlsNO84r85jgtJ
Yuaih21CpGPq3uixDrSBEl+W2PodVwYcui47uB5obvY3wzxvwLdC8hyoBuKGXcNZw2T+XfTvcRH9
uIP2klgTw36gIn1ZfEdOfAgKK4B3WXwU0Pv0hzwOXooaKTRAGbHLf2ZBUWo1MLPxF0BJ+uNaHl2z
9LcHigFBdDepiug86KWaegQIFN2qcYt9X4zn2mZAUqJQrVRlnVNoqSVYZLVUmGAKMJE+igbCeeyI
z1JbktbHSsyPmvAuiCVw2Jetj/dpY4DTSeeLxD1FwQKMt89iAeCOCl6oajYuHnxyM8m3HVufFTXG
fVWCBOknypHTZlt3LvbI1KNnAZBm7VjsTqfXxuWKiYZHEQxvlXKZMvVb5j9s4YMH9Jhq06XDY+W0
9z1OCfhn9EznwUtgj1c3aLY8UcOgih50N7uxgVLMVxguUSRretVx9MyWk1oLIPXHN4WuQrkdMN2z
8j+ienzgxpXD2XbJlVAJU5HcM1nDKqdZ6/HDgIoWekAuNn3LvlbFGrEj+wjbJbSBHMBvpmiIVHg2
lJ/wEp7dOqAgIXlEGuKwXlif3s+5c+oHwfq/h4wMzseFwxJ7mC7sYn60ypzVjJ/j8mtO5dhtU8f6
V2SsXbqubcPepwJ2RNTWcA3wC7FWrtlyFxIX3JLCqkdEyxatGXEj1bdZFRwCw91mAP2pT6QUxlMx
QHJQErbdoxC0VBoJHMCZI2oEBgLeiVO+Dc5jM/cfdcpPqygYcooEQUyoTy/TwR9UVIDo2k9vGQh+
OWcUYaMr1U6f1S5afmJnsxOAhWJNFv7A0l2MHAPaQHU/5fOVS465C1WQkXJ457v2Ix3EghLodrbZ
vbWZ+1WOC9gIlGZYU9fOmUTfSKCYauVecpwma0fet945jWQpRY0bz8IbRVU81wycF5P/JTMEYogu
OyyCH6nEeZlE7CUzxlhT5WJclecYW+A2s03UVJ5qkulFaFGi58UevZNsrPVuG7T9fcoUCmoMhVWI
Y1NKoi+AmrvT7PHDxkZ7JOi3r0b7VDI2XRF5EpCn8BpH4/hFjOA+Gg5m5D1OXvndmTliRlu8tSNi
EFf3SpkdCciE3GRDNI1l1hXqN0RluLUUSW8MzWPWasx7g1VsMsND1AXPcl1LgPkR4Q/M58BkSDr1
7j5m3rZKR7yaPE9mrrr3VFdvy5tUqaFc+ybyQ2CHxeRUIeHwM7agyHiHz7N0vDoHzXjxbONrQKId
FrohGzK6YXNiAT6YiELD2DAO9dEAF/x3WyFKTj1aFr0yBewofqs/49L5mc0vocW/PLv/uc5ZBEyQ
jUncc1afk4KLG2TBzc+vrom7dcoaDZmUDA7diG5s/urOgzPiB1A0FK+jazB7N4HGiydGe9Arn/MJ
jFuU1XvNFNeime5tk44LS2GJYLpTo1KhaTD3wsUiQtnHe8M0tq1WPAG32OWN9s/zR1CGAeJs597G
ElKH6a+oGObWz7kks/GtmrOPCYwDmjojguDcSFJHn+RzQQa+9MuGA1aoezcFGHHYSLDQF6xechaf
kDEBqVqIsNo+MgBHj/pkQ/ON7oTD2VLYqFoEjkjDMoveQq8Be0xJUamoJxlaaz7TGc2qTt/rhXjR
LGnTWKTvSPbx9tTceEBfPGZJcU+dYLtGfdCXpRIN3gZ+ktmw541PJweah6Az23AuYBIoSgZinlkO
A8n7NuEpzfbGHYmiySeNRNx6blgDDi35eZQSNxHRSpNw1VOVPAlTP6pM3TktpI4u2anOZe9gHEeu
ERAGoM19K973Q/E0U5C5ggT1yxzhZdAEaEH3RyYmp4k9/qORNhwKjmHK0syFDL4GgwmjP5HYM7gz
FBO/ZuCzolPZeIqmj0m4H6lbvw2F+ugHILvjxAHKFkp0Ynl7oSJoaNktEd5PniRiCw+I/aD5YeEs
WU1t9Qy9DCp8sNNQ1bdMffaJy0/HxHADcZZ49asHN7fTULAE49PAb4+0hOJI1zvWeN9pP0Zbr1An
qcStVfnRHuPQq5Co+phnayflrWYox4jPYKsAu2HoVQje69Mu2x1LvCYUtXmtO1ZPpO2eQBqsa/gK
kAKz54H6eSOfPrhEewjcrPj0B1WmNeu64CtIkcu8jqTLfJdb/MaybCMA4u12cXN7CWY/ASBC3pe+
CitNrm27whBhE6PZElTaGw2dZ5XBBMWJoq8FdNfo/peaIyJrpPAaxkImNUlrIcbftBPPecbxakx5
PxXpJ7rDFe7RMS6nN2KNIVNGRkdeSg0SdL7CHO50BjbLsYoT64wj5KcMXMz9p4TA6YZ1m70qMkCQ
/rCiS2qlxhqeKantuptgxMb2xpnzbxNxGp8AoCZizXYTvFlR8uHH8MoM436QrLsSUs4jQ6EZX3rr
JrvlUBpqepzipqEMNIDJ1G1aexEipvjZDnh4sgitgminav41DLpPFiYuJm4vqO0NHj7s2HH1PA8Z
mg1uPN65bcOks8KxVyPhGjHLFdLnVu89SNc6tlbLCG1Yy9rc6ngDorGF9VX0a+hsj39XYT9ztpsw
eVa6+dpiuMy65jRUXdg6xlsd5Nq9wjRZawN3OvdhTpLnRgQXPUf/Uz2TIyeqTjaSHL7ZNiPFzaCs
KfPQmREZJqrzCH+cJgHEkp0d2/0W9GJF0HwsKUHT6w/VUBhmBYO21p27ecRm0ozau2uPWLMccaba
Syc05sGtXOCVuKKnYyP8Bi+k8TuXSq7ZN9FeLi1IestLWnZMRTqmWLiIEkYEJWq3iRDRjhDWSmBW
63wySYHWEi6vMu+wgJag95qUChMjPckesFJdVORa3ZoEoQY5voo4ef4+/JtAkb5asZAmDebadOVR
tWUxZITb3JaH3Kz1PSDN+Oy0jnaiOjs+94KVCOXUBxaR2s6ZxoMFjpLdM9TJIwtOh6ubqQnY8uLA
DJ2ok4eX5W9KBoOnRv7i5e9TE2zWqodEFLqd8LEuut6RwA3P6IFi8anBIi+cjJc+GnHbzajuy9co
6EH9//vw78/YwvI2wmFBxxpkDVVmObE6YNOL8/nvRRbEVVbR4gT/+zwFGq0Dd8iFNZ78xemStGyi
Gg/4dh9kpzQRPD7+PmyL/MbjmTSgg4sf7w/m/b8pXBzt+7woriIiaOSb/oX1pBpteLaeRaytl7cA
NJI2JlrotfG/wiuiu78X2Y4R5AKnBhc0vCz1tWrUOVQYyghE2zcLAjUX5aFsqWziImVxq/zy9Pcp
68lz0uTmoWkH7aQ06kdjX9wFCgzDDOcxDETgnEfDxX9Yq7M3w/lp288Jad70u+pIdkk8JjLf1mZC
NqGZqi1u5hSvhfouOv1FtzENBv9wcTZYFZGPAAPs9FYPjt7y7ua69jSl3CQgat5N9ncHlp+zfNrO
yizfhVXssN54H0EiTSB4/pfljwnuSI+hlF2Q46+2dV9vIklAS6K2bcYEnpFIvBfDmHVcguzivThi
TJnAWE7LRgDP8CAwg8ePMz+cVGlv/+q1zHHRzHJdHoc5YC3096Hr+AswIwfLFhX7//0RY/lzHv6e
1cCCnKtz/qJTMd5640ccFeTIGp/eIDns204al6rBw5B0ijLhZdgazQt4tuKmaVVZAFzHJbpfx1SF
ovgKF3OYjHCyWFhWAKZdi3hWTE6YHDMLo2lAC7WaY+AR7dkOTY1zP1XL+ik7KitNHk14EKSk35y+
G/Yyyb5ikIHJpPqN4+P9IBqzbD2ok5ooNURaG+6M6d7KoQREqsfN4IngGLO8TIeIjbNIb2Q8wySn
Z9BNs2ntlSXdZeTnRobEK8diO6WX4nf2070FOHGfef6Ft1zfl1w4iZT4cMy83ZqjM2zg1AP60a9e
YHNQFAfAw45I/unErAy0Ke2J20FPm2suI5aObnQeYuhpvdepu8rUOaf8AryhyUzN4A4uozm+zMhh
Jw8ieF3PzbGJJ8Bi3CW02FxNBSrKPLseSdL41cuq6HWYqjfdRMiK26kl2qTNe6Rxuswk+clYKHc3
+Ls4r6zHrMXCBmONqinN3Xsc7QenwC2g1/VVi8Z3KV6HggK2oXaCByJp30Ejs6PGSgbYdXXE0Cv7
sXowYmYBta6o5cO9dHSYNugug9kC7GfoaAz6kGLVVg8ygntWQ4dBeYFqS7wkHkFoGZicbR2jGJmM
nWWmr2NaPmSj+7GEtNMREdASI7b33LyxJNdAt6UOEKy23w10TawMDOVBfDCK7LNjb76UYxBbbJfU
vXTkJdUmboxMAfdzjEoYKbZy9QzErRhvc+TYF2DKPt0lfNNUFN7J9mit6KZvL7Hr1y7VoeLV9PBl
eJeIrrXP7FXMk+ljNWEG1z4HPKDBNTxNvvmhFvAF5sX2VgT8aduen4rlBV/eAZpzxLBwpIww0cUL
frNzVRG6jK36YvmDdkRq1jZ5qQYidUF6z8jnCr0lugG3tvGPn0aNVHo+5OnWgeCBJRaT89S62g5p
hluNNX1mS32KLCJ319ikKwc5vvluRNKcswYfvtyP5Idjzi9GvoUuv5p5BBWzU0Vi/NpN8wYbie/Q
XH2dMwQ4M0WgxKtp99qMH9OVWG4GTtynwrLvgJD4BzatRz+AW61b9lcrrK8JGYmcwXgV1dycs256
rPMsOHXs2HHTuoc8M1/Yh8TrpjSBVQVieiAf8lpnPVCRqXK490Llsyaq7ZyBIIah++IWsET6IxTw
rHwLCrKpGXTijddYT9GsPVQ1SnE8ZS23R0SfqLXPeoIVIICL/4Se+G1i9eU8IUuZ0t+WxsM7VT5n
4nHNZUyPxZRZDD41dapxe6vCiR4izZhPjctdYu6f2qXCYm6CyyBpFuVOsRpnn7ZId2ls0evmarjs
GRxl2yHV5Gi3utJfKt0MZ6nTmJvPrE4NrGTsP5jSzDj9WDamVF+AajAt65xTbF7WSXLsVH/DxfXT
NUKdK590nFZOIDVPhNvFpvcLEfqlDz/HhnJXGZP2mJYUUlKXVU5GcmNvbcDPsUmZ6iTPeZZW0Jpp
t7GXmAT9Mt5Zb7gkqoxNVl1xnsML/HImN7v0JCytccrWOZHjq9/0bJtaUukq+tCkmV2Xkt9dZqKZ
WDojggRGtl0zzNSmJTdfYPPEa4C+XvXnSVj3agT9UJp6vQtksEelz15M1/sQio3ymLqXAe2S37lD
cuvtbF9SrRPDAembL3YbcehgR9wm8auoFOSjNkW8ASP5BB/0RNqcCYXn9Xc1b8+e/aG+Q+mYefqT
7sicw+xX0UvpujxjY4y/divd16pDJK+ths5VZrkIG9l4o0lehWyAxUbDDEYJuwaRlQkVfmbUMctj
DJvTZ59j00/452wkXWqDJbszaL11WXTRFrQToVm2VPdB5Z6LhPimZnomGavRPPuKLH/rE13xE/Ly
rRPbK6lw3ms+go7jId23Df90QgZQcfLv1PEonHFsa6uG7hsEWHqn2jG9cxiIJAPVPtRJ3eFwdBfQ
Ij77bjwWXObYyy2PacCIBAKgAi94G4rZ5ZmiX7KKktDYiQO42lWxzxwN4gWgi15r/bOLZXHVl5Rr
Sb04N+RjGF9b6b6VIgi9ZXKn8A+tM7jVa/i1oZE6Xdj0g3GltFYzSrX5e1GTea9TqLbVcVwPFTgd
br7+Vyc749WNSzZKPlgRp/tqxHTMZ6TCFnIv/T0X0hHVYTY697t3q0ukxIZ4RHH+e39NPQA4GoHJ
LAIaPil8ge4JsWtiYr7hJOdScl4w9Tyr+N3x/CQsyHQAcNVeC3old1GT7tLKwnW+kFi9SO+32Niy
DWsQK/Ty6LNunmIgNXtMx/yj4PlsasP+1ZnjHC0TqiEmXGv6kCOMWC25NL2TnM16asKiA5uLY3Lf
zeDLVIfzs8kz1o0S/q2D8IoXWMPBV+5tSqveLImAohgGDJbpPRJ/eUxKYJy4/YMdPWWCGy/Zjc7s
X0ujMp89huXkQ+wBGtHm7zFiBzbPPVsDUe6UpIxHS94wQOEuVJlz1Du8m5DnzHCoKQJxEmntqrRN
1qnDhEnLB5depwknbjk8ZTRIr5Q1OG+ByB8KTzhbAaAyrOqqBpqKMioIfAjH/YeG2YUq9TcuJApp
mdrGYvM/EcOlvSxVex2TahmUj2ZOCKUTrvvUceUyw8dZWhhTmM5oUEGHgW605p3GigAJ17gPIKcd
tWzYTcvbZ4oGDkE3oQWys+3cVQqx5B9q0WMJyyue/1Gr64Z1INq9zT+IAXpyyyJqgm2Uhg1pbutI
wQwUEmtsjlnZBVeHm0EHRfyU6P3HkKUPfes38BxUQR8mUTMqnIidlxq+0MammRw6+daKXlvRjSTT
2GGCxb3qU3RAva5XEVaCvR3pCHWDofY+BlnC5XhZAZ0QeyGQ5EGEz+ts+VEDfnyqGY8ogs2u8c1T
2/kSu2lxm4eR2hIdm0c02Di+lWKjTJxcAGy/jbPErEYfLXlUBh1MJ/YBYf6Uhw2uC3rtoghmLMhQ
agQh1bsM3uHp9levCQAT0RybMFdjda3vDYatGxOgB2dNhsEJMNTGjnKqX9N2PKBZaw+ZDalHA0XR
GJ+V1OWvacr3LKpfMXxrj0NtPyUYxX6sodgWNiUoBeP8iz1kX0Ek3JdMJ7gPzrq7y0UKEoqDtiI/
buxghda3xJ9ZrDdV+u3mD3GddT/9THJ/WJ7JTRPctIb1ylAr/6SLBdjLiIpC1eKXi1adA4vqDdLs
xMtHsuJzJZJDVoorabGt1Xne1Wr9d5chE/FKx4I7EmdXB11Y5BMVcqye6J4UzgWk1LApcAOwOh7s
q+VeBQ+l94H2CZRmJpSsXhEkAhunLavH3ggkiiymWpHl656Dv+0H3gVWgfbVQfRFR4JSnJXmj4v4
t2l7jBfsnKHJSlw8pjEfKy15nXvQYZWiaLFpi++CCTl8CW3e1BZU8LQuAhpXq5FFVAeXYoicN93g
eRMHNiNlyjxOype/WdY4YeWBU/NR/9CizGvit1udbNe2mZQZ/j115UiNgW/8uqLl7uMfGVK84+TJ
CJKnuFha7cgCHmKAWb4WMd4cSbSMbrZCD8tpuKqp9I6GlXhbxEmDddh4E0SSKCHmhuxW+r3fOOl2
HqBR9LAQN9goWSmV3Npk9TPnSttU0LGWkq6+HfvjrJPIkXV3H0XcfGTMwyKZxQsbov6s6Ek0SkKj
UECszTi3T6aE+IdbjmlOhkmHsQGOVwfrrznOEBoSQaC13zI2I/xapjjvbGxZeuQZB0e3zmyp/Jco
+Mg6NhWsbZMDTn3GZJwrTdMKVFEeE2mQpzvwOuUlufkDUh0xHRjVwXNDo+CBKcKw0efKuEWJk56m
xdpvGGZ1af8VNH/VkQjWjgPHnLgEwCBneGoKh4WnVqnnSiYnX688bLB4hjV/hJpfGuU1XhcERrHP
81Syg52bDd4VZv69NiGhVbhJhOryx3TqfdTP5JYGqr2ALnouxx7Ypdnd0K7gH0dYZeJMm3ekwF79
TCuvHJl17C2oyKntV56X86mJPIGccOgaxw1HmgiDoCKnJ4l9tViLItJ5yxFda7Hr3Bnx0kQsS3H2
DXSo1pXLrMK1H92hWSJd6U4Y5BmkE4zrjsa5Y1ZlEbQGVzuYzClX/Qhfjc7B94kKZyLXIzxra7yW
/ISM0CdGo8Q4xJV2mO2powjSbN5r5xbBInpIS+SNZlTf3lDSgFSyOWM4kNQ8l+XSKxH7StJ3RNV1
rrOQ7LIvlYnoFKUJExzBwrkssB022P7WcN+g13TFQCZU/62Frt+ydkCUIEtna/65qGAuu+R+YUgU
hH+r29zVP6LljCDDUfyUMmZGSf+ra08WJzvDkSKbsZ/rBsZ1so5b7L9HnYapnakrpJ7qTtLferPh
M4UmteOC4STkzceqQleLPZWeS3o/SL/Lm28uHvO2IOyPUk88GVWrye5Ky/jtajqeIqvvNwgfJExK
riM54ufqk1E/OEL/IS7YXcZgeBhwnkWNpI27mPbCi2F+BjyGpTd6ex0z8MpVhnpoffzIlUHb4RzP
cl2bbCAHnXA9riaa/8aG5aYoZiqAWt4Z1gQiSm8QwB6lDmLfznBizv0Cqx81eMTRrmltyGMla9oI
2XEgIwEViCYYgeFtM3VuvmZnF/FNzOsLLy25RaxKsj/3yAxkTjGn43mm1Y5n6sGVD1ktjR2XB+6K
quZKmZufnKHcxraMNoyyM+Uk9rZKsyysTftSCZrZ27ggUYJmVuMlxJe6TvRhaVP6gRNDq03GsbLI
uZDMArHSmV/BOEqckvOLpVEt39CIuek0HAGkGmokUNvZIA/i9U5MyH/lB7UTXHKRdnCr4qoXDTXL
mreT9F/CXbIGT4aUsxJvmM9dMdsPfaO2U5aw9/emDWy+5Bw70WM7mvUh6PK7MYNiOswE/6vWTw7M
W0g8kDBfdVMd3c8ypiZLphC/OmxeLMzWlZ/8RlEHbL5DuLlzXdvYSI3CvTLTz0wOzLD1DXdlp+NR
9lRqOiUK2OT65tawLH+dy4wEmsYcxPYN5mJjsU3UB7uZOgzG/TBM50GSQy0Uo6kaYz8bgIJlwnFc
9nE8tocmys9Q1vSwxQFpdI1BltD6oE61OkUj76UF0PdgG+U/26n6C9ns7pJJqgCRuci06XZ/TrHg
nMcsvbNGNe3/PguqXYnx7RR5bPhhxpFyYqBFdUxAhcVxbJvDAFybd4tMetBQ1tNS+bF8axRSZkMd
LujAzSRtJqxBAq8UdOu58NOrCYBqa/uUoNNJF91ZaRxTpD6pPdi3+8T0X9PAzy+dGdwRV5JnF5wa
MyXDDk3XZvdV5xcz+TdwsTy0g/2IX+d+HKdngGvirgJfFrVimZi8UAmTPdEJnFwpygpdM8/OMmke
5zwfH/rlaZolp2z6ixQKkGgu+9txCsKmDOyb3Q8nX+HlnqjSq0vQAhGS8h4wLhuRJA2thkdmRgpL
axW5lKH+qLTAO7nKa2HQejZ3vyA7Z8Ijr05Zoshkv4VMDlpYzzez5Wf7zMLj07VaOE3sTkzD/VI6
s28yXGJr8YBeR8iP29zC4xm4k3VyJ+OS6aN/srozbH84YFhpkpTAuZHomNBcNuV5Qh6wb9iFZhM2
M6l+0D9BBleNFxp92pC2tFA9I2cbDBXhUQV2DqVStpKpFvv/nsKjUEoC3+ngGw+JhsDMu3mhZmFL
th8kqLrl+QC4vbEItIWFVcqdO7GZKj3cQq0Bxa/Lp3OhodTJwZXb0ZG3th6MrekGNLpyK8YHqh/S
gNFbCvlzasW8EX5+o0U2THqif46IPpNZb+4s1UE5oO5Y9OzHBH3SqVW9xUwr+HtpR+ktMcBcNcml
grNKHboIspkizZaoBmZuL73qdqVfNA9ZZNbhyiL1OED46PGhFBM3ZhcN04ldes3Gxsbf1KPq5siZ
YV56Z3RnfadlxKW9ciRHhU/5IddJfFLbhpoEWgxiImIyoDLwyv+SmqLzoq1PlssCLHNcbWMHLIQq
3wKJRVoubNFEYfnT9sTI/Q4ugL4zNKK4SbQUYvpE7vN0MWGzQTnRVr/P+to5qgHnnjtDB51SgQHJ
JTmvuoMCinWu6c44UxXYoW0tAryJe9ksXAqO/GLLw81+E7dUdSWlLGy0ijawAaCyrqwmNrMJ0yLs
UigGJUf9ODEJySoaRicRsI/GS8raiixgYxDUbCBMrg0eSxt2xM8y03Lal6dgm4rn0W+pODXUSjox
iOC+QziH3s1wlIGHyp7LGheh25I7xzu9UaOFhbzMm3B2vIGkcElVw5S//B9757HcONZm21fp6Dn+
gMfBlCRI0IuyKU0QShl4DxyYp78L+ituVlfc7oie34lCValUSiRw8Jm91+4D8wM8HrtYHDpCY72S
W6yt1Tw/FR2nXdQQaEB0KxV7G2e3Xm2eZ617zQyaHrYjIskPY2LvWzEEr+5AwpCTNPHFJdjBrULt
qqMEQ3RnmW92js/YKfkD8Clkl4eTsQCmrxGLiKuJql/ETnPTRQDRM69jrzCnjoeN1s1HZ/mQxuT+
WbrA9N2+pjzEfTGn6gWG5XxxWFDpMgxIGIc9SdYiD4NxnjnIYyU62Xn+JPHvgRQt45PhGtlRWje2
imB6lw/sQ8x/f8ZONES/sLAqBtXpNzYVIyqoAO6B6H3h8MyLJPpgQnxx29ZO78dZfXPzkN+sq77V
kLSNkhErQAtAsJGl4JlsIaEEVjqeMTZv2NqWj2rFCqXMvnN3niDrNgI3TM5lRv3IDVQD3ILDih5K
IWmioU4dm3Hvpq12pzsQ8ZZvRVQ5Y9/syHP/zY7rj2aKg23daJSkQSA8a23pinKWvRPDDjWIHi0o
OQKlPeQzaJa0FeGOkOoXECnhKZ+LS8640Z9bzBja8sFB+rxh80SGQ2Qlx58PDunMQx2q7DbITmRB
P/sNr1Ao5Hjgx9gX07wJiQfpIiJnyrR6qcggJcop3gF1MklWjx2wJit9HExaz5xUtLm5T6erGF12
PAEzpqAFYRH2+NIQOR+zGP+ZZrc7uy9/J2ryhiqE2QfDPBlb42YsA1IHB7GZbSafMTusqCCbwR4t
tuLWJuuMZqvMAF5gRycx3s06VLDtonxYLUWcbZrvEcjNIcueq8F0N6pArWkOGNMJ/MO0iGd37Czm
dxw/kPQNDJDdMNRbi4yZuf9I2gb7UrmrQ/yiVp8/M3xHNVIiA8jhlROkiYJKnRHqKKcgc8BggA9c
k1RfjWBS6C18XXNYOYb2oY0o8quUV6dUP7KA7iwZViorIfrJ/uREiEArfDAz60/idQJEYM5bY0Kw
s0iNMeNXJVXzXa/a29oQDWcIorbYcEuuf/1SxfLcBgak4OzZNIjAnPXhtRa4YysTfzcyFYrYhCAP
p/09CWTuacYcgX9pCM3XGu34Cs1btZpd7aFBIwPF1Tl0k/bKVWR5/Hg7KxVfcduwALXrt0Ai3uUc
gCtdHZH4VF5mflhh/JQlSxTunvQfUg/J+EDU+WgOBVhfEzhTYNkUH4Ffls5b4BJtElTRo+Koj8yd
sEi30DNClCh97dwr8Dl5igd4e0ZA1tcZkRHtCtiTRf9peREzDSRKl2IxF3VOA2uCIJypGagwOeLi
DGCQ2ZMRLAoWukp0iGMMZQCj1jXCfBFY6JVgZASCvWMeDkTw3KXgVXv3ZXIxMIXYiFe9TdU5KvcJ
NPR7k752PZNNSuxaCjbIeXZnBTBE/IxcfV6Zk3kHyOwOC8kO2M0vdyqObYo0Vs26p7py3kDSr+tO
EWvhsKg2BH1Zj/6WGBWlxb2bxBidQZCwpsNxjLL6nchsjoF52AxpPSOCwT8fazfSZ1DyAK8ahYri
0I28RP/EMIYaMIYExCbixPl0zbKAS4IQoUJLm7VtdjuSqJ6anCqzOM56bGLPM3jCLwD3sNnVU3Wz
LIQVZV7tlR4lFTwCUvuQscUzKaszk2e9RWFPnfNY2D7EjfdRG/HrdEyqRf3alxqqIkTwRj8EXtmg
V1P17LFTghc7q170IH5tiuSe+GbiwxmnCLzwSNjYqCZWtiEYnkBjA9CB8mvI9O9FjaJlH07Wqdth
cNZVEpL8UxZ+hyTdGE2As23ola191u209JNSPYxD+JGlxjtBkwP8y+SkdMmlGOwHDLEoUnLC6MrO
Z2H8LMPpIYVPK/D8i5R6yqkcWqoaroeInsQITGRoMPrpy+7UhiqUvI6dSDYEd62mkbazKQhJHhdn
Hc32S9s5IQAG7VCn4ikvQUKp+EW0uV1T7ThrwpvFdpzrV7bn90057tLUxUwoEOWFjkVYAIWsucjT
XUwXLUAkFthoTOvvpirfiUjb2cQ5wQBQXxwmLGjL1LnzoUoFfsixmEVoRyItXHczbKQcMg9hak6X
MMDTQPH3IzqokTVBnLQno462lgWqJjRJvsnGcK3lMLE7uClBRHbl1KZPhP6KdROxPZmz9jRZdDmu
oatIfK9kcJ6jmMV9Guu+SMCflSHiOiQapueG+ElijEaICau3zh79utXHTZk11xwgnFvG7F0YkHnB
fWh3k59X8WMB24nOHyWhW0+8EbCUsONZTNTJT023TjM0BCuid8iZO3udVb47kcUkbU36QOU47C0S
OFezRfPn3ESOVj0j7n2VAzKho6Q7sxKvqFD+hTqnqDJ9DSMxIXa/hYQnN2TA5TtR5xsZI7uTgqU1
QwLqUtcby8S5Ycn1xk4nBkKm2ckMFizdXD62GU+JMfpqJ2U8mC0PfjXCG4ivFis9L0bodvyi2TUM
GmwrkrOZGIItQlivyvMH3RD1rVVjZiFN54mIpblSvHfWnVoSlqhx8WQW80bshl897LlkYFLRG0tJ
8SVr7oQaDKwRlpzA6FhalsJAP2tO3B0JXvVKrW1Uk0Z/NEL9MdPce2hhvCGMBkGnWadAbcVWqyZS
sBNvhDGsjuX+Z1+padpz0kaY6NhhszDQNZCjdqeRthFoX0Dd2UKX07ISXjF6nQXtePo4qGinh0Y8
VdYdad6vjOsCL595LUMir8qZoAJtSq+jgyV5UvDHzxrM6YRBIm1rO3PFpwVCHpUjVjMvSJjrfhxX
PCk+0pr3iXnZJSXVi0a/SMAZe9Km4GIe8aS6FPhJHjyXZHsgrGxuItDvcc4g7rbhsVjDlXXka9pk
E5x40GB1+ClDBo5i4mLt8CTU/dfsrpoaIpPSqrNnsQUlWKJaqxEK60rmv5EicVOM2i0hxKWUhDjP
OJwYl5mHdvnw89mM4gdHp/KamI7lOYujMVnsltS8zaGsU4RsP58CAuTTP3/085n4cUH+fKAKG6tF
15HA/QwW+OfPZ8VA9OKf//eP//x/fcmf//fzxWgsisOfv/aP/0f6DwydudCWzHc8DYt47c+HONT/
/p8/f/Dz/9L/+gd/vi6Nm8UxvHyb/OfTP3/0P3/bf/zz//hr/8tv+/Pj/e3v/PnBE8eK/vr5/vyL
//6f//gn//ydP7/sf/sl//4OP1/4337NP37/P9/15w9EbLVeFrWf2NO+RncMvIlw8AFJqN/kI9vA
HP47KSDrxGheRNaU236amnWn2/pmUr2fS+zng9UAJ5iXgf+UfzITG/0ub/3BKIdDl71ze5XYM0Gt
6Kk7HoIe73Gt1V49Gs8ZHeqhaCNjO/TKPUSOr0rM0bYtKZJ6QpM3I/vwddwiQ3SbgsPPheMXV+Xh
z4c4k8N6FhGGAzXdVWi2/JbxDNVuifAW8knvZrvMyLZChd4C/jCgxHIujZ4+KKMxba2h4VmTF/au
bxpzl/0aTcf0rUjdRFLPdmj3zzLu68MwpDcXNzoIDlR25uJVV4u88GOShtVR+8UjIN8WiYLksw0B
WP6cdfYyTAUB0uQsNDBiHkysR3vmQDSuuNmV5YMV/eSM2jkT2qBDWncLlcgA5IY+T337uXlmy/rr
BoXTxMxFVfAtNcClKBWwOc6LFRJlByFZP58aGhQDCxe06LvfcRVgEXZUVIORy2Mo0SVZRtgcJ9KK
WOc/sw5m2JkiuwDH4la0WKJCU6ZCqR9yYC7ja2x0SJzSZBsUVrOKmV5VmhfVyvOMMWTNsP6u72Fv
dRXuCJns4Nrw7vX5QmWilAXOwiNRnnJtOEScuvQHhK8oc/Jeo6xZupBTTC/naUoKEf089H2/k1lH
eqi1T9XAD4g2WnXxbJ6Go13FWELckP4oPw4AVw/pUvo5IFc2qIBZm2j0ZzyDixypKqAw1qfR+Njl
JdpBRSfo1grP2msgw3cLHzLyfPHhhNk6M5dEcDKGNlVgiU2lRzlKS3nlYpQbE1xu2gzWydT653Bc
TJ7MqffCGL9H3FS8ON8CkTJrxOQQWAnNgxL9zqT5pI3JGyPfN3wsNN1sGtKhYxgPTXQ1qTUnLtwZ
FgzxOuxQDLWadmeQXaLZsV+p8t7WppfZHj8jtXxJwHomkofrUpaACH2uoXTrS1agKRB1FvIlzZNT
khaXcq4fmbsbJyAG57CXG1RXySbX2e6rSYFKCU0xABkgIwyukn17zIow8mzcquuCjJ7EcllwFtaH
PgDnkoLWmA7u6BRbVF0TeICR3ZQ1iMOQpvRY4VR6hnAvAaDMVV3SeiX6i60E2SZlA7lWjBENt7zR
WGBV0au9mupPg6KhVGmLOwtfZB05XwHDx7TKplWFP8qLh8GfE+iwyC3Bt+TWQ0Oew67SOVUGxcvs
/NYM1K6yx+vECt7H7YabM+g8pTHeFeB6TNzu7aS5aoOMHpIvgnRedNLi16FsH4QJ6jQg6ZUx2yql
BJDiyZrijjff/SoNKFf1E2KeQ6pqL6VO/Yvr5B0cKwkItXxNVG5vG8EnuAdE6S5mQGJgEOND/iIm
ks1Xf0koW5b9kO3ZYCvWqgifp05XvVaNdq2FMhYkkU31GG31tmWJlvEDh4F5YJBzSrvy06DaiJjw
WuZGpxbBM3PoVIspZc/hjPF1Z1W849hUZ2jz6yUsrpQxALfwjpxJQDPTMaw+cg4g0uem6shy7ZCP
qNzDeLzYMSN5QU3lMcfYmM0YMSQfYwYmBskLYMKm+ZxUVNQOqKJq5Cch0HSd4QKBipK+Trwl6wy5
hdDUi1a5p6rJtyVZJ5NLh8JNEe50pUXzmV5be7LX9DgX1yoUIArSXAeI7tjQDKxd5G9VmNlek85L
OkW3KHq37fjKAGbVUk0jkPQGEn60qACuM+7L3twHsX5Lgoj02Flcs4K0gagx18S3X6m2Di7+bVrt
4qmexrcRDi66bvOQIsKHrEVkoRa/hAqpsh0DYLVtL12TeKXafTQRm5OOC4SqD5B0q2XQZkR3Mqbx
pa1z+9C54EzY8WYAE5m8gi/Cspnr7/McFH6OOnClL+5vM9O+1AJqNvX2fCtz93Veyl1JK78hhujk
Rig4MiCsqjg1+mdgui8VKLurrlbnFPHISo20nUtaHG95tsZ+4sNCTffzFD13McCssXoVFq6rgVwu
nhz5drbSN3SNCqCfiUTUTd5TsGJKOvau8RoTPb0GddvK1yokiJDHOBKk8KPXQczRXb30sY0gZCc7
Yg1MKNorUcxsdS5TioQYTB8PRfPOibr3dpmnN1P+wSrltyiNb9Umu9td5pdR6hwwQPpRYb/Ucnp2
W+tkL8rqqsU4UOrVxzwTgNPgG8Cj4Gtl0W/lVEPiyLRVZi/HZUngQsHkIAljwi1sJ8f/MHsIIGjy
6uI2EqiAzvyYW8aLHSDU08yaTX5NhGtHxoRag7QJgqMlnvvEfDQmMwI62N9bLGOBZ9ufrrnAgjHw
ukNK96Il7+BFc5+NHjt/9Uye0WasUWRrs2ngf6Q4qMIDcpBT2nIz8di8xY179FtZFbdI0GN1IxNj
ObO9KTKSTObkigM3xMzgHAwZXjqR7sI+3nQVW/3GBYtqT9dcjQiDqE1iwYfvNIrweXHJjUUAQWEJ
KmJMVucBACSryBaZ1X1odTrwONoSvYkONTphrNXZrmkDsKw9VEfM9TAjB2dlhs5XGREIoWNVmeJm
2rX1RxvTHPGwvJTCyfAAR9soH58w4INbzUB0JMF3P5qWz3rSrxvSxaX4hior/F6T+yaIthP7IPZF
P9NoI///ObP/DpN9/J9zZjVX+1uu1+a9e/8rhPbynpNPSyrae/H592Dan7/wf7NmNdNyHGFbtqpa
wvqTNWv+S9N1xvS2ZVqmpmr2f/7HX1mzlvkvYdguEx5DCNvRBKlhf0XNmu6/VFVXNQexgECsz9/6
XyTNOpr1X6NmHeQGpi40x1ItUzD/E/x8f4+adTTFDG3BgD0OuqsywnZrKlIY1CPQXQnheG2yodAN
KFSDsyVs5pAhltbSyHNYVZLNuO6bT9R6LBHSfUo8usLDbiIjJGCYY/eAGbPXxD6H4y2L9zHc0aRl
gQ6UAS028do+1ujNNL852rupXAJbbrVMW0+y25r2EnvCfJMtY929Vyz0ElzLpBy8579Y9qymVkFA
I1aD+VFTo9LZs3LEfj49RzPWy5STQO5b/gUj3ihdyOaz3iT52wgxqKdxENV9Vb8gXL1/y8PHakKI
PZ51F+X2Dj+HgbzbYfiwDFcrcSvaCxwc24IC1e6UdlgvTDObXbPbnBUmoCUDwhDtGCRAaxUob0V2
dnE+hSniS7LYimUw4fyq+KZ6f5X2vWuSb7mJq/eSMa5JZd77XRCj5moPNclDTJ4DFCwInFYElDXK
rhYHoyGjJdu36mvqHJMUMEoDXxAzE5R7ya2umwepfTut3xUomqvxSxIVYSjGPZuSgxmdo6bxJiJ+
ivbUjxYj2g1616WRJ42Pxoos9HCZTkIE1HjTgPKpHZAJk98xqdNdbrwUjYNx/FUPcQXT34QLRXxj
iG0Xt0fdOUvETqn5EucfLkl2rTxYTraJ3YUzTZ2rDNda2aNBXVtIuNGErFR35Eh293OArx/srD6p
sBDITeOBTOYcGAvdCxqkBPotBzBOc4KtYMPUkJ+VBbUB0Ids4Yx0BDzaG+lPxsPgos7JSAMJwnXT
ZmeTIgYdxwEdPOujs7CxwwfrDFmOtCRaWGVlp3R3+gCt4t7tbWINYFQsAJcUJOsGCBzrRM2NV4l4
dF3wqE+GaZG63t9m4+oaFe4iQnUjXqr+OjYnkUj0+NgM0CBjZvfm+lph6bBMkkBJB64bZVWKeY/a
/JOFuONsJ3FyzOckuEUxaFcCZvfwCA3xhqwFGcZBYjNvCkAj3CIDgiUh3XstYbxIROLEkrMldrfK
nhDYM0KmfyaoQ53DdT8G6wBleknOB2wpNmkg0xamT9IAdHHXDUYv4tvRi92xwl+DHPJ6G2BYrq5U
jAZp+O4YbNQ2QJoDeabjqQWbCmNlYrJYBsO+Bda7fMbV5NWnoqJYexVhcInGEfoVZTVMCZ57q9HF
ihhru0ynAP829Kc64ztOdwNQ76DFOM9GHgQ/Ko58Z5lQeknkaiOG0kaL865eQ6grXD9m39FWNb3D
8Dh0n0Zr0yyMvoxfhKAEJtXMiVIs0M2LQtuYs4KTcPTob5XxGqOmcYuTWj/27U6wMYsph2YKOdkO
b0l66KqPaP7tqOVaD0AwB1x67u/MuLHyvpeUUhPE2YBLquL1tsunAH7mMhusgS4MMQEQKsbO8MHC
sdMXoEO1zCOD1M8Wh19iEqirXJGEiATGXVE0+L2ZYObfkpPIUbmWGhBzKTDxH5D4Pq1+t46xJp1w
K8hsJW7JszRscPJpgCCuR91GpYJWWXYb19yOWAxo3tzPnkn0r8lxEdKMydk4B+ToqFQfZtrs4wRc
DYZKHfRMCuliNcatHzTz7yTvN73zawYfeGpaSOdjF71Lw7PR5nqJLKCDZCGKKMctWAPZ3C5d2m/1
mWLMQeazahG9AGVkDddCdzHcFP561R5mzTlb7pBfTMt+HMYK9npg2HDipzu8gfuiwpZOwUJswfxp
El2w0id73DGUac7MUggbGbHd/CKo60PGOHctRWxDsukOuhU/499wd0mofLiRfXSwxR6wXGEECp6Y
2zeo9gEj2U1m+YXFuESiW1QeMG1Bs25d6UENIJU82eo0rsAKBOKPliWWHXOQj0m9VUX/pbUz/OSc
Fqlifb5PXYGD140fUh5dSDm4P7BpB620f5UTmwk9R/zSRa/MwmK8N8QvWWX8DfDJ9Tnac9JO0ypc
E8dwZ86+EoF7CiFkAZUY+30NwjBLMBuV1JawbJhzlZzEvdwyUUJte9PxPBG+w9itZGc9phuHqDar
yRfRZvxNc93DzvdclY5jzEoVjUTy1Xr0qeOqrmK/nPBtKhPhNPXEzLsjvcJ66YLXUTP0lQADCj4V
3xrOXwLTAoBqzefkOY0SeXOU3M2U4atscvN9J4d9lKCmEXX9ocfdbZjM35EZmkzSeII3qdIzdSOB
ZCDg89BX6teo8dRjxx5VwXQJ1BhQAtImJwpxaW+tzKkurGi/Odzqla01Ys+SkPMtGu6zmNVt32SE
53LYxy48s4zQGw2R1c5oz5maTTvaC43TW0gkMsTbxjN+iNF9SscCQKIzvSVy+K1P+ehVs+CNlfZ6
IXKJLn9sB+CGy5UBbk+y2am6/LkNyFRQESxatbiPGuAoCXcA0io9Ngp/VDmTwZlNPgubqzWY3ByL
G47oVLj6EbyEudvJhPGDItGlhCH3B4blvQM3N4rU/pgs+RGD0KH5OdE5iR0mYQzXpqn7qPOwP+h4
wFpenAX1nxwIqGEimKzZuT5bZZlBNdVeUMqIjeKSxt5r+Z4Fbe2zx54WORJbZlRFEmEhKoWdYJ3N
w/ASmGF0DebEuiQaLiVEv3VOgeSO+btVg3EVovy0yEzxBhPVL5lv/WhA12dmhMqoPBm0QRs7mwoP
TuFwVXMTBkJq+VCCeIIYPF5iODUt19TezewHkxXiLmlU2PG1eUHv3OggklmHVcTmtSoCT/INDtZk
EGjSdenaxIw8Iqba9yPPY75s2qhNLE9BEj7bRDGsOsxZDkBQ0LLbWQ6rSiTdheluzRNVyG3SGSQw
zCDPNFyv/HbJNnE+3Vl/MAeyUsxkoaXI7oSipkOPOpxccinOsqxRpnfkLEyPaeJCyBUX3ZQ7pk13
WbeM/xYsM6x53TdbNCtyM1AKViUrJR5GOqHgPKNA7WCJKIy9wNo9JmKto8zLlH5NaRlCxWUfReTw
ElYc5vNe695n4DDa0e6vbc3EgbwYkjoxpBDpjqzPzA5Z9BZpHzbmFe3LcK8uoj+KhozfAAGkyB8U
yP50FNem1fklibnfh8XJVZGepFgNLmlXXXKZc59EHiOpoNIJZriTjJqIwqiqaE+kfbV4J8RDQDLj
UBS+ytq808z3hXY+huNBGpavG8OGZZo/EYCYu8esi9+KLn9XDLrNnIs3hdGNKE3ptpokJ2mAP6u9
NPHrxJo1592DtUHgRKvUKJugRpXhMa3vKaGdoXkpqV0Zv2wV+63Cvh3Yl1prD4zWmjtsyo92x+aa
q1/NDyDZvF6+trKBr3IdAbW3gW9nOXNyKEAYBA1oHx1vu6Skksji+oiBNcB+cwnNik4kDbPRP2jz
fYlchBmLZyoqeP2jrZWPpobpwnLduwnmYGSqLNgv1iIirV8ZxGxUzWBmGmxcazcr7kFtJnDd0yVR
+lWsnTCN+TM3NrVPyQSTqa/1S8IuHikn8oJ9LeWEqx0BMuyptUfhm1V3FyMC0biHCndGbH6OmDTm
eEH1yge37IXOXo9+kzHC9QotiRxN+opxZAnLRSWTvVBvKsP0nuU0UplNY39EKX6b0YMqsslGEh0J
UyK2bB4/8aesEIqsldnE2v/VAyWdZpqkJvOWQZ+NNsE2iWrE8nAMw3e5RHjeqaxUYsrO7AznYS3M
8uyIXWq/tFCQG0ob4CH3PWyfvn9SdBIbNItT7jlYBplU/O7ceRmPuiBfbhhtn+F+FTrL9PhKru9i
Lbm0rCImcxOjqMR34rcW/IcRvZ3qhNeI2buE/hmYTG+1ZH7upQvqnw7DxHaMwKMM7MV1BfpmX0/R
XYwOLEHKTRoAZSq7fGadlC6xtpd2tBbGJbTutPJuIS8oyp0a3gvzTg42rZa6j9wDstaTG7/qyEPV
GIe7scMNx+I4OQyI1ZnQoWViJz182vEpcIhFYyOMMK2V/KvBWxqlG53XE43HNq5bqt507ZLqazDC
n5hGhmp1L9Ppwa7gXowHBlQQtRy/aCsvMYq9ivtRaQnHNGGginNf9i9CKXfGeDSUowNCqI7QH3a/
eHohWmdJZ9+lBR1ad0H0jgd2hZEfNIVxUPUzN2MCYieVSNWQiOV5wtrq11RcIEzs6XdK5xb346ZG
+Ea8hR1SEAzWsQreexw0dJvSvhoN821dDbea81SHMFdkvYWxtq918DcxV61AyJf9shr5hCl+1TvG
tpyuujaAIlRWhh5di6rfV7QXqXFgf73t1XNY0xAyaUZ+2Nv5JhB+LOWj7jyOVD5GNHguLkrD9o0+
8RVlaRoYrQ/mvkfPWhWYeTA6ITjJTLpRQjda6JXs5h46xXwMAm0Xz7/H2rrodPCQlcl7mmZtW4xH
IP5rA+ogp4QZgdTuWi4ip/M01EWMJMaKsep4zFWEh/J+AtQklY+5Hbyso66J2wApe7se3Nofm35T
MIIIWNho1S5JHCCtqI2tLLqG0B2QBd+NGAkDoD5kRRX56yDEzgYSo3AP1KF+zYfkdxlztGuh402h
c6qL/DjuDQ4vLbmG+kMt0KRH/c5pT8ycSQ6w6SaeqnHaKw24Dcs66fvGbnauOR8cR0FBHBDfTOgT
PXwue1rI8oFjYQv7+KHArq4G2iZvGSCjylUjcmPt5lbxYEYfgr2g2ITpM4Zz6NrHSSuhtVdr695y
HsGtAZpLGTOy0ZsmRGZJeMyi5tqjl0Gr2trVLkhxDUU8dUv95qgnjHg7bJdrVWOtFzvmWy546c1r
Eylnh7OREI5toaBAVBlhy7jchGPjJViuMId6jorX1XoaCVjLiSlaIX6hRFrMWsbniEbI6XmL22cd
QC5RWUcQeZ+TAGgAr6AsxC125pughcyJOFAEa5tb6DaeVX6O9mM7/2oS45BgB3LVJzv4ztAzQ3Pg
tMcfXbL3SDCt1ewZy768ydg8atN3La2tHjK0oEtA0fFRJaYnpnJfdRjz+whhnEMhS6SAYG+OIsjT
p+YMcWQlNezTabttrfFlYj2qjtshbK8ZHgp4J0wkiHiZwP1aO3fg0nNnruQFoHnVyeBRpbO3XXtj
mPdx7qvI0u3lcp8vbFo2HTWHNDISdA/kyW2eNZOoQJ34YZAzkMsjSmWW5NS+rPZfpgx9vGqspfnd
MTkqCJ4xCNsh8a+F3jYeQqyunakfsnTipYq2Df68icZdPQcTAF/K1Ux4MVTqIvCyJjoppvWqRez9
4PSkTniLlifZ2Hqxcc+amzWOeZkZMhMGYSFZtQjoczIa09BZRlN7qzir3w0ldowjeaDMCPPMZ2ZW
l08CnFcCQbJRt5rV+GXEq5ACaQatZdjcxTpe2WBYS4IPSzKQYkhPbntRxI3ljI20sPrKCjI2Y1+D
AQNCcldG1UktCSmnG6uCI6Q7fvvoFkx3Bhl3pHiuO+NaWfkRSfUDggXdujPm8qFSjl1yKPN2w13B
LXcfBxgEsQ3L5rcb9Y+mXuOex1lULdalb3KqCdtcldH0G4koV0SwCXIsvwjNYjXfKrr+ENdPPEeb
5CVwf/fO76i7OO5jjox7npALFRoR4QBTcww5J7uGoPhrrqOXmKlNQyiVVOeNUY8+67gticubRcpd
GJjbDxjy/CTO1+4DESGgCIS2RWTcYkRxg5N5Z7fXEmZc0REsEzIeZR2kE440PWQp4w7QZhsx2Ds8
MivNSf0qJu07GvwctyHNnQN+xwQVKtn/GTI5Q7Hy7FI/GFsTwa6OY0qsupTDAyp3FcXPkmFVHNzl
vb66zSTQZ+xVq+qxywRbRXZBc7oeQvLx8GT02zD55camh4J43/bDtjLavRP3Z+6GlTF9hi4lm6nt
Km7OmWXRzDmoCwIPi32Z8KagV1TDANXIUnlt5/Y26iYDZWpCAhFlekuDcatTqhSqS9bakuGD2w5m
0WSBL1NfNOha2TB91NF3liqebhxoK72uOSaLdhELOzvvYpDH0Z5Zjj628ZeqYn1B/BrgxDBUe2Mt
6meJ8IyNXKjfjYjiSjTNaoFzuzXXiv3qWNMmYpVJasBmYsLYkd5eT9c0xAaFhUFbdmXMJKYpud2j
odxDdvLYpzMmoweaUGpa2Zrkm0NOsGiXXhM2sSNZu1ofgdak847K24Rdx8a+Z9KS5pC0QpmsP7pu
xjymOkelaLEBbRmD0JtD6eM4AtqwLr9Kjj4eS+1EnCvEiYgsL9nuJV/ek1YBjrNy421Ir+wyAegz
hqVLFHK2iwfQLXJns2Jq4TAFxdUiDmd2jka8JxHxXOiIM/rrMAUHbJMkFFnS3ZhQml2meTVjFbPz
GsY/JjJp0DxgXQhckX7CL9wOR9Z0G3dBsgmk4dOlgukSRUwhxScMULKXmMwVAxNogG35tGuWKqr6
zljUgjwH97BRpL7tmfAmGdWcC/QaLyyC2IC7tFd00LI95eLrzLXcTB9p43pAb3ypv4eIiwoYlA5s
Yaf2dRscwrVQEY7vDEy6Xf2iWDujB2TIkqDiZRir8zCrDOHAYA7bAc5VEnfnMbnG07sDhK4u0ecy
9HXRxEgMdRTy3EI51XdK134ozBlAuA/scmigcU6HoTvNWG6E88sayfi2B/StEAOuiG4UdhlDXK6L
sWYlDj37ORkmEPdc/d0pp8Soy2OFFjmbeOl4BIsrEk5OzoOgkmaL51fmc9FeA6uD/KXgkXmsrLdK
uuuMnw05aIbUvQgb9iMSKP3Znq+qtDyYcSGtU5+R2fQ8D9PeMQaMXAGxOdwEbf9quLdwJseVaHta
GYqZXQYdM5EwBp1TEiPbudQoJ1nozOrkjwgKekaKJValyVX2+RnsATh6rIP2g7QOFePZcMx42hxr
5U1ryrXJ6V8dOpwwZfLR5ClY+vDT6L4y97Gljerze7JD/g9X57XcuNIm2ydCBFDwt/SeFOV1g5Ba
Eryvgnv6WdB/zszE3HCrtdvSlMkvc+U2M0hlPU7NV++rLQDYPUbftYWs5nXmTh/eHPpXpYx3Nay/
6ABweBO35R5I0tKA1pZo2mkMxLqdfafCW9qASVh7JNRLx3uUfb1go6P3E/4yxNtVONkkwzBVn018
xUnpHLPpx2CgbVrjcjQ+3WZvWqzAQJqw9/Q2JUCi28ZD8CzLblMQT+0M+QGtBVjWQhFWyVE/p+nR
Zt1SVCgWMF5YxoEiwJpBBtDHLV1GZ6KR84uP5yZ9jF37kBj1vmNs5jBj4NwFenAbYJXq+o0fEXov
z8ycg2nt5OlGGBVjClpgyAcyA/KGtQohSOHMZXS9ypNvOxnXPgw9qZ2r+mngJGOOajWEFHrFH5oN
iR9Hr4c3J7uMHFG78dbiGgj0ZjtJf5ZU2DPq186eb+5ApY3hyKwctzz5C5/pTX4dvfHZlfUmqBXY
VFwlYbJDYMQAaPnVgR4H2JwaJvL3KBo4pz1G6dnDUT7l8QtcBkgcZJmKh8q4FdWTNXx1dUkEDKN/
jC9Imwm9lDiHx8Iql5r8rar1WPfhApHnxOwT/OdDQCUPRZ9rByal1vprA9hT9zq6K9vdGW+B+udi
Mu9IjtrFtgufy9J6zN6m5gpHBO0Ao5rVPafcqVNdv1WU3hlEfIyBSjPr1ZHuuknValLeHaoJRjmC
Od6xxD7QoWASoVs1JKWRcUcY9RzFTdhdTxNxFfptMNCMzfugTy/kOXeOw55ORW9ftLsaMSgEwSTG
96lUqwC898hWWwHn9XpoEsPXxHXRSl7G/urjwjQcyIr5oTbKdZBJYJOvJig+0t7vPcIchr+lbnYg
ejHnYX7KbOPIKf3g1XOgz9E3AnaDyC6em8C0c+fC2b20yS/Alw1fOs78NuuiFbw2XAnU0GzTmkQG
GfNaa9i0YQW7BTq39mRz9U6AnCXduqAcnVvlqsiTZ4tJXEm+RwH5KIYe52i/LYpbkj55VbmmN3W+
/W3CYHb2g94KAg473lNUgNbVrW2k50cD2dvwgSk5b9YQcYCMdj10vn7uM4BTSlZiKJEvufyR9Qcs
pa0K72kOoibee1a/QrF5HpvhH4nwhX8pDPhZMGBa52iWYo3Auuq6QyWPU+4iU5O8BtUTV+tUPvtH
WUVX0kUbUd8E9byjc+xq3GA64+3gsRTX2IjgxJjPAUZmoDMRn0oOdIjB3W/qEpmkICeayEB03Ss9
8phxnAdcoBuXOZiuJJ1WwKGiCdjGd9sm68Zrjw13n6lJjnKOg8Qnt0iou2GcPC//14T9pMZKjsa/
9MeT7IK9bVNslURLYaFlk0BC6Ebc3PM6TOOmM8GEeR3gx3gXGu9shLvuHyuB095DddLhUnTXwX+K
rcdoY7DhGh1F8owZrmn84jbWirzgBEMme/CS21xEKG85RBZ8/v29ojwq2kt/0z4b1j7tziLYpUD0
KV8FAVjDnYROkTifdTb9S3MD0hInu8jatAK4gWxxztvciZwYKgFaeJFvtcpmf599egdyhliF2s2o
ktekhrnC2YnJHZKu+9B7N4nAkTuPU66OGsXKYb3pWd/llJyL2UdQjfcYAwFG1k9/FAtqFjeSmYyV
02BkGOtOE+iPl0k463nwAauOxlGAHkzia5z2KYcN5oYHnYFDzQ4r8CDnQ8Zr81jwxghLJuThIbYY
6rLBF82wzWpY+0O7a4dsbwbv2vTrwPKmC4udsVq2Inojw7GeWgp+a4aic2M4/IPAOcXUt0Vocn3J
yHFQiHq3wdM+aaLU/OJuiQdLnixyh/ilF22J8ukI1NxXr0U5yMh+TBvHpK2WLr10xBDofgkDIx9G
t4IIb/Cjj2+c5td54r4C1MVB+KFDwm/Vp+i7M2uBxTC5opwsTS+SeA0XAcEa5fLGw5BPHNpY0qLG
nZ1rbNV/VOmnE5N3p3XTqFjrfXJDmdy6X1JEXILhfYTv3V+1zOzHELwqD7H3XFLgSz84RcATdda4
2nR6sXpxjD/coLzGpDrwJySZvJT5V2m/Fz0e3zz60QhTYOG8+SGlMf2XrR18Za8i8RK5+lmWwVby
3tbET+9fosl45fSNvQRGrRZ/u7RoeB0V3gxptQRJc2D6HbGrW3JlRBwntK3Ohs48dUk28KXA7pj/
FlA4muCaI4el5nhNDGiS7JJW2q17alSivOVufi9pSw50RaRlj2eS9FK+bICY6hkwcuufV7UXD/KX
E0RPpQ2/2KK5AOg3vV1e9zySLRMhWgpnu95/dfJfu+A5OHixt0nQgFtSOgX4a3ZXcOzSwnLOG68x
cXdw1satsrYi7QknBisASyQvC9e5vlrYjjqXikuta9D6QDdsdnFplGddhx2eRSuM83vX6g9h1u2U
Fj3CyPOy/tZJ7Z+Q/ppcMbifCTVTbmWV0Q9SLgwdtY9Bq8ybdQhkRLobrcieuib5caMJ4QJbwZhD
qPzJum1UvycumDyvu+ot7uXqR4BS8rgbeIyMpDVcNTL8jvdie0y5cd8SK60wXeA8PZt+8ArcQXMt
SnDLI7/wWKUZIxn+Fa9qepovDIzk36XDc5eSyxIzVdDrEL0qLj7c6n85Ru1yUT3nvrlJ4HrdlULK
C6yKnpdvg9Str+JtIynU8A7tYO76qn0m1rNxMR8k6jVL9S0YvR+XUgwM5Y9lxZBJh+llWNc40K9l
v4OgtreCBFZdC4+jrbcQktb6mJ8Q3o+GTThTjPu2KfchufWQVKpEEygrAxrsVm/7S+mqfU9o8LtE
9O317NNl5MHT4pQXveEELoxHM1RHHAGnWjW/Q0GFLsaLCa+zZ+2jdtpUNvVpXnQsHdSemN6v6hx1
R8FyFmq4FQ0X4Z+5pE0DtalwEadwBawFnQuboPQO/mCsdJeVxoaqGSt3AWt9H9E2uCxZpYxGPnqD
+kfkYHVMnWbfA2ipkvvUsMFkMDCj+sFlWxtNJPn+K6CrzmFU0SMQMlu4+ykZprEIFuTXfIwfKld3
/CLrRuRbnaOEaZL6tZ2lQKTWhPEmp/4AsHoPrvbJpSKnTHHraPonA4FVHrgrTp/7Cu8Q08llFjz0
MFBVXN2kQajUxZelG3vVtdwo3j0o3tB/Q/rqSugcYlhnY7mrSLShfa7DmAt3Vq5tMOYdpVn0NNw0
nBvBrSaaPXJgxqLU0UjgvzdeyLm3p/Lv2chILRf4sxR98eF3pDid8OYvDX0Nw2JdW8ecuWKhWSdD
yI8h1zCgPDccNuPE3BMgYwlQO81myky3KtO5afwZpm+laXtOTKsxCzbURjFvtfCcd8WPFc26N8EX
0e5bjmRadORY0jftSzF/8iIOda3aT+4vrMlzQXKzweJLnfKyAAjvNNOixByUue5y6sQLJr+VGXir
ocj4ePruDWjcqhg5g257riZkTz8kSdWIggVHMmqlkbTtoSDhDi3ePXKwZYMYHYbariu0pSo3A5oF
nRdXBiU9b46ix8dUb8f2gc6CM57qVcDzblnMfblct6gtWC0CCMWUuKwrL17SIgFUliFcqL2waAJn
vDnGPHcG30EzgzUdbVxnOC+OPCEXI+DNTcQv1RZZrIgv7lqj2wS9exQxvFAREiHE39V2JDZRD5gY
hhTKWBJeCSi6XKhlUzqHSlBYQt6/+fJ4QyqcgfOoCKUdW1D5VpQv9KRdMzlv7sgKcf9Q0WtM5Ajg
qHcvuJsHpDByboaF06zKh5pQqnKgdDXTXoO/VaTVY6JGcAkFAsK7ZeGx5iDqchXRV27PWwoKeyGO
DBleXA6/RNjR5s6paxMN7Z4qWRwaO/gnLD7FJdSj2OruWmq+i5ajkkn0qEWDyXUYgqM8mDLd1kq7
DCOnIrpWunTa6SAiBGclMvMkCRKxsgyeeMEtHP0C6r9bTcgadX+JyRqagwk8GjHHizYpt8hkU0ha
jomBr/vgOw7UBo4JEK3wWaMNrXYn3C/V6lZjWa4iE0Q5CO/pO8XANrQEmEvzLUj2HfOt0Xq1tJ8K
IWXAwegXb54xEh5k0l1/02xjCm4H0VWyfwZju6pIkjTiSRuM3VgR3rfjhyq0di7dRO5Sxs4SLsa+
pnUZOBPRMGqz8rPRmTR4JnuLluRmZveHj6b9MRX7HNRnrfgvrQZN+1X5jyLRdpVtU6UeMdm/TPo9
rO5i+OwLRCFrnUAJVtDsRp7Z3sDwZbYPavJ+3BwhhZ2Bo6wc+JAUnyWpArOzH6O8P0ZEoTg+nstY
W8OE3Y6k36iDJjaUnMau/SLX/m6A4jd6UHdayQDG2WkMSgxOgq6/hYcxkBmBQbloWMyqSeJi5+zi
sOq7lo3SY5z6mEL4PpRY+fyf3o3eG6T10k5ZTEx1blj81NhxTxg+poBlof0q85CjVJGeGVCnZnNh
QbXtR13LFYEFWhEGiUeF/trMArnFRzO/YA7l3RB2JIXGm5rqRwoqz/ZgLlvImlGrH2c7I/HzHrBU
p//r0GuJtE1T9tkO1CtVgSWXlCyidzfsNBuLk1pp5KcuFdQHTLb1irh7I3YTH9NID7dTx+XVGfSX
3re+qXI4Udry3rVh+QoBfF1O7ktB0HpZaXa90yNYa7lsmF47IxwauCUjzQSzkSq82xCW8L1z8OVD
zBlhUTZa9aj3TEaraG3SKVRgB+1MaX+o3gLQZuXd2eDFJv3brDIH/FfKrBhVIXsvvGzjlsnN71S8
GZuYMT3L3FQBxy0m1LuBsRTIUjqVWQ0IBK2GwHS5YslvT2kBh0bPvwcx1iSfmJGVFLz9cuurTPXo
kCgVrDxltCtoMr9sw87Opk4KBZSbD9V6rj5rqwXk3mkiXZtCIYj4/BIr4B5IcFJgRfATE/Bnu5+i
dE1HHC1cL9rJiJD/rG9fXKQ/MrB+C7MHim2puubggf1CpNUe5Pc6a1GSmZ1CKlzPHh5+Q5yQ1lJP
rh77pR/uhNsx+IamC5qrBLuvkz9sgaIOw8aJiGFxnq2cfaHzjkH5Y5LPNN48GvAJAponABn2FF6T
eFei11/ymMti/jJSMWk1SXKBSlmtgHFFW+n+6wDZEYmy+tfMaSEroawhQfgrMEvYWqJbLyruhooy
6XlFKOUhVtmOmipz23Vwm+yInjAtglFLKgEIRM+Qq0ybVZeAHAtSxjuDSfAmHLkFDy3yIx5Uk+Ml
M3Uno53ZfKyxJNeQEaFHLowB56PAlWTcwLA3B6MevhIEqV1fEo+Yhg56pZVqT3QsjyVFwFNMNZUw
Uri1Nsxc2wF1hHehioqnAefLGF5iRrdmGK1k929Cc8sTAL7s+wnJL4P9b25ZDqZx7dX4kYfzfLBC
LITKf/ApQyGtuGg6poJw8AIOQi7rgtmxfVv62p1Ta9SAIMYyHV8Z3W/GPbSh3Kmzns1Q7oi4lcQj
u+neonX54VeNz8Hj1UrsTy3PEHmSBdiQ1tZXHnHXyONU8O2ajHphO8GvW46KXx16EDxb1v4MC/Ww
oy11sD/yguRJqfaB/a/Dk63Z+HL8ZyPBYe8sBttlfOcvSmh/skJn30FN5D6/TfoN0udyqEGGTRvD
5PIdVwA00MmY82kI5p71VtifydygJi9ssE31lFevHqIRZbEg0jys3IcysBjfPZTRQBKOWY+XYTTm
EIvbJe64SNI5We9MCq5KvT3F7ol1u2Jol0OWSvWPXh9RGl9LRFszhcsGIk0LnhzQJFn51hVIu2yO
rYNqQNINpiwoDCrmeNZapudxcRQVeAs8MyMVsazuPaYDiiecq8t2YbrpvqFuKiUThvRctIcKG84I
8Nym2iF7RHEauQPLE5xEJAw7uDpo9Xo60h8dbAdr23PTd+2PzrhXLm0rCf2z48ZhtD2jz8CE1aCF
vWTva8GaQzxdVNU2b33o8fSqIj1H38iiy5z4GfWRLb0KaLNp/B0lJSKdwvjCJPkDUNTKLmnLu8wD
JI0BB/bjuv4sc4IHTC9oO6/0jPRfC+eU0CsHNJtK4YGnRihwQqvaUUvNffORcFX8VvHUDDY/h1el
xPxc0j7cxcCnUTvRMd2RU8TrhChtG5eqTY6lSRdXBzOzQkGs3pJ2X1NaLIMDKBrwR1xKjmH3I4Jb
dQuY21JWjz3+POicIxkhjQNY+H1rH3uSApI7ejXdNYl3O8pWQPrd4ElgFnFZ7wuyhEP2lCcdCV+q
f6vHsV9bzb+pxkYvbnX0XceHFpMTPqO0P4/+nCJd078D7ofu0X7tscOavb1gTgFA+90ddw7myQKj
8Y/fAiSdPW58iBtu5tTHbBz/18lYXSZETip2beeHZlGk8zUZuUXHFZ6a6cQiyAwGYtgGbGcqag9B
so6CI5i0Yk6kcQ1NxSaufnGCgoTj2rQrLYw1GYLRxqAqMoAcn7N0U9mO5BYF28nGoWxp+4GlROkP
Wr12Ndw0xhXy3aL1tsRhy+bNCJ1jn1GCQhWn9KhgehkoiHI23rilaWQ9v3UmpuwJVyC91ldO9UlY
rmw2JvDrOj/4KJthaCzw943FJhdvTfrLRrsQdrcJWS3NuOR6wrshaSFUcLQzllW+N9Onyflpu12Y
fVCnywkP2ick0yX+Uye3YOs/UwiHGFDDG3E7qofcqRg3yAVtPFQ3r7y7o97S78WtpKm7f2NfhatS
GM7eGO1s73oxpZLMamu34LLFTWhjB1lENAYceTO750BIPqQM+hBZfkzdencmDQvzGCvGEpA8ffva
c0lyjdh60WJ/VfVo7aKmV6Kvx+/Izr2XtuMmFYT1W6MYU8ZlyUBA6Ug1TM1LDwXZzcFOexdG2/Yz
XY6Edt11kYl81VOslHnaQ+0U4JcyWNldxgCNpUqzaA00HUHcteh+6a4EMsTuiT2MV/ChzHAWxc5j
Sw/JNlLOxgnbd4PB6ldeR+VcELSwGGdxsYRQJxQLvhbpROlFH26gzqoe18w1NOrrqJ51PvYWfxHT
nUn3D0bMhwH7hM+fw7gC4ZZeeApX9rH+NaR01RT3Ij0pf8TuyYDJ+/WSravfxjJ9GgkROcV0aMQv
pFj+FuV26n+lS1D3qdZOXvZtackDTSpLPNEuh/mXFK584hB8UmtlIsRhpemdjvpBmkKse4uRJCSm
BFgRv/G5GF78zrr4/odGbkcDvcVgcd4czaxHR7bWadSfGot/TZQf0gH7CT7u/lbqM9uci6yM9feM
jq4pZ34uG+7MUzBzm6Huhx5o2hTKltc6S8chOKp5xjdy69ayFRBaGr6CaLrVcbuPNI484O/ZHyE6
b8LSBu82JNWWnf9V0iSX1f3VVmayoKyGgpzW2SWp5gNFYhsOdOio6SXuWO/wEbH5GSRGp9R5zCRH
L7eG4atByBJVBSWv5gMic+4rorbxL/QJ4RrdvWVacgoYc1YjizOfBWMh0Bohpo3LrG8HCI/hi1d1
5VmohhrNlNY5NWUnz1RIF4zG74F1YYB1jzPpkotrqR2aHVtTjqe07IUFidS5Ak5E/ah7UDyxg6/w
YBTgjvqeerTZdkz8uzpnE/Zz7NHAA9MvX2BQ4EBsbDnT7X23nXil6LfWniK8wl56bcIcuhy3snWi
SSZM+YcxdiGXzK/R1gfk13Sltfa0bdOacTbsNiSc2Y+DLZOPLQMV/kI8G4R8jJcytnveQzf+cfRq
+B6sbRlvmoD9vWkwzzgKA1+sAWph7LmoeTq5dI82J0ZjG1CAtgAtjZAQ7Sqi9YuYyiCwHy6I5BZW
WpiAAyk6B8kJOXlOfmlEbbmdcFIM9aHdcKOm4DaNcGBE2SNBjB1+Cc4RGD8nGqkJQs+pY6N8L2Ac
kww8hBY7Xxh1t3FwzJPrZDyRQFbDxN+pIsdHD60T4hGzWTzSU8hkmr2P+jgzHuqSkxslcn8/tmrd
Qo5IH//qr/q5AyvNtJbb+vzl3zf/HjLbHSH19JKx5Pzl3zdlrTFKMbvrX1Mcl4/ehkv136VxoUGE
0SmTZsmFnZNMyUyz1UGm0xEBe8wNpv88/H3vf37493//z/f+/q+U/f/+ZVUxRQcPapDJW3Dp8PQf
xi7AzGK0CQUqGrqGa8qbb4SkFeIZ/UlXBaixGuL/f77Ucxdvt683cu/VwRJqS3XEeVge//M/DJZX
nbSCR0xfq3qycbauxsN/Hjq6O5O+m0noxHT+mu7+vqpGxz38ffWfH8Z2tTdx5Gk0QB2j9P8/mKaR
LoUXUmehWenRxnKFMGsfmahNW6zRQTHKI5BK4oXzg50w6zPnh//zvaDWsr2Wg8pyE6pz+Pwd/77i
Ho8MlY5oEugZFveaxSgLU2w4IpQUi6n3PjANGncjKU8q8zK8jzSYE36nS5dnLVK2dfRALoN+MmOb
2WtvQWmDbfu/fhwN4XSMXv/nJ/z9qr+fqgo+JYHhFNQGDtoJDff/PdBS0hx/lMugKdCT499D75vc
hP7nxybPAfNRhXBgkV/YDoH+KUUjjrZdEKvx3BpDa2Y/Tp33WkmJn4F7ibAeIGgYl4B+PkpRm0tn
uuvJSNoHy5TxgbHthyAXhEsMhzrGFm8LLkhf2c2QncOe0KoS/mGSBg5lMjrrnqYQLkMJeNREfGLQ
sTetpbcLAhYIrSiYx78HAp4tKhCEQk1R6QrG0ptbollAVeHD9YCU3JjHcGq/0jQE3WFilsEr0Qal
RklB+Aw+o2YIl3ZHlwEXghXn+MLr6Z5ptHWEwgidk4yfXnXHRmGMqTX9PnUOnDTa4POix1bQgiRz
XM5oPkbTyhlJIqfIcdRxbsrC3NrOhGFMpypsCDOX0bG6JoFV7uP+yYk87QUA1kfRcasQgD22QnBj
w2se7F0/xuibaNuO+TL9pP7G0KDTmTisqUTgbmZyt5KauIYp6T5dB2w8RSAjAXJwqEsZLngUykkw
Bcwy4nvhI5u1tJyeSuo4VtgTb+V5cqXGob2P1rGNSh8beBq9DJmsbtor5Km/P9puAcZMAWDWoiKL
0MfTUzFW9n4MmEzRlvvkaMRZsKb8/cSxRkY3uGzuC4HbxSyls7UztNbOR9GhDO3F4z6z7mpaYNu+
lJvBCjC7UBEBJqWMHgCBz6f5/L3RE7U2VF6DIeAImpgU0VEart8Kbe7+rKd8S/5nuvmUQZKypZBx
lNO77k/9g0MScm6HTEU7QrhpNzRR/JYZQIvCMNIbXSfnjjLQV14LkMd5BfBwYjRpGQBQOdKqlXAk
lrEsfUrLocXKOXtNg/C30Ef7KLAKB/kecQj9Py3ptDFHQN3h8GLnDWWr1D98xORjXHhSt1Cm99HL
vbuBQlTFmsssQbl3KcxuKxCOKp7saBDOA13KzgMw1Yq7oQkX+L+/VyezKi1snFRqUFfV6hghdXkD
JhEBg0/LbYI0cvt7aPOoxoKQ3oUJJLaw3ejqTOIUiDk1WnJjbWm6AhYU6tu88pvTEJvpxoAutIgt
GR5zQwuPSOT5tjTbgWE8io3LRiijU1Y54YkTtm6eu9SxGEzH/nxLRVITI7Be363OOGeqM41U1bms
qPdTFCogdrZq08pBLFyRl5daegUJKLvZOrOk1jY1LU9BjZvXVRhi7Jlhili+qpQaThz4472ZZGc5
vxvTCe8ztQUl7wkPr6I0gZo4KvwyU3Sz0FfGkdgkQdRBMJ8toAtLoz3N1XiDpfSTkhYPgmbGPlNI
M97ZYUs5Zkbs3iKDqWmA2W/XYlH3CRQ+pFmkL6vGIJc7/151LryVbVk3WXdIRoUFCFqT7q2wSSdR
ktArS9/L0R3eXO5OTFJdPi7PduthSoVvu7A4ADqJcm+uY7f31KVCHCM6kynGPfwZuifjpa1F2hGG
NFEhigNQUql3TICnYitmzFsnl0FF+rFr722ToRPlvncJSb4edem2x5RqzQWRWjhsut5dsrLuLoMR
PjgheW5eaova6Qiaflp7a8GJcOUZnbHScO7sPBEtiSg6D6Hpv1RyhHFUcK0TnSOe277v1pQD6B1r
M150miO85m4qgqa+7pxLX4rd0PfNYqyTDH/R+NRhxT9l0LvXiTLX0ZRPn5VXPfXAaUjn6fVRi/Pk
iQKsW4xkwsuePnNWytcBp4i90NNuZZg4UWotP1cMUG8FI1Q3fPL8WBDNGmaMcm5vVY177m+RCmxE
87xKsDJE4u7UrbWTXs8VGNsfFcX05DCJGXsae3m11eD2R9uK032mu+vAwDlkNwQJrbGMAEtR/Abf
Mp2Qg5mBdaGEA4QhwUji/7y/XFI8gMAU2LUBB2Y/RGepnVo7pDAni/EBDkFdvVN7oF9NG9tm0T3q
c1+ZLhn6O7V7raNRO/+9ofwUOUwvk4E6pjDecTzf9389uTnVxYB3nbcYL/1snKp2LQsXuBhD2xYe
AKWhB9UJDia8Oo9haWhX4KR4HmMK742q5ofz9zzOFjshiD7Q1WQuDIftszNN9yLnh8jOMMjGExD7
+RM9dtbZK8W0lwoT/VBe/j5wU88YM8n5bb1OEgTR2lOlcbALOz/CQuAj9ViRaK9GnwP9480JGysm
D6R3L0GSiisXGGrgIoPTAKy7RVQ7Wyez4osMJCxRGSf/+aqVNkquwgyJ7L8Oh4Bpqc3DytfSV3Ok
rGJwhbnybEfsU1ABYdTA2Zc6KcCOkDpY1LdBheW5jzGzAaJapSZIENIz8TxhSalvpiA3rLytmYgU
wdUebnL0ftvITbaOlwVHUBYdDSmbsRp//MgIVwb9BZQYQacz43wVTxnCj5taa12LNzVe5B0jsJvJ
mBMXoU66PchxUYcBA9CeiP0Auyz1fO9Y24grpqPekmrTuUX0q4sah08Vm89d7rGhoOiO5OBsGSQ7
8trJIbMxK7epTViLrX/G9e0D7Llbl4KqMe+vg7BWftHuMe9y0BntG5Goew3ovI2g/xqCIgWdW18l
/fsUh08ZTIdh22OVPsTBh2Xn/qNtOFiRgM0tS8pDYnyaymzwNOZRcKD2g6JcMmiFFeusKtN1appN
l5opYlmVUmtkP+QlZalewc0P71Zv7QobNGMRUXqcM8KiJYYLxkDh3iDP3D8VLeCYSWqPoI7Gmd/p
A4C8lM2bs1mEUsjBE2DhLCDanne1Ku7kuhfLQ9+NBOiuo5myw9X6Ph9S1uHmhhgM2ESSQwcu4ODz
W1ZudlVdwTEj/Qd+JjxWU0m/qioYleUvQC8Q4bJ1xc3Y8ej55vyYLKlq+RQJbTlFjY/AmXFKnRA7
zZu3nemrC8Et6iiSujbVJ2X2r0aI+4zurLNR9x+ey21LtpLFyMK/7il8t3pVLRJp1ftaZzRoYblN
B8JviW3fi5jibuDOdNO67lnnU0NpoiMOY2m580QJsSE9+b73qAmI88P0I2Kkd7QGzF6RAtGslfFG
y15HB1IJZgW6TvTWOtJNcNQJH9AykDzAyry0VtueQDJfwsJvXvqsw7qR808fqwffm+it1F37Gkrk
vKkoUeFxjh0yjKbs1hJvWt4tghg4gBOLTQsVAJ0x2kdWoygLRK11AydaKdt/jwTYFlBfJ9+O6kuA
go4xQ6wLQyG4BBomy+ahSTLtXadtUXjyke71a9U09Ffk7UEj9EcSW0wr3bf56/bJleNasyNdru2V
3h8KQ4d8koOV6O3pacj64tEly3ji1PaizOjh7/j3d+gLDEndsCe+PLPCftI7HGDLYssAYsAlZG7V
HDTQ3SDbjlQ/4RbAk27TOEOYlm3PoxCiyMvzgG2QMZVcJvq4Fk5H35wztMsp+9Jl/eJEgAcCNyAI
Avh46B6CpO1uHoUssaiArmfDyOvjE6rhFtrpDryXcfzUI0hYrj58YREg9+/4ctlVQbPqo3oWq0mn
VQCGev7e+GoVJ3giNp5lm7t2/GeMjQRplN95whW6PtMqy++9dcsL21gJvnBihFurdb/c0gLDPXxP
no0FazxIU1Rbgtvvhh6KVVpW9llXNPVq41El/bssKDbX6wSD2ShAndHUpYRFMLZvfjRYDKuRyril
RzewjB4mGz9XjBOVvEjdUQlRG2B4usfBTeluVEjLiboRFBaLzMjfolH8GpZrLrKkMle5QNzKdYz3
CZbwADBZPTGbU7iLPVbclS8NfOS8/Y5QQExGzNJMXlsuEWuZgBUsUN6//fFWtNm/UmQ75ZLnKgxe
VC23k2VuG826SRh0ZXmjLbGQb3TR6KvJA5RKj89LBI/IGSjGcp30Q7hjtrGSd5+h6rZXLZYAVZ/9
3MCYI0s8CIrLf6s9VWnPkC7J3pStXqKSuqERtdayxSPEZ+bLLZ1j7NWZfNMb8WPkfXaiZI+liG1Q
5+AJVyRjz6qyrV0Dsh4BJygDNIgVrCPaidaytjd2l9ALhDtFusXDpIr3yGaI3tkYCvuQwbWHJk+O
kgUQ+sYyTuMD5Td3wbG0KX9DVwu2RVIDPDXADPhUMqb5WzwCovAiwlGo+LtIWeG68qHyjF74a/UC
dFxKDN7SjB8AhcjM/fBpuNpz0ReYwQvmNSMnGUdEJ5MGlM7vLcqdyDhHZflttW+W09MQYddftc/h
PRjZwTWj+RgDjjpGC6BSlbjC8BVVJifirtNxZyCCBVm7dIR3koyIyzEq1li8ySLTMzkY3aXIQS5R
dPOkOdzQlc78pWjfuPAQ1RnZP13zDmIjWD3YRfLZZDVJ35CW9oIFPnD6tzCaQ4fK/QnLwaSnHKUJ
2B//MpqLm9S4G/G/NHSepOtsrW56GenpwpGRmygLDAmN/6LsvJYbV9It/SodfY8eJBJIABPT50L0
ogwllewNQiVVwXuXwNPPB+59dpnp6D4TUcEgQbIoGqT5/7W+VdNMsQ+2m6brTg3GJTkHj0bq0rbs
ElYw5bvTRyjzSWa/0J5zu1iLRGBtHVubF0XQ3CWWQ6kuqXdx3DK4eFRZ/QUd0RYTHRRhbpsKI/3Y
L39XbB/cCruNl6E+0JF8IpUb/ZWjAZJ/NGnuXvpL25e0zzUdae0BM8gIRbXb+ilhNbqBhrErycsL
tF43RPGNMSMDCelEpTSEyFTs7mgAOxVsYtZU9JkV5Vx3woZn4dEXKfbGdqzXiEcfEu0eQ4SDgzdD
RQg6am+Df0XVGWPvZG5TY3qsakzyAC2Zb0ZekFAheA9TgiyFfUsWNB/2oua03jtBkG9eu2+pRNTj
FhtH1y51WooZFX9aHsQveui+TEydgF/U3ovMehP27q5k2FLE86FhQItEa9su8lOq3OsSSWzBpt9M
Tj2J4SuPjC465OzaSK//zMjCxAFQYd0wr2pcAOA5ssu4QK1ZB+4+EPdwaczVEDCjtaiobAoGVfEw
kvcBTHnVC5cc1OgzjPRHTtWJhDWk7ew+V0WB5JxhDg2rqAlORXImquxuzqfLwjR3SVHEX2I0oyOb
MD7JGqztSKR1kDO7MCuB6hmeOjB5h4jqEqcxzVkzR8MBW4wc4wncCfiUI7UvuUqJtNNp9mgXzR6h
6ptp3o9d9VAVBZgEIk9WXi9X6MqXDwZlYjNNl0PJ+BME9t6so2HbB2VJl6C5s5Po1Ut988JhkiLo
sjhmDVHNefw+FanaSAmcxSGSyYxxLFjkR9gGoDXWo83OTbI9qyrqwMzfTWvW207zIdWuvTN1tzFN
OEuGj7vPTR+KmDQvhEs7sx9Sdq5+diBwGSuguq8q1CNe0n6LA+LJFjchljE0ioRK9Al2U0cKhUzu
buQUCIoGb0Zaf2TJRL6r3UOHCB7osuAN09cpdfF139NJqcf6mpLTXYLlYd8sn9/gwrgRpK2RKJ5c
mj52VqGIonVg3BroHDSpWnkTrJUgZT4oPtLF9SdtF+wvBuILU8LstTqStaYiguhgffZddkI611FY
hG03ReFNKinslVA4ZWXmqyh0iMFVz/yRMx3C5CWbohxkEpobMgavAftRL/MEVUNOgN0MCdUl/S3F
9Xt0ffqgsLnGJkb9SXAK8AO1Zhe9qpYVHhCfGgUL7KlYTIKQJnkzKche0mbtULrocEoi4YnNAwtk
ZChjRrSeKd5TKCLPg1/pDa0DfshN7R6Y1A9ZJZujkdK7gnswE2dX8XPypBr3qe6vfAYpC0GcXbgv
IuiPDM3HPvS/k9Os9iARUblBj5osgiDrEtBhJJm507d57ptdmHc3WQNT1y1BtxS7pPwaGtU15+pb
fUb0UJsscNlgaMr5mVXm0Qut6yzpr6ZwPBWBVW8i1nt0Nh2Wi5h5eOd4j12aKA4KKtwyPcifGhpY
m4IwdkfQQBWzKwCFN2xwlEcGUdyCN/4Y2+p9mIjbokMKLhUBdWnfukkIixheseNhgmmeJ9qrfIHq
PYFOS+XUbte6N1cTAaEErjNjsCbI5M0ITWYexS6lNMEmkIAv3jkFEaVxOtnDl7mtHtH45OuiZfkf
idq8gNrbXbbM6izM3tCeAe0IbaAHlI2OXqdJ6jZhOvHX54l/yiV5WiMuttGrYBpaJAAlI0ISlBYX
Rjw9+1idHQb6rLsdLfmkQt6/YGkcGDTm5h7gYMoZzj5lQsVsILdCgkE77X5qJa4JwwDNUpmf7pUz
N4zAWV8QTexyAsHRgcZr10cWSc+NphkPD2ZTutVjwV6xSqJqn5IFeTECXnGzmEKuxHSWtsfZsL7O
GMY6O2zptaY4aiIW/7MdMlAvq9773GgYC1wSgwyrRoxdKMjeus5gtSfZBhBLhOouZXcEDHGyYYeB
DdvPo38vIhwFynDn1dg6ES9GRbfsWhhmNUrRFmFcQ9U6pXa6shRPbgd/X8sAYIvBlq5PLFAg3nMu
7kaX1F9KDerC9FO0u82zt1B8rCF4atv+ra+RGKiO6mtWblNJTkgmH1qp57s+S/E7CZ49dTnieFvv
CCvoVw7B0Mq6aeL0GAQalXE3RWv6MLcEwJG0PZqISZrsQ4yS0dQDEO9lz8wZ/JBDXyDM1PwYG3Wk
RFmT66turbq/lu2Tk0oBWW8AUT2iiydYLxziN6xeLPtFeR9QcNiQz3LdL2rfMtYEfqFJ7UowSX4m
kXoGVMWn1rxqASgGiGB2fkhOocrFWzLTkpeudcgHBvO+EgdOQoaVxCL1Rn1WURkwC4RAEz0G664l
hyNeUpepWGUe5uVANTjMAmK8amfA4eA0FQs15mpvzu7p22ED8rFGGVn5pS8DdgRy4f9X0K5k+JFT
FmRNCemE/seXWlu3paRcbWJUtudUbGfq6FT5qp1nUSM2k27C0TQ0O0bYrW/4/tZAgWj2mPgJFyQt
S4/pdVvk161P51O1eXWbaNZWTosI24vJVE+oUGUhM3vU9JgLgEaJGOfPJKOtTIuFyExZvqejOtv9
e1KmwKruatxxK9YumKwlDsbQSo55rLfs/dL1GL4XZoDotYygSVN+LWcwduUI2sEn8y1zaUgWKdUZ
kdP+0DmMimAmVzB8ylArpEt3PSj6u5xJOszWVY4GDt4YDfZjHvjpph3QoIoo+1J47NoQpCJTwtYN
qNGdh2MkMKAELhxGUxWnLjU+zbwy8I24ehV61d1slFfdKN56ymirMogh4fvidL4FKZC81QweKVGc
09qllXLRxmO2DxkyA2nCrF8o2e2E2ZHsIoZ0xQcdjFtLLeFtGS1xaSbfu3YEQQvXrkVRX8fRd9CT
SN0sb17Ij3v0NsNjb1WQz3WxVz6Cn8TB3mZVaJqi2O63kLofTLM49TFyptBErzYlyXbGjrmyXKiA
g/AO4TJdxSbfXB/ikSrskciZ7kbEwyWayMNgpPoUT/p7zc6UdYFcuZbLnNku+TIB6uzK1ccpxTLm
dKO/ltBpEUUiCYqZmJafB+yWCqzNwtkpWe7JrHuL+05vDegAja3FqkuH7/FcPA+BDbDe2HTsEDhN
x3ndY4erLNb1ow2o0ibZdUgQ8/hElbod7QcvXjTaOCAYFofum2mGTznEp6t2Jim4IiuKAenO0yo9
qqa4CrwaqR3EwTht8mu6ZM+1WY4rJyLwITMuAkkplfULCp1GznC7+TSS3HhmqTldFV5KU2NmF+pF
JHAlnHLklx2zUSWnJaUgozo86UCwGiv0rhryPcvoo7Hkdhkzue+z6qI1/5lE3Ic71Nl3ItqXlINa
GDGc+yCZ5ljvkpj/2JFkpUoX3+2SpRgjs6xyO11J0nUR6ubhhhoLP5H8cjBdSjORs1ZEJrNg5L0o
AAlND3QwwI2VuyNMez4QvFGyRWdiflScl5FpRAy7vA+zaB6CjvxqoyjZIiHwi6o5OpnEEDUzFvEQ
oROzPDmJFdaBfGw8pjm9nY1wPEwxnKFZf5/oeF7onnAnRf/haArjlCVOeI3OFkhO8jz6hG+lsYwB
P+Afr0NoQfg76nZaj43NGruGFkhzDeXYQMo7do8WZ8w6ttGg+1jCryrBj5/77qMR5REsjhTWLX/6
iGySwN9ZIvpoqmXAQK2TVjnPTzAb1uGJLWG8t1X9RZVC0hOLdrZmaO4n9ybLw1OeIWixafeB8VgI
7GC2iMLOqJCUh6Z+q5I3s+4cOJ567c8+nHlm3Kl0vpI1gq+lgOgyRgsx0Uk30hZv2knv28LB31n0
j43CUT4XUGIrIBbohxi5qYikGfI533/3vACVoXWjUtLCuu7JCNR2KJO3ib3FSlve7RiUEEU0ztCp
KDjlTNQLbT1eThbsRDEgyCr6L1lfkfzW0ShErL6dyCJ91HYLzrmciC8Nr5HsI+jvy26TFrNadQXy
XirPF6kImEnADW6tJTSL3/0qCdXKQTQ/utTY4xBbfVsmIAfZXA2YFjbZHKJY74ddRmuQpNEkZwvc
LOKk5REeHss0vBeDydSKEtRdSrZec6RdpS8wDjKqp8gmrQ7aUye+V02MzjUL3vI4upprPAYAOD+w
KyAshd9q9q/0INbIFKAdm73YjKn6OmX6AUEP3sh6W7dIWq3pIaOPv3aNO9+4bCUl0iyg2FtkBZrr
sipXKiZlr8lg5bXDcCBI2yEd2KUAEJOzwYCCMqvDNYAUe87ZLwtSt6cQ7oPTwoakM+PHxSvxOyg/
p85gCBou59FjsW8448baxWMVrQJC9/Y1gnxSVZIdARRv1IsrSBBwbDtn+HQrsBoKU585kvcGBZz4
cwgaOofDlheI7WssRcjJeUtU8tG/13H53c0CH4Z3MO/cMX2qESGPecNEXQBOQo+ziYcIaTVQodHz
KfR2p5QkPLJE6AyqkiILIdEXqsLZaPHFG77Yj8KD4YYkji/MMvlKUpViY03ZYKA+fI+xi7AHPWWR
S82psW/NwnoeGsScdW3xUbh+c4HUOqSCPG+aVhDgi1wTiSumgwllJesuUbKCJIeEuvSFChyWetWS
9O5QHwpwC0cRqjErRCRjeIstPhKfWVY+1rDECstIjr0FWgCnD99C3qIQ0UeFmvHCtvVrVqT4YOz0
Rdl1c7Db8N2McVYa7IT7lvgOWDhNVw17yzFvgsndl03zRViUpGkdAlAIr3u2u5iMik8yzjRALO9V
5v57Sd6fMVW3ppd86SNU0KlRFyCUshVryF0rQW+N0DpoK9GVJ5yCEWLFqWHiIsJcScNz3A6qwT3k
pbhiqgQBA9UgEzkMwckYdwH2ei5IRFDIB5u8SX8YDVZ9bLF9usQY1QbGu0bCTdC3syqdhf99Z6Q4
sVKUwsK2n5qOaIvZcTNSqL8awbcsVaiNXIGBgColkEDcv43pgnAccKxEaLLCoTx2k/weq+GjGxAc
RpXulxzkLR1FVNH+roW4qQz7jQ7ge2gOBPlSFEWjxkyBLDbEHlMELEXb+qsR95eGLP0Dep5bFTbV
cepYthVyuDMGbHydQZk2/IYI5EjAo40zIf6KhemJaE8DH5KBnN19RU3GTnOqDzkjB7VVG2kuXZYG
V8hq0BlkrOHJfx1G+5tSFvPS4LG6oiCSafUesIRfDeh70hkUL+4KiX4x2KXmHK2qgtbQiGwa25fe
2i0nbtUM1Khc+6KLSOlhVHrM84XAfsg4CYIBo/ksw2s0PVu+CGeH+ADLnTkxgOF4+A41A25hr+kx
5vIhIU/Ezyntux6FdeF4eEmbN53hlx8dU6wFZBbFW2hFucQ2AnPzbTBnzvfCn+S6C4i0a/tjxvaR
2OvgS+954tj1ew3v8LK1qi0oqOjgdPojbAhlskjepPBSrHw3Gh5Q1aMKG9OrjJF58hOiUUdxm/Y+
FrwKdWaDNnel0vHSAF3WdQ9907UMJ+Hath2fNslKUnJIEBChZDlRSzoQCgFIr4b83Zvt4g+FWRdn
46Pf4B3sjPEpo/oDj82/tZV5l9pwd5rA+8qoTC1YzghjJiav1ugRLIWasKxq3bX8bIi+ETBiq5al
Iwa6WwCp07uEq79O+iWRqIVrXxh9sKJv3+1ZdlAXsOxoLf3ia1HxH0TZU02/lIYmEq04bla90YHM
Ceo99MQUdHl6GQ+YPFNqYTKuEU4M9beOIvE4im+jAVetYBTlLdC3bplP2gnFjdXwG9cztAksJmpm
U+bEalM3lOQbrJIjXfSluCdqYHyailWpp62XgclsB5YUsNU3dOmuKo8RtlfXBu/xQjY+lrlQ75y8
LDdjrp21xUorHhDOF3EHfm8033KlgfWDwCDt5VBQ2RmppwCAq711or1dM4PTKdlgbIiGexonBq1Z
wcHAfgP5gZqbh9Si7EB8kWj2PM+7JC2/daN7aYW8WubI3QTKihei/BraNP4ErSxjplPWBYfC8I8i
xvyVIc72Q1MdzHC6I81+ZhZj/+ACLi3N4pm1h7nRHg4kFB05UvuO/GV68x4tRYfue/vYxfVDg5wI
eAUgp26iQtbLB/ZXu14KIPB1vvAjiiPbDYoq0tkY7H4oa+CE0oiuYKxcBfP8hZGGmPmJ7ICEEb2N
lUmTZ9kYpzgRLJVtJ4NRgNTLw8AinNReD34tHJwL2yrvsvHoTmC1VXxrJpg5hvmljF61YR3sAZWc
ZbJLLoqes8+W1zFVUxZYIPwL7CwO0QuGpAWjY7rv9Om3RKCjEa5Sb7P8OCq8MnSycpQUWl9H5Ss5
ZN3KpuPEvF+/WFR3KoVPsEympzjru5XuGVlGu4TTv4ojUPqJ/uSvuMpi93YxAY+6vQLC/Vh3IWyn
ZpPG/rCfCwMnKDXtzAbYPIfjq9v40wWSt6lw8WVRrK0CtwRra54a/3aIfKBBcfsU4cO/8B+KaPya
QtffVi9zwmql6gDyupW6sbLohUVntSqtRmx6+4URVKCJHE9zZ5wM0KGIXSg71zechEdXO3sk7D1C
QIXJxqczT/zcZyVwO6OzCJcyglHrbSTYas8SyZHwqSNZFvRUF5CfMOU7LbO1Qaw9w3CxlwubNf2q
qbnu2qJknTXigBsiKqaFv5SYxj35iBK41o5NE5QsS3m72nHA+XYgimermNdq6TR2xpPIKh/3DJWg
sC2jg1E9ZpkGTQ6112LJxCIKyoikKUMXZ2c2MJ6TmZHEdG1qgKI7kja7nga8U3IktW+q9RUBwPdh
7nzP52OFJ8XnRx5TmVw1ke8BA4KsrkYqtBHlHVbYePtq1e6z3L9qRdcfsZYuG3WAi1Txj55nP5sz
p3ha1MMmUR+GDcrPd+qbUQgcGmH/JZLUC6qheEIAj7UpYIyZqbZekG+9NhU1E5dyJA2AkR6US5dm
hE0NH+3dJucMc9T8lfhpIkw8/SWjdLSOxiGBXUBF3hFU9VlmpevehWvLl93UJ5oSCAk8+zNX4ooQ
e4/oRVBLRoPjuQW6EM32eq6ddxXiTcSCa2FgZbNEE2pKKUpIrFBxARxJ10SAQxlj7J05bjBkX4x7
g2jiSDbPSeTs2Njca5JDKovkJ22fOLMHtFVUSCMPeFvkUAbHPugF/ZqGzoBwlTNPWPvQ4UQiDz0o
gJqHca4usiIwdsSVeLBP5Vrnw0mmVn0yenyOdtQccnqcKm/7XRYON6Lu4k1dshEex+DgOdWHpkVg
TLSskshFFNxjesyG2xJjFpt3DT6AODnWL7xTkYqDaVPvgUxzYPW4tnwqzm5rfaCmU3xIjAdEGBD5
SzcdmKKxLovkI9LGXVFmD4k9PM8BsgFqwh+lb5WbjoVZ1Tl7dBcfSeOnB6TsmwyvnSWbbo2ZqN37
Sm0sDcSrit5JBXLhzRRXDhhVPHSBhxQS57rA5gg1f7rIO9wrbQ1o2p9YzfTiOjRn47K3jUdEOV8j
aJWbcBxepljTA4geTcC3qz7HnSEe5olCgYPIY05zENAdJYGRctusCfWaCR/zS+SzaZU+BylL9AZx
LelL4tVqliy84o353XU/C908yoalOnmMKwy1p8roL7uUDUipi7fEg7eYi1dPJymnJA3+tInkpnbi
+0E+l2a2n+s4vUKUv+qDjcACvUoxdHUt6HxjfB+keC2a7tZO7adWsJAcYnmJ1BpSaLnWWFDZt79j
mX4QDWqfdrDAiBKJKks0s4Jegqt6NpLkCNImIKSSmssm5oM1e7tEWFHcNky5hi7ITnSqS3fkCrWh
S6HG27hG/92HcPFnJzglDvbxEKASVj4ImUKnD73p0UultKm7x8CndKpctMd+lr7UJdkVSVWzENv6
+P4i/N/Vtm9g42BvwVk2LUwJyMBDFl+pGAU7HiAGyEZDhYBDsiUGvBjotC+mDKu2gE3a5YtvU/iY
pufQAcVpldERIAwpsJT2N1Z/Ui4JRz1NBAeb9ToJAMV4QrCTn0Jsuf0yg1L8GiOc7a218Sf1RGoK
3NyYolH+guSx3g4mr0RVBPU6ylHOH1txt2r192JKb/zcJ1o3n24GJGDruCGAtRJfETTmR8vH6NJQ
dufnCatDOtsoxfYeFOrWjLMn94GaoL8HawoBOUG8SHSUV463le5Oc6aqrceSXDLfsbycsf4bzoHw
wwFB++3YLIubKfwyyHTXDYO8ceA0KQsTttczxxNOHvEemoOok++iTPdt+5Sl1RupghGUrf5UBvxJ
+bi2ffe1kgw3pOPa6yzqlsJxxRcs/X1gie/BSAvIqpu1GBNqWzkUpBCtOMK6reqdBwD0T1UPhwlM
NBmNbK6K2tgQ2Pum0pyCyqivui4rtkXfWeu5Q5DsbkQCAsPzyHn1hXyphLHuWaqtERk+EiEMs4b4
p7VRIXbthwkC3Ih6C/knthtiUA2VfyZ06dex5xLUh4IpXaR4Ip8+iUJh4dHpL30889lRRCBjVRwz
y5kXoCuO5QUN5oIUm8xKXECbV+Ix9tDBUdo219Kl+mxNNCzBJizZQcahg4OODGGDse5rSJRUHLiv
jg1NcfCoJQzek0mpflcpWo8l9KxLfM9FqcjDXd57U7ZPVemTGo8pzViSCd2F7pChcMYVizp58iG0
GvWjU0MtwcrZ2zBQ+iS4zCPmbTMxmJWU4154LEYCiWo1iOn8dm2/T6T1NRxJnnck3MEa0y0gDhfs
OXUDfRfH435MOgpgC8VrioltnN3qra6IhyVqhVCM1PkWjupt9sjKKVVMe4/tcyRypggnvbouaciv
so5JoJTOx+S/JmAvLMw0a7Bai4HM+gKuN1lpFEJriYZ/rQ0TdYy7GLYsyHE5iUcdHUENHm1NoAOm
vwg7lhdFz73tqjXT5YFZb1rL0DjMjX9vSGq8GDB8EqDhTBgXYZJeVUuuGb0NrPSZ90hNH41jN/PT
FAZV8LEmoIS1QttngBABmtKwYzlZu980SHjyesjqEVjraInTp3rUWcESJoH73wLtpBLYOXed/HTK
/rvDF7EdcuWtRfpReRT0SS1aZSgp4gCtIxvDfuUPMLsI3LIHlTEoFdjPSnPLHBKwrkVT6QnNZslW
Hi43GgptQfRTiFoCHbbcdujAVkZYGNtJ0ryUlrkzy1ZAmXBP81BbOxFCVyhnuepI27ZlfnLCF3ds
r0GjHBVAvaR+NILvFBZP0sof2MASZ5lQW1aZs0mc5LF36PE1VfwNT8mLRWwSvMSeuAUhHJAqABD8
Yd5OEf2gOK6svWnIR6LJSpUfXeLq11VUMb4SD0wmNY7MbuGd1m9Fz6g9oc8aFOo5VwC3QpE+h+91
iISynVRBwy16LPp23y8Dipcfjab/DK0J/jUfepnAo0G7c+F8epXxLirpboc4+e4kVrUbLBPhmJ2C
x5jZczN1XOdNr24och4cfIGXCEcxIQcm63+b4nOtMLRSIrmmccYg7SMZzwLg2dGr7Rgvmh3EVg3l
E3LPh9Y3Oxxi975om+1s9d8tjRe0TknlsAukKBU/tmwBc6AHQf6jDp7rdgcaKDPfEy+u7zXKn1yQ
JwCvkcZVKPWBGswn0qZNEX5l+AIjvmBwFvfk+7xk/Y3uMjHfL26XKCE2WmQIeV47e6QpCinLrA4x
5CQ7V7soRNRV+UeEEYgXw+qSdT5/TnnZY7bE1wKGFCixvSJDYO7Tk89A0qNjzGFKy2WAx/Y5B/um
T/eDn7/WrApiHR6nOX0VM0OSock0fW0stuVjAAVDRl9Tg3nooy7UsYrv6lenCk9CPIfyjTPucmQW
zGAAwWekM+hfIqm5YWG0TqrmqwIm0ZLsOD5jmCXArx8e/UFf06ZfV94iqOBPhJvcj8VLXfMp9GwH
nLY5gnJI7WyVozpgkmF1au50h3pYbGThb/1beiMbxwEpkYk7Fh5vzWBvvOAUUMr0Q/vOgVRSSBYM
iypBaVoQfXAMMnDGcf6Ag1u7/fdQ0gYdfDldjCT4jL44qCTZ91b07FRgHFio9nwy7EhfS1TXLOOJ
hrZ2kau/hG16WaToOOtTbw2flngUxB0xmlwUcbpJUk5PqKO2up/MkD3KdBEZ3k1f3EwTW6BzyOj/
+tD/O/xWEipKJE3RnsM9P0ryJ+Mw6n67+V9fypx//2d5zl+P+fUZ/3UdfzBVlN+7f/uo3bdyCTNt
f3/QL/8zr/7nX7dkoP5yY4Pgq5vu+m/NdP+NMbP771DS5ZH/0zv/TFX9D2mslm3/uzTWR2o33z7/
9tC9d9/an0NZz8/79t52//y7odQ/kJxK3/Vt3xKe6/z9b+O35R7hWv+wfdv1letYvuUr4lCLsumi
f/7dFf+QDipa2JyesHhGW/bLceH9w5cWaXy+sFxoZpb7/5PIKgXvhsXI8mUfPv/5d8Z4/nfTV2Sx
ucqXnkX268+BrJlImkKMzLE1o5pTmPIR6YfFKDv7O7E4gka7tsgvbvzd+V7TMyjoLfdaTSH/uDfL
0j/v/VfP/fHgf/Vc4b/HIfKvcMDMeb7wsmWR8OO2r6eaQgUXvx1Lwhkd/h8H8argRybzwJ4bZPH/
fUEF4eebsZ0bR9aXWKblc4gq+UoirqXCwc16KiBXjJQSLFUjKHM7qGbdeBuiABJRhNamSbYpi483
p4Ll3gn/GevT1vGTDk4Ca14WpAEUrmmqg+P5mqr84Mg0oNg4LPecb6eBkJfQjKh8mazNXXR1XSNx
q3vjLI7UapA4C5tS8Pl2RKiXUQbm1yqNk/2U2MVVMhOeli0XUUCwU2ZWJFn8esf55vlCxU15xdaP
Ldf5arX3Q2aw832Z1gb8QJ1swhCIGO5b7yZpG6RFVeDdRMu1WS9YVN8pKYrtyla2T75ZG6cuK9Nd
arDE0SAKboblAk05Fy4NHKcCjth1Y9hXyySSgy2mp0AV+gZf+HwTYr9+ECUsEvQ94ZbdEjS1sBqp
urePNcEEazMyneE+TZP2ErHo2UDXm1l3z/sY9sWC2TofO18s58qFHyfh4XwT82N4/++edP6PMmfY
S/aMhxF7+oK86afj6KU/X5yPoSnQP91xPjbY1eOf3/mi7UuGvS3G7LaRcfQQBPQMWhv9VGOr6EG3
TOUDNIf1YuPf1Wknj0JY/WWF83jviTq+cXSiSMSdy3tLexJHYBpRgHWpXmt/OFYFhJbS0hkq3TZ5
Ol+DDvHntXY04j+O/bjmSowtSQbEQGQNaHa3ICsmCtBtnm+PxeAg/IP5NQjo7RR2a9x2Y/Tg6rTY
zw1A3FCb3n3VQlQfDLDvkcZQU0f5WxdM5EHaRnztdFbAGii118iqgm3Zk6iE/I31lzRNB+9hUG6r
zCpvoimCXuo25c20XNQuhB3tk/d8vqPxJix457sJN2cnWFcfGF6v6yB7s3Ch0b/xa+NyuVlgYkU6
41IQQRX0xunJG/rrJv2S5q4lCE/O+XF2OllD5MUhmhRAENbgLLuNHOfmj4N/3J+04quq8mjvQsjY
lBGtv34wEm/nGB9Gl6NWdQN5k2Ne8RI3m5+GDImXWcchulNYQXTenGq6CJ10OvmLv+x8AQKRZ8Q/
Hwm1h7Cimckg46Eaoo+2rWmHHim+K5fWvTU1+Uc8hnud9PqZ9ciNW6D4XkaL8wWjHqH1yzhyvpmf
B5Mft/kCAfiTDoQ8NYHzTSpD1NjumulmfllAJaq11Ce+vweb9dNz7vkjNOsguUIinF/HPi2l80OH
Yr5K7Lx8/mkq/HPJ8Leiz08lCuyWuUn8GvdtY8nyLdt3FCI5gK9U3X+dXVyRx32E6f1bquLsQD5z
QkvSj1lIVorSEAne2SInJJD1t9u/P/Sn2//P1d+f27LABPIP6s+mtfjY13jmkEnDbY6TR5Q8Qd7m
oE4n0omWr/l8Qe6szRiWE8WckTp3/vqpziBTW656yzO00VDaWh7342l/PePHcceaEeqfn/GfX6Mu
musag8bD5JEl0w7leBdbTXMVKMRGjuqq9zAdLkMtUSz5RnywvQDRISL59+HYxWH63uYA0Lu49Mgw
TNsnw8jposKOnrsHUBHFyVCdc59HPSRvt3+ZWMnuZ4WdW7hd/1IM9D7zpgXf6rThvgkRbImGqpbf
TNEbZA+yhkxTX5E5Oj3kaX3CWBu9tZ6ONiZr/EMdO8XzjAr3fLz3iTTDxGLtQGtEbwIF7KTdl2Aq
oMX2jb05Hw4H+9AlVfwY+l537NAXroMxjN8ktdv/8OvzrN/WNr7rSkY8mzI7Kxx+ir/++tjNggIy
VUwNBlMj0jjjRM1mfrNNZC7jRPtfVYG8h/TJVF5Ob2bm0xoKO+LT2kneR6HxPHHCbsVYwgbNAgqc
0iReu2r+vHY+Zng4G9ir7X87fn6s7hfp/vlxP+6mhXBqZMMn/i/+u/MxbIvgVfs717HLje778Yqa
EnL4hi5tXs7hS6eSW6rX6tMJnFOtbPP5/FDy9f586DBbPz20dDP3s4TakFS5eAYLiam+EtG6idDa
RBeGbcxVcfL6EZRFsh2h8oXgyZKtmdmAZMI++vPar/f+/jhDx1udljzj18eVXoupvemxPhS+ScV+
/vkCVfghkUClfzv+47FpUJlX55vKQUup82AfU6wBHv4v/rvzMayBKDMyvT8/9fwfn4///rTcN2Hr
WtSEynQbzNn0hcmTAp0nmhc1IUNEoTx+Davuek5DukUJKURxbPR031FSdI7f3IuYXa/hFAgESPWx
ItN6/OvW7IfyMSbMyxry5JbWmTzfd75lMVP9eOT/6Hnz8gp//S8/Xi/kFc63/rrvx+st9/249ddf
5hQZBoMqxqMhCHzxgO2utGOVGJ9tKATLsfO1Hxfp+Y4ww9Mo9J+P+1cPjuDO7//9mey6v57I7J2k
tD32J0rY/rLp+fVE1nQXraiRxmecmA8dSK47z02S6zbF83I+o1kSfPSF9O5Y+sTX9V/HPY63fx0f
5hjddm1NyxLiQ7ux/9Pjz8dl6H5kwXtMlc/vMvI4ObnFVfDXz+yPa8sxc25JL48VmhYguTxw+VGf
7z5fnH9t52vnBzI7/l/Kzqu5bR1ao3/ocoa9vNoqlmRJtlyTF04qe+/89XcBcqLY59ycuXnAcAMg
Y1siCeyyPsCnhskVZef54q7m59fVHKoLpWBRXOHzvsp7L99VYlGcFYaKrgkuA2mqQGrvWw09FTFY
iMbwQRhGY1bsIrjH+FBdH1xJWrUNxQdDCTc5yb5V1HzH1IJ8xhse47r4NcO2vvvWtuldG8UmA1+o
ZrPIutjQUv7+KVpsZv/Yajr8Mw3eLa5nGbi7DffDVjOyJh0t9cj5XtcNNA6BBwGxlx70tTwmnaUx
AGvQUy0tCWiADs32QjRv3YTagmVcNf5eCUCOZ6YKVE0Zm3svcup72Tf6trWsfZVf5mKXXf2tIg8Q
fZrwuXIm5xjpofWs6sQZYCAYY5adklzfyF63a+O9RrLPlTTZIns3o0HNgjQtMgERvWoQNnI76zn2
vPR6dvJ0J0fzglS839cfyz+uj19+M3T1cI2vC1Ko75OTHjT9Ph/+43bx3q+6xB+at51DMIR9ogvu
8MOqq3Nzt0WvM/9hG4jlyb+f/Auz8mfJbY3arY6O+NY4QzDEn/f8YRQGANU8357nhWQ67SYW9iIL
EnTMQAXVgPYOoiqIsVzJzp5E6LdDytfEoaO/zSrBYpIJVx/QBfU2ExlTSwIR85eWDOgmzb+gUMpb
BdDOpstM99HytTs5njVheT3WenmAwmofavKKxbdy/uI3ySP68/kj3o0PF0wnbljVI2uaoAGrbLke
p14xvO2Gci+ty2K9d3oUnYW+aF+iSdAbAPYGvroLuUi/nNqa+flUXTHrxTx7ZGIj5XUVBmzcEIwY
T6pfPU6jpqHe1+fLzm3F7xIorw557J2lflLTWrvxTM0+m/YUHfIadUfD9aN9VFjZtTz7364qTq8N
7vb/uAftd/egKZ6kwuFEaE3VPZeCkvdP0rKbCod1gPtdCVLNIv9Zq/Sl9OQU2jrtdOVRGklyM1gl
ldKRXTygVNdnzo7wQrC3SQ4NoZy/maW8z2Io0HJU3oVegFg3az5rrvRbw6RsoSlV/dYSR4bok0ey
7zJalCQCXObJoyEaTlo+R7eDQ0q7Y+rj6gIGknQgOVB03ohjJngjBp1RJix0kWRloLTSkdxPARSC
9vZ2GTlbTvQSqg7//je2//m2Ejee6erk87mkwojP4NuXU8TdzB7pfwKrj+A/hsRr8lYkNqFf2/1u
7CbibSHtVhCK7DJYQktrtpeuKueDSaPeWM5Aug6gQcxD0lAla4TN3oTUfNBFI/uj2EwJMSBW9WFA
jo6wFFv860tiykq7KebISQ9q0cc8yggXj2hbW4XVHBsS84+GOBL9BdlpN+e5SWwmR7NLdr3Z60+z
Xnh3jhPt6qE0noxkcu/EWKW6f4w1wjLN4bEo0okCN6XaNEMJDFgcxcP0doSg5tvRZfRyFAxOvAPm
Va///tloxj9vABJqbWLerurhkjXV9x9O6IQ+9alq/T1p87lBBrT0VrWg9KRuRc7D2EN1xjp3OZqP
bHoOnyowXFRYzvbv8Zi8me2AmN+Uu8reyEI0eCYPifDfl5ED8lowQCBdFEN75Zc1OdzFrHyy9PxU
wJwKrnBSTi0pKKQl3I16Xn0efKK5aZurD2o4j8u8UPx9VarxRgfcvHHt0NgnLFyXBLrrByNDBngi
9fqzuGJIypi4oukHCaWiYb02gUZftUOVfTNVdU1Z9fQKr8xfzopDlkRq+3dyRlrbwyGNISq08usq
vp4SpeXI7+xQTYTHjCBdSbSWHLlMLPQuJUKKvmU+GLyPx+Iqrcbwway88AGEEtwXz21Wsu/3DIJ3
CYW//kkCtqw5JKZNySnUMlw6sg/kX7aqPPZfjvT6ANR7s3O8JfdyouxTPEhFEj4oBy7XyqTzSMAR
tUZpt2YVkpYMlKwT7z155IiVSGnlFhljgdA9/LNfzpCD4kw59XKSJc6sxZm/LytnyH45TaeiSl5W
dn04/f1lG6/4j4WA+48vu6Wz3rIs1waWpFvGh6d9a1OvNSW5/y1BOkFDe6CguqfCS6biKrM1gqDS
rHj5UrQboxsz44cBMMvwh4kxadMOwE7OruQkMjHfLnSZLi8pTXlJt7SOqQ7cLqJk8BCZhsjr86Gx
lWCw6ZkHYzokspt0Pn8VDII+wMKaytDf40ROuisHLMh61qLpcB5+u4qGJxdYLErDBSyMmoUbXsuu
vtXiosoW8lA2jQL2iYooaaiDWd/+MfkybRIjoep6O8LQUVlyOdl1PvR55UPzMPyV36QFBY4QrEv2
zaRdwumVfbKx8O4haiLmuINDwfZUb2wyWd76LhNDD30yeQXZ55WWt/374855v+Q2CYSK5Z9qWppD
yMiwP64EB9+t1Woev441UQaoFqMClMIEZsb76Z4ViE/+R2v+NMgv3YEx6x9wGTc3iZMN19KUTV8+
goSuTtLQo6pbmCK/SZqhllv7ILbupdUJBFof+T8pRu52eq+UB/y6bx6zCWoimg3KTvrPzn6y1EVA
PCQUfX2ZZ0gPmkciWeVZCyXdypdP5rFCSMpUCI3zhinem0TZs0XrlCtCbtbeSIsHGViQTZlkd0Ff
lwdpUf2BCpTh2MtzJCKu7ct8mBHonvNi3prxSA27OCJp232spvp2ED4i2W9Oibn1Wt99bN3yY78x
qLwGYlLVB9g8/n+8wYz3qwsLYhTeHEO1DMvWNIKJH1YXCZCiVh+V/jBQPnSlDH4XrFPTC/a1pt+h
Nq6hieghzS37+qbahAA755YktspAT9d2Su0+Rhz5/EIgDrO1hwSVlt8zWEdTNa/60c3lWdY1SK2m
Wo8U3PtnZ9qcenisQUPGTCyCY8YEgb/jD3SgXka/kwMq7vS7v3+ztfff7POfwVJZ0Ip/tm1/eI87
I3lraHx3kMBri0xkxxMqV/hqVb2wl0UnSmPPntjf3780MBbmiOKrLbou3zd5RpmiuC0HwjJbdFEx
xNd//5FN7d3a21Id3EauyyfHnkxl1f/hZjTY92k5SSUHPw565WH2SXFqJ3yfsCXS3ps+O2qGmpPn
q+tf3ZItWmvqv3UHELHOs1Wjiz4DmbjMbmLQ2Eg5kIxnLeX9Aq4tetJ5UKbUfk1hQ6Xa0JvoV2jh
SQmqt6NJ9A0d+b15oJmIbnJ0mZcXZPf9/Y+ime83q3yAFtw2nLRECVhDGe6HDzLwZqqmylb5mjTJ
siXCQcVQTaq+VlBLIlexl9Wu23vjwf0sO6K8ZKpc9U4ZCcYJVabn+bJPnkmK9Hjov7HWEVcV6+jz
td5f//yfRrHz0+GllIxZc5+JpndOoWpWd+ddjXAw4Ki/9ARultyV8a3Z6aQOsmBJBCHZU/pg0ZgI
zQa+Zz1QUBnv7IovqBwdtdF6ECegFdicTyAuywnDfJU2TX4OqiseYsG81YsbuRkLMp64eqoVN6oI
uYeo8p5HZXz+Mirj83JUFZM/nEuRdv5UZEO2mcvxpz/pGbI3YX5ulKD/PpfkSMsuOUgGeL+J9fpn
pomiPxWI2+jpBr9JVuTdKjYCio7xL8V9k1xP+mQdgQt1O6exyiVc4OBz46D65ofGKzv9BYnsxdoX
9Zosf8OHvjLCBy0Zl17QKkfZNUZjgburDBeDFbMK7wYSXNsuX4VKBF2Hh9qxMj336Iij0gqCK2Iu
6eYyMCaeua8UyhHFtEu/vEjXku15GSCiOF8ZKtSLQ+QjMtfXFTGQhP1mXBZ3qmJ/k2zXqYeN4mjW
hIx9OSECXRztzh1OwDj/Y6lGOdi7p4N4VVMgaxvk/bumYRIye78xcUkQbqfGLr4200Axgu/XSGt2
h3ickulqzMNxTybbuJdHBRStjV03B1yEjbWVk4WZDT51tp5xSqnN3nso/92UlIOLHOxs78SzvXTy
bHxgoeRd1VGUfXHgsiUdmJQrqvKunD6hsGIiJS5XrYNOmGlPXBgNZtWdSFVggV3NKlUSdjrld7kD
EQ05uC4jvz7s9ST6oZMsg5ogKJ1ZrKQujR1Gza0rmktfnwNTE4mI6HVqS4/dSnsqejB9fo1W52i8
GHFYLKbStDak4xsvre3CNfbKU5dOwylu/R33S/JcOkfHmUEqikYeycad66lBZL7dFU2q3ci+2kMU
UtcDdX32xJLL8JiWjb+++G6lu/diXly5v+fKLjkDnPCSGtZ205TBtLs0IIunXZZmN2QZ6zcG6r5I
FfyecraROH7QbH/eWPFgUtlJDUueVXtDWLKr5RG1U9txLy2+kG/9faFGq4nKPXgsv/rkFNICPmvd
1KzBEbX119hQ8+XQjoh95jbehHIKPmUGJeKEwyaSI7P8RYMCJ/sL30ecDpLekmBP+MkopGYm4iJm
ltv3mtk+2aLfwue+ohAVMp3i5OQlkKMJN6MatWnXj4P9kBtFhID9SsYyzEaThgxJmKEbihFppGJa
0P8xLQCzGnvh8u+vFtZE/7ilWPLicHRcndeMbYtb7g9HzGgAV/Ly2fiKWEizcUzVvZWN4s7xqppw
8F76zJBCNoqP67c5ObUzt9x51u+z5NwPppxviXpeSAFCiK99CJUZ3QbS/e5kM1lQSE1eW5cuO2pg
8SEycVPphXmeFho2NbeUXlL6Rh++cNTBKw/coRDGKMcm22hj5T1WtqIubYM8f2mWs1nfJC08E2nG
U06KSVEirSgmd66lHQH1IXuHhdZF8Qj4Shqyyez+xof4fRd40bdYzfIdpZLBTWeOlCaLLfgkYP4f
+lTRR6HDn/MufQqlhlfn9I0P53WGO+2sgVpuuBCfuiRLnqm3V5aUybJTmAJ/b88q8EkrwXE6BxtV
6+zv76cmDpsKU0y1KnRLo3Ec1m4dOgTzEVR3RVOpRAhVFQJGlIYHm2x1FQ0kBqQ9uOMBr4a5UWqd
0ijZ5/VWeKgVGDNGSMrwH+dViu6sU5fUsioM06Mxt59nAHnPsc073QS2it8fsy4Hc42SCOnGwmz0
FPCjOyDYJCenPqrraV/vpBko1asD/VgUS2vPALavXcP60fkd+Sks+R8AMEb70tZe5eZEdpHuscNd
Ex2dwnNuISSczvRquRLXslmlVAzX6GWxfvEyyFEdoOPqg/tB8dViM2oRwr842dFu66Z4W8EwDEdy
42Nd0C2nZmeIRjLHpTkXCeoHpbe4dMkjOU3OkKZsKKtqgC9pDaI5gOJgc7tr2KpoVBVR9GoXoAGj
eZr3yRD4z950DJ0+elVJwd1RMpxTgI+pe2hHObaaQd3DLNp811PTeorr+JPf2F8SbXJIz/cRngmL
7KkNUxhQwPhlfyT6dVP9136HMO02Uoz5SmbYjDaUH2nKNBuZYCMHLpk4l75OFCrP6kYRJG1fDYsV
Lz/q7IR5abzfpq9STmxVZnRmbwe48qiqE8N1pcf7Odr4ZWXs0SCFyDWaQvnBcPcjXqWrYBiqT/jB
ZupKkcDtcbQ/lehJamNUfUKb0FzHetqumlktP1W6SaGr21HlEnrn02cx7cPpGTrwsp8dMJnNUXwb
VdTTXzLqDKg/V3HmGFvZx0pAO4JF5XOwmhO1qfBmZjb/bhckR6d7iiS/GycTK0nyVxZjpNTLXuC4
ZR+bWILizpPXFWC+L9Ny6zUZWCYjyqd49+Z0mvFVU5HlUbGX6Ea0sowufFC9yheDlUin83v7+Pc3
hGYJBxhu51/Zr7wbNJesW1vV2E5bbEHevyGcTKF4M+/Lz8iY9tcZ66+dShkrclSRRns+hlRh7Xqn
RPgxtM1rSw6dJ8ihc1Nb5ToeIK+RT4MoQZZTySCW66UwXb6bS7k+9ym5WRdKky7l6p06gLfRuM+K
e49bVabEhb9z57oGTIzTRZtL/yW7bvg1KOfLNLvLNE8dnuK5ORWU0815Ej0l8bh0+mx+RaeDeyrK
FDy29fTqDZQaUa0dHhJvOE9TZqffZ9RTw04gZYPVhbryLWo8L4Hty0roQ5D8MvnDcuqDebky7ynk
2MV/dLmoPva3sILdoze2B5nqkkXDvaYkw4tZW3DZ4rS9BRnv3SrBBHFWibPXxqgPUUO8qpPxDuDC
AVS2IbnSYGocTYu176CrlMvzSxuNld00U034S5hymk52LCChHtIgPAqiNGN2d/kuB1P21JejisyV
+DJTNTjeUOIGMEB83WXTiiNUGZ66oVC3l/7LXHnN802jWMX5enExEeOcw/qaHU1yIrCioaZsUcPj
WfFJNnoWfZ4zc4KVQ5cPqgXJxFdpyHNCx9c3RktF/aXvw3XGHJGav99AlkhE/3ADGbrHFp68VUN4
mT/sWpIxaTI/LMrPbQiNHzdzuJeOp7GZYHKw+VhYDUWXC9n5b8NyoC2tTw30+530H7besbOD/iSN
hGSBhe674VqaykhprOqPp7PvMknUH1XhBLd97Vo3k2bB+htHa1jEXhcsDOgUi4Gi1Jsq7l4itj7L
IgrJCSWYe7TMQYOsOBsvbm7GW9mH/rd3jCeF9A6/WktrnsxOpG+TLjv0JU/AomhMins8894N56X8
oQhig+7BM7eUTlC/6ADcxiTKIIv6IGfUJuVukG6LjTQrx3a3g/AKSFMzkJSvkmjAkTfnt6U5LlpW
Swe7nHCSVy1ucy1UB8C6ipBh63J7IYcaRf3sla55M3nBjGxjQIQaztYiGEftREV0v5jxBJyCZOoX
oziKRV/hu/qeon6W7U6CoIJuRmRnpeEdehpEAUXTVHVzlP1s+u6kNUOFIDXK27l2QiGY0n+Sj46m
COZVXyrZWkPqdkfmhL0Jc/8eSEWzl1nQrZ4nm9CrffJfeKTLRsn8+4Q6s720LjNkFrU86/c15Iwo
QH3b4I6/ujwX5cNO1xokOfzvH7ql6fR6uMevIY3LI1M+H+WY332/PCzlUWXu+8at7YO4v0v0LG4N
Qs9QeRryK2Nr2KtaQf4lkhk4hyiFGlUrfu5CE3hxWxVUMLd3VPL6P+32a59PNol1WrkEMKJ/ByT7
GTR8/gmynxCOD41tqbOh1iFR7KF1OfvYaZ19RFXwJteSezfJKWwKRZ8cyN0HO2QN2KuK2ICPQXyd
93qwvvhxxjxdFV6/51tw7wahiQTo20EaxOee+NeBGIJmfFTCHuadmrp7hWwPuDU1fqjOAhkgOz2N
ooAF+JVylQ9OdB8hcLAtVcEM71o1ha1hUfuqJt5KLg54+sDMno7oLuKXnC0ofL+eiw5/jRXrvYwC
MJ+/bd+cWqSwlo5G5v4QJekj80HYmt3XLgJP0GvELi3Ta7aOWlJnXhMSdahukzMK8LqLtq6TfdZ1
zsH2TRC6FexMxcW3qZN/tCvZue5q0Ujz0tSVuh6MNNxcujo4OWuDiqj5WatBDRC/WRJTCQ86wfW7
keSoO1ewSbVxdta9Y8JtKty4X6FvAv1ADJtiYjSGMTuPgLh8Fa/dKKU+tTe8dZzW81bL8vyWVCNt
1VEfft+bpnndIHryUjnWt3G28h9lYuDDJjMcFsh0o1T1SC0c6Xl61/iLCQ8quKSifigQIUGl0b5P
G7d6KJALogo+SVZy0Iha5wgDdCUHZRcwYbgheK820lRUwClWIGQhh6Qt8dOkT2lspHtAPvmitCjx
APakZssoI7qHZme2U02bkKA8lJ2yScTw+QgpbepLgaGep8tOafK4tdeuOcJd90M0UEezjraAQF5R
KffQJM6gmoijChbUNeoC01IODChw3fh1oADrnJ3rxI94rLjj9KrrBIJH56XsdX8XjBAjc1w8UAPi
+XkG4s0XV49PsgmUpw5w3Z2Ch/LUWvm4Q2jh82Ucfoe7HMpRR+OCc3S1+eIWY8xCwSFneZ1OEYG/
oPzSWpm98Gy9uI0G1TloGiW8fFOyb/8yowxUbTWU5itw4+IUENYy2GQ8SSu2gj8sMcZKgwwKMRPx
Hkpef1libLLt5EdGbG4HnRRMOmnY5/utSvEQjwS4zst1WcuSN/3ON8kB98vsMCGm92whxV7Xc//o
K01/UrV8A0RNeTZza7ytjFS7GsSsuBycdVxBUZCjaRw2i7ApKVgpyYiRl0bBKb0DfPLH5qAfeuhi
fvz2E8SBka3bIKGGNnGN23HWTx0yeSmfDIrevU3mgja4zUk2hP8PY1lYgDuboyVzIQGTj+zCWzy9
YvF37kwn9BJ7ncwAP4h5hdkKezM9ye9Ko8+prlCGYxySqUfPpfsyNdQspIDEaJppo5iqOki39iXl
djcR8G1B52+uKFhIfzTkK2uF/8NBfxB3cts+WalHFZjWzbfEl7SdAwYHOlStwwMReaMwELeePfdP
auDUWwTT/+gntBTvi7n4mgWZceLlg7SD4T1KT0sByJGgXHmSVuw7r1rv+2e/jI4T9LrvqmIrB/ug
9RZEhdO1NCPDbuF9OvpCXs2eoHY4uuJAegHM2GtFjEvTI/XBr61b1cQNXzug9wa/Db9y7933WhI8
mQYvsFLPjJUaFdUeGh+I3DZfI8OCDHyK9gyP4O4B9r2y7sJpgnBn96eUBMcrOSVGpYu0Z/VzOiAT
Pvch+dB61v9HaNP8l8WkozqEyWC32wId/343ZlAqEGhemX6OUEOy+6q70wwF9bRWT7Zlk6D/TBgb
YT36Sgfl6aQCACRNOTCjuPfhrFHRbiZEy5QHy+6v8vkaLg5IMBMx5F8HpApl9zAl9CXeKDJcHKNt
drLxM6taFZb6ZVYQBAWrOAL3dvRmp4pGTpGmmbecJw8vJ/9xjrzOONWf/r741mSuUvHn7tXhPURB
KaU1lNr84+/V1GoTDmDgPul9nkEc0pClF+sJTTTyqAR3g8Kt2p5qcAwb2ReJRQVAAgaIAzRrR0Hn
WHZ2yHntM91wbpMeDJJfBGxGbe344ajXUwjRYnT8ffT/nzfo9aq1ghlyE7tkEigRuDRxrMltsTRR
skt2cg8tzcQc4z9MOXqZfDm3LXqo4+8nX8ygqfmPUtAK6qg5t+irFUcXGY1MJCvJBn+9gdiegZCn
yF1KZw+0oWNcm7pafa0TNOcpe2nvKf3Tb8qETWTomgn7AsOAztLb3yFaoqxcf7fBrVI2PsZb0LSI
pCClAMAtzV+DiUe+Eo4a0BnMfHQelQKVmFwnx4KE74PhGai9pEVzEyod1WvSjOEKoqc17Ye4n56N
/Eeczfkrwgv5zjBd8c3mWhSvoebuqs1WjkJav/bCvKYGQR3ZTvATyIupWRSs5E9wNk3vsYBOdN95
eXVqeuuQBaFF2XscbdBj0Rb16FiENEr/LopF2UVSRV+5OT5FbmE8QKA20JHSwlVjxTV6WV8VVBC+
fjjR77SXv3//YcR/2HziokI8ndQmS1d1E9WD98+LGZpHpXh29myPLDueTc01V00Y29MKinfXU4mv
2Ia/C/vqPgwCcy0t2U9kzUFPXYxKmwJNPO9kNd4Mg5lt0E9gjxea8MscHaI5wsnNxuit8VRVdnlX
wDgI6nQ6ya68AMffK3m7kKYcMHXvwa478l/FSQ71nrdNOD9JSzYwoEvqhfGq9FSRLGOdUlhoYAin
dP68BA4LVclF77NW0W+1iFy/jBEhbDebnkgMDTZVDNIk7HurFdl987VuOu5C3sTnW17eylFbrE2z
3gWdCpKb1xLKoXNzNAl6nZsyMfUrM7XSPwZCMUWe4Ygz5OS8tL9qKGhclx4sR4QSO4JTXlLt2t9H
tRyRNnkXSPK6rvNtRJ+ICAYTAfcdWtW+++AHkOalD9zYTFLmrewphB7mxWXQ6kFFlA3GWejm0Gt+
KemaPPuP0uraY2oW7lOm+9m9ihQqYSflWe/CcUc+RnRdWx1QuamL1jau1mag4OFETWd+4lkd3zd8
IGGiWg9KTFOFQOm9Mq5QkMaEdrgGmjOtUUrvdwhodTulmPqdl+ouSTi/bXl0meOK2dJk23eA2kTN
szbenDdx0JXUbeiXTzLmLqPs8shEG/FqLDyKl6aSzR6YxD/mWQVFxY2CXrOGmNlRiyDO2DUrKEOY
slHbwDrmZnkvikS2U21FUBr7xN/X0Cs/TIsrYP7ngmt19s1d0tThUTYAwZKDO91JA28gbmc8y89F
h2xkPg8ZfGgx14lE8MmEiyRNjy8TqhnxnidOfBobhOiKIb2TVgllifhFJJ5G8Uk2GVpjq7klfePS
B/6btXzpXmeQh/eIynxv/N54SuzSlVYZxcYTcih/WMTczlaT6fpTkvh/jPXU2S5wvWbIgdgzSp6x
upVH7TDO5yPZR2k/QiMDcPeoS6utY7nl1ig0n3Cb0wnBQXmsmZS+ZzHILjCs+satpmkzZl16q7vU
c1TK5B8QhZyXCqHOE0LDSGYi+P2UWwKLNBC3GPvoR8x+8puVa3ydYY2gNx1fmX3EpqOBG+MkAXor
U9rdZpXifrXD5qdvt+5r7hXelVlq2VNBLcPCd6lv/fsD9R8wCNcg/YbNIw9VHqYMf8jFSWw/zIeq
cZ7C1leRjeTFPJQodaZDnG6l+3pUgB+Uqppu5atXjmZR8zaqaunb6OVcOapbI/pzRXn/b+fLy8kT
QtDfED9rfdrllRDhasMc6PC7ijS7o4qLzTBimmcnlht7w62pR1CLom54Kmu/RsrHHp5MNu0dudsK
ktmmGZUvsxvN29EpREQWE0+hunQDY+IhiWkHAk1YtdV+brXixbKK62qq0nVnQVMK2tC+oZy0Wlu9
bj91s3WSG0EUqMMrxHybh3iwrJsmUKs1dGvnSemNU0T1LdDD0LwxxmqrChYomr/qgkoBbW8aqAmF
HilZXmH3z1kDy00UdP6eCrb+baoDXfE81fXGl2IolQVF+M7edCFdLLSUcty46HYt2X+4b6bA3euE
YPfoprtf9Ww+QV5C4NCofjjhaH8ySkSRvMyfXyiEpsretvsnUIFQfDy9e0jjfFpUcODuVQWRPrcK
zWOeK/2KPPfw4NcAw8fObG/twXRudGX0tp7rZFtDKcaNMwyoBFVVcTPZ1Jd7ETLl3Vg6hxK9CSDZ
03ynk+VOCHDoTnlcwNCP3PaxqXX28no+PPPgQl4iG7XXyEFLsSkH5bMzz6/8JkiSucbemUFmWUO2
Mrsi3CLl3iMnxa/Tm3l6nIqpugca/HWM4Q1qgakumkCrtgmFTC9aOlzJfqRKnXVNItRqDBz1UxhY
N2Hqho9Ddxy5uTezN0HZhL5B8S0SYwS1km+CohZWSfdjqqB8gTgqnyI/DVa6pRg7YMPB3g0s8g9R
o3pBmvJ58Obuh5LEqw4O2coGLnUzsae5Rmy+O2WFb6yMTu13DsnZPBADQRUMy4cmi3lchkb21arm
lVbW7Q6h9xRAW+nuCPw750aaNtE41iBWuJADmqOhySwP1SzmUE46H3ridKOd810S/XEZORnx1QHV
gCLd6IqHotJAvZavRvq2s3N9FZDi9kh2XM4Lx8x/GCFSx+H8LefFTIVWrt7r1ZzfKLHp3phKoN8p
ocutVznV1yYAuiXOAar6s9PV4kloU6w6vno7ywD2oWi5s9C0EFy0X6u8FuNsy9PwIZKrD9EYYpUi
++tufiBN8K3r0k9U8kFaA3rnFhUzzfka/2efvIj8H8Y+fc0M0gTgNloLqqaCx66vmkObuXeQ5sNH
2WVbCEMRTD4iZhuiSA0kziKlfi0HY8vNyBImGCBNT5/wx6FD6Khxc92M/ZKK7QMQv/Zot0r70IZo
SqcJbiytT28qDRgeegjTK7V2ICJ1rzlWhtE96B2C7L+ndRNpeZn3YiTOdFPipsu8gaR0BHapx7NI
SZaNNLNk4vOzrHyB+8gQfKrgLo620B7wV8ouZbA+o8PbvvXNNjc6aQDVUo6yyih3f3+f4Gd4v0BH
xdR1SQkktMrNqWnqhwScysizuYhz/Yn4J8GYFc/acjvM7trG73ZfiRf5DMQNEsCbJcYulhiTM1vx
Wh/fzfzneXJmI675+3/4fV6UoAQw1Dlsxd4nnOJ3A+EV71ZtelLhXXs6yB7ZoG43rZU4hW7zfqCx
U3YB0lHsupm68OociXSLwhwRk+MGLw6Ii99ISzZmE1lrHhSIB1nhkJBY7nbXvedO6zDX0HpxXMrK
OxhjU+RvIyO+j/LYO8oueaREhGu6YFZ4Y/wawLtVr/IsmA6x1yzNbNbvArFCnbKqhJysQIEF+vIQ
arG6Y/2QXE2Z/rXGz/sYae6PudXDp1rrh9WUQ1zT/MQ6mCaaZnoaNJuyGLwl3igKglvr5JRZ+ZCU
+TrJ7OLFzof41urwDUpzJF+Rp5bVruoxL18mgP7Xira1i7I7KKjVL/BJ6ZSTFDa3+WAVh6BeAoqm
EqBRlA1LiXbZZ3AV1tM8f6HuXIgM9+0Sz7T71JX6ySDY+i3rCaGMBRVOpAbZN6lBJP1fZuDdLARP
X19Tl4ZaVdkS1NCzbM8euFxmCP498y77Tt2T/0PXP3Vt19ylwCrMGzKwA7ZOsPB1J7XuhrTQtjGe
kiU1RNarWiorRMGyb5qSvs3gp1e3ooZy6diEr5oSMHmYJSzBRX4oLnWwsDV7Zb0kyYVSgkhxh905
Rc4Pu+A2msbbUQ1gxTVEUYDSgxhoYgsY1KD/DDTzgJs5QSHBhwNHhcMLOmj5NYvS5HHqIw2iaane
pZHXrnLyjPdWmE03KKOjLo3YB9KhVnFTuIW7x92YruIaygyfGJwfg4DyFGR2s2INPu+NaqLURy+M
TaAq02uCzqZTjh4+c7/ej5TTXMl+02/mhRGOTBNPpLEa/5imJiAtW/EEUyaY3UVrvU1L0FPKEu8n
r/bkxeRPCJen/hRA0FmmthveIvtbH1It8a8D6k2/asCsgNF/i1S1uAZq6JEZ5enbpq0jfli9ekmK
7JDZif0tS9MfuTLUj05Vlf+19LU+pKHzqILfauoa7jTVMqnefO9LaMdEc9KumJ7I1vFOtfnsGh0P
XghMW6v3SC9Pk+pTFsWImittd+yHyrgfdQ1aE/3JDAUYlQjQlC7SCmOykRsRaUaN9acpR+2i3VUR
St1oFt5Czh5WYT2Wp7ROqF/G2/HJyOb7SObleu6mtJzqZ2OXXwzQoi8K1IDrbNCAknbRzxa0905R
G4I3XTl9Dp0c5q+nP9SiPyRzexGYxvS5v61ivzgO6v/Sdl7LjePc2r4iVjGHU2XJki2ndntOWB2Z
cwDJq/8fQh7L2/PN7Plq13/CIoAFUO2WSHCtN5B6l2/0RTKpGzEVwVK+78u8AAWu4YTTtbW3U8ds
txZ2AIvKMuKtk/bsLNEioVbp5vVbMt0R2goSTH90EPCf/aIGcZRtPyjEMRisjqrEEH8ekCF2aTNF
BrYeosOZOzy3pn2WSEKJPUQ4BdtluhQQ5vchxu+oFrliBZdYPbkOdkaOOr8MqWqJqlQ0/GwjxBBw
QvjtuNVD7LvKVzRqrGUS19p5clKH+79GLu59euSDGZPT+ctdptuoef6uo/5hMkYMqExf7JxoyHGi
UaJFEdj517qO2g2knGyr1E3+NXTs1843xTnCl+vRQ4lBdo9e7u7Q40E1bp6UI/SKa0HtH81QbV+i
YmfiL/DVK0r7hipxjYoqzUEZH6GT3UkaTV77t05sVU+BaFOU541+Jftx97kDVFc9Ge24yj3ciVRE
qc22ZQvOTv4IePzj4dqnOq1YmwUiojLkOiCbIEXFGgqes8oFjlsDPn/3XpV7a7YbKg/KqN9GeNQc
g2os9gnbwkMGcuHG4Ae6M+KuQ3Yq0zZq0AO8j1F/HrN4eEhTD7doN2+ekxb7Qojy3Vc1bJJFFo/G
N92fa8Bl8asumw3GcH64mKyta4FFXRijv8D+C8MNtaAI4zvtjy6IHg10cuPfPWCKvayYDchjln6X
3Ktz/axwo4PP/e1ejlHRuYwZs87K+5isyf11npfU4aoXuX4hhXlmhP9eAeNfIjChehuHogzhGs6y
G23gKBtTpCVQV76R3aOnBnu28cFviLf70C+iV3IhGjcKnGJSnB8PKmppmyzWnUe3poodofb1K8YU
1UWVp9YqNJ31XHlwtanYtmwGDkOAAl9Qsd+s9HR8LargJvLS9tSoibF1yOQhX6oEv4GcZrlp/FbK
9hWTRO3F6ZJyVbnddGc45bibDGRyDb8z8XxOwxvEt6JNGjbajVFr0Ultq3QN6Ct5MUT6BWmZ7hco
l02XmOG3MUEKqrRHNIRjLBcw3Q53Qd0b906YhLwW69Z3R/zBlhm6QZob4hRJmoI9lPhyUJ8UM19B
DoAIejszNUxfW6tALXq07HMv2te69IavvTuOGyc3yTXOQKwW3pHaKd7TmIrqCAkmWqqtGX3tihi4
Gl+PnWx6U33qmkA81H7b3osiedTnKK8w0l3WYqkgo0jekflUwh+5Jbpb6gn8KUqYK1eQFBYH2Jpn
Ebn8d7DViF+Ygorhnexycuzh6jTcUiswblJsRA/UgrytWTbcGbBvXzVa1z0lWMwu1LoXfyCUex/z
7ZjVe9dJkmBKmcc4I2Hx/b2dNLRigsh8Vqfby8ZASX5wo/7it6bxUrbatOuyPFzLpuf1GJbgL3Nz
GeWfJfLAvv3nfbr9l2efbRgkiHUQ/Jqn/kWwQBMTjH+7Up6Eh5NN7mPeOFZTf6eKLDk0ovY3sH+L
J79gW2LqmfMTi7tl0PIjvsaOlt7tYf2xLSA8KvOnsgpThKcN3Ev/DM9URA7l0il87cMldl7amtkk
jd/qy4vuQD51QOrT9KYl4/urbrXDgB3oH22DOVTUxvnZTGp9V/DesQsKLT4HkKCXtlIEf2TICuC1
d5nUCychCwpOYwI3oc93gtLKoicnwPRrrs6HaCg+JYLi73wHkWPvrTGZPo/N80C5OKt//g8AMvf5
RQnGiYEkh2qjpw2/8xOMjvSNbwIndJ4MSrurpBuT8gXPjwUQs2QLUKy5cVUB1Vie1h3lyHY+XEZy
c/SWslOkDZXIacRdI7NAktrTSeJcJBxGnn3CxHxqCoFTcAUV1NzBfEVurut7NuC9++hoOptOt+9u
NKVyjhhD9OsGtaZn1K+CxfwW9Csrj2iLWD/lpEyJmOTEeIsavPPLSU0S8LMMXePZQSA5sNI7XUcA
uRNi7eo4vKDqjxvfCBgGKtg3p7Wnr56GbxVcFutBHRPIi0lkn9rYVHaQ1dR9oibhyQIusDEngXla
aH4JfRJqeFXVR1J0CFfPSRglm8RTDtWZZ6UYf2HAEbcmX5DZeZ7KTPwsEs9aR179NolEOCL+8yRe
W6v3SaNECtSoP9apHl0m4fRdH+fXpsuVfF0RT6pvUyIBALTtTUipOcDO6MvUBt/ghGlHYSTxYSpj
j80uWcbGZy/bDEOwkznIylAxSEXZ/JKDRLFwMb9vPpeptRIq+E1F0eyvZf+7mXHubYc/ak0+Zeda
sTN3V0ZcnAMz+Zo5mY/iJtTzptFfUMb1b2WXPMiml6UbEu/x8VO/2ej6sstEvc7Hh6TDvVQq/VAB
gRs/CwFdD7IvCXq8p7FNbU23571NxQlqBhynvnXEK5H/bBs8re7m9lHvbf1Zjo6dah1r7zGoh2av
Z4nxkkzehiKd/agOTnhfh+IxnUlghdl4Oy1L7JUy6cZa6ZCYK8o63wny7yv5q9XcMd/h5tJdmnI0
s8u9r41bq2x/W/Or2QBQf0Max6aLphJrJxzTnAe/+GmMDgLt3uic5AY31DaRo1any55Xd+0Wx6le
71ckp9nOJAiGChVVdXZ3oKthPPOWGaxQ3wiP2HAjeD/FH/sn3vqG3Moe53iry7xXUz+mIwj/rIWQ
mSDTbspPFGXlnq2/uxJGr+7syeI/IAunRda27qlNwuJZaTHDmWPHvCv3GfnhpUj07nEcwnJbuka8
kYVCP8nwdE1M75jwJ3vJ43OpauMsRPV0AcGA9cLBwFDUDXtj55D5nXJy+5bXy7itvlptcg7mXGcf
lwc7y61XgVklQHEvuqv8yN97StNso8AzH9I81RcuWJWfLe4WSfM7h+vwmhcPJIMxXX8/UZTPPR+H
ctAL8eJjTF61zqsKuU+WHMC+zDUih3Tr/HXKG0pGeoTFkhztoUniCfTdxbFz5F3d579zCZWgvcV+
Kzl2FmZtqdM4r11Wr5u01X5kRYfpu5ZM9ymbJICAtrtJI+E9ZxDlZUSdRbywRulzW6bVFjmtaK+l
XfXQzck3GQEtfVta/Xgquaet2lk+p54PQoVMo4aZtnK1cOS93o7pdDBxSzsnfs6G6NbQ0+osHz4F
LSaUZ/k1nseurdYIPrTe5/k+X8R/fvh4qvPX5/8Mt6Hyo1Go+6u8nmEpDQ7gw/g0eYda0US3jzIw
SZ5n9qu+iO0bSYyQZ0Hn8wJkwnFaxY0PibzFHrLLUZKDnAJpm9zETWUOLtVz9SlxEm9tc6vajmaL
54GPa60EE0uQcTxLNrUFkncVhLUInbwbmzvrF4TNvuCjrN/Jloq9CT6NT0lE1kazc//AfbteBblj
vULP/ekAlLsvvUa5TaZ+wFtE6Lc4LlTkIIZ7pA8ayH/dTwvx89eazBrYhX58iSHML6M6PSdjIG6L
GMpy5LrFbe05/i7GDW9f83aa8Q6JclfVPw66OmHn1v2hTXr/OFa5vozbPtjYHlWFkmfdT8/G/Ia/
3S7RYmVX+e33sUZaNDOzkr8HwgNC8+pv2mzKoJfOizma/hY6cL5FcqC7D+3ylALlfU0zYyXrSmqL
zNYoivDsxNW9UMJ4PwyRfePncFHkgccnCMUCy0YEOnmEwqvqfwud5y0VmqjyvmIZj3azodY3rjO2
d5TEZousaFwb1lBt6sQ372ruTsjRVe7GFSAKFohxIATYJc6D66t3BjC4bxqAmQU2uTkW52XJC8+4
KVT3JbTy/rvrRsWiEnWzxngt3tq1itOcaokXz8anBdfm/kcAd7oOKkyiO+Opz03vt9Ur97wU71qq
86vRgbEwJvqybbV2IfAP2yZm690UQzPsbFc5+FOBJ+mIOEna9AsVdPULHhYD3hyGvSn8jjfwvL3T
S/B7DaDD710izi7F1l+UnMjZON4y8EMXl/q2PaTAYiTbj4A/aYH5OPXQFtLjEITxvTxUlardKAkQ
vrkrURTMxDLXWpdWoZ2EM8I/EOXXwS3PlZ2XT6Byn7TaS+/QBFOfC0X7UgSac6vHZXMarfoMEQBI
fxbHvML9itUuP6pR8ODB694HToZndh0V5lEhAe2tp9DOXoVN1rjsVPxA5qYy2nduyeuhrffitrNb
DHmUPH81FSyOarULb3SvOwHTdME/Z29ilaHHWYUEWVJixJeN4q1f0msSkpika+YQ2fbC5g8FX7pV
74/PVEbyuyqNn9mdNLfjEPNLmoR2EKLpv6gud2qg4dmWJMlPnrviPnN74zQMzs5KTXzs0YcjoWeC
PJ8H1dEX9/3gOIdySr5TYyRCQKffexFSl5d2hMg6ioA6NvFD3q9LMstf2MZ0a6D3PNbmpm3Y3lL1
tG6fI/m/ibxyXIq2UVAzso385nLqmFhO+uy43KWYe5OAB5SrK8tQ3JY4Zh3yZjxXY2zduVm75e1z
bXrGz0Lgb6rG7XdhWj0WiVm51Au33tTR61QD9I15dRm7uPktzEfhOuK5SULvWPkT3OEqhVaRdJBI
Ym7pqML6O1XgZVLycz5nSlee8/nMMbVzxk3/RnbJwR6Tz60Qs87KHAG4KbtVtPo7EpQ3ReNYT3Wi
9nvR2DV2oDSdKJjIvCXfYiW3n5CrFw9ZVyzTuYW1D/DNoO/Wgzoox2k+gCZ7O0sTo9/2of3t2nUN
u8Z6MIopbXD195mO3dyA4v1d+aV7GKom3rud70EJHbJdZGrBSURRsw1rI7mllDhujNKo7ia3dtZe
hg4Eto9njyfzrsjwFkPivj2E/Px3KKu4RwPx7Y0+qtPdULXFGl9X9aGbEtwMTKE+lel9XVugDtwp
u8cqId71Zl3v48Br78YIayqcJOtX3c9PGKM4v5IUbIGWN3/EdWcsQeplZ4Oy6w4glbrryw430UKH
bkcWda/NzivCUuZHhqiWrmNo32xeLHS1tn+5ZfaosYdYNmQFz8JQ1ihRlL9NSGUh98LXoOcTijAp
zlYedTus6m5dfkrbRHfFdrDAyqiOS27BDvUX1Wq+63YW/87tEyhNBBb4MZ9tas+vTojnbdVrzQPa
IN2mwlQYu8YaJ5rZICtQmjMMo26ZN1QCqgIv6qJOf6khr1lezp7Eds18A72wuJkmwzrp4EhWoSe0
r6YYT+RAXAqVnsYte9OodvUtCq1pLVy1OpCmdB7yRvyCW8GNkqo9b8SNfY+9YnxjRAHisFk/3mbe
/PpiWd9jrQygZbTjTgvbbmsHbJFQ4LrvQOn+8IDJLbQ8Gx/GzBQgzGt1U+d990J6ggIJEdG8cXar
IrvXRVOAA2h2qhOke2fysBue4uLI/2WyHdXWvvPMyltFYlZfGxBbxYhxPOYlcPwh8vwnyzSbs1MP
hwRmqjAwLa4o9wZDm54i9CS3VJDbtQR3BfwtV7aIMNOeoV8dXhkgRdwWjTagX02HOyUy2U+q2ueI
dxakTFvrxqr7dGmYvdh3nRasJ1fLXyFi/KLqMpyxWTTPhRH+jOZ7rpV4i7LH6izSycOOHia6fdSP
26FP8odAF1grF13zw8ZmEeF77ZdCyaJSI+e5Us1prWnJqzvWJdaShnfO5gMEe7HQY76ovq3oCrZm
jbaaaizFQ7/2zjLQQxBq68amt7j2oTAIv8XixjKvIsNSa7DP7mXty2KprW0DUA29mF5GJQjXblHm
COeSAIQzyP65N9KjF3t/OInhnSKMeouweZwMA7vCSUcD3YPlXvsHx3O1UwlBZTlh2QD0BJ8VL230
fd6n4105H6JdPmb5hpfjaFfyprAy7U5/QUH7m1EPw2/qcxNIZTYqvG3XSoo9Xuvhkkzum9tlGkwH
JeVGbSrW/cB9ZKeOCk6ela0923Hg7PxkdgLPcn6vWvoVzEy6mtyGDZdajsfJBz2SGZaDw5gxIB6T
FBtXHZ1jUXVdj+xO92gVTraTfdeD1rh/hjSuTl7NAf7FbgSBzaZ5cRvRLHLHjL70+ISs+swyzokX
8ooKFgI89zY2JigCEBLA96BrKvRqNmRtT6I2eAUkQ/WYUWdaQMoe9rJPywx70U8tpGLFPcf4gf6i
FoWxzrL1A/chMNglR7r6TcVoFcHdYjqYCkyThY8cfzTOqYlKEWwEk69KE6WvQg0BrAMHmoHLLgnw
8AAqvUe1z7CXyeDWaxsMvRXiBpcGWXRUyyHfR1PO76FUlVXlTDqlPc9/GB3xENjBCW50gNlirJBg
Sbqtr9XFPfk0KMk43sNja6GN2+yaoNTWz3YxxqeBvAapkLZ+TsrCvfUS84nvj/00jbB5oIP/yRB3
ZrWYKxWs4i1uVfUUgCUbXA7EKDrftuUP2bDDUF0XDoajjlNP5wQdpYWhtQPMBGM6X/pQ+9jqqQv2
Yg6RA7wtoJGioAFDTyniZKlaORvgWQ9wwJ7r2HXp21lqlMkaFVQLTSjRtNRhibmccifie5Wq/QYX
FmRALRRUFRVqd6Z5/kke+Bp4+w6mFR7l08mqbR4AWXzfVkrCz5/bIjtY516bBsRR+MvsrdpycEyn
D4/Xg540EzrCro4aEcyuLrWpwg+IG6o5mirVeEvVyTir42gtDT8M7kM+9XZ0xnSn8GpZ6cEEG22c
Uwh3IFhXPRppPKZBbnqlDhcnNl97SH2nsP85GgWF1g5TSs8lcVtGiXNo/Ia92HymJcjnXDplWx5a
55Yq77jpu6hdkzalRFHC1hNK+uonYfIH/jSzIorSfuF+ry3b2A8ewaJEazOu/Ttb5UsRJd94uaIA
39WA9zuLR8vclAfh6aBqLfxosT6dh/TBsQ+5WCki1c9G8xCZDcRG1UZ6xecPjCQCYvyqV6d739YF
/A1NiZblRD7ATKx0FU2KcS8PFQbVK3Zb3UYL1Le+uu06CjZ6tR/S2rzECU27paBnH5PC8jZlPOPE
Hc08tBGZFg9bhCcttJsH0YiFiq76k+n0ay9Rlft5o+53jfZigFg9kiDAInVuWmWWLeNRxJtML2Nc
/3pMlUocZbZIMKXUYosfrh8XmNEIceC3FvHGbA73Fkoay9FLp63l+e5NUitfwrhIHgQMSbOrm6dg
HOunAjRSabTabRko9ZNnCGvZY3vAHZYmxl7+VutJzfitf2sVgKqgbvm3eWz/1KYpfgmyuN5HakhF
yAuSFxu2zNoUTbSTozAikKINzRL0CqM4FyHanCiPqmuqDzw/gLHQPTh4FuNlaS9sXjRvHGUCMNhb
xs4ymhSrYNWGMZU0CDaBHoMHbj9npBKwRHJV7A5pWqOqbcuCx7uSOBYplhA5WmCiazkXq8dgW2pl
t77M7QCd8bQnzzcHs8NrNsUEMl6OJj25P3OcqksTmBYPrHFQNzI4Fyn1zcFEnXO+rhok+bruSIxd
5g6Dv3IoaG9lsNFj8FqHrn8ZTe2mQ98iq3aXuZGg8NZTEpL/hGQKlSUV1mSLv9vOcrz+rg9GZ5NF
U3l0kxvQJ9GT0ix7TRVPiub0T1k9fIFF5Z0KMx92VQ95UzEGcde16JVFvQd3SIkwnZ77Wu1bNSGT
eenqESu4NSk2+2qJbDM6jSZA8/DgClfcyfi8jlI0T/Jo6+LVnTm5YIsXOSsg1elNEED8hvX2Iyc5
9a0sQxyGcEW9y3wr3kWDe2jbKTtjwPncqUnwAh9ZPySmhomCNwQvddK2G3Lt40aOAh5oltQIvYMc
Lcz6MWuK/hxErvGl+9ZUWbDTw0JdlcKqUQyx61UDb3XbxBQ5sUlCBskrMZzC9NP58zSdT00tq/Tl
h4APp2amlZtkJH0QWA8+JMwvNv+8R88Exjt4wReDb9u9n2IYNLcUS5h3cTA+yFY85Sj35uKHbGGy
bkHfjirKrVX4ZarRDnIHanRy1bidjI0PMmUV24pxN/rq28FU9o4igrtrNxv+8pD6wbMMuvanZqet
w5FK8aeBIojVReXDFrgGyxDyEbzroGMm3i/n97wwWrWmPcOH30SiHV/dyfZXUwuoedRy9aTqpLvA
Tq9ctF7gv9fhMprFQeQBq763s9SwXH7eOc9wB7MtOaq9n6VF5q2HHkLJpwEZLEdFp+ALPq8sp0H2
wdHLFg1ZCXKvl1Wbxl2kDVbfcQepmATLOOUH5MLeDjFbhUM6H+TZdeAadx34FPcvQq7LT3YLsk2u
f50nm9eY65X+Rcinpa5z//ZT/u3Vrp/gGvJp+SaYgXmfhj9d6brM9cN8WuYa8t/9Pf52mX++kpwm
P6XWj9WmC6OH6z9B9l+bf3uJvw25Dnz6Q/z3S13/GZ+Wuv7B/qurffoE/9Xcf/67/O1S//xJkXeo
2R3iYI9ACFu7aP4ZysM/tD8MUYpiVp66b7Mu7c5Missql/Zlwodp//EKslMu9XHW33+i61WvMSp1
52l9Hfm40v/1+rzM8OotzJjd+fWKl1Uv17le92Pv//W6lyt+/JfIq7dwIKxK9JvrVa+f6lPftfn5
g/7tFDnw4aNfl5Aj6fxf/qlPDvyLvn8R8t8vBaa+W42Yxi3MeGxuuyF01jWI+KVshv0sGWDmDcgd
RsFoWUu1cv2V4jaFvk2bqoQy5bGjnIdl4DAGYOIArxwhqdcHvWgHcyWHg35tmql3AvMLg0529ZOX
3qC3vAUSXupbfTSclUlRaQnvb0mZAejl7AB68QeVVqHSJRTOHpKe8tQapkRZXr1Ddedt4rXr6i7q
+0aMJG6TfvOjRtmb6AMv8wzJZ2pS5KPUrHgAlbkzq7y9RWwpf1DIvhwtrz3LMRlV8cvdeHY9rKCF
5w8yTE9wpwxJthxkiO6rbJFytqasKgPSsgDDZcaABeeLyIF/eXXd7c+OpfskUf/Dlb0R5SXd/x7k
Bhm43BWnCSTWuLDR/jjJNv7FIZY83tvwdcB8D7FNhZBiIKQQb9PkXHmQcd77KlaVhJvChLyrlTBa
jDqmCiBP5YEsISKl1/aHoMR1T6Avx+2HOSBP/wz/0FuEWuouB0MVyPRhSYGbqH3ba5FzK89SrFj6
Pu9On/rZEEUr9qd8hz5NGNrw2CcBag1/riEj5KHk9RYVKLvfXvvkWZg6/Q4a5K9P/XKRsnFv6nKy
D3JQdjmp2GTqKPaVJiwwk9QJ8Qa0+BM5y9yuvUu/HJT98ux6AF5n38jmJAXw5KlLMcWv47e5clpj
Rv4qMuoWG81s2AAB6JdRPOneAn295ryoNJIk+OQpfGuBUJO2s4dN7BXtWQRqe6610jk4vfsku679
yG89WVnr8q5BqDxkwJE3thn0y3GeKfsu15ArXTvldVwnGC/XkQNqOX3NirrZSpquPEMH6v6Nr/uJ
uosIn1cuLmOXc8nZlexdZGFBO7QrD13OkBruQW0NI0UEu8qag1IpNue+otb/47zVjFpdynC/rfvh
ptWwxQqaPls1sfHGnU6UznPJbsCOvh6MskGsk2y+7PoQ8pl5LceD2IWO/SHUUHwhp0siNvIFiwjb
Crw4yVmbBkTpJnXtm3AGRWA6rP6RFagDzcYw14gQ2wFEg0W21PefQD9JBvh8Izud2YAa/qtFAmRV
vGOD0DS6ye2AytGcAeSX8hBRRUW48l0ICgEtrErb/iKaV0o96TmupRp2iQNqIdaonjRIx5XN/axQ
sInaOl6F6IKHS5CCOXCQLF4J36vvSzHW97JPm/s6SN242JGj3ci2HP60zqDGd03nB/vebsSxV63+
6AkqxAvZjpEsv3H126Irhnx1GSD5BB5gcLrvIV5NFO71Hv3loFxdV+jy+G2tT33hvJ6v337qttVI
2Sr6cN+9G09/eK68GVPX/rQkh6B9eMJcHjuUAG8uMbL9YeblISP8SF0GgJ6WMPzQx1WomGZp9IIF
QbHNZ/9SeUjfz0bpU3pty+FeJJcZn/plkzfofgvy/2sjOndakPiENeVBYs7MSDldD7nfvDXNoF10
wESOclD2X+b2sHGWwVRP6+s0sur+qi8rbXlRuzUhHEKDEogBmkYUAQLWqrXiNK/GiOfaoc0dcczj
nBfTCM+LeEqrfWKkrvogLHIH6uDmSxlTz4GJpCqMHsjojqobechb2eWGerFkMyqQB2k0NVt6uo1e
8eBMOx5z2h1kVv1OnmVYS+tT1J2u/TpuoMdMt9AuItRTAdUutKG0tg4fG4ofndcDaT3+JaC+V5Hi
zZWBeTgyPaQq368m+5r5kkOhUJLhatcPENZ5c+wb83K1D/15WoGOwWpVTPp+SqNqS55affS6DKFK
xbd/6rjThF0mvrttLpY1pP6z/x4bGc70KVY4X2suk1boKQcaJYCuQRwt9RrSSXmwM9BrEpfhyo7I
SIJ0eOsrIFYVQ4Vh1DzjMlmuI8I5qVeF7qKZR2p0zLSVXNEewp0M+TxlXhtqbYTqOzPkaGFVq1R3
nMG+A7Oer90GoWH+6+yfdghPREuqb6Edo+thNeldVSfYyeuhubHguTzJWCnX8j9j1X6yKNMAfVD0
Wlk4Go8kyRloMLOBDJPQnGHEqoGumhyVbAM56rgAHeSonFt01CHfTAl91lma1MkX9WxeQ76eDHwF
furalKPVbKwmR7MCk6TaBNDUaKj8erN1ZdrcIVQCg2c+uw5c+8J5FASHtrVj2AoyTh4EasyXAbgb
PycqfJMQFFGvE+QlPq0kLzGidoIiNAvL4Ou10/lDgb5qThWwJsMxy7U9AseL7CF+hQeFu5H6GvAH
oFgYITUsOu21sjRAVuX4OBYCfp6SpFTCAwwUc9Wh+Kn6pyCdVDx1+cLO0+WqeZvX+4F8779b1R90
tDEUBbsqNo97S7jWVvN7mNngsxboh/XHSI+Cl7Cc9kFFtr914+mpqIrlMAujwZ8rbvUOF7RgjoK0
yN7ZxpBEjnqJjjnpvKQclUvCyhNHORqZ6ocl8zGnUMwablv8pKSQUmHwChD0TvegIji+79zQ3uDd
Zn9RpuhWPoevESnAz30ZOdYmbCxEl03UqcSinqxqK/fJUxwZN6aTLz/tlSFVsgOfVNW4seK30bc+
ORI19YeRceDxs7hs1Sn47IyieUxm918jTVHRMZtDqwpF3L43KYoGJ3mYcmcPObo82Qr2jCxU7BrN
jR7kwQPgUSZg8WQLbQv9VJntjdGbuIVkYzZss0703GSZMPH7f3CytF3OdnLbAik6HEVa9VC2nXOS
IaPui1vbnbbXCbo9JTvuoLDq5QRfLaxli3z6JeZy3Sm5K4sivCxiIO94F44UPuWncIDh7xCYthYy
Vh5ATacrsE1iY87LT4qLFymuCI9KulJj7LGKrhGPY1Dry0jgpS77BhC3R1BRP71Z71V2VYWJVFCm
npy5S4BO3yS1zS5ybpa89D0Y1lc5JsPNGB6pl0HZaVXfPIyZ/4p2iLjxgkDcjP4ACl2eygO3d0XB
1+I94HNU9T4iY2TTL9qgWsg2UmfRWrem/rLmNSYr4tFfXmfLda16fPsclyVku8ycJ1XUwfZTiN2o
PFED7zm0agyyOs88uL0SgR2cVE7l4dqW4zJSDjtIZb1FyrZ9jbwMyVAKEuNSC9AZkUFyDXl2vSTe
BIqx/I9Xk5G8o4aoDoJMVPVmuHMQGFzFg5asZbP3Qvp6Y7jDdNZZCDQoNp8GfJH+DKm37D/3F8Mh
LDPtps7r1MZOhUUG91EfS3Eb6EELOClzNh5vlveI2tcLv57EXjblIencB9Xs46NsVXGs3XfWgEVT
GN4Vc8szg+AeYuZ1SoUKx6nrrJ0/NlO09LoWlQEv+6ZB/46WaLxM/ER0xP7k9PnCgxmKTRNl4JSq
GqPcVtzXjho+QgQAV+k/yoMR2y0IIss/pHOf2wBUnSYckOUo1fruLg/0Q2V6bxP0HgiDhW+m7IKK
lq2dqUc2dp4O9jY/9oXz+xoPNRB4l93cy4Cqr8Zl0IfjTjantuwAo9nRUjYVNzUe8vJLlqRvV0MV
qSJ9aTt7I20TUDeFQdLGnW340BKN+ZfFwQqJdQz45r6osAARX9vm3oAoh1Y/Af4cIKNkUx6MyI7B
0RTB6tPAtYl3i7kJLRuM4BdDc/HJGY0AqxSXYhMexUsL4OOqFc20oQqPdL0bhfdq5C7iscz+Mirn
mljyyNjUcINHOR9y/+f5MiJEnPYScb3C+/Xl4HUNQMFo+QJC95D631ghGl5JjSPkwoa8c3KVdg0z
I0BIwBI/6jYODvGMsV7I6M6OnOUYGsNZHlpUU0+l3yBr347n3IbkkcV+tpWfCYlpLBms+nhpuZTR
GsUaFon8c7yPyk+X/YfRlJTYh7ndPFfMf7pcTawdteoAhlMK9SYp6wNwQbSlAMA+DOEyjeaC/9xT
qLF3sIf8txy6BNV+t04rN1pf5wSiSBdjH7ytIwcQM/7/uM712sP//nm6flKXhoVCWZVaxrFo9G0f
69a+9Q32W2nfG8exYhm2XqlxTG0jPgxQgHE5NY6yS8jRS4wMryDlrLXWg0syT5GRcm3ZVAbcI1ZV
gOBTm1TjWnbK4csVZfgACWkN+apeRG6UvN2lyxGcz6I0jXGHJ8Yaq7TIXJLUMA9RlVlAt7nntwGP
PCwmaHvy/i7HyeWM7rqs2nb3tq/xh2hPlk+55QcS3Lld6m6GojXQOv6zT50HMEuDmVPrl/4c5R3z
cpoV09det8q9nC9nyQkaX58V3xRkUeb5ckD0mXu09VHZxNkAn0OUR7AS1XHSrPL4n5pyQIaMqFrb
9QS19n+PlSulUfDNsVFE+3+svVlz2zoTLfqLWEWA86skapZl2Ymd+IWVaXMewQn89Weh6W06TvZ3
76k6LyyiuwEqjkQS3avXauzHSjO0NZ2ZAK3MZ4WyVZkGpbg37/+Og7yxBlQwkplu5n/gxqIhB4xX
K2IAZtV7HJno0ER9eFlsGaAFWWCAti0PL8wJq2f0Gq9MMwfGeTQNAJiTR0OZg7xLjxJ76TUNrRqt
9+BI0gBgnspnzpCERxYIhKMqGG/08xoT3mnuEyd6DNGs9IxDip+tifcYKFzYeZXpu7JyHkRgQxx1
GYJ3/tCHIDTZacKbvSHIym6JbVpnkmafQJNiSaM7kaB7YKbyXsQaWLDrmG+cXim6j4mdnif3dQLN
ooNrZPNUGtH80UoT3wGUZlO5dYZcZyd3JYuNW4VGK7+rkCczLQtKqcoWaGa7rkpbzCHkkFhgBWa2
4lhx+asLLXZEati4gdT0qCeRfmFd68br8lmiV+zWKpfsWu3C7HHfGo4Xr3ELlcdU4//MkSaatYBO
N8s1XXP5MFkIru8EsJgKGPYT2bPWa9c1JD5281LLhyE3fcDEyeYPsixXPjMvdQ5FwkMQJmBjZ6j9
pBtr/R5Qf/RtadjSrxYjkxNwt7RfpHBgvhEJ0vo5ZllicSy2ZRmo/SSrCb9TDRoYT0ihPaOhUvvU
ltLalZ1Z7du8yT6Bye87B/Dxx+8BYwzBiyZEWoaogKSOPhkDRF5EBqhHtrGx6/z90FRDCiYvBS9D
8n6YW9qAp7fAWK+HzjIueQo80Bi4X4BvZcExZKBLRxMPWL6aSpNI0yTmBbld40LRYmw3aWMMp7L9
Jyst8xiB4umETlL8V9UaRA3RGVo2IBGD1TVQVEJKiLxShdAZHRqBJqnZ83Fsx61xtPsfkDSz0Ret
4mg5GiOJ1KEVuj4mMgRde5j2OdqgcTAmFmn7sUbCfsJzZN1bdeH+k2VmfgIauELqM87zkwAiag2V
VramScLNPD/uuhjvVoWjmZe6gsBROEh0AOrIr6ohWKPk1YuCLlpD52r2Wnrf3CZIA1zQgPeMXWf5
pcuTacXKOHjuOsCRWF/K56COrZXXiuI5cCA7WJahBxUFSJJqFnp2OwMdTSgbeEcGseW5T9tMkmAe
MqJ6AFvNu+Hipb66/79zsyyM186ALXmruj+NDvAYo4kZ3hU852IrthOUz4Bil6gZnoaw9sk2AnI5
bWa3mpL3JfMbtYKJhi7fY7zx3Uar9qBPcf0UbbtfeZo8CbQY3PS+5tchr7MV2Ysccqs59G0PngL1
ov0Zr2bsSzDVLWSHAakDXCv9iu42sRKhF9wBCzg9VFp7I3vI83qbBaaFxBguEot225mAE7Xg2XyO
X4woGX8OUwi5AtzWbn3VTnuon9R73czDB2wHgaG3C/tn/MJb8J9QJOjN5M1OQAvz+mYNvkl0PkHT
cQMKiww9UBmyRg1u01cyotUAarLSyS5A4znXota0tRZaeJq9nYUFUqVki9/OFu98lozlpStAjhWH
9i3C2+sB30Xjjg5oYjfvrASiuDaUA1cfHDSUSXCrqtw9UOwSAZ53ZMIsYE77LHwAuV/xyJos8QMd
sP9SoHEs0aATbPVO9qMdk/VkyvElhLqYPzXp+wihSiT/M4J4orIkXudxJF/MUEPDRwGqzR3YbXL8
ijQ9ugZqwyEiD8q8OjjBZk3wiDYnjtqGkD8I0d+gxdbJA2dot/GUg7xe5uJHkzUXqVUNmkLUnubd
NLU2asDjSTSXVumy8h4JX6P2qgcJYOJhcDW+HadKe0IGa44w0PSzyiWIh+wELVEF6sNMcatD1P4b
Ss/sBGbd9gE8ivIO3Od7o8DHXuulLLeW5MOGYulg6Nk3UNixE43qLp7QU9nvwecu7rG5XPdTg7Jk
ADE3UlVtBfJwpYHsyCRa+dnhxYZaoEGPiu0w5FQ21OXscoetXCg/X9CguM4iBs3kOJDSB+s+JJ6D
ELS4dIhsXT9qljoAa57jLoJTYGtNjpaC7nuOeyMqBcpD4aqn/b9OixAikA3aYdH3WsvxFqv7Nci+
LNRwMgvbejQuFL+moC22i6TnBNwt1P1qaAVKZ0/2j6qfFFIkxnjKZGSuJrBwbCiQHMtSdBamYpe8
LfUhLHWvmsdyEe9AucKTTZtbm7a1i3uryrDRNNNk1/A22wgeY6epZ2ic73TojJrN96HKvS3v9QlS
BBAzJqFjsrVeP61HbRQ3cvynTVdz0eGH1tQlhqZkjRjWnRzZhgqPC0H0XLZ8V8eMoF60DYbhM1Ut
Z/fMHf3n+VzeNA1I0s2c013Z2du+7D678QbklyuLj9llkH0f+amGVk+n+GOYqi7jYkCGLuvbHY3e
Qlt1H6Ob2ZudVqQR2SniLZ7sphJIeounS1Ko92LXIGCqFGs1HcoqsH3RN9NqsdGZ4s+8cBJppxjL
BS8h+vVf57XugKYgihzSOryMQ+r4ZZ2+j1lWbEG8tkM16qfd1/axri3owqu/Bw3BeoW2aPwBln8R
qmxzGJncwsH9/G3qPCTPBxsyvt+CsKlXjA+6L1rc2YhdoBLGTwDq+2sIaDEwrGxFHAQirPOzaYIn
lKJokhP2YF9QVOZ/TmpFenktlbCYQRbaLNDuVqUSGlIhpCLTyh4vNA4hj7PtJUqJZNNUzPtAdF37
uFs582xyIyfMUFlE/g3YawPEQ8kvE5W3g1ZI454OU9s7G2cQob/YGrTXoYSoh6u80E1si6HrPSjh
MDogWw2+1QY572IMwOCohMMiOzXumvGFAt6Zu55tQWebr8m2rIGcHHBPwnHmNchhF8y78BCvmupS
3dv1gALKttMEkfcPDrxz/EDptT8si9cefgaV2eHL5/E9GJRACaNEW0Fq2NwMXqLP2jGvooDAK8Qh
m5sKIBMF0CFx3psoVE0EWNmaJ/6+1rL872vJsv3ixQk7ujxaObYlHuiQsBLy6CzoXnVt2hKkSHzy
zEOnZ+1D3+fefZ9HKkcFLZkhhL5qoCN6HiNxhVp8wV6jHbTj3JfYynyMXq5HM3S1PtmkOXr3I9an
UVex5ziPnsc0dm7jgNe9OjWiAw2pdcebnBO60MSFenjyxAtvCTvRgIIiMNOjl9H8FKseH7IjOtil
PVBTjYVmsHUH6bwNE/jl0AyKQQfy66WWpdSlHCRxIbuND8PaMroFDfr81Bo6Oq/OAy6Te6qypQfF
NlT67Rlw+vdR3t81UyZPZKJDBVanHUSxOcgcEYbMI7jkE8TpFsADqebUx3o0EwdKwpDd3tNWIqVH
HJ3SARyOwaZljK1om0I22pbQ2WJbZnyw0QImqn4r3S07P0IDKCBD4At7RxqGZlHn0OgZlBgUnRja
XV8Jw0rZ+JbFQZHZQ1xwq6F/ctuoAumUVvkWbQbptlbV1MUrQ/5jZEDQoKQXr9Gn5PgfYPI0JG+F
kuPsXWDyBKdHlTaa535wzEspbzrhmwxtQ2S30EUETaOnqQJTV8DA6O/2zHoKOv4CQabiSs6u5SuQ
5PFPdd54D5JHOzJHOYT4jAF9uCOP7aex1MWh0Kt0Q14rFJofegnqaOoCAbSP5wvMS47OhwugmPju
ArEr3C2oTIF6RZtLe7aidI0h0i40hNY9WNwYX2dpfwSBp3vuAhlvhBXH32s0ckwc/KcQgjO3Ay9t
kFqU6edRa24UAAClA7KL0LguMyEPGH2vGTbBXmB+yabc2kLcBV8rC6z12ZiDH0ZhVnoFdlkOZCsg
vAJ622K32L24GbY1gJLIc0Ec7MNUGmoEplRz0acLvai3heVDEuPLZHVhU606pU9BB7vskKii0yYB
BKtVh8VNNjmF0WYakAgix8cl5nWqBoViZKE3Bm/s83IYul4c+wrQpTd7CDTS2RhBtLf59xQth/0k
3sWUbTzu0tb73odjeQeuZH5ptC0NQA0doQUDr+Ozvc53ZCcLnbVqzpAKfsG7zWIOISgJTjsUWX9b
9N16i/23RUMIYvWFiF1nzdE5pfYUtAGxAtfejWP6Mm9RqHCiDh/2H2gU/gLRL+BplRP4Mr6NkxHZ
4t9jHbVaHcUv8w6IvPN+pq+HDQBN7ikx8hopnaJ5FBka+HRtQjNKXjvgEa6dT9JGZzoIa/6BhJ37
meH+iRweC85T0jQnbgAICf0i4xF/82EVaa3+U2uvpPOl5lg1f50TMC04izCGNHdaSp8Nci3zErti
ZLRfWtyfVz1IXK6N6EHnoYfYfUX59CIccD+AL1KuMwEuR2eQ5QYVleQK6PF4sF2p7bgjypvLvBo7
H/RhGR7olhV5mIyH+7EX/MuHSaxtNLCtmuWtbcB74EruHMzBkzlUJ/ACif6gxtmmVmE8pc14l0k3
+5EaKTop8fb2AH7NBj2miIg03Xhqhv6O8md/i3hb4z8j0MTmrgt0AW/cLv0MXor8noAOna+juvVk
SdGgASz6RICKMtLt4wiOrRnmkFcGoJ5Qw9gaI9irOvDt7iqj6NdlaUJtWyEhkiKeF6X57YYWlUBL
0qKEoUBjpzMv2jHZ+QlESwAtxmuK7gz3oV4XZ2gbYAcCcbJ5SCL1xBvLYELuBAwr6nWH7MrUJHpx
piXe1iETBD3XTqIx/JlB328D9IjGK5B8hOfJ5ulVKCG9LoqKH10ExFTreS9y0oNNho3WHGG1er+K
ANLxgLTb2iJBA9VbPhV0AOJaVhmDAzJykvKni9ECDzZkLjW8qtNsFG3qFQfng3ogh/amHCek12Se
X/MKXKKka97VyQhA1Z+OxtaG2REiozbPSHsP32LlCJPKPHMDPMSXEamqvBS6eHzN7wyGk29HFKhJ
724T9FL/1qbPUArNfyDTp69jT053DPimMxrYQRH2GlD0sd9kGvB8WuLuZNttLb11TrYMLGeDdEm6
LUCkCJQRNObJHWvcOcX494B+CHqVGVrvDhlHEzv9ywCz9g2g/5+7EUwfix3cOL6ZpdHzX+JtZeex
VwLZKMBFVoLeI0sb/EpVTpLGuhs2K5SNLQjaIXfhVWxcmXbeQjK2Np4FKi9NiyQkkgN3UdNVK2LZ
BM8KKK008B3S0LTN/z2pZibAeYW8IElVgv5WHTTwVAJeCP2MdvrXphwJZMqgCDMA9qTbvgS7ccXc
+pwIKW+ROhSj5YuqBLu7GtEBgH8zFnjpVBYv7/Rrh1oxjUDpCD4OIPsgiRyeFlMyNvlp6PWvZKKD
3XnlwdV5O88UcRMdisb6BYme7gTuT8gYdWPaQxy07NYgQrdQYxoq5NuVkTwUSWdzOI3NMP9VZLoO
vEw6nrFlYn499cOKsJZsQPcN3svhoTHF0BkdwJIG3oL0vJhB35t0q6rrXic0AhLb9aRfU+5Aykhr
PQf3ZI3jL9c1gS/r0N0kqSE/iT5CHtXyblwHlisaK7CH2kw7kXMadB0NlRBaJ68L+qc9RKuDNXld
PGoutnS+obNYfrLABf0IOYCyaZpuXTbatR7ALUaRpYXu7FoW+oHW4Q1+OsIapE9eLrrhyNDvCjZM
fCLgOJL7hFdHWpYigIQEYZ9WP9AoLkBEiS1nfabVkLPqQGJfS9Bo2dAbNaGHZ7Ee27Ap4p8DNLOi
4BGDJgpKpPsBX+SDARrdC7qycWtuwupTDXKMlT5Ama3EHy1AwieEXJDY6GEy7ruwAOBC5VSxnWbr
OI5qsOJhmPMyMlZAM6QXPJTA11KZaLbRTGeTtAlbZ0H+W2DkQAQgqPOtXtRQAbZQfdNUCS6YrBFw
72Ht9WN7RyZy2gIENrpnDluKIIfdgciJ5pNtWYRZHTC6eXdHdl1oAyRpoJmFfn12brq62FdRcAsm
zQT1F1FahTkHkRUDR+oUJD9yPMtBrqI8kfBwCi2YdGtDO3hFRnA3I5xO51BQVxZ+16EsBXnqjec9
R2Urr0sKQGom2gKCWNtT4oAcsTBHCGGLZoMbrHFPjowL1LxL9gyCjOzolGWBG5/Hd2beeXdVC12D
3IohqBBM01pvnOS5Hdxy5Ux58K1267thQEJ+NU4vFTZ8+KuWLTpI+vpXauZP1pAWL52G/1r0L8vP
2A/km6jIxK3rSyQETItd3Gic9jJ0umOtewNUefkfVy5H8/2VLXVlLaruKlkiz1JmLyjav79y36VP
SZXr66Qw++sUF1uQmIGNezK1nVlK7Zsx4HvudSkHGXbj+qD4987o+e+PqKOznTEk+n0KQrO1I+rq
iyW6ZwXaxvx/QG2ESueUftOYpj+HvZNuOH7092EWaDv0byfHOE3EZWyTybe8qfzkRAEIoyOTfYeQ
xuvHYPgYWhCG3zsDScAPH0NO3h8fIzbd8reP0eDF5mLgPXndjfg91wPkK1CEyD+BCra8GS1uK2pk
ejoOwPIVjizuyIS3LbHxhNHtaEjTowlYJRq2xjhPR1+3I9ZqKhoD0GMOUmRnMuNNb0TWY1Cy/Iat
FoAJrfUIPQHrsQ9VEgYiSCeyNWGoUL+K6wokx49AGOU3O3idDkkw1BNjC9kEs9PPXWu+HoQ6SwF/
t7Ue6FI1suN+Qm4lM5A4VR6Q80C1h+kHHSyVG9J1MBmyCyiBTGewwWpPof6DzFAXhVSMiiKdGooq
JinPVa3f8N4SrOOqAh+mHMzm3CsGFTrwtu/xfgwyaLCMpIfFAWkEROtv0XJs/LIN9pDr7NYG8mcH
Kt5lKbivwDDhggwVOGvygvPaO1DhL+cT5Hhd0MvaQeDPwIFpiKJVEAzuroxZY2xI750pIzQV3B0J
u5NYPJ2Rl4PFbdUqb90CO9MNLVTXQRJ2nSLjEyeWWjWStv6JKGzJp0aLT0Xqb5G/z4PA8BxZGY2B
RjLAwoLBkn7agkOJXgHnt0EyjnEFnRD1skilcjrM0WZroMsXpfnl4ElN+rLC2+8Q2fvE1AyAFGL5
AmDXpsq89FnGTYVWP9iJmzaNPTBZ1Nlsd6ViGHMD+aLsSzzj5i+8vg24hyH3MirGdjq0KUe3yNDF
SLfBtnhDFZc77QSwA+0WiyyP7kKGB1fbDui0kM74xfOCcDMaOT9Sdccp76dJiucPUYOTqNriMcMO
/qbhP60zbBQu3NgxN24RocCphFkHQ4y3WuK/lMoaPceejcpro6E5t8zUjUew7PganjfQTLG6s5Zh
v0ZKNTxjeJ3jEZqIlI4NZF8KQNMjcSJvm1lHCdqKhzCMTFqDzD2kRc9RjjVoSQN5MOCR0nyVR2UK
BasueqxkXYN+B0Cl2oijxxLE/SBrcdfTCPbZdW300DQMAmdbm/arN8W2mqaS6W/zVQQ5HTTY+RY0
abxm3Thtpf4pYiYwd0qzPuOfImbOct2KmjN5J1UZJy+q4wiOwG++eOnXRMPI4e/n/i2Yfmu4q6Xn
4VTEzrgubE/7pIXyjzM58lfb8Hb2IU5LoOU+imbciSI1TtHognRHfWmBg3iQ1Sgfrb41TlUnM6ga
4svZgO7bwO7lnZ2+zMG/8UMCLtCpLwdb9yvbQYIIJCanSUT8JHlrbyAJb6zItjj+NkQugdcrmre4
jWKyN20EhewPDqbWz/DE3bSuAYkvjUVXOuRl9gn9qw4Qj/+a6Ay8bt4anPKZX5JeJhmrRIA2xXZB
gfZ7dBwB7J7Z3xezIcN4uULulK9XcCxgtxRrnLfmYZT5NGMJtrX8MRzyg6aBZRPdS8mqzsdk20Ll
E1pyLj+0k17f6arSq0W5d9I7QAxUpRdPWvEgkHOCzEIN3VYVQY5cmAeGHrJ5EtqLu42AuJlkU3AH
OdJ2pWVe9bWtUI60eB6d8qCvnqFHNtsbCZUiCBKZfp029dcK76qMleWDUQRgK8olkMbK3qvp6IAK
l+k1JFcfQ7t7gshFuYH2Xvo46Ei30BnZBmWTykZn/2/itBLphUIH1/Q4RmztGRPo9tUdzdpNvWy/
mDySJ6kDs0zWNMvZehxwR6kiA/oVfjeBBNuDCI8GgrxtIxK2I6GLyTHuLFbqD2k+pvex4D/JTFFu
7Oq7wjTlFxWle87OyIGHKTXzEe+axYlZuAmgHm89kq2Mos2IJsebYRnWYwKh5o0D1PWOImiCKZHu
VAKwj2RTE3ob7K1zHsDlYQwQX+qDtTt6Bly6OQR9w/1Ipb4c2K3Wem8vsS16UfF/sw9TBvXZOlhF
Y9TdpcXgblPel35ZRPln0Bgae+hSeusoaPPPQ9SgadkJnZXmYZhMAZISFegxKZgZ4PPp8+GOnGmV
TA8pSMhCvDoN0Nna5GHJP/FuiG+D0w77PrVdHWk4uz1WeFhmq4GFwcE0dswSov9JDq0E3dUp52N7
nMMh2we9GYhQAT1Vg4VlqsY7My6753Zjj+bwrGuiheDUmK1oGFadYpjUIAOrvFAlrSCugFYWGuYj
FMxCa3hEZdq7uZ19ITP+umAoCgFyr9IGS7pQQcshBLMnr8PkS2DKdptm2N8tj1tkRzK5ipEhgRbA
u8cwPW2Xh28w+qqp910A+SJSYIFzgszL/KymiRw56BhkSGcT7O7YQ7Jh26sqW96N7UM8Bdu2i8Ir
mTrdhd5x1PwkH5mWSYvt90ntONUn1g0/Kf7/dlLcAS0Gtgd8tE64yJM649VLQkA9KjEY9XfZhCct
wdvmYxG05aciDf5h6q2rdpp45eJl8gI6QWMe2r8PybsEI2MlLstwSNFxxrKw3njaITBVZ/FouNM9
RiH1Gfd/HRlOUayGzK4fAAnhayuP+M3lTG4hK92cQQTXHwcBsRzPccUV+WVjowEw8XmqIaQhy7r5
7tbRQTDgbVcl4NzgJ4BQaG58h/JO9MXmDl+nKLfNS/aaon10itclhwmApW6wXpdES/k5xHc3bsXw
RSt5D2pGnEn04K2gczB8KQSuSWeDsv01rjQm0MR6ICxdj20ebUkbLEBa5WI7oLioQZzs07DpGgiF
Q5GTlMJIM6zKuXN5s5O0mI0EBh7GaYJ3wYtbQDZ4hRMzwPNnBamO+eS963/E6AD8HPspNrZhZ3Sb
aHKCQ+x58osDOetuKKsnwcrkkoEhejVC1+MLhcVxqh3AEQydTdNZVbz39knKg12EZsUNGpNNPx4q
/F9X2dRtjDKD7geNZWt2oBUxTX+EqBB0Qe3JN3RnByzTz8CS4YF46wG6aq909mZfTGSfLDbHE8U9
mSwFGBlhx1M1PJCdTOT8/7R/WB/f8Xef5/f16XN6hOh4W3vg1tZDV9uWabaJL+S/hx5EtpJ3165I
wfteDy5KF0XyvTGcIPWBbUf+p+lAMqImzDHGlEDoJXGgCpPgLv3nUovlbbl5egJKX3vMoRCu1BDM
0lLfIlGtPeZmW7KRdkIH5tO7IdNXRs/Bi41HqWGG7IDSqD7jxgY3M1eWcLuLA5b5z3FtvD6Ak+o1
bIaRqTCvLbsLWEPsz+m/YVM7/rHa72E0vQxC/Bfb+PYbEzbGUGC6tpUFTXqjdm6xiM0b0J4D+ofx
RS/1c9aC2YIihWm0e9s2XHAlcmxKVHwzxaA6jBpw3VKM1Cx71Qig6ThqLHOMugLYl613V9A3c3g2
BNMZtBH3FE3Ljh7uW8ZcHNLFeBwdoFbMQMv3GXQwn/QKJYnACcILDUH1t2vyNn7UoEj3mEtjI1WP
a5oZHF1PolzRcJqYsQcZsz57szECEGYsij15ackIghsXGqolZQZOPlqyAL1O1oXtxQoD0KJoHpIV
0ZpT3kQdRJMDJg45uDPlUrqwmqCJF4dbGrI0Gk5ch2ZRX0fFpxB1o0czm1MpFNDUoHxepgtR62vP
6XzWGlApDBPvNtZoVeNKLbQaetBOOC2Axl0P9oc/Iwa3PTUjHvUfIoCcQlpclTz+soaD/ftmjA3o
w+OdJec+kDhIqdiGieOkaPf7RNsSkf5sm/0g1QfJft2ABdYqNLazahNVCQ5WU9TB6rNDQ5RM5iEh
bAhTEw3WbFowNW+TCK1DUW8mGlHo20SOdoRzFKKVOuHltcvSE+QHnUdAg51Hh/MntHE1F5DEOpAs
r10f+e3RJ2fraN5FImXVKieZiiK7K52Mg5UWs9PYSny01Ddbmu7qgmEn2nyfZ6tJkNLYAd4f35NJ
d3u8VIH4eUefYOzd7hRBD3hFXlqDowZX6Ly/kWmoNHQQDU66p48Ade36aHFbBwDk308E0h+ofmkP
ZGn1HKpP0/cgifsDJeAECHJ3U91VcwJviI32Dg/aGznpS4ZqLETfk+hGX7AobdH28ft0kVfVJrI5
6JuL1D3EeA4Au+seWq/OP1k8KT7leE8yxnS8hrWB77jFzbXFI7EnJxDS094AUcKaJrxNx/0qB4mr
dHzXLpM7w3gk0ATHQ2gDSO8E9h3w3ac1isrNMMbfQYP7ze6g7wOiEe+QR1BjdLKMvWAi+WmirDR3
YyUAzRQbTU/4wVIQfKbVco+yOFPQC3FDXdhaBVWTbV2wFgyQQfrSpbEBttMMFYxMKUkpKRdlB7KW
v7P/Ho+a4YV7TdQd0Lo8AsKaAqmgMn8fcoCVE1drI0ZBY3G8SxY2lAl0BrBqFjHu4X1fgktjCG5Q
8QpuNkOVBa/H3q6HjO0NHAHI+dto/Rpc70wRPEjY/dh9m6RlJevMi2xFH/4rcAY7WVuKHbhRS1Is
rUFLWnUDzT51hbrnSN52UO8OejS9qZ0d7ks2ZPzC9kDDhuubCKywn2PsPPDa8mcYPSp6CwraXt7+
NaxWqxGQ+S1M7WPm1chOF9U6UywXpdW6HozKfToAOAFhsl07pekJumDZKWeauZNAIVyjoQSMvWTu
YxcgdV1zq/zK4+hrHA3VrzqB3l3qjNHKGAGBbqLyV+fVX6UWFV/zukggjZM6j5Ljx1xpUXaFQMXr
VWo2vr+KbcaJjzpYA/rjl9rQX1ljoDQ9nIDZIo6Yd2ZoQ860Mn+z0SRFweGGDBIbnutnyL09QiSm
PFoo2UCYxzIfyRaKL+1g9g8Dw+PAsyA73EzgwlriIX0FSKPQ8ZbasOY2H577doJoaWneW3K0j4Z6
WbWB3diyVCYoY0/iimL7CLTr78ZZPJ6MhopMfPM4Ctf9Wab6WQfLyXLi2Gy2eP+e/BZTJp58itv6
hd6R6W2ZXpRlD7F5EegHsg+ee40MF9iHbPrahZAdWNK7lAZWdpND7Ny0wy11HsjhqQqhVAGpCLaJ
UWeE5Fwy3RmB0NcUYHlPaVub66hAs3ojwmwtJj3cTrFl3mlA3M4H5vHo7AnT7/MA6S1yUMgAuaV1
gR/Zlmw9+v82uhWHEKbrxLUfQBfSWum4LQuBv19dakhACnnES6P8AvZcBxKVlnbs1JDzbe2NznMF
8pqT5UK9L1La0SyfnHUnQOE/OVoBJqzqVyUN7UWduGn1esLAj5sKCIJYDNXFgmXsqXbbdhN1wrwO
DNoCaRPnRxQMwOgQTJ5fcagiJCwo1lkF8p1QydMV6qxzgfYGkAdjnaHol4w68/87hgLpkCRgO4lU
9LIYnUX5t6JoPWy3jDNtOfsymu65Np1JhixNuLxXPtphkq/h+Laozemb73/NAx8KWO5H86WBLMMK
xEfRY2QE7la6wNgMoDG88MSL/a4W7KnUum95OULNPAYPHt7qfoDu2ViNapLG/50E8O14QUNPAmZN
TX+axnGeBFnVeVJTIqEFuIkW9Okpri1tnU1DskbOKT2FwQiSdvK0QSJfT8k1pToSKFY+HY0RBbRC
tVWWGhrBYwbhdWiBxWcvAIOGlovmQTOTal1WInqR+XB1LPR6rfrhWy/c9hdapv6JXMt9cjIDPMzu
aF5TR0+h+ySiI/6y1SWVBveF6TqPPBHPcRDuJlU/osNQSg/Ymgh94zTODJSLU2s8MqpAvYt5c0du
JI80anUozrfSm3YECSpH6JT3DTJ6M0JIwYdAyfJ3m7DBQEGi1BRMcePbXEId0XoU95/rWQ3e0d20
PYN/A+0puqNtlgxLb+qfwJIOzI1K0hQmQIGlZYOqTKGj1YEmBdB28hfblHh3THupse0+xq5XYZes
ayP+huFmHo5Dbl/lkCfo3I09pAtAnBSrAznAZBesDKuIdu+i8ba8aWTWX5Zgy1HE3mn1+C4MQu6x
P1p5Ay7wZxDEeBdRVpaxapEPOHhG8FxxHtxJgX3LBvD7rW2AgWwOQc/VtEriQMPdReYb4IkgarDc
n0aeVSCz9unG1JLdlJ15V2RtvhlUMHmCDBW4lS4AEEzEHPzh5ker59xgIFtEW7piO7QVPWLIC/Rl
0qlOxIeLi4wDS0yg+oDNUFNIA+9dXNSzMtpQoBUztAcZlWMcuDnMtnkFQ1b7BjJtZrTKqxxyE4yZ
93E61XsrbrNDYVjyOkEIEhpxSf11hNyjo4XaL3eo93bJnZfWycc1TcrtpN4PGQPziNfJq4El50m5
bl/ojmAW7R45InueFADXdu8l0udQ6FvlqlPBVp0KdKjGeo2klXcxzIEBV6O29uDaiEB/hdYDEDK+
xmHXBOYSUdXAmyPls3qbrJfxsIM+GuSNUc65AjM8XvN0qC/chkK94LkN8R1QoOhxI4+lp99oZCsT
nYG3JNt3tmpPUFNpEXIUWphu9QrwOydoitdVvCxrN7xDJjVmbhD7hYmN5phyEBIul0JtCZ8GCJo9
rTbKZB8kibgTIFXwXXeIffpFlepnpcfFI5Tc+JlGTeC1l6LuwPsHHx28Wh98G4gLPym9Vxs6V29B
qbnzbxFdtcWlmowrxdNPEeTxwg+jofaXhYZA3BuQLb7QOkgOg35DOgmSTKBUqRT/FUvjf8SQOPdW
D/FuEYC1nuzCtpw1axg/NWExfuZJtGuly75mA4OSddHIHYWlKKFnDBv7Zur58b+WnbhWrewBNFy0
bB4MxdEgWGCjdcYeXYOBn1tTuyUWMhomyK2/G0ZqSJRlelMH/uINBiQl9OKfEI+Fzz00hY4ixb+S
hmaEbHlpu2hEUN7EUhyRUQVcohrqCbCHQtH00xAlg/iSVm36f1j7suW4YSXZXzlxnocx3ACSEzP3
ofddrd3yC8OybO7gCm5ffxNFWZR9PDNxI+4LgygUwFarSQJVWZlTMxg6/RwU2o9pJmQ8LnEgvlEr
qBm7tI3+5Izj+NiIurnRoCNGfaFhhdcq9S7U1wO5eK0GC5wBuCIYNcpbLLB2PghWHiNt1IApGjbU
l7WmccdBGEjjJJPV/dBES+orxiB64NnPAr+8bRcD6y590d53mUhAy5W2R67InQAbtnaxaRfQ0gFf
1OSCaprSYuyWWrFITWAAI2NDzdYAhlsk3oVaNEhggb5AgKA9UpOmdFx56yTxw6BoT9K2Su40FbUV
RWhvscBoIXcTFvsetfsXckFSJrxAg2I/D2iyWt+iEAAICjUJHWQW1dMkQVa2ewvQ5QUYJjyksgu+
iEsPaObCtrWFqbEQIlu1t7Ll6F+LNPevqJZMdxHkjRY6+ZQmyuxEIS/USwdyHg7CC/h1ckoqPFwq
/AameRMPTEk6S4LdPGi+llCXMWJQ2HqJYCsUXAFD4gW6eWT4cj7WAlkXAa1N7U9v/z4a0rV0EAQv
Gn0by7TdcVQL3QchewvjMfsudA+ZAyd/zECX9jeHpHIevSEvJge8eNtdMWDTpWZIsVm6c8Ajs4g4
NO2FERRnJ9WsZ7PejH4WPRdlX176KABOW5ml6MJtAuD4Bsko63ke9N7Eaj1GJGsc8+P0ZuxND/dI
FOYo74M80qeD9AF4C9sBKr/oqNS7lc4g8+5csOGJrN5bkcUzTaxzkjzf+qmAGh6zPci6pvWa1Wb8
WGdYCkZN0LzliFVppm3/rJHGKpwhfmENghop8NnYaUtsD7H8PhhFhWI7NdyH2M00fHT16hEpj3Yd
p1jtVwoLwRU+oq5svC4deaGWo4NNYWySemkMBvAdqle63XtvEKBcvmQ5EFNq6Md4z+3FRvfAYBqB
whqxABTCt6pGJbVAq4Ib5B55exdcUdgLtI6pf5XdA/X74HZbmZY3HmlgqgY2VNwy9g9lGg0HR5VV
lI0rLkydUTPgPu5Tvz0ZI7S2wcIBfsYy707kRh6jFuTbRoIsdg/wkVy6LCuR8Ry0qTbAT+N8ERl6
dzVat7gA+6IBzYrUKe+KHL/PQomT/hphBYl3C0JAcJin9nendusjvZxkFXkXyKBtmxBv+mVlBu0G
THrVal7qqQG8S5sjmTrQ9G101wJIGuHROub9Vz8t9iDe0X4YzDhBuHR8qcEssHRQ738D3ixtx6Te
7lBeCtSmGuQw1C3Gerkf+zC/GX1bLJJBhOdUVaUmEeDRHSSBptaHndVM1Kusyw7CApfiTDIDWCh0
fTTpgF1VFwfqSPHzWuepjRy/6UPJVerDuQRD2rP8WXSGfA7MPgBHLljRvNKznmvwf21io+s35ATW
1vcxJi/tZ+O7HaS7rhTRrSyt8N7MLADjUx30VVUc3ad1Xp3wxHmhzjEMizMoqs+i5+nJGpJ0BWVc
CCyqpifxBlzQKR18LcYjTPUMfYIeB8KdSqiHr8nYsldA4tJbe3DKSwr86KJpPf1LWPXaKi9Nsadm
gowF1DG7x8RQWzDgbBchmGG++HHZA1uhu3sndOMjqk75EsuhhUzq+mnMgvCsa4MHAl3AACAk26y0
3A0OuWoqt1q56UEZnhGvhCZaUCEZBhTWClQ24YGaH26Gmg1gMXCjEahgrF5R2QGGrSL/5nHE1FXE
PNarDkgr6V56T+QnVMTx1YcHUhIoAYi7bsmVh9+AUp48oEmUfwvK9znIQ4PiHLiIwJGMB5J+1yCZ
th5L1ID0eWncoZTeuEtrb1MhSnlDHlkUW0AceP0C0Snw7DoxHxd42gx7crYtFGbXQwXMFYbSiErN
iXBktbbzbsyWBdc2fcteTGhq7RPQMS0axQzDRr84UhMiNdYjk/V7M+iHaBOhVHnVlzXfFQKCYbRX
5/ird3XeRSvayFMvNWm3PjvbTecfEdSJF5TVauwGVMGxaDdR5WoAKWfyUNuWe9SB2pqyY4kPSq4e
GVYaQHZKnVVDH20HYICmmeYBf86JSBFUCVdJiGWPmQLoFmZtcvUSvNH60bktfQETMATH3nS/zqY2
5pBEsLNuGTSpjJdOmNWrWGuSzdQuglFxlkfWfmobPl6+ZS4uNEWe8eQ69BL7QzUYeLtp/hQltiCp
6w9pdMyCLjlhtfN+GN0YYJ8/22FetMesOpKdRjS+Z4FGVSeqGeviKLD52PoQDHZQS2n5mrkgG1Md
+PfnSwFQ1HqmAaEzhNGRRgXSLoyy+5EN7KGvAZMZohtZa+yBLJY27kEfIa+1MrWWXi7iQjpH8hDI
SKyqGkpolVZxrKhQKlmX4JCioSGkZA8oxvIW1ERJrHH5X67kWKW8RoC4VMjCezJlqJQey+zYqEPU
W2jLIcyAGRqzI51Rd27LHuTEVg/exo8xAblTP3kWYwE+nz9PqV+r2nINKa1oa6dBsiLd8H2mqsMK
/E5WZqV3ZwkA/pmlabJKddM69jz/UfuJPBmdfD8EsS1PZOMu+PWYnR6pc1QeEmwNiKN9uFBPjwo6
UDqDVy3Tbuc01dg64VEfypf6o7LcRpqBTJSmooPWgKJSeVGLXGngGDbTwCmj9Wuuefrf5yL7xxXn
ucxfV6SZTSGsI2qx8fjEw6hMUHlLCF73o4ntjvkYN3iszL1YTnxuUi8S4mFqVmebad25N2t/j1fb
oTFjIHbINp26AKjsY8M4kI0OgheoZ1YHlBmApPQ5bLCDAG9X7QyPGuD3bqw9F02ZvwrLfXbxQ3gF
FfR0AjzpdPJbl+73zhOkMg6qW6iR/8sU/999IAGGKi/wd6+ZZOxU9txeENFDFqbhpoJO7cQOYTlQ
dikKnV0a/MlPpvsQjab1/LdBvmtWEzvEvw7q48J6Diw7OnUCxZcy0/orHZrISaGVuZwtIwJxVx6p
BXkSKtFXXbFZisLYGhH2qLwzhk9DU7nU/DL3pylbA1wdeq+CEuoKKqZ3Lf3Q2CY+iGDJZiNDuaga
R4AaVBTrFjX1e9+p06dBG7eiNAFqVXbdSrzZ3gX5u90BY9u+BL7uieXYQ37YZ//f7XmJ+jXKXk2J
L5W9AuUlNJmHKVlWgrb2JL3qYc6fpa1Zblvm9ss5f9YhhYkobORu5qSYtIOXNLD7I5kme7jMfVSU
Uc5t1PzkFFrFw3xpiQfOtizDYTlPU/nt56mpYzDSaWqaSAeV81VyczkaqBCs+YjAYApIyiUtOF9q
VZ2hDqD3L1MPnlDDHnUtj5mykV9l+lBQBIJkSzNMY2mCj1k6sPugoElN+nHA8nSaaTbNc5ZRssX7
xjlSJ3BgdzFL5alFGf+qzxysuNVCZlp54MVXDDZSs8rkgmd6l6cDqLpUk5YrTATItXV+ciQbd0Fw
AFD4DXVObmpejlT4ZrYJ8+c8rTa4n6elQZ6GYFbc1Qn2UVgG0bQtGK2pkw7Nx7R+ja3CUGBV1Tca
2xcNVna0nnED4CCoSesZanK37VCIhNTE3KRe1LLhfklOboBdT4sK4q3fj9+8BluiwNHbEwjFscaj
tqOMdEaHyBeQiE2qLQ31wbKO14YaQu15Bj8Hwb/VVnd/2KeZP11kSL1o4bii2yDE0e57J7g37Vb/
6kCI1fNZ9D2Tcbus+ti9QPC3OYHGA+WEQ+59M8ozOTCoEi9zB5zyZV8UZwEdkRV18K0FjalXKDuX
K1520dkLg+wSjsAeILUVfefmQ1sY4zcLRekr6NgKtWz2t0gRI/ZQQ7gT79zha6bb9SJKrOAqBLcv
1IEtAGorVIeGErupo9DAv+ybqKPoy4NjhKBWZAoC1dfdHdm6hgFlN7TDXYnI4MYKtO7GT0Pzxqj0
21otamOkkqjVNVq40cCYD0VgiDwGjmMeEFXZU1HLXOhCTag7swPIz6dO8ic7HQaklg4s4rs/7Wpa
sENrh9xodp/8lZ0ukIxaeERBztT5x3BU7yJ/rHfTx5vrbcgNkEhxHIt0O09rAlN/jt1uWWp1f+Yc
CZ0emPyb1sfrGoVm0V2deID95lBs6CtPLA3bKJ6dukIZX1elX10XKICuE9+9BORJgsuf0harJMkc
6IfeIRkUY5eS1svCs/yfSJ0Bxp0mr330hhq98tGWcliHeDSeSl3kRwPZ1c3o2lhUgnxgEWRu890y
g6U2ptlPcHA/STbYz57WI7iPyPuFa7q+z22U7jvYk93Gwm2XXaMbXwe73XfcSH/qzniQg1d+BWgT
Al1gP3RkvQi7drzXTRFvfbtMDqVTJze2GwYrw2u7r0DSb4ciSX/oQ/hFpvHw1Hb9gN2nIU6eIe0T
7ux87bRO/uxIhAOVq9WM+8hxw2NZRWxZBLEEBTarj5FrjPdNbdyDp4N9hUYz1Jx8uzlBP6y4A03b
K9nxxyAq05bdWYC27raqQwCpI3eleSiuAwFmcNEyEZ1LI8Rm37La14qteRyJ7wDXQCZLOZg1H7ao
oQzXsZmIK4pfxDX3UeCFgEOBeD3Lrga019xFkeETj+kNmVDDpSEz3XlWuOi1fBdoTbzpFOgD/2rt
1nTTaIGwcXew1Htv6vBRLTD6+ZVaIffzc2aG53lQmuOtP4QRSDw/JhJIGK9wM8UbjSAiWFC/T0w+
TmjUi8ytvhPZ26j4OItEDscmWwimKN8m4rfpSD50+NQu+mA81sC6SsM9QMJmwThYPPLUukyYhRHS
GAgOxBvCOATCrM8o0HiiTjLx0DibVvvuXwPhjjRZwI5a5bIl0VHYefUlj2zjzkTQ7PQXe1uKz/bY
bL6wtH73LwEAWhJ7BX43Xzw/Nu/6ANVUUyRL+G39zu+KJMjJ4eAGJUwClapl4F9oqgbcE759xReT
P7aQZNo1KOHeNINlfBnx4A2kE77iFQb6lDrRToNk4w1Uql0QZaAgWY1ETjd/7NXIOkdgKODFNJIc
mI8iMBppAVFxI2OIjju/RtI1dQcQRRrJQlf/UgN8RA5Y6aH2IlhnQWXfASEeb/DP8E5dEoFvGOLV
O6u2CuQFQgtq4VKHHrUFelXLTL5DumgzFM4YoCYxXIOjy/ge26gsBGI2fmKj3q08szNv8i7Qtu3Y
NgdeNsMJeXaIjzt5eVfiMY/yvFa8YBnx4CcA9y7Cu1FWYAwrnEKpitgvtaaL5d8+2yitf/lsQaF/
+myRpkFkV9V+UelW2NfZsrbC5jAVZ6kmUPPNgcq+alO7Qx1JvS+6JOkWiKyCQo7CdW7llGsrAmPA
ZORI267dPtQWSGML7FobZ9NDzGwZ9j6+dTLWeYR3dMBOo1Lx6tVBSN3Z1AHEzp2i31q9Iw4aICHn
jsv+TGd0kHEOhjKf89XcUZb+a1Tr/iKrnH5jxYG1d50ivHMHVdI2gOoXyJMTSjyLZ/IYbMtEftN6
RPVPt4Qee3Do8Six5rT+pxj/dEpOI5woBeDEEdt0fYhtP9joBgR3meOiBsVP16WCFddW3SyMBsjA
FrCgB84AkbaT8Qu5+TpoTllRIALXYq8RRU1zaZRbG6CWTw3/m1uPO38rAEWEjJUjH6ss26KUG3k9
3Hkbk4XjNlPNLi2WMXRDnhNR6ofE5JAd10b9RWf9jyH23CsSzf0N2LRRsa78LcPjy1o6yFypaTMp
tuQ/xM77tDnixrsxQ2U7qLXBsLtxgRlbIrsY7WlrS81Cj+P9tPFVvajYiD41EcuM9nGpIxNdorrU
JeBqELF2YRgtW3vC00+M0K54SbR8g/KM6/sVoU5zDBrEadLRbE4oMgG9RAai6hMEOn1zExQoKs+d
vttQPx00J/oW88Lc9sKUqGHBIRJBe87rMkcpf8rAIOPyfkHGKK/ffSwu5bKoa2R/lTd1SCfowX8J
pYWkQPIWWuvyLDsfYELoSy2bHBKNXQI0P1L3OMXKq9mA8a1ZuAhN9gsyVqqHzlwgZfZ56dzM9sIw
Qf0x9UprZRQAGvZYGTC8xo813Wi4hcJzk9i45+g0dO8LK42hcIa4OR2Qo0o7hHR/tRvwCwnw+pPl
00hqj0lkQLN8SXPNYyAkhFC8OpiZY63tPuXpBfRgzUYHF/ilMHzrrMtHQ8G96EBmOhvDzlryeBDr
CCsVB3sQ3z2NQbYkl4Rsgycq6PeE9nqeoYr0R+xOQtD0uVIsNKiSHTx1oLMgYY0AkwKHEfs5b03W
ZqxswHeVF3NsKJ3Xw458yGSz/NdomnJukw818zxj9nLu4YaTrwwOQcmqQ8KoE9H7IUY0skK9PNpp
75YgHAp+TLaUesidVU6+aTPtJ0UgPwUpkyiCyk8I8vQGaPYT9o6fo5l/BDdpsMuCRy3SnoCCts6m
Bn7AzgoHKMUP8bkcUgHuJandogjNXJZNaCLGkwYLMEaKtz5I1gApCmA/IgjXMD/8IePyNQ9486Ua
kLfXeKjfYcHjgnuy1vF/zJM9XlotWHAqVPM7yZrj5Yr7gQl8F3E3nKZTzZLawaiwphJJiUoi1UMH
3gGZNYAWr8dusIlMFO2BDuMFwMtbiHVW9+5YeCcUC1ZLsmsS5It5FZY3iW+NV4/1WL+oASG4ApAx
ytnRRn3xg5tDTrfTxWOQj9WiByPfiQ5Dp2UnXR1mGzVlJ+slS81NPgIQ3on6XPMgf/SAgr2rXX+p
m1UIXMuq4iJ9ZH2TPyLyCnhjIe/IMcjTC1BS7g21qrh660U5TJNArw60qmmI+1DNmasNLR5E3Z6a
6cjGFbBA9paajVsgPYgA94aaQ+TX2I1V7spSFwVXaLRHdsNaUi8y8dqhzEFvQb0ub6Nz02CFSr16
b1Y3CBncUieWrtGiYIO+yzTNGsG2nFQoyKgODRYHCCVliX/Gb8s/05nWFV/Al93tTCNn48Is/RYB
+AFM8EaGjWEGZWZ1RocAqgAHP8Jhbv7Nbx5GI8iFhs3N//ep5kv+MdUfn2C+xh9+1OHUndy3xr0f
QmRZg0pIvqDT+QDiD7bKraJfQCghPc4dTgRK+jLPfg2h9tztqhnnJp39eYG0QUbScMBy+D9PE5Yf
H4yuQp9kMs5XJSOvSjtfcNu4HWWEvZv6EPMQak4udEpDiiJ+hvJmudesKL82kIZkSAWdhGLspEMx
MKBANL9YDqb1buvoLE42GkSNzoO6A4CNlvWmkglqJT7G0og8Blqud8zzbB911G6PKZ5EdNW5YwC9
Tse75CLcECtzGbZ8nRSRt5yu+DExolQo3AaHd0fXTqXALrk04tU0FQ0O5UvqdOHNNFUqjWIdRlo5
uXiad7FAQrQFw4Q8cKnLw3TmpO372V9s5NK7tpPixsY4OoiPs9nG1TTzrNQx20qwhC5jG3c86N28
u6J1wE0Vgkmdmj5LvDtpQkK7S8ybUHmUkFfbhQ1rl9RZ2q53lyPekpWdfp4GdRJKgSjiQeQLEFEh
a3HjWtYFNCnlWzGyi8b14s2WziV0cCJgcf24PjlRCm4mT/f3TtU/EiCdYOiBwqIjEjDZZxN5kD0r
xxtUmS/0ARuClMVXEOjZt3EUOxc8kNbUooM2gs05tZq3dggSZPoaIPIKr6yXLvfBYuBkwbFKbbWf
L/lL83GWxMa7jc7a1OYvYTikCz3PnJepN9jqhnefSJncMsaSW/Be81PdjEcyQRwiuW0AxL/x8SyD
al4fLMmtbW9DkDFdyYsOTVXvEivvztTqozi5rUT+nDsCTBpqZjL1NTgruGYG+9nW5la1dGM92ZIL
daQyQ9FFjiIestGcYQk50aCxk9V81cCR1jbpwUA9zxdYqbl3jB54LcPFB47z0T3avLmlYfQnARdR
Qqm0+DS7UYKGN54+wvwnJNhRdmD/uswm4VfX3nPC0/zJpONHCwM0iahJxRdGvjWv/IWmcefTX1Wa
PmCkJuiqyIUO3ggOkNqojemvokmd1oPoXpbJ5XxZvRHuTiuBW5//0rZqtYPudl/mLw4BUvD+y3Q/
f7peMO8mD15orul/6PWFiroON1NzLOwDGDY6VUzT7R0TIglanvXf4rp5MNMseYgh2XhwdB0IXWWH
np2l5c1lxDoc4E+33jSgMtq7WWE/ShDdkZPOTWPZcL06RxbTVhrLs4WEAN992xtPXTOIc6davPDG
DbAiYE4uPeO+4n11dUF61biJcU+m1gC1V5AF0ZFsfRsUuyzK9eU0gJnBfW9sfCkNMHECood1dRvv
aXJw4iYHREWMBTVpgIcfi8aN/pZM7YhQYtq31ZYmR7VJdoot8YM66eNqkXFECje4ma7eWB3QZhFf
02Suk3QX3S4u5E8HL46/5YljnKjVY3m49R2zBZ0I/qBR64NbIFVW1EmmHBKZC7vy+wM1k7Gwdk6E
YB250EfoUBmnj/dk0BxovHjlqO/oA4DWQz8EssdWEnuqLnrWI6u9HW1HXouxe/M7z/sCafdhDUXA
YRf0aIZSW4F0CxjN2PNORZVBgQ8V1F/AU2iDEjdrjkUbAbpm3k7mFgp8sizBF4IYzfJ9xw0Ktd2E
05ux+QlSH8dWFItPQD0rriEmblh3Gj52EfjPlL8OdPEqa5k/FEiy7WQNiR9Eab0H5UCpbawBX+36
q4Yg52vMAIBMOvtnYqU3TTqYLzJuBuiBmuKWW1G7dUuzP/glTxCnSHSwBtr9QzJAGVdAoPO7Gg6N
UvtnhOFOhmAwfqL+xrdS/DRSHSUJqo48cjUwWxgJis/SsH+CRgW4nGGf3TpVfZ56DtKICKhNbhy1
9+SG6oj32QblNs8Wxd99IjqA5PEAmm+Ud2iLbHjLnBDoUs98huxwCVCike3qvkmeytY+OYURvqKe
J10WgEdfpGPq59wYkFqzhuj1Y2SXQoyCRuY8AGzbsvSVFsdIEAUifaIzEfBkOuv+YvubX6AbOp6b
Rfopz6ZxaziCGWz3Kas35djYcK+xke8pvTb1OsiSrZlWoszkI0dHzjRLWtY7svdxuhAjEruXoi2K
LQf9wLOZFROfFU9dY51YbrUHCgnivGk+8VlhLQ173IBA2/S0J+XvIk6GKjXAFNiQg0fZLDpzrbDz
y5B74MEuw+S/aXfLWC78SPpHL4HsCKAySX7JRoaEi9GtqAN5wvwSQUPQWsVjvwKGyj/Obv7Aws0Q
pM6yt1HN2QGocZRZ2z6EnSnWYCnrN1NzBBGbzSt8JNNpH2RnjDcooz5RJx06B4RhKOq6pRbN1ifG
+2y20b3PFlhasGmlaBDxcs1kQZxZkB86da5RXahV62m9i72sWlKTDgjygpgzqC926QGwqTxqEIgt
bSUlQra/zDF5qAG/z/G3q1gltF+LFtyT4WAX91piHImbwYc66S5BrdW6VzcFNPoiFYvubkqIdt/b
3XjUIf66xsPROYZ1EC4bd7RPdZJbTzro0ifaOinyA1goi1UA1NwXcvPT0j4ZerB1zbxFUT1/pTum
riFcUSJmcdvoenNsgtZd6UESvcrsnJeW97VNQLs6NmN00LNU3KuB1F8lOTR0TMCFrCjh+yTFPLw2
+VuAgE8YNt0rsqXdsrW98Jq4hgEx1xEso1Y+QkQ5efdlUGSRkGMUKwPJ0xYMveD+sPVVT2cWtqqd
kC7CBTibetWZFX5jTQ8VdxdlQuoAUkwZbGsAeressZGUlXgSNVhGgN/fGbcenjO3pYPUuuJLm/4Z
YTOsao6gK/0v07CNb6EspzS4rszT2dcUXLsQU+y+mmOvL2USd9DSC7pdw1ttpyPTedOhJHyJvNz4
Uvb9iTi0PQH2zijvvuplCjlI1F9oXZw9CJTeo3QbZ0FVQDYUj+QHLZbvtrmXzoSu1+tOVGAGsvGg
RIlGdqCP7PM0PfGy+jZ9YvWn8AJkX+SRhXIHxYL40cuKU55r3kMMwqcDnijqLuyGr8qe6nhbmGFo
H7gDqpTf7SMSGYvcqMsdHn/9GQv+/jwy3kEf2s63iVlEi1LvIUJAPU4YjYumZOE27wbommnQQXA9
FdRSzdnmJOmwA7atum3VoQaxPrIXsFGTOmZbXjv1pvTNdkkoN8K7YQ9869jc3xO+bbZrTjxudWCH
FynRtM7KVp5V3SK3Vq+FxNMj0AzzRiRMW0fqLODD+xnZ/tYLYCnoc4CV3Mb49RxcpA429egUj1Ul
3ixEGd+ist4gENd9NTI/WQE/NVyk6yKyZ+T1RqQOX5pi1Ba+mxknlxgRKFBMbYaIHNY5wYFMdHBU
FJnOkKaAlmsxQogW4NVN7EhUK6uCOwJxkQ0EANC/sfgZgZz84qnHr5Dmizk2+i62GR7JhdYne1vX
8JYoE2igt3VgQ7DYiN983BWuydm3wgvjlcFYdvES3T2GY16veykkar1RLw41zze7zn4Oeds8uGHU
bH0/z/ZBxqCUpiYjj9GC4npUs28I7ccr3xnFytHdYQcKQcKo08ETolz7DjPX1OxQvHfH3x1si215
lgEuPjT3o/BR2p9E2R45DRQYQuHhFsog77bSOWt+vBchX/9Ns8K38KpVnaNKxTsi1FeALHbaPaJr
+Ba6KChWVPufIHW1Q67XxCsMKk8gUqxuQwRjJhs1qQPo9mZnLTUHBAit3ZqPKANvD7ZZKG5qF+HD
CtIQc5ODQBHfq3WOrQAIaZd7y0QxjEOq9YnXVXDvsCY9tUPiL4nRm/+yy9xKT7ml5JkQgV+DyzeF
KGGxwG1rvIJvQwLzb6ZXR/IBXC/4R6Qsau91twLhkHrUDuG7bxuC0dgyZXgXGiCvlj4SWdgbjl9t
Hco8vRyeIRfzbicgBjgyJzv5jyL214E2osagaZKd3UXhBkkO5PXcEc9F5MrBboOikCRNd0aSNV/I
I2wiextDnG+BxVa2nKjnG03vt39tE/E88mWokmGutzM5qOFCXkP9jL5SWX1uUi8i/t2evv8y6v6l
94+xs3OrpipdTW7HYDx0A5KukEIvjz0iABtRGda9ACQMMsdifMv9m6Lv/B/WWP60mOs+ytTAzjLo
/RNQ4NU0RmaFthYDKpXoftMHu9rGWpgj9qTWQFIteDp1SL3RWur6t7lmeq6rLkAmsc9KiPvYqLzu
eFZDoHiQ75XYsx80GbA2b7NHW691/E67Ctw0mbVJGcDFUVIWZxTBizVgT+VT5RjfqbRR49/x2Ere
5jF6NIYrzWcvkuOfSVVrQBiXm7np1X25gTxyuEmdIDixAaVXrH8m9Huet5CmC/3h4tpudzIlNjJR
6Rvf6mRysPp7vTcWyBaUQIjglsixwkRY2C5OJEOTqSZTTeq1WtR2Ui/2iuYj9f5tbMJDZC4yAQJV
TVywTMC6EgK0Ztm7x1LqWGoqe1dxEAYMzUsp3dz6KRPHvYMe7QoMt0F2GwaqgEFGJzB1M/u7QA3x
CrQa9o1WQPVv0JzkMUjzag0lqfGMkq/0wIuEb8cit65WXLBly3j40priLktz+ycK+4Fv9ORbWP4a
7oQS8I02MUHkj3cF+BE8hGK87MSa1gd6oH+i25/spi341imqSX3IG8zsitruoxAQRpoFibIibLZM
hiDDHSFINHcYhQ3BD+0KBhswURVA7SO4sihZ1B2p2Qz5e5NKD/F2+Nw7/N6k3lhHedh/OzYfgdEp
RbYCte2J1Y7Ye2qBBTRihHdHmYVnatNBufj5KPZx4kQnA4tP4jOIZffDZ3l45V1v3+ljciEyBEt0
1haw0XhDXkM2/kCVXnDF2nbyIrM5WPDqU3iplevHXOCvmLxEXfCNdGtrjQglAMJ9pT9HFrjhcF/7
tyKswceNh/8ZNTLIQfltiKBLZ51HQMUhjlhbd01eN8vcEP2X2LO+tZ6T/DDLBsNVHoqlJbZKevLG
PQit9gHTIcgW4J4OanCjdAPSJK0RnX1D+5Zqvj0tKNvEyE55HH6jZRptEFxUuS5cq00OtFjzbPwG
UQxfrInNi3i9ZO+nZ63Cq0Ixf5G96SVKO5Td7tzl7Ep2yHSmeDF45QKEveMWRTPZswN5cWG44Wvm
owzaARfbJU7D7uKigBpQgyZ8jSENwHRwb5hO5G9/H5kY0XgVmfUssLI5g4JJnLHqFWfsQOId67Un
14qioxVHm8DMyvs0jdsrTxwAWjoog/aIuSwrX9d31Ku1rDkFgft16tUH/laj+OOIxRF2LdzWIHmJ
CBn50gHEdRvWCe2GWlHp8dU///Hv/+c/v/f/EfzIr4CRBrn4h5DZNY9EU//XP7n+z38Uk3n/9l//
tD3XchmzwWHBPLCPcO6i//u3OyTB4W38W9iAbwxqROa9Xef1fWOuIECQvcXCD1CbFpQI3Xr2zvIU
qwIq6e+aZEAZrpTOG1LnSJ+L7622mvaxQRcmR1SsbBNaYXWMtTtAzVh64WOYbV3ilYNcqr0IhzLa
TiqDSdT81kYd8SUEEGZeZsQJi1fIxmQQCAEzER2CxP9sI+cyS1c6fuMHyBMDPasOTGT92VKHPm6q
TY6HHhiZfvWmlfwCMv1sx1odK3aW8Qp4JLedXGgsOdMEUFPQF//zV2+b//rVc25z/LIYQw6a279/
9aDHy7Wudvh900X/l7HzWnLb6Nr1FaGqkYFT5syJGo1OUJJtIeeMq/8fNMfmWPb2t6tUKHQExCGB
7rXeMO5IAvugptRpnRpK+V7FJE3m5UQ/wYMuHaN6kD0sOE9QtQUwsX/vVWWeckgD59M8vZhlNvSh
xaxYOZhmHbwnYaWtIj3uzzaWmMeyQCdjJDf1ZUL0mY/X+n3uiv40GO+5q/BwGvGT8SR/Zmo1Xtsg
0g+GofHMhdJg/4/vpav/+uEYgqgvn44BNMQyLfPvH07vxKUDdD57vi3SrcKEl58bX8hQ5I84ynaP
UPVf5eMwrDNlIx95sjj3Aq6VPY4FXsVa4H4nBtyuLTPNUE3jwRRkNWYNptl81drqbM9rRF6KT1kk
8jdTKbAMKnq6jrlxrO2HQMmrB4D2GxL25nM+q+mXaNsidxB7R1mHZFi8bQr0H2WrHFCFw8acdfmJ
muFaW4UGvD09XRKcivaTnaHa72VQHgcPzQy9j6tl7cEiDJpnvOvN51/6GupDbWl7B+eOX5b20mFO
a033MDdK+7mp82En9QQ9WP6Kk2qEf1S9m74084FIYVGZEQJgFNLQ6hYd1MND6hbZi9aq1UZRp3wt
W+Xovk9uo3PEe6+3eKNRaGKtGU38SVy+a+z5qaw2G9lQaiL4H98Iw/3bN8IUwlH5Z+KYbUNDtvX5
5/TpScWTRRuRkvGfTV5R2MeJ4dKryCtLnmFYflHdWvsuF2GG0g0n3/SGixK4LNGUCivIKD5LV9mb
S6w0j73Zw8rTyi2KYtHMbm8hIEC8d8oIc5m4PMpBskEW/591t8l8EXvbunZA2Yy6k+zsflKPwnDU
ozwzhlgvF1k4grYiUSR2hhPt783/6HOrMKp2+z+ePX9/7M8fJgJQliEsx9UQonOtv3+YcVAJNUmF
92QP9UgqNnUXKvyFBy1UXEDfqbruEjd7z4W5lmtd2aOqAlh6vdGjcIvwLGnEwoF73BW7mjzD/Jyt
5qfrpwMko3PX4uVGB1mNxwdBJzUgnOZP2bKKVeRdNZE+qm4cLmSwRTaIVPloIDsTEiVA1l0x2mwZ
FQVaNp6bPFrgXP77U3Htf3zFdMMWpq1qSO4KQ//lU2FFZfhZk1hPArvcsz4bZiBtEgNhm11upSaq
b0XRaigeQ2tKVp+kl3MMDaRcsqxDPw9irIOUvJRW9uwRHNxgNau6ihS0uNN6KaGAuYk8B1bI/tGc
EYORv7Xbwn6796ot0Gm2wLqxn0NDhRchihEq/k4W27mud2AoBaP+jzrZr5hDTbfOcz9ZN9YOS21D
ea9mee+F7U/GM49hfEU0P0Kpyyr3siUs8djyKmy4ZOun3q5R1xjkGu4paLX5KzB+4+tUbCKtnnaZ
CVBlrhf5YPGMIKiIago7fgT7HcD4prPoand41mYCSQERmdQtO6W5NLf1Iw5KSUNYDouwwM+Qd+5V
b4+5d3FpmxCZ+anxjk5qf02ytnmSVTmvrlVCDmMji7JBTaBQCfX7f39HNPMfPx0Xvw1XxVzANQ12
4XP7p+fQ6Aped6NePgWBOkeds7eorsIfWQ/o0Bss8UDmJwSeBwAYfb3gR4EiBvl9770grbTBNxWV
DNsKX/4+0q06wQZmPLmpEsJxRYvF6qOKmBRytbLohNM6KNrpuQtsVEX8bBPOjnhFruRnZGKBms5F
dhjNzrFnlZu5mFaIj5aOOexkEaLRx5SyiBXyOgRqtnZ0vuWSERR6Wr0OJ6v5RL2GLc7KqKpuxCEC
VdM+MaC63ajXZoqQBE5g6o16jdtcfvV08xP1uvCHet32aXu7hLzOCDEH3LcW2++aZrePlub617iD
/zpA4nnXWw2ncCHSEwgF+0X1y70XFOo7qiLNhmeqt5Xdogj984JcV9844J06dhCy3jKa7/dpdX8i
AjwPl9MWbe4Tii9OdWtM4EaxbhzLLnhBc90An0O0rrLr/ViTEYBWYC9Rvwh/Z/mULdKp9F7jbtJW
njIk1wxs6K7NO20vZzIbMoD3mXqR+k9uMUBOxier84alhmkcwWm4yc58kPVm1Yzr2tTbpWpNH3Wy
QfYbGKULod/mcMItJlb11fGJoGRGm35DAP4gnSGbqDmaw+S+A2K0lpE9BvAnsE+1m0rdDSEBe1XT
de7ASb85YX2ovewVMkN8FTwOH0c2RnheYHBt5t0LeS4fOzs/f8nTqcYmoOi2smiVSbuvO4DjsogJ
s/5Q12ITtXr+SIRdXeUisZ+0Mk+uorS36jjYT7JqCL1m5WnetNHnOs0oa5w7bt29PskuWpHtZbAW
0yDUDRNrLwNGgcyQzXXNYION7gSEcBZLDtJt70qmPoaVSVAvr/e6V5U/Oy3+rkeTA+e19pZs042H
UtXrrZHUCnigCbkGWJybImzzp3+bJ4n3Q1qUWwIW3brssMTLwuKpmNkowCBxSZ6JKJmSY9pYJxk/
KerkwcQ4QPa1Jp5STliSkx/Gr06er6YxH1+jGIKGU1oquRZ27KxuDQgaOS/SWdzQTIoVxKLh0FdN
RQau7/r4XEd5uaxV4T6iTxpsdacIcZzJx1OsEZ0Hkmg/WxqJAisPnB9wqtZJ6hs//dY9dg0ZGTkc
OID7aPhBuAXQNG3++0mo6gSb//7CNIXm2CwkdI2dleE4v+4eBW6auR0G9TZpY+PQYtO7JEMPcqQ3
/a9h6iI9BeDTsSsYSsYQwpSgnsy7vUEDjcRPmAVfXZRJMRkxrYtKrO81JR8hu2W5mR39gO2OLOYm
crB11AvE1ELeUkNTHIhU/wDkEP1MiwsPa74Jma8TCfac91nic8mOvH0yvKTZpKIsT03S2QeSN/22
qYzpAU6kv+Ij1N7mebrGC39O08c8moLCmkUQvyguqh/wh0O5rbsAcD07fpwfNIMd3bwta1F+8dvz
pLxW8N0vspeslsWxLacdrMPvsl5WyUZ5GLvSW6m8bpe3K8jKep6yVodu0WaZv5V1ny7m2M22HaP6
+Kku7bL01IhyZfYlPm9yiLyUCeliqyVV+rlO9lHMKp+9hzo2Cv+8ayxgWYs5wt3yhCv3vkB9LIGx
gXuaCi/KSbIVLBvNPEXo4x/LWPWQp2qV7ijLuZP7y8ZXQ94q4zrxags3oykelwiXhjvbatJnuw3s
82R4V8sIKM1VbeKpi7oRJhr9Zkrc1DeOipH+vPfoTfET8VkbXTQj5jnNSALg9r6xsTeVc7jzRAgW
QxZuzbPsYSRlvCMmReBnbpR1emys2TIGD7crpe64ScdxWt3mCHnTRFN0tattWMcoNM3jtNrJ1qqr
2uvbDLlXPur4yt0ntdUpXEGwKrZyVmMqvEuY+AfHFGa+hIaDEnzhjbtE3K7T+J5xwjLhTXaX8wyk
0xYNAnYHWfQCx5jR8uCp5luQh9KHx55Y2kmO8h1f2VUFfxN5V7JO14ABk2O6yP6hEUKK99RgJT+b
cfC+6Xkdnhw0ma5V2W20wDCeEFgznvQJCRp03N11Y5lBthxw/sYpIX2UXcjt6VBHcAEMNS1fa5HR
bN0OFU88tpM+STbDZIR7Q9GKL8nk7VQ0v7+DPKpXVpNrR9z+hiel636opRd/B4/gY6/aqBfHd+Mr
bwVrIRsya/jZlbbyGHp5fJrqJlnJCxCROjozjCjvxgsSWchHD/wp5EUS7yWHnYnq4ZBsk6J3t7Wh
FF+xvF2OovI2WlJD6XIJnyrNsY9KYn4tm/AlT5doryIXCreRj4wdv1gUQyjKpcdDzFP97FG2qlbY
rSxW3FtZDBQXHAGGh7epKr7DJXuji+O24hkh+nDjaWygZbHMKnGFSrS79W0GeJFIdOcbr9Z/k7PZ
ha1sMbc0l6x+1WdNIRac6kfZdqvJQCCnIE1ut+ooTXZgrYDFwXznesK6BvI+cP0aByHiIB/3PMci
IoLkW3kfbS6Mk25kH/fcW84VGF92u+f567CBU5yv5VUTE+ToZNtksOYLzAd538R5+tt9/dc9y0FD
rfzjnv24QiibePe1yYZNr8Tmtq3cfUFMHO5HW5BQVbocmsh8OiZtBVyMWGQR2ubOlS2OksMSyhLs
lG49G8DUken4uCXN+dh5YA+SceOFzlusBxi4yjqBrF9wkqe32qLTxAKIi5cp8SoIeQHo8XNUl+Co
K9SVYHkmz/CdkucyxQmudx9lB5J1+lpAYVjLYiFi7YnBsqMcgvOOs+qDPtvIutohSdOGSywIx33e
JcuPYcxbBw358Bbf9FDrkmd8wZvrqFrbe4+0HFv+m22+k3O1U+Oe+UQwwi6L4ij7yaGVP2CDJIZ6
L+uyQfSn0Yjep3Jq945eJisiKtHWaAbzIOIsPftDVS8J3HpZsXfiHFsZkaWLJCjGP4Jpk2R2/XNM
pt9YuWpfnJygXlR5GVhMBKem2mBBpzX+4+Ch35B1WvpNUx1yNAwCqMYKo9G+R6aOAHYzpU/yysOY
m4coGqw9klzbwrGQ9dAm+9hEwR96r5WkJxRE5SzHPIe8NTZG4auwWLCqHePSXQqPXKNSr0sDQnxC
dvO744sL0rVz2oHdkjPwIUck6IJQy39XWv+3EkfFr9Yg4qXRj95zjS7cCvlzAdx6+rg27Nni8Mt1
w9Z3HsEhQ1cJgv4L6DyIhSqZvL9dD2tceDR5XWzcsUA5GNXhTQX3fuUlWFdknWqDFOvU7xBiFl6n
1e9uDcU1QK1pJ9hDfHEN61Cm86yVqy6dCYMRfejUaxbGxFDlSGIAXlCOz56rFgcbE9e1HJBm20mL
nG9AuhOMKfp6DzzWeZlc60G2T1ZELEUt+0tQEBaDVYTP8Hyl1PUR2DHsF352zX4QQbwptcr75lWb
20Dd6dZaO+UHVbCzxFzr6+1GQKstlIwPLsaR6KwRN13m84QABg552GZfJicYdxoUzE3atO17XIwL
2UHR4cXgmZUeET0pn1wH0xd5qdqENFmzanjwyT2eLJTnVrJBMeuNy1PzrXXwe3eQCNwG8aC85QZ/
+fmaSEuVqylwElInZNrxJi1vH1eOofGCPLP/ZCk4Q3izeaccUUVk2tnAvTeT5W+Hqah2qP+PX6Yc
f4P5g45T+MwIz6Vna1JcoC+Rtph4Jb0SJH4tR5TzQ/J4u9yPseu5JZzIOplwltlHWqQMZgEG2aD6
9rMyYIo3v00rJTKfivngJKztSj1S1vL1GbodDc5vgTXUtxdqkYbTNkdvYykHyV4dqLmR5eRZlqyh
dVG773kN57m2ZZmrHmAuLGyy0a+JoSiPsV8cVa/z3wY758OBZHWLAVSVCrxApMNatlqpn6wUQuZ7
uekHwfUzKRxxkaV5Ro3s5Ws2z4gsFILGxA3Mkuv+SdJMAnzeAGOfwHw5p9bsWJ125aDteru9anMD
HBPIG5+alaHY8dC39lMR4R0FHsI5eab25+kYWLhbTMPvvvqtN3xEdtsuZfPp6vEysINm6fCO3Ja6
MOIlNmhbrXP0Sw3O+2mqRHDWU3H96JwpBNqHNl3dyhr7dJhRZYPDxDxZneH/J6LHJHSTJ1JSBNoC
94/WSmjTWidda03N10xeqDby39qiUdcgQMUanKGOAo4VvSW+Yq1Txc0xlKBY9kghe0FcnGRx0LUd
2A9WUblnPmdTsc7HLH7zg4oI4mymw0I6fkOl3NlWwvtojZIhXqGUMu5layfs70YeVFc5VPHXky5A
Cidl8YC45Ku8TpoZ5UHeVDrPD1Xz329Ktqbs+uVNKSjrsViIy603TuIk0VU3nNVczEg8LTx2MjeS
ruxyo+9+QmT5ikdga+5kSxLvfaJbJzlnOHcy03RalY2/HqdhCRwgeib/Or3qoEzjBlaeLIk+Z4mG
CrIsOaq+1ycR30pJMZ50P+8fZJvXuFd0cpyrLGm+eC6RdLuVQDO9tYOtXmRb5qc/1MAMb2q9WNn7
xCSN/ny7hKiSBb8N7yQ1eRE2rBaZO5KInW/Oa3O4wmriHGVrxnt+oaYG8VHZiu8yv6kEhFvri1fL
dpNlKs6NVcV7QtL5y2TZ0TZWhLqSRT8RzdmpvK+2sEK+xfgD+iMqP7JRNFwq12v3kNVK/jLEXb7J
IkJjsrX39PRUjzzRbmMb9Amc5EV2TTMkggmQsXCfLxq0fbdGaT0h68VELsznA6jbpOrrS6Ij6Z3E
qboir1VfzBJ/TZLhnEYBuc0RpfTNrbIMXJqwA3iI0s7Ya342YsU0zyFIwKZ6+rXqgz06gQhTxV72
rLp9einD4CKw3s4BaU1s2FQdG4+51Qzr5uiNID1wfM+fZR0GM99MHNZPsip0e8ya543QKCcYVdDC
Wl7z9GX8oAJZ8AJM1WRRjtCKTRB34knWqAFrvdFM4o1sC8a4f2i78dZd9ugHjGbbwox3sugETYdg
dvc02cM3JCqak6xuFOBEfEG7gyz6dWmA8AemK4vy0Ffai94kyVleyZ2ANYe8vaAKcKPyIMwVmvcr
vijJQ28MYq2LtlvzpCk3WZPbKzmwy1Xlqf/j9r+tS3dajZA8gcMwyxTp2jVOoq0WjNmz7G5mJEQ0
MWkft+/4Bnsg882N8XlZwtOCB+svcVRBUdfW9YfYnhGRinO4V8mzeLA3IGiGsyzdqhC6J1w/DFuI
bB/D0dfWgWyO3RKG8T4oBnudGOCLR9BnD13kpLeDVzuz0Ll3cNsceYe0RmZqGLKPfrrb9pvWxlDL
DYpw1ce+eiaP1JxB4KSreEiC37x905fpb/d2YXT/2S7H82pO2fwl+Ybosr0qCc0e2wZOrHQlvhel
eMW9CGQf2Ye5M/QgOrP8fr23yrE1cKhV5Yph7xA5vta6+lOmYiwnQBqpqqytTMWwajuPCIA/NaxC
ZS8vsl/HHp1QP+3dzc27RFNfuzZsHl3DLR8TPfkiM9BF5DsbuyjcTcurk1TIYrSgM0Huy7d3fZtE
qdJTwLYljsOgIPv+ZxepbRMPQblCgmJYj30ejwvbzR7QG4v2Ephwq5PwBGto6tXNVAmvXRKzxYDy
sCUcPjQETIPJACqXAVhHb0t/la1Y+2Asip56Evf+ZvCJ0xVKj4qdquXiHMTuWiUq/aDPhxHW+YOf
Fj9GrYoPsiTrnVb7GCrr5EFYyrAa2bRdTR2N0RBR2ONo192LGbf1uimDetPPRUNR7b0V+eFStuZG
5F7LyjjIRllVdN3K1YX6KEv4VCCLOab5Ee/jz7MJdRP6lfWIQ23zpMTnVsv6R3W2He5TUleu14iF
bJN1lq9gHxP2BITm/rLOjc9N1WqnLkov94HWOIiFLP4yUM9M0lEMgofRE6aYPq4kB0Rp5u1yzXGS
S8Y6AbKzSgjLt3eKkmnHzOutf5yxwt+otgfqoiF6RCSNKMWM/iUt15edeZKldlDMI4L032VJHoDa
jssIh+GtnvYI5HaO/9QRT50Hy2m8sFHmX3e46uoYtdt5xiYwzVPfK8GTFQBOSDK816YvmvwvRcjJ
rozAcpAe5OOTh6iqjomuK2dZGnv4a0OvfpGlyu67U5U70zYhYn0K/QAnt/kQ/3Vmhm67beLyXfZI
1PKjhyyOSbI0jSLCDsxokH4EfD9hFblwUam99GXiXsXckM4NuQGIDCFG6LF5714h+X2MgGX2cyo0
YPJmsu/m1KCuTsajgercpNVP6ZwetHm07+qCMIrsIOv6WYRDAYN2G1TnivFou5vMPlvmsLRiLQSk
mBkXeejdAfsjvCs3HUYmbOhpCJwZYDjOLQa8oUEnpCb7yVZAPS8dbkg7qWiTuRZWBJZzlII2roq2
9UI2yPLcqnj+b2Ct4L0GeHhkbq893898ZQxWxVyn+LQasfu59d5vyM0TJhM/gr4v3wnODoueP/+F
fIf2VJIFkPUV3s+EzepiJ4awfA/YJqVDYX3pWhY8SN+x5Z7r78Mz3CGOFZDIh0ZDKWLCP+WNjQTC
w/NZNdfJM1knW2W/vquCX1sdt/8Ym1detXT7QNsqkw45pQkQJ0EB+0Didy2r7vXyLLca/9w6Rr11
zXh6MRLvrCCO//t8AlSplyeYMd9q7AoHzZsFsMdfoo3a4KBU6kPisYcI5V9OntbuhEmGM/YESPib
WvNBNuiTFhzcP0c4/E8vNwi+jWECuVV9Wmn50Gx7p1Rf+FMq2z7xs5UsJjUIP5OwzUIW6yFmm8ZK
wa9CrV3qirbp+ygiZ89QF2TRouSXd1QaXX2RE1dRSWB1LgYWE7sZsXaPCC/6nKPzgLDPugi04eLO
oPx4wJpPmP6qg21ACslrDP0NpR6kxOK0WKpuYrwpVka0VslK+CWl/lYV9fto6smDT/zz5V8GKeoo
VlmuWecMO1tFiWLWSivfB+3EL2YVypN+WvHGsnaWbpmbVNGy7Qi2kvg4L19Z1GuDndX88pXFBh/D
5ZQG5eM4JsZBS1xlifzK+FUgVrLsWjM9EXLp3sCCSAdz2SsoDAWahzt8dR3EMhFaSU96p8hecvC/
9dIVMNiZagVEQ+LuzVDOcoaiaT8uK4u/XJZeddLnm1Lp1dWoaRjT/3WIdHSYCnG+16Qq7/EFWIhl
VZnFSTag6p9dIJ22J4Gg5tcs5bfMe+YVdx5rl46luYkNYX7tqnqVzFiByEY83C8a5xShwHgdOqyG
byACRnpVFL8mZfMxUvXS20jZIflrZKml+m2kRBlg7fY45s0uRCP+e51tB4RiflY4wC3KorNeTdjx
67zrw3NVKvGxUgZt45pW/kykhdyW3Rm/tVO7kKPifHxvgyl8awjGr0BzBJfA8IqDahK/g3wWP0W1
Fyz9NCl/hL0Du5rMWezxRlWK+usUuiVaCXVwRaat2ztV/s6iP12Vg0EsCsMTdFZG5xsLTrBsbfhz
NhiIYZu8Z6lqL73cDB/UxtN2jhNbu1xXSRKBe8Uesx/eDSvHPoJ3K8bY7wiKXVrVdC9eqeYvHdDd
ZYE2/0518/xFkKqCZuVOy8IIipd+7MW1waWM313+InuYg7PzpzF5kFVW5dbLyHGCvew/+Z25LVM1
WclWgvjNBVmiR3kpWeUEwwqLi/ZRlppAd8H54x8g5w7DStlYeJkiycjNWL6eAz4rvsm+Q55WlzQ0
YVqGio6JRZi+ELq6dEmWf9NDsIkGUhqHynHAtE2AqbGp/jZ6Iyp6rcGXAg39r4X4IbsrKpiAwWFh
L4vwoe286d9zvS13OFrVG1mNf+CqMaIUDHOq7XMtKNdy0k4xDzk/xhcra6DC6MYe7Eb8FOcGfhkG
oMra7vCFyTuPV2HJu5po8lPRkN0Pxg5yRdbHS8uv2h3qOQoJ0rn8/zn4NtV8tX+dQPVx34uaHNWD
mSndwKiFR/4aIfBzbtXCXMj6TB2mVeH3+q1blQ2fujVO8rmbxWJpL1gnn8dQWvGSRPw9jBt3Udsq
OuXNZLwJHC8zdFi/COEGV8sqg8U0P0RZH3RbF0z0What0jQXMYGCkyx6+mvnW82XQK+My5D6MWlM
JussExJfi7RY1C2sdGx/g0W6ElpGcAJAwTFSXfeboePihGWZeEIkodsMcaMcPbdsj5AqnY0eFspj
NCK0FMCt/GZ27UWT46cY+ZU+rH4vMqThB7vpUUbE87Pw3OxiF2O7Rz523EVe3VzTUUHNEwuALySI
/kjxqf/pi52p6dxHqWqvTuIMuEDw21NmckcUleoWRG57aIIJl8Quw+Eczb0XMT8o2L0PPxSrRkOW
mBg+bd0u1oW3G5XKXzW1pr9mYePsipIghCyOQDl2sRJHtyLmgvpOc+v4Vux9fqUplkMrkUfGayIG
suV6lvF+pdiY0UDRym+dbdLVuxIDs1urVfnNziYidBsb5DbrvCTA4mseW1hkT+pRxXZtvitg9Sl2
TUp3a01NCFytI1B/m1tdtwh3vqqMt9bE9ZSt36m4hs+tUxJ5W1LsgKDnmSubRAhWvPqt1VRxWDU1
hH5l5yAU+lY06BfKIu82dTu1NXTheWw29NNWMz3MCuaZ1U4bttgmQZEY633tFM3OG7NXPD+GYQG7
qT7LA3/ej7NIv9r1NJx+7SG7BVDNFiTykq0s1gXmnllgYlYy27alhuac3alZAtf0rrx8dRtRAivc
lD6ig7JS9pMHP49+2CGILlmSjZaC7lub9ptoHn/vGiXEopKIXNi9Tp41mnjRMqwE73PXOCIencA8
1KHHG0928yK4biUaFSs5sZry8FmEsDZT2I3H+8W8HNn/UskfYjbkn64PdLpGXCSL1rLv/WK2Fu9N
py5O9/rWV9IDmrFf5JXvc4eZ5iwJjKm3Oexnz1ahaM02B/KghDgcBC7utOPM5vizOkkCs1nIsoZE
/V+nJqk0dBOg+upKuhIALE63U9m1KRJlETT4YMmW/5iuScKt5vmkFuZLjvM8lt+yK5JlY1QcqP2u
tlYjh7UZ+pNur7r70udbLouWGdvsm4L8LEzX/1LhnSTr1cHR92UlWMb24/RVraFgWDUwQ9CFxmtK
NEDWx6k77KdggJQjJ8cOgxwJDCdiICxoVVIB8lA0kXuq5oMsNo1ZboQHQVPW9WVJkpocf7EQmjCI
TEX2ObIb+xwn9ap19enIS9ggNjY3WJ7drQl88V6JM9bZsqNsUUPs0ubewTz2Xi/PXE/9GCaLt7GV
bx6MHK3DH2VSb8dRU05AGhLHSM/yMBohQjHzQZ7JupCE0Qr8YbX8pQGJX4g/81jZOVK67SiK/PBL
vewhh5Im9zYVy+XbFf/tYnKsWrk/CCDOkTlCv0nvjRsx25Ldja+lQXYhjcsS4Ny41ot1JYv3Pr3u
i6VwlX6r1Xa0MFUzxMi18vd2kSbbPvCTL6EXP0oo91R7EV+L5nMPFxDof/fwlLJZjVODLKOLcp/b
NgSvGj87acJeGzoel/cqO4kgJd/L9xGVFrc7PS/PwNLTk6y/dbZHYa+6FCcps22bBzSeQZQbKOUP
xE5c0n2VvcMOJl+Uo9k83CqLrN72mjYLKFKXz4e6SsI1e2yxktPcGlQb34YYFdtJzPYps6fKoIxi
mSReu7zXRU5g27dyLj1T7k2qiozhQo6UlZ/aZbmu4aD/Mt2/dhzmO5At8iBntFTno+5e5FfHi132
cTL8q7ETgPixcsm4DIvCH4vzgAsamZ28FMcSTLjQA4qypfVqrV35TQWnib/yRlZalTWL8Y96tIor
NAf1vn4qQ8GzRAvtvePGhEv6Kn7UnK+yTdaUCD3vbCKPy3udZaKfH2awWNTYrJ4CsAJP+ZPsLg+J
7rJsF459u4asMwIRQdbH317LnX6Hsz0YmDRNzgTjknNN7GMXwL4uvVzt+e46HGWL7BMOQwMOskM/
de4tG+AsqZu805HqSRPtkJtxV794KUabZokFlev4z6kZDu9qCla0MtOGPHSJGVTiA5DIcJ4eS8is
LBz9BwTsMEZTYD7FbJ0XfWqMv0NwXQL+7v1F0vZgjXQXzJIBkTcJ2xfFI4nX6RWUeRvJW5HE0V6Z
111wBvK1PozDS1ED4gwtFK1VJ97fZsJgkOCKh9Bay88vSbOLN6WIFzbFUTc18rj2mBRkh/4syzN5
qMM63xm1jsiK75+tvw6E1uCcDjzW0tDRtsKp32Xjvf6XvtNQBjO27V/nuA8NYqc74IW1lnPf6+XZ
vW4qnPAUIlc738EvV7rXyZuJJyRPHdy//urqZEa4La0MgRvfrM8IMmIQbfv6ZnDSel1FE7jZ9NG1
IVApeeO8FJn2UGB7chUkUl/qVp0Wk90kx65P3ZfJa+sVcRebz4BWo+6tjc7yf63NRXf2sJwUIDhy
pqirVPwagu+y0USi48nj58Ka+1TFZoH9kc9PHc9jjt4sI0kGCiyDLMtT5In7A4jWGW89uK+ph79u
MvQXWYJC9Zxmor/eSoFBYMsZHm4ly96lUy4eZcmNiZBY8HUz3X4TWg5dr2+mqzxoAGHXmacLIArU
ZaXx0VCBqMTqwHHWjTBbC2bt3IKYwcLnCbW7z1DCz71GfrDNkhAT6L9mhpTqrjMd9KWL+R00g9RY
o/ljPTSAbh6M3I52o2HD6OgKoCXzQScqck6xfNY8diOsSqlrdX+rV9PA8pSS7BuFhraorBCaKLYa
Dy1mJZEynEQ49quUyNYP1C9K1fpRoXC1EnGqnXSlsC9jR1pNNpSwPPHLE+9db8KdmnD3ThVnO9ZN
fkgRSUd8634amUBwSevW0zLytfzQqBaeOYPi7ZFSJ+YMkckyq+Il6JKcjFlW7QnuFS8pC5xthQXt
SramkHrOVZ9+IRidNMu2nxZOG9ZPxZxURd1hWpg27mmd7yLGDTMBOf82E4da9abbIc76z8UfymSl
CGwq/pGoEHjw+cyb8uBTUTb8UpfM/Qonw/pRDlGnZs2zxdxVwIGGICDjMabB2g5EBRstjB5VswKB
Xtblj7qzXtxB6C9xOxi72Da8TVJ03puSInkIlOZHOSH1l3Vjc4lEqp8Hsp3Lshqy6xAGot76PgyQ
DJQXPPTe26t1jEdbrXkP2nxg11Re+plAEhHuX4OB/T/KzmO3dSbbwk9EgDlMSVHRlpyPfSbEiSzm
HJ/+fiz/3W40enInhKpIybIkVlh7BRbp3URaAyflZUzRf4Cv07N8DXkQdgIJPN4jB4OXJsyVTGEs
xExj+W7UNQ53FNJJYxnSQzLCCI9GS1xT9NPXqhF4LXaRDRJB8+uE2JqF2UN9Mgg/+Tqh2FZzr0Dc
dFBFBG7ZOe9GHOFxKlrnYiPo+zYNP+2tOyJ75TRs4CBVgsaHwRwfNTRmOM9MCqmEtnKHaM8Mp7ig
8LOdkH3yrKWxzcUkmWugwzYB3l++UqzOzethiLuOmfxUl/ypaxrlpYbadexWU9/nTam8l5YSyAsW
km13Q5OZd/KZUQlVR0YeYO//VGgq9d1/LNh7K2e2y4xbalv6DURy2seFgnP/v/vkozYVTbDBGfvF
W0a0O+yMxmV2+WHyXHmw2ly/etWLbBgVA4RfQPo7zZXz22mXIQtZd+ehiXJm9/WsZnt+bNSj3y2R
c5An5FuJ4D4QnRFj7ryl0TpIYJWhE28LWcu3sdZin4I+gHO7Lgen6ZxQXuZGlAhs02Pe3c7+v59l
jUnzOhB6ohj6+IApyPiAGgGJvUE+KZWku6/+ISkpFK+ry3aQy+SJLFfVOyBWMuT/9XT+X8TW/bRB
XI5xo9oNwj659jfVUt+lmUXqHdD7On+UuMM2W3PrN6dT7N3owa8zYtGfOpJajjCzjJtVd/88m0/0
HfbwXyMe/vBy8f2nv5Z03nI2SwhhkZ6SRATpfVlyyRP9SHR5nqk7PdcgA3fu/aLhZiSdYNJRP8Rq
4t7LluzfuuRV3iqiw2fhVy8rCH+mLZ7rRY8eleIJkrB4loeVKJRd2szJXjahi27xpc1yaNIVQzl3
uOu0frlZa4GBHFX3wIUJeJInE2de9qSflqE8S87kfClK8i/k2bbASWeBxyVPyi6UFlBtzeUmW1YE
xhB1dxHbm1LfbTmv+WZjP0Io3eUQ0gPZ/MqJ/QyYkO15u6ZrlD6QWbKq485oErXl2XWxy9MVAgRZ
8q7Pilpsm4n5ddlaskvV9TfsGfN7eX3HT/ZAPDOzznaFC43ocRQmAD4v5iGmQNwOU0wnvkJPrsTS
sAScGX3q/HFRbVaPZnJPXUrd8YamR+ykdBa2PuPm49yONeRKPQuWYiHnShlx5x7e497yHrKzzWDz
6KCpzJeFamteOAcTdH3vOp69N6v8vU5rBZK+rQSC8uSRcuwJA87k0YsY3DW0Qd9dgG6zxxlV000D
bbk5X+UjxYJu1NQYp+k2X2uqTAWxyfVmNuoF4E/M0kCxIGdMyZMakTLaRebOrXRQ3Gxjkh+d+XHx
thWRh6VmzN9Her5UZ0Nv1+BVT1BXIls/c//PPjS2XxXWVk+1asSn2C0+vDH+IdLYO0SJ5h2zSAHb
YjvMLJnwK1pfrWTJD/bGZnC7+ZS2Nf8rvhVuQjyoafkLNi4PdWN4e4HcOItgnzfay2Bo3z1Nd30V
RtjOHCLQTsXxW4MCkbpA/JniIRgn7h5QgpKsl564HLT66oPnqdgOUyck+logAKIQEUJ6dhB81XO3
o9IRTtPAvKzm6WWGtuiLqr8fgONjEPvfmVVi7dgYfRhXWrOve6XwJxOCqZ6PAX5uEJ2SD80e1h99
MxzIDTt1q3Uz6la9eB3cVianMfSStvS1ZPkbDT/aEtdT9r5/sKDls+g+cPc6pF75bSwgk+j1gASu
etJhq/lTS6izrnyLyyyw2oZppemJ/RHmj7x8x29nb/DJlB5hVbPT/VFZJuws8w01QHOGcszuhJAF
30xHIANFmQJ9LXMIVtZ3PdFXCN+sKb2kEgEXfKDuDeuSCXYpCHlp6uya2DCr15i6nZXhDT5XwwG2
6A9lKsuXIfrbYF15aNruVQEdZZ2wXusZAKlINqOXOWfyWJ0dtiJX+Jj8J2uDGwrwAhTJ6U+exu1V
WwxCiPKXYRy1V8M5jzAoAyUSLxq6kF2Fong3MwaAeJonYn2v5jqfK6GSgJMV16kna0VDIhOuGV8G
hd7xkMAnPSfxyWv60NEJLYuqlmgKc3octKRl8dk3h8TG7GschweoHzuzXSZYyOZZq1zFV5OkgGk3
PDtrRcFyqdbdEJXtWaTTqR3g5mJxQmkW+royqMdpQmNWmSXEV3hd2EVT7U8cogtqykT9QErTiBt6
EtlX14HmTFqFGBr70A8JnnWJGtgwIAWS5+O6omMwid7wtajUzmzL3WAaFJbuUXsCw/ZNUoFgcajn
1BPoMpsm0cNmabrzkGFYfJMPG3Rvuf8f51ZdpaOs7PHQqcOpqgG6YEfyLPkqmjz9+QIx2RxppPvF
vE4HxB4lKkOz9YlYntGvr91ZeIm+twb1pup1c4ZIvnKHJS4xBeyPd90CyWTQlz/MVTYymdV77MTm
4szKwGf2i8+2jqi5jIOodsh+yd3fT+SofKQuGzhCrhO/1H/qtvMsosHXqemdYmPAmTMdf9UdX4/w
1ofatDHOrPFMpQJflZs57ejd2jxL8O0k8NAWL2WyNmE+QERuhz+Fg1cARF0Hu8K6DlclcW9jG52K
1VWeI4w1oyW5aMbwWlp9tccx4KMvcyV0oo4vD0M1XDfGe9UWIyV8CtVaVz13yfg9bs0eB7HEPmQ2
BZV6GvbR2JYB7ze7FMV88BI+kKLGK0EvrPG+qfiwtFy8FBN1fb1h6xKJQ5YW+xVA+WiL7q4oKiw1
sup1qtVAbJkM5MMRz0JWERXNbN9X0V1bo+bOuBlVbXyoI+090R2gmq69qOw3gmEdxxDlonVWdEWA
2WfmKReIy9u++Su0qvLJgjXU9i/uGKk/mymRwF1OUGH82JeGdsQZs40Ha4fzaOV0z2ou3hpTTXzP
mNn6usU1cex43xoTvp4x3NTWK066xiIhc7P3vvVWf8jcJXC6u7rPfddebF94JUHLRe3uK8o91wHK
Yht3/bW0BtBcbAAwMUKH1QsVL7hueAXTT30xWu9GFaPIAnK6CdU7TjleA253rpTlj+fgO2N5H9ZU
ELtnTKeSypOfCMrFTM5zsFjQ+SrdcwNg6PnIziunuoaLRF40l3TqGYPd2dxjWq/7w5awZ+TaW57X
M9zV9s5cXG+X1iOe9RniVDGlF3kYhZVeqI5e8qJFd4ScEBrv+OxmCCxAlvzCVvyhb/+mhvVmTcuv
Vu+pgSXmHWTsS40K0VnAEU3bbXboj791hPyFTpm/YOdrXWeme79v8/ZYx13xUCzw8JRkeBTD6ptD
kYcFi7qdjjALM5qUZB1tgktb2MGgkWja6MLAiMPNjm3hxnfEQUS4bBjJZfUK6xSxUjuLJNPO6WSg
0EzK9VKl2XQsMR+9gxpuHDQhlvsxKWIWs8haocc0+3EikIxakxbWaeY8FH2chHF73wzIekxhU0wl
eA3NOkvisiFfLMF0M9hYkEGfqdTNTSjxlhDWi214xHStonntuuOo2Ph8l6n72lO0D1rHGnC5TvD2
HKABGQtRKFhTq9/Whp2T1ozVu9JQE/Wyfj7VlmntkLx2fs9w+T5bKH0IwrbfkRX3kJPhPsBTJW1r
EMY7ExiJZki13md7GMjOFCqZdha+9eAi7zFGBD7D+vQOns6GLWvGd82LRr+AJfXuWViQWKvbvscV
QwT+Yc07ErIZM1uslWLFOBP0pV/xffMAJJxoJ5upWPVrqaAimpP3tc/qAF2SCac77veNOTPJmuY5
sdkTR7E5Xommnq4d/+tldts9hDP2ykxAu9orkFrmjnXPWhtEyXtQ1lZ56TM+sskMRpt3ibVHhoXu
POFNihnDEBsbCoqLBtQoaL8xyVX2bGqBDWV8r6pKR2BB98Mdc0rMaPLDRq2eqeks+xEd/w6mkB2Q
QmP4o2bkt8aaHH8RmRFmQMC+YY0Hvco8soDTab/W1zFrluPQpdF15X9RUvsOzuJrnkTiASB18PGC
YcpqFfWGBTFOWuX6YJsLE3bVLgFAAuw6HHMpTLGTVcd0CBAz9HtjCx8cyjQwySe+2dNQnbyVhEMs
1cg+qNfv1VDh71+th4Y0rHCpvTfIwbuhnVKEL9z/0Qrjd2lcwb9iww0h6LNfYWs7dhhlSexHOUBr
1+I/IXi4T1MkQyLCW0eb8gdbya76NnTHOcCVXQztbsCzT8H/iIlbIHwAEMADMbKCwSscXy0qCpFM
D30a2U9T7QGqW8W+G4zanypAjcqL3V1G8JLfUVkOu6S2d4vbjmfDsu37VGhEVWcrvIUOuEwzGVBL
ltA3p0rvSqOBpGvcLVhChaO1pBe0Hc2Bhb/FO7vhV9QctSW7CqWLLj23KqYs9S/TWQcCkIR1HLGA
SJIUCHlxtLDvo+pQxSIPzPS1s7XmIV5m3QdR+87oTYV5Esu5tPxxGWs/6WLlZtfdcJ3tWfFLyvX3
nZhEgFcq/7jqnRMs78sKmCfr2wfQbsgNA8SfqsX5rbQIrnU0DUdovOZ8zCBdVcuuyBv3/CTma99R
bSS+zDvHkUtSYeHeY6B8GGMl90dXvZkAOqFhL4uv9cq596pXIWznruyVP+3MFzVbmnFv1k0Zdkv2
uzPg77SY+ZJY8VANbXqXj9PsK+ni+DPu3j3zvoP03PdUuzgToBuFS0RqhxhRSg9RRNhRXeyEo/wx
Z3O6mBH0rblOgmSYraAT/E6GWi/OihiRgBoAo8tcndxlxJHfrZo7vH6uasuWyoAqYhBFpmN1D1mW
FZko7Es7eyQpzCyetHbsDohsw2RWkKw1Yj0WVt5Braxf+q56VFQIbxjbdgen6z40gt8Do9VM7rCc
m88zb+swo5Jb45MbkxayYaLDmGQhNqys4GNt2ansPmovEWc0SirVq/V71xlw5VgW7Lgp0FCQbxys
80zqx+B95FFp+r0zgnVgjzLneLJ29o1S6XydIRniFdLtczd+czCJCGdPJ0VQ5OE6xzab4ZEPaBzF
3o4jNRRO/kYQx7xrgMxCrA7VME9gE1ZKfF0Lvb4rZ3xouogpqrBNw3ewYtorKRnefZH2gYiSAxhc
fs6wvLRV3b6wxr8jZK7HPjh9MDRNOdTcSH60POQQOKYiFY8d+9nYotBsuNRNBLqSvunYsaqtzkqf
nV1txPOhqG1tl0Kw8YWLjWN6i8VssbzpxqCAIbmznOwx8cTFttw27LGmpG5dqPsROd5xdVQPxW+D
FVtWI6UZs2I/YLi8DnaFjU6KBzo+xvtoUcPOcVsfuXK+jzyLkSQScYi7yoeG7WrYDN30rBXAQgXq
m0bXidjxPLICDQx3miidd4SuPfNVuWAs7g/gz3wvFBzmF2Pn5HBkYkA52PpOS5JAi5GUHhXQfGbx
loDPoHMNFLiBkNr7NhhZUuwxMUU0jhME7PCqf2pyJFwGhUCPmn87w6DPZ3PxVVbS5kAkD+PPT2wW
potI80eS6ddgVLXoXnTGh21Sh1/H+pwOmTiVC8O1qUDnqqhm1M7FYZeJ9PRC5uVOI/0paBoNJ5Iq
QjoXwVPKunOvl5C85hwvtbjxI4wND6rCnmVsrPbzYK2wIMyqIJLEth4jL1v3aDQxoc8QpA6rwk59
LlKIAF5zImpuOM+TGM/y0dchts3hXKRQp9DUMFM7wO3w2w9LmbsHvtz6bORqfbbBu/b9Wl0XTDbP
omFiSAs2bR66pEC+mttTDBjy+dBQYMTS6QJ64fpA/Vehee05a8q31i0AUEpzao9rUrBF9lA1u/mC
HeiwnCdjwEPY6cigtLWi8C2r9PkQzNOobEFU9WFe1vLMLFKyCZqj0BqqNzuBFdCPccXrA7V05FsW
ZhUoSZWwl3KjszywfGUdmmRXC9h9Hylqe16HFp+ayTq0DIfnVs3gLiYsS/2mrV7SrP/V9eXw+VnJ
R/JjSlYLz+ElWl0f4FEcoi0FTu4z5CN3a26RWHzfu7YuZ940B3uOprMdvyJqqhnoQg2LbXYXVGU9
J30zyrjUgk5tslPfrxTc1502ZY+a4qWkSPOPUXyzsH/DCYIVfNdFUcAgtb2BhsD67popDBdYVwZJ
tkSFn6hRdFjz5jh1DcYKJWlkaXKaenSJCos1aLCzcZbvADMP6sLO+krZrsYn3nDXQD7stKRm+xsZ
ftJDosQqBPn3S1V6bK0mE7yGIJgzRAf9LNCYB7WDjq356a75T3AXl082wrtp1C2X3TFtsmeIH0zE
SX5XtT5X53Y7yKY8mJh58DPfvsr/dToiAPo/rp4cr9svkwBcLA9aTRj5aH+wORmCzsSNKbQVE4OR
MjuOTeFR1OGCuCZ3t3JTTIoXv/Va+JnCaaDccRhh/O2X3wIvdyqAs6b0d1E+JKdcKbBRvg3Ec+2H
ZHwso/ouYxw4405LMlFd/MDGKQYo75BpDWQ7rvqtw5MZOFxxQydrFR9iNOWEOF2foqYoGbvXYq9N
8aNDVSwqnsk7fm1V1ziMG0ygWlZxnmPs2dpWvywakRIHhAjO89ByD3ujC1+yqF48KYPE9ruMEVKO
00mp7Ixbx12uYsEIyXKUjlUTOKOHeUMz5udIFfjh9grLKsRYFz6aE14wiuWvVJ19ZYak5Rq6n3mx
+YztXlnX2dmr1t982eRCQFo9mVNJpp2e9ruEEpk+9d51EqtxAFSuUY0FKVuIndV21U0tEDWObKMC
kdepP+RxdbNSKs5VVWKWXR4Q2q87qjAeV2G0asw4SpItobtr9g7rv71EZWoGRJGWu05Zm7sM4wxD
q5S3mmF278yte8rJA3kks46atLX2v+ZMHJy1J/O5N58dR1QHboHyGIGjv1VlhGNCqvwYIrMOsIUc
YYyK/Kqo7Hs6bwzrPBE/4jp5BUkKSL41P8ZYPGJE6PwpBHga84JeKvYtj1i+lHHa+K1KXJLZ2T9B
5l2wAMYoR+2HI2DJE6VBNC5Dg9AKtGRXxV120nF63jmFuR5xD1wPK6WDHSxNY7cqfReyfNxV9ZQe
1GbDOzwQqRKktReDfYXoT0yYGJ9K9CRGWiUfkVLbKMEpJujPWa1Wm3glCVXDXp+6Sf3oO+29nPoG
V2AEk1T7qcOQkZC6qYcP0FTu8DrNHkWaFYhbs4VBKuyXIr80RT1drA29W6D6TkbbHL2xVV6JnA2F
ZwCpotjbRUMeznEav8IU/CkIeLk3W115MVRLwbZenUJ3KGA2WlWyz9vZ/WjBr1vPhVvfRcsF4DPe
5SZ2SiMV5CNO2DsXB+UfnTcZgZM52o0dgHFq66Q7dGjPnhOzR/VOJfxPi22n5aW/W4JAWU9rxqNX
5fXm+W8ePWMUj0YTAW0oovyV13+wFUiokSa1v7a29wzbONrHiYNguFnJtlmz9QbE8HvR+9O6iP55
6nr3ccDYIinhMxPw2h5w4GU4kvXvnDd7ljXvjFpa7n+1P0/LK2WnbMuDvPzr2V99//Ml5Gl7jeQ4
H+mFcopBPlF/bGGinw+riZhR2ZaP5HwzJioXyfZ/PPw6/3W57JOH/+qTryP7Fq0vd4Zazz57uzz3
oQTXTKrbQ9VhCQOc+q9eYzRZEGzncwXKbkgO0j/tz6d+HsVCGVCxlH2cieYsD/U2zU5mhfmYbJvd
8q82rrGsIsf0rlr0+MnSVG4HtzACSETxk+yrC5vRPTWng+yTBxVtuppM0d1nV2FnDzHD2NeTehLT
TiYu2p998kTZrS31nc1jdHvxz75U6bbobPX01ceOM8BE2rhVZq6FiVvHB6vG4rdSGuuq1qZ6jQov
Yeqb+x+tq72RFr75ESnzeY1EEdoEfzxWy8r2KV58DMKrjwTGxSEleO1IYQTVMupEwq12mu6Nu7HN
wVKi8t6uxu7OTPODyxx7IUGPJdKa5SeUY4eMLf+lxCrxgLnLa9nmzhX5oRoqbLsYVmL7furnlBW+
ep/N/RkzlOJCaqYgygIiNyyqNTQ8zSZsoMA/rlp/CMeIAz5o7xlA/77sW/UDv7VyJya7DNVVe6Dc
PLDFHOoA79c56JKmPJhtRaVHxZBJ0xHKsfTeZeOovjbOBGG0zzY1BUhSTi4L0S+x8Z7Wv41u6Ngp
Q2gcYuttncx6V6Cde8oTTArqufoJlr9cZFcb68PVy4uTbMkDQuF43yH93snrZV8/6K+eNbZ3sjUm
1UqFab7v+8WDp9aLXVVk01MpohIZbDKFSjxNT7IvqVjsQo66ypZHGt4laYo/2ND8c8E6YxELKgkH
ZXsNeSj0v8lkiUf5Ml5NGrtKZJj/dcE4YLNuKm1+kn0N9+1dr0RXr6OGv1S7GfXug7YWKuF52bJ3
3HiDJxi2ZV9sJY9FSQVVdlnVCOs2r37JcV12JdO6BGqt6QfZTJeuelpAxT9foSR6VoeoJDmvkuQK
HfQhrVPnmHaMr1i2/It0+3lJt7I+16JvX/3/fR0Qfwkd0tD38vW+Lhy15HmmGsfOppgCHJyqeywD
zZMxb/45TTL7sk8exkqtyGrnEKcKdE59WTfPJ6Q5/z7xdbGWrc6x1tWHry75aMmj6v6rz02LP6rX
svppE8932y69r3RKxoKQzM9HX3220kMiaL2zvEKhwvR5WRk3+VHRIcP0Om6/aW0SQqAW/WsMEBRG
rBn2sqmJqsCFfEB37Vjdq4iijeSzYYXbxckkimMqBKTqrTmJoSapE54JVk3svYT9ang5/LbKBGHe
miZF9aPewdzvp8F+nct2OgqFFZs8m89dduzbetnFJlr5sSeqPWpZlNgZ6JyqaAKTtNx+ccaSLZgn
3mTLKrTseasTyFbiRvaLYVq4JPXFo+yqhpjVRFGvd7IJY8oMyE77aPB52Olz471YyahgCZYooeV5
7ovG0uiolizqZLPC6gX/NRY58mKD4eIBBcNFnoxgdLx80/lZj8G0GNxXdf2gbi+a9Sx3e88r7+SF
xIGyplsGEkkIDPNl38TME4oOFyqP/b2X1CMiGqa8WU5scm5ydScC7tzKOP2IXCQwbH09Onm3F86Y
w/2Mk0OJW8hLPD3WdVvsPYVA1nzafC8nbP43uaSBJiWsYGW9KtkIOpWr34Y4Y3ZfyuLV0uaFdT6j
HGENOWtxw7msCXJnZ2uOykyxxYvesGHF+n7GdNUbzINsNfXUvjjGidExCW0y5BxYQWdH1z3kWxkW
sGUkXrsZJCtvKEkho9GPWhk7gaAmsKF8TjDCdAmT3Bz2wFgbNuaynC+el8EoA1Mv4qOn7+xNhWpv
OQzyoOdHw1RuRtl+G3SFCAy3WW68aWw4qhm8OmfvohjIIlOKx0Fs10gNdTwEcc2qfvTl+BBFjfpC
gphk3Pit6UXPBbhW1rBWV5WGz2fRYBdtB/lIbGsMuzLv4zLOP7u0OUrORF0/pV3+q7Zd49hhH38V
Fv5wC0vcS9EU76y9u1+uKa7jXGh/sLffZ15nsVm6dcvqsyAvqWH3PXQJK/M9HfepeONfi7L1Yzzp
X820OyUQeX9pBcZwykNOfMCTbleXVlPLfaWB05ZKWobulNYUvZNvLPqaw+giZBC9J/CFzvoHc6xa
gAA7+dWKH2q82gev0zZ2funuFhWMsExFRWCtC2irwoy1V/1xTafyZRrSTV2Yi7Ns5g1+o5Am7lDe
2w/RsFCHGqYGrYYxPyStuenL0m4PKzg9dg0eIZZSHolZwTw9t9sjoF8bmpusnJ258cTSnz+/UoOk
QLGDBBWmCoV+ilq5n+p9Anhj+6b+SNrXU7wyAhkMtfs40itSdktYX4pWv+pOTzxLUT5a7NZex9XV
HvtO38tzWJ96l4HsWn+2fw8Mzq+mcLznosYWG2v619EyFtJrCT/dzs0YwYE1kya4tVT8Fp+aEeR+
a40Ui59KEjBla2mL+qnzsr2Iauu1rxpCLsviIM8NnqU+OlF7/GzVZvPYTyuBb5mKrYV+zJp8vRbb
oVeny5r2OnANrXroxv3oKjZeRrp9nXXNYc+7FD6IDp4BstPYzqQWc8yyFJdCb+2rOmmcjZZ+Dc0k
GTGs3drylDxQwCReZbzKxudLFU1nUVStgFGLSRynsQCW7ARBRa7VCgRDOIfJZrX9AYoANs/eaM9U
LaAT0Zx7natXV11Pg1hePpvyjNbW4zmxsmuRj+9mlVanAsTrOo7NPwccMJ2QPKcm+K8Tk+rN9zpv
5eva3nA0wyfaofEhkGMtsr1K0gMGzXqKYYAZxTcjc+e9GBFTarka37iTEAnY47rcbdkhsk9e5xLJ
cZNNtzEfUNyBMmzP/+pfmw77otZW8GWMW5ZykbYTSyRQnHIo076EYIzEcsprishbX2IyemIEFEPn
sPuXwipf66gRV9nyvCXaqJUkAW8npz5VDspkp2yky+FFtUv93sZvH8ZID+mFKxpoqWyOn2VDtNSY
8Ile72RT66FyIMbLD7JZL2V6iiYP5vD2TGw8i9s6JZ9/WHbZ1hIkbR4/yZZVTECsE54ospmQuRza
5gZEb08XtlWf0WLYvmzmumM9tEhwZUu+vz7Wj7ldtA/yvRcbz2u2UoUcu+19b8SiRdfqUDZrQp35
aZJuLZueXWCDlGIEtV0rXy2Jxoe8BuKlsExpzdJKNVCarj3bFAsAkpeGsdqsuqNqUxmKCd17deZq
8dM4dn5AIL60PCILivups9a/4BZvC0joRz0gF6EoL57J12WqZ2nok41XX2Fw5Me6sqNzb6ziEkVK
cqQOWR4rTDxvepG+5diz/e4X58lcyEl23Pp3WVQ2UafZfNZqwkTdFPYN2E/y+0QhvgPBZ2OgxW56
zecyhYkTxxdKpId0Xl/stTR87Dihb9S5fd+vQ0XMfKPx8+ZOHfPiJg+Kbec30FCSbKMfDg6PwZih
QHenhnpa3IwQrqCeo6FT8dgcULF4/XyBLL+e2q75SVydcrK0Ynmxhoaf3fygkcP8Rt7Rr3J1Awr0
9+NSR3thiz/NUGS3JE3wrc0dZY9MX32rrVRj0drvNVe3X4V9oCSWfzPWddobSpKGrpJfYsX7xXJd
PZtt8sdMqp/DLEzKO41z1GCMUmVzCazBaGxu0xwHJsQPnjCy7xNFonyxXKhIDcVKhxs7a2ZvpwvK
Sw1EgKeqOoDIp5T8CBvuy5TQBdyJqRJo35o19o6WR+UT4nseNgJ7TNOBrERszKHrxujO+u6i+r5O
pfZkqN0ZIXrjU4WK92oFImZhdwnwMoP3qqzNW8e4zfN3naQB47Hqbfe4FAP2hzME5TYAZ1SOmkJd
DU1Ts0c7r2MPEhnnX1A91GsOArbDX8nelXa55TeuJ6ZHLDbt+KMp3PZ51Zm06dJvDoV7yN2OADHl
oJizuJu99NdSEnY2T3jnEnH2d0UGU/e6RwoXWejWKPpHirfawSKp9RxbJah8Uru7uFSNN5ifPycr
rf+auGBSC/qTDEOD+FsA1lc15hBTP/gqJnUnErMmckO05KGBpSJb8tBYvbZHOA84tl0hD1Gtw3SZ
vUuEWOUJGxUN2l96hBsRpjam/KNmqs8LpdXQ06l1y6aFkeK1SL172Rq3gPvJQIw92+Od7DJQHxyI
j292nUsevDcaPSxPCERbS3ZpW1x905MnLp+wzT4ng5mZtUtyrLRoc/ush+clgtJqJvWjbJEFE4e5
GxFdsZ2c2dlQr+7PsuXp2vCcKDkMAWdcPvt0vPlPo1faqGh4gjywKNlzaxDrtz0hdpUlzBoC1eVJ
VtXpw6BTfdhOKtthngD+FEQDJ3kFUPd0jipcoL5eMnbzM+ar2ed7LpKpChJveV5S4I7F0vTnLiKS
qGzFOS8EM13Vp3/t3sZXmrXTkyPsp3z6XZNF+QKmGSyGNRMJUBov9Vz/EhlGE/IcEK0aYE7pHWGM
mi+2Ro6YMnpTKK8tDT0+N8RDBPLspFLpIfbYOkTmA/N9DRmmXYqzJ1hBIEVLnuQBc5QqbLKoCrN/
9+lLQix142HebevJ0xLPsLwiD+9v85CLxHh2q8F4zlaFQR9Oy0k2U8UbTtoKPUReok228cwEtjhF
8nl92VFGnnFpPdrb05u43UN3jzBER9vWKIPzJA9Z2jHaddN8cuLUeerxRr/OqYLMXIeAVpkx6miS
IA7yYhBB8YiXHHuaqC8DWL9dyAc0hxCb/3m9dvhbFUoUouyHGEVcwRNaOp1oqW74bMq+3mx3rcZ8
JluEB1aHtYFg99nUI561FocI4sZNds3GSjlvSNXA0Jv4WfYta3TWSm4M2Wp7ZTz2Vvt/jJ1Xc6W4
uoZ/EVXkcLtytpdTu/uG6kjOmV9/HsTMxttn5tS5UUlCsGwQQtL3howW/KhIWnN4yAGHXOcqWJA4
yXTOSrPS4NGyec1rtLPMQdVXxHaJFGud9yQSR/b3cqaNN1HqXbu6BaW9z9Q4iNZjNe0Cl4W1Ekez
gK98bKhsnVVRuFvqNCf67cgyH702r+5KAKvst4WnX1/JTyKhH6Hg0RKtXupcvXstA7m/oOgjP2Hp
HV5KxXxfGkSsU1DeqKr9UmdjE1T380WrtkOwAhmhtdGbw0UNwse6d5Ib38DkRgj91EKCOIkSBnWm
vBJZJ/aflFqvjx/qxGlGlf0oa9fbKHmRAPJJrbtI7JJdQgtCAAx16nJZAqRLLKbsNhEc1ecydPNn
N8rZXnPCYC/qkiBlrzIEYu6nWb4eClde0ffdo2isa3gjZqgUazrwn1zGhiZmmN16TVA+l2P+VLNR
eEXvtXzOIkRudV9y1zJ0ULweurPV6C03gIM+8KkNgVSQUopZPstDGT5UoX0UB0UV/j4Km/eVc1SG
Lr8Nen82S7/leXbaa6V3+cnpywZU0OAl19LLt2m+leQu31SVVW4UwxsBHrlYXEuadW0jKBph60aT
7c8W/6QvleZm8OHbi5u3V6P1UGz3iUnBS/jhNuHO8BE8iAxWOhkzACdXikMfmL9GOwXBVh7l1oM5
IflguuVW3dTMQdYVs4/UwddDTVYjKOF1H0gQSV2+5iLaBz4Gdr0OBl2WuhOIiVeltIK9xweBDW4Z
SDog5bZVz/KI1lytSBrBBdhJtrSPe/WNdReDDeiFTa7Jt6SJj5jASpeiyaHHtp19TFoIcJr2GlZd
yPLPZp0M2jNpfft5TAwF1XbpxH5HzWailq2SdKjhTK3kHgdL1IkJ3w64ATh5G63qkW8ki+Gr3N4V
v3IeJxG+ARKDORQ6vEdPu+hVKO8kLCJXWfA2juMLEaFNUCv5LjNr+9wm2oCP0ZRdkqFDAd7UijOi
ZV9AWPS4P9XtLrd8/BNV1b216S8u45+QW9FW6D53a0vXiNxmknJJmKsmRi/ftZgrd0Uyng0EZz0f
kEgiYXUWqXDyhuhQKV15Khu33GLb1m0qy/IusV2OG7lWv3g9/gEgppqtN0LRkMf8bgD/uBeq/iqF
QXFIUGu8IJMIroRvyjaurPqSZxm7JGoHf2t0114xtBeABIemRJCxLqN1WuZ7J+mdY6oNxSZm3sDS
SvdXGi4267JtDkYxIQK9RtnqnRntAAj/QKrp+2Tid9CJkq+5W+0aOFyzRp2NHTz6jVlJwPWiuj4r
pOgkANdCS4IVe6PxtddM2DbyjyJSB3h1ennuABocpWnDQ6vuYkatTNNqpih0o4Y4SOwjzJJGSEYE
XS2/qsn31pRucQzPF3GUdRzeQS//GW2tOBF/k/kSRiWaa/JpyArlSYfhodPtCfeaZReBv7GKtZb6
waVJC+/k9cwwEoX3d/CzNfTOHLm9buq9ecKWldWiSWEFrxhkMsGM2EM1i7Lc++bww9Zl+9LbUb1m
K7D22QqdwQ54GhFbMq2j1/o4QniQaZQUs6CsnHZKvkAESNddGPyqkhx32kA/8C1vIxAryFuVO27o
nzLGIqZnG57oA6YcdWE8sjGirkLQZRs3rJ4du4JjZle4LsladvRLxsFQ0tdj11brvGFPoEwf0TSV
L20QKJd6SiwdozgLEmacrnzVc7d6A1LPV1RWKJLVMPYa1daLInsNKGsXZN4vicgDSgwBikJsZfxs
jS5/q5E156N9aFLsoywbTpPqEQORe+ipDtPjq1cB5BnvrEjqNXHPItdv2AknK9wAXuNQ9vl5y5gg
1JsBcvFD77DBXqrNQFTYe0JYhc9nXYBQcuUGHL4eXnqQlysfHzts/fA9iGQ4PHrN5vUYezvTmdRn
i/aXZ7sJAmUa8EZbjQEx6CnAQ3fvj1ikqRDmV40Clan+3UEaDID9bisHOF9pWuw6WzgM1vIaoels
K2cNCOVGwoBFkSXkI9GL8TyXwEJuPw/F8NT7ZnVhqzFZj82AKFpSP8BefmKnuVoZ6MkfnUEFBaq6
xtEy7ZPkts5Jilz7ZEw4nSJsvle2c8kDhlm9khjG4qI4jCgsYV34rQOIui+a5hveBxqcYNPbSnk0
XDu8ii4Wm8fZRCD2YvU5tuwz+IeBWXbvcge7bz2rdnY3POBLYbhVtcZdVRkkiiQs2KioPZ2oW24c
CrvIVkZk1nug6xmgOMcAdMPHYAeZ+WSlBKXUDM0tpGOfc6Ox2eXJlE0Uhvt8qPV9WxbOe+y8wGVq
5Nr9OZrlBs4731JngshIPwOtXadG4p1UjLjXaiFXG1bqzqEFeLY3wIGCOyEkJbks3hoI95aRsekh
6xvmjFenN7rHuEOjyKKEmEy0rXXvJU0k87wkRZdZc9Fk5n80Syhi5WjcDJe5o9MZ4BjtBKBn4Tg7
13Odte+gvqYw9K1ZMq9U2eNVdHXtPJYhYVNmH7/iVN2mXjSc8Ms+NAhF3ZXQ+21MDlFQdS7oFovO
yOqMD/GUTOI5etorF1kv63vX1sOtDqeRm5KTe/W9DJjqFmW8zz1L9texxWMEE3aUatYfTRsz8zCC
tyhW0TnUs0dD681dnwasv6fEta+j08BDq5VwWzX32Kqik8/y4BS7VrDRMggAsLGDs2Hqd9XTYG84
PT0Km7UOxBX7e+G2k8r7iDEcG3sszppJ4ExJDgIDZk4RaajCwBJ1Y/K6AoH5n0RqiBfhb3/IHOwy
NB9JLTcHqdEnTs02C34NFrLnUyBAGtWt6mKniOEWHAlM+Bw41l4LGmvwuoEVp8u5bI1cEJQ+0lGz
c6UPj7I/9lA7XHPTo0qzHqYiMgXDutV5WHpsAzSz/BheSYP05KiALnL07Awi49ANMFKAK90avblL
Nf5PqR5GGxXzunEtMHP+ROA3wJ9trW5I4RSM9q2PFYWpYJM8OITmTmFVvI3AjV7x2gBtmH33uyB+
lVNcYpz6l525dG6xS2BNWwXlqLLSielQlmMrV5EMfMIAWDnSxhWt0QD3mFSKVALs6YIUGMpUP4nL
4Bb3EpReekzCnCG7b6wNRrnAQwgpAILLxnWGYlpgZSbvhbnWGfKunQKltwQoIDUAq6KK30NyxL2G
bLAeotF/85GCQ3x0N3huvrGsHoL7hDcCoL2JFJ4u+r+xhPpW+Yd1TX2uu2Rf9iWfSVCBkYWVrBxB
EqrhcZbl0fK/ZmmufUFCHkXO/kmNPOMQd9LTyCbARG+V94U+GQ+E3+RGO4RO7xOt3zjh6Bz9wLiF
hNLWsYqsUi2nCP9pIMbNs62rw0WJw5deZpWK9zYyij6U4cmkqXDRtYkqfg8o0NusAOElZbMzCXiD
5crNWTgiHv40naU8A9u1kcaWBhYCOuO0MuHq07itNllsOo+wAKwHeXgZQfA9aoARzNSrdkUYfcmZ
GCBfGQCtzAmmiuIYqwlzPoy/w1SS9lFj+8yftBj4i7FJvUZbF3nWHmBHZC+NXlaHHrbIWhTVyKrA
G5cGPn1SdWW6zP9TN+ZGzb1fgykN+yyMxzPCH4/tCNhbt83owUPK5cGrlJLIMFKYVmvFW6M0i30O
DVzzYGdIERJzCX/exNSwO6SCLZ8gY+atrLFPtqyiHzT2ORjFN0mCQTZgse+p+YJpWX1MJsxMPuHq
fBAWR916CCbcaKkN8hFghD8hSUUyqMGbJGnuNvxPlagXzZPptStPucd9dWrodKski0kF0LNSQU4r
ZeFt3N0ga0wM/ZewAingPveVF+886LxmrcEt6vpnhMpRN8TzbtbVEBghgRtKdBYMdmih5D0JbogD
jRtDkux/DHblncBlGeOWySp/iciKN9oo4JIdRDYa2UGChcW/15UZaF+7VlEQyqX9MEEKmcsmp6wF
bu1VeD24q0hSpn0Eaj2wWFuiKl8tKd1Esocz5S+97UAxTzeumq4ocgs+0VQiedwKqKKo7MdkSA6i
ZWDV3BlkEb2/zq+ni4hWii8PK9PCMV78lRFa0wRgET6bXP32XiXvhcKI5awhuXdHMJw/m+n59Xpg
HVLUqEUMWCSRuP8iG7JEJqSF8Z0oJkmx93NJxX9m+ptScJ8e3hkH8ZPiz8Dx1A+KDnGStthiQP1L
nBf3Hhzz6THOT1hUCrxU6hJ1MSbS6FLX52qzR2oFTyZAHzP2V/QGaLdEqPsh7reyWn4XeGCRdMCo
mxJ+HfupSI4kRWdiRlRYMWO8XW1F0HvGefmy962Fubh1Kp8naiIhuquj6lk8ezOyHzr2fXZjqTGs
G12A3h5Td8Jb2Sm2WP7VPppty0MDO6wCoa68jXhc4mmIXK7YhHVFVvQCw1dd4srNysna9ISvowP6
TGSnBCICfUPaF3gsM7Z00QgQAZgzFp/6uP2QFWdbOFKARLa19DRnx7gFDWUGB/F7fVWxR11twjr6
MvbqSdy5+S5BLV1lRjxsxL0WdyWqM9b/tYL4yoQBEM9EnCFyom7uDqIsEi3GMaRqfCCaiD52zZN4
8HPXFLdm6Q3iSMnO56oAw74Rt0L8kWpbcn9qL1PX7KAzyzWKH/VkG4Lc5Xx/9dRqR4BX2i5hNkCv
e1aKtIZp6+/SEaJzrQ5P6jR0iM92EprWfvRGkMDY8a1k6Jwo4VboCRlRmv2vH/7wN4gstleQ3VVf
nVvOTw81mRSkiaZuxBAgvu8NcuMHE0BW/xTD5Z1v7gyn+PDWfABVfL6DGmG8LIA1OVY7zU+VcRva
/jepSeTtcocZBE+qZUPpXgYXuX1MMLHcib+ldYuH2BzlHRqN7biuEv9Sd6oEzGMah6bXWpwpcv9a
5zT5iHCAH21ET2jDeMcUhqXL1BHUHmknHY710n2mBmYx0kBXMfj2hoPowX1jdIchNViWFNvU6jA+
sidw5b/+rpnFR9cHK+ykGnCFCZCy9L0xvNrqBGDUMrOc5G0Y3qZhWfQkUVzqMnZ/phHJUEdr61pF
B2YlfrQ8iTFStBfJ8rZ+6KJzVhwfC6c7OJW+Fj1hPgVbgb30VlcECMRYyIK92qPQfVze8KUvizpR
9KZeKLftrgKkt/etYCeO6aKzixbL+Z+7oCiLpyZy8zmiPGc/HRfFT3Vzt80L0/xr6MFWjgB/rB89
uHKrGHhMFgNya00QztOHQ3UgmnoqC9VB3eFDQZyeeYF44p2pYgxqPaRjfbeYG7A+vKjsWIxytqqh
TqSAUrqyORsTVnXEPD7t7Gan6yNTiUqVN7KXsXfTIjCzIsC7E7yDIZ3sIvWxKzdekD9YSfHhwYtf
Ff1gfp2WsqhcusnSV0STrIvrQ4v9oOiMIimn4Vrk1Aj6kh7CeRJ3X1wkA884gFmh27UutPq1eEtg
tVMrsh9qO1t7Tw1ElMS6ZcA1eAup7qspuBQ+N6wJpfjIPjjUkHDCN/SR+hq0wN2RMdmKeywS8djD
aXqCUC5r5CH+kQ7qyQm1ZCeP/TnScwTKnOYgBhmFUbuGs5ujnrvxM2/+Amj1L0j5yVFcUDx5kWOk
ryc2jBl0v8bOecQszp4xy25kPrt4nu1S0SOWwUBWZOvIecvfp9a9smkHiPfLXcwTi5E0mj4ziZ0Y
G9eALiRIJfAC3sEla8zEHeRHRRNia1BONHRResXYzjpmYrIFXrfYD7Z1HADmEM/dQ49Eozgw1wmO
YfPsal5FBYqXEXNTlXkQhkt9K7VI24nri7/LNYP+WKsPo5bWO1nX7uKpLo9W5NKm+RlqQ7Dqswyl
fyjkfy3QloFDEt9+UZ4ndixPcxxpWD6A8d8qiZnCzq/T7oogu34AmlacBGunC5riRF/4k/tJMj9f
8SSWMWZ5MHygf8fQM/XBKTcGBGlkMSwNh5OMl8BmBN+gELjNuWXiyYhu7cnsPRrAg11s28V/I46J
ZBnRlyc5d+hpvF9uwnJU5EST//tSzNV62EtX8T6JmYL4Y0RxnosvZZGbK8cA2w8mtAgziImu1JgH
GY9F0UT87DzlElkcNnnV5ixx7b9g9fOHUvydH2YZ87l5aq+BBVwICGKPwYdezF8JjrB1LV6TMUMO
Zu0N+je0VthP9tvokFW+L29F8znrTl/QADBI48XzPE70VDGjW5KlbhgTQg4KSpEKMLFpEib+nSWZ
UZKi/GEuO//1+djDxLn2GbpuLfkKePrOJEo1rtHrzQhC/bDFH6KXJ9VW5aO42WJSJ3LLvV/qCASh
ee1BAFkai19fisu5Irc8xuXAcr1P5wbpa4NQB2MYY6YYOBuAAOlBlMWbxx2PWMZPx+c/fsyVbBVI
nfxhGike4dzzxu8eRPuj6K4BSrqApqdn4DcNkhuip/xzVpw9D1WAcqqDncebz1QQD6bIsoT7xAkR
BA9xdDmwrAHFAZEs7USxc392Spke579+6skz2WN5Z+b5zNyZRa2jpg3xk/+8dyI3txLZz2Vx0nzV
D60+/8DnsySFwEZtvigjUrNiXFlmD+Lcf6pbmoij8zxbZJdEPI+lKHLivH+96ofljGgtGn76qX+q
+3TVT7/kTQM+RnNl48Pom15xPJyJVRTjvFYVL7xI2EqBnAmNiMX7tM22JEvdmOAJCv2ONkWtkZ0b
ieFWXHxp+uGIyLq6B0KIEPzco8XLsrzxn16q5QVaXjRRt5wmzvjXuk+n/dPl59d1TCdyfxaC9us3
Ng5tTGunubD4cC3JvJJdyh/2Kv6p+ae6eT0xXXb+BXGdT23mX+gi56JI3R+5cfy1GBrEGlTklm+0
GEOWosgtE7Kl8ae6T0XRzm0RDGh/KiWSCFFmQuTj5ST2zvRWdOE5K2pFeWQrm2V1UiQ71cmel+Ed
MBW08aUsjRONXJTFyM9cyGNHyUgMe946cj2jHtdieGD3H0nWCmXgv+hq86BhyuwhiNEly0dImIi/
bcSTFMky3Iqi6AqWWPQvbZZusNR96kLLZXqvitmysGF6dfKobxpLjce1WP9GAAzYLor6F6/ugt38
xoubsiTzsLqUxe3616I4sLy6ouixkfLX8C3Kn64g6sYkAjuhRLxGy2A/T6zn4+L5LGdWeJWweEuO
Bhsj2rRD8mHluDQT54pETAyWosh9aicG0aXuwz8ujnw6pXMKaTtqV1CBjyVUClwDRAt2yjUFJMf0
4cpxxKufxdDlJlGSHMSdyaM2TQ6jbK2qxDIO4gkvT3R+9z9sZn6YKixNRU48/CBr2dGbG82bXKmF
6IkWBsikqGhld6OTE45BzUUZbuIVnfcpRQ/oRzWs3sWL/NeuVil7W6yzCZ1UBAfTNDlGSATDEoe0
JpKyIlq5Wsqu4Unon/nGKp90h63RwICMAXnZ+TBUxdvrqnsWnG2DAEAgo10j7qp4LmUClUktspc8
hGci+OTq9IDHGtGdet7P/HT7xU398Ijmpet818WaRWTn1zwgODk6+rAVd1n87JKIP2Apihv7qW5e
1Ykjn8mcS0txePmXVN9X1ybWeitsDLGK81L3rcnCfq8hBLhVYcxShHqGAGl2xGeSo4ZK7EyzkOmZ
jjoOME81ivBuKr3nQEn2ynQNOSqTa+6V9Uq0GpukP0hjrm/kNgGk13XZqgp41UXiJLa+Nh0AngqY
oksc2Ts58I10i2QQhsus7LfsSoIaHqxjpXrVA5wsYs2IxkI8Tyzci0L5Erv9y4Rof/KQgX2Cf1Nu
UI3rUeWgKOoSBI+SiPBE2aMCEZpF/BQ6FsqCenMdQrQQLGALO5XY/t4x3PExLqqf8B0Pra7kb32q
46oVu9/SnCl5iQ/8yfVkkOJJ9dI6o/HdYbeeyK7rEXBQatRxum7lVWX5pRzB9LIkz19VOTbXKOoA
rwqQ7ZKzyRZAZyt5TI0C/SZZRsooJMhU5eC4MWIsbv10hK0kzAQ6HAX8SNlXmZnfxiEqbiInkiTL
LHTP0hRhYTbhjSz0NnmB/JA7dF91gmf7Wp6k/BK50LAjQYljM20Ar2yXlVuYhaheyxA+NRcjURkF
w02dZGCCnLpjPVxl9gmkBuE1h832GtWvoR2Cx25KILoEj64cfUNWUzqKqjzBpBvdRVS5MoTPNINo
jeU9VqhhP8pEQh9jSVHWQ997rCA4EJoO0KrY5F6mWIriIbsauq65KVHjPIxTUibA9kz6FuxqWiwH
fDWJ10pu4YrWEZ3RB8zm+l5FF8b9PUTBeJtLoDlQ/rXoc8v5RWA4D6jMBOvCr1fonmpbSzH0zTBU
KRpvgOkzTdFPpgXUGVirslFNNapXWMEjg4EDeO74+aWAaneppmQp0j/3UcYeaoe0kQk3LVdP6ajH
2lrRNeUkkmzw/q7M2kJaDw4sd8eP2WxG1OCldQGM2mbffo269F0jlA4uHLo/75YOnxlkImiFrEAl
ph1/E+784qeR+nWoItAKCOK8eH0C7BodrIdRIZZsDJFxLuy0PaltWB/iOMxuPAIFyn8tP1W9ROdK
Yv0qa+1LiWrQ1Q6ih84sKqivUvkUtgSOLMQet6IoDhAKfUV+Pd2W/arFuGM1TM1DJcaULwTLNZ1H
BJsqS4J2y5ix+XCykX6z4lE/i0uVla7cLMc/QA7DqTNBFm3HB6fYLH9B7UV/fH+M5uuW2lg/VE29
TWVkbdYuFsutlzxjVDiyaZ9VrJVN/QzRonqCe97e2Do+ihJGu/UTpnWQoZIesaaphaiztPzzSZH9
ItvoceEaCFAb2g87FlNWgkF3QT+tvZQd28p5jNqJOGChZHFEBjMCzcatUHWp3iO2qaxFUdyeJJan
T5UFJmy6P2bfA3QppoleuDf7P/O/E0epuzezEs7ZdP9QnQaRlwwO/vT0mb7TUU4RWZEU3gjDfSmL
3tbXSEh+qBSHxZEGcsemewA4AwLP61bgurBUyAsGJbV8L0vPP7Rm56Hx7hff8nwnjoedX+5iFdWm
YpQsNqwlG7dw9gOPlRd4l2ZKugjdE1tz9x8OtG2Mncyb55rhFgpDeM77BA/DKRE5UaezysaywURR
LVSCCr/Bf2koTplbL2c3PeaA/59TYrsDXyEr+8+XqZsMkdt7f8tldgPXn/460Vr8yJDlanWJ64lH
QdhRN2oYsChSXoMpSRGYuIri4LooFgZuB3ldDtlcnw7nMsrlq6WRyOGgd+bD1xBH5uTQZlfFzwsH
T4xBkk7WmwEUH2UpcfTTqaIofrhGdfRgIQQ+nyp+7cMZiapvmxyAxucD01815CFkx/uYme8x9qQg
l0Y7PtdDEZ/tPgBwoqC82STEGWWiFdso85VnOfe7i62WP1JfkZ87M5OfVb+8NQywN2LTMF0QHeTr
12rof1llrZ5NoCVvdsKlCObk1xg1g7egkL7AR/YexEE9965uFpqP4hhI4W0Moe4pnVr25VvUKfqL
4gbZqxIdRRO+OcmzXFXQL29+GQ+X1lPiaz8liPup3UqPSrJmNa4Ys0HjTUXRBqIpgRzX/i1HHe6l
NnuXMJfit8Qp0dFWtHotilpbdQcN19RNrhso4q9Mo2mfsLFCusjo1W0AofKtarFFkOHr7Sd+5RtQ
sHxjJq5+6LHMfMzN/gUITfPVyL+PdmV/MSS7PiV5gHSSqTZfqxEghWwZ6SMiOmjp+u0fzzLrr0C2
1M0Y4iJuVu6LAvgMDdu6A+9JLvTr7Yg1LHzhv6ugRf518FOdaligYpPxkndOucWvLUdhzspeEskw
T1XcDGhut9mLCmP6Cev3lTgoAWN7AYHxBSavfBVVplsRX7C7fC+KPWoSR8UZorUolqGtP45E6URJ
XLHp5KuM1psKI/rsDSO4hMzwtXOJVgy06NJFhc1Mr2y6h80GLB6ynkjLbgu3s07iSFu7zlZXOoN+
h9vJ6DLyIBgTvLVy0a7h+AQnUbQC2QSmELRnUTQxIsIHUnUvojhKw3ebb/5NlIY2eWS8Th+1EHyP
23sHP+ike5zU8jVwoRH7LnZVXVo8AvTZIjvR3nOnfo3CWj4DVujuqlrzqoSoyheRfRENRD26iLtc
KpObqBKJjspRYEJgKBsVw9UM99jE9O6ieQgd7THV71WV7ezGLjAsLLfImOdnc7Cyc9BAlpvEgvOz
JJNUTWEjMysPm9BpER03g+rBVyyswAfjBYWw+KtsFM4W3cz8IIpwdIDUq9lbrvdIUmotWIKpmdIO
7gpNP1A1aY+7slwDFC/ir6Cokz10fGunEvv4ahraObUl41n3E+uaRwYAi6lZPci/B9CSRz5typVp
nYIbETl7SkYldtfs4FXgd/+uW5qInCHVv4tWVfb/dL5aA4BpzPCh7Mfq1ksFcOnMRvoOVJfOl+h3
Kruvet+Zb5XVow+Uqtkl8TUTZeMiBhHXjV/awr6Lpr0WX8pAc97LKpU3dhka1zh3MGApS9RS0IV9
hY70U0L8ahtmaxvY0EXOeansPvzeKADEDM2uHhy98U6SaUX7IPblZ1RVypW4vDW+y7lT/WyIGwEj
0kN0GAftwJ5tjupubtwdE81xXncLYUslXUVJmaGMi0bVJWdMvZi5v2ldNTyViJP/dWBuIw7nSy08
EsDPyPhv5NGTw4047oN7vIirhZZNpVlAJyws/TgXxWHVUaJ+x6sdzC09Rb0bemTsZbODu71cwrD0
swm8/GT5hrSNlUzFlqqzDgZ43yNeN9VF0XRrZ0bJ8Djg47Jpa7l65W2Ugf7Y1jfmzne0eaQ/lfNi
dxFT0j4zdvdns870n3ASEYvUGefpfby0SWRBUvHGbVkU5S1U6/Kga0V3CuzawN3XzbElaCz0sQCr
MvDBzFRzZLHc1v0aev1rFOjSbwmk5fxDSaogFZcZv4a4++5LkvWumFWC2rEyPvsm2uBMUbwHKNT2
PplExWXJjc9tHBp7tgPiBxsqEBjnymD/jIHMdEf/KwPwN8iH0i/VwwcZdBIzbCbhkWfrvxOUkdWm
ffGw5qjqp7YBs4xOcfXi1KwJm7ZQHsBtNMBzcFiCd2Vt2Fxz3YOqanhQ9dYkaSDHuMUpTXIWOcsq
CQEigXBtImRd8K95UqzOeUlj510ZQumqt47DPUC+t/Tj8iSKjYbyXGqFzVENW4SpFOZlxyYH6pZV
tvPqQUhfFZ0vX9sid1+DcvyqGp56E6VxQoBbqvEgmjqKdQ4Uw30UJb/19nWcx096prqv7kgsMTOq
51yzrFd337uJ9TXkU7mve7neW3XnfcvUfdmV5rccRBaWOUV56Lwue8fmbt0agf3EOvKCyUN2K10J
8XwP8kbT+spqrpsOBBkRZ5x1JyZLv0fsaOAlQnhNC7Tfwu7QQEzNt7zmdWlQaaW2KczG2HVYCt6a
KaFjDJsKb+SNKIoDBGyzWzXitoVl9RmwE7/sNQXoBgxHV+zdZTdtSkykeM+2pF1Tqxif2AV4b/Jg
+DYEE9Cjhs+BDhSSe7H6Ho7d8K0vA2PdT/XBVP/f7W0kl5b2ru1yHeBp68qzEXz7+/pL/b9d/7/b
i99Viw7mtqNv9dQI1x0L9nveDeVdtXR1b051yGWUd3EgZfE714kmCEVW93yq+3QuX07krCRnH6p8
E0ViTGxLp6jkHT0j+atOxj7aSfXd0kwc7EPHWZUlfAMvf5CS2oAwCeerV8rO21q865sWHZtN0ivZ
g0h6neeVtW/qSqmKrepH8sUrIOIxSIkCCu3ypZ4SUTQ1CdL9XE6KTctyDa3Hv4+K+qUozhB1aNud
0wBA21I1X2kpxwx6Y28/5Nyu7y32HyiSOV8j+Ex0qjw9Oi5cUrW3ngazdb5rCNCxW+h0D4ZtYzga
obeSxXJA9BU2McTjY5VLO011xi8oMnT7hqsKwdM3aFlH8Rt+ApyvLWrjihO2c3MbhUDXdG3MKx5U
7toruBED1wFN26lV3Z/U0kezezLcEY46s7mO4WeQc1l8iQMiadHq3tqArGCit9ZRj/UccZ3avSdW
JN0RiG426sHBRiwaRzRdNLRjECG39BVTEHgxYV/upSJp9yz+kMXX/hR6/Q2Jke5LEOIEHzV1+xBU
rXKQwzo5un2s33xPxRNDyse32I//ADpM/nCyjx38SdJ11LGw/r3jJ7PX+sa7FVlV3bMp0WSmh36G
XOLUQFMnKlIFZMOo85sSw4tHMlnedk7W3ER70QyDpy2mkQMGaIjTRJMnO5B5vGTb6O4h1oGvWhU/
IjqEQYSBMZrWyP0OH7TyZnhNtC+g1lyjBFKF1uvjxbJBFsOON89W0gXHDCnjs6MHxpFtj+zkDGN3
Soq+P0pykJ8TLcPYx22DS1S5SDx1ln2J8gGv15JNkqCJ3F1Y1zIODHK5s52sh+iK6DICUO0j8Yl8
G4dWc3dRe0I3GOwgIw5ooKJtn8cGqx/MnfuXwEAeudFXbeOzKeVl8mtFDHrt97L21ts2Wt7onn7B
e6ZdFcHQX118qJCgTuNNMfgBSljox/FtgvDhxuOPqLK3Ln5k70SvK3RtgolrPwbPYEn/BKY8/pAi
7Qcbv9DLDY+Ncs9Wd0nNx9nt9H07XcEO8e8AB5Zj8dCzoDIHRDqBmPzIwCWqjf7dAWvAEjDpzmij
9o8lRuqTGv+I6Fp5dYyhQQqZN4CVUX5IKgUhGcT7+luIWguT8v6Q6lLw4kqOdbMU2LTCCN7XWyh3
htsd2rgb3nWTtZOieC92xpuiDGmGbIDcvwcAALde3rUHcZYaRsdS65RTaindhr3E7AQjKGSpOiGD
DQdDDrdezVX6gCCiaCJyHyrN6Yio/Hxkad4nQp+QH1iuI+qKwoaHRgBvneAYeDPyGivHWmreGgws
T70rJ8hXcEsS9LbZt+xgekxFFO2c7VBn+FxORVUfIC3pRnYURTculRXsxHCFyQMkOdNiUTAlaurj
95TrQ37unajAwYKcSJY2IifqcBqndaUCUepS0Fj/j/NGBKNyCOr/dW1R/PDTFj4CR2ZCqw91yyni
9/sgH09J/F4Nvv/CmOuustAyjqoLt6JNtWfZsdy91vnSekx5zJaThY9mkR1ESZyka85z3STO1TCk
A9JF481pKiiFdVp/aXurWGmd5X2vPekFQpHzS1eUXWozHKADvvaUVA1ogChvk/wPW+e13CjUbesn
ooqwSLeAkiU5tLNvKLfdTc6wCE+/P+j/bP91at+olCzZmDDXnGN8I/1LM+MOOkj6u0nalMtO17+t
cfd+Zg71lT73WQXifsUo0FxLrYn34EwXLxNqc/15YXuVAus/7xNE8lS97avDCxIZkpvXT9h+ZHvj
z0NpTbZnjy0zy//9kv/vo5Upwy+khy85GlWAmeuX/HzA9jAf1SPDr/QmcEbFvgxTRAAR0aEkvigy
xkKi2/cCkuN9bq1nX61CYSBi599zOH2JVMqdo02r4GqrBJekKqj/fw/X50jqHq/JerM9hwRT25GL
xhRkffXnhe1923NNqxZ7MZIKsD3sLaPcJWBhgiGdae837e8E44Jbqe27Fs3Y32Q9v9g1i/Z27sLH
cillgFRMPuhDCg3Tnoo7xwCqkgJxu86mHI8VqloIjgmafWKrTmbuwgRZz+KjrSa3Za42+4K17r0K
a5eOAd3r3GwVGutV8cxvF/v0vJ3XzIKAYi5CfJAp+hZ2ufVVm+GNSiMzgoSDrylrM0rp56ruLfB9
NBkYaAx/p9m9hGVZfRld+qkIutScLRHQoxoyTUkalgC1YIL0LJZifA7bsYNpzgJie3Wy4/ocF1gB
t1dLIjwvoVw6b3s1zeOCzEuYcturc2/lt60iPrL1k5h4lHd52zxur6XCoecEaImaPLmre1W5TUkS
4n5kLsnddm+7UYvofdHV5vTz1HaPNNQ4SMnx+fdTP6+qdmEfUgZR3vac3cXgJp0O3ylwUP/nfT/f
o47FtROVdRMuOu9dUlKpcCI9TplbMyIKGZ5ouXZ2nUE7q/io8Kwn2iFfQMVsL2w3kwM1yFfW97SK
Mjf7n5/RQuWrXmrIdv/7Mf/1FtNO8ZBtH/7zaZKYDl/acx38+9zt5TBP+Yr/eudiKYpPHJYIDMvF
CLZ+vDK2WARxsP7XD24v/PvK7ReMCzXcu0K8/HvO2H6Dny+f3YxdMLQH9dTFffB//k0/7/7P52rf
RQS34d/vsG6F7d5//bLrL/fvd9pe+felQ13cpYBdsYofzN5Rz9X6tu0NoWhp82x3t1e2m3nb/Ntd
4QygG8bfLhOhqzKMe6oN4tSm7tplSeO3BFhECVazqCs/zaqbYeihaZTqyYrD5WC7wx9kuXOQA1ZU
ky+pZ0RHCos8Chc+mDsOpzjvv9sidPfUTGcHhGnS6EmgWfOKsnW/LIWI7HTwlJYTOaBZAQ7fcekx
dqRbOW32wjrziAnvWXTS9SSHHVyP+akNG8TFw7MWTXwYNj+I2NmtVLuLneK/bFA90dDZ5XS3KqF/
xtV4UZh6zhWRiDMIhnod+FUKQ4cMv+8RHzHLVDc7J4r20PaZcq+mLHlr8ozum/AsqEWIl1ufGieJ
TSrPrv+e0whx8ZZqLE4/PxXRyQuKFuQSuanK/fYCHrTPfsFx1fQSK+fy2DWPXS7G+5FCqLdbWOgl
S/JxQTICvCzlF4melZqQFRJyiD1oBhuyQz95E1ZT4aI3NPNbqU0kgK03cx4+tCM+/qI629Foovrn
pqJb7OMxm/Z6BWtse66EwHBYSFmjYfr/nhsWCgmQpvqhIUWvcszwrlhvwFG4td3c9xa4pryHizNR
w9wv602SG/XRme3Z2x5yBjHuU2gUGIa6f0/9PN9Z4jUxe+Nme8pRGh0u2bQQF9pVu+257cbQQ50x
EczG7S3/9QLEPGPu/n3x9rSpV8x356o8bV+8PRfGo2e5vRH0c8vEev0ltxeTTC3PpgWAcH3KpK1+
a9tKMEZx+lDVuwpD8H2vackDM/O/U9KEp1EzroDI88tEWNX9duMssP7BWpn7n+fyWZaEuEHmz1Ql
VbA0hgaZ18NNZmbmPc1+89/PDom1W6qQ9KO470jRcli0hTkZQ4tZO4d/j0lIavZtlQsfnS+vx7Wp
n9fiOe2cu8WlOpBLw6yoGcS962bKnZmco/WBkaT/uZnM9n2ga3kzi3xdFuL3If0PYcbP+6YMylG+
cOrdPshWK4vsiuSewLvhtq7m4N8etdRJhNa496Aid3dVW0QPgibZg55Wj3UYTeftbdsNJZnuEQtU
H7eH23s1KOuB2aAc335qew5HRY4lIbuyhpt8V43c+7w03Hu43MuNYQwfUdhCCVmf1+1CkiSVemHq
4Pzf3gYB88TkPr5u76Dyu1cTzTgnC/tfNSf9UYlc6x6zqH1Pgliz02KHLINpse+3F7QeuKdaM5zZ
Hm4vAEwRt01OwUjyhgI5Nu4ZJRuGLxPOv5k0Lz/vjemdEmbW2Ydcb9K9M6OYAGcZP9S4IQLiWbKd
YUNG8+2+CfeGa0AOh9/yAOo5eRB9hzfUyOgfTPRDHSMnVGjNMtluqF0W0rJI89SXiWqjjojDUwgL
CVdSXwh4+D/31ofw9V7Lniw/sjVc9HdrtEpIOPTNdo+45oL59U2/uoSGVcK43dtuxk0oud6wqEU4
uT0JunY4uDoT7ykF+FLNT/E/4dWq81Ypu9s3VV9os/SsYlfjw88NNTJWh+1xsbkepChexWo8GlYn
Tbv+CmQT4TyyNv+R2QB2gwZJUwDu7s12ozf9tBBw1K78jf+9q+fuV5LpMDC6Euzj9rKUCw7R7W4K
dgbkf5Yy5gCcz9AOyt6/LebMRJBkcEZSx2KEuG3Ffy8DezmvXZkD7BPiDnCYYV8QO2U2FCx2w595
EN8htIi8ag4T8V+BqT1G5DreVIN8s9ms54Q4sH2viY94Fu5uWlW1GR9TuWfOOMVu+3t/tvZ2b/sP
MMOKdyJiWymkpJ3VQQ/aLBLHnqC2G8uo6pPFIiFr0tZT1OEwCus55682zQmHPqYOlf8wu4DWUpM7
AOkXxQzSFhPzakorV8W1vf6ztnsF0IZdAxaE667UbjrIFlFjMegyakh8WT5d/mvDYFFmu1luB0LR
1nxFKUL6/TTcmtj8EkWs7AzzUo3tdNPF1vjvxhDJdBPq65Yr5o9C05sbLL/NjVs2QMe3u6XjSm23
3d2iV7d7201mhw1qJxcaxqqdr9Y4ltpoMOhQdPyfO1bt2uUpKQABrB7R9c/cbrY/+OfhUBiQZTRy
M8PVw7SsGsVtc1Sb53S72y80vMrCnoOf/8y2n/483O652ki8FQZeTt4VnEBujFX293NjDiI+DMI8
Z6v2ftsPtptkfTgy4tgvSXfZnqpDk3CHyKEa2WIN5JZoYCmS/6+sql+51rWkjxolHrDVNfbvrj3o
4ykD8oVJnm268iEaQYzBdrM9TBMoxFqi/G0pKcczwZC9t3S2JBVFSaez7VSBQUxXX02zFxVE68bk
Uweq07CK0dXwQO/n282nJ61ewbrUI+TGVgTOYaWfGZ3v9ELiG82uRdXEHowyBqVLHV8stDDXKBx8
5u2dN87FbaFxiSjdxgxcKKtntel9Thk1I3Q6i3UznMANrEvbRX3Afa8fl5EEIcshk9Z+7du+3AuG
MKjYB0kWSxftk54gSlF6iiyYjyATDLjgctJI74SuWf6szcouVHpiYaS+h/0Pnm55NkR+Kuua/h2R
REkn3puxIbNwzvfgl5KdidGv6odLHLWqx8URZ3JcVUGHISMeLoBf0ZOkjHQVldFrlNJUwUvlA2VL
9mOzZkT3BipcWhQMp/2l1kfyjZ0uqEFUdA69Rjn97Ww2jCNdolL4+UW6l2jOUj8hYCssUxWuKRGl
iUa7WqqAb40UOj6hmY38m4Y4slWUVP60mM4hhHWj1P2x12M2Ahy6RFhsaRHjFe9GgS5mfHGdtXVJ
ECT1WPdtc+lezy2aBjvGtk5ldjCUGSOwgt5/GJUDFcXiM3/8oHiOd86Mf79WrAw2ETIdZ6H2FHhz
HPBoyDf5w6PSnY+Z8zCBQDoy8VQviGlJz3BIYFBL/tE1Ll0880MEMNiJHJWsrUHAnML1FCt/+5Bs
mXa6rnuQnlr9NY+XPyYv+mXHhbJhka3Y4W2lD19NAR1J5xD1tVES1jSPzBtjm8QcNRUBDdFLlXUk
4Fr4xHBwBzntBENgCl8yNfetfkWKwFr2Jr1/DbleBFBePXKZyQctGOE4fJfVuAlMiEX6qHJmiF7m
dWiUfRF14cMMcX1pnN91TqpepEafs1T2vcNCcNRksBaA0jLiM1q5venG3wocVq+ayCbWpuXNbWhY
0IDUlD82EYlwjYzkZGh08txUfYC44PjGnAdhLJ9mzdkThIt8JEaKpQiVaSsrJCX7yhpt2C/NNARz
nNd7xXmJlbL0zLQId21e0p+R5d60lOqyxHzg2NMZTDTtLprSHjTlfBrUT1b+se/OttwN7WOXEdXa
ktdFP39nufW71kvwLACSHIPQ416+oMg1gB2lsU+KZ+FRDWr+An/VcwlM9fp5KrzUjo+mUFRPguyy
UvECSKwRiCTBfOXUR40alCnpKw7EUFUbjpoRmbw2v0au/AyjpgXqVH2ny9uiZ8DX8vgLcW4RdPoz
EYrPEr0kUxdoqePZBZm6zjb6aXACem3TPNi0zBABW6H+l/YNCBPrPR3N22piaJ+7F6HztkIbr4ZK
9c85Pd1JUof7uruEy0CAbDkfiOe1SJct4+P8m+Rs+tVPWTl8aAOB8mo/34uUyn9YVlxvRSOQaHQG
fYIzdAlkckAzDNgwYp/w22oACJZ+SjaS19aEAiuGcqoniqxYaI3fH9j2apDbNPyJFDgb9b4tzPCB
bMN+x2gn9afGframIjDKgROBAoY2z9/IuM8DzWXg3bV94nVd8YpeFJNjzxp6yhLyklBvWi1BwmtO
LMroadcp+Qsw/wfQaY7XvUoLAl2TZPjux5OT6N+Vkn0Xif7VNQZhgS1kfpU1FB3uQzkO894pGBYk
Glp2J0dHFM/Rm0YXdCqA/Y1z9aimzW2zNqrKeR3E/jE6m+iFkV84RirbSeHBvWt3k2Ktduf6Tsap
l1QW3ZJVqNtE06nSuCgUaIQs4H2wXjhrWpGfaqe2SO5shBhenVe3RVb9LQz71DTWZ5ew8JrEfezk
RSDU/IhQhX5Q2JPXMob46p3xpifNLAJVHTQo0HeDkULkGWUWWApp9LrSz55illMQGsqXA9koDiVC
9MTYCUKl9N62DvPUPhHzxhi6EAe6AAdzoZMZl8/lpO4Fqd57J7bQD6NZSUx2M6V6c9UqvZF+FDsr
Q+yXNGJo4/nLvPR5AH/mKW6Xr2qyXvVqfpCWrxdWs7ei6bqA5swsyHMd+ZOaZV0rMNZO1cEZrHQm
aqI7ZWGITNs6jIkSOAlZ9+9zUn+4Uf5k1cNlstA0quNL3OfHDg1ONrFPpH23B8kGmkZeYsCBCNoA
o7W5GWQ1K3ClDYyW4xOqvJkfm64aaeLOMOPgQwMNILsiMj/mfvogm7rw7Fx57hxANn2iv3dF9jWC
0zOa6R1/2R9ku+hijcMik9MgiqcZG7mfq9WvegBensBhkhmKarbHoyBE7FAxBkDzZ9A76pYDA0hg
at0pGoYHMo3IEHToj4+9/acTHWgKrrBkbBP1XgqQvwCUPUWMRF6qJdim/KL35UMGmsfTltHcCdc9
TJZ7ei86AH3Qhk7VZPbw9jPE8jPyiJgcTdLYz4RiVLf4hpHw2WDTdY7IOqSzQ1e4N7/Uor9k6vg2
8Eux9HtNEGFA+sxf3FY5c+Z7RFxWe8Ngs+mjW41k+srUD306Hqcq3HfHbiz3HZuFkwQrf2aHk8ds
L6H+H0EB2/VtQpfq2JOnpnYEi03uJatgfQ5Gxjyl3I8JR+/ohH/ynAjlDH1aObWv1tBfdLe/H5zc
J8/hoe6jD7Ng3YiFjOiGMX+38dTDJ62kz2iGlAdB9OfCvsFEAGx8SdnQaiMVzbRzDBWB8XAQrDNO
LqvlqrglerSlDkhUelUcLsOr1dNUXnJn8uDw3OXp1HmNDRFQFQiOjCJ6qqz8T91PrVf0+Rg07kBi
JKbDNlZPUnV/2QZF5BxDzi4jeTY6qux6CD+GnuNuGfS9Bczb7uTVoHsHOSULQNxZSs40tAlBiaKd
Arn7CoMQoVNEC82gd9hKg41ssxmJPFk4oWtFMOi2i+HfcTyZjkVQPHYFjCiZKepeN2A2dG3yiwD4
PoRtzwWOSvLB/VanYbhogMhYjZlHJ+yfFDGD3XSHD9FDGp+VBN3L8NF27j6SIEW7hIxiN3ODnBZB
y4AjRxgflKrCwUMR1ojUbyI6AoOqFnSss2OxSOdEyOSrnQDv4Qo+yPpb66mN55HDs4KvkyYXoVQk
zI0wFFN2lyb5pXH6CXAnoWoiv2dJmkuUVH8JGY09oQ2MlYznsHMIKil/a5DrnKXFJaGRCBYmDvmc
5XWImrNFsRj15a10GRqSLwLq6oqB6IVa+8VhaOGb0ZoVoU9fs8kKIHPkdOu4XGqsOcicYU0Y5Gpu
ESCVdnBUm9dMbzg6Rt9qF/XOlMVEMZ5nnnCowawc3UaU/JX0s/uzWa2ELHOC9zaNz2Y17jTdnCis
CM1IbNgO1nCvjFN9SpTs3ogoyMmkLXWzPBh0pppmGSloY3nApG10VhHQEHq24ug3fCvYqRmavVhr
OALYaZS/NP0+kyo7hZYxkQzcM628LWowZiDuhZejtj0uZtQGHURMd0z9dDGv7eCiTR3+mMoNUcuX
hGDWkiY0wEe0d1m9w8p4n0oh9mrZvANZuBnKBeJztSKaPxpBcPXkapj1q/i5FjaVEBoohyaB16gR
dWeVgJlEgl46B0RLJtGQ9uinFuYea8YVYn6mAwhIOc5ktlv6Xhjzk65alyblCIzZwpkgVIKp5B/T
DmWQ9xCHi12sWYfEmj6W6QblzHOOItUjF6TZFRrbiSjxW5wYyEYW1usWXqV+Xlvw5qsCmW/VtvnQ
Q9707qxoe4vAI881lUdRib0EcLuepCoPDipWqBkB9WGly5H+kXFiU4wz6MB3GRu/dUuZ96EugSVj
IYVoyPI0z8HbURGaLnt/peAdoDAhNjHGv0KN3ycxjKTM+GtYfelZE+1+E2oS501aiCZ4QV19SBxV
hypnBxkpp57ispfYpv5Jw+UPGcr1WWZMrXUG9zNRRZmu/QLYVwRIZTBQGlqgZpW5/sAuoUcc6DqD
fSc7CBMurTZNR1uTDnVAWvug5jroKf1bqjXgqPuzkrC3Va3wurx+TvMSO5J1AxgzWCrq57F3SfWl
SeFZeXwYSRyH2rncWkjYa/E9a+5XXSxpgJCtZjcdHuxyfLe78QuS6HGZZ9/StY9qSkxoySOIXswX
4dSa8EnG0mcOotbiUWb2w9A52DLS4iqdgQFKozLIdt9TsyfRvjCewv7XIFRQ3TBESRAjcUe1w2CK
y2tuiovQLA7dqCfPiTlGq9p3NasOWZVjECfqPYEjz7okFdMdyn0Uz7/i0JRoAe0HBioEuKQhzObl
zXF/OZaCSERfWXxFP/l9n1JgU2CCr4uCVK+CGYotMeeebAfmDfFBqctrmT+DzXMZdoZH9km/rWNj
N6UaKzGp8VY9KXeKbhm+c9NFADtp+qFdIBvcHdCclPZubNQ3Jc8ZtQz6IZxg7k0hYXg5GLTGHvxI
9l9xg/TeNE7UF12ZU2CMtmdSVbL6Gu/U7EQlbUIdzkmpSlxfq6TF15CHkLuKH6LNLRtD8x0n/Z7t
+C1mTjnPQ+ErEjZg6urzyZ5fK5Hku1A/5IKBdIkPFQ9qtLPIganE8JaV0dqhZuUfpvzXXKv1uSAw
K2k1Oq3k1SmHFBPpbGXP08TV2yTVe1+PlBzS6hkTdoyHY0KiXduFofxdh2RkZHF920fx3iBIZO/O
07nO9N+5gmE3TiG/r7yhpv9CkfTMQLzaK2hUvIYjfucqNmtDl0NpHLvbct67UIDnmXY7eq4mCLMI
OluFLbDBiZAz1Uo7vH95SC8kSb6rML+otgLUPK1JFgpNRk9Jd4wBbHiIlmyvrfTv0QA7lT9rll0e
okr7sDXlaC8T/RMXNY9Rf1cVqFN43d/wZj6pqMd9o8e3C8hhyL5Z5pMGC4VguWtjIlzvJ66mHIoY
DstPJDFIv+Vf8i1vQ5eI5YRzlEbQeSHtF1ebznMLjATOHFnyRnsnW/FZ8s8CifKQZK5+UNbI5bie
L7mpQn1PymGfJKzTVGr/uh5fOEaRgSCqX0+H1q6N5gM/xxR8iADfxidihZ4zTVcCErAOLxhJQ29s
QtRD3+702jjGK73tJ7sYqDYRppoLijOiq7FOnPPMZZnKKSo0KHg5NhHZ0uttWuQ176qlfzQaWqoC
zQQN218VG88rR+NByTNahsJ4k8wttWiUAek/K0/FjS6xKZ6ixTpqOQW6iAjl4+xEBQBpjzWso8Nu
bQYDoTEkYRpW924cPdR/OPGGTH5GnJVTLB9ywUrNavHTpCOxKEJ9i1uCGma9Ig9qfAJAmu/RcN2n
trwwVsDop+S3Io/6gEXgZVzJrbPxqH1GpfNpD91Lp7JjZuYL2RePulUGIiKnkAhgKOAEyc43XcvR
gq0LhfixM9S3oTd/K7akr4zSrTPIrktVmjEp1397SQwcE/LUDLdZAwecEwAyuBXerL2H6+LVUaLL
AqkQpPYl062Fxl33VTfTvrGVl5xIYs+OjdEfKwpv1UTNELK3UMUMZeViFReqZ4r8pgr736XAQhEP
C1BK5E/t8Gjn4mwUVufrykBNVSK/VwFUT6miBGLN5x1cbYcVnCj6tPqKi/gIuOKmTeK9mpnfsdPS
p2qZApKkSpRictDn+jazCBRtm/xUSyJTB7XeoQr/zLQOuahOQreZ7NKMwXPao38LS8DB5o5f4TzE
d3ZSIhIeL6WiwXeytNjD9BiOxq+wx0IRhn+XUnnSiRKarCp+UrIPmImluei+EqmosUb9doY9Fhi9
9mUP/Ul3k8dqZLKOA/C7D9eNHecfsyZfsxJfNWkL0K8q/uZkvJ2z8VqlyPPC6JMS4pNg1dizK7k3
6/ljqFdfnsqFXClcFIFLBXtcR21Hbb52KqcDU7w4MGZas2qiEwCv002IP1yTRIqsKy9FTpxSZf4q
nFEwQVfel2i8qA0Iabe86pzChe0c+qpy/GIEclf2u2RM3pK8Ff7fxqy/TCP/HdY1Wku9eiigNfZ2
wcnFaklbMnvweOelHHch+fGonPBqa/UZn9GjrkjE6Th/cVkc5xEsYUw2aJqqNPWGUrI3ojlfhBGo
zFRhcEV4QcrRV/1+mVKSEpNsv0T2GQflpyWaj3xZ7iScL8Zq1pUj5NXKoLUpQ+CWFRpMJzroberb
44DgWCEtKl1uMS/dQK1dDo1p7EzwBlx/NPIoc9/RObrkosojmQ5Q9JGBT84AZJ0/qjbcX5NN88am
n+IZVHTsxeXVyF8GkQUEqN63cf8WS0bg6y64zERMISxR95HFjoJ/4nbJwwMd8bfQ7m/p3N6FgPJZ
JeBDyxttRwrRORfFYx/r78VkCRZ6MWUtfirHhfIkei6MZfK4SQUilaYMzeP6yGrskVDtt7pPv1j9
PuEC7U9g88lUXsIA38ubWV/aOnynPECPEVOihDTqLwqDnFYjbGWYzWznFPoRlRFtvXQ2KBmaiHxI
5VLZtXLLWvN1KujtLoO9Jy+7DCrTGlnTT+6+WEDRLCLPjmV7LSuFAQEfsHMy5Yt1rzfjhRBJ6Byn
RcE3WYCsJCQrmpzoRiYji0bICcz2Fb9OTWKLZ/Mwd4V2o+RMsBqcCEwibBZqTqxiz9AO8+w2J+xx
idfOZDBNmlH8UuYOaLyddYft4b/nwNCnHJddHgY2Fg5A/LXOtaonbNwuKrIM1vSn6c0RCTBuAiws
e5r9xp1PlY0lHZPTh0UfWRPoT21jUI78PftFo1AdREinD4g9S5uXJW+7g6RCb0euYbKlAZn0j+QL
fw59vjq7uPosyngSmnQPdvjXJrPTn3PtEx0Z15oOuVuqioic4/xdGQCqVgalvTVqf8LS4aChwi7C
8LeRisGnReQEYAOEawBxVkv+JovTktPcJONassXKObbR8IX2V+zqX7JDvj1zEg6H8ASJGUA6Have
1V/dDOi3ua9n5dqsX5esExjDQj41Qr53nRf4eWAPS5IlltKXc3pZVOtXUd/VqZBemo+PZcT0OXec
U1sLWpr2XabjJred73YygfhHzf1s5g/pOjpwlYK24dSehRqNftcaHBEuKfC4ym7IxyiDJmomZvh9
QHE9clgbp1IKAnVMVm9HI4oFsAmUHaoFkUCza5iomWFDaIzaXWrWd20q36ZiDVqcUnkIjeLvmCzd
tYe0EdHeVk1WykbkcoGdDeYDhrFzY/Utme2rG/3VO4OZbEsemsOCs06cktNj+liML6GRQBdyWKPF
kRF5WKy9qYflMFWT77gpa2fbHD1mqoc0UbXXzOVsDTuW1S0tlqkgH0pLzmKg+2JJccsa+8lSi9eu
cPKd0ooEoUX0BmMEC7ujH3AzqT5CD06Dq+jQJnaIziFNqsFf2547qWNW1/kf6+u0dVEIhjSz7ECQ
KT+lnw1mYXvVsT4XnPzFSKsylAxXQKhgcWfiPvYTaziF3CWnzB0/sywNR5N80nKAgKoB8kVWNbIq
GlZm/Z2lDeyXcjzmM31mLTfdky5OfdEP3hwxmOoWmk+2nX0ONPm42lSKVyJ66PIqPkWpXAto/d3E
4uLRrYzAnUztvVoUDFZ083e1jp7Cj4YOi69lCrVrf+noWSKTbW8irIEDxchDaLFXlhXNzkHFdyJv
Jf46H41KvXNLE0r6zNjDWhNrhoaOX7IMI/MydhjICNmhjaFUUN55U5sNDw2Z6UFHvNEK5D/Tl79G
ZuPnA32bCaKGNtLWpJaqT6lsIH5wRYgbEfrNkKjXflT3BTWlN9s4p5OFxHKh3rm1MA5CHZo9hMjT
0qS2Z2XlLtYJbFkiLg5RJLrzSL89cxC4p9n0YpWITNX+makZ//9yQfpDRzZMuvQmr2irs26FU5ta
RK/IPSwGKBJNmVx6m/lp09K0r41JwRQLDzJ3i93SG1yMx+4NRM+uNNf6s8Iat8iTmXEmzZPqpbQW
42jrFWpmUc03oltnQi1yGuI30PDZWUtdm5MnjndjJ2J2C2UUGLA7GoEcaCyzLPOlyNvCt7Uy9EGu
lGg5cb3WqU9kWwkAaj0k7/KJr8hmDmEjb01fCLHmKTQXU6SvvcW2DbXeOqZJhoCJwx6bz0tr8Rc3
Jl+Jn4hOTGRxWmMkYzny1XRNhMVZcQH1OZ2j6kGlhcIeVXoh/5VdnHXgvruW5R7frdXznqARydSZ
Kstm1rOznLry00geBQt34oULIlYHUR4YFhswYvauvFYx4S14ZT9VS/S/Cj3cyXR+NUZcl9KWz12I
1xMZUHsoCaLhFN3fTcnCm5S/gpQg2jrR79qwhsB2hpuIGSqNQ1cHjBLNtM2t+ht+M5toTu+lOiiE
Tzs4YKRD7EaJMaGp0dPqdOh0wkYGEjZL9mQzBLfGgYTrv76Kued0M5X6CVBJtVBWmOxzota+p8j8
VPW/clq+Qc8QbgEo3Gzul85SIeOE9KHDT+Bb/LTQrb2a46BgZAi9psNkQt9DGeXtyIzZIsUnjeWu
i5V3txXObtBaAteSrLoy+bN3+eKQjieY6TD28lWNSod1DuZeKlbWtQfAPsKHiZEFXLZPqRHON1ao
Mttg6SNKJDl2VE17BRY8OuTHXsnVfevcw7igMFTnFzlpx6VT6QpP7XMvmYhYY+/rUdn50+hqFIr5
wm8fXeOuf88tRmTGX10m9w6rfRbBXBWlnJAasRwYJgbQsatQsx9bfON3EXkkSkWYNeFOwdgp320l
342IXK88vGYD2koxfI8ODf06pQWPuvKppylA3psL97e0aH4YzzJkeZhCb9hh0PlUVvdabM/nySa6
oEjTB0XU0PPNmV1uqSuvQooSaJI1n70y8bu6/KMa4+9eqlQs1njUOPccVuj2WOW/0W6QXgn9lHkv
K2Pdbn/xF6XsVXFK+8XMDzEIXMSGQaakx0Il0LkNjfumc9ObqmPfNpogYiN7c+0iD2QIrjWuuYv7
cbytnZ2BejZwJkHaxvA5z9UdV9iUKtjwRI19rq1KdCD1fk5Xw27PuoPQNgTyS/2dYrJiqZA+6qob
+nFD6zWuzIR7NE7yqBruSgtnrvJFr338UKIj01cVtJO4lR1jtmUqv2x7ZbMIlkZth7BO8l/R1OUQ
uUt3l6w3Jt23AiXtzfaUlTdEGdF5qDOLv7ZbI2jC6Vggf0STq3MuJVjdUVwo/q2cg7rhPBzW2lM6
JCn7gfragZcINF23/cg4OpZlBmJxX6MkFrjc6GlXXTHu2pCFTDHig0i9dqqaUzN1T9Kul4OeGslO
tvnthGSM2THTOaPNmwMHD8HGzpDBEZ6Y1TKJo4TjHItLH0wF3eGd0XbDraydX3nJBi2X3Ctq7X8Y
O6/luJUsXb/Kjn096AGQsBPTfVG+WIYsWkk3CFKi4L3H058vQW1RUu+jnggFVAkkEiBMInOt31Tn
xm0KPLw3Dh99p0CTpSG9gerYdeWNBPkJMzbB8NK3GiriNmn5qNUehQWysKg/FSVKLjC6GAqla7ey
r1MyYqtiMuolg9a1B3WwI8WKZo402uhfo2pceVbXYF94FVftsEH4G+Sid3Yn/+RbzFWYlm1ivQiW
vRITj9H6Kw3/AQY5wytdLuJRtnOjiepStjFhGMt/TEbynwbfJR8F6UoZvw74B0ee0M6hKbpVk6X+
RklwRig156ttgtFMm8eh6byFgQzy0h7VpV2P9M9i+mIMzq4S2GRHX22LB3RKk8/lALdWtRvGfgom
RtnoH3pRPFQxYIqGh0uv7+FxHNwKhI/vBWsvrFDxaPWF7RqfJeOEgTjqJLWri6Wn20cd5HVC/mXd
+dbeBfJzBVHxQZM2436hkG3PuQC28aVOIFvCI8oJvm4Gz0HUJkruXYs8tW7jUYQWyJWVj9edIHtg
Gt7H4AYECr3K0uundasD3e+q09jGyRZYxn7svGvsQqC+EIuItQGojk2b/jg+pZn5Wk3DyTDaa0ap
yBYHh9ijBk+nAiCo3sRGy9MtR2fkUa6tKDAYztYpkROxK81mrw34oKfDnTJO2qkFC6SDA97k4S6t
GOI2rnjVY9EuMqt+UvJmIs4V8zHguukwM0tAT5UTHBpyacTcnnWjaY4aZrFR4IwbpWncVT3lS9cI
eFrCS4Iyw9Knr8+rLbJKezCTfMpjVYffX3xKLOzEvEHgOK28+mb7HBvxS1MFE0+/vu1L7osRYl6I
3/rGmupPviAIGUWSTh+RQRN4POm54y8NJMqIMJCxNbnMXdVtAD7Rw15FTfTA/b+1X6qiclc+8QLC
tAT9a1ddKD3TKtN/Herhttbt1yJpnpyxviML4S31SEEn38Y4y0VRqvSYDhiaRO+QR1VwDbYMINlY
HjiLNp1KpvwqWWfbEweE0l40r3eWZQZOTGazsgZ6PjO1ZIXtzr4bLMQfrkYxbm3eoMzPtykdt2cp
H0QbfkXcLCPyXA7bXAXWBv09qF4zu37CZ4podJZfl8ZG8/hy0qejruzuUqND/Th70WMHbPqwbp0Q
SJ1qFPgywDstpP2MMgKw87Qvtv5KQtNZB5N7GoCkrTINaQSg12Gpgul1g6vBnLRFFAanIldwrRTp
0YKtFmdlum1GU10DmzMZXfTLNrO2Wj/4qI0VJRYs5a1Owyis8frHxlXFpNSH0Ym7YwDx2i0bevjt
WESvQV5K0almLzKFvxtXTsMiisPwlkmY9EAb+0dtCtwDkY3lUOM97pihth7s7D4oqhvRYgSBTDWn
Ea76FKyrQ7Qcvrd5smKmQiXp8mU4qhhXifiIpt4F+Deif0NBxmogiTFg7gRyals2SrHui+tmUrVD
lnabPlP8VRkzKCvqXZ5pjFuJCYdZyN0bsrUTTKcwpQPygjJbq0Vz5TsYt/sqtgsgjjRXqdduokBX
7j4kQ7WuupohQOPfKBqD/j7Lv/gk9MoIM0rXV8KVMurPVlNeG2qzS91kXDca492kiS3iQQKyUIIi
i9ffNL54KYyDL+g18Qm0SYd9dcE45IYJzb1zX/FIeSb4ZZTOIxmU7YANHJyWg2BSGvgMIwZfv4aw
ch306nXYt6A9tH3hJ+lGIzxgpdbNoLsSysNwtCgxUhzBuhaV/lQP4T0IS4aj6FCZTQdRI7PO2STu
PBHdGvQpG8dut3E1bd1Cu/L4kkMWXbY5CTKsKddRRDQSx84orBZ6OYgVMEpKjs9gpwAXU6dEzeFy
h3mwHTttYzcNoxKCjS6eBYtCSY7GUH3xou5LXJOriKaFVt4mZdvy0kD58/IPemB9CQfzte1y9Pr1
lVCTYov4PfmyEWGFklm7FbwQkiVhX2QVwTPlWuTTfWDaj5E97FRd7MuAoarS6Efkd6B7GGB0Wj6I
Zu20i+NXzVDWpVrwwUAaonONjVnyhVX7lypDNjB+MYSBD1u8J6h7sWwicUmTP02eu6rGydgGjfbg
4sNalu7HoJWI+DA4Kj1ACoB2uECkw9FM8T3NdQLcqfOgouLWevk1gkcdyKvuruyIxTQ+ZNjctk4Q
xzC084rbFCLDwp3GY9a6q3AycVGiChmTo0AnhTSrszGd6laY6XNV41WmqDZa+wDS1O7eNQgvCxda
genc9Y3GgM1c0eWSgUYjARiu8RBj0AndBHkxU1TPmdquFFCqJa6hQ6hfW5qNZyi6gREx97bwdvKT
R17gacpic2EEGdx0qD5eaV5KUZ/NanCW5BqZdmNat1BKcZO0Vr3OwPT0DsjHoTnoLdlgn3RKpXxG
yQGrR2Kri75CQRJcqm5za3vy5UmiMS+194Tg6RtDreC7Nm1brX1MVUJgqCJJRvpWgdhduxaDEgaK
PWwVmQZETypEdkL1R4IDjH69+lPpaJu2Mo6tbaOHUuAMGdNnI2hh5wQ02+bUF0Zz0vKwPRGAmEjr
9coO+Ei/qJVi2Ke1UdxGhhLfMq2Wv+cVeQ3/EZ0iPpuWhxakF/jasjLVevttMxWVoVtja1hez6uA
A5CHMI2P741EvR/RjzvD2pzq4pY4THkLXOyuUBHvmFcJ7F3Ppavu3irIWgkGphvONli9N0QgHZZ+
ryv7uR5g6+EylNjXy1bnBdySXQChkrQ1Zzavq626WYKwM5Fx+WtdEjpLDVGf67kG2l0jaJeIgLYZ
99fG0H1bMLe7OEbWX/2y3mBsgJROT0Lrr/paaaFiYRzJk+rn99UJ1mpnH4TR3Oi8PslHrKcC84a5
yKbQS+8mwtPzvvQATuVF31zNRcvNY+kBN63DIWrv3cpPDnpJLDHz+5YvR+Nc8EBYJtBvmmVmD6de
pfOddx0rt176gPX2czFK3GgLscFYvTXse/0Rr0KCZvKwVYLqXKy9VZ0P5bjFE1kX4zQfqQ+xbJw8
xycgQfW+LdMd02llORdDmKen3tUf0lLhPFT1WpRafTe3o7EnoYyqPM4NmRmgvjJzvc28tYnM5Qim
F1ZNkl/mhZmU1SaueLWQygqCZWvlaF30ab2cN4Nozi8cMNxVeDDTi8s6aTgFoK5Iar23E9fjwHwg
2xKk0DdNI8JrQuzBJu+H5IYUvEQOFMUFiTp7lfthdxsjqbmqUVW4G6vSWnqwb+4Ze1VLv7eSx4bo
G++d2T8FE3p2dmLaH7LBzBaJ0uafjKp4xVQWumSVPTldlH4eigzaYCS+ZBNA9sTJvzYDI4qUnAoZ
jnzZqQUdx6TeeAMjmkV1JFoFJDdFhcawIuAHWBMz3OmoPeXbgFzIK4mIg2im8ktS2RcbhP9L2Ecf
nSyonlXmBIzeavejTu52EUfJuAkLH2sUVysvmMmjq5nYdEHScHle58cFlMpJYfDTleVl3qD5mk0n
4RXruThvqEKCQ5GfKAx3aOqtXuEPawuI2WouNrKB3NaddTc4KOp9PwZezznwafJoZl/mwXKqbHWj
CA0VYllnbt8lJ7gdSrN7O9V5Q1Z77TaryWnNVeb2B0UF598F5PvzEjwbjPTd1MXYRZICvcYtKN21
pRlhCVoEJ14zZd0oQ3SHiEG4rDSz+ZQmylk3i94nR3yZHC/4WqbmMwBv96m3dAcL5AbabG8nRFXc
8qBkuTjYeu9smLx2vP+pTl5cdB96r/tg5ki5BOYa9gA3aIqnS2YX1sfB0vOl7/fTrauF+ca1UuR2
0rq7At3vbHFt9q6xNa1XoozVRxCFEYJJwU2pxrfZpOtnUaQILQirJzVBLrCNg/LMg0OiyM/jc8zU
aSvQWjjFsZFs2xKVlCQjwZXG/XiKTdFsRQaqIDNI/reGlp60dtS3KNv4J83VrS0vin2MY4gAOR0u
b9lVBuhkW0Dt3wkzCi6MRhjSabb12U+u0JWwvjTMwxd144+3c9XQnBSiMn9VHbr6l6oCmvOtisf3
tmtMet82vgM9FR3xPtv2HtqmqC0TzpjXEfDcdmXRB+seu9BVUalk/bz+kuo1zsqRN631cOov8wJ7
WXspkJPYzEVN1tM6mLi+KMxtQdeGcXdELBtVH3+vh+Xwtl8QEVR2dK+6Ign+ZcLND6EqIv1g/W+a
wkX2Bp4Ss0Fnl+OiAsayhwwML+EiUBVeAdoZ1vO6Pne8C6N7MPoobpITot68zu7Fqh+RZ5pLfeCl
ZyTKdnNpbgh+mruLcM8Dzkwb88I0TA/jZt6h93XgOStSuZa+b7/XI/+x0pG2u55XFa6TIelW7fIK
C/UhSZqVqvegKwigNBslMrh32EEGa9iI8DGVKSaWpdfXNp8FgAByJbHJePlWrssKAT7iuG815yLC
+YSa5OK9iXlDbvrNtUVKHc1pBxmYvr7WvFHdzYH7TEk4CR7M/89K37TUnaIR4p93nCvOi3kDPFTS
wXLnaSqAj8eutfflBLQMKnHuiP9c+2kJrAXVwE9EDWuSPGZ+oxcIVZgTfJy8JeEo7Ow103P3EvoQ
b9ySePq8PrXdO+Q+1DtXDnfLElqMErTUz/JDXqAKZY64TXtjVq7n9W3AjKhviyeyODbiRAP2qhGp
y9TEclYLeuVQ2zxNi/lnM+Jcmg0dUuamcphXVVHM1rn89nNe+769cyGuJany9Zf1c/GXdabuaPu0
jNe9QwwV36vxEOjjt4Wq1pew5W+dDPDiaWCbH7QI8oFaxMUnknZfTKOwnhU7e2w0rdkbljC2jhYF
azcVqH6gAf9o5BrpMxgeme7Qn/oaukxVEj7heImpMR0mqAxlXYvx4KCy5Y2RWIEKp//LhvNYlunr
WCDq2db6B9+sVRCkucOMvVeu+qedrnXIiqqk7hdqL/ydl2ZMrRuoXY6ePheu9hF/cuUWwez8kOnI
DIb2BCBhaDdlWiRPnUoSbVQSbaNA4fpkeUsaSNftU1f5xZVWVslGhSC2z1s/fXTGcU8wMnvWepHD
evK8Qxp00a1n+F/nw026wx0sh/zaztPu7PlkGQa5gzwPEJTktCKwgZnlG1vkJF8iJElP80JkQ3sq
jRZ4rekgcaAwSy8BSJ6EHhrDYq4Dl1P+BKYNB844fCt+b2KunhbFU5om+e696UQACzaUrlm3JdSA
YZj26La457mUxRDQ7A7Z+7kYVaBYgKfue6c+2yQEm31NBAR0mBou81KpnsaOvGqUGeVHeyJvHQ5J
/Zwn6RMwj/4zFs2nlvHoa91ZULIyHwf7fFrkDjSBhcJEXoajXR9+SzqAkHF8Q9LtU3jiDTxlKS6X
2yUKc7pWLEKspbdz8X1DnCgpPsjgLDvC3dfho9JhIy4QpD46VlC6m7oA4tsPVr0PRHs1l+bFXMWU
9eZiKdlFRu8TL2vsSzioyj5z4HWlsNSZpXeIKOiQr1ah3DzXqRRPXSYJMdHKNKnDZ/UzU3rl6m0X
XUuWle6b12+VuU9nDWcJszLtC4QhGvl+jLf9ey+teLI4Rg2k4DAUTb9ZNuCwb/04zW49OeUI1Qqs
zvd1Tt02q5gQGNAdJOFgrug3leo4x1KPqiNclifmxOa9Cq0KvTHrpqhtJGUj8OQ2D+Jx3miiar8C
B1Ls1AKcYNOJYpvZ4F2TRvgPoZfb66JDHEGPBnhU0Dsxz+mgug2pdT8loGzc3FdeN+TXvNesY0gq
qsa8T2lrDUA2Pg6mCFZFlEAgAilwRzRzPdDWjTCFeTdVHoFTW2eGCcmOuTmi7sJoosW81RZkOsfG
9o6k5xEYDcPkXNRWdbZBrJFCr8KX0k6vqiwyHytR2HAqfORApjR8KhQCCLKC/fOe5FJrgupO8AJe
5G1Pix5rWYy1fkNuiYi7XSb3fQJDCQHP8BJ5HrpRWpOTIknsbT9a+iHiGwEcJm3JaEf5kf6t2Y6p
ap8Nrs/ajmNxyRPs70JVse8HKVmEHu+iLA1nW7feNC5S6cHQ2qN2ItWZELhEdUuuykDwnwq5eKvX
VEaOt4XybY95SzOOOCT3hocFIeR2ctxrEIntrSXa4K6w0KwIEXpbz8V5QQXDttpbRvaSBYTw0HuF
eR0VNINwIBGQfu+5rYEzbecfrCypTn3Qp+s4TZpHPYw+z7daE19Dsw++RDyrBNNHjC7kPg5SRQdD
7pPYxBSqyKgfJyHTB733amRv+2Ruoi10J/22T2mBS4mT7AClyj1ozegeSHmS3+p1EhJllPmbmG9D
hRs2m7J5068/GQSLldKGm2Qo0xaTAgMeH666i5q/HpVnfNRHHxGGhak6LDO54n3RJCEGwKBe7yeI
tOt2wHG9DgdxzDM9XodmpDxBkr/ueQq/mGF3Y9S9eIK3kJEWr/+tqpe21/PQ1QiGm8INv1X9pVVj
UvFYz8uYMOKzXmXiQfWq4t7vfiiE3bPWWfrbFs39Ycuv+xRu0W/rygOEMpUdzuK1OvCNhfFPQlQ1
1vPPWEMQIJSLwo1QmHSuVXS7DlUs52vzzwwNWgVP1Z/XzmWU4aurSRCydkflKjP9A5QRY5uQKr4i
K69czeshvhM8nVdq6eCgiyxrk/Rzs8Vcq7W01tzNFep57fxzXpSOSa7MbqNFgXLGt/rzllHzP7Vu
FRxG+vkbn1djlwwE5rS0zG68TMtu5l+MQh8bkqlX7+sHz9d2jiBxP+/6c13Qpt/qNmj3LtA4aJEd
dvzTvDAR+uQ5So21XaZolzQt3O/553udeiTd8WudebOlmoi1dBjLhMAM/XsF8fdDljUq8Wn5U1dA
fM2/5kXt8+0CnhQs3td1ujOWp/dybE3xJkrRMZt3huKIUtMv7RCuJElT1xbdlUOO7Ic2GDjZy2wc
VPA1BVwt5Po6N7xByCC78dUguymT0YYj7omVO+rpjxt2TYeA3/vaQgh7RaZVrOYd5wXSytlNvatk
zXlF3YMPsxhybOFppDjNPE2kG0+YIZSLuQiVKd/WAqWluagbUEYVuJrHuRha4YoPpH5fuLp+E6fG
/by6D9FubQw85KIxG59qjVQvUwh7P29VTPUaJ83pglG2cVdn01vTbmK0hz5qC/SU2ImMx7hGV4j5
qDwtLUFNMDcVce7xVXrSPZxJ/v1sDXm2DMOCDZmk4en9bOcmY842rRFoLmHpb2cl9JTPxabJfXDR
Uiz9TR1d6qm/F8s6gInmAqGZt84bpiGhZ5/LiZp9TLQk282lMS0PdJVQfBJt7UaMdaEFhuEN2m7D
qiaevR5qewTKFKRLD6GCc85QCOskzyT9UCGfNdd+29EWAdjp0pG+HuGNqdThDXgzn6lFf4nxvzgi
IH9olcF5UnUOP7oDrCPXvSm7+KGWqzMXnk0Vk05v2th5GhoRLQnEh8d5a2NFeGKM8aOvgZ5uDCx2
hl5xnipIY5usiobNvJeu94Qj2yg6u0riPk7RcT6ko3TqEaVXMoDyUF4UkcitMmU7F8d4/DjhO4uG
VV3c1763ng/pNuTGtAnn67ZL9EcD1lgcOqcmEWQ8VBVyMUZWJ5yy7VNfmuReIs3ywIUad+OYGMgN
fd88KGAY3neZpmmkE0Vi3+TTKkxYJ0F35wdtd4fREqHDBHCo51NE8gYDmX58fq+htd5DH4nkNNfH
9aTeig6i5VysZIMyiyvbmvfpq9Rcoinibl1hbpt2rK6HDL49AwCg9pXC26oiktkKy/8SXNqgy7/g
4ZSCE/Sl14AB23ZqHIj+ffRgWvWLK5TsS+zpwF+s8oPQzXLdoEx4JBppnYpJK/FAcu1PkVKu5qql
Q55P71XndkrwhhvVkC+JWfW3U+F2i/l4FiTFpLPKZ68AqqiUA4MxJTYPNaTKdR5azhPAgdNctYn0
j52jwkHULY2TIqIz/w2515dLm3nUX39DzBzq7W/IU8ZU899QwRp6CLPyBfhut/HK2NgkajztAAek
Kx1hj4e52FVxttIDVX8wmvrb1sn1xQ9FNdbLHUmjdAPbmTyJUKJHFZ/0lTqq1RkwfL8vtbjeIZuM
jqgSJisb3bwP49g9AYE2vjr1oU6U6bUp6SYQIY8glLP35HrVuSaembcILvQie+7TMtiil5Uif5f0
xZHIHJZR8tcvxRaRZ2yGjWbJPIDaZdmPsCOwgfaa1Donmlh7gxIeSRs5y4S463peXzo6WCCIztlR
mPk6b3osI/yWPYQbYvziDs5bA/1e2AauWpq017Nt9WgYYEFlqYx8UDx5Nb5t7KpAW1dVhyKB3DBX
mbe6nZ4fSCCgoh+RoEIJbJNUvnkyiG+eLLmYi0HSW4cJc8m5NK+fa2gp+SOSPjbK1FkE9V3u2+d4
HAVmuglwvVnOAuwwXR8KhP7vQh/AZK2Bs5iF0O2pfrBcJ74jnR68rS8Se9lqev0JtQ3Y5t0X1Mb5
hgF/ufiF4e18pIO2TpBkd3FPkqNR1O6L6NUlAtDts4pq0woZR+2MdCoOaG0SboZSqR8rVXvwq7hH
UgejrDFzn8wID5VIs+NjW5Q9HiBiRLV/9G+YY0DGzvwLtPL+KPTGuphyYejgFs38MkahJRXF2hMQ
zAP8P7CWlRFXe31iWPFev63rcKM2TNnmdfNuXQAKfwzbdDsX5w1qWL0iW29evVezQVLZdZ5eQ960
Lknp1ddOpyzfK6Asw9AsGj+/N1MLu9w2E6S+ead5Q9uGwypOAg/KBQ3N67QmGzC7DtP9XOxyz9pk
YQEaQsUbx/XNJ4cp3aF3AQHMxXocgzVKNepuLtpx/tCQ7rqBTOXdwVDf1E1rPhWjD4HNvdWGyDiR
ukCC31e/AsNSt1FVMKWZ182LMMzqI5wraMvUVadcbLypKvZNl30ECwz13PX0laY60W0/ZuaNob+0
xBYgzmBXsUfGDMqr3JhXeXyrGqG6UskOred1bxu84qMYde0wl5BSNG/c7GWuPq8JTU3dM2j9sZ0o
yVVQEY2yruyug0ja1B99OFRvbTC5AK5dTh8hvzjLyiUzHZH612QHFKL3evde8ry30txXDahcvG/r
fip932/u5L7XnPcj59Tf6T25atkBfq/5djy5TQru/M1+7uCDfvT7vd+P8QlmY3wyY++2TcduhxxL
fHpfP/96W1cOJMx6kA1Uf1+dVfT0i7lcT93nxAeYjz/DyUvN/DT/mhd1OaKpoictBmJ/bfA0NRx+
KBt2uMtVP72Kenwo35p5b6GrlXGtRVK7T7Y/L+a2GBR0iz//+O9//e/n4X/81/wmT0Y/z/6ArXiT
o6dV//NPS/vzj+Jt9f7LP/+0QTe6lms4ulBVSKSmZrH98/NtmPnU1v4rU5vAi4bC/axGuml9GrwB
voKcenWrqmzUBxNc98MIAY3f82SNuJg7XOtWDFMc6MVHTw6ZAzmMTuWAGprZvUvo7yqex9qZ3nV8
YIDXzlXmhZOWzjKrwPuWCyXsXQYqmAQkGz+KjXM1meJtkU7a2aBrvSI3zLVGLck4g8ovtormt4v3
evMGcm4YaOYhkslFSFDUzHZl5vQnM0uH0/xLfP8la6CckjGMA3caMDU5ebq2b8I2vxQhUFrPGH8o
uZm6NwN33Pz+ygv9pytvGo6rarjL2EJwA+CFOD9feaQNBwxMzBizrkolFQtheOimYFsA1txDqLNv
+6lHS22s0s99G990iVE9vtfwFGNaD62OwIfvFVejTgI2HIYkX2Ij+ILIiH8cRR7cmWqK27DcOhfn
BQjhlxFjsmNgqMHd+/5Zj3bcMta0F7U//P7P1Y1/+3MNVTi2bjnoLiGRIbf/8KClnp6OrW/5u6al
x0IPftmPXRes20RzT+Co0agmK1LJRTz59fW8vgN0k5kJORTmgOMVg83xKgeMuRC+LoD4kFMm2EkH
+EP5ffuc2sBAYP5L/vund6ae36HPeTFWoR80vxT/tX3Nz8/pa/2/cq/vtX7e51/3ecq/31Y5hZ+r
vCb9/Gutn9rl6N/ObvXcPP9UWGdN2IyX9rUab1/rNmn+evdlzf/rxj9e51bux+L1n39+zltyabSG
uEf257dNsq/Q5RP6vW+R7X/bKK/EP/+8a/54DLPPNPXHc/bljyZ4/WMLjvD5S5i91v/Wzutz3fzz
T8XS/sFgUHWACFmmKlyV7qd//WuTYanChAtoWbqmujwwGTpaAd2S+IdwyAm6FpwfIZG4f/5RQ/mQ
m/R/IIFJS5bjaBq763/+dUW+9YZvt/Lve0fdFT8/taarG/AhNcu1JEpX/PrUhm4PQEJOtfMuPYYa
Qg+FtY1NmD+jhekoQkKju+9cb93r3Ur+35hLB/KSqxjbqnX2xI7hnhLHI0yfBvwPmEnualfmVtTi
onbWVu8h0zORr3KHIP2t3E1nAMmwAPCveZG7TJO+zjymKADEYsvEkosgca+HO726gSB0DCGiqTGx
gMG8ZIhCAakkl5uSNM+PTPlyb9zJs4hEugJ8DTmIaaa5jbDf06GVyJPs3eWgpzu7yY9lnR7l+TlT
9IKfwTlrjUezvAIqtHdVoJt8hVZNLRm01r6f0L6pq92IcBWGZsD2EKsRtEvWYgEV9uLikssQXFzk
ARVVh4eQHfU8fglq/WK45hb0Th8De2oBt/XZcXCDrU8bskGsuvaB3azkSWVZBpA4Q3wYYqtAJYSz
kRcU+QWw9cY2M6oPg20gCZYeRyjNhmVuLTM+FqbYFtw79DAXQ5JhFefcR0p01FJ/lzer0ROX0jf3
ISYOVt2uLF9cEo4OlB1fRdQj5S2SqZq6PwNKG4fkSCLqzEO5L3Dixd74qHGvMMSEXFQtyYfubUuc
M4MrrFl7uT1LjK1PkluUhxAIWeEoW70TF6Sqz+ooLsCIcSXVLlaHdh4IKTOFD2Ht85oTauHjGbTu
SHcA4yz/d4U4hxE6CenScq9lltCJup3uvTqOhWMylVrpBRF80ECn5oXJE8jd7CwQg+myxIjK1zYm
tBs9IQESd9eDce4tbx2NHnSzV7lDpoitHmyDGA047s+oGWeNJ1St3v6UTEuPnSK1MUmF8KfLvY06
XZWQtQuegCQ3tnK9FuCjWiQv5RR8BRW5mmptnY7m3icbanOu4RB+RZ0PuiNgDZ7m+Y+L82PHJRy5
8fKayDbk0xYOZAcn6yxPj0zdCiDcWoVd2TO01u294NLJd0++n13br+ST31LGkAXMG02p7r3gXZXX
EvrouunF1q8ypFLiI6bFK2B7a2avklm8taf4KN8+K7fPY4veTOGc5csJZPKYduZe/mnyFHLFgZlm
4h0mLtZoMV5w9gov/fSRUe2dr96G6q08nmxT9g1kifc9f5bvKs8jDGx5DA1VXESHMkCEObQxLgw+
jbzWzeqHjvhbt/bjIE+Xg7j3QZ4pezEDAogmGMgL1XblUOSHby+mbeRz/TRekZQ+ptq4m0S1lhc5
VMIXeeaAH3BxqFCNqq29fDPLvAHFiKcSvQSqFTX+Snxs10VdfTB5Og3ALQxAtuCj4qM7iLOT0mFx
l35/4vTjvz1v2Tv/cN5F0cEhjTlvPSk/yNeTYPEyHJTn3x/Gsf/uOIYA/OTaOsowv1yfnowW+Pgs
JhikX7BJDG2EtuiNY4jcY7hvNIy/whyFe28t77+8YilvOFqh25xewPKU+6Ixz01GDrkxLnEkztdl
kYJEVNYFkwZlyrANgofionEVbHocHI3Yf+hysfTVTqqGfehhbE9tcpyS9kOSeveyuuxgp8zey+e0
Mb1nB6ci+XoRhfqgKzynlv9SojQZu3vSxYcmqj7oPUaiE5TSzr6HmptxU99eI3neTh+9WIl9ls9k
4077KN/It86LsVFcjr1+J/uiWM8/yP6C8MtR7f1XtTJXxN+PsrvTStKYdDl6TZeoDvFLZQcvQ2Bc
Ck25KY2tigiWygmHGdNnoGX/4Tb9h7v0y9OQ46Py9hTLSyuvz6AgPEovW/JOow5zDgxz//tD/t2L
Y/KQ2wzQLZOBys8PoOFAes1yGzIaD7v83PgBt5periyU9e8PZfztsVxNtTSI6jpCUT8fq4qKStQI
f69yelj5If9rjODHfGz43MlHTX7a5OdbdjVx7618uG7iVp6d/EjKD6Yu7DMJWwQpjYv8DA3lOucB
kddHnjgW9mt5vSJe1kDlj+IzVPKYyus4fxNAQzu8BW5xttV2YaTiIj9oPavn7jR373WP7pZHOORz
6vE1//110P5myGUg28Wr6DDsc3T15+ugqYqPuQC6V3W9YSLxrMb8yR4vEl/ysEP2wX8lx7SVJ6tA
ofIZNIw8CL8/i7+7GY5h4tTmEvxjzvLLSYi2FIRxolXD9ZLPmvzyy8+RYFzx+0NpP0/B33pnhwEr
zxmzOl395VixUGE6qXid6uTQ5ajPq4hc7dDcW+U9KQ1e0Z4Rj3yDRyTjfn90W17OX78NrunYjJaZ
jDKo/vkvjbUuQlSWx24aealTcs6ye0DAbi//r4S17OvsLnGateiVFQHrIzJ7H+TTJoeNgCmO8rmU
Hxb5mZTfDzkkbg2xG6DHyefVb62zTddlYmobJPGxz4yL/ICIwT7L7gnlpT05YZxYjK3s5OUxJkSL
AMIfA0tmRTvGdoEgxJRv8YnjtDyTAUGk3MtRkfzSu5p9XzAjlIMcKFl7oDIfAJ5uANbI/irYBEp5
X+OFKI8lh4si99aDyjPMx02Jbsb2rHTGVcJjJp8pptH/6amWN/GXywzWR2MyYTuOI5xfepJYyZTG
TelJ5ERC1yJyg/B+pngd45HL8yVPU/bz/4+7M1luHMmy9hMhDYA7AMemFyQ4k6LmkGID0xSY5xlP
3x+UWUNWV1Vb2b/5rTc0KiNDwQFwv37vOd+pEUI1LaULqy3lQ8Rr/fdfuPlP7i9eiTIAJHKxgkD8
8xcuKz/SHcOOFyV4tiKwOG2vePSPbjht4mbvm/bNUgEst9zygpYXl/jUkBSjy8JRU2BbMY0aCqal
KBK8yqWYwbtxxsLyv3xu/2RntlkThZTcGrr6x0VRo9io3JEXO7EKkCfCYelxKb4B4mxQkf37j8b6
nx8N96AtLd1lTkBL5h/vhTCVoeOz9ICd2PFt0WG3yBAob9ziiph5sxz+cgdhniVRAPJF8RmkJZs1
Z6suMrys8DhLHki5uJkzddOY6VXTBE718H1Zb8vUusNg7M3IhiQqpDhvXpzU9UzYmuy2RqxuluIq
1ce1gL64bPVL8bWcT3yjeVmuV9/Izyn7kEV56uriZlm2IQ/jF7PxYIutgguetMZBszSoabDz9UDd
/PtP6Z9cQMuOqExWx6VzZS7r2d9VZcUANt8Cw/i9EVmgS9M4W+GSQMx/s1TvLhgRc6nc2TMibkbi
KN+XW5hBI7Bl7eywRlQccn8/KJHLzPtpQB58f69t+fLvX+5yY/35xrMF+4Ej2Vm/W5x/frXAbcZU
BVNM/cqBJKhfotpF6+M/VrF1+D4JaMH2+5/8owdz+/tv/4eW0D/8+F//srPzp4bR/7kWEbvLv24R
PQV0hrgnf283/d5T4i/83gsS1m90egh/VMo1bN2w2JJ/bwWZ7m+WI0zpKjZifIiCC+6PTpD8zTQ4
2bjKsjgU247L+vFHJ0gzfpN0guAuI9yme0OT6D/pBInvy/pvF5KiA8UvsoCYcsUrCJ/LUvV3l71D
Y1qSwXZvd3O7Coe+Pszz4nXLvrRCDzeNjMqtT8KLl3Xuh4PzlvNl+QN9r/VszwrzSPmgxSX2quoV
XSSZYvbVEep91tkpO/y8hqYYX7pgg4XWgThwHkVPdE75VJWTAUQ7extauZ/MkkDQ7M5Eppe2uDQk
aKdNYBKWXau30HbTTV5XWx3kRjKbQD7qDjAnQrUKV270XLKxgLEFqcQdfBmmWK2A8n72PaIoRs5p
9g6wolo5sYbzVzchvjjDR84Afu0WJqlGrX4/1OEdlF8slzjYoG5AkIiLezNzKflH0qbM8T4fSVWH
ICm79r1oYsb+ZnpxG6l4W8wRs0q+YNXdZNFaZbq10UYw9CWhO0Wn1Rvi26uD74RQi0Ztm1pPQ12/
VApWUKp9VfxdyHTGGfDksIJLhIRCSFhxGH1SHW8QBCZ9E8tyZ9X0lJuoOVgtPLSkUPB/NRKDmdw1
JBKEP81u/jCq+XboJ0IVmd9nIymV/tDedUmLs7Ou7RVJ8xBziawwJTBw9LSeMeINspP+UYvfJbqT
JYWh2QLuQTyHFzVUOI9keg3LdEd47peVi5dUougI9AKaR/pAqjIQLBRcSX3Tg6jRcvEwRdc0P1eG
G24ZiB4blwb30H8NhmCMbRIjSRfymoP85o1MuC5WxGNcxlYubNkGYfMIHThwX+mQmjs19RcZRyax
1+7PNoT9ZMF2XuXTDecOcyMKawRFGGxDBxt8mrfVqkYF5Llqdncm0KRLP7XlMYo1Ii+RmPixVW2V
kLfKyGAwG9Mj1AA+bpdewqw/9mODybszPsDFO/hnCW5zHGTbTjuc0y54MOfJPsq/PiifoaIhY5vx
TRtt9EI1a72ydwJvcNa4hzrBaRZrpc7dssQBumLa+zLZ+0uUDmkVmJ0t81KGertGMlQfY3S+f/fw
/d++A6iisdQ3DF7SlZPMB7oWxQ4B0iYvMv84+pByAsLG5zz7GsHukruAsH0qUBFPyb5goAoPZQn7
EVFZHL+fmZO1NeXChmns9phFcXf8fvb9kFdFvJ6nEZjXNCLVw+68SkOiRcjR/EsMTuhUR60gYCww
K4Ne18SWPaNXmufhPlQEZDFKWx5LZwZPLvU7LnbD69P5LMX0blZTcxqvzkygr57zar9jfNAhV545
JDq2eCPxHMRfacS3oJO8pKIg80ark2AIL1HZR3sQO5e6mQjT1m2QSFpGIRKXRrkdjebH9yv9fhgd
yHsIH8ju+f6ZM0PkWcj7VzjzR8QbBGsZknyJzF3l6b10SKj4TnX6W9zR94+JhPxQ5Smsr0yaO7dw
rmD6Zk+2obWawesdu5L1rVke/OAad3epMvxDU8ccSWMHcS9ZVf3y8P3s+wF/ybgpygzX12x/9A5I
W6SV36a06egEDIjA9f8q2rDZ6FXQHjEstMfvZ7ONI9knlxMFyGOTlPS8K5BvLX6xI6757Uy5s3fp
dvhpN2+YQrQodniIQ7M9okqJ+lmjSSaa4/fDtPz2v/2Y6AK8STH0LJlVA+ksbI667oP3QzBSH62u
YqYGjMCNl/ivJZEs/Gss2felPaJjOYrPOSlgR1p3IeLF1ZBBpbYT/85HkrRmMlHtUWgc23Z6w+gi
d5PSf/qWGW2/w8G0qJgOhv2kqF+3nRxeila1h7lBC+/HMKq72CB6xLkNNEOtnUq8QQ3gOATFXwPM
kg701TEY+/qIH1PFzZprWGccie/CKjSvceH1Vss1/H1NCC0bDw3AxzIcxVE6ljh+PwtUmjMAMQjx
6WpiJsyaOa9+tmer29W2PCeiCTLU38vjhM8ClKXPUyMft7VmNKSLNVBHCMlVx8B0udgidiE+R5iQ
Gd31Ix1fBRbplFtlfkrG0Domxt7uNMAqksvQSc8hKr+VGKN+m5i6eYDpccEfiTMnJDJZDxCtBUZ6
GZYHJ+86jEcBnL0+v2lbotdMp2fciITDK2+tNpc3jk36RtCJw2RNGAqqST+IST/JtrwFbsx0p+XU
Xo6sn6GYaX/bfrzOC2KuLEx1WUEDNUr58lSTq21kziH3vBUfbJ5eM8t+Jp5I+/2nBMne3jWdCwC6
+G5GYx7kaXyc24c0ZsfQlA9lGyCY4/jTrkYvjU4/ANlcGpLOjbU3Rem+9WIo11NxitTAZwSILJzn
A6ZNdExk9ABo5ovBfh29ghtUHmkx8yFHZ6W0BusyW5czYIqfS68plXGjIdIiiivEggH2u483hJWP
u8ZwnsWcYAiHsAHUHPBoOVMJJcF4axSthk5ZOSgMtbuCFXxduNrPoM4I2ELQ7ln2dY6i8ZDayWft
p09i9B1EBp3CYFZzBc46PejUqdmsp8Wd61wDyek40ZR5bnsLzV10JO2Y/hhQv8ahsRUR1LTNw8Bc
m9Zig/PM0dhcqrZSW5ma3cqKLJI9c2c/zKJa24X1qWspVFUBRn7gS5sdLJUCfSYVUp0Wq36upscu
xd+PfLo7lQQ62eGpYQvCRc2uKMznPgM42HQuPl+3iLCs3w8h+2oVDCXi3r2sqpFRDwuQrOa1kTFE
SYl70rNm3MexcwV3XZxM90VHZY8r0Y02pK140Isp+0a5QXNUeE6ANr4j0hMOiaGxX24C2TdYWMJL
baWmN1vGh+lr46UNuVw7yhyjAHtBds0YoNSpdQCBue/goM0wTXZLGshYX6K2yh5NDUOkaMGv59UN
S+/oWbJRez3tPsseYGAkisPYWjsdyPYVw4/Ylj3uqpyYYg9nrgDYuyagkGskbxMPLE5xCFvr7Mb+
UXUEB+lDRNzSOMpVx7W5koGJDQx4pQiK6KRVzApVTIaQo0jJ8DvKLh+WuCi6s6yJJUgUnLyqQsLd
aiQgi9y3tnbnXv3KFktiosa+DU+31wd2uQnbyljbxmEqwVXj33YRPty7jfoyfAGvMcTVrKn6I/GL
LzucP53cEnCUtPakLSEKCB+DnVCxPEaZs2cFFKtYVHAR4f5Z1SuSq5rclzL28K7gnmymq970OWNf
6HhclHKOWe2L4hJr4qmcomQz4gh7TUf1lKRBeU9ugBvMRNeVBGdk3XLIt2ciH+ywJGRClvvRz35J
bYTJ20iA1X56kfUEsy9/LkJ8KLx87ML+wCUwonriNpQm05rah/gDDiNs9+TuPdsDuU7CTj6IsD2V
jsq2M2X9qhl6tevRPt62ncJwAtiT+UVOgFcPgjTQs1cLsbnmhl+EezCdCKBH9FV4Rlt16rWw3nCY
hpyojAq8rufjLnlICN1rkJl0pqi2WAc/Oz18rKIXPgLrCmL0zNR6eIa8Jyno0h+yiTBjM5TyBhRA
6z5Om8v3A17/P559/+jHbn8YHEHSyF/+O3ZSikKzNrw0wndgtNp7YDnECGfNL3IfunvaCQN5ibsa
KfXaTJs7SrfowIbxEvf1Y+SO08WvyiM9NmdjGw1htvb7EIc+pCrrHg4VV3/a6ZdkeTBLmH+dC+s1
zBrlHDO3YUGfg9wzghSqGnzcaeMGAXmAJnlNCvOSsoAyJ+1HZ2OF6ZPmi3Sw8lqb4oWYokcd7tol
JXtlZdn5VUn1kY55vReQ0Dd+PS+YfHJCIumDYQbVwg04JKa2dmTgcGMFCTEepvTIdzpRx26MLDwQ
65GuchbpVWM7MBzjd8Modkaa3uuj/4PW2DWx1wU65TunBD9XQJLivgYN73DKmNgKb7tgQedqJNeo
JDZ/4tLBYBbTZ9ankI96luPx+wGiOgYZ3f3F/tzjgLcHGn2PkD6rrdXgQHXz3KYpbz6OklAkUfWf
6HDv/LjVj/wervanQAdbhIL+TlUOTqDpdSANa69MSLWMluwNdJJurZnZLimXk5giIVoRBjFqwXMB
Sm3Cdjc77m3oJP4lDkrWWULWOLJeQjvuLxlC4bPBnSzZBO0s20zZ/LagjG8SJ23o7aT3ZeBHNO/8
dt1l+os7J2o3s39vqsYq+JCAcFn6Tk+Huz7hCNSHT25jJdupdgcvz9OvQRivmqnio9UTtpJhGVkV
SVevIQKnK/IC4gbskV17Lq4rsrjhVPY6LEfBIUirgPXBxx8ht4iPGLevTJYes5v6/Jnke6bWWkPD
lTcx+gNK2+TBCer5CsyNuMrC5fJI9c0AKuUYqYy0B3QTcx1GNwkyaIo1ua/q8sSl+2EWo7PLOWGu
ujQhxWYsnuDBkqFWFh4fWL+2mdocVdC5TL+xToNrJIYm2Nva/C5pMG4qPseq8c/uwAJrLoWEDTan
1Vukz0BEAEvmGDPAEA6RsPYgd8JTpRtEsVrVAe9EfY6EQp4CoC6HIKqDmCMBnNElzAtKlWbaa+TU
nCoZnMIJOVkYnfxxICwTmt3Y6D6ZYqyCVJ/E2wimCwluWrfr1pOmLmTxqnWMiGzl2p4eFUc+RZhk
FT4tyxc94z6UCFMLYdgJCbWxOo2Ih/K2RqI8WvvSiqOL3eiHQz3oI7eeBEvlNgd618WmMcmpKzqc
dcUEuxoxJRzyclrVhJiQk+IeKif4GkhVCmp514mFGM6VZQYPQ4kYXen5QRupD4tcUNmKaN+I+sYM
WMEDX54KQs/p5+bOlnooWI0IXYTp/JytUO0kklxSDPKtGfImKQCn0hk5qjg3QTLdg2I6BEwOVoqV
fZ1kU3DQeoswGSvwTKk7REtNiM411uxW308pdgezATfaVSsiMcy1k3PoHvijoGnIeiGUcSfS9tXn
cMv7FwiWnPDsRvu5K8Sxx4G4zhMCnxw9+HBlSkreDGRPTpCP/JnVwKAfw72eMhLECmqdXASDa80C
UhaQFmnM0YsD+OCNv0DZlt+PXdY9dyHguir6ylELnStaY/xS/yZ1Pkom6La/ykCMgNY1yeXpAToJ
h8gozXlufVIkZNwVHik6dV+be5jsjhfUuqdZzk8jyu1j5WuHqTAo4Vkv/Cxcq5EBugmGqaozdyu1
5km3eamV/SvK5/ba98Sj2QErXFLBQ40SIY5DqD0bffKpdYP9nKbBU0Fv5DBSaq18obR1LbrsySxH
CvDhDLozOldsBl49mOiy4PRWZjWczMQoCLch77gsp1/I9u8ARidv+qD3xJ3ZwxMkoaEA4Ehj07pT
PNuMbeNeUqBb+9yyyW7AnXK0tB+cNUOvS0sdh5K+HmC87Aw/ucOEb20glEebTIx0nrruRsVD51lL
JqPjTsdKDs1hycs69Yoik+yy7jS1L/OUqH2uYShyIcDg7ZjGfWdPPy07khu3aPfGMIV76r16lQaB
4XUNdRcLeIakm6qqN92j4eAx4i3p52B2snUxCLUyp/ENvgLsIzl0u3E4o8mE1bw8BJXxxzOrssg5
7AEVpnMxQJNXxtqaSiRP2a98DlFKcELXF9Z82n60QxOdomDTYkA7FjAE1TAbp+8HJ2c1L0OWD1dP
SErgbAJSJLmgyitP2HmhrZeNVwk920fgRDOy3p7mhLiHmOZIHkGscNWgXSdWuXPmzsKTeTG9j6uK
xNqtRkeQ+AaXAMzhYZ7yPdnS8ckpneauInPEqmbrxY+0ZttE1bDD12O94PU5U9yiOu1LA3fpFGxU
kSQbjWiFa2d4bi9GBB7RdC2WByv3X5SxiKqm/BCO0uv0/lUSJXFw+qhdlCShNy0AkzmkfjYz5210
/PnodxDISpa/jdGW/SGacc0NjGwSeMKb2nRCj7yScE3wMutrgvdtcsz+1Jttf2oYYnGxjL9cJ+2P
t62NgMOFQ0igBQsAaDrliSJvHtANejkWl6cyj7SbtLOAHXG3vhi9bLaQRjP4fAROcDYwD6Hs3vAz
57c1/uYHuMIHkmDTFx0J9mEeSCeqgPKCw4f9RGWRhyyk0MKZ/CTVh9MstT0acWAMn05tlxdEy1Fo
a+eIzYqaU9zZzgCG0FKoVu5z1Z6H3iRYoagvM9XObq7St7azS6zMwa+s8G9MExOS6rw8kQzEtyJP
9KOZRyfwTcCLM0K57bigq+AgLBTrEVMHWK7AX7dTXR/C9K4lWHnbxX4CT6ED3kDqqutHryUEmjDi
7NolNWx3N3/joF8eh/6HDSGHjX7YwtPa1wQobaP0U2lQe+kl+uvJ1+OLAQ3igrH1cxx9+6CIrYrJ
lvUMRz26SSs2hINkP/q4uovaQn8ZEvs829W5GgavKyHLh32eXmWFg4+aOEdy+DYV8k4FX6aj3Ish
9qQiP0OYyNcLemHGVrGZh/IeeORJAwwSl0Q4ZdrDWEQX1ZByRu2nGfmHJJzcspoN9nt/hbh6Ovdk
+Ik6o4MTWbcT9IbbpMMvgndVAns+GdaLBH7k9TaLs7tsjXKEG+zqugfLOFi7bn2IrW5TZN3kKfGB
zYI4PT3YzkQXTZYq7ohZo1FVlJ7tOqBJJv+V7OjHKHf6neFSRdR02IoytdnvY4ZsaDrdcFiOzIQ0
5WFeHaUgBkNG9vzEVKGLRPA8WqbYApGo6UE4HADn9sccRt26jQkpANLOnhTQLrAV3duhQPK4WGGJ
wasP1tSQN6dptGsUSDZTs+71Rh4bByCAZVpgSRG3OZZtb6yewPLyu7e5PPv+0VXmvT/VZBeQJNVk
mBFAz1yblH10HKBsQYM6FHS2bosB6WnBr0JKQ2w046rdrOf7uJqf68pepYwoDrHe4MXMvbhnOtDb
P3SHo1mOx4++BSl+xp47nvm7/yTiPXKIbJ8lS5We2TdJAm/biZ3nKHst0Vru3X4OjlbY3jnCmTeY
ArBkGQETiTGjUZ/xdWsm3JPZ9Ua/WaeV1nsIi95tutQb2pbXWKpbRVul62GO0J0qd7V58aNsuKfD
9ZCJchNNWQvrmy+Q/NCLA5l9ZfZVfBqGWN0PgovJBv63WSz/yqXGLElDIenrQI43l0UX3mexUWzk
MDw0A7S3wgf8E2I0HP3oMIpmAN1KEIelyoootqk7xw1QN4By4dpRzSaBQuBNc8Pbl/740AfWZ4Dh
g7dNTDmG7YHgCD2DX+fOTnKrbw2nofuagQhLJuYp2rQm+0sjLSWBMEygFRngnl2NgVdj8WLhB81r
ONtAaJBG03xaw1oEyWGH4yZ0iYMmnNGrrcg5yWDkgs/qiyiG6VompMuMA+ZUHSnAijDwJyOD/EFX
Ci0FAuwxhYwCwCowjAtr6rPVUojd6S27tPIr8oahv5PsJUq66IL4dkQLxAsTl903cj6zafWrPqDk
icL+WceXpRkoYDjdNHQ7o9KbXO5tmW/rwDYXEdgPaKqEE4Kd2pRLHR6lbwR5qvU8ErkmocmuObDf
FJS7HA8eLZFV8LydDZiwxsNFv1KlMR3z3tgRuMV2VqG21kSy4ern82mqu8zIT7qbdFRsgO75zc7t
90M9UcTMxF0MNtDtFhw/RuYpPtkkNq3E0YmNl7Jhy08jQedw4jprB10s2Iv0RFR3v4nbtFl10nww
ZrO8DZtga07VspYyHIE4Be447bpdOuKwl8c4a38ynRdx88brPMaz+dXp1m3WOMxuJH01U5Jf0e/y
uknPtXR/qtmXm9wIESNRaq6HmGQ+FhHt7M4DPqC5o7mXm4+5QZTDTKqM05AbOji9y8jT4rg9+Y+w
Qu505B2VUe3dahjxm1Y7xJriCGWa2RERH6GboMXpHn1LM3azBp/e0SXzI/c0tk50ipP8NYzMRyPh
OtDsethwpyLbmYG+gYm/bXoaFI3h06uyAjhyMGGLEDg1mWI9kal0uqhN6wxZXt3sbcYiWQXCQPT1
pUg0DQlQO+xodXpWFyVHUI6nyb3J7eQwVNqb63Ngisn2DI3sTtPjPYFEzRGX/DGiG7VO7aVCHtNx
Tdauf5ziINtz7+/bOq7IHJxPmdBcyJUBoK02iV8cmrA+iNif3Rw2Wxg43b7U6vKGOKNTPC0JXfAi
YjhwhZbZm66Mu2tsOnjdpZxecJWaG9cS+T4Ssr0BVpORqhO/J6z67hR6uhv2W0OHn9yaFdAkBJdb
AtuDW1OjsEomO32omn5ek2uuPzctHSmGM3dVlY8/XpF8lp92ORPoAWb6ttYEoo1OaggxO+tRCecz
LuL60wj7Q5MzCLMadZfgpMp1n5xHddClFT3kCRjaSo/EZ8BrjnRGoH2dUUcb89I0JMrCEfLMQtWe
hWACzfCs+KGa8qFtKv+zMsQpktFIsJjE1Nebb7VibB6T1HiaAW/iUYb2b43M1PqQqIOyzD5ngPW8
8NIhLSGkVX4bVRNiGGW52xFw6KPqCAVnOUnivnu0Gtel82vXZ5zdAvq3gZrANeZNlmb5D6O2ICbK
6bNOx1s9sPt1WwvjbGEmJmsnIlsPX+1hEkG8s6IGzbKuqSspzwOp3tZ47XKfPRudwJDFztcUh69+
qvznyKmdNUKoYwf7MlbbwZZPJBqEa9J5r0gS6N0aWrY3JtJ0fd/+oUkDBijxFFpQctu6jGLnnqRe
v87uRSbPDVrkFa18tU8KvqypnDrufhJDqojIXJqk7FwN8acjaUqd+kUX0Rsr+ra2DU5RYCxkW5wg
fRXhi3RDauvFlCsrkxJOY9fpD0EaNgeGZSMTg8+BNjOdwWhdFT0ZJyATiKvtv1ggYCaeM77Beii2
VNwLwK0E0K5123L5lUlZka6nDe9x7L4VEmAg6awrprjnoDZvHVvWazkTCiUYmxuB5ZkxiVQZEG/6
Fl+0re91o9sbLu8mCkFAhPX03BQ/ccNGa82huNYYPzEe4QSeQ5Jtp3NARlf/JkMiSenKgvka5i9O
5fuJsCZbZXc2BxTDoR51Is6lE+UR2K613/TJVvrahejTg9aNNoHNolhVpfhsDedMLMG9ysTX6IiL
sPqfbEybcSEXJi4j5bImPZOuVkHqzXosmgfZm81KC9neq8Hw16jaNOOhVQKcSjJtcjEUJDTNv3qK
BhG/1Jp67QKrXKfBsEvpr+RO+tLgydfA0Vfund5hhraabQHaQDRsQkHyk/4bxQazJL07lrbNmN4h
KC2dJF2ztnoBFchgMmXxj8gNJE6nr+lSQRN5DnLzNhW8CD3+YBhznAwOp5E+Np70qUsD6Z5kYgPT
UUa6LRd0d1DcBr1Yz04fb7Gsv7Man2uj9U86ALOyK5rr2Mwrp0tx8Vtqy7hXxSZOlmxk3/LFg1bP
xrEvAYtPxNckrv7aBi5NxhhOG0TT+8GPX7Ie4GvPWZ9cxfDKN0PjjlxvF0Qb0QVBfa+lmdzXokSf
Z7jXsoomQmmF2M9t8KRH1U7ZpX7DtXP2K9UdXTuYbpyEmn9sAqhKoq2JJyI9uFHxz7qmMrHJqC8t
bVu1cXGdS/E82FF4Mtl/VvCUKBkNVhjHodQPAkDieYIXofKRvQbXKEQ9WIMSWUchQbWZxQFeTfXK
1PXCKwdJFnU7sLUYC9AufCcpgyzr3NdJPR5A4iEztMpTWKsfXR0xfusawRyVDKwKnF54O/u8ZVOj
4eRP/TtCQwuaAJkrBswLmcTJZnantwDhjDenmyzn8p19EJzgS6E+WkgRC6aPkgkx5mwAuswWZs+3
lsyc2o5vZDz88aBKZvlq7PHTfP9BkwbMIvEGrq2y0bhe/vJ/f/8xPPppY8L6wAuSELU8lE9EGOXk
8EnSSkYDV68b0UIl7vrXzKxwKLJ4W4FHWamJMAmFTAj3EBVil71qJaayLCfc2DRDpMHTTjP1neNG
b3A4qIwRflALJKvM9AWdwaHYEMGxVoFHYKW/dfIINW9usOyHzYNJ4wTgT4ScRnchjiQHGhLJOpVU
TyRQ5G63MYrkKEMadQGxgaQVfcRzE3goIalzOdJDOjxYtGNWAfSqld9W76qWTFzdu1JPyB5r3FsS
AzFbDUC5G6xxuRkCsZf5Z7kIozoz3+YJQUL4de6KSAY02oF+TWiB10bFAczvGG+NgrGuShGK6bnY
EP+irxm519tB725V1J3khM471IGFtembDsvqmGOoGpr63oryhwHxxg4dyd5kznokPLLallgX1kUg
3EOmkQoUDSyyY6zIRc4GJNbWqA7jogPXUetYCcZAUVfFNqtc0noYEXppZryMFWfXxHh1jfxzHt0L
WXTzKhQgZHN+BFHFDMxCQbZpohAVVF3d+Ok1D81nI44+hJWUl0lnicyj6EEk3biyqw4mYZrfD20Z
sww0F9+Kt83sE/7dgNjPKipJi0FsmL0JNV3Ksny0eka1UdEYe1Q+q9mO3xik/NJnhloMM8xrqKX3
BBt85pLvTPhca5leE0rirueKgVlSuMwlQzc9dU76qxzzfFuG9TEKgfdLa/IAQMzbfsapQxAv/cUw
f5tdevM0sCA/IsFfZbabHKt2VWZgAvXeyXZ1xjLkU2MbjViCFcf7wGnvYzN6csT0YnDGXLtZmmxs
yMtUcCJFl83O8UBO6yUezC9ifrAbtWhQCvPEvIcOUWhmT3GhH3VzodTgvIu66L6u4FA2pVtsoJoc
CXdUx1GPXmfE3UONDU7Mj3oetfeJI1aNAY8nLyrAeMTeDkEIiJyGK6DC9ncXxn8kpP1/kcj+SWv7
rzzby6v5q4X7/w+rtUCT/69ltIx1grc6+pOQdvkbv+toTfWbzdBpkfcj7scy8lcZrfmbwOVhUWSi
l8VrgsD2LzLaRUdLdeNYFjJb3RS4F/6Q0UrjN1Oaur1YCAXGJNv+T2S0i7fgbxpaXE0mTSS09Rba
dFMyRv6zhjYbyo55cGetc1v8VLp7n7AbEivV/i+2AbpF/+OfQqGLz0FQ4Zso/ex/0PJXSHbKbhgG
bnfSJbRt3g2fQUSz03AlCsryI8rGX9209E70/GvICXqmGl/HMc2d1q1uNVp9dApBu4aGw0pm/Ahm
jayrOjtUWAJdeApUs2uthNhuXCd7nr0i9tP1pLeQT+17m37pys7c6xCgF7bAk+qDQSGVZOQgEVIU
E+XrkzlU9XW4ThzOTH4tfsDXZyrA+alQH3NUbeaRuKRMf8QkdDcRllhqxk3aTO3BFmgosqT7jDo4
Sr2S2zIlQh4V4SPl6AcjYGPtipQxPtGfVqnRIDHkHkeCIPULNr3p20+psyTPdwqOK9SOwQymQyWG
l7zqd5Eik4Px4CmpMLu36XhoS3sPU5zmlPUr8a1rg0ICemW7rSz/JQcdSvFOwQlVAuGuQZMklgWS
G/3cxdM9IXBvAt7JAnFWWQoKhfAD0HFX3UieONmWpvM5lDf9PLybLjITYleKlWt4lSxonaegor7/
xlgzChuM52x5UbWQMEaN6GdYkDhoGSvG6iTM1nha9Po6T/UBM/fb4MzMEnJ2pphZl0h/AiwnowZm
u9ntohRVr4GC25XL7EzTb9ue/gZD81Vvjy9DRhJoEM2vdWgbyOSKj7rPnhs1LT7RnKokordkVzpO
bLG72BllgpPIcVMNnPWHRPM0wrvXoO5geSpqnhLPRGmAmOsm8v8KjVAF/0cdM0DKLLFGvtuus6xY
848skptkAFL2pLntS53N4yrtI3vFXjNsTRqnZXws6cNzakJVJufhFzoJ5H4czhOgol1czugdE08A
twAm177XtUvXnHgVUYjBc8iFFRyTTGPgPws8I+mEtSeHTloMvlxUWDu3mZ8qAncgSpGn2JLEuLjX
Kz846mFF+m7nROuIGaj33xydx3LrRhREvwhVyGFLAMyURD3lDUpxkDFIg/D1PvTCLpdtPUkkOHPD
6e42kMfcWBWIVCCiJTviDeOFeVf89DpE14ONpoxQxuLH7Ok0HOdZUjCzQqd9G1CN8S7OYVF640Y6
98tyc3mrcZ9dNJbvYs4OrPanTVpuit6leK/fFMPonjeHwMoDfgI4pi7EOpY7J4Xq6QmzZTSp/3md
f2e0/Z/j9f8gqW7IaYngRlKOGsQptsQwBuksY5GmR4J/N5hf8APYzT+a9Z9m5oNd1P5R7/kHs3IS
HomdNCk4E7inDcvejZqclwGsYNNrxbUd2/t+0WWY6ANJmv1drdrT3JbZpVIjC1xW2LljkZxsZCQu
ofomVWkTDDDimuh5kkl+TH0fNLQ+TtOjMzAFIu6rDjxM8ZSigOtIpgAziYZOLgdtIfN98iRDZP3P
8ImZDopqjwMWL1KeImtPEvLWYLDgAdlOa7G+ZP/GIbsI6AusoGGCZ8yFkqSmdjAi5hBfvjLYimbh
kk/dbvTqK2fetVHyYNnszoLvysyRJxc0sA0gjXSt+8lxd8b6jwSWj4BUWhiI9Trh7K/G3dgFVyuw
LwvOrK2ElBMaaRtLlswbk+U8Zxu4tHR2BM7u+hmPt6plu+Rq6Waqg2837SwSn1wmx6L9Z0zesDXz
cuu2C09pPhJSCLkiK6IkSgxdY2R1zBmxqIimWZ4GLVAU7+M+qSc/csfUipY2uejGpWpcjYlYxwg3
wNlxTS4j2RokR4V58uFgjZ2VzgNRzAyIr+PcvmI8fpa2embPxQp92E3GEuP3RVU2nhJdbQcjZh5w
6FbCOIgamiw3cpLxAeYD9bg8lgQ7LZA8rI7enVaPZ1bdtU6+qT5/tQP+AXnl7I2ZGGciCgI/eG3T
LELe4QNi5j5yVguPI7PyMStwSCJyREBMoTdHxsriC8JmF3j8MNCG9zVn/21uchrT6jT5XHi5Qnzh
dvSOK32HVx613PpiQ6xH6bIjd3RvjXWK5VlwAQG+7xvD3AzJsa9icsF2yhAXMPIdEeBnLGk3BZUf
KPSuaeiQ9Iabc5jhw0v9e/a1aCgMLaSdMUPrB9cq9pSt9uOvHITsNO7JlWSfcHcbT5LCutF7TCQ5
qO8aemT26N2PqXyyLoKPavjUl/IEFWL6094qbmMriA7zllHp1J/D0O8tTaBRn+Wdm9Q/45RudC14
6Bv57nbmS6vNj+2E+l2tr0LKA/eQbXnvoIvW/v+LRO76NOyk+WreJQPDN4kRKmunVzMjyMvpp5+J
Ralake955nNn+TF268pbWV3ll6zQHtehua8lMXwGnHr6PHfWMQtGZJPOuW78a3oDsyn1B4wS9ap8
YHJ16aEHEqRtm9zUj7Vd/rDmjNa2vhRu8titdwh47no7eCzJb/UW54XW+KFF8SvnsJfOluSeE0zD
xJbKzW9RU8G7MQ7/WJrmXrstGmKISKF5M1fnpObODG/wgAtwk/VspeZN58idPWZn+urPlkUj3BNv
ux57FhDvgC1kSjPkMh/pg6fabC9rIW4pktML/BBWG+ZnP4pz7g8fPvvszbwaL/X6hin0hzbXv9Zs
nPUKVLvF4XCgLex0ztZseas6Ur1ySQAqCZF2Xjynvfs0gEJ2xqM19g9Y/z5Ntrz63l1jiScxBV9+
PoIH3wKSyTvzaj2ijz0k9XqyNdhGvTauXJfILuytsAnPTOS3UwuSTpvgy2iD8w8DjWtqkYmIKRCE
7TbT1o/B1C+uOcUrJSD3JoHD3fKB5uKHZMuz7mi/boHb3opUCy3x1aQIUgsNGTQObMFi75q0jBff
w4XT1TdZj1+/yA8pITdlrfYMIrdN/9RIfeMUuh3p2OZshHQvNdnogbA/bdJ11k7tlglaaCVts9Tq
Z1GJd+h6lmNBfSKocjsX9RHUFSCivwCE3PepAzbgviKuqsSHqj1mMQzdlgSDVHFisIuFL2SqLt/k
4u1SMb9PxYh8Oakj6r03exh33q0cscy7BpacOGICbtZ+53LGFMGt6kMIhm/t1beeRTs99xP+JeR6
b6zBYV+WffCYM6Ot9VejYkvhVQTIGUR24CTAHQZbdmOzvHeDfG4TuDU3jJOtw27a6wtGgnwlULWY
7Kjx/AiyHjBouTSkYqssO6L2x1pbHO2F8Yg17XKZnQMQgmKHuv5JmP4F7/UoXwW3ip9RnfiPUGmx
Vn3aY3Iw7fnesfrt5Ftb+JPj7eNZuyRuVSblOOFrmrqHSeI60FnkNHFXus+VJIFYJCis5ndIp90k
te8kJaYO17kHm9ye0YGe46+CisInah0kmP1qExnI+3WB94CGDKNnLLAWl5aTtpvfFrkzeTFNZz3W
RfCGECxUpvUwoV3TMdUhSJFFePGA+CImAinEheXJ8DRajzF0SVrNe0yMcu0gdC9ujOnK8sBco9X4
Zp6yBfiYPZMw2eWuESQP7trS5PSw3suKu8xrrr4aCMLLtje4xf+wdcKxSdDpLDMmb/5llPz6iTpO
Flvyoo8z1MC65dx3M19d5ufSHEJgwztzIhvRBLUxYX31Y+NmMdlNHBZ36+TFll4QNkUiK3H3gYMz
G9BRxwGYQEuN+qUvph27k1jvkrPt+cgsBrQfkELucj8xgZcrkkFiXwvC8DIORNXol2qFeFusQ+43
Z7/zLrcfruP5HZ1hh3s5E7qbtVJ1vP375SZeyKKZRIAqMx4wOzl1lnq5vQs+FYN2WydV3KjtFGEG
TNsR7InJNav0CRHR1lcqQn92kx/u2EKSuNUw+LjJx7y7JMUdfs6us0Z2CS7XpqCKkI+dmGLNJdD0
JevFUZHM57beS6lpDzyS25bKRICWGVLuJlQ8gdlF2J3Sa9lkVWc/HE/7ICqBLA0EhW6an29/Sl/2
H8sk/nikTMbDZEvue9Vhl+Ht04wQcxDtEv1ZKVprQ8rbF2BX2Nrl1upcggNI32w/i62AQlnWA5vN
R7CjjZRpTJkXm0LdE0hwmnRCml0CIXnRTZ4u3L6j3m639pDdmWwKh4UHCRcpZkOMJ///nqtXk9XO
e4zGKSY5iiOSBqwX+qafeVyy4NqXKwLyLq5N3sFp3SECIatrCC1ieEiQisDHFruPG7u5tgT84sa0
mQdWiNjXdp3BhZQchuTHm5sDgRenukXPQTPBa2hlbP8fMPdjjNVsC2yYbmGnyzxtISBxQOBzeOuC
G/8uWcqX1JtPwUi6UQrFMjoR8PN26uVhRA6KLv48UG/RG148SDbA0hfEl0T3yoM+2/cj3s5msCCY
IMKhBFZ0O+gEzLSt+aRZJty9ipCCb1AsoKExybBNUYkuZz2xwp4pJtumdAioNvtLQ5p4qZmobkny
5IOfZlVs3PzRNYp44iqc7MUmXNKY34bA3BrDe+3xuWDyKSOTxWM1Z6cRg0ng1VD3tAcHhgmLih06
gNOQAhnyPLMajNn5xcHYx30j9laT7fIsiFf8duoy9Ds8R1AFWznGpibzc7Vc8Dk+VGa3VX3KpYL2
pGHSPl0KQfyE9B5RFGNRzPug5+wrvJ3uTFsCl+5HAeQTsIljHq0FV5zUuBWzJPJkxhnYxW1WXf2s
PCijOcDNHZeyIADOCY3SOjAw2ibC2yWIoNwO2HfJon40w0C6PEeEc6o5XlE/mzxbt/PMoMWdsErq
E2MLLbVNuq+c6fdi9McCiP/2QjCt2ZpkdZtEvVTkitYBgbyTXr5Kgj+W9cNV1bFO033qE6rFH5V6
y37mDgZW55z0dlah7+TN/RYvSdeSj6X1Uqb67nYWtnZ2Yhl0XJhqmk4Ssra9MEm5WnJ9812PVrg/
JcXwzMa2JunXe57BEHscEsxeexw0c2dbOIOUPqKc/Dz4FIrYAypwsoDugo39ssi9W3cnvLM/ZB08
YtD0gs3zDUlufrtgITYxYzU7uj/2xPpBtk+NbaOTqjAAW5dbRUsOw6bPg8NSq4///5tnLEykNZu9
OKbNxfzEp8sEVbfGUHEjtBPJ7G5FfHoi/FfHAH7zJ+tFaH/SLMgS8m3GQ4ZOA2vVaThX9bTJOu2x
ntYXlsm8CjM9Xx9A3JV/q7sDF4PIy/NNQyDOxlgRGkMECSyYQWxXftJu5wTrS92sIkRmtTParI+B
015zR+s2mB+drAKv6ipgatcOpL0UC3/OrBTiTj+e7CDbeHoHYjmpHSYbHys813bsjZX46H8GRpi2
dvvmKzutZsHLyyrNX2OgPUd5RL4p9PdG46MZtj1Hmy6IKOVk6o0/zKd+V+Z0oQxwQZ+bmWvFsw6t
Nnx2UESMhDKDr81qSATYyiryhWItBmMYogzMwVyNO8xvdo1rKs4STKct9sRlG7PudtEtL+U9fuSn
23vKooG7zCp/U5P335m8R8Mtf5uc9ae5MjMq3erPUtq2S/lNVgzTw7JJD52a/9p2vFcFb0ijsT6Q
KV/OeUGapAqeR6WRpYZ+2+blFUIE8YB6xmuBVyC3BAC39WLjSz179G+T9REs6h4jt0fPLn5vfrst
/gaoKlmwkXSAi36+a/ThcwBpRMlbCwZDyZOwMXklrygQowp1i8hxx8juquIOTzh5mkHZt1rziY3k
o3QGk1mB+GZd3m07vXqsiXWnYCITUV/BZrE+1Ya9rhffQcAlQCbmkYluvZ9dj1d+4mfpFj/bzeOw
cxFrsODnysl9DKPNDznT63n8ckwJkbGDOevjC9I55hSNLbbGSkfm4IIea1NKvuMCvDi9dYp33cBr
i1X0IsJrsjDI6GTZx9Crf5MAZNc5z0Ovra9Ke14KLTgA1b10mlOjr7gQn5TtGmthsqDwiie+3gRl
cN80AYfVEBZ+WkeNRPnPBVH3Jkv4DWTlAL0AGGtju5uH7gsB9jeMVQ2y1e4mIaw43xldCtddVJfB
5ccWAicGKoyn/+2+3fakY5KTlZZx6lw3ZBhaYygZyK21ZH8LSkpcXK5aRY3TB/bB9gI+CzeVrRiJ
RkGkGeL+/MPyuAQJc56rBH1ZNzN+a8nqZTT8Bar0AYfqY78Yrmkyot/hJdVr7TFLV5MpHaX9wEsG
EIJHordNM0T1HuaujE48PSKntUVCziC1M0SIZQMI/bZvvUckujy1+mDG68iXT2zhqd2XPUpKGGVE
/qFVwRb6HqZ7yAeOxn09gzGlEGDseVEMLxLrB6RI3Kk+6W2qppBqmatBShz+f2v7ZKoiR8e6LqWv
aVv5q8n6V5rqXjZsiQzJyzDk4j2zSA63OmKylV4kp570WXx+9Y07M6oU+XQ0u/xbLw5eRZ2DlzfP
N6dSZcoenir/teyOQ9+33wqWpneEVwKK2h+zqWKtS8nC7ctLOYCGSf+oSrQ2CQzM0Rznx8bJP6va
aHeYXqFf94cKsbOpo9swTARKK1XTNU3tD8dh6Nr5RJ/zORZ2RqtUsr+8fZdx4ERoFvcj7+S+aOWd
NvEz2hRYoTUCJ2b1xQ3kWabs7QC7+jj5S3I5b5AXq6hv8n9OQNsuB2IlskDdl5WLZfX3YBAdObYG
Qh9KiYw/LHc4+nCf3xBzMfBWeipaAP/IqO0+5MS7qxscRKbg4bKN2+PRpPMG0gwpVc3BMng4kSu3
RlXPLLNkOa9U+S06TiijUDv1v5xAP2qrLENz7KIhrWDv5G9iT7wS44h+Z8VpiU/xYpMBl4LfwjaH
Y2bX+Kd2YHO3qaCb/GPMwUU20BXNY7GbAjKW2A/eeX1p7ZyBSLA1dyPfH7Cp5wdhA43isw0BIu3I
Iz5j45FEgI1Rc8zH4C4hxQ7me/5Nfc+ONF3fjyQzMIzCa2MpmYcNmJ66lrtXgTUzMOdbu36GO57z
a7S8TK3hjiE0xc5W6p8qfU48Pj72qt/NZXEZxHTvNT4p2CSsIrllZOryN3QXV96PYrtmnku1K17o
7ak7at57IhjJRJqFvIOLX6DadphtGGHSqteM2f6h65nSEWnjpdZWr5whnArvF9t+arWl2Lrd7NHA
zF+3tdcqbwnDuR7sO2cMNgHKzKhGlZV4NpNZi15FcM+DKhCHx1aKsCj7PVDTU7+kbwAGybYXC8Wr
DSjTpE+BQI2rUpUdK0+nwCHShmlG/1kkhOPk3RPRZnUEek8B4s4k8Kzfg8nlnbi4NssOtGTBR9vm
QXGbgYnE4r2S1Kp2s9LyrbwlP8AicgtVzU2H/doId5sbzmEkGCK8PSb2jPyBQCTaNh5k0+LtR6Yk
QiFTJIfFk7uQhO7qMN4BTuXA+VmMZ8hOFOb9zBZzX+XV46p9OU1hxYY9B+iRkSM6DtvoKauwTBlJ
8NAnJaLBWCJ7LfP9ND7hAN+d/bR5tYcCj7rVwFsK3DRN3Ak9o2Dxr3DRRDobul3j3omu/yIAV9sZ
rEz3o+ZdByn0My+Rfs4y79UW1j+8WeGGgyrbrZWGJb+FIiVbUhT8eOuwA+z9LRTawnAkBr5mlDpR
CQOzEjefkXgbTBX5RCzmouw2FpWGiXNLNl4NVaFp8BkDgFHFZmowEQlKF4zOuSmYRmSTLEu0pfgp
U4QllVVcmhHRxaqsh7p68ta5YOKk/Q8JRLVFt9SAdh47sha9bDxbwcBjZy/U8EgwW5EWETEOBN9r
1badkps+faTn6fGtvhnjMrfcVEOdX23womHu7Ujgj0KpPGIKM05PgeZOe+qxz6pYLnbGkgB+nqUP
eqiQzuwF5QET5aFTe0MfHtOFNllTOOSkM4A1FxnxgcQF8uzAX4jpil9fCzvqB7ABzjeWFxKRf0bP
4JKWxbSJcEXSMtoZowEFPlFBErQOKgF0dtvVtd29PgGJOva929pvc6EZmzyA1jQ662mqGwzkKZa6
VVfMrxIvzLy9XJLspGwWZy7GIRwDfb6eZWl+CNNKtuVobPE3wBOB5OqBxL1hKp/xfbA2i7yJgkH/
/WAhyXn4JGrPOFsjq0RbW7dJpu7WOWdblKBa0GtaznJmH9LV1gu5TikTSK/M9qqQ9n7uuTBMMmm1
l5RxTwjVN1tZ9ChWklZHao6bC7UWmvQKuHIXIT4zt08CDk7zO3XQMrUfWpk9LFJRyCGJig0ITNUM
z04wGYdUPfsNHgfEf79afYfoh+I6TIr1LZgNd2vhSYcVNfyvNg/xxDRVcwDGTTZDaeJUO9v7TJzV
xBxZMiNIhzcLkVucMppTSVVwxPstXDZ2QV3LA9En1VZvkb+SlrYNCrTn3jSypOlymjgB/ljZ646u
57bLpihdmaNOHVdnphVHCsw2XOAOFSNwPCR0I/I5g5TusfqczZvkKJKJgkas8Ybu6p6nwdTTra7N
b8kqvWjShmRjj/lFY5fe4KjA/rp911PXOlV8N9YCPL0aet+tT2O2Fl1wyfuzGpoVKXoGWoWKxhoL
JzLGn8LFEKCS+Bb5PII8TB2AT/rp8Mq6doHlT2C76LqrT5UP/q7t5gtXT7qX1WG0AipWl2RWjg+y
pyuFa6RII4BzO+wz8yCJazlpPuNJr2H/t6DAXlxj2Lve/CadnMmw4LOz5gN7AsEySlINSMaoOhx2
2QEsJcHvapRcsYXkdWq/BJ4/W7+57bmEdrDMiVwvl2rJVSdTUqP1+nAqzf7K5gWrhurPyId3ttPF
7c3QQ7M2/8nRwB9woPUJhuZrCS7dxMYGRS4y6DZ/MECOz+JQ9H56zJJbhiOl6yyyACYjiweJzCfR
nNcB5UCUmwDqo77F+KwNEVUWZxdLFxVXsqgvHb1d7BFfYixW3FD3RGlBrYBI6xDYKUSRnTOoo0pI
q+E6y/yrXosF3UZrMMm2do0oyBhdremY+PQds9ttMBslUnPifxCNGbCdRuchgwTVb7m+Zsu/BIyB
DOBqDevWs0N42h370EcNUjwOzNLdasUeIzROGDj9GCGkFeWtzo4SKI1k9iNUbL/hdxm2/OIVHcsQ
milUVSm90+iq2OPmQzuDIcfQA/RKZCI5OaaJJexLsuagV9Z94IHXj/1AyO4Eq9d6T2nK0Hkq5jJM
AvRuksC5zOaz4M9dDHSAiUiptyHkxVGfy5uW3EHYIr7zYsWozJ1TnNVeuEZdBNK7WW8h3ERLTFj+
ugwGxs7a5L20+vRqisqILcLbNm1d9Fsx4ddRDcu6dc3qXY2VRtQXh7pfEGnGmYhJBcelalpGNwJ5
7mxfgladRkHxMfsdzgmpHrt6ceYD6Bzome98nz1dT7RsJJEb08fTVpamR7ZYtp4Td77ZrXkqrHzR
RoPrP7W1m0aO8m7mlcN94lbTvhVNSs+bsYro5lOfj6FBYHTYeewQWShgoLvNg6o/Y5zGqF0y6+/g
5KM+j4VV6dHk1XfIm+q4ZsZq5wTO9C7JYwMtht7xT8SSP6NeETuPYQHBqojqFVOPAGF5JEf+tKLl
yrK74pLOGh7YiP86v3KP89pDEHZsNJgnoXvMYfVLhwt+0B3oI6HHndYJEH6cCUyD8SyCMlRIUPn9
7C/A5C1rJRuyu0HW37kCIcMgjm7CXcHn/DbnIlLew2+G7nkjVW2f2s7cqQoGHHx3wkXmgbXaEguP
lACifzAhOeRzK6JEVd3GHwJGFQMl31zId8eYH0pHPDGNBCjqSQAmOSWNPSBokFWq5tUiKsW0LqjR
rgEu9qCRen42TblHz7OylrQIVs3D4VYdN7kuoUhTHz+yYESf7LNPHVyNMaz8KLQE8XuafyXMkuua
ADyCK36aCa840AP6Lyp2mi4cEqJibiJ8wR3GFIsTzYxXUQVfHERhQW+dJ0OoO6dtwslurH8OnLmB
uwIBwUx6EvYW+qp7KAIu2B7NjyrQnkzXQ4q1sE61t3iUbQLRIFwui72T12fX7Z8omq2t8+EB8ubm
euenKz+SXryWJWxRacqzjTCNThX4CIPuSMrxl5jgPKzy+VOBGinbaLfCobOrNFKUChAgi0MxYP+F
GoWQoHp57JSSsdU736llPORrsKMyd8o3z+vnrTOaQDJGPdx6mfe5lePGI14UBHvAX0ebqQHEowVC
talscE3X5TMHtRW1eKHv2URsZop1xE1+xvh3+Wfi7AF2AmqG7DZMjKo+lpnUmHvwNfhF3UuBGicQ
BQwVVXuFOBqCF3fthRgvXmnx4HUnLJYOmCUG94I0z6ZQRHsrW0f4nH/bY+/dokvvs6p4GtdOixdN
J+G89OCxmKyRHK6YJPvOCUebdaOCE+CvR/IjQrIRbCC0ff+OXOx7lWtU29jNtqX30+Rtu+9qtjqp
KrrdamXfrYn7jqSq8Xg1OT6ZMDUmGJFFYEdlB8RtBgxNNL5H6qXJgXRSgCws3c5lknz1ZfCGNT2D
PU9d88xvj3o5/ApflnGQ2n2Es9mB6cnduPaPwueZbNH0eGMdr8byqo9l3BmWoqRzCGdwp5MLQI0g
nErRLx9sDYDb4vBpJ0a/lZvG/iA9REegWoAdB7fkI1Z1UUN66a0Kf14nRBpEmEfkb870x81vj0rp
MPipixXgwsw8DizVxqrDDHBBvlziOuc5jKMpAS0MCW0OgZ7iaV2DPThfHrtd/Tchpm/89ruf8zc1
sDK4kS2cXvD2zdYvkcjki+j2MID7VBPTtqtfZNaxvRxx/KltstzYjU3NctH02HdY0yNV5TlHfc0+
oEx2qtWMEAmeHy+2f1hWne1E4E2bbj5P7sJRz2qD3h/TPYuzOrQW7VG2Q1w0OHRgSU1GNC4UkBYm
Q2LSZGhWP+Yqx2lbipdSpadyMJ3zVBW/HvlgUbkkTpQ14tkaMhNzplxuA9/9Z7a/kJf1kcNz30/t
XubTYy9RPi0pudBMRVE8obbG67rZ0BRGJefzxgAyi0sWXbIQY9wVwTNGJA+WcTOg6LiQCyTHdTUo
XutKYe2jPw/+11x7+hHTPz122Ia63t+Yp7TORA2G5Zoe9MHJwrwcl71lrCeH7ZjlslVCb4lnOhWf
12AjULUC9441vaali5tQV/rh1KY5I1QPx5C1YaIc2T7XEZs2hezyvdLSd50ysEylfXZtw7291u52
aYdtbn4yH1xIxNOxsig747TkwZucTMkdtHR81+5d1bz4CYCc6U5d7DpYVabBe0F/unMBraMkmIsN
lH1Yc+NtjAToKrOcPxamD67DsgrWT9sU4ZxbxYEhSNwOMnTm7EIKESMgg2+Fh5qBa1Rq84lhyMPk
4jbDmKn9uMczv9ivDdQJUsUNqeKYVellrI++E9pj/WCxnGpd8ycQPFL9SNhLI6/Mf7ONYWL2ZbU0
HhoKsbKHMSRFuQ7mJxcGkHb13mAUZwn/JRfZvdMnvy4Xotm8zxpkkC7kPw3NyqZdWYYao39qLA3v
WYpQKg8mAKLZ6t76yImkDqXZIFVTB2KC8FskUs9Z405fuA3ovVbvzgscKkQqTkunn9URyybIUvaq
LW4rO+1kGkaAOpLPv7YEK8cc6eeG0tjSLkwY8uOit3d6kMxb+Cm1wZMintPg/++2KO+76tw5KllI
jBl1pBi+HT+HhsQLY6UsGBLzYg9YqulBlWw0g2vQ5Eq0AjnSawHzCZaXlYMgwK09euI2CL2Eb8mT
Gusavm15bbyRsLjV2uVR1RkXtiZRh6zk7va8LVmPW0FCRgbj03JX50gbaKq1MKE0RBYxvNITyc3I
MD+vgOJEYcCW0PVLwXh2xrg6MD59y2HsliucRkducNH2oVl0j3jzgk60/Lbkj8Duwo9l+BEyU/f3
tpYBJRiEt2pS4fiXfLF1t+KJPncre31b+JQWRvZdYbgeJab3yIziTN/BqNOAAZvqV46rPSzYH4Um
ht94xPcp/n4TwSiKt11P2QHXcdtrNY5lFrvt9WwJIKpgsunxZIL7ZLmb5xnnE9+AnMkElnoCkm+y
MDkwoA55tE5DS8dkZa2LVS4nmbeUOIdkIU0CU8cc6dNUlzLUORRglzaEM/P1SbbXVflMoYlJmfeR
9gBUXt6+EcW8hK7CgHUqohXX0RAHtBukOj+olrLZGjFTYVNRqsYIUZQydkN1tzHyhLiT5IDq+1kf
tO+cpcumcHpe47HcC5zwQXP5LVtawWGpr0yHsELAMgyL5UMtfjAooLMdSB5KRfbeO0x9lpWPLs3i
bpYTdh7CfyDI2os9/CSxBEVCDm9ZOYViado7bAhwFXGtFzkSHFNfF3LEKQF13ugJjyy66XgcrL9h
Dd7GPIgWfeJo9JkTDjWWspaBQc0E3aevlkkn6u3V5HNkyvFsSnKhqqQALc7rHxtJMrsi/wkpy8lM
oqkn0FMUeGZMVgCFXjA8uVktMH3QNilguUXKi7IXI/KK5dMlDRvAKDRVEcuuvdQ+AQDOsL6ZBaTd
LODdXcyoNWqjZDUOyehuLAZ8eA1guzb/OMZFK1G2Bx9aCm6Hqhau7mcp2XkyJHqFY0oh0uHnch4h
VKevnmLcSN800wygLm2Dr2nFhq5CbhWowEWoNLGD+pMgprEuMaPAmatN4bLH/NHsGvZBBi6Kk0+O
OJgqgd9ByBb5zgcAqQxSLyyrIc4IU2mkylQP/pmWcNiYrfFaTM2bVPrbpPv4fAxfjkQXj4BbutQY
y+1fSjrbtRtehAPEw34d4zaoMxPPqAbngxARPZuDAq2vdxP36lb342NaGLTFNQFLTSU+kM3tZyAE
5LTU5VHNCVhX3m9xjQJTYFxPiMXqM7kbWriNzkBGOLJSB/4QoaGPXHr0hFVTv7Jtekr15eTkKFEZ
V+xpU6kocUXUNcpwBAkALO6Dr1bStlgLepp5GW1sXmzxbflwOuLHHVEmjGnxVPW5zsZ92VaZ9eUt
LTikLl4mzIc3vb0Q3jW/1oInoHeY8SyBebBNhSLNsAi2fXBvgE1xi01rkc1xZJr/XNSIvTI2qevi
i25lr53WvmF55G4OXIhflTna4SJg2ZPWiUSt3s0pXcLAYtGhrT66roD8vC57qSfn1E6IxcfMQynR
n5eFoiEtj0YdmBtnXfalox8Sfs0082gI8BezaYQNObx37vItG/mJIyLyPvwC9PXQL8SH99YBh6fP
eqR+7HsEinVGw3lKBphR9q+QLCr5GATbwrY/NTobaqZIpp+BoGvfBWJxDg0oKteVXwYuXQx4OvHY
lOabIO5yU+h081PrHJS3PA26e/FvHp7dgA7ELA0bygufAXHIyuaxWovTRFcS6E82lCG7r8vkdXTV
yc415Ldm9482MMfMgDydrkxmXxvFss+d5x2Nj7G09zb+Op1vPrvE1xIR+MWAqDU8kBzvX2sMqJ3V
7ib0EkX/uObY/Pa9CjaEi4ZozqlA1Z+bILX2ZsiCpObg78x/Czi2ZlT3ECUUkbX7xtr0Dgbz6mXT
uQ+0u4xY3gkpK420A8AEKuq27qca8cUAW3Y2AbcSNgyjk1wwY+EzY23+/4852gS2W7QOe8qjFyBW
sdFqTvp8QgTQizLOBrFfy+wX64WPLnPPKvsba+NOGRaZKTmP9OKs71qR7/5j7zyWJEfOLf0qtN6j
zR0OueAmtI6M1JUbWEporfH084HkDNk9c3vs7u+ilVVXZQgA/otzvtNiNM5TDkzW05fSbJCNR/uw
omqse/aY9fBeqDhd/+MtQzdZTXT7La75tAGJayfaUxrqu7z70YzxLPxmk2ZiSyrs6FHMwZJA/p9j
XQiL5CGdNvpkv4e0JXzTPlPz0FjOGwJgSpJag4tROgAi1aEc9HihR+lHUBUbvQxSWkhEj0Pj7lQR
GNSHDKrAabWUDPyx6g1BLbJlnhuOzhU7t2RjwyGILoF5iIeu1tB/WGUxBxDRIec0WhQZFxFSkTeP
4SGe3eAdaBzzVaf5Itb36IXy4gzPdiLoWgr26WNn7LPWvHeBdvN5VVhe5hGkO+T3XbKVapMGzpsZ
+WsbQzGcnulbNQY6aWM61GH6MgbWV21Idg2gDkvIDPCsfC7HhJOyIDs8ZXELkQEHJf7jQhs+2Iw4
ixpVZc+ogG6EvsPw3ccktPb9MK+piivpDY9EGnyEVczdypBDNP6PZ0TX1DF+NeyBFji26qzFIoJx
h4eQeQ5a/075DzPGzKvCatlk0EeyVvPw3WRX5cWvY1RCnqu7dSK1bl20MdtBvbxP9ZLEGskVSZGF
Uh17b2I4GPdpGCh2C6z3yQ/u5IUOix7S/FkPQ/wd0wjPrqiu7RAMq7o2y2XSRj8GmAo7fO7L+KtA
lJsa0UPrTp+s5fDRFkxtLKyafBEFp0lWpBtShGcENNJz1FvrXGFg0neafMUIvnfktC3Sau80JOu5
HQShAMmmgI4QM8SOS32rVfnLzKjxB5dxpUXebQ7AjQU9kiKwesyXr5HTIgXGU7ewB+4kJWzEiDFZ
ccQYQKObFpnD5j188QL7iV7ppvhjEwO+Tm4HjxnCfO+f4YmmZRwIX3jsAvXc+NNOTk89mmjk92fH
Se/TiprSSfXvphue8bPgn9IwUUH5ukFgC5zpbJZA2PTIWs5/im8ui3Q6Oubw1toCQ1jNwBiV6FVU
zbrM7XhBAjFeW7o4FLN5tihqlHqJyaDBoC7LwuSIhlYyP9Fc58tlY7sf3IJrhxV5WM/I7T7ApM3y
ok2Ms62cBCMyBnWM7xeSvei+DdgjefMYGuQm+HiaXN18DxxzjdV21qWlXN9WXyzoaC9GR4iBzD1K
S3vZTjniIQLBmXGIlckQaJnZ9Vdbxyxeg3YHq/zZqeZnDnLNRRMkT32Q742YRIXIwOVikV6lQRtS
fnlKm2CjXMaBsvqHTdfmGsyiL0A/jyFQnIbtcFW6LiSAlI+yDqgbp+e6/gUw/pjl7SNTqJdCAS3I
8/zNSIFMsI9ea7F5h6fsNfOvSoTfjG0ivf6sbcB9hEVQRJ0wOjNVRp2dlvFJdd4FAJAG8NJ7AjZt
r6o2oVznfHdta+lRcMJZmK4Mpg82g4dF3iUPlMP1ovBQ3NOdL7ps8rhDX5PW6zj6GaoU2l2fB79s
05MrVWqPbcsnAtu4Wg6ml69bd6OsAGGI28PWrbZN1W8HDic0FsSucnY1A4RQ2nBslvXwZDTGKUGA
srH1+jmwEAmY7JP4lHMGO7Sjcqx1ptfh3pq6r/nlDYX/NLbDtyxAcoxFe4G6QgHTUnqgK6oU3Jch
rsljL99QIeVHQ+cQqhrsLUJw/zKYR90O2t9J97nN8hjxgLexZLL0S+wN/uxS0pLukgq0Y0bSeQfB
cG4fzaEglsqOfkJQpDc4zFOs4cl30L6TnYeJwGMzKmDub834KRtIYRjaFF2HhTUkiC8dwMilppaB
cLi/qxY9CLRtbTCWebjE1Hrv4+hbMUu/r7v8o7MZn1o10wIg4aiG8lU5d2ngAuCfWkgGfsVERAMs
ZptmBNW7VsV3FeP+yGpvqGlN4t03CCQwlB/QGwX7oe7o7oPeXoqYT1iVU0sFB35barUJcsMZlgFK
rDXlQ2kM6brvvY+hw7DG9EhbBTrcWdmIaW2zQ3RKNgUMoF1uG157QfUoiv4Y8eG6nSOZskCZjTGY
TrEFts8Rp8IzKPIyLdvgd5znYRwVRXSPguka66jZaoxQi1b01mrqIXhLw76piJZYWcNJd4nHhAkh
Mw8MIvWhGIdxwxqUIQFjEswDCGGw3ptZyxyX5DrydCFU84Zowp1laatNIAmjSDMyO/mlAbUOhU7z
Eyhwxfw1SZ7+k8uqwc9FRpYK3SFtBCkW56bST4ntxuj2nHvOlTM9CR2qw2quRo2oD9ZbIikODaeA
9ZVCdWmMjdX0EizhXNjo2C2Ij1DuRDILi3593KDWQk2s84wvC2tfReOF7c+hr8WrQZcGv/yEYla0
8ddYsG1uC8z7TeqjIKLzpldaxezSh1QOJMbyLYBBDNYWh0HcF5+ph2FF9z8cz/jyU/1AS/VpMTJP
iugx7aAXhQECGd98LQbQtezUczmd2tg+RaCadC+5zT8WnfZH3tC6pXBVHWbNA0y3PuX76dl8mKWz
rOW2n0AcTRHZqVB1P/2MSVWRfOThAR1esjQqSjU9Ea+NbxznqrnSf7QpeLLD8tP12ahBg/fQi86v
sdL077CINVZlN1J6xa6JnmyDPSsTpl1odqzv5owGgf5KV6RpqLC5akzX8SWQU+lBwTV8piHiKWIC
6xfjYxDVn3rZEhsIYoL8H3IJcA2WwcwNaho2hvppGtRdieKulvkHt/AySJK924sz69Orb/sHDQiU
DsR/kVfo5duB2B0mSrmxjIru5qW0YQGXQ48fhOO1WwEywnrlgNb3858+708tuOIeyX3G0mEh7WQz
yQyAUz6+YbD4YBO5Jjznmepoo00GyBS6/IbxQcHRmkrcU+3r/M9Kry7c3bs6Z244eSi1W39F1g7X
30RSwqjq175wFwLFy2KS2oPPthXJt73Na6Ne+FgBodmFXEZOumJrdZ/Z6YAav1qljISlf5nfQ1Wd
TUG/m1evtY0uaEzaa2N3z4bDo8gMWRwV4SeVJ2bbxMArVyWUKmm/oOwARJaY93QoH2Vq3es5hx+l
naD/9Ve+1i0aP7iK1DlE1B85x/3CJrGCGCHkc4InaeWqVT6hNp0/ZxfY0SJpcWP35Ax6gX6vRnkK
Hf0Rxc6TwrIKMO/SltU1GQYaCS+6ze+os7pN2gfHLpg+W30iH/IpyooT65+POrIeUP3v81Q7d93N
aMd952i/6vGzFNW10Qy47WzbzdK4ywMHWDlqTQb9i3p0kDGRF7xsvV+Gm8ylBB5zz4p5ffG9xSOT
2Uf3FtXudmx9QL/o8VDnA9siP1wieqlVsyoteiK/5TBxcuscCpikirwj7922cRXk48lkJ+jM1zQR
HS9Dle7cJlhPtnUnJW7wqN6bk3vo3JagayZmlFGWqK/sW/ZFkwACZu9jDxf26hIfXFwzyQxk9diz
U4KujJgPWpIVcnqCYUXLQ9sEp2ZtWBTbE77KgLopLbWTHNCl5B0zc0QK15S/6lK3qfHFKXPYsMb0
mSsv1O+KRh6SKXrp6nJraSY+yVDchT0iJDZb9O3p2XQoAFz08BzbUUnFULzyRNsP8f1U9+y5o189
6h2Dr7orDSY8Jv6ym4M8ErEQybLrfDCvRYdk23aGEl1xj+Jh6JGJWM9Rmb8XFOxJyDXS6wnPf+Xu
dDbKi4J158ZB4YgD/AfX1YeAd7wsqypdjR8hopIlAQOfApVRggHdTRhheflW9wDW5m4gVqFevqSM
LVtTMd200bJHzGc3Wos1nj078y6TM+Z5kFIytmQgLWumjErrIc+CGUzN8liMByPL8FZhW8h06mrC
SYCzCdzrSn1HNOgez+k1w+9p6aL5amNotUkMjcwwl+3giEVf1JQFkM0Chb2gxxWRqew2dfH8OCmQ
tEyMSCQnQw66NvIPqUKSpIgrWVtWtY2vjpb6hzDnSQNUA6Ejm09bfXhxwKBeaTvRxGoZzU1AoNj+
hrGxoel6yl25+22mkfwPteVxLL7//ttn3kKOG++//TDP/jPMUJrkif7X2JYzNN+m+f6/fsc/sS2G
+bsSxFS6ZK8Kw+Dw+d/cFn4FmotiyeT+A8Bi/pvbokn9d4vNjOvO7BZd8n3+H3CLJtXvAtgKvAxb
KqkI6vrvkFtmoMx/oFscXbGVxxBKTvEcoUcm8h/RLdxUeZkHM5g/1zdm+QKFbFgOxOmyOAPiyfi6
cHkQ98lzZGCq9qCyxiXj9bRHZfOrT3Gi0asues06tGW9UUxd/XE7Kuz93YiOAid46jOpKxkCZk8u
yyDSr9KfYIxuUjdPQEUJNipuuX0LrfbzP76If+V1/i1r07s8zJr677+pP4aEzm+OoSufocvfcNsb
86//R7Zj4yWSIIrZKybHXSfuhOGBuk5PQRjdvExtfERz04oUEyBOEcz2N2aVD8y3H9O4OBhV9IRK
Zze03ioNkq1hSFRVrJLu5KAjeaatYEZVmQ+uTjPL3jjZwGrbqEBfwTm5qqK+q9sc0xIrb9D4dv4T
Mun/63c4027+Dd751xu0Ta4U05aGMP8ULk6Z7oMKnpyFRJUEPuougEfJtOw8KveAmoNs2vxuGJgL
/fXP1f8YL/3PH2wqFg+6TX6nsP5E/PGQYhT1QHUi1XPuVwBNs2NVe8d+6Feqe55VDiGiiDwfNw75
A2EmjiL1z2xht3TpC72vDoxJl0576Y1Z6Pnw16/P+n++Pgd+EJwgXqHxp/DtwQVEOsVkHOV2u2bD
8Fpm4zalVWqCszmOJxiLx8EaLmJIUYwFG6hLZ7uOt2KmF8jt2PkcWQTFoTdW/g4vxxZ2xb5X7SuT
gFfTD2+8q8nDPRUIyBlzy6P2AhaNXajHEqIraDV3Ysk2j6j1ljqafvZAYNeL7CIkVNEWb9oqSGEK
wbTudPs44GyHAYnwSFzyQt0rSXGW+3hphPWuM6djKHGNTIdUATjawHYMrb+4VnKF5/XXH55h/zHV
+p/friMNyVOLhwKPhT/eN8JJtYkgN1TsU3kxG/tms2drAvugxe1Zl/mxMT5aYdy0LnzS3eyTGB6s
TcYr6rUrHhSVF4+pCJ5MsSF+bo9OaDUF8tTE+gdF406nUq8oY4TyN5VlvCFp24b4YRJj52HhQjG9
QOC09h3IxSzLfGs8GjhOQYGuGyt4RHMK5haxHpPFykfPNT0GVkd6XvDUyfRogGEZQO2lfb0jF4sU
Q4bVfTKBqI5APPPoEtovp3U2fv6BvHtVSfucB925R+4ngCXXUXGZzcpo1B5iLlWv0bbmSYDUtURx
co2MDMdgj+9f80PQdfoFvfndbDy6l7n1ZRKQh9VuNRTWso7MDY3uqvHkRfTtvsy7vdtCdkvQ2JtX
R+RbJ44PVtTtrYY62pIfSJf5b4zEI/zDDOGn0LZFfe779or5exdU4Yb9SkVSwExHioJzJ+tt39Tn
GpWomodzjrVqzBlanZ/ycDxmmrulSVsbpBAg0gtX8/aWJTwxh0SrMCcZbMDrobtDf3l0CD2I0PM7
yXQAZo3QVO4xqRRnFVWX0Ii2PTUH2nz28WV71kLnXS+9dwCcWXaGnHxj7XdCbPfSKucY6StBBU5V
Q9SjpAAi3DUvnWMykAjtMcDEXJT61cHr+zW6hJ3m5Vd8MU9lFa/c5DR07QHw0iqNyh2eLeYXavOd
tvldJMzNRCK9iRUysvyfrLXxwt8bsDUWsnce9S6/88zqYQ7mRnH8YFvxmsJra3es2ztT3DyQXUDZ
F5oWfdmdRT5Ct5oHAJZ0HxvLeKnkk18YbG7F1p+cLXmErM/M7TjCRWWdRpN1mkrG9bZhP5aleYno
DUlYOoEU+NKwVk2Dh2XWeRznp65dL23isrv6pTWsi+G1Z1NmbzXo7HxMT+7gX3Tcobm/j17BjUmu
EY39kWIqah4jt4/IXTAGdAP2xi75QiU57WX+gOIlIDN95svPLlVjplNrT4XDrr9h9VuFH+BYH8rJ
2diVuY2z8Tmp5yaBOHP4N6icUszVDL0ZwgWTeG5GY5eX6YeGtkR3LW5Edu4qWZMl8KEb5S0NoELG
3uPghh+RJyhf07XLGElE1qXUqWdj7933nMfCauHWamtzlLdqjvZxzfriB+mmtapd5/AcjtHKFUmA
aSl/qBx16X3vMFNku/e+5XrMALwgAV4PxNC2JD8gKr4IUJGT+2OV5Xeq5w9l1j9nRNTibtO4cDlX
nSHivn0stPge9VisfQyouTSyfoYhObVJf64D+2JW5UOdGs/Vt2UxeC4qna3OEYew4TYvDj75OMLi
ESC8EXQw5EItkqx8zcPgK8ipbjIvforMqt3YaQe3oTgyk3okOOcH2DETEjoV37N3wsjvoFqtq1Ae
uzB5gzdysnKTXDDaF3NfZfmDQuq08HXxTLbCY+rqhFYV29wu9ppBJJZtjAEbFkoJMLlLcOn0X7r4
ceIq3gR19uFVZoxbZBPCm1l5Fg7jIHGO+HiRMJYwhcoMJJenVtIGftrZxlZEbOvENMWrQK6FkzxU
dUXc6IgERYeQIuC16NGPOQOMCutxYArbFCYakm7fx8RsYuTXJ2yXUawh6tMOcDKspUNowDJcsdt+
VlA1Wsg++YzoRk6jqfvJGheRPW0CQdPJNFlVxUNivNR2dBqm6jwU2rHPk5WwrcM8MezC5tmQ6Y7N
xV6X4UuuTdeuZSZjoLiPmXIEg/MyZh57GdTJdnmrXHmuPX8dnQeZ38P9WuuiQqX4boUJ5ap2JTXu
0VYuBIjqqKmOgbE0V4glgGqAtZ3cddrpG2FGO3CmPMbGbRgAjCdnZUh+FXWwGxruMdA+8+RUieie
CdVuAmtNJuZNR2Ip6W47iQutxhGeBucCKkvnxfA3tl7ibi032rfFtCVs4hHp+p3XpoeGc+CvT2g5
h5L/ue6jcZCWRYULwPFPhS2mhz7KEpa8SSTASj87vYPq+Jqxp8e7TF4mOxA2/S2LajIolw6ukeZm
iI9eQxkSLAuffuZ/ekPm6/+f3lCnnfqvW0N2Oln4/rf37Otvu+9q+vbzLsz+wPecf/8/G0Xp/m7p
lms6wDipWR2Xr7T/rpu//ybN320llOGaxr+ayH8DPs3fdRsBClWa0nXdmnvImgF78PffDP13xDiW
svnzZjinK/87baIujT82irY+m+gcOlEJ69MyjD+3GrY+JoNuKXbgvabdRPrjhW1xC/3yifFrBpmt
fPVZOmzKmVVRJMlhhNJ531WVOgvy6AiuZvBV1+6xHUriS3M9RXZVENaashNoxSdDLWg6o6pO7khg
lIFDoXRNVgjuPLtxUWK5qS+ueY9wAE5YMArzvh+MmKmIGg6BXl1Z3aGqc/JnzvzPCkMCDkVv2eVX
0CnmQ1JVH2XRYZAaY7WPk7uwjrsHEB1yQ26dvsJ4u9F84juMJkBekw8A/NJMrfS+uBvKfDoyDWew
5aDjKSLsxGPVIMgX3YOFSwxmeRitWXqtIDBwiiPROlRjBSCpaKGKuJtsjLMjc6bxmrrhN4D/cesM
uXnCwo19X6Yz682sr01LYoVZZt7eoDJ1B9xMhfrOY/9lKvruJUhNhP8sQML4p+qKc0yG9IrmhwDl
CUFL6pds9LH5scjF9eUT9RvthNbWbLtGAqjSKr2mxBQ5JF0OzF1TsTc1v9kneRbtsKguhQNHKc4S
BPJuu3WAPOGmweiFgmUE7oFkpEp9xmCJtY7q8MngR5MM6HKS1RyDGDNXlryRHQq8Qrj7CN/ZzpZT
s8cHQ4oCp7qex1956PVrYcfJScCpcnqY46RdeZve2dUBgJnYD4eVpjMrxFvpYdQcb7EdEW5WwUcH
AGitUdUipS3SAgMnCGzRcwCnDjkyuk+im7K+2fEST1d/er0CKJWRcjd5wBOcMoTtoLFjsVLsu3yN
sy+9RsFsDd2uwNhC+1Zy1Mt7WXb9SSJ/gMccskwE+Fn24lGbg4N9v3DXiJwK/L1sgrsOc3OipWuf
iQk9sX41FMEwDXLmQdmUUzU7maIghkhHFUDQYEPulcLxqgaEpRpJY1hxzHofuGyVo4RAy2IINl1n
y60bEW7QuWDYyqCcrvDncBA0P9mA2jObY9fzvEY00GIdhCSWnSIkrid2OwlsH5ZWso2dO4l4jhu7
PViQEoHQRqvKZuGCihp0q0EYGaapY+BpCLna4s5QQX/ZNB5gAytIkWrVNY62ttWY7tCsanhbN3xG
9dFJAZy5w7Yo1U7gSGUd3b4HY4IrNtZ/WXaHmzGgf/Rm1wlmZK0gKaVUxoL/iK+pjWdUVPG+UNW0
GMr+EZy9tml6/SUoHAF/EXPLWJAcB8GPaMHBfHJSfFsJzh26EIE10HXjWWHx4vrEFnZY+bR46ph2
s7CDBIE97zL69n4s428F8G6e4FgHn2wpgsM/TK/yj0N/l7HwvKPRqQZTrQuzznlvrb2IKoizoRbd
sGRH72AaDpNmDRuVoj8xhfNMsNW+qIvi2WhxlEdqdpUlZo4wz78b/UGsPW3RsNJFL5HrLPds7UaE
+i+WoXuI9NOXmU73hpulH5JwUivKdqoLy3s5gAwqrezZDLL8oPmIiQOv3htJ5gGeJw4gzNI3B7uG
kaxY6JPSbq38sS3YanmY/NC+xFUdr2OfoQRbOhrqEnnRP1AQ0OmWPLvJPZxsUp1jgRAXp8ioNWqZ
ABvYhMw6UFuuhyG0cf3TcJWqvll1QK5BJb9rpZ5bM2W3acb5AUv5YTL7fJ9gNNVKHFMsKwsyRfhh
CB3anwFAM2QYCnSASzwTIpR+E7yglddMX315YbRADum4JjW5QugUP8MQylFODziRHCCccXMSeXKG
79HsRqc7R7O1fqTfhnaXPwVleKt8wyX4Lbo6Wbtrm/Fn9MYH1jsr4U3ZLk66XVrFu7hyvpgc0PR6
zaveDztHWg+RK+9RFEw9emV2lCs2ptN5bBFTBURMAf+9B+RYFr2x0/Fu4MqDZ1PlprM0g+pRqHk7
NTjylPjgAxoR6ivZ98T1DCu/AT4IVvDA2bbUCVEDmPoqMnPOZFiwZaFkHzV28iUMB4UH2bEJbRld
dJY6TstpByGDSw+DDdQ61OBBkSJm4tHuYdTkmbHNBFkt+N4uEQIgwqcVO6XwPp4QRotSsTXp482e
G7TYJFN4AK7AWovAscSYQbN6hDedy7fc+gMPYwkIld1DVjXTUsvkO1ux91BZGImwr6Hv1SCfpp91
VYKajHzoE2ngE6iM1FgUASncec1K0qlYgaEo62NZrSDKYa8PyruuGDRIGvYiHfqPoCfmehiYOcRG
e1dQWByN1Lhj5rfsmAOutDqc9n40fQcYBgYRfylJfBgD2ZnHFS47xHPEQg4vhaY2dTk9wCtiQOQg
f2xceL7hh04e/MpBaFmQUrGKGzZwU8m2yiOKa0jCtaV5F4MWf9btsMAqKiJvbEJCzeaQ/HJC48tq
kuI8scOjE2KoW1srPa5/RTnhk8zm++U0cOKFZXHrBDhUGXGBdyUyCbAZ+wGzAaRojQMi0LmALXvb
mG62b+IWHWpeHwAGUSF1B6/m8oqQgzEvXyfOLpFpetB1sMqIV3WzekVjRoyzzRKTZNRvMsruvEGd
cGrFDzXjOkIsDnCA073kbl1h0q9P/ZrQQh2RH8lBRBs+TUWMlcF0n0OCX2nzyD4hEHqdJzNoLGt2
8RhmpBRATZkEOes6otyVyL1TFKkZAsJrymkq6ZOf+SSurZswl+iNT/DqOjPeBIWuU+yUg5AacHKE
LS2PV4mpvgcXPyAinAC+M0Av0b9LQUdE9gnmx+YnKcGIVNJ8qER5QIrDlEPhT9QtVgJj9tp7mFdE
cfFKVvihFTw7M0MtD8REp5+tjKp9TWsc4wEBMoxB6DEl1zQzORrdqQTQO3QFtrwmfvICsg61Iqi3
Dl70pK5+mgKtfJ0B/6XGWtY5UDoa3NFiytuBaLEhBtEYjSSDmIIlO2N6IxF8rA4PpSY1ZzGjvg27
ckNI4UsTtc2hb9WxA3N8UA7uHFNXe8qqbZ30GPb9gMQXQoME0J2RhfqmlNV3EAU989vvXvloxEfs
CVWs9AN+v0UxqPzYT35x5AQEqJY1b8n8f7tT++mONUQfhA9T+sujIBuALJUebmMLATmWdbSOklDh
NMP/ZVcYShG0UowWtthpcfdhGvGHHQT6pUzLNzU5O+UO587rv+IOgSyJmzhgiMVe9MNjxW0HRf5j
zlBHcMO8KbMenWBINq2U0zKYZbwC+LXX5V9RigcvlzwAq7p8Msq0OmCBoNRTGwwYZvMaGyawpija
s7F9MVX04J1qAVq1tusr7NkfBEPOltw+yUwFT4N3c8igA1Aj2Ml4F6vyqi0pgUgO3ZlHfg40bABk
ch2sLplBgGT76OY56zvj3A7GsTOju2gmGxJGSLjSGcUKGaBj+uH6trPuZqBgFv20UDNqcCwaWhhC
O3cVBRJLIeSEEp2sm5p3VeFeFQV30DvjFjf/uyucdgMf4pbF1p3mahsL+/vAUzT0UDMyOsKOGMm3
elwgFi0XdgPmMPBvvpusTYGIymhuZg1EBL520gH0LKePvomvpdD2IrQu0GcJdpbDtDLZTHu1+kJc
S0zM5H5MwI2Czjz4VaoQWc+i0Dh4jvE2EEN+DqDQLJ1QCzeGfhQ6GuIQwftmxKXtU1bmnC0ZjVVn
wEXDbJ2KEdxkND2hXjiD7OH9M7srMkh4BcirngQbKnXUchFZvAzweHlBXy8iantjQtJvh/xiGIKO
Dh8zt7E3vevtIxe03FB4t9yd3rA06asye28zPH1l+GgbYOZSk0BiE+CnVgd8mal44yl5Gxn9Lkwt
tWkXqI08y8Tm56AdrcOD8N6IwRpmlyKzt87kdKrcD3NUEWmcHfW7tzJHapqhZPDUGcXZ63PcOvhz
MOUz0zUAYPE/450ZTkmf9dsRThFAukVV8CSgMbsXnPPryJMH207mLGKx1xIrXJl69NE7BtZfgW1p
rrwHOb4nkhVWlk7kaxGpGpO/mRaz903Xd2MFa0IymCwq/uQ+YT4WjRygvrKPQW4hR2yfsFlSeWX1
DgUXGJDehgD0WI3NpQhr2LoW6QlRdPUHTtHIdu6Hrt6mipl7WJDIxTMKBk3epw+Kc9MZU28tKi4D
nhOXfsTfUeVZte6cjF7CMi+g3lNkYzgYWsWjjWlXsg3q6ZnQURaBzYdC2gw4zX7Mp6A8+rr7BG0+
XjZ+W65KL9fWhcYbn7miKFS3tReCWx7aYTMLeqLygmye/V7PrLvmcXgZ7TakXXtB8zc95AkHyUzn
GIcLSCUc/wNOySRgrAqKbFFqvkWSurnNJyoYVSPlkgZkOczzwa6voGXYbDFWQP8xJLnud6b7xnMv
3eyQTky04nM1aQBfq4IoSm8IAAPPxWsVYGCQFKhTdQslel0rr3aT32+DQsL3tbnPG0cem8xLVmro
ScsazZ8co1PbXBrsc5igUDlyzED4wZwqee7zylaR7Z2dTMarKG/O6Uxqw4q6HwXBioWQzQpoCwYm
toTVk9Gw755iBzmej9FUDNoJWx2Y5EiVsLqJfohsqu+yujdb6tG4XKDF2EGa+OXZyDxJe9wNE3kQ
0nK/gmzEPifcVaRxtGYV41AT0CKiHW0p5PAlw+Cld+hO2oizNrMtID8CDxJiqA9VcQC11Mf4YIw3
fXTTTcDYhh6anGcTZlJaBfoaEu0rFMJFW9JuJe0+KtgCOKSYLZB8NqQnYWFO0xfSJED3VQBPeeQD
hNmBmMSEiiDQkNmP5zec1YazMbuRUi1dk4RFRlCAHT7Vxp88wbhloaZM8h7+E5QFVfgVZofozY7U
fM4V7xIfGwjZceeOIF2Z9fLgrUkSRtosy9BdFCWcf22Sa93UgzNcEWJGmV9yYQa5/ZYZNjFURp0/
9uB/mIjTlICdgH2SEGNrkxnKEVV/+QFMjwlgkOhphXjVZEMSk8V2Zf43A/mBk43Hln6FI7ZdhABp
JxK4I81ELGq7Dx0PLj1Get4KZ+8xq7Y5e3A6eT+iUjeZ/iNnANcY+ya7bBVqP8hYWuKjikseszim
VUACTYddvloDk4omZUDUEGK8mAzvMkzFVwuubep6A0+fInc2rE98Cgvk1WSpzFpN6MMeN6vVt/AT
2DKsO/Hp1fRWOb8ng96INjL+xHsVbGmKqZCr8TBE6cHptJckZdIRgneyJQ/Z2k0OhTk8d6l3dpMI
Mbs+IxY09dJWty7WKZkkCZ51NnCFYwdsR+RJPL5fec2YyEKU71E2+oum8U4OnOr9NIJjiLtox7W/
ydnL4DwBBjENHwMLgHMx16fkyxyrgE1Phpk9FBgzgaGTZhagR+wnzsjYwfas+9eu+7Qs5hDk15IO
OnUbmwT0DX4PCrvgjajqhmkGFJCgsDa6APTYDD+GZRabgOIJB0SwjVj4INIudgliEp0Ns9Zsgx7i
U6MawKameWgKMCy1JPkkLW9FJfB9mTZjLQd/BmrWpdeTVtd6sXFITO0wKfmW8yOXHR8yxxpfo+wl
pJG+2hSYQPe+hdh5yGGqU7EXq5M/NET0+nmGRhK1pERHEnGibq0pMNdOAoktArAUjWxC8iH7cSZE
avqwjpM6vvfdbm2Yn6VGLH0T0QRYIuVMjMNqZUfTOu68R0dVOs1/+Evh8ksBXWwscm33USpnRbJc
sgCi+SwLb6lsWLze/2LvzJbjRrIt+yv3BzwNk2Noa2uzjnmOIIMiRb3AKErC5JhnfH0vhNJuVab1
rbL7fuuBJZISkxEA3I+fs/fa1Ma8D3D743VWEwLjn2gkMb0fYVP3NEoX/EaAcSkeAwN9L4M8Zhzq
AwIp4sOi2muCY6hLV5oYsQgPkfI+Rp17yVCv+igl3cWJTgy/Zax7bxzBKL7TfaMUlPCWTE1Bq8oI
ifjWEOWvEqFOCRpvxy+NhdaJV92I4b/qFvRhwlrM8dR74Y8S/NIla3+2fU1RZcd3wKYpmYLAmnnU
11GPAUQxJOUebJZdFNxj+6qSROHtIfKQakTKbOP1iKfDsP8Ak7goG84QZuR+aWtecTXB1A0tmGs9
rzhLi48aqKQuu7vb1XJbegeZmvBUWZeXaBViyFPiR9YRyNyq5wlFyXpipMgg1r+kBJZvhMNeakw3
t6yaDeDF9yhwfkQ+28mkSGxturkco2XZT6QFdanNiaK+0vnl9IRQEnNuga9bzNgW26Rbg0+qJVgz
5QKNaYanQet/2ewhHocom1RfM7a3o0NT0SK5A9Hk3DLkPxaETbFz0mwjuENWrkmiZpOCyMjYeNmA
3SUV/osag68ud8+qTsdvTWm+cd/yhqQO8bXYbBOL6dA06ofMR5jVevXXlqIONESKLjZFi5N9DBk3
Y16wCmjGO2CsnrVtQJZMNWf6r0kK2msK3ixOdkb4zAkUDTauZZSxKyez0qVJXY21U12hItAy19hw
Z0d/MeckRxRA7kgCQU/w9iKD4sue2X7U3ZbjA1Mrg3zycALYpFfyax5kb5mPmb6goHRBOCEEN9/h
ngEM0Qhu7rrxvSrFxXPLa26UKy1tMeW4F444BfoY7lPm1MwmEYl3GmVYUR/q3PtlCo7jbqO3aydt
yTqIWsrnaRMjO1+NoRmsYvINWyBk696Qn30cEtWtjcy1Z8WHWwJZ0uRnlLxohhYtdY+CYUC/Whgc
UbBAQF6jDgmC/vD4EONU4L/eGavEog8dRT+ROI+L0kh++CimVpX1Bu8M4kVHCTfQ/UGgTh3WhxDC
Im4Yg/URQkDbgUFNC1KehAPQt7Tx14QTB2AvdhYNYhALqV5a9kcvchggs9av0sz46ozmvWnwvLDx
ofvg+ctbD60pU1Up1La3O8AZZkb14Bxlbn4mjTEAusBW0frFsWQ/h7PTvEROf/dHGj4pNqUVYDnN
6jjDaSgBSkQeEDJ+gT670Y3kNXTUtnlTsm9RS2Tu8DlUDi1od9bigHgjDul7qfHy/JZxNpFjXiLL
lTkHZjW1dwu7+B6JzAH736ulTG6QoZ68KN8yVwI8gA2MpBxuRlgoeJiyNG9XHoLsAjinnyGd0boa
KAHz/dHdRMwylnolNLyc9IwbnD5uhukMFh4aZldoq5knGqHAbSoiD9ZqdJDSY4mmiHF2je09GTmK
IW5wnh9dvCLD43lnNZscLlaB3QWrNnxSsJXFlIFHnmY1zYRD0alfpxiroCh+RLEH4HigEqmZWxVI
Qglui+52Ft6nQj8Ag7jHDu9bL0WHURSlivWzzdst6U/+CsYLPxEoQWWMF5Fz8req7odJPHVTU5OO
RvURmm8CJc988Pyw7ZT8ifwNJjd7WI2uIgFwJYwccTyVK6yHAY8B7cCfhdsvjEKAN+ass7Cy6KlN
oLsEXoQoCYdP0gzLPpqIZ0nI1Oqz97jg1Tqh9mtuHVg0TBfxUyBpbVqMEZbC5Tzqy21ReR9aGk/L
rkmefXCDpUzea2qnLGaKIc0UWDEVMmMUZ22ZLDlZ4/4Y0ry4jT2XN/DjT38KkGH4bGPl8DPPBzqX
RfPhKwZ8Fu+6H2gY36x2Y9e8afWQIA4yLVLBmhfpP2tUMYux4U5t6IwsXHAZXdT9St15LcA6s/Bs
eSLVgVQwh42QUIN1bfO9YIxeej08JHn0rcQNnLSYPdmGOXWUKes08AHPg+5fuoroqSBb5Vfl4cwM
Q1ZVCspVBwobbYv7HfHUzrJpU2KQBNhANxHxN+1tRDaThJ0DDAIUbcAkSEuSfDNOR6FxoamVn23l
3yjGTciM6jRV32aOznJwkqPdY1+I8Jkum8YoVs5QHXUET3Iyf2hMlOkC+kjHB/8AFaXZSIHztY8s
InqdJ81ilzNqcJLVJLd2Bwwl9NNx5U75nQSnjyAMrq5p41Yc2Sf1mMSeygnOkY5HK/tCMiDLukx/
QTBl1Sj4LsJ8HjJ1lgEXoyUmcTF2/W4U3c/Gmx+Kng1VizFSNfFHY9+4tDOxUFewmxObrm64o5P5
xij89vv5MdNwxdmjdAJmBmX2Q6UpqQo1tMvaMb8MA3tUB0aFpvgmDrmrh5qyqE6eYu9XFUQ/k1Ga
KwwlN7OMvo9FchCtcweN956nrbum3iLQImv31Bbt3JBwHQbJNWwbnrRhRaQmi0XIu+xhJiqD+ZAs
PvI4uLbcPssoQsjvC3Xx4pz2j5W3lFfGBbLitY6dFTwWsqsUPlfuQhaw+WIxCcWGX7xrhfg66uDN
u6xD0WVT2ykkxu0I8QToxHIS1UFX+TEsA/RzxXxfu7hFtFCc4VmctMl7jzxW65FZA1Sn6IBg9dIr
CThFAVPkcoDCyldhJ9h8PEByGZs/+M9jGWv0nuR9KkW+npFdg+K664P2rc8B8oFymBGg3A16OewZ
Fqx4eN7LnjHWHN6dzwe4vghx7vDaQoEvyNBxB0vM0qFOsem8AKM6NjVPEqp4dyaWkiUcJQvNARHr
K97nntWKzsydQOndFLNiFSWbUab7h1YLPhrFV7iH1WR+59DMYT7BkIMnlBrKpnPFHyJbfhrw1hcx
5JTf5tAMnqbqXzpB7uL8uDK1NlA4Ze3KqdO7xwjVDn0YuvKpCTsCvp0k3Jh1vWNALzaTlgkOaUSw
cWjCd6PTwGQE1vfiR654XiAZbUSP+cIfeei9Wm0nfYB1ggVnpXsSlq3ivBPmyd57h3BD38EM38pp
WueczpZVT1aG76mnonVxDN3yjFU+8APA78OTFdo/IKDfo6a8uQaAbRTAc5sBZ2ktiI4G+xLhp1pa
DkfkRAQftgmsJo/0T0h4YjkF4iPG54oTk7u2a/YO7C6KDVSygWu92trQLqRN+LinFWCY6zamr9N9
YrZaaswdNpk7vsHgXYlor5XM0NglOU3F5jbuoyfSMo6WQ+5khV07s7RdJeIXp2N4qhfgPsUnnYrd
1MXXnkNLEyXVCh0URs9VOvq32qPGNrBnDVS3GMmuRkdLPrXC49R556jyTk7nX6fCPULngYI6ABYi
6ioy3gvMsVEoTlWSGaSGmusqtX4q9O2LQmvQ1L8rSMvhiOCYGvUdmlMFaevVLanqJno/Wo1Zzhh5
ikEzEtT97EK1xI9r7/QK7DeHPK4xZ+bMKDgwqmjaNolL7528S5SIXtoNc1D0hdbV94q51MqS8X3q
kKvnQDNW7eR808HMN8VVN6qJ8wLzUNGwGOlhWx4M3cQgpdyNBZ610157zveQDIrrVPEwWpP9YRbd
LvPEyBuqbkNv2IdQo91hOQNPJ5VabKDz0wEp67px09PvaDEo5LhNeQ6o9p3pQNQhGSMh4CKHRwZt
77irao490OiW9mxfttz4ztz6axWMgPGRlOzsOnpGR3ASIj/VacpCWY9Iq4mgDFt2/XnN1eyOxTey
Xwq0C3kIFquRA9ndHhkNGLpoHXB2rMvvg0exgnm1WTmev0792coIPoJgGRJOBtNnUGmPy9z4ormW
ufZyjQO5CyKm0TdlPfbLSO6UyYpXhjhBrErvUVNqVxm0e9HN481weI6D4lBMNM2IfoTUpX3L2nB2
lKFVy0oc6T41p5WLj3pqWVl7SBa0FhYdoETIdsOezIW3OKaDb4qKA33AlxMSrUf9S6QwWkWGgoXH
+cHyMCFaJS750XKKVd9SqxP2vhmhDO45i2NhJN8oJVHVwcxq5u1l9Ewex8zlCRDl1koTxRFfVSgG
Ceyby12fyVVpZdCPkDFlcZVtUvoui6SYdqPDYmgSb2L3oqazi+w7YgfBd4mCZ3iNSGJZhVrEik0m
wf9o77Lm32vvLMwu/7X27l5F/3H6yJK/yO3mf/Jbbufqf2DbpyU6K/B+6+wcFHiWjWPEAJeEwM3E
9ZCRgYmYzvuDEshxZiMXjiWUdugx/9TZyT/wdEn2AtPVZyWe99+yYxnmX4SdjuVKU/OgFBjUZQbe
sL8JO1VaSUlXGfBxrh05L1Q7owutfS1nn3IHIdBzE85bdfjich5bdQM8RweYdJZ0ZAQLbwMKwtsO
2CVpT8qjVVxxd73Pn7c5Q0+6wtWBttjCEMXtn97e22/x6T+bray/alIfv7puGo5te7ZpauSK/9U0
QoAQp5GJnOSUTIfZ0rhPuhasaU/Pp2R2nqU83KFkioHk6hiXLISlHrwWknWWcptsFkO9VEngbbGU
MLC383anFVqxKFq+RvhtEXbDjflXhjvd3T5ev9HirSb6ibNYWsLVDdxVlcBgca2IBWLqY1o1hr2I
krzY2MrhLb0jEEFHAsichlhBcKEYvqVpcDea5L1qIUjq8/tt0jDJ0v6m1zZ2y5jopn/9Zhmzre4f
At4/36zZc4eHj7vQ/pvDpibczWMvGNZ1W6MoSZw7OIR431cNXW6N3nTTH4X0XMwbqEkKL7r0sOVX
/vyr9HDToZjNbynQF+wxvzw4FMtGtMZSjvwFQqN/5e57oFvWjrHoZ5PAAu9ShNDOAHn437yUv3rQ
fr8UhAUu/0NHxkb9t+seg2lBSMTkPCa1dHIOmA6a505LvTlzgQtluHQm2jxYTRFyRL92tpBzuqdK
zX0VJrBmhkwDhxRMKHtFO8di2UZ1PhX1E3V1loYxetLR2KWIvNAFbTRmXOyh9J+H2lt3jtMdw5Ye
6L9+Xfr/5xKZhtTxQeFws/njX18XBzfXbiq0inZBEktKDCQN/cddR9AU+neTI7tlnPRyhAgTcJeP
VL1bYVNI0aJct/PlaDrkB7Hb/Tv9NyvM328gpN/4GhkY2ixYhve3p41wmKG2iW9e+9lob2TaHuoM
0i7b18Gv7G3dB+p1QEPLtAfgex1/A1kNy0ul5T4wlf6d5nuyK6PoDFvEXDgZ2vWqImkUpdA5s7xD
XVY1pxx5RNTqXm1gOkyv5GtVN+5KFu1Er5fWdNzxXPV4lv1bEQTdpS3ME3Gz9dMcLSPp9eMHcWjO
qBz1PpocPKEEK7g20Pb+jbRnklNsTtdVbO1l7hu7WjK16/VR7AKY3vQ9o+hiulS5WZX+TCVDL93s
pl07dV9ru/S2WJHS0skvdq4ohdLv+AnihVKefpj0X1XrmFDPxmMzI2lCSSTiZMP1AuCsLUOTPIkQ
kMWmaDNzCREFr03RrNPGYILg5thUVUFpFTEALMXkUFAG3wMkBj1In22ewqmvIPkztgPfodckOQ0g
jYlEurV6+6EcAxqkiHbIHn+SfCNAp7vppqueaCZ25BVgqc8GWE82AdCZNpL2G4ToCFL/a9Dqxi4Q
6R3FJ4Ia2hlu60gWBOZzkr8Ni/lot7Nowet+XwCrqO6GVhfrvn6WAuUPZ50rk0Mo25IEENtCkMUY
0F1xK4UHfohg0FXs7YIwLYoonAO2fYrs5jlH/rttSK3bJpNHOJS/DVvX302Nm2/Kiu428zSEWxYQ
D8/2yo1QGrMGE4ytXvTPuZTr0bGsU2yF7sGyOaf2Q1BBxvraywraTqPrq8f9E5Q4f762rRcRpJKd
Ze/6x2H/eLRY89C6NAUZggCphomh/Sh7D0tQl25862WK6CA5XUd6XslPNoZbH7XeFgGJWqQABhZN
P6Tb0GzfVYQpJJM5RISRU9L8OkV5fvxtLdIurW3FZC4HZLdF+s4pGP5YgfCfkqLaGpbtnNIE3fnj
dyKRhfevpSk40X2vi4qXUdliFY2C5o2otiod6YALqN6V4/w0aPxsR3c0z4kMtrQatO+1qe8kCVMn
za2qg2P1uKnBua1GY+iOwvv0q7w/JCV5LkRRJEt96vsT+D8mOEHcbLWgqu611H5ZydYRMCLG1vHo
aMzctaatsAPN/t8WjK6tsguxgQvV+8wdI+IFC1QR57RAfTGqjojJDqWBZotzW9TOZkT+s4yKpt7C
d8o3fYefOemaYpNY8OG4uuKErchc0/MNtmNun7iww80gyLhIQTPrtEZAaiG/TS2JrSd5oUH+PqLN
3IuW92wKkhaiHY3B3GqPsV6mJ04RLh3Hsl/WJtakGBU/Y/PubYAIAeiB+npo3ew6DT8s2EeNaxr7
CK/Q0ojHz8f9yo978SxUPY8rE43z+jPfx/W8LuUctRCdeUuaGEXHvskawVOh592idQcYHesuBNKZ
Q7fHF8w/CKYeslFVv0Qxv3TQu59x78//n1+duc3VVIgahwzOq6uNwY1s5YnuLRu6v4cD/qQX7rTN
q+JF68iKawYo4VrVngjLOU5F9UK0CxmzXQZIJdDS9eM3nmjEb7qcWTMawQPDL1RlIUERrVdeI49T
Z4iuwKbfQhNz+KLZMjzbzk1xJ+2pjD75zewl/F59hcbWZcIKXdwx+hJlbXovKHg2aGeIi9bACPeP
gUHtnFG4Ml0VxZYPjDdJCB9jebXcnkFWWmlrcC1fZgyXWfbGN9+IN4nUyqM+69uSLPlWKZJRJoXD
CCsEINl5Y4/7ES1jKQ6P912VNmmz9NJoPDFR14ZxtpcyEp3LLnSygDAC+/y4BEUpQUan/qVpS9Ky
vcjbdljJNimCo6wjLsCHZmYqBpGx90YzSt8FTLQXHEatNdDRakvLdmHZ7dfRp0zT6+pJFJiejN4T
a6GZT4832Q3NT7+ExzfNPD41UOZBUSRm3LNgDXIsgPUDuCh2IMOr0rkBZnxG3WZyiXIPMYkNQoku
UcDA9wKajU56i/E1kGiPxhg0XiSGYVUAVFvSkchAflfGzsr9kkZvUK2LfkU+MnErNVLkKdc475v5
MoCQewmG7Huj4Ka3Rpp9+NEPqevolTIccIwVCHOuchuvoNI2fjslz2GQ4F2xoq+5qfZgm0tcF4HY
yLGd8Je3rDk+molajfcp6KhsS2yCmrNHsD4+IxXpTmqYrEWSQuuG2P6MXonY+bJ7TkS4ayjgr4TG
cJg10nKrPGxhwSSH7RSUKNK4jZ3JpE0cAl/pitXjIYsQbhM6EInXzOjPTpzQQEwqpPvNvACZGu2T
ubvR8+nkhsRYjVhWZGRDMgvPGt4LaZXVjzxFkJEosRWGPbzVIZHGaupferzPC0+UH45uRa9cRxT5
efQSAEHeSn/sr3XFAGKoJvfSSRu9iY3uRcSfWZQzNiXbuu+n+pLVBauPLIGHVrxfzkCGtNlY79Eg
00/Y2+e4pGnQdumLRTtpZxC0vnUD78OYEnlE7twuG832XufM1IFnP02C5NWW9AanPD2T56AfCcIJ
kIYTfYa1fxtmxJ177BCkneglRxXrZDWFt62rFt43kfbHFHCL5c6k1FT6T0EnQRHXsEO5zM4eqYXO
417RCGb/bRriXuA/bdsgjy5NSVIC2Yg8nzahOClRhNN74LX60a8JDOU6xVvYohwVDUg6dmqTFGh1
t1a1B7KZVZWkp8ezSizTRxPDSbW9Btx6E7PAiVWeZNN+iFpUI9MoluRtshxW2ZPhjs0ettrsHHCf
2Lg2eVLyrR6xQWU5x6aJOI462XWMO1aqkKWcXVgei0jcdMuHUE7/g7ULFTodOMKci1cGD9Qvsj1X
QcGsjrOIJUJvq7nOt9IkdtZLwksvSLwPCv+tsXpzL/I+XIq4JqaIYgsOD+mCebZHJoTTFmTjc4sW
CSQncVDOE5zQdC95NzlTzjU5CVYyMdt7L+vvwstPxewi8yEC2GaFDWybhPbRyZ3pyTOYRcM9r9bD
RIfPd/sNEjTtKUuJcytL9Ssfy+gyr+YBw5aWh/eeh/j2Z7xiSrzg6rG+SfQVy2EsHFSpybudgV5X
Ib8bM4/sCbXAlagNprtjYXNFdVR1swRwJiGNMne/MBFiMIxeHZkjbgPPGbtrW0O6agqCHqgFt75e
XRlAAtZzSEgqeyCTU2OAoa6jfukijqKdl1oLU9+mNCn2mV7Jo50PuDKifoevqmSMVjXPCv8yqRKr
qnAxtjrl7WHWG4gkoe8IhKK7qXySS9/xX8H0ZdeksUCXELKn0TGwVUhQoJPXZFRm3bod6x+UH+XW
mVhbJr18m8Zcf0Fp9bPXvOdKDtah6BL0sE4QbQtPY+Wlr8s4ZO/MRCQgqM6aRwh1oyv3Xq0DFLOh
F45Gou+bqBVPecRQh6RGvypZQqz2K95qZkuaK24z2MpMEH8g3AkOJLMkizpH1oqhBMtGnq80C/hg
P+8svt7BvpyIDAgHZu95GUTroZnOntDUFyxyggl/WGrBeTAwlDUck3cWJH36ExIbQMY/VuSqbZCt
d4z+TFNyI2jnejbak1MAD3TOQkCGMGU0MKNOJ1+l0oGS8zppR6wzBj3U5EtNcpp9PARBRLg1cxZG
WvONrYD9LM0ogrRQtcHVxjpg+QnsglztsmlwtkGB5kYzSdTCiUjuSGN0W8sVT1ndlEfL/Z536a7D
AzaLZ85joqW3xjiTQUOM0nz2sTykcVAEDtJSwa62zYM9yoFZUfudNml0GQj3Qmnl7DMcAUVSXHot
hx7VuMi0o5eGBvLWnTdlMFlfLMTbO5/f7GBgF7JNtVXSLvbhPB1qnDetrpnVlfHFDyuCphA59MBY
jbR7iZSvPaVT9BVP1y/HTNRZL5mg+9jX1o8fIX0gbF4eTcfACXFXmNLcOQpUW2z7n6KbGMxb9bUy
XQfh0K85Jw8/Dgr1HMzEXmXJ+2RpwCIaMOhe6G+boYIq3DPteHR9HkfInNSUzIihrpPOuk1y1NCt
kblnnq1tax+Iv8y+lio2jxOpOkKb0B3oXvG9y1PcN4g9/di37z1G8cBSuAU7iuXO8kLQijoOSe2z
0q3hvYsE1LuM2YOXeuPGk6AQWEqGpfLIlEhwtLFqUPT0+UB+D/A/5vrFt0cfJ4qRGxFXglgvXzMo
CTHBs16FDZWKbpgnDBjT6dEUqQOOPPpg76J6ck86NzFbTsmqPdsb3IwwCfe9bJHU14N89aMRY07J
aCdBgruslBw2HEZx+dORSSbb3hAOOmzjxnvSlPUs08y5tva6GmKsFB2m8a4E1A/4vl6HSRNdWovn
YLACdUL9gQZFN4mfSCI9o4Txud0a88kYy2qHU5NIb39c6a7f3UYjXlvZZK3cBIgrMgRI8Y9zfUl5
AXNvSSChfag5VrJRWo6+9mv/STVTstYnovisgaq+7z1U7/QoeunMKG5VHIwyxMCTbnLaSxtjoOYg
PbbBPJvc0FmRaUOuMB5G6wx2ullNWr1zidBZOZahrx/VbB7Deu6DnCmhXxbv/vz3FcSTrCnadTIF
twYBzT7R2KGl29yrqrq5aesdHqWQ4ffFBqg1GgeS2OH0ksJpo4kggfjLo9B1kncD/+Lhd0Gak0ne
B08k6RTE9vjy2GAq4IqhJyHclPpsDvvVbVZ06npvISFRD8I/Pk6rha2/2bQnr6wjr2mip8tH7Yuk
jVVFt/ItAfX1moMsFy3W5F3LqmlZPzL7jPGDtHHQulO2UlEDw7uRp0Jri00agkNvunxP9wddqaXH
C16/vmuG+KQHXnKYDOt70XkYUjTFNMudcwqDggzryjl2Yfez9H7X7yha1KQtEm/a9WFsrkkz+RyM
ONuW7V2MIUlG8LlXOl1tWMzzOmrPe3/qiuwu6so+1iVmPMXUeps29SZS1dvUJsMzhND+OUkdghhC
joxFTT5MY1P7mzTst03EAWnOPltnMegGr+3HC/5t8m1phC24kvHNzPV0q4dMhY2sBUSlOxxR+jE5
k4idnOs5fqNm4Vi3oYyPPeEH7OZNt7QNQfEakInkasQCMwqrydqpTO0UBiCMHHZ9Yie1c0ob4KZJ
oHtWk2/B20PFJ6704hpYWcI4n1Y9J8illk94cTWyNEfXqHaVb79gaUvhrBTlohW2uR/wbTBPZ5hc
G+42mo9NjwvUWVG6rn2J0EI5+NiIJu/q6WffohGhtAB/agRi4ZWpx1pBcKsjm1Pfk/EYRhdHZ9Ee
jclZqjKNkM3y7GZ2BloaHs1jwQEJZiyX+2Rwr/7AZu67P+kl/jIN/mFNv32RF2G50SyPTrpLkvv8
0qz+5gdIQZRp7gqzy26gWejBeBEWZ87CFsoElKUoGbTAJ6BJo7ubKWQeLd3eZYAU8xQPZNk2HWHA
LGDoOIp7zrzQLXSQpiQDLSRJizc3L4Inzpc4S86uRkNDBIP5RA8+xEwgL1BhmejVcEiHngZrIIwb
sxS0SvOGn42y3WUg0ungCJaCMSPJk7vdqh2xDUb1M5/6o2qJp+VchM5Cf8HBC3VACrFShrmj5PQ3
sZWMyzGxbIbJonhX9qUftOychNVz3tXpQo2gbEAKMNqUjD0f/4FBjzFvu+VwMkX39Hvj8dtDGFH3
q7m7WbTeiWyZfsd6MSCloMmiRPyrhoaD16h4kgXq9SLjfQnqiLc/HWyO+M3PWFfBJvZxs5BnkRxG
SzFiZbDp+sw2ahoQ4IIJKxJ6RhCUc2GJZ2QwWJj3650lVbGJm3wf69n4Rg9SdsRWzRXORg7GxSzD
AgROjEEzacNdXdYWKRIQemqo26sCYfaaMXx+MZz3xzmdQ8uN7IofGv6NRewpfw21wl9qbe2uzLmJ
HEb02CqHcBKARdWVLssxiDvyluf7L/Gddy1zMR2SKkuGPVTrAPvWdnIIqZ50cl48+gSPFv7/ECv/
HZVEY0bzL0ajOYSQ//i/v6ro8y/TUWP+Z7/Ho6YLZNI0oYfYmq6xJzI4/ZNGYv9hSclYxGHsyb7A
gPLPIakwjD90A+X+PELlAdPmmcSfU1Jh2X94LglfzFA1h8kmP/D//O/P4X8FP/M/Z4v13z7/51kj
w9W/zj9c3TEsEzKvZjq6AaHT/tt0xopq6crOQEhD6/Pgx/02I43w3qRRsBm96k4ObXPNA/Y7SREl
BvpdYfaCKSgH5KHaVV4a47eWr9t9Oex038ADKlr9NmlDdQgS+9vjM7Y0fwchnlNypsSuLJKfbWj7
WyjGxqEmO3DUu54MXRIzlsrqG+YBqXZv5gHHqBIOw49vl0G/9MHB1oHuvHe5iKj8/Oky+B5xCBl/
TSNy+otQxkaI1j26ZvESAVS+q9oMcbjm+VbHYnXHAC6uJXzioPK/NqKHYJ/MmRwBZS+eyzx4SQJ8
4nofimUxuuLeGlayNqxeO5E4Sje+TcoPl1ACOZOjS1whU2g/awHNwNbDOx9PIwMJNWa3KcmyG7Mi
Eh5VuouzaTxU3Ruis+FoV2N/7AanP0bCKA80jxYNOt5THvTJKZNjiSgfJxOUjQLcx4jETfpol2oh
X6qweSuR4VwmOcqXOKpmfYXh7ElptV9cTB6d36VnpqXpFzKFOZlr/rNbZdmXXpBUi0X1UkGxnudS
ZmjUV6YmPkrf2tzAUcYV3Up7E9UwZ5yxWEuZO9sqQ5LnRJ23c3Mak2os0EoqhjW3dLK/2mWcQbXI
5a6LjA9vGMujM3/o7aAgNERzymMYBiRK6N091Kxz2g7+/fHBNfQrzY3hglLSPFgWQ5GoUzc0ZNaz
3zYRiqn4RzH9CCXpb9xyEUZZciYUL3lNd5yk2KYLt13ou++tujMuTxEME1fbBQkBte4Ip9sIo35r
CpOuQu5dRRwmVyfCokxWcrQzhmx4LXLtCwiZZ/JQKH+658qyw3vSMuS1wnOu1WSbFym+e6I5vtZa
tFGQTSDEGBi8dYZwzkCWcjJ/ig2C3pBuk9RUMcmpMuTiBm/fwZo/1E7q7ERmxWJX6KjGKC5r3gV7
y288vrVBnR6NAO+RYbYfvYKCFeIjxw3JhxFN9HFMw+yoVWSRBZMBX4W1Ye1JhSxXF124dnq2kLYn
HemfPq/nz80+qQ6yb+8TJ7rb48NQYipy+uTiYj6+qW4d1Mo+V8J2d43eP4++0R+1//wQSmbouJSG
4+NPj2/842ttEbcH4f6kFRjtVR/uIn/yj8n8oSjRG40YyzYSey6QebveqlgNDC4k5lu6LbdKoGzq
fZGcCQP8aE3dP8fKIJPIyuldlHQp5g9SDemt8g+Pr3Sw7G9xrYvbaKJiIotozYKMJjpOylNdm1/0
0Bq25WQXp8eXHh9KrSl/f8pdqOi3VO+TGzPbcUcv3DiJqxb0pTCTPJ5BWEHwVjURfovGIGHdIhPJ
6A34hrWVXvy4TZl4xX/+iZiPEN6HjiaxBlLBGZdvu/OH1uZnZ0UOtWL+VDWovqqYQ3FsmUiuY+lr
S2+IsdQKfLTgXjvzbJV3lNoLaWX9kzRbpO0NUW6qLayVRhoLoxQGbc5/fpcuzJ/fHXPhHvI0/2EX
43hJ4FWSz7PvI+9JCferJ0mseFQhKWklOmcNI7/AU+mWrdAyKEIVnw4TY0GX1mScn0rsuZfSJr+D
AAbWdaffxjJ0v1vBeOyAkL7nhVfiQeqDF94tlHLSs9GljsGljTill/q33rRZJTTiZ0mVIJVCqAHN
H5XfjgbRuPYxtq90vYQP0cZueivzmLAASIhuFKJwIDVyFfomjCbHr+Kj8icsi9jf9C3N4y0S8vXg
1DRFKtkxHzL2GASS2+NLBZLLBWLc8BA4SbTzUt5/eHXRmaTC+Cw6xG4a1fXq8ek/vkEwuL6DtHfx
ZzRRPMTREQcg3qd/+mOa/z+uzmM5cp1rtk/ECHqQ0/JeKnlpwlC3+tBbEKB5+ruob/BH3DOo6Cr1
kdQSCwRyZ66crbUXE053i0Y+YKO2jyoQ7wHEuk1aWM7NIiEL1qV6RENSr45HJnrKQ9yRkyXO+FHW
/Fi9rTHX8rPSIc6ZOfpjmgiHliOXFgk4Ia2LaNZLrPoBRcYTgY+0ydYp/sRLIqbHMsNGQdG0bR3A
6xGWhPEAgMalA2UpYOl1j0KrMzc6ATmyvPXvHy2IgmLw5aGJK/uKd4tmvTFOT7Vln5K6x8b++5qf
jva1jlw2rCla6/9eW/4y6EvQiCE3pWwwKEegoMuFtgXHKzFs8FlegmESO5DLbfvByeody/tiXSn6
pxSs966n/XeDP5zmGG0k/w30VJ5/P4r9Feu3tZSAJ92XsAr/hZHb/ETImG2t5738vmThMjZFmu8Z
/RLKXO5c3nLnclsBJ9rp6/Xva4FSPfd0JXaekEyX1Gw+D6EHPZsIyLFz0vKOYG7g+pqveT6YV0u0
xd1lqktDHtv736e/DyXKDcoWVMPfp+lcnvAbmhfGfG8N1p+Pkp6KXdo0av/7dI6razlZ+XPsk5Iy
4uJWuu6Pjb7yERP+3lVVY+2MRBcfzA8SoJGwBlIlBwaeJOKW1y2KeE801zeb3/8L7+qwbiu3P9PI
mK/yKjVusluay5v2bYqcjKvMwCEvdPoRhialWoUa92Efph+9pT9nWyjsQMX4TPD+YHoEXJFAg40f
QGBszNK+9bkFIddI6n0d9MFTMBgWNmShf5R9Cm1fnch6jZvKkOFN2eaRQnTWHmuY8azGtrH/3VZN
fRpip6K9wKmTZ6/1ibvEHp3IHubmgrLzcxnX5aMZSCLejg5wzfjFOQ65ifItkwyPx+gFO+4jypL5
jZmvoZN4qm8dKbBbupTvBMsH8ka9hPFg0rNpzjeHbdBWUqq673wZvnT1/Chs58urTOe14IeC1XiU
O0v79muZa2M7VJ3c/e4L/++pvWwTf//y70fbuaf0DS2ywuu/nrA6PuINjg6tCMmcg7h6IhctltoN
/YPZhfam4qCpsNjbwsX37w3ROeud+Ek5Swk2ru9v2kHsVd5784NBhdzRrrJLjgV2kwaz92FEPt6W
Pv9vhLqRwNvE1jAhfwZx/tQlAzNECi9PkA+60se47Hv90Y+c4QQ6Vp4cZY3HeC77Mxlu8zB28XBh
nOzucfHMV5TLaEcTnHezHWB6dTm/R8JYNkB2+hBFhKPTava+myF7mkd6GlCQg6M0pnKTMUK/p54q
dqOZ2VcUbfMw5RMjsNijJElW9h6gyDoj5XxyEk+fdeNNO9osUnrjTvkEWyduIcf1jH/fTNtkG9mW
HwVFTg7QK3JG7vRh+hhXzGI0jw5Goo8SXSX2ApdwDIfxsm+2LEXeZ9C8eVlUfpuwdwlngXttnTvD
xBmcxeT8tWfc3eUQf+FINjZTOXYXUWb5LZ2YfrBq4XumQuJQ+ygUilHQGjW9v7JZzDeNg4mhhQFY
laM8Mvf90zRLzXWk6tdmgisnjNj4R/FUru32Sw/1l+X8gFHQz3wi/dwEgACpH5kOv08nq7PPSQnI
B9e5fk4pTS0Cu0Sv8sG2hkdf8QVymyiBg/J0pULYuwRF8V9uUj9qVVLfuSL0Nndq8ZC7XKROKJpb
CCRjr0QhLkBpsMATAjlX9sJ9jEbMGJ1g1typ2+/DvPzJzHk7cSFSxOFPX46pm38QlsgiWi3xiSHd
pnPa/bAM/mPIa7wjG4GpUJl8AsAWbTlJEU/WEgScZu2pMDoR6MSPxdufIKNK5r2O0ENsACjbsZ7L
J0ZEaBWpE76G8WI2QHb4sh1WRDNUP06Q711P06Q0bkYPtCFAjWnnR6b1kxKaL/BbHaXD6sDdOtnk
4WTecGRkZwqMM0IvWfMWWuYbWaPxR0bJVWdp/ZEzllza0vWFxqz8mmiI5wFr2Gc1DMfObcefFv6I
B/TtlWwqIyriejDxHc0q0WryMR0YdFfXX8PAipJVTnitOz3cZepBvkrqL7tQHofOur5E2h+eLSgF
GIDrL22D1TE7zz6xQpuvMib1t7zeAo0jmjr8DAmLXdZH0esgylOdOfm3FzKrJSIYsvRZ7RPtQT//
e12i86eE728urq6HYnDx8E9F8W2bxr9pEMnTICo68xzOflH25XaV/dbXZcreX5PtK32L6W9P62bd
tdvfj1bETihHYSn6/agsO3bNvmGff58mpvdCCYvx8PvM76GTmCK5F1Z3YSLSH9hYOeeu6Usu01KQ
3efuk/iecZzxUxGltIpj69nuWRAVPJgQuy6Kusx9i8/zWnsq2umQm4h8k7NWgOCr9Dyokc2Sbrt2
7RWVte10Vj8hZJhHolnEjGXUX1RCBdVkC84jkTJ342RVr90U/x2kGH6AmR89e2w/69BxN/Xi7COx
3F+mSJSE+c3qw7Cy6xTCDuhEANk8LPUqjiVnBEJMwCR7lwRCVvCmfhhCGX25eetsoymuTly34RMO
hn+/H6esiN2+PwGoSyw2reCf3TClkDoz1TmpMvtMPlTsTKGte6vdaZ37XvThcZqOApzRq+5SJjUr
fTen70wf5o8EF/ca3lB3h16WwH9p1TnV0j7X/ELXyP3vneF1TAmDbO/HkLRB2zj73uyti2vE8iB0
K851ZiZHY3TSc9jRuBsJt6WshgU4cZ35aNCdc6ZJJDzkuokv7lTWB7kkfUuH/gTqqItnp0vcPSo4
LXnL098HOdmAYV35mJVe8RwIuFjsuLhNf1deSJpKVPNNhcNj5/TVixOa5Ys1ZbuK89CjapF5nBmP
4xSsbd+KHqouwlse+9Z5NLR9wmaSH4xZezdFj/K2M23sM+ZYrP0mzj8BBHzm/CT+lQM4NVHjKGw0
8wuU+x9YKX/iqrU+UhmyxSVp80zhi962Mytj7g74mmv66s2RM7HX1N4pDab2gA8nvRGjirahLP07
SIl44zXhLW0tToAiAS7EFD8b6NpUxVaEJe3EJOz3c8OaRjo2ZNlP/hSjYzxkczK8WCHFscvLNA15
JzBxu3jkru33hf5i1P7pSbd7MjInuEwDG/feTfIv+dSkdXly6bSy7Ehm+yS19YFz3j0cgxACoa9e
fMud9/Y8J8VG8mOlZJIH5p2Pg9/lJ365CQmrvl2ZOtcPveMpIl/8ybejZE8gwIO9wWv/9wHW02IX
EI1e/38faLuw3bbYgdemY6zYtsePDkaVp2rq6s3EN7b7ffr7MDXTA6nY5FqDAniyQ1SzxLP30qtZ
0ZeXGMAm+wGI2hxyf5Dt+FRUNhkjjrAQCCLj9PtaZfTqVhrO8feZStPpybG5iWljbra//8PvQ52V
Z4MSq9vvM8PG3Er+72yKAJLZCqssRYXpHP3voWopOWTU7RjbfujKMxWygCeBSKVL34UHY4WcBGzd
KvtnKd/ahnkUnIxhSWT2brfhu+xP3gj+h7LqcmXl4XjKE8NYsZYS5wjNnrmAwRs5esmhM+14g7sE
72k7NSecg78PNgoiUenluY0Ha9PXTNL1NFcnLdPqBPYObwI/GSKuoj3pElaGtoNDGOLso+lt1duM
x7w6B19MVILERV7uO+lap7Af6TCI3xIztM413+U9neGZgLvgODUwqpT+D/H86jDIeJ1EPnVlPmyH
yc3ZTJiAbycPRkeavnB3kjuVNSefydHWJ7AWDphGDXP4sE16eRw6N5wK3DI4Khq5dH5CnoOmmtCG
yYiKs1fkADHGS54jt5kBk5E5eutQPK6AXBLc77X4Drgqe8NlihrIB1qrzRC7viOnHTbeq6vVHQAC
Q5AOysY4Vee2lmgF3t2rK+/Q5nofhRhrIhosN0QcHBJ0ul675m20EYEtpk1dy40cxsnRBVPG/kuz
Qa38M/4oQl6IlKvx6syzc66EbZzG9Fm2bXLKKGa2OVCcC9n8AXOV7QR2XN6qEKDkmOydwn9ogTec
XUYk0DYFBGjhFXvOUzdrKTkmZwf7c1R3b2zuv1cL7yWoR0GVvddZlUD5TJB/gtTl+KFrbFhB4p2E
5J8ZIMOumBY/Gq3sTv97MMPuVOl+s4RUAD+O9D9C1hmdKafEDfML8AqQc4tuwmRzl6GPJt3OaTHY
pwzxNjMU6ROQt4XsPLabXPnxrg2dD89UFKQF4g86vVxj5N4HRQOoxYcHBVbUpm3NGhlo2cZ/JljZ
MxbrPWpFcfQZ/YOjHfTdaeqDkyr7MqmrhTgOWnN4HTLUnqQTR8OOAdv0DKPcIrgjQ8aHpBwv3sgQ
zKEsb4UHlLAQyGmcM8R4yThMaFC/D6k1E5Ivw79IO1sj2aH+TVvXddttg56FBJ74eHE3A6ITQVeM
SX5281I7XFejwbtaqB3xsIc2IKVc6Mx57iSYYKcSIJAIB6LscmwqAhotmYEx1MTi4qH/WWwRGYBp
6jPdfJf3uI9HimbOoQ1lJZtwrYHcu2NK7jagl/VDoxL2g9CGCjSlsEmJIE8wsds5vbgesnHtjva2
9rmHGuqUz2VLl6wFpSImR4t2vM6j9I/p59ah2nGVmd1iT4Q9h8ICd4WBekGQNt94rV1fDPybsxW3
u8ie+gdy25eilv+FnnzO8ybYBq396QZ5Sg8eZoKYapgN+KUPD/smJigUYLIcHBqy7Txyx6vqdtzV
NamShpvaGq7N3kcKXg29tjZ2GFyFMV+HYMjRmtQz5IfsJKATXQmSYhSgkTnowo2mXantEwxT9USm
0nmsZAukI/2IAqdgp0eZT9TqAytsw52bhxI1P2dUvyORzDEDRh/Of37jMDn0ZOwGNyi3I7BL6Jgx
VodhANaZDJdYWtsgbV9KKXoGDtwsJuK6u67Bsx+P723CP3jkjLmRIA5aifqAmb4AEEAxvDvYD5YF
djuojlZDfEPpPIHQQ0iNEa259zO2h1WJB5a17x1YC27z5skawNmgzTpnKHufTo/6rtzAfi6DXGxq
Me1xlAbviV7HJtzKbDxnUAQeg7SCbpFRacSGZ422HOYx4XMIbq++DHa99Kx97WMb27VFHLyl7KNW
tmj/w/qHDaHE+ONlfrd1+o6L3nkLHHpeUpmO64guqsxKndNU4n4HGgGUNO0OuoPPSlYLS3L/WrV1
ey2yp5asM2GReN7R2xpvAzOT6zE6oiCW6HjgcpV4tFp7V4qiw/ugDjnAh0NROB+uNsWhdqi9HXq6
sEAK/nQYorSu3G/ysvlGiHiki2LO1qEbcYQDrwjFjUxbw3ZpbMWR81b30M3FlkQf7bgOe6nM9iPC
sx6EZXlWfg/K0pzwacXOvai9aVOUdrChk/59IFG8ctGg18rE9IaSEAJs3wqnv9IS9dp1w0/n+bRB
ufMz0+kTWYeZBhQCH+WoP3Fzyp3OHvMkC/YKfnZkx/oFAvPeiMMD90VoW7S5uI5LmZcPIrkpEBtp
B36CK0MooNqHnOq3DbG+Yz127soKp4whH03xJocC5Xl/JXp/wFEZ8lr55AXk7FtBin2WDPlZusgb
DP6nGy2uqlG+pSG+qLQJXk1N3B3EVfshU4DhNjIOF/t1qnIGYKk57gQAEoQgSomys+c36pk72ipZ
Pms9U4ReZT7KaL0Nm6H45B6NSw0Cwyhxj1eoO3p8biUDKSaef4YcVncCGf/ecEMwC4FxCFbw3gE6
fUxnaPMK10VGw8JOZAx7wqh99oP+e6bHlST8TM4rXOCcefWIgrO1eoZftcl4wfBoucEnzbLpQpsY
h1rs6sa0OVe3HQA1t30oAnCGIn8zwuxL8d/OMsc9J/ZoF6MrRLxN2I7Hq8Zq1WmIA/zMdbbVchx3
I8J8XrjF3Yq9K60CYoNJwdrUVvVsKzx+g+mdTBW4pywdrwFU4QO6l31eAIuOQgK20Z5zz/dXjUNX
Na1EOaStwYLJ0VjrtgVp1QCK8ZgBbfJ+QLJoi08HqRNvK+6gcM35sFr17WcehuE2d8nqGr0/roy0
+/TD8EE07BTbNn7VbTWf6t5gbxH950chRyBKlJ08IX7Fb8/TsKatOef0wA+H5eFgJ2QRMi89USw4
iGE+OsZ05Oo/Wa23SerwLUB/WteqhpVcUYjWJiLdu0PzZhcRAIGRsBQlcSrpjn41bt2aVp+uaw6Z
pZg1uCZNzo68NI344NgqD94Byhd6FYvMUle3jnU378I4ODCk+1dygk9Lkz0ZzaRZOWNV02G3yTpz
L5UI9nXD0FnSWtEvUMOQInH6pvitVQm+7nheE7V/EqOYtmS6jvia8JoM40qSc1hnBuRY23eeUz39
QeiQOxFZOy83/ONUZ+QEUvZSeMQIlBTRmbaOXZHjfB0hfZSTtrdOBnu+8tyjy5ZkPUtm+ekgt71H
t4aQ5gPKb3aozexCJzpdjQtnpev6o1nV+YozfEgZQv1iwhyGPAYjZRj+5A4878CJ9aZ3wo0TC3rb
CdSxqSpulmAglKX7UMfe0R0esiCEY8k7NEI23lMt9toy+75FaeBTGgyWpRXd2VhyXX6SeJtGRC6e
dNHiv6Ob2DF3GtFrTUMl1bM5tUh981805A2E0/BCEO69SlV9o70k22eJe4XNQLGapgVX1OYHrnvC
MWSUtS+ih9Th8lFWcqEkuLjmY/yiFD+eona3sXnK9FQxS7TCbWVSYhTgNzvXkkmHi+kpiV+pmSQY
OHtiw1ky26cT1LTZxyI9RjYkWx09Rv20R7gOjy24PWtxbQafRlm7Z2XCmuCqJ0xbfY4YRY48QT2M
8a1hSKrSGdursD6HemIrtZx+cQGxDfCZJjjqGIde+VyUNKQoOeVLpbJ4yLJ2F9ue/9QjGqysNnc2
TTAurAc4YqPhxpuI46rI7VOKye38+yCrv8rgXW5TssWELeAvpyWRP/8VxzFUIo7Ele3RNtNWWyOz
P3piCpu8CPsdoLWP2gpm7JpCHobcSG/MzAXlB/GH3bGqJ70VEFYmJDMrn2KZIbNPdPsRSainc1EV
0Hiy5NZodWlNi941xpZc8M3ZaK1PS9dql5F6o/WGGRWGQbUFdkjfuWLz3BJnabZNSyeHFH67pROG
hPq5RNzHogjEjCXUPPgsPQbZ4nM6vdgMtYxClQeAjgzKni3LpRkjHgC02H71yAXSTA5OlraiWYeX
1kL6ZyNanLYiV0wWnKNqwxignjtzRgr+jsYfOxwwUzb6KU3j4Np7w8Gcq5/Ui62TS3XbfcT0xvvc
/KK4/ILHJT3r0P5SoW7Z/UqO8Zo4Uj9lpCIT3ueqcO7DmFm3yJ24/47hOXK6q9OWya4BsLEp0+lv
M/ocz8fWPQ2k+9gEjvculOM9ZVh0rCNC/VPvjve6pHw5lPGOwLG1whesV4Q5xl3z0FGOyZgpuCP8
BvdMSujXSZ5uA6tk8ix3btqk+6LpMFqHYbTxPXx7mO3bs+PMb8YfthzkzvAZryTopHrj8EvdcD9e
TKVwn0KZ6o0x0FGdw4ILR4fdIBuENOpWeHN+vyd4TiaacdqE/dUi3jtXUA4ZGRYbPzpgh8Kml5fl
oW6xSKbDS9mHxtEHoLASW9V6wGV1baxtY35KEUoffx/IKHB4RVTg8/iLLim+FAeyTR8TQixq/xvD
RXC0fMUMu1501XmP8/MhHvx1VML2nsDpJr2CISTlpZqfJitTT2VkrZMR5aHASnryaSmx4+EO3oeB
E3D9Uk3fKstJk5TZkx/M7jYaDPCmNjxj0VankWrMlQcLjtHrV/tLC0w41WWQKP3hEaNVeJwnbmOI
JC5Hb7YdIESd9G7aiqSC6C+MXP4kWauPKc00ZV5fhBJ8Zuodte0eSvBMm9EWApZWtQCJpxUsZMZ6
ESmnBiFWtUF29D/UNDCWLsQt9tjYFXF4JMYBBwnDhtffQ6/rVgBWaL8LCkxENYTJoWEvrTNyU0T6
ZjFsdWb8jAbQ9jp6SrN66eztHvqSTvFRA5huo5m3XFOQuAU/5NvENoJGQuMJQHzio3jr2+xoFh30
1C5SWy6Oy1AEw5nZxEGSYD3lVlKyU2Y3Jgd6DIfu6IyIbXbE/jMKIX+5qMymX2zzCv+SB08bhhhX
eL4ENgx3w1RmE9uSS1VL3rGtt60iBSy+KHdlaU/ruAcdNmjCbw5dPP3Mlh8Nk96BTzHZPf1G7EX8
bumPZNCy6YLpzSeYc+QatZjAzdGh83HMCYKDjoV9ozcaWI9c9Y3GzoIRECs5EKSQNktnbjieA05b
Et0728jh/HA2hwGw60H4V9Qjbudc0n0830wY5asGeZwbOcOGwIr3JNQ2zSw/UByjk6DzS9XpufIH
WFx2TGdQdBcB+E9l1KyiKYW3UyPx06TEjz/rfALtbsLcIqL67WSKjKPSl7hJdnQz3Iyw7c8FYN/C
hNYF1IBeFW8415PLvyxKXogKI7ySrypDIz9G3UiPAl/n0tfgiVwVrEhIAVtetBCmM4p4TXia6oZC
KQBNW7PhsI87tuDAMQOdC7O3WBDYxCmlQcTPr6aAFfXbfh27/KB/HwI8ets6Zaxku7Qcec1jZaG/
c7Dk6BbVJ0xpeBCHiBLU/MfUUK68Fk712J9rjQsrmvwTQ+R9br3VCmsEyAYEtdwkaxntUw9eLCVp
QPlJT8QCKP8YSI68gVEfcm/8qaL0QA9YtZ4SaG2OEK9lRPlGpBkut9GG5W+8VvmJ6W96NJgIsLMl
Yl85doBJztywV+Hcj5+ma56jwLw2uARXJspB6IvPzoj3cTZpCg8md1O8B3Mbr4hRdIf2NZDmf4R4
9nZqUzpYOlwYHWm5Hsx5F9WPjpCPtYr3wLDgQAV7HeNUpELrzRCUDvFbpXnAhE/h2sQdObIhWjUT
xFNubaRtYS7VENzMK8Hs+r3X4UOBqXWNcPLZZPM+pDZysNih9l5EeC0OdtMzc460rUmvTHBjSQBQ
wKLI305Mwg3OQ5VANthOaAQb/DH8fL3wUGBK3jIO+ErqwkBztfTO9/4VhGOSCFAf37a5Hzkxcw7c
xZ7GtV9a/qYw9DPiL7vRALQZFXO0ji70sjw+BqNHlThj4AuphcMgoruJtYm0H0vzML3HksBMZIRg
rXDHL0Cw+HHxDrbp6+gF3LiW3LXv119dw9VIsI3jFw57fE1r5UCki6p4Sfs3+wzlQNeOOHm5/WQb
5bVQjnnAdvWVU66qzmVIJHxyX8lgVavBL7lzIWM3Jk4XhyKfoZ3rRyUmD3jcANGYOsspz8ZjAhG2
oLtu1+lObi5ByL40L9CC6Uz/p0X9ZzCdYT+aqMcOvs+xcY1d0w1fRCO+wrkK4JnW6yoIf6IscDct
piOGldMmzDJWWkRGJGx7IwbEImWDJybBcvRaRKTOotmayNcR9eNGY4DF7RjKlozBt8eCTW1ThsVh
MMGrO5xqt1n8acfZd2GOIXht4Z+ybsW7yjw5kPDX8ATbNfvqkM2c3lhF829JNKyRRNYiYASIwrr0
qW1Ab6gnmkBXFB9Oj279IPEcrXF5sMfzDULcnpGtk7577gfa78ayk6SCqmZtSLs6FEEdbealIA/7
yCXQ85L6WjCnEkmEcJDcyP4jSQ219brpVSvjXNatvuA4CVEvGhb+GOg+OSkmNyFGqx6l6gkbzTEE
P1ZnBbQwJ8v32Fco3JkyyllGEpELiMNM8H2aVn4DRrGZ85Or7O/AxRRRGngNykJ9KHj94NuBJ5V/
y+HWW86fnjaOfWGq9z62yyMxZzKv7Ib0Ul3roa2fknl6oYmRwrSl0wiG0knHOrxX0/SCxfZMIvbC
psAmf63ecEAfppZjV+q8pKX9p7JFeHKIgRHqI6BfxkdBUVST0cnNnXHNzR6FyUbk97xkFwv3qBVj
j0H0H5Xlsw5yX9+SB4CDKcwVmzd6n5pIgugmRA9gmq2Q3/7lR+/uYtknGxl0L3Hmu7dJ3d2QrbVt
egcvbeO1dwIN6VVltzUC86MG4c/v3JWknYXZBlvch3+jeIQowOG5nMxDs9zRivlvNuprmqsvJjGQ
ut36qasnnCB9erGRV+hpSS/dAhhhdX8NapHvyLp/WKldX2NZ7SObVBM2IHbf3PiD6YxZl1uyupoS
b0VL5+eGBMSHubiVbTZhw6TsbUtEbT1E4wErLz1cRY4UY0aEiObpHRLn8zCan+NsgeU0Bw5kcXq0
8688dknKwMdfx07MpKcDsuEsXLs8R4RvYHZ06fhBBuaOPZ+zS/cjx/RNthTB1h++QVikIbtTtNw+
ZFOf3Dm7Njju8G3A3nPc8IhhFUieKd9pxWT2nTVfg/SzrfIYj+bC/GQjeXQ7j4yibu9E5ZhlztfK
Cd7J4vRgWygK8wfkKIn1ofFwmFNyd+wVafoAEX0tDfM9cXCNTykwxQU12rkq3iqMV3x5DJVNG247
78UZ6/YIKIxOvyE9BLP+BDS8b930O/CZ9YyBMVM1Bgya4gMykt6hduu/nvEwF+NOdtRuT4bxN6Dn
mEPqiHei5DNF/N0Kg8BuDNiaZC0+kvw7HpKtUWuxh9F8LSz7QZvyue3iO+3jVlP2IF77H6WB309T
m26cJRKFQ68TYbJn8vSY1IhkyzR+43fzV2jzbh4AYDv1j4YmebCo4cNWR2r7mOHz2rmx829gLeO0
bqWnwg2ew8l+zd34L3EqclNe/yyxYHFJMjFpkkhAmYq/iS+6TPqTbzOJurUVuH+jnv6N5FLF+mvw
2xdmMwBOGv0TAgFRAntBZahv+tBALHbmm/IUMBfAmKsSbobllvu0sF9wbn9TFQwME83JMPpPKsf/
5jp/xJVOlGc2f/ra+6hi9Uf001NqcxofXLVpNSzFMkoUgsU6jeeHjmQeNo35W3qsgfZAO1IyQRfp
YWtCkZwH2kwgHhMBGKqAZoEds9uPRpsYrzPmy4+j8r8owPnAWvAwph379KJhXN5iWBXqoWppIUlE
TPLS3osEmo+Gp7k1Z0etfChgk299F0kOVFzbOCcTDO9mXT06jbM4dYHKN0YzHjQ92FxgROVBN2/y
tHmxZHQgOVivhhStKEvSo5OV78tNK88gX6bsf4H2MyR6CWLn0M+TYg+WvJTOkGIlYAwz+c9ZW5QX
P3sFQhOsWgMMFDVSd9aqa0aahPmEc/VSIOhhUpw4bHx1pffjpdZjqPwEI2x6cqbpkyMMLpG0emqE
/+a26BGWkndYQpx+u2Nlu+JGzuKggw++5HlKd3ryX0xlMJ5Jwa1w/txlDYJ+N7kkz2cI+X3odBvP
TL6MVHPnQ3kMAvPEIOkPhUUp4zC4WlZQIUFU8bsHEXPdedkfwx8uaRtCXfDST0rANsoKWVf6/KMm
vdeFw8UphVojiaVA8TuJb4W78SKg2UUSrWUjSbLSX2DV/2HpxHyRlAWIgYoNuNhRVdrux8F8TgKc
ClirIyT45pYHyPVzjRpR06nE5BIByaKbKos7a50l2XM9EP2dMRJzpGX0OwsmxZ1NH9JsQUJEcyKD
HDpfmUdReCmjF/IObDTC/Grm4ltOFHzhteafUph7E3X02CnnVtr+Y1tSmAqZ77ysrdWSfaV7t14R
8VEbTPgRPD5eMxoo69gcR74m3wbcmE3jB5RAgMttQn1qM7IruavvdvMFsp/FN29wigfTf3ii1sly
5YaJcBhyPueawQxlCM/UvT9UGnHBM8ytQ2cdd2quLaNkED7SSsM861LZzBbDvnrOOOxu3OaTPM+B
g1ULH2E8T3HP5MM9+C7Is6As14bivWJKDMYoL8ZaFWALso61zSXHIa30VWGYYAYLkaJsXgtJw4aU
dwmtbS9EyOGj+9dCyOfIOK8qJ3+dfTwvXHd7G8jAiinXbkxSlgjp48ubQ+cQty/Cw51k6OFrMh2a
g730jKsLCBE9VlEgqr2Ze90TqdfmUJZmueqUPPf2vvRs8y/7RYQZGJYe1mSuhmYEhkwzBIxgcG5z
pvYo8BpQGYyy7lUEzueYtuuok2qluhQM5MKOmlRDjTSNtZmTEKtsMd4sHqLZP4neQ1PkzZW2YmZw
PJc4orr83FjTOxO/fdAnbD2Wrx+V0KcRomCi4Cb5rxlxt1UHAVJpg3WZUzy+xdEvrFsqhXlz5Xgl
0sAenHvk2u3ZhDb+sKXuaant+peb+YUDtrUf6Kg5UdyMuJniG0JpWrGh5hjfOhvDsYDnD3tbS2jR
OVMcG3zGYHkDw7ZsyUNW+8YqGYqO6U6ZvtpUIQhfvwF72ASc2y4CK94mOGRGQQehQeWnhEQ/NQaB
6kaPh2lkJl7JS9sDDkiU/dJltd6H7qLBdYUkp1CP57wg0g9oK+FExVXN4C7lvrFqRfPM5vU+S+yy
/YSfh2hx95xARHq0M4+eA+y6a09Or0bF9LpwLVosf+9pPbVLTWbeB733TLFQNub7PAbBKQ5r3APq
/7F1XrutK9u2/SICTFUkXyUqS86WwwvhyJxTkV9/G73OuftgYQMTwpQt2wokq8YYvbfe/oxdUjPe
RJyjqiy5ydjXQWunWVdnz437Wgkn2Vpm9VIayM1J8TUuhIHv07T4CXNZXCz8tFxKucGzRPevWqaY
szpqpu5QW/b9Wu/ELpVJe9tRn4ajhbauHO7EEMCbzFz24lH1CkwJTsFYy60cnGwVhTkmKIu07agh
kwBxznNgmuZOTbP3z11EDDFKI2ORWzE6QO+5s6lR+qkHSo4Odh3R88HI3wXXik27FuGCwr1/Rtma
7TjxOrQEGMlitBqv3fTewaxBEYkES5uBeGt6L31ib08FIuvE4s5kyU2nhUvdWczr3GlvzUwbb2Du
VSunzuVlbmS1iyO8snnNEJvTEn0ICoeJcnidZbLbTGPzECMc37WNW5yCslmCRCRkTfmUNAozAGgY
N8AimMYP2YCzyKvuKOfCfdxBRJTRcGxj4nkGYsKKgEyAqHZ+Oolgx2p1/eyo/pqPzWKQu5sJffDl
RH2MHiFGJL/3OKtWqryKjLMk76PC19gcNgb5TyAn7jLsgJNi7l6i7o8CFXOksmTNRXFrR8FRZfpH
2E8gruf6rVqy4ossf4WmnwPxWg4Fhoq6dy+HkHiHkLw0Z9F/KscjiaEBNMMGI2r1j6Bw7ppW2auY
xLo1iQPYMTqw9czk3rmK/6hwHldFimmAMPThqFr3STaZn5twsMrwAc02P6W8z54VBTlOxGByWIJh
CrlVpmgZFMGjVCPvLyqasgbSYSdlsPJGM2eBm5i1plG67eNoT0jNQvNB2lN1j4kiqrTs+eDg/+2r
+TMXxb0WsaIbBba6mEE2LAp3HLxtGOXBrmGwvo/ANfm0mOrZNQ4ODDbLRjMwzPemnpcPdmumR2F6
BEp8C4/ILGKqwHDDnh7S79HE8cTnTFfJoaKi/0HD0AecQjnprdu5a7g8NYROSetaMvayjO5hdJ2d
5LpABcIzr7vz0NYPUkY4JvNDTn/cBl25hrVH5KCWMBFlluMnAXNwLzDuNFuT77Px2XbxZ1S8Fjpy
hzrwPt3BG+gYNRR/+pnUcwmyQqBLCl4Hw/SDGkfkmHg3CCXDle5MP5O4w7u2S73oEirXh6TkrNgp
fptGToctfeHPP2gKlhlXKXB1JNbOoBnouK6FRU6HFxGrLqC964QPAGx5QLcZbsqQ5Ks+INYN8uKK
PLgDZqyWNn+CayCCusRskxGTxr3pQIYwW6apRSjGAW2m6VYje9Ysb+s+i85N5720w+zSvu7PYgQW
UdXhhdXpXGvjczBGznqcrHcblgonpwcmZoJMli8mknypyweKgQDzLPSvkrlM6K2H7txk9S17aoRI
D8R+byZsKeuqpiU759WXC3MAtc9rIjCu5WFzQ3rjZRJ0bAQwjdDtkGUtb6981TL8rGwWm3ik2C5J
C0YsvMqJagjU9N7Y4i4Mjd+M7Jwicr/DouJNM4xH18xuO08WW5MhgmslYBMb5wWPKcD3WluXHlHp
0vssGSQp/OI4Y8dyY9AbSaj/k9bDylmQI4NSo78ZLf2Xt2tNZwxLpgcnwGJ26E2e4zdUniOpZTEB
BzL5HuOs2OeG88hmAOp/cXRG9i0RQ1wjA748htMqLI0tWIlwJSnAW4hDYfiLyJ/tmWmiPFILXqdb
JzNQsCTFmRk3dxDA7hBFhpv5FQnkb9UbjylMt9YoFZxJFDBI0EY06Wj5V5HO0LzsFO+deapxLFDx
c90T6M2sRPsEYgFjJCOcwQRdnEjtc2qaAe80Ezy3uE8ZkewnIJ3+lAWtX7fiZi5UcQy2jdviAPAk
ws7oK9FrEqwj1GABy22T53duP33Xbkh9LsIHE/FHY94XFo0LPNXbMWAmIIzsToXrIAsfHYJxMrdu
YeIkIC3nY9fI73LZIAaMRP1C591lc/2BcpQtp8TPWFwAAkLeqJzPorqdME+1yjhNnfeKN5hU+8rk
SB0eolL31l5u7NDeb/tZPOPVpQFG1qql4VWMiwNhOb+EPIPWRgGwQbCApieiogbfDG82hfILQ3OT
Ys/C5oMQpsPh5ToIuCLtx4oIm4YgQIhGwEAX/Phx6IjGwFLjD1VFyaV6gGJ2BexnfMqcZSUryM0J
a7YFNIp/kJZdul6dZ8d8hzRAOo7ls9/Hbzi0yHFMPKDB0QPIgkooJvubPTr9iVUIE3UbVsawR+lO
s5MdWGjTLerYCiJL63E1lusa3R85jP2VPCvIgQw7bIODytJc6dPDFJESl97DMKXwRK9KY6BIAYEx
zpsGhu+G+uCt8aInbcQ4uET4ThijdiQkLYWq89xB28tt71qrgNwLrTyZbc3FcjlNapfO8kQUCxFZ
Ib6Ryj2XQ5YTKx0hSHQg8GjIbUTNfMpx7e+g0t9axAJr9iz1HiTNXtOsMxUfxZEgz68gYUtT+GWr
Et5PNUPsswFU8YzoU8XrPp9obRrzYwT3PQrSn3TgDZgyEl9llQN0ig8BwKFttbQNwz74MZtnXMSP
udKf8jF+iekjSC6ZelRc8S4zz7ffk3RqbyctZW0g9TArgy/ABA8legG/TYlb0hSvorvy+6cdyr57
BHnthGKb3XyFrnenJS6ObAL9vLlGRAm9KdPqaZOgdUElHOcoHMwjxBlQ7pR++xpjOdox/VGGPRxg
96uttBdL2g6qKEXf3BL092E+0SmkPJ85vaPhMazGBxvDBK3YhG52ntzCHseYHZJtHOvEp+W0It2K
rBu9YMYpr9a4rvRm3MDeIuwsDj5ZvDzsu1OI9NL9YSK8g/MKNqzWK78CDzxEyInlgK1dUnUVdfem
KO1NAeuOnI9gK62Ij74asHpBVY1L7cW+hc74Q+mKOrwxd3rQ30UyvK+isN/GE90vwPPEc9BHGhOr
XTPuJi93cCzMx+lWNM9eFb4DWGd5ijdOlD2jlbwxQQGsQ96MXVTTZxE4sbqRMWWpdtGcfPcGPT10
L+mm7S3aNp6fD2yiwlQRXYrxxTfNPj/YhXjuKWvWSYM0mCsmgDRs1VH7BKZml+D2JogLTR2BhsdJ
Bek65IhEOpL/OtG+IF2AIYOhI7pu40Naj1923XZbD0WytFF4ErJbceKrh6jTqcUopYH6UYx29qNG
JqVDs96sw+/CyR7YYBkmAhu7J8S2JnYrhqOYG4TNjSyXKxMpEQy5EJyB/ZTZyZuy0QYpBs3gOKeT
xJiM5gioWT+mx6LrmZbZO8s0kNhGyMwZr69tJjG02ExnW1v5XnLgUA/BAUanCT6e2CKos9tUpa+u
a6Nkmk7Ef3MEBNptpSM0Yp/7qkMCYR8Bkw94eLGlLwxdyvlSQUFx6mQBBzkzD8SL40oGA5hvncWr
1MOTWaevems8JVNyXnhJVQqSV+p02sF5sBlkszS1nGtD99jPvc3L9V7BdTecH5bEWxI04OGamanS
05QU9tHI3aeKFM2LLYw1+PyuwkVl1v14mQadMBzeKKGGl7awiSixAInkCBeG9MHUwwcjsdmIIUQs
Jju4CM30sda/9dpMQ7n7Gkv2zTluQ/qW7FIqMnPKllZ103CN7nXtkvZg1KnPV4bIj3k2mscgJOAw
ZNMUpKOxsRPSVT1AX3we4qdPCuQteb9RsbinSQT4tcoOJf22mQDJSeU3yD1RWybolRM+w9LEAlLa
lMAk/CJTJHbcroATKqcvtiT/qnXUUBujokElggAgwUUWC58RF4lHxbgpsuVKUg7IzyWmJY0ClHRq
8ku5xvGY/mh1MZD52Ze5cUFGAvttMALf652NYhLpjxMIfJqHMPGMvYIO7zt92m1qKzpGLedgslCk
QWORprBIy9KPNNQeI9u7x9fRbZDg5hUvH0k+sCvMjOz4MimYSbADOFENM/YxxVMRk20LlYycpxY+
Sbl0p62zR16lDzu82xVNA+DBDC9SMrHuYGhkNFGiNqguy5/KZkCCko2z0DvEZXnLMuBST4HGJRYq
qAkOnTz2jtYc+H2jxT4YA7/Oxq+ZRt8ZCn+1QqdKOuhASGuU/xSLx2JySBJhbjX4ScUTHgxrpzl5
enDqRvkwS2zGVI7tmzVCr8yg6tAKL9mKIvyYcuhb2Mp1VhwXKVfcclSS24BU85yUjxOi05VpBXTN
E07ZfjwR447kBuYVVxY0rqGzqVrCGc0YdXkrG7FpC65RgIyXsv6c5slr0eoCn4hx7nSaAeLDqXVS
0uFG2aV4iqLqyvlNbdWw0OYMGBP0VE08qUclKxsu+93AWGPD2gaM7r1I4Q4ExnSfOSlNL8/Dc5Ch
Qg0sn6rpHQ4B05KUgE4pZvcU0vZfIbi9DTdZ1tIdLE3Bds7sjvpMr02zM98VDxI3KXPZ/MeI9U9r
QtFLggHsivzRIUSTDsjnPLu/wQxsteRA3ghQYQXJj0sIvKtMb4csAf/U8OX0en9EgvnidR7wYQFh
V5BgyZFt+bNNRIGDXMeNr8zx76La+I0i4PNlifieJkjP5OOVDIp90Lf1KkUe0CuSE6I5vrjTq5Np
zl1r/MZeX9+4EoOGHbjw/0fiNtqG+OeuMOuVZsePWhAWt5FEvWsZM72uRUGdNY98Mr3fYQpy7TvB
qXw/Bl5z3yQw3u0kfSC5AX1vQsho7/DGDx+VyE7WdEs7CCxbDxMQYbuFl+5ULxEwU5N84DtHeOMS
hjUNRHSaJo3K1Aiuek4/ymJctYkK511F5h5n0nvCxmubJzhgjKDW94aYXup8ZPOKsp0DofsdvEcV
aunOcMN3WNHBrUebVEdHh52IzdvA11Zdcy4l+tTAlJ1vusa3Rz5nTiguneDk1JYsKIW+MBSIhNnI
xrtmBXJz4qC+tAaDhRRrgJEck0A4LcrTCPwTs2ybSNIQ1V+EKMkfxtZmPQ/2ytHsg+k4xwrM2YMW
Az3NzeLPyrMnXJtK2Ky+jBSdS+Tte6hNO5hq4ybTO4TXcUJcQYQcAUr+RHmADzbyMVL6dTwmK+S3
xKCYr7ZJdNWkMzuawvDDUcbFJA+8m4LxAlstx9qOi7HrjCcsdwQ4Cz5hYoCJnzS8bUUNZTDDchxK
JwtoHsMUun50dlH4yq+67uFRL5g9/ZtFE3giuxr0bgNZn7NHG1GSRdR1G9128Eebxk7v0xLPiOus
cHZtW6x3zF9o5cbiN7Ln39E25VEV3obd8nzKSZEkki9y/cRhY1ZYkj6lk55tZmI4YxszRsSQ9Z9u
1tJTwba5ZnDFBG7w6nvG5WgntDFgkZ8v/CFjGYI+BDr2W5JCu21GXbOuGotQs3Gm82uSS0+n0oBb
s2L8zURayxHEI9Qne7k7x6TXgdGAt1e7F73WfwIGUI1kRxDaYt3QT2OqmW4Lr3pUlWhOiX2dcIhp
xTDcOqObbqmFSWKYj+gIPiYPPgJM9D6Y5ToqWP8nFLRdfSkSj6OxxO+AxqwvZ5D6hC2XbjZtGRIA
RsI1lEz5r6GXeAZAicuh5iIOVAjREoVba3RP2uDB1819c3auDPTJHtBoyjNe3U55glBHZQed3YOe
xt9WNyBZyA6MBF4606X5LOUGNfmlT+hmdM7YofySRJalkEvdNrqYKPJ3WTC9E9hEIDeksUxnyagl
9qHIQjA1LhVmbtCcDkjD8LoDMVr09IHmSBLnR3BJB12VP6rL73WhxwehzVtt4ZfFaMfqP+x5Nb2U
Lk7XMCbD1C0wbA7Vb97XrT+WKK3FOF6yIbzAenBWUR4/kQdpFOZzhpP0IW7u7UDgvcE/w95YfCHX
QrwlbpJxJ8SCYKMDOxr7umLmpon+Bu0vduyUnMwll5krQ7WeyuemI1lkRhNmcGlnAR7YCOe6xUQR
+qDdtnd5hE92GKPnQmR7cPTMhlpyq/AWY1kJCX20ONQmtNpg8GjnDUxdOmNDg9I9zbgCgnRTDgsS
aAzui460vtIgEGI277xsyQQf1fdkab9CizhN5mFprNj7qY+pSCz3kSHNsO0df2CBW8+N917Wzltv
pnJlGpb52GBmjqlu15jr4zOjuGbb9RFJBMyIjPitc/QXDOEnl2Ed3q01mT6An4tk7dIs89O8VJum
i5cOCun06TIl4BI/1hDG0+mBffveTeJL3JY3FvOEOU1DlEz106BPdKQgurESBpi8+PQzN/gZSJno
xaBRc4bYFKnrZhgr84LfDCNFTGr7Yvdkc3lztm8pPH3Mwd/aTVPj2Jt450ryxyuUYIdRXQL478GU
EJEyLySrfG42U8FVZSSooZpqnOQBiT9YGDQkK/ACcMZW0+CTC9MSQU0asTe5+7YUd1kTvUlruBnd
a2DEzDu4+q5spgxYcc13oOgPafzDbgd5qqkWWSfAjboQ93FDXF9iiZ/QIHy3DY8uRjbkTzF9RA2s
2Gz5XaNe44AKwzibwBExsatra1Eku7DLW89PrfmWULsLG6dnPc+ZsSN8BKF5UyT1TWqaeLl4S5Ke
RmAWbSwZsYF2mHY0vYaIEOn4rFu/bdRwytObj0A1ZQZtgUmZP+Mon+i2QeLLtuMAjjYb0YqnY/EF
4/+M2hWLOx0RkkG3RutyLAof5axE+VeczUHC8+Tq7puSCg3JHG9KgYHKtrOt5VkwebjuJ+1zgoDe
j4qZsM2avRotfrlTHXWYmdfYIDWdsBaOgqNbEsuiwg9oqb2PeGMEUhSCXBL9KSONfTcyzuZq7G0k
OrYV3c/bvkZAmqcB6T3lcZmgOeXX8s8iWGJyvffMoedUI043lFoE7wB8q1R/yez+E+Uh+eeyA3XB
jn4KAMo4GLsKA3L4oEdrkeL6TxZcV0iMPCFDNmITgjrGWNDhnYKtG/OJtaOOeMEQD9nY1gdFgaiq
Y4yQ9m5qdGPDoA3N3ILKx6QgAZCtHI5CVyS/c8+x1fPGbXICQsyc+bQeo92JMMbPlSU2xPbEDGQ4
C1INnXSxmK5HQV2k2vps55m27ey0POYquEY5TbS/70WgNbGdLA/7u/F+YrePjjjKuLBlJnoYdyIy
gob38hvDbMu58Bgtpm62IcUxWf73n7tOXT+Y1vyARrhf/+dZ/D20Hk4ZMIhDUMryOCfebZuE07ZZ
npJNXukxzdzi+He3DbIlDCvneZWXrKVbtPr7DSVUg9WEUMenA4ODnCDcf25CGBCWsQh9q3ExkmuS
b+gmpmKTK8/fz/69G383/3la//raP6/5vz3m71X+59H/7SF/X2tQ/uNEXd74fz3m7zn86y//n0f/
86f/9f2/X/GfP/1/Hv7f/sJ/+xpzBZ6PNDq5I8du+++H4DHO939fRFGBrO4/3zcTF4/U3/2/J2Uz
RSQf+P+/sL//5fno/c+rxTubtCA4//ew+z8//8+P/uul/d3V//7IP79/VDOhM8vP//MyiVuBNLLK
QglIA04xfbVbfTQaEBSU73kSP4ewr3Zk8DA16FC/m3E6gLq7c7Wp3+FauDI5z6gz3X1fuRoQpvce
E9W6QTHEiBoVhfFLkIhLAY/qaG6C7JhQW822264jGpiREWMrn5lkonAWpCBj7nXxjGOyZcJycnQh
ABU6yBV1pDHUintLL9m1lCSK9O6OJBB7X5Iku0iVkQkohYSO39Qu/qg6/RhV/GvBgqG17/xEnUpv
mCG8sKG+MZqYLdYYNUSHhX4zpi8p8HRy4Mbv1NRAfo/yUIZzh2o9Mbbhdzt1hMi2TJWtrHU3Jr7m
HQmCG6+wnBfIU5T/enNklbEukxP8qnbsjh/hgprJvBLWgPFFmdoP4yfqPxpzU3nbeHZ7iIYi2XkY
DrE4lF8D82Crn6I9QElGMMNQ3whjJO64EpuQ8xfS2B2O6goeKLOo1B3DLc4t9ipd+ykbTtoO0+7a
svoRIkt3aSqAc25zIMVPI5F8kV0MYY/+XeyNdlFFRCOeYOHYm87BwWgInGH89VUjZbWtE/S0QyvV
YtzHx+iw70ob9Nvj7L3QVYMO75mf5BuBNCUwgYp+XHkm7XepknEdZu9exYCqN5lsMKahM8q+em3g
TfSHBE4vELQGHOvWzawf4op8MPXl49xnN1k0/jIPiJ8z5Cn+BDaNzZ/xFVio+rtxwO2gX5vpNvRk
t44irKCBMa49q7qrVYQhL6Udy3g0WQfxXQ9VbJ2UznCOlb5mnxMhkWF0TETvauoxfw4GlWpxHlI8
w7ruveNh/K5t7TeXlekDmTvVDopQ4UDlLqxR+FZg7GwcWrwRg4YMn/x65OF6HzJ0q9kOd/CH/F6W
Fj0gjizD1BG4qPhLZ+Z4rBLgtym0fge1pRA05MeUSTKCdgMZBgFtIU08jqsbpVUD5kb7E2zcYdaD
T4i3w6ayUXBH8adRCnPfJJq3NuKKH4ej70q6rnNPC9dzH7XIdf0RheUmoCspHErBOAOIW8+gO/Gv
uOupThf9a236NdFDyI4bbQ9Ll/oy88yTlvJbu6Rp12JeJi89ZaKW7vUxv1IAv3SgsA5O8MI4E1wR
yoxVMIY3beVkfhEAONE16z4mQR7geIH3Tmm4k3GSnUS+yyMG/aWCe1F1iXcmI/HBG7toC8EN9w6M
ibB5xzOmMI31u7LvjVsh42+7Fd0eiyOwXAnTxAkC7CQTA52INxda0FcoufY6o/MUkorA7HKGCEp6
tJ0X3lqJDIPfeZZUPzVdpk1eNldH0epSunnFE8Q733zhggXFQcAsAZRgA9AQBm5OKte0r6JIOw6e
fZzZq6yzKdiUFbp6DQ7ZCyERBH6xQSYAMUYH1vUIAZgr9XsmBqSQcMqq0P413G6PKoEswdQsTnyc
vB+aQ0wYuoCso43CvCJxjNfenlvfoWr3qTcuU0jWJlmIE9u+kWEnkjfTHknBpomiNfkTc+gXlu9q
ZSiubghh+dmYyW/87dGcy4kDXifWfG5avfPJ9ozWE70ekboxdkjimBpO1qGzy0OOlGltUCHrpM+G
5ZtZ6s89ojhSqGibI2w2A7bgaaztgCLfAoz/HoDgQq/Vm03aT+dp8HgHaKrrUjyjJN/Qnq4RdUXd
qnH729psXtrWY+g+ASLQmXzvYIaX6wSRUm7qO0uRxSYoBoSauJgTloHdPsrADXuAa0aiJqXYzX3+
QYZHeaYgfZZSPPRjRYlAE3oVbhDBZPAWOOFFiMTJbVOWnFTcD7JCUaP2VpQyXtHxfzAd8k7IJzcN
feOdEERsVh+EFhxFRXt+AZZa5QyDlgycphq3sEDEplJliHCIzlCWzWta94+Dl13NoItWEsTdrk6R
ruQd6lDdeR5ocSDpQg039sNHXJvhXhnNc5FlZ2mjfBXMRGc1ftjOXSLNGTEo85gZHKPM82w1aGTf
GD29I9Kg1yprjI3RW+TqVYm3iXQCNetx32iM8VudjjfpEgeRKwI6c3WsEdhwqKPSFtqGICJ8N8X4
4xjyFoV4OHno02OG2HwQ18oAt2QnbrLmMJfIt5fc1gM2xhxzadWeqD/uA8++43iAjGZrj43e70W+
ncJW3cSyJlgTscfaZbwzGfqWFKlFE0ypXLt45ds6Zdm0CeXTXMJviqsWxi/AGsZd5HSrwncmewmR
E/RpKA0AntD315J7JYXYB43YFhGJHLaGE4xGll8bFNoPjakXJy3sTnmh/TLDEoi4eBqlY72/RT2e
Hpn3zPfcal67A+lCIRYi00gP6LPrGwa6dwwbV6Kp3vomc49Ov3Cs2bF05qLhVs+ewwKGpR3WR/Ga
V9M3/3d8V7GQ5ohDqBkDmvT4RBjeOodqCm8LWtt1SZ4MujBSrQoNAQ7TCFP2UBA7P2SUyviSDA1M
xkN4CKDUr0jTSbn29ajJx0jeMyCzhPU8mh7jAvKTD3FXuzu3otMhQ6a4FaYUen/0YTPdEbdFhnBV
1/ZItCaawdnaMYU8VOTGYAsweQrZA4zEL+KZbNzm34qB/t4e82ekkWqVzLWO+rl9mgwz2nT7ZnLd
kzOMgHU1cBB2gEjGzn+cqD43k3zAmmhso2lq2A+eG0yuF3vCaKy3cboNLXQHcJPIUKkqBiVkjAlU
cLMgBBrlVIiepQIrbA0t+TY9WyvLPIoCB8So0774yplqh8X0yLSFwUIsP+eYllAz0wW2LSPya326
T+PsnNlPkUQ642pbslL09cjIvIkDJhUQVjGOuB9aScR4qx5hIyyLDFW+jLEzWt0uVljGNdWdyTgj
PVGUGaNY4wXzomhi5kN2a2DxYcSqaemxF+MtUgVr5QUMgVUDLd+SoFPop5D1BvWPKsj7hRrUrmwj
gFBqEJHBVp/+ZrbE/pHntgbnQZTuosVlO5LqEKWGcJOIot5OrL8c0IyX2irel9JGH8K8NRS9uffM
6NW0r4NMrmb3iAybVtpY3hFrBsBPMNQvDfEWNNHZDNG1hxMdICK8MPP2m9D7hE7YrDIvHk+Jx0Y6
ROsTT/Vb5M1nrbfgZZN7CX8NAV9e+iJAnFTHNBxVQULASKjh6Lx3pvlWl8ObPmNDkoJcnDgmhXAi
Lzir2WFygG/TmsaUXWHD1RdMlumb1sQeUiA0AdtNalyJH7PQXhazrFSswmQGgcb2si0AwW7nmOqe
ZpOgqs6AmGfpNZuxSXI9pG3K4NvqE3gvqUWUQVVcZIam2GwFZikg9nE8FyvvfiCQuc/c9RyYAUkP
uK2GzyJEFNOE8pBnk32UcqBtpdz6NoVlxNy3Jy0Y4Cemm1Yc+8iLNuhBfggmlcgX3GYzeDFCeVsV
JzPIsQuGDIpHtnhbDnzCeOn3rgN6Chy7nTg2Rlhtix6BHrKhiAtPGNz3jeeeBiJffddL249Ma3ee
G2nXXIy7qiOrKFbj8NgyJrllD3KoCKp6xLga37lWfDFYbksCuuhFDSP6DL39qWAyMp2tCW6HgZZD
ndm1Zmb7hkV77e+GFoi+B1Zy1CVBMF6C8pkgCvPZjvEEOXancSlIrOeyKv/nbh8Zwwl0H8127K+Y
zhL9QgDh8EIgcDxJ96VSKrwUUlH5pczoQ12fD8iAq3s38hgpD+Tm/N2l2VbdA0iqMKDEQH+Wh1TL
DVIFEovcxKLY5e7fTYf6z0e1RNP8/38NlOWEXc2YmPb97+OavCbHstTvDE647QCf97FNEx2Ny/Bp
0NHAvCWmg2rq6dbWOvFoydjxzTj6aIzBWKGaG5HN6ePt3/88VbzxUemHf329r+SRhAUEs8LZzmD0
rlAXbJKqHbENwBhfm96w/QL15N5YvkusInlTQqffGBI/hduDytixopsSEcypXxxuyz1VOsyuAu3Z
pAfIak4lidfdua+y+r2y4+CN7K4OmKzlHtlZhteCtF2a0AF4DKPdho1K938PU+lmjJv6bWZEvPfC
WmIYjAk7C8KAOrtOz0FlA2ZiGzfh4Th4Ru1cQtqXGw2sx2Nv62y7yCV4X2IRGroEV2DQT8LBLK4t
H8pfpNLfTdzl9saa2cCTu70eRqd9FEUUPhL483dH6kX3WCH2wv+S5tglF1VR6dinMQiy0xgifOnT
Sr+ztCjxi6i9F0Zs72vHqJ/D2r62gOVu2uVenOJNqwPXOP99ExAxwIOG5hlrkL3v8jCGA6QYqCvd
PWWNGnaF7qa39aCR1zrY8qHJUCPHLZNAcEFUjjHTxDQ27xxPqocC+xrVrSPx8FeSkt9FlVLP3w1O
m1rNv0o6p6rD6WdReULfrd/p9HcIWq0afw9O2gnoHCsgG465rrz7LqGpjIGR2M06dRCPFWjNLdnt
uRLmJ0vWqBwMpz4EmkrPc0qtqNWUj8E4OvdYTZx74Ai+LVgFh4JTvm6c4VrGMGPi3nkDh+5sHdec
dn93CwMlN9fKY46BBw2U2T70KWMIUg2S499ddK/erp+G7zJqXsIsBT5tWYxGSo3aIVPGUxZlFVUH
As82YLqQcrwYhc4VJL816ds/6UhNecLtL77Z4DSH9rSbHOsBbG5wipu+h6GFzZrLVXPjLDe5jJqb
2SVeD3ohyMrla3JkbUQzw3cgUZzsiFntOKjdIKrJT8FsbILQUudhsMiHUZsOjMqZPHC2LUNxb2Yu
Nswqr22QPfw3HqPbpsKVS4zCTVLW1X1EelwpoJKCKXfZWlraCYTkUoC5JTBf87m3luFwTVBvwe7r
Qo9KHMomucug6m2o7atTWVbTjUfojk8UNyP42CsYR8XBpi7tYhP2McYF1knEdpBQVlnM+p0bevRQ
5gOJjqNXfVIpf5ix0d2ZlseVMJtYFWsIEi6x73eud08kb/rwd6OsRBwCl6FsmyD/9OLq+HfDBKE6
EhZUHV2GAbQ9thTecskeim7aySpoDMfDJdAsihumY+eEBB8nDYPDBDLw3PKCAOO6Kwnq82K6VYCY
Jt/G8LomXHIFxR3tAV/DYPkcMH9nDEY9EW0GLMe3KiOgoraYVMruSyLyvRoZoULsphg7sK3RgTvv
DC+0nsVQGBydwkD5alMeqG4mkT6DcZUo82yr6jX9y/TwWvfqKmT1JY7Eu5xjO5NA5iCDIBGIJ7b3
QJUus+ZFe1pT5mm0dZ0WSxMcJDy5U2ATyh3VuJKW7Foj5DpYOMiT+SDLTyO10aVXwQ8v/rGIwWM3
TMetYI5u/26g0r1xxlNl9lK7R84iVkOQy+/xpZqUwkmJOJMYu+l+KnEjsNFf02l2CDcV3QVPH9VR
o+SjDm1wZanUAEhHOGq13PDjp06ZL25dhc+V53pboU0I4qJRe8L2eeOwN10Ny0XZi+JtZenZtfEq
+xg1xqmZiq920JIbnNSx6WMRV2wW2LaEs7rR9Gq85wJp7tOa2HAUM+Mbebj3Cnq5z4ANKFistSeX
huiMxf6CEV3fwlgej/NghjedlzzqhRE+tW22Y+re30IdKlbsFsR1issDJWZwMiOYFOaMiYv5MkW8
dNAO5P+PsfNajhzJsu2vtNXzoAdwOADHtel+CK0ZFJlM8gVGldBa4+vvArtmpjKrLWvMysKSRRER
CLg6Z++1adLCptYOaW5XJ+aCfAP8RLtjF4RLPkR+UXfxE2HD7X0a0r1Joig5yizsiaGx4cBqlfaQ
aYa1w58HWUyX2kOBQiWp/Xtj4Dr7PTZjQnvvtdSfq1+Q+a36ULk2DJ1Jt44wTDnCpwyqBuXtBUSi
JN/A6Ff1fZXLgeTDBr3n/KD3JpmMrn6fiWzYu8VzyvE7RbOVkFv5zYL6u6t724VJxvBCy4JGlVv3
jutJwaBr8RIRrUQA8rhAcaguldTTWzRt730eakscmz6+4JQjmO8cCKnHYjc/5IiGlK5Ht2OfgkKg
iFprBrfZ6Ic31NPzY25icZn/1+cDBms4+0RqItXu7dPnQzIx94WGPa0/vwz8yt2k6MVRTsb6wfeK
L58BUhTDs+vngxkg0ehzd9hVkKaPlm5N63uPQX4zVdT3qABE2xzd+db2GyAdUbL3K6IRTSw1RLvY
zdkELwPvJBrwkmBAkqTkrBVhTihFSBL4/BdVHXa8Pl7oXpFWXDKAbdd0N2CNOVLaOIvWZhKrtWHa
051DO3LUOCyKKdXv0rJo9+0AzO7zm2OMSsIeOky5dHSOQkyU5D//Oc2zUd6SlaoKCWpb6vald2S8
r4fS3NmVjekLkV8N/tSFORx0q1hFxdqAE3BNpgQFow9kzDKLnjJ2poA9nNg9MnRjzzgC2fcejQ7h
DeSHL04Xe5TcBTFhflXdR1AAFuAl+n3oFfFxRFW/SEonJXGLNjmLx/BtaKxihYwXEKL5jYkcNmT7
OERCg8KbNMtYlhd/zHZR75nnnOTpZVySqQIOQp7rKf/9Ia71lI2VGDkcTNlZa1JgAliX9pnHcUDj
IBGikNlVSI9WIx6tI5shzsUtG/ypq7+4roo+tGlcE3hIQoBPJ5fwW+QBYX4a4tC5HWQZbUIzxDbe
2TfQOAqwqgCSTcDi176E/yIKKcGhjL2xdTrMet1ctGDPSkmyIlUZYex5Yj4akaJBL9BHDuWmpD+e
xXuJpZLLVbgHZLLatkdRdvFjsWOb9Nr7aQmLtKSK+R9h1Yy+RQ4RLEPq7H3A5hbFjMUJ0D9yH7+n
poG+aIp2dI9fGFXVAra7WFWNR+0E4yar6dYZ7WofjRjl+5o8MfB/HPSxlbVme570em+qtNr07mgv
sg59KntJA8XkhfIuHY3MpplBAKXByMyn+lQNnE5N5PE0x1ZEvrYL6VvEzrnRCvsAaE9zINq65Q41
7fFLLaboxPn1LaMJvyFu+TCMeb5X+uicRoFHJIP+vJ05v7VNgBXb1PvB0Mj/xGK5bIj/nuqcf9BM
Mv3MPhhW8caN+Zzm42OsTWDl0zo65e3Kjl/jovLupZLuMacIy7G32qh+rhWbQj8MFCfbqHiI8D4m
oUvVXaJam8i/Cd19ZjVqEQTq5KdptKZ/g5o5c9+Clg1eMlpvbdYCdSA+oItKecxFdwlM9YXAU6aw
Y92fJ9PRjgzYZN0B9DQxFDZETEPJaIi9C8p7LQ4OiY6kBWQSHXAymNq428UOMH40nxuj9Mwt2S7v
cb8LRvOuTAKUxIiAl41vgw+pqWhNU6ytI8cJzo0j1GYY0ENFhvk4OSkCxLYBXWwD+ggEu99K3YpM
bhsfwlCTKroQTfSeNf1L6J7wiQJGjultZWW1Li17Wwk0pdhgr1i2nMD5VtmGg7LNZYaRiMIoZZ+U
5VOwcjgA5ZIDf+xDEEqNeCmL4iLRfW9xsL7THbqLbaQ+Gii7vHL3TsMnB3LoFfDMru+LB9uv92yH
gECQR2z6R81uvyhLURMlhrVNm5fQUmuutw1ZLsTRgK2SMhXaokmX+5LEL6yLN/059uHAISmrlpQw
u2u5rOHS3qgyz9cc+hpzxMJsUzIebMXtI4NxH2XDsM94/ac+n05lrbMIs2kNNMomucTmgl5kMJE7
ODQZF27UHgFmb9h7Z1eVszGK0AE2DrDogvKMZaTjg3SS4ixk9hpo5anp+/aIAIIymxY/hH3SLzMb
XVcdOjkJy4BUenfStmarndxIn6Os054U1WQ6RxJpN2WuYh2By5C5OGuuOICUyKHp+DdmApvD1yHA
ONk6D8A6pZr7URLLuQC+jUkmsshGEgaZW0BVHWVsEZnJ6xAkrx2i9amzIe6i/0NlscnG3N+Lzv/m
6ne40vuUzYXfVPfMMhcnQwvYCKoG8U1o1CO4e+0pz5s3fJOorUNJKBsc/9KcfwdwkV07X1Bn5EvR
6mc5RDZEgfaQY7sHqjPp8bYbxu/dEJ37Kn1WiF/3qmqe0A8FdCnCt+EbJ26aH6Kbtr5JV8qzuUYx
Gjsq2bTZDPpOqf7qhBATSyvGcF5pjwPamYVfgxhMg2chxwfME5R2DTjQ8OEi9VpoEoSIpGSVN5R3
nUHct9r96MXOwnUr1usC5X0UoBae6nqRFMMWzVJmiF3PlqknTWttNeNVhiLckIGBCzbyvxhp5dBt
4Cr1XbkoS9pPhj5dHR20uWxm6E7GigbZKdDLZkNJ8Intm8+YZ26fGzNOg23ApZm/IU0vwp6CVabr
4CjVGNw7L0bGhYtY06+dZ1xSK3iOZu50TRDAil7Xip4nW5HxvajHiel2us1Ibcs6lm3Nk+F6cO8S
J/fXqZejpy50gOd6chEhzimbXdnnMZjSh/OSktLmkvIe108T4mDS04ZnNhmHFncMuRtrARUyLD6y
to5xswO1Y0E/djP0LfX7Z89IjZ3dAdAIUZfZ5Kdd0NWIZZq/6t34jjz5LRoN5lmVvASbMSoAlijG
UT6q41B16tgH7XsUYtejbB2urMYiQCOURG1n312djClmjTcEd18bkRgYpdkd0/V0oHIaWbxgSUNH
E5P53VTVmvBljKj0lHQXZniqc4IttUeiJb8LHUdW3lyjnnNjMyduGFnx7Of5LZv4R9HjCDYjEBG1
d/L14iTm6qOB978srY8A7zLk+PbseZdBRmiQi93Uc44jGnc1Bnq9phOG+J6GrlXSfh/jtz61XoSi
EqHV+pLwMBx8Eer0Uiu/NaF2pWx0dlTFOU0dAiciHeE2al3E3pW4Yz9i7aqh3MByOyCcC9gKNg+1
G50URR728Ubgn4PSehg9/9AEEHwjF+sIaQiHtEqRhDaAjeGw837ot9Thbego7hNw1c4mZSXj/o/w
eo11vwjGFClYd+FMBGUjITrT+a4FTB+lm7krtWWG2ocOiuUQByzyfcvGBIyWLJt5CWdSBe4MtI6t
QirvWCxFwaCN61D4L37Vd7uif4hho0Dol3CPOpyL1EoyUx4jsm/KCIRVjCgZFecX2dGszZ18Fj9j
WQVMuaNbeVEMM1qgeBL1OxeFLhEz/cFJ3Wf0S+XS9kAWK9rXdOzwT/X5yQR0BiIY2rjI35NGxKQA
e6dM+pTVh5aRGJjJTkblrazdp6Qt78sIB3Xa0HPJMEl2GXpbQNGLSS929ZS8tKHJvBemaOp8+8av
lrU3L7VVSLvPgX3muC1yYoLzfEXzjxOnxQlua1UGtzOIDR38WdXK79i2jbXGokSE7bozkrWvsNWb
Dch0IgWXGSqfPTLswrc79OYGOy3ywKopQCDiJO9EGC8DR6yFB4uuavaWiaSVHu+2CtInXLuIOKpy
n4TPbeG9JEVvrke/e8m1MVpmQkNil1gZoQEEd7TlHhcHyKvSfa9z8p/ZS7bN+DDayXNhxe2qKtAp
RpF3NIyvWoxuxVLs+XQdZFPDKB2BVbPGyCEmzrBHuTDp1YccdW9VCyITQ9nhwY5OFAGOug81V6Pr
m5KHyGSq5VjBCCPKzXQvTGCV6Pl0lq69P5GH3FMLYVnVwf1WdPgI3cnXhaE+EFIWABgEEOqcbUoj
yIRR4isBjyAp/clCU9mtnSw1T6j8YpuwIieo1qKk8RS/dqbsNzHdZmxxaC6GQt9rZvRYoxX3oGdp
aAdmvXatYfGotfw6FaYkM+Ah7/GLCaO/x2QBqxvEYBBiGAhL7V6MghbCmH/T3Xs31wpEQGppDi0+
HNiVG4vnTe3pPpxKQJCNAuXpJ2vQFS2cEYte4EDJ0zA4KeqShB2K5kHy1hXwrQOimRdkPvgXrywB
ytUx3oUvKtXOhV0bNOTgnHI7+H7yWXys5s0WZP+guCTcvtq3UjiLPM9cSN/HKTPAQboWdJ3afalK
psfAxk/rFuKpwi+yygMC/bToLURAc9CU5lMiG+m+V9nryBahhynANX11A47TVvzKDqG7QdHL8tyv
gQUgsqZ+rTXUBvM9ouKUENum3XZjfE5rO98goagXQph3uhbUhIbAG5168z052yUpGxYxPstMIlPt
6/DCYrGwYz7khk0jQJ5urYIk3JlUdpdg1tJvORFKZdHdGK26dbruQ2c+o6c57+8azM/IlWTTfrUH
VEle5Gx1i9NYAfImVIBP04COXFPjN4eycHWKqGKXqDS6OeOuony1MnFgrPy2W9WEeV9r073SsYLb
TW2RZUN/Rw6yYYtNvkAzrRpPDSs/CLBwh1R+VdTeitwYTkqCfnB89YrfYlb9xvscux8+r3RnTmG+
qmLjsVfDLZYjhDwDxaUpgQ7hOKdh3rg3hWy2uOOQTYl0WUfkHpDLAhAgHvQtlFO89RJAFnnFK0u5
HzZnNqa48jBN8kiE3ZFty6n2tTcvao7YItcWmWBe3r2jaSj20g6fEfDoBwIvuEniYImBN9iTnktZ
uyt3k449XPXJ1qJDhlSYjSbisjPBT48IeJAUk+FVTMUi4ixDSAFV6AZWVOX6DNmJT5moYBQQUDMy
azNY936cfrXxPiT6fYHgYVtG6ZMWcloqpdoB9j80QMJ3Ayk2dfbopwjHDa8iWMEEv9gGJg7zCqSc
HIstNOaaOAwsyxX5BGnzlpEnxkEAQZHTiS9U06olWZskaYAvbTOMADH02aQaiSmw4NHXzqU3SgJG
xgccXveG2aPQZMdGiTjxyRr8ijfQCZqDk4jgoGnGcxI7+6SemYbCQdKjOjIo6Qgsw2b6OlLuTPvp
rhRUDuMJ+bEFJCubiZ19M6eYqmzR2hNKdzErHBIjWpNj/sUoaQ0bevM+gYulsb/Xw+ZmrCZ7pTv+
DmzleMSJ/sR0uKlB18baODFf0TJQkTq7ssUiNuKdzuN8Y7sjjYgaVKXIu405mQ95bD3ZDTdSFw6c
Oz3XXZXKPfgGavfBAy46UGhYmqO+hABqbMVIZyUg0yeDSJAQKkLYnQZFrWLgavUl8yE02g44vmmq
ObcZ/ptbUg8IPI/PFRaXLdjBVAAAoqLnoFzRhAHGwuFb/+6QQY2AzNsXnf3djDUUpggEVIJjIKe6
R+bKBQ7iY+9VRJcQmqWHMuayjrhAbJqgfYdyo2f0x3OeSyiaNVL+Y0b6z9I2FR3jsMYWArhg8sxr
SVwffzXgkDjpDaj3lpdAPlWTYlLXgVYGBBVAFFGn3muOM6289nId/qDrAbEyqDm/OUYenJEwM9C/
DqRFkmf62hSuC3MKseTgyRdZsOBTkUY8M1ue+JCN6JJWlndo0TF0cVsdxQgYVTTYx0Kg2bjr2hUA
M3tl1dY6dhNk9Hqk00Gnqo+tbciZD3qdLrfTeoheIUSO/T1bSwE1hwaDtxb2q0UG7YZIVH9ZDWRr
oVvJd4gsF/jh+lVUKgQYVv7FprW5r/UZy8u43gPEWCfNIoiDYltxOMXuxZnO5RNf+2IV5tljYDTt
rlLwbYIgASItaRGOj56lwbJErkJbdGXCHO1S99b14vQUgxtNDfs6VJSGao55Vt/GtzHmWtp8ezr7
dx3ROUVNDp7pXUctn+FD1WvgT/7BJvFZFE57qruE7B8s0x0xXRuTt0iqVG4uDIvM2kx/pk8Dpk0Q
ptl2CAmNYt4jCLNeBUXBycwJaTtP+7HwaDN01V1K2kQCZ5JyC4pcI0DSyd62JGFPcO/rAcyO1iWh
l+YFFix7U2dessNxeR+YLolxibnUNZ5dZO5BC0OyDaCDLp0n+ggEd2ToE0Wz9xWlJ25nKkv1hEOx
ATyE3qBmRdCgKIT9QmqOyRjRs02ROQ5ngLFclpY8Fz6kcWydCqdX+2i4kN6qeN9FA3joYi5C5LSJ
Wju6qbSO6HlTnD6fuE/Z0Fa25HyKAIRGT7Hn3MJIxIWrED0UwOSAJDD5whK/G4tI22Q6mxbTlC+i
JJayZVfEhOARbbgPrOiJsvAVFAYYRtEQAa+H1SJ0BISACeopEi9+PKKM9tvf/vOf//U2/D//I7/O
4WB59resTa95mDX1P34T1m9/K/71v/fv//hNGcrUdSU4RusS75JwbL7/9gJ1yuenjf9AMdHHDnqK
ZRyU5dEFyHGJAJK6FqV/WrzDOQCo6AHjWgeddfI0Cm9iMijqmsSqmRXFTBfgb9ijgewr2NFId809
aXh3zrgb2qi66WLlXBtb8iarDI+9OcskOu/mL96H8+P7kLx8w3QMaZmGbsHkVz+9DzX2UZFmoN6B
t2z0oqt32Lq7hQjS7gq7NgJGK/OVoAt/W0bxIwQJZMZpfXaFo11K5bm7wSxey3jQLoHaWFXunxI7
vI+UGg/EGWRgIvRyjfEN6wkGUGX02r1jZ97FGDMYiEHjrH79liz3z29JuK4pTMHZyzFt+eNb6lkP
sIK44RqwWcSFpdOecsKghxMefS/RH3Vfbnu2r8QBBeYK9ufEiau+hSGZfIR9uTU6h6khjS+cCszB
kDf/+0DqL2WBMPpSOsm9nTTu6fNhAkNxolxf49JLBtndgDykCIzS/mE+Oi3LvLAg8wNr6joSiPoU
j9lQD/UuL+plVafNtdJHfyHZwc+jKfmCTJVjluNMB1p5ydfC4f6hAEE3Ohz2jWgLSs1ReGkN9k5J
QNbU55dOxqQ/WQlCkCS9sVJT7VNfPnx+lVitv/+80v/5wyioP0fFW867D/2g+enLfz7kKf/91/w7
//MzP/7GP8/hW5XX+ffmlz+1/cgvL+lH/fMP/fCXefbfX93qpXn54QvodCyet+1HNd591HRD/ns0
zz/5f/3m3z4+/8rDWHz847c3wOnN/Nd8Fozffv/WPPqFbfzhlpz//u/fnN/AP357+gAm8Kef/3ip
m3/8Zsm/o6owmTqUshwpDG5eDpx8R4q/G0S46tyzyrRc02HGycjdC5hO3L/rOrezAiVkK92e7+ga
Dvz8LX5LuLrlOq5h2dKVxm///b5/n8X+9YH9+1nN0H8YOo7JpOayFikxTwm66/40q1GQpqNvA6Kw
qdgutJxsZmey0TBrRnj2mdSDWVk9oAcl1Ywtn0Xszh8u1b+ZWI35Kf53Yv3XS7AxCpq6qwzL1M0f
R69XwxX7fAk0n3Zdqdkrww/addk58Z1pVARlER46YXcnECdrOZMUl8FJkZl6Tb4VWUY3AAKaS/wA
jSZn9+tXN8+Gv3pxP00t5ZwF2EUdldMMRMqEbe3gOlW8yWf9ZBF1ePAdVoHJ7f9injbmt/3jM3PX
IZEVhpCG4erzpPeH9cYXHtp6Fzd52HGwFXNl3wZ1srVD8A6y6a8y9l2qPTSjS7c8h+p9RF/9mKV4
3FjZveWvL8RP69/8MQnbFJKJVulCGPKn1+OVtWKF6F36xax/WRHd0X6qZip5sJQau1kc4yPCHP8Y
l1N1LlNRHWJ0ZmOpf4cXWT6Sc7Wodb1HzWrRruJDxi3Ubichg3VgoTOuHFbE1AEBbOYRYXq8pit9
stOv34jB0P3ThVU6ACsur2v+aQE0nEJ1yZi4+IL0h57UURSaYbevpjLdkEDk71yDgiG+oHYfKcJn
h2zppwCz/uJliH/3MmzgHoYjmAOsn0aexgUg2BQtossGHpWIeRWeDtK7cXaJaV3IFl46A011D0vD
pk43XgXPOvON+C9WT+PfvBBmGaCPNsURDF3zFPGHGy2xq3mHZiCiKOx7AqDj8+RFMy6FooZGuC+a
XuPUJuMjDFu2qXWEGTbyORMbuXv/64si/jwdzZodh3nNtqSF7u3H19JqjV73BnGhONQWUzmRd4Bh
dYGYs7zJUBvOAJ7HLKxmUabWbno0eJusMj5icB/gH2fv1mCAxqn8dNtTNV8THKMWDhrr16kgTyX6
i1Fh/bgrnEeFtG0hEasJplLhzqP4DxcPDWYW9Q1GXVwm2HuY5o7StG76qYhY3PvhVJbdt8JsiqO0
RHHsrm4zDQ9Tqe1BlGq3+GcwxodDei1C291aomlW45x32MnuzgoEUDIk17Q+4D0lDe3FCOFA1Bsh
rcBE0aisL+y/SVhBVb2mLFuch8mkIU0xdp27pXMcGgLb9WY8AZwgSbZPDVp3XbbRp/4DyadDKLBx
GnD7LCLZJiT6AK7oBQxoS1wlLuAdjdGjKvuPCRjUgYsZkYGLUCX3k3qptYAVA1Qbf3FV5Z+uqjEv
Bg43o5KSle7n2yBBi6tsqFluxEduxCbFmUJsshirndHLblmlBUWIbqy55J12GlPotJVwTl3kKzjT
QA7oHuoytTbKRlGpal2jQQ77WnjdcDuOl7J1NeD4kwNIgm1Yqx9RXmC+MB88o9MplZHVF4za18at
ntpOs5gooqMu0sdUC4joIn8PptV0EFZa7ycjXYXvVqXyLxasoo0PH3ZFec8/yL48FVH99dejxJgX
nR+WBsM0hLKlUGwdaGbOI/oPN50WNKKnmz4zcK2boGvqS02VgeqQUdBVU+YDtZc3txac4vKQi0ij
CgWNbI6ydG7zAvIo6AXzX3vDH7aGfzwgmX9aKkE1cLbgXGEL3bXtnxaIQrRO1fXUmDtZBTcOYDaA
ye26LTLvZLiGWA8pBoupeMIAob9UXZPBuiLkfTT8M8WvJ+WM5Hsb3NBWfNEUKfexnlI74J/L0OmB
48NFBi9cqZNDtjSVB/3Y18NRFaNzQ1uLLIWRiAEo/xfXIxgWQQ8IMMAta43TI4rV6bbsK8782DhC
G1J5dfz15zJvCv/4uUiWSE5UOgg4wwYPI3+aSaM6ynu47SyKpmhPuki2ZiyjXUS/aPbq4zjW3zut
dY8JeTR1Y4aIAfrH0AmOAdkhE9RcM8KcBVqa/loUgS+W0Oqu+SgCtDIG9VLHPDcl6YO5HUhK7fRw
DbMRG8soLuB1bzw0l6cpQBk5/94os2cjleoQ1fqznYXXJgqNo+iNj5ST6bZvRbCPnIBtjV5/tVqX
ZBAqByfMefEKG553qBDwqMysj11HeHA0Z122BBr1JQKrKfLvylR2h4RbYVHIcbiWSdsuamRZx5Qi
XkkyxI5WLSUXCwBd2mnffn25/7yQc8MRMmI4QCMNZbs/DQO9zqqyHUD74BegD+XmBw9kOrJOVRFj
6dm7NHTlTWhnYtsTw7Vt+ibepbGa/mKP+G/GI0sAcxWbIrZGjvhpk4jXJwp7K+HOD476IOOj643f
QoueGQkKSDcSRcRsRtRIWwIeTPR4Zwfm98karQfLrPS9E4i/mEF/3q3Nt6JLh8gybJO70f35VgxR
LEnNwC0x0Dxbdrl4SVlAsAxXw7VroRwnKOy3UhJbKWm14nYLE5rxbHcqw5LH0HUvVV6FWwpZ5r5j
A7Owe4grTUF8KB3BEKFSJinC1c4WIOgt3CZ/Nca3gKb6YPHrz1lIOc/3P054SHk4pDC4BFf4c734
w4SHJqfT6e+QVgLO9xaOJnKYetyboZgOg0n9dbQnaG6Jg/W3SPwtxgSA4m1D+bE2AVg3PTeg030D
iY6MjjBSunogJE7A40Eiaq1zx/Fh00E1vWm0ybmVOE5OwIZXdlvQ+07aSzKB/I+6YlME2i08cQqQ
bntLs4vorTwu7hDsEKVC0b5uc9qFWh58mSDQj7SXT0CgxApPULMyyJVCCvhuggxZEqNIuGubI0xT
UYeMuqsvBNxvoxnnZAe9/W3q5d0o2+g79uEieBlrqd7smmgm7hoNKpN2bssgexgFzZA28w6xFp8l
08iB2wzhVoSMLNXR27kqdfFJW3vNJeno8/22cHmkuZc6usAglt4iTEecuF1uL8vKrM+VQzxo52/8
Eu147CWXPqq6fekWEAZHlyqa9EExApT81JuWpd5ieRbUhc06OvbmTVkkH22QkrY9pSxDhv6VqZF+
1HDXKLf7FsBaoDpz8YcCApMdJ/u6GL9ScQeK5efxvoyNe1KEqXuuJHwS8IBA1lyB+7oqvHQR57I4
YCoELhllDwBZyLY1HgxPRlfI89UuI4YG9CslGqcOQG6GcONMjMXLoaPoYtbWu5o5B/O8giYXxYw3
SKjyK7ODZ9zQbrxGBhxtwDTD3s6bVcNrR8nPtTMI0MyHXd5lb7ka6m1FHqpMqDa2UZlv8jELbxN3
DG9VBM0BauvWxBK4U2aRf9VdzOa4GUlsds09zbb0ymoJ82nQ+30+B5ORaWqQp9kGm1BHdNHZ/gc2
dW3nNgO3PmFtd2lYtHdR3boLI0iabR4IME1ah2lHVpeInY8Mz58PzmShJFPue+5G2sypznFp1rCZ
m+Ra0Rr7KDPv7DASl0leZzcajvveEfVTKp2viD4WJt6Cr3FmhHOjoVnqBm1aiPdPiUYaXZ5FD6mG
mEnqe9fs5ZazBcnVMC0IcgAiUZhWdoxT9aRSWjM6v/eKgXbVNyeyeOhE9x0JLJ18Q/efo7yW1Qks
+RrDZXgqBRweutjDqiFjMmrkPtLxO+s9qX6T7VZLd2B8KmYhWpZzCFVt4Tehy+xNGgjRoD9SYoHc
pVfEVlUQRR0x3WqcOI9BNRwsvaJo3ljGg4+bm969pk7Yi9d+V5RHOIfdBrc+eGXYVoeOQwN6uf6h
wXt9QebB0VuSIMIsUa/hlSAvdadwMw5II1WJib6nwD8ArDgVJmRB14LU+/nKzJiQzSkGxDs2pThU
dn9XkxG6SjVaUcJX0UUOyS4k1PLgipG2YJGAbGuxmBTuu2gYpYmJ6snRiUYLp/mJKLuS0eweRdv2
GzefGYeTeu4l9kaOBs4F47CxdoY5N3K+NHJA1i586pgDNeel3lvEAWV0P13i+LKyD2+JrRJ3QXk7
hfYj4ZnjiTsEU8d81xjVrioVZlb6NA+okJtjFGZnorq+6EExvTlW+WT7rv8lxu1tEI/YMznXjTZQ
gkV0acTpsPUz3zzDyuCBI6weEEyLRX/m/yjtXLHLPielCg5lnFwlKtBti8yGANNp2lQxUgw25OLy
+aDDj1+A6KdNFnS4u+oiIS+rAfDaThMmM1MOpwFaRAHSgcQw5shQ6sF97ID+qiKOV45cTjnq1rSL
DrFsw4tlfhRWhPCKwsY6raf0KSSzLW5M9So0mS2h7RenyKl2oAfFTrQVcR8lQsg4qvt9LxActcGp
9JJm0zmI0MY4QPmBry6wstnp1+6Ue68gxXyP1E4m2iwM77wtRvJ02xg8r10F1yRq3HsbTf8RMOep
iKvXqs3NW3qZxcTQGLLCJd4RttlYF+fETdjhiY+0a719bs4wzdQf77qyeqXHFp16nUWv9fUXQjvx
rnmah6UVDGqNZhL8oUpOE7LNdZFZ0zEaWhcn0ngtmji8OJJmDvY9nK+yzY6hsPo1qVD4nOskP3ty
rHfCt9+T1J2OxIjGNN8wjUJkdRAq6smdoP7OOgvFEk/9Occ5eR4970zwz3A2NGjPJcMg45ZbeInW
bLRKrjn6WUdS0BAwMBz3qHifEz3I73W6xPAV1bC2xKDgeWKVnrIAxIZmbxD2qE1dGNeizqd1Pg+/
bIyRyaC+GyFkTklHahSIX4cyNiEOucL8hxNimOeRvjM2ys/v1UDTD0PhjtxEOIDhi12G015k6K2j
TN0qMxpBtU36fTzdkFxKfnxBDw8MR7ludSU3TQZIOO+T6AGJyU4R+NvSbNmDjSWi1rJTooXiepMK
GPntbEfwsSUts474ExYX5sbBGKDxTu0GYUR9R171rkg2lW1m74kVPafgZQQ3wV2NgXilC/WILME9
GtJ4Y8r6wJUYbgevjLeqnB6pGnvwc0K18aAAlEMVcS5PvIdGA3fu3YPGde5bG8Fz485OcYCxgEIL
fHtoTu2SAEhltTlyZp1Aj0mQ9Fn75ASRPzDMVPwiqz2iS8gO0nwr/d62xLx0BkHHqst3GHRc2r0k
DWhGAe/CJgPUkidgMQ9Y8my2wzE4EcmumzVmQJjpTYi0GozMroF6RcO2ncPAhHgblY9O4D6jdakW
1eQUF0vHpk3eKwe+zndITEAcG469XFsBqCTcnt5ychts31128Bs+IGl2ISjdcsuMU2ya3JCLtPjg
FrfQ9sEbkk5UbURQx6sE/XgZmOO3Crs8XeesPFdWvYH1Wd2lurv3e0iPEqsYzFaGD95MhESR/xDF
uUKkJ+ptHAMImRq0e77tiKvvrMLO8R/8bg4YSsK7MN7Jwi9uwBshlIlJjkttcg8KqoFPdHNdxBSk
i7N3o/PG/KSBb8P12M+lRkjmce3pd58PTpete13ZS0RDiCE1C4lXLK1g6WgVihLw4mfEN/ioNfm1
T7gxRI1eHrdevq/Md7vDho5eYbjPtX64V0EAP73yrwj/yaMKFZuqWp0dyHxlDJifk6Qjzn1M193z
HTR31EUMq1ekEaVnKDTm7AlkGyTwoJdJfdaZv25V7N7mLVox02Ftpus/3bkDrf+GdPJVUyB8tkwQ
5FOeTBssXhXJpaMijgLcRSfSGzsGoKSTg/WUQOL8/+ydx3Lj2rZlf+X9AE7Am2bRe1KimDIdhFJS
wvsN+/U1AJ26yszz6mbceJ1qVCiCIYoUaAGsvdacY4Yy6aIqxcNKl+rghoYcCUSukFrRefFchfZ5
14O4azXQT56Dyc9ioW+/eF7eXGu/t5Y+TrR1MxhE/vEpCLe5r0dbjeIPd4Gp9ktjBPbQPJGu0Lwy
GKm9uu3N7CZJursLYVgbHIdgnZeARHXLWOuZeSSxrtvGqiEfla7R12atvyuSZh218aJlKLDOZesp
CjeInuS9ZHh73YnVXTdQ4MwUypNlZZDJkTJqj5sSOZKcF9JZrnx/JQWygveSTOjcb87Rvy4S4fYL
UNRAsMKdgkn1/NNF7NbrELvnrJARYndCdld9XVbHVCjV0Yd3rfGxmJKJm6vGXI8obN+7xUtfxepl
/MXuEdCkeVTPHC31H6TUxXstjWvEYRxK22Q1ASfs9zZ+1EVqAVkK+LYuijLSD6NV1Je1O7PP5UUa
4cvqCsO5o6v0TecMuhzCKAUB0hJphB8dRJpPK821zGQpxwhJOPdxqo4C86WAtUZRY0GDCZ8a0aPN
ClXMqIGyTmxMyNmomc0g/YSu/81d9GKFuQNPcF8fmph4Pt5IsG0AFqi5qlOtoXdp5Fjcw+WkcRbc
8+bbM8WW7TVfovyiC3XOiRof+Xitkw2s4E3r8ZGZyibIWFAIcqHNQsVkuOAY0qDJ3ci29hrmHVJf
zQvXZJYXZIV0MzwtCVE6sXGtBpWjjY0hx3QJR00sihPZ4+0xFO9qum50EF36wzaMbhdUfX8n18nS
qg39VIt8uIulmggnPe9oFzrL1BlGWw5Lo7kpPEbUdnNG85ScpcpgXV7b7dY3rTWRAMa57GRpVmqy
eZFaiQZuChiZuKizyze4hld5lIywOeb4XfeonoAhZujcsehtcMTBOymU46Ci5ymbUjkSy1hqQIg6
TV55NWdRS3SUVATUzmllhnsnjdw1OvVvCdBLSNJi6Xl9xSomhJ9MvUGaN714nKw1DYHgdYxtxNGo
L7HcFxeKvJ1RDsaZQjm7a3WXqZnzRqkn31hQkTxjuFBSZezCsQ1eSaHJ0PWDsTAHnSVFaTgLXcpS
VHQ92k8l9xeUj94BRC4A/QIscRlQ/iUWlZsYmuTAQcKGCBYCZOfktNLUsrimuFSx4RjZd4niXlVq
a6VlmbbPkMazKtDeVL4W2LZcmP3ZB5KFAHac5R1cgtUvlGqgLpzQ39EyRcirp/FKkXuEruj0r7Gq
SGdfz9ewjeXGxn6D9A6hpOi3qFXI5Ihi8y4mXBdpkHzubKFu7IK+QaFn0R0k8H472APuiI4qoBGl
Pb7s9hoRtmA1bBnuzFLpdPM0LXh8Ws87CQQ6YrcXxfLEVsPvxYmTtZ9eaCvLEQbOZkPb50r4ZEty
tkky+j1DXbLILyFZmiIdsOsm7CIm2WNOkUPSkGoA+kGS3CNGdi9S9yFntfnQjxeOIAlTca7TFfAr
9zLD1ZOi+OZDRRMUxY/Z76arllDxZcp9uJ6u1ko/nl+IDpo2ZsoQVElAICBm3GxumfbZxoLBEMh8
mP4BN2/JWPDzCkLLEwGIzD2mZ2IxmBiwGu4/n0adKQsO0vV6ujr9Rnqdspg29nm/8T+8ooULGiMn
09XSPHBA8rdmqR7aVFXngKwTusFEefQMbgjqpXmM7fqlN0hIpT+kzWrH1uZ2jvU/lh60vJcecN2t
kP20d9OfOld6zaNmOE7X6KMgNs2JqJquWlJsUCvp5Xq66oKgRsLb04kZtxbYisnRQ0vnIAekh1pN
oyM704/pRhkZNJK+aDPdNv3Jkceux/AwXenIKmFcUlw+753Tk+2tvv98npbPWES1oHtMtyYwnkiA
R2M/baxwOOlXPjDq6dYcs8J4JjVn060QF3CyJP3j9GIVGA73sSEWjSI4HumoDl2zKK/Tf7qpfAlp
AJyna2BL6Pi67rCftuNi+CCgPO02061I0r1VEAi00OOLbTONG1TwZ9OtKqo8eGwygZnjrSyC0jMI
us8XZyRNBRsWdeB42+f9+3aB0ie8n/4USOqjDKbiNN3myxIvxTIVSGfcn3jqhmSYRP/8DCxouBC7
Mc1MtwK/rbZ8fnjIxo8k1pvhoIyBNtOtHjS4Cz3yz08zKVz5Aa4XynwgD2APlxlS/ePXBXZy7Th6
JahaxeG3v09XwSzgoYndJ39cBk/3/+1uFfbNue0arFEKE03ub/dxpfRQ1I25nf4+beVrA10XKDu3
Utdff7LHlfbX1aonec1maT5vpq1/bWDaXqnSyMsh0Xxu4af7QCsqj5iypk19Paeore1+Rn/CXw+6
DVzxX2/I131MRxRbgiSONfmtm9bsTg7gzIOUtkQNurVIDvZ0EYeYJ6ab0M1xe2Dq85Ax9PzrPtNv
08V0l+nOX1en35DUnEzfoJE5bmT60+8PZ06PpIGc3JY1fOPfnsLXpn96iqFJtGmQxETETs/7v3vo
r+c+bVLvfeAbgbT66eV9bXu6y9dDNygL94Nzmf7yda+fnsFPr6ItYlZXCQuFnzb90+2K3cHNikIA
pFX2TrHWHl3ZTG5VTo0ZBPTjfFckt6TTlbmUycgKxlszqiWkz1G5nq4KqS1XOC/05XTnaGCFUoxF
uVOm6c2MNHebZn42n+4MLZTwUHL7ZtOtqlCaUybkb9O/hm0f3kmB2Ey39VnsXpvmNv3fdNHBvmqi
rLlO19oo3vltQ4L0+Djq0DzrjQhP05aEgzZRqUJ9/7kpjfOW5jTy3y+gMno497QgUVElN02D/F7G
NRlk41VOwfI6qU2Ak+OGC6Vvtvi/iKwbb20CB73K2K5PmuLYmW314GaIWapB6u/8Tks36lDZG4jj
sIE6aKEUX9n3Ef0q0bf8MHrpI0amd2tbhVpeLQlW0uKSoIXGXdDUMB/dXLub7ooVcxe22vBs0ntY
tJAiT+yUYqcMMUGKbmJcG68D0RISMxBgH62N5J2IHwt8qojuHQr5tclcYQt/K7o4uj/Mczwqr0pv
woHjqSiN+5p7sffN8hp9Gau5d0DRax/I66I7XZfJYwBBZ9o8zchNOjjZi9PSkSUrLT7DB0fRHIl0
TbZIcs0oCGfTZt23cKzVhlzc4U0lrDQxojmogSgjqLg6U6XoR+LZvGsQO/bGtV1/TksDGSMmiQuE
bfo+ueRdm0CB0E4vaDbdmYmCf7Xd9D5V+uKYNG57X8pHCyIsXN2YhE0JXTFgb8wxjpY8FVJ91+uU
UiWhvHdW5txNfzbx424Up1WX01VSFTE9kuN3wqAm3XBE0e/nv1WtJqaETBKGDKlBLYzj/0GvXkDC
6Vurr9w7h7PcDKBk+iakfG+ZcfvYuWG9snE8bZH/63eYe/Bxynn6phe0aD1Hfexss1ilZuLtYq8b
7rwIC/K0DTUwt6qSOo9ybiCfJnZ+FweGuAvwejD4Yxsx043Kk4kNdxDMR5Vhw3/oEncVudUPS4lV
71rJtHtV3BVMb4yMyZVkZZvMSi9GmIv91wUnFrFXMRQSijn+KrGc+ftXOofZNqOCBpUR74hwQjGm
tgcXNFyNQawYL82qPYA8JYuQrMhNLcrTdJ/pgsV2e5h+m+6mJkyGUVpr35IhHEZQKo3W8f8/N/V1
ffoXgrwyjF6k+vz8eF+bFFWab7SkefchgcuS1cOM8fJrnuIKYWnyCEw8OLppBrXJCv1HQ675zsZg
7gS4m8cwqLqFo2lEFajWHu6aNUg0DAZi74b8ziVS3NZEeyzGa10bRls5JV1dQP2wAIr5mO1V55K4
NeECjvrDIG0yWDsZafQaQwIP69AsGDsE00WKzdmUmvxeiIYuPzxCKPN5sestQfZC6bfJiKhu1onQ
AdFZdBt7msWz1h8MQisZmIVFDWXBr5x9SbQBp+L2ILU6Cq8x8k2JTfk5LDXS0TGNLsJ45Nr0xUPe
mwQBqq27UNip5iqaOz2RNmrjPsZk0S2csHG/IcA5JLYwv7dmuMmS9OQHbvWdNsemYZa5Qy5L+l9T
IFrsWKMugIc/ymazgrorb3N5TCvO2rmo6rVadg85oIYUdsoyl0Nrpbh7wkmDldnrYjYY+FrVJq4Z
VQbavDEJ7hYVAw35CuKVwLhKx7xtgE6L/G8pDNt97GOYUkz6003Hjmdl0hOpaTKhnJq35QiG8I71
+djImnUtlF7WKMbWSsc80pqOUC3voi6HjWnJYl6nBdYNJUtmNuD0RNKLh9aI5A1hV9maeJ+qUZKj
5LK5oIacU/bEyvb1E4zd8k5j0bTkwAdaaSy/jdEZN3Q97mkwI2ooA3cHHO1JHK/kbFz6P8cjQkXr
SR6Jitjaqrn4wEhLt6Rutl22I107WicdlpShYDZspBhjUf6WRB/igEfCuWL2CKpRFe8tWEm/KcMn
D6uz3ygvdVC3V63LP3ryuyuVcElPjpdDovcXdwhujkG2qJNg5CYAMeF1bgAfpYRYqcXiJgedBJ2Q
ZQa9v5sGqjZGR0mGZXIjsw/CMEHNFf1sXPc4kMWO6BCYE9qC5kXwpBkYavWj40su+Q4affJWXhkt
h6Mii85hxLEp7K86H3tET1bSswc6BDLWHC1b0K1CfqRxqJDX4BuvigH9A2TDTjaQX5lAqea49JMF
EvsNnZpTW4c4VUG+qb4Sr/QANkAo7GWusrLwaBLKmNzWin2ix00mzQAdcuRSq1XYcSgvUJdkfM18
gHoqtTsBjWJpGBm7EwTQmZO79K2gbs4NE05qNISr3LR+AC3NiUid2TkS5YFdbqNLL7Gu3/WAhTjh
M7wO+wXG5+qQW+JZLeH3c5boyZiZWbxOTccWY2fuo+oVzxHftGXYI9+XFMCFOegq0Zgfja7QPf/X
BfPDm5+b8TL0JLzo5C5WRLlVIJwHEYfrPjdo9alxuSSXN5mHzJ2YxJtL9Hf9IqwR4QUccaI8o5lW
gWnRHJ+UD0pqOr3ujIXWhoY+iaM6wNJYi9bo64Ai6abEklFe5Dh5d2VLu8pDizf3DPzEXvtNOXdk
crmxIVFOk66Cu1VnGcvmIO1KGF9RrSiYqzHM4lljDqMAMStAM62tCrSUJhM5h/FRSU5A0ZxNTKaH
GlHyBeWpSRm2JjJhWYV339n29xSy2rpD/bnMbfNQpvaK6K4HQ1LuXHKr59swMAHayvoDBfRV+Ayu
jCEngVIGdqcSPO/o8ilDlTX4ZFpDAe5mdc0yoC6I/tIyayOTQkNAHL3fnlC40LwrONvOKH3zpaur
y6gtT0ZrjbBU2yefJXO2VZ8/FbL+4SRPjVGu5cQ8xfrIV8Fey+SLEMjQwGkXVzsjgZ2uUR+xbxBs
hzGpIBRu4dJ/Qh+39gl1O1Rl+9xa6V4t1XqTW/qTm+bNLpHFj7iJjx0NDMBgMo5moqlUyXwrNb6U
6G2Spa2+Bw3Ri3XmvZsBd7Mk52jo5F4lhb3UXYm8KJWvvar1mEzrdTmmykZ5nW2GEqR9ZZH6lqfy
R9r1N/bEditZcNYVL7W2oqVPT6SVvAoKQLWGOxgAvjPyX9yQtNe0/dGokJ9jjfgHfpW9YxUP29Aj
CKgerKcG5JImdwR09tWpa6JXROtviac+B3GIoVhLP5K0D48WKe/L2u4+VHsTFMGrJ0n3YGp3MRNp
ilMIc4roHhIwm0A34TkyEzekLtxyQH+oSojocegXpCvF1sxKBjJ9NfWd7LV2r9pZdStLyjIzNL8P
nmxjy833UWrx1UxblSMnM0f3u6btUcqpx7CHJJ4klcq4uKgh1frhg8SkA+NecHJJ11RI7aZvPc4J
a6PnpPDDqlZafEIhGuzVLCfLTfOoP1sywRsU3GainmzCpI+ZUbmcMVSXwEWmOYFODzsfjjnB9cQB
hO1yTALGxn3wKCNASarx3FDNYy6w64vY7ZZ23RG+XOHHx8gryCSznwDA2NfM0X/Ybr4u4kjDa2mo
e9vXOSaL7Nw7nF4RXx8LL4Mx5cUOazDN2JOjWFCQPi61kIWpDG/TLJXyLnK6F5/EPsDlgbaRQhnZ
qtUjV6ika06op5TGRIbotAwH1XpsHWIbaiFOWRSLa1PjsVLN/tzoqrgA9WItElOmK0SPD0Imp5Hm
yCEb5XotQ5ITA0rdz+JvaVATbeREz6WOEt9XFWMeNoQAFYlC0IhkcMQMtUPVxh+DAn2Vo3FONuMY
z+yCJQoANCJYeqk9EbNEhKOgygIDfxP2F6PswlkR2PrOJg6ZcX29dgt7KzussgTAVyzngb7V4U8w
+w324FGJSWIZp7t4RnUrKWcSJ5BdReBRPSjtxbSRsKWt/xHCpl3IXkFtm8rnOkCoXPomYObIu2m+
+kNtwwdDhf0J/92ddXp+tiI7Ow+C5L0u6EjokG0McLG6LLPG3cuYMJZFAedQ4y3fSnHdL20hCuo6
clBkqVhLSfomP2qUQKcMPwZGCKGghnCg89Pv3voBs2oVDPURFypRE22+TFJbXTO6J5ph1FsgUY6P
pb6ISSuyVKc/dyS3MDiv3LUdkzzc2Gd6u/ljlLC8GConmQ+YO2dlT4CgVeE51QYOono3MLbmWOJg
E8Vjlhxy+seLrlOluUAWsA8C+TmPPoB9d8smeqvkbnjT9WTvQC6S4GY+2yLa9ZFyaO1CeWidApJU
g2Ra2+uF419hDOGijLx9pjcaHDmPs7wRO3j81XuMndE96h1fpdkAacno0jMepZ7xfOvvIZXIKYAU
wSxdsx+yWkAsSYbdoFtYw9v04IU5eGxtLCmq8C2uG/sEh+qig/YI8V7OOB4AJm46RiTCPZQWQ4eq
6VsiOjTvMdKpK3PkHtxtoDgZdDJZXCiktQF3otTLPRHRDo3Jt7JMor3StDrvMmg+wh+StVL0/YIM
GHk7pEG4MCSvYL4cZ+u+bRm19PI26KVDq+MR96yjXlU58d+kkZUY4D2yTDC2KvhBMvPi5z01KROM
beQpzSwBm7iuSGWZt07g8DjgeBQQWTvyeTd5b5+0sEseonH5QXr5uUU4jZOZpFzMleXSgpSHcVa0
K5rx4Z6pPsI1COfzGtXLqmzD5tKodLO1AtGRUV1LKpcXBpTmwjYafVHZzcPQ+P5WlNmdQ8DhCVMU
ByU0fBtfge/vhua56cTZVurqSiwK/MAmP2qK9E1KMm03dF3HWAvxYjCo5QHC6DnDA5l6jrPLVCec
2V4aHMBntNtOdbqlpdvaTue8HUTMLcOI+LfO7oBsCKbvSc4ug5zurejkYOM19diYL+058rhgKZnu
rrWHnduYxqbSDBIY1W4jHLm6R0aI36ZJ5jpM6nVlbocykq4CkN7ScIish6AHjgNFwmDGY1TuQCCK
JjMZZfiSWODFyqCqrwk+4qsHMjHVa6CZXJhmTkLDKleccAlRvNrh3pxLpoQvucpPTaarm1xbu4i3
ZlXdapgf/ItAwz2LzOiM8kilpYyOvNb14jJdmIQCzESrIUDglnndjwtrrSb/M9GiRVIr5Sruy2bZ
50o6b6UsXyLk5v3StLswZCg06yW4Tt08Syxjw7pDMIZfBREA4k4qAbpy0cNrIt7T9pYldP67wjx3
ahQsiFsDjUjCyM01ihTate8vDTSLYaF5N13WYUTHmXwrrexehMmyDwblG0DdfVGGBJzCXPnEqU9X
PSSB1CFRNzcl3XumEhoThm8sOoyj0CTzkoYk84JiRqjD5CWNmuxBkmD4NoZD8HIH8bv03oGThMSX
FBkQnayqnvBizBvhVJtGzvbdaOlWSuUi4CGfgVGEBqP0gPboqe0rH5oNuFcp1L41knirhjZYC4ZG
AT3OnRF8F63L29chxWljpBPkcuwFegAL1QyLS9M6dh0YArpi0kJTG22ZZn23qTqQ/n7FyAdzzVqW
OPFXVqCuB0QtM89z0ArUvXXqqrOLR3M8fQKbMPPvYexr5Dx00lpKWUdxLCMeMnaVrTNgfxp0d+8Y
VEg0VK5maIPobWp1azp5ckhLxE6wS0FVxlE201hsX5xAylaFQgqB1VHBiLxEq9RJ2xGjiYMnIkBX
qyEYxDFBLUP2J9U35s9fhNLIvk2LFYdqyRhndMX8TYmeeoWWQjskCGUUOUapgNmP0i7WHe+oJoRd
R5z/l9PLsvt432ugY5HrKCdVfwJdkhCgLUgtGbAbqw6pyMwFj9NFkCwLa4Duz7Tx0JNE6hKYdhY2
GJPpoUq3cDbocM310KANo+i1jkpCVwCeqgQE0xH3DY4hmKUskPrue4MSl/O2h8yr1yAb52DPU0O+
Q620anPjtZW87olVzJi54FZ+eMYKkiJSgKm8oG/bXjyCvh1Ze3EG1d06NbVhEJDWEntqPc/5cs/6
ziEa3cyb7aR+isf9WQ8rjZNZEi1c3BeoJgeHCTtoRx28alWU1Tn5QaSF1+pPGXlxSCTqYG1oJKfJ
mfWphW8FTDAOa9mpLrqHstfDbdPowUoFPrWyYtFdvJyaw4vklyxr9NeMmbti56o278JKfcrdUXU8
zGRRiplq6/lzBQiiK/XgngYC7NG+M0ftl7WDxr7IqiRAD45QHYHXtqb/MKshwsxqIxQvgCVwXLLY
qN7pLZMgkST7wuS0JEQLj7dHdg1eYBk6IH9b4ahoGMX33EjImayydU1HjBgSZR9pCsl0KswO5PQz
u6PgqofYWEUeRhYf+wfKg5eGfFxltALE2hi57sILzIBVhYykZxbOpxn+CI2+5nBJdec7LzBf6H0x
ptQ0xrKA9Ub9lbgYG7VvFHkfNJXKXa6m/aqocnOZF/IbSWDJQq8ieQUBAyENMlGKu/iJnbi7DzJt
3cjJQ28Z7VNVllsOUSFjXt8d99q56vGcJJ5ovlTTuN8TaJyXRBZVIwqbpKir1zh+Dm/HqGCt08kv
I9BT4zNO0O0fbICEJd+lsSXh3slGEx4Cybg6UoRuVDOAkjVFsjb97n2qm4tYQJKU0GY0t46trSaj
hE/ZrDm1TO7ZQLb4oDxnckc67OgGyCSYYRVaUK84MECh2pVpV5b+Yxk3/UsT8n1xu35bdqa+q2U1
eFILIkxqAsT8sr5U4KuOviotGYI8IKfyr1bXIZrTRzishGGQoEpAjWF+F69jDb8J4eLajePxmwy9
s+UBWs7v2mjaiMoqf+6Zsu3T3glOHTL8INXubUlLcVwZPp2cWFoGihPvOxaYkTviumPp1XWk5tPV
8f9RAg9/QAn8ZH75B0jgfwEj8OrX/3pN3/9r9lp+r99ff8EKcGWCCkim8pdpmCMcAN8+xpjRNP9J
FZBM9S9Nt1SMzRruVBl74BdWwPoLU5piObKp2LZj6lj4/g9WwPzL0XAw4WICBwCWwPxPsALOrw5F
w7DBw+AnNozR1q8rGk/vZ4diHfp2YpIItSClYd3uwkO/iw+4A875gSPuGdDGJTmxjOKnOLm74eDt
u22wtzYAc3fZztjXx2IeL6pjfC6OxdE/Z0fplByjo9gHx3Jf7vVtviF5d+VuvC36qm1yGHbEp52K
Q3UIT/WBoKpTe9Dm7qw/oJjfttt4063znblJd/o+3omjuo/O+TE/Buf06J1RnezDo380tsVe22b7
fv3T53j59Cr97I78b94QwDH6eIyE9KDaI5XlJwdT3En0p0k3WQztALcmXLXpsPifPcToz/zpIRSt
60PSi7qFRfIyuzwH7+wPVizlV2Pu9LmiMuZFjNAKBeXxr4/hamoKBzwhMSCoznL6HolkByuAaYdB
Q5ipixG8JihwiSVZsW65iLGICJKtId58J+XL/u+QPP94TzHc6UA1DLoRNt/o3+yWGZL8KrWjYeG1
5lHEEW0o4w+Wzn+8Xh7CVJChG4qGm077zWIo1bh+ynEqkDAYJrJgJVHM4std/ftX8puDkPeV1a2u
sUOz48o6jJ9f31cV10mdYKVZZCF5phJmd9E8+sLbxEoE/0SfS4y9G5hNTWLsLOIozRBpdyXftCh9
/sNzUUej7pfbbnwyCscC/PcUkWRHjEeJn79IdGdMoPvsvNpgvadmdbVFcTW09KIP1nyQT14LQs+D
hRxFxjtSj3WPw5iQzTH0NrmgRfwWW8HN7cVapNrOcDU4ECu9Yx4oecj/w56LFM4sIT3fi7aKmRUm
e7qpK62SqrkJMndJE3tYkMO5iGRUTdjf+hFkjur3m9lDVIxCSlWYpHOhdC88nRmzv6cuYLtKwTLX
bLfsiqdiLN7tu1InT4bu5dHErT0rXYDtVqTT+EF9TrtmJpXaD9dGVV5Iwws64u/C7GEG+DzfUO/4
BKD64dCKxE43vWcpRphklVcQjmhw3ejshWk5Gyn1DirkWn1HhBHMqI52hb/3khThsuQwbRVnXyqf
h8wizIysggXuyZ5SmZ6j9q5yECd6JpvZOgrrNurQRDU98wGrBprUMNlmAJJi6Jw3ClrOkL+0o9qz
qxEewR24D+k3xUNL19Pif1FzJgt77ki0T3ObOeDYXJ1pKUkkUSO/Cbx6DFoIATP1u4LYPVvktAUA
rDXsZzMT/VoBpIuMk3RdtfoV48XVSYJb1jAxhI271xP7RC6oBgK2/sNh8p/7G4QtdmVqL5XJlPzb
Vw9DmJUVUdYtAIg+G320oje5iqz8D99xddxvf/2K//o4v3nVSy9KPbsaH4e62knC14TWgK+bl6wO
NnURbqFEYuX0N7U/HHDFAsMbFg5M0giKRGc8GxnMKDpErnHpE0rgPnp1zJjEw2D77/fGX52vnwcG
ACEKwVbsj2CEft0Xs7hJEoFzZRHKwXrwKgSu8q1zsplnyX8Ao/zzcDoeR8EKUTTgHdbGp/LT+aMD
L8cIXm8Xaumwfiz2cav+6SF+g/18vh7D0VmkgpMBz/5bYZANHvN7yWinE4hml2cAC5hnmfbVzrWT
xR45xtGLQDvSlyAWolq2bbiF0bW0ouLeo9K1vPRj4D3nKHbrgGrOcsu4VM2LYdUrGvTX8dm7hbU0
gW15vnQ/JC+mG78anXLgDWY1mZOQRevMdpjh1gaLcL0elo1gxhw46tzU4wc1JeaxKPfyMCCuRBWC
HpWI1BVNth3grxtTm1RFJ6LzjJxwl1hMg9wYJ1kxd7GapHH0SnDtTo4xIo2qwx5kcukskG/tM3ZS
HDZbGXcANp2VTJufHXNRj0kVVPVDWu8j/EnYIVTIOvRJva2WRK+55q/THqW69Tggi8wUe91F2bPI
GR6S/NpZwZsLrFm1klXUWLMIQTvN2JzRtH+fece4D7aBGa7Hd1zWCuCWym0QwVb2iGHwC0ADqrT2
pKUc1CQWy7fGJP1CkQRKa+JKOQFdyghUolmzxlE2OG/2nkHCgOkcGQatDTe/j9pkF/Tl2VXQPqcM
h1RRnQs4GSQcLbooeQqys0UWUdMtGpvhKt3OmY4HrB4VFw1D3LSvMbMayUuv54sEfnCDuagS8gHa
4S1xihdi2HKYm62MZ1ay0+eh97bE8pKWRWpfcSbDb4Htd8Mh8m389lZJfh6wzUgtOig+y8iZc8S5
kLC1Cov2sbJ6pjjqzfTSXaoqbyCTjoFL0YTDOQi/JaBD8g4QcpZIAAzqR7cr9q1tz73CPnY1KbJd
fh/L8Spv/XuNUaMsH+xUOjqKt41o8/jMfxmSw3aBn196D5ynX8djmlzbJKb4x+ou5whdO+eqRriT
M50U4bNNA8LOeD8gxy9uShts0wEEp6hWDi05GtiHxpAPvgGkGR+mkfjobIOtpuT3BH+vm5BloJ89
iKhdmBKfbeM9VClby9J4l+beKdL4qJRu1qjazmwag+iEgrFv/ViU+bZ9Fb2/JTYHwHgpIUYzwkVT
o5ZhHe251gXt6y3Wh0PKJynlL70YDpxFbyEQ8Tq03qMohaLpdPKCGY8rAzTIFcaihL48SLToBOpk
dBwwXgk5RuJMD1kyeHOIaWe0OMiMqfuSih8chiKBNh8A78Y234F+gxTlOh5j5cp6IWjyw27KZQal
ezw6jxDZMsmukdvcyTmxCIko96YdbHN8lyx9103UrsZPX4piJqXk0yl0hiIr+ghyjvsdiYyNfAuV
ZkfbhGQDJP8Hv+dgxJdxZtbxTk/Kpd9W+1IJd8JO3rACv1vVE2D418gVjENwPY37Ul9cnRohiEDl
1qVL3IUXs+Lswfcw57l6cvlYivoRcjWKAlYi7NUG6YaUzP629bNnzUl3trYRmN7yQTlovn4Zumqf
1+0hvI+Zo7hZ/pzp6G70uEJj0ef3XpWubfe10G8iv7cD/Zj6Wj+3CGNHQpvsnEA84nlaNFK8qxus
Qm7M2MtvyUV3kmcdsPl4D6TRBzeOdhRFC0utL64IweTGO7PtD6QLXyQv2ZVZtut5Mk4wHMgtXPV2
sQdAsFc9jF1mupGidG1p5neFXmAYU5JK5dkq4zenAaVefs/BQ6sGgkDOrF2Q7OygPOsWVKlUPEoe
Vm1yTYimnDXm2vXVb0JSDiYwRUJRHdqp4lEfnXVUAYym1nroM+gpzpYafjRZtScQFXs5exkJ433L
dkfDKW8uHayM+oX4cfZQwSncYH/I++IMBWYZe3+XzP9RL+P/RjP8BZP48D9gJ/4/iEUEhvpTNfOP
bsY2fc/Sjyr4pYcx/c9nF4OV5F+yqli2A2ltxBhRDX42MRzjL1XWKf80+hUqIArKnr/RiMZfABE1
IHQUESyZjJHI9XcPQ1LkvyAjgjFkW9BIoRH9J02M6fF/qhIt24Y1AnyK4su2FEuxf6sS00YoOZPI
bpV5hbuWexGv5RFZnXVS9PdvCYZvFwH/PlQjFkhaJ+3+N2HntRy5sWXRL0IETMK9lvdV9Gy+IJpk
E94n7NfPAqg7UvdMXL0gALAltVgo5Mlz9l5bAtCer9JqNAijGvHOCg+uVolVWgHUdQtMDorbWzA9
1Qvar8xbjNrPyQO38vVhuCeFHuOFp1Wvmmu+R/xbP9VYX7q1Q0Qv8bmr3q/Lz8ZtvgxNmi+aF7/X
mXoXZ0N7Z8TIkpSm6o+tGo5Hz8alXadGf6fTk17SJrReTT9giybjNeZHjxgBT+2PxCIySDNqjaFA
qj3IuL2Pp+YhSvJ05SsauP3OUh/UQN6bwxhO1P/W2xRF8pIZXb4KZeRvTLWt7pzQru7me0Wuf7mo
8I4uc59gcroOGPgffFwXU4YXIWVZzByLORATgFgE5/kMHET4ffb3ve8zHxg9tqV+2ZvNQJnjDm9Z
9BEJ3X2l55rv5tu17p/GjKb3wUcBFsYiOSu5om796WxQGBfPZ/O9IYm1BYpY95SYN1SV8UNtNOlj
BWxg4belf5wv65S+fChFjsSPvrr0W9QSDHc6Lfff5jOls5Qf/ziL+2e0Zig466s/HQwGaVdJvtBS
tTMbYDX3MKD+S3GNqem3XY1jERymWY6pQRm1TJev1+8VfOXaA65/19qjBKZGIJQ0XamTnUIpEXmp
GXkylWsGJ1Nm4hJ2Fc9Jj4VucHtxSbo4vug0msm5u/lJ8mLSUX8xNLR5ZB1E6xDg28U2SICxgUuu
zYhkCLKFmZ2gon4fA2fFkFx85eSXILo5QstlQm905zHOstt8wONVbUQpn30DYzK4hO4jLW5YxC3m
FzgrnQESfp/k3l43K/fayp1TRcW1MHT3Ot/x3T7c4SIGjFvYsO/GS5d0w6uvkmIVFpl/tZ3C2OU5
WtOwFSAvvC5iqMsvO5oOSpSLk9CNYzS4yWs+sWZqr/3rrHDMjabJ8abFqrEZfVkfjFkcb6K299zJ
XOlfjbgXV6FneykYfjcjZamUd9JNyzuE/c/E+2kHKy816P5+i9XdJkdeWlqy5dton4Ek8Oqo6mFN
cGA8PtdpVVxbeJ0nBAmnzKxR/jgovw0hwhOS9RPhBqgxGl1cbaZ4CwWNitUjbHb0J1fGLlkJw/N8
lQb4OWx8GnFWN88jC2PQwFzpFTylUeGOl7Bt4o0YzZOJIv1kQW9gtKCBjJuvTVk+uoMDN18RWnlR
8iHdZDp544P7OJSl2BEwFUNSrMofRFm+N0IL7ixVCW++BFamjwpixDD010mLEYJYoPZU6Ep8xJjq
b9sEqWuOPH0pA9vfBgn6RlJr13Hf8rEr2pfSexDrsf95EIzw/WD4tAK1fiEbcDN2sv5J0YPk2YVX
YWvU3KbofwnFq34KFgHof4l2NUb/A3jLWcWuhgs0605E1/d7T8fEO3bdKY0SHzBcITjOf6apIdYY
9Y8y9A6EoOZPdDW6QxjzEHsC57Bg1139W+vUmbbqf/ccptXEVg1dN4XtOjr00T96fCpAEmk7PsSW
UPAcIxboUbL+GGPHWFcgYxZN4RtHXxZPsVrjJ+7T+g56U7KyUoROVUPualfq0yycM6baVNcZWevz
D5xMDCCekLqywSA5oK3T9zQOq9fikakv3xGE+lu1Tb1taMbKOWOwueL9pf3oKmtXJhMDgFzuOwgL
9aImkuLea0jIyIV778etvh+9xjiw7/jrbL7XT/ei6Z7faygiYr4TVlmGl9wpzVXF4/KCZuMFubb3
ptjliaxOL/4APAIro/I7NlHpcPYIiF416DA/7v/4sdrKdN3kaUNOZmHuSLKs95Eb+hfeo+UaB3X3
mGgMUjXS+95L5oOBDG+IZocfDc79fnTFTyuCa0Uv0wXrELebOulNpqXNWjOU+l6Jw4ZoORin8+V8
QCmyBW96+P78Y/pUJ3OU+hNz0bBnpAmiy9sXYMAOQ0AStrDfpd2J+DzTN/NaFI9e9Ga4RXCEOKjf
jOhDBwz3KxTaryaL0xd0C6yxYHRvRRyZW7/iW93ptbqrMewiRmS5HbUpKMZtCZwnBGxt1uTJNFhU
YZ59kWQHtKJO/A2PF6auztl3ICb2g67xHHcG5iZRc6aHvPtMiYQ+l+aD5Sqvqh+H72qKGSAYQ5d9
PAFG1vSFH3v37KN0uIbTwUgKNqBOrqALcs/z1Xw/L9iI8kK3W1iOjLZZGbW6f/SnMoY1Rl4VheBw
Inl32OoJfpr+nmowgQz5TqwVMxl3HiHC0iuNF53QCcRhmUrMDJeO7yy9tsR71BBd1JZsp9dqE7a7
pkGlMv/VIrfu1lJpdPY1dnoZzAAgwyE3kTfpQ5V+sLVdFUOsPlZg9/ABOAE9I89a+GKsTvMhKdzq
ZPbASv9Rzt6+v7u/DXV+Z+nzldY0+liO4QIKM1Cp/VEgQl3KNa1V+k2HTHKXek58SFPWxaHuSBe3
vhyl3nYEbHyyv3onO0Z96nyF8IuuQ9BYr+dyCNnhrm/1AC85FVJSl1/j2KXkOlkZrWsrePAgnt05
kH6safZrKGKlN5GFUFtliY2CeDMvHVQbNDcmXaceVvoNpVt9k+qRjCLthFolX8MmI67eEGzw7QkT
CazxCIyM+k82OoCrKffX/iyEpVy/zxPX+Jcxxx+TBX5fFkBXAwE3Gm9zEtv9XqDY0GNKv6j0rUrm
N3MUpI4FrpW4ab5Ppjtq18hlV5b95X9/jr7rpa+snl6375OB0uD3AJ/Wn8cuj2HUeL29iowagnHS
/UKYl360WvKExaN+wszxXHWa1d6Tc/04z9tjC44wUgDxL73rP4ae/N/ZKBdp0bJpMWxmOH/0Nqu8
DyqCkqJtmjUx8hAjeCBu0diwCaUBiPA7AnESvvkEwy3m2ppM7o+mfSy6obrrPLe6KwkrXMZGa2wM
GVNACoESkXBtMg5JNDEjyDyeTlg16udFRH7hnYMge+8NBeaBQqz6bsxfYjfHep8NxT4grPWFevmt
qwr1asJVXvVFI7Bkq9G9W7LHpgsu9/PlfBgmtStskZudwg7APgYs2Bv983wY+Nqft7nTHZGPhpdk
QmCMWqmvUGGYqG6b5L5T6nRr26W+9Xs7eapk/ez1DF8U2pJXAEvFxhonQQ1V+QsGCdhI5D9fLD3N
LxggGQUb6q3Kcm0/X833IwPjMraihh6fayH+9ddlX5kP1O/iocuztzCjv0At52obUI/LOtZGsrat
n2ofZRdtioovDOMniqYj2Rzmq/o+ZIH46VYd8bCj0h+C0u4pWZV/We7F/3k1WBTgjPUYtesq48M/
HnVpY89HVWRuc2nj5qibhhwaMsWMfgw//LUxvbmKDIIGIXPjua5Fg2G3LpcD+0Ic97pUjPO8+AQy
/xRDMOwsPCfeAvcYLwf4IKesHFRIA0ZxP5/RsirvlY4X63yWqfLn9/bOxvG8CPXMJOm8tbqVEf0K
dEa4Kq+fOyMZDuxy0SSbpOxUWRy9plZxJAnNu0+Erdxy3XgaA4xEmNfcLTJuAwIWEpWwI4mMpN9o
/d/fqTMm+LcyaRqCsi4AAkcJBQf893dElLq+aWsTelRv8GlVmfFkthlFmdppCwJ7yJKal6lcw1AU
RfZqvlTGkm02S8M6x98BG+zRnfahZdr0+++vnuhNe1M1LHNtP27TsufNqtjHxikh6LCHeCqI5Bym
pUvGxhfYRfDKhddd3ZyxbB8O9XMSEpza+f3wqer+Eh0jjSbL9w/oAaeXEU6Y7vsQddYrk5Rmk0ZN
syqbSdTsWAMKRAS6Ns1unYGlCgsgqw5DTpycitLY7XvGIq6OFDgbidPUVBtrRoOmaJlkVXtMx4+Q
AMUvLe5ug26kP3MdiWaYmOFzDjmRvXTR3QlTpBsIQO3ZqHx3Z8cy3P33z8eZ3mK/fz4qA3Ey1XUd
sq9uTw/+P8ZEUhnCSNOwMAFlpUqm60ihwfP9pBXojdwSnJxpNk/gix74pqbXqgndqR/Aos8MXU/U
Zi3NrjsHFmC4+axyOwkCpI8OffM6qKJ6bGueOsd/VXxk92mkmEvEklgJ/XjcqDJ5ZTCDG3o08wtv
nORk6N259QhnnORUsTUY631g9/rWMKXxxN7SonKpH9BWFz/UKDiS5RuwGzStPZPUfivqnDmOotiL
GqrMRy2CBfKyZGnhtSIyPpff/952tK6FcOPHTiBBHzNPP3YD9KMcvJc06/DRis3wsbTLj4ZlYMle
EqiYOXjGhloMPE7BeGUueQoREzUJZf2EwQKwXRyXe9uts01EzMy3AyRMwGV7QLGXmWbLg11S0c29
CKV3qvuIyXMQ2+lj4Gv1vyzRzvT1+v3j1ZF2TKsXDS9dn2Mp/vHxaq2mwqrz4y3xx+UJV1B/si27
/z7L0ognFnzk37dQ8YFsi3ycsMRBnPOAfJv5cxiFT76pYV0tD6MvxYWJiH/X6eFARjCXhEsTuiDa
n9akFfUy3zq3i8od7LOcDvNd7A8I9XwG1520mcF9ei7SbDG1U+YtvWkBGShMhIeFPAyWa6jkl3Ka
FrlGoJqnrQxy/5KxN37mwOa6ZHQ/vZjCdEiS4TGwQ2Pj8Ko7QOlVLm5CCnajKNZb6BM1qkfu5xgM
n7Ze2gzfo3GVAG8hx1ftt3WW3OPStICccqhEDCTXKgSO24BgQjtOhh0JFPQBppWdyDq6YpXbf99T
JQ4Ctf6ZFaTN5Z0TvIZeDO8yLPKHYMTkhn3cv4a5hF5ShtURNR95XUPu/ku5MsXL/PFJI0SyTYKT
hOXa4s8vMouwouOcjbcTY21FGmd9zSMt30eN/TNi8nqdD/N9RORK/4yk7F6BR/rS9D6qK4chajPV
8ChBSVYHiDp/7sSVgGU1lBfXZ9/mq32MHcIf3qb7+AAvoRvHJBJW6DNoH00OK/WSlrmLk8qvNvMP
5nvzT82s1xle3lftCCZbLR5rnxGJEBlvVDMpLrbeT5sAFGOd7t3npf6ZaU7wblgEFSZ9p901EQ6X
bMiIhqY3kwx/9aLmhlQ3ZjuvsPXHeGjdLQguZzMXiKZ27EQTo6vsna06bRaBwSlLxnveZr6MhDns
1QEhCSXWvjHD8B2LcAOqnpqjrPXiUsW1BNvl/5uMbB7C//71JBZDMKMXgM95Af+xOuq+RoqrmkGW
Hy8JO/W3EWkrAPSqu0RzVylRe64Bbt2UvBwXAt/TmdxOzDkYFzZp3pcP05iOyU1trI1SA5ttW7Tx
UjW7qQjH4lkqTrxNt6hDPd966E4QwtNwvoRTiztTMvKaGbYta80KT9KJuoUYkxJHrm68SLw/zLEj
XuVRYbwMMgIl/uO/r0A62offHl12ERCYcB6rGpIdFO/mH2tQ3eYNpr4QAmpeF/Ba84KhYzhGd7JN
5SEPw2Ajaqb0fZYYWz9N4xvaq8+5E6LWIVP30de382WaqBde6PHFzTt1DTMtvc27H1hnxdrHmr4q
1P49FUV3mL/MBdaFbQpUGs107rAT89oVG5bgZNHm/65ktfCut1rEig47uNFQlsA+zQfRuCmKrXXt
B8jS07Ldz8Q62QbVnVXfzxcaohgaKaF+qA3QArVBbqdEAbduvVxfxaDkdlkvEMD7U7wA/EkU8NWE
2aT57QN9A6XdtpCiJYmKTc0TrHh0yzPAdHu41fmyMwLzoVDT8qEDg9km1arRGtrwUa6Fy2+bEosl
inFPrOvOTR91au4jQRbIDhziYHMtFUt8+wFImVr8dFTxqo8R5GinH141FPKFzGDR0qbXjBGcqtYV
u6rJ/Kn/C8eUvu9r0I3PeFase08JXjWU4af54NlJ/X3GO6lei87hY827iPfwBFxxFJIH7VJYNhZw
L2LMy/fPRoM/xgi48GBMzZQiWxfC+/Iyjae01IDhFWm6HyBW36ywqNaIA7Qlu7f83NqMe2u8eKMi
QdsqQ4WdpFR8ApUJZMzmKrkKy/ak66+NHjE4BWK1yMuGFgq95xixVpm6VxE0JGUW8d189ffBMlp6
c5pR5lcHf0XUkK2TGFpWY+NBwa2MfHU756xZHqRC9F/3kOQOc7t94jhJU147KXEHsItkckorfG6B
Z2TMXnFfDZaIrt8lLd5pZuaDcU9KT0IpP2oY+eUWYL14cWkZb+gS2iuG5lBp5yZ/bItyBTu3Xykh
cTVWlgHi1WjjLHxN1DRept4hGzAVbTvdodC02weZqPjbumrcA0qhHhObygiDh0xhDc9I6kbJd4pK
kd3SgpLE7D8aU/EW3w+W49BxVOtCXpDUvMlU158yMX5fEVJrPM0/S8STZpwyEDWtwjDAinQ0D5kD
O8EQ4PhU7Fl2ql1CzQNmVgyvQISdnQ2kFOlec5l3CAM5a5uoR2kwX3pVqH1f9qHxShVu3hP/fNbt
3H7iY6l3SakmWzCkwWtnmUsSxeYxhGc2v+ykjZ+irmk3TCwxyg/CXbptZ1yyRglXwkmMN8TPfEek
ui7wR22HiYNqiY2SEUFuDEO3a1Klv80HaVQVLLwA7SiErVvTFy55n9TBhKjqlPxTH2Y+zB0ZUAo1
7xGUlGAYA+/FNzSDnHqQ9Kw32dmSxC/PL6cyPyRYAK44D7Nb0jreimKjWsL2KTHhheRvwPG/2tnw
NDTRzc+G6l2jiZ7lvferzurHUkucFy9pbwNk2HNhVxAkW7yWDA20FS0FNlFT4aJaQ00A11TlV5AZ
ffaOmil/5HVnlO81cHHgN1uKq/Kcy6zf4sctz+50L3cotoRHx1T1RDc1A8rz339YIVd162r/+PN/
/wHTyt8tKiu5xzuhpDa5soVbXmUa23e16zzPidyVjPs1PGh71zYjvP7cdg+Ga27nbqCIJmes4yg3
3zDbA2NJyu6gVE46shuAIwOKATriF69LvHPiy2E5r99JOOGedAswQ1rtclm/+rHp/Romm18lkw/W
eGeRemlAbHTebueXT9gXnwMWnR2ZArY3yl+6+t54Y/yJc1nlGx/UD0NcB8spIEOUdfQjrV9QaQ5v
RiW1TYWoYdcMwcFsC5RrtKiCpaoG21Qtg8v8+5eRIpFGJf2uEPoH4Trkhf7vAlWCPcTXOqBsVdSr
HufRvirrehepJRwtghOxZ7N/6aATroy4zC9RldxRIQ/7Ok9Z70tmqCe63hi5SvPMerSokDVd+5KQ
4hhmYl8ZvF2TiK+RQLyh5sVFt6LNPN2d57ymXSrnWFIFbFHc2YV4mf8FQuhY74a01vepbr0kerz+
/kDJHQWf7GmLLFHaIzZwCgddYZKchUg/RGgVh8AH+xo24fDqTWwHeuv6KdY08zkJ0Lc2RvSAuwhw
iuGtQo1593yWpaN6NxSkBieNfqjisSgZGRA5rbZgbL+v05SUN9uESTz/27/6HB+RV+UDKRTT4x1M
4h0vox3/7chp3VMshcZuXvA1qJPuwG7p00/wVVnscB94dqpfRBkYiJkTuEnzctXhGKMqCNmZorKE
DxEPr3EHb5PZ8d3gp1a9GcH4VBMKmLJAfZA0Lje94+ZHRRmYfmvJFHiRvzllEt6hrzu3bILuzVDt
75PROIaB1T0pcznWhW3LOzIBouAaLzaf5SkyUhfjfyleJM6vyrKrYx+STYZSUbj7AiFOpYrgJJAN
nTwEF+t0FO6jn2Bm9bKkgC4UEsGQqNXKRvx96KdGSOk0i7Fg96WItHjsEjhieiLflS5/wSLPaM7Y
4ST+inla8RZXGpM7drqAHJ9w8MIWKAfIRQVEaSQLNOPUsAX9LMJXRtJID4hW8EGtXd0w+JpvD5mm
bMbe7ul+8qc0wrmaqe3fjWx1BTbOoDdp7UJDK8yQDBFXKISv6M0hqIvgLhijL9CgEGtiXlSiyK4N
ocQkuabaMtKd5obwqN+VRezBa88gis6fSGLYq7R2xNqNBAYuu4q7haNlNG0LtVmCgw5WEGq9o7Rk
8RCN7aMomv7FUkl41/WrPvUXCaahwmHDoc5vdtKTAWW4VlAtuxTQ8GBpT2ljA0NLUmNRBMa4Epa0
1vr0pRRDpi8Ks203/mRy9t2vlArzRpZtvlMCK9uHwm2uTkJjIApHe+XiFz/4uP3ohInoXA16/tzz
W+5Dc4nOTrW2Rl8xk69le3PIgodu3Hk7pWnsq9X37hLFpbcMc4jeJN4yPc3V11Kr5M5Sy2ZTyVzZ
+VoQLw21gQdZpIQHTP+H82XkVqwz06VjLqupmVsDg90kU9mP+R5HQAr3vxHjeGXmfID2+aGSiHNX
0NY4Z5bfLeeedxqLm1WO6rEw4IOusNOWh+/vj4o1fOvZTf8UhuHGT93ih8S1uVUqb9wYXqHebNoM
kFsqeT+oEa5JJ9R284Zsvof1OPHy+/kGUfIW+Vg9mJERkaqS1Sy50/aF91F2cxQ8+JmUFu43eqNl
6qknlHtA+iRoAjlrQOKSUJ9W/b5S2mbz/Ze0Bsa2Uz1vqSQGpWaprGYYdBV2KASHfsNmVCwHTTZX
FRjGwc4td4OByzkBfrLAPJB+3IdW8pO38CKkE0n4QK9ci2pI8cx47qNeqc5aK4ElZDWPNozgRZ6m
6dYns+w8n5Es8NdZpEHNqAiuWxY50SyFMlz4p/UnmaQ//NZQjn5v7Py+8YiV9L2HfkoFzZ3RfZjv
+b1ZrmMI5tFSbY1u2SIayZc+8BoMsHl1xwFXQxENr1E4YcRqYNFWxIDXJ+kcn/ibUiXM6EVBy8BW
06faDa5164w/LbOvl2Q79CRh9yVL/VRghimJLHUT6uvc95RnetkEDEC2rVi17ptMJbeY25Y6tCcP
VvmilWG90WuN1ZXG0pK3f3IbyiE+MuruqE+c7gdQmO8++h9/AtVYuaZjHDDwfgth0ZRDqL1LRpPL
INTs83yQnglEZfoBLrZFZ7npm0gSEs2tXDs0Db1UI3cA2uTNqZ03SSJ3qnXojTU1O6GYodUf56Ex
znX/LAOY8YXCVy80A2s7P2Xz88b/Rr72u3rXRXDawjKu953aF9chZBbg0R58TerqiuPgZ9+L/kFT
IPMVSqE9Fg0wBW0cs3PNSxCeW9UzSnxOiOCePuJWIp0pNYcF2yNrNaBJosSPdJx4a9bLboKSGHpq
HwO3K/l7miENmkQ5i8xelnrrYNh1GS9/16IGiPuNavbB2jXicTdv5BOle4aEPdxaPuoFAidQag0W
EWbWxi2ra7kOpzN/ujefzff8auyufh+TYYlmVU6Nr7n75Y5tvJ/vzYUNJGU+Od3LdkGYs3CXA7mY
6K0OkVIbG1OR6lODdgEgWfTZFMmNwBqx8E2po0GlqQ+mdBlBH7iGlYZH0DDpNgjnnpbm+ExdnW3k
YKsHg7Hf1exlA+K5sj+yR9lo9jJ1vHE/94EkuUZgT22bDiwSJT96CRLXe7I1lgs1Ht+wfPsw0UZv
53khyWeBam8YwaAhcUkWOGlX2QuCi/wcrOJ0sCNyxReR1ASZyZ6zsePwEGWFd8++FxNS6l5KuzVY
OMfJT6QlS7vs67XVNdoPNybwgWbPvd+l1ll0vNCL1td+KNkk5bCbigyyHnBurLUrpTKU5/N8rDQt
vxkJDS5aZy9114jDkAzY3xPb2nauSHdOEmwjNp1fmqds6io3v0ZOkunO9CMwE2RLuCMi45A1M7Ao
EEqv026lwngWj0Hwnmb9Xao8GJ2N5sdrnPsGaGps1dErypRkX6nw2qNMCV/HZkyJaXT8kyu68iBV
fQCQmNfg/bL80dW0bBNAHDkqXj2cMMPhO1JuQxGGJ0fRjLvK757G3n9g06XhswA7UFNzfrMH5sv5
UDVOtk9apqKTp3Au3ZAYpM+mbl9thgW/aiDz0C6qn4wearRPV9v24jUi/vBE8Z6fAZ7aKwyrpMfk
xUET7CFUpUcn2BWU34UX7IoJt2a3gfLGbGlJazT6bF2JaD7uMnxWU+wihd52TO32ohRsmlCmvCp5
muxmxA+mWOuoByOCKjtZFGUu7+eDIRW8c0UVwxvxxgv29g0BruppmJAm88GBD8CmCb7jUDf3KVgD
UDaWxgS/p+mCH+9HQAOah7XE2dpRsVHZKGtlEBYKNOdZhGb5o552Ruq0M2KPaT6EabsbMY6EcVw/
a55JmJZsaEFNY5Ky8/9xX4uSX11iPaoWjFk8qtNYXUdzn0RYZPMSIpkJa4Uos22j20AM/jMUdkJ1
AYGtfKG9tUKLFZM/nRZ7jdpjnZJrtrRpo2yUWYRAotNE8mp/IZjrFtLWjj65JWHrGjclG/469EzE
06C5MkgX37f9ziSdxNDl0mpks58N8LUXw7lNvXyNUCUBpBKtmL4P93SIgocIx+H3DxUJjQj2R7cU
Q07Tysd1sy17wqHsaeZc2JF2JiZS4ia8sQTFZ9iGm3a6shMFpU8wPoMH7M/zeE/p6+Ac2+v5zjzr
m29bavqhxTmJ6UJHUJcOaXzKYvB0pTbe+sAgKlxJU5SGtlhIMyI/aAIvkOTNLwOTAftF/Tjzp4oJ
QjWfzQfDJxtNY1biPUBasj6HDMChLRL3nkLM2MZlkP6lU6Ni0tcmjcilotbe20y37ALvV+iWFyJr
2q0HNGXjzTtHO4GfqLaEsUytA8r1q5U4yq4nKnKHQyrdt2nTwSgCrlHir70LVGa+qGmv88GluNkI
22iWY4x1Zb5XWZBnv2vecVA+g6B8HqbWLw/ruNMkG+b5UqI7WerBsMn6QAEb2+a0r5txRxihJ/fs
Uvmv+hBL3NR97zPj+6T9z8n0o8BkH5KY1tv//+eCsPB+aHCwVDW60AmyPsfKvOvronkRZVOtGW3X
JyVR3VPdeFOAapq9ak1y6QK+VKIP42srFXzNUZTD+hPta5Lskulbp7mxs0vJ36ZqXAWiyV+itC1W
srbkXjZF8dLF6Y+CYDt6Zipimsoutp141tPYeAm70DyJNjYX8yW+o4xYQpXSGkFSG/vt0dIe0umC
/c10cJNtl/lxf+fzcN7nzWpybPgLBnWLWeUzHxoAzwdPWqzp0/50GAl6yZBzLmRoU24xoH5o7b5c
FLlhIejZtZhlHbJ+bvPQG9+qvmGAfaPwwh7Cju/oKTW6uhFBHBwkca+E7daygCkv7cx7LkFTE1iF
GJHAADbCqsNzGLfGD5fcLqfQ0Jm2SP+cJstOblPmexk7dOxUhpyzyEEa2iYI2+40lLmyEoH/GE7b
uMp2voxYOhuni7OVpnrJcRyIX5FtYy8aM1dRZgaEP8cjoybVTe/pFuZUdle6Ey7KxN/OAulPQVPc
i+YzWp6rQhshMUpxnJ8/0dbKnrhQSpPp6dT8CBxK9maRaPmT/8Q2mLo9tTXFxcY2axucAGCKyyww
/V0Ud3zK5HFN4zr3PEotfzGYsqDw8R+z5iG3iv5smrTSxj4xD54qERA7qGFg9flFB8yQfSWcMGAa
5Cl5R6S2ylEGZBZa2AWCSXkXC3+ryoCsuVmHl0sc5wSdrYkNhOPs4rceapJV+d795zoya5yLChRJ
bXyAvlXe5s8IMiWJJPPWtu6nVIH24Ftm92s6qUOzn0863/ZOpQ7pSsebcazSjDVrOpsPQHFoB8DI
nO/DC9szS6jP8zIWeyYkUwhuqzBW5X06hAlzaoRoraKGC4QHzS+PWAreSPVHimR6GaqFfdcOvrIV
JguDUVTetcug8CDY87cd0+ZNYoivUVWNt7q3v7oi/etkApMoYXVj8p+uAqLcDnPz18p+dab0ntsI
c6b0yaSdb8PQw2yZ2Z+9k/grMTTiIlOPvvd86vRXHzxvQWYaAwGSeYjPiU9o0XljB4qAvcx4fp0F
qCep7bzFrBsC2/zXpTck7d3QeOu57WcOzngkGw4XmlYZYL8MTF3NWO0V7AHM+o0nTfHrh/kKBPFT
nLm84YSf9Hddq2fo+VywfZnW39TCKPcF3f21CD12qpNffTrMZ1K0PDWRNoCumLtshAN9Sbu5I8Yn
POnAt1BTbGMDins0ph/hhHoVcejf7Kw/BthZ0mOI3IyEtLpmtTWyTTv3g5TQBSloQrgiKmNYDrrr
nF1XjBesGvRGJ6WonuLDTQvqEj8/lNO6xAAxW+V0dHGzB8r3X3D+gZvfmaVHoTbpt2bZVleU2tLy
o2AdWIQVbiPDOsIGHZpfVYTR1Vdg8pC3shUx8KG/DyO/OOLrpiG620IzmtkzbLe843w2HzSdNG3P
TS6VNqGH46xdzyaL2V8xuyp02TxlBTvP718Z9hbI0FCDJ9isuojRfp1nFpZrYHAPwaQ2+6QyHrIs
NtdpVVs86nH1mBnNQ+PI8SebrogBi2ZcPCiNF9grGdYClLWyLcWlNuN3Cx/r/ejbzikfrQEMLKMo
ZnfdSp1WSFEQbiQKB6wbV+QluVdp+PYhDaw7LYRAOEDFyK+lTrS2BJ51ZPZL7A/+vQVNbiLoi9fv
BwfLjGCnz9s+ctt4XZUqMtlp8DDfq9HjrElSYa2d79FjkEol9rKP22Ojy/ZYT4f5bL7X2zr3Qofe
s5/uSlteJ9L9YZ5ZEPI23EY3IARA0WvItFzyG6RaFHq5bEZ+mVQ1zWr+L2tOgV27H7ZzeY7KumAY
7A3fFfzfdftcy7u2G6Nqr4+6Z+0Npsrn70VGN6OtitIpCMBrFt7nCGaNN5r28v0a+x/CzmNJbiTZ
ol8EM6iA2KbWJVnF4gZG0YTWGl//TkRyht09z7o3MCCTZLEygQj361d0CybnlpFCAbL87/3oSMu9
2HoFfZi3OOjhDQ+5iLhyOpjeQaSjF9s5gkQUOE52MPzF34emI15FY31WTwoj3692O5OzhG/1pa9l
NaXh/hTP0GTXjZ7gvW2WD1FMqkRCMMDWD4IXn3nPp6Cvenz7A0LDMlBgfAURf5l9+oXmYTcjWFD/
fpeHRKCKenqsdNA6P0isrVZZ8Yf8E1j7/yggiDzzMfmb0ph7zLLj9pM1TycrwjnWqVoyj6nfjF1h
YJUXh+NLVYbGIbf14rPDruqTyPsF79Jix8N/7KHF7Wa67GfLJQjWTcT48AvUZky9ogE5qP9VlBJ8
H03dfGkgtID4AI7jxbfVSr86xiLbJElz6JoIVUQIrxCnWlSgNTB5wix5CNbpVGvflnr8Y2iz6G2O
iRdqGzRb/UJYksDQ8qh682QyA/pvDOZh2HjbhMT5nKccrp6t6/W+roN6HTph+2T2bXMmrr3aIR8r
1pk5We+6ZiJNJ/3i4EHJeNeyzQTcpljSihyNk62/9kLxpmkY8U4Ud69srV9bze+esl7/LGRVT2Da
Ny0a2gOOLv4aUhwS3Nz/WspiKIm7fT+H0/uIocYgCbpQRqbjUrmE0/mZc7Aoce8VeivLdFw4dsIM
gmM2hlJ92oz7YSbSqxkr61Ndd6StiPFJ/di68wqcUeSDYejpvrbH5jXunRs+vA+964frSMsQ+M7u
9Bly0p5uNbtlxACsK9GllEtgOiip0qu6nBHNn3vYP2t2iHBLIHgNJR+zzcWfqo/ILJM9KXHmZswT
0pRcrbg52eVXER6lzVUYpf9QY+7yUMRlvbeKQKxsezRccp1DfhgqZT8KekZTNWYAbgtoUCzWDoGg
eGGrbZ+sBmDSLTBBS5LwdP+XJ1vHdSz0vySxZ36VJ2jX7yc6WTCfnawkRqTcmYNjflp6UsXkleKw
Jji062UUPQZs3dDsyO5o5WKmyln1WtOTrZ4M+VZ90WNHHFkMsc6btWB/7xGAxEk2Hl6dBRtHQ66n
qgkJjLY5pFNBFqIVGA/Z2C39H4Rk8XUNs0eKoIbkN3c0f+UYxVO4hCWEZ/8Xv+w308wo7RQPWs9Y
d5II1YSGdcjFnEUb0SM9FizyBjl9UiC5cZcsfVavoZnrVkQWoIGx5/gR3OU5twYi1AMdOMGtlnmX
2+laz8S0xRWgfxh9+PqdFw/3M2IMh4c0IJPH6Qb7bWqmW87E+hNLW3+YqznZJwVKsfvnz7zgq0t2
sqJ1O6KCNNeTbKFI3/k0a3uQlnpr2iZy7lkjaFkUWO1bhOq5loUqILEf1VmyaM+RNBZQVxZJIQd3
ys36mz5DhXWYUdCTPqshf2JX57YmhVTXoAYp2p5GsuOjKDuSmw0YLw4ZNmtqTn+dUYDsXUe0zzgk
YjqAnQmELKqGuhi/FwNK+lVjiB1Rb9a6zvppU+BhA4WYzYO/35/DJLVvAbOknd+lLr9lRfX2fv8O
LKR7+9+oAyu1u5nnrlz7+muyuBFJ6wWQl6ENVB0VNsEajoORBCMJbTW3UZYUj+oMPVHxSBbfIRmT
ZaUICYw15r1V2dnaI8vQ2SOVM65qzcmYWXR+bFygeh0VSKCwgc6N4SgI44gCddm3fUY5Je8Z27bF
yUi0725rOj88bdU2ovlBeY/aFS3mOtDSZBtW8NYt8jzXnjO4BzBL8TILK1jdf1GgFIYrxbI39dy7
aMPi4m0EJ3Hl1v5M71V2r5b0VZLLSGPqm/udUSgWVGNbzQrRO9kxsvcMcqvaeeh9QKNZW4sIq+/C
AF1WytsRu791IKDghpKHa9neePj1mBv8MzrLxtXzSVJXfLrUIdDci6HvOAWSyjE+NG28rBFCCHfT
Qgk7irh+99NRX0vt/lZNgls74fGPcWn+DZm0rhFCe0XJQQYew9bWQ+QnwSY/8m5zEwlcmCOsNbu4
OU5aufVzE1/SWAqmtBnLg+BW6u1wZeXFN17xWni0VgXd41URXJzOCrbsr8UOW6Z5X2VlvlbKClMw
K4LNZIAXe/SKyWQ9qLNRy+ajqdtwPP3652AP5id9Ts0r3dFPhqUxae5SqdzWr4BOwyFh5vI0QxyX
UzvxY+u13c/756aXH4vROz9sslk7dmVgDCAZ33XGrWP7+UGx5+hG8sPkQuBVl4jQdvcRut6zgEkG
uvpqBUXu2ujN9jKVnTyTvJxxmbEMMXuKlNbX1nq7/ExrHXafUzSXkd5/XfbV/IVV592fXHeTNkm/
wS8/xntTd098pt1zmdbTQ5ll26juzNt9YugU9pY7H2ORMDKYt9fGpRy06ZxgjhuI5yKwhvcipfvV
wrL/AOSQmCfoVc9sEVxc1D5uHjFz0wBJ8QnOyL4q2kmssGZGYCLHS1OAdqutUWhbJfZ88iwkiOAS
ybNFvkaq6H/eTf1gfZ+4GIsDo03+Tn5q7AiJZlQ6IzW0S7s69EgtbyMjy21W1S77lB2ug1ZzSBKe
Xu1i0n+a/mtXZdpLxhR93WkMT3sze7cI7FvTuPOdRuGENaskR6FDwTI3degbAs+6efoc7KNYJxlU
KqVFmdsXMMt172MevaqzliVF9Q6nIola/Eys5lL996wkfuHYB+O+qJ4rSXJaIgexnPHcSv5TO3Xq
Qr3jDaO5cpayPmgkoext8l7YoRHhKdkdGQAjVEVJFxL2mD45mVbso7metnat92/1oKVbYUTWPumj
4S3Wa8KNXZ9xqny38xHeVOHSXpei6N8Su7tNWeTh8NEIqIQ4HQkm/utEo1zQMm9CnZf+1MNYvHHH
8p2hD94ZBCER1DyQ0jTm/ltV96/YqzoXnb18Z2c7j7ROXHyy3agPGkkWYjvW6CKdpPMPBiXW82gC
07pd/aCuSHYYD2Xo7c0p//abSKIFDC7wKfqWSZCpqlIYKLpZgVjG7y12J+9h6ttY+4j41gRVc0Je
OMKnCr6aydBilUCedqZb3rcqHtfNNAZ/RKm/n0yoC5L6h+ML064lry+WNRAwEto/cO0qtwTADOte
4pBTSvdFVIi1rZLFOKJP/KH+5iT/+my2X+/8lXjGWN2sSo8syWyIN6FD+actpEyog9dF0XWuE2wQ
yQ87DU1sPprCwH1cDuS8fHnA68W+abXziXoB0Y1k22AmZjVDcFPrZZzXDsEeWMhaOeKCHu/2lZcK
+0VJrTLoutkCItandv5QTpO28UeahLC2crTT6XxyGRuuOr/GbL7dzNqUPjrBsKw90+l2aZOi3KwN
6D92TuYGlsju2gyq8X7D329sY5vqi3GbWeRXCR1RevVSjHe6okOo4cJdjZGzfsItq4bfGbU/YEis
vIJI3lGr3Y1b1ctmSHMGNHK/aVPtsY674cnvsIdoOmID2S6qc0IcwmYMSyYQs/uQ5036ql7P5Ou5
RkJfERrulqithcp/iI7C6OxXC3J8O07xN5T19iq23XNn4Egtq+Y4KJmhltDJ5VVeaC+TaqrvTVDJ
g3MxDKtHjl68eWw159+HbOj+fKnemEs8wkQOT7JAMIZ5ZZp/J/+tjGAS4/cOK/LOiHNG08eOOgHr
gzZ4mAsZigI7kp2xBAg1uaUl1eC+zE9iPYyQRdXiqpbZ8cUVmA0NZRQg+G+j3aAHvwS4kjp5AGkq
iOGIvEOWBGiygwFYqcBC3nRMwp3lsvL7Ur0LT/XXu+ZcZEQoRcx3cVyKzTh874MqvzUVNoFGMITv
cUAu2lCRIKzeHbKi2mrj+c6m1sreOHR1r8i2IUnM1sx/xQ95dDtxEQSoPBhV+XOxIMz0iWbvALCh
EMiK/DfMQb4CbMjWHA9e7YgdIJCP22KuP/WGbMphkairkStTgmTqCjjv4DO4MJL+otyXqWuiY93k
JWnKs3U2/SHbqA3BFuCroTa9qNcZtWWbqtTdsylmImPCon6i+3+w7Lh6Jy5uPo3RjDOzvExahvyJ
227szoHrVJikTqvciJn/8GIF3Y0niNlGiHJrMIJwn/n+ypUwN0zfFv4SK0ldl82jZxv6asoIU/Ia
rXG67Yh4jFWBaiq1Um1X1wTf1xBz8Lrr2UCq4iUiSfA4uaHAurqJXvK5Lwjpk/qpNHiNqzm4sL5F
L0Yi9LVtFc+27UcnD4a4jP2NTiG6P6eaH2CbMWiWREKNrE7yVAP/ZriJ+9BVHT4H/GKvtlOfC/kY
Tp330ZZZ8liZuQeLKsT0rCzOVUScAr5dzcUycoeMLK98j+vJ28UlRZuacmglgo0wJ7YOiY9xKPDt
23uRxW8H3QDZ/ZCsVK8G9XhgilYz4rbZWRRU2Xtxd6S7xT1aVMHZkai3ulQHRDwr9y0FGxfimv73
KRHSCrSZKTTom7+WlUbScFrZJ79kY9G6yVrdd6Yg9bJb4Yma+KBa8GTCXMwpjoUfX/W4OznC/p7L
rcRqB3J54xYv8mT63EpdMI3+V7ygUGWqkvlXCdMAGAayr1HsWtutpalVRERdL77/s3bh/1Eu+DbC
RoyFfEs6rP7NogWGlQZuB7bSFi+xFpf73yPiuJXbkJs8Kmjd1rplZ8MdJqy0AYShoVVzAzVB+Nss
AfewZXfXRjeRR21pB4zXRgzIsqb8WclQdsU2U6/feWdTcmkY3pwqdHXuZlnwupko5AbA+NuYrjI8
8l/Lhrsrx1HsFFkxzLe5JMvNZXHu8wHVchzOJ5H49IXy3a6rH7VJnBbhYANsLtOJNmuvOgyvsDzG
rkW0wEaMG9wKYR2u1R7Q2owNKqQzTBiMQ+KzuDdmTIWLb/qnYu52buu1+7s0ErLvbQqGMdjVwQIP
P6BkrEVJvrsAT3Iao3ki/3T8F5mUrf9dbOLrvGYbrmXoOFbaStT+J0Wc3pSpY2Eid9LASPbwDRFH
BOTRBn6JZeBYG0Chy7LCHCK+hLUOGW/xjaNSKXsy8rCZsajPnVPdGk+1BI7sISaoquq/qauhsFPM
18dvRRK8wnAsP1oyaoaYtZqTtG7m72XvvrfJWD2GsDbOMVUdQ37iACGIk9KYwF/NTO9FQPU5LfX0
VUMZjiFTqGNBa+EYMYFva+YOApS3I/trOsZhM5M8kzzPyJ8uujXu1YrcGi6tatuKg+4Z1cOcLxDP
4ce0nimOivTWdY1/KPwKn8vKck+TEAAcSyAJA+WTkYzFazJo8dp0Qv1om0nxaqRExuI32D0NmkOm
yVANVKuwllPkEFfhuwg/HTTgeefpr0a5UOh+DSxHf2YMgzogQWFD6gm+n2hKwh7eD2td88Te9h01
afUCX1qHCekSTq5NxOWgNT1j/ZccnMU2MEsMnFNhmC9GXheP7WxZ18W21x7r1zVQ/GO7KLUdzL0S
EgPbWuMmPr4NEZzFhXHQOAWXxHSaC1MVCZS22sm0LXMdGyJ/VOwujFkoe1FwgylF8RqiiGxYovJK
/cAy5vvzZzJz/dWC8uaaCfRtNErmrtcWDX8Pf4ef0nQ0IRNv48F1Ghp3hiu9zHDSHCs4j06Q0tzy
KWCwkV/xHNX39zMinRghmfDV/aRMDz7qu31u+8Vq7NL52uTeF79om6u+ZJhgOfBgr/drvyvOuYml
jHxJHcz7H5muWtXYFzXFbOJpP9XDdEry+accaJ3dpdSfnCk9qK+lIKB4VxL1tArHEe+fyDJfSp0u
ZfLEtzvSk2OlejXbHknJNGBXGgL09Lb2R1Alb5FX27jepNoqTcPo6DC8uGJ78uZC8f2hkRQI4SnF
V6hcVb0z4YKMJUhmOsMfgcmm78015J4WYQCGXe+NptXrAvn0Ia29LzPWy2eRtDHzFs7MuGDIEbgH
lRtkjTN0G8m58UqXjBe1AdSVP+zNzPkQhOQconSurE3UC3tPDQpwXQhIMINdh+upnPIt8y1kcaEh
CF5YOsyNWBwP6MnGjao91aU9OMNmwBnrFgv7QwVqlb1Md7Rm/6jr+bjFvy7cTuWoX+OeyD2JmKmD
WQT4Leixz/ib7Oowyb/P3alqpuybu1AXWcmZXjt6qVDVnSa05KtWLZVmq39xM8faLIEuzjq+bquq
yD+EpXdMN8C456azN8bQH3psG+F2xd/VyLTFzmXn4A6la3X52BLzNU+azxoj8ks3k4/J9OrHMLj1
p8AJmp1IFu/Uu0l9QOdu8KAykWHQdZ30vNpPo7lAt0rIV2rC9qQUSHnbH8sgTF7IpyAQzm+i/uiZ
5RFabALTtnlVwn3DeRgiyLrKBEMdci36aGLPxwh7eKQAgXXcdZD95VnYh7hGaJ17i5zu2Xas8cGQ
DgGBNzyPpY7HqA+dPkdNtweL909RNlkXIFhvy0+OXivXXPg+Ibfd4TYtnZpLCxpeVHP2LW5Y8YCX
xcNQwpowlvTZcEALghmKiiq5O8Tk90tcic3NvTcP5wU3Ytn+gRhAuM8WpgkgbeuwRck0Ajke7KnK
iLwfjwVqXEh63IRVoS2XG5Zg+gWjNwxJFJvNDLNlo6YLTknxYnRzfTf8chm1r3o7g+KXF1tibdh/
ovCPTNoY6G2r7b171z638qPETJidGQs8bto+K/1bGtRMIxBWVKj39pPAHa1dhDh77fjF9tYtrhs/
qrQP1zmJJk9hltsEujLHVxAPccrZB0VJRKgMDA2+FqRjctSiDrAGwWXw7YKfNY6rvsz0hy7p0gdG
fIg91NQKx+LKGorHSK6cFXO5UxjWH6Hek5qned8g34H5yYOq+nvfAIS2zHaXBDIvLiz8fZIzetXs
GL2aBtRQ4KH+L1b/hv6/zgaIsjGeQFXqYcb/d/8Wl4HIPPZRvY+gYG4HyfImBd652LnzRW1/SROg
6ykMCEMQCdHQdLq+CkZzPihmTT/PfHneMu7I913XXgbkjcX+eBDO8osg0jbSywBjFcjrONwvMXaK
mMIucMI5W+Rryk2r6Ob8jBbavY30fLX87CyvbB7qzJ+3qnKy6u+ijT4rUwPsJa/BAm8hjYMQtTXC
SDvB00P2OpAa/0PW49EY6cTJRNVLrZCKwOrDsiD2QZKaN7BXq02zCOsG8gAmBlD9RDVDqO8AdU4g
K8BsJImYk/lXz8HieIHqtIJ/N+8qt/ZuRPcB4RbXIjW/JnW9c+u2umRJrZ/vaNsU9wj1JVCe9xgR
Wp4T7vSWmbUwCEW7+7/gV3tv2y2a0LUIAjSwCZaXhIytE6ayG6AFG5V6QDAi+vCVn2N1raib0Wgb
N5haGyPyXpJ2nl9Ddt5NjeHHLUga97TkUkNh4z5gLmW8UbRkRUaGrJ5v/7nKR5f7F4GytALybFcH
TjZN1IA4KfD+n2rGxASsGBlmsLdE/S5gwL9rJpdPcJgrXIM5NN3yUwNKWRd45606Tf+heQEq+bAg
k4du+Ersk/W0MLQNQ1q/s4tx202V8gNy7q1a68126HZt131d6qi6pVl/rKGHXpQ/AsO7bFVqXX0A
BCXOYKqLaAOvaNhNIzIP28W5pZe63R4m9S93osYi2krWSkpDq87MkvBUG3thxhDxpawHGTccWh/q
LJl76yOq6VOmZrgIuSRMxgydsIk/K3+GyO/sa916RzJem/tClncVkQseZAwFDS9TRIhLkn5WO2ha
tzGUaCZo8iVjxIqxgBy7yxjxX8ciYlqBKbHnZvG6MMPiRiUdbwKcsLYKrLMAUS9TYHsk2ob2enLb
4bWxuuIWuPWrulIHHdhXq6eXMCN2uMgNQqQYOG5IxcpeihEg/j4IslCYsUgOkqblX+M8cJE/eul7
XU54TvbeCRFXsEW+8eD3rvcZmDbfkERH3KuHV91AoPQGO55vsdfkV1z9dMxzOFNF3FgeYtBIyins
E7xIf9UXyyOdPNDYrNtdGaO4xoOD+Cmy8S6xlUqQCPAiKHR0rSHOMuoSDdYB5egVSZr7rdUCLGbL
9F9cRZ2/3spo7V2kAEIYrlwaKcb+prU3htat+D2KkxOM5aWqMTlBg77yrK59NHtIuKvBzwEXy8lw
z+hWoytVsKx2+xxTSnS9WVhvZ2Vp1meobRwNesGs2Gx5VM2Amh3CkBLaS+67WLXjcTalpIzNEZ59
U45RocmStW86A1+ohvz2u+hKXnbyMrIZpumaaLZ67VG9NXP8rM5CI4+f27ho14YRPVZVmO0VvOJB
HnrUl2gbeDBI7h0l42d73cdVSyZqaN9KB2mgmQoftRGC0WxpfwSW5r9kbtWz1ufM70c6iRAXMDTd
ZnSLyn5adfJxYkCm8evN47+sKUIiA7+dH+T3YGEvhnWaiYekhA/+uqQ4glmYBQ3rlKAppYjJ30az
tH/a5gnLVCBdxyuvODMRFVDBN3U8dnzPdfNtO2ClFgggnDJI1n5Mvu1UeRv17OdhsawaXDmuc+Ln
OLWQQCwJz96Ufiky/OUb6WlkG1p2RPqA+5TZCO04sxp0Rl9+Rt+mH8J+KMlZFdMX+XqA2gGH8Rmq
QwOhUnZxgVtYV4Klf6r5x3+vtCDF/LsY21MzLt4ZhQh8VmntpQ5DTYoqqtR/3eT/6pHLyuzZui39
N30HCzpdmbj9aWW24zAsu6XBqjDvg42EtS9s+qvY7dyrBfxyNeRBnanXJpA3ijO6EDp3LRAfAxP+
m+rcW0iwTVkn54yOc2xD52VJcjz5mmFCIAx5oobBc/anhbaMmQzO7p1jHyIMFjdL56EKCsuQYBhY
Mj2k31U4wWttw/+cefl8jpoh3hc5ThQTo7eBAm7rNotsb9qnhdjUc0na3HUsiJaVU6NRYsjqDJNI
YnK9/InRaL+tulzsNact37HapMvsA3rEqaje60xfOV2UfxpKF1u5rIFDQNjJHHjhrbCrCMU8GPGS
dcPBtgzmMl7+SSc54Js8GZkiHZagglJfjQ/t0g/P1RJWj0m1fM+7TLvAEAUXhpx3IFMGeb5ELH39
czmP8UeSWbRORo8rJy1RgOvTCzUZkLGZw+EUYjUkwmOhkWZnfpKfW80t9mMzkg80Vda5Gd1Pir8j
ZkushAEXWz3boI2ruYzN92Cxjwgmp0+RmdSnKDaxp7WQA/7LRk8s2p+fSnJSLNfCjkUgobLQCnly
9fzT7TTOzmIIVGQnzP+ih7Ry+l3mVz5fk0sUrRqilJb2qfM16D6wKNcQjuYvUUUbkzS9/jin4x6n
zBJPyLx/7K2yWaN+j74HzfecSfda7wzvMOcxQqzFL09F45P+282PSMjnRzhKBtwNubMDRzD+7C5J
mRfv4QB2CMvUOCKIvaasbacAtTCCHA+wyml+EMS98Y2qOsVTVz61Xs12XIfaAVeecZ/A35wcmgaS
UhZ2NOsF6m7zPJWae3Mnq0foiTQznYmlxXR5PA6+nWwq4O79pM/ROsuzd7uril29BD8LoxE8AdyD
+gR0ZHh1u66wiUQnoeV3DtA8z9V1yfoH0PFjtTj6J28WxQlJU3yvdOXrMzysRrO/N9Q5FKTdDyRb
t9bq/BePPBiYFhHW4KllYirAXrwaK+QolgGML3VNKXjYN69BzhLp2gf1PxkpFolOnjYQxpRhkt41
aCR7XAOucYVxyX3kL6K0Ot516p7eJADNXb7TyU9SXTcquh9lS4zzP99R4n9uKJYmPG2EbkEXYX36
23YbNlhpuDnKT4uyuntJNGOgwfPEWUhYFL+DFfCI2OI/0W+ABCXNSF4PmsQDLPhm1l3F6W7NZPQe
0jbdNUbrnf00o4wfwnYTBMW3qCQopJhYs40y+INhIeQDffrumo69GhpvfuzmdMsjzTKuV8ML9qbh
KpY0Y0ZhaNXzL3oCtccRhX6edOCfyUqfNSfQPjlDu1Hz0KAjanYzYpaALKXO9qp/bmZ8CYZU48bk
WRwbyz+o1T5yM4+BsswWlTtAxtj+oX7/509WfXK/N1AeVZPIOqRduNfhyij+nkkoFqvybfgdp3ur
nDbCXNdwJt/DYPjsl1I9xhwLlkH/5V4AptWyDiuYFF4yO1KR8evMrsRTFMTvlWJ51RnZz57ObFkT
PwknyU4iMtuHHvPAVYSVxVY+T6Uz4Osbwo+5nyHdXIeRnm4ivXTSaz+R9Y7AJd5iGKN/EVOw6uS4
IotK6JK1Vz90Q+aeDbtZd6y6K/Ih9WK9lAsCRpwLJmEhvbetizpQENmXwCRag8833GTJjOf9KKtu
J3vNnWKS86vumbhA/Yqlw1XN5tENb1DJZcBD9FUGON95CtEjMFYihskb47VMoX/Cdtk7mGYRHVoi
aA8lCjXQfObk6lAN2U9he8MRI9ASBldeHVInaR+mzg0Ai/S3RivDS5QZGPYyqiL8COF72RHzFopO
O7tp9aYDjG1zv7Xe8lQ7jKKo0VH448pxgVFFw10jDMxMNSyPL33TRBsk4j4BFP+UK4hP519Wdc/x
maKSw45G2SJmwtf/5utrhTqYNUrFkzErnpc1P899ujUks7EZEjp6UZzvSyo6x7ekE+2hTvNN4OTA
GlX8EabtxzSX4Td5ErL/bpvMbDaqjym6HKvKvIw2+WQZe2b/8GSk31o52tNF83HxDPL2PPFNP5gG
BHR0aNp2qHUXImcsVnrvh89o3KpDbejLoeulfrGwtXVmFNvQtmgiTTDAYgKNKflZewGK+U6UjL4a
XM+hJ2fYFwmDjh/qwDJCXYZ/d1h84b+V2h+JhIkWTzyWKSZfQW2HL1BbhruaqBXvlBYjA5DROjb4
me6M0UFjToDP55SuDOlydRHOYOyGOepv/ZR8gYw2HS2r9nZ0Zwwdy9qFBswNqO47f/oqDFsAFC7i
dUKxHmLjtSrNc6lbFhIb7TlFKI9iW/+MI3130KEi+zORPbhr8MfIdIbwrG2npn8mmtF4tipEXL2O
61/fghfeUbXFa7Xt4gTLI7HmX0Ndmz9HE1YRFMXPpVmHb27lPan54DS+6kghE1LWHmPhZDeyOaK1
MgWZKbkBpY21X/XxA0EF/7nr2yIhO9RpLx69w/VOhWr0aNkym1pWGvLkR20WH8qqY/C98hBEXcV+
uBT7yfHGtaNkKEqWkiMQvej1N9Qs4qjwGW0Yt0WQazsYE+ktjsj2+H02LgQIzi6BA0qYMkvgx2Wa
9S9VjkoN/71yYgbJc2CCCDiW4bgAM38rchwIDlXo+BNYgz3fjSsqQg9WsHCLfQ+haAemi79DFr/M
i18/mmUt3pzxgOQufBPotpGOOedisMRbOebyq/EwRJaXppnPhzBfQEaq9Fi2fv8+ShKhjJKAB3Kz
GBt9uLOL4Buh2hNq+m6/6DNU0gBWdi05166EHQCDurX9ba6F8+Dk5mMjCRL/vVKNx3+vprr9GMKw
e8wTZo4YOjTbUHq1WCatf2rkP3ksxvOE8pm1yXIuMGcXvJSjnFGFWWOX3iAGrAFnxKR7a3R6DgRd
xj0m/LFvIh/ggJLU9c9LksIe//YVYPRm2o7JqsTs4W9lQTAWTj/k8IlBc/9QXbY6eEUTXdUZlrA7
n1oxLhwX8Nr6FAYGLpTkZz4PGfYNo5YnP3IDO1oQjy+zi0Iu6pzuWgwxXuB4OG9CFMLsKWmygsw1
dKtJzA0+QE54HmH8+NKhLS1MOkQz6u/UGzsN3uDouDdFX8emj+wJx0V06oN2j8JZSecrO5qdaOUx
QxmBWxwcfkh4NJ5reTDNAeNAnFd2IXLRfD3Fb50Q/RMuk4wAmzo5IFFq1m0xdut//kD/Z4n3hKf7
2CjaumPbjq58UP9UuPc1E7XYgW4kBtu53eVUjbe3cit6tHuzNR9sY073d6CXzFsIMlPyWW3teF3T
zGn2tMlGiP13eLOuEvYmJTPOwyk53w3Q7ik5AqnCqjfq7wZBGAeFk4WmhtgPnoda+Rv8FU8zcRti
8P3NqLoe0RvldsTxMk2WZ0UBm1w4iKh85kPSZeKlYMqbjgT+MU5vt2nulO/VhKAfQLE8xfLSGLNn
tx29R2eqnZd//gBBMv8HkQAacmULRHgtyJf9Ny9KaSbnWJOhH5Hbxqd4SdvnaUm2TjxOpI021a60
2uisDuaUtau7HXUQo2gY+2IGP8PBUG03BcjGumsSEzPepiN7rh13mZM3H+VEDqmUpDl5XG1c7G8u
JFOkj37dXZsyC53PnvGQR+7EPUoXUONFOwU8FHdho5Iz8h8HhrWCH37sYuaEDBkP9Pxh0iZ66ClP
DxgQMiq5t5q/WnRndsHh/QveCcEfUx0d2fmXL1YAQ0NVx6Vhu7ssqB67JYWYq3jnPVqznbr2kRTu
grYlLHEk7n0T1waB1l1SRRsvhcsdl3QzGtEMLUa7TNeB+NQlQvtwv2jtRHXkOxvmsTV+VtWxmoLp
1YD7d10aPV23i159OHlLAYiJyQUubnK832deUGYr3ejjrxGBioq6xqCkX2M9ckKTKFgXJrHsFaiT
u1O5S3sdG36J+KjXfGWdhEEu7qDG/EiYfPgS2SJY2UOTHBUnvon07upq+lOi1FK1MP7yblNGV1E4
xirVGu+xdAS8HM3xiK43qjPaODPFysIwtrkdFccF/vEeGNF/VgkkFZTkt/svkizTF7RK+QH8u7+E
LMqHMrXt7dJAGK/SkdEI+oWxc4E7pBmwOqjXy6w9/34pKNpLXdUaoW8eHvyFheApRCe1vnvSdEWA
lTHKjb23uD+bKoOFZdBqwjhcyCxOfLqp6Xp/ku2u3idyoN9REmPs7fs7deua2vxi27N3jKeZkkRV
eMBqv2523UCHUZXi2ZMeEqWbuT+E/TAnGTaJGWGA+jwRaFC15Yn8aiJ+PKN/ske/v5Z47K2V0ku9
oRtp9H+EnceO40q2Rb+IAL2ZivImld7UhKgsQ+89v/6tCFV33q4GXk8EkUorkWHO2Xvto1Gb072j
K87Zq8k2xBQxcrXrSK2la3hwYQjlrUqngT1U0ttsqZSckUocTimQqti0dk0y2evbxZDDgIZ8A9mY
Im+4iaeArbNpjTjZHYwP4TP7ZWt4jOj5IO0M01wAi/GMM4cnP72w3zfVfqq0+ElyRTsUWT56PXcv
L2YUAPMaU/4JcAb8yIitJO3S/mlwjHBlBbO9C90unF7aLNgO9lzAFfCCN0OfD9So8h+RSg9+aC4V
yek/PYMRjztxwJO+MhBGvahpOW/Uag63aLPfZdu4wb1ImaP6Jo9UKKr7pE4tvzQaZb/UZLelkZW8
zkrNVk4psT7ly0ntU+8wQy3zLUVJH+aYFCixipIuhKAYwovq/aq0bn/7Y42GzJVg4HczL3Yfwm+T
TkpzDunETy+6SvylFKjIPyFW7YpRX+0OetoovsMqemu1VfsgXzD6FlewULMA6wK7OyzZzqrm+a52
i/kO+xtq2HhqEK17E978IbfXtPYvILeaYwhaytewIV0kWyCIB/MsRbdd81pz57H2su273vpVleNF
dpvlg2w2y2dSC0FMFozX5i7h/6eUEA7rm5+DEAo2N5TNoRPdhA06JpZHcdSIIqg8UgmdlWYJzSPy
S7w2Mhb4yGACAiR76AbiAdcpC4nU69xTEmyYbleDTdlRg1q/L8IypbGza/XEOs2e+U2W/htB8NAW
llPAD8o86Z4X3ND+RDf4udSpuS/i2STOyVfDqvqdovy+DrNePwGj8KX9LOjr+kmfa9/Cw6Mog3sv
R68e/DuACLDGNsvPVS0LsuHsGBh3EQOvVLtvduhqyUCYARiNaobNYUrrnaRnVHpr0c9PL9IIRW23
v5j0JOXQKR8U/N2rrg6UTW328QFF7OPXWKTOGaG0s/OP4QkBA2WsnuLuXeaF7c5yNNQNXoOyXW9v
b+PtHZRv5jzCG3L4rJZbRASXVk0k0tJeW/akp9vs2lHn8RsBGmo8bkyEvg8dtaYnQnN38rQTaBV6
z0A5Z0aonFHB0NFb1Ok6Z+CIpJjCydRfekf+hFctlyRLsotWRcOmBem27iWnkq5VZgY6o09fYz3R
6zfHwZnM6GgsLcKNwKBzG8POk3kKNsAXP0dGc/boDjDDUWTK0f9vAJNkB6LCokurt5/QtJi9Y7t8
bkbAYmOjkIZVN9N5diJ941rp8nDTOOL+vG+9WLkbu7DfWnA77jBro7ko1KsUfsauFZ7CCM3YhD/z
vowFL1Q8o9k43p7Jc2DQ/rw69U4I91I11l9fLJ9Nce5CiRuGNUoaf3LV6L1D9LuP0XBuZSMezZnP
ZtLZdvSEUvKQCdBpqo0cAuRgYORTeB3gswb9XtVr9SJHmEUMM1HuXEq7ibbQm+nP9KpLrvK/nk0L
RMWkHOadU0/dRldPbj2Pt+/W9FbZ3ubKLMqR5DhmeGkjxiu9iUvAYobpU+KI9xhJf0lMWexM4UOp
/MQHhmPPqPDLtfMQYqSA3DeaI+WfVNl1SriWY9/X3xgyhyJyrDFXD8o+rjobUosD8RPp0EczTbdF
Ug2W3bMvEurbo225Go59DbzA3lm2Ym/lKhfCTblLElwK8lA+TPQ+NoMztxdLXY2Lkb0nNG9OQeti
yKG4BT0XGID891Itji4dZM+DzRgoT2kByQBytVwuqMjCpiLCunX0KyVGZQOiFhVl/GeHKPaKcdOz
22x3uQ2esocF+8SEc7Kran5nGaZsTTHDqqnx1AGwx0reu68qt/mxAgz4J3zoJhyiBtT5chiQD7nH
oKxP1fk2MgQIa4BuPGTZSHrBTNV0ZrRh5iEbvFK+yzc4hnuydZRWbBos6gyfuknVo5pwINrYDPyp
ylUQpvN3+elRFu0eG6KA1gBnK+b1vruoSfND/p+jnrFbWeJw28K93v2RNhlxdpG/yc2bS1S7yRHf
HtIwcKJ7M3EcZFHHG/vZbaOdDfxhHS9gNZmkV1E3eYTBGIYvL+MiIMmc2KSPodE2dREUB7UGa2h2
4/yahcm1Rmu0xyINPFissQMAsGrd4kdDL3VXqNa7FLPlZUsEdhYfax0kDN5LMGg4NpKy054ajuQm
Mo4i7akkMUdoyw/ggDTWu475NCftYwCQ4yJdyWFdCUI5ff9QNx8NuV2LAxKlb3p7u8MEolkUTpLw
ucprrAeoMrmelPZwuxJr+5KoHsriOf6We7NfMid8Y32awxXWlpNitOW2SD2ETeLB7WcVC5w4DDP1
DeUKmHYkBox/Qo4M8I5UnSoXpe1G/yi0/JoXpvG7zVoIg5PxI6qSYTWQ4fCgUTdfFd3ij24Xu7ul
c1B7FDmRkIPlYfzE7t4pS3YOtAY2UhUBcoAa51tiiS75Yhn7K1qcAHsd9Fdl5oe6052lekaqsVhS
oRoIzHH9J9uLHu3GHZt4Fas4ukpIrOWatnWzGSoE6vtaqT5Z5FlQ2xgMpESshGC0dokyOLYqKtMq
0v6QZNnwUd8ygkuaB4j/DNMixJnEJlFrASgRHnOTuHdIKKfYwPsnYVwS18XK8W6Wb1XCpk30j2hF
GIEHNxExC2kceHxWaRbO/nTTBRi9glHYQWapqW+5UjTYuJ10La8QqzX0fRkv3/Bj9H6g01aSnkmB
DuzxzT0bXI1+2MW57055tnMNy4GpZ6a3Z2PcA+6W/r+JOD8fnT0bMbYIl8ZoXw0MKY0PJfkCLPpG
R8woINz36HY3/ViaJxOHwtVTmofbq8GQ9Ec3arFCBfPyh+aNHy9amRiztmbcz6cBmsEpMoZB+Hbv
5dHX+a9Dd+5Qly1quOlwPgq3tHiU4JPQNdRTU/iwJgkQbFnlINH614tW5QWnCe/2jZQyD3W+jQeG
dRTP853b+BlN1Dv50Nrou1YUETvAMnq3ux1TTTgERGNcurJ+qjvFOkl1lMQ3IkJ5ssPZPilzbt+n
5R61p3mYS5uKgwjgjeJgW5Hh9irPw9MrfCQi32rXUtA5KvMzvaxLo1pC79Qevq5jQ1zR0OpYxRG0
VFRuChJTZBlSb97DKM1JTFkaFrlj970Z0XvJSN+lCO+jmZzYDU1iaOf3gYhT9hZrukftgR1HOVAm
W7aRMBFXmc4MK57J6qidkBYpX+2pdh3Uqo3sdwAc20kHVL4Y9XjKi9J9mlmkSkFLG5QnFe/TXVAE
Z5TBtN8UjUsvSu36UybtNaO6l3flLD3MeZizzK+baj1NfOTQuRBP/OOlfBgrym+cVJuF6bLyen9w
nPKitBmpdkIrUc0mZdWmCI4x499TlloHKEXunVkXjHWt5kF74Ca8kXyWGhlnPE/LJsJ2mFTjcLYz
x+x2Vn+wPS+/4Bl3LrliPShNUj3EbGqnpqhf4hFpgrwDcEFn22RqRiq7LhEQYi/9RdT5euHrXFs7
jz15U4dIQBQ0D0ItWStHqPk9BRjx+ywR56O7zria5/oxTLqOUNV/f0puqGKSSI/yM8uCYb6P2Yye
jaS70hcFOzbWVzlmIBzWd47Zs+KXiL85cnYDIPkrE2AM28DS9808a2i7aYHKeqEsK874uZELWtpR
ntNNYOqql6Bco9xIC9U7pbP1g2J34zvgqmgsl/AzC0q6saarG3noOg0sX7Ug40u8ikMsuRI2e41S
TWNtik4lH9lrolL4PRg6Iai9HjzIByQvJJZP95E4QwU0vMTxdGeMrp34mmLbCPxrdbu2BhXywW08
r4KXRicic+uJMIDAVhPf1RKSDoQQKutRcaqBVd8O08odHsopWf15h5b2/nZf5DkcdXMJv3eeWt9S
78zR+Va19jM6D+G7CfKgfiVGAW+Vrr630Mtu3zlEnbeR0CoXW8TGcheAYhLyLA6ZzvudhR3stCR9
uA/N4RTB8rpIh5LR6MXZnuZXaWEis2XcwlbrV/+4+LXotZmXZh3VExp5sbWrLd26xEVzpVuMMhtA
9+1alpe1fFCUaoOj7l3TjGEvv4eq+wIcrv+tKu680+d+JCCPzLt+jQw1OVQBkuY48erXmhEBMI6x
+jP3weMgPgnoUhgGDhQ55QPBPhAUeY5kRsfvx0XfsL+vVhYE30N2/oIqxYtdPGRniTmSZ6t8KB7m
o0QsFUa3CYwsPge5+yLfL1vr3GPZjo6vUNt9jafsmUqc/RO+0zkBk/piquF6wTSF09MJ9sYSG29d
bdz0IJI1S4IdXEI5uhQeWaVSnWqKgoF8VkdK5Te4DtopaO/MMk99GXgQe/HaNXt80UPDByjG1cLN
3U28zObtGos8QGIO6xPMAW2/85yOPHPR5ROTf2Xl87pv0dDR9hcKAdodRzvM35qBvYQyvqHpyc9h
5JW31UHQAN0Kiuo4LKg+/nOIlYNt1CIULdpsrQVOQyLLXCLOBCbft6dmipe3tJmIoC7du8DuoNwn
3L5DNg1bb/RY6A+wnAK2KKtoVGL2/szC4moMrQx9i0wrLdpBObru9NAETnS+/QBKbKxpQ++ZmrF5
qTrjl0lvYh/yJu0Kd7EecELKS2mi/rpXwtrEUUOmcI3JSpww6WavinGvAP77FYW1L9vW8qG3sALd
lilKYXV7eY3KlRDxjvl6ApkjlILK7lZAZsNdHFH+Jv+jB4fi8q+eNJpicBo64nR6QLah/1VtDz2r
cuPRNA5Llnif6eOglN8A92DrJ9vxPJDhvjUAX6xs2v05cQoE9Q7Y3FnqX8KRpg1dMh0gRaV3CQUp
2PNx0zCQFva8Lz0u29TJ8oMaVhd9KId7eYpaYLXVrPqjnaGPKGPm3g+DqtHEmb1PA6GW/KlaOYVn
B9SPYpU9yV4svGSj3BZt4EI1N4CLeqoeHa2esW5wIHN1Fk5HYnwdWTDrnApcK0voxtnL9JZOy0Lf
qVSM8IW13KdB9X2oXQ1imgHtb8xQStvRIVFDRyyq8/uyMPdq3ye/mVR4Yk97qtLuhm/ujoWiTDtF
9I9keSkqTajKdn2Q+1tMhivHpTNBpzvFP2cwQBtRs7XBYxJsmM/PQdM9Y5OMPhUSmFadWdjcZtjX
9DyEtueEIsAWmWpWLRq6atJXsc9C8huRw4aOQFCJ8LBiqO7nLscaMyvnYsyfjQjHMwljj73izVf8
xhHp6nQUEoNgWyFePFKhNJ+6rhuI7Z1/uXP6Tf7Bo1I5W6WuCZornW9zEFukgcc0LdkZG9S1d8im
AbyGEZsKHPYKwu3NmAM1J3FzY1GUElAieCIOECJhbC9AoSnx5Oxcu2AMLc1+s+TgFiXnJqfR4Bfy
SkK7ZT+SmrAiKaq8wDl/t9mB3dVz64kglgJPHYcOPoVdDX15JV/NnMC4M4Nik+pKBrAQa8KgaJMv
a6A0Ct0tqJjFb83xw+6ZJdhhhuqmGz1nUw6qeSula7so0X9Je0XJUvlBteJdaUcfg9WYVJUpeDRT
VJysLPgRI082ilS50yyHn5ZZhXGULfkSx6L4M1ESqs2B8JvxzUlG8gPKsnzsurHZDQud3BLFJeCg
rnt0BcFUF22nDK8C3nPwKTr8phU7HYzmUAO/oarZ5hSwz5o6W2wLSYVZK6riBxSKr6r42KvRRc6U
T8l2HCDme12r+oPoWKRQnc9BOWzkcsssG6Yr1mheWi/ws6CrSg3UnKY7tFn13m6VYqvgtntOow5c
ZW/o9+4yF347hKsqsYpvoZsm2z7JtAP1guU+BEyQ0JaglG8Ivj5B7poBtn+Zl/pg2iV3WT0HoM21
X9ZkMYXrMalERSlxkU+hV+OtK836o0BoVI7KoJG72aaQpEQ3qGpwqxOzHVq68+KR9hUyFt6l6Zju
+8Y5OApwrnB02m1K/JAvlzi3ZTCVIIBv/38P0hAhuv/sirv0aWjiaci5BKLH/MtNTWRAbxf2YB0K
x/rwCFQUxtn4qV+ilBrTsrJs6jaywFhSmVp7iavt2WceNTW077LSDsg3NpKFiLhM30LLXC7IgX4L
9A8A9E+5yhrm1D2KI4QltwASxZ0+FT0y96bDpIRcwj1XdqGssrqI/1eT1RPSir/+Q89isDdMXRXS
77/+Q5d8tXQmCPBwG9Ir3X5yScnBbayNH14LBBoRe3BnJ9qfz4p6Aw07DbIQ4IbzpGrVQ6WTMIyP
45wQOLprO7LvgmoEDouY825oanuF8355UGrtKY67+E0tRL0UJGOFmmZHz2zU/GXO4tPYGqxEcyO9
hm6FI0S8jC3FgAykaEeIKvM7G+N+YpBvMiV5ID6TBkbWUt6aWhtQxvARx5a1liKlzjKoK6TxS4+C
bU6Rd5BLHi3nZj41lo0OJ3srgaNfXXZjFAcgMete3a/RafdHq9aVTZ8a1UaqnaeseQwtNGrlCIgz
mVBKyWfRv5+VrP8BhhqPskAnq/ltgkEjrZLarzX9TpoKRqdp9zMjjOX2Pxu0cZj51EnZQEcF1KJQ
sEmHBliS93uWGzyvIRIFd01LQi8GlahspouSBGf0I85OTa1qJZsRLIiXs+p9h4b6SxUSssLJjK2q
LFe1V+xNGMHElc+UQAuuUwFi1xCKrXjIj4M4iiAJX81+TH0tdrdATKeL/IUU3sM1lU9oV+OELwTH
qJ6DCa/jTS1M/5IMmDT66TYiWnmVHbNIKUAUs5xLU2dtLAUFfOG8c9Pw0+OPu1eIGVvXdlaQR82t
hyIr5MLvPe8lob/uR43QfOqO+6khUKCw4oQHzL4oF9HNb27TRWLmBhJ61pRcvvGPOfmhk9qxGuvl
N61V60Aog+MPutdeKQUlaL7n7OH2J6YWYqZbblENeRhzOysNZaQJAIlaGZMcSbgOupF4c3+mfL9X
knK+Uj4S3tw/hkQrIgCDIfyUNlt5Nin079XUpifwUxE9EXOP+Nxcucuyk37DTAQJs+lamWG/k/WY
rwdZqCl1BAZo4LQjWZVMLdNQioLIqPyP8cwyhbDwP2933fM0m7FMM1GW/y3zAbQZKmipCAWbncHz
LTv9U4VSs6LfuLjcN+FcDPetu9h+0re+XHJ7Rlit8miodjS0q+2iku2XiDXB7Z1sIjv1Myvt1kZe
UjG3zb44yeOBmxmmtIi/CEnMcwyc/dQcKO1ay+RrZhg/1cgFfdIOXD/vq7dBzbpbVqVlf1bZGD9Y
bd8Cfh61EzLyiVVWah4mHQMxlTiqVXj0hLLWqi/A+I2zNmQmBaIoPjZZiDFHrO0NpyvpSHnuSzoA
K1SiNFpZw8YWFD0nMn44COFf7Fn/hht7OUqes0J47V0Vm83ewgLjBZ4/c4NfXMdmN17A9oS1iHC2
7KbvSUFMjwi+88i7K2ylcPbofWnZBp6FsD2uVxEyGdK1R+ZhLA+AuVNj1y7oNuSXLBqsN7BP/aoW
zc9kzvcBWz3fHhJEjq1ugBzC4OAZB5cAo7eyU38BWRveA3EvVQ6eFvFtc9foZztNKtTbk7nTUife
wHKZLqaljJcqf53ZxN7L6rmrwmtaLCDWAxk5N8cScbKXrh4uBM+yRUMcTyX0rshjHPhCuTZq5oe8
U5gmLd+ebVy1WstQNLQPddO9VGY/nf59+qZ1SlVl12arOtTM18iy7K3qzdPGGomcEsNYKB7Aq4gO
gFgCmFYZ/KMMbVjtTkH1Ruo4DFglMYzd+Pln6qH/B7rySS7lUwsUbtGMe1w39n2CSXhq0vkuMdMU
WgCrXVeZk7ugbpmzpgHYST3o4rbHiUVXMl6Pds+QKjCF5fhZBrYDcDVxj67MkoDvqa1vd2QUcENL
a0XizaDW8WpFdIsv6GcRfMSAEmtroL2DfX5p0YAE5QsWlWe5T3FrvbpmRQJRuBuAhrG7GkoBtR2V
ko0q2kMN6t+wVieTGKgkw84DoPLTaAqBKHHLLYTH+JgnWr+T7a+6bxOcvbW194BnAKrxJ+h5j3na
K+wbVONzZNfj6bNK3M0gEjyAocy9Uh0AF9h/4iUstb7Q3vU+NW+7LC15KqI6KH6eqYXtZxkOB2RD
5uY2Oecp+ZO2vSAVomntOvSAIhPeHYavczBb3qfr5eVBsgC6Mrr2ETRlJO4HuUKXa3W4JVu3ZVSj
fgTIHJ6LbGhLaVBBzvCKRJx6WxfpXb9YhHuJdWwCVeRUsiDJGpsCGyLDPdYFEMRKH7Hc9bC9L1hQ
SsXdOOLo68tAN9D20svhqNiJcT944RkRsJ+MQ/SrbIsVRLYxRoOECbLtU1/ONl5ZuJda1Btsp7kf
q7Q7F8hrdUoL93KblS4KYS7sIRBOgUwAnWA2ub3hekkOXkhoHPVcFg1mS8gF9qG1ViQ/Ktoczw01
WBQx80bKSWU3vifOXKG6cnL6RRAfcM3mUVj6N9sipGQ0IQy/lFBC7l/Y/EF8h2L8BY0M4jzNrrdl
PeWHMQn2DZKUfE1WsLGrZiKnWngd51bhr3Zw9wPaVKNPyOu72xZogFi5l39HRk+WpvmUbws7qO/E
TkuqRWzCRBxsvETZolVca23mvN6+N0mC74s9jqSTmw3lcwd2e19/pJXXXdrMTzUY3jdsYSH+uEIt
Y19JrO61MNtP/NaHsMj7V4B3/zotv2A0qIqQRXH78nGqn6rWO9tJfieXx/JBLcBsNpCd3dYod27T
WUTORZiOiUd1ekpl2dD87BNC7zLoTkADh0c1/JDbHKVko8v4pK24K4z10LEdkuVIFB+6XzplsRti
wZmUHZgxI5wraZAOTItePWJ83DalR9ZDFWpbyUIIKbDuUic/yM1VGbU2Sm2n37TGddFELyGxvmlz
NzzrSs2Eb3tCbYibdegAEZkmwRUYz7ZjOjabW4lAKbgU2ljbiGisG4hzzuazoWezr0WLtZENxeh1
SmrlJYnzXZxhVyOVKOLzyvEXQbq4r4u5RyU5wYSMmm4tTfth9FOm6XXs51dkUcxnWMcn2w6tdlur
pH2ZGgrkWSWQOSyMiZBRulVWBTKhtGD/SJGVFF5l29aMXP7IqDlbnVmecI08hURL1iD1TrIFnAGM
WKvJYP7y9NLA8UEMy3B10IgdoNLSJXHa6eTUy2uvFqQHisaOA52KlUI4778AAjaS+vPtPbgJ6230
MisPjXywwgd4Ck3c52mqUwJxynBvU5LpNXDEcnFt4TFmcIrW5swAJfvK8sE0yO6U56Rawunju6xq
8pN8X5064/YSoIImDOYDalfkllNfHyQY0Z6V5oADM2YvbGE10eMPM4n2WtM0v8UTQ2PtMrmjcUqI
dtsZpetyhSFRVRcAwv1QU4VnORXtyuQlQ7VJURlznpaLNHFl2edeqr7CXdm5cWj/rJzq+0x153TD
CyrkoMPmsfO1kkTVk3xW1OF7mauPjOvLycRntoF8VX5TotG39OdqqQmKbbxqlU32To2KYe+WdnfU
EMIDThbQTbo/Z8eKvK0bRKz9Dbe9YsRDyjEE2knRNGtd0ZMvO8d6od3ZXwaTZbWztDkNbhGEPpgu
yBuyxtL/IZfWbCEw/+fK1FJVw8Hh6Gg6MZKa+5cHoK9YceZhDcC5vBZsS98AiPuOdOpJDtHclsqO
1Tr2YtIvDm1fVW+GF3xE7DKvJZTS19xdz26es6hlU256Kh1E4QjNyQEJuqx9HSzbPHydjzplO/fN
IWps9Ql5Fpsc3UiP8VCM6xE98aGFnNzb1VMvaGRkH8PKL6zxHOnO8JyOWBfrPK93dgalwg7r4hJT
ZMSy4AT0CBaXIjmWyZD+/d4zTG0dmUm2ayySbEpkq0/0vrp7vWi2qOXp+3UNHS+BORtqW7hv9av8
rcSvpD5sav1wO7TRYmpwgya1nx6dhYajlHw25iGCVHYaPaaCr6hzmXwOzKA95zXZF3TKvPuIcD6/
BJbzOFUTOs/62MqyfGc6tLnGctmPIAnWUWABThR7SWjGaJNAha/IKccc2KXWuiDihJU4kUurSU/j
s2FBMmqbB7QA0UqZKvS98jNLKQfHOjHIcfBDivmGzLsP+qk95K3zQ6oz5Ov/Pkoy0wU+wy3R2qF+
JR8E4EsVz9+CBnLtqM3xtR3JRbUaj0Kmh46AQoEoLxTpbpzx7CpRvPWiSvuwyVDcmo3a7hATqR9T
BJKjD98FGuM6clmc7JB4TgUv7YcXYE+NWp1JcMZrlLJT852qvTdE4pk1ZKgIsWfu5dfGLCNiaw4f
m8Q+EO4+H4Oc2FRpPUYMcJrqKn8BcPTYLtmAcj9PP9rxVfp7So8qXTBRyFIWVZ7OzSI+eODRkFxU
Br0oCtWyb6INzFIqdsU7Fr71c+Cy4NKr4X8YFh3zv245XTdhi2i647nsfw1e/6dFoeoUrOT0Asnn
cddNo/nsUuZvrYns1RzDYG9rBL3XkzARcL5ISHyX54s0TDaojkWMk66RHhUaB1lCzfHGnBMjeruR
o+SrvRk3OzC7R8uwl3dGSyo+Tf6DW8xYlUT9rMqmZV7qE3XVGHP8oy3VdZ7jz5lITaViXH+re7Zy
5FAasDKnYh1beApFD0FeQNTrL8Z/HE1BWBxvypliRs+Cngj7j1KUoKZ5FppL+RhPMf40FuCPILc0
YHY9FAYSRddyvbAsLC4SfbZulL24L7y9mdIem1pjHy10ATtWqVRStOMkGCDyIW8mArM99WEQp4jb
GlYtdAgwmQzk/39dkg/o749Og/CIxcRWsZaYmvpX2W5Q3KGfOzvZ5UMyBVsmsOEcitiLtJp3QZSN
74Wpk80zU9gpswZYpwcxVCrV0dquhH3+yQwRlZRD6v20qmPfVsEvbmu2xjRur2wEf0zKyMbBCrzv
FX0CaeQd4+mRyn9Js83rYADTr0TudQ2T+VN+qFVhvUVEAD/3FmG0lmuR7WG6pCsPg9hdLb4FZWIf
CACqBnlw54UUt4dy8q5K3NI4zUcLTyE+292cT/gXo6q4lFlwl7rcBjjhyfBKDUKenXD+lkThtYyt
zdy6xWUW7zlAHmjXUawf5WHUTtChQS1v5OGkRh34wtBehQVAyBtbS4mYocexPoN++lWIgXkwItQL
S7nPIuzNDAjqpvaIKNp2kZbcVTm4SJ2S7qpTCmVr60F6U2g0fWYx93YO+jV3vDAEHAAcNE9K4n0v
1Axo4r+eFHX8qeCZ3WKkY08id9xNnE2ANNKnFFwerVQaQks+3jMe1y9auuh7zCqwFeNueUdyvtby
MIWEOtPnZAe1Wfo4PpLw5L3oAckD4l4ddZgTnuU9thGQkcAKbZCsJNWDzG9fhpGQDkNXOyL8Frp4
Rvhj6Cqyxa1meqDUnFFqL+NDmyNm/f8vXJw7fw86UBYMOl2qrRvYxf7LF9V209z1vRIeWpukHw0o
6HMReO62b+p0w5jnPcdOizhQs+gjiVehdMyXMA++yxdBIdkPtfDKytfEA3uC1YJnfGtpEDfk+aWs
CAy3Dfhn/EDHKwyWmq13lC8SnI5n33L1nXz167fLV7tK8w7mQH5q7zIHLmPv+RHWj8fM2c+TVjzJ
h4ZQjvWg5M5WHpJKw341rPaZytpYntJ7N6UZ6vz5rkqfl3PaBO9fP2PEN7eKdZaiOH3LJyck4bnB
d7CSXzLB7mugnt05vf0U61SfpGIHxwUtJpUAiwKgLIb9ynzS7MVey+36kCvaHjKbcxqjQt+jVHMw
GnKu7HP3pDaGtjeH5GB3WmAfNcPL7kH82DuIhJovt+8ISxTIp27FIlel9l+rOvoHlR46VCI2huRe
HKQEuta8hwFt2qEXFRSPv21lxwm9KHGIrtYfWK+9m+N3ywnG727SGusQSS1+92Y+lrXzWgdhe/pS
QyDQJhbxKiv3OmP9ShVMAtZa+9pm0M65+d/Y1b7IYUg1ElbX5fyJXxUgBGXyVRlEhq/Q5kApSeIx
Ukea03CTIedVHnJ80Z7OuxZsHzXw8+zpGznHLJl37BXV+qYOfeE7DICPeLO9LWZ0cmyBfW8GqkFO
nLg7gi/idRtE9tp02tfCHmnhqj3MsiL45zMMtf917h9fR/Whb8vuee6K4iVmcR+ORcc+XIzith2f
WrtN1yWGn/csBG1KAXNEW2R5d61Uf4cqICNE0fubbxAkKpdyyR07ERG6UlE7P2C4Hi7ZMmKWETms
esXNzv7svXTcfC3BjF3mHhSVYohfzPXhpnogBMQPDCv3K/rx59Ko6zcjhGBF9U94mhNwDg36ANqA
OtOlyOaTqpzSDd55f4OTPGUu/gzX/9C6fefLuuQYzgo9s7rjeqB+UbA2PBSY4Pxkbn6WBDDruNKx
hQIkCzbUiK3r1zN87kKeqg5H2dSweiVd5epsHGtEgIFQMylCEVm2dbaFK1ytvs45WGHaXP3eDi1+
ANXxPuplM1hIC4Sx6iBFrLfSfeh0EFWhVrslfaF4nk/y2deDCrz5oLjd7Su+zts+N4hy1ptIX3et
1frSJSsfmAXUNfKVcO1SZr/rvGote9JyOxoNkboO0f5gzMeqwuyjFG9w+qprV5Y/pMvS65MI/Zs6
reuZ8FnaoS4XNbmLVk3peUrm+gMqCaRycwqOS+t2b6lOUUucr0qECRMiTll5VIM3YBXtrQyZTW+h
RShUH1b3snKbKETjlDE7pq/b0BjC5XYu7Zxhr0CcR3ZBeXREEIrdsGY9Le5wWnAfNxVjArF8BUw7
3VFdzF4dL35YtCr7gIUhZntrazXcjotIeZPxb32E3LBZptXtiI7DfTWXlq94zEISBagEwF36EHXR
7ZpPLXPYMeNrjygrwMLP8Wc6d9lqDhLlIQO4dMojEkd02tK3azlhb10PdX+SgdiUudeDV8/PpJ+0
91oQvFHV6O8szq0JkdrJ1h8C/AbDGwrvQb6Nunoci6R4nloCUFIFQAmldeKY8waVxXNU4ldSEsKs
KOTwn0A957ZRD5LhVEYk18jbQN4B7MXfUsiHpZWxeZP+XhJI7hw2ekdJK7RMZduVlXMpcpT3BTj2
dWrGf/6VuSADomuO0qmn0L5ZL1bnrS3NK/ZjZsOtSCtrK8XaoVn1+D9rhz0uiXOwrX6LJ1Fs354o
0Z8n8iXkT2tdq0ka+2EO5MPKSqxkc6V96pCBXemroPk/qs5zOVJt3bJPRAQs/F9MOqWklDd/CElV
hVl4D09/B6ndfbsjTlSUOVVbIoH1mTnHLNqQy5f5m0Rx8brB5e2KEHtnIq+BYyuno5kr+ltWMPSF
DA4UX0T4qpHgZ3PYN5ZzdzXFLsQ8nJY5iTF62oAPqn7X6nHurZtH5TpAcpsIgdlVFmuk1eUqTyld
dinUrrzMN4chu4cYDPOhbRQ8yPo8HQciCYA0xJZznEeGxmrhN6150WxMt7/vx1EjIFxrFEJjeb49
jYXyMWuzzbhkdOdo7T9cTWz5ztufmipLX72wjOZbMbTq9y1ntblzGA3ie/4XpI4pCbM5Yppgtuev
WhfuvaAjvWcPLm4s+P2/v/q/v+9OphsQ+Nz6SBp31yumogDZUbO0++sviXPIvCjKzTsiCqzQTcp8
P6zhdcgh4xlgXE4g0bDNPGRVcZyX0gquf1o4K2MdjWK7woF1/d5mUeaXeePPzfHK8qA3jqNgiQb0
oPprdyFayejvtKJxbDSreylL/T3PWv2YMpi93pGWsebHsYeLWW/BZNadvslNrz8v+8qADQwOTjUT
9sWEb7Rh1Sq0jvV6QiT1xyjz5KhvtGvL5UyZiZe4yUqvUheYIfH2v9bepWBg+fJmk/vJ8eBmMRdt
ZgzWEeJiM01DsSmYyIzs93g/yNwaAfZko4MT7f/81nW1x577v79gpcN6RkhgjY9lL/KQaZWCDbRp
71B7rcRnrFiQGVv3y2wEw0Scwu/2qlCTU1vRxMaKWJ+LSqXokvVtey35BUXy4Vo6NEJvb+PoMrID
D37VelJY9pHZd80KhGCCvAIcnTPgNZyaOZ+d+/jdKt7DzWhRmZovPcONuzVhu1PjjLuHeOQ+SdzX
BeLVnXBa86yUtIxarXyaUuKMnJfh9Nuy/Tpu2L2+dVV7NLSpebiOPLdf6TP0zVxvzGNrVtktmD/s
HL3ZMsnL4/A/KpOrtTuwD3CbMyscNyWPk8zWk9EZ7900p9+onUZvthQbmXs5HTUlDWXf5GBPVPet
SYl02pzFdlVcNNV17+yo/YdLoNlpa9seh6qon2cnBq2Qpt8ozFdmNu1wmZF/BBAa6n2Py4YLkdwV
Wyr4VSLRl228q1dGtrXZHa//PAw7L7Yz9bupkk1H2MjLaLtvCYnn+5TFgj9tMk+ZESpbIuqCj499
ZeoqjvrUkJ5VqeMfNc79DjlR7OEHPKHz776iYUGRuzbiCW4x4gqSHjyzXpVfX7p2VdarWS2DaRY5
+0LWAklqWF/2QLr8tiO+/j5aruRUJqnNwcz+1JCdc0QCb2H4x8/U8JoZuvn5+q1df7jG2KWJezsi
e7lJjMjyWjZI5zQXDNHUjJAvp4moniPJVV4uhjuxREDlBZmpT9yTOTcvJYmHuN/RyZ2kgoGpkol8
HLtZD8xeyx6drsUuSZp9YKzhtShPZFbdo7gksYAjG8FPD1+ij/Fgb0W5kWpwcgiVvSUV9klOxpbt
mPa29wvPdFL3tt0k1NamDF96NqTVYvcnZda2DeRwvG4Eth0mVkWZ7a+7gWSplZukFgeEjPfXPHB8
PaGVK8pnp2mK37HW5ahNL2szYGou3ZiNntYfY0Ruvz9bTaRmTWtVe2Khv6+3denm+V0TzV6r4NhM
U1fetzZqFrDSBYbn7Tuu6Spus7iPn9otvSqtlTssVlh/ZFfuKmeuifH+/37GftgvLFCs2/Lnxoq2
BMGy40QuYpdMk1pozKhAHAJqy27JsblnLv96veFUQbr9gCB/J8XovlRxFFQC4lWcTv+2n1RGMv+L
5cLvxPFxGpw2bEyMA5qORvn6/Qx6fOcIhAlaMgxHY+j6R1LNavYOUXf55V6S/ebSV1QzWmU4ab3m
17WW/UkXnK2Rm1UXwJg5bwNnYUkqnBeEXK8dEgcPF4IzPtqIuIJR1dYHqxyer6kMHK0JlHmsLVps
4AskbBtMrtN4OgFOq5Yud2nW//fDOmHkyZr+DtpEebr+Pmul//6QhR1Z6doXkPffrYpR6/3Z6EaU
tnFzd5376P1MDy706XGQqeOBAIxPcotIGbqNcVLhQrsWAj1z8Tjja7qu/3EOUEluPyAokf6QDSi+
ZfcF9U1/wUxe3S1i+KJJkgxCvAr/0ukqsi4HeJ6JLX5GtyzxQVUO4Ap7PQoELwHpXcu72TBc1Fqb
zLu103bYoI0XuolfhTldoXpsav1R6MPPNZHl+kPSYm2wc3R220tq0oiO+LUDG63CBNSm2Y7yarqH
5i9ulMTkuYXg5Q9xlPs1gsCdbTjmYYz05NzmZPS5AjegmuZ3V73D9dssarJQphIChKUqqJjFsN5n
aqveSIVkUlBFr7+4NgwsF6196jdEmzkIDfKRPd6xY192ap0N4SCeevIW7qai1i4D+qyHBa/b9W4t
moZNdAaPajbaGBR4yup80f/EkkvfLpoLLcSrSeB6n7VJ3DSmnGBjR/A2cuv/ydDQeUpeIjVSgt9r
EMXjaaBGC64vh+sPdalRtHcRclmHyI/NTuTk8rVA94LLAWn2hinx9Y1VN5JpTEZlRDJFrZ9FYdg+
yaY4CCoVB4HiHuZy4NSioEUkb90b8tsd2F2TxCvC1H0kr7t6dCZSNygF+rJ6SjX3zOz9YbZr4bdi
28F26+OM58YaKzdoC4zwFfER6K2Ok7atoUdrCfWJM2mYV0+byLJ1laBOsYZNhNTM2FXyPhq8dtBd
aNFGYOqShQkYN0C37k6L+IolW2hf9DzeRjQ8AZOBaaiTd7n096twySfLWrlTk+4hk+IAsdPcCVcK
vx8WorpG5KuzM5M0EA1nTAKW5xRy5zrrk7poMMWxkM4r/o1IRTw2DaYve+WNkN0HSdZpMM7SDq2J
TQfRU38qUzV3A+6UJnEPNF6ZV7QERcepzgxmIQ227GmdkgXBee/s3aI/A6kUO1qM02To89FsLUbB
pFdiwM191dUfEjkVXl+hE0lYIfozqjWPh/kZ18/Eo4oeZEBxLj8H8Qk/tKwzuRPl7NeGfYbKmgaM
5jMvdlBXaQYUOjC/CjPazxkaLeKqt+16qTz1SN7d1EtU/CDEpPpw2Tm3TIqkjjnG0cZqGSDWfzBb
uBPqgOrdXJ4XW61Dt2KQ2vY/DZSSQB82OezPpog1VienbJ49jFslrr72lIj002mtu64zvIw7QJuK
s6krBVBjhfSjdfpibIaqmbFzV9hkP5tYofNFzJxUMbjSxb4wDfiZ+vKtSu0LuqHVcziqdC0X6Mxb
JBP2ODFZVS9uq5xQrii39bgcYb7FFM8aCcoES2MyQfW52ie1Lv6aNY/6pCOlsIxvAnWf0qRkhDto
O5JtnpW1ID7K2b4o3dqxdhNwepksG7DOSkQgCy96RcMKjLS24UI3AdvjS2YKEoBuu4azLFvZ+s4Z
khsKzXJ2cc5HS+8BhmAzY2iRrzgtRr8ZQzqvtC6lbyKGOxgdpwV/F2HXTG+jbqEbIiUWpddLOba6
77S4l8ARSGhC+NxtugtyMZMPUzGMM+IlkmRsj9zagg8V14eppT/ghQ6tLOabqE6LMNcSkse7J0d0
5EwQUIZJoHkDxfxRFFPu6S3zAZjXoZEC1Wcq3bJG4ihP1eFTz13glYwIxtSMD3o73msmhUDfp48Q
dspbp8veI0Tr6uIsvpU22KubLaj+JxoxIKwp0esYkkG1au9zapwxDP+lkhn3rR0/GNbIN2Iz+8KJ
8dPVTe4Njq54UVWswVTjxe9LQk6cpQax25+GheGjIE6VrQ8pMbbiEj507ieKKhKR/2rNWvvUQBez
J2UxtYY7x2XCB2mTaAMbucmYNV4+rX8IGPnTAz7hsiNZdLr1GDfiS8EYGs9Tf1ksJQ2KKFF31QCq
R5WvvJjvCW9ffDtl1IGhxcEd7COv/HSLrjtmOaKSPG5X7uU8DnpZkg+nYheDF+xPlFqgkd8yphdB
3BMpkpj7rG7vbTt/wGL6oVhrRDuYvkLNtoMK8a1Hwjr+kALy3bjgtibR7Uam2d4aHEquTsFip1hM
YcsX+InyAOKnYonsOZpr7te2fi1rehOMaT7y0j9FMmU0srsUmM1UGMyOjNuhhdAcifIdjAhSYyXz
LZ6NUSf1MZEwjUXd7LEi7+u+k2c9fu8jO1zZcvmgWrDXjxRqLoMme6C7Im7nBk8Oh+FMVIdJoI1j
z+DZy/QeF8R7rjVd0CoS0g13v3yeDG19cRzi5Jq/+rCOey1FgSyTjrSnav7roN8LcDomifnFlQWI
Vb2ua3QG9efbxlSEKhGmvtU/QZx94rMcTlYC1qmNUbBaY/HVa4LrhDGlZ7aeJw8T/4Fh1h4IMNce
ojQ/Qqhewq5PPspanbxZ1T8Mc0vajaL3PrbrfU2QtK+Q1BR0Mg90zJu3TUvKqaHy7mH5A6l/IEKv
RnkmaHdQ/DFFUGwnDpRUn/yFBeEe2fthxdopK/Tb2qoiOEJ+xMYNkfIAu92dnqRx204ZPrhIe9Vr
4ksLKqWATHOYmYuyU61U7ppkGMk+gT8py+SG7BhvwjoaGGylQBxdapgs4RJDXsiVjm2dPnP7tf+w
EDyQ8vTQjiMiGZz2BO4EpmXdWt3wQLgeirWF+WhlvUemPTKC/dKUsgzraahgBKZsaoxkW8Y+g6V5
V+sEGDqMzg49mee2SE2yyAZP1sAYxJpAQTCdhpFqfEFANDbLeLa5bp4+TB9QycLFVGPqMRM7IaiS
UxXVTxHqIWfBgMHsEOAC8eWugcRsyv/OIn7EQTaFbCQwBKkjCqJOR9lhrSTm6M2jnEZ8ANbFoV/h
BcSnBRld6TU1cPoqvwX8eKR/Jdyuq0UAkhQPFwHdlrk+Fqu4TCrSI3ZkrwMqr9MdI9WfqtQvpEUs
t5hJAji0X6Wuce8Yddjh4ceq/JqCsxILiTYmlIXQWgn6jhkiktfxEcNoaZshDy2TXnkW8LLG5ozk
ie2I7WclvdxkqhyCc71TiaVQtWaHvWkBhG7yfuUhcruMeCqe9zqSnWc2cRLYpvNRZpkdFHD/eSs6
z5aMHmyVybVWsQzSaQTx6xd+F1/kwB5MIkyWLQMy8g2icKRZ87ZSk/PkQPmE/DmFOaVtsXXDHOFc
kP/sDs8Mpk5Ai2UHhUUB95ji1EoqfPXNBwHumPtSqZ2smYilGqS3nSeEw8WQ3Nq45jmFpRLGWR7k
acHJmruKB08CEbpYb4u6+CgGEPomU6aicx7M/txqH3FUtOh4KBIbxINpP8ETuGUtSsXj0MlnJM3o
yB8OGS4DL1Yl9cf0rk8Z4awytW/l3F2aeXACVwyvDK/GYJ3Z+g5lDC69I6IaS0J+F4+x4y0tsRDM
3CG6jQtruTj1dGtyQ8aBklzoNN+Jbdw0ocV1QH75qg3sGqUOgfArC8umrHZT1CcBOk7Dw5nLSaDl
3z0jObYcswwsjJgxF1hT6mcjxb2s9ubgWVuJE0XFXjXwgSx6oocyQVe2ug6bZP09RWFjFNz6+tqo
z5AuusUKbcTvvLnisxQoebta/4djHQV1a3LCMZGc2SgEEz7+nEkltThzeRNjYVdxCRsd7/WkRw8q
ONqKM5jbp5uOhKdBsrsgZemOI3bOusU9ZBFbfj8b5MBtF7w2zPcEpExg19RqokxZTS0Luenr69x0
59jOt3BTnvZRWJ+jE58Upu7nzE3/0tbAc17rGrEPV84djCckI89usoXGfM8I4X0k91lguO7FKXqi
ETsC89jngZooOZn7PEgdawLxopPzNhL51sYK+vFueBupxnOhAhgGOOzbzt+S8zAv08xrhVkGs4Eo
qOkLyqMEWI6CYXOSZK/ExpHoDDLR2TdJWi+0xE7GsL4J+oGDVsP+ymu3bHy1oCTO7efWQMBLPPPo
tahjeTC7TE+JMiMAGPDjJc2b4g0dfpnZGJUII4CMbx6q8XZ7Wka+vX6E4oe1r1bil7io3rNF7io+
1gy8RiIikkIShyzYqfZdIpn3Wp9ciPl4w+lLuYBCzFdHc8Hj39zRPqC3J287reiXFkKrCXiQpFE7
GRsqkXd/GGA4N4P+x1SqyrPjhDD71LihoJr8ySjv4iyA5aQD5qXyMHc1uZJTqeFzmwigUDttP7Hy
mnQLuesgV99l8YPnlld87KHNuukMq+M3XeUunpM/FvyIzdEzmqn6AG7I61ulvlWKAXvJMpFoyIfA
Bv57sNXULxbu0mj5A6bi2PEo5C4RaybJrLolbtnrPZX5I0cBywDKQleHTzqyTFe3bJaqyJ/0jXs1
YmRtbQBqizu95swuqmo3WIeh1r6vrBOFofqOICL7dnWfRbeKoBE8rOzdmGeol8HSgrmjcOhDM7Vf
sPBC9LfoXezV3QtyKJEVmwHvL+7G7UFWnenPMhUHtBzuYeoReFupONsDW0vyNX3CL0s/f1hQZgIa
+ez05GRnK2lT1Dyh4catN8V3TdWol7FlT26WxDjKJWwtl06v6q2jpEN/tKo4XMYBLyKN1Vpy2mBe
1zyxkLZBG/jTR3pQEyZ6M9HzLdjAiFjmv72yzpBN+UYkw5PbQLMxFNaGy9QWvgV+ZgvGW2lK+psh
Ud4Wtpue1Bn76Wo7UTsn8CmKSt+GSfYJkFGBnSL5sCZGUIDPL26MewWJTx322gk3e+XB+yNlNo5e
XIOw4LJ/V7rBF3VdgZJKX6K8UfwRkrxXmvGnVTuPCAmwCdVwSoFU1TvC8s69yryMRLvbGhwHRQmF
b1LaGVALNp99xPt/ipwd1rKbRJL2Wcfco+pBLlABex3njZrok1eTKcTGInHDtiQRW0a04UUJNC2P
kHupTRS6lFwlU1Y+R6KqRmkOvhaBZZKzTlvKy8s1yUbK++a9S1B1pdBjAmi4/WEsZzBwEbmjyzi/
280fXqQcsgUvrI7OzHZm7MDAuM+TlaD3HxvGVgm73FHmxwm4OG/M6bkf+gvcEaLxVvtDY9mdj07Y
5+pFJkpBPfSnXUf26i4uEgVHqacWPBRZQUh1PzwuZUaCrMXxOaRBpdmNn2opk7Xk1ZkhnBNOwGLY
GQKj6PE3klrpRaMEwrySTiGX7rWvQRmo9IeygAvaqKFhiHBwaGs5qegtbfepwYl/JL6RSNLC+Zkl
EiN9TvoHB4a8ESkfc4yUwTA2amgfH4taDbVbmS6jz9x89lbcEmx5yrecXsOTmL2H7RwvlugDLTg3
rWqqgZoOUHLgMTEY91zeFyvHYEBAdLYn4oUNZI95vLIMClD54FactKbEMUraAcHGxAepVBaWMno6
TlKcobiqxnhwj8xg+pNpaP+0wjzVw/A1DzFrU9pev8yBQSjY69W2xPIWJ1wTtUyOG7fJc5LM3mQJ
KLvaf+US/cCcoFTVjAuK0PzE2gB0HRhCOTZ26IK3JVdMMfZECwDTWZdTHdusst3uH4BeGkznmET9
GwL+x1ZJujAzSNzl67SSWVzSphGeVpmlnxZw13K6D9DHyGlJN9ebPttx2H53LNPGtoJXlyUhHGa4
kvm/EihIQBkfky3Z/LhCC+2EOImBk2hrgzGyx6E1aG9FyjzOxHQWoFU7g3F4WSfby3TnwYptSWkY
UQIXynObDy9zWtk+0QPvoul4JMzuzlaq/MYtGos57fpQLunNaFLW1ab8VzNkvbHsyHNcs6AWVLvT
EKVofZJ4Dt3FbXlN5xUSBuVOaGByHWv5XMRUYKKdPFsQ4YW8ZzfXmQebQg2VJkbDKBDCz/VDriQG
Ggn1eYSl6Dnc6Z6pzDnrV9aFsax9GAV/iQ875cNr6mZu4Mwy8ntiDPCLRj5yvzLIdFpodCtcjwmp
d9foO7uGciOyoFen0/avY1RvMMWdeN1LhlCw++U4Ez/vcgIrrO07Dluz38XzqIdN03866r85ozAt
Jqiew+JIFulUrDJpwfZSWTfD/LcaQSgTSAHnLCH5Uk/s9mht9IJt2h10OkUkeiODMC/Y9l21Je5i
SQMOtTzKzKRQWEdCEDMw4Ki9XxQhf1KGpnLMYLP26IU5LToCxaKCCST0nBNtkB0WLTZld46/wIoJ
Xwwtt/O47qGRe5E73fOkwOtyawAOpvbcp/Q7pbK3tO5FEAMIf4qHyFCMl2TBdV1k6mOZrd/JuBKL
VJAUlfW8qsUc+0BgGRgSo6SOCp8/TCQFX4G3JEoSLgpjMJeu01atL6MH01vbzcmeCD8hWZaTx7VQ
dVvz88QYlzbkxx1r05tdoj/N1oHTxyjddX9qafQ04A/Md9hix9qeIPn50FrgNCKdiMzJaggWT7gh
+X8wvULuqnHkFRMzAbYTLsv51YX5cKZ9j0GuaeynteqGVfZKOcKDEU36mViV+abQmpDwZIINIS94
oHwqb2H8TmZUUGe4BwX5mdmK3d/A+Vj05rtbrETHA5OoXf2+MRmNzS2WPKEKZm8Elos5eUQDAJrc
udeLyWJy6H5Z9vDU2c0ld6NAiVjSwVdWfWOCkD1TQiTEjoRjpf4MAlk9w9oaMw5XmXyIz1mxQyYB
TIXXCuXbRojCgxM0CqkaVVt6uZ0ooTaOTzY7PQCxgx7k1NIonywYJ122d/rsfbKWgnbEXDaq6lfW
De2DMeyNlowigkR87Arb1ERgjHXYCVgF+oQcVo7Kn/uWy9RMoUqcmvpe39xYDkPdM/P3XeS06Nc2
MK4i3YdVXzGuTVHquZI+Hm1xAv55njladeCQzFV+RqcesaXhZVpDBZIQ2qgE/VWZvhRLnZBDbHpN
S9Fllk0ZRu68BrYfITj3W4tPBxrRs6YRRJluSB91fmCPToXhUNUn5fAy1jqLijie0Bia+DKkJLoR
L3hWM1KELx1s8qSVs9MtxLqnD57Ssn8hUHev1U1zjkdhM4IkKmVuv00lrb0ZEKVHwFTt2xzhmp0Y
YZXln2OnfKmzC12a3BsxNSTap3WEBKrF7hFlfxbFTG9IZz80G9Rf5gtkxPwDU9HeXK3kLiYiMNDq
uxQ3hkewF1rdsWXMNZ3Gash3VZaVvi7oWUf29L5GZeo5ZRaIpi+xZLrU1prx0Ns5J4aJC72Y0s+8
jT4au4eSS+OQViK0s9dFapOXSoqlZU12tTPE9yN+/JkrovDghsxUSt+l2hEYZxsVwilyV1/t0he3
5aZ2THrJgigWn3HKPjWMXRsPTaA5yt9iLS5JPYljqvPuE6Y8OhHGdZJjEh77ztjVm36buC4Krsr6
i1muPrTpRL4BOhY9VjdNbXlIUt45Tdv9KxwboxRzdVcNJq1XTlkE/mRpAYgMtJ9Rex8BILzRJMGu
k+JIBmF7Jcv7HSpAPCiOvRDu43Wmm4eTxK00J9AYo4VaQsCDQplNOpQVsNzzCTisD3qD5rWNQ7FY
VA8D32qv8o1Bf25z/bVzy6MpndfUpJPptKTw7ZIdvzSRErnRe7nqHw0XyxsHZ5tTv8gcC66Kv4co
XM08tL12mdb5rpwtDrTR1PZ581dN02M5NQdz6JXHiLDfPabIcJUR4zYoEORxhnrezyeqgI94mU0f
K1QeOj3pBC2fYYkD2KsVGOno48vO+uLLvbGqeeMZkfHkKjccE2geFuyGdXrsRfzZrwPdl+v8U2vr
0KLpLAfxp5+dg5AxkAbdN5Z5Oq0IMC0ILoGTGdlOaOcEvCP3mt5xkdBUTPlPK1xu/oHHoC14zxv5
EtiSfZVMIUH0oiTxd/g7BLWZj/vRNqO9U2lbwWSdK9BkgzN9qUi6AnfJb4Yy+ojqCCjwhIB9LY2L
oSENTYxq9SJ7DuuOhRSDje/EErWPspFOrzZ20pnhssqRN6KBnZKAcTa6l6jHFL7WMRGpQLcB5DC6
TpB1rGp0azrxG8dxMjf/xjK3gzJlhFCXq59XZEZnesWUI1ofG8kUY+gGazdbVOnCRDNluRLTOmdZ
247GpbWiH3z3CpKQkfEJnazWzbXXWUlDbIK0UQ+yHZl0tfEN6iYKzeTHmYoxiLNY4S3XIdMyli+Z
1P2+59uaasKWEXDYsn5hIi+Yoe1TdRr2CD1NlJ4Ijme22F6KZo1a/Ax27sUeC4H2ha1Zq+BCFBab
2InKb4rKXX1T5ky0B0SJgI6j54JlFGRz7ll63z3JKMeh4y4ehqhCr9p/qw7Jr4yIPjYDB+VmfACK
GftVx8tyjeTFRq91ZrRAdzRSfduhbtUtj5yth1Gj4ZRPy12WDfSSK/ARPXnpLYoUoLV7btrtmXTd
ME3HB3SoI+4TDMTWkr3XVJYpeojTqGn7taog1pfyRmbzzYIgRt23FW25Phioviv5ZGW7AlxWS7KK
r3AMWitBTXXcn61mNo7rRO4PHv09436Gq8AlICA0OzLZXs06fgE6n+GA2BsZjLaCE69eDmMPu8ya
EjYAkUAXpYnAQJJmCNEQkon1uEZ4ALDyntSahWMsPdRMz0neEYTWAKYwuzLn5oBBH5mWDUJVY6yg
Nzd6ITIiaAgm1/h09J6+Y2QOO3dTdyAwnqXKjMhRTGNzgoPipQtvdVE5B8NpXhdt+Vu/NckYHUY9
o8mSAgxE45ZI1cvyNrbb09qqdthvJaFanrWOCe4a5yCyBKIpstWBMzWoUGl76yUKB9dElZDPw663
T1o9vxdM4TccAE+f82P3d2abEujnNF/GLH6QhewqHAneXNd7KLbQlQU8N2c2Q8suiBmOrb2womet
Ww5Rrxo7/I1AcppbyEfFjlRhw9PG6Niq4lNxaf0d5wymfGVQBcpHbcwXWbQr0Kz+Z0ahWac5XIFl
6o+dUQSZ5Eunb+TK5KQ9JdY/kbo/2cAbzhCU97JQ7kjz0oMS9FTTx7QVaI93aT0c1+EOolYkkQar
8W4jmfbx/UwoLRSz2fHc3nxT4uXf0LC0IsCQjF9rPBsu5YxZT8SpZ0gwi/qldSOiqhv1s6lYlKKH
ZkhqyhULxZdiiidri1nP1H7mk0TW4nZPLQ8SlYOgUtJzmHzDX9PZ5auTvOBN8ftKxqAYljejQWXZ
j9yR+sy4QmP+OSbk7cRkT4E8M14kgpSkFe/sGL6qtgEElyohQgeD7NHVcxdMaDQst21evlgdumx3
MkI01MhT08+qTH82yxQlTe8jV10RszD/n+dqCYQFeQR3e1I8THjsmY/oyU4j4V2vVgMxHvowaJM3
8HboWDKWNK2zR9JewClX91BAIJO0LM0ZVbG75zVksLDrIbw3JcNH181lSLnppQkPhQG1nrwXvj23
QJCui5uxZ3gscl7GPXvrlBE+g8223hT+O0VJ13tXXz2aluQmJUitmMS6S6vkT8eWmOTV7RWfcpFX
RqkbHz9UEefoqZbAAFJvYsFmB5LwrZbXg18Qo9NXW2AZqzpFWl/FhGuJaRZUKG4nzeGmQXloc5pT
8MgyiIX4AS7ibEf1S7XtMNDWwSQRBD/R7h6x88V78uRZ3NWM8Cf3g3TxcldAUb04JJcG1XbmgKSH
XKN8Cbv6IqzoX2l86ZL5pphAM9JcPJFLGSglH14dDSzF1famZZHj9ax/9oPVPkWu2hwbRQXIVoyH
Nr4Z6lwe0Qgx5lRakwm+U/HXoj9bjoAydfFtq96RHzSQvmhv0tmRz4cLYVpDt1uK/rlXCQBKlYFH
KwJtaH1FPJHhIo3HNasbj4Lm6AiSYZLOebbX76pxvtlWW8DHvqLeIFFqGh4BYxS7GlU+kAEW9IXX
qBbErfE+jwDtg9fm/vSywhG0i3rl02CSb+qIZQ+wb28LNbpz6g66IsWgXHsov2Z1YvD80JBfg6JC
fYU49bfeNqWNhNdOKwJsBsM0LjO4UIqinFuU7u3Sk73CmPoo5vZT6Pp4rmwDSvRdghnkprVhdJha
Z4VWz1zF7GPzkhmR7qtA+T6cKH0oER3+qzJc6oll3v1mVHS8kMh+HBAQFdO33TiBkVTaMZn1o2S0
ejuRRXt7pQ64Dg+T3mQsRWwr1hgKc8I7hJwHcnHeRTw3aC3p1DZO5ZChzG432E7VynlXNuAmEDvn
j1oH+GgDXiIbJZN30ZuwsJXybgNjDV0+HGzL7B6HGD2eq1Ay/v5yAx3VBZroqZQDbwBFPVR1BDOn
Jlvwf3/mRPmHpXZoIciHeCrHNb5jdnSnMlHepKcoJmK3bG+0Tiy3OZZdXPMbhNEGOw2YNBz77XHB
avu2zCW2ZrKxfpNcHMzplumkyI83KwqR3ocGxwrVkBC3ioKSMb2Gv85CPxhLpt4WqA6HekxuSwe3
IQszglx1rJJX06S07hmK6eiLbFYYsu/L/ZbZ3NbuTN+JNhI+ZLkbdQMmDG+5wBbuzB1PrAp9O4H2
BkKwa9jF9Q+EhfdP4hm4zMWCDj5qn21prneSwDi621wNf/87CpaGWzJ2lXDSWv1+WZH3/pLX2bwJ
gFoo3Lll8Yyl6XOzoZK2XzHm4hvc/mbGwkbJnPQwRDgdI0fJdzAqaj921+4+717+u76pMh7LXuPx
qdK/V3YIJrbfX11F6FdNejTmr2kDUTxhE/hTZuQZdIX5WSfK6+8/MxFI8FXoayg0bf2GqwjinyPq
aUBqgdvF6c7z0JU3CAnDhShW4IGwNAaY4KKm1LJw2O31obvNDeIOdHQjcgsdlraGJy2Z7HMrCv0e
VTQ9r+JEYZPFCLO1+A84CPuh/B/CzmM5bmTruu/yzxEBbwb/pLynJyVNELLwLuHx9N/KrL6tvn0j
uicVKJASyapC4uQ5e6892SkLOnHPVV/PX+R54HaPLakDGDUD0jaB/zjD2O20ogy3TLXx/Qtq4NHK
Ppe9YTxodi5vwXjyuXJT7vPLfHCyIZPa9+yy1MPENFk+L8KanaaCfw/OcOlo292GdhaPXighyEFy
gmgfbxO/rrZ3ghMTqH2ijU9NShLXZH7Rpbl3sSdjHcajs+6blCylCQNIFBTFth4EtEoJdVlsvWC/
an7U7vi5VZx/fSKEKgvihVwXTUppkYJaJv+T19qnUjfSizYgFy8zR9veFf4iCJbHhUqCVFDmNRZT
PdPy8jeBQBc5dqJfrbSAJp4TRp2FPsZiHCsFWxhwiJ7PS9/sOn8izxQy7pYxqntgrkiGV5ru46La
toQA0hUVFUNXRt+b1JVakYXSQqscLMWaZZ1onupkzcXxdplr5903qakKAh6txA4YTMflIwHuQ5g+
kojm+2iuNNnr51aIq3c+ppG9UfhmmjVnXQ+6s5mNwT4rK3kFT9pjRSYa7BbUnwzlog3UQKrgrmTU
resHMSMPmyJZ6UQjnOQGLRZFcL1NPTwU1uCVmzGYQLOVBLY7MYHtKF7ajdMs/orJC3DCuh4PWRV/
VYw/z3SnPRsOtAkyvdTBMT96cXHDg/1Hgm8xWz9hMBermX7Txk9I8+i75F0zLZxXeJlOtcjdnREs
w2ulk1zmhG7/GiguczfGYt+gKWTaZVofeL5iPNmh2CfyKWr6dGVMXrbPxkVu1CXU2UofzERPHxe/
ggXXIKeLpUfemPNhRyZasL6vcdafz1HN8Bfreo81Iduq5ctwzeroAphikCaay/2lH0Uwnc2KcZuU
6KZazS6FEf61z3Lu5ISZ+yoNOyMT5hCN7S+1ongZImcv4CrDA00SA8Sj3T3N1UfYcu3GoT+N7bCL
yQJALdjbB8dIecWXvnsNh/cBZ8bD/aUgoOAX80zmPRFrMTYBjlIic4QfdYeOdeSB0N/2obbpFFkj
mp37ORiXG37LYF9NzDyKNhAPaLasrVc19NEnCpgOBst39A9r1vj5i6V/8tjxdynJvpXTkclm/1Dm
ITdevo+W2bxnwVxuR+A3DJsYyijhtjU5n81EDDd1eYNp+uyYcIq6wGUnpfIr3TBJj5rDOqKuUM0v
n6a2zp8LiuhHr6mgzL+3kWU8qkxv1NgbpIna8b7oj2MyP9FXH8GErgC4VaaLf7FDZSCM4jbHsbum
5Vh8n/MTbAIpIunmo7I1daXvnmp3eWQtR/8Xa7527Fx2hThtFhBeHuIdmJgvfO4O6iPm19gAIXva
9F35iOU6Wqx7zIjmA7PMjeWrJeoXqNftK/oGB5uo42zV+eSW1nX3NcWYsNVycz5WM8MaOCDi6Mit
fWBHEh48t8wADT2nTzSSrTCXjwqWqB6QxLmr3oK3leUGcDEbrY2RwryVayG7u/5Z9z9bjkWceTTX
xyGac0rY13KYrK8+HYlN2YXTZYx8OsIUQgfld1VmJoFoF/3btEpjI96loNe+aIgkPKSL27u9wu8M
C3l7Km4aneXYhnoy5sN3soaCYzPX+h5Bl/tUikaSlZz8WxUHDMKH/mlMemuVwnVc19xFLl0Yuu8Y
/1bp0E8f99uCk3AbC/M0pddSt3tRYLaYYodciKx8pH1bPrbD8N2OXRxp6tTMjgNFVW8+BEhdtq0N
qnvApm54pfOi4nrC1kI/0JTeqR2YPU/0+wkl7J4VJ7kP0ksHM+2qnoE7EZeUXlHZvC62cYGKnHyb
wfute0TeNysfjGsfDjTy5ReyJd3XFiR9csUaoI12cUjI8XuX/1J9g/qXZYAULO7G1ThNyfPgaVdl
PNVaWz+mBcNMFc0s0OhsBnwXGq67TceeFq6t5EyaPdLLJCG2iugB+2aYCXpbarbDEpvXXnqqLDCy
1G5S3ziL4Yrf3SEuPXDfS5h4wsgvFWvHM55L8Vzny0UtiJ7IvSMZZ8XGpx0Ar5XfPRbIB5mhhTfW
d+0FQsPBqeuZ/SgERVdvoIHH1vwp0FjFHCGiq2/7q7GJy9emYz6f94W4CKsrX/O57bclH9ydFejF
a8krcE4YAaS2/0VRLelwOi81+XjVkk1Pg3xG1iNCGnqi9hK0KK376tMcXfUpgQSdtRm/69hsY1gc
nw1d/1w2eb4B1DPetDI4KWdRY4dv5iD096l3LPjB/S50wq9xUyP+k37DVq55FegBgt3EDmVR/eBU
eb8xy6r+CGzva0H371cDjs4ZfjlW+Woy6/4o2NdvdCsYr6SjumdHL6ytgZD4Dyb/vXibY/cx0vTk
JuiVSjn68hqm/rzqvXD4Vjhiv7QxnrM5B+BjxuK755s7YjWYs2f2B1Y3e7d09UJKGcvIMLkEYLma
fmXGUjHfh3xgmUQeW4gEdsoz7MinjdZo9LfpfaF0iE4BHQx8IkD7AjtbPhW5Y64z22GAHqSefXBr
4498cJrebSbuT9SNBSyxsbr/HabH5kDFDtjRkG4jAI6b31EEugNleQiMkVS4aDrjlc3x3l2qaKTE
89MZHWAfJLt7sIelj1SkKfctZp2fzBn02RLX+VXUdX6h8fc5TN0v05+2bw/e+MEqYx0dAJvO31/A
lZi1zLnrfvreYCRGNSJX53GywY11UbydWjAsoczBsvIGpXm1pLeode2Ny7bqo+nij0xmdwq8U86E
5h4agkNvuYFKHlbB0RZF/t4Hxl5BmNR5aEjHnMCRLVMe54VsQ6Z6Ee2338BA14Yzz0x3SaqvM6vl
2jbD5DErMU4aBHnsqzD3YWpKBd7i9NHeqgFKsaN8DTwm2aNe6ccgt4enoHN/9ZZLFe9iK0DBVI5n
hREUg+ac/CVkdtdMGGdqG6/CrIJH6GnRORxkgosKMQrARG3+GcMS/E/Wg+05lqt7rm5hFccG/t/k
J2HUldbXTXG8x/SMjt3SHk+Shwi3/q7888in9Xo/13EhgakWbzEVQRCl4Zsex+UDAxy0jLFTPM1R
4ba7qkCXNfrheWEntbWXCdqim3nifhK1pEHMb0TL258etaF51JlKnu8+xx4x7lYnIW9D/6lf6XVU
Lu/G+DhJPNCgHvJsoeBFryUBQup8Ns/W1Y2DLz4/+cWrjGxnDzoObDjEZ+Fa/i41yuIZk/dzlSXv
thOEb/7sFfBmOWIKUa5HEPzXDsklRJ1D1FjFq3pIWlSakfAg+cpzZqi7G8cutiDzO4wkVkRKJw/q
yIyN9wbb53XQ+49MH53bYA/mG0OljxFFNrplwBoFcKHaWLx27etYKG2nexJjULx2I0Mwt/2oMJXs
DKPFJCwfwjyxb66v8xd72Wvfm5/KqgXB5+FJRquCAzvRM0ZHYsnDwz9/PHz3b3SpwLYty7cRxFi2
YfqupEj/BQyWF6KjDRAGzIlyf1sjC/LSqfopHCryJmxRY+cCcp2tZWfAiu610g0DwIE/fUI9dgvk
97pdey0m9qoxE4lNkpTxzfNwxUUgjU6WxRhP9jMsdmePKQMIxc1wSUNezZGABCJf2ihziv0fds9k
qHBzjYN5TJ2U3UqW82Ucs5XfGI8RMuOhlr4K0RzN3sO8rv0nIVYdGYawsUf609oG+PhQkQaIHwKZ
xkAc20PUAoflrY7iM+ngF3WO7Ulx9C2yMYU3iwckDT/perPNMHBBLkZvbg0u8I+gQSFdpaj15zoP
VjTXrA9f+sh033r7739ZNoW9D2EMbBfu5Hsaxxl9NksGHxIKGpCTSxofw1OCPFfKam8243QsDBjG
7pJnz+pcPBKmUzp0dx13tP/lbTf8vwWueyRjOzB+LZ0PgMc96m/ve4szKWl6zaRzPxRIPXWyXt2e
je4KemV3s2FnlTRMqm0B5ndjj7Q0u2QqHq2SbLysIJJsiEoUtX1CHGATgKfqmuziIXdh+rhi+QRB
2U/9fKOmHo+uP2t702urpw7JuGQ96ui+p55qO2ofOubCDx37YvQONaDL2cSXS92qILVYswn/WbZO
7kXXsuofFaBOhNje/WJszw4Kgu3cmwQiDznMZcAnR08YUGsTmdDpFGCv4uqJbAnzexVlvw+qFlNY
WxG5EqdBeoLkQiU4GM57WnfTzkOZhnWuct7dIvPWUYSldjYT973B3rnSZkZBqAgBiXSGc6Jd0O3A
aRdvc+j/wLzqrEDVYCdB7oxX2BsoOLB02BICTZG39SXL4E5slciDTpIOTLmNbSzrK7Dd6tAVzU9j
Su3dUASEqMSehitk5Bo0hXv5/QArImEP1Gn4Nv7rC50xP7QZUwnL9Ihq9Gl7UECMV1MLwv04UzqX
PpoXd9G7j8by39V9NYzntZXQAyF1A7aUPa4sk2SeFOWNHIPqL3nRfq41j6QbhiefsGFshEQK9CXT
hLHFaFGxNpMXN7jnaCxGUmSxKJIXR7W8tDgTGH4t8s9Ezw4RRT69b95b29wU5eI+tGH/UxHW8+zN
cIbuRx8zVGq67jM5SGD25eZZPYTyqLQRs3izoe2ALoAUnKfsaOh++lyJKnsm3A5ntUgf1aneIaag
cVrIY2FtfM0ZgL0Pbv/LzY38V+6uCQ2yf4198mWhbjqImJBV5eNVjl5yPla4F+cjW6RDSYIvJCru
4AxjfOZRcX10ojbeCvD2G/UHYToy9iaM2I36c9HzNP9CVzNs/78Xbi5giw6p7jr8bZ7tWH+7rzeT
03XEHXvnviAAvSJ1BnsCgu+Nw40EEnh6KN0+iQl0xwb3GDsegyspwi7ZIOOTwmfyFFjTz5SJ/cGM
DBC7LuaBpLFegfbDrCVKs53a9QDOd/eb5ZA0BtknWfKFUA6iHGTLSn3Rw854k/8ollqEtomRJKH+
qY8kQxSvTYXIx8XWdu6svnhNR4AQc9wuW1Ho36sh8o4RqVybDE3J1i89rPpujr/HmgIkB8QTydm8
94iUtKbB/KjOuNR/j8bcfJigoE6/T6WJ/jGjHltHJZ7QIp3d+na/NqDmWzUMVLD0ZZBVm98sYnWE
k2Bna16VbdMZ4A32q4doyqsHcY7Q/qJ+88xv91jmxok/FzUgnZgi6f6A0qzaLRMRCz18WIQ0fPBV
XDe7Gv4aCugX+oFEyugdZNm2RiIo2It0TtwjinGfzKTPPsV5+HMWQvs6T8lqtOl2ldPyiwyHfSQP
Zs5gju9uxezNTBBNum5svosWcVEufexZlTcbs1uAPutu//C7oM9xldITJYHkzxof8uNTYrnW01DB
OSpCr78J04hvJS6OtdqIhjd7aZ5LI8CDK9EwjZ1QnGOku9NgGLqHB9+DN20aX+/Jaf3CON0t9EB6
iMSTFzTcYRVwOzJMUGYpFQTL67QM4404FobMco/kdtTc/1zUeH+7NlzHdWTBqzsuQnzTtyRS8y9F
TSdEa2m6Xu0nAlwOdVN1zzTa6SDpsccgjKdtbjoH19NAwjZmD2KYzg8Cl/5BVFV+ogQLduQQ/bBE
E28VziCpK4S7xqEI9OpUthnjWG1qn9qZMVcwUyxx4y6vribFZ70H0zEYtk2bN5+8xY0YDcbX2Lcc
/AbY8uOwNZ+iyQs2qTyqkvbJFRXeD11vv6bTTxxQ7pc7G9tcSvfVm4uValD2tsAy2neXKC/GV2Oy
281kUTrg57M/4ny66S5dRK2i6WrN4VdTpuiMfJJ2KV3NfVwlxPIacXnvGzIIxURe6vtab9foqt37
MEDT9GmnnhI30JxnjOOb0TMfEj3wn9queEpmS1zUg99rPV5zpNnqaZ/o2r8sc75cxap8jqry+OP/
/z9fvpOmaXqm4VFGUbD8bZUTDPL0EJP5/g6lrvxoWSnOQKYv2qmiS4Hrw2+vUT0Ne8rE7lr5yX+O
qpHt29vvr/8+Ut8ZTc6z5efm+zAxY9HoXho9nve6z8Mr5OIBQRPpCq0k6+Wh8cnAyrBBKCgubZSc
DRnpVdu0vbVwmG5GOmjXqiJm2MQzgQ9HfyZ3LNpZZhRfjDqtLlPa+3yUNHrohVVsfifvGJHv70Hx
a90RFMEMv91D0pGnKHRhLHRDD8imM75OJW36km78NedmcdQRrh/8MhSPLGYhHm0gKTTGPyUSzpBl
6bDulyY/4KIBaqpmNPECll59uSqKY26a0YOWGkAqzMo9aDVT/8WpjScmi+V5JDZh28p+lE0vTPjj
SrPL+Q1y6rGsmCj88/Xq/A/i1rORe5vsTnXQRBgH//t6LYo8dDUMGXu8ZoiGRcF9RDZ2o6R/bslX
PZWDTZG6TN610zs8UF1K7B5hu89uwCrvQqEOylQ7EupCpw3FAgFyYwS9KenQ/0QIDvFPPuMRNl8q
7TBKgOwsH8SUv3l1ld7UsyI6pcPAdEro3kNsEd4VC++5nN3X0m2dUxkNsFWkagiK4an0oZD87Yj5
pH4sC8mr9gX+SgnWkKCAleGWFk6B4qbaDk4aJlw2ZbNVLV0Xp9YBixEjeSh2bvkQOkN7+udX2LL/
Hv4F3CwIAtPXLdfVYfH97SXuG2EVgIOsk1YZ9nYcyxJ4/pvX1unujuIz3F+5k84bhc6yofLQMsyJ
aLXKL7OBCz2J550jcUH10qZPFYWFPT873rNnxBAWul47LO1sbIeSsB4jM65Ehv7y2oa4Baz/CD5c
yMSOFbRbIB7hp8AmlMc45GVcEW/TAxOtyuaUiey9bNl0qNaYb2UY0htG27RCcdhhqTsP5KypmAES
EBoqX7e7Lk3xGGV9+H3iICXARx1E2b5HkoC3BsBO4nBXQ/mFmF0N1rIRclaQIbGgi2mv55F9RIrY
YDOnTLXgoYttzOwWbGNbYeptjXMvd4Qa8ahINvxXXkxygXSy7pskcFaR0Q+vQ9zcOt1tV7Praw+t
nzd7QsEfFD8ls81doVX6QxchqGOO5q/NdCkfWtRlCuU8WUSqkeKEBxOZ5puJq3M1Dkt/Jr+ZxJ8Q
qK1m9TAK+oBlojLjYpv6BVLFzvReKlto6+gkDAqEyRhYQvyiWtDu2vXnJfT0Q5QF3a7SQRGqoyjL
g02FGWNVWAE2fsZUR1fL/Meu8W+uU0ATcLxLMjHcZrS6qmbjrcqq7MvEkI19TU2jzUHjSB9ebcUs
L7oQBQj2i4BiUoc1/ZRFPRjzbBGPYdLgf9Da9sO02h/dAt4xMqr2MEbstl2M+hxA16hfRtMO1jzx
68aDx4Hr9a/fkgOZln3DGN2rnIwq5Na41BDFW97aOzSNVaqTM7pmIpuDiderFzsfNSrHFyzB8EqS
Wb+NOKEeoXqjX57tcutXgbWTO8jDlHOdqg1nkbAB8DC6owAj40uEmU6A4+iSOJ6068JGQprK6tBs
sVUSJ8L4zmezi6lg2OZ+eFORK4YAjeMDXTTkFFlxD2XM5xKB127D6OeciEfhDdaHOYT10UggAriC
4UOh6aCLZGxHo6c7RdpXD0Oi0bbTgPU1Em1XJeTVJF1JoV6L+GWAJbLGXUDXQT4tKrt4IFj7oIQk
SC+2bYrWSZVbSz6fAkNznh09j541Xdx6AyUuaC2ZvYYYwmOEsGaYA1rK0844qjVU8j6ElxLZ2nAc
yrR/VutAOcRElIvFXdEr+2Gk3KE3RuMR+KZuNyz0iArApe+cgDBh1X8NzbF4SHPWObKedjONiXtO
eBBW/SG1pP6yigmRC+fmwGvfXHBKxFsvcXZELVi3yMXy4DWu2HUMCZGRBj1+S1JBACMgle4FxgU0
04VWYBZccFDGZHo2pszew3NzCWYf+ZseacMzQijjMPUEW3LF/1Ct+yE2MUb3w3xVr1P8M7Rc45Ay
ruLVoJwd6Q8A5CIzI6ANDlJg+pIzHD/FDaAuF8UZUazur8T0nGPbsran0xxtmhmcfAGc7QztiTlk
FFiI5VxzT2wOb5uxEBwQtLhmyuqnkmJobuJe5bPajLhTzYMF74GWimTyxX32ittFe6dmehixBSI5
NMz722oQYrRKgUNe9aqOXls+D6T40qgwCpNeBgDd4M+HfJo+MEbZl4wwHoJo0/KqDzW72cj2iITg
E7oMWnSfiw5z+61pTfsBvfaPYvK7oy4/0DUtmRXOTDSdjv/dhwp8oGDK/qV3Dcnmb+Uf3gba1o6n
654DjsCWze2/FvJWU7cwR5ZTlGC06OPxTN7GslajK0vEOglz1icyE8KtMbjmW2UBy4bKRmqGlmoX
5K2sliYNyZNKl56qpT4POU7FwMi+iqLCnjAX3w0rJlbLfrjfB223WTZum8bgf+zo+vuh68t3y9AO
seERy4FUkjJZJmSrzj1opWrrWnOxxTIR0tNP+2uVJPErtojzMHv151n0vBMGCRCMbXcIciXCNm7P
fjo47zKDVY3HQmFUjGSI9mZZHmAa9cvebSHlrGi0GWTSMn2tGBqajtmsi376I0FvKNCCRxjCjuR4
9g/keJwqAxe+jtr6+fdRlAdEKuHQcuogPMNgCc/MJl1a9vJ56XK9yb8NTtIkg/zUbLohKIkgBLtf
qadqct1z83mcE/O5ZsJ9WlIz2OrskvfsrbGSjICZkJhg0qhv6cKnS00IIz/pmDPH0Q6Ic/FCd0z9
f5lvf6UVFRzVTwwrOz0Nvv2uhtfRGJ0G0ConN8iTjevLxJJwDiBAh1BeA925qHscHJxlv0QlNsle
+OeQtfumvpAhJS2R3RfGpTKhoKiTVTBj1SF99y3B2baPtNbAXumEN6JvIM9JHDfzFPAPBqRtqPab
dEzpXUpIKc4Owl3kU7KgbqQZosxvTbq/eG/Wtl46x2Zp6qeqzchAJKMOupO+sbzrVBOKqaqWQR5N
jZmSfanZ2wKzzf0Lcm4ept5O7TZcDdJYmZHOEQMftOp8r2KUOL3MJNK3A0CHwcvcg12P5VNezHxW
hTZ8D/LVgPHWBR780ISS5A4RgcFl+mzhPz2q6V8RaYKpRK/hiGECHTrzhzvqJTltjKfVQ+tgL1lk
TlJEK/6o7iiNB1OlMw0+UemzXmqAWKTQEeJne6489zswmfbZEpkJMG121nk6Bdt8aMK9rbag2XBJ
2IyuSgPeR2gH9amTMGgPE8vKKrRx38f69DjLaSH77Ba+zlap10BHTCc9cKaNyNxVOg3uD0L+YHhY
rv2i02qhuAepTcSN2IOf1NZ6t3R78j+yGzJdWY139ljttb6JJdjCuji1ab8T5ICia/xWl2F2tfFS
nO53cMvGpsYGoFjV0F2O6r5LV6g/3suLePypaqLEtqDHz/kXJ4ifwE4gnZ1q56kyE4u+qPXudXjl
fWL0Xh2g4eoNbUbIb8zXMMHPueym+0x3apbme6irKvJU4SdMMPODaZYoNMFhpkV47qDhjfDOh/Z4
/zUNsxopH+XttsUrjxu1oI8tb3XTMDgby8bABn6focrgce9lmK+UrE0N8TpwBNl0Uhq5pIW78+RT
FuADXfjgimAnPoegBzZKn1ma8U1D9LStSD9cU2HXFFt+/bmaaeZFWfiz6qdZVt6cN9Fb411pTktv
u1stnC2MdDl9BgzMddPNW1UBza3otmbnh8fkpFiSIU6CDbeueM20sNnkzN1/LF1m7gdF/hySmHvc
tJzVi0j2x1vS0ptDy9hh1KjbJ0VZN4EArzPRLSv05l/UD1LZfqATdrC26qeiAQy1eNWDarGXWfKq
NaDJJr3dqe9WJVqJT/be/mM7TvggC7uKLTTiByQn5iXBIn8PVKNsLZ97iGd+q2PzQ1+flnWw83If
go2jsYnAa8D81+ofVKGZpomMceJNx8nIsjM3KcOCBAFcnuMjNJwR5JRrsOgmxGZCGiF18v6buLZD
820K2z1jkeLkD3N16x3gFK5AumLUqK9br38K4ya5qE/r3BnBdYQENOrpax+U0N5kPWgC2dwXIKPU
iqd+Ca+0UiTNwaHRgxRjJc1sf4n0XYY+7px7jHDsrtd3g6iRwdDbxdGNutgUIyqGNhgvrdnbl5K7
7LaeDCydyPl5MF8rwOHfKrbMVUbsDOad6LREUXisfP0UuZJUa+GPZg+BKN4Y4kueLsk6l6JlY1qm
7TSyZrTG9PU+ABU5H5z/dJvuPaYw7Q9F09xw2NfHck7foPIP36aICbqcVXiph2VLY54ABznCpMlN
01f3z4FN3hZADKV6FORIfXRwJdPMbql2CTmedL/ZVIWun8Gx/VJtEjcR7OZqf37Mxp+BXWvfzNhn
8RQIkLuO9DePIBARyauH+UBZi/O9+VqySVv5lntRN7h7Z573m0VHTXV9T6fxJ8gkSvFvh1aSM5X5
pAoUFb5bIUg9E+Sz9ZNMvDY+jBjP4TrvQ/yKtv8LBm3xUKMGygzPlNSN6OpdxmDwL9QU0ykY9dPM
NmgV+LhLc8e4IqpykURo1TqGTFPrsDlQlVhQutelMX5obCf3vjsRRgOeAuaXcxgDvOrC7rxNAxRL
TUPduKrOppCSm6Zy15lTmes+wR83hw2/BVfVmv4D6hhy5Da2vDj1BYH9ErflqYNbi1/cTP+lO2g4
f2/0BgZBbo7rerbhoM4MZALNX+rDODcq7ri2fxpatPs+DCH8lWnxvXCHF+7KwAlKSJeitmTEbECb
xa6GFxwruzjSjwclt/Tr0TkHCW3pqWP+lL7YtDacQn9mTGS+5uGEvAd/xsm04/Shhp0S+tX4lYS4
ErPDD3KT4fgsjXXoe0sh0F9zMDf3ABdIv/oqS/pv5I1GF71cut1gg2W750mS3Lj1AgIeEUuqbleT
Mdx2g5ZBPymNZAESOiCqud2GpRnt1FOnMcq1AFqjPlr3Ik1om8qFed6oEZDD/m0Hz32G3UCR5vUo
sdx6gp3qM+tHrJthimzz4DWqTWCKtu3fj2J5brGmmVEns90pIqNk8qKd6ka2wfwrIVgEbrIcFlOV
dhiPIe5kIDavUazTF+gDdxc5RkOPAer7Arzj/hNNEhCVJpUkpgaBWkxu4uCjhhXpV1sn5zNtIWLK
ozFp3M895rjDAo7uMjOauz9YJIAyrqFK8XN73Hez49335lb2og3I2ve2aZ3LrGCy2pfdk82QeZuH
bUfTxBuwpPtc5TFRoXtuc2SE/6kBdhowHi3qzft92I9gA8TZm6V1xRsRX9DWetfncMQJEgcgcOPb
UEFbnELgCF4OhLGU7QWy6d+wgS1Ag2mU11F9I5fU/0yo7bguHQ+KnLEItuahccJ4cUUpszW6AZrE
Qm/+oh4gHuu4ac0v6rMh5qS/zjA+I+G75MR54QMUDvAkstr4586g87+NQVQAsGwCn80HQ0IpEPnL
JcTohwTjqdBOgR/jtkDC1zIU+C4PrNC8HzipKD7svv7q22gBY2O40T5ejviE7LVtxPnFKWlBS19M
wzJ4TONuWluOfvFtk4xd2TSc67o/YCz+ea+AWLO3jj6IJxGh/pgl3QWP8dpxevFiyp2cVkuoXyJe
hEdVIaOsEOzO76OZTt/Efw5AKb+Dr4FCgOVspV65SHZm2mzZ5d7YXtQp9aAW64bzdl22Fz9Io39Z
i5ii/s9eFfWMB37M8tiv/o+SBhgcStfMy8+pmP4Ii49a4yJSfaVCO+6C6AgI2CronbqiRF+S3YTp
+2I3gUlY+Jva480xIBmBIx1jdak9xV7rX0WCJpoAnidrGcOncumNAyoDiMbynHqIbJGsINefBEk5
18VwrTPza2fbME5nbRPE7E586rr6QfVWvTl9XeQzxvkoN20vYHckZX+OSSZ2aBbA0pEC+p2VXNK1
rsj5aqMbFvXn+y4xqx39qZh1bCil5zwhJuwPeK+bPSHPwCnn9FxERXNb8J1iiQiyLyQJ8TVYv6Y5
nxS2Xj24MR7PNEltIDhoR7OI0DdmjH8oSaMg3XgEOxnlUbHOp6XeMmDL3hY/ODUdTKV8aXSosOYM
qaX+isCnfO46nAuV1r0psWjZZRm0b3Tprga2hcHJSnDUWSlHmRlthDqSX7UK75tfxeKTPH3/Bvmt
NukJmzS1Grj3JsKtov8qPKJuyrysnmjna3uvG49MSPrHZhBr9QoPYYGfjz32Y9wUt3Qo+h/yYInJ
BtV0jFjLUPE+DxBblDBX66sHH11tGCb+1bMqD6f33G/d8pd50gSvDiDjYZ3YwzVNWqqBeugOxDQd
EfT169BnmDhl1tlZAEJh0xaAh2lJYg4P+42RWmcIoz+X0Gk3RZX9AoJ99Ebte2ky9swjMNCO92Xp
gXBYZe+vXCOAwGht87r4uiRZyqW60cyaAkaY72brHtPGsPCIYs6OLpACvkdo2XblSK5q4cYynRm/
chaujGEOTly6Gjc0ZEJWskNesLfbif+xDqhSzGQvSDxFcmaD2hYS8aNH2yHs955N3jbssx6eN/k8
RBNyTyqyjQeEsdvVeGt4y/O3sQteEgYHhwzOYTKQCtam0NDI46TRT3sXaAk5ApbR7Duo6nWE7KCA
F6Qt/LxsxEGe6agORHnpQc1tBJV3Chtl3+SgcViB4CrPlzyIaPa3bfTM3jr0ANThsJ1Pc1E/h2UR
7fCgXFqyQFdTVJlHxzkavggunrBg1Uq3IhCPU+wP06nPyumE6+rVdU1jhelxYCcIwxdKexz1wFjS
cgIaDLS84CYNA/hYt+2nhtqPtXW51GQT1xktycb+sdg0dRf9i2084umDypGs2CCWl8JrVyl0jf3c
eT+IsuSTnvbdwQ+DNRZFvLne8pIHKQwIKWQZDPtYRbMJBAHHJtTp/nWpnNNcNlQm0PaMUvshDOMR
FvsK9Jz/oIf9FQ/q2UtBy5GPfmmQXFFtgAkj2orXL5rlePocaAl8RJGyY7L6PWIsaKTCP3Dfxag5
gXn1J5QyGtet37RXBiYvzohYLiie2vKXjoQ2JOcvGczPy5y5ZGbgiESYHpBQvO6p5Q7MEYtXq5P9
oD6++Lr4GGW0QF5aDEHlkRRgWUI7GHXv7dSMt83mG/2x7wli+sfMR85e+8v/EXZey21jW9d9IlQh
h1vmLIpUsHSDso/dyHEjP/0/sNl/y8dfVZ+LRgEgW5YYdlhrzjFVpL9qd4/z/tBH1EWMNmnWpFUW
F6pyMU5zloxO1+Aq9Jrn0C/K56Zv3ry8R3AxBIcvBclEiuRRkHWWqGl5CecxvndnUPBKUYrskndZ
vmqmbMsjC2ZcuvafmQFGMAW4xY7WIetHEys/5XvWmMuOWBWft2zg5coQ1sdw+ub/xu7OFnYRglcn
MOZWON4FbuwS30Xc4t3B458RFZYzVrgkL0WfJaJ/zSAtvDkJp9yG5S/TgEoXs719Uu2dcHcBirkO
IGOmboZh32HTToNvU4vrF7mrd4fSkEbf+tbFq86OEHyR7p0Br7iJWBMn2UJ40qMD+ZZZfdAwYxMg
vNRUBRXjG/lSKCHU96oOf+QMPE9ucnOLZDy2qMWW6Pt7luXKzXPz4Oi3VPJ89Rq7VoBL006PWu5u
nNY4GYDXBrdeTcVAuurAeqo3s18BYq6V55vhkza17GE+jb6prrBrsSftoYn1ULk7+rRhjkrDTLr3
OmiWE4iHW+f7y9DNrG2ge90h6T5cCxZJ6/ovBNNma6o9yD7VZSCKivCm7rXDP3xOWyC2lesc+fap
+yhUq209NzfGqWCSUAmiAJG583UrPrYaTISJYWQsRbofbOXY5BUwVPjRbkVecRDWxdkezSf4Uf5z
lUMkT/5TbL1RqdYeTX7HHBuSt+NhkdKR2bTptR/rPYEO5j41su+J9974+Gdds/kP2a6QfOaUZVnP
AS+xbVzmYYKYkbF5KAVFuYNlDOmoGhB3JeFJ9Z1vssxEPRXXhwtrxKCFerCtLt9NicfyzSzMddzr
+S0rSownk1ApKWoe0tCAJHHDTJaF1RsXCBV0gwvHuBjkcm2ESd6RvCcfDVqlWNHvI36mN+IXwmVP
isfCyLNzYjfkFpwIWhbbIjIXqF/6d6ECp3cqbSvj7B//K8TkdqdpFTjQwGJmKEo8X5B8POGhfJhJ
v1JcZ5Y4helm+jsTl6Zdlg4CVLxTuqriPbVs9VwWIH1kd60RyrjxMhdHPZbaFW8ZWtZZgTrik12y
35o2WOHFk0JI3873AQTnvY843x4CPC0pRKch2sHia87yNad5yDZwviwSQNnAXgDUoNY9m33pH+sC
vpmOkfxRy/j3Zbum/amZQChEaiz6P892LYNy63+v23VWwbbKp+zY4A19aBVdt7HhE3b9sgic8Pjo
w8m1O1rtnWC4f6sb9aOkBslrB2qtHxXi/kh6w2rc3Tu1ueeTo+wsy66YQHNMjrL4CE7lwxLWqo27
/G0otfNju2oUP7XwJhcveHnoi4m6OHqD6h0rDUdFlMGK9ZXRv8NOSbZlqVPkFx7VjKQ90B1jT0bE
5bgLTOWlGfgSoYb4HgJ2QYcyui9GrE4bRyGDKyNBgnHJDTGaUbGS+wk+yiPAFu8//WRHc3Fqug8q
BmlEvdO9z1aGVVXvijP3dDMnOYctau2p2IdV5VzSqBPXUSf1bdaYpFUMS71zeX26/DkZHJWGcGvD
pmIx2vuGezEm0heGrVOZOGqCmKAnGl9o8vKtHnjVWZbV67T6rvQArGTPuGRW2XiOP9GACauljUHt
3AYNXtnOFc9+BflyjNgI55ob/mjrc0mkhZeqLKRg2gCT/6RrHp66eQMPyCt5ctpXZzDE5VEWNdKg
OSeizp8G0Ixpk1p3lwbkLbO6vXR1jpWA/JMN5i1Ni/XDivfvHz9d/T+VF8NBUYIkwURAbLj2H6nU
td4brMLZ0ZZlGUM4HI9yCa5FJRGMZakeDLt1roxwL0j2ET+UQKzmYNba0HICBWZ7g5Gmzrkrxaqf
VyuDjTwpzpP0pWBtgfQR+JraX+VZQr92ObEaW2r4DcmBSvWVXsME80PcyaykvDMKRhbzai7uzohb
yU2YigSqV23TMhksSHH0TokxblQ1rnZ0mUBrdxNZm1Nh9Ktxmt59vZn5NcZcb9GdiJLsggJce7Ga
3LyMNFMfZ5ADEEXWUIf87trA9xtNU70Zc3tovmooCt9knXm+Mk1r68bWliR04yj3tWqDLQpg35KG
9tEtqJV9FayB0S6yaXIuiYLfNVZa/fToFLgwDLay7zpa/TeFkKcdER+PFldNNsuAAh7kgP7Ky2RS
tkl2OmqTU22WP+Uv1pk9n1muUHgCSJG1dQIywy2BMu7Wo068DzDWXJ2uo/MX4iKlCdpCVtepgahW
vJM/RV4mqIAo3UfTW1FV46bXMnJuHHHs3YFaoFrrY7kIExbfRI0U2U6o2kV+jGntNBsBjRA+H5/q
ydDdzaM+ZDWMFYbeIlJIMM/yqdXemLQ3sgdhAQqtJ8s6PlofQwzjpsJk+p4GOYFLavgDfjA99KlP
LzGbi12Pom0zGb17HbJ47ucjxYRR+E2IEUuOmTlLtv6dcp88VKpto8ERRikks2+rRrtDbXE3vo2j
1ivxzCvxgDQOY8I18EiitBkNiF2lU+vsG2awXzFR9yXL1k8c1QZss7688rH/phG/e/D74OH/wjYp
Lphu3/LM/Ja6iPiLOoKp5ufuzkLnt877LthLe3Qx5RvIV4swa4yrVJI3mboy2R7dHjCKVEPQP2dY
GJRTkKv2JyLuZ5RdN36WhfdttLzxNqlJfwKxZS4lX0GlukzwtX1tte8j3YWnSGTVjrTzaqHOl5Qs
5jj2FietmWvtGu/qw0Cn6urPEtP0/+jq/x9NJwUSqifkXBquxxCi/aHpVClQVIbSOQfQVHx7E0qF
TWA3K1kliXO8OQhbLkY9BqcmoscnB5YkDF6jyM/urDzYdP5zH93KKxnR0b4EgAX83THBXOezNqTL
DtIxTINj2JkZLVpfpHezTL4LTpYdaLTNozif0BA78aUm/NMDHZ1O2Q1SGl3xcYw/yM6bSeh+9WIM
DcZ0roSe/H0/dUpo0SxmF02UoyPV2I83Fpz8+TL3lGyr+8Ml6jzjquSjca2KCuxlCHBV3kvmByqF
LYMGKaVUG6QDHUbERal2kMl8eE9jAgAkiGnOQjNE3Mi3wcCaCqETYWZaOz/Asp9N6r8/XW3442Rq
p8cdjRPHQFo5upGy6lv+1DxoipNiNvVOCSjf/vv0gMb6z2KYZVkggCxGOJ2OlDc//ltVsaqbsKHh
WZHXqw3gUvvmqGSanh3VHsyRw5bw2fMjokWLGhVFvGxaO6c4qmmvtt+u+/o/rlE1f816BSDHq4cz
DBjQtQmEfes1l+3OLPXibZKRvMMJGxYpokU3vroHWX/BrfgGQ5BgcfoklDJ0AIWoWk/sUUPClzxx
UdsC3uda6HXxHKk2ob+PWrLszhYQ9veycW9iJCVEgVAK0s/YdhAOaePfe0cQCS0otj90UbAcaOI3
I6ghFbuJ89SQhmIXCRujsDdvQhBQU8babnRVENBzPbQqNkOIkTs1wQI4il7tUlLJ1szq3TFqJvdc
JlG/6gS+ndJkG6eTUnLUh2FcyV6opvjn2MZr8xhDI4I8pezMqfp6FxT9DzgMxcWZD/J+Sh7wYwil
iiybw4kWwfeZm0e+nye7h2HLwMLIJq4JVjQPWYUUYu0IYjFx6P8VbnK/dI+y5Sp1cnwHn4WJxgiy
mn3CY9WtMWirV3kWz2cEsnyDOx/uY1Xsv7winmOhLgXdSV+C8MM+0tYD3r1wberWX2YNbD3rYRQq
s27Da9KpBTOqxeuH+WIqtfHhY6YLKLZelFjLKAByP81hY0A2IUcnlnnHmqlshtEn+WFeIBHNYK1b
I0I4Udgh7G+aRKUNZ9FDZFkqrd/sYSKiJ5iDIXtNzXeK4uNfDxO4yQBqyqXb+8XNCXhDlDgcTpXB
7zmqNuU43d9AS6DpBO5ukabhJ7AqDGRyuRhnfzmoV7ePJnCdzwGunWZv+oGmvpOVEBHd9iUiNuj0
2Gr4pU2Gjx0gAWTVaIMOoaZRRcAmCi+0CTJNm4Ojd7uvNzgKrHpd+wQYpLNITqqfB0WteHdnXDC3
NJs6vTdvDuRPm0XOy6rySCarq2hLjoWAgeUTHdyPJMpk+t9ngmhPtnZgseZKfUnraD/AymNZ5CCH
K8MnBb/yXm54OpvUUbzcH/5YnPrQaa91jwqLwOJvj9dBXg5hvyXBbC+n9sgiB8UCWXLElVLeq65/
cbr6HtDK3YXKKELyLdWPju74jsD5dWq4wR2hZXmr0/fcd+9y8d6VeJJ1sEF3IZaV0HwCi31x7dTe
W0wRStWHu5FdyE+tYHyUli72vMrJgpCU/5TBlSaZhevGrQhjqRy+MFrErxgmb+6gv1H32ySK07y2
95SP63kIbHcmdaAZmi+trPvmpv1wcR2kQTR21X0ZxAUzAQPUzCio54PcIcRFqG+9aq6AScW0Z9ls
GXtNrCUxJmG7u4licXSk/8kHYTtUObY6W4tO0oEiD8jE91kL657FovbEn5Ns0jr2V9aUGafWM+OV
zRZVDoBktLWHxwLSxwSOgY28JtlFRMNsI7jFUlgV+rOFoB86X13tHD7umxhzIKqwsjmpkTNDtizl
1s/BHESo1i9KHAHC60W/cXUIiw1knVVoG1DH5/G3my+bytLoo+EhVxLUTVm6RudoHr3RCjd+3WvY
muaJbCyjVajV40mKjqzSuoSKoFOgk1aHzilRl5khsk3athNRHzr7rDAaVlEVhie23fpVS1t8iKUW
/uj8boY9LRQFHEoOiUueKOSn5WpnPGsZFgGpfrQ1KklVPBx6NBy8hGmsYO5imSjFg1E+pqdcVSh0
dUzyKXrG1wkya+pAbiM4KI5pN+A7XqTy5J+HSLizUvFCU6B9qXpTW4dAQTG0xcF7AW085k9BjBCn
B7/SlS28XfeB3sg7akylR48CBZIUHGRDYx9BKdbmtVHc8+igtAzHsMAlrsHjNocYAhwSXfbZGdgv
9+QriD7pgLETJtXPQIbGFjGkH9ZUT8RXh9u+RSK66LVLKXqj+hG7uXuRatYy7q1rShRTnwPYzOxs
KxW2qY60Eq4lYxudNsjFmXV7lBHaMdA30q/Qpi58YF9oe+lmGCBSY7kgHNSaPHoOmsWOfZ5X5MGk
ECXnUyvVt1XR+ct4/gvkMEsFSzy1iVGu3Xp4rXXK4MCunuSBNp1Liwvo6te92BHpWc11rIXKXIgI
qJ13hONhs+WFkq/WA9f19YhUVbDf0Y9BQQYNPLNtTln877NIvcLBsw/SGQtPMDgXPmU/XjFBY/ge
0KOGKYQ3+LEUb0gIkJeUH/NVSqD1Rhuy9qnq3rzJGq6+iTlRnhnoRAAqV6hjCvEadh20RubiG9b0
RCuwDk9W3YOGGjrkhEHEtV8ffKXrLvK5SZr2m9om+W0IqpVc3Ntu+FxqFMqFPXXHr/sh6p2v+1Xj
lCu+nUuDHiRwXRoyvlIlG/n7m/OlB5tjI/cSvqoN66Z/9tm5bWHeFZ/xL/lP6ZmRbwm5GbZFls93
01KjW9YpximNPHWdDDUdWRT0/75mNOw/K1qWA40Dwx6IITQwqhQD/7ZmrCu1LAH5OVvCvoMLdSRy
Q6LAfZON5S4trVXVJe6yblUU9ca2UEn3blXqckvEndoCzz9KekMRtybNYqz+ejS8Jr2q7ISjuHQ2
lDULtPFbbYJCzHsWgR5JSmLu7ZvAgrdjDz2aUqE1LkgMncuAeqRaO90MAoIuCAwycJQuKxQVzioo
q52ulu1RDl6BmPO7yPog9bo0NqXHisaYzT8DzjbWBqW2btWxWHfjUKzSWXUbzwd59nUQLjC1ziQa
oLd7wJwB+DNd9mTzuRX72ykjzQo3GarluiufkZom68BS137jdv7GGc2lXLSJNrm4SVF8G0onWDs9
9mzPKxjBiihG4Uf6qmi7DA4mRjYz938poWbdYuh+hwjQ7Dqh3roop4Zg11HExa4b/AleGeGeUkAm
L6nOUS7WkMBgzKt21Ux0atMReRBGlXU8I518q0xOnQdrEGG+lm79NJ2efDu9yTkqFfb4VHr5DY/8
uAQIwBYl84Cq2joNuiL1PvwIb14NtTwYzPasVRlcNbKzzogDvCtDNpJ/6O+f6QBpOIib7R8PZlM/
fn79Xz2wSxs+7nM61G9ljuqXoNMYs7paI1+L9R04AOf4+xnRVNPUQ7p8/A0p609sZajK+HUQOESY
dEgRKwAJKYFl7rQ25blxZ1snJaeyoBNwvzcbEdynOn7zHnQ7tbrDrWbH3sffUQUUNzaD5mkayL2v
c696eryRpAPQvgjHgW5+KrZF5A7nwhZiywL777NCTfcheVFwwMQWYgfFXB21oDGfDfM9YfSnEWgZ
Izcfx9yFvT0N1XAUA9uZh1gHDH8QGuWtqEbOCN9+rDuEGnhHxXRoO7WNqcLRsvpdRKncDKyXsZvU
W+bjUDGGPj/SKyYeLKFPgzrA2WaURLanMPH6z8qt9DVW58UXeSh27M+ybZqZc4kVhp2+KKY3qa+O
DYDBnms9ZaXePs+61EeZ/b+uYkpTz3Xi7Cy6JIgUglfq/uIY+a66fIiVWP0tlU9iIvJdJr36GLop
5s3X45zE2mfZnVL9ho67+RfA9004i9VTNy6Is0UuiUDAQN3VT3vqm8368abVZqAieOONl5rCeoiq
TV4TACvvFYw4cwqBtsia6bWzzPgekuxwCsO/WpoMFzmc1BYVM19+BNSwW3m4y9Z0oKdPn5m6Isn0
zUhYhcv7jU42WKsq/UYSH1WPRNY60C/yKmhd6toeCUw5Xw2Imm58znsUuJKcZpGgekadJ5cK8eh7
Gzsb2gU6LFfbgMUaDnE7LFssZqQYM83p07SeAtrOD24Un6DhMDYQxEclDQ5RG43f5p55VPbdrjdn
6KueQewvleCuEsCzmjI33sgXbvCcl0Him1iOkXPKdpicKVGdFXZN7Azyp6LBtUfPV91I3ps8DJpC
PHaTbYRtjyfRJaw95nLqY9JFk31J3PZJWi2q3GUzpAbuuqt1E7tWW9Kp7MVCvizSdY4l+QlEh4Dt
4gXo1aoaezZW+VhtTTIpAQ9Ir7yEbcKZIy+7xGrGJve1K6xPqSFtUoXJoPc/Wv9jkH9wyAu+l7Om
lSJEN0jr3rs0K6H+G5TOps7usdFOr3TaFCIH2Mxl7v0r914lbmOFcsNaibjUnqCZyV9J/g7ygFHh
f8ymmj73f/7LOe2i3TNN06H+jBn+T12XjyDIbKJa2aZZ5C9Hrfzeir69B6nv7Ru83OseBeDnNNyn
oDA3WhOnu8Qe7Y0O9nFbdoH2MeCvcdiXvPl1Yx4mqxcrm9rRRzw7O8co5fX36yN6//YMCICUTEDR
QzIM3ooWLF/5bCp24+BfFPTaO8U2/COpz8qxt9opomyebnP67YvatMN74VTpdXSVR3FEVkiiDpL6
UKjJtlfqa9SrNG7GWQ03DaS4M8duHyJpowSuYScBtN1ygKPZl9VHEvzK3VR7d0t8u1nu2AslFY8x
ULMKuv6d5a5kld4O1OfAgnMRRD4TWFVp10e7Lo7JQaYISCJZE4aHRChnuZ9pjZBsqUSxLmjpoFoS
TXAHsIdXy4pSDKNW8qb5+bOeYvkOC1wurQW/ReSieLJAOeyF1ca7YnCj5zHLPh94BD0l2IdW9jfp
PCs0WClulGdreUkHs1qWUctbmIbvLdOPmkTNa5ra5rk+g3OFZotdPV83c2FdVtf7qmgPj4rO44+Z
0LjOolKwtK3d7FHrfmZdnG0riUJQGWyH6qL1rrjVsSIOEwI6AluSxRgozlWyFBEq2nuC+QhZC3t7
9+9LP82caUO/f1hdxzFVR7VczdUJfDL/7CbFmlpDIsxpEDZTTMo9ct7/fO3YywE+Zpck2HKnOHXB
sCQvo5yVC5MUmaJ37lY0YYKdIOlrjZYzNHfak9HRn5VeMTY/7npIGmgbU/CWIZFHr2v9KCKNN1hu
seQ9L3J/OKXylzbNtO2qrJQaGlHG4i4u+lOWbVMTprg8yPYoYznOQs25YQ/+Zg6OdjE6EiCofVIy
LurhrITWi6Eo404WHtKGyCwLDsS6zV1/o4VMlo2euRSJgRC2ifpczD4/NSogISrZN4BC4Toga2ml
CEbF2ojwdiYQ/jXiFta6qZU3z9nkElFMmYHgpoaGu//mKSUZzhkgZJ14KMlBl1KVsWzz3WOd0to7
gEe8lL6v/LCdvqZ0RgnKBhJSsapad26KPvULcELkHoO8XGCGPlT4kVAvsUjLGm/iP4cQswgvbbS2
S/gti6lSvhuDBqR1FmUGtqOc0iF41KAi2f8ln4s4NEtXCW1Ure4GJ8a75t2PwHHJ057nYty37Ecb
BN6Fkl2SSnibkLrdIrI89ZgHYl/PJlq+3eKgCvyj5XxZg2RYEf6IoisIo2fh9jil5+nYmuLXxxT2
2NTCfXvriq4m1JOiw9d4LKcI4YljIMQdRPmEQoM5RD5hmJ9PFQvBJH2bMz2o3x4Mh/YYd2F8kk+1
Ws/9H2gT48/Cuusg5VMNUAUmuARL/YPbRYJBYhuD2uw9xeyWtlOSAY9OSdt0yI1hKuXNhe7GVg5u
A03PZ/IHttRvp9dpZzRTuA0I1n4JwpjFfWHYP33iunuRTs8tX1ho26m5b/V5LqCyfKW8Eqz8oBLf
2O+9Zrlp/KXGr60/PUWFv5ffG7n3lmd2P61HT2cmTHSaHBqeRz9B41L9j5fA+VOx7LoadkqIILhD
PbqcfygfAiMOTUSXw77U+rPXgZQpHG041Gw/lg9iV2k6SKfrcOPMj6bWCBVJbbu9fBRBERWburbZ
Q4DpQRqd7q1R/5SbJtsId3SWvY9uADDWEUaNuh/9yxcBya3IjkwHxVvLinZa2X9/L4KIvGYi2t6T
STM+wBMu5wtUBeLHfGKUFq8xMx/ZxTMWz82eqnAi74wP73cLYWaowZDCQEmVbK58A6RzYYnr9KFJ
Ydyp/d7QtPDZLEg9rtpxppnOMFCoiOEW2XH2MtXEpHUBWVLhfJl4Efo8+EpiRi6VWF0WLfYklkSC
Wnflk1BCaVgeVHsyH2cW3qd/H9uN2YLxX0M7IGQH9gQMSoO/6k/QnGNnOipZgqiMflYFeYhKfMX8
VLMoXLYwKe5qWAYb2DEeGHSlPKghuVJqjkN6QiFFTOJGMQkgl9QeeUhb8StDcvuo2uNccra9alD4
Javx4U/A+3vMs9T9GU3aPq2XakuMGOnKJP+oA3KeuqGEnNDfjTKa/3kGgvvf/2iwGn9wFalkeKYK
mcv1VP7j+8rL8lsxwwClG/R0h850aRGdx/FKdSN8j31dHrr5IC+/DvKeG9kFccEYwqAvK2gAcEMe
tByASdca9u83TTImDphyCR2Sp789X17LQ1VYT63Vjxv5c77uT46R49rFDr38emSqxf//Fx8/LG/t
GCxzttB1sFlAhcvHoSEc5hA0BuI1eROXHlPefJCXIBEQTSIgoteRw/6dyOv854wlJWLWiqyzr3vy
KfRV+de/nv3H//zHpXyevPf1YwK7bbYCOnav2NVBqca/DwOZgwDszQgcU5QfBov09qmryZCTp3CP
oHalSpUfHqe/PaFRYnOr+vG2pWTPazU/yUIyPK2T+c+atHevTPaZrZ88yJFkGLi/+DgwuHSmtaKT
gJocJm36ZEX13DUibyWGD9KgwxxdE92GNbJXdlZW9GK55YrUn6dMh2Mn4pbOQBCd1KT7hZh5F+We
CaTQPWVVuzZt/ygaN9uMhUIyj1UJNL49nFLRoGMaX3yW7DT+BSFVoJMHJz/VRAt1FVBXdSq2VT6t
A4daazIWBKdO0ceImCYprA1pokzoE22PGasBpXNZZhoZ7M27N2cSRyDd1nqlrwyIRoNCIKdbdOGm
qOOT0EY8gz/Q4UQbrANrcLg/8ib/rFF0L+IU5GJXARbwDngLnoXXAYEM6JiiJlU7VmRD8FkyT69n
l5inkj7pd522UP30JctZBthHkzX0ikjrelHvvXfbqisQWtVZFN3e93A2UhOMrLekKX45nn6IHDCU
fC9g/7z05IIQkvJC1miDAw3oTdcDBCy0U4lHeTGQaRRrSyVSfplBtjS80Fp1Wfiap886JbaQdHar
P7XZPTGL+gAj8S7C0YdMwjJpsn7Z1XgrUhf7cHA1kck7agi7W8OtGzjbyo5LjAP4JVV94fn1RfCy
KvT7YpT5cWjTMhL9vk8NhPOz1r8KFsLsbmY4VYtiwshKKb38aCPS/Kg8eDVUQx9BZOyA4/Prz4ZK
5UrNMA+0dNxqrQLo71PfICjdbrBQmJrY1ZXiUHuzLkntXfleqnwyHRjMeb8hzlhdib4jmqXR6LHH
F/07IPILO4JrO+BaCwYAiGn6w4TtvLJwpmcgawvbOWQu8Is2ROqMFnqh9tV/ppl53CU3P47ubhis
6Vc/g74h0rt68b3ip8me16y/64m3S5KjWrOW9xv7zXXo1uTVvjV7Z5l6UJEnXXtzCnWVhZ3YZEb5
hnn7RyfTWI2BVHFY+PZLNGMRlAofYldsjK6N6Puh+4sEAhwDGXQtsmEZJ9E+6ujHONEvSGkWH2vH
Hz5sULfragzutTXc4hxwXaV/AI66KuSY5736YRJXsDAovgAZwwftd+MbLJ1qQQhKQoRFQQVBRyjv
IMPxzI8in5PDCb4bMYalhn3IyEhg2xBdQoy9etZ8FERiU6PuTzG/Iq6uBebZX7lS/zQHr4W3Ngoi
2j1yNXIWq04ZEAzcZ3l5IICuOMA62ymDMm5Zn1UHytblYSyHgn33P9dexz6y6NqNHJvkQY6NcnyS
Z18PyPFSXgKm1OYeOriDeUiU42KguQyJchyUN+VBjoWa3ZD7Ka9/O4VUTMaTauwi2xsx8PBb5Ad5
oKxO+LeZOphECWRbYJfJD9o85cgz+Zw/L/95yuPR+VKeZY+f0OCLdol+X8lf/+sPyTOcqijlGJfl
4TEvfN2Ew4jXXz6EDoG/Qr4uX0+Vl43ZkXI/BMG6iFReA2P+112kRo+5Qp593ZOXDr8ChfR/niMf
fvzfX09vc+uHSZeSqMtWF0cU1MWhZzf/96mchDHYgeMDmbyEf6TvrLopHrMlQV2AgZZ483yGfyBM
5DSlaOpYD4QduWCMifw4eR00yXs44wIG3P0LUxj7WbVpPmvqHL6b0WXXfXNcSR0I7QD4avhj5ohd
xV2Y2r51qwnaLj2VNnAaot4iRroxYPirG4JcJ8Z0VgLDZoLEglaXiPegVMy7X/XaDbGZaZFKIe/k
YWYwmqQJ/TTu2dWn6hb1xYq8BcV6lEh+Kp7kVpAoXJ9kmqJdZzOQcnRoEbN724NuxYHmWi4NvhDU
T8K+ZNUFwbRK+jQ9GCYFAlkuikAsIDsZq70sFWUdSnP6nnfbGp3DRDIKPgUws80xiprhNUXC+Urw
TYjRoxr4KL8WgQatVGPfabupf/Qnc5Zrd38f5D1PK+g2zy9XBetLUyZigKSexppFNYEtzFPQv6Oc
MwAc5buqDLJ9ltndnex6/+C1BnKiMiJO1Y2047zQvwyxkZ7J1/rLVHRcOnHWPTM9YJAiOnTNq5R8
Z3Z06qD7oTixWLnTMNKC99qnckKBjlIDRnzivWStUC/Evdzllapk0b1HDyCvHge0A32neM8qOdwv
bhJ/L/BsnWLzSbVG6yX1XKyVgoImanjrpQkyyr++Um4I17LIWy4RUSaETshL8lrIiW1z8hpBmNFe
ynAgGs0zvQbg602GIQ0bC7ID8yZ/mu3WHxqy+rP8p6bQ/lmHIe3vMXzGk8+bW86tLNnPKpSopQdB
1lQRdZ/BIKzv88mUOtb3YRCfBUWE7xMn9ECHD5z+JNQZLc33yH6qwLxdUCcYCwlGMU2aMPIBMT9g
tsauKZRDYzuILXLfRo1H3V62MWTXBqnScTTU5lrE1z6iYheVYXbVJ4Sn/VS8dzAv96OqxCswEIt2
GronglqNq+MOE1UaWrI6bsWrvNfppXOIbP9NXrXYfJDnFi9F1V00LVKeWW44N4SDB9RE+S2qxE6b
N1u05fVDN1Snv/U53HJAC+76kBXEAIUYCf7wHjGtrzoga09YKsG4OWGxJzMnPMR5e6rSJKa/r2Kf
0c0JyMFEPqCde/ds/qialeU88be9eN7U0LEKNXsxObxrPos2IG9sDBlN0pDfxMaW4pr249LrrPDS
t8bBQgx8JmBOWVdaZq7CtqHPSvXx3RStWAjfU7Z9k7rXIs9ASydd/X0yItajhRk8t46lnqpJ85fy
gVKLjlmL0sEx83xXY+2iHwNIJ7asF11pg+MYGyr5KFwCr+TznsGH7YX1kjeO9jJu5CMiI6oZAEa7
hD3/pLEkvTSJ3b6Unt4sCa1N9vaUdS9e3Poo67CXjQNSy0zPg5Vu4cag7fj3wfe8CN47E/R830im
cFnk9rPVkRNHBwMW2qymhf1PXvCgIkOaKBXYBpC0weGr99hiDi5q/Blr306gLCiEewsGyWHjJTSK
B8bmszy0ffoBb8nbCqgJj1vyvohzRC5Bl63r2sV/hQrCWbPeq4mrxxLe2d2nOmnNDgkUnDNXabRz
1L9LGajZVHsh3PbeeSHZGR4Gl27oppuwvBdFGPZHao/eqrbGgK10OL63eGwYPp2PRhXNls9jzOKu
uRWeh9l3aMq77ioY1Yq824OGMg8P7VkgonQHLp0SBA0/UOyQwtAJDVsqTNX568xQ29/vWWlP2boR
mr21BLQgo8TelTXEAkiej1b458ZOpic1QrvfJCBsEr/vF0XdZgtTT0m9VqP2SaUvsPnjrDABRBvZ
rAf3KvSJMzDoQQ2yyubsGtNGIoW6ACxSH9kGK0rwOq7e5i+Rn3TruiELEKnzuGciVneTaygXQmKs
1cheo+jnVEq+Gi9wO4l6SxJlIy/RsZKvmbh02lqNTxdFg8WjpO754/h4Xa2YiGU3tZ9LYVeXCnrV
436IF3aZqf54zgxQWX4oWLvyPtDA1JZITgg7Dq0Tzi+gZhHtiVBglTEVQFsWbdSjQdbjehrc49io
7r2AtXFOwBLTvyVFxw70dklrrqMmn971Mco29DCjbznBOou+pJpvd2Pw1vw/vs5rSVIly6JfhBnS
gdfQOnVmZb1gJdHC0fD1s/CouXWnrW1eaCAi+2ZFBuDnnL3Xpsap9DH+YmEZPg8RpjudLJBnTZu/
jTNxlkYnfvqBeR2KWX6Ze5MBDNlGc9qwik8a5oW9X/ywRTPsFQyH++GiMeYwdsrf6pTazIhIDnf1
bNIgFeMXDZ4iAWs0y57i5cCa2uHioBhVL/kxt8bI9yYaPURPp8L8UXnAI8uS4IwhRQmdy5dhiZwc
fiU2XEc3yPxLkg7Vh+HXG3MI5audtoLKsrzifSmfrVzY8rvnddUxJJdCCFqVPtQL1GTjD41Ka9EV
NNSB5fdWG5a5Dey3ePgFegbZEfOS18kZCYgvbPc8zXxxQ4sE8cGVBPvkKbS9pDrK/B2Kn0iv3RDJ
zT3JBGpkh/Cf2ihxCuhVZpk+GCUevrp/HSZaoAiuCbolNPrgqsmUX6O1q+THOA6HxkmocSPzJz74
9NEjmu2x9h4V3/4eFjebmiAYlt7lrzRIg1cCohllIdV/mjl7Djvre4frlK5aZn/oMtbWNYukk4KV
1nN0cjGXp8CsToMeMLlftK2jNccPibFy8jHbuo6TQjp1weF6s7lpAObtIyvuX0mnRX41txO9e14d
6sbemnHI2gnywVrzRoLb6nljmyB3BApfXHCj/pqMloXcRTSISKf0ISyIeEZ6sxN2XH30Wddu+L4V
R3s5BHzyLej08SFNO/0WCf8zMaOTbUX1VRFR3UUivpxyjbrGv+WEB1hLlthbmk9KAR2Cy19KSNTQ
3jGk9w39124cHkWU248z5uNHe9kzh+KTAed8+ntewo7cAMn310TMD9pLUDhPURqIn8TsHUPbnD9d
2aPOYi5BNc/MjFjGej1levB9Kn+3s+N+WSxKCmBgjVxXCOGdjTokP/lo2lHxL8RBzlNiRedx2k5M
WiCZgGajn2Hux5bmhfpeTwOdn1ygG+F5XX7kPHMnvc5eTYIndpVkQJjlHbjFObYuk5FPXM1RvQtx
Pb0mbsx4nxmmY5IMVfhV8QoeCAB0GeFqW3JnagNPkGaZ+DjHdlcbWv7BMAlWTin0Z6wGA9F3eo/S
ocjetVoj7BsxpzPP4cUYLSZCi0YqN62LOwPqcBuHOSJ4Ufy9C0l2NOaQtRkiHCI9cScve/Ny7u8e
I/r569/30eKg/Zgc/uMNpRgQvIwFCCPbODcuglxTz+tN4rbuNVo2ag9RoHstta/Q7vVz3NOnkrrl
U50vUhz+ynyMVdkfmDB9W8Y/V5VAQIhmuJX9COFqaY6PZHuTMdDJo5MM9oPacL8hQN3S/3XKoHH3
ABfKWt7kjjxvQzTw+yAHd9YbTX5QcjNkkO3zYqNNtPAY+Zq/JtGwPrko2Q+TVps3URfAIYPKfZGE
KK3jYBCf0hhfpR/qv31sC77+gO47feoTv34sNeOqypd/jpR4hxwGhho2jQTTJI1gxMJLMIqLvj0x
pp2aDYK1jJ+WV1VVpColyD9/3qHOqXcUDfW5Rl8c2HR6VDVDpYcXkxr4UdUMpoUZYqzaEN4kFQfR
qN561lyGEEtFkdVjspPgHreUpM2+GBrdp/k5t19DMWFIqnWDBZ6hvTdVLfaVbVdbdZhnxOOJxRet
V613daoIBzk+W/SYxadEyb3lz9BdygB+ie4jNsAd43+1a29ditijFOJhTUrNiCe3LZ/9PKfNrBF9
wQLHeOkGk4K8CeKffhMf7Ckud07AUgCSMCG/YrKeudK0bQqD4WoOrnmc+sA8JHSMbpwrtx0jo60W
Jz7uiEK7Evj3UIfdfJyM3uz3PuygDYZNDbAer7bZb/SuJf+EabpJr5huTuD4SPVLQiCyWNLv6/zx
Vsx+vePapAhpZXzk9r+be9LDiH/4s7GskAxvEoTHcyuJRdRzxFR+5MEEGi5//KbLYZG2l9maNr0M
jTUIPLHGA40u2gb/fL3vatmNBBRGPHF7qVtJ4qMV83BUGxY75bWZs2GDeFFfx4QwTZGtPajxP60t
Y+vMabRVAgCr1TG61Sxi6rm2n/rCQNcLkjrMLftpMrFOGN/g9m7aMnXPyruo/AwtILpdb0bP2qLv
U5FYup0854u+b6ZteLPT4B0t5pN6Xcm6Rt7tL+9O4AjLoXNehXZtbE1/t7V5vlGYZizMZgTqKGfw
ZNof6LVKguVYg8wid4aNYfbGKVOrTbMtHrKs2SqxAoZIFrijcGAI1AxeFk0oBjgE6QRxQ/f/CcTZ
vdYiq1bk5sabUamkdWm93+0CsRbCp0JeoXB9iFwoFJNthjNaku/+ZBha9tIl6VFxg2OwXiec/p/h
DLbIoF9RTl+ZW/IF1FNi15ffRf0G5DGt8qxqH0VhWGe3bH+ZfoAmVcAzVlqnvJr+HEb111Sviie9
sKensDmrn1cbKQe5rp0lxsbLEdooUVdYjta+9WBLOJGJPHzRrgIq1o9RU34pnbB9GLikeEjNiYRJ
k43Gq1e5w5NG8DEqZoMevAtubjlFfpPx2gApWdHb7Oj3AzqrSl3b10NDexDmD+JXJrOQrptnRNr5
FmpnfnFwbF+7siw3xDvJb7IgtTXMk58eKSyrDjTnIcxjc1eUVOTOhLvmHve56EVFPT2SDPMv0K4S
jut+2G8LT9KXle0Dd5r05//ZoSGQ3c8Mi2VTD/sDoUwawyUL7IeKBO4BpBsSaU6S9fEFvvxvsVyw
atPhTzwL0e50db2qc63lTbeqBq5jlNqD4drJtlswpWIw4FzS9jgHTvN0P9WnxdFgGdDs7sy/DATk
Ut/2MGNM+xx5c/rF5sm0ZGy2DNvPFPw20Fev3PVAQPZjHDG9n+PiPCaV9ZEzU+oGp3wtIgmqLNCc
A8AGMjrHWKwLLYOwPzvkMZp+3m0T+s74VwjN9Fwb7S6gjdIbwk/LnEJishZCmy/zQ+XgtlXBvDrD
/KM6hEdd3hqTymBBWqPcq7duW4t7rPTfc55hXTsrfbK98qxIc3cMQ1dLH1aPyegJzSwj+JUa/Nfe
hGReCQF0eNk73zB/xKYedse0G6ejSo/xhS9urjbu/gaczYXOAzQak3Xi4CJLCXQ5dyQ2PI/V9N3T
nOF+lJZtCVYI56sShNjAgk8qJ70QxAOgCepPSvSEBTc8R2P1PC3o4j9NTrSu/DUTOByEP1wJcESl
v2y0RapPb+Cx9DzwonF/uHPJjNEg14CI041stO4YLxVHGoafC9jrAaLJ+N6neM4S60DqFICj5c4S
dfIXKVHFWR31i/Zc0+Kd9tx77fytNomgyKaoP9t1kjzD2Y5W6oWySduVVfX2Y2KD3LaTtt7+Bdj8
5dn4M5GeJVX5znIx0XdOfRgAP3wW8Keixd48afoyV4fJG/d1dmuQLPChMEgQTEtsWDL3vb/nhqo1
oMUInAVu9OwCO97VcxVeAr1Nz/j6y33Thtpj3hjuuiM/7VQhztrYrrYuOyLlTTcJtkmXRkej9uOn
KLMPWDwQ8k2J+yjKWbuaJf3lYiFy5SWJG/pUrFAqZhvVgRNqnabnJA/0TkFqhC0vtk6+SpzGLmvj
vLxSWsR0TzVti8Es3RHb2r56PRLDwon7X5q74kmMUcOxGrTZgXOOpfFn8/dQul1/4smhTaSYYbaA
6yy/GWnyQ+14ffivHelnryndIqPt4oeAaOjFtIVYbuSqI+3h3vGxOj9CQI+nc+hT/ShMJz/er30n
LsIbDboBUlE5bGF1VLd2AeiU9MkZI2GWyGtEqTXlLDXaxvGG98wkokrJXKsh9Le1Znb3h0CxHEZY
T3Yiu7oO/SPDqm8jnZNfUxsepnwOvnpCm1cznS0HUR1htaI4pCYycDMs+4dO8+JN3GQxBTlB9aFm
Fej4aKGqPS20x09K0mKl9hB8FSiJhb7G5xgfcH3q58mB3qcc8aKrTFJ9BwmEeJy+wImtw+HZ7yex
dUDKvsVRVa3S3jQwEuvptQ4oH3U/f+4MyeK090N8AdCrjyr3NGpihwHH/NLpZJFTv2Zr0LfMs8uY
5VfiaU+huVbvTLvlC2kaD3lcWcc7vuJ+eeZQ4KKun++4RmJF7POI0MyfE++sL2smvfX7S55k0IrU
cd5q7TbTKK3GsPjzchW6r45l90drqYeVShozbj9XDxixYXtpgXtMwfgyLBQ/Q4nKN5pnOpUgf4Xg
4mqC3nqb5eDvsoGiSWH7PZI0dgNuq22NKiuPeRoBSMTl5i5ZNFkAbMS0KZh9Vr9DO/8EnWw/AOaO
iJABmwefb3psGy7VWfrT1tG6cauegsni0lUxBobj0B5ZsBmdY69m1jXfrIAOazi24YMOFvPka9ZX
VlHmutGj7DZMKAz/216Zmf9+tfwW2Z22utMvRjnEp4iZLGUKzHSYkeVmnNurmWfuTRWFzDDfdJC1
D1lcc7XG8IBjg9nl3GXmQxvjrKER3uApz4zHMuy+e7WJtyNO37wKeJPaK/A+rStG3Ne5b68Y+Zun
wY35+PJpXquyXzUA1DlTYwQV/5CLRljigjjHC3jJyntuPgluwdkXzX6O6vlom2H2SB+gQ9TOqqSd
tXQr3YA2krZGBurQWWudlzEb/T8NvIN63CnNeE0hePDaCmgYuKWnypb99e6CAFUYAMeLf/NfHPfD
4nL1TKM66JVlAGQkrdaOBQmzNYp2jxhZFyIjJ3V0D1MwnPJWL67qv17XE+5kKyTmeelxZR2umIrE
YPVbqU1EVCR3v+4otVa7tNITh94lpZ1vs/wi7qJTbAWgTdOLEp/S62gOTggZM8Nxe9RhRO9JpxIv
UscM2Q8wnbwprw9drxNIkCXBhVVv/46jdqV3tM6C/M0vyVwk+co94l/N92NkixfGEABcrFcvDsXP
mTxQCsHiu2PY0zonI5bcyNlcESLk8DlaEnowe8TTgmBDMofKxVpg3D2YpuU56/Oztx5ftedoOICM
pnGud80z3yYPzmvebjJQTN8JqAWA7xufA7CcXYBTcGdM0OSV/1q2kYAJYD1bBZOOUaKT00zN/UIg
xInEtRoMkfXDi2X4htHU3Xky1Y6diPEiuWa17joigdxhFVaTvbMsg6xiex5WkZG1X9TeYNa7tJ2K
m1rqOGns7Vo6RetpTvNLKxCMufxfot/KUJEJXL+lPURnjBvPeudqu9jOunepi4fK8omgmqNiZzt4
jScPyKIygYvlMJIJWjQEF5oHvpzuW/3ZYZNeZg31mDs7bSZzQ502nP96eugePZpGT4VevvZZHT8D
F26V/Q23BAoCQVNJ5PZlnLXoye+ThNaZ7qyl02nvZANp25wl5V4dVgWrrr6T/dkJi4V6ET12AYm0
zPfEzwwFRoo47JudOQSyBLQ/e0+2hN4N1i5xPf3173vN3Nio5Gw/Iz1Fp1d7HpfQHJxVzY6+krkB
EFwwb2To4+eR3M9Z5a38mGccurR+3bdu86AArdGUAMpwzvMy/xBR3FzkfTIyT/GxLvqbWjhGtkmS
oRFFq7nBDMjdT9bbMSermcbnYjX1J6rGwfUrvEsaTdoux/8xeP05nHhmSnQ4J/Ugrq264euH3mIk
u093NfE1deRzqXn+G2C5ap/Vg3vI8O4xT2P8OTpjsMmxaBGeanSPtDZWal2rNjNG1mOXAG5Rhw6C
SHro0NQRXUK5QsZFXFNCDyglEPsziqoLDYnxpRpQBfUuVD23zaLPrMDl1lHgnfyoFF/cRz9xslNB
ANZaz83hGdPpWhMaJYZPoWukk/4EKIuZmQln24cbdGmWCW6fpCZaGXg0bpn8Vp+t2qiP2gEf6E96
dLvXFABavkrL1Fg+mKcpBQL8r6dWmhCPJSIwKM2sH5h99a80l0G46jnSnuUwXqbDsen9VkcY9Nb1
aI+3JrdQXhvC3d6vemlJeTLz5msy5vNmytFEIcR1H+US6hmsifu0H5c49/umFc5b5Yr4/PcUnqpz
6mBRtvT0Z819fREuF3MDXw2wxbYdQ8qlOIo2fu4AvzaWK6HKPKZE1jLXXkodDRnquWs6gP080Mds
Hq6qSGy8IIT4ovVXZe9huffn1b/vU29psmq4v0W9EAq/XKUWMDHPoi/j9d24U2uXIRnTpwIhhDoq
K4A+d1ouA7RxnzgfY9m2TNNLuZ6npP4d1wSpVIy8k4oAyNKt9Y82Q8w1G6N4mUbi7aOiah69IlHo
4vKaxbF98KI8//MYG1s93ZZLi2VTudO1cUR/Gl1C1S18chfGgAYKHTPbqLVmrk3VjrY49w0nR1s/
rdXqJXPG4sVMISY2DovLBZHfFi3c9Mg1t9XSBKHPbK3v6+ABWa4tU7J1lxeIOxInorFh+ucAqFxt
+HMYGFr7QiLT2v/nlPoB9Y6/Px9GBbdXH0yXX4B5YsKPK8WSb0mZl5SxyzlTdN0eliDEQgfeHGvu
N5nW8lMywt8ObW0etMyvKNFQbo3DxnHa7hvkAdhzPu62MMBN09pDeChr13qBA4PYR6TiR9XX58YO
oy/jVNvbEY7hWSNyrBfesBcm9JKZuPOVOdX5D+JSCGbxtS9RyBwkxqa6EypaiMdTt1LCGiUNCQPg
uW2P+HsYiQYVw0n9ZrJJsk3YpMGpNI32I9ZYfC+/sY8GhAll0h8yzQVYnK3uHYXkhECrfwktvX7q
W/tJRY0j2CPceBBL8VMAJiFR+0+boyPjJuNpdFB/4nA5jHt7X9KT2ToLa6YtGVunkX9SR2pjhSyU
rEor/7QvSILtVzimqg/XmTbwJ61NZs48oAH9XgvL+aUiSqw0sphDe7/0IZrOjjV9V63M/9rUVK84
kXuDC7rmQ1+GzVzi1rLBdcjCr7XBKS5H/9wLKG42ojMqYDncHvQ2SLHrpCj/BjBlcQh803fRd0i+
2tACm+FLnBTHfPxtIy1/t+TYn+wyndfqUGp5tetsz9ypQxZs1RrpBn5uT29WGrhGwhvTi1LzRCJi
hWQkSwh1R+cwrV6hJ5BlN5vNs2HWxtUlSLT1UQDhDT3VSyWnZdI8pIPfroMpCi6hO7yzzqifUjue
VsTDikPk4ARZx8uxbVUEYXtwGotpOuPPqM8KO6k29tKzI77zX+dtU7taThwh8EKiUYIBOgCtfFdH
SqHBVCH7XwEHSXwVWg0l7FDviKVnbzqXyYkkFWIHSahZo3QPKJQ0w7iIRj/9JVK1HbTx1LJ/Zy5x
7KXRlW9ITDvCHKI/e+pcmzRH9KEV4khJX2hECTDz7zsJm4Z62GQ4hjB3vQrPJxVQq7wfJv4HF5ro
7861HtxKGz9RCeIJTd1h65kFMWi2Nt5QeaHsy83qU1S9v44Hpz4b+uC8N5O/sne+2aEttdM8Qxwp
4nu6neXpxWNoOhu/n6NNJlkmcq+YblgIKhMJOcFWcTmf1Dm1gexa3wLyrDWScK2CDnhmCFajKYu8
W9AmmymyxscoLKa1F0bjyZrsHxNYyZc2bbMTU09rGwIz/gbVI+FPuopJAd/z6HS4f1g02/KZWaw6
7toh34WatPYVhcMtT5sACBPSvL4MZwIROfz7Qkxg/Io/xA+CsKe1ytVSC1C1qTqUyCYrsqwKkeOB
4iyDObzWY1edK8OCrEvy9mCF3WUAxKGO/JbHYJZ0QASWL2Iog6Md+4xT1fdQc7QjCoN2oxEOsR5j
wkdWf0tMted1BX0vE1aQOowQmrdaHpxqxBXBbCyUaxrL9+4yuWSbGAoHpiktJ0pTxt8ZfzCocIt3
Wnr4h5IBS7pTVBB7l6zxNuoPNUJEnj0G3T7Lb+Uhb3GHZjiK75smT7MlmKNc3fsqOJR3TRT3zwOD
ls1/2ytlkCEcGo0Dw9Qq3/jwKfatLN5oVCx97jhCOwO7z0PLw05iteSIGvpjM4YMfnGkHSdbS56z
cfiIzA6pxXLkFkhL4pmuyXI0uuYvv+unXRxL+wLbSwe2zoRzct2vjVtXz1Yd2qAWNR09P/2We40u
cxd/n8p48CvNPdUGxvtlZUu+xBGm1QifKsI9D6704Bqp94HZbF2qjtlynoRMkvj0q5E5cHWXT723
RLOpusnZqH5+JOgI/5l8SCGP6kMEqvy9HjXx53NWn27bB9a20Ot2HZbj79AzzYchcZIjHA7McssT
3OLPdT+UCeGqGFfMvUEXDvp1kO3VIkkdZmMar8ALWusqCfov9tDTyKpZuBRLchOa2UsocIs2C05a
Mnv51nfWT6e1rWensawTmVzFVv2AYyxVfPyWwyvP6jrbDb6Ux5Se4RsupYcaAvo31++Ytld+cqsY
u8LFnzWe/oy4Y1KmbsUAWDgX1s9lB2/5fWdazgx2fC30yv45sQORgTwBP/2MOqNdGxB5zo7SHqTR
FaWo+zSLrnxNJgCgy8xdBgHsYIe8BpLAqg8zz+mEVsw61A/F0diyvoWY0bPdd/xZjyKzo2NLzupV
Gi2pSz04DpG3BGbT33sjKnOiUs6CryWYpYnAqd8t1UmFwgjrlfbhV0D7a9ufz0k4To+dDj6gyPv+
e1rXD35iem+jlhGhJqWzz1C9O/rcvDmO/mCaVvlk9nr+hjOeW4SZfYR1HN6Elxb3wz65/f+OJnL+
MCz928fl+BaeSsPEd0ffR3f+I2qnor5k7J1Gh1BIc1cFxEePtf9m9MJ8++dItQV1vswn4CtbTD3t
dnCxFErfnl6n8rGPc5D0LNqv6p0yTyIk8fAa7nQNrTd/uqRHXQunfIhs8DNrA6d9inCeJ7Z9i2H+
vWZjflAgF76GFjF9HVZdi4BMIC0xnm2+hc9qLwVDfd/DTvcUglo7kCOwxyr4JNL4h2o8qU6TXlSb
QtPcG9lR1cH3WTe5VfEVUGB7U4N4Kaqv6N7am+KgLkfOMowv0F9tNHeatzWwjHdoPtRiCGLGwT9n
tgMLushYbluLOjVY0jdB1Tx1UV8dhqHPN0YuEiqUAIGfWLqE7YQuqZZGdFCi0GLGkorwQKNaCHtz
q37f3hvA3SVv3oJaDlIeowp54WgQ3TCgm2dTypSCzUAFWUb09dSmGWfzHUvQLofNX+tTurKz3IZQ
l0dXb/DC+yYlFWFVeKxwVZMjG1XAhtgiVRuuCdkJK3I0fqSEN2KzooVhdRgJrc5szAcMq8jP4+wj
nWT0lvW2va9QlJG0zVTfVEgUFpHB/flt2yGtiQydGU3Y5NDHNk1GGTO77m39Bk68fqWvvU/9Jnlp
ept/f9JrNwUQUY35bgzOQL/RHHUtqUiIV4qm8o/3vQAR14RoDiDWvLO6adpHwyA/zZDY6KSY35iK
FpcKrzG5EpyvUw3pdZTvkLKmqz4ciatZ9N1WyTrm/tVq1a9A+NzwEmX6MZj77qtXpAaO4rh/zDsC
3RGgBYc2Gx7h9JbHqU2DHSyx/KYNvo9EZ9jfPcf//xXJDfk/E2eEoes6Ud+OYZLjp9v/Ed0zwzVC
MJWiZAVCsqyN0UjDjNv5hGae1YacBVYff49te9jEbvttTLPvCuND7HN2y8f4exwJ9wGzbfVJImdK
X1F8L5gnPhf0pS6OxUjAbmzgeCpFypPGeS7Je227zjnbpFvQ1ZcvKJUn+gkeNwb+agi8g0tXhMYD
JZl35wxZcfCo0EM5WjUFtAt1GWzLfB/TuKESdGzstCn9S6Qxb1oh3lk6l/fKpoinbmMuh/fxrmi6
DYoP+pe5eUSxwjcVKcQbAbEZ8YQO85LvecrvqBuN+VSDBTYss/7mQBBd24mfPTm4mA5kExNfMwF+
Wjq/auFkm7bHxWT1d/QKHJgOgbFts8agxh6xPczLePmfI/XbLEdCT41n1Ub45zVVkhUEQxZpwp1v
dMxVqBnBQzkhn5m9iLQWr2HiOUwDuQR2AP+rCa+zGUY4GOqIZrDKUm5JlMO0u2Ry2pUpvphIDlSv
rouISrWK/tRRiG/MIkOluzRHZJdvMqfuv/GTXwawyyvG5SR6LT3wouizS6iNv0sn8J4ENF0gQ+n6
bzsr16HHzEZPRI1qsuk0FQXp6ys6/e7VcRLnWIoW92fZNE8uxdyfzoDpd/ZGZENzmhafoyo0cwSR
q3vHtwuMbYj5eXXvA4QG41qwBzFDrqtSmLlWQjvFI97TxBlXmrl8hebCRFuzPpypKc+RBcAhlTWL
D49BiEZciMzJFvDsWzJUFFujsD+RvhiPkxYU284aWfPmefzuZhG8B4IK7j8YkgS+99Tdb9a0I6q1
Az1CAjOr7/drnkcQqES/7fdj705vhouirgWGObL83wDr8KmDXNGfa7OANRGi5+FKWP5E3r7EKwa+
elWiZMNawP8WXvG7EQjlchybq6kJhwgkjR/sQW1pdxSuKT7u/2EHIS6ybTIcwrziebWAGkVRJacM
aeWqLrtNUxvDCXPVsHOj4rdWFFBSptwz1vf/A5PJ0mqasvExrTQqUml9wPMeD2bcx1twHvWeoDeE
n32AAZMrceMsX4kp6JInLZGbhCp3pWcMuVN7KU/s+cTyPLwlHqX/qpXBOz5FeSwyO72McbhXv6Dn
Gv26tsdFH1Y4LzMJpEcdP4Gp14xqZPFo/LPh8fZagOKD8FPWx97TJ+Z2ab2b/Sh+LXxuuhrt1af7
8GXoP0tIh0/gtEksprDeDRWt/zkoBRAITRALMeYfZUebhpmKT/1sfiqNqxa14c6xBnPlKJCqkWjR
GtcUJMSF4/4X5q7Y7pWJtT5fDx3wTRTvhAAu41+18Zz+3FcFne2+lmdfRvpObz3jVsCUSVetixcv
8sNfSmSRwQHZGG6+QD7JpNUsfCdOUGDg0FEdqY2ezYRYS3nm0VmvxyBu98LGdcv5Bpdp379KmDwb
wFr5Xh26yG0OiGamdetU7rru7GKvlizy6/0j8kbWAlLPL2k2xBdROkjcnNJ6lW4ByGsuvcPdJV92
Yf1WfyghYT67L343hFu8ONWHHfJYS6cvBl3htbr/1yzH1OVgNM68quNRbNVhhRmCunYeEurnxfY0
ViT8JG1XcevqrLcS9vviDVsF6YDjtk6arWBut1fPGSAKmMPcujtnXumt23y0tl5RR0QfeNYFxkGo
EwTXtdX5/g+bJuuhWZLuF4BTRKbX/QhY+IaGPfT5Tu5T4udOjcSXvLfQRa7VGkttvGW11eaGfurv
y0N4/mpplrwE2Tj9tBkWrITVMmmHuNJ84kDNUENE9aVMnIVFEOxdF6kU+ax4adJUkBK4TOgt6J5q
DRi5TAIoIH9lKV97h6/kEZGkcYPRa3Odd8N73wa/pTfE1ynMBbMQoiPU50wo+M4xZ/c1nML0XJHT
ODZJtyOuvj2EstC/ZH5BW5upkKjbX3czBjnthMGF3NyV3Qli30tNBHwWRvaDSPz+7HZptc1S1oZ9
poNkCq2jIslolf6hl7IGhP2AgLZBuU3pGmjFu1HLNzKkmnWBHuJLWjQfvU9jhxs3rjcemGs/4njb
dzlJCDNhQboo5R73sPsWU0ybRYDcu6mdWy16lOfN50Bj5VIuqfZpPP1I0yVsw7T3KpbAraiaZ42E
oYFfEepg8cjgSpzjKvzaL4oftZHGbKFZxtBO8PSE3Nko18oDYMq4eqHyVbcqHcMM0+OuQ7gURVfL
rVPyMlPn2hALcFRfVG25l3da2FzG/Kk1m/walSyNmqXalSLOryGX+Wqq6RFkmeWsQwR90LCQ7RF7
utYyYXwMKd8DyxSwB5cJvOJkq43fpt/trmhOrUlCfOW3410DrLQ/XrWqRmZsWY2gQnUDncKtHuBu
QrlmeeEssahm7M2b+9euZ+RNXL3cTNkwfcEW2B9LQ7c3drasdIBhHJhiw7i2WOn4Q1G84uCIb21s
vCgRM45bqL6ePZ18HgdR0VUftSgrQsBid2W7YfWhB54g0pehSGK5F0CP/mPo0MYsQ/wCai8cCEvx
K26wQVMYm6yirkGy6EDlIEECSv+vAupSOnb5u2E3BMXkqbikeUd6Uyb9nfq8RdLLlRsxRVXPVCCe
m9DoSBVEVvmkY3za/t3Ta8s43B9VM73+FSnmr0rkoFpOahP69Rc9yeorBfGhi6Lih2cg6u5E9w3T
vnkuJwBlcZLHJ5dL+Jbk/bwJYsncqSAhLeIJbWB0eYzxkr3YHXHxAtnSnzkkZfKGlOXhUeWI0Pkn
t3kCEDkYxiOhlf5RL2S1VZdfkFt7bWaF5mpWv8fVad9M1j6rbDatjxGrz54iK8J2w+BzqRFOUZiX
pwnzCM/4znoKo59+WMtX0X2qIlIdxPVXZ9Z/lhTNF4XHHPxOXITh7QX95Ot9tTcbv7n+IScsmiSl
6JTUMfc7r5yXiC2cP/fWvt9q8hpZxg9pNOMPOT+oKJXBMsmQGAliv3ejDKOpzosr25N2/JQvF2nu
0tJyDWuEec1h14/u4X6nGuzV39wctYAQw7GFUkWHvexIeYK35TEMGjN50UQtnh1bfqhPbOosnlGR
V116C9dj3pb3837hufzO4xfy46ed+vykRtyrKYq3soycB9wN3ye0YKvALZvHLsT81iQAAnQj3AaN
blxrvUtP8XAcR+btLqr35xph9wqF8PiDCCO0Yhh4RCzy1eTEwwNLwXLt5JP3VZBzRVjRdsDF/0ra
hf5olel7vUCiAjqNKOnst4BVHLRdVj/14nOIkVgemPozPAbZwe+txQcV6lNTnmit+VxN5sYxx+yq
uvcFo0BWtJ19D5KKMSCug3aqWaPBhCOM+CPSY2NvE4qxH7PQeu+q+jT2+Nj0kWpcxXZTN8GELsd6
4yi9QO0G63pqg2M3pv15JDZlxbKr2YyIrM9A5LjPtGa7vMKxPWnXMO8+fEJmztxhwpX6bquvf2iS
JTFVg3NSU3nTysaztbxFvVqFWfc/hJ3HkuNKkkW/CGYAAnJLLVNnpdjASkLLgP76OQhWd3VXz/Qs
Hg0g+SqZSYhw93vPfeAqykK6ecXTLR/aBBVrNb7JsajenNbI7qYSkWUWRfk99syfXe5me2SF804J
W10v/Aiiwqd37uPsyotnFQbFPejvd1mTTmDBHDdgUx1vS3nm3s//3CoH/fdzf7bCKOLuXHS/31cG
aXUlT2KDrrnYuxWU2j6VEWRs6p6KKIA32+jxOuYpSApBW6Nuu5PmSAZvrSzeb960QqseDbqOFhGD
b7rHwUg7zzyO03ee7a5qkMfE9C2ED46HoGQBnPHLrClRiXlcmupxxhpH4lnbq111VQcSiPq1ek1I
Kjt7adU8j1P+os6IOmhJGQsc+ONVZZ0xDzB8XIrk0O6KdUokFqd8HaJgMGeWTi0yAT3PHsceBZPa
Us9Fy3Pz8pzaSryQHLnAWBEVSGFEpgVsXAJn1G5r1shhUwEGPsQ5sxC2FWabeSVsliwCdJiO8kwL
/hSMIxp6Pfc23kRoKfxKJOu1z8Ug4+p0u0ZPaA4QhvTPytrOiO2z0YF0RojwnnWLnEA6vc5avTiJ
nD6qRn+4HlhdET2a/HCIGSeS4VtlTe56Lk3zrqU/fO673tg2pU/2aGUY+86aodU0unzIsxpCcDFZ
HMiTdcJLC68qGLP73k2RNnumfAEKBoE9I1tTN+NH4Q4mkRSJ2BC6HX/Tsncr8+MPpyDDgfiutkun
Hbp8fsWUTAgSYvyzk+lfdKvfDlo0/UuCoxn1BkYAklFgc9OK1wmlHtlK4lQglDdvbsepYSbB5RxE
KW3ny0z8SBRbzte6HNfDIp5BeEumX63DDZIBZUoiMQ7U7bBRV3v10NnV/ZAFtJKIRLrVrVU1eL8L
OHxYdIHd+NPjZnfKTBDKtxtFPuYbYj83al0R9S1XDHduNp1SOyTLPrwaph4e9yiVjGTGEz/f9t4A
SnHKpLiRLERSpzA15lUYgt+Zk7J5jwb8laHtua8prJKs7sKNAGtOotMUoemyVlZs1x82hdFhTmJv
q5V6SO73gpAQiA2OjSYfVMRGonI25uBJ1yzyWIyviQn2j1ZGvYr9MDwo9IN6LrMa0lKFWdwL1O/r
1JLtcnlx0MYtAscZidyaH5Nukiyzz2RW9c8t7aUBuN+XLBzhI8dPiktrG2W1Rwg47OzUg74NMfpk
99nGHlGHITkXuwFD50FHivVK+hKTdL6dWRHkW2HdlYn2AjyFpQ1XbchFpTwFs6fdszLn9qRxANdX
FmUVt8y25BCqtxK7yLfZwuLVakl2NSdP3ldeo61EY0NaDG3WYrPWrHQd1RRnZvzErevVHar6g66H
sZU9vSCNiex6WJZ8XTTtjchvXiqn1TZEnekbOL4var0wzG55v+y1thmepIS8bk8jX1rThl+DWD4m
3mD+6uDVcB460apOrY1mTsEPH2xQm5ndB3/CAIOLUz4MOgfgci3IIsej1y4QTQUmcj0DUlPPRHTH
jIkaLEeVoMWUm5NbR2TeJO4rY/QtPaL42DEb2Bk91V7e9Npjg5QJNZdIzhrujYtGpuAuE1G59RAa
7Sl8Ln0VT5+u5VibLJVgmUBBnjjOslVicMsu8ZC/4y9noSL67o2phwzoG6SDq18c1KQXuGl0WRb5
RW3ZV6NkAdIwmYUGgDBfRg71V02bjNmduMh8PJCYsiE67xjarfnz3zeiyL0EQxpvNG2pJo28vfoF
vRcyGuJTZsefDj/irGb/QRu0d1VRHIVX93tTsBoEdylPlcnvh2BCvs9OdmBpkX3PfVbSkcZFLQqj
LZkQHQLKrruGg96hSWUrWp5TW+o5oFcEAqJX3HSEZW8C1PMfDsASBR607WutBfyKGIQ6BAJPaVai
ZzXIlymJMFa3G0Pod7qfgPQW3vyQ228gfPptaAJG8mpCYW0YT59MCu89P3PDVV0DtcYVsaLwfBad
DDYeIpajT7QotEjiTpWQgcgf747OKS0EG3IBF3bCMLNz00BTnBZvismIgksC5OSkF0++yOOLajnw
jftbwvW8F1QpOQriuDoWAtwn1qCZRubwL5WRLJGaOFbVrwUDPzCy8rvVAg1aZO12Z320RMN/iSr3
Z2cbTOELco6UX9EocFPUBt26LLu9O+6LbyM6XCIX2nTLedNdrcWKpLlQ8Cff36S5Ox/jEmWfOo1a
b5qPjWPMyF36F/gE0zOS72Sl2TJ/ovgF2uSB5ofrFH6a9psQr0Noph/It9KDO0VkMCwlM08zjMw+
auLDDiUVCCbOID46P24OOCZwF+HOJy3C3twMqPAFpgU6hVr24WvV3VCl3VVWOLUHXf/Vx8bwiKmS
kXBIf5qLDQpwJ6Upu2zNagsb1f7Wu1gGJ+TYLfgNZjO/irGNz8yAySLqHe2oGqdInJC5ohI4uSk4
ITuraFyGpb+z/GK+lZ5ea1YIEKBlqVWrMdXe8XaLjwxPHG5CRbpr6P3rjvUGGWcJJTaXtWc/HmhG
0/EufdS7Rlr9VIZA2TbBYWzQfpvLCDBIPqXXEGUfNFDTau9J5TBHJmOjyM2qdRkP0TEkLgPYAVul
6bSH1p63OCvFqx4RdmYFLyQ9eBN6D5fuadGk0ZLDoNo7WdKeQgnDpzYn0ol0Ge7kEMS7XCfoJ3Hy
8GFoI++cx1hI0qDKvoHqCjLN+EZwQ88tEwy+L8fy3h+Ijb29oLsckFZ9jmQHDEtM4TUFTYbcrUUn
s3QQkoKZXhbNJxABMSqK7j0c5QF+TfmrdKq/NpDzHhJfWzTWub9SKAqrgX2fe0668XUduUnObeXa
N87eKcK1YRbztV0m+83yYASiOjcJln7LK9Ye1Mu9qjlmNxp2Zk+qu9pVIUihh8DIRkKksnKL3kKC
MjnuSNucLBf1TYnEgl277FIrGydjgMmgnku6hkBy9MKvZhG159pCSTuQUzA+6pPuEm76qQ6PyiZP
YeX1VnGWLNcpgFfKY0WuKUNJN+ZLJ2z0CbkvfakZvr16CGJS6mSFjoKiH35HMm6EJJ3QRXVyW6b0
HDSn26kq0lbgi8Un5JIV86fLYgdjswosozu6CZNVZ0C4rHofTWwN59hpcZwsDm76aN+ggLsXbTtq
gQ+03whfUo5jFPgtfb8pil6wt5f7eemeqFcZYMf3WapdXOH192EkH9vAIMVGzsWhxIv3MKZkEum4
GN+nIvkShaV2RxAruvciezel7j8THoQlOIJXn1NHftpGSjhCVaG1s7x9SFV/qunD3mxhqiNUM+/e
OClOLy9wCZzy0uENG9dZcqf8cgtkq40UwV5VntXFEDPxyczS7JO2E35BkqKOlAX36kipjNzeCjOb
buew0o2B9CGE3TaJ9Ua3yFJ5PgQRIfG3XLhKE3emxkotiInsis1xF/d5t1Pnb48qcJWYtrv2tG7a
jG1LL6UZi8XBWX22hJrlZuhtbt+Wq0ShPl7oBfOec8PNhzc0tHGJBPa2oKrQud6cUw2JsFsdAdmq
aggfd6ODSrvwCrPYjsBfjyxToi/L8/0s12apuW8VUuKt3bdc0Ezt9lrHSHjNojDe21ws+MPmu8BO
xyu2P7IQ5EApGFsPjhisX0EHUTAykx9T1kqmypq7xHmbm9unple9Bn1k3CvnBa4COonZIjitiKdK
Mg0ZM8uK0qQbr2SZ1ujs4iGuXvGOdpeKmQPZ0/abloT+kxaOrxp2xW+43v/eqMszVrcV6SLuT3Sr
IJgShtQNy7KE9c8PbSy+lUMp3skJLxmvTe0zmIl6C0iwOxeBdihy7FNhKuESZxpwfH7rKwDS31vh
8ly8vPr3+8DdHbhZviasvHYB5ryHKg5Qk9ZD9OoUjElEJPWPEstghMX5R+4aUIrHOF4F8mwHyKRX
KLQuSa71O5ukiMPomxR9NTWnGzftgdWFfYiYSz0MAZNQZ/Ctr0TMU3Mm3U9W4Z91MxE2USFvZq0c
3A9N8S5U89EcxuM8dcVG7ZLTCrKmqtd0J8cnKRgJB/WYfI/tbN0uYaqaVr0vO8LLqmu7YCvqgLGo
tCvnYCIdf5Fll2OLpVQCfYHQwzC/mhpNkEgi4Y7SR9Sg9kddIq1GutA8gYeqdhlVTRW+1Eb32i12
zNkRGtiLIrpX6iKlM1KKIxlM931XxmtXKXup+2++hN9C+ei7FjiEnCBzuonT6hL2ASu96GwLPOb9
wnrRRot8QYhjILi9+vHmXOtDEMeLT5SpgH+toMGpPeULZxl4zWrt3JUomcg2lq9976UXAxDeUwmq
4CHMQT1YJnOJMPoVMBy/F2mcrpUqGaXSxvSk9iEEPm7mN+1ZBOVLZsUMVv1aX7lLOFphGK96lzUv
bpfUx76Ygg0tnbt66CuKd27vTVyYZ28Z06pd0Uvig2xrrdxxWIfwZyw+uUSalDVF6W+nlOSTljzd
1Z8XUvqSzEqz93HuhztNDs5BOqW3UeZmcpqmdUif42z0xyoAIWEPlAFu52kXNTwnrhdc6/xEp6I6
47TNX9COkQdsiXindjOvk2fXxoswO8W1YX2AaTaYz5CuynW4ZHsLwG1bp6CesjOwBKK5JPBB8k3v
RcnRnrojhZtzNlodNVyObFEpy9VD5jbOWW3x9RMiV+T6VgsC0nHnXoDu6+U/NnVOm5WDnGPsA2jB
uYlLjDvaNooD7WWKJJ8uC8hEL/Endv2PgcyDL24XPk1uNH+gOSehMGnzJwMI9S7rjeRCykCPXKTu
t+PSrchFbpzdCpBFv+wu4uXVVHcwnpbDh072uk0z7V4dOcjmIWAHzN80x7zlpcQ5N0izFOzaLX1M
NxvOI/aRVcjsiXVM++zESXCUQ+dt07gTn6J8GmL+dq3QPlI/P6qBvXpwiC5f92bh79Wub+fhfdNn
x2YxnoRF+QSvV3+SfrhVAgcwK/pT5Wsb9W1qepDvmhxmCJ5k6E/x9C7GqNnXw8Ccy2HFUUipX4vY
YFJN4Bz6BMraAlzuuxYyvdaGWByMzLe3IAA+hRb1v5Jpj6GW07wz8qcYqeyHOTLNgt9mHM1+1rZe
eTOZWkv/KvWd+zYcj0rSoR50rRzWeRXG+7YRh98zzBmZC1FB4tjIcLmCjv417XVzC5IyeLIdwt7s
rrXfo7j+nCBO/QRpsmKSMH2O9Ai2RtPdcyETt6axLRwQ5aYAwzzScuoNG73iDDYDvD4VZ1U+Fnwp
lymhK6AEAP/cpYAKDllnTuvGJ0Y16osBDe6ovZbBcPXGaKWNUfKiPKfLHoLz5MXLiuPt3lbAE+vp
VB7LuPEJH8el28CNpNHvGKuKXhhpCyjaPSI2z7gkfyp/vZ2CJe9BCOlQNbcAjMNtrOQTLvF3uL+y
dSameKfeqx74Mo5Dk1R3dkNTEaoTnVndGx+kbRwtmo0I29hLFwCWlE4Dvxf8d5rWd81yFSddcLqL
6uGhMmaXsIEi2ZWeIw7cT7/fMFdKg9Z0NLjasHM3Y3r71OpnT+7cLoVYQoHTDNfbNTXMhPHgGwbO
S9eXVFz8mNBENOZzb92giYifQxSOOfc3/7O3ovs/6h50x7ATR8CLiIYWImm8dKlgj2lmSLeKNv1d
ilIHQzJhKq0OuMF1iIpsWBmaoSg+GPDRxOR2hUjigEGzvoqK9S1fWwJXuxlgXZIUoQIk4ggUtAlM
cyMpYVfq5KC1QMPShLCsdplGmseK0C0D/es2YU1G55p4gDDll8m4Jz8A5DDXnUQL53tyj1Mm2QLs
q0hqwFwe63pMJpjxTjvY/e2UHmaCPZVQjhFedKKAxnVQWv2Dlgzj9s/WJJPhIYR/tp0wJ/hBBVFz
6TYSQHCHOkk/J1k50S2tZ0ydtodqc5lJQ/dYOVZXPlCZ93e05Ho0YTXBtG6sl7sab/O+cIN0m+ZQ
J2u9yz9D4Ab+wgIB409stde7T3NO1k7jgX+Qs3zucVyfPVada6ufgAjZUDHzkFVdCGqk9bT3bBDf
7ZLFsJ0DWOMjVgs3JBv8mUMlWRXxEByGwg/PhWm0x2nZ0izuKGGKsFPtqhfUW6a+bY+soKLzsGz9
eXVpa97+gdv7uvkLBFifPkEoHwMxAkRKIupWmnprO+arSDDYBivq1e5g470gALxkFlxW/ko5oSyi
lPR4Dp/Qsw/PvxubIyNnX/ncurt/uYXylFY9mU3a/ozDmnUM1harx+QySuwuUY5gSAtqawev8Fld
kPHg2o86hDoZ1Tt11sdDGR4NnwjCvi+Hg0gJO1A5vVmvP/u0q7AptPQ+hlD+UjABq3uws37+YfgW
4eVt+7v32k7lWzpM8r5c+mk9w5M3uyWlzuYLAVVkTaF7JU0WtrOALj/kXof2ArE0xK5hFdOvvSqx
NJ0AygrIssQ5znun04GRLy27XvTZq+l1X9rZyb9Hs/d9GJwJi7TER7i0uvO+2XXMw9a3HFj1pF4U
W0Maw5Xsk+LBpx/NaZ/HV5Jqz4SI5z/DfDxzhuc/ZdCeU760m1MNjeumcSPrhvGom/pLr3XFA4Lr
5EsNyHb53GM1fiF2OEcoEj79tvKHOryc4JEprrlxmA6ekooUQNPnBtFOdCaj2M63tp+670aLiGnp
E2ecaizU8jPZ0NWzBv4HIh4z9iLNMEuHqLCKaxqHBYi9HvDA8pP1hBa1xxxM8+Pxi5hYPafJE11W
3FU6QPWlZxxkFMiszZJr6BVLuqxxNAggfOR0fxkhicA6Lqmglnq+qqP45A0sMtSFJYZHCQSYSZ+6
skNKyjmDB/PoLFw99Kj1PgG/sXkOOt98i8zYuZJ/167aRTGWY/DdNBD5fSsFO4ua4bm0x19q1bks
MfPWHV/R0PT7iQkNuEoT8fVy5420LjnPEoEx4xZjY8djsSfzvHmMyFhR9zC153D/6szZvLpBr4Gl
nSBZ2HQaUy/9tmSl/fIyQkLQlmFYEg/EG3t3IDRwbcEs3dg+y0av1eM7MTBvjkY7/+7gcmpM+Y0I
zvb2hjGvY4p3Bs//+QZYaQy0R+v415s0Y0fyavt//yv/eIP6HFLk4bX1oiVfPrkMdIpXNZyUj9Ey
AR0Y0SL31udnq0PtuTyfOEa2zQVoYZx81luXGrf3uwnTGQkwY89QuF2PeAS3k2uA0J+zvToi43iW
v298JQOXAdkbpeNSJ46lQ98fL+Ssa7RNEUtcUrfBBzs5xtmKY5bdgZddaMyqr12z+34FSJwMzOUo
mHUmZjYxAk495vdphgCsWeYbo9ncRYUrSMQDQyJED3AwDG6LO4KZpn1R5b9388yf9k3bfp3iwF0R
phajUfHCNXST/kP3/Le4i8aflijXdUCrdJUz1ElrFlPxNH6KThNnuVj0J5ubZG2UZB7DT6caRhda
2Ln/1uv2taptHP6d+6Znif/qt4bcITOkTcLJeJ/GTE5TqOrrEWfsqYaksa47r3iyfXvYFaObXiKE
iucokARnBp790KXppSkI0VGHc93wt3fnTwN7UuC3F7UkuNV8rsP57JIkqOOvtiur/SK6kQyUBMoV
VbC8a2eKLDVSErWAd+rP4Rm9Ybrtllmk567CmkTQ2TKqbU+oN0Ql/qHU7yj3YyJYkdrnaPmz6Iva
otQPf29RcbP6xzXfUL1rMzLeCInvrArdmcza1rTkD7NHgovztvgyE/04T9WnPpS4zVFc91cdrJRW
brE541RiGAnN6ALkwntQD9L3Nmr94ImhvM+N+RSORbuSI905dX/BpKtRE3nfsKRgwFOvOhQLGlES
Tjtfaz8Vt2Nlpo0Kr8J6i8FPTxqHCQUSCbJent1bY++t06SrvmJFuuFUsNbHK8Ba+ksoUmsHTmWd
e2EJB3zxSlojv0lGduTap5zd5TVmTiUWbh1fP6pdHMDwRzsCx/Oxem7jNP9ONiZBjCw4NtNCfu9B
lJwC221uF0LHqeLT3Infu7ZbI69aEFmxrn3VkjR91G0+sDaRFpWVLJ0J+ANwNUYOgtjyGi8EqLnU
ghMGfiyzy5W7lMxIUzu+/YDIN797jO9u7vCgnj9KXKzMuR6JqTUAvk8FWinWThW5fStUrOTFFrN9
rCiyjvGsNzt9pFt7+1ABYpN0pDOqLuI6QRjn+N93s5IGo1aSGl9F8WcRInjQkjn6vVX6V+5C/aNp
snrIw6C/t/3EOGCgK45tYdKoXfpiFgqCpNaih9SsNHoF87u/OF3Versks2jNmYZYGK+A6N3tf7ct
2H/7iHyCy4RwfYMoHE/Xnb8CzGDHeQYXRHkSpjinUU5wiROZr2rLQ4RyN8PFYe1i2C9tbfNhM0TL
woicl6ylvIdAOm2MZZdiujjjmQGwUHYO+c4Rksg2v6r/1U1wa5Wp0Zr3BHsHDSS1MNnriEKGohfv
dTc93FwuC8/DWhwu9OGz/eAzH6iGlvrcY+QTGuN5trtgPcC8+8gXDzoJXvZ9MjTGQ4NdfOVHlfGR
xZRFsc5xcytPAmaHbwPNYaXF19yKpmQdy2dRFtP/kzQl/g7N9k3MMBYReUJnXGH+Ha81RHRFomoq
T1UkHpJognmNXQQ/WIfVoBbJfTkjfnWhyMBjteXhj7hZlLZEiECshAj7ZNu43Z3i16qHYUHdEI2K
ubgj+bEZLHtFzri2S/BCnsCMPJXaOHM4xdsb4yTCb3zsKsEVr/bm+YFsz2EfIa/fKIrin111S2Pd
X/4/sXCG87cdxrdMR/i6aViuZfHff0RuRZYc88A6ad40HMFeW+eMVB8VvUh4crnOa2RaSok9a4xl
PFzwt109jrVTOFUY8yEWJ618VZJudjCSytf8iyk1eU0UzaOb1nafvLsWCuSmtQJj50Xejs5f/STS
8sFzc/3RFE3+DH73qKVj+mLU5Ukzfesg8G7f6Y7nESwTDa86zk6uBcHw3R98RJg4julw0i4wvRk2
SRKcS/JoCN7oRiw0UbwZCmk8i2Vr1DDWIr31ENs4X6rF8tHq9UlmVfEhC5qGskZYvCRUI573j36B
k7YlxblbHgI9eJsCrcVPgIGDDJTwgUIgo9dOYgDUBc2g49WYDg7hm+a1M3aVXScoFimVtcA7ZQwu
zyrPY1gALmoLW9bJFPjayMsp5QfzPUCrjICKMEDW29MMZ9IUgcVZHhToLg2aamUP+JudPNuqcYaa
PqmHMF5+4ch9NIpsuP2ff+h42RDwz5EeyTIbcdoOLc+Jdn5zHRfLbkoI0S4wcCinZtCla4AQHW7g
fGatnu1HEQ7Prp+C85dTdrENL3t3iJAPgTTOI/3dKUQ20eetfc2LVn9qrPLF8SvrIxy1mPEgDaMy
rPS9G4/jOl1y3NXDrAflrrMt7vD/fI5CplvrSm7SpPTrVBdi8idjZy1zMauDUNqYSMTUzXgc7Osw
Guad6sNKp7fxqHmrwcDkGufopABpLHbXTYmDY1ePVfrKEOGnusYUjYtBkHTW/36x/s+ri2ViG/Nc
XSd00qa7gCn0X1LsJhIoeFa3TnWfX5TVE1uFtrMMMJTqFOmcStvROvm9G6YpOYbZehCtey597zAY
Wk+q4T9261rgHyV3pcjN/x3sTKtkvPY2Q+PWvc52/6vzcNv8hv8E4oLS//GPVckaTbGzI4Zs6jmt
SrTrf/8TWH+nTXKXcrmqGI6lQzAwzL9MdiDwCDZ0gvoE8+BtmsIl6llY1qZgIIU8KSU9M8Skk5ja
I3N3PA4FcIhEt5+HWv8au4+MLtydno76GuOXdUfu7hjsMOcnyAH/bfKJSd3ezlhX94ODTFmmMVhk
nWAuVN8/HTs5yC7yP5HyvMxYma+qMQEc2D+l/vip9qLu8xZWbqMCcPGP7dXCAxStOzBk/O9/GMf/
O7TXN11BAClxvR6OYNJI//3gcBDB+rmXDSSuifg0guwCXnoHVf8xnJL4O2AYJQLsBdNnp2WARIvX
P+JrspHQdcFDibovHLuCLJx45vRiq4z16bYV/fM59eooIaD/eR+tne8zNtez65fTZTRtoLhLHdQN
9Eoauyivg6Z7gCACuQIhsWUppC05oONVaGlNbDy7fenPB4e0mmWhhFdKcBHmRvADRgCd9oVm01JO
E1NiNgflYenVbk/pbHC5RFocrCqNAl2vk2IfLy1Q9ZBKHHFM6smJE4uIcAHCMU7z7/tlq5b0QNM0
bnbqBd+lv1b4JjmVJkJOJljhQSzDLg9kzTFpSny2yy5KlQ+jocX0WNQwSWqvuQQ4Vy5qy1u2Gs7f
ba1g9lE5nsxF0QphQ3lah5ZJgQ9HZ63oyYaGwWOuoK3Qb0nRvLNc3JskgGG6cPrnOkINZzaYIsNF
59mHsn0skRclLOaqdSCGZ8eH7jHLEAngQmNWsew5ja71bTZmeCgPitrKdpPlpOdoFuVdgBd44/pZ
t++LyISaKINtV2f1zXhpLc6IyM9+PwcfwF0hMKPSo8F4BZjyrw9tBO04IClLPZ80MCWKkTyjCEPs
vsNiuA0XL0RmQj+jXVedBoZDbzWiQT2HJBRnNOkXFH5EermGvOaLz9RRad8y8jcBqQEe7TQ4ZXk9
6CQoEv2DhSc5J4P3AtnVarco85d2WnavezFB4k0tN9qSb971XXBWWyrpHJvmfEYrEdqltbr5mhDC
ovYosy8tpS1qQxh5ikVrFP6w9RyDGMgZL5JplsZWvTp3lXvxYKAB8Fj6jX1qXjiEgRKvk3kev0Zo
oQkl8losglI8uUHzi9gscu1bxISjDB5rZ5DvJSO8Desy9y4nUOZoagNR2pN8l5nMdsoYAw8tp9bn
zuLKdNz7kZB7WWLGtFu/uNN8PX2Dsla7vXgjlW9cSR/ux1TG4poRobOxRFJ/oPjDltrpOxqs1uYP
yU1tqQfdGOFrOYQyxhInRzs0nIbJRnm0R0eGMJzdfBdJaZwQyumbLHIp9sP2rUnHgAnS3OwzY6I7
SuSfRxn5tev0eQNVVScmRVDBinRjcb00YHO6INqUW20a8vxiwnhZAY+Y+VsYAYZzcDMiK76kfqUD
C4UvfJmWhzIoNoHUjOd4kM5G56JwUCYIs5yfp8zzWB4sfq6bdgN9XHjyElnQYuxOf1ZYeZHTlkt8
D12Z1TxiSjcwbspxC04tOmaF0a3+vDDWOagErC/3hCisyI1N74mbbVZQ16qPeEryjdtV3gnfwPBm
4BtQKTB9A0Yj8Pzk0Uqzk74osCa7cXZ0AAlBIExtZRhku2wru7d/9INmcBmEMYOT1msKuY4CYujM
PBVvFQNhICE1KaGYJopxICrZy8Qn9zxk+oHzgyHPZUHBdaZ1MK2wOSukaau4BVkPWVenmX+rXiXZ
VmdPuHBj3MFKr6U2Yx4YO+fsCtMkv0o454Fe08HXtr3Vm6/Epu5HM7UflfMimCCkpUg1SxvRFYOr
aE0DrebPsBGsCujlOrjxcug/WedayISbfmsamf4huVShzRyxT8hud0stKlrf3XYTUoYGE+JzG+XV
fVRzgFVcprJwaF8YydwWzkg0VuQ761dfOtub7zUaMIzBQC1XVkQTyOunWwgGaGnvLOxywndlBveh
bDzy4cqrWguFvqGdA938IrEpm4lq27NSuoeWvcqpAa2srJ4VRVU0CCFjr3yG3047wO6Sta3sBhB6
oN900WcvTfEqrPZ9cDjFSu1Za4T2hZSEnW4OzXNYefMzq+ttp6fhm48D/Fp3Pqt2vfOfnSFbO3rm
XYOqHCEhmJxfLpEZRMvNq7KQ0blRqjqvTAmwqw0oLEK/pGXIiTBp3jqkFwtKx8XJuHiDaNK2l3Ea
ybtL7xg2dT+SOr9toK/atX6AwNfMHpSsLJbOnZ402UNRIHJmUogpugt6BCILqlo4KfJ+ytM+Deo9
a+D8oBXU5a5vjetsdgKag36EZXIqL5mMyAekpYXi11wEkvjPLTF9Sk66nZ7Z86EueBvXzXaV+eZI
VHF2VWXr1Dnt2dGINFOiNfVQOq57Nrz5QtAhKQ7zBHqpkvVa2TQiKJbEQeg/S/ymlcs55moPWejQ
2sb8/Dzn09NysH2U6MDXdRHET1rdzrtKeuHF16fkPExvphkzbDVH8VY3uQabx6ouanc52RGbwrrs
RXNvGVoJ8KptPtSWgfrgtqWeG0y8OYn+yT2tf+xngxLKcWvyhfi9ddf65SKgXNVZ2BzxJ3lo5pfQ
i4WehXIKJ5doyhOT6hEUVolLt8hdyP5Z9EyYPDzm0HPvu4HpGdq1Y1A10XPFGOUqhmxlCvh6Vwu9
3P3Mebdt+8F4GNK22w6jTRSAp00bGw/0Y28G5oPNHKeZgpNlhz/ClJVuqBsDVHrN3crZtZ5pQCXI
lxYpf51oYhV3GejNYAm9aXsZQ2DxCGpfak8jmb6HWW6uBz2YNxpdGUalyCFvpre81y+e4xpYa6FJ
IW9s9XPVzGQ3/UOUEsIuMz3zBP3F/VETMgBY9LtXLUMT3IUQEDwduBdNXxB/H/2iuJ+JQGC2IvfT
LNpDFdogEJfPjNq6fZIhR6jrHpOgmjcI9nIEtFF9Py74qVtnZ5zzzyhwv5iLo33MtPz2IDEUcWEi
48d50LGZXkbCKS9Z4BZbTTJQ0Qr5UINkGGuRX4MsJgAww39ghCwXyAbflY3jX/xh2PbxZHHKE7yy
gGQYHb/YdV8fDJQiEaBVaIiFO38LJuz3NmyL2wN4x/SinvPEiAbdLxC61vP3IACxq66zjm8xF2pZ
Me/KTjwMub/9P/+NJoYlMNkEm+DvvTXJw966NG75pFnF9FrI5OuU5ubXZSOkG7MeObKPCp0hy41r
hj5kT1uSDlNh+NXOQFHQW09slCa8CKUkTMHKbh2HS/HUDMFHxd/npuNqO3xhRfSrnbxvpgYL1Wxo
EhBnAFQ5jLSdBz9hrXaz3PP5NXlhQMYLjJMFNzS26o6gX4wJuX9V5bY+4s7g4oPhyBJf1cKwH8nq
DD1koUqYljrC2JAB4x6sxMaMT5bLHbLhdxkMNVHR9Ko7wgeUkgkYtK6+Cvrf9TmsTCYp0bxDszUx
bumms9r681DUhbkhf/rXfy+9DNP7C8bkmx6dNKEL738YO7PttpFs2/5KjXxHHQABIIA7TtYD+1YN
1VovGLIso+97fP2dAH0qj513uO5DsUhKckokEbFj77XmMkzkXeovR68ahT4tQac9ILpE5tBhwV2q
WahtGHYkO7ftICrNawDdYowSqY1ywogP1AFYSQyjXIkBQ7VR1s+WJnAhduJ45X5SuJ0UAnmOdSpf
5vd0fhUxUKfEpDovrukN4B/IxfRSBYNi63zMgRh9WQx343TDJHpd6bEFJblFeRwEt1ml9GulLQOQ
vnp2tkLLIliLc+1Io2C6KMMUyKOhtOqxrWyL3O1SXZN4AN4XYtLzj3ufV0nrdH57QOL9ZvpVT2OG
K9xFZVqFhfkcxNHkdeAfBCS2bzJc9Zp6JjHruzrp1/PpUc+jWSMdxV6wVH0PwKiv4TfjAIKN0FyF
Kn4oDrzOpqwLZEV0si+tq1zCSnq0qj1/SgXtz1VKFPO2d7OUgEQMoQPFqkIzfm5vzY0ug5HXoWyt
C0MGsmKsXq7DQZgb2yuLtR2r6tLsOKAJretPSBfvgxpWtpUW4370Jd0hXwd9VVTtgSMM0QJCnHKm
NEcsM+8UvcVK83gfiyrf4b4sD+3UsHWsgbgeqZAbbpsJYiua23bi5hwgmATTguOa64pbGZkbFojx
drRaqCdN/4aoWKdJrObHeZWUXxi3Ftv/9Kn9e4PWpJNiOzoaYUE7RfzcMOgwlHaRTccC5QETmB6J
70mp5TdpG5L83tpZKZFG0v0wENzilOV2tqn6MCtLs4JGYI3eqqXPt2X3ya8RBIUT/Hg4l2ADoTWL
qzlN9exx0RuSPuH05seqpe0MxV22sg/uObHrkzGY0XEbYDI/k6iRvYM1kYvYtfTbSlFspL+TWzzz
hkvS17DhYy/aQxtQHyvfe5wtdlQs+kI0WX87uo+UTuF67htksiu3qROcXSspvihkMBFlQuO1TKD0
BrkbXFuzjlKimJ4rZd2MseQgOWqCPrnzSE/fDC5O4rEz450ToiicjcLwjIpDEtXfPU8vbsnrWDam
bB5KO7eWkZZx+p0etkMwnNrEers+ctP2QfjDc8O8d0LFZ1tjJCnVSHLUMQCEtnNwahhq2a6k3lnO
X4Xd4i5nnlDeMVrWrHrS1Am5L/I+3vql5+4qNUInJaz2lEqUmfPEqnGIeQQcSOjKfMXVYoe4YjjM
xv68gwKbmz1xLn6hM0RQgLTAp7Vpy1O5DbdBYI30Vqa9TtMQJ2qorelOIjtkfEb1idwQW9ZBcoL9
/UfTMH9dT02WUmopU8JXMIT5S59TWAnbthQdRCIaNikneX+wOSptZkOzKttqFw0MSmbaBJZpcJzY
Uw3aLtLhIDlbKjPG3OzwdvQwqkNGlzaLH0hn+HGPuCy8mSnqVVNvFjClnI0my+wmJZNk0aHFumr0
60L3D7KpQC1O9VaJcX0djKGymusljklY3KvoQS8MZac6rnffwlle6KAdvvYhl60cNHSklrH3Kjwy
+dPvXyddny7RLB48krW//fmHTRNQ11QgaaqtM2lhd//5Eg5zLc3qUvFOg5EwqyWwbdVKJAbQyDv8
ExR6VA3QxJiWKzYfMIwdRAFM7gP4IPWhMNTP+VHUJ9W9F+dI/HP1OF+7hmrtOZKk96VlW4cQg9Wi
a4Gux0BkU4e4BL1Az2dk77lyBmuHwa0ZxElBjfTeuTCtjVY2jy0WizWXlHIKbIzbWi7WeaEHX2on
3ghvSD5Gh/wYBHT0XZRGHjxBt5rFTlkNGmukOc3E5hHZPB2b0HXrIKgPlk4QQlgXfLPbB8qirDtt
54sivbFzdT+j+ZgGkhsQ5upSzuIKuDCJKPz71Gt2yImBDpqVvlAbGzvGdf0jYoBXM2Zo2BhPMqve
5wDKcIQxn8I1pbBVNoUZFgY2Nz0+usxW4sB0Luho27Um6WP55AtPLC5lNctsFZJbIGoYsCGnOO/p
BCn0LfNk476Y0AYJF3uc5OgKyIvsRH6RKi5rlhf2o0krvtfIif1y9QMNobR3szfpagZSOhZW6dNG
JNOZIDA6ixVz87iq6msuOqcxsfUKi+l0SkzUbA+bqdFg/Pc9PgMcCT3hSQMZLnJo9G2oa+7FgsWw
qLGdg6WfRGqKnoZbpLj21k5tb18gS7wbpAE9uaM5Mo6Ofmf3xw4x/re+I0Bw/obIvoQa+/6CY2VP
HZSBPw6cC/xX5cpZnmdLjp9GxAY4lP2aSmKJNEmEStrNTCk2LbE30ix6d6oqWvq1rC4lsTpBP+Zr
JAzGLvbN+iFHA7hoZufixGKbkH/wAvJlryrlfZP6zhYjy7jXvFG5EWlZrJo2IO6NSoYpziJ3guHG
neSh/kTvTQdMibS11fP/K+/YtsuLgxCnSpEetlKtLlHnNvsWA9cGBdyCGQHtjdTezl0cT3iY7aMB
lIbWPtnwlEwRP5qlcZjXYaVCf611aYRNAEZNkm5S1Y0PFVf5E+6ynICBFAnc1JJJTXq80DCQyPvm
5q/Oa6uo1rq0Sh3byE/dWKNsiiMgx72mKNk5tEGV1GlswfWa1vHfrz/ib3Uvha/KvAlhHEWv7fxS
QeS2VY0IUJxjrxKNAp4Ze6LliYNIVBbuSTU/PycJuHLkvoqb6Ho1z5d0jeptF6kG6/h0meemyWjW
dqyDhMF3nCNv5k5Ib5JWY+vXZ/JavjZu1Rysaasq8Ml6I3UazV9lPfRYIWyM2vs8UOvFnJ84ZyoO
eUXYnuJxUE6MdIecSzOt/zCbc/62Z1FHmZpjW8KyZtXEz0sxWB+TeTvNNsYK90Pa0q3k6LvPDIBO
mgTPDJP2yU0Ug9WS2Or5+V7PrVUeDvU+yVK5dGq7JUgLL+jcUJlbK46fkNVKt6VUjPxVlqxj0nMR
WVhAZezA7G/DQQYbbZpKVy6w4vk5L9GCTWTTY5SyekpZdoYqTR5solIvE3m1avL8hVGrdRzVKUQy
jQCpjLVl7KIkq4+z5sAfdagXtXJIy4SUzkmx0NvfZ2zAPGEuQ9z7uGtpLjAmgSVrhTfmEMA2j3z6
TTw13xh1lq+BCk5C8P95bv6WONAAeI/0jKbn1RzOL/idMyKkDv217N+iyCYYLayj2yaLiWR1J2FR
x1OTzMjFhRNlSfqiVuawqT3vpJYmZZcVVrfzjTF9qEI9QdXZq3vss/GeR2+RMKQKdPOzrThbcYYi
T7SPVHuRd8Jdm0WpnBWoDL+/UHT7b7oQPhuqZgpSJRleIrb5+dPRBn0blVh1Tp6bGssZ10J7+btp
ZjbmZCT2KYbJdeqUL5JImFOIYXmBaMh4MfggGWCxFl6QVQ+2roJQme51BCwsM4NsGKstH8Db/nj+
r+/46x4W2ZyjBf34BiUx1LRTFgFkg6ZGf7Xp7st/3zNG48dzdB3fc0FIcz9pyse6Ez+OCWqdfRmN
kUiWsdXONulq23C6ZxaPMxHTipmJBe4XPa6PszI/jPHrj07yNg7GAEJXRSmAvbb3XTRtEmPr3GMq
BVnGVws0OBr7ylxrXXdldk30ktRDvnetlkVmRl1kcEeY41TZFiCVOI9yzLaZa+vnTCcRjqEK9EH3
olA80X6fav1IENZXuuOmI2xnXdGr/dIM0ZqMx+xmUAfyn4EJbI3GCdbz3jxCwdjGdLF/NE2JdvHX
ZRk9NHqABG9IJKkCw4vS5f1tYdojHLHidR5aIUlv1h49fozpmba61s/emJAZkDAHUdPgMtcCMYE0
bujFBIorBK7CMNN8R1700XDvs6EFdYxg2SK4cn0dVdFYpDSa6gZTpxULsknZkNUmLpmuImVwrTte
gHLtedmPexlTGzNG1jd33K0QQbKnKgSmdfqpn1ZEnc1plRd02uaboDffI9aXY4yLf+2AHd3yGxcL
V6DSpo4jVtfCJVg2/MlVBmuxDgLtVCNNzVauvgyVhJnNDLLX6JHsnEoJd4aTMZkknGE9m0VH/vqV
Dehmw76RHvy+ISF0HnsQy4pTXO32Th7LRRT05d5nMHWA7Otfa2+dKwSVXW4vtaggNdNE68QQUV12
ifYFfqe6kXqI1UI0yePYtuM9xwIMeQ3zXS2E7lgQ/p5r+VlVYt73wmPMpZrvcaU9zYJti8P8UtQN
kuzpwB7ApNnMulBi+4aHX+6lOPKhsqgnXv+7thBAengDDpWevisj4MTQoFlta0G6tqfDSURQ1Gq0
6SK4mkldpFTlsBul/iyEe4nqzHySecwRNYnNXeHzYvYeOpvxS+rjZ5wBMykmIXp2SrYbEbAewszd
t0NXnQOkGY6sP+YlMdflM3LB9vKj34zgfEdAydxCcPo0OUZ5gYk5zY5ekJ41FylVYyZP+lSHOyX5
f4B55l+fEhYI9fSbFxwbN/rA9AWohnaab8J/37O6TRZZyun6V42m1SER4Qbz7rgVMv+0EqcEqU6E
8TDqEG5Upc7O17te7h5Siy3Ahzm38ud80hgvhqOWqzaqMSjMNPxMP+tEW86uIE9H72SF90qB53IW
ovoJIYaQFUKKKII7k9y+/IeFW/tbk4Rhu46mxrENOiXGrycsUN0dgxo9OODKJTchyNp84Q5qBhxT
X6JNrW6vi5i0b5ukbxcsGcG33Fx7TSO/tT47WF8U1iIxy56QSljWJj7mndmHu6wUa5Bm1X05DSVV
TSQg+9W7Iq4ga3mPvEDyRo/DDFMmkbBtiNL2Os83iyLBwDm6d0EdLL0JrJfbOHmvxxjFwq4xxISp
JHmJtlqok+aawOvadXdG5OPdNrj8QbNOTZ9BBMAECidfedgpz7M4T7eJRibTCNbvnC0PFtBWz1d2
XV3syxoW+MZy6X7XWWjhlsU2Pi/9pitroPDkAmqt9nwVEYsRr2jtlndInzVDWVagL54kev8zAmLg
O0A0jr3RQh+fXkuvhPHUE/axmTeF+cZ+u770/JvjelTDDUVG8NpnSbyNaqXage+xnsCg3rALyZUT
95vaN1tShQaiDzAAlSdpSGfRzMMvAROCbm25jBsS6OfWYTm1Y8kmQknU1CnoRJUqyPPz1S8AUw2p
GlbChjLaaLNV1JVEXGBhKU+TJmrN2PggGvuhtjumI11UeOfCLWwmKBMyI+5dmxH8pAg39Bhq3vQf
QYwxo1Flp7GG6sG24Ok7XSk/0Xlpx3CABKQKNkNHADKZp39xr56vDADVEW95lATrzjVLckwmEKwR
WUBFhU+nqinaTTLk8CEwpkzZ8lOMVFCU/jqeBHHzzTAU7tHKnR8P8YegoyjJOIgEXIeq1xqGhWDW
ZtrN/BzsrGZf1/KtZqq/J57XuHWlhkx9GB8BChm3iPNNMFLcG3WGDpEJ/3F+6LqMnq6xobrfwX+d
urbzSz8Wbb3Fib69dpS54O6a0LS2gNuzYUNkCYt64HWreb4jkEGurZwEmnEa90AeaRelrMFOTZsC
aYcJ+QSESAC5jER6Et2gntAJqCc4QRqYbaaTYVlYVB/4p/vei+4UXWjIwJD2aw68qh+j83oaxyEL
UHVmTcr4Hxpc2ix+/alxQ8CyykTFlDoJBuav9WCYCmOgQo2PXtUUT6qJegOnjfc838uMQrk+N9/z
HHCttv8+C/6awsd7XRIIPz9En1Adk9EwFnTIfnjhWfABPnh0CEIae9u/bJVNX0eHRAQP+tAYN8rE
BzGmew7lA50IkPsCXto2tseMNW5EnwoqZYGpu1/LCeHrTDdoNzW7uaFUsw/+IIFF0258Kgf7wwM7
ZGfeIvUD7UsfDMR1mdLHfO8PFy2vCNPmedVTUpyVAWnUTAueaNKx2zscT/r+gRK5uO8q/zLrWrCa
hvsm0FDPu6Rt5PnwGhilWIgqoI2eCnt9XReuRaMIHilKd97IiCucNoq+66gtQ2WKPUhvSqllJ2wU
zXNaYrzG8VOqusX+DVGN3tfmym25fj472yy3VqQ5h6IIb/4Swg5xVm21oopWCWM2UfpczGri9hst
ck9/xY61aStXBWvYwqnw6LmFI14ylRTLIW3aDQ0WJDue6BYIolZp4aNmm9b/WYDS2sOLycBteW1D
x6p8kxJ3Z2b3xP1MyS4z8SyArpwMafCgBPWdUEimQZUBKkhU/lcVwWImApQk5kQILq23LnByuMCI
HJkxN6HanK/1QR9wglCHVlsmoq3vRnCCO92Vzk5Pc/sWUJi2vA6if7+lir85DixHGkKqYBMsuru/
7qg2kko86Xz068TuP0YgVKD58FJr3DP8jvfb6iBeeOLZ1uzoKfVjQU+8oyIoAxKw5wW4yzTzlHP6
sYfJbpJyL6+YBs33rs9NX03n537+PobS9qJViL9J0qq9ukPDnPzXqGpvf/+nGn8rHiRWAA4ZnPkg
8Wi/6nV9tTWsDLrNEVGr3Cdy2Nj6FKGVVCpyJ1bblpPwbm4FJIj88sgWj2aodic165WbxrRhsziA
CaLGuaWydm4jzFGHpmseCjqP16cCL7ujLuBiDNv0PBh0NnSvpOfQKh1KZlrXKa49V0MtTUPBOsFu
7E5FB6Ea5LLKUFHe2YV90xnu8KrwKlPpp98Hu0Z4lwaPv39B5lSan5Y9aerMSE1MJyb9/V+XPdou
GAIGoz/mZEMwCQLiOreBXdnvEfQqL6Vjv1V99zYfdGo73NFAugwwBe9Ds9QOMne+z/1cQfb4vsed
GhmOd86nMK6/bpI0TFlOaxD7lrQKSDYCGefA7KnsKuax/5b52aT2bOlfycX8HDD48UgH0Nz3Ra4/
8blsxdN8d+elZbYIncw/wdODwTFZ1b1m2AdVII5zderm8BoNLxgPnSlJdSOtmoCgBz1Rw5dE9t06
wOv7+5fTNn5t/0vk3o7OUFhatP9/neC5bslmLzTlcJ0uG7XqMkrWknUaZaQ+TyuPFopXADbZHdts
DDSxFBCvDMZYA1zuVTXa+QZPYv7AWE+59aOMxK8hfwinG1AFLOjWi4LO9JSL6JCVpUFyCPx+YjAb
2G7T1MAlIiHWCFb2lAbRndTrhTGt1Xy/O/bqS5QGHmq1/jD7n8vWNFfBl1xRmBPmTv8a+NWF+DP3
3qzCb22BvojtwKTl3rsneKHW9V453cNkme/MCIJex1J4HS2XpsL7a0htl7rGCA06Ldeu5jw7Th8j
LgL1b4CquGHICDrE9VD0I2OTgoSEKLSzF5nW1hoCSLlNpoeFgZTM0sj8wOqbLqRrD+jqgVCVKaGb
Xuw9TI/m8QhviXcDqcJa46WBLTdJs9JGs4/XxfX3b7Qmpv7QzxeOpemqZnN01oWU1tR9/F/Kf/Re
dgfy3j/yTdmehXC8tKCCVRmR1C2aamNPhmLmcqWDkyUc0xcjcBHetsNL1dUfObLsRJB3NzdlKy9K
1k5MVoZis98PHZ3v+XBV6KoPL1+fYksmvZBB3JNCh3c1Z6FZpnbL+pw8UlRlR9mGl1x1H+LpApxv
IN75Z7dktPDjrFDr2dbBpggyLaQNgFqPmRQ3NHjIBp4yQziCIOyLh2opBtCSuQPdwAFLXPqGvpgv
9MbWSToaK/bRMcLbk7+DbYwPZda6KCAMBDuevh9iIhmL3tD21xpSTbvgfka0Mcm/E27XbdPe/Apk
1F0Hdu0ur+rdQFj9GUMLcXoIfxtD3DUWrNQ+cL/Fau5zLsG+kpNadA8K+GpeyTTrcN2CcAUxb0kF
Z96MwcYoMJ+aApMewipvEylA7NP4EE+pVz5KtSVpAjdZnbWP0negFOkqZP9cuC9ZzmY3QQ1LlVgB
T8cxqw9jwBQ3TQ+ukzFu+HdihUt2zdIxrSNKFmoHkW+VTGy12kPYquZADIcbotOU5zFxYEX4dHax
knsvmqKGW69B/+rWjX8Jnfw9G/vNrGPjBFWuanpvAzkXz3RzgG11FnXXJFlTHJcP0VRNpaWNG2Ka
snhpTivLNV7GaaQ8hq75H5xjf7d4OJiuHOFITMGapFD4+bOuJ4ENbKc0j2XvxI8kESFZy3Gfh1px
BiKgv/U1f5nWFNFDhk8V7w0Lrl0FGI96W/6QjCJtazcEHH9BSpregWYUOZS5v8Y9VaQgRVBjf9UZ
2WE+JnJshEOGtxWUX9sRGoW3N428R4Vx7sd8J6sfW7zhF495CAl+WngndN/kVF3qu7nXKazmlZN6
ub0q6Ae08L9fCay/LfmOphvCsVgE+H/r1yWfmgCLQimVY6Y5uzSvX9MOXwRnZtXfaB2KvevjtErw
ljcqOkzP7k5WUz/Xid9gwQiAEs7LGUPhIxEy4vqwnL46P9TsrYY6400EKug/RtB3KhTUU99M+8ck
8jYZlkehUb64XapslRDtqNd1wU4j4M/YKXZq0fOws5Wjhe61+WibXntn3EF5BnVrmZ77CVuXYNck
fU2yuEFiJMUNmTomFgsTvgoE/RZ+zL3SMtWGJ628x3qxJuzJ/Yz4QT93CdQatGiTKg+zqtMuc+tU
2DBMZ1G1qPlYjH5Sbp2sur4D//XR/x/vk1J6nq5X//pvHn9k+UBQn1//8vBfjxlEw+S/p5/59/f8
/BP/Ogcf+PWy7/Vvv2v7md28A8L49Zt++pf5r//47Vbv9ftPD9YpeRzDffNZDpfPqonr+bfg75i+
8//3i//4nP+VxyH//POPj6xJ6+lfY4qQ/vHjS5PYYPIT/df//ud/fG36/f/8Y8ltmf39Jz7fq/rP
PzTrnxpKBc2BBiFsRKL6H//oPqev2P80uNoZjdBmQ0bPoeKPf6RZWfv8kPinSmOJAAzHMqSuWUwf
YcrNX/qnZWK0dRxmGMzadGy2//Ob/fQG/vWG/oNo+bssgOLy5x/WtRD/a3tlv9d0GA6OgCPlWNMm
+/OSQ/pJ3JNcu2k9+6zkxSYpzHhdGUG00sUYERfYO+t+Y4/0xLqgeXQjYAYk88WZznLT+0vXN75q
nv0Vb+nR0usVGAKkTZ6VrAxo+Es/ivfEAtH6IS49HlnRCmF8Jpn3COJOgfHqG4imNWxZiFGm8xHw
EgNiVBs/ZNIZD3VFY78TWNH84lUFyLocLCdZVt5DotsTH8pYMmDIbzCMCHrMTYElZpPX3pei9VJC
Ol3UrBC/cwO4UX7RcK8yOkp6ooE/GyV7dNied30mV6oKEccdyeT24uQwAozOo+KL1xGMPURTChIe
EKOBsSYRcyU4xJa2gUN+TF4Ll+l8mMG1zvWKhiI0QZUFORH9siEVa2cPpCTkXYR8KgFZWlsHJKGb
1thT2ZEobYIZrrJ66i2Mp4ARbzQO9O4MfRPgG+jbBPwbsZvpmB1iwrUkbfSlUcSkRpOUog/v4Ii8
olvGVRstiU8YF0yM8QU1BEbQkNr7XbZBtX5LOMS4ZEqXrPQu4d2rH0aZ3BlVWyyaLPQYtEdTb2XB
BO+uD8fPLs0d4sxZxZ5I23icRGpZhlJq/OrkmPbjLHyMA/kRdMNjZ/cXDwGnYgzB1mGWuuyktyVX
Z0pBP5aY7F/7ztgPHMBhtDZi4eLwRatosIAWTLH0Fxn3+VozcLvWfqVu8n7cSr19jPU0OOmqugm1
9sMYRL7SInPlJWkPW8Hx7hxEICII7tkYkfA44UrWkp6G0X7zxmJ6NfyVqSjviYNZg74LdDCPgNis
4jOIQcxCixPM74jytTHkS5BY3hJzAyOuSr0x07dBDBUx2dV3JV/FHYCTsRjp6OXdsheIFIMoRwfC
MTzTD32fvvhpHGzjjj+f7iUYSAU1VVofEiOCqN/kN3BU1y290KOGqHwzBRStsMvtsx7jBaPBeK3r
4d4l8m89KXMWCLZOeq/hxCsf+4Sk1rGV53GI8DxANALFxO/E3CZWV4qTXOycBm2SvufgFTpPOVpy
Td2yZi/e01hYOln5BMrXWKNaQDpafs3r+pg02b4W8S4XgnRSsEHZIZg+762EK+LHoUeLfINdmPRp
wwI1FYopA8Vcu+XG8ibtApGVOe6uRVT0ciU3nG9C9DXKbRHg3Rr6EHJ22pM3rxnbqmx4TSp9FwyQ
sTIlvB+gS3PBp7uKJtqGUbe2hKofLwkFwz2SKF8zI3yyXHTNWl0vHJO09dQTS+GyTri0igFaVUxG
Y/w3wCtHyC0qlHZc8AspbwKYpr0kabtSokNtIsV0QxN66gIWtxWdZJhvW5gJDVqSbcOpa+P6ycGo
eeRXnbPtM/Ln2sfUru8lm/rFlPEuRMy2qXVio/AJ8fnDkMkVhIMtwheiC8R6INfS6BG8wza0JlZZ
QWq60I9+UYebuhX7yCFXnBDnXIzOsg0p7LEgTWIchwWUv9FA+EcEZLujTaK3GfZRchl2XSK+2t0X
u4J01slzHTbqpdIVdSO66KNw2zt9YkIlqApR3sbG2qiD7uCiKV+MU5QfgU91d7RzDIaGJ88xdsMc
KrhCH/S7NrSkJAYSxzpfoV+7TGKxAMp+Jp1IXxOV0mxz38wwA/BmdgkhfYomvXWm9oKYpYFdwCv1
B000Eo2GUr/XRseBWM9Ohp/DBVkgs0LYIs3XuuJ1Ex4UFa2ZyPy2PFYRgLIoN+7VSEFcFKnFJuoP
RIQdvdGmSx263ZoaOThYTnVRkY1umCmbSGvKaMNEO9tjGN0FColWsK/SRa9qCrnwhrPrGOyfMzKd
N5yu2vu0esCIEKycjCvYdgJzb4I/IVi8Y3Y8xgCvuYqCvEQ1g3HvLR7j56jVcXe5+slE+H6jDB9u
+EF/IPoiyuLJ9ENt1XXgg8BUbV2r4soeAeCUefHViOPo3o0ai3gDL1lEKk12UEHP+HR9VNBV51s7
tDlPibSecRW+Wexla0stj2LMUaURDrkJjRrcX0MvmUO7T0tqZGzsCe1W1dJvCAWfBzjY6GtSeBhD
PhKtdx8aeP370V/XxfTJqQoL01XxiuWXluEIPtNTjXVSXTT71rJjmLSGYywqUq4XaccgQm8KPgAK
Z36jKrels40b59FLgVxVxiXqBdmLpeRAVFovhX9Oyqe4YQVt7OoZPy6cRPkpRyeGT7YRgI9ILasW
XmWgbJw2OaL3sEJamDG6HW2xjeuY6oKwA/awhEjXLt6YofYtjqzpB74buQYuafS3WW19H/zkgn8L
sXXSP6UtkWpD8L220cT3QR4vsnI8dVxyqB3wSKd7JYauXI5JtEyC9oFw2AuSdbGs6nQn0FEbabTR
euUDvea4MOPkSS3Db7Xz5gv/KSD0cdVb/cn2re8RqGnL26nlt6i3vxAf+4qslQQkNykulaLuLEKZ
VRc8D64PdV8sCyc7tAjwIbEFk9FHnrIpCsORykVXiI3OAyADSqt8jfJa20Ciw+LnZfcSUYoc4n5R
pLwYzpje1ow6Efx2C4qjSyyCC0CUD99oV5mrb4DZxxsICOc+8W4seScRWsMIY7BMmMe+uEzmYtfv
vtYp8z0Pv4OSWF85bm9ipXswE51V2+oJM2vhPLV3qWxrcBDOGYkh8uARJ0bz2rkxRN0KhFnLzgq7
uOxaa1FjMPYLXnQtFs3C72oOhi79QFbmRWt730UdpEu+zmahgqeJULy0YcrbY/AeCYeoYrxUi4ps
rcaFJVeK23ZIbyNY04w94b47eO2j7F3LSC0ZSgt02dCtFVtLVqabfxB+g0TZ7ceVptZwtmDYtUSy
UMUT3FmHFW8MHZvc6M4Y/atFXCEEz51uRDs1ppusxd4FGv1ruHGT9AO0Po6w4KsIufLq/MnOmgzv
gke5ql3SyPpQs1zZMoZJVWU7TOmHDmBIutwoy3IaHr3/BB4QUaiHq8upnh1SaJeBLzpuDtHoftpG
Z+KsqF4TxSfvRBt2nt2eLRsbn4kEEYV9oTOMrdbDaL61pvfhUGeY7xl7GbZl12PVQM/K7+OAuOUg
6YZL3DXbsIqiRTkMrzWS8wyl285UjWWqdP1NSvurAlLkh7mgwMpeUNa/lgV7uwerwizp+LV+8gQ1
X1q2vtds6x3Y2J4IxWqdYMjHY4QspvFerN5YdEnBjWa9DbR2oKEjyzDGO/K6QP7fm1n/yqW51pO4
XmLkOJgdjRitNkHvVUgOiTvbJB7wtpSNyw+ZXFs3WvvqCfeUO9SwHa/lRobpU6Q4oPWmGAY5HABA
7hyTooLcH1ZUzdO+1oXyYUTBJrZYr/Ep2Gs1l+Oy8IYFwUtp9652dcqQN2Ejth81M4aHbr03IUpi
matfKz+7Iz5BJzkhTjfWqRogwHqKOqLAACWYYNry0v4SWcx6U5mbi0BR7gD7yVPQZhll8PilMfID
msaOUdRwV7LNojjAKimIImkZbVW5+jDCsy01kS8aWdxaSqIvOo8PNbnRKVjpZW6QfQ4zujtq5MMv
NJuSkc4wvmF8W0Vi37XJtO+T7eKbeMrKcVxoQcihxvioeY2WTic+e1M99JFQ9qM9Ler511wLk23d
i/uu0V6bnDev7QP2cO0UBovRjraNMF9jtkDCZ6i9S8x6koiBGE84egf0Bn0OHAK041ZNKeKLBbnu
yZba7Qnr+n1Wj8EhdNM39MvobYLBXcJnvsXmuY81H1u4jusgIA5D8SmkOhUpmUVvcQRBtrDjhnaq
sFdl2cVkjahTc446OKgZnzod14/iyM8oVI2jqAtGa4Hc0U7nMxT52Hal+tFKt75VxlPhlP2mi+3H
mGSlPS0lVDbkYocybg5lVWCFFbcD1vCVM07pgLm2xsRtrWs0pMvQ6yBMd/J2+l9ggu0O6t5mmXMj
6EveEfg1DR94d4sk9i4iC0deNVraWX07tNScujtIBkZcWhq/5Ehdjuk2/hwB1vlT571velLNsatv
9d5Gcqi9uhSWK8fIgnWKv5ujDz8yeEtQrsFxjJZ1AJE1zT381pgB+8cWNc22qwIP3o+rQIpgpUOu
tUFKHy/D3uRQ6rerCLE4E3x7o1dKvarV7E0HJsNWTf6pclvXTIr8NjznTnPPFPlhKIfnUecNkl6Q
bJTb2JJs4KQFF1FTLy33/5J0HsuRI9kS/SKYQYstREommVRVLG5gxWYRAa0ioL7+HcxbTFvPWA+b
lQlEXOF+nNkQYoSxML0Xp5NQnjr4saX8YIvz6Sy+Ha/jw8Rm4T7qNFoNU4C4E3q0tr46ZXV2kKM8
99BVXqByNC8KiPDRob+JYLWdFiNAkLUvMPvVI64hk5EPayNE9trc+RmpKz5zrcYN65Ks3PTD3ZLt
UznwZaVGT/a0134022FDTUeB3J0Ul02kbWYQI8aJmw7KBM9iYZKHWCB7yGR3qXsYYpU+il9W1wR4
kaYMQYn1DGJla/lTpzVd/9p61ONGow7UD69VE/CQNY3LZKBCHJHCzN66VL3CdgwuQV492Gv60FZz
/Q4efZ8raHzXRf2uqtMwGbTWpuse2DCXUSkGdd6Gad/U6A+jL8ZYbWY0aCOP30wrRl7tOTDmN2ll
Oq09GK22CWLmz1VEIsNJ23U81GCf0JmgFxvY/vjEkx6dVwgJ+M5xzUSuiTdnWEFJZW7i26iksfmc
O8Ii5uklz/uXfhPyBkL1ZR3XX8ay0BQV/Liuap4Xv8aaL9jMOLi7C6vtY23Y+ghHhAzzofo9aV0V
4Y0bk25eo1YZXBtbvt+6K1zc6gy642l1iuzaScwHuSseMOs7N1DStKftPbD6905yObG/5tApshuG
yTKatvSP2mV0U/qrEug6S1VBmDDubVaIE4Y28kaslCVB9dmZ7ZOQqJVN/5gSayIZgQFftpIFXCDA
h1QjO2Ran2yvEVHThJw22IiW9IQ7f4vrDsVcxbIgpxY4ahx6NmpN7rgYh3MQK7d6mruSl5vnxnV5
EjwG4BgqETogxLds62lct4cCXbo5VCxsxlvvO1iFHetqpKl+hcZwWgp58JcS5kQDNUZD8gAyPM75
gNyqugej7SUesX9ntfblZSaFT+4vTT/8t/RSeyzK7Duw/o3uGs9Vd148FncpM2FUKeZlytSVwOcx
8S384svHjPEuaQenu0qHLXzn/ZRFho+JMTO/MbfmUgz3sjbuShVW2F9IqQG8Tl3IWg6MtcE3a/e/
Wr6PrhieM3f/Ze2ivRKrNeyF8mhO13WdYblbpMWTfhNNZR/ry5/Z7p9mb3O5jHI898uTPk9Xd3bm
UBuALfc+ZhR/oKBZCLuanY9hHf96VeZw77afoHky2ikCGTO5590tChEuVYEsliswbpv5l/01dWxE
N5bUffHdsUuS0KaQx+iXUpYHCCRUiI7CHt02f81IOrq4Yvy/q2U6lSbncEorggTChDmHwFbqTnk0
AhRh+T9vMcajE3wOM888CFVJrzx8DKn/sBWUotnWvY/IJMnccph3LZQL+l16NJ2VEkSdkc8o5QWH
onepmNw/sSpzE6vDox/YpFkyLAzbgitxXSjlfG2JHBYIocDaD8/gOKDgPZsu2TZt0FlwtCKxZic4
H957BckvNDzUarNWPUw5/MfSyc3nqbGM581+3zbieLhsIgXGv7IpbuQwJLUDkajWmn94w+4sqx0S
SAYnUeo/y3bhuJscd2lX6lcID7EBkV/bWv05yxb3AoebYSlr/nByJLVJ75mnYpRojjWiBXGmpEM+
vVd5oU4wUDlUgGEe8KCjJJxhpy8Fx09mYGLD9oDOWOyhbBTEDIzPVZuXJ3sk7QSPalR06pm707l4
pp4+umWfPhoE/FYeCeieJg6co+fBrI0zaKy/vWI/rRnAo0gS4gZF4xw5W6OTNnoUs13d17pO9Npp
H7m9ymOv+XwsDu1zD5O6ghfYi3WOjUK/FD3cjKphtlnP+ZfrbB+LRxOdEUTbKReaopf/+ENwQ6l/
0HvhRFWffwT1VicpAS4ns04fa9vzjhvGXIYxFJJN5cgoTf91k90mxo5NpX5OfFXqiZcCRiqWPlnH
SgtVXtOVoDoPJ6s7W1kuE46gF+FltOWY/6PVN7/+t11bisjTGBO2KXa7bLFOC9nVsOfCApUSAMd+
TobtSpooVYe+YNrv+k9U6kCQDoWpeYcMgES7BX40Sxi8FjMN4uu8yyywf4psS1a1mGGvMMEAZBnA
59ecfxPm4GblVyTE8JXu8Jbhbo/Kmo9SK6Efyzl/dNPqKTXyBPn9GRFzT9pG9+Q3h8Ckr2kgpThW
9z3ozclgelT0W1SXHdKG5YNkoDNhUXT9iq+2b7jcd7t4skdvaVmaQKAF2myeZYW+hnmKSvLO+B2s
6Nz76ruilr1YkwgzI+Pbr+jGEQJiWPROc45QXU+NVxTA6HQIiTKCPsdiWjM7aI0onXN5wE5HylU5
Pq8bHkXPXmzE7A31i4psHNVPtUZDWKXU7fzbtgc5a6RaVRpmvgddWE00sjwXon/G00BUn2hvel5f
rNVi0FXOI09axzvQivexTdM/DYpb9q20azXuKegIp8BmELFN+WehDS1R5fPNHsYtaYm6ixkOnHR/
wWO3PLSifp3h4sWjXrz7TcbC2wr6ZzlDMBC4PBZ/OgHQfyrrcib9UL7pDd7lOeO/zav7a8UxQwnk
towAUF144nWU45ej6h+rl+O5yB48o/ngS1KjnUYZbcexzbNzYM2nyXXuFf+nom/do2btTdoegY7X
AA/BiJkqmBACvxEEMxzG3WFmLnHhj/0zJD76q/IF3UMd9Tpppu7wBDMCNR9O594+AQcAJqxp5wJe
X9RUOs9tQU4kjX8MtetBOmDWdQPmvXN1h+ab0RQ9gu0dYHDYDBWDPPKNUnITWk/CHpY4DRT+zLr5
zHt+cZ0wz1bySolgkYmDMxgFsfe5BKRBuoIXywogE+7y6KSzDL7yGlA8FjAtyqb6wCf7aDObi1U3
3ZwMvt6a+wgmuq/GQhKId/+zcxhJDHmvEntbE6THaxTwolD/p5e54BxTzHg7JMb/BeaWTFr/0ooi
O7aNZPsTsK5eluKKqOab3ojIuW06GBN3qEM9ehAT2bdU/jgirFdPZFG+QyHIduIQJ/Bb2WPsZdV3
MdfFgc+MSZ85Xdr6VEwU8rBfpvD/2Yx19WzL6uaKqjo7tQZeOq2gTesY2pweb+my2hQuTu2GNvYX
WtbfCKQXCvz+WuyMm+mLz3+4qqq7mnRyMW6KLKzB3BwdKx1+1VP1qHWjfiX/VKc9ZGTgWkxEHG8k
rnolrmqcnlVOqKi/Gs9+Vfo0gRQR0KqTbug1sm7H3zw6zNBBQYVFLq1D3RZDCCPbw4HCtZoyYtRO
Vedk8bzR5AwsjijXaVplufxDZwTtVejvcjmMqr6snV9c2ADljIKlFa3B/Gh474CocfDOz35D8Ju1
VKgt+5oLqmSYS5QP4ptln15s5iFr+vXostQLcL5fhkl/m014qfmAhz0NajIDEKYLfjdKBevgioa3
rQVTtwor1jWe8SUTj2SgP9q5nT84TgplbSCBsCdey9FnrnpSCMFbmpTDz4ynO34GCC/VYO0lZ/XM
1zOdbcWFGvC2h+O6X2mSWenU7z2S/j0YVX+YSLlsF4x0hJIooko1/Afld22v4uiYwb/CR2rOt9mn
A+PAtmXYk+EfHO1sTZZ8uBEVR8ClMtdwXdm8IqF1CVtjYgLG2OlVbGLJH+Amsjklv71ZKA5dsBEc
0Co9+AgMmF+RQ8dhVm4LOT+cDos24S0vxunUrxADBl6dqPxVmYUMdd4/4u13gxX7kbyYBa5pqzr+
mDORQ5WWapEblITcnMzSYxxukGq+uXdr0KOcaVE0TD2Tl83+RJnSM8OzSdsIOMi2VES+Z3Sh7vEf
axuvbrD+8Vo2XCMZ3z6n2YJp73fPEaAbiaUDspgYn58G7T/iAEaa31KcKnwIiUZoAH90w2VgVB42
DdGFhaQzbNCHwTyhaded3Ir9rbsVQjsKt/6zkK++bW0XS/RPkQ/efnX451j3/rEWoh0Mr4dUq038
YZhS6rKanj2TaWPTMXUlbzYLK2fYAebt7wVYGSzIPpkMwpxUcF803zy5a35NPdJkc4NrhGSwQ0U5
EpXtjBxJo6Ex230v53sq7CF5xMLTHjKHAwu1YBdjzNh5GJ7H5qjJf1vEIyb2wCfiZA1abjhXI8V5
ZdTN1S/kcWpTphB5gceQ8KdcoMHy9FyLAUbAZjSX34102rMxE7AwtvZz7uOYDHxBgEXFjJdNksg0
JJsayYm17BOk/+wth582nz5FQU4Gi6QOEZWR3zI8l3FuHoQ3FwiCG87UoROcPss3rKu7lHXNmMVi
XJd6V8CofEOFOvaO9rrWwRxP+9Z94Ek+0Q0dK9s4jC60R5DOxsGZd4EbOvq4slJStgOKAV9rL7Ai
/QcHie/0XHnbGIpJe3BdeJieSxh7K07mqA/nWolsb7/PWTA9UCmh6fRZlw+p9jHZ9mNWsKjczA2d
qwZ+YNuYTNoeXXZJDOuyqJJppvvWzMar2OijNIp3PmOogqI8+U37zjCXsL+U+VFP0Jc/nXMdMP9i
7rHWZf2LW8bj36Uy6gOGm/rSfBNnPh9E2l1ZNODeX3wRdb0LvyyDg+IEfK/2wUfdkRjMs7Ym00MW
av2pdzeq2BkUaKP8+uQP09GVf4rZINQynW5affZmlePWd9fEF/QcJWAdbY8GHIVIgpFAo9Qq79O4
zQxCFYsAQ5x7mA+Ln9Ob1Qh9UmP9VehEbGzS3hAgSvCmI2sj1ueX3nLIJJsJKJrVdCKfafSW7DRB
ecHNeJ2cooqHkYDhNUC9FRxkx59oInMpktSdQg3OcRDBr2mo/rl1ox0Mm8Ad4TUXnWnmrEudk7u9
lgNXNbPDj0K91u3mnLoVL5GXNbQhGzO5vjuLrma/y7q/0u+Ot2crltKOXI00JatmfFh1xEDaCGWO
OpM5vlmRJiDeWo6K5s/cGfWJcSlZWPhFWzHfNWfmq4POFNafqe29rrY42cii8+mpNahSmvzQdSo2
1uGiRvPCJD3WgIXj0mA+zXhzmnkmKBXr7u7m3qc90NAGB7e+sFvz4EwB9ECMYe66DTafjH1iYWkf
ZWrsY4XtwySQooVd57vdC3tnotHy+R376odweVoyKmmVubd+dbhT1H/1vH211GtMsuw31Q9ZYmX1
z1JXB2WbD/uUdVTeo91996mf0xvNlyBg68Ko5zfTzWgk/jpoXQ5ts3pMvQ4Z8rrB9yJyfKPSqKaP
SSfGfKqe9y9m5Oxh9v+XquYZ3cgZ48tpX1vmNQRgGwCOEsGdYXwUrM4UFwWXVuU9DOCyrFqqGJr5
hTfil2G8DKgY3F8oM3oW3S3mE/Dm+nJzxPTiZu17Lr0HAq9eLP+M7qMNkZu9UOwlQqgx0gNSpIr5
J5+lFlXSfE3lF0nokdD/ZesbkwgT4NXWRiMAuhKYSuA8QmMKAWFKcWSrVUYNO1AaAfHGfAaGZQZ3
Y4MPWk2MJ6oUlTZ/03frHIqUzUqtqy8aoelBVkHCguDedOZ5XIovp7ZKOm6nYWfx2q7yaFQMlr1F
K6I5pQIpX9eec0xzUsXUnZpHMEjQhr5P1OIG+x7y07fAhQXeZejZoFiCDtR3z1Ygk03sTuAUAGyf
hZrn/DevzstQocqWDg47Sct5GNrTlDsc+BZhiC6PWeHWdwvT9VbCQMpk8AHk4FfuaCdhLp+5blzG
kSF7z1AoNiz2aCtQRKMEk9UjDUWR3Sf6oJ+pZ/k2VfXJD/5sIfWhvaCylo+WJ+/6yox7tKvHFTia
buZfhriulnqarGmNIWnTcKujnc0/zNbeePlYvCk7moIZiFr6oRH1tvCM6URc4CB46dOfUWh6NE7D
tV/9J+HmL6bNxwJNiWqQN0KUU+RtgtLLL38AZZ2H6gWBLT2gqj8l0pFqEn96v3oaMiualHswNGx5
eD22g7YJLjrqacfgopFtlXCNRQ2zSRYi/K/oGaRFHdwNTtQWbL6yznnApEkpZs86GSZDEjRU/Xwi
tvexmNXfsd4AuJD3NeBtDbGv3tSEFEEGFqIZ3kmdqD6tqndCusdWTucmML9dao6an5e51jHtwWQy
IShCVaWsV+nHqLESk0lepA/BkGgBF4kxkWg1qvV9rMQb8WxESZrEKueWHiHIjJtNkk/M1MMsgrth
VVNCRNCDbOvfhTscN4eJRL1pd8rxGG2gwwnjgHPBUxou6R8xbqSv/m/vikt16n4GS5456675bu6c
9SHq0vReOh6zcYdqpMq4Dr2GH6/9199ar4UXV/fMXzy2f7xLodnLGYFG89SuhpGManzw7e7TdHA6
upv/nWbyqOvanrPKie3hMwMyMm4beIK2/QmG4Cmzy7PRqyelLW2ib8YvIB82sxFsH1bORo27KJZ7
7lRapljqUJC6zfhUmetZjNx2m0Fp6g93vhJWHzVWLoaHzO4hwFAr3YAsk7K++zH74bPg55zkyiZF
knrOpQvrZXvN1Mz0sLXAzD5inSZkGnlCVwT0/hPr/3FbsC0opinpB558LuJZ/xvM62OR93mclhVF
DED3U7doJ6pBPQwWJdFPZddh9NfQq/wqMQzk50BEaj91j8wS9KhKm6dOoQ8cb3U/GazxkHBU/snf
Z+tL/810dYrHGU5uD2gK5zorbeJq6nkECzwvkVEzdF8M+eFY+W9PIY6qTIEa6e+2QYrXNUKIs9zH
klFesoomWHJ3uFj8wnapohUssivXL2Ll8Lmb+n9ZUNaR764ESnjuWz0QjikwXTDW+1yF2ePqJXH6
bTIL7zA0597ezg0TG98pX5stF2et726oddoDsm1Gvj7UPrpAAJ2oEVzI243z5NXORqe33xOu/GsB
jyf7gI9u/1lo14Yemea4+rc268cjM102E4wQlWYfKJsRPue5nxgjevp+vTkMiqNabuY5RcfGYCf1
OSm0sn7OZjRho4Dinmvmf51ov0v2OFhQOMQnXqfWiezc/NsbhkGbU76R5vgylW5SGTuD1OwOtSo/
iQre36DgL2J6zg9lAZlyfqoKwK3b/9Zb/d3NUnISkFLmCBEe0BNQoWnZO4ipV7shNt3a33/bLkgo
rayvOcvu3HHvFq0Ml62QVAcT4FW+9dzy1IGs05iTfRcdZWwqLCh6VBWDc7ejkbeRo9LURsLONARe
xFjnMHFRNdAsSk0cJ0ewF7YDjc+VpaWYE5JWn+d2jy7MoaKo4WBI5l81X7CqZai6ukjQwjFBQXBl
6VoIIREufK6fN13/YoP4lW/wRFbgUVcnJ7ULg+95cNfm4LBQCGXQG7fRGE96Jr+MddyOmz9Lwke2
k6GTOOgx42ZdHlVo6hY/DRDQqvdCbwU3DRGYZ14NWKgAZ4gx6FbBmFS11qXVuc1pkboKO7fr6C9V
I8BiB+Z303jmBUyJeek0YSR6I74LrTja7hIcfZX96+qZwOZa/ei5+2htuQfM1kQh2LDmzUxEpQhp
0A4V17pr+JrnWPi6f2MTDGVMt0mzDfQjYdnVCfghY1sSjrTcv2emT6m1/6X1tiZS44ooxn2TzIda
JiiHyl65Ade+PgPNug8smHcP+BDpvXsRdXb2tOL3ZgDWK+AVhgMdcDF1MFIn88P1R+PESojMz+y2
+at1M7pNPzjEiaKpMJ7q4cXrWUlpbhQsUTdXZoS4Z42LgBRJu383Moowv4tzofm3pu6C2zps5GEN
9fOYa11oEL8UcqeehL9oF03qxBVR3ldTLmDqEUOVV8aJB1oH1D3+DP52N9NrxsDKG7r3npl1BKjY
bYZ3+K7P3jhWJ0hLn62BZ23wwGL0FsS9Zf4ypQUtfNMIWK9Mn0dTPnjmY5l5H04e3KE6xoznL5aV
4cqUt7yx4hpZKFqlcLEgwuXlf5twP/gUHnrd/UJMeLHou2kOv/wRPExlyoOL+SIOZg3bJDlfBfLB
eUFimM1bkIxGNcFtYKfZZbHpeoxz+YvQnJ9AN761HJR5abcpD1v3pyxKWgjf/eoCZi1zx3akTd99
lRJVpJ0zlwWH30K+qzGEJpMuz4Sp/86oeRqTNmmqEDyNR3+prgK9Qyzawjm0aQLP5FeqXOv2PFnF
84hSPVPkOQhfHNDLUVJ09ndf7VIIhNqHyR3f4OTAglYsZ2fmKZ1GVVJNb302fW9ayy2SZnkEDO2q
8Gr0VfGqPKRCLmNmVZw1hqO4rp2fPJhvjk9+kdd4ZEkEl6z3HvGW2KB/g+VqexTzhmYmEltdmA0o
X1MxoWvwHwdiEVUzVQnZ6R6Ccnp3CxR5prgC3krKM5xA6T5S+EBNj8TxvLmQJEgju4Lns8JffbO9
CxB9bAtYn3ZG8NLBjysQhykrf0So+aQ2f+QBSZ8zaX7oe5vaAY+IirSM8pQNbJWuV8AHvzNfuy0B
2K6KmRoNqckYKsWfrN6Fr8hETEXoyh06U/aXWftKAVkjlmwjHwXYaQzcq6yGz3xaDjb71RUFdZZz
+BUUmTKYeX1oILTeCIFDvDru+JHm1QmcP9q39KNKzWTotLgO6oe0pCMv8ChEHWKKvNuiCkjOmrK3
ARnOAhCBXpI7MsY4xvW7OxcN3nSvMj765TpRYqmh+Mh3eXa7QSZ5NoNZj3GUcqiyFqy7c13MTwDw
UbqYz04GfIDi/bLU+WM5Z1BxJMMF4s8T0HRe2aJW5oLQxvw/f2bR6Wk80PYOM7U1bLdTkEZ1E/zY
RRfKLvhG+F/c9ImEv8qPJo1VStdwxrvrt6j2DHsxnvJhuFgXrP50ECOHSdXVbM4qO9TV/O7u8bMM
Fz91jdW4RU5d+oHP4ydDUYNk4NoSu8V83zqNMK6idBouo/A7kiugtAIb+JOPb0qZdwnDDj26ivbn
nskRc1d95ZChf6PsqJ36C9xEC+fAOuPbcBONOWFIVurdLk2D1W55ndbqZnmBOKIBfpSt1eNZDLGd
ABGjhjPHLCc0i9YkG9LjZFdXEqgq9lEez2EjSFDSCajB10WIu02ENaJlN2xZieeI7SHh0DojvT3B
kCGNozkDo/k9GMVPmX6uOgyKxiWAUjj6jyN+zAqugZzsSC/Q3qXe+KkLdDMw5Jv9u3ra/CYmyHK8
t98FC6iHaXjsM+LRUmf9CPSip/Czv8C+AaFzW+wb9oszdS9B3/0mndq+zjWMebYtvBRsrSIG6FhM
895DguHx4NZYskCnBbFlMvUDpRnyqsrQ6ml/p5YxAJfMnKyF2ZAa6JB/t8ofSj6EaaXaDmlXTdzo
3j23nFNV9VABFYOQubWiJeMxywxJ/kD6W6+RDFijctGNLId6SwFPQWpnQJHhkmEsA4YMUjAZZxCe
UEX5JY970UU2sWIKlt7BVxpZigMhGrKRD7ibSbWsUycG2/BGRDhPdV9AuURBdlQrU1uz1elYUy+R
Crw8b+WnnzlH10kZlNK2ZjXC/9wsmhuE2N9Dwb9qyucffzJSqGXEvnZUwITOObz7W1huEqxFj/Zx
CTLcmLqPgaG/z/XI0EyiQAPCFGPeIB5TDf2xtvMLEG8m2D3l8BiQAF0WZ33P5p7RAQbs+PFD7iNW
QQbCmoglU5HBeEwUqn1ylz1GuJpjWWtwu+b+VGXP2B/q4+bJ72ku+hhA+Sf5kV/Qx6EMrhIJCzAx
ydDF0uQXavon2WUPbmX9LZWzkLHDRkxH5bfkOujXGnSFWXxk0/Bdu9aHD6sGWKaN7nFAbA7NfyKp
aTNU1BhNaEIpJneASImuPnRIL9TgfzQ5o/xC0FfP5S/HdtAFdsN74ygRBlhhRiZ8F2toXuthhPbV
b0mpxB8+XyfU/ZZ0sv0fLFyUpODSFn+3CQ0gSjpU/CltsxIxo6xTbXhjuK3bRfe3F3p0c1LsZinS
4PNAtvJ14xEpcs3nPpznIeguWu9fay+tj5m7fhYl7kRT9y9INMOq96G8osMLIdSAExmXo/OOSFoh
H/rjlUyMu6U/zA+BVo5E/JISsXSDEc0mPRwUNz9GxJCI0f4vCKaj5ZKYl6Y8Fr2m+A1F8Htp0kSW
QGVl6t68WcrjYDZYrJx3W8ns5AjynHC+xWhrswfT1aijNXrcHFwgO8+AHhLlYV6DgVwc7dPoHCJZ
mM1HCgx+uhC5l0N3bzPxD+HIXxLpPlTgMuMLcWIQkpxWb9iw5YGxN0HxTf+wBA1nNg9I6HKmchEN
mfIIhiJJpPXjWpu+iDrclaXrb1xoGEBIWE86nQHAHv/Kuc3aipgCBEEiaX3UXfrk0FXbzhojmwSN
JKf7llYvg7Exq68wiPVBAApKIWuY8dyDpAOgBHPo4jZb9tA2E78s84c9+6BCRBbjXwxpuFZStbpo
1vLtRE5jYoC5OEkPuT1p67v+agYPohcvqmOE9cdtp/rBhmDHx84f3XbMv7YJFiNnqO1LI27MlU6T
uGdyeDxWU8GuBOMgQKLEFKyo9LCSXqi8zKN7IvVjcSRZLOXIQSkBoxfz1VqrKvRUmSC6+1eM2cUc
vPLsNn8E7jU4X+2jasiLG2bnGNT0mxQBBIb/ZK1xQ9HO86vPxnOfEYzERJ3/eOLgjFzsluL6mw2B
+HzZ959DWdxl4zEARIHRds++qlCugO3bWjBk7nzhHWmPzPzluWGnL28BGS7DpP2yRutXvhGSomV+
ookp6fyt2ZnzWbxsOaEbPcUDLNo7rrQ0Jt3w2tRkAwiUgLvHeXKj+uA3Wo3aF4wZ2QvhgJUqR4Xo
Fm9TPnI3rlHVLO+wtuWBe+P3enW8+tsb8VazKW/iQHcBwaZ2jj8vj11VCxR09JWZmyPvSZtwdnrB
y2G/uO5taMFMNJgfObrpDxQPi7NAvjTaAdsgP60mfwFJmM2gzU3DcrJ5yFwsBELvCaG1eitqGUp2
HI6IIxhw88aixX8aUo+QhKB6KTyVcJl+6soIp2lil5ezchtUioV/vtfr9GU57i+3UJ8OU3qW5uo+
+ck2UDjazFdJr/YiY+mePAWJMPO2sNPAbtaN+PLs/oQ40oss3UXcPPngLxaKyubVsHsAQYv/2oOz
ByBfxqDz+TM14rML2uxQV/bLLKoLMcvfzey/DkGbItm6kGzmxsSSfKgVCVqRMXPX5HUGahQHGiON
lgFb0HBO41Llaym+pszZVYP63kF1hzyj/tVoLuQ8nteMG6Twm+IyzaqL+3pPRVuMs8tWPxQ25Dzc
nVxM3lvpIRAa0Lu1cFaXhtm/HrBFalonbgqMJAxmEHw1i42y7K9LWYopoKzjvqpiUXLReIP2r4fy
cjQ9l6fKmw62hfy4yrVHs0uZJqJyAjUBiUCAsdgy/3Ui3YWTQ367C4M0pzBjv0Z2jdXFOdZr/TZa
Aox1/85ac0ompouNNEgSZcQT9R4GIY47cmE69482bzlb8B9j7n6wzkP6fFW+4x3XdKvDWvonY0IL
PBFVHHlt8SS3I3c326viKSeQ7pgGy2227KTsV4ZeYhbJShVRSqQulWc+IId3wl3wOPfDX7f2/3Yi
RR+dFu8m70bNs8x8lsJb1hUKJvdRt+Yx8jsTVQWHTxpwKdI0lpBiEhNB75D+s1X96BUWjZ7iGxy1
pxnZQWAVxzJI10emgXg30RzDhN1t7sx2G1myQWKnD5rbO7Rsjrc6lSfN6V6g/LbJvraKu9Z+9SYM
k9pmf9m86Ye1qx8VAQGJsemfK1rzeEL44SCQpO/9bNj2T2vbhyR5785M+5Ir46/PJOrWopKcrWxh
VajFqWDig/4lUPADmhV4heir2x7eEEpVrRHAebr5Xblc+CrSTOJ9PXY8fmp+GJ18942BSTjr7zDb
fmN4euymlb93BerskQtg66QkMjLdIrvwiUAH4o+VG6rbim7DZCDn7y/A2FRHwGkxXQ4DJ+bqmELA
u/oYGw2cZpBv3Gj2vdih9EJCzfbaQRxvB4Tzop4171pGCg+MpXhsYBZAy0jscf6C2UPYes3IQYzt
qei0vXOvV1K69JlEEesNXBVVDJH2wNYey1yAbeqNIHIy88V4LnrOEaTjX02qEiWnB+EhLkeNgegG
WJC/Z0XMGQU72c2RELxDKzGBdut/zEYKwkx7pt0VDJlnn22nbGJl2slYsearVpzdXkacFZsbkGnk
iRn7MH4sm0fmgR/rPOk0sfLW+bi5NoriSMKkzMvhsqKIxIjV06IU+muZP2ypxwbI0EZEbB4TB0Rx
QEeyf27ZPiw+FCabkuRAs8F69rlrqrvtj5g7XEL6hvFxRLuLGIA+yyvOIliDkCRGkrjn+TC35hDV
S7omlrNq2FTFOSXHIwzyoKRRqhJH9etTF7ltcUozD9AtmNkIWqF6RGsPNFjvzgSUseQXg0Uakvlv
61eSSglkRkFruPHWeye26Qn+Pf3Y12BbS6zduFI+rP9j70yaI1XaK/yL+IIhSWBb8yBVaaxWa0O0
WhLzDJnAr/eDru2wvXCE994o1Ldva6iC5B3OeU7t+mcfjc/aMsOA7MyAgiQa4XlMOdofh9IAa2eP
JwPbXnmg7k728F1RF6e/lJmSCOiNvG5MaMPkTeqsWs88Z5iaPfWYrIuR4XVSghcsIa4y4acYyEff
P1pu/1uRxMqutzsVgfen77wbvXjAXLr8bjBJ4LkW64JYH7QW4j4c+m9iZNLzoJN9Kc0juUCEH9RC
7K223XQjV8mU6fumxrQyZepBGbO7JfHEOpC4xS0wDNdSEtoslv6Yp4kBC3QmjAECct/HyDWsZtvy
CqCTvaRmg71Xc+dk9uyuqs4/Kpf5b4+Ef8MwEN/PxHs5mwgWe624UwoUFwgFSpWmq6SxOB1kz3Qj
OoHpukvZ1bWhRrnO0G0b503BaIkPrh6PoeXGRy91v1Rco1BGXJUbSIJJAYjPNLc8TwqT2MPZuVVZ
yh5b8lSZo447eJZ3XeqS2+tFz6EovyWjZMSUxUvt/Baa6mtsTGcXCVb7xRK401hUhlMB3jLwinVh
5Z/R1Oxaa/FU9B3BHTMKqtnziq1ohLcn/5ffdWYxZIbc2VngpxjZQvK1pd1tsmncwUa8DSLmp7Pz
7FjlHvEeRYcSoHcfpJLTTqXBXwNX+NawEEZMceqihs0/CGkL2XFWDJqItIz7qiHwHpmc8IVJfB6M
ImnDfiZlbYPvXD3HcX36LlTJM5z/y6uQGiHR+mhEvfWbF9sbgpUpaCDp7d8zPX0je2cAl+OzMuhx
L3Lq+R38mgsvyfO1sNzf0ZB/zjHme2DI7w1RnX5Gpndu8tSF45r1aHXqdL63tHU1xVOJyHNT9eSB
RpW9m6LE3bonBlzWvjGpwkIR//Gd5iMz/GirW1TpM3Aj7VzHCF8KAi93i2Y8Wtnu4uZy5HuZewcu
cgj3TXlyxQTxJelwWtpqm+lZ0oA63XbwEbz0pLjCwtjKqjG2GiFEOqfZHlFBjUg4vAbku8P/lltv
Ht78lB1MZiBhrlF//OrdEYmha+Dbn7nbOu8u6FFEWzPCRJkUnzIiC8Kf0aNkvG+a6Udk1kis7rII
EELm2efayF5Qvb6pJEJA1kb4+IGBgpZgWkLULA2LWW864z7VWIZ5tWm8IVhIp1F7YGrYFIHRjDbf
Uyf1m6l4tI95vVteqJ7Dhub71R3VuYwAe/CPspU0LW89u1azrmNo1RgIXtrBhvZBJgIHLIKfEQ+H
1SXtJgpXFHiYNYGwrCvf1mssHnLNfT7sxz74WwXNp2ehySOZjvy0RG1KN3wqofDQ4ocvMKGKOz2f
5z6QgPOGJxJQbigLmJda7rG0x/6UoijxMpIvPTt5LgWhsDy5BqtQ9Mj+Ge7AmvXRSTZTxmRFEOLs
yfswOELz3CTRFG26qDo3PvViCDxxDSbx3YyCzy5F8Vr0akAKhJZqiubneRTYZsPCh2iwa+uoPM34
nlY6e48Ity1znoJZm74GgsDOBiEOMZA8533WsWgqKLzGHvOgCYmDpmQzt8W9Seszogaz2vpcZqi6
Yh95fIC6pS2YGftkNqIk32uj3lcpnmFHJvN6bItr4zWfdompgcCbipMs20+eax68pOrWTRx2oMm5
XpNpLk957FCez9OwZqKVn2e27z3aRb9y5l2k7xXx2ew+64Mgu+JAe/Vs5+oQDsB3FUoTV0ffUmLp
BfRdUvTJW2kq+vaxRckRGuzdSI3eIs7GpRxbuwFwEWix4U0Y04PEhJORvpmN8kbhiq3MvXnk2NPO
Mn9U7Ppj1CoLOMlbN1YjLkOD/15ODimK7Zpht70ryhmMl2nzO2IqXA0hc9fAImvb1ke/lrc0zh/d
0xBy5ZS2eZd7J04QzL013HdOo6hv8VtmmDGGkdAxK+O8Ku54zXZtg0qAxCXmgGpLf4zY3ojjlbVs
6qJJvZdqPpgh+dHRIjiys1cHlTQqs71WGn9wMrMxzx2OqcK8Dr30UEkHr9y5ybPo5RL3N+M/w4wU
TQtVObBeCrZz6zCIPzoLJU/xGmUYTUgq2+gIF6jKvXsVuB9BzAQk23je+FCI/AN11Ip81O+oiFF2
yPHZqoOT7uDfoJmkDIfyUOGBX48Zh20BtJ5UYyxJSYI6GjWY7oEv+K5zKLAwolTXBzvxGHSiRkdc
z14sxQJg23It5HTrw+TbLcUNDs2dk1Y+u++5XiWh3M0OlaGI1NnoM8IssRFP/R/GGfra1TMUQgp6
k1/gIabohAJA/EBLEFFeOZseyvjB8R+lnTKNyszvcfQO7WzMayNsORdS/UaeSX0w+/aReYGPADK5
l5OZHxIn2AC3oiszp7s+rI5VaEbrsmVv3vkz4WyjtcevSAvAc2NlFXlw4XFJfBtw2nVViKtHzgDD
XhixY3Wuzfg9Ao6WybE9EgYJfYuwkLZwnI2w5qvfoujsOrqdjLI1QYoB3x5YbcCDYCgky++Rk5Nz
rsdktQbvyliuYThpdzER0u5HKdC/QH7YeagSTh1xSTGA6hO5U+BSyCEZs+syQi1gi+8zgkDPyLb0
pOuUmUQnz6xhyBhLV0KjbojqKHrGYoxsCDry75gpUW1a90GaMjxEWCmEzVhX1w914N9yS1HQx8dx
1s8M8boVGoRTZtw8w3ltcoj99ndij0h4KNjLvIGnjReAiNWw8k4jYnhS2B94q0nT7JnHA1NpFPSa
JsgR+ROI5MVi2JdB+jFFIS8+cgZqDnq9gJRi39L+jhArZNSNl57R/fCXA0tIK1Z/AoZ2vcEtkPAF
gtk2NnKBn6oxB7syatAhI0negqE7msr02Ng+Psq+p6I30IVmYvqU2XvT188jnv4n0EAO43hIEYVB
NiPYLEwgU7fTWmBKNc03t80f8pZWsKR635mGAs4eFslGSBrRKraXnBw32VqYTeYCkTYL/HURMFry
7JEESeKNmnZ8SWM27rO7X26+fkw2QGNPIRYhhAQHwH/AucUuU9Mpot7nPoYXq7G9sqGyAAHpbn7I
JjrNTjM2wSGtV3bRcfAbwzkfote5oKoIzAmnOdFOq9JXrBTMZW0FO3G3fdYO6cYuN0bvxCOi885Y
mxNXvFdTUZqie6+j5M1h5EI6xK43D8vpUM7x0yB4ZyAE/goCKkKYNZ/YPkFHpLhwUtdpYZFIUqkx
it4bCKSjjgErRTfv1KEKM1a41hSe3WLYFZQmBI8ituarFs6ETJ7L39L6mTK2XDUF5shh3VoS0WMT
lyyBAWPF098uJE7X9wgbshdb/Jy9RENco3xt33zY9BhfifUI1mOevSb0wrECP4LLdeZlRUwLyASP
9b6PxYs38m0UTvpR9LshxFBTF3sexOSiFRI3ylAeYs3634Uj7cXJp6eq11TI73Y0vtJlWj5SAJ8r
0+Q4bNLurpph/ReqR6VU+ahzTUS12XQfDPSxnGhofoA2NKVxRSbQbbV7w0BxbCMkbGRbrnvf+fTC
gFZQ4shnWh15DFGsAX5V7N6i3yVg46Sp3+ag2nNtLzsOx9j4qqsfUgvAqp0HCLSChGBdq3t0alIF
azslFIhjtwXIHxnddbZiesiZDexAs79CfssIc966drNFrMTEWEfVwaTzc+nZVyAwhfhje/XvsYZ8
mhkMbzK1J636V5EibSL0YMv6+6ZUgaiZOpEIMyr3M6uU9zSytmXs3FLehTERNHiMI9e0ftzhzS1l
ccgQAgd/QX2nI9pyPbh4IKz4Bdvu1hqUoJRWzd5z0MqNE6Ijs7Y2WfPYDeZpAG29Uz7zB8eI+2uA
5DMOLU48ZEOameBRuiwGBqCrveEhwzDj+7nEfqq8QVBW0Txa3QCAEcDwJpE6PWV5y43HoL7neM2d
kjsn6xi6e+C5wUklD36bIBGgAlFMQ9YYuAKEES6oxsb3H6rOsRlk4dfw6Nq9uqFndNsKOJW5roT3
x8Ha9oV8ccdb3KB75dqfsvGP3zvV3k6guTlOsxdEYe54rWG1sP/Z6yYTJ7vQT6NlYLOqumlVDVhr
Q0XGctoy38AjRIcoYR0l6Mc97Pwf9pQ8ialhPD2AuusZLHKw7pqOtWLKjjfIrktdjaj1a4wRgEge
o1aKxawpDCrRssVkhywfqWL/mkTi3TUS6Ab5qdDZIZ4SfHG9x7LFwYzLQxaU3W+TdTj7eZYVIj9O
ZLVRKmE6GehfKBPQ8jcsqhgAh8/EBoerwoiCY8370gmTmZOJoYugzlMmUVcAFkYHtHySa6Ls2AgA
Khhfx9aHn17Tr+L+fTSXhRBv4sGbmUfVeTyc6mTckuLD61BTJskkak4dRZ8nk307UR5f4LvfSiOp
zmDGyvWpHyhos8wQWzN1rn2ZzCv2s7ibxUfjGX9l2PD1KnJ1px6ZeoqqDLNUYUn/Yk1sp4boCmk/
Q/XbvAAi4UyT/JqBT+SOTMN0Twb2Y4MwgcQoh/yFFDx2VJEUKudzS0o09jmAcG7FzsVwve9a0P75
Nf56WMJS2TCHY0Ycfq/2iUofopCVmi5wQwrXudDIwuJBC4akFKEyivM3EknoIQNyDRQ5uchbkN7w
jEcOlR6LiT1ZWX3bHqXqtCRFF8q/N+ecqx+bPHwF4s7qhcj714xp7AiQ3LNxZXcU9qe8oiRTJoOA
pgJqwq6cMaar0qtRMxAU850IR2Ln2KqMRXrXC5FvK+uhnjGNNwGnqumaN8M3k90IUjYZ9WsQqe1o
xJdxlHez45Y7VkFo0dJnf4oRWOJh2coGeUNSCabtAw8zZurZmh4iTRCqGS2DuTLLytWraaEkwVti
rmufcGsoBrw8Kc6yQInNqFHCQR/gUVS0AWczRJUaZEKJt2wbzpaxmiAdRxOC/GSusyUvDmUHS7Y5
1HvTHPXKilgSinFKVw6h2IvX4uDiVtnPtndRmrbAq6zkiJ1Vn1pHPPoGsq8hdO4JTW+f3Va4G0aq
46ZOWpR6mkzKrl9W+17N1liGzHgzdvaGSK697Nxzg0wysRHpiBAKnJMX3ePsVNt0jlKsVD0htCME
TEYszNi88qPrZgFvqfbvUo6Lx7jS4ChG46FrxzflY8Ijj9DcDZyUKAjsc+gvaVFzjDw/RKwRz4y1
QbswcTOAN8olrESoJfYh6cq9N7VIb5Hr/g69CllDWxGcHkbyEHuBZMc044vomqMFuqjYeOR760iR
qAYiYkUyAK6l2rr7yQuaVA5ADYM8Qy3nOPeTWhKrXLJe4YHkc3dxqtF/bGrnKdbTcLPMcWUvIWyO
I08yksW9kQZ/jBTHB7UcbMrWN1eWJFfH0Gm/LiuFv9cqvhNTH4wKY+wwDez+MNWsZjHSYHdkLpAq
BsDN8/INCgz71Z2sm25ya1yXsqcqBIbznEIcODJmZlLZHwJHjdvIYLQtwz6+T6OWmjOKt65HTFUc
8o4tiVPsHsRBKPXQEpfGJ/FvA1II4lhkzkYb3pEBSsBW1zUfFWU3xa3Vh+ZVLDHbo5TQOXSn1Ypy
nGWDyNSuwZ0BfcTgLbEILcffzQiaI4M9PFMQGPB9vQKwQzCYtjnQi7I8q9k521MmD2kfLiFd4qH2
K//JFGF3SVKxtUtSM4I0YcbukHZWx0iFNVaak5NXf/olZ4aIzj0Oz+aKAPavlVMkUx/Sh/ukKyc8
f9ZIqNQG8Bo2KWfeMkONjhjxgk2PgODoKu9jMLzoIQYouDGb0tx1KBLvgAHB3ie9ilAf625R9k5t
evYwQa3p44NL9vNr5QEL+g4P7hbeoH0vFfkiQaE9MKdYBX+w6VmnZvZNi6gY1JiYnqWt/yLKRmfa
JLewHYxLvQSyiRkQjRuSqRBghJNL6JNt8hSdqidfwjHqFaVGkhwwXeAsqkhaEK24OAsYSCT1L9Pp
i30eksuypK9u677+ZbXuc19RNjlG9zSTTXSxbOabfmKR1oL26ZfdOY/j1N8ZTdoefoJy5jaBT1Je
7Hh0WJDyTtVLDtCc+t5e+lhy3PCLycNXP2XG6yhMWCgoZbejxHOfw1p/Qrv3RL02vYqfoCgGGtHJ
8QOXtBmT08FEJkFcpTy5sHGZCjHAEZ3fXgtvZoHrJslH1LbXuIw2DhqMXwQKoKCb0vnmJtw+Ydyl
z0kINIiJSXAtB9PdKdFefFnos0co0hoJfvtukg6rgnn4mkhk8VyPy7LML32h1AsyWXctDUMfBF1H
F43BFcy79xgwgDGm5vHnD4ODDg8e8bUKipe4y9QzB7567hzMafC2jhpsDBnHE7LK//hgpdQlaX7K
MqVBfsXZNUKRc8CVNrJJAlRkq+je5ac+xib33c/N54pk55RCkKrkOxcjgB38z73Sec2x5AzA1Cjh
+BDi691rk1VakUwPdlSNd3U87wVGzmjTs3DAdZ+jg97W2OsA3C0+gtKt7wwAdfkIy4eHZRHAYPsf
nzJDPqdVJ/l5a0YL/qof2b4Epv97NuhJU2fkYZhSJ3syH56Gts5W1bNSBkxLOR9zgii3ciivkY+g
tkAo6yfC3hipfkg7sHzF4mn35r8BdamNtNKioVh5LrkaOQt4s0Ahb8xM/IR/DGcWBqKMXxDQX3Jm
3ZB+N07pPxpIrGGO8BAzGXxRfBTW3kyo25Tmv4EyWgYx3ZbfjHymsukP9bwMoDLoqJEIEYB6Hxol
5JIGzwUVYaPqQQTGJoC4EtQD+wLO2vwwgz2nQUC1jo4m3rFnpjfAiZun8oWlKQdIliy6rj+xS9Ci
bZwTZbwOPmb2GzaOnaLJI6LulxdR9AO1JTfHDCC2+GRL0B196zCJfpUlg83K2XJpECXSxcih+2W+
2IbJqxgXvS26XduzuzMPVbB1UXFgnsp9AlbEHzSb22Ha//wLP8LNuZjsytPPn3MB8rdyswOktaWB
EESOOJYONwzF3BPOB1RTHqCbmJH6nFWIUMiXTtwM9GLXVxyjPgNOIXluuBbhAv/5Fz+f/fPhR9+e
h+8SMsRxLqCriaoajvAzTeYPbjdRosZec/r5zJqI7IprxbWJy/Y0NIxxDFQS+ernUw4jpofvWP6T
S1tEQCbZ8Gg38fdyavdUzvVRqeF747uCljD2HeIMKlWebJYn+7QhVnv0hsMM8a522Z0kbfM+Gtj7
MyqriU4LwclhcIbnnMyYFUldTHyRRYVZfa6iYkD1TmIYiU6bPMMkwWp3ZZC6Z2PbbwYsPPAvwx16
qL2zABSyYxSp50wA6Fn+HdPpfbFAF9N6/m3ZGvwtG6axQ+oTkcxTxPkN0hcbBgTOXi7KXaMmIGmT
rdZFgebAsdGSVvXB6wJmtITgoYj8LIfoWVn+l0DZkIWIqciF4PJNqwRyV0boEv6ELpXvrRwe865l
MsiFXNLoMv4CyIKN0xjwbdGp/inz8YSXGxv8c8gDETlvfxYmyYP93H8X43yv23XDJhv2iZVt+tnB
01tPK641NCNh/5D57BuMfkY0Nd8m8ht38Sx29kDJWmVP9iQoSKRAH/RWIjfW5sgKt5EUX7R3XuG+
/3h2JKTHMuFc9vdZXNNCzvHVYpq415kNJnm4oFQdxqHdZHbv7sxk3rX2L8a/egVE+t6vLHR35i12
+i+M91eddzvsEQgEY+sdrCxHE9td11MPUDafLbkYOaPqlObeXxiZRy/GHWA5G2RjuHbZu65mNPcO
0MHKvXPeWrgWqpu2yFmGFUpfAVNb/W6M8Yn15psbtzh705LpNbYLKvTovvQAQFt+UjFl5KvGRQzL
GfmRnx7t4cG1oGP5yMhXBcoXjBp0giffz5/Ym5PljMwkyNx3IfHhRDszHnbewsZxyUfQ+fyLV/3e
KyBqwWdMgrX5VPHARVlDaMWbJ+o9vQh1gwF0ugS3a4BqTQIGABX77ih/yOBpWwini4kWIkzr89uc
MeDWKf4+DcXAdwy1xuhEkiO3e5mOgBjlF7KDB0PR2yfFcXGbr1F3udZSTlRvQYQIaNqDaCOQaELf
4njbjtVOSfQBhzBbMJjOHHBECRcaNa929YNo1At4VegFYf0xSqff55JBZZmeO2LLgBu0zsZNDEKY
78w8CjeYOgrs8GpgyYpM0jTY7Ck6GURTPA/MJvjWdc3kJn1tNDP3pAXaXLEPg+X9GXBikS7CYI/S
sSJ6A2ereYdbkfSOP/SXrucrUnHx3BhzcOKJzZLE7ljufyq2t1e6+o9prtQe6X8F6gtHPacOHabN
2KBuLqWLCleWCoedoQES9u0TFnVo+tM40FA5+H7SgVlUUtNyWT7Fiuvcu0ZwGfAbsClmWt801QmU
oF4Rpjuso2Ggm0Bh45N71yq/5Rx+Bs4HA6apWCK3+TH0H5Vn3dIEA3XMFGDlM/1d87BCuS3GQ6sG
tdEVuv14fvAV4UtTiw84jHeoNo0NYRpqzz7h6lXJK/Qq3F2f84zSK655AML6ukXV3yb3f7lqHA9o
XbqNyH2x65YHlhHld1ARtRncmzJ7rXN+vhC03ioeIQxKmDK553+RiQRHod81g1GvkQQyR3Nh6uPX
SXSwDyJI6l6QMG9eCipQWEwNysXPeuUrfeS+/8e2iivL/Eeph8/2CFqFSjq79lODXlEf0N51LKTc
PxRpHOdhcyTn9k1woPrzsJmnhB8HNJ2ZTb/7aRc35ryFQBjgPeEqlw7bCcsAONGYv+uWryi71tk3
7rm2Yy7P0f1bd/69WjBMLl6YUraQdaP3SWVMDnp9Gh0UKW3x3hC3OU0LAmKSB6WtW6iK63IEGjMe
0sp+GtlOeqmJpfdHtl6/FU59wkX9IDWi1Y7SR8/GHyM7B658MQP/l9XVSO18hj5UYdb0HuclftN6
eB4KZMUZjgQm0jMMZs9Cf9T79w5xYLbsv7Je3vdY7eEWzWgD2rR/sIjyqcpSkfKq7uWAi6Fw//b4
2LrWupToUM2iUjxNgl2dyr3XZADfnegJ/8t+HpLXJa3AHBwQPMcCxoxO7njNH9yiPnBX3DVd96YX
1kxq3o1lxHpT/B2o+hZNWumyraQKtde1iXAe64eZVLSrHjSRaeqeHd/4cjQF+2Dfwvm3GZXHsC9B
5ZvbrNcQYHuIBoRCrz32NCuaogfjRbvK5t7likH6gs8DOTjJuPuu9v7abvAyJ1yAmQ8mr8Mf0AVX
kihP7N8/pTNH6zmCA2Co/jGITTYXC1exnK3PVLDf8dmGcJw41kmYRXackCYkBDmbaUbsVeq3FEEe
rk/fidC4yeLSpca4r5hLbW2dM6Rx7OY0In3650O0/DGe1BN7jGcM/Muwv+w3o0HVaA4Y+hofrU9f
Qsb9KZDGpZBCBsRZ/fOpi+dsZK+9y1BmePGoNlHaA16EDcM+KUjqk1g+JCFmc+XgfIocpIVNc9Ys
ibivsSUIix+rNAfaBwSrp58PuY0cpee9Yq1HaZglIUVLB0Bu8sMTTklUTwLNFCDONZ80p58Ppo1O
LOsChdDIvRa1cdE4SriV0m2bVW9tp5zVYqVoGmcPuvpEbtzfeh5JJjJb+ICtKzatYgQOc3ljVg5a
RRuwTG889sueKwrjl8ESdNsFrWDcvPkmmkGKOyDIrvN3xihLlfnmFP1z4FAVkDZhPLGZyVZJxmgt
nIZ4G6vAITcjXfRweIpsHFtvRs5x2kWIe+Ho294OJsEvrPDMFjmNvDG/doyumEHGp7SfqWWkfqpB
cFHMgoOt73w9e4jI2QX6zqtNKtWj6WONLnm2p3jxA2Nmxi1u88x0MB012W5ecpR58BsBumGn8V1Y
ktJZcoBFiHSILVrEuPA2qO5mQTg1Tx7+DeRzk+RYGTh348y4WtAzc9SeR+3fu13wEi4urA74xaRT
qgd/OKeh8dVFNmEBnxbKYvD8x1go7PnrGMteGcBprtxkH/fiXurpr+VYNwa6ny7VkTdopCmN2GNY
3hsGQdcDpuB2eJ7JNKUoTA+jHU9MmIAOQ8VdC651fGfA3hhyxmMb7Iyxf5tornirOQl5CG1Fjhmy
HZMjVrBg29q4QvhdyAvifIyaQxyXr0HMvrDoRtZ/7R6uMvupkYsyNBjNcbJuVMhvMznmXV3JC1R/
RCIDZtjSzr87q/zlVXRcPFLgfAddxAXG4ULmyzhSistBZ/fgml7k9OR6vCMm1cDgAye2uoYF3U3M
TYcBQ0AxNB2+FAW9VxojLb/+K3PERqMgD9vxurvad/2NUtXRWPLqsTiUzNIpBQ11cAeXQY7WSJEh
SEEvZp+9Gcb2Wfd3aZAUr+047hvLuUFsxdbOVjC5127JLpdvILLoY5hoB4FZDQAZkaVaCfHNGGJ4
tCMY0+XWjeZ3j7ETknbEQxa6nKr22QdiW2MOtXYaVDF9q1Z1kjuoFdRzlZO7G7G9maNWXjJlgO+j
WneB+k+4ldD2+IyU2NCiPjO3Rsv67YwnfBFVoJ2xGH01Bj6MJgFMXZnRXZ2Ki9t9WsnwRJwckva8
/zO09A9Gw52uzGBrOe5TJJxXN+XbMcXLvAaPcS/uAtd77nGT7HvyktEFfrKDfpFIqTa2zY8UtQb7
IedjEhGjCXkJZ4ofhNeRn7GAESzcBATm5k9DqPIKV/j7WNCXhfkj0F7CV8tN5vI/1gNAFu3mtxk0
IpZ9m+UlV6JLpRZPCHyFFemLmgQ0a6w4+dgwnauqfWnRGGG7P82GUW68uqBZ1+bR6cQuDIPpZTJy
a+cb4X016Wec4U9pAUqwaT97w8pwY1MQzIqfeYC5CN4Iu8XwBjwDMUNgfw0qZoxosMe0bN4xtlvd
3iqzS+lE+mTo6iVM4l+j9tJt6qoHxgbtwQWz1rkN7k/DAWYwEvTCeIag32vbZ9RpdsPjsi7fUVa/
Tz5bGMflR6gbMIDDUqwvoyyifqyNb1OApDPphUvmiN3xQs9DTSZFkYCMy3h9HMvBOUmZ27LMQxFh
7KuCnA7bHTXKeOOS+O1GzrhbUFyJs5h8Y6cSYgmMmIe01xzAUDCBrXsgEq6reJn9cmtmrIPFwFQD
GYJZ/YGF9qZmWvXW0vhnnfyeg5eAgqSgYtWhcwKqXo40jTEFiNNgikodulPhit++0R1BeSI/Viy7
fdMGYQied5Oa5CQxYLsaxU2rLmBeR6uaIQh3+/ERNDGZA3YCTihh5aYb76uaYFkg0frq2+FMxd78
kwn477Fm/y2z6+//h659/eSx/YSuEYf2v4SuxX8+/1tEG//3P4FrtviXadrS9X3hBIH4yR//J3DN
cv4lPEd4ge2Z5J2ZLrFu/x64ZvNXrulI3/eJY3NdX/5n4Jr3LyEsc8kstwMpHZO/+r8ErpmC7Lb/
kmfKalx61GkueW8mmivH/x8Zj9UsB9GQpcki4RzAJwSjPZyAjr9o7d+UmIi8dr9MgQ1bVVug9/eh
6fl7EFR2P7QXowr3QZrZ18lAqBi22QYslc/fFxVnQU4ad/VLDuZwSvVpWAjPeBdQWGXlvWcgTq/K
+pjVjJecFjfqLCEEteG9V0GsJaMc1pxtwG8O1ZtRBttaen+ndrpOVNA8+iVOCUYZdltAHcF2CmaO
hAZk9Ij3Jcqf8EH0Kjmg2F0NhRYnUetDt4QeQcXM8Csy+u+KbRv1LN2EXFFoNlE07+RAKycD2tTI
8rYoGymskyGjj/WosvRwWOzrJlPTXjnenh9e7aZ4PjGLvbAMMret4b0VYJiRBaEATxfY3SBGAEvT
sMqsdkMSJp/MNBbmWMojkUHfMJpLLG16LA+9G3965FGtHave+5k+63r+HCVHRdbUn0wE8DPjBIDj
unFZQBfT/AHVwATk6efp384iUSVzeJk5ha52NVqrac6eMNFvZzLtt0D9KQdQG+awSUPc5j4IdLsx
nxdZLthM+wFESYm+/Su2PXAsyTnz/HPSYm4aXI/djZu9pFjFY5+XGxj4CalayZCa18iDE9hnMFgq
stkiYs7KVGwKNMDwBpuzLxOK5TZ+Srr8OxrVATbJjir9G1dvspZjz4igsR7bCT5bhdt2qUe3jcxw
RvZXjtgIaUj+UfVGuhWgTDFQrcYe77YqMXwnFmUvJQXHKZJ8Fhen0LHOxdR0SOQm4tZx5q38xYpN
Fgr7o1uvCSnQ0S+zq10EBMMvR9PqsMD9Ah326iZEuvB4OsdjtsPfHq+l2VGWpO5FZDgYGiQE2l0Q
MJ0DGzfAcU66+sV2SJLLkBPJEDW/ji6kMO3DLsOLnY9HTxTuDkcMW2pcHgep1FXo5uYD1DsqI4CJ
HDe7JoWimM/nvpJ67XW80FWy62IXzYWsb4hGN1lF6RF1OPXaAGdKpd+rAMtQY6d3AAolPjd+Wke+
tk76XeQwoUaTko0a95234SMXPGAg8rxNI4TEbHxDV0dSc2LcOrdCn4H5DBOiwRuJDXQjRvmJEupS
N7JD2e8+WbZ/9YlXXtW2fVd27+4w12tz8L5i9FK1CnrIGoib3NI86dJxmKoU0B+iDzmaG2wezJKr
i9cGr1j4riDDo7UIMRR58iOPrfuy9p6LrEeonrRXwaYg7YqvKCf2JI7Odpxe02l4MOLxOdJGSKhg
dY6w+XdlcqHRRPF17qNB7a1ieMfPMeJFKh6GPviTEfmOQ/naquhSdW1zgnT/6jLgwUu/sXPuRyTt
oGXxfrQkCtAvddehSY/BSGJyruRv1gQsMQllLIqDGvAL2qM8gvncOgERAllMzxfwrqKJak+SoEsE
Z+mTVzMIt+38/ucPJcOICDuQlcjt8q0Zv/Hr/RtL59UcKZJG0V9EBCT+tbwvqaQqmRdCLYO3CSTw
6/cwsS8d3bsz05IKMj9z77mqQdg5Ot9YCxIYOXK2Ey3MMo8QtNXveBuufP6hL85lFO1HpFCDJvZS
a58dN2DUbVf/YHhCQOSfEIwj85T2CdNexkrkAPz07nhjsMtytmRUrR0o1Vr80klCI2J9OTrRzhWJ
Q5RavtNNvoJIIaSK5PwX6wcsbb/K0J+S2eY59v1LrtfXKunvnZDOvDwkSzHiPEus7qIjphmJSQDO
AArbj+5NM6bYPst5z4PcTQ4ro5b/wAWhSWLLNwF/JBT2N1faay4if20j5mhjqEpmsY/m0IN/k+ng
3I/oaJktXCDecCsY3+VonjQIuwu2m8AMUrohk/qvKIt7VoM2Q/oHwMX9iBFwG924qUsUkS1YZR1Z
zLrPA45wDA3KZSSNl2nEIon3kNQjQ7GF80h7KQRweOE8oW7MNpGRN8u4v9iNfXb8I5mCeOOKs+FC
4y67z7qgVR0rLAzexgBVl6Lg73yrnrHON0YB7zXTiMQeTlEbA5hJ2ciRz5hX6tgXoNuyWVqGN1im
V762gP+sdvYcmt4kJIdvTlixBzwnTRrf1TizaCZ0GJkGpRPxh13ck4Rco0GaL2ompepWMZ7siJik
ap75htW+iEtxAV5MxkN50N3u4fO22Im3m9imQ4hZWH17KhLUwqwbarhcEUImXy1pPR/TaD5NSt1L
Pb4RdxAzHmakHoxkGqLJH8Sj6LWVFPERyVbClbC1ANdsc45Q1/J2jfdrMDUvHM1a1SxWFham72WZ
HRj8OIvc9yoAZ2gV8csvJ/wVUqV3qRr4Z4S8rYpIsJnsqntSlifZJR8YDIF1ObuGFB1bYdqte/M+
2C6LgK74R6PNYAL5mCidsy3itygKL8MEVlcnhyjwzXXr/WLm7RdiXgiEA8GMoqqJUtd2IkFLwrAv
dn3kLSiiP/PS0TbuaLFNwFwheWZwEoTdnV0hUkJVo8BQlY8rfqKbjLP6HWJlyIeZiN644o7fRTEi
C9KXcrSaq7AfZgoCMqMOGdbaAUZ1+G/RN4SJ2HSqvbldkx5ZKPyrh4pL1WfLGFi+dZhwuPLyjEds
uSxC8sjCntPbG2+y3gxNkU5r+t8m8NiF04zqGAgWAM0EtidDmRFY4tXWDFSIVfuCGgTeCwchjg1Q
nUsMoeF/YOf8WtXk43SEKq6NzDp2zP1ZIfCNUsqUNSLS7jcUdrROtM88l7gHNWwD7UDagV0VrxzE
8XYiktwZc31X5nG96rFWKLaP0GUU+1vnGx6zvmrK4WW8C9uNlyjISYUxJQgNBAy6Hu9QrH8wEtB2
rZYfMTJMLFSA5jMKXhDTA3RuUn9mKX8lCbuZsJsd36WzDbLwnrX6zZO88FldQK3Q8Z0yAd3ikWW6
gVYTk/jNqcA6sBbGWUjzu6oq8KRRjNM4MnwbnwzqrSSi35zJltlLoG6R3Yqd3t176FpYgujRnAp5
WSLf7WSQc6XIPF/X2LHzr+rKXOdObm/JgIWCAUgHxCwQOapIhRVLzHaLjoh3kNkpL9zC7/Vbk/LY
MltlyRjnJ82DKjgR3pk1wGYRXe5aJ7+5U7O2vBerauEVBBg9yuq7YnhJyQfmv8SQHtAoYlkavpTn
vTX81PmQY+7keh8jP19mfrMLXXIe9OLZGqfXgEsvZo9v5ealdnkREMFWAqSPQISz8AbrRSqvpgpA
y23+6jU0keFpBjvLOd2lgqqZdAgxY7J3LaVWXazIGWG0npDeg4sg9At2QPZREa8T8LXqqGhKwnAx
9Tw7I8PcERFm3Ds30mg+cdDbpza+jaL98UmiRXWu7k2Zxcu66f5N0CRxvgfY1zmPy2Pu688tkP0d
2N6Pogm4NMlFQ3iAInyORCMKUqtwk88fQGvVx7Yav8Yq2sJf2qZ6+gsZU8O3yFlEtMeCMJMKfw7s
ngZkTm5x2+q0Mqwr51bF1oM17uq7TesM65PwDHCZGPDLUy7VnyYjA9Znvxr88U9TztJw8zeEyO5K
c4nIcImiMoynGYk/+Pse82mgomLTqOTs1+FPT5571w1XI+Mii3rioGEFVSQpsG1yl3Azn6BBvmtG
eNLD6UI1jaQ8dAXajH+mFRIR5SWYRB1c+D0vgjYA1gvaMVhRdqR25J4qsxQ8lNNrbxtPo2AeWNn9
wXIbtcn6334qkr3JNIYhSbTzsN/RZnGmk563c/TsGrfp2W7iI/FYmOwT/A+QMwZpHJhyvRUDg2AD
hT3mrZfaci6aw8YZN8uITp04hcnvX+Fa6BxxyfNUeOvUtd/wmDGSN3hJckjraaNvvLa+YHNu0kuf
TjRWSGLnVChiqreEdO5NVK9gE/vHJOSr6asfFYqD51hPQwH3lFuHL2p+0+YeEBco+rD7EBonA+qK
NrZ74IC/hvdw+pmLT2Cr4LinsqxxSnEMN0G6HQDpJcnPHALCi8QuqEizA0isW9+YP7XMX4cwO0Q1
JJthE1Yp26rp3xhPGDNpZmhB/wFy4HuEX0D4aXJMeHu0eU5TtBQq6H+/tFig703fUVSsCFjGv8kN
ngO9XaBX+GBByT2iG391lkZbT6f0LYkmdh2HB5gW1sDxORKgORrVBWzSa5UWv+bklTuC0jc629Rm
UN16cu390L8iYoPwm8Y3iDZPZWAczb4HTds3pxEClukSRdPKQ+dogFJ688Bk3GZBj6cCNuFr4oP9
sHyuJJ/KJvSCNXPxcWPJeB1gj7A15yPVQMcNHBVEd/aYwrmtQSVSZ48DUQSOaq5OaySEUh9lrL+p
MqnWsUY+Yl1Q8pK24jrRb6qX5xA9P6Jwl7hOpzukldp0uW3tLVe9/GDzgsrkNtWWiX3KYGIRO9yA
QaXKlSWufaPXK5+LHkTPeIj98Wa2+k6W7M007653l8nCVOhbn1kR/5JURya6hG4icxPFXNi+pxI7
edWZR3sEF2OTCZQ43tKSZIr5/oOhccPWISd1QB5ka77ZKTUOnBPmkHqSMIbQiezqzK8y9Nj/UFZ7
Q2QgsiUoK1XzacYUcUi981A0UHtypqOyeH1WhvHLUF5beIB8E1WiAyuPEkXomqxImGsODrDc4FhI
8+xCNITFcJvlRgSMAsPZa0+ltSsSYEGiMdfcO2i5Mv2mGjfb1lXyEg2aj85qogkZ69Vo2OCpM/uj
mupLOrmvRkl6B8yzTeGkLx7G9sXQ8Vh4zrPlFUjsZt4opQhCAdb2UZ5vIs8+k50pEUjpM2H6Q8+P
9NfDOmXAXXkZCDuLMUlEHEfR09X57AwWtTncBtEdB9tg5ajg5TUQUHtTAKfphsvUm+8jyBqZIKAo
RQFKj+vNB/2YmWKHnxyKVBB8tnUSbymZKEKnASFMD/rTGAmJrnPkrMo5kAN8qEzk3UaJTKUJSAkq
nqyJTq6O3xAkLTKwgbxv/h9zlh9m1gnX+as2ZT9lND1UQCS0X7Fgn4yNrrxqKUkjLwYd1AzdWkCG
xyoZwYBwru7DjTLqX1GAmDc8umMKQzzBzvQEkeXq+hBzTZfNN4tDJOG1MBcdZ+ygpmCL9EgsUlFl
K3K7NnV7yqmXT4VHH1D27Q8T3HRFnh2MN0RBqWQ3a0eTsQJghHIxMZDP5MOqc50/09mHzZAfomDX
UGds7N6G9wjwqsQRlefZKxBbuS74puzytxGGf6gHXV/FJbdzzXXSdDRsYbMNMRrtGty6Lhq2A+OG
BFbeOnH6D0t4bzjaFCZhCQ/VBgoNmuHJB7e2dZKC1rTxOWQ0OEedlCanS+i/AvBP4uBDVOaw6wtg
mrBHMgWWQC/ydaSzsSdZhAG2OZcc0ddEClwr0FJRbG41a9hkHAb8iEuE27b8KCOd7sfVN8rRF6OW
/o1u2O9w3bxbxYOeh4YyxBw0JfR7TXfI8HWNRnaPhnbTxAFXMgORsB6xnYoKpSqIk2Ry3/vEwtg4
lXc/Z7vOCum9IEeSSNcLU/A7gTY3VU9vZfMo0uINBB4Moh5JIJL7RW5qv3ZnxWuogrNWBkaiZXbs
ZsCEblHf/YHCsFkWxMEa2ynoJCs6xvlwMgoer2nwvuKUTKqQJCdpD7ckAmFfNMAUY23DSfiSqODV
1wouKLP8lI+qIhQVkWADmE/kKyaLFOLYV8dErUzZcr9OvY5e0/qXhsX72BpEoNlOuwtw3y9bGOkY
xxOS1cxg54tc8MiFTLsydfP6qd0ABAF9EHdvSgZ7ElufbZ/j0JnqP0sOdz2IuNfQ8K1CNK4LWB+6
mZ8E5RS+8R9fv7nMSypyVgLlX+tEqa3D0Q0q7SJapMstNrelD+lk7PGZQP2bay0kevGHGrULHdO0
qsV0Qkv/hsM8YBg2XBvT/2U+9aFnzK6qjBUV2RgoMCx51lLeskTHOt50eHjwHByIV7qNVQJb6d2N
p26rSi5Ps1a0Mem11CpgvkThoo3dpzmspSgS7yKsbpTxd9mB8uYVyUfvUdfuGd4XRoUaJ5H3OXmI
e4xPGog/H9YgvBN/V+jOlRTia9nXV/0vsGR2iEVoL+wU7rYe/vkReOvCkfPcE0epSP+1vvjEq/GU
8uw6imAlx8m2rdDGbTKgq+G0nsWaz2ND/V7bDNvwK5eGN62Va5n70iWlO2t2vo8BGgfvt6iGtTYz
OUIy34ARPHtjt487PzpplQOVxrgg28Y0iF6vk9mlpKoOiV9mwZbr0HZusYYGhoCed1odsCWyOQwN
eq8xf9bHfi98FlkulS3uFuSVH2OQMHhw0PtobDwJbST9IsbpNxEQIz1UvJbjHVvPt1aF0dQ7uxY/
Rl/idZSyuCYZ37iVkINU8/k00z8fEoTpG0BoWMvBMeW744ZgTskOOZY4L6bnscPUl+9k0wMyDqtP
iFzgtz87cPb0msGXnBzgJpb7yJt+WGROfyO5CTnLEL+JBN5YJPuTa/lQgJSzTeyTNeB4VUH5j8fX
JieHQpd7od+K1hzIFa6ffOupC4iX7u+FKf8NZvzcMm+JSW5RaTBsQxF+xYX1qpKQkn6C9O2i6a4B
h4XhNxvMCgQCO8M+u2car0w4cdGbDKd0Jz+NHhBwYjV+yFJrl6oqrgZfb1uDNR1JnhJ9I5eBrH6n
3hMrUAmETvPc0uMddY9j1qQUyFT/ZAqsRQ4vnT2PCu3ww6qCfc+6mAEGtSs25z4Z+bba6Jj5B8et
iFNKYMHIcLwHv13AejGPre3Qc+OFUAGAPOFGo4TI4qOX+eekkizCe/dbrzBnmhYMJ0TnSAAlo93O
Y9KOFRfV200i2RB1R7VhFCcvbFOSUIIzwQNPvZcQH9T4a0L8cDxPtOgeRMre+e30Tx4I/aU0kwNp
O8V6rOFXwp1ceP3wmfTYSyzlXTJS8ko352SfDLEL8VjhNH/0gk+fGL1lW8M4MaH5+gS1rYjq3Zq2
iUKKmGAkXY9Rk1jEreDsAepL4fK4E5OozneYkuBRm39meGB+SA1cOaU8pF7e8TCF51IzoctEb/P/
2eVM/SpfLIkR/XKSN9RfT1rNZjhxMdUV4wul99c8RbdD1Fy6EUGoc6vX2nlHXPNtpka/E5PxJ0Z8
wDlYSbYIJ53W0czFz6hSpgAWy1do6kuZ4UmLJzrfwrw4kulfPfRLTDu7bKItGrK8IS/SPqOpDpad
cjKmG/4BYrd5gMVlLUnD2MsALGpYpOtUJpBpiWxcBcSJhLb93FNbLENEo8K3vkGGO7X7QVJXsnLz
ltSZMrziHbd0/8UjZ12I5KsqldjlSXwpW4YjZjL8C8DwWz1oOrLkyLFzDJNxMYQEyHI9gtI1krOf
eoJUSZAUAHXrXzV53iawwzdmE9oOvMulNiDxWWQiZj6BDLf5U7LHjjFegBs21f1v3YZZi5oI10Hw
XaESXNqmzSVU/9kjkWxmPf5ZneMio8VWS4Jt4gcvmem8aX6W8O3tdVwYyxEt20KUGKZV5i8wQ3rL
srSf4vnn0URdhxToU3dMlIjme5TRCqYFFEYRTwCxtOnGjaJng7FJckBo3OxrhtOY7d2Etsp9dHBn
eUxoT9osR9YDNANkGviGBaNTfSdMCGIdW03JVlNlGAhU9TrofEh6sxkdPIFmyVjd9OJiS3zF2u5Q
PjX4Vnu7/NPy4Yg1EF9CN3sv5JZRI2s+HWVaaO6FoJep7IaqoPCWIpDD0mmdTZ4gjha1xOZEeYSX
/RYItHmAj7/t3C93IKSL6KaZMQilJJkH2mpDX7kXLhaEEpvTsqjPrmowFjYFExJG/cBPWQYGKPin
+Y8K68FU/nUD7N8CjxMWvq+wMZ1da8ib9BBPkn7aOe8qa5KlF4fg1wzvKWd3esjxmXg2EGSn8p/1
WcM06T7IbuaOoDlTfTsxTw/fei4GUvmy74hWfdF39AQd/rK9UQlUNbQJXsKNYU76h9AYSA4xKRsz
JiPUz+UUHmrgcrsg4IgzpK1TL+Y44Sg9cbcSwRcBFsAa9GRplNvp+OlR+CEQhS/Y8zPpNOrWjvyo
hSfnrpxgB710IpRB2ZMZs2IKu43IZ3U8bGkM3Ih9KrTPvQy2EAAJM5+cfWvqLpUUL78FCHNscv8F
pRr80wa5vhUQ/+xDPhnzY6015xABZ+JNG0/4yPfJWx10JzyEdNERXulOB0GHYyYV2ANYis3uQg31
1xjt44qpt5Kd3JgwN0xCyMIGY6rT8uhhyJu/7GRjB3T/HMB7HlpYcL19MwPd24RmeMIlyTyTUpvB
Ow8ckz3iZeCXTsBwl1i+vWXQIgZyM/89gHBLsmy/Mmsdt0nV0ETHFY5aK/xGeo8grDCylUm9sggg
sux1kVDKRkm8cfXkwqoH3kFpXCb5LDrlP9e5jWF0GvKtSeKbbGYUfV7+NdKfbjpTxoNS8qjK4dmv
7G0/jM65qlo4tiWy/lJ7Y0b5nkT49Amk+2qwux2q+ZcCruJ27Gi2M/u3M6YcZ3uDStzg/My8pzQi
qzW0/MUECUpHpkTKruGvVSla+FZlx1/I7xTa6ZVM2y+KB0wn4lA2Q7azMHdHwci0i/QoqTEtQFAe
4WOyinBjmOhjq30TSPfQR9w8XkaydDpSjZoCAGMZPXUKIVWXonAsS0JXdUbc+DLuZF88ual2Sq3g
4QS2WKd+xXhNmAQbDuKtQXu28bKmxYbHAtPj4usDNqmYRpKzljnmjne3WM9xb2MSr33B1KUf2FR6
yVseaqDm6jF/79OPYcxXKrRYXaSxe6afao4RkN2q1Z40t8HqZpCnmvQIPkP3RTmK642Ga+0aarpa
AScoQdcQS/zcvhRdYawDwBLL//7oJQ4K3hHEZs6Fd7XZNGKTQzAw/8k1u/b63++yohiJ0sk/GNqT
62LjqrN7WikCVuf3Xt78RB6tskmuHTLb3BHTpY99GjhU9IMJ/j7w/GVa8EMEvDlrp8D21h7tfUQa
5GxIOISm3ODGfmG/rfGyZN0OWCm54Fx6K4H8LB2+a0f0eytz3Y0pKgVFxuXnCaF7HRcV0m0AS6aO
5y8LvVslWY+ZAUPeSS++vElZmwLJ7x7r79qPvOCc4qhZilkR1YnxnMCTWJiIS8lRmEjAstDz69a2
ZCbNVKbEL511nPyQ0Dc2KkkueYXjJ8kPoK1huSJiTXQSFaCoXEyYXMuhJYTM7jfFOABvTb0XnuZo
lULwID6XHgVihM5mksdJCPnTV6o+VoC0l5S0L/gQtlYMKnz+sTb09EtUnVs+zme9qdwrGJty24Gu
WrWULkWumj3SXZ5HvDFZz+hac+B+eFEL+L0U7rPkQhmm8IKw6BDDs3uu+LrRmnrIwJlqsy+82p7J
atjlNuyaeqsnIaVX25OqJd5wghZ8EWtXNMbF1utTgO18ScfY7uK4i1798CPtJ3mv8cqx1h6utccI
K/XfpRzPBHUSqSTLL8iKAECiRmP556ZvXdi0i8rwOYer9DMg0ONIVn20gaX5pkXZm1b5lICdhc7I
Q/QYE9dq5o67b+ophKZVkqWXNeGTYXd7TaI4/u9PWiLCp1ro7JUMrd50kW0d/vsl82S4yvoMw42K
SCqoe6IRPHwA2YR1mlVvsu4sODkjzv11llf4fgvXX0d0+zn7btMzewp/zTxxEh5lOV2gUiIrJJNo
OVUKwUteG+u+Z+vlMZA5+Spj6u5/Va38q41ELluqjqBRW9Zq/TkszYc0UqwLtTrABoVzCPuhSO0/
6GbmWjjlT4+CuWGW8ajL7h/Lau2QlGwM+8Y/1YxlolDKo8fIn3j1aA2cCLAvCsxNlKfHGGfgok/t
O0N+tdykBsgK3SDQw1LmLhjtz7jIzqES90Z6O9ciBq76r62U+QnODsbkXBLl2/oEG5PxkGakqUAu
5klNdohQOA5tbCt9Q900Yasi85Fhd9ZFJ2G1Ny+Oce7EmORbYd0LIlGsQH/OEkb8QTYiCMAfaIbN
dw2oRv8ICT4W0kPmZddP/PAYLziCKoN0LkEHWo54pXP4ZpsCxRF6HFhjIVs64bfdDvyGxCZRXDA9
X0RamBsR1OrEQJukM53POs8O1hQ176jewdCOB2RNSCjcOL2ml9rR8KeUXOBwTzIC1HRfkUpAhyFl
HC27Fm2wzPxhSxYIQ1cS7KiQBga2LYi2SguPyNHdMHgbC7GqUu8kSe2+eOpVOcwDO/gPEkfsUnLc
bnjHeS1rRsNaSk55MVytqL2FyXAd7MJZGEfO6ZgxWMzS2rrHUueI94bD2GRHza2ZgLNRJmsqOM9Z
6Mh45NKugSRwH90jUe7iYtxFeZFcmVW/TLl5gweLgXYyX1qSVFZTtZYRnG+UdoZrLMMZCBLZ6bO0
5VsciY8wFWdm8QBt2JQ4OaY0JGzQaDJinVI7eSt773ngu2+laeyJxX42WvlKqIO2HBLtA+w/fj3l
vQ+t8VV05Ytq1TtL33sYQpNNta3Xljc40j7OSwuDsEHaio2dwG1TrGHhu67L5tbm8q1r4pAjgL2V
ab7N6cGxwitrVvjVWKQfpMZnCpB6YzW2CxegYTM1JP2pm4ZmJwieQxsf0FXBfcBkLACQ6P6/NOBS
0nS7OYU92pChQvUDLLhfe/ZxzAmw8E2NJWjJEBtfOmNcPuDE1oDvGekfeo3vEur4KFiMYHBfS7xR
r5AAUJ4N0Y2/iDAVHotVIZGcs1Utup7EFsHL5GglwyUjetea8d0VaFIWWCPL6V+DR/xYNg55dSMD
Z6PAd2gU3jtgMPAJpfC2xDB+1HnPDN0oIXYW+Ys+Nt2pcShIK7awm7AX/haeOBD2zMrXWpH+2FPa
LKSh0yzAiBwsGFKlYCRcBCA7OhT1lkpBjZFF/25kHE9jINsbfz/1OODohvtNgA5YmlS9yygb144E
0W5SsDl2WW8VXOEVlr5zB8Fx7OURd9s413QhXuJx20cspYfSRirgpE8drXXJ5Lt5QY0/EFrXgFSY
3obQluceliOnk41uSegbq9BAx6KBJW+ZQTF8l91gwO0otY1KgQgUE0Wq50b7PuhuJi6wg8rr09SQ
qhDVCekb9vxg690+4x5K5sgUFM2kE1vfveUcC7DGy5zMIMbv5ZkDnuLKK06UbMWqngzMOzV3LwoZ
5rEYscFub+zYfijkUsxRUkyIwXRysGHuekNuIlaYTerY3AH4fqxosM///aJRR0E/RsYUcPDsxuAp
SlX8nEMou0XoDI4VTrrUNuUFwuGboP9zm+jhmyBkWlUQHJpYu4LkhYXlZ9W5bkNMqsilkM2Hu7Qp
tCe0Hb9unoJt1Znx6YDmNtLVPm1KbGniw+HROHqMUFUWantEwwp+ubT2pWIX435M4eRtEh3/nJpd
rh9aAfSnobeAooEBWa8gNbVhtOnhsh4KYzpkYXppbbWPyJFA4xSsNX4SXQdbCNVOsXZ1yeAb84pZ
VOxh86pdM5tm7TxS23Rm/Zz4bJpkvUx51i+qYfPVl8Uxzz0SRRsQ8l718Ab3b5YageNzDm3igEjr
nfNIxOGyH0q5jTRSEHMAGzigkxZjQuM9Kqo51H1UkV65t3XzqJrSvcr0TQPN6EyKI0778AIOnH68
KjgntT+VG0AkPKakEBoauRLhhGQg9z4Kq+9Weec+UoJzNnZVvfiZdhXEGyxrm74JKg3yBsY38eiS
7JnDsMpZK2KZbZgj2Hjd6SO3aqLSs139p63NA6lWs7+9Sbem0AIwQ91rPtCwewldPeoVrhzfc1bc
m7A2o+ScokPZMrWnPUe9upJx0qwm0k0WmrTfyI6taD8LjAuZx9NsfyeKvlQPdp0ovFMa2Hth6sAJ
NmwCeDmctl3p0bA3keJ6ocRy1MDiFGa+LgzG1rwgSzYdAUrpkvgNz/j0yfRmM8xoJmk41QOQXduB
nKsVeufS4LN19zEnX1aRNawo8tlOFh9sFijT4fusfAsNEaL13QB2bE20EUXHeIRPQjgIthfdxemO
6x9WU5FbewXDbQzNdNUL94feBeMR/KeFR47OoiiQ7jacm1FrsG+tenUg4/6Y5qo/gpgKQFmWNnND
F0M3hD0LWa6YXllxrmAE1Os8Qlo7SqD7npa9x7LP1+SZ31OjRoQ3DDTIZrHupcLXEbswaJR5t+ow
3ZHz2p+S/EtpIBNTFExZ3YTbQEufcsBby0gDdF6AyLRSyzimpd9smoj8lqgc8iciIxY+Qos9T0O4
Iq0veLgCLo1CBZFhyl4Ca30pksKGlmAb13FKjKs7IBHsQXfp6CgXZm/ER6lkTEZZ7O4KyBUyNd1d
5pvPYSm7cyzGa5tp5WaAeyFLfELSHaelErZ3cLl6osCqNm3bP5CP8+mVc4wvi+QLV0m3ZlrISUHi
ZWsM4bMeAw/qWZoRX66fDR3zZEijrhujBSRWtqvarS5dzgRg1DVjUwX1/b9BVJzmr8bQcjhQt3dk
OQ/1tuc5p5aclfHGUB6yzkmgiiGDmdzxUKbtdPjvd0TQ//93Ef+Cp2wPeOxushnX2nqz1VViAbi0
+9cm0Dn4K6xNXGA8iq3WPeBvcmeRE39maNA/qjag73THJ1cbkgd9w8SOKwg19eoGXn9FYXNgWr6S
CUslGc/HozScM/P/72LK1d1X+S2VmbWFvHnELvhRZlH5KCm5d2HC7I3hZvHAeOBsXOI61gl+3Z1f
mPoKFgY4kQyyo27q0OqHKD8gxkk3nSWmjelO6oFePlmR1K5vB+I0jPl/kgYHlkMHkQ+U32MQn5Fi
vEH6W+uR+a+R1ojrq68faYY+oY5PVe4lZ9zD1cO/DAYsFC4cIA7K3ZWunaC5YnujJRMRfrhNwzB/
xHnt0doTPG00vKzamD3QzTpPVtOcGy3LHlozjKxwvC8v1hmLJsfRG36IUcfEa5OGMHV5ea47CCiF
3e68Voueu6YPdjrfntm8jQYmgzhq84dv4V4EVYZxEbwewRkgdPvSmdhxKsT08188pRmDy4q5539/
c2a2GrRfA2pKzboctN3DcYE1m6bNeY2I5xH7Nqe+TaAGixFmkONK+GP85Cu1y50aHEzcEMw0Ov1L
XbiA9+KtKzPv2WIueB/TflfQe23BD1ow9hig6HyhXCtIfmNuG28M872tJcXN5glpgVPjubrW6LUv
+CWqex0eptJKnmvkMJM+vbYm74XfIGgvbfU+EXJdEP3JrqvbIJlgCAFZhzA6H8Ron/xpgfLoaxyO
NSatMP/q6ohOk8uozcyDX3Tmsh6Tv9Kp0D7YTbAqDYZ8LWcRAHQFK5pjlG57I02X5YWZqwdexHCd
dYO7mSzCaSe8m3E5VvuMrm2lNQZLEZfZCbNgUBBm+OF149lBUzxl0zZxSsizdRWQawj8dSr8dt9V
Vn2CGj1yR/IvA+2KzyOP2YRiduF7A7Peyf7mgbIvfKDWo6854bzOv5qs/720Nfa+xBJiuItUNQUK
MMy2pU2eil95r32eYlcQyao/JuR+XPqAuOpEMbsiZ2vYN61YcEvbdzewyk1i8PfPI95Jg9lrWZZ/
hD4ELYIt7FHBiKlHg3Mf9rBHl4OeCbKjn0okgQSQ22b2FRTu8NBnaV7mJuRuKv75siryo2Pkc/2L
baTUUQL1qfo12Nst9IxAknzM0oOwdCIzZiyb0fNIJ7qoUODMRPj+t7JM92g3g3+wycxahsiJF6If
fxtjsNadZlTrTs9OVRMzQZqHGKIdta2mIuwT8x+DSeV75SETT7MUEGo5XlN25q0/Tvso8i1YVrwU
EUbNreMAvv7vj4aHy76dYLTEEaHKFjCF10b4b3oY+WgvI+onMiCz2jHus0tl63s90A2ECgejkfEy
zmUJVh7LJM1Yu49jJ1oNJVmaom0g8DVk3GTODsJD+VwAVNhAHms2egd4Jiy0WznZPv+xpNtUY2Hd
yeB110yo1aaqckKVqv61TCRRMslr16HBGwlavw9E8uykwWNfZ11GG5okh84duNu1L6D14403am3Y
SXGwGBguCSTp730dZEdh8+P874+dDFGp8iNbxPogZzZ2cmgbotrGIjSIYTDDB/v66SAJ0f4fUeex
HLkOZNEvQgToya3KW7mSaW0YrVY3PQkS9F8/h/UmZjYV8qaKBBKZ956LDp53Y8szobb7h6AXtBX0
3L2JbDFdBAUhd7FojinTaLS1k3OgfHBW07I1OIwldn5MQIy73FCaVCSElizgGEjaR6k0QXWVSaCi
qg7MLds3QyXd0tJL9qKM2jfRLbP01BNbwtfbN69qiq0s8wgsMi93abnFjtKH4evy2SoXUA6NQv13
MZD1MZCV4o6r+0+2itQ5Oo0MHu4/Oerb/Mz4SBNxxY8SXSwvdm393N9zRi8HgZK+3t9L4tJ9gqN2
/O9Pkvn00hFycX/PLpS+6fQaFSmAH8RNMgiH2/1T+H7WTSHNl/t70HgOoepIU19+nWfUL7nhqcf7
e75v/mka17rc34s8ZJ4BWYrn+zcCfPI5jbf+f78eqhIG76meKYn4QTMF2jrDdsCWyFPQ14R/Dags
dvfP2hNXF9nxFSNJntxcwb1oggX1dX9yfcKs4pGb5/5ZqJn5IXcYRt2/F79Fe/Sg+azuP3moR/vU
Fz5jkeX3JoEsLglyVxrD/OQio+Mf9uHb/QfbYmye2rg737/U75vkJQ0tFEMoQBpoyOswSfpXhatK
ldH4NnfZdING3Zjmo+gtYOHKNs8ea9lDhqxhSKrguVPs68zOOZfG0/Ms1UVx9j5J1LR7YOkYpeuI
hqXHml/Fvrzx2p+IW0BATmG5x6Zov43Lf4pYo9gbBnAdg4MGqxJ8xGAeR5p6k7EOUeq+5fNUIB5k
uK07I8H80hNohgcH4XwG7g9Qj+Pmz5npi1s+dumLV85r9proLVgeHP+XpSP5miTjIa0r+VQStpuS
krgjdCBfYcQL6HTGParB+HWqkr85u/xFLvc1jU0LNVQLYYJT/vr+MQcP0zIKOLTuYjEyly2unT+9
sR8O0tJy1Rft/DZDew7dClM0HMj/PkQZzGAMGBxJy+D/738gWEj/4tviV2YE7i52dEdmiTKeA9xC
bYxp5/6Q2NcozsTr/T/0o2nbRsjlR+0+unBAbt6yUipqGLhG5TdIsBfpTM4tsDGrJAzMz3WZ9DtP
xhICFDkLnu1P+6AonJuFbnSLl67dTMt3tLiYDn3roO7U1LnLUkZ7zj4bnN0R3Lv5m+eMHVqV4un+
ScvTxZ5bHBkDuRrwt/M31P7Hti5wlblMbcuK1bhS/8yQlkLkWSOEFOO1JPKLTEoU0eHCoJkqIKCV
JfYVt7CXGjMtC5t5he3sOkBjazdnZKej/iaxXzEF7p+xWjKOX3YFvxLRIa87NDtt2d10WESPdWNz
sTx6wzy92ZYVPHFpH+nnexftDL8kJJ+rmS/sGqwQMB5vnG+vQ87L0i2k5Cgq96yMaBJlwmG+Tp7n
vP/pgtK8jB1IJ9rfLv7zWZDoEnOg7GgFpZEbXRJ8OAZ5gOZCsJGZHaMgYUDRhEZ+i4ix2qZ0BNY2
1INbMk6/x5Q7h5HlSE//MRX60vqmvI6O0s9+3W45xk5YTZM/IUXZ6ygTyNalIga0RKtOLqeU9jE2
I3Mr+nfLQyIE5cXZk+W7nnxDrtLMdvfJMkdz8FJtrcCNNq0GOmCWv4vKX9K4un8EO+frcFT5TTYU
fFHwjncD55AFHKzieBHXlX7pxA/SHO+16VxkhqTZI6PIqKc4scNAPVXBNFwsJ3jNKw0jIEPPnnc4
Jo3lb7KEo+kOcuR2lR9BMA1QYoYrotSHq6zrV+yo8nZ/gM5vtcnaAiizv4//pEpZhVIaPcs/ETk8
Gf7yJArisoI6dddS3ZhM3CzVtSvCVM9kTV1yb7bwZbCcdIW5bLVvdJxd7BseSeI0EqMoIokkFgdf
9kDkBk2xLnqkRGVQ0fYK6luIiZzdbQjY8lVzI+wm4gCES8qdhg8jMaqLX3vBPifplk7OCY31W+33
1jUmR8ZqDY27hUF/pD97JeTa8bEyxROJJEVH+wgAiDrZcUGgWVKL11aWcp9hNF0V+TZRKJDotUN0
wuyy9qf+l6+wwBRWUpzuX+4QhIeuXb7reDN3DfSqKhpeR1FsBQX0LhIdlfeENkQY47RNrYwNWgWP
hgPusZnt2xwI+7aUTWhhb9zG8pHB8FFO6WdnuJsxswbEPqF7MyWI69gfMkD0jXfjpiw3QeQ8G3n6
C0rjWbtz9cSx/krbBiG6k57HnJYwst8HRhhfQR2ke9f3YEWZZ5oQ+kaZn72QpQISFhmBb5voETDw
NL55DaTT72dP8qtrmMnyo2Kghfa0pe/qTv2176r+en+rLNHQk/74oUwarTRuUE6zanRMoTK8cnii
oN8rnVzvDym30Wbqu6dCNR+p5xVXCGrFNf6/tyrOvIrj6UGPAFyrDoHN/SuK5cu6Hnt1FiQv2dBu
GkpoqmQ+XFqOzaw0oS+emlKsIXTuA6e2j2WXnyYMZauxo3800hG81kTC0oUOTuRBjFuoLVTr0NEG
n/l9glUaeka4bkk3SycrPVvJ0UcndqFNxVCVVssuThKYIyR5cHIuORcsnwjQg/73JcPyrqDtFxKU
yrCMj7ctu3bZoV9t+s9cZBzKct84sub871v3jyE1LnbmFF3iuRqO94cCU8SWTeordqJPcqBIBQqM
FkNLRhPDvD96M/zx+0eDfkb5cn+/RwrmZr+p96KtaKla3Ck/eGHz3HbGm1t3xVevqnbNiCuhr1JW
b30sD5Pqs2erwjrZF9NWBOa0CxyETy3Nk/U46ZYoQbBIqOO6NQrHcOOMOXwALDnfQ5P/7XQ7E0tE
CrtnhwaUFXq6djpXv3ix1n5VtN8Uhg7KfGy6FfXZtqXRgKqQ+szkYITlodHPS0q6Cy+fV5LgVzdt
DgBOkjHPt86Am2uinVe7k/GqfO9Eo2SJczKCZz2SFQQuLX4SaR6d01ZZNOz84Tt7FKJPvmq6fWXu
IhBJhXFixNA/jbP8B+R0w6BqD9LmSQIwfDdi5jPlXI0v5KNcOpCrazT2nBdHi0zIqZ9XzRU7mnVQ
A+JNDiTooHScHYoo+jabXQV7+Nwxpr3VPWOs1m/SvdREhQfMYfezcsgxzvXvuoCyBtYt8j373Whc
ui6fc1t3f0B8EXwHoeyxQHK98VIbywBg3H02KXLvTFocjABB2cvQOXpD9BKjt4fJbROkUvTmtxW+
Q4w1P/zEW9cNqW9JTv8b04naktr5S6rl1ZuaEyu0e0Me9dugdccZGCK6D0387LYMHIgWwydSm4/W
SKJKxDNvxUToRTwrjyb2J82gBTOF0f1iOv5B9xVk88K7dHrWcCbXBFbb/SeXpxhC+EleMG0CUfef
HZcC2hCYORk2qZsDzXFavjJ3l4RkVSzwAvTkdTk7J2uJcLNSkrsEdMzLWJv2uyt+T7mjPpusT04N
M7uVH3cPM0nAp66kBZxnDcD/uR0Rztji1WM1R0xZ/Yr81NlqOu47sAD5KTbJIY1QcflZSNuY15JM
AeTPSwSNzwhPhx9xUPawYKeOhMoUmVMrNrmK84ubNTn9h/F7DtFWMTquoU2gyRkmH1Ub8u7Kt190
E1GsZo3l7+ZyImWVGV2SVxC22hLZN1KUvKtIk8/m61iH36zuOX5ME/qZ6V8AjU57jbCspZ1Mq3zm
jEjPt3m2oiDdkkYSPTQE31wpimMWKAQXrk3QS6zMo5MqlKVmwADCHX3UUEzgGnP0EGr+SzLLOXMG
cs/3t8Y4+jc0XbTDfI+cf8GO9o6zSLRgjQ4eKL7GgEa2TJ3teD5nndykvoOBrzCsrTbo6aErSi/0
3wCqlCfObcTteeoU9wvcsSZwOByoF70pPd8fXM4nm8ae9EPpJ2rjDMJhsa0tjGC+fHOsGsGKNE6G
4b751QSQLQrdc4lE4dzRrEJ3gtpN1yHBr+H31PqY5sDSzjzRZxHdgO8RVYcQcjXYaXxC+hyf7m9J
RYaa8sMfFKT2zvW6X1OpGbIrCx8xJq5TYhrxKTbCmORIuQjrcGGbzBdOcnlgZFeQTAfZWnCis6Ly
v4/8/+fqZPotR+Rjk8UXWchNjrPs//ctp3p18Wweq1EM+OV5mAwEfOmk9xivLXsvE+rAPjf0fz8b
9Zu391J/4y2/KQwg3qVmBzDa/FMMRnFU9HxqzwoOnh4AuZroMbzk0iR0t8uSgwQHOdZCAcT05IuW
sLwWf6pOGZzmigGNS6iWF4FQCZYH6bn9SYZEJKeaYGDyG1Q1h0cVWJ23Mofy4qia89EY5zS52H+m
0vp9f6+fiKe7v/X/D/eP5W4OV17GO8K8AHvIU1314uQ4rKZThQYtJi2ctqJFiGQ84RVyneKGCZx8
s24fIHE93R8MpK8bZUNFsat54XLR6aPYx7DRPpSNNtdFag4HZ9AbjZUVYAvxDHPbrAtHYyZNwecv
T979FUqTqCWlxgeKKoanXkDQj+ivvogUJF82jNS8VYho1cHInk+V+rCNlgliJz1iVIM/fi6mb162
R9prxHQ0rP6NNW0DYCRAger3MoAr40/ma6cr6zS13dEj2fQvAMB94rv6nyVRvWAtOSal9cSomwY4
Ilta4Yb4nDugwZGu0m2NZX3bJVW/qkVX3lKVktO7aMUgbb8MVpJu6Ox1T2kP+qRv8Cy7uFR2FlTM
i7LAxHCZf5llM5wKem2H2vEivChtdmI+ZOyVUZskhyAblQx6j1JVZxNzLpSMuXxiiplvjDAEzzAT
r6Fy1IkpvBbqRIaCefsnH6yNT2gVAknffltwoxnjdVpxqyi1WefjZD72Fo6zunkW7J4DtrnnGXOC
aSfAiDh/DSlcjXzO0jXML/yXuhGvkcqNNR4lnhOJGxHcB2eHyrmkQEb3oDIylhA1Hk1H4Ag0KOK7
RSpetyai8Z5U6UZa/ha/FtaCJmfYJkaKLIMRpbKI0uU5T1q6ek3TH3o73FY5A2IPHN4BPjH9A4gk
m97kv6e/6GxKGzsWOXbZ3vCC75C8o4fYDcJng3AvVl2ycgvjYoOpPlSu9ZgpmGhoDfwXeB36v7f0
TJK5VuFJtZN7znGPYw5s1wapYNfKHC+Oh4OCQG7YHuEjZ1/NEI0JcuwHH0uzxJ6qlLIdgZ/lDIR/
MLZ5MhX+vRH6T+KMF9O1oX6rxwDn3LbSSMnzyjm1JvCOferhGHPTCMqNnd0cm/kumaE/uUlSd+Uf
uPsVR5ssQO5cC7rXg33t5/Czj/LnpPhqrdrZxh3Jb5pSluWBdJc0iZdyuAbTHUswAkO2qmm/gtr1
bmNbyZecWBFvASUFEMS3XuamvwFKlt3w5fruifOyeBiXQClzVK9qIoTJZ4smN4OGVIHhSrefUYp5
axJtv2sZOHA1kVNMtcEaIdOBZsm4mwciEbXaM860NrZV/M1N46sxDmkp5SY0e++oKPumyFwHymN2
Xze73EP/EoTdiAmJ9GLwpPKDZu22jTXyHdM3boZ1I/HtVNBO2DO51ruEy1jitkdjW3h2/DTWeCLT
VGyo+DMLHpdyg/GgCD3aZ73tbfrG9VbKFF/sTsgqXoTtxS/oO9YaMBfbGcclK7QOMixfisT8g4vc
PEFqJ58ZdiyQ8/ZXqA0uhyR/9AgzvsX4oZhde39U6vwZBtCAy5NXDR46Mkl0qW1c8c5BP/Wk2i6h
llbJYDMqanOVmjianHb6QaokyDnEuYZuh0yWxEKEnM8XxTLZe3W701X1z2GC3Dq7KSCkPs+p1Tjo
1DUArJ6mXFOGP0O3IpgzJqG6fpnRue6Y7uxpdeKJHwkiALyh9mWxRLNOnHanSeVEoy0WdALGDOjb
gL2M/CjCaesRphovUo4kaKc9Xa6/2v9x0+DFHyzQixrIlmrCdmv7TrQfytICr3Lu56q7AOAiShQj
+vKN3J4AXribiZUjWS0pvguwr6sBtPPasJvuEfjnADrsISHShuwhopMSzVMVaiQo5CkTjTjBIg2L
GPZ2EkJUmyr5kNQc4zGRox6CifhAThApP61xduW47UrStOEvlCRBoazEW2SiTUu+0Q9z41TUOBHO
Bd0XH5XyPkk3rzfAk2yavNDIxZRsW3wRCDjrN3J+OsTVh9yOGvwkFOXKq33OtrV/6Wgr1ZF/9fJr
gG7niknMu8D8mpIp2/sJemHZ0tSzqUBczcXbEpEEHbkERu87JexRiASvtZfZ0JxccK69wcSi8Z9K
10WSSKw4cZnB9f4gydW2dvE026cmGmzCqJJ+AxcGmwTg7p0UOcJ4LzN3vesFK22npwL3GBM+w7ve
HzJKEWKU2qNbPAc15xwMkyy7353/lXPpsWeTSg4B5lm2vXOKdHbARxe4QByK5kVFwCDp9nybVP7v
KmIWT0q7ZBLO9TQWDi/B4DcHfIXfKXbDzdBkKIuT6UN2jrUxEupOQFxPTuKtYjV98HezNkv+EDBN
QKoa7wyWjdmH29G9Hv0Hpd13Tyd0v4NPVQnvMnNLDmRkjCHDZp1hq6D/mqLnhT4WSFJhjBjX0FCm
6zhB6u7J8bdAcwv8UH0g2Ry3JgAXELfT1vHB5jT2JtTAVkvD/JgA4C481URwZIVFThBqkD7yT4cp
1JLFS8auV6Hgx5/0Go7yj5MY7Xcl+IVT6G9xiOUPcZ2ggJL+AI2IpCrl2Y8WecYkXME3CMqV44p9
emT+TSouR7XHwaAlDP8UnUuEnBsa08xOZ/8VcQhjLK52CZHV6K95PYkt+uXmecMBWX4TbPUaiPhH
trHFgofr3kqyD6+rDmZRXPCxinMnW5QeiH/y9OT4ARziyEThXPpwJ5DjmahLtnPiXuei+0drAZ5+
kf6NlBPsWJw43MQ//GvGJm+ZMRc0Po9zYP7AW0Q/5BA3QOzMOublfcCvgx8N80MroZtIV/8awVRw
Ia9lnwiSECtu6qno3gY/hD9vRI9lhh6ZL5FgpN9tugqTP7BkT3rezVH7jWJ8r4Oa7TkQzQPtgHJb
uORY2En8PhoyOsWzPT30QMwnKb8FnQ14N1QKFsCaIFsHjGbWrSrSTUtSWlBkeKda8uUCZKHsUOe+
8laREz6DYN8MLBeNjdGmgRbwgKsCLSNilzit/YfYg1DrTyTdCo2dPJ52sBRWbmM9wRFAcWaeWELW
gtyUg4N1c0oNIhrC3kCvyOZYxZzWEpolqrXfBhE9ebn1bdnp9GCqHnx9KTJ0VtVrJ6K3bCbqdSpm
BnAOyKJ6FgwazbfQrT/iiQj5yfwXK45rmPRX+Rz8tpi8oFrOvmyQBJmRNbcORh9ZvC8QeG4A2YyH
wbB/4810VqZPa0oJ9hBa4lb9Ewtma/FApHxfjqSvFdB2wZdMxTb0Gpj+jXnAH8ufPV2kpmM4JIm/
CdOKLEhhoxsGzTVw5Ihy+GI+AEsrjJcAH+r6+cB4ungwNVwuy21/C5PtAmzQzFbkPOaRS1URMAKX
JbFqNYY+7psMDfo2rNWFKUpMgEnx6iGqWH5WXR46M/W2rxl4KspUk3oy+Io6DH95A4s98Nyb5060
v3xeYLr3f9D84FhoJ9pQzcl2EMK5hDe7MacLkYVr18qOcUR6cVt43aoMhrN2fmdmfHQ7J0XxEH3k
VfM5AsZ9cIIGlf2gn7h1NgiSbPa25Fub2JS0kP06cH50hIteT8FexRV9WF715lJ1Ka2csHycY0uu
ctq5uyjFEYIWBvMPkEeN8zobopM/djDAPErDPAv3KaqNfZEkBZtezS5rDtiOx9+sOfbW7n0M4O2W
oDsKTrKNV6mFD6qiUZQ5xtmExGCNrIdobMvyFdGVCycweGcCSOwfZeCeEIovw8D5vNjF3Li7pBM6
N526rGWcslhLKDr85mkyuLi12/7KqIhLt9SPdPRuAWFQ2lrSWvxkbSY6wpU24aoqe6JjZ+MdiMZi
7R4e7RwhixKPftz8oy50GFQe+UpAwjUpS4wc10HU7pzZ/zGclj/eVl8NKXHlZJDtLcrHzlN0UEij
eEB8imCvLcjZ9aqtuuhK/BFkZp9j81J29Bi0w/kAb9nTKJtVGjMuo5F5EpWGGKP+RTUMsD7D/K3n
tyH81SKwRpDCvkSMp8NsoMc0IZ6IqsQ57jaUUcWHphOkbNFxmXv0DZFv8oKCRavWCURiHCiI6zTS
ZCnCV7La32QPbRIXJCmJTdBwgXh65YMJJyvz0EnCC43eQAgVjEDGBnOHyZgSJdnE7vyD0vAtW+7/
MC+elTSKlRe7F6G5sdteb0RnXnhFPJYdkkkadEKDmf8GNfBp+aDeWTEZ6WgtOVP4Dg3GiO0yDWNa
jwgMNI0PGyS0TAg7sAhIXRo/uso3NmLQBybDKxpK9iqR5M9LUNboY91tHVkrECiPTiQ+xwARZpB+
cWaJMQG8JGo+cG74x93Dk1zjRC5ZKXyXbbIr7a/IhZk3+fAmm1MTC/Inw3+uW79IyVKJMy4tgycS
xT+HYDjMHZrRvLMIiNK3qGz/jeWuC8i3bPCHwRnQnEOOs5l8j9SHOsQAiHeYBngLPPtKVgpd28mm
iWp8WV3+NQBbepgbuaxUG5XgcKLpbG9rTgqSrDbaHY2zbjQSzFgaYIFG2usCQdP8zjMNxJ7fa04x
60PxZAYFcjEAJ4g8nI8aa2qNrEo7TOzAktebfnJeEHT+Cf46gkxT8qXRN+F5H7SDoYHcQjGbBxV4
R8AV58i3vrC+BjtIWTVBfh6MQ7N78BryXMY6QFdgvwxB9ywAV5AYDw7K5rhCcmjokpkMtSxbZWH0
neIL91EMxKy8Q9PSco40ufQZQxNF3ZBEvV53efiK9gkEHA5hzFMrrTNeoBBMYbkkqkJGWI3ulivF
w8HQMsPOOP+VgBKxOWHDRo0nxlsk/5aEsBbid4zzndESZAzV/su88iWKOw1votyogmZFK4DTyEMj
2pfEdM5OVL3Zcf/ComTG8dbCZ0OlBql7ulEYY9h5Ud34HqTT0SzajhJxemKVPZfkbjuKBXRI5cqM
vSermI5xwTZhNjW6MM09bx3mxnmOmhKAQryOvJJRynMnyWtvctjIejsTcvEgp5meEnP80E+vsW3y
WTxOaixgHpYffsACoI3uyGJCtej+QYRzlbN+bNFRDMz7zKj416Ke3cA3utkBwn+EHN921/xxB+u5
jbglU7WOXEmw/cx157YwRmEQ4k19KdnvcT58O+78KUNuiMgSWEGbdTWMFJ0meVnTfKZPyUYOXyaE
Lby1EN1Oo00E1SMAada4Fn9sycqUoVUO/aMKmai78ugsgSX0GOYy2ZZGv4v7R8tJDgBZ9oHtveZf
KqY1GjrDEiY9PLWpwEgGBL1XRrGfjfJXZ4bVA1y0cDNb/HjLdMnRUlSvZpF3W0dQfjcdznzO3TkF
+FPuVTtEzJhr/PJAq6kG4gIrIwARReSts086AhPLz7TpOY3V1amX5CjOiueGF0aSDLeCay+2HeOh
Og7eo65xdpQu3ExQhrRyq0MXbMeg+6z1mO3ZaHP09qcO4dVD44ERcYzPniB0b4CUqjA8b0iDPbpo
P4lbaDnxtfa8ZoUbV2YzvE+JqP/rBySZ3EcEkx5wyW47PQ+bwMqeFsIwWA2cIanAfJiArPfI/KgS
F2fIgOIkJNzCDPtLMmCaaH95DXFOeET22VC0ILdnl5gXs95PZYQY0ZN/vKaNNyx12zyDQQVhtGI7
PUyjD9QOyBDxJepU+pBC57H88ZOl0EAPuGpZ4An9g2JvojkhsbFZef1BLS4lHcLkIKx85TGTK0gD
ZRrASXlAVtmAAqQXTJPJvQ1jBxU8GzCPQ+5ALkBMleA4M1G0b0SSFmgV7Wsdis/Qz0YKVPROgtkU
dQgCgDjaG1pyCIv3rgsexGGmtMNHRKYxAjcEJs/2dYLrc/ZEdRwCoqwyK0TE3wZYRIYG1aNojW3j
lpJQErLup3pXaxvVqZVbq7FgHVMOcpi0Q2nYxXsE76dQkfqsW/aZWGZPFvrdpgJ0hJCbSf+CbY3R
Sri1s8ZpmFzk4HEF4bF6QBrzZY4NEEEKItRMmyQQIQOpSDAbYchPsFhIIxkKN0Hwlf0sB6BPRYs6
1zPHD8uG3YhSRADKaYuN5wVMbJL00lVYuhdKtzMHdPoFwVO22W4MQZ0a6WDt5VA+G1+8W9TRo+y7
V7ToylZrm90FokV4BqaWrHVv44+RubFKS4g1wG1AyDomI05TFtvcgnkaRtOVmNcTcYCQKaanFAj1
IUIPyeUBhCirPgqU5UiRSWmoVOMCJkSPa9Cqeq6ZwzWid9ZAD/KtPfbYZZ341+xQagXALLqSJiLe
Lu4CbPfsVb/QTuyCWV0MJyEXjVnLujItb+FfDNQm3Gg+0Tq9Y7hbhJ4GHuiy3GSjH+1xzlE3iT9D
6Oq9LVtEjwZ5LUvz3pYfQRCulQZf6KN3Y5z3y59riHeL8VKCHBcj5IEEXms6gbBNCKgHfWJ/aea/
y+iGLlUDUGy2n4rZcNZW5n1xPxNVxK6Cv8kapLnhGGVaOWnadNc9ynSYFfaHHPBTFSavss81D3a9
9kvOfRrRdJ6R4VXEtF/9bngLI2pT4FGZb0SraCrDLVPvklEghya39eSuZzvF0dWvujHv1vCODlPM
EEvik+O52wh/Ily9KzDEJc2ltaNpQ+gKuMIKwVETYoL1QG2gvji5ZvC3tKd4V6rsZ07F2Uuajl1F
ksxJ8wxcVr2dK/kz1PzHFXGHEnYrvSlkcE4HkRFiSH+wcswtpT+y9gARhNIEnm14zpPS3Ki0sR9c
nkW7RpoFvRQevBO+O7hHzt3UXE0yCa6GcE4cINYN/aizF5eEX2WmtU0yj/LQiramk70mQ0SAIyTH
FQij250KMLWKwOZkIjjF3DojqPaWYRC5HTmU2Sou1ynP4wpaIVoLt3t2eQad7g36zLUZWwtEEjlS
s/JTpAbZ0am3gc25sfXHpfT9a0RYTq2a2EewPLhCGjyqTJC6pWjBT0totrsphKjZiAqLRgi+sqli
kNcEitylHOqEaDapwhzo00B6kOP8HDKdOMAVeG4C8gDoMWiEsNSdXjrAoA1hDSSpPBVGesUS0ryH
o+h22dBzXzA8XhdTeVKCwrOKvkUS/oFpdrJ0Nb5n00eEegYjI3OKYKIOzwmVWUXZjNQriJlkogtk
HuMTzmmml6lISSWWzmvbMUKw5sDb2uFOOm1/TKZ5mwxFunWj/KeFhqWbqrt5AfRi1yUjYamn+8x6
TUyJDrx/smeUjCibOMfMIBMU7qnaET8UBac5wCxYUv3AfE6jXSfqF9+EGGeK5k+L5LtPPVITyjA8
+rb3oGJyJq152tRJ3W0qZ8kvwGtcWClcUdD27ZTQQ47qX+wzFwto7FoP7VV0xdaPCwH0k726AjS2
cVtzxJIwypUTM9PhlBiuO+F92ZZrr6NgbDdlyyIwexBOa/L0qPa+gqCDDYVZFv6Q84j8q11XFVm8
Y1bYq8b2kDyjIXOa8sc+zbTzVhzH+iXalIRGEEUpao4il/OJ7Eb6foL2Dw3utZxre4+AAiwgDSKw
mjgoZ7MvVmMYv+Q5kUhdXD93eg2xghtTOw3MiVteBVCnQ6kPdUUicDfQ4qmaXVJX7i7jnu5cB13D
sC+T6IACwd3RYg3Jkly7RvmZRGezbvXB7op/qAm+mda8unxTYEAEB+rIdHZy33vmpYvGYFqpur2l
ZE08xESBh47s98UyJxmwa1hB/eyVkdg0Mn3rudt5GYvXYTzP/qiWA9y+HBf5XIMwPbGGSyJoakzI
UnzbtZmpsEfS4au3Xmd/sh2s6DWFv4YqfoPta22dDNqOOUHXm5PiSATpZVRC7iKeEIid+O7ARPsg
z4nx0YOIgYUin8QfjDlP4HyBIt09NiQOaFwXLk7Z53HWJo0FzS0GqwpveAuBpYKk3REcGNTJ0eAO
2dk4DCDYvPZJiJK3xcglHY/zY7YSMkI0ssS+NSjeu7j6UbLZkHH1QVhjxyLW0w+nTq967CmZ2MwN
4pul1bkJlrBEm555YinsEgNbYTl+5hn4JQp+YgbWxD/vbUv9FOw5wGZYxRd2sHocIV4dqjw/MLPf
OCEBbUNyDelUk0RE+11I9sIqNy7D7L6mCBMfxhnyQ1HBsok0zU/VMeNy2YQ56sgN5uClK+Bx+gBZ
3Ldo9ss58GkB6sfEFN42Uxp66NOs6i/TJhq1wIT+UNYnK82GTcLi8iBSpBKlgQ7K2lfI9RanBLR6
ul+GLp9G3/xWETQdw2BGN8P88MIS+ZSlDmnBLQWcp4RrCfmhB4cuTFr/XgegQZZIAKXD/9Kj4w/C
vwUddyQVLk6GgI5EbnvezihI4BZI9/1iLjZZnXzSG6ORl85br0FrlkT/qg70rUj70+A5xdZx5s98
SL6zsgbxXhPwIlPJxHdizyxYheqoXEsqboXYhkXQz3aw2avrWFANDXb+hDuHobF8sE2YSbGi/xka
THHUwgIYdPO7NgucNn13QLQbbzOPxm49PzpZHV5dU/IQW84xUd2z0bOOWdrdZ1WS7U3DOADUBXMr
aWFXRUV5THLUkBpMCYeGnw3Ziv/borFZ5Kj2kxS1QJP0b9McnCbBhkq8zaquPZOTQ5ufCNj06EPY
YMkBUx9DtuJnRyEMJ5UxTICfVTMDSIYkmNnEt9aNs4lBYa+q2nzKRfk3hzty1U2zyeylnZnUX9Ik
knJC9z7Zb11pGc/k35rPXdIWFwjLZ4QU5SGbhftQRpn3Fk0ROai0DpW1QtYzE7H9P+ydV2/dyNql
/8rBuR4esMhiGuC72TloBwVbsm8ISZaLOedfPw+3DwZtu9HG3E+jYbhlWc1NFiu871rPGoa96CF6
uAhe7bZZhPSsWcwG+s/R8ElzKXK7eFyMwmyByOT2OkbRddFzxzm0TXPwzFXcBvTMee3XU69fi6x7
pYy5jD2WVQ7Bn4DqZMtslsqExUsTxyTCAXzFdv3VHlCc8IE/dG8T6GO87XSon1bsi40R48k3Rgcz
V7errPg62FVwxBlvxK9yyNAvFwVljCbeMMcdMJPDJ/RoeU7qW92Wm0rWB8TNb2R/IRDouiPCGzpA
uDW2fQbTO7DoY+TIrDI/+aq1NDszVb6OofniGjheIUAFC88JukdhOdfWxR4IZ4mcDDM/hDUgjlkc
cAyqhqLJdB9V+BU6pFCcqfmpw5Mo6QKXqVwlgfFKR0mnr0DMimFP0ZbTyaXCD90FYkDQ44BxprA2
JTpcLauy9iTdPnotph5ff2VG+Rq+ew5htrZk+fZls7HnFJZANzaojcgJbJ1wV7PUWTO5z/YAqvx7
Dsb6/wFiT2Px8T//fs/brKnGhw8V5tlfI8GEKW836n343+ojX702r//6uKWLnV9T/t5j3jbBv6BF
fLz+9rd+JIkJU/+PZ/B6YbtzKWhLft5/k8QIGbN1S7pS111KVzpxYf9NEjPd/9jCkCa1fgGi2fCc
/5skZpr/MXRMr56D+w+9h+39vySJmb/kiLkml+ZxdcjRPduwdJ2csfdXGHOq/p9/i/9lxSSHTxo9
HbzdbCurCJS873BGR3BHOcjbqbw+GRgb17UjySsYOErZamkkRGOKriE3OYJBMVjNGalSuDHcgtCB
5jKSckBnfrzUeRseKoyuW5wRdKAH9V0rmvaE451dxvCQ+oVN8kAYrwOH5D9Qzh2CWBd570Hvrngt
gm0Ti2GneVN6CszzXx7Wf1Px/pW16TUn8Wn+QH/z8V2YznOUGgJAXRg/f/yqCOgsN+CLdNA1+1ZU
I0RjDMd2Sxd7POVd5a7FpEnYM6E41HTzc9JoCEluqi9m6x7MyDgOhn6BfqVhpcazZmjhsPjDVTIQ
/hr2xkMSnmPwhPiX4WL88pAaMnEaiidknedkETqpZW6kB6O9EoRmZGX4ycoL9klq1Fa+wJnrsdWP
u/E7FHRtHfSgNTF/7mCpGYuOLvnhny9PWr9dHgPH8AT3cP7NPML/OoaCcKhLZdT5FVHNeE4sEuec
oX8jD4/lQMvVHdmUahVj+M25ORe76Y6kMMhDMSFK5q1cOm2pThacsjMS5nCboCGL8vqO4px6KrAS
k931IZlal0E6fLcTCNwM6TniHSe917mHKvLKo4bIW2/eZFO7JyIErGOWx8VDRYQnHQtYxi5zNTkc
znCPnhS2I3WRrU7BAXWIosQ6WdaxBwgBxEkVO2W63//5LglyAX95iAbSUJeGKmIoC6/Hz3cp9Smj
Ak1IrlnVibPjB69O3eWYpup4hz4NuZVB7jQI4HRnFRHthdzJP3s4v+aadEblEQVCC+TNduhkwadC
/9waw861tQdFZvDuny/XmC8HWZnKszk30WHMGZ7rOCi3mLcgnZk/Xy5Ft8h0PDaIeUqVmDdn1Wv2
XdOCLp/GMdymvsb9Top1Cv/hyOraev5TGvvfRUIwYOt+6tmjPQ/zXsdhdolUsrbtPtwO8z22O+9Z
mmxu/vmiJdPizxeNh1bqtuXgIYPAcRupf5nNpsjxCqvJw6tjAi9LM0EUVOTe16b8qOxSPXGwx7ai
uccYU8WDDkDhqcGdQ4xhdu5M74ulUT29/RWXL1FbyRF4+aJY5R6KJplVn4MpnV77pl+Yo/OUFAUY
klHeaexPhbJQbs3P1mwzmMR5fopStfan2rlrHEZcNXGipB6wykx61lURpU91mFEJqWHW2uN96aD7
ZjvObjtcwgE26ZxE07JDy/2H+3Sb1n56uKaQtumZOkVz1wHw8/PDxadvhTRu3UtZUOQbxCDOTRet
AUbq635UBJSJjkc8H3sQsnZnVdjPuT5aR6PkPvzzQ/ubizEhEbASgo6aR90vL0ZnE38Xeb24eEVv
HUXDNt6goQTnvE6OrR97KBYyqMxgP0dM1IsYJ8g5CXZlGdrHP1zLb+sB3gHHlQIDjm0DWfjlxnit
aJNKy4yLQ6YUzvR2P3DcWBJWsyfD+uQM7IADURtA0WFYxAaE3yC05Rq9B33JqfZ2VTyQ4kAFBPmF
Q86EHLai1ZM/Xej8+v38BHl4hmsKDjm2af66bqdGqtWj5dcXVXQIp5BQq6Ka6Nli6Q85+JHQeCjm
hztGhtgj2vgc2ihQXNGh7NCc9z/ct7+5nHkosYsgzFyymfl5QDUOEX6cT/oLPStmLk87+bRlmf3R
vlaCUAK7GCAszHeu83mzMsUY11JO5h6/Q2TZ/mlYGfOj+uUOMZokKj3hzNuoea74y1zgl5SLtcLF
CdKPD0Wr52dVknOChqgLiDoIyq0Lz4yybLg0q8658+jSfInm6SKiZdTEJZuTia7FaKmjAw1rVVO5
0awN6aQrwDxy6TYcNhpt0ncCoNaf1vzf5l+T7Z1teaz2Os/XmEfqXy4/5TUsWPh1RiKzpnS1tUas
mRP3yc5CobumsR8uhT8kpyIezA35cAa6vDUKuqd/frbGb8s7V2JbdOG5CIJtf50shNUqN5eNvMSV
Hd1RIxvwhhiSnI+OFO0idnZwJOh5GWo6pjLb0k1NNznRBNvC5sSayv7CyXDVRP1ZjVO30yK6du5A
2ZK42XUIbJaw8umsaUGBMANnLHJyCDWB+adb+vvqwNA0bTKjbVvnyP7LiCj12gv60pAXB2EidEQP
BlNDdZw4eJo1Q7pRFOzJbKweTfOpRPJ+VhR2HYv0gmk2cSPnQGoC7pvOL64xw8V0/od7/dtOz4T8
yWvtCCqXJgeDn5862McYy1goL1wFBX2VLtLGa3Y0KM5klclD5b85VP32edWQ5IaPIoXMAbRl5klM
XyqcK/ew99djjii+qvt03VmZtyUiqbgLFDty+DXr28smZ9WuTDKSHxAOUTyp//BR/ub1++mT/BJQ
3BILAyAkkJc0tV8UWfTCi/6wpTL/9m65DE927mxVfh2ZTGZR5VKwuBhwPq95oOy17CmcJRHU+lj4
1QZxfUrdsXzrM/USu9HH7auYvOCpZEDcVUADspsbqhhfaqS81Tn0UR/UPRZhcBPbSA0rlZqg7jyf
XlNPu65witf5xd3Btz6XMkopKlRQeCzgecp7wTpyFZjL7koKafwMQtVTzfzDSyn+7vbyLuqs4+x1
dPuX6aGOKPB3dmRepGE2nyLI8piKMZVWIby3icx1nfb2piJIGpRe9aYK3zk3NuwgfNYgCnFeUiuu
5OWfx6/5N3OFxSnX4PRqs9f9dQOmEW8OIa2Tl8xx78q+MD/hnMR4GRnWsXDvicsyjmbqI4V27fha
xhDNOaBC58nMrdQKpBet1A6qlfoDNO7bhtGMp7fEbqOrX1fh6uZucAU5QC5CtWJ+DfqQVUUXvnXs
KhR3t518BHF9JSsz3bkuOhPTxo+YOxjTI0ybSLKuf/jcf/M4OOBLQZAGluTfNlSQXqzeMmpxMUhk
2IRj4W5yvb9rSj3cml2IPYToacQAVOhl4KI9pCAvx85bE5BxJh0E4YsNUT3oyWsmeuJChYr2Ahyy
Rd/RtzeEccQN4y0NJAy71idpA/LAj/U0KkHTqT4m46Z4v92xqELP6WgZKQTRvW1pxYaMbfcPe8i/
WxYoGLiSmoHteXz2n6eqyZ0E/ns+clp8jrqS8rynt7vRCbQz5Uw0Cxqm2s7PTWzlw9ewdd8nTW8x
n1BFkIF5CiPnPdQc2rR5cFRo0ZJKuutuQvKjz7vPjuZiVeewu8byNRRq0xaF+4dtlDnPp79sEmxp
SfZPFqQ4bHs/f4ik8CaplcK43EYNT4vg3BKbJs59bFhq1IGCsAkWlYNd0MfiW+kPvj8gk8VaEY/X
psK4pYNm2DkhTOSsTtOV1uWEw5nioWtbC8J2jXqXgvAdU+Kr3fTL0gzYzUZGsxvBORDUy+EtCSJn
QWf+D6e4v5smbNe0bI9trZSePb+vf9lFeBRlFOQ2cVH2S1C04UY3wmIz4lJvpgpo/LwhmzciR73t
n6cs/kz7BSJLDaggT9v7ALT8n1bh387BbLFvZS9TGg53/peZyyKtwSizhO2+MyEqnfqjnah+paXG
u+hcF7+uswqLMf3x8lips9Kb5Os48RpTwK0PuTtAzOiesVdiU2ut4JSw+bsHQ2n9YXSI32czKmyC
EuBcpfOE9cvocNqqBTViTOjeSWuJEjPeknzkbSudXgwFrnIjMGIxkXo0N0K8MA0J8+dbFUFolG7D
Er0sLBpja/Rmt/nnOcf9ffXj6qTBCZ0djZQUAn96tk4visbJpH5JE4i9aV9qK9Iviy8ECzpIqulh
sj6UG8trbfoy+XtDNW3Z9JxJUzd1DkntHwdl+JumbYpNbhLTmDrxpjcza931A7KMDola5EtKJ/Gz
qYkC8L0uzmF9F0LxJ45quJQmqi1ZIUk1azByyursTT7qzLW1W3y5/U4NuF860yAvMiorrI2Vwz7r
PaD0Aoc2IxCcUe+kKD1kXJ2EjfP4x7klMK5an6NK558ZjIJPr6JEKeP2VFK+2DTWYZz8p7B+8luB
xWxq9Y3GZl4JC37N/NaW4FOv0FTuvQ6VlINvGz1IEtx1mfmUi95cdkWDeAYGy1LImEKQSuoFholo
p5U1tPwQGXhnaasxF68inI3qholXUrM3t0fsBpDjIs2Q2BO9VUQJnw5ypf7wmA0Swn6bpCQPmVdY
cCo16UP9/KCTrCPare3/O0lNxRCcS31H2nq4tcqvtaXHC0THxd7BYrPA4YfgQsPH2cXFizukaztK
ioehtNEEK+esTOtF+qxP7Xzm0nVm2cRFSWGaEATMYajXInXM9ZjR9ht6aQPWs+GcgQXVg0fXI7S4
K4LLFHofCHZQhmoljdusdJaxO0LJakW+r4vyVZNYew0OUrlxKliWr61mXdpKUlDwU3ikxtAdVZPs
VFyeG7D391qo1k5fwovzXDREHvKIJOoEUNCUQBWv5rwBdAL0ZtQSF1AWexlh8yznIy6+Oh2bp68R
85AjLanshuEQwxOpinVMixr3RgEf1S3fQgpwy74mB4CExm9Bgo/NUTbx5hmhuH1M8yZy0OA3lf9x
WxEMfezfJZIDvt+iuUxW7yrz3iwvow2H3z0xhtUQe0TOpvY54zhbWaAzmT0FyFdscGeTtARrTtvW
ahfrXptdsZHW8LLMYP3j4tOOF2zAtmGN38G8TTvsWO9N1vWnwXI/NFfbjH5GWHpD98jmJ8PaJBBy
LsrNdIOssBCH2HBajQFYnxr6k+1ovKoGSg+/tK5AQJ4dtBwL03HE9XYMNzwU4KC5u6sh8fD2gf6U
dmcEMuOL4befeySQkMDaD9djd5UhW+y18Z2QDLUnSu1b63jJIqeYvAb7ku+bEm0yjqpxqzAbwVfS
ovWkV8PG1ad9MdRovSfMGCS8AVqxjm4cwUmtqQ1QCMLrlIJQ4NOvWnRTi3aqiquVrrJyaD71OLGw
7jC1doilz6jmDDWm7wDyNh0ZEIOEfHB7D2/vOn4d4JgepjSriLe9dPUlVBFvDYntfDvwaHlBTnmZ
0MMmhM/mLABbxTD29BBfbbfLjhlITHZUzJ9gC7Z24s/pcMMWWLi1ACFOqFhM+oPyDGtNFmRS9bjg
W4f7qpS7lfGdmlauKOr7lqqjjlLJbYR+SuelaShBAzTEphHgGMp1gIAgGwToiAv1RY2OJ6MwSP2D
oaP6LhpqEa0O5aYS6efSmmg5SrJ4zKlbY7yqII731Rq9yniGNU1UDNL8BI30AjpAuuQ8K2dyiL5t
PDro847KJPB7id8C7i/yo2cMzV4aUNDFoNDEwdvMznsYmjrYExCUrNPa2qSttMgLB1dLZWXZ6dS8
8iSON0FM75E7pNYLBTMQwy8zkKdTo3SgmVasI9CTG+sYJvqeUSqW8JWmjSbbGGSh/pxFsjpCLO7W
t1FYyLHfgDR/N3wuJZ6NVIWHK5Lihv4wNdGDGQxnk1rHdrJnrty8Q1Jw6Iiqb8pdEDXjueiTOzoK
4tx5RCBO3ZMh5LeBYKRFb09PJarqNcHOE9gvzWOMzx8rqEmXbhS+i6FEbWqdLd9rn2PO8ojCqG16
IRiNuNmZAXk8arBfnCoal/2EuoVX6gL69nTbaUCLmbMazXHV0uHPYh0V7yT2t6EWCYRXea0fQ39q
yMOTcoUADHA5/eC9Sr/m7YuHqUW5KkHVSnXH0ElbjtEA5/PAt5IYvcCtTu4IAvPcpPvultC7hR3e
lXl0qCPU2NPc4rhVTLsgytZpWvnbuhDk6/nGZwJkaN+3nwPee00SF+SBKEXvmWM4QoSLIN7fRBj0
dRQYRPZ429tkdzutpLraFrhZD1qdnqs0O5Fl+yku8TUNvQ35Zs5Hw3s0097uY5QwSWIwVlAlzwW+
26s4TcUZ2pS2hQLh3Je6lPc15PXbn/WuNaeudeldNEKRI+ngozTi6RS16jgU+hvYsnu9yMPHzuMe
ZHFcPWZpgDYQa+7FjBrIwHOjJms1uNcuZ46pg4vf1dPpNpnqQDuBP8L4m7/LjzOIdW5/cnxrWsZj
ax2lUTzrZmTdx7H3rex9SlNR/kEpfkO5bULYRoZ4ZwA1nFBb3x5Boqu3FG43sVRpcfYGn4PbXH+7
leU4f1ZrVyEFc/xT5eojQ0cQUlaWmzS2PxDOZSedjK+lJYu17pDacpuxCIwkeySOSStoNmTPpuvb
9XrBVGybStIqSMXn23Dt8/papIJI3aZ8sSanPuHGpUw2GSyk4/hJh627HtL2ZMx6NDeU9mNLRhXA
A6q1VMqfk0D/nEZjcZw6YBa61BpMGgbHTUOz9hQgCWjRr7lDSl6gCXF0S7x+Q5mgSUgzYzxIZqRp
0sdd1Azv5JlwlI7SaRPgdqaMx9s/l+xl2aBKTeAY3IbiFL8KgmfuskAex655cNQ0HirpL8IuDg+O
qit0Ku5sR9Cybd2aNqh4Z1zYbVZthkynHQihsJrNLErW9cpIe0Ltavde04Yj24pqxy1i8RxoEVud
KJe5CJ7tPGC8AIBIr1aUnzLH+l6nloA+xRTl9x2R72M6bI0kzy6D9lmSoHebmnm5ocdYdXXv8COY
Nhxj1aj7OAnsI4pieUJ4ZqNlj5KDEVbc125cK4mm1CYYbTFoaMDqONHWhRW367b25iDsmKg6K0AL
hi2y6MZ4jYjmOfNN9RBXKe48dxlT+tunGZxQpcxdWDIsyQhLWT0o8FZvfoU2ambKhBbyFDIW2LGH
7aZz5wUR/P/e+M6YcsDQDWRJhcWhI1ZkaAjOrGPXIk8lbXd5Ye0LMeUr08rIep6nCCfKwfrnj7gi
6nVD2YgVjT3yqM5oW3Hjgd2zTY0Y6TLsr/Dw+/dmdLaVqcd3qdnfQ3sLllSASXDJeZ1a4a803d3J
Fsj2EB6DFGKTisNqQcnrWs2kkARewo/JyWjvs6KK7wbkjrfDJYqHNlpOXpveyzR8vS3zelkQADzI
s9u8MxcYS58W6P3tveb0s8fC4q9u1efbq2fTKrtq01kRhN7hlZZ4bi7ej2mIRW/+r5YvA1TXT5aF
XIlaAjt1PewvWhaMxKUMH7eDxu3VmxwATUFdVOuwTsKdoSNy6sFFBJx23NsvVgTAs1gHmcCmHerh
7jZbBmHn7I1Kn93nSDpL+yyKeB/rXXIiCGCh94G7VG0+Hnq23KzVSCMkQBxOxc4O4Jw4j6X4lnj5
rM6TwSbjYYYtHo921vLkMLLXwLqtDVuWVVe8AqRgtxTk1Zph/QkI9J0LT3JzW7jKTqrtkHIUgBoE
skFFIITZFXICnOV4YM+nw63zrCPWCoWbLwd9wLHo90DKpbltw7kZMr/OEIuRbGCiHriuvdaphtYD
BbtC7m73SsieJaQr4EN7stw1Mv3U0PjHyKSKra2GYJ0XKiXjpTNXXTq1rDkivssogyjRD6dQfbFM
jS7niPuC6QmPldV+YT/5LgdWO3/uB/mhT5BHCodSu/h18ERaQ4ceTAzXuEiuIpyl6kWhnVRyKNKq
3Rmx+pisodjXiLjhpJFeFNu8FIWL2itOiZzyvXGki9tmh9uAmgJmoWRCAK6iskHPsYNDIs6qKY50
aHHV25SyEmxhvdJ5UoSaF2XePHjujuQhCefsOYwE1mgg4AiYSXiTsnhIOzs9ZZC/N5lfsVeZ4rdS
e54ExEafXvS513gpQs3lAOrughYfWuyp4KB6zCCmHeKmwSagKzbQt8WUUra2qW2c7XN/lr2Igf+H
8NTbH+qqxVSvcZg3XfHNIsdlp1qEYIUxTPjhDzbuwfuueSw7AIN92n/4jKFtUJbs3S1Wdy/1vuV0
BgMUAHu9xyB3O7rR8LJjmjkNXW9iEQm77izjkR1VvPRyD3VwObTbW8mZoEPSeMTkbWoccx29gHWR
tT4+L1ffFVByCJzsMRs01nC0vHibNH2+jiLqmziemocJf/9yktMcQVcMs5Qj2MZzjFFhGt4lcj2y
kjh9CJNIezdK+8Ot9mDjGUIMKa8gx5eRiX8jHQ0gs7MfiRnjETr717QJ2YBbORmTtX3Xn24njil8
CNuo38aBirg6YmBVrPZdNH5oY/CRjKm3jwccgilyfx0D2SrU/HwL3mE1Orrxo93iRgjmSRbr5iIG
pIi0O6j4WNdUA7nLX1RkPEZKPpdc0bmVw4cDjiakDXZA61ht8DKf54SZRWTq+tFP7edySN0tHWdE
OSaGHRJKzXVpjtcCyPk6aoPwHBLqgBPjA3dauzH1Ql9lVv5ZWC9wQ6bYsndapWA8mMaD46tuE/tT
8UkLPwWo2N00fA7MOgNEliWPDZ2iCcTkw23XWNMFWvTSuxPzdkChlSfoG8Xg7Y5b9J/OAP5xOubx
jxN7YEZXq8nkWQ/uQ6+LjhrdelzyJJdQ0h43Y9haZPIFb57rRtssRtFT4cU6FUoQSBqUuEbIJlkn
UvT729hx/MReGsAyUd8bchNISS3Gh1ZZ6ua7r5HrpywMw7mKYebmJuFQvAlNZrywbyUgYe7RDq7z
zRqDtZ0MRMrStnGkyK8h46OS3cSZfFaZWPFrOPQAMLQ43t+KD06PXb3ATkdRh5GQpg4CXplld2bg
Jmdu2jLQ3bMGkfqebkrgavqVCV0hVdM27LdMDnSgMFCgsGsIYgxWrqTOFTRwXwgWJASw6FBqF2+G
VXkX/A7fYmlRG5xPvn2qP+ZRWFOzkerM0RxHudtSYy0OzQBal/jMepf6rrOF0fFIuNmrZVnjueVc
BVK0zrgBFDxvD7Dtra+Cjeu9egDo5280bGGQTbLufHuEcwJNM2bjndNdaVz75MU41ka08ZfOxXRN
RYxgbCmpurehscYTTiEOyXsicRJxzMx3zZTfyRbivyyH6hLGZ0wm35LIjR+NlhwaOOggoZp6S5/t
VI6hOOshJIdqWLRkQWNQJm3EVq+Uz+Mnt/c67JYY98KGswBmRG7gWWvs44/1k2CCiGjXVVCN4jGq
Bjrv5Gk3WW1QKBGfc1m/5fGkiMC2rgjHyD5I03EtrZ65KCGjUcUifCXw81CnWE3IPCvuiY5CYKTb
b71Es6wMVg6/6T4hMuF5EdR87860yEavVp4VhJjUE2dfJmigY1WOez72ozKw78GEbB4xPmfLDahm
/1ImOH5jMDL2VH/DzuzUhv3NcpJXvPIrKePkq66/ANraFrlpf2sm+7Ui5/U+t7U19N5yp0dauEl5
qfDnBR2Fr+SF0qe3z1HHMaMkLyguIW+iOdm0HYMsNDa5JMcEky+UnQjvcaql5joWcySynfZHcySV
bu7+1bXWbYZaHYFrIaAew2mFlig9xFngEYF7X8QWABQBgTzwN7UI4n2DbgL7LkyMFEjwXrdKTjWc
b550PcMtBtKPGfGugfFKWlVxT14rLtByGBeTG5LjNjUfY4iJxPVHnepUAyaUclTj1nuakqRShsih
yh4bYxRgJ48rakwQn86TYX73yeDcJQ2NbVLQk1WQKPjakViHbZvgUfMwOY02Dr92HL7pmA7swSFs
uqu83cwf8NnIJzTu6QTAZW6y75CgrmNkfQpLiNhBRqBn2vjLCYlWCUJAs0NyVg3tjRvDKkFJAyo9
u+XxzUmJk2KXoKl8NxIqubZDHziU33FuhrdDhRi/jHxoaNVfGhIcgqR/afPE3NL37BFRNl+yBusG
+Bz9xPI0LY1xY+WhABIiqiVWXiqV0Rxek6l169cks0ccntMBm5aoHmSthnVXepx88uRQWcbnKCWm
XPr2yk/7y6QMg8k4/IRb4VOVSuoPbTzCtL6WDcWo1uS0klDs08Nzp8fsIsDKLNrKCTdm5R5qV7Zr
BKEIAHp4aaaN5ZOG04SrFa46pUOCTykGyufRwq0EFIsoA1q0YNv9pUYpGDYV5yap4XlKDHeZDF/r
iVe7x6LFjQ1PWmB+93LaXqCzwZEtpO9tgD4Zi4KXb0ua1hMA7KuTax8AEYKlQWbqooRyllbCX3Ys
YCttQt1VIYnepzoNbEaa11mPULyISx0MAXctZOwqRHBUWwlwFQfi9p4TIvfcVJkLWvhAKOaj61gD
GY50wSkD4psAZufBmBlM+0P2XbcefYFTIfAhVKDTcr1hYwesWQXwE5wxNHTgGs+NYQyuFS3xioMN
cVZFEDwjIt3pFX0TeEv3wHaKJbUTnCdOv/c1y9sjQf1eBoB6CiixKxgIMGZG54g17DEusOwVTgbr
1KGTha3y5OdUpBD1pdvOGvbBkF6Uu6+CAJUiJpCGVOUmd5F0qonwYU+CDQdvA5LIzfun1PW+UyWk
ZFW/2C7GnyTG8MExD+C0QS+xJ+KHoPRjXvpoqUTJTtf1n3k8+Qbm3xNskNfJGbxF6vGMW627KDb2
nFY3GUOHPFEfTImHo0HX6xXr5WNdS5gJ1WugxCNwBgjZNnlXevgSjRQUIu9q8J3QY5WBP0w8dSha
F7Wd4Yaugo3XWy8zXXY96sYtWcolDDmOF4EGqyaR3MEHEjDIFnKya0lQxCKyiP+M9WTbENq2Gl/Y
SWDKEE6C8z4j/i9+VBOEC2hWL61kJ1hk7MpIzNHWRiMWwTlkY7q2XL8HxiE/5QPoiRibCZ2i+iOJ
6j2mEVCQdfPd7rpsNzjdSfMg54G+Ogx2/kkHLrWaUj6U07TEe7kxDnFx76bxBQZGsR+GfFlnGa5V
9vODgTjcBUvvh7g2tQk4XYCPw5dcoKBAfMg1+10EUXdgKLzKtjyB2U2gJG4dGkXbts+2ltfp+KXy
g94YwI5wlSuMgrz/xgrZeLsFWRLrqwiin8EBdq0Mmxgle2aT23jtPFc5x4hPVRRnuH1y77M67uiU
QnqXG1sDCVfoBWWWQboL8GVfBl4tvCL2UYM8vEzxuO4i71Ebeo4+JDsty8oh3FGyV6j3mhFe4OvP
cWP9snF62FKBdbEVMookG4922gLP3U9O9FYGxruXCBpzvr6ta/tdiQD0BoFzgBSHVHlPJWlVC7gI
Hqg1RWggqbP3hKAfRtF9iTHunPvcwrJbROKQgxJcOAUZzLL1jq2VHyIqFF6LwTK0G/9qhE1/1ei5
5FT2YDgZu6Zuh/Ok+aREx8GWYCwmrIJRzL3oNx3kxIVfCrXOpamWhUoEi7f5LRg6f1960F4GyKWc
s0g1N7RHq2/0p9xg9sxjwzhNuABts3R3GniuNaIq987P+rdBy9Oz0L+Uvv3eaGV8qseNoPNDgkpH
unBalLBd3WaXcJePBSf/2PEfMXQl+7GVwba2rGDXywqXA2hl16S54HR5jgakD1dRajnXgPTKBdZs
Ct3VF2FOU4TPy09mx4SO6Nh172+/FAMm7zYgGMpzMu/H10QmP+xJtw63L1U498jLmsaVMgrr7vaL
w5n9rin8EAG872x6rywPCZ6rqM6DO8qx2EUpiqzsgc5eJmVPwWiGsHfl7Izs6faNY0TJW1EXwmaP
uR+qoZMjk59LBSFA923EOZnORvcWyJZMI7abffygklw73qSesRh7kA/eg2rGR4SC+9krsOiU7WK1
zJGmpt+VTRZfoJjTvPFqTY0BXHl4rSrkVYUq6EpyIBvNvj9pxqMQQbbFLJEsb5X/m+C61htvZ3Jk
0SjMxi3A2NIMn6s5ryJbGqXp4qsli7uMUdi4dfNGDMJaYEqH+kXEToNl+SRZzakxC8qn5GvS8Uwh
a392R2TdEntzP1b3bZT/+D9Qanz0CtSKLiAdH9TBtLBw+cOpGTdEOi2LHMwYHQzo/n19Mar6rbWq
7tCl9SJpDHTglnkGibBPYQ6ylc2fbjKmwvd2dmLQZZ4/xdBrH46L1VzvPOyrPrNH4LtPNwUtUifz
pOshWlZqFEePHKumsl9TbcZAyvHg68ZV+sN4JN8U7NJ8FMrwvp5c5Is/JFW0UprAKh5HVOgLflL4
o96nQrrBYzx8zehYrTxKP4csgRvCWIFC5YFE9hPQHLbHj40p6y5rTqgYnadhZ2mGgHJbP0bxBPNQ
q5NtKUxtw4GLtjwNsnYi/aulWUXRr81hg+fJEg0iunlpwjL3ejr5+bTX6dmZc9HWLgoA69WzV6bU
AwSptg65FHaJJMomznj/o/XXWMVetcK+gwoI1hnxW5jhiixkzj7dbmewPR/axE+4LBkTCE11c6VB
32BXnWxu3ZrCjV9qlGwL0zKtRy3XWMProwR5toD1rx+yjB08sSOEyMyATgLJogOZAwAo8gtFo4Pd
KPeYYCTG88xOJiMPYK62qsHtVn7yf9g7s+W2tWzL/kr+ADLQbTSvBHtSIinZku0XhFv0fY+vvwPw
qUqJ0hUj67lefOJEOAyAADbWXmvOMbHseYkV3ZdFAy4vMNx11+SOpjTtDt8E8xije0ysloqrgpoB
aJdG5TSyAPNoqdXBhTQAK/rOIktVIwplr2Rqt2Qb7K9RcmR3vll8snhFDK3xH5U+XUsAW4+mRgQr
aQ68wVNImD+qTq9Fvwm8Lte1RyjX/ON5JhR2EgnFpvd17/L31/Mj65Qm1Vke2YrlQah9FtBuuumK
8Fvc+2tQeAQS5mSrB6mZf2X27h8k8rE70eSHfrYt6123SfRK37o1AgBdw+ybJv0qcInBSuK/Hd28
QM8ju5+JO3jqAH4wy2M/PD07aZmdtLz/PbRyj+8diXXofptXm3FMLWIdC4T2rucUkPxoLJiY8xoF
w4nb0qkFSGr31ZHZfHInlznVlVdjrPVQdtb+yerjFV5K+hv9Mh3A4ABsmki5n0PCjhep5PX7fMBh
MLcKVOrxS624K2rfacGDs6HSO7Oj+0FnQ8urRxM8yPBRN7Her9DgIDiUzYs7ea6IhN14lbSM5eNA
O2c9j8IGEwK3EsbP2MeDDcuAOFT8RNCgqtyx5IR55KQvDcCh+R1oqfldVcICiAYUASiaE3dPXQOw
g6DGHtw1Ud2R4pY8+jVC67SL7hB2wuD1TW6sMFAQJBAXYgRpq6o2LV7mEfbudC9pJcAK6vEsTEOp
oiAwRfjVepahddQGizHDMT4/JjR7rKVL42UjsTIzf+uBV8v9z5B8bSPRvhhKGayK2mD/ZOZ7lTZv
r1j930momWUMH9yizsAoKSsv5uLZZC94WlfUEON3LYbTGyG7sY3C2KjmUG7mqw6TCmHntHLFQOO3
ZLx/kyQsFdMD0ih6sYhGOz+ycUxwXff5V5MA6qUHrqyhZHkcgFiCpH3Q2G1uoxBkde+XJgl7wY+a
X/GQqyO3rZcrgwZ1235S2JvNIjIzUMplI5enjPT21TwD4TnF6hxo7P9DZjQ6djIpz6ZS1zibbflr
3oHrYwJu2QXTPfHgFypRwY5syQ3wMrQYBTp+Er0Sjd3WmWwFJhveSDh87TEXmK5xgIRIG/VTis97
qZY26clWwVx4LMq1OelXfQ2opUhISOGnZKjN4zHZ1ipEsH1/yAyQ9W4Ldx9qC4E3CsNehV403cI+
20ptxyTV9Q+iUrYMjTsmCQndIkGGr9lYFHwKQXLKkutxLfRYttepn6QkP7qi3c2n7gW0h7PWHza4
oLJVmwToBEqMTqoIlKVZfOb7pTwKj4m5L7ydoFFKCTWQ/AuAOZ8UOt6I/69VlW2o2uA6lb8iXeQI
P42yZxmlsToPdQJF/QaQuV6mRgEVBiL6LlDgpRVDSpkXWPfzYW0rfB4LlQKZtjE6rbTdYzY7qigV
HFwEQD8Qhq1pasP8Ziy+S2k0YjgBQ5Q/Rp4VM6nVFPodRf0Z4M0JnBeGxMnNDUTq3Phyf451/WxN
rGorewbs/kcByLKrE6P7CWn0Z92QXsSIaDG/wiNsQxI8i5+9ERF0yxjiHKI5PYqcEe0UQKG4axau
aGcbwXe/QPchEZ08tReYc0Qkd/+dcMGiOBLqg9YLRnxpoBMOXacwm2FfdJZxCipif+eHpVV1+VLx
euDpLD6VzRnlnXIfpwfaZNUJNVuwLgGQ1/SVXTOTj/EU50QwIGEAsLNKASmxicBmYxywtga5I06j
ttx+voqbBt3rT+4ROzPYKNvYk++lqPhmRFXJ1Lva4GAEIaEFBwuCzJKN2L3qmsRi+U27CQaYqq4R
b7K4s9YoJsc1imm4Uh2Tz0JVfpoJYBz+XXLWmPs5AWQkwCS046zhT0ie0Fku6b8K1WCMFQznLld/
dFYcHNUKYUlauPLRiBoqjVnKkiXxA0I1AA9ZKBCZdBqwYbuT75XpDw309MJ/8GRa8Ra0wA5ikON5
wMWbSSzeu0X+dRgZH6jlaH0a2dkqVhM+M8TQVk2POEThlV0hRyoe/bIvHUBCO9jKyjn0v6gdZKbK
SNgvz37GogRm5hKrZkr8QDXs/LQvhg0O6HybFWJDsJiBN9eodujlVyhisx2ykW1fc6wE3c6siwgr
wjOabFs0TEliRhbgJvYFmrGt8EKx7K2KFA0NnYyX1SDv4HcvPT4sy8QFPGL5utioIxMXkbFPzWFl
uz21KErAg6XCLvBx7mlqqDky6WkbIBEeqpDyXmqrp/lTBEgudkYvNnZKOGxTeGp3Ub4y7Z55ifwU
6DljDrfadXnNTH6qaZVa3GWhAgisbUF8Z3BYm0z9noLpcTS4YfumHO77EdwCmQZ/1ziEYQw5teCX
FLTWxUibcRH7UnVvuNZ30aWn1hMWQ9wAdLXWn1GhHgZNP4SZe+ZCIxRRrpM3lXJPc3EikCisc1Pv
k83uKmQbDmPfvABTK50xUiiVhLFLJXQOUUI47lw1VzyD93aRi0NZQJS0PBoiHv7WJlNotgp4+UYK
SYkeDywz8zMPa7RhIOkt2gwwhwtTxsFyxZQ4qfql7BdwkwrtsdYkeadCA82M8B5+oLQxahokLRHo
GwQ3P8fCRbme7YvEzJljkMcxLZy+Rqpfburh2k4wi4ZpJe36gE9hgWhzb1DuOnRN2VfO8gpQAAfo
bknR+4+6D77PGzdpldnsYce9pdjPmtzKh/kD1qakJJVZuTMG6++h5mLazsIjoqFikydTLs+kUp7u
LDN7lDVSvSV3miGJuktdQz/EMmIQJEL34M8mr14G84Z8jQ1jO3J6pqqFfkI4lf2OJxHG0hol22ZW
eb1Vn9oMYzKGBzZjbkB4sDkQ7JjFPXQcoomxJxG3Ap3Mk74pNihW2E7tZ0ECwaJoSEErOpg5YS4b
TpPwsgTCIK9g2g0kWdgf2QD91Qa7lkHqN3xDEFh2s5UyU9t0gviDsQaIlUnx2kiAi+OsJlygZkca
k4fpGMSonbh7ywG722EemoeWFOwMROiTSkpae3L7XE27r7lILsxR3mriTsNzgVirVhFyaC0+Zz3E
fUdHjqLLNs1gFYspiM3Ld5lWaJQn7UNZqOkubDr0LC3zxoyOWfdUK56xrSyCD02Wvy6r62PXsJOL
C1LLc1Jz110Re3c8QjrMPFRj4uj27o4JWXcce6RKrcXixAJNmBdA2VrYE2wF4rodEoijYr2kqtQV
4F+5i1C6k1PIxoEeXgKZeDgXaDG3dwPyYC8A/B9IofkVhdCWK73uT0hUvIiRUGb4Pz0ousuMbfPe
BxRqRpq8D4uKJm9e3nm9Srgw4GTs3l9dRaEz0g84ddr0u+H3vyYSFl/Wbh8PJq+YS49eVPeuSbxJ
JRfVZii8rwaMumNlAGCzzWSbAKxLGgOWEq/aX/u0h8ya/Rn96gLpYCF1aKc8C6UHQlI53yT4hO5p
bKKK0M8pIZQP8z7OJs6wMZjh6mKS2Pj5kxf75qHvYfAbQOzrXnlwMWo7WtsJlG+walIDW6VKAbEN
VOYrqFOOswICQluymj+24A2Trd255dIrxMBZERjJSE0BXQNNEiQr6ViBDS6ieeSbg0QZozyNiVjf
xuGOrICF1rvfUq0JloHKdkXN4VFp1eiM5arzMt6bsQflosbhulTzE3tXm26HEkE99Dc9ejX8vN/c
AubQx96Bd8w7OC9MyxKWQqbmG0l5UVPZDFmtnGbFYRR67klWQhyB+zZGbFq3bNwsmYZEobADVj1y
did9n1JG5saKaTx3bqKgiV4IgqoOE3RQN7382RjU56b1pYea0ChsUCmNGCZmIUV6pN1wZ7x3Dbh7
ZVMTuqFo5rW3pelLOj15NJ5kdTQn4HW6NoIsv/MKdj+gz+k3A/n2Ucu6eZvdEaXdkI8Cnaioe32r
uWSekvPUf620brHbWuBv2cy6fxozPLlwOL5LEnxLIfX+89BmQH7D8Ia0X5ksUq/dR7BXIMKopm0q
mKYnV/ULd05Q2h2hMpL1132Uam62dEuXvaliIiJLbZsdMipPPAsjGgEQDG5Z64tIz2+apd/6t03b
UoBCkmRjy6p5ZY1tK8hJeeJJp3l3KKV6+ZQyGBq0tF0WKTgxYQ+pI/cAz6WIKiBRejoqbFeJ3eqZ
WhBlS6Ypn1APqXZZfosDumOR0U/KoNppJz8RzAFrUZj6Vsiievz4edbePX+hy5OHS1E1dfLnvfgl
2avT56lH6ZRr+Wpg/SRouiDzRe3Fdi446O0sfeTDdCFYPG1fklbzLl/By7igEb6XhPjl5TII+Ep/
lktKGHVJul7+nDZNuE7NZ7tsy/XQucPC9N1gZVdjtHRzVqk0zFLUhFAKO5S7Oy8LPTSkZrssw5pd
CxnRH1/sWzSHZsk0WzBC4O0iOmyyjr+4WDcWqdGZhX5iAsSeD5XxfReSQjZthOdab76JLlQdGgfK
LiqAfNtB3q9RC81Ku5T58arpxp2W+eEBCBiAA5SjXer/NsSveT8i11a2+/i85/N6/bhbnLVsKppF
g9bWr3wsdDLVuAafeioxvIOEDJYmKLUVOtNHjdkNaEjU1EKzN55aNCSCh7DJJSZmMfFiHoTDWfgx
8Fd3qcqcUuhgxHWMVjtvM2/mSoHCp5q0JcKVJ0IenpF5W1kpCXctUJn+KO6RggcF8VSGCbOUVuw5
b9q435r3uVLIA7KNQdK2r3EIGRk9Psh6capY5B0RIKYa8vGXGoL0t9pRY2eEwzHs3JVll3tZ0ru1
p/TQL0VG6oRRkE7Xd7RZWPTQxZI/NhdBs5iVLq++tCNEWzFzyoYZyI279HZR4twFTn8MLQZXcPV0
wSLKjVTCGoz9+ChnZFr6JbzmeACD0sRTq6bpkmNEft2qDups5YWmY+sVG3V2Vp6XNctQLoM10hlx
JLTPsRLqWpe5G8rEmL1LrD2Mif41z4s/SKsEszo4GSl24jV+dW0xP32Fjl8sw3lTdfZ+LkI/vsi3
MB5eIaHC+BCyJgSW+dev0ASr6EDMqsi/a7otY9F8VeLIW+Ggqhn66u6B4BPV2/uVap29yTvum+DJ
W3mTjfkE8CTxuKyFWHZy8NmbQsvTBIUzubn9jU/1Ox8Ji/swLWq8PJopX701ktwqTEJwfwUxr3AE
cHyBGa5FW2G5C1btfC/pfO1UQkBZ7xiG2yKNl14nZ86NH+2tHZIzsYSwMduDorKuHL+dWqij1Mb4
0BTEc34f/KntSrvT1nmlkVEdKxY+tLHaacTZl4yWDhEf5CLZzcu/UVnSgp8tu2FxVd8u/ZaMOZOn
VZVtWzeufh8cWTg8UlaV1qThS04zcmViwvpg3CK9Nxbzq6ak5hLNvk7l2RXQKUi03whmvoNf/soa
LI74+6JlJjVQBApzA8mtv1NLFJOZbP3BfY1dhDrkRgXzjr+UCHVZcFcnwoYhX321KPIyIXeVcZr0
/sh2962M/N7O8bnNb5PVsjMoMA8zd7Z/Z0yDlTzQ/7ZW46p5JLc7OsaZ/N/XJZyXSQ7VXJho1x8Y
bMmSnvSROM0vo2rm2FlM5U8/kvKn1fg29InQkUsks8/4lrnHp0DgvfHEvfel43suZApV2dZ4Z1+/
plKpyPY0ejnFYzhsSJ9auqG2CynKGLlDdmCHNqxzxtfEV1PlTyUqmdCclGo4KOXMlZWoLt/rHOCc
J5GU6woVP3l+N3cqRNHxEcnMO70yvVun/s7LwpmzNTcUnPuKcXVvNXCA1CKGcTL0Qj0QBfQcp5lN
yoNcYgKixgDQxCjKT36mvQzR0sKcU3UqPQScqxKahkvaEWYw/+846DoEvLjbIJrUt1HzJVEzHVOW
262qQnlMbTavUtjI+8nb9vFb/949mBZLnedTZa28Lq1yXUsIhjKtky/bhFINUkv4u/EwV0/Ag587
yz/5HVQVfVA3jB9A0spMGLK7rMNQMu+k/yJ/snabOrjBsJkaUX/fHUzMLV0fuQ8fn/G8eF/VGeyO
TcA/oH8mzdvrp6buM50WeiNOs1iyFWgj9Yh+UQXOF00Jg+3R+IlDwcW4lJzmh1f29LtE0BeztEZz
bMLs7/UgIoh2jFYfn532lkIDVk1hFdVV3bZQ+r8+u6bJM/ifenCetZqZy0AS9YC2kmIOD+Zb3vcm
0hzDzIplGXSPgIi382rgmsMTE8TuroEg8JgbyrOK1mdfGhfkpR0iz0Y6VrnoHZkOuOxScdfQ9jjU
33FfBYGtisRwkUwg+5nYzAaYyK5/UsoCLSWXbVLcrLrA3ARKY+3MSVT38cW/w/qaSJeTndliu/OG
rxWLTpf6vA5pWvN9kC3vU4rTko6Bqi99NC8bX24+W+RSH6xRdXfz8COOdPvshTdQJSy0/NBXj4ll
EzoIAY3zocB4fSNQwXb6WKn+ea6rPLrjuzwBS5FlThMRUabRbC5JcIJ7b56qVKFOIOGRSi4Aa21h
TMIK0xoKfD558kVC/8+Iz+RdRDt7yZsiQPrRL5tCfiLYmHAHhIXr+Y9RQyin1Im/orxgXFYHD6lO
M9ds2/GoSK3lDIEZQYadXqPBauitIhuOcu2TNomzyUEiV80Y4Hth2WmClt48iW++bNa46ug4yAxl
epY8iXDPHsucKsanxCfPZ1paUiP6DsGfhkSp3MVVRjPSS5Za0UjkRBKD6jUxYTnNwVSy703Lbq5h
ArCYuygyGcl+WHyxp6yyNkBFO4JII40tMS59Zz7RTkE+GZ68uk9+pXp8klDislmq6LGmRyyS2sVL
rfWs5A9rnLahXiwFps/DyAiXFtnoHRPTevDalhKeO8cYA0lygkl5l+MnxSScB3tEdn+EXMJodNmI
2v6vIO3E8b9/TkFITr5p6Gqyfv1lxskR4cPjOZ07sEpi3ycA0IkvV39Zco+6KRpo0ijDsJvnyfMa
YjVVuWsRC9w4l3cWDJsaVQVpqBqswFe1qmcztWWkHpx7zye6Jh0MmNB49/NO3uMjarfzKcxUkt8q
/sQNG9bCKSNA18n4qaedS4BUvXYjPKc4ccYbG4a3DFUN3aGK0t2YmFpvuhitqLS0m9DMzCbBarIJ
SCr1a0koMRV/UT4po7vyCTvk7ZGsrTaiDvf53uY6QegyY0ont7QfPqkFCz/LFacJ/Z3ZhjeLmhlI
8/p9tydUjQpYC3CSZl0tvEPr2m3WefHZN6QjspLsKE1/mMpwrmQDvRuvWyEyTlYvpYOPfAMrR+Go
ekvSkD2Ydxj98L8SZyrHxLDYDfDGuUCaH+h5oylBvlmIFvSHjKJTDBXYibhRn82x0+80LHoXAUwx
IpwmU3Nj5RmDtjCGoFjYafCU2Il1MKvyl51qvxW+6xtZK6NVfjbaRw0pyip3R+8uNtRPvcb2t8vZ
a+hShWi7JdbXrHg4BpqZxBEFhLoFpW7tNBTVjoLcescLHwdNvoPs/TQr73Mdx6pEnDBhOxNXPPys
ZAwjyUdzkT+X+V0pso2pEXhGiac4WUgksZHXWLJycqRpwP+G+uBvyrDP1sy8mar4RnnnF909Tnt+
BIKYHzIVYalqk6ut5fiPC6wQwuq1u27KVZQAtZ4bpj5TNm2+Hlmil5OZsY/rbZqfS9Ln9hY692VY
pMcuQw4chxgWR7sgIaUbxns9iQ5lXTfb1m/DNSj+ehH2pvI8N5HzNtLvcnFuAzKdArOqdooYvsUV
Kst+oj4keUUaZRLRTg4wWSq9r+2t0r4McrofQtrOQ1xc5mFH32lfZbVhEBp7n4bxeZRJfYH5cKhd
QkAoNRgntuqOrtZmNhtniHOWBaPGTs26lSfGAZu5LqNa8nKmLgRjBJ7xSw3Qw423SMHq2807DUUF
yKwFgW9qi77+pnldRmyeHmdnz5fohGuRTsj8wD5RP/bMOfa1XwgS+fQDwwj1RJguUXeZjXFDN7x1
kBmMhUvyWVMyGP2EWFYCMpiIjZsAmcIS6tbC7Jgu3ljg3pbKULNkNpbkgvF+iquOg1HHxRhLYXGm
o1vTaM+PBXDOw6AMqBkVmMsC6Z1TELC0A6iz0HMZ5wpfKTSpQNnKz6qotc9D4H/++Ly0N6QiRizA
iixqSFulUrhaMHw0oXHCXPgCsQ+ZmkW2hWuXa6OS9syy0XTZzVkiq3d+n9qoZOKpYpSc+iAzWMmM
862hExvDOrKWJ9IK21SSZGSvOsx/Cy0XWWc6sXNzW46MCHfVRIyfY0JIK09fI6wImNeqADSC8sFo
dRgJBjIkl/Qesj8jRCnDLF0nhnsU1Isu7UkFZOmNTYBiTh+Zl4unzvjMhD1NJ4Jy6U2xZDLnz0Uz
NKe5cTYX//kgtuznnV507coqBnst1dmXpkYz4tD2so4eSUXObJZPE5QXlRlcGkJwlUvNqmsHxpPv
x38bcSMt1L1ve6e5FJP1L5le19t5cfVd5rRKwTrghpW+7FID1bQp+n1NFbzEg5PcEcTgSuTr2Oal
FT7DObNEa22R4dOnfo8RFxG4QHy1r93kDhrepmFk9kgphxcynFLQ6hiZRp2ap5hNmJ7WW9Ssxn3b
GeQCjN7PTh36x0E1n2bqyiB/69r6iBaQtEHRMOOOs6+qpv/UBF4/KHzZUo7GlZp5zXo2foUm6QSG
1mPYaKnVkoaUbIQLS9tkZupr1qfSQ7KoIR90BmtAq2BpmyrtHDvfK5LqULTJn+fnIyGUZM3W+3PI
mD9qbWUXBHqB/o2HZB4UGLq0UxnI3M2V3tCXKHCa8mjSpYvygXGjb14YEsZbLiBYF03AsKa4k02U
41U5aKssDn5L5idP0/YVQhI4S5p5mafFWZUwW9RXpP0FzMnNaEk8r782ccQx868AVNrI+rW+W6h+
7nRep52qijCJ0EAkF7XkA098l/lfKdS8ZoxcFqf5ogaXqtFLOwlHQrZKUp7+tlaLxwD+7rRFU9Cl
UY+OOaaHnmSGkWyoGjWNWiY24avo6XH57GZZhW55k3IqtuT7rCr41lC8odFFzNIP8VEHZ01Mu//Y
m76yg24N6EY9q0qjb8yyfmiacjvvU31hfFIhi39qg98oNuS1lRj6DosobpqU99lrjpKegX/r01MK
5hnASXxM8bodUvVWg+h6i0IfVjcVaOGaAYfsTcdc2B0xpUopn9ym87eVCcFzjFAzVsInE1PgKdb8
6r5UwO3xieq2Vlzpf8u7/x/8cCP4Yeo1EZDxv+Q+rH//+l1+r3//+tdjzX+qf2V//nUX0DRIf1fB
95dRENO/808ShKH9m24zQzbVVOlT2rSE/kmC0Mx/o1YxmX3o7DfUqbP6TxKEIv9bZiBn23waYUWp
Oh9HMhNqnzCDf4PvVgUfDh3iJMhY479JggAe/WqJZ5rLPwHuTvDBY2JBc+J17eDGTIp7CP0XUzRH
xk7tIu3TENKOtB3lR4pWR1TQOYYuPGbYrdLk1EnPhZZt/AA9G5JxJwq/EMr0XclMzIpMAJOEDBMd
3EEIU9A/qt53hVlTIVySdwenDlbp+MNEyT+QQaWgfC6afC0XfxpyfNyDKmM/aai8sfN4v3qdeND0
pxZ/qyrmoAN9UcpW2pTLRMYhMEhrLBMLnaC2SjN2liwDuWEL3f9OhpiuChvXduUH3xsM5zVz7sa+
86NftI+civPuKonxfeiIIX4cleJO0R9ijP+LtLS+24Rg24qySzvCskvjlNacPq08dTGEOsFQ7uRd
/x3QyHNq/U5Fy6YJ01FV7duUf5sZW6GgBQCyNlxa5c5WPpt8Mn1rBdzcgUmy8MLPZXBKEcUOyll1
jwJ/Uol3ABkrWcZdugtozojhMafhCvF07Ky9ZaI/EM3SKNwNTMeFIFnBrSRsxgKsAjNMBaGMbeMi
icMls7iVHZ0rDaAZWiZowMhtnKwvHLJ5GdVE6wxWx6CTya2Q14VmtS7DjUwJryvxOleRvjTmUkmi
pdk9IDpZGuNz1eufa89mVwA412yfPIt8OdX2sd58bQVlzmQVJQuSNLjsSdQ/XaNZ2DbKhxKDmRpu
exdxqhpJP2iFNYs6+ZHpypdi9C/AhfCzlyT8QpJd4COB/kCRZwFAEv5qYho3O9KLaEKcMXiQUP+b
JCKU/e42d7uDaPMvJkZEHUVehQ8V1bEr8kWK2UaTK0cH3WDnFU0ufdl3pAE3X/QBJ7NnODqClwLJ
w6B+zzk/1MROSDKS30xAhRhnZ7u1qENb3yNbtXMagbfrXiW6vY5LUAoP5LjhuCoWSrh1iSeq0XRF
nbRU/R95XOENJ13EkWvji0hRIbdIfiiMXiw/57+V2Mskk9e16t+XV2c7Rk8Nyiet49cvb0B1L4pB
D+iwPNMI4nvrLjW8EqUxwNlLV413jr34xkFfF+5vD3rV456mnDVN4+AiiGAM20Ne4OkobsSLXPUX
3h5lOosX4+6cQVen0TC9MB8GghMKbBLJSnr0ACVVPlr5UYEf3LI1+QGAbeMbn4z0mwt8ZBhIbit+
hIO346X9f7l2Jk+keSDgYOl8fVa26HElYz6/NNUPOBsKRhoi1z++qVf41n8u/cVBrnZGAgvIkCpq
cOESIZQNq+5eO7hLrBLSN/ULdtEV0oNm+/FRX5f6bw969SgZkoc8IOKukmZjhyfduhsC4FWfPj7K
vBX9z47i72FMrI06ny7mX/rVYagAUSBoQ3gRC/ICl5Nm0sE75pgbXnPPAQl4axPz3gfu5RGvHtch
wrIBYiW8WKGyafPTYNpsRSSHV35pkluAFWZV0jAJumGlKhIk2nhvq+CcZfyziYVjwfL4JhT0eY1b
I7fp2B/9GtcPeTkUWl2O4YUQ6BWRzkR1OtqBlsujvTHWVbPI727pSK7Gj2/vwFVjUUojuocux3R/
Z4Vjf+ke4nW0SbqFuGNsajnyMlmz8bZuvDnK66r27XGnhueLF1rEnorxmONiyN43G7yxa8VxF/XG
3H38jL23Pr284Vcb+CA3E1PuueGR+oneDi4rO3/4+BAUWR/fuKuqqTIzpEcmxyhW2QIhw1fzB5ve
neCuhReeZCd1HHP58UFvPMhi+oFf/IBxKHLLqPvw4nf9vsXeQmA9kN70DgoQgvqBxfDjA17Nbd7c
MnG12pElaQz0icKLvmn5wK68PT57HNML/PJOsLz1iLz3NXtx4647QuixZBWW4XQ4bwv5ZNut9XW5
CW+0rm88H+JqCer0YlQLl8N4ZHap4a/QYHJGuuSNH296nt++29TVuiYUhR/z9e1qPauQXVUOLyED
Jkc8prtkm118fxE4pMGvk531RXlqL9H61nPyv7zh//fI85v44kHRMfkYZsuR1Y2yTs/KJ9EukG8/
AG1eyLDAYVovpa/u6uMLfud6kdbQEGNirFKMXD0sXt0Zvc2u/JLQqtK6L6b2mySlRaDCSmzyG/fw
vWskIsBCyoMKxNLlq6Pltm6XupyHF0Spf5Q13SK5X4TLxGmAXtxrdOuX3s9hW/a36pJ3luxXB1Zf
31YtiCEeiyy8pC1uFSMnFU+G29n/jrxxP0GFW9+F2IWcNqkUOBrhndJX20a6DFV16xG7dS5XT7I8
6C5+In4E74mfoFqkS3A2Tgmi0LEW1bl05B83H653VqFX1z+d04uHK/SNdtBirp/UmY2Owt/cY0Fx
qrX5mZ9h5YpVtvbWWKjxiw7PNw8/XdLVW4XghwaMbbLhscyrS05FmJNgRlk4HR77TRWt2IItsiNe
THrclBJL+Yby8ko2Ni+DHJOmjDANRVbnEdOLS84RGptaMlAaoWmDigwHgChe+NsSQ2Mp+UbM88Iv
3IsMtEoev6Qq+56SPOw433tx8YPOPEGCz5oHvTz8+fFLd6WD4tzE9AIYhiJU1AVoil7fDig2ZTkw
5j4PSPAZPUBP0Zejza7aT01n1IznwdJ2KIBXjFt+sPXcg24lbNZgEodTKSt2I6AFBX5pMITLMUJf
EvSHwAP7Ukpi48XSrZpnejNf3cHpjNVJAKUwNWRA8vqMc5doJXbxxrleMijZ4jn458MpH26t9G+e
1atDXZU6RlyWqqh049yNyUlmAoUvG7/+Kquh+KYW1LmbLfM3H5erQ17dDxyMYRBMV9c3X4iKX8aj
v0qz74VPpFBbfw8NbYnuf+Oq7l7roh/qWDsIAJ0+xEttWk8fPx1vN1HGlGimoBg2GWSos5j+xZNr
lmi3SkR9Zzf6g5vtQnb0N3wM8bIJ/6T9r076VVHxEjjL+FDbpPafvhVbBWOM7UMeMSAbNQkDEMX/
p7/4t292/nu7X25c3+4Drs7s6taYVurFcq9pZ1myLmZS7oupCT629ya8gUIuloN1gj2z02LlYljl
tifvN7LS/3oFJeiQnhdxW/TnyHq4Wk4GV7cyxAdk95i7rvnJhPJB6CW+IGg7GDYkK1nY8P5NdDXB
KB9qtNRwYL5kQXfrTN48OFPynIH8QNMVXYjrFznPwjTVIrgnfquvda+nY+XLzA5+VKTMRwb9cQRZ
C18AMvH7RQ99kZyRY9hoZCQDCwcAfuPZefM9vzqhqzLazWVJNfq8O0/VmHguLsEhXrbb1ltEDm4q
WDhOto436oNVOh8f+tZPcVU5wUgKQ9clPcASXxocB0lOk66/fHyQt7vs19d3rUvvYhnOmvp/ri9y
gpUEQHWpbQZwXE64CJZAAG5mML5Z/a6OelW3kLoZjr7OUeV9sB1+8zg57Loc+8nf31pp31QHV4e6
qlTwHzV90PAzdj1Y+f6Hldz4Cad39NVKfnWAq5cHa2dr52ZFykN2zl2Q4hoMleik+MXqxr268URc
BzTKighUU+NXq1Ywx7NNTKFXgIlbDMsiWPmH3HFwUYY3nsN3r8+k124jG9Hs6y9VVytBz1yWNwD9
e63Hqwy2QwESzjRvvP3vXt+LI12thpbhmbWcxtPLLxZ2SNtH/JrakDd+xjffw+mGvTjM1ccJsyxz
VXZ156ndAO4VncRieqv9JeHmC/3L8AUhzo6d3o9be/J3vkSvD321mqSotcek5Qr1jVsHkBO9faj/
0fNgoa7itXUOnABhGWWjm0ELb7/740pvF9H6Vknw7kvx4ie4Wlv8agyqZrqnEQbvWP6udzel+9N7
9ea1MFF6ClJbVJ7L1wWO4RtRkPrzwiL9zNfuDlnnQvsDKo/21q1n9Cp7jQJwvqf/OdpVPd5WQ4Kz
NenOraEuFK1emaa58Xs+ERDKciCMIYYBtwcEFWZb5uTrRkAMNMd9K9xJMLgcuq+4GBicJCu9f4w1
7gT6D8n6oQ+fAYZRngSQSOXDaGdPCTJZ0j1WEq1xucFekxk8swkThWZYB+PNp+bd1fLFTzm9Ny/q
F3Cd/3yDcCwv60/Npt7Wi26ZP6jbWw/G22bH1Q959Q4WpmxGocimNaazHHMdXKb9conl3gFdf7i1
k3n/lf/Pfbt6F1OY9j60sO6MVR35pfGpjmLHDG5+xm89jVcvXpl1QOtlvgJANQiZWfhra5ns9DW0
A51v3K0eztuN+dXPePWCdQivNSXiebSbBZSLh+qSfesP2gM8SA0qkgMKfOn5C+XrjbXtxnVemwbi
EemWC7iN2xe3i2A7btsF3aphIZxwxbf8xrfhyqDz5r27tsXA7LNAPHH/4l39P6Sd127k2rVFv4gA
c3glWVGpJLWkbr0QHdTMOfPr72Bfw12iCqLt82AbBz7Qqr2549pzjXlobzijOdpO2jQ3mbM2x9eG
pjm3/WwaJJgBFLJCLFy4w3/l4dj7QrqTEqT1eCvTzlysYKYYJLra/lmspa1gK3v9kNiTE+3Xk3Hz
cPhksVyaeUZ+B9gI/OkJadtzp+9KFhWu2dB2QqfqixdTGO06q7efj5aVyWcu1pW01Pqc0gsgg7F0
A/HTLeDSmdZKlMtHzL/L1x8vt7Pv1goksIY/Y4SvdpRcS94Me2uDnDFhWDas0TeCu2bReOFqNW+1
/15ZzMXK4gWZ2mQFXVr+Tm/TTSpv/RvV1r+2J3HOyJyktfeqizeFs4CLJQblbQUOnQ2PXNwmOVmB
i3+YkzvAEWtyM+MWq1nI4TtL2q5NjUsnGor5sBAnAULBzaKtQNPltmib7hQHgysXsl2Gio0XZzro
tmbRXpLVnw8dayEQ/P+Zj9317K8oGSph389GbsuhkE1SB4VAcajSv8GEFxXziGh4NJ6L5kWIYEep
DwWXR1ALp6SUD36pYG+ATCnXtiWPLL1e7SE+okp4DvI7LxBvdfGaZyoeOcc9SNwvlIQ4nSVSHUQB
ZomJVJSGSBNq6aZVKb2TeUSpYnDw1V6vHrQJdRxHKdPI7KCSt6h27alunIEEdwvsiYJhtMaYp6Cb
SlXbpFO6wbDD4a2GXt/98ISDFoY7IQRUpt55FnssJMAhwVh3LJwKxFRfSDsfaGcQXFej/9xjP+ZX
os08wiIhdfIp2DPrd6kFOwNlgBDuSryzfN6eE7Dk0A5tbAGdRn/wOkQOnRzaWRPvSLXZjfXW6p4z
GJaL5P+pbX6bOTahkG8E47VoMycUxy9Tqj3lwWjHMUTKCLGfEPc7BdqPGDx00Cr0esSFRDkUlbkp
BIia3bU8eQcpFTdejuJXFTZG8g1Q5k3eyq8x+HfRqvYm/xtbgUOPgoyrkadlD1R3EYW0Oe4ZIoFy
YKplr99nCYAiMBCJUdlhoUIUHR25mS0Q9E0/Gpy25gI00ZlaNroa8oPoZw4P/66oB/thRpYHEY81
rxhe7n2530xewTWzOLT6t6A1HRnGt1A+ToP44ufdTRI/kHIJIo87VeuOGv6kRu/GoGMtJTwpZCkR
lQp3GA/sxTG4LUJx6wEHG9B61PQp7siUpu9FGeBU+pxW9VOOMM6wYjvxfpb9/aBOW9ULbkcsYaao
tnUJTanW3DSpCV4Dz9A5Q2V8l8bWEdvKnuRmlwB7SMbXzBgx7ykoW+p3lfyz1STbALmdRF8Ae+9K
QdynRndd+ZKLMmFjlS1CRt7hQXQXyrdU6HEIVrekm9BQKg50YqdEZl+kIJdhRqnhVz+lYBhzDQke
T2FWu7zrofo/+K10lWjVLhO4yUZqgNCc4sQkxOxE2BmKv+2H6q2qsiPSJbjDT7HwoCc8yBnPOjBT
UZr9I1onMYqdiApQVyJXaiGSlf5GMKNDMquNlAy6dyAcvUF7nqgWUylYx6F1uh+kJ1xsxQjLgCS+
UUFa+djnUQZ8qBRpLojZocxGEX5MrQ43XuF6kABkiNnXNHwesvaUiDBDOsOefVkKvX4OjPZNBkNY
CCNpQT5EGs1+ddtUkSDtZm8iMtZGrW/6sT/IMJxVYyCaugfFsPPQG1RCyN/aWNqx117M4EaWGphK
33v/TVLfguibFZAHF9oDFaJOYSgg4sqdbLI4pfIXr/N3cckhMKxe5H5EUoDcpRNgtwvYKDLUVL2a
HU+/6uOPTt9Yyk8JPWcOtDP3mocBQ8RexqoYJX2tJxuBRTZSIJDKdmpM20G9b3gKKYC2aQkUI3gp
oU9yvjPdahR5468EnB2K3ajdREG/7TVKyQHU8duD4BjVlG3iZgxfdQIr7ONVKGoP0AgoK4Cszh2m
ou6/7eq9Od16rAJG7aE0E8Gc/xL0U4Y+JMgb2P7Tja7elds+fcUboxXfmkI8VDyAlUZCseQNylm9
PejDSTef9ZltPjsNGj06Fi6l/VFShl2Ke2bMyPUAQ8v9fVqc/OqpEbbeYG4b5U4sQaGyvmZbP/w1
WN8H/zaMbqP4VfJQT2UQNL43gmp7KnQs+WuIE86UXQXqGxVihvRdN58q7wtmGaDgcrujvhs5cAjf
HB6QI7fmQ8sCY9aDg0sAc+nZ05FIZCJGE60NEsmBaLERw/YxZtalaU6NxRfL/0ZVRySULojibBLt
uMnc2FMdj1W61BLE5YiSRCCpSHB76tSoM0wAUOZEDNvE0fPUMcHVZXK0s3IRotl9KXwxTK6tfb6X
WiBSTNgsDlx1fPQieaMKyS1HkIMhxy+SjCaP7s1LAHPQfxDvbQISlVTwZxVF9ZT5WbnyPAFvnKqn
YRSOptIdjPZprHl2GOUrOF+4hXR2DxRNNoK9bAIUO3r5szd8BaFqC9NPkKe2kFwnzSkZA7u2IuRY
Gy/wX5WEQzd7nVo/e3H5FTUzfDTQoSCHpOgbCDsrrXl+a5718jrDy09NJc4iISCxh3QGL/fNs2V0
gEUpnIF156uvAOUcNIm3aq9+szSwcCZX9+g+H18mcHQl12nZaB+xA3HDQLtWwRuYebybZKipbeDo
JbT4GEuWYtgXgLM9SaFWqzkmykHTwSHgcypjiTIa/l1VPgjAsTs46R2WENNjiz6vKFkmqOXtWAWF
LNxM9J4hJrcCuS4zukkMEtBgF3jlqUpge6OxtcSbALZXKpbbfALh7XvUGFFzdIwRgGVfA6+wS/Vg
1cdevSvYNSz5saluC3FwNHRxAvrD3rrPfcU1OG/UBdp2RTlM3T1FZ9CTwZ6Jxxi8upQ/ILPeRajc
GSA9zcZX7saKGNJwk0uvvW5jxpc18ayi7UZdcrIcOBD2NWzMehM4KWpSqtIq8ahm2jG2BpYmeR9o
SCUpbpjUg2i2roLwE8qTM8oe5dqqmwDVDFK4LeGLlL6Mce0o7Y9pwnpbaFyv1g5yfJfm5FfK+Nks
uBsNOa9cxz4q7aIu+LdUl9vvzQipFHYuJlVIT4NfAfkMEUNQyXgacnETWz9i6UFumS4Cb1EtckCc
6fFqsONitFP/SiqedAFbLv96ZpuHpnFosfZr+N1DkrLdYk7c3QSzSWh2narBk1fhuJeGR0H+Ogyw
7Fp1U5NUoSx8jw+RY9Q/1CDZCV3wULXPmsI7Zpg/1YG+x4vr4PHyAU1hk3vDKZKnrdZFG1kFEZD+
aF+Un63E7B9G2Knp1rf6ndh/nTLe/QrwpIyfUb4HgnPVGvHOS5JD31U/ZsqZKUdUZ//EwGvTcSoZ
vPyYQW3orTnxUOy7yrsdQq5b8k5lGdUarCDZABMtdnIDXl/4VlDBnqr7aHzUqpQylZa8z4OnPpXZ
tONUsWumN1G4FuEVGaNxy0PLpuwn/gFv4Tb/CVRuGxjBdY2zoKTzb+vB7YBvYWz8yKEuUJt2i+z2
JVVMu6mUPcCwqx7euMrpKxsrDHXjQzgC4Q0Mt0/wDIGrpoHnT6CLgS/fJpgK5rx5m6wNMgYMU1ds
MnjSXobfHVO4CF6ncdhMikeJV+PKY4HNE+rfHvPSQuN6tFcq8yAoPwSeu5RA3XYlbnpwPjVOjUmH
fS8rxtS/tjz6GiwCaVZhnl47dXSncc7KxzdT/C4Jj+ZkbKPghqL9A4s0AzOjfI7ivHEftldiqZDc
4fwvV44XACRXTuV044sQ3czvA77TkOj2WWvZnk+NvEqGTfdvNHTXGVC17kffPVPZznn60QtuhggP
V/OXTr2I+OhhIjeYguOXli2ElMOgQTUk/FnJ5ObGPjIKrDvSLfI+RwTQrDbtIYwFVhig9OIINYT1
J/hZ0iFB9zQG3yvjlqrAycaA4UDGlk3Q/B0WGHp0nHnadh/H09ZqIK35/otZ4hNrmRsfOkGIDrYW
Cwc01+yR5GYzT282vysaN8AWovKwiU34okPO3lS4MQoR/q4rKS/1BC60Vq9zH6A8TZGHGP9dwCvY
I+OIYXejukknZWNqjy0laqL/AoGTOdUfFfnLlPxMrO9i84VaDM75+TZP31im8GC5G1LxMHmaG4PH
97VjhBVuylveSEnK1HAdx0i6MeQtR9gsXLkSX8ov8IRnWDKP8/xncS1FcJhWRWF0pxoNeu6/YS/k
GNADP7+KXspla9T7UVZPMe4H9a9IPUgbtCIXUWjnHj3WUT/0eYiLyYTzGIv0cjqAkC4rYrTHdkOh
813pBC775bTTjnQ2lPWVrruY7DqPuMjNBEmDB+pExN4ZXH+vuKjOyPoGt9UxvFMOK+27lDZEN0Gq
fhYTfRD06k3YDqPBk0iNikh1irtZ44YLZGd3O381W/9RBEl29DzcIpMHwcnzG+jnp+CAip+3Af9g
7UA0Omv5Sfni4Dhr2CKHV8p64A01keoNmZFNeeMd4eyydvY7aR88+jfWTfxlgnHvqrw/AoklGZxP
bqSv6hYv/hIUCKhUEEegpHmfL1HLMq0tOetOQsQLiIIDj76m0Jmlj8ss4lzB8q8QS8XbCM8i8+qq
OxkaFyQuNJPWOJm3F3zDzaUG8T/qOxICPkeDlQF0MQN1FnrxoMvH9FHV5Ez1TfKlTLCp3ZTPyjbe
BNt627rCTnOwDsSEXD3K+9Vc36XUG5AAkl8UGOnakuAXtGMiRmD8TvoNVbMP1Wl8wgw02BZ78Wd5
jXvUpnkN3ezJ+vJ5sy8ucDNBEhk8xaFL3URpepYQxAMZ6Slwi/6tgys+9msUmotJdkg6DBoWUebo
onNNatyyIOl6CMy4mY+aG2XwQSkh0nFsBJdhF1O+MULIvGnySH3t5428+JZBG2VNB8GgQEZ6P3LN
qp5aym94L0WqpDrZNtqWKKOZMeK2caJj8sp78MvnQednpuVQPoupzEP9LGcM2tbzorlnA8na4opn
Y8frWFzXauPb55EufUNUOBT2SlSZUQf2PtKYAaM2S7WftS+Sdi0Zj97w9nmIPzTOZWuYlVCNNJg3
4rJAJVOqpoUWgtyBs7OAk2HV4vOAe1k3ckfMf0m1scsrjRv+MLvxOCk1z1h6NHjcpdIm9cAio0Lr
enlrTO12xM0kBZcTjkdrrsDmsbzxUDkall1ieKhLJWkbKATQILHruwpJPYqSfuyNDsGrBZYM3ANn
ORzoNOmrTsZJ1tGNqt8D+TGJMTN5Bu3sj1dCm2GgxL22DvgCoGNHUg061laUAu6rUD6G3AqTPnbh
v4Zoaany5d4xblITm7KsurPGr59348WHBAN8PPWg/LdkLvZEpZPUCGlAD6dMpuoFSmzyJCnqIZo8
u46kK1j4+JVtx/ihbvG7lgW38GsbEmuzttxdGjTnv2TxStpMQj7rJNF8qFvKs7eRFG1RiWMHRcmY
gB1b1FzVHAuSQaBCv8Y+07wGWrn3NMPOPWn/ecdc2lrmAnUwcLPs2FxM0FizAnyaTIYwRM5C+tal
z58HuHga4RgnAgOAVCAtl4DRQl2pD21/GqRrMr5OeYx4QPW6q+hWc9afw5SLLaL010Lkaonq8uQY
dumoxL2IPkFqdtOI5QfJesvCbk4XHJEkpjA9y913pdwH/uTCmGUZJJtfelcwCfGpBh4bHUNL3DW5
z9fo0g1OZ7uRlwofan6TVa4YiPsJtG+lU+LGlZfrgkvh80GvgVejfMqa/Crqrc1KR15qmCmCYZHR
IhryciWw4qSRkpKGqa/xLVBthghkJcf7Movhp++UMvRXa69DFxfw86DzjzpbTMGSQ3bJxv6kUTuu
ZDouqA9trRwC0gORmNmC2LgT9sMKQhgzw0CXelGJ6xGQ+x3mHu5KH1xa289/zmIaS5Unoxyf+DkU
P6EKVh3jSrrqrgQnvg5uJYfX8bmk1l7TGqzFXUzaQPSyvCU/dKrKLylFsgUwKz1W8GFbE798jGSo
HEXYMRElA/ta7ClFPwkRGm3Oeizz9ZUPcbZQwbEX+srF5OOxaw5EGCa9CMlr0ZVhWfWaoXGoFEnc
Uk9mV4Y7UfnXVppdyYeED/j5x/s4ft8HXPRhlCfsbzUBPZw1KiRa0CRXVrO5c95vloRAm/TnPqeK
y5qGUhVxFUkJoekRf16wja62q6rFNCPZzPTDz1v0UdeuE49vBDVPNJC3L05Xsu/FciWBM0Gq0W/C
ZsvLgvFzcKVrHCCRhKk2RdfKq8LbmiNxpN2uHV8/bib8AEuhOEY3JTS4i+VbE2TTm8yABpf3UPvt
Sno1pLVD3MUh+TfI8m5QTEYocs3rEE9EJ4GC0dy2OMgJ6AVt6wmXFFtC4RxvLFc6rHTwx2vJ3D4E
2PPNR/5wOpcU36h8TW9PCuSjTpke/LzeGKXoSl2zr0MMCI2KAmXTVqhFXIl9abwqkqjooka5DzvJ
+6VP10ZdIE/Snajbt28EW9tr+7lQQ0U/FX9b109dGrxn8ZbVaVYrJKrf+Vzbi9g22x9jQY25FeCB
AjhXyrafN+/SyFEMZooqkkxDIf++dVVJKXshSC1+PbwGgQ05dms1fpfGzXmIxVVd70yc9TxCCMOV
ZWG+me7CjIzHsHZ5nX/rctrD+wBcqTAFFHWxZrZelFEEanYnKAvO+D3bpjtpB6UmdXnfXJkNl0bF
eax5WT3bEPXW6vO8JZZM1YdX4nncf/v8y1zIGM0Lyt/mLAZe1jemafaEEO9HZ67wRQpyI6AD4cz8
oO7X6pbnP/eh9wDRaRQFAb/SFr3XJEUbex7iE3VXHZT9XDQY/Ac6pY8VnyyWsL01i1MgZ5il0kRM
eXe2pj/yQF6W59yUtZ1eMIHAEgRtlPJ7PJCLdljFVvrz0jg8D7z4ZIJRj7LWURjAUQVMQ401iO40
h3oHI+pOt5HpQ0b6OYsU/wN16aUV7Dz44mPGILr+X8vq3Qx8SrIagV1g24K6B5NSZ1S2kTt/25G+
4MjEYlocebANqb7b4mT+TRlmHf3t6sp6aftX2fkB6pLKppDo/TgeE0kFFkF2C3kCZ2Py9ryLIzia
DAcvPhuXTUoTgoPJI8R3EJtri+ulxe4svLW4pKtFFfXGGPanDAIEjuhH5UrDXemhS+3+57htNtNm
uOWx70dxA2VpZUBcHPGM9vkyqHArWRx9ismcWm+WzJEcwAlwbj2Wg39E3LhxJmTzzK21w/8IbLi9
PiYuz4Sz+POAPVtDCvBHQVMwE/pjHO87tzsoL8Z+Lp8gcypfd5v52dTGEWzleHR5ZTkLvJjqBhZT
PiB2tIKJWx1wS91bTnfMrgZH2A03/0Eh7cXPfBZwMfUmEbceyL1cu3/P1ObMVu85Hbk0dYOUqtNd
6aHZ6Nvy8T/AFsz52Q/r2lnsxQhvCl+r1JJeVu5QF7nViULHG/mbtuuvfbzG7Hqtdy9tqTNx91/D
Sl+MaQqtPMlLaCxvZjyv7qwr66e2T3dzxdq3aiPsUtz8Vo+AFy7YrKtnYRc7edH0kzF0hJ1LO7AX
33C73k7HufDbc4w1wuulL0o9h86JF8kgSa/3Y9eSKGrkrZOE4kHbtjuORDfWJr02r617mEdHw02u
eVl1x4eVOXtpEWd/hyA/w0gpI30ftxE5HNYxcac7Hu9RJjk4cOtvnUmudvzWb5XfaDUQ5WNOvHJR
utjBkCY1zvgENpZVLBqEfq+Ni+5kqvm9oME9M5HgZdle9WUn6lW3niWB2OhoMZtnp28tFGwrzb90
7AAlCDIFwSTUj0XzeaurM0pPOHaQLTv2OwQiBsb036T7Hnl9sknukR+t7pyXRvR5VPl9p8d9G8ml
QdSSt53yIX8NGMnBS/A8V7lMT7EL2IN3/n/Y1sUQK+reV+WcqL2DaVt1aLECqZ1uH/xGaii6FUbN
uOJQXPZ53Isj7KyL509wtipPtVSnosfNu09QsqA4UY0dPlKIW9TD55HWPuZi/2m1ZkwMsvInSblu
hmehff3871/IdjJKzpqy2GDyyY+buiUAD/jX5m/FBV6AosBGlDDnSLJX4Vssrny2tUYt9hZ8AT0c
Y4mpW48c/aH6rFV4XvxA5CnnunWQBcvLro/7nZmmZXdStGuh0pE5PgXFtUKudKX75mG93Dk0TVUk
ykkVEdeO9yMhTUIkf2M/dx+Fx7ftLnwiWc4R1ZneEud/eK/la52FW2ySHkykLpYJ590AIdj7R3De
B8lpHNBdtr4yyi9O6bNgi11xjPpC0Iu5bWFlW+UPzdrUubvSgZcOvWctWpaStL0nC11HkG5rHmtI
NcNR2M0FodrKTLp4ogHyPXvuUJ+N28L7TwVoXYgLlee7OSHYHYrHOe2CIbQTUdKIm85K7114T5u/
1d94i5mFyW5f5wV7gZ6eFNQmlXIyGsmO8yu9fBJJfGa6thXE15azzkqnXv5yf0MvRmUma4IkDn+a
qu/0xG5fpb2/QRS6GV3x2nqO3WKVBCRfnnN/gy7GJjbMZQsrl7H5WlJ8dIVUXHSUbXjbbaUtJoru
8GI9NLZxM26VDbJIdj75a3GbbIon3121QVjrgsXgrboUzz+NXxMcOlfcZG65C+6Kl9Il6exgCGVb
34bTSrdfXgz+3QPLtMzoV2aoBxRIzE+Y3SFzZ0ZKcyyvze14tbYWXFxE8WJDSQF3wPoz3M/2IKOW
rEgVO67+xW+AtjzOPaw059KpGLTMvyPMv+Asgun7VMmKNIf76LXupPexamsPnVMepBsUDKSaXj6P
OA/L5WI613nw+Azq/0NCG2yjBuhebLAEqFWnbih5DI7Yl9+CtyhsX/JW5slHHid5hvOAiyErNQDp
Obw2J9mP3bLm8V6m7oLJgyhZLTJ7bOqrYUR9GGPgHQ1oGblsT2XlhPV4PzXZXsr6m8SC8xHiCSrP
tsZmED4n01FJh3s8Wa8A9V+HPPAMiOk1QdyJqOMia220XxrsOl51MikTlYvq4hgkNaVaCGJPO4bW
KeveHYUnXGVWTrfzlPn4ef5GWYwHfBeUaYA6f9JDGKNeXNl9d9Bw/HOkSbzVitsioNYgn1bSaJfC
GphzoXJGlyAtz9RBbRT4soTtqQ8QlSVceCPlFnubQ1AGTlxD0dcwkkrTlcFxMWPPGV5RNfDMpvXh
+tKCu/fVpDk1rNoRBQJibsCYx4mRHID0I8VRd+KhPfC7772Ux44A7l3r8f+rw+0YkptKVYSSAepl
KXaFxNhUnnH/+YSZx+fyixjcNfCSIg34QbIxtIaca2rdnEY5uAEz0ou/dQOLUZVKN+9HEK65RV1a
4s/jzQvg2YogCw2g3LRtTmXxs404IabIfaiHwulzpfcvrW7nkRYj2mxDLzExEDhZ+kPav4jTw+c9
d2mp4TGbIjaR7OkHtUlZxBHqZ1pixgC08HYB97aV28pVMUW0ZcT+n8e7NEMB+pI0ZX5iGL1oT1OM
EaqMqTlpHeL8+hFXoaj48XmMC4I3kyw9T3S0a1YLLfa8oJBUwJJ1e2rCV73CUM1vHkvqkoZE4oXV
u2uUq6ip97iOr523Pw5EIusWSJU/LyDLxHCRDD5Mp649+UbkeLqMKbh0J2MHaZHGb6NqL5jmz89b
+3Esvg+5WLs1rNvrrmt5lZjIIWAYI04c58bvffPfvxkQycD89Y/qAYXS+1Ffg+Ey2mKgpPNofW13
8Q3mt075JTuuaxY/DpP3oRZnRgwGvVCbCFVJpwbolTSmdk55zudddyFN8T7M4nzYqV4XmiVhhMfk
S21zY76ynH6bH9oTB+GVbWOtTYsPNXVDNahG355qgL7hVaxea+23zxu0FmIx8AdPC5NIIYTMcBup
ZBARcVihuTKJL1yW3/XbUi8m1lOF0Jh+6++r60nlUJTv9C+QkhDYk8qaC8T7zRos4eLc+jv8lEU+
Rxw7HpbnxmWWsVND35YTb4stgat6nOxLbYfjxdv/0p+WZc1ZrBnE9n7EWz4G7KbatKdh4JIUvxle
7bTmr8+DfFzi6UxeFUQQZQB4l6qCDvO+vB/+BPmdFFeN9fzP/v5iLhlNFkX4zLSICBJ71F7kco3Z
efHLnLVgMY1CcbCmUKAFYXmqKGYq0szpcHzIXy2BIi7enj9v0QWJzfsuW0wlc8oUWcMt+YSyDleS
fsOph9KixJ2uILEfASK207a4D9e11BdX27OmLmaYj335APR6nsQUgNjD1vvtX3V3ydZz5S/ETZsN
qMuNv44Ulj+ccd612VikyoOxlawwpM3RodZtK3XSY7pTv2jYEO84iG+HlbXkYicbvPRgoieKFoeD
94O/s6Q4srwCn9KGMjIZfXpZUN7T3YZysJfGt5E0ZjZBIRQg58wSQYHCNIUnKWOIySsHa1SRxeKG
VgNJHMlcEtrahXlSy6IAq83QbnkDc9R4suP0NVtjG64FWUwWrzLxxvJN7XYaMidIfGQEj6O3RuRa
i7Lo2tkIKJsxo7ejBAu6/gkdz8GaamWaLBaWDx22mCVBInoB/andylQ54eWMiPnl84l4KYIEfXV2
rmPhWp7magxv1QBzntuijShjs9zYbP+7XfNPI85DzD/h7Kjti+KI+HPSbhvl2aDqpHsy+9//rBXz
1zoLEVoqgnp8xW7F8DFKXsp2LR+yWDQ+tGExqDpN77WxFLXb9qgeJxeHn9yRvD9v2CyW31HG2IO5
USgIXum85Un4Q+TFQBu1PDctQdJujcaai9vB9Iue91XqMW/staOZaE8J3ga215tvdbdWyHNpmJ9/
u8UAJC+dxdNIu33pi5ycdAWpV7xyKl0bgosFOcRrsO8AKNwG5V1gfalwrPx8dPwRWZxdLv/0IeNb
xjIFuZqxHOQ4uyp5bVjaLRd97VH7WtvtDnOGH/51FTntT+kIHcJOH3nXaVfv3otF/0PsxeiXE7WM
tNHTblmFnOqQbQO3umq/jm7qBps1hcGlrjxv6GIe9IjTsSgnWBq/cLmyU4r8V/pSeb+JfWjPYiaE
fiZGOKhot/CuNpW1J3Fx3+1Vzo1pt0OKb53WUPxrjVrMgAp9O7JnFnS9QaZBq8Z693mj1iIsRrko
WI2IopBu8ytmV2gLwQr/+dL6cf5hFmM8Txu9SDw+jDre+UFpJ42+6QKkTbq19lZ9acr+DWWKi1OG
ic62VeQ51A5+CkoqB0BvdjA2vmz7yCxExl0bbtt2+3knrsVdnLS7VNEyUWNgWDHU4DTapoFqJ4K4
+Wdh5vl2ttQHY94BDWIuaxwbPZjhNeiVLGpW1t211szT4CxMh3epmmOVfBuZveMlre3DkRtWvtXl
cUf1IIcqk5KSRZc1umf2XhzotzVmqLH8FlTfP++seVh9XPj+Blh0Vt1k7BOWr98a4NQpi3HGRt/T
mk0dJK48dG6VRsdOWJlOlwf736iLvsP8T036mqh1fuJKBkowhefe250f7j9v3zz1P2vf3MFnX6lX
NLmwMjpQ7LT7sLjvxHgz+Z3rc7Zv5TUT6LXPNY+Zs2i1mGlJYRGtAjPsZOmWZ5GtlNq8IwQbuXJl
N3uFI772rn1pxTVQeM7scsSKy1N8WXl1lCp0pyDZ40bdYF+KEiO2/Z3I85MvuP/BVeXS8D+PuVgR
AzyAs1ImpsbVzDQddRNj5gQ61ZW/Bg+eDbpFOwC6XeniS+P1POximQwrkB5NQtiy/64W1j4DeBPw
LeMkuw16bKhb1Q3N+vD5KFomQ/7sabyu6zx6i4h7lvNwGqpS8CEY0Vr/tqq+4Pk1C+NU18PB8pll
5mo9l3Rp6J7HXExNI/dVXr1YLnPeAqRutsf6FlSxXSF8rqHift7ED98TfTCKcrDVJP2wllhMyUSI
40gK2vLO52kob4df5QC7s1/zILwYxhBFQyfjorOkvZ8hVHcKgdpp5V1TiVe5eZV04YMkNyujZB58
72b93JizKIuug1mQGACZyju1Ct1e+VoqqU1CwRZgqbSd+ruT1my11yIuuq8RTE2okqm86yr9Mc/f
JJwqs6lxBUl/aC0wVELpfP7Blnd3SV00crG05SOyEgznyzsh83GIRZOZBv1e6BQnlKjBnnk9ARWe
cbBTvWqHHfhDJg1O5kuHshl2A1iPz3/Qh0X9z+/Bk0QG/K5J+mJqBhPVZFKp83vK+0ar7MKAZWHc
Wd1aKuryGPp3oGWWpJ1SM6cAG8fPINj74wEM0WYKvn7emssf9G+QxUAd2ghkWE9r5Jx12xLtATBS
1vzW+2gjiXdqp9ufB1xr1WLMlioOr1FEqyzQLGp4VMpia5RPnwdZamz/NWj+NmsxTsesNtrBolni
0Yz3mDRNtvQSP80i+mpyeEalno/6Q6ffK18+D73WvsVwxbRYF4WQ9umkdsz4FtSh46srx5kPG/D7
MWjMP+JsA45GrVdxAWTid+axKD1XzLLN5+34eFdcxJjnwVkMv+r8qp6HH4uJajpYJGe/qlO7m0t/
MP7tbCV1I3mngIf1HtbwCx82hUXw+f8/C271JcXD6vz9dMyFgtIZa4ZmABKmgJ2zcrBY+2TzHDkL
VvrRIFNqxCeLYHeH+6IxbN+7/7w/11q0WDZkCop1ICR0pyIjXhH7e0W+1xVatubts9Kcpfwq9NRO
8Ofm1IW/zbvXKVH3ABxW5vHKEFzye6OoFQTc5vlCHaMBXI4g/Py8x1YW2iW1FzBjTuUzEUo8ncuk
sT3ASbosuUre/be30vfDbQnszfUo0rSALjN7eB6UfhugsFT/tu/XPIfmz/xxy/73wrTk9dbl2IXq
vDyoDWgmmTuBJLlB8s2TfyFvdEQoptXap1rC4/+1Gv4RWyAp+OCNwQGyAMbXExQHCrefnIHyFwEE
nC3/ajY49h6BhzlQle6FdRry5YHyN/hidk1aFleNQvAh+i4NoJf6YmVHvnxEsOZyNoP3DCR67ydw
jzgihtJZog33PMD88VW9M11E6vipgoTikE5dMEy0lXXjwgAlqyCJ8zGP5/mlXKv09bjSfY5fVcgF
v+J07vO065bD8+cT4cLSwXsJkAme/3E0thaLIfRqwQprJkKolJs+zJ0+/SaAUAyEkyZ1K515YfV4
F2zxuRJ1qv1AJphaMQ2yvQbULmKkfN6ky1FIQNImg6fOxf6sxskAyVZlyR1fY5hoRgSpei1fdun7
8Mr/7yCLrdgMU8/I5l0yBN+Pgt5uhxd5evPNlaV9rTGL4RfUPBjGAYf9somBbf/oAaxmrFefd9mF
ecSH+duaubVnu5QitT70Y6Ko1mM/3PhNsRJgrRmLYRaFvSHmId3ViC9Ze1trv/hA/zDGcnSZeSAM
nTLv6yKkPMrvvMJW/LfPu+rjPRZH8PO+Wmy2PSYdphoQpnFHHjXT2g4kYAnag/HabYrMhSEcO2uP
+iv9py7yjficRiKFKuVdhv9BldxXjAZdXBM4rkVZHNgljfLQ0mDmhCzg+eDo1ZcKrdPnHbgWRH4/
1horT2URmdFdmEs7Jetx2Q4cyjrdfxZmsQrknmWGSU9bBHOXGQZUPQDkxcs/C7JYBYQutdSq5LNY
AA+5/dtTWNlG+A+H3HIPMqtWQvJOmApvGPO3dTX7X7Tb5Lu8rZzu7X/aV3k8pqJW5lqmfCjh1qYp
HyEol3cRGt6ye8ynlW3n47FhLgeeiyRhY4kKnlrvR4FipXE8NFF910/M1rzTH5LM+CEJI5SBYJOo
HiZ5FVhCLfo1BSWCSnXbT5YrN/2hT8frMIUJVOC51R+i/yPtynYj15HlFwmQqP1VWy2uatlu2728
CLbb1r7v+vob9AzmVFFCcaYv5gDzYKCzSCWTyczICD3e3f6qq2iI3wbMHbS7MfsGMCf14Ito2Jeo
2Rhh3foiIMV4kaO5vbi3TazTCmpDoSunc18rOHZcCnJmxrABarBv7bd0P+2Dk/RDcXpH/czfCzt0
Jl4Q3lyXIuuUGh8UNmxaraZjlxYZbIZo0QnVu8FLJngGmKNdFwAF1HRRpP4c0eHJUp2TQfAsMG5T
tlCVlzVYSKoSVMy/DJAs3f4yPAv07xcff+yXoDB6WBiKJ3X2u/Dz//fvM841BfOQTAP9CHjwpm+Z
Lv0/F8Dc5e2oFHlD6EeYYrcBcKIFa81frAFzi8gYNaLILOVVbyxNm5gwYUIBRMg+GonnqoReNVdv
GXo+aD6Khg2GyL/+fvEZNLHp8jFpWr9FC8+ZTr/Jp9pjEKe4B9ObY/zRn0EYljv17EGm2gYABfTn
+t8s8+I3kGtXGKBeUIwNfsMCyI5YgH045WpSUoe9tU7Goec5TnI9auk6gx0m5VN32He51bjZYwJR
qnrhDjZRB1tbBDkHaGVkipG/XlUwLrWMIfHWz5ffRgp85R+VVyLbPEOU/+NfJtgRfChgYKcULEqX
gAXIP4Ty8S8c8MIAk6hAfXFSNRkGlnCxcuDt24x3jFj1VgnQa1yBIEyjuC6w4DAHNTfCqSHB0vlG
mr7i/XQv9tF9MLR3Qpr5Vddh0mNwIFl2CKXOFYPByUGvBr0Ve9Y7p6rTD8iL/gR86TlexheRZOg6
FOAphFJGu5ggHB54xePV85/+YEwvgowRYyqr9sMYDEUwLDJ+sAKevT4E4/jk1YV0RJ3LJcVvI0oP
RIg4D5Q1dgZmAQ3At6ahYCWppmd1PUlq0/kYJdBRYegOcyd6BurKsjy9hGkCsdLKQbUvdRVwQd12
BBrMWGcGiy8GegDNp52Xa2cmS9nkcoDmxyJkltbimGrGXmnCu0rlpHpbPg0RUqj3YEJUBdLv2pJZ
9sEiLGXnS2Jnh8ZyUGbemDDHBMuGFGqJMmld3flKdSc03/Lpz+3N4v37zGbNACiarVJ0vtAelDCx
ZpBM37bAIsW/Ds3FLn39/SJsJ3WnzFmBXUIbfDll3lLu68QFO6QzHjJMTfToGnNSgm0X+M+HYSsl
aDbqGLWC/5lDYfcyrXvej3qPISNesObtH/37xeIEMYtJXlQ4YGgh1n1rT4bJ2cCt4GxiA2UDqtHm
anipKBooyALI4qvzXdaN+yV9kRsu3x/PCpMilEFjaoECKw24JFBXKjzJ/GW6HUYdVbv+HkAbPXUx
ZJ1zRrM2N/BidUwVoB8lGdi6tPML6C+AIRYCGBxnIPQhvAoIFyaYIoA5hQLUKmBCeahf59d+N73l
iWOi6G7VmGx5bB0JxUhMOoHwXaDKSxD/4XL6bR+Di1/BBAs1jZO5CvAr5iOxIwiEWIFDp0Bmp3mI
/f8ZkEYj8D/W2LjRFuoEsVyca01+kkuMWAm8tHvrajEh3Q6HBFvsio1OJUZZB1rS+VNp9nY+ZU6d
ly9zDRUN7ccI4SlDqT8UueLcLRtHG0NCqCpTWlVUKRl/0cyxKFuza/xaz21iNr8E9Wep77pAfb4d
t2Qa+hi3ubLEuM2Ym6Qz46HxlTEEP37T7OJ8DOywTRorItk7uPCgm6aq4r1Mis+UkJc5/1GIcYnq
hXImhqi4RDfcIq5eoJ392BfIA8ZZgIpMkb5mkG4KmnzaUf0pbfi5xN1elHKnyNXMgroLClXEVUGI
WwUR5zxsvTPBaaIQokuyTFCfv45ZYlCmWQj6bb+B6WNcAacm2O+TbfyERGFgaXdQfHRKzjnfskpB
Hpi+xAMfZLdM7oTxS2h/SMgxu5/9a/ya3JfH9HcFovhPzbQgMIbEHTo3UFb/38PnlV0msOFaHsRe
h13Z9Cf1IA3PY8dbG90xxlWubDBOaTZjJpgtbCSH6ZQ5ULuIoJ+kPlD6C+NHyB8woL7HGsTcoaij
E4BJQJbmVscbRFN6s/GNZwUiDrZsabvFQb8STF+lHfyJPmdv7Fz1g9xFLm8aayNkAzkH4ksdOZa0
QiR0REqzJcBqFf2nme81/Xz75G26yoUBFokQtnq0VD01sCOg3lHvytQJ3eIHdMx2wLqChzG1TWfe
ccxubuo/69KZXKgDz3VtdDDbupKnnlI3/ighFKjsQSJuImEhXuYG8wnTl4Xh9lbLaQpu3MCX26qT
62MZ9FWVywLMx+F5AgFAd5LHA2eJmzYw302gdmygecUeQjFRRiP/1xJ/NocUYtKhq39TrAJz6Tj7
ids88xj/WNYMmgAiQf7HKHMCiVJD7GPGy2zwuoOo2Ymf28s3ygLWHFNHlFwedn97lejPgXkEqFtW
0bkD2YgcqjBoBPea+t2UIfHHY9TfdlLaBPy3ESbzKwLMdCoCKgHaQ7jP3fIcnw/knvyhhJ2SGx1L
A/SCtz/f5sG7MMl8vV6oWqHNsK4qeDDnvQzpqdsGWMKRf3+qfxbFfKp0HE00ymBBtbJDuG/BG2h+
W47RvjvzCMw2LnKdSAb+hzkaUDUwpy2OSYrLDgWjGp3pUqV0QScz/NlWBWfX1t0Z2vO7sMQcrDJM
skKt8KXGCLLUYNyGLBvaMZjTtqCzagG0FkPNkc86uOWGl3aZe7ZM+qTrZNgFJfDkpHvM2L3J+9xu
7hZkEC1YepOjPHLlgHlmGccske7Kqk5LVMGxz+/r6QfUpDl+wrPBeGK2LHmrz7BBhxHKwolsSFZ9
TI/6DggTtKTRkIRESvfrttkt/6f5iobJGGjosAXAIFKbJVAKFOGDkyyMVqDxWrhblQuQnf9jgvGV
WGn7Dk00lGLr1CJt7WrpvKtAN57IoMWY1KdceFK08k7UKl5spv80e6dfmmbcRVOmeMiCipb/B6e6
788dpjtGp4YMcOzxmoe8rWScJI+HmCwajE11CaBLaY08lNMaE0eP3cVWMj7SIbNVwhkHfPCgqiRY
MZQfnimdjQLWCzCPdlA8eAeO9Afv7bPpnBeGmSCWqHEjmi3WJkLNrixfZ0WyzYLrKpsB7MIMk/Qp
eakUGW2ddI5oS07qYtBZhZDM1Nri/ejNBHm9NSEb49Mi8lbIPE2ERAC/eQfTEJ0NgE3PgSw8L+Cl
r9wWghx7vGadbPc318/lB6UvwotaRxBnaphB3NuvIUtE4pPBo2nhLIudjYd2eK8mQtn6KTKgCTS9
5WfGG3qjX+XGKft69V0sQql1Iw/oAR/bt1B9EFO8Xcn3NsqBYu682/GK4yEyE0xmrYMmnQRHLEKQ
hM3vQvJDiSFWKDecK463cUzoMHJDz40eG1fGP8ziPCg/pYmTlJNNG8AfEQMvV31Vhoq1TI+zkCDf
GbvdmM7PJBVFaA0b53bE3HjVPSrabJvQwOti+Rj1va0HECuMJOgtowkuZ06b4uDXpdsZy9uQhaeK
ZI/6mPtBHdhmkH4kej5ZYb44f/EV0FCGZBiSwRVrfVYG2jCIRutLSDC6PX6h1WvvWs7rDmxu0D92
2JKLGk5dpxawUy8EI8myK2dHWRw4rxSeFSZtWiI967IEVqbCgPrguxr+hA64dXvLeEYYx00bxSgy
MKD6RRtCvxQS2u0vuXi8bWQzg4acgK4TvGQpo+p1PGnktG61wER+BDBgcgCy+E9k1zsNXRU0+a2c
OFlrGXfiXuEMvm4v7x/DTPicO2g2aQkMz6hEGPdJ/U54b1ieCTZWLn0dmQ1MGCB8QvIJkYtjY/JK
w5sB5p8dZKG3Utt2GHGFlRQTh9M8Qmi6dFXoYmbB9PT/+1psvo7Bh6lB8xDuDfqG1+YP7blCGTk+
JS+T24G3RIBqJAalebxAa2A4zSMuFsk4Yw3573Y0cO3En1Bel59UqzrkELZE/bQFOS/ANTvpU4GY
0n9BqL71GWW0sSRM6KO5zdIhdXMv61MgtX6fKbu6/j1MsodxtL+4Jy6srEj/0gq9QAnAl6xFhIxA
xDneiWD5rXh8ypvLkURw4lMlFkxkX584oWoaISuxlWNYW7HwWA0dNEN4Y99bVyykJf5jhTleQad0
0UJSfDBJPIjDqya8iK0KNvzYjsoft91yc0VQlBDRZ0Rbnp0wr+Ok19JURi1zqB0dmtetDCZTDM7d
NrNVGpIxw07ROTDCDqpBQTU061xAva2vTnkUnUtwYuVwxxza6uihvegNj6ll0yTYl0FbB7zvCoUr
Cq0qooza+C3u2hBCKOMMIuJMsKMpdYV6cfOKh+TfCicozP7HJPPhtCAmMtCxjR/1khVA46QNH4v6
E0PanPuFtzYmOrZdDU4MHV8tTskx0pvdHGMHRy/DAOBk/sxnHoJns7ABRUDkL5hYX6PXxrQPg36O
EPKLl7Kp990wIb00XFPrTnWY3S2QZB6bEhTTyb6SIk6BeMtLUYcSMS2ADAT1jutz14bQVR9qtBJi
IzlKjY7x8wn9NM6rnO4am9peWqGf9yK1hS58bZRJQ1sjP7U8e9VJ4WVR9SJoyVEtdTvRZzvo9P3t
o8FbGxNTgiyIolqbGl8SDDdaTmhWQ1mc9/bYiikYrldMQ5I1ICuYtCedWtI0GYGVSj11IaTcwRmR
tbZhttAn5YGZNtd0YY25chYULLMkWhpfWKZjb6JIaXT2OHzc3rmtNWEkFJ0yUM2jIMvs3GQKWmM2
aGVFwu8YoseVrLjhWFpggTyWA+9wr9cEHi7sHPwPGkMg07/2jjBaDHNszOR+kT77+tQYEIlKeInj
eknXRpiygmREWqUsSXovGpU9pb+SHoIioWIN2bu8jO7t/aP/2LW/XxujK77wd0mgaJwSxlQQVsbJ
7zzk0ARsVIOuLTAnKhtNKRrEML1X1Pi7lETftbF3zUCFKHWJM9ztArz55cA8V03Ms837Xox3SLHa
jYUWp9CQtEEbK5/Kh762hn3tQM5b8bNvnT2BH5wrYLP5CeH7wIPqugxNuOtdVVBjFrpcTiABCp44
qG/lQmprauKA2nIv8pgYtlaJCjqaSBJt6crMKsW2aYcEN/j9EEMkJCytMM4wo/Q3rkJZ6ES0H02k
C4yrVLKRVMOUp/dpa9rKMoI0qOQkcevoC7ARTRJFqm60Qi83Y9zPQo+VNOYMJAhGx7BnZVseglK2
8VeniDV75s75bfko6AmA28Plghzo691+cQqSpZ8WpRDiewkZcFHphQ2kdmplc7HvQOUbjP0uiBUP
fZ/PLpB/3j6C6zecCqldAyKnaPJgY9np5AbiHeNYq/F9dBKpepTdT3Zuy71HVbnNz8YG9UW90//c
NrvKH2AVSGkUI0xwgkpsL7kYTTHWzCC67/PuPi0rJ4G2jtZn7qiKx5FAZiZ5u21xvVBADVB1JkhL
MPBlsrXngaS6LOjI0cNWttRhtEoZAO20cKfuI9NCpxMxK9XJ+xEPoLYiUBfCyQwEzBpNER7Pgclx
t9XB+fo9lDcBsydUFvD6mHZBlI6hilQ+mAVLzF6ifLYUjXftrh9f12bWsE21T9oYlaV5xEpylBoH
6d4IxD2JAscw+nOoG2cjr+wGHFxtCnSX3DrlrB9qWdnlleKWWoX2yvPtr7G5eNDvA18I8ggwK1wv
ftEE05ggU+4vWWml01nvXk0uiR9NKa6uFywdxM0gRhcVpBxsFxF8S2o9YBDOzxIFHzGzugV9jdRY
7ttJdhrRbwwJisTC4yKQAym58klr+0RG/xKPGmjZrt8cwjzNQtAGvV+O5gGYY8eYU1cNoceelc4c
TI5WC37VjKcmFnbGnHHyunX9XkOxlzJKYC5AxLOACc1zruRBo+u9X0XPjR5ZUly7/TjfTQamztrn
otDOWSZ4Rlq7IFkCz+yTrEPIE9iH+axH3O786ranPwdwA5x89JIR8a6/OUABGpkio0fLCddhtUAP
oIus8KgBIjADTBj+BIMAGE05taKNgw+7OPAgGQVcx2SrVGqblO2UDYM/xUJioyDghTp61z301ULx
d6HEzpKQozgMj5VwD2J3CyfEKvATSTvYS/l62/PX4Z5uw8XPoaHxItzHVToJbToOvq6AwHPM7Lo0
bQO9lX74oeaaFcUYcpNyO0y5hZgth1R1QL40mY6nsBD/sRXTTNL6we/AGltjdgr6xhjLaZy2ny1V
TJ0xe5X1zJdr8TD2H5yF05z7+jiCvx3oa8RfJAvgqL5eeLZocieAKd0PX42dSSw0HT0qvhGCvDRE
h4zXRVoD9iAbCBQd1gmQ1BrEXJXSIEd5Ovh9o+0KVbLnmTpcPk/2qMyAckXupFSOnKidhTmah3SO
djwhqnWgk4FOxqLx1U0AbpgzqLXKMMvZ1PvTBMIjCJqJH03AqyJuGoGDSwQZhIiHyPXOplMg1xRw
48fKL0XIXGkC1VvKUwDe2E9a41KAYaXk4qtUQYxJo5eGjLacXkaW2auZ01XmtzRe7H4c3VBUITNf
Nr8XST4AV3GWo+ogxxyQDc3Yr71IEcG6iTCCAWow5VAfvzg+8C191Eal9yNc0bUc73EFHCet3PXF
yHn0b0QO2AJzFMAvKm0/MLZSUcnwM9AkH8TJ6vVvUxV5upKVtjoYGKEjjTfq9yQDOUgCcjqSgdYm
V+w4a52QdAe94KUw6wiqiOh/IIXBiA4d1bleO5oGQhEvUg8cbPoNQzPOYqH+V77TZqz+Wu00PKkt
zqldZcVQFvkCGn7d06tMrU/6QgxRy/Jrt3WrAXIu4Lvwy9oSbOOUfHaZRTxwEVvKPnZMJ+YhgbY+
N0HCpkAQRNIJGzQAdRTNvA0Bzy6hqwGCy3KR7NQ85lyY4ebXBje/DKQThqZBi3i9u9I8Q/Szyun9
pL7PrmClx3ACb5d+Hh3wLPvNrn/jLW/zi6KQi7Mr0f+Y8NBMcq6PsgKcex3ao/RHE985329zA5Fj
Y5zDwOuGfTh1wVhnZql1WFXxFIpua6PwPuwHW3k3LOl1Wihjs9e+8QoJa9AYdZwLw/SHXRxUVUrE
MVC1BpDK6qn4lTnlWf1WUHcBBdJkZc88qao1TOjLogmjGAaH6hdTIIl1dYHqEUqEVCT0hTKGGoeh
sqMXiA3ZolWcMzv8cXt715EXBWVFNlG1I5CUYlMsaZKGPu9bINNz6Hxk91IAUEvLm66mXsDGvEsr
TMqgGVlmRLPa+VWICIusJMegx1R8QCQAXLoh78iv04TrRTFhJu1ROR5MTBIYFXSRl8nrDAJGTMkp
SWtpZWBntUTrXCfoJ2YiV0h79TbEZ7xYLauLGffpEtQ1VitSka7FqTwIZqUO6lB2NlsBtF+cxVXR
r0KdUpatQuW0Cra/KQaFcV7wfGDz1CWNOxUclp0/ZF5W1XbRvfTJ022/2Tr3oLLAvwPsvbbivW/a
cs7UOsa5VzQLgkP7STZ2t01sOg1kkylpHUGTkglnU58OZJSF3kdZ+TDVJgZ3Nbfvai+eIxtAbo65
rThDxXFFAmuY26I/5+K4i2JcGTE4CH0FCfacRJYKSY4YIiNjxtm7zUBNZ50VlOJRsWDvhLbGPJo4
YWWDV78Su7UQY5zgT2r3TmD191pn/Q2vI7wSVS4oYaGMgHSS2c5qBBFtlI+Ys9obD1IDoJDs1B/N
nWJ1n93LeIruit/64fYn3F4pkg8kXVSBiAX6gwcHRC4lNnU8Bh/RoThQDkvtMD0YT4oleuJJ3PPm
1ba8HyVm818qz6sZ3b7O5FgToh4UC2+KoFmG8qdVeMTmW0cclRj8h8+or8ZVm37q1agUez+IiNWo
na2G9zk63z1RvHjAq6vhMO9sHQYMTxKITOAzEvZMF2O7FEmMt0eM15Wqf2jD6Jo1pMTl0Al7HnZg
c3lAq8g0VSUravgF6SC4x6fWF5LBUk3tjtTAHwp32ZgcO0F3S+6R2IonFNODLjsqa2vAdD8stTEg
NcfztTgsOWp2VuLNFeqYNmxjPMopv4OQbXBve+imt+ggyITaLTgl2Iy0b/KsAjSn80kVWx3ezGn6
XCv/cz8aZw8VFFQLv8ia2GEJsRh7s1QwqRSCoExfPtUa05pmekizxwoTNreXtJHwYjhdpCVtWjxi
o4tWCm3cV8CXLWmxM6d8D/JGx+yINYDsTaufQrlyI6PjhM+tdAmDNUQEmhrN/dXjSlM1Q07EAEfd
nu35Rb8LjwhoXngPXQ0neuCBtzccRhKB7sRsMfoE69pYKORjNOqNX9W/tOb3jKrU7W3cXhA4s8E3
igCmsxdCSKpqrCgmQvUlT7HFj+VNsAmmLg50aEBwYt7M6OaSMChNy32QQGH7Y3rWJOFEaH2pWuwM
+Zg+8Fo6G2EEZ8zEa54qWqO8eH3JRanRiILadX5/BId29mQc+9Yy74rvzRvK5T/zp36w+qfud/XB
C8ubi7uwzKSAklzgoAV4+sV4k4xmbUsRj2JrozKFWcALG0zeJ08QJ8NwfOObpPWKOnHEOtuREpCd
MvPSFoTG6LmXwyc+Leei2wgjeNDjrKG/r9NmyPW+Aq8dxJDww0NbgkQEFWowwTmX8lCWG8VwBXZQ
iIEoMO5yFmzSGm01ZSi/4ZCRxsIk6Tc8S2zzUX7Uz72T3k/fRAsTzaYjeJzTQNYpPJ1oF1Xa/wZl
ObO3o5JqPdhhOl8PafVT9+LJDgqvjNzqETx6LsDwJe9xuVGwwcwORvU09AHRx2FPRFvkWa/qmG02
vy/QrTxH35FCZ1bwTqzUUROu5MbWZwQDDfAZSGyx0Uy9xKjJ3MygZQOFCFh+TE+EJGlWcQ7hRqKJ
6SdkKBIlt1td5eBOrlQ1xZUzgtFuHEorLvyK/Ba5mNyt7AvlNNzfJspd0mpGr1SiYcEWonUSjd/S
iL67VHTCCTrGauj2EYYKlGAEW7P4aGbDk0SWY07qb6ou7HtoV1hiJXHOCfWS64cgPR943kK72MAO
MC/cWq+rGCBc2S+KdhfM5Q4lMi+Zo2MqP4Zl9l2RJ6+dCCeUr9OZa6s0Nl2k9lpD4gqRVfaT5peo
JEdSo4Cag0ksOCtK7fVp5nJOyzra4YSIBHRNBv4PPaJri2Wu5vlSBDKmmAbM3aQPgepMdxp4lMAe
O6MlKQgWb6BizV4F16GcFxBRBZ0SYblBJmHqptSEUWUX7lM3+S7klmlL+6Y6mnbnKl6zq6uj6oj7
UbK5xeq1W19bp3+/2GS5g6h3oMP6aI+uX1POmOqIhLXbLxDDNj+CwRPVs3ngGd5yqctVM1daiUas
Ghj/XrW0T3d0pWTPVcLeXB9CIJTeJLB6sASO+aLLhREJ8tdwDIR9bRU83Iab221hKxZKUa64b8Jj
/7dbe2Ga8V81UNRlplsL9QFXcmJ0fK122hXNLhDvBnt0NK87Y96iEJDjcc7ORhDBd70wzlxtkQDa
ymCGcXS9HMnJvE49B8F760xu6YFNOtgX/bksHe7bcX3jwLCMngCgrwrqFUwwxmxXUAGgJPv552yH
+8LLd3p7r59Fr3DHPWYaOGd205Eu7NHfc+HAKihxiVHB3iweE9UdBktpH9EAgNKDaccViqjBTwV5
hH6Y7MU19tWOxwG9UQDENCIG1E3kfyh3sr0BeqalTFqIb6j17yBX7/ows/HDTkq1HBYh2eUdSHSC
6CEgd2V4ZwSjrYG9vOn4Y2gbEQyFegBWMKFPNcKYz74k2hCYXSv5xnl0dW/Zt8mOKPe6TZUnFgwg
72L5IPKUZDZufOPKLBNFWqEfil5vJEQRmnRnaEhYyqF1hF3uaTr3wt841DBnUlo9EXPX7KFeZkUP
8ohIfkJUp83fFAk9GeEtrbi9p3VNEgv7Ag9KKl4sa28OSa5oE/kKjzR85GcoPnulB8bqPceTN04O
AUMgxWSgFbCqL/UQ+B47rSN+07q0ilza0PWWLLmy9V3hFjvQW/6FRSQYBGC1rU6lWM/LOKcK8Zf3
5tA+dD96L74PrMJN/4spsHWWhvrchTEmHFYZSN70zCC+2cW7vtQtAe33duCxvW2dAKS6KJYpEBBd
AT5DQVuKsA6I3y6CRRLh2E7Lw+19Wz/H6Er+McGEHDDcVihRhUhMyJ9Zv6vlxBn00SHK8xxyv9Hm
tqGag5YyENaYPbmOb0JYiQKaKbIvp96sOd1pOOggeBwU+IMjRLb5sLiJG/u8DvJX1swkfUQCgAX+
D5YqtDOvDRPIKMvJkMqoPGaN05iHbsYYfvMdpB9u46b3Wuv2uV2ejPdqxkVK9dGSh7+5v69+BRNZ
dGUKDSnMaH4S4ZFb20kOgoXIq9wQv8ApWguKAiFSs78gLtXwmS82gNl54F61IFxgWgM/KEbRRJLy
DiBNnG/tMfO8FlK9LEIDe9w5yuxibn4n2J2VnobP8im0mx032dyKnCBKJahpGVTDivmoRRKqZSqm
xJdD1wSZbbSL7Ng1HONEyYzi2GmDM6385D7X9FZ4w+g1ikyiAdZj9hEhI5snWok7QqGMI5j77t5i
3R1sycYQ/SEvOQ37jbIC1AMxeiEDBYXODlvEnkNhDgTQvYIc03DiINmlS+5VUnsgfYWpbBSySW0P
TX+IjMi7HSC2zqwMrBFKUID+gEPg+ujEkHfshgCmJTE4iPXvsGlcGXTOt61shaFLK0wYCo22qQ3U
unz4kBeFkTsPPxLMeLT5Q4xRrtvG1oMQOA2KhgohSgl4mrKAzRhMhXlVA73WTxOKT81gd7jZRy3e
lSHG+ZfW6TXBVRLV1pXKX+aBs6eb3/PiB7DkLstIhhlUiaK/GBCiFU3hCRcIJGAAWyoaO62T+y5J
TlOoHyqTN8azNg7iRgUMxvBexcDRYb4o1KLT3IzyHgd1dINjeTQO03E+FQ+8/HmVzlJDyNsMoPvR
2GWxH5FRq1BDAngw1CtLSUJLq7S9oQh7qGPYgVw644zBBaN9uv15V7cmY5bxpc6oE8XMUEIJmsiK
AhC3f9w2sEYFwgIWhA1EPgzYNhNN4zFPKilQWl/2hxMaupknuOEO6MjAWl7bQwY0QGJ3zvKLY3dF
4sbYZUKsNGpLXLQocMtd8rRo5VEpNAvVuG+tqbhzXTthoLlqHjgLVz15TfvJ2KYf++JtArxlReYW
zbvBE/yxsYxnwI2Vo4znWITOYXCaf6EyrbrI8lSUOR2EfHveZ2eRJ0u8Pr30l+DUAj6F9sIqi8gG
HUMwyoiBTwimZpXoTmTaydPwpizGZCnDtFMj0IDL029xyc+SkD5yPgN1oKubDj8A/LvQbKVJDBq1
11sBaJg0NyBJwj2uoc6hv4UuymhetB+/C3zJ8NW9Sq2BpozCT5HasgG4mMs5KBrQlw7eFO7ifY17
FYqnjYfLBjpAQsKn6ds6QZcmmRPUllU1tBNQr607p3vIqnrSfrBwmWeeYQ2vpRN7vBnGrViBF5CK
GSC8OwFvvd7TIACSYIw0AOOOMSpHxmH00OXY8ULSupZAd1OWQSBEoTWoJV/bqZNlIouJMjmtEWF5
FKPkTnemLe9AympHkF7n1ZC3l/YfkywYIwvnBVP+cJeEsgntjEN6kNz/Ih/adEuQCIHyUNMVmb3V
hGFWW9IDLdS6XbgrniAQCU477aQCe9VaKZc+5SvLWZ2Dfwyyt1g1akY99GqDvUQNeXF0T0YLJ7HI
z+IRLLvn0FH/3D56q2SEfr0Li8zV1fZBrjVhgBnC7HsVPOkGZJtfb5vYDC/on4hU1gYYQbbNoHaZ
buB2RtMN6pNfCrYAYrj02Vp98J4EmwcNqFMKK0NTg80js1Kq56BHu2jqfuqCZHUQKv2L5dDkkbYq
CcU8Xju8OgwLlehu/a429ou27MuoekiF3iFDvDcG6U5pdacrsk8pSFHpAeEA5wdsuSXEZjQJEzKY
tmYL0Tq40AspEEHYJaenqUpQ7VbJj74RP3MjcvP6II2YopClE9z6ZejQ+a7iz9u/YfVSgNsYX4IC
CiYlEGWu92DAxFEPBDFa+11sa2HoqWkArD6GOTDKdtuUSl2QPRRfs0CQSEDSzFZZzNGYTQx/Y7mF
X3TqS7VgOD/4I9bfBqkB/JV4c/wxtJ07S4BRQO9+iCZbgT5TQ8RT1Lw10/MwDGczavb1fJ6kzsIs
oa2EkWmh4byAOIXYMxBjw/BcLs2R5PLPatHAO6qcZQPYUrOxF0na6xAnnvLi+0IKKyT6PtYKDLFp
smXk/ccoPZddbYs5iIFT4ZwkCA7zj1jp7s3J2KHVbffS2+19WRcW6TegM1L/3hfqJhf5Q9x3WQEg
HAbil8AThMxT5/IopaKdVU9S29mCZFhhWXpAfewjbbSkwDzFmd3z5hk3jpyEHiLgjWioo1fKhJCh
6/VcjRAlRShWJtNvqeFMIK+eMpjMAKQZy1TANr4q2iyZKUlZHDU+gtV3ohXONFZ/hib2ojR2Gk3g
lNo213NhjtnXlERdVKVJg5qx6JgFLdbyXisbxwf9BuQf+ILiWsF+ICCSQl7S+NkJ6saapwKj4k57
NbeiDtCt4SWGJHBviW8oJPLw45u7iTE3EDXqSH/YIvC8kClMEkR8/AKAbkPpfYjVvRk/ScpzG70H
0jkYf2rY1c4AY0qSlDt1qL8nuuEXCXFqM8b8piFy+qf/AhUzpxxtYcCNkX9SDhUmjZirbEzrrG98
MqtuHUsPRMl+xwv8Vh90fwj+5Blk5lqyixf9NIAEPysBqB3KwmqV5DPLJm9IRK8MdStVMU+W5qml
NpqHlieGxYiXqAlkXYw3zaz3gznbqp59VzvBauPChfOiCt3knlL9AbW+3YACocZLp69e5QREpEB6
BorVy+mZdB9dfQxN1dbwhSThQ6ge5Dl1esGw5La2NDOHxl+Ark36LpeQxlOOyQQtN2U4zPGpCXrL
MFN7qDRXF+L9kph3aAFhAuyXUj9LS3XsgdKo8PLBqAsIhQ7hkNji8NjOg6V3L0Mr3zdQS04EyBdn
IEkqCgwMVceI9I8oE53Cug4xURbhARjh3bJYsomGdzDbrTl6kho6etDuSFHfFd3olKN2EJXnQn7S
MVujoyIfywD3yKYdhK8q5BbRlBBM+Y+A/VAqYV9MilOLQDWWd934XoLeVyTFo1ZT5UflNKfVXQkJ
Yt3YG/Wfuvs24imjC1B71gunasRD1qRuZ2bONGB20wwaeDdYA6CCOyiiowq518pvaYbxhWiwKxUs
BmPwzcwhy3M7Zn7VQ1dehk7qVweKAuqvY6a81K05yHXjl+CFIPGx1sjz2N4vKZBiaaLv8+K9KQe7
V44EIG1oNRzAzmynwuxCrXSfy5oTGVhBUtkdRpn/j7QvW44bV7b9IkaABMdXjjWxSiXJGvzCsC2J
8zzj6++iOvZtieQpHu8T0Y7ulzYKIJBIZK6hj61R5n9mKgwqezwgYNwnncPhmEAxhCvxeJWewmqc
DJrtRGV6KMHByx+NAGPDAtiOfCj5htB+Hs64iPSkO6WKYKG3b3a9b3FpYXeJ20SDDn8pUIsLnfXY
dCBm9iSGomXnY6sHZsFpbsYJZt2pOyUlL2rkQn3PHinnUAaYjNz/EOrBIvmdgnCZ9+XBG5nBxFon
voQCQm6HkWYrgXQa+OxRC6gjR9neg4zG7bX/hJ0v1h4snUnfF6XTzyrKl/uq4oKs6CAWcEmryqhZ
bgBwfJGxUSopscOi2wPQ3KJkSwOYI6cRAEXPIgP9t8Yci1+NEBhcKRmDshPCt1K8VvEApiw5dGHr
+CFKzNLTmCNBhpFnmt5rRW1Qch+Fe9Lneit5eoiLWArUH2wIz5rqGW0O1oiM0962z17BXSWWuCUc
QNkg4b7/ENkxAZwgrzgoisloG0bQxerMCDFDIeiE144iccdGUA6S9n57pdYuIJCaFCiKIMtb1EK5
Lkg8j8eLSpHufd/H5367PcDK+wmp8WdrH+z4BWJMbIXAb1uIwBTyqCfKeNfJ2TGMI6fDieNLzQGF
1O5g1nx72CXSCRc58mZ18rVDwjB/ko5E8WM1gny8pMe/ir1gpFZkQjNoEqT0jc5BEAUlIrC2cIX8
6oT/HXjON/ZkPsuh3jvxTXoreq0dSMW1d5qBsmR7kPBGbSEXKekAxuJY/G+6/WSl0ISpI31FkQP9
YGFW4eCgD9jzAQpcA7ZYXpIX2qfvmZY6rH2sp4xSgUgdfSGRojfwANKUVm/EeyW++vKRk9xKidxy
GE3q17uuYfeh9yC1ssFK3xXE+g1OuQ5fKnY6wEgtTW3iU1vOiZkJ6E2WoG16ipmLf3hFNbEhQPd1
fXaQ0V0TyQtPT0x9yKVy4p5bEUhUYVm53PAz4V55YR8SG60nqMuXhyyLXsO0NpQ+t0IuNMo+1IP2
Pm0Kyyv7dxjB/MzVczvCm/I1ZihOcsk1Vl4zlpiAsJhITXUviQ0pOdNRsYviyOMi6gmc62P1J6lw
YFMwIWlkqeN9DJB+mgUfHIf42cOXSUMVbPStkCBBEl/a7MpA9/NEhlv+d6dZ0fA4iPdifxb6H736
JxK3KszClPbNwxfUEEBdQJ0MgO1ZmisJpI/KGPWUKs7cCGLscvlHArRS5kpd85tSr7ThV8SP11RQ
wSDne5BX1Ue8j06pVOyg2mj0irKrOOVA/NJpSPsmUVBMRXKvdHli3j5qawkmxRsRTWng+gBo/37P
yT0fa7DzaC8EkNNS8Q0avMpy4aRVspXLrlTToDOjgIOALgrSytm6qK1f0KbgwYw5KHYL3d7R6Z5j
p7ImYfNa3AUAtW/Er7WnDy4Q1LXUqei+kE3I5A4SI6HWXJLEYPjHVuzIVu/C3FZLUwaaVzjy/TYc
anrVzrcA9CiA450w0Qu6hcR5vNdU8ABCMtVbgtGfWzcys9/ZDh694h88gcVd5kh042OulYWw5RA7
ACPBq39O6EJU1bKeAmo+ldgKUCyDh+y5NnHnneRn0HT+i/cWbh38teBko50zA/RNoEMmQI/z0khW
RhozCzizC9h9P36UwraTz1poBAke6EGooIGwNqsltHxZcqzDrVAQ+UH0tB1TcjNtTqQjdpvC8or2
vampzMnLZqO2wK8mJXhxQH1tQvkuXAf8KhWSkIcTEjB4hsKfiHSpOR9VG+idptJjwFMT4cAO5dIa
vEav/EeZw8Mjp9EhjdxikG2VQ5cZp7sLFLMM631Y/u7ze6F8CyXfkLEn+gqwYdXTITjoSGp3AThT
Do8BkpMxf4l6uwRkEkKWNinEvSyzB1Ubrrl3V0jZB4AseqT9oNqrMObHGOh0NbpLkR8N4IxXCe+k
NVgVeD1GqXzvFxdNC02+qx+84rGAF5/PRY91UFpZnJhqx/SKPFUyjKUhg8mVKnKbtxJOoqVXGsIQ
XwJz1AQURga3rY51cWTBq1d4ehC8tm1kSvJrHKW6Lx8Aahibfe//yTjYpPhPMkRvKnoqxEtfgE3C
MOnOrIb7BIKlgnJKqtceukadrxpNlztBDZea8Brzdsi7eQxNU9qfhi7VG22Ednr4VLNBz6pTLuP1
Mohw4BPTwwh3Biacmyi3GI3v6vix4fF/kF9DaavNe1tERpne+9Eh6H53GZYD77Ui5qwMryG1ZvvK
f2BxDXWBYidnhQVUwzEQOkOt3JpCJOuR9Ug7qrc24kCShtzCXhw+lOGX0HEGB1J15RHolXb7hrKX
AlI0rEXVp4Ex9+vtqL0WXwChlRGvRRTS503pKoahoqc00MaA0VyRaXofpQYfbkTP9VHwt6NTicHm
WViCFm3ixTWYaj4xIcahxzxGEpuNqAU08kq4hE/cfwaaZ1149fJtDkXpSx20NuzAdG/MdLgLI7XH
1u2Etyh+69N9zhmMVHjGN7af/kmDZudroj56x67apx0OF24w7ZEvr1xcOEXmMnLXBjtt0g6ho94N
zzCgI6oxVobU4G69aMrO41qDi46pomfkbvxdBdei3yW+zUe5XqS2356b9KC98dJbit0Y38HES4oS
nWm/BWbCIkQvKyvidL6w/f53VL3E2X7wf1W8PbS9DvM0QxByp+YhENL/TtTQbIcU+7gwhOxYEkPM
fENEWwcqJr+T6jdXHQX5HlEiCU4dkgX+FymdWnjKBXsAkbPUm+JMYn0cDlHmFLkpeK6QHOF8RMaD
VkD7+GfcP3qDzYpdrlgJNFnxX2lsC71bwyUovvbAbwZ2UhlqZqahwWITKh1KcWaFybKdL3wogJZy
TqEcKlLBc8jsm4Mc34sPZfCoph98+toT/FWQDjxHTWl6wp4vHut8l3GOXMQQjvtVhaba/MjlY40+
bHPgi8gsutIYcK7rRrUpctpefeGEwFFa5RR4IMMy0aygHU4zs60Sq4JRYBJDowHzBC4oSAodlD5D
VM5q/TPk3FDlzFFGyaaD4e5vqlkaBUYw+8jUK/yo9Za7tNop5f5IzBW6g+jD5ApFAylTiB4pkDrI
H+KC4vc8A9PakIPXXTPhlVJqx5DNGrqfRa/qivJWaRkSbqpzpNDJiLiArDfze4PWikXEN1DD9doT
dEUdjVS9v32411Kyr6dhlic1oRrzgwgmUCVoZqCg4BKeAlwrqdpvpGRrBxwJiohuLnACZJ6pVq1Q
g44KNQrqMUMZ+p2fdzrrUuP2hFaH0WQAEvBWRVdn9qSp2iTMRZ5hQl2l0+wpYFce5L7bgyzBo0hD
QGz6/6PMOvSDKChaLYGVSQ4TMKiWjcngzHuAzYvTws/5+fZ4ay/FT38BpPnoV82bDZVSUq8WEBx7
SCdKJP1BI7DDYsHke0Bj5eyjbEFmzMjGJ1tN8SAkjjwaoGiQ32YJe1D2VII83kQfzh4rXud30j2e
xbnenKsD1M6O/SajXlwJz1+GnNdjIIBcgjSBIfsDpG+AeYcti/8OLYQ/vIHC6S5V9c2H+NpjAYUN
VIAg7AbCzGyatMoEVJdgMQDWqQu2o5FqeFt2cCeL8tBEvfoQp4LdBepTp446DB5PVVwdFaQBtz/z
2t7Fz5ieSAAr4Zx8fx8JjLbo0UCATIAZAIJvV71H/gbGbHV9v4wxBYSv9S4+JGpEUzTGgXyG918C
BuzfzwJ4mUmmD2odCya2nKhlkqbQkU7z95Qc4jDTq/F6e4zVt9bk+QfEGjATC6RnTbNOCwQ8esKn
3oLVzQNT9cAW9jDfuAa7FH2m1y36xxocCBDuT0QZwKXoK31furrxSFilIQ69w+xG24/Awxd67mhn
JBKtwyzlqUcd3Yc29yZefyVOfxt7FnByr2lUTwXXfDLgKM8l+puG9jw1/jsUDB+huW6kkQ2i2tbI
K/sFA+N5iQ8JyvT82SVACVQMwDu/JOjhRchihy1hkLUC3Lchpp/wZUtqKaRaE/CEP3E2nlMqRnIH
QL4dO6VJlJ2WmomlmcMdf6FbnJNp2WZvZ+xRSOYAYESgWDB7VAY0gc8UlcpLCW9iOB7rtJHNOD4h
a6Kd1cVPt7ftygEXoJpD0S4E9ECdE6YVGow1WM0lfCRfy/61oY9s2DoZ0y5cTAlkP4VgZhN18/tq
AqjBa3mtlChnIj9EAJV1arKdbHo+IN9AzMJnEXwSCZ0Qne5vz29JDAOsZ9Ka+M/gU7nqy6fsevSo
eR+D56PObCpZ9NSdAFCxZVOQd91HfYIRlFUfa87wH7YAOGtn5BPpKAMFAI3QWRiPwjqC3kUIJeMo
03kU/aRc1klfI+fd8pWc/qrZIk+wwOlpDmAYEFvf58kPpdJGKj8ibYJ9qhjtMrxa4la7zwKQSWDz
WyaF1bPKub2+q8NOkRVcdOgzzKtaNBiKpPHYeEnhIyZxmR1Hki54D1UL9Rcg3msCRm794/agK3EP
biKTDzhU7kG7mE+WJlqgcXEvn6tCsHgp2nkoDw9CGNu1Hx1rBOEcxlE5S18HwT9gVz6EXi/opQry
TtAmu7iDLKsqbFwzn4iW798AzFn8IAWgU/i0zBPKoqoD6AKK2rnArDO+dOFQt8+UALja3iZhA6G8
HMYsCbpeYXvKE/T8EgEuoGp0GmG/yXPBLoaYpzKi4u57RhEg+wdYvy5ek7IKdQ4tfXl4qut6I3lc
HlD87gnkh4CDOEBn10gKrADPUEU8T73ipnrIRpD9Q3g9wgUoCbca68sI93202cXR+ui5ADSC0cT8
J4NvRZZIthi6NSoNnQjBoGGwWCofmxxieBXEg9RqtBjJdjGom3kcXlsZzWDaqb9Dv9rd3lnLcDj9
NrQeANAmQC7NTpGXcgkpMlk7EzG2gHnde0VqZFTZWIP1Bf93mFnK0xApzP0Ww8itYqgj1WtogfME
LLMgh4bklojm2nATWwHFuwlZNk+avWDoGNck/oXPKLzfwWBXFEPkpOdQnTquQM/m0XAJocbRRc1u
lGSrZE/xmNlVPjiiVx2ltv2Qui3382V0BLNR5REYQUGDZs1ssYsxrrgCRYBLGcm2HLzFKu5VlD/C
fMuE6DNHn59MMPmwxVEEX/KZkiCCEW0r+JdRRDenCTqUw5JdrYb7vBPdqh19PYqjfSI8ily6dQVN
V8z3wSclDRRsecgeoTw9mycEtqGwKBJ2QSufP4Aj5gRmbLAUvgu6ZAi7cmN3LROkT+WOiY02JaLz
t5lS+aKYVC27xGmtiwUcW7j7vz0m30eYXaqRTIpKrGp28aTxICfUafK7BnCE26OsQGaRSuN5jpQd
ki6LAnumypnQSimBabdLjG4fW7Bl8aH5AOHR+K645qENxbatUZfbchoV34tCSnBSOP5+k8Z8Mw58
j1E7uzNFA10EU7vPD/4BmS34xoLZZvr4LGwd0q1hZ2uqMdpBPxvD8hfZac8A0mU7IXLG13hPzMgK
Yl2FMOhRLCz+bWOdp5xyvkGhcYr6BBphMqSWvs+4j1RuUGjO0PblW0NAkxlo4djhnUY4CHZjbMu7
rm3RSQcTY0E/e4GFowO85iAcMl5qKBYnIyBcdCOSrxRE8Bm/DDFbz4GOScOINkI/I9srdulUu+AX
gyU0kOumZN5ewmWE/T7YbAVJikrxWAXsUsn5jniASHHtfshFW+niHx0vvdweTlj2gjCeilYQsi60
vOYRXaoZK8RaHiHsyV7CZ+UCKJcFcf2JsK2atRmds9CoEh0RZiKibZMDVn/BxLCZ/kxgldmM/SDg
RA+1wQvT9DpzePmPYECaDmVQ4w/5A+DUHYzFtZ9N4IrU4C3xqJlbghoraSCeLF9+w7TLvuT2PFer
xCt4dsGtOSY6bwrvFOooVmBWu/oFAJdKNRLUhWK7LazbX2Bz7FlQl0ndoHYzsEuOZk0DgJYJmEaK
t7dodlao7PJCNQKYSBtwg7S3mFQrsYKCSg1g9VRtADLy+8SlMhC8aPDZJakkPUS7OoKYbHtSpI0O
58pDGPjnLwPNcrWiA2sWiv4jGATRG/JOZQIfgI/RfcR3475wgh/J/WSQCvHY59sLPK3fLCZhZIh4
ITtA1jLnWIaiz8VyHrKLiJ5XLD22I28G6ZY42VqUwDCKBulYbKRFacjjYRApK7jJwHEJ9d6JEO2B
nLDCNx8ilZt1vZVzK2qQzJ/+QEJvHmlrH9oaguT1lwGWlyrHWXGiAit1bgicK/CCilXgAdUXvtG2
9uvKen4beXZW5Ji0atZw/SXYK38U6L095NcQV9p44Vzl4L8MwNU8bN6l0105+4rfRp2dkoBTlIaH
WfBFIJJFuuJcc2SncNQugtSk8mh5PITLBdSnRw1Noti5vYnmr1N4dEFJAkLT2ELo4M1fp2EkS3gE
giciCVBma4EO9GQ9SSSzDYVQl0PVlfnhZ0Pl19vjLmjf08Aa6uJ4pKI8hxru9wOa5pQbYFMyMWJ4
uzwUd12nazb8Gq6xo1keZGHoQTtER2EnvaJCx+23Vn5+wc5+wNzUrvHgX8B6/IAQ2Qob9yJU927P
cVGK/xxiorNC2gHJwzwIiWM2BJUGCgk4ebwNQObBBwe60YE+mnQyQrvZUvebos3X3YQRJ3w7hIWQ
wgPeMQt7nciRTvYg6T3Cj8Hn4zsvgto/CZmu9amNZAO4YbrhvLoI9P8MCrouHscCdKxnFx1cbaA8
FoNWAa6RGR4LGE/o0UOcG+AbUYdzJn6Lnrz3zKRvt1d4fmTnI8+ObBnViP9ePblhJ3rfX1ny7PFs
6zNOedByUf+d3+yIgpVBvCrH/DQI3B8KO5UNWKRVFlwtdoXhm+Rvi2Kf00KYm27uST93ll9rgHRW
GY9p5cyKU8kOmJvTBg3vrebFyhmAXty/A80ywN7jhLKZ1i+PFSNI7xLv4/YHWgkv6OYjZINhhCLS
vPwu1bmmjtN+TJMQrrbpoYd2Tg59P8ryaxAHeoqed0T8jafCtM1nX4yCzQICMBQuUe6bHQMyVh16
xRqCS9D+ZkCCJxS6EeH40CofLOH025NcvJ3xvXA3QqoXVj8ozcxpoF3elUnYgMeVpGyf8/6hYgGw
TkTvWHMFzfoYdyUYPwyaV8377bEXYEKMjTra5OgETgtIPLO94hVJ3TT+CEJToLok7HeVygPrH9Iz
lIKsMM8kh0oAqjBi+mhWG3gQw1gQnAJmwEjjYZB6xVFbAgkY1p5BvDPkACIYCn0R8/R5+PtbdkpX
Jr0+vDsm1Mi81+v1Ut1qPhnOGVXhtExCvczbxyaQn0u1BTJqH6vKHdhS74roGYInAgNR3YVVg+pw
kNhCumWlt9yhKmrCkO2a3s/SwgQBMqF57/u5dFal1Ch831CHHNJJuxwCkczrkLnjvVBvac6tXA2Q
t6OouSNQw7FkvgxRWtI+KNv2HCWZO7LoVFXtHSKsFXpIM8bSllvAq2DL3YvAkQCVJCuFiwfwBltm
eV9AZ1AG8QRVTQ3vzNktjNCmjmE8tGe59GGNhAYAZRYEqEwhlYDhrn+07G9LqVBqFETsMrAqcf0v
HBcaFrdlO3rs3Hr1uaEm39wDJwsYzR2XKNbt0zF/BchoDIPpBccznJFJrwpx4svzZxC8avTEsD2r
4fM4oj89QLyrZXBY2DSSmIfSz6GgBDSRy5SlHmyVV7Ua4y46E/AYgcsV9ToRd32fQ79i3Ev1fZkL
DtrQVyaoz11Frb4D6uhFENONaLT2QySU8GBiMtk9zKFfDceCVMvi5pxwnYnd46ReYd5e1vmZmeaK
cAdOwZTW4F/fl7VKJBJGPmvOORB1RTsBHOVDX/eY02DHnXaG9NSdn2f728POb/t/hoVk/ORwKy9w
08RvKz6E3ieQPuzZJxDtH0Izbp5vjzI/EhgF6Sgqg5OT7hJEGmoe1/la0AB+Ltl+V5nopehSpDm1
n53bUL569RbVeGViQFdD2hdNRjzm5uXPcuh9kjRSfR7A6/F92cnDxhbi6+2JLQoS0ONBZRffTYSc
2ZLtG1TNkENJOzz7EHgiMQ47yV6Y1D6lBXfMefhk0+GUjVBl5vH8GgSDkIdYpk9BLV65tHEyOT0V
uD5aLdSzsO0NCB7+ZTz6/InI2XCOJEhRzdEUTVfmhIMZ4dnPlDOLO1sIztoAkg44qSw9+enLxpos
ln5aky8DThHkS4TgGYCdUYIBG7NOdD+By4UJttkkweZb8p6/p26t6eFJvfOd1p7EBaFd9BxZ5Wvm
bIIV5m9BzB7FXLyH8PT9ZNV8/zEhq4JObWP/rJUS5MYBLQ38whBrMDjKZykDz6nqHoa0+6UlmkMg
FXV7MRbH+vvwn2nOl7WQM9IPQZH558BX7IqVaIgmoBhWFtPwHJU7gGnrO2i52beHXVQY/pk2kl1I
Fiso1cyidFenUqekuX+OJWIOId3B07wEeS+zkZ3aUVzsw1b5I4oBVLnG5hiqABtI8t/qa0+/Ar1S
YCYmC0Ugub8vflGQsqhbFQhCHkhDD7hcz7k90bX1BWQBAqFoIaJ7Nu3FL+sr0EFMYNHnn1VYdGks
fE4CFus9X+qM0bNYOUVUn4ay34jWi1zjc2Zfxp3tcS1UhpDkGLfRdGChCltqgLtpCEr1Qa3nJpCZ
PeT/NnbTIo5O60kBLcBZBsFiXv7kE7EQ+x6buRxBzmrDZ6kNDJKXTiTUlg9BRRVyA7cXePpEX9P+
fyYK/D9CN/jIi1yY77sqD33/PFa2pjYmj4JVWr1ksAjwh3gDlLUSOSa3MEgQQ5Id74zpa3/5mnEc
DEokcpyrCq+yCIB+rplRJ250qqZvs5jSv6PMz+RYYnX9AaP0/FXuMl0VPvrywjUblMrFE+Zz6b6M
M3tGqEE/DqTBOFyn6UySDT8Ij4KXvoalehpkyZKJj13D1U6Ht8Ltz7Y1R+H7SjZkRC+/xdg8utYB
5Pfi8GdXvqXZX4uL/TNLcDRQsYVq+BwVEYUVoBgS4dy2C84+ING5ktsMxBS4nxtZLduVRK1ayk2t
b+y2TR9vT3R1f6LJqcAIFzt0XrGF/LLApbnIuaPkH8T+Nz8AyQ6aHEGNmue3AtrqBv0y2uzYt7ns
pY0vcC5B/b0t/HsxE8Fn4LbCy/R5Flv0yzizwDmAQyUVHuXcZN/s4/IE9y2wcqHJCinrCCAwtdo4
E1vLOEWeLydPhKQzqeH94wJmolMRele4ossuMILyLoy2Tsb6Mqqw3EJUga7ULNmtfS6IOTi6uiqX
3+VyG4B9Te640tWiVyDUDDFvoPo7WErKXAqqdNA0Jz8aTSXE07beKGxs/Rjx+9T7QajDSpA4N84f
iuo4CndtvFXOW2YhE7aOR5oI7xYUM2bfU014j9bg856lCZLFg6kMjH2ZnHghNwruwoP+kuSCUTBk
QxA9uX1EFiBR5MAiHFdgnowbiy5EJeQ+rtG0wujClRyonZlIw16rXXzSHJAz0FYONua73E3INdHE
RvADkHjxXmJJRsUhKstzP8H3e9Sgw+zQxKBGjQBo+83W03+ZBXwfb/YJsYqhryh1eY4kFETF6jAy
9OMi38iy0ihVH/49wz2DasHthV2ZJlxRQRhGggUY3DzJUhWvCFMZw+I9DDWAzIKBj9mQ1FICQJi8
/v5vh8PeAZwENE7UVVD7/r5Rta4P6eBzyJ59+OB6V9XzALKPT2k9mCyNNya3PBbfR5vdIH08koLL
MVoxHNN+H2kP0RagY7l+eOvCGxRF2alj8Yls+xJ0vLHU4DYmUbeRwActkTUFko78B2Z/VM8137q9
fotdApiBQkEcAGEBdrbzm6oIOwhKKPngJrxmgvUWgSqgjEYYcE5WIitvuNwKCp8Hj3Aj4E3771s4
n408vzaAF/YkGIm4KXhANOPsOpA3mqaLC38aAtBkHHMA8Rf3oC9GfUJTDNFI796AGO4nO62A3epW
9rRMa2YjzSaDQMOkTsBIPKjwIZ65Q5nYNf+ejS9NXzpZ3e5VYB62hH9Wx4WDBQqLkHxb2rgm/Qgw
upcMbt9D5KNkdqu+p2BXZuQgVk9h3VkJ8Gys3/h2awsLEC3KF+qk7D0P3VGf96DjTsMypqc9zNsC
qC7yP4bo4/b2XJ/g1NdC9RDNuznEvOrBPVLbcHBLkOraDnmbAPTWeKLMTvLaVhJ+50W14W26vizE
LnGpA1IBjvgnWA09he+RJVcyTapqKrsQEv3psQxG9iCPRUOE5nQSP/nidVSII/n+hcgMCZ1iCLVy
kcb0QtTCSdr3FnmJxNHnunwJVWb6cecAy2jmSDwbpd/fXqhFZIJ5GEIGGnKTUfLCiKpuyhS0LCK4
BL+UhO+S9uDTjVi7OsbEMMJnB3hu/uyJB0CEaqS+buu7QfajLx57+vv2NJYbS5Mpwh7WHV3bBcuF
pTWXQlZIcBXvB5CppgeRsLY700LUbw+0eDWiDo/iB7YVqPFQVZ7dGzkf512WVaLb19QS8wp+eaIO
FISeglKQwXcRiIGNIReRfRoS0iXgvk++M3MWa9D6A5CJrej6Sa1D1Gc3kFNTA3WqCjt+KzKszQ8P
Y9Si4WcHvOVsfjEpITio4qbqAQ0EKIZvpYeRa/a8GNuBpu6rFI/V20u6+HaY39chhe8HJk1bWU5T
X3RJ8lCH76n2Y4hfcGY23gGrw0CYBFAnIK4WUjBQY4kb1qG7XFSPDd+c69y/45XQBgAy/D8ONXsA
KHkSRQFAs67fh0e/Hs0hf25LwVa3IHKL7ho8c6AlAJN1ZKICgESzYNMBfAuwr4LPBcOJ4dGWE709
18awq13xDqLCk9pMFuvBFRRSYyL0RNdNQfPVhUVmiqsE0qEL318tk6K8Az7YrS3uUjxy+vDQvwcP
9J53NKd/VN4DS4OU0MYaL6tGmDrYg9ij0DYHa2L27um5PshoBulCtQmtFgxgKBi884+RHDhU9NyO
sjNWTo+Fe7UPDlo3yWw1j7e37iILwm9AWxUwLnnqF85rSITUMQmaRHRlGI8rDTxyy/KhHssHkCpc
eOHZPRIxqANs8RTWQgIaKOgK4hJfmiRGpSyHGbBlLt9QQxYaewgEp0HfP2cPuNK2mkeLAI5pTuUI
LDbBzT2/tv0RV3ZOVcHNw7wzvTo5SW34XrX8Fs1vLfpAEI/gjQWtTVDDvoeCMk/VIa1y6kZagrWr
9ZARXfZQKRMGmJRmxkirrX20tn0BXkclECiAJQ/WEwbR94cpcYbmzln9gOofVPlNz6xfpRRy9UZw
D+E6g+w2I9ICHT2d3smLadIfganhfF05uSEex/AZvfz32BanJEqc3i/vO7C3YWrf6gLY2z363gJf
HjUwxxK5ifWBr/ZVPh7qLc245dt29ntmcQslNJ5VFX4POWR3yi4+xKIuvJbmZMDO3NhGhX9L4GZt
a+HwIPsALmiS1P/+xXHfDPA+Caibjv6+bn5oMCmoQn4DIrM6ijKVtQBCAKBsOsdfHkddm5clurqC
23MPBYquTOn0qMw2LrLVUaA3CRNHcDkXwXjkKnlI0It3lTEz0vE1krF5lC1AwNp+VVG2xmNPhOvr
/IYmZQAVpczHPdb06Aa9AXljldm12ILGrI+Dxw+e43CqmLfetRpkDqg7UpcnmREU0KSLnvvMrbKt
6CJi8b896LDrwOv4z0BzoFvPg2mWDNgCvXZumoem/LgdpDcm8qm6++XjZyHlfDlOqCtEzxEOlVh7
sQ71ljOk0Xf/zVCgHNDp4bEA1KVlKYYhriW3J5w+RpWpeamVk8jOm27j6lldNXSkwJ1D5AIy5PuW
VsMWUYJPqTs5kg4Rup7ZxgjLfuz0YWRI8yE8TkYps1PDyyPvkywXXQ+MtofW4k+j6+/oLnRivLqh
+gUzM9Emu8ip7FjVuczYQkkvuJ9ThJyggpBdR7YNm+Pvs+TkglOSGrlhbcmIQZ5e6z3oiDykEQjV
xz8dPG/4QS8c6JpCBe6/IEl//gIMj1LppNg6f0g2qVKLfltgEYIrFDHNwCveqqyxpJHfR3kCONJo
K0V3gXzUISI5JEThBJJKcIgVWx6yNgS+DuMWNvTzZpifGdxVEykJ8MUFIYk0udiVEhIP76cCX70J
ui4b/G+gk4zahtDM2yTwv+1OvnY/fx12OmpfjhKXZ7zAwSnL5avkT0VlqNXKTj9SM+gLu1CJ0YbB
xgP1f5iqgjniNY/pzjZ63IVekhBsAf6he1FGm9qQcHHVfYCI9KN4iu6DXXsRn/vjpmns+mz/HXk6
gl9mGw2sLbXao3iYgAXryJOBwoT/fa92UHepPsLH9kReiFn9L8j5a5kljDCnui+S6oValyYlCrQh
8IQYgQz0kGzFkY2Km9VkkS6P0c+RvYdNtREp1y6wL4PORflBPsw5Cc10d1BFY4Quf9SlkNT6fTtI
ro4CZJWMW4xfkgaZEkReEAjUzcFFULWPMEFhY4v3sBIeZUCqUGWieB0sup9p0VQVXIypq0FAGU9o
HY3Kjet+Y4jPEtSX7ZGUfNyLSkdduSxsyOo6A7/RSFqA0BF8MAsY2U9us0tFCk8I1YAGNXU7WI7l
h/ZHcImvgRka3E+CB11swvDIEnRIJ5mF6d2XG9fZypf6NvzsuDecMOQMWDA3yzrbB35qECGxxm1R
r7aGmQX5PB34KIVkgsuy2uDzQa+CF1XZ6tysvJnApcS+A4gS3fc5KEziRdqrKtIA1gVmCmmPgYi7
QpYMryh1zHRj7VaCBxRuwB4ALRuX15xJ3o8k4VuCp0xeBfd98xTVlY4iqxCE+17IIHb9fvtULTTI
Jl8q3AfS1CSiyxJYnUkZ3g9B45YgLHT70imetZ+qPl3Q3hZGUlju/QkjiYwaXGTAZOezyyPmF5ma
1diYkJKtTO4kXMunyfEidWPHOynoxZvNjvvBDDHU4bFtZldyzIyti3AZJr//jlntqO9TykUpfgfA
d7ZcwQdreIMOuR5IkuGnnhGj6yo1ZOvkk7X5I8MD5QiQYyRhszJZokKdgFdo5eJqsqhYmmKS3KXi
ToS3Di5/q/Lr32qSHgSKysf/o+zLmiPV1Wz/Ssd+vjqXeejocx4Yc7bTY9kvhKcCISEQiEH8+ruy
enf3LlfF9u2HcpTDmUkC4tM3rMHfsvBQtDSy2tdAvjn8rUZHuFHPCugp092WoA2hTogn933FCNzm
oMTCo8S76vUJzmYIXeIsl+OEfL+pHpxy3tBuieQIFsN6LcoHQ1x4nvUG4B3A5hAeljVi46Oxqo2w
6gz22ZBKMKKg9RK3gwDv+q6gR11CDGicXoWL3nOYgboUBf0rtMfs4Ps4XXX+fSXGpO1uYJcyQNK8
PPVrPioNII671T7P6+E8tYe6vHw3P1pWaKsgE+ttI7b1jWm+ee2xqZ3EgbwLse89eetYby4EGIXH
M4CLszqoocgMhTJbQp0aEPhFg+Bj53YbbhTUGBu53BqdsRkn+97op6idoabSwkxogswIZTgNwFqa
mFluOhZ8y8wRXhlrJNybatpzjQ8wjLhHvj8jc7TJq6NBW0I3XtEMghfpjKqp+m7Nj2EFnfL1EbZ8
CeEwQtYNNDD3CwToyKpiPj2t406EVRLMEOumKIbLLvWVSOzgvp6vC4iUB6q+J+JdGulF87wGINv0
62hyHyGuLYch6iaaGyMkiEECGYPnEmx9IP7i1jMif34OAaQOYIEwKjgz6e8LVM072zhVg3ieFd20
Xh8b4a0D/ySfAHrNbn2I/iLdbRAoGXT7NDT+Q5RnzQQVdf9lrSFXPDbXTWmlpLpWJS6J1pHZGDnr
ZlzpEKKQIlognKeD7/00pbO7bqD1P3gqszGBIEAVViAATS/ErrLCkGnFn0IOi0vGUmOAUibaMi3J
XaM7mPJxDOEK2UN10y0PI3F3dl1lBNUAECx3UDmGpDPPQpyeA3pnwMudC11k+JAcRtxGb+SpCzFM
e2xTHna7AVhyDP2jbqVZ3ckNen/RQp5cuIlWNjQyFd+G7ZZDk8+CXcko+1tiinidq3vfmTYGpDOH
CU7liDrFGLPhbWnOQdlHHkRsIewUFwFAk4WXcEaSsfK2UCgGuR4y7GhVKggV7meelNMaFZ4DjwDz
jIfBFeDXga/Q1jpzZzdlBXQY5yqamymClOuRdB9cgZAGhuPA+jO3vtFL2mQ/VcblMyiPFJoAve2f
WDg9zf6E56dW59axk9G47+omDSUk6pcmLdReORDons1Uj1ZqhEdirFhaMvH9MRlrCCtXTWaufuQv
TSQBhe+szTRCYTpUmXK8fOJN2gUkB9glqmFiRqUJ1T3on4JEbJaPjWdFoTa2demltHsq2ItswadG
EFnClwL61lBij0X5vTSgpkrZN3QEYmbLbbgkgbftzOe2/9b3/JoablSK4c7l+0FSCO/TjPrPi7wO
p48Qmok43R/mh0UYqRlIc/ddYwU7DTlwILZMG0wPKK6zt3Heu909U/As9a+lcrcmnaOJ7VWz7fsP
a33zhw+LPvXr0YNZiBF+XxFlWnHXXCo9aCsFSzLVp3kkSevvWqSQpAR1mbvXGgK00vuYeli0sCKF
lD1CbS6hMRrMxT4k32cbQqCOkxfy1nfb3A9uK6Zis+xjWnzpYHSpTn4u1OC/i+YpgAYX6ttnwDAM
OBgJNORX3auLdvO6wepPxh+KSZey4Stm1m+64j8f71PK5lKPSRjxQO4VWYATj7n5iKUQtxfbsNh4
/ZIO+9uN8C/n9yl3c2lZGOhE90eFIhRamqd2N+1pPCbi5By8TZV+2ff/NVv8+Qwviddf0m64sNmh
tnHEPlkSN3PRkOBXanNRwy6iJQeTad5/dVm/OstPnRDf4jOgTZdjOjIzoAqkvppO/aYX/NNpfa69
WDhLsRLcOCf3dnRvHPktSf3YzedkOoldfR6/PCv7kh39zeL0P2Ux5VBQo7sszovatn3Quzk1kcIF
O/OASwu78moHf68Etk4pSxEsIXmSewhIQDppmMag/K03LJs3Xzr3/Jo842IgZwa8BFMHdMh/vsck
4F2lALTHxXC/wZ7WDja9StmG7liMoRaN2juwWHSV1mFc7flu/CJ5BwH/10vjOiCCXdgjF6GGyyr8
yyrrK9pwhxoYoxnncHSjxumuQ/thgASsu2brAl6lvV3GnVFLeG4YCcDj6EisEaqk0+q9+sGa2hC8
bcj7Wt2Pw5xA5yAOSBUtw3GZPwzEdo5sJCj9BEyqe9N77fhJjg8WCB3c7+PeWaLaG7MFuBC9tNFF
esq7pAPDlAgHsGyD0lzXPF1bf3PZR7CDQXb31Z+OJocCLXANBZgWSImcI1N2FowqcqmbW3UPh4Pn
zj/34RCtoP6JaevZ+uiSNcZw3qhPCsR26V3PF1cfDLe77kzVs+9cF3zf1qDQmh8dYQc4Nh/ZoC/M
zMjS96Q/XAiFAdwIJmc5k2GqsbfON7IyNoO00t64p7iMYa/yYnRSCSVjf3qZ6hqDc4he9B/l8qG8
b43+BrfDqJckDas5GvwmKbp7Se8aqIwUdEkF3BbKWWS1VXwXQEUoUycC+JXSyJVWcbWAfQ+2GDO3
BZicpjU8B+3JBivPgF2d5/FdFd4yjpW9ZFZ3x3x0Ev0dactH0teHxjSeqAK33IROOJR+iRK3M+GR
B5s7Q1eJJ8Sx6rt92GNzB/cN7MVY1gfbdJLGeecYF7FiSmWNqWstkn6CRh5MNgzzMCrofxqvEtlo
ILYmdithmxFc9GKYxOim2PPSi5myrkOgbsr6MaBFWgOj2fNid8nmBb9f2RIX4L/P5p3lvk3aB2T8
Edj8bPA3pndiwWYKQMyHzHjrBynTMB6Bjr38JnwXSZ+TChQrZN1TklBMZH2YpLV1qlFlD6P6Ann+
gxz4Ka5gJn15gmGFeEFK/PzwjM3gi24NsdIF7D91ldFq2tYKQDEAYrV+62UYFWM2tgVu1jXkKeKl
fXaqu7LZXXSf7e9o6kTBJiSP5TsslurlEXAOBn8mUYP0EUy3ulQ5t7HgccUclQ7yIMYrkz+K5a4M
v5vLXa+q3JqhtDzI66oCYQnk+Qty3GuXdIIz3AwtDPMMWEI+umOKhz0T43wPmAqErVlalmwHQfp9
C5ed0BA8akszXdcnv7YTAvtDb7nA6cs3gkpvaN3D2HYXJaqIBud1ved8haCrd1HwfbZbdS3oAGFm
CkMMI/MGBrMe6Owi2/NvK7kf+iKvFwqFT7Gzy3Jr9UPmwXEpnAcoKzjxRLClebDcmHjyf4YGAoFl
W6uj26YFUXD2qWLxFQTkkiL8cvcuACZMmNC9+FzbhnKheh70cCyUD1r+gnvUpNXQRKK7//uexW+2
cheuiv99pE/Vu56a2pIujuRDCX+EKj18EJygSP/+KF+dz6fNxByC1kEZNBw9AnsDQpKmP7alDZOS
Lweovz8U0DoQEQQawv60odpBJQMKsd0jQnAAe99L+tVAtkgmdBvmwPJtgPDKv9ouf5OdXLo+gCpC
Swhk2U8n2MpxZXIthmNf4ia1j8L89vdX8IdZ2C9LAn2O0AxCdFM/o55cUo31XHB1rPhwx1WdLCB3
daW69Zc30z2YrZn4c5iw/oVzKP154ya0kIwDRjiQIKZrB349In21PNh9/eTWJijLOh697xywIpDh
M25aibV8tLLYKWhdLw5JC8vZDEa2wFaMFm+T/VhOQ8brNpMTnAQNmlOC2vrvT/QXqYiLHhO2ajR2
sPVDL/lTOmtrlD/Cs+gRNf9hgTCunSF03qICWXbVqUAPJerzIk3+/rC/tiZxVODXIGMDS4RfNGWI
2chSVCvFeBqeRPABmg2dmgMQPYg75ejkf3+43xQJPx/vsqD+ktygg2MH0sRZrm/ebm2jcmNiqMcf
xBrDJyGBBH7890f89UG/HPBi6oKJ9W/EwlaQ6UfLpZikqM3cgH4xG/vBe/jfHgXCiBbG+whcRviL
zIGzehNzCxs6lFWPXAg7IHnRy1csxN9k6j8f5lPUMrjj9crHYfhWvqgtXMyTNvcSSF+m8FNoki4W
8f++ALlowiJSQtzSNX8BxrBpUrZRTwzAmC43QEPyja942b/m3DgE2L2Y8mDO+guEEpgCmKZLwY5y
QFPO6tLRDtFj6aJhMdH0u/8vWfb/+7b8e/kBqgnXoFAP//oP/P7WdrqnZaU+/fqvI33r26H9rv7j
8rb/ftnPb/rXVfchblX/8aGOL93nV/70Rnz+n8dPXtTLT7+kQlGlz+NHr28+hpGrHwfBN7288v/3
j//28eNT7nT38c8/3tpRqMunlUj0/vjzT9v3f/6Bvv9fVu7l8//84+mlwftO9O2lfynHl1/e8/Ey
qH/+QQLrH5g4g6VvXABJmAGi3pw//vNP/j+8AN3By1wIkInQxm0ULdIZHNX9B2CbISBxIIeD0XBJ
u4Z2/PEn4x8+WP82XOcB3zLAEPjjv87+p/v0P/ft3wR6hC0VavjnH59Qh0DEu9BjAuw/DPEFLCDD
fo4fPoc8lsPlACMfL3c6zJ/DHtIYfiwhijxSvS+a17KkUPsK0dKR16a5HOaAqAhST2lRzU/UF9tp
dXdtYcF7sD1pO0RDHHy2YvwqpP88IfjxXcFkvRg8AZBhQY3k5+/aeoh2NQ37bPbbrWzUue5Ybotr
6ZQwjHNzZ71W/lcp1CfcwuWouHfmZSADiCL0My4B8S8RlnVGoGfq9pkVjikxAQKET0trH8pJw3zE
A3ZrTFGbKFB5O7azxiPwKbcBCjF2Id6myvDayES58dX+9rN62Z/fCwvKADkDINjPZS0UM9wewo19
5plFpscybUoCocFoHuD6NEGKkE5bAtTkHDhf0Zh+3uT+89AWUG7QvAGF2fuM13S7tq9FAObrwCsU
lWprwIPEm+jVGBg81kXloCZoUt0VqdeiWSwL9D6pU+fuArO8cK4+QEt2U2LUEeuHc6BhADjPN+ai
b21jfWo/oBRwP3kDQuQS2yW9bgYo6fi2dWcbcHPVQUxgUCs8GBwNFG5fKActrOAaYjTNmLp0zI3w
nproDQZV7I3oHEKXYlr9+0C7uYLcLgzPYX8lrxwYZkIBKW+0l3dEJqgA7vH2G8gFFusloweP2G3d
d5BUtroyUT0E80YuVQy3L3yCMR/QEb0yy/EGX+7BUWrrWcXWVRrtXk+/lYO1RFMHq3P0DqNggrVP
V5lQdX7+S8z586n+61MMwhwW4f9kdbgjF9Aq4PJYpT5QJL9om4Pmb/Kw5Nnk3Wi2hai1Wd70094t
U5PmpIeNbsLQmbegphBBkWS4B+ZCP3gMCkmprXaOEZcqYmWkYembrOzOm+N2iKyXPgQPDkalPvxI
l5ggZ0IaQzcmilqY/oxJ6FyFO1ZteHNuli1bc5BN0DWm0COCvoSUaS14anXZ0nwrnBMFItOYU9gi
QC3TpClgroSWkLe+ZdiDLYzN4P33NoyJmmLVXY4I11lF4gG2fGLbwWm6z6S/dfxtEe7QLNfiYKH0
NTLe5CaasHWsmtwrUzEnS72p2usx2C71FpkpMc49hYj3dmyvhEhWIw+XtOjTcMgKicCXOEUmAVBF
ByS46+gOMrpWv8PQKmr0Hl5AMsxaSMeBoQhrYtSHWGc+3Sw4n67caGePbgopbkw/L+h5mcEDieGX
JOkVFh3tThZPl/CmX781y8NS3ZZ0u+IqTZAgN1mkaJGs3WEB0ZF0PJqQDvh0Z85nI4TCCQjme2/K
UEXDmW14r7p49L8KJZ9kEf5cPiHEIC40GwCRPuVBS1mNVssDlhnunoWP/nwbSsgTgUcScMw+SOSB
5MMwqGHoLjWA0AAGTa316JbDTaXJ1WoxdGtJ4mnEHVTU0rExBLsHJiIiy62AOswCzDxc8YJLRBym
2JwfwQeNufchJ6gu28YmHK9lU4KX1cYM8C892JsWfC0CUzS5ktTGel34B+zmIq1A9eUfvlSQ9FLR
ClHywozQY8o19A3AN0T7JeEDRlfpZME88s4trrlOABEgooJz0rlWr+vFve5kifPS3BL/GhDlJdhY
/MhY1pXp2MOZLQmWSMEBZeRXVYPKeUkqIwYkNW61m1jCymYbpMrw2g5PU3EdDJvW3TT8vMp7Q906
+tFhV30B41ALtlbuo03flFziJazROelSV6y71pOxMmAb7m4uZHe3/7Y0Y9QVX3nm2D8XlT/uLtTN
wQRBzg78n/tpjwfwBBQGHw6rsCx8WZqhT/3O8lN6aVwVwnX3gE3wnUPhG9dB8thA2EuWAovYaGhq
gmkFIfSzoZZjOIavPvjrUc/m74VrjRvPhhXtULzxqTi4FtqMNlglEJB6m+kUpNxZ61xVELEBXcKZ
0a0RtYa4iTBfCbyzwPSpvmBnXnDGn0IhciobsoQ4bfjkYNv+tJZrhGYgN0PovCousUFgvDeSEPKz
RFXJ4Mxo7I7vMFDE6HOCL6S/YJo/oYW1+BguB163m5a6SdYWob9z3wPFGKxvnVdSmUdQwQ9h4b8u
M/iKIGEvcCRUI2a0ECklbAstk2vizD6YzEvEBdmGaPtGob3mHW3NrCzCFEjcTFtPonT83PVaNMLF
SXqiwRNF4MZWO5HPm42sYXcrh4N34hyplpgaFEElgQc89Iz98g7u0ijs0LGaupXEiw1vt9A5dAue
KKYGnpkTQ/kHwYHIKMDyLZvmANEF3I+mP9XwL7f96c5o4JtrwemxY5iyVfaSCYmXKAETFSELEbXd
TLeDvKcg1QM6RHa+h6VJ3L5IYMNJTr2zYXXVvbaWHhMydEHS8A4qwyarbg0xny1iWLugA5uiDwmH
gYCp4QluuneaLvhOIxF733ptPO1eA7Rc37jwMWwh23wIwiC2HGqhS+1a1yD83nsA/W5kWAFWLzDl
9oESiUanU4mqYb8+ECgLF05QxzVxcVndeYuBg7dDEMq81QnONWnQmhz1wwjbYLHO/Va7vR1xb1Up
l2WYYkh/VdoSg3c8HWe/Hx7tBtbZiw3LvdkGHFK26sZf0Xi0KhXmUla5YDXMJy3jvrQ5wJp6cA+4
Q3BELsedwzatafewKzCmuKq7AY1v/G8ZLQL/tLk6kBp+khgBfAg4WWWkLYxXxWq95QUaJv3qUigy
mc6hDnr0RUX5MdVjHQOW1mdV6TWxb83yIAvzIcDNyOoR/Ty/rV40vAuOuvFExsdKp8r1SKYCRwKY
x2BZ1dz3oA6CEzrX4Nr2TS768L2Qk78N+xYetLDr6CA9ZRbGLXruO6eRQ9JUQ7Ezh1skcXnPrB7P
uG1F7lLtSm8YcLs4dl/3deUOAA9NvbFVde8YWoPAg0RPaHHjTvDV9FvqRczvw9yewalr3XLrCijU
Q/FEpU3Ynnl3mTHzEDSf8hXAL5WWs2VF9bxgFmk0YU6oWLNLKjlVIqEciYcolg4KsmdnAWnPwj5A
nfFxKMKtMFyedOH0MJeBTMF/E3EPE4WJqH0VmIeZY/8sGOp6VmDIoGWfFO4VaX3U+hdcXLWG4OW3
IFyR+sMPID3VFWhVw8oWOIYPwDEkMAGijSzWb6gJEInFze8aI4m8hujz2FzSCr6saCbbZsqx2Ha0
dfsdX6xriysMesyx2UMps9m7g41nA06h2P1ZebX4Q5BUXYvdDKoLJ2E0rz3u0z6s1mXHGTwlWUGa
27bNZ1SKp3BC+GE9GPXEadzYo/odxqNs2ywgRCAs7NrJ2LN2NVOmQhIb2j8XLXloLIzcbDKxBDRE
OExg8xQFRDuKYrrpeu2nZpNIH2mP12baptuyX9e8aEIN/0lsGdAw3FQ2kEi8GFRGNViSlTSRk8PY
PreZk/YjqzdtM8m4KeVjAPfhHZzV94jXZgoSPx6qAeTKkmPbtO9qoMC7Qj5OzEBmXB7r9sNhlZta
RfHUN4OxAVBobzfxWAIdRFYMmrzefijAPEYyvYAc1gzAcrCxzmd1wyjz8lVosKhU68dq5Uvu4ydw
IkymfEGQvLTCYb2NDLDuusQkEPpS3U6KCfJPBU9qMgLgpjo3hkgBBO2wBBqGMVMN8BGULrOl62B9
jZoiqSWaAtzwok5q4MYtHGXGepZ2t+bOAN+Wyuj7WEvA1cJRwVhi2K9F0yWW1FNiBMsUwbW2QzYL
x03qDe9BjQ22VHfhhBGV6UOrlylko7XXb1u/3DghedKTYskikKL384AsGdogtNvW9McnrFM89g3g
LCFGdZTci+p+6aB3SeYlSH1/fkTYhvNoJfoEaBg7QWmXWZPSG1JDUkD1MmdNtaWaVXm5jBjSuWBJ
LXyKiUPhGaZg8OnZq4jddUzLVsKaxGn1Zhb+3raBQrN82JCucCwZtXUOA9iOrS30X4B/QtyR26Gn
CGuWj/moY93CjfQb19rd+CFJu3kotoQBo4RnAdFfbAcbGlG1GAA/VOZdMVmZQaYKa/MdTuokGfz1
bHhFkaIWaqBY2T/pNVwyJZ0TtCxIVb1BaS4vXKSOlYdp1ERQQs7cwWVvKkyePT+uJz6mvPdROdLG
AAzLn5KmtWAcCMBjY2GCh3zb6I0SmbZB0w6z9czHphHOwJRwjFFhBCpijPIaO4KkiXegfVGmMpAn
dwR8ksDwmON5jbuGAc9m3TdzqLZT4/Q/MFmihL4oaLjFtpom71jRqBgM+wh3UFiB1qab+AtE2ObS
HnMP+y8KTwc4n4PZtGD2c9OHMFJg5IFTPGMoyeLCmMONTU3kaB+GyQnUKFA8cFxWTLrIjqFevOLQ
PLtCS9fbaxgI1QH0xohctiA4mbuiX02YQq8Yaop2BkbOrPYqeA+1ww4lW4u9eveQgxyI3Y6HH/9D
nl2vFbkeXGpinSsfUT+FcKFxLLyu3kGfBwxNo0snDUXxNSQ3RQHTGtEadxWzjC1vex/WRvjBkK6e
Sjn1GQSJwLHhLQa5oXtZKqo5qsuPH//78UPW+m4xDDzz64N0BozQRKu/e3oyYTvXG16qem7t575c
k1AGTSwZzJqVIfoIedDG6IpgW+iaHgSMncPFOVl0sABo1EEStH4RD51lZL4XIpxp0eyqBcUvm9Zi
txZyTS3ZsC2kHFMPEyGQjv0wcyvOokb4xXyxscYs+fKDG0NusbI9VE1vRZMsp9ybZe1HXrdvjQkV
adgGcVnW/RVO9KqowQCfShXGpA9pPDhA7/maYILY1GfujD00dX0YZqgSqvBdta8JbGGNlr2MoQdD
KvhbRQsaU5t6Nil8a0VMg5nfCTas0RzK6Skou7Npd5BfEdZ1W4pgP4d8H5Rl6USGnJ+NcurPZeUO
kdnN5nGiUPJENCrRIoYWvjbqc4uc567D2sUZiHlnj/4rxzU4djIs0oUgVIfzuqUFbCgboRf0xNz3
ZajmTdj265UPyddIWW0ZQUpoigzmyz2zizjUJUO2BKmfxeXhYShQZBICws3iC3h2rwK4C00OqOjW
g985RVJxsHRYv54aDRGbsrKW/aJY7vdmf2ZueAikj/RrJq+N0awb+AcFR4DQ/SPzYVRV1/bzqJ/c
FeRilJZYJF23x0VybnpSuzfChDgNBtpoMozjFXOd/g7QWKzxYs2oK8ek0d10O0r7boAHoMe5BGQU
HZOxKJ2sxlYAklhKVxpCZbi/0XIttwItMaT9hRfXF3swx6EPtj8vOa1DloQTumOaNkgHUfUuBmJL
AWBnK40H8Gi9jVM9MybLLZzqNgR+AAHajIsJVDDWe4wcLIfQ9cHi/n0Z6jCRi/EyUOTFhn5cF9Gn
4xgRY74OlR1uYOlymqERndrFfnZokKyBnVUcqDwLakewkkJxPmfwiC2BpwM9FekncHujBxxvG3tl
BUEdY0Af8VIlYYK11trPZrUA0uw1HyygbSrSUq7nwbyuQrRQ+trhyEThjIMk+1DVQ6b9FmZq8smq
YAAtZzdp2xWQX99+XKehQztK9vHa0jEunoJwOhcd8JCCC8iFNgC4tto8LVQl82RXyQgrxhT8UsRL
R31fpswdTEDipyCHmfOr3esn3/pWakjBl8GIjNui59BAxQm7wY8JeGNHWnDeZM0BsJxo1nDDE5Xe
DDZeYpvzwVDDZtXVlFbBtFN8+tbBxnZAhRlbbH7oTM/F69V1iWvVdzBy6a3xFQlqP2FTNNQTUr4d
FkoAndNptwxIZ+pHMC53iNU6gsTPmxjVQ2npgxDdrhL2qwGdZbq4kXZKGAl58oy7iZ4X9CBcuJHF
2IdQVGRN21uptdAlIaVxi8HteZzl7Qrzwoiy4oMOPYu6GVuw7dAUk6XDj0P7uqwSv8l9Auz1Sijc
u4Hri+oag1sga5+QKR/MCWB+YXXf14/KNnls1HCuV9Ldzcjy4dKQeU1kKgONZazggfCzZwPU2fD7
cl2+1dp59MoaphkK1uQVYmMQJNRFPlWTj9FeUG40L8h/TzBMuZ9Fc6prKw6L4t5y3U3Q6dgKLnbf
S7ux5/XONguoo/A3tULEv1iD1HbJR6EKEvMVOln1+mY5Q4IZy2s/O1AR75KxB3Wq6foH22XnDvp7
ceNWtzNvKWBO86tjiMPYiWk3FM2WIPGPavpe+PRcmPY1nM83dte30NxYJxQNb47JzZiylW+8anik
dAAk2ALmxxfkw7UcPMheG8vSTVF0bxZRvhqsuJn9Aa1P97W2cRQXRThpgL2S+CK3C2Nnc27TwCqC
yCPi3IaUx74BvL0ByEeEjsVmlesr120Rj+ZtGLZHGI0rQD0j3qg5g5ofBqrYiZxmGwTD1brecOKi
w4XjdVpfBQFSNasHSFqbqJ68t7YhZ7d9kHOJ/uckrogOfSyYOvP7+RB0ACpbKrx3PXpFPOfaLas7
V2HNwO0cPEzf2okRyj2lfaqBaIEKw/044DEEJ6SKBgOQPL7Q1GitW4Hdu2oqB9oo0x1QdWeTBuC2
eypCknEC9RdvsvhD53WZdUFnWfh4SLrqaDC9faecxDYZ2oIc6U3leA+Se29OoJa4tRRQ0ewKIAAO
m0p5MCxSAvI/v9hwW1W6TLzKSuYVOLuoKAUMfTR6rLT5hq66iOrh1RyQWgYBwgYwQpE2pM4YjCIi
7Kc5ctsxdl2N+zguOA0njFhbBXFnz7vwIpOkbTcPIXHHOb3DtgaNxqKOWse6ASALrXLDP0xN9Vgu
0wPS+e8Kg1UoOM44f2gMzPO8nYsGIifcjmAvmjH8q6FmkXDNrsEFQ5XviMyovJPHhzluBqiSKfjA
8b5+8Q3yYVJrgFY+mhhGOEIIE2MJQkG6qRUWoRjTsUK6WVewMrKq5kBdU8VhC17o2vZR2CblAsw1
CvbYJxzQNgLMSDlaJxiLSkxIKoHYpXOExHTRFvo0BWYzHHj+tq1yNigfdvEPjSj6nLfr64+LXgAl
Xg8d1OFb8BtYeRy0a2KYskXlzGPXb8uMll6Y1XLYo4ZyoD6+sESX+mRYqxF7tX0OTC3hHcthnwj9
CVT9GJa4BiQfqLsTRskQZR3MbmQPCSfAuX3xoQfn5YIpEQGJOk4yj6HZQfxv3qyf/XB8J4bKwWp+
Fg59dqcTVv2uWY1bp/XreF6eoZ5xW4vpzAS9cnx98KbgBVh/uJGzGdmfn5uTzksmZVz0ARa8h5Tb
5vzEnAEGJfJttCH4DBdjEAOGHfOLR7Fu+sE7lg4WNFq1KFYFAHjVu7JQWINgE5OwexhB5KwHtMlG
5IwDGw4DaIrQ8a2+B6L9hsc0sj35Mq04x2oW36wKkO2q3nW98+wN5Lutumt3hvCfP9EKQ45VgRJi
Q5lMfjQmEJHVjqzh8xDg9meC9mgU4ZGwOwpWQ7i8Tos6uc3/I+68duRGtjX9RNxDb27T28osL+mG
KKlU9MGgjSCf/nxZvc8ZSXvQPXM1QKMgCQ0pDRlc67dAFLZTiJUe6Rqj3ozkRAILnAbM7EbAJJUN
/GdS4Z2mm7atXpstwbwcBSmSTXuietV+TmT3ngflc241hyxrl/FIynmWnGKeNoGWXGk38Rv4/auh
jJM0nnBw4+tw2YjZv3a+KULKQP03f+RxVmQze1McLptgLQvxrSsBWITtcuRlzncl04bPHZQzSrqN
FzTfsjZatdqWF7cxj1pV68ybJbnYDT1hY7xuY5hEvQ5j96XNeOMFAKyNMtbIGaRVIcFkPI6FDKaG
xvLrpMyHqWJBdLOnXsUnLXC+FNIHaoxah9WrCpZRvq+6blvLcdmkeG3KkMmrbcYjwsYbvqc3ozdi
Tc/DXRziMqqsZeogce3aeY+090OF4lL66qs05E74Wbacp2ZckT+3qoERGUzUuJwSl027m/FIBee+
9NJF2MA20HZ1zbPpeyTFrrXrfdqV04L0eRBBbDVLOXZnk8shjesHPel3n82WJ0/yEPuwmZVGK+m+
lIW2Ly4rz8py4TOC9rUo/WllZdOzPUBRkA+3dON454+lsUJZ85TwyF8apXrrBttfRz1i2cm+2eja
ozaCFNi7241ukG6aTP8k8erBNYmH4jwZjYJSqrwBSxGGvZiF2HQDtouZanHsRTZy7cGNjooeU/ar
+CUm+3Vhwo2HgXoqYlZdr1Mo0QPnW8IVsEwR3XNPuxG8QnKQmRyvXoc4WJYHboJkOY4TmuhGvdRD
90rsWL4qYyNBRia2hpKU8hrE1s5MIOvaIKCzVZdRmlenN9Hm5W2yTF5lKyAVzfS19sJzyP4NRzE+
BnP9evvC4hGwsEPEHWXGOvE2ubZ+BEG+bsEqqkQ8UEiM4LkJgBJlsXH1jboMY/DJcOmJ/C1S8mMa
w3Gbm/DI8dgfKocJPpq5aLkav8bJD7dAet+13qoxXAL1+22vu3rdJHa6hLCF8tiAYamVmyUPgk5Q
TsigO4w1U5trkUkjC2MZIOEOVLwYBidFC35LSNDNXgfFxxhrAl5bp1p51Yh17X0e3dci2lZ1CJZD
jMjy1qxsFOlTXtffzWaX5dWjj9i19Yv3IG4OXpKjcndRg9s0DGRZVSAkHjZF1NUk2cFQue5Po5vS
ZVg18TLopmdHo+dWAOs3i5Lhh9l95Y/vRT+OONSixyZmuInk9Iw8qynqfcg80iq0wFFgM25GXPYm
7Dcc8qpVTADZUXfJh4jVeiq6Nw+DWU69Lwa798qZrnZQFKhLCH8YSMIZm+FCdA22L78+uUH3NJTD
x0zdMtmpT4N0vqcjMkM+zgR9NDjY5J/KwXnuPQHTFqRbFbaMcsY1qBzr4ITgfN3XCdm3g9Jlk3o8
tQaPwNwWPlh59r5UI5C24Xynd+AcYTjFgf5msICsFG6xmMCAORoP+EY/cpaxfeWc/ECh32YtI48Y
iffKWhbTXK7bWVq4Ab/GGTbrfp42qsz2pUvMj4iTe7NtgoVX82CgucJbCp8ukjA8FZZ5pJfpfbTo
XDetb55GbU8T71MaQTaXVRquM8NiedYu47fpf090expT781rc7XtY4B3Cni+MEw855HVch561jKx
yc5OAdFrXSzmETyyATxFkxHO225qr8UwPVazBEvyM8pbi+pHGLbbvs8/hlYKyE2cC1HmE+JjniPI
k0XsROPaSbj1J5B8w84ioEUefnrkk0i6YhGv2qpfD36ac0a476Ob3Dfd2vVaQX6fSDCf+nIRacEt
n8iFM80ZebT2YTKD4yzidO1Ke5WNszrkResv5i4AXOYiXmR0QIwe2dXCMRUU6fioivirz4C4jCz9
MHUojTVPYM/tX3W5Rcnzbc4qXAd+nOImS85tSMlczOUVOeDJStC54LRewn0u+w3IFKToXDnryokP
6LGsLS92uOaTifeAnoBz6HT4B/Lk3iN5bOFVrC7KWquMv9TsvKtXD8ZdEtrPfmvxSBjhAG3Oy9Jh
UonzxzaPvwjjVkdVq2bD0cUTtkw3oee4N9bn1GFGXQxpIbfz6OxlEp/ngqeKT5w2zpB+2BncNWsO
bKNuKvj/IdikhcuXTAqaG5dvfiu/JrPqOWLGu74x7jhin0Wk7nUKulOgk8mKZyeTV9PGKxl5GUuF
OYWov+U1xUjYKvTzovDXUzJ/aUzNvWRY70MP3jOFfNH0AWZHFW5nTx4Ys9ZNk0fHopOPMQrBDTTO
Iiya4ZDH8uAPXbkP7LTbTqb9KMs0Wla1uGZGc03mCZttoe9zpzqZpVzKYgighXkA+R0P9KRFaNzR
Xwpvmm1MFWTn3MPbwrr6wzLbDWhFeBYJjwEbaiuz9cpMzfuuqSB20ppvGS96n5ig5Mz8TT+t7aIU
JxF8rbI028CHH6cCMUUfvXVO3K2gMjdjVHwXE2RXZSUbjbaij8pVAE20CnLmBJFyE1o5G9s8kZas
Wi9c+eX3XmR0ZcSOuWJ9Is3YVtsasLWRzBO1/uKbCsdHFHyJtplJt3eVG+vBFB+epax9qyx2WDt7
L7L82R+SaTMZDs1ufnKfDXW+6mYD7GVEMAFQy0XpG8Fx9ICQopl7zJzlWmZ5QatP+46t9iN01gIT
62KaoSxqakEpcppp/At3k2WRLtmUe56OxVq3ZKaGLY/bubwzDVQRsXWtmssUVGw5qVk9eJm7/fSw
2jW3zWg9KNv4ImM1Lwc7vY96tZp8+zAnFl7RHE2mNs9IBrpNkTTOtZVte9C18VCn01tut8fCK9XR
mvHQ2im2oJRrX5rg50OehCdMtPV6lr19AwVNBFltQ/djnEDxSO7K7DGwesBWyoIXeK5dlsVKqX5R
Wmh/EuMtb+ngCYzIR//XMq3Ht2Gx+1aPsbGeHf3kRb25tD1yGuwiPAUjVgz8MxZ+r5GYMKJ/FhUB
x7Wr30ipv2R5P17GIcYVEk2Hqb6U2sdujeFmtty3rsk/kpJnQm7wpMgG+/uc6y/QV0Ul8+ugIQAz
twSp9TIMSDL/ahFNvzeRwFS9/TYhkQhHKM2iVoTTCuDIrL12fIEnt3TuTXzly56ZSpnj9zAgqS7y
E3TwVc1EGr+R1DQvfY3auZjiY5sQ1Z1+d6Za7DJznJfGZC+nDGDCa+zV5Bndsv0Z5fq5V3lG121w
ruPsCa3+2nJQKwh31VndF2KMAKve5yB4EnXlI0jsn4tcP9a69rl+CpY0P3g0pvB7mNtfHKfZBSlC
DiQT8wJJW7C08qDfGsZ0oDjBW9jo+OCAnmYf5DfWehMa83PaLXI5PUR4Yow5zNZadPt5Hre2kT2l
Zm7AX34Ebv/QJ1m3dY0c5nKKHyB9x3SqEddMO7cd611TBfem9tfuaJYgT92Is66/BADqjjXti5Ku
lkwY3Vp7uVzMYcsabhX9wZoRHaq5PPSYHo7I8vSaI0kuRrsfj1LaXC2fv8zoYuc2qi8y90k+MImY
77qi/ypNqqXi92RMs4sMx24r8vZD6pY4iCza2vS23fIEFmnQq0XEO51TEhNE8C2f226vOmldp46h
GQ0g2HGdXW3EElHj6Lto7v19PCS35Iae1J+m+mCr1XdD4a7qQo479CrWqhCABTFB6aeJZ2jYpsZT
z0OORTo5hiJ+GUvbWqkhwXMUZsmhr+D03cK4REmtTnkUvYVY6XZJiloh6syTauElR694cZ3cfnjO
qrk6Rlkk1gSaUovS9z871VQ/Bgs3mpb+cZCFRJ2RuIc4oQy28Zv8q6+qaRHNGle4EYbo4IroqUOy
MhGa+yUDhihnYa48vHIPoRUtZ1v0GCC9eR0ha1557m4000MfhXyVdTOTDe2JfYVNcNe4eyhnBg7l
ceZlH7mP3C8sHyJ/ZVBhn1TmMZ5SQgICc0fENBkG5sLpUVWofnI3MvOztTtxF/hea+2GynvtczJf
6ohTIZSWAkhorCsZ7YygzaappPs8d/gtI/2kdKPXPo/lfVBC+HeyvU5G4iy0ct69iinBrqh2h5Qg
CSQ3Q/xdidyNDdHNDQjLy1hpRCZEj9a59HY6MYInBKGP9LGR79044WFiSBAo2p6hBJmsa/tL6OXm
HQf0OZzzYhl6R/B85HRxzSYvmu+inBjAIH3WJATe5I3NN4jWB3L6JSB6x9ESvNaD7x6tAWqwE5JP
zZ/vZFz6CzsDzHJJAbmB/ad8LlZydNWRiwusF3JxaRZH0vmtha96MjfC8SXMKntftB60nz8PxFIy
wO0mtrsngLMc/bQIeDxG67wy9cYx23QbhIV9qhJvVSCLnKzR+OZKUOuQxA+aYValZzHF3Jhta47k
dwR00PL6pe2K8zg7ap30tr9NZjm+9kbEiE/p0aqE4MVM6UQPndHfW5Uxfh2axFlbRpRQfBasbNO0
n6cxe6hDtvCxoU98sHoUWWpCH6LVXWMMTLUd0RGpUe5SnmBPeRx7SO28h1KGYt0EVvMshoFQBNiE
lZMgFXL51o9h1tx3ziQ28WQP7JKZSVAnslAnx5js6PbiKqNaTcr5CPzRfRGEoBR5sg0aB5Qr9QUh
H9yLOfF4tTcM3+jdYN6d/aeGufLZyAK5qPzGuhhNRo2wMTyaDsWgDXCjwbhNObnLvFVXd6g/buve
VG+07+WLxhX2ugtlvZsDTgjADszBQ+dzgffJSecvqfaqH8Xgb5zZeZ+0XXzL6OLuJq71WZfzfSaQ
kWqjyx4crmFKZYLlzNPkIdDDR2z42WFM5KkvM28/1zXtY1bZksUyR9yYq8LMui9+qr+oZnBWUc6B
lMYlaFiLVVkJYR6N6lNO663pzupWVsd7m2ru1ZFHF87V1DnNaNUUyMayaUW2l3pYjYbjXfymvCXg
00JfkXEaJyGTMzMwpSbyh7Ta+PCh+nA9Zf28qyp+4MN9FDr8YRDreDAHxssxQEAXDu2lcE3nOMXU
3yLpiNfK5YlRIcW744pCD8abikZnvA5mrhfmMZxr4w7pAP53w0lWbW8GdyLZZ1mMVN2jbEtUNwF4
g3pKwBZuDLqMkQCJd1Jzv/fVOD5JX6V7+PFFoXwLw7FpbcrUwseJIC7wQKIre8ifTTJ41kYFCmH1
1JOUso0fp1pVx3kg7WKTRaZaOWZ0izrR49KWnTiVpPyaLZOhYQGX0D6+6bt+QAMIYCnSzPqqYvQD
KLW2fF0RgSXT1y4cgGCG5B236T302sWI5grbqNdDdUavdjnvKNY+OY6XL0HC5B2Q2c7OenOVgtSx
hTrAjOXMouGs6MrIH1y8pw9TXCOItdi2Pv+MfNB4J+LypyH9+uBGmTygd3i1grrf+mHzRKEQWSxW
UNyptngPH2bi8J/GIOke2ZdCS5HeM4TdvqFMdYKiwkGyipV7Z/gYItwpOXl+PG5He/opOqzr6DTk
0iBe/75Rc3Q/+2aDCAqovC/EtA0xQC69wojuwwrxTCTi4dB4TXxfkqWrA1fflVxinehHQA0EYUsf
8UrsFCTcFDaaXyt+7cn6A0yLk/Pnb5M7q/Rfk9bvr1MWkees5WtXW9uhDJ0vfm7Mq7RXPp4Nx/0S
YfjUiTh3eTLee26F6C0f6uWoxdqpnV0b59TyOWOyjqo2fO1GeOs2jp2j2Yb+qq6EuTGFXZIfc4oG
JEbp1JbLucGLNebzsjQMe0kZcbu1Jz1fzfCpBiJaUBUR7FmIfjjhJPfKku6JkF1/Mx1TwR9UTbsQ
HFagN/LNECO6k0MyZawYZnUaLO0uS0t8RAl6Git3D8IH9RyGhIndrRiZ5XDorPng3u492XqbIUK5
FfFlOc69atSD8LjALB/gpkqrl7q7kW65ee8WgbGdsYEA29LImNyQFuBs0nfxWRigd3Y+79LMZsJu
LMjDcrKWU4A31mxe6vwCjHpv5bySuctI9ZavSgO0hJom5rBgajWHZOdlx3QOymWe4AjPSAAj0XW4
ZqRSyiBG2YV0SF3iar5gBHlKS6dcxGbyo4mfy6pjltCPmR+8NSabnLRqsfAfzCl5S2IPChazQDM1
r0h2d8rw7kszf6UztQJqq19U36572OWlU4RfMI8+GSVafOXnP3oP0Nsw9MadVMgyWOxKpz41QfA8
km2/rAx1Xzo/p/xCjvZCdt8ArqxjbPe38K8eDUsdvymjOE95cYsOIhwuGrt3HmjvsSvQselon8CD
lGgShQa/An+wFzosHo0ueiAyZJdjgFo0WVlRtsID0yTmKCeaR7QphFCrFw4IOXvErtGcUWASVMOM
H3ltPHluiVQMN6FTEE1VNw7JX6QUNLpZmFxNvdXeGQDilA2AqDMq5zk9cnyJatnYLVFjogdtzx/B
9xadW754vX2emV2WvokSOfu3QfHffr3ffGj/YwT80y/4VFf896cF8Dfr4P+dpXD7s76Z8bo//6rb
q/n1X//3q/v/6Sa8idX/13/b9f7DTLjFFvnj569Owtv//5eR0I7+RXwoCL5vUzroMQ3+t4/Qiv7l
BLbpYBgkpTikX/l/bISu9S+chy7B0i4SarxrOAP+bSN03H9RMIa1jURgagegLf+fbIQ3693/9h/h
Z6VJAqepTVgy8d/Bn9lIrjNalZv4CKCbaVFmPh4iDzmMy00URyiKRK9pnopBIlmi8i28lgW3JJ5a
D6w9iqEWtCbJLXHSS2P5etUagNGl0HKXggya8pVpKfgHr8Afrpe/XjQf5q2O2vduHwRv6hdnn0Cu
1VqTTJaVg0qqr9TFEXO1TFjz3ORn1xoO4j/PIR5OXZMwUota+zUCnX+KqPkj7/GvFwLYG5mhx+dH
RdjvL8QxYY+EFxuLvAAYLRJ2AumBfM29mS0Jjd4Fjf9BT+AE9Zj0ayE0e1c0f/xysf37nvzVRfZ7
4sFfrwLrj4+ogSLr4M+ojziNFeWI2LFKCYXbNnKtYuPckiJL5lfi/oOP3Ap+t6UEqF7MCJUvBYkw
ILbp/fHxj7GDMtfGZ9RZCO1lv07H2H0zxvaCVaMg8KVwl2TE+E8s6awAyfTdNvP4xC5XHSeLN+yb
BwCi1zQgAq7Oj3Fqn5WL6y8olVz7kDdru5zMXaHktGjy7r2m71x2lrW3DM/e+RWDJJfVAljpYTRB
zNqi749aRi/moI2DaJoEh0MRLvs8zx5NKgwcu/KPmbTA7rq7pIw3Cq5iA4CbbYimCE44rtt6JGyk
pd/9sarm6Un1HLi3/vkuTLHIlNFLPyh3VVrV1cvQ7VRltBQZ7FOc8ahOfR/CxLqJTeLxY2hqfbC7
h5xr79qofqtSOznHeW5tbYHbCf5haWaUOXZB+tizlfC6Zm9ppTHCIygeOatzTqvRuZ3GfVza/R6R
8o69BLVyUKldSe4K4Ga39eMJbZ07yUXRQCuVpoPvAWmYZ5FjYBbm2sVCo9NbwskSkRlt4p5INiGJ
MSvtJ0/FWD+VLryLm249t/k2t3a1LTA9Uciwisqu/CZH3S59BcoVJbjvEPICjiBVgFw3xs2MdpaU
y6bYm3bjnt1gOrLRikOQoOYMulxcPC2vRlhl2752u0Mkh50Op+nYGGLeO0H/rH2DPLg2vkPinhJT
05uH1oMwcUavuvMjJCAFUQOH7tWS0/AikSUOqU3+tIymxz7AFZbWLAQpjQXrsG+fEJibd3qU9rE2
7GPQTvk2QSSGaCKCFIT6Zzk2mF4CL92izq0wMBpqMwoZbo0k+VLZ48S/733EUTUeCBfBuxrW405R
6DjGoQWFGLX3/e0H++YX1xpeJitsDqZjM0cYOK3NYJRrgy3rH5x+9u8W6r/uuTCyLeoxcFC7n0fi
L0deLQK7yiSYtptZa7fM98MNHnNduPZx3AYUpBydENSkDb5l8oagVHV8B/Z0ryzk0HOlnlQ27PMx
yq4xNkmb9Y1gqoQfdWuOx5bJZd08mR0WTofda8GqYu4AAM6oc7LjEG7+/sj6I/7i9n6ow/UDOtp9
gpVpjPr95DTNyU1VV8Ags3qu3FSQtfhAZwOUS+MOS6yG4AnsvYYipykcTwpGeGsgRVvXmLX/4cX8
bovGyY8V2sV8RsXCrV39T0e2V0BQK8POl4lQ4uiFUGba6V5CP3H3xpyyZFjMz3Yjo1PNWR5Punq0
R99+DtObJPyLS3asGzdnPwqtM+Xc3//+9f3hA/zr9WGcvxW/3Lp9PjPkfvnyDSEF4FJaLBvEEucw
qO9nsyMySTfBttNDd0l7qLo2C99T4KHN57EFp612QznSSyO9cQ1zka7DaowvNSJiZFzW3eePWGCN
MCaz3n3+tq9fMgS6hJATpJEbyUMSYuhwWpJhA1hLPUT7TLbFtnKpiA9uJGAVhXcZiPPfv2Xrz2ca
XwnZRwwnBHcRuPF5P/zylv1Z0lDjBHBqmgRfy8ovftxEZ4WuI79O8ZzuYuTaqIHjuzAJ9yKauqNz
+9+0Nb+NVfSF9PGlKHV5//cv7POz/nVgur0w17xZ6JEzEA1+czH+8sLittG+qxHsDQXslsH8fwe/
cWgcQD8qT2+Br64+UV4471G5Jatm1NdefDWr2EP078pTOk/zaVAc1eSgCiJ2MsxE5LSfk7jyzpOp
b8m0LFHIL9Cpj5CIs/6Wg/qs/anQ+wwu60F3hNu6VSdWfkQMMYqS+q7XwT9En/+RoPB53VFqYfG0
Z9KMiDf6/b02ret2OmgyjGs+1jMIJx8CaF/ZgYGcBgJuaKOHtFE7O6kRCqRGeoxiasMIVs1kdzI6
27nDCVYupmroFxZ2EVClLPyHQsM/2v5uL5O2D3T3bhhZJu2bf0TpmEVr5x0BXcuBKg4vLtpHuy+D
Ow1ozFo6VzccQL+YTfE0eixoOUve0miaD8SC7j1WAiCMDuWG54nnLHEOqRPL79ENIMzKHjr4pbft
75ilvKMr/ykG6HM2+/1yinzi2ZilOHts+p1+/4jzWEcRqiRMM6TpwMaQEidbs9yi/2I6yucbbhcN
+J2q8SEf9bRHbJkiHxNI+2p/wwBungZdEUgY9xhko6BcC7eu7rPbr4xEGSRAWeXORuBJDaNmUsc3
6E7kPHdwiH9/b1j/carzRgIuFqZCvH4hJ/zv78YVhWfJJOKbSLMJDp5+jjhFrhEqxHI6InevFW4L
FgYxkGBeA6ov92NYZBgErAMxxsG9Mzb5Hbp5dzk79YxJsUgp/4RZwBiwsNvobSj6BwrA57tBdPOT
XxJnHfoEX/E3X8w8dY5G2zjHositRd+pePX5Wz+WPwtOyaNfNf46NdBmwQN90MjYXFvzrjVrcWmk
mBcU0p7AmKsr9FC88hNbAc3J8UjUy/cYVno2DP+rp1/UIPTOa25ZlIafX5Ju3Aoz73aZXZzwKnfr
/pbAO5RJdYlqZAOoEup46xhYe7WyykuGrnGHkZUIkrBDANgX4b5L7RPWy5q2GtHsZpGNV4Hyf6kT
ACITZ+bKaSLrkRzEYZwerduvm5H934vrk6zm8j5OkgkSBPl6VcTiUTcMqghXvI3NbLKPTfc2V4+v
IlXnhKMFlyGsUNRmzr423G2f1+9paqk73aJ3v/lrlxXhNLugIllmriMmA5bcYzoW1xmN1JbyXn0m
TgOJmzPrtzCHE1JedBQTycfVpDiryCxblpxVz26HYeDvr7ZP9/tvt05AMg88CEWJJoFT4Z+3TtZA
iQEILl27HfdKrCsY6NcmzxLSpUXSbIdaM2xHTbkD/pw4mMfyC3THBItdmedaz/GucKYIWysiXCVU
9VbI5BUVkfcjab1jydD9YZBxbOYSC26C1kNOx04m05EUNX9R9fm8ylJz2HV19uypwfoq7IgQvXL0
7kjgse+9QiJmupt0MR9Mf+zhf2+/TJseUK9E2THC16x6L58vooM1j8wZJiUqJTg3KzlHmibqoDQv
XYM1aJrj6JvjhcRrzB7Asj8cZi76A5HKzqGWM7MI81ux/vuP2b1tc79+zLdRzTID4rzIOgoZJH+/
p8uuLjNLN4yUXjkhWEHyrvuw2pNcI8nNJGvevXmeP43PqRtOCyTc1ro3vMFdJPWmMJdS2RvfquQh
BA47S0Sy69Zh6VEhXpPB+iFvXo5kyKIr1hj0z6SEU+qxrtE/nebcdDZZ6yJZHKbz2PjyEbmaceor
REZtljvPXaHnjWGZH4HT2YvBAfy2k8pdkxnhb/EnowuW3dcK5fXVDZkv//7jwSH/n58PZkHKxlwM
AGRB/XHmMezrcE5TMABr7ja5ae9jxLYnozc44yyqx9B6JdQT1eZzG3o/MlBDaH+Up2GtWJp7DHy9
F1zippn23FdYCYiql40oL65fYdnPQ/spm4JXw5rEXdsbmpAbUW2ceH5MkG6jAvJ2shcBU4AWD03M
vxh6fbgtLWt6DOPrgKN8+ikdz78YSgX3bYlNy0mjzefv8FK/eVE1nXFYWguoMpaz26fqZ0RzWIlz
EWk+UjVIsr+NMGWN9QztLvweXHPqP5ZKE4GQI91RqO9F2IZvTirvhevMPxP0nbmqFrONgwOZ8KUF
ztmZWoktKRbTKavJKchNQOsGM/Wu8QfJHoLgfzYHShSUR5uSNuS5Mi1+hAQGsbcC0o/ux61e0QyN
ABrVRluUFSgWI6XEIhtmck+iMryPOQFJLILcpJ811UN/lWUdXxOJ+JwzYB+Jrj37WPPPgKlHI64s
7PRuc6Z+x4Zoa4l58edg1xAYCvO/qCUCEzymAzQ2H4+l0wiDlTtsusq2n/vBvTeE6z9GM5Zz6J4F
VOcSiZXHRd5YT49GXo98s4b3UKOTe6C7oF6wLIwLrx+6hejyBzoR2kd0ECEZsgIPqJrae6bj6a6M
y3WWwqmZtmzPVHGE94RnHGsnsZ5Jc6eBsjsGTt8d7duvMtUF+7+/xG/BaX+cAC4xVYCDVkTQDDWJ
f5wAPvbrxqjiRe55T2mT7rpGEExRRHJXJw0FOKl71YVABiY92CEz4ZuKuug8R/ZPZbpyTYYb5Tm5
d8qRWh79FKniVGXAg74nHYxrRXto3eRxjsf5lZDCh3qYzHsPVPK+yrqrnZNBRHOy2JmqA4yIZyTv
PVUMhaLSABHRqiVyfT1VekJIzg/0AJsQG/olIEcEQqG/rXQhWlOBJqAKcV7QztoY87tDmBU6hlI8
IMzsVqLqGVDh7Qab2I5+TLfM2elGJfX0ravHZVBk8mXKIRGVrMhKssN9ow1kU62tjlEevgQA+gu/
hKERoYUnmW6MjasqLsYQpz8pCB7+EhoMcq3KfZLEZDBPsNFjSNeAWWGQd4Sz51HX/vXn3sA8gQfn
Oal8zGf9OPzDI/Q/tiyby8W5Yb+U5QXWfwz4xThUjPZWhM/T2aisHl79wT/HGm1NOVfpLSdOPFRJ
QKlDkNjXdjLJVFGxuw/ahdu2JLcJUS7t6ZamRErR499feIDjt0vrt4cPuxZdpAHUrP9/OFxh9qM0
DjhclU3+0OiGJ2Tt5UEU5qYFQwLQmi3k6k5Fgi9ppxliMUQlIuP4nZ+boNslonYOnz/aVDsHAYyw
gne6FDEWaT01MbZq5B2o97Fnkr+GpvU5IBR6m0V1dZqZ385YRzchMOMiDAENcXoUz3bh621FKlha
X6ahkseM5IcFdR/NyxTgNk0Ie8gnpz3FfVRsZZR5G1fM+dJuhfPc5Psk7lvYpxoRdq94uNlVu8rT
zt1//u7zB1pX+oIH0K2Y03RZQ8LvclmaT3EKfulCia1q5mVUsBndLY2uTrnnQyrGQb8a7KpCra5X
iU08uuXWqHoEp9rgi1ejaL71k8azhJ32MFjBeErh2jbaG517G2RxiRwzIsU5/JEFmX7P8JFgH3de
UyQcR1lYclne5iwyWASYWwcAZXf3rWeSFq6aaamUWT6L4Lsx/hdR57Ubt7Jt0S8iwGLma+fcLbWS
9ULItswcqliMX39Ga+PiAhuE2ttBYijWWmvOMQEFVOyD/WZ+lhn3eh6GEW6MyDt69FoObN/+Ui3k
WwS1YuekUbUqEjhnTcQfAI0itiKlx+iVDeknMnZWphTLbGI/hsvKvU7UYqlnm8eePevx5yuzfseK
oRCNeemmDqSzhdJIzIjVBcgywJJVNu56reIHrwwjoWd3yT3yunNNZzmuUjx0GqMJe3l8kTDezcKG
7JWk6VkOCXNyXwveJOU/MJ1LgcKMVmhkAS635uWo/fxoTiTbU/hbIMAzeW6bAVLE4PvnosScLyp9
xDAzXnl5Fot8zL7a2mgR6YX9e944f4yoe6qN5i0Jy3rdlQoMjUZGOmSBOP7nkX981TgIAubS1O/G
JYzG+MolGCj0Ai6Dbt+TbHRPEzs6HJ/SenZ8fzPWY3id6hTZCfVPVoSrCfXaEfiOPUKzGPXZLusB
/bT6ZmasMUN00QHBUrGOnQdIbIj/sLPMZ2n/TWP5iehTY4+fuhE37sOQX0tyj1NslCuvAafB2xhO
xo1dDq3vJe7Edcw4604BUl3ZRazsanqy26mGR1Xjc2pndWsyMzklPgaln/9heTfHR2GTePaTUCg/
DY1mLUkbZx2Xsd6pfVBR7411pdB+xCFIE42noc/hyIsUhkKF7Rbnz7SRJPjtAKHgGjIicRcUcAuM
3kiWbHxKqMPM7VDW5cZAE88JgKO2gGQhtkXsZpteVdHKQau7dNQUXw0633rq5+85LpbSHCIQF6Z5
nK0CuElnKICJTccjEAxXbV+YtYnLz4eip49D74QYWhdsAl59dz8k2WnOq+o2sEm+5KNCIY1yBJCA
E+P/Kc2d+Sg1TMOfDp32Fq1Ze7sSngXKiLE/9A94zKwprg0Li+tgBvWuSYCzGWNcXEYrjFcI5K2D
k/keexb9RFJtvktCHNDK7WAqSH+pmMJQVldy09S0OhDLFP9wVT9UOSOtIJB900cy5v6ZlvFiMOOt
m5bttsmV/LXhx81PeWW99rq0MfT/36EYGLXpAhO3aVLhMhl7trNKXx27eouDvvzyWF8WRtGBzm0J
gFOZDaox4JELA+PMXVLfHdHUjFXQKmwklr21jCwCgAodnvLa/zRTlGIrKlrkJrrepz6BLjnpQ/Aa
YDh4ZbrEV0dYjRXzL3hsLOegdY8NKqyF5bIx8bsD7axjIu10F+T+v59r0LiMbkKu8apRZfzUReUu
p2wZ/eDDbIxpGSsZr8fB+vfIGzu2cQwzy3rrGeoexscBeRZ64QILtDnE4S4lDH4rR7RvxuA7lyIv
/04FNtsgyLM9z6mgv6PcvdN0AyMI0CfB1C4JUaelEMKn8+FQ7wfdtB8hr+R0Cp4zxY5+zBr7HYPi
HRMu64Jjv9sZl9k2tbEnbSwmMmnZW4P5Vkn/Ajh2uraun7LjpvnYGu4L9vdL3EzRqm+FfE3C+RAG
CY2G1rQ286N7KB4HN8ewoZp3M+qt92hWZ8qetWGI+UgQR7OtTW8GbIjzutbVl1l3V5838nX4mYdk
dr0yvHApdNif0iKTa6OroXtU2XCycUtYQZM/8S7AS4jtu7UiID8htj/u25faG0g3aYTe+6nHoA1m
OThzdXdicc6MPMLDDgUHnby38fF/HHltNMexaN3NHMKNTJB8TYDZb3gez7kA84NNez6Vs4EhjhnH
VjUF8qXkVDh0lOBm2KuokPrYDfm7ZUjFIjwW2SmepnSvR/3hpfMfO+3tD+xWKxF29cZV5C9X0k1o
scBGjZImWmWcu+XUZtGuU9TkNkrjXenW4qynh+CvwzeTMtzEmGXh/cTBISq/OKd5cGDXNez9ihxV
2SBsCYP0K3InfbACr3quMn1FZ+ZfLJPgTzp+0ZqsCuKlXMlrqXlrEOF94s54GpUmWy6c4LtpAO89
qQp2a3THkL4nq0NI4IJI7afCM/ZFOzERVwm68AgqnZbyziChePVc40iwA/i74Cu39auVyob6sGXk
x/NSuH57nDrVnm3BSp3X06ZNdbAJlTJPDGEJBGt98+JE9K7ZDC56uoq32SkjhCfxCv1msJGyqJA8
C3ep64RGS5J0Nw0a5WDYDThSXhydcqABNF8pArh723cZ/prQezLTUML0xEitDUZrTj4A65mDS4JX
YDnyXP5WaMi8GGuQOcyASW0MrRNOyFcPn4T2+3hJhB+0qynNOCP0yOm1GUxepXMKIv2SoqM65dQg
kDHxdtFkzefVWKYHm5X7T+MQC+ODVxm9djiYyZAdPYBVXU7IRSyz+NYrx7i2zhP3oPXBJKshL4b9
RBQaBNSA1XSaZ9+uDg3d2S2QKczCXbVuunKF2TpY1lVSflIc7oVOSQ2eIg9G14xub4z/Fsx5jjY+
/h22fCxt+FiudRa6C4d14Iz3Z7z7wXCWATm0Zt0UKyqXDAmbGy1VWoORlR7C/0AHF2fiCjFRymAf
JOO5rP4Cz1jUujToiqO3XJpi9hZaaFw1MJUO/VwD2zdye5k5bbhw8blSCVCnuklZXGgzjO/eLzn7
zXtAy+Uy4z4K0PcNAsrT2kBYxyjKROgUet8eoi5QQSG3g3qOUdMd///gt2m00yxQWQDrTgrGjI3Z
vcaIdE+1o4xlXQJGikT1NxdjxNapKk55ID9LuLTLNDH6i637Xx5t/oN0jIIbC4QsflX79nMIDEh5
aRFQj+XWVY6fajKsS1Jl4TXrkj+jJYgAw4rG3lHsdOI6B5v7atk03YUcO9DxPMZPUM0C4Djdb6NU
7c7F9h05+XSLyvyvcCqsIkaqDnWtEONWVrcMVYzYcWrKF1MpGdHG60+y8ZwFakdvW8qgPD0U+mdD
JOMiGcP5ol1jegi7nbPGpYdPjfhArDlVXXsnf66yp9K0Vpn6DkRCiAxth5KXXRzfkD/AP+09Y8vr
1z5mvekgyak+E0EZbtD6evQ35Io2TLSLpyDe+U7erLIhRy2v+H6svCPnQ+vnXoCwfZxMHGnewfWN
m9BBfOV9li3sAZNLiHA5kR0AjhkKQfnokgZK3To1usdEeUQiPwgMjvgIRlCAoxb9IYePjwM+xhtg
2F258WdaGynajNtYZxbqABMzyt95ntJNFeLOMzunXOS6rKH1zsmvDsdMNl8SEJZMvOqePhSnwf9n
TTK8OuH8wMvO48n1g/FkoxkkGr0GY6q955re1s7q/2pndi+iLTdZnJfLzAKMQvXLu8RPvK/sgW5r
mcA53i+gnubKBp20aguRwNvyFJglDg9lSiRKfYIFFx491z79jFcbx6mvQLmDOtpQpQEVauY3d95P
cHDWg2QrI93YOggD32r7+Kpt8DGbyh/X81Ruu6yQtybxmv8OicyOcCL0VfYqQCKVdWslQD5ivgJr
2d+a0UNq2Tbd3h69r7T1849weJvjysZ359ab2KOFwGShWY8O7sc4Vw/GJv9g56E7SL2o+ms7VzuV
8SsW+QlXqOye0qyyFnWL673q0Y/7gk5DphG+ylEU1CYVgm9plpuxFXcGm93zbDq/krog3ckJ0o2v
k+QcosxfWrwdJPC5E55CjKPO3L+xEf80HIrBB8vKey+nttkAxMm3Px8H18hYTCP3ojFkPPJ8XmJf
8UaIRb3sJEGcqQfupC6Kr7DG2uGV6rXJe4bxlHiLqdEKA2bBY2DlVXtIy/g5s4b2GvpecZ2uY58H
x7Tw/SPRjN9+1oEVMuSfskj/tQnK5SnPk2MfYkp+bPxX0gpw/9YD3X8VeguFF/To1M6Bp9piI2Pa
19CRgCIb6lXqN+JU0sR+HuiFIHOu3BdhGV/MhNeTB0GlMwsGdX4ZY1zkFfCzhQp08tdKsoqpSQYh
ZEIazewuvEtaV8PcqDcZZeONC3v1haWgeKj+LEcKwp//ifIlfAQcxaNrvjuTvBfSS9/LLN4ZeRbg
1zSDQ5uH5XpgkIDhEKqGOyHO7drkT9/m5mUoYorkrKRjEVonNRviirwoOWS91quMocSHLSiC5nRw
D7qBlIMfato+YIn8k+rUZHP/oiqP5V+F9haranstkrndwcMtscCW5AqSz7IGv5d/6BaXkZM8w3Jt
TzS/k13oj/5fibNundfutEm77MUZpgZLSZVuWjAheHBc/4bgP8CBW2UHr+H3G1PPrKNS8urUeL2C
3l/2SYzTh/vqbMh/Gf6PxMusjR9q9wnSRbOoQcZv+iS3Dz+HVke4saDrDDhPADlXME74MygeD1zh
D9T5MKJGGgBub2YTdPJ5CSmIcDf8fugU4VYwGK6vA+3CH4UPbZYGwTWuPwufYWkY9C0AYKxmxvr7
vGlTIBpJfwe+3d9VOZIm0O0rRDlvlurspVIEGwkCilYQS8sXaTwcvKp9b7KoO0kzAFgg1v2g3O8s
Xwd5l37TTUaeHRfeHbXJtKlikv5irD+hqY+yLsVuysunsYm+/Sgwrr2DcQvsQp+W40bksKvCDo2l
5+gnlvwmWYBKLp90Bc2mgkOzmHrTXkwRPUrzcQjsgaKmD1HNx1gVLStqP6pYsCkIPhkqJNcR/+62
lThX25Qwrr7z1WEwZryC0kqfiNR+Hrp0foeHw/5byfkUm8Dxao+ptXIRVHuR8q5tAr2J0jDZAb8D
Ta+cLR4n0BAAGHiDdK5zDN0+WaAxAa8EunWF2zKF6sseO+n13bCiM36f5uQ+DmOOX6PThfMqpD99
EFZQ0OCYq9tYUVDU0po+0yz7i6uDbZ8k4s5OuxNWPLKh0+okTHiAMJI5mPU/U6gaLA1vRVVvnE7L
s8b6RoMP8GObiC02SRdwe5Jh3J3+lrSjtlFtDk+RAVO7Lpo98X3dBd0sEXe+0V1oTMwrd3CK8xhm
FK+xHl+msH42eudFTYNzY/jfvbS5t7JKY36XA/VhrZrlrO30xFs9O2XapAapOu7o8ZJiTGC+yBuZ
/djnYPT+yTV8GCuB+YszIO4hbrMuHM6F5kF2xJBc8Zol1y7GBAt79izDctchM3xzBnVUNJj/5Y+G
fAJ9CgDA6zj+pdP5mxxjbysM7MEL1yL9A3lZfaFnz7kKKbdojA0VmzHGWWqb+TLfZEJYW9PFO8bM
ND7IxJ4+mtRZ9DqMXpLp0sdjjRKm6M+x/fXjUYwmZ15oc05vpnjKIapAzPKKRWx6exmIrR318dZ+
yPoUouGF1TFtGQAzXltUDFeYPdkhoDx+3NCKx/9Du+W8aaOWMsktLsobmCfK/MsUWfskY6AYJS4S
nodP3REGMcb5JnloNgyf3hEndu0+mpjIZ1+aYvBvGWLoJXiMZOHTBT6iCe0XtNqgFY7DDGG98NYk
ubv7ZrLos8YBHUnJ660mc+fxqR6KPy2s09VD8I1IYQ7eE34rvJNRsb905CLJsWUbrSEAMfjjO38V
hIBFYM5qEcmo3SQp3SdH0TbIrQ5jShyLLWfXvcN8rI6qImqh67qH7JqIh8Qw5n3kDRmevYpbR4wj
zqWFO6nyj9cbxlJUjnt2yuIjsZjKhHPbUX1KQKuToqEiK787W9ijzmQE1Ye0m3Zp34HJT2YN6WNS
a/xc5aLMa3tdQHLeP85eE1YerRJOoZ6CL6wV+YsxVPo98p0nXWd0cX8elMeBzB9eBfFAkFVPn3Ss
62/AznCPVF2+WsFYbBIn+RMykSQMfa534xD8KYXEGUH28UcgsTIHhkHeX2uDdvLSCxoGcanEgyXg
VO4DA8HqD0jjPZEtZF5eD+fOKMZ324YjAxdJxZ8gEKdLi1gZV/ToHE3+QRQJA2jX0kdkRfh0BBg+
9gKIl3DdzoEzbAp/Yr+YUhv371jY9ZFhkj7+fJWNVXYkCkWwmnMDAc9GZIPwoTKMp6GJcAVNyQUQ
ADvcURnXBkHdigJfnse0UifaG5uyEvabJsUgMFPz2RtT78wQGkpMnJZrj1brtrTYwVomV1+IxHsB
v9cyWsVc5E4uwKaOTT4o4xp9/p0L+Ab5z3zrsXyDEETpQ7pJpXJCMFViX+YiPEx5GKHQDeo3e2Qg
o+Oie7xgW7ROeXSEKr3souAvWzpMJ0i0N3HQVoc6q1i9/IqOhWWXG8A9CXeEjwp27K65FRgvsFQm
g2fQHNjsl2WwUZ7NLTa4Len2HzqkQNZ9cbZHHT1JWMi3FKBx5efGUxjHv/HlJgcvmaJr1TlvpTOw
28/ohy0aqOeLNgvPZiVitgloRuzQj7Z6SpKXMGOyG/PjJGE/7GEl8EtD/25Y3VufZuYpoT3zkpKF
Dt5NLcESzR8KU9olIkz3pSg8rAmdHI8/H0VaeiswWvmWxKOnxEpNclY7a6PiZNqyfC4Br/iXn0Ph
wGBKbW/NhckAM7QlkPo4TYBQV9kumB3y8qT6LOiYbZ26iF/j6KHGsGEGIufZ4uxrqVQePeew9Rdd
QI65F9f9bUCpBxAHL6xCx7IT2VBvoiDctZk7gW1IdkiKnbWey/zX3PfM4CYBq87JD3naD9skg1dQ
SCe4xabp7vuRhlTmhPGZ72OLhxfj6FyXkA3DBlSTGe4KTROKwQ5ar0YeNXuUiBBNi9w+pElsP4ac
xgsD2OnW0hNdWGJ6yePcurO7WbtsRefBUadCTc3Wz5nqT1j+n2UR6FPLwg/4ce/5mXEp0y4/ja71
QdKoPuUDAsxp+Pz5EMoBqGm/A44ijj8Hw9Eo66UpD4ymznWQFr+cxHkD537riujYGHX3JEaaoOO0
brIgeI0g2C9wZdvcbiqBEOVYPSarWQNTm5jgGkZ4KKY23UXsYerKK9/i4cH8bDr8YOwRzoNnfFSR
eU1rO/0bJ/N1GttP18ZKWWfuP9RM4kSlRP7CHEdvdvAvmAxuG2Ps0v3oISwXRaq2rnC8Z7TgWDxt
azx4QM+WupPzXjo4tuSo3Du1kLdq+wn8Y/0aBnXxbM6mus8K9EjVzRK0YCDvJj5YpDD4e2OCc6th
6E/2Y3OdWpQyiMz4il+P4yAF6I4UofVkvB3GDE/7Q6IQ1DRVPf8597L2OsU9xF3J76/rRzxcRgzE
pEmz0fphoJvUfEzQB9JICc2F5sQ/CCT2q680Q8m6PSQzjWgLASklRf0+z3m4Tm1ulC6FRq21Y56U
6bu7qkHQ3GAPZD/BNlhhPafiaksIfLb8xBNZnrzO/5SOl9zdx4YBEStb1s7KD+6Qh6uyoYcog5g8
h8fB1Xmx0jJSq58/0aNZg0mwJNJ7hYDH3+VlHZ/auAxXvHg+JDBC5MYFJV4Ruocufuy2c8isQXHx
ofRzsht3kU5Jfelq3zobxLr7dLCLUOwMr7DPka2NJ/x7JJHLzIMeV5MxVLrTkvq/WbLNIFE5t/eM
hebfRpVTB6HSvFa2m57iebZWkkH9giJ9pDXnmM94DWCkURNt/O6brv10yIYGaW7eTFu3qvZY1ldI
2rOzMPzsmBjTzca5ue4609sZZdD96qBst0PKDgdfMwC9YmcSIb3IkPDcmPrPJ4kkzU7SeFuS8YmL
RHS3JCh3PxNoiCjZQfh0zKV/t8ve3KpyYjpNXXwyYsEyZuGeceqaFVALcwFpMf9UqbMKc+ulNIT/
hQj1GLUB93WDAXeA7Ft2iKgqnkrFjXF4QLuLHZtavZxLfz54/hSuzaGSZCYNMX1+xT7XGE8eDchN
TeVxaPqmZbYgcyDHjYaTNs/Lll76FSUjVNWc1kbbCYJ3h5QMJx3tyIV89X8GyaGknTzJ4MA5+tZ1
vLNH4Vxjs9l1rvvhZDg/rRp/D08Cy6Y5NdgtoYcyL68vuJHPZlbDUpt80kp4dQTU3ssE0oGgljrY
lUW7TwKZMNDG7rIRnFRJC/YyOeJFxLrb/3yKlPWesdSfYhzpFBBx/vHfV5P3ItA/3sIAI8ek0cLP
sR89B4MEzBVmLPZN8vdBABEQUA9MZaoVE5vqxprdLUmE/m3YbYXykBlVUp0G4ZdI1bhW4HL6vR90
p465+RvK2uQU5jYpS4DjthKK1ar28V4Qau/twoxnIs/bdWvnOO/p4NOKan6rbhoObuTUNykOP+1N
0Logy7XDxLt236LQfsuF7e5aCw2Q5LzO1YlIWO/Sj7V5rdgfX5vc946Fmx78jCex01AC4Ke68KnN
4q1wpbmYszT6RdYENpJ0Yjc8t1vUEeZ25MfchMRJXSung94KcKgaHOtWYMZ/zZpn9kTuumkShBh2
ll7Y0uttO4wFblo+1jHCJo3/YiumWdxZnv6NEGvXocBd0QVEzQZd1v+KuFpTVMy/5ezNS3Ze1QWO
FwzoqC3hlAhjD9uUkrJzq1vE22GVSiu5tGBmVNfTzMwkEzRP33x/GreWThuy06x4DawyWg2A+k8/
B9eqnFNqxmqL9vsrH7toNzY2hSsV07YfRfZOPBbOKXhkp5+Pcsx3IRDCzOjvOn1Q10zxPgAJWOax
Py2Dx3Y8lbP+HJqKjZbK930WlDc/Gn8xfI8Opayrc4BMwZvb6UnnzvTk0IhtPDbuYdhexgIpRlFA
fi6QLK1YJDV64Tk/hY9DWpYmiWeGRusxR2fdnL2MMe8Qd3vk2Hz6OTSKna8ChwEfVt5C2jOFmQNS
SvrhEhX+2hEYOAia6TbWRACRlsJ6ngrSzCKfWrGuQviZBPLBlq9f5RwS5W1Ff7yqHM8Zeo+VqB8m
9q55wVx+ikwtrz+foDU/ohoeER1OMB1my1tAwnjkfTj4rFN0bhtnnrzDz6GI9YeKQaD9gAsMa5q3
sY9CWLvIViEYdoRh6HHc1oT//sc6QNN+HOzm6A/lq67gZ1JPJdc+ZfJmwD2AERYkh8GkRKhNcyC4
A6hh20z3KpyD+8xwFJMElRMyhuDOZM/epVhYuK+aXZYE9knMVn+3Z9QFTuV9z7oXu55waqbLBStX
DuehUbp4MwoTpucgu99MmfY1BvqpGgumiezB8qlKzj9f/RzqaI7PVCqvPYbRTeXCVYUsw98X87o1
nwMD7MGiimvE1kn83eX5HUypB4YHqHcUPaZ3D7F5hXAkS72Sp5xPP79eRL65qvMeMhz6pueEGnOH
st0HsledY+vBfDQqEwSpzyCgc5uXwk9B/GVOt61QJdNW9IdnGN13SDLiFCfD8Nzz+Hlzfq5kZcCl
BpVInkbh9803BD1Ez8a4YlMXnOjPIdIzY+cp95BMz0jht7Nm+N0NlySGmtTbkjS3poyvdYq0r21n
iFpWcBrAVZwtD4xJq2cSCh/ZABW6y03jFR3pLk0DuIChxYahGIFGWKyMKCCRUBTySEufmYo24De4
2bjpfD0s0Jd0J+dxaGML0M+IfDJSzqYEx7n3aqKEBoPeloBoKICO1oqVwRkXdOZcsq4jeSlE9IIO
obnaAyudo+iiDABUlAYd/3NnMZ/flwnfMBSj5ozpqkAi8/iScg0Eg+mH1SZrbW7vJv3wuFl3E0r7
c+kb1raqucY/fwvN8m7r3uWRPDM6IIJm0tKuR3v383kOmYgPDpP2wTRY95xmesu184K5xT3EPfgn
Pen87Fq0V9seMTTq+lNZedukCVwAtSAlUfEvH3igKjgMbriTDP9zckR7tDWLxu2fQ96IiIHBBGwZ
QtBCyPd5lTznY3mNcaNimNpIxOh9GC1KlGpyAhU95+t8JtsDq2dNmlCv3tuRRsKJsfxtNEloQF0B
XojSrndPgMlyBjITGO9k1HskHH1oH7w+IKASqEqa1sumntal33+gzTkove6L5AqFaNVNnw4N3qpx
IWwaywBnRbAevA8g3GqBiDsQ5B7lh6YLL2Dld1gluO76mx9xlToOhJRjPO8T/VGLT1tbJMhi0aQB
IOhf4rY6hvUvTCi4v+mZhHRaErnyh0OZDocO008+/obUCIe2mTdCsNqA1WMreC5oCqvoDajFYxI5
cSYSAQL2Xm999mgz5YecwEIgI0nzYdnT/yeT9N7K3y00dtyrtAVgM4bdtu3/uGo6+PtUlNtAsPyW
8YaMlkU0mgszTFaGFd6Cv4MbLPOZLtnrnL6a4hfWzl1bHMTDoxERhWpskcmB1XiiZve7+RA4f6ov
IjTwPp67soLAX2KwOAT6M7f1KfT0suXy85peq6z9Y6qTiRbAewaVtILbtko7KDvNfbaI9zKoVRGp
2oyrtducY7DOlQFtfTDYsZK+wq5hxFjgC28RgvMe0YjN5rRMNJPtghZwh+rNbOr1JP3dLGBjUmik
LP+k7R3dlBg7SKqNgrlTLXX0HgmLSRDqzZYi/phkrHv86DY5CXMCYjWct6gel6okkMCmrRnl2Tpz
ac02L6nAulLCQMxhfjHJDUR7nukzY3sAgJjV4LwSOp8eWrux2KNgAi/4yaT6ZGMntXsLKnHPqIYs
Qzk7lCHgAuF7ehlsJuoUYO3uqUrtbzx38QJqgSBFj6cUkrfXsSF0++DVGuv91OS30rDWAYS+hKyg
fuCVn3/nPCxIoS503jZWalGWGQvlYhWy9930e0qRLobxda7is5Dt12BmW9jcr5PJpCU+x7PeFth3
FSu+m5M8mYmlpK6M+3YPX3MnIXTGnNF6epDcFHlF36jEXswAon9nP6tuXKHv+ap6Xiz1+EJ4rHXh
aqxnTGog1FArwV8jxGboLmh1Vuno3AKN7S3FGuKOG49ntsuNC++HetPyYq+Met8oY0065sZBFjDY
2YoI8g1SlgG/ePEEEPGQ+FjXI9px4aOli4N6Sg5NLVZhlK6zgAJNt2BI6vvoNfuUAI4SvU4W5Yuc
Bh00ekkIqETb5uFh9Yrs0IJjAx2N9qUOD6gLy5EVC5H4AXfE1mQAQcdzfouZpTNeOZYVMEN24P8I
2ICGGNqfFTk3SOHOxNKegAAd2iTc+SataXd+Auh88L2Bu54lsnrYdggQbQAN1bxgnGHHVO+Az2Qj
VIUAa3pjaAw5Qbs7rwlIEjvwn+F9NcVLHw7bSlo3QdyQt0gjkl9iAodi0lfc5F/dRsiu3NtY+kjo
Ck4ZeZK2e0ZjqBYIHTEI7wgIWOOuwsQx0m/S7SZ2fRgy5UszI/lIkI3yaKEXXhQGxjxJJhuRVeRX
DO/A+nH5ICYHqzyB6J5nbq7CYQRDg7MFLjGbxT0qxEcfx8TTYAE1GsYo/dGe/L+FCUV8/DW6X7Wq
foNW3IflA3A8s7b03r+YfJIepHVnGEcewSsjzmXafNMsQpUmtiFx81H6Ps0G0QtJv+lU/Se3P3NY
nFZP8lzXXNM0MNhohbg9Ae5Y8SfdjWVsQ3rOXYiAedJu+kzWK93Bhg3o10lWYm7btNoIcnuTPlz5
llo3lfpN6Niw62d1GpBK+F318NDS5WX40qLBkSD3AqtdJ0l1tmvUOdAx/UjtKrdaD+RA2Vb5e2AF
Qvu9bWPIljbwEQd2E10c1uJcyI+JlGAelZXTZCfDV7uQMbXRzDfS0E4iq15V1ZNSTaxOn5xS4d7s
xFzBed8Yo1jN1UhPy7+UvvldEPyZZ/eYgG4dJbRrcGBFpMRGgHX7adfZ1lueq61HJtU0XlEhBjL4
N5jhlliwXdYGW4hxW9GXCoCQCVeYqVI+NugSxc3hIZKigfFW/VN8x8j9F5Ub3+NyAGTprFmFAJt0
2W9QLjVQtIfCp7IOdgx6SCBcTVIYw6Qh2pKH2F/MTrRXtADxza5q20bk9/DwGb86v2BVZDzQuWyE
oXgGqj9M33FZ0oH5LZ+yqHiDjc92ivWL8GlBWFIEjQlD3dUv8xDIFBJpj3XaQLv1SHJv0j/OfxS5
ZZJcythbBsmA8rp4CW2fnMJ8X+VAK03jRIYFY2lFUzWPNrVifbJJYGfxffLDAqMMknkrh2bcf1ML
HiZhbhojeOtN9YVWkOiuuolIKDD+5aI9NY1au368cSfvCXbqyp1HYE/jxnTc9ZQ0l5aUe5SfJjnT
cllNf10LiGD0b7IfbNdim5bhOU/1NtUuPFp59ZLw3mT1BiLwVeOrG6NyZQTPorF2EereRdGXKBcU
RAVrIaX/SkomLfJL6dH0IN7VnzMe3+xkYSAZQIeCu3km8wFpHxzTkIcm7MqegcB0H2bxa3CI/asH
5ypTHMdEULCTIJG7rPZF3VEDNfAwLWY8W9Ee464h/TJlQ1syaSMX/JLQoWyNmW+3XHrhRDrp/wg7
k6XImS3rPpHM5JJczTT6Fgh6mMiAzFTfN+7S09cS1/6/yqwGNbhxgeSDIEJyP37O3msDMs4Yb5BU
5mSAW3ukt/V3jx6STtpW4jXAYmXJeVdL4L1413dSmUcpw+VQl61h6Fyj1Ftb+be7RN5l4aaug1Nt
vSQ2YVEQOdoIKGPhvcXUnyV3UMuOUg+vpUVpE5nH1kh2UROTfGPuuq7Fx0DQZzLeu2X0qFHQDF51
yAzvhmAYkXSCkpcEiUatW/rClgl4gLSJXgbIn430X0u8iJ8GB1XjlcqupmxXVUZHK65O/fhI/M9j
5w3nKEP7E7HhAR5CYhUDixj75GoO0RM5b55gPx+6ntyz3P+bp5Qhgi7ZCuoqXUw0GyRg/NNeTRqS
hG3W1tORaMl6M7fqS428yzPzL+ZrxFBWAy6LR5JyTtNg0cwq11FMhUSmYr7voxrug9yYDBcQEJKz
DTEZxpkH9Fh58RWz77kgc6EImz8ZNgAoBtV9ZiS3WlfEaOX2a7SkpJdNtmos5FYTbd+SOIGsIxcG
6MDJUXyAsudP5VRPBartlWKiF2nj6Me63tpNzXGkI1Q14IlM5JyohLE3zP0Fd/PPbf07bzD/ob2q
YGuQ3wsIgdULdIVpnUWPiKEy34cgegnb8t3U/hPovFKMCLe4XrTBAgXlWG/0hEyrkvdp7gHurFIN
sKa8+MgW11XdJKjj6dOTJBVBFkRLHq1fO9pfi+brj3Azb62TU0AltEkASxPxw+SxmOj/tnayNiV5
rM3AwTMmaYG7Vk55v3Z9gur9DutO7u1LjEZM+UE5TmBWkUgT8iAUXqWi3broTa3KVni2Kn5Oy1fb
9hunMtdUnG0sG2uuWXCgzCN3KwPobW7/r0bdQI+EAmgBOJwYxWlL7WoBF9kWI4Wuat/d/MUbDVRS
4AbJii/XKgYk4SnTXhskOMjJfwsiMh9YhKaVaC8T4D6iOe1u3VN9IeHIWHpC5nAm86x0AlpbMELZ
Nqa1D8qCcn4K3HXMqGOThXpj59nrMkq2Z1NsmAh/aLrge8Tx7zm/rF6egxXND1JxUpYq/ZvE0WLF
GId9AhYUy1FXpp8l7ZeVVxI4QaU7zfLLnNqjbbb3v4O4BJFdPUuBGJkZfvJJdm25QcrMCUKJ16md
rgUsczRYCZWGSy6eVpt2TBZmu7TXs9F/V2jzQ+ePq88E8b1kYXT/+18wMc5hl56dqDhVbvEFKPmx
IXO8SkmCn2jVJZHP2mUsUgeBZidp/XcjbHcdjXoAvyyBpvxXD9kHyxygEn1EuEGJFcozPhePnuy4
b231TkDGRM9WPHuYffhnKPiWcF4G7SEhs4hvigV5NrXhHqpKr0OKpLVD025tZuKntKLnpV+3coVw
dgnD2qFv/xBnR4AhAvBjjmIqkTbm/ulmlc+mBqFgJs22q/wfEniKVR48kIb9li9ZGi22i7VBg23s
i5M3YN0BJUTWGmNRF42BMkeijGvvfoI+gqfxsRlrcE0BGTF4/JixXtMBK2TScmPX9Esa+rx9Whwd
sADand6MUnlrwoYh15oxFItqqUTyTShCWiUo/wqz/DtO8DXTQv+r3O/aEvVKSTlsWrv/4zk7l95b
zfijy9KXHBLjjqHOJxHhgDd6RL2mbSAii9kFPPt7yiEN2/0dvGs2KKOITvm95zLUHMiFJki83mYR
8ccIQBCIBCvi4PFYIM4yx+yuskvgn3RDE9v5jFKugRri7agZLErDkWs082NGoRyyABT08dcGyXRb
Ww1fpASTIqBW7MAYXHEFrxq8d4xPQA9NJ0jnDcB/69m3DbU2RKfXRlRtJiEwIg+vHvMD8hPARrAO
ZDXZT3RdOIhLtvWSbOrUat7qgOLNDgnvxVy0D/Ppq5Dyhbk57qHxhzpEr+fvllkwpx54BECHvk3z
rxnDkESnYu9CQxYrs/EPKo8nnhjWm8bhqN5UX37pvvZ4lwGbjQd7orJA9gmDZbbvyRniQnj22m6b
3xKJ/Q4uMMqcmFCvFuJ0/DEmw2vg3MaOHdMt3jMQ/Cs4z1iAZUo5VRbgz8iyVDBTGU8/eIakJwKa
upjTt6YXJyOhz05fGc844/nWMy99YxHWiD27Xv635MlaGlJ8iTN+iJkIm+WXXOK4UjvutkHKmgw7
ZkVnC8llXD0MoVz8U/eChi6cZPYSJ7vhWo5jdad8b9P0+XnWCFwRARhSf0IuXqlguPaxfwrN5ijB
WxoekXRkqYkoPyRG+RaYDXk/njoKjeMDWlOqvqweL8xYLZ7tawx8n9gEyW1rA4UWPqlEZCw2BWZb
4jo/kyK5lhbDkHb8ZJVU22LIHsvQRefoIFIKOMKO4UdMTg0NMky8vUcIXGCl5Bj6B7dxHiDQcoMb
znvL2tdPP8o3PuQwHdV4qwvjqmvcHan7FBfGd4amzJAvo0UDwhY/ISYBRXawFzKOh35aaE3Hs2mZ
zLb4G6ghbP2SCPM59eeLFc6P+KmIimVR1ibXiE/QG2tsf+gCe1ObKIph5PNm1M5BeWRzGNzuHZu6
5titgLApPETDVJvsxnTV3cR5xNXyDSD/MfNR2GLHVzBD82OZg2NPUCyum+THJWlxFc0D5FDdv7pV
d28GFYIit3oX1fw2xte+cB+JxbjDd2HYXCseyVLLX9SU5A91SfTHESX23ZjU71hB94bnSPST8STI
LuAm5u2wu3eOPajKQBJTcEQbM8yPfUXMJ4Q/xkrtnVmIl6Qb3pf/p8J9NchZZdpJ98N9csngGwbx
il1rG8r4W9vjZ1mmyOog/HoGGhKljA0JjasR9H1Q5P8M9v22qFjywmFDRDZR8svfEBVYNav+FiGm
zIG+OPqqRvaocHmdOSQ9Ra1xdEiBIPz02tvpcYo0Jw9i1ykYTG0/hBba177fkvVHcqxQBEhU/rxC
Mw9Bhb2TJlmVqGfo1j/Aw1/w1sswnOlhYShn03pykv7eJqFtZS/XtC9HMvrK4UQqMfOByoFXzgHH
Ng9+c0t6I1yDp/nLAOIUtOXBQHrjR+mjmzQ/1Bu0keZ/y03eUXjl5rvdUiBNI67pMuF0lX+rMboq
X/yMaZJtqr5ZeMycExEKNN2etAZk9hg8QfTRsC76+5rrLWnKbzFQcoX5DYjebuhpZon5UoUBnYzq
XEH5n8WwxgCFziaNnxuSzYzO+VmeI4zjP0ESfpVhSoJS/eNZNvYnDiPaauHgFgKrzJzQlx82Av75
UER6NdZEC8zUrizEMKSJk5cwIXi7nFC/d4574g29w3V7hK5MmPEQUlopMtkIXOEW36PoPs0zQI9o
acs5nSCj0t7N9LkcM+ONj3MOxJHz2Tn92q6xy4zWIGliBVe5XA5ekFGpWyjEs6sm/HNNCzwq+nJf
GpgQbGWVq15Kzm7yXmftP4GbDFet9W5pZmcAVvetZ+86o2Z04tgaWoz1jnqBRmA5vNte/k9LTA8C
f/C6b0fiKEmhRE5F8OHkn0fEs8zoLparL9YSXIIL+mbH9I5HU5Fx2fD+5FaYwGrp73N67CPumnpA
+2aUEE6akFe+9s2LSSQWB5YFllL7l3CEJZiZtNdqhc0BIHNFAmruEV4UNLwLpYIjStzFNrFqzi56
MjYTJHjIQeF36+hiSy8gEcDDqtLRay0LuZ0DJh8OaVE0TNG5OZyxSdBtO6zoXnTMSCVWwZYAMLWz
q3MpOxAd1pUAqAcZt19WNIbrHBXfJvrERU4ehyNXrSERECh0D8rGr1kQ751Qovhe/h0Vxq0aWIpK
usxI2mCtkShZ3Hvkw236ziHfZ17Tl3MhwSZ3hZ8+qAGsZSobWl3Oc5YThD4kyt915rygNTheTXp8
GTzHIntBENTMiPlsLy4IabjHqirC01CY/j4qxrt4ruU+bthMPKIt4U6Gu5p+3zoojlgbOCDlMMk9
xoHID/tkLxESm+ZQnbvmkwgznAkj9UFQ85uMwjhqEs4iPaRUdpGidfI5V+b3GDgjOwnfI6YDuBRr
2/QUdU7s3fwlZc8kMmMNYAo3tgbaMOF60iPqcpqd2iKMpnCjvykD1pVf4biO6OuZgb6TAcNsmylH
wPdmbvcVag5uDUJbSqwi9P4K/50RP0/uFT6MsTbNMVkbhbMv7LLDW1kkK88pPt0ufEWHi4U3mvcJ
B3RCUdTSSvBRudXk63TxvR2gPxh6Tla1j2aC6V39SOfK2g7d9LcnHQE3yvILoNgVJnkjta9WuWgu
sjE0Ty39h9bt1JTlAUyVvcrxbKxKl32309tJEws3AApZWXXyzyzwaTTliz0REmpFnMWdptqG810a
Wsa+J3amIz/9kGbTa7SQl3R2GgcKnzLm0GV09SO6UmRtuMwaLkQQQwrSEsa7Ef5gQKITO5XJvVa5
+8zKjpHFwcuQAS83R9EST04MzSVmlIo4nJKK0IPtQAADboLwQJYJKvz8TSHYxzsi3lzmx6T4EGOZ
GBt7AjRTwQ5gPIjKxdGcUpxBrayQQ1GnSEdpGKG5RIKHF7pCV4FOu569aP3gjknHPpV99eF0ssjZ
de14V5jM8+3uRpzSNrR9wONYf/jlYly6CPTd5LDIXV3iYX1JU8ls+53LjmhnLJWNPoHIM8b7eOy6
lcyKhwoFGmOSk1ZeixYMW0+ciU0q3Hds9d9+0v+jPPyAUfeNn2AtMSkmCWOLhPHYOBHXUZp/PP42
It7y0zAg9ivnGnM9rTbTwmNUoFr0hiWZDNMnwXNryAAPDarTdT+vF8HZ5vdfEyF+aKo1K4yXUc8E
rI0YsBctf0QXuRsX8OhsqpMbJbixEGSSEEXj0otYlsQL2tFvwofTTQRejOSWLz8yyccZP3IyLERT
XkJj3ppG+4ygbO9QJ466uwK238zZ/JZmw5tDyFTC6REvK2dzjtvomPVTm2PvLTVsNZGeCpqI3Abq
04viPemOT5ZDU2lQ2G4rwtp9pvRrQoBxGOEzWnFsCCLMuu5TUZKRJr0NnlBz1TW4kytuFdG1T9as
8FHNwIl8WdI1UQ9dt4fCPfPtcNrH7CkrixfHQpxoLC+gslG0s//CKChZepOvfBZMgdF04rRMb3OZ
3/reeg2d+eDL5mEWtbEarEudEayLTAdjVIUPgum9q/iRwuxfJ/fHGodg1fbec1fHCHJy5i1OYECp
sM8h91wIeTmkpzp0w2UkO7euNNtqNF17UGVd/gTWmBxjN3/sFPELfXimWYRy4TXISPbK8drIxHuV
6rOek3siss+G0zzXZXmxIizc9bAz1MyLoaA3kU735djDJ2wfzn4prZjWCLaTT7fI8JOZaWP/0Jma
QTlFLVwPb5mmGY3/QBXBPd7H+HjzTTw297Nj9esoNV9bdLSBFBssbj2kEarjJKSI1QToMTwmpQau
JIO/vqBFTgCuRtrPne3WxND7OvxIfWjO4maT0LjCx0aQIaCClf9ROvTi0wQKVjRytyUTfXAu7mXE
Rhi0RB/LbI/uXBc+phXLdKkvDayMUxN4N6w6/0RTX3t/+gFHg8/be047xnOMc1DHDjaRWuisnYn8
iLD0viBsvaTjyHK4vJtSLMnyTfYKzZaZCgsAuScceapW4eLx6mfc2Z9kOvTHOkGJQ5Qj3Utz3qbh
Fmy8v8XgGa5gBB26Or1KSvCd8P19NcVny6ajNPeckZbE0uaSc/unIKpWEIL1BhwFPZCdH4V32jBO
ysvoPXviva3wQFuMJuPPrOvuKYOJUEypkfLEP1mKER47N1uju7dk8eKm6AJV+gBUBhhd/fBWLgHM
jqjxxtWw7EqPc1iEQzHox/fMdNqt1dsZiWRNsSO47hPF83NRFuS1jNZP4TNChBfPuy54YRQx6bnv
7scaWJNy4m0Vtq+AYNC14do7l1hCUO8aR+67/Vw23AOESaxGti5MYPSHZ70iYPMHm+rWoe0lgvJA
8Peusk2kAdNX49OkdcmTHxcLbW/XD3ZC3FNG2E8cWy8p2cUrXpR3mlVf3LB7QzsNUZ9oVPmdle01
R0eMb4NLrpUm5Dly3YbwWu8cKR/cbY9Ivx8ZsoiUNJ2MdiKW9dWU2fi4S+tjDv23xrm4MRNpMeR0
PRrjyR9yjHYp5UN96qbpwSdNcRUEcIvH+IZhb+kgh89zuwtm8U/WCseF5F0jYWjfGu3ZG/w3qwQl
ySWkKrpPrcm9gdLlVI3+NfdI8hpJJ6QSTAnuYIkwyDyGaMfQ186vpFXuiJrbzpCSOLt2N2/Cdi3Z
hrwlbA5emu3tlf+SRxmAcR9ZRV+bXxaCpiSrqSwi9a8ZvI2/YJQiU7341nBVqlt7I79FBlG+Ep5J
zpZ7YVWl7dXa48r18bi0onnHeULdb423sSBro0KIUIfRmx6IBrOSM2Ks85xSdcVDthIW8egtVK61
xzWDZJQmY3SdaotDZEoLpbDyn3G0sUHjAWC07UZoMYEBWP1EKrBLFnRz19bxTfkFrsDutcHrtcY0
xXVdkZmKGAKfb/8Ju+bTmLYN8ucVXipXtbwCLQtj75n4/jz03q+pyDeBG1yowi8RiSFzHxMJk+Nn
yQFLWQadcvxF4Yk8AXbskLri98eI/G3KxPOS4LjO3eo6R9a/gZnFOp6KT3obgJjU3dTaA+U9HptE
Na+hb59R5ZHsyyuoCVYShXj0IoHolYaHys7w4WDG0cym4uwvMQ3BVULuIVjdkyenMz5yIgszTAW5
MJDnpVB9ore46vzVWJxUrvA7NW8MBO+n1vhG88apBFVS8DbiTI+D4BGZ1ZfqvJ8aPdEcOH+ij4Rg
+pUx0XdriOtTtgUxT+/dMXsXaE/BMXIdeBYZC7r7TtjgEYwnZzdX/hadeLiG12QdCoMATAiaxzDa
pMS0NFyZiRU8R25NSdXvZcf+WluMnoQz/BlL/7VxbQqexDKpJd1dPqIHzbBnDF33HTCmNwZSD53m
Noz6LwORqwkgBpAPcUekpSEEZDjdHKSlH0mbLdlpOAQ4k3c2GwrIAWApXjZNwhHMkgWCyDaVNghc
cpnlZLN+lFT/OmjYWyfc4Ma+jHGq+G7H65A2bDJGvQdzTW1MH8np/WuXm3vMtsT6Bk6+rcSQnFqG
2YoT1YF8uSdismzq8rxAEgSfCsYt0+6JdDMCrFYNqfHQyawNz/2xLCuUgm39aOfVXRiFjJEB7aQj
NNiQyG/asHB+s5KU2e/AQ5mV1qRFQG2PKYKra50FwCkiuQhb3LsqY1XhKiZPJirxmE5tvJuriwzq
T10rLIUm1foswDR7BvNaCLfrgMlw0bUWGc4sqlkf/XEH9NkAYcn2LR6GxuW8GaEtxHvPWFr6mOII
wQ7z7NE0fIAbjb1Y5Y2VfuQaY7GwOMFw3yXrDkLyOLLFVhkbk+VQzla9XTEe8r4bz7kmrrxrG/7M
yHCbvTWaPxinl1VmJOc7gkBCEkFJOmg/0lEEbEaBKJyTmSSvEuwjU2WLPzPneiPBGVmCTaxqHRwK
U/1l5YeoEd2ECEANFcwsOC5Gc56dIoOZdkTHCxdNOnP4UjM3PwAiNMCDuDKVObBIVBg/VnZEBho6
m5pSOGzuddkZOzfyCEGFObgzO7e79gQrrAakVDuRDvsq8aON7odsU2gIZlFzp2CN94mIN2jCO5K/
tkJWPcxAogdb4HE5lsFjR+ATKXaLzes5CZxsm5K/WEpe9dAwUeFkDUprnyhGQ2kCma2521Y00YIS
9gLFlgHBw6OfSNcL1U/7nHPiP7O57GKZPxnEQ+wFHGU0IoNx62QIu04kdJuwajn1s01D65w0JqZv
0q22WdPhgktd2PAe10LiVcRkNc53Nqpx69tOzWEwI9Y5ZjRthumFwR9JiTcK+GBrR/JPW87lthwj
/CGxeLRiZzr0HbcBxhQiH4YBObxTo7DLZ843fgRRrr0vRc10WNFdCCnuGM2dar8w7tjc6/UUTDDT
lrNdON07JePllKHOiXqg3sqe7AWo/NorkufRoYGBDF5uANmITdRH3qoQI6NVAarMMo6UVisNhWfl
dX35hlRxoLUKJWqMHYR/fYz2ZZq3Kv7QSM1PmSANgXp7nXp1tA2DeT6jv6aLkRE9Ogf2V2xXYi2d
6SPJq4KoJ19vY3PC2jJVZ9fY9IKQxTIfuIQjGcLctlO4WHH+gkOOCYedRXsU8cNF+yAqkCaG6bav
YSgB9OAc0WPsYUDbPriFnFe1sOx9g8X5aHQQXxuGhS9+M+9Gz7oz5rz4x8q0g6vjfKWaTLKobNQ1
LLMfElFpHcV8t2VVNLQtzawniOz/fIrcp8AXBGEQONW1gL7+mDcPTtRO71Hjvwf2R6f/NUBIL/8h
mmbNO359A5/vsyNMtOLsxhdCHIsj3Fdaylnlb2uvT86kwmkkBwlRIWHVvFpecYviUaxbftZa1I1x
//uAjj4/xhn0Mey3K+Th7gujo3oLH6u9Mv6mSddILoVqPpXwei/j7MgHCx8ysKns3UznT6Ob3YuX
5sgJc6HXOH7ty+/DnHopUtlqV4bO09Tlaw/6CjqzZn7rCGdcq9Irnw3aDW7jD1/BA0Lt9qdbCkYZ
9th+/XkCDJWB6VLhX+WJ+xDfxG1QwRG07nTXhmCvyu6dggyB/pLzYLReePj9NLOtZg+6l/VwmJ2j
KdhkLJv0Gir13tulsmsOk5sL2qPyak5Zc6zcWl/HME/XZT/UAL4VeDYnOKIaQreKveWjz84BTEdv
ORYwq05X0jH9S+WD//TYDmgZUoUrYZeHFKbOSjb2eEZ7LFndyo+uAV0DkGS4I0j3FjjSuEYlJrhK
6+wqOrXAGCPBzMEnEr4KwSPY4XscQkHJstzc1OlYb8jbRrgb+9FzHeqnZu7KryWHYD36mJKstprv
TKI6TnRNR+ZfsX/GLYHgNXUoFTF2fIE1f3DSornl9fwsXBdqwcBujYdBsHG1Ot1KyJy7imzDvTZi
pHYadkhl0YYY7Jx6L/V2iKoq0uLScR8YKeQznxZ50BTBPRTv4J6RCfbVCmVT0JNUB0LssXL6Dr2c
jyKz1s0ma210ZsjXt6QkVgzEdUb8UeT8DAbBnbYV5nfq/38UFV1wpOj4z9dtm7CG0mWJ9Cqdn/MC
S7dt5t2boqeZiT79EzAdHvs1sgL/nIGE2bKsL3CZdjjMLvISMLj5Y4X4YauanuCScE6Ab8TOPnCH
/eS2NAvB0kxprI8cfbgbaQyw8yNiW3ijCpjOi4jZ1jRj8iK23vwQQWnC9JrTZ7Juu6J/wLRSH7nr
TcQwz03YVw9OV9NwWjjBUfqsI8/jNxFqPVf8MXVQ3cwW2KgjNVrTquZ7OnQRIGm3Bqeoa9HTpQ00
vVbHDplnq/CULzYpndylWce/g+i/00OSr0Otp53XcaZUIGQiIz2lbDRnGXw1sQbQ3cvkOaRL6CBB
YVqlyk04wNHH8y5FxZru6nAXQFuiXyTKewjg27g1h502c++KBzhZ22LG55YVsF1hQBDGsHyYue7f
OMrPOBCng2cX6pWI5QBJhDOBPJ7Vq5TGB2hYGHckzh6hlLUbn/PAy1RNC2GufwuUMLYNoua9n4XF
GwJKN3OQM5raWduyJa0vhc2SOQEOEys41IF9k4vdxcqrch+NnD66YJzWLcMILAkTjAwVbVO+dCYN
l2ktacoP6WhMFy9kiiPCacNMKDpZDeN1lffH3m7S3e/bk+mfwtbxg5UUD10VdndWTowiLTTzyWbR
2BhtVj3EMPk9JGkg0Bp8H/CcJorSA5P7aL5MpAXvlWEhFdevAcanp3JgjBLhTT5oh06KZ2R6QwMf
06AK7zudjURDGAH6Ox90g8q7LamS6K4Go7hZrTprFM8cR0pmgqF3ddiOdPISwY97nNAqgVW2vqiL
jBeR8Pw80R5T0zT22sl93h6OM+H02dQbMJmCCfn/M4CaLpeZ9P1zFy/ezNp6Mj3kLHPXHQA84R0d
XHevadIf7QDlIdoxMYUK3y96owCI9GGK5pcAz/nedAkzoW8w7tqM+rvGlkHgZ7CWhHLNTpdcXad8
D8fMfpJThsXMwOkaBlZxafy6vBBrPtfkeYwAePt764VjYZdfZtfW+8gYg1PpOwEu9LKHxKD0gwxr
PBWuC6uPIzKiyE0bdqwtyzG2RZB1U5g3kH9MJROqcmNFDQJSpECxZl8jjmQrTVoNIVNqJDVTdZc1
1hP6+mz/a3qqS9Q6TkDPavH7jr3X3ceguEiKoZmGmSm2p3Y/khqG0VYsrlJGmf3socR3uASqnMSr
IKr3Ej8zU1X3YSF77lwx8uL29ACW9BBwW3HK1lOfLHeWF7gqHofrhln04kZyh+y+rFLvoCc64vNA
+enkLZmTQQuEtKWBgRLZPHju0k0rUAuN5GAz086qrVoYCxaHsbXrieD0+ykqpmMLb/ImZa0vXtGM
19Ks4gsNyDUizzAy+7dplNM1qpvlVQvNC/acfNdYFeoHgkA2Vo8ExigZ3jhTrHAU8w7j9B33eTyM
Z1wSW6A+8WtVQZApIpg5Q2JHr5Y2/nEh8kQXmUQU5eoClsvcTfT2biGSR/BGk3glRfHYTOY+1Ci4
29zLnnRyr8wK5HfuIc+ki9lcCncs95BAOTV0YOBA7EPwBIv4KMI8ujK7fuoiLisr09OFnoo65hQ6
iBVt+hgLb4oDz86XNiuRAvM6O3a0C4Y8W/coecE1D8WrOUhk0Krf2a2krSRICMIabuyYWN+Hi6mL
Vp29Y1z675exNDTdoaURZco4e/OJvDL0PJGtsRmEEeEL0fGOxe2S1At2utE8P05J1RC+gJn3HuEV
S1JXnpTJFlZYtfU4utN9DYyOLYpu9lBBJfODnUkk22Y0sV02HddEWgHOa/svq/Wqe8PuD3PMyzXO
35EJUtD18eWPk+0ekyHat8tNHk9+QoOt8w4OxOCHwj8CfD1PzKnuGri5HEUN5wRO7DGvqYcMxdFS
jrTD86xXz2Vgg05KvubO7N4QVKLzHACwFR5On8pFKZboc4XtGMELobVjT0vB0Tv+Lvv6y6bBRxyy
7aLELz0H351I4uvvRwlh6hBu8HbUyUvvJOXZpBmyQVJSfFL/v9FQukxM+oigh8MnGwRvI51altoo
g2yw8o05O2koHk9D2Xlc6TlNWfTWfQm9lcbNXZO3LdvDFMC6gfwcaae/G2rfutMOSO8wWIxq5BQ8
xSzq89AygZDgqHqatCuXvLVHt5twrJQDCKGuGGCKC4wQaVh8kWFxKcidpdNdBT30Ei8qiThc1DFJ
jBJXnVND8gs45frLA9LfHErE6GIA4VOwImTNzTOpTNigTl5eff1nPV0W1T6q9LFkRSaUFt6bxB25
HTzffcK9ASXCTl4LaUiGE/bBYYi3cScnOk1BmgI/9O8GO6suhMMgNkGIQpe2AayzSFmC6m+YBXJv
z6O/8ccOiKogY48AsOeSbj2kf5vSF6oB8mCVXX4fhBNi3p58BsluOV7qcKJVxtDzg+Bomn6DsO9E
jTwKV83HNEjzY0JGt/bQ8OZtDdc3/d0QU7lXCPse8tgjeNFX3Tt4wddkStMvx4/3LqFki+Lp0Ydn
QKwgsnCor0+/n82LO1In1fPvZzCogcZ3L3XbqlXbdg1H6bJgTlkzbYzL5nlISxZjD79YTE/m5vUu
Q8IFMWUES80U5eJaOEQBUUFlqOkKH21WfR6d0Xpp6S47dE4vAUFsV5Vm5rXJXX+NmqLf0FbKGObn
2bOMzYch8Z2/pB9uOMhi/rwFrjF9pQPtVdo6O0Q3+HEbHTKXbVtehOWhRBJx1gj3sVS1yMOt9vz7
EbhLioREA6/l68SBVPaHC9XuH8o9w7H+Yd75YQAaPrBthacw9sNrKfo3AHrmQooKr1rFPYPdSm7B
oqX3wAy846y652n5zEcIsAocAo7MBbVkZvMf2oDVq7SmxSkRu4fUS7K3vAZlBOikuXP6+AXIJYdP
A2K7Nhzv3Z8ykp8d7FzIUhLHNG6TMBkapGgWi8DhaTAPCCGsFUYXnv04Hx5jNX7LRdScOCRfc6A2
z78P2fKR4SwSIaTTWzvoYS7PjCo8q5MHWZr2S5sbyWaaTXn45e0baZ1uCgTuhzwls3LSzTGEuMnk
MOAGKgp5wCciLr8HCNEzX8rqhnSjYG5dtmkvX/WTmV7sUerHCXyI2eNo7AqwVGbS37K8zw6pn6Z7
MxRIDnX1VUpEohPEjpufyDfFMHAltHQ+9JRvsj6BehJW4tRY9rgh8FF+aFEiSFPDTUxC3o1cB4w0
/HFpuA07zBzRfdBN0TV1x7XJLPD+96HwOf+7aUDLczT+Zl5AZmophhvUumbT++KeK/BCoTrdmU1G
d48EmW9SpfgJ9OmyDPrjb2la9h7wByJXDJLGpGFahMdPxUL/p9NfTB/e0P4faSL/O7bJtj3XFCQ6
SMmjt+QN/Y8APVeVYz5kLTVrKPrDVBfjQ7BcBoPuH0cz7x+NIRz2RuIfo9z6hM9+8Lp8JPeuzM6M
02/5ctBLolgwEONt++9PK7MaOcDXf8r65DWB81WrJthId3LPTpsF94XP7BNusTzqkul+H9QZRpAo
u/5+ZA4BxXciuUXtZjwZc8rxokwvAWe/RwrMn5ZNdZ9UQ7CBcAHEUAzPIfp64Fel/xB6MMViKIvr
wnjJ0FMWrN5G2alw7Tvn/+LszHrjtrYs/F/6nQDJczg99IuqWDNr0GTZL4TjJJznmb++P5aD7li6
sIDG3ZeRFCMuFVnkOXuv9a22jcRLjwbN1ZnmadwhvDwuxTodY3v9+8yMD7mJQgrN0iSrTQn1Q13y
nv/17g717IexAcwA2qC9M2R3cBztbxoCCrYPHI2//9v09+FQUkhLqOQwsz4mOFN9Fw7VYR1mA0FG
bI6f5Af8+gfDTtofRYWFKYJ8/zgNTrgNZfutbBEgGwLm5dS7dUXQFlOJwL7OjHUPZaWJfSTTH2WS
olEIUmcfGyTs6E5l3Mp5TJaVxiepn+b76GtyJS3bsEwoMLqwVPNdcNMQZ4PFaKBfOa12GnhzDuyc
Q3JqryyKAe+kjmB3z/kSyob3TkB1Lb9MRdF5EzO8OeYhl41Ef2aQC3AU1MpGmobmsiv3Eblcp1Q1
vvpmVa1LAo3cKg1xwck+2UuQfEE4RlsrrP5WG2YhBiLh1dAq+irzFTqoDc+ewpQzjQTiWuOqOSrk
YZL92zgossRJ6pb/aoraTYkAjDJ6v4IGjcsqcuMM/kDDFZ9lVy3r5BKKc4nllT2CamyyRvUZm8Se
1AiFC0PVi/Sp3AwxnNe6wK+pOilhCVWPMV/DOv/7qwVl9rs4FyloITMRtw0pVFV7nzaeaKCONIHR
Q5A/KjjQegocWiVdtBlx6eFMZYnawcK76EDidmo7sT7BmpTldoMSMF/TeaoeLdK0tn5ZMWtMGQ32
FXvSpuLGV45Tf21Bm6MGQXAZpPOX2ornh5wYgXWXM2ABm2seWNq2Hp02+znQYjrMqElNgMOYp4tL
17b53qjraIuy0HlpmvIJXFX3I0U/qdMcS87NHGtvqKAjDJdV+oeOiE4HrdIbSxfBbxRvmmgz2KF+
bMh3I5CZ9GAHp5mrwR2+YgG86G0gHmi7sK1ufPUx1gztMqK5KOt1aDewBgv1CHgZkqseKAd7LpVD
L6YAKg7txGGwGX0ptnMwlU7dZ0M04CbIlgEZeV1u1Ih5DfGhfsR7V69nDBLCVzVQ5ll7TlsdFUyk
oWrA1JoWV11tTqEdlS9a52uPbW2uaPfZ+16gF8J0cWFmF72ISqn2uh6mdPAO9HPGLZk5rH9CMewg
hUh3CBhPOIpa8tzHBBhwz3giHRAphRpKsgf4CnlSd+FJbD+widgptp0fwam1nySWyvdRVdIUQmqa
yY2PmD75Pja2FELrEJxDkM7UZ9jE2n3D5zZwvdhg4NjthnonAOFiDCQNOgFp+9CyRXPjrvJXnQis
c6EYXgSzLpqyt2BGCG7P30FpTEtWUGRluxH7+mlqlTXMHOYQBMPkrepfRpJJMlV2JyX6IjTfueKw
F13l8Iapi1UeklYoI/1bEwOssA5Qcd4UA5p3bzs0XyDFMz4movf3nzjjwwfOtCwGp6rgzqqD2nj3
OGB5MWUyAgVBkmLE8CMcjhGpMQ/9FHRuA05+zxIr9mzf3Pv2EN7GXiLjrK1Hnv7q+o4hLWtcmri5
IvhiMLeI1IhX9kCyT7SwIXOHfWzRIn1dgQSKXFMtEm82kPm1aNksV0/qeD+M2h8y1BtssUEDZneF
UpxMMILExozHJJbpQ9nM1b5ilMg0wmq20+TD5KtVndBbXFZOSGixqYbgnO3+5hirEnL+m+h3tFLU
L0ozlZwRND40/rvt799Caby/Z5nED8M7sKWhE8EslvDofz1Rjb7B1WTn+cqMI7EKLeh7qpbBVgmb
8BrlXFgDz2PAXgMeLSXpnmgMxWSF9fnj3M36wxSU085R+ug26EhbNCZIO9NJkFfVsWWvTBh9m4ls
no0shuKo6wnbyb6PX+y6jjeq7czHvse44lRaoeFx1cJNEbBBydUxekPs57iDn+vwZBx7rfmIgO+3
oLqSxY6O+vf7d0OsO4RgkJSaWQuXsVa1HRBAND6Z4d8CnJuf3Ok/rgtMkDUOs1cerqiYjHeLvFEp
qqjWahKPlXTrGEbxpMVhdJEzat4mpC8Ui3onx0k9hln1tTSE13OBvindePLn7q3rplNtjvKSsI5b
G31FwoQu2Z8B/mGVNRH3QT5TM/yFAcr+9vsTLj7eQ5iqcP+QjimArujv1jSxQx+fPR8KfcCyzJxe
uqJFeaCz+b5/mxflzoiC7lo5A1x+xTZcBTzM3iwz0zV51OzyHjtyCkfuGzJcWavHpiowt6T71BrM
c2AkwyWYj9wRUd6zw+ReVVyHaArQStQu2YbIL5Dd74lf77/EqkULS3xygrQPCzcTG6lus/oxLGlL
e7nq/3VV975p5mUi6F+Uct6GSTrszch8m4ziKxf2z8+2JafHqOjHtcQMdwxMfzyQxcbkWuOi/P2b
bixvapFOQZHv//zv/1oynG3NlKzDeCkmydrvXo8J7Bxd3YQOu4PrRPfO3gAPe5yqAXhKmIbniXSd
c06qz8+DEdQDaIySgD+sg0yvib8Ikd1bF12I+guXV3+oaBzie+PbSBgI0mYHmMCxDSSANqKcNmac
W88zCJESA/WTmkJCHX2lOpuK9rX2W+OxBTr6UDl1enFuBuOqL0Jpio2p6xoqh7ldNy0fdwZfJHoE
GXoH5xlO3XCOinzapsqXKu2LfQAJbJWIxmQ9UXarMrdbsBOKeUtIXgmilgAztmSf3LSMZe3669sp
pK7almGqBG7Y6ru3Uy0ThirsXLhtAH8OpDMdlKHHmyotZTUEw5ujIU/0w27gngzWVKAhP2OROJow
+08Wj9hdpXUD89L+S5gGE9pqVZ6xbsRrleBC8LP6Xy2+MQjEAJHGtRHyeDe4Dz/35kEV5itGPgVU
CjuOSNVe4jUjLG0D/lEB8X31Z3B6cVreYpVFnqLhUq5CK/2OOR2aYEKsTpVYj0H0FYM0DybHiUAx
aPE5keFhVGX+d6x19lpB6nD+/WV4X/O/f9+E0Fmjqo7F2/buvkWDMtZ8PymwHqLFYl3acPUFxbeq
WZIPl9aPMWT+PtXUo8763qPBdii+DwR7JKgmY27n0KqYP9n5Cwu1v4r4a0zzQg+NV2R0+mroN3lH
wPPUavYDszJYCJbvrEqeQGublLiDOeCgbNRp5g3j1jzBlpdO99WoG/w3BXl9U0+GpcYLpIHyLTKX
CCIMw2lEC6luWd6CunMnrQff0gMk9OkYo8oQ2daJHH3ra8RtF635RxGL7qTp6VpIc9ipqpm/0mq6
KolWXn2hwdTMTyoX+2PXR+eSlu3q9+/zf0iWx0Nm6gQ4o6gFbPXuoZogcFflEJDdrEb9aeytaF8n
cDLahPzoKsI2LcMMzRJIaQDsxyKYhlPXWt/TIibDI7Lqm5aSK+4XCToTbHIkNgzmDtfIp/m+7xMo
2UkLgjGXRgVwcDbVv94omQ0z5gYRgDssHIGehYwjwlXmxNqzb5XfB2bip66KLZeetnChMOxr4scu
zqw+mbnZucXQp7Tx428AB5jidxkKocoXn2z7nQ8LPQYwPLVMk30VO9r3Ydgh/pG4swbs+l3xIrDQ
bRSrb1yDJSErkHw43XO5iqJ/Q3bSr0ZznE/3Q1iEzLTCW69fR/3a1Muxq699cFW1C+VA+tMuw7mS
hwYOCKl22jlgan1tTER3sshCJF0GRpRq0V8dnK0ZfldCBQE8KmIkPHX9NxPao585zEHCxNzRnZNX
/vT3vuroPeXlsI6rx/BepvYowifZLqXfyzKekuyZ6qfnKHsOlH9qrl98/7mRL2P9UsmXPH2lCvmS
Ta9UnL7WCs1hrBxfcuWVQpL4oNTZgjjwMYE5SOVuTlhsYQE637KM7SGTwTdTpng5iqF97j5fE6kf
ejOWrhp0HGg3kBTtvL/o0ZmzLCIZcqWZ7DAPxCowjMSSN2TH0Tkg6vDlkWOLtz86+UznAPU1p0Y5
gTc0jvBa69Jr5qVGxzPzs30vaZ/9/Nzn7NUuts0k5kLNTNqdS+lcquJaO5d+vo73mucrkdBUWd18
n9OAoenW8rV2C/i8uinvyTPRnostJntu2kzu9SQ4KQynsK6b1Z58ofASFAlNREPbFvpeYbV6UBe3
0EHpDxaxHT5ms8PPCqE7OQc/PVJ2ekxohUHZkUezIp3hFPinUl1KQPfJPS338BJMWAGYSKdnCjey
np4789xsB3F0kktlnqf+YiWX0rwM/SWH2GtekvRKRek1Hq6FtVTIcMq6Jta1zW6UOd7q7CbHpQCE
trqrj7fUuanjzSweY+fWMk49OvCOkk6wAVn28GTCQxe14ZYkStzDlTOIjbfIQUQSm9x0ZVgksvVA
LGIF8PnRyB/FvbT8kfItrB+PtnXjKuORyTReWjcs1umwlIpC/l65cf1ZqXF1IjBdV+t+JBtIRFcF
mLgAqXhhZJxFl6Q9J9Elas9U0J5FdO6Ij+o8jmXnNclSTDS4E5nDSd4rxdThHFl/Ukl9jOojgdFK
CF/yMOSHdDgQyJrEn/TVjA8bJkvXxNJ9tC2YDM77Bm9Gjp5Vh5J9sR4WT2GR2C6Wu8Ed6YI/TVNX
n/3G4ddJjSe46HAcl4dnPXQd5B5JsgYB01oOSPX+o/sBgprwpDhGk+EQo2HRb0M2CAK0n28hUa1n
pes2lUaXK5wwl6VIb3+mNodLlJ2W2F/iOrF2fDKJnlomOcvPrQyWx0QE0g5TR/Tzz6sJKlSzOQQs
YTZE7CIvtsr+cj/kzDkvUS+Dbas35sNUvM2ylOdaVOmVCRpDhOSHKav0Szc2mLay2+8fmR+3VJbO
7UNHL0g7SKjOu6VJ2ABNp1tWrIzZeI6T2DkKZSbAhPl9NPj80hO62rmuGCDlBJ71zTZc+PMTGMMx
G59003ixDSO5MS+MDDA9IulcWZJQrgiMESTQ+BcecGDfC/f3r1xbHua/LKp45XTTNJubnibM94tR
m61G0WUjMukOMGY71zMxq/pLSv/flZI+eJKV5hXIFe5zJ3g1aOehY2Thb5GIdVTKHmL6kktg6QzC
WvBu1YJi+f2L1D8+QOmPGBbZpgZtWvt9pyS25kn4JWrxdsKDXZhMCIyABLVORXiMsNc6T+ik6XzQ
RlHzGO1nMa2SxZyPuFMB9fpmVFm9HbROItftAdYMRDI7tPcI+PuK8vfSFvNnzYmP6yjeWp78ksU+
a/0P27gZwQYIXJwlYeeXL+AJgP8Ndbwte39wZSNYOEueF74JdJUx1lnvIVzEjZ49NPb0TY067Gg+
SMZCmpkbI+bbOYb9PZpG/ZMdifZxx8mgQGNXYtHW5S1+35ob1RmSq97xwTMtZc2YYt8Phkr4zR6x
FAXCLwJMxAJ12XssBVEhyJYa/e3sY4PdFmIbEogwbBkqKMwVoi0J2K26lNlu6nwzVRsB6XFtio0U
G5RnP6tJkdjAOEWPt4U6bJnbKtoZbOPLHejNHDEz1OxxF4XgiJYKy3+qJ2+B5BZGq8beDA/sP3IZ
O5thVjBN6ERBPuTaniq1PQ6vpN1H7T5wdiFISn4dZ5cgc2h3pbab2p2S7mB9U5O/TcU2F9uAX6RY
yg+3SCCpRt0YLWlrG1SfESDUDWXwi/BrEdDu/1Nds6XmeSm8RCn9h8F5xnMV2p9eYh8+vKx/bT4a
SMiFoUrT+XX962fAb/y2KVbRDKRZpe9CELZO47MpYI/DVliVGWSY338atY/tACmXmx0TLP6v6e/2
r2XeynqCwMnfVW39uQiZdCOngK3aSeJ46TzKjd6nJXRX0PL5POl7ORpf4WMTINMoOmoIMFCfvKiP
m2oJJZuFG69IqpZ8NzDq46Ku9QlUZ2y2+86qOi8hhm8fIDdxJ4JKd6HWjfsyjVsMtXI/TN3LJ6/g
Y9eGBrfD58fQhW1r6rtX0LYqqRsonlZpbIGkJksLUI4PI5S/SmLS2hbSQEyV9HskGTTiw/ELE+xd
bxIgS165+GQb9/FRbxIGbwvVXtrMGs/7Xy8Ou8Njo6cRCa1h54VmX23zpIshv6TW17Qmag9zzV7N
o8xDWPXcdar2hWAZ8tBiaXiJMlsHM5y+mFmf7pmKaogbknBjklNrIr/n+WaHKIQdMoWMRuvcVov8
69i/akbI8oswBrHnXgM9H2m14T+2Rq78bVde28jwNTLF26yPADGXTFxGuoo7GXF6GofurVxEU/eD
YwGSzUxDpyNrWo+13ThuPIfXFC3CWRDM/bPNOgtMlErTDce7iO9+UKL2L2ln/m4QTXD6/XnW/0ML
koe9Sp/AMhjn2u/OcxbKso5KtP6DhbedbS0jgnpqX2cf6VxGxF8wFfoNzZd2S+OMWWSRrC1+q4c6
8Z/YtzO2LgqCxezEYMwOdlNO874jHIO0FQ4GMyJ0JRJBuUMi5O9fvPiwzTEtdsqWSet1sfKq7+4Y
8BeStKqzdFXr9l/zbFje4MMNZ3CkQTmUClxwp9zUgNBuTqHLlYKQ8otmoi7yOyPaFmWIsrUuL361
+Ir60H5SjAlhqvGVWNPUSxgRrholAq26fDtEhXUgyqN7NDVsPrOaWafMNmr2mbiCgkYvLZcMIpcR
Vyi17xbZb8OkniSeygLTmvxkIq79h1PHkIknHR8LuprvG5lKpOgRjTDcyMiIyP7Ao9t143PrWPIE
ceLPRoCfoqHA+0+WOSNYzcujagLbAWbn/3EmNM4CNwupckt8fxklMnE02ULTrb0M7+pDkTrT6xAg
SKcnP5C6BHNGKdJDY2vppQ9s60iQxqvqO4he4kg/JZVt3JxOY7loBX+O5EXvzbzWSakKZ1fXUuje
VXe6B4CrcxCvCt38SqjIKeuZsIVWH72lnUrouADrmFTGeMoy8yupHpbXlTUhIBi3NmroADxOGzR7
v//1rY+tG7o2JkuOe6eJ++avd6eJKyMkpipf+R0s+7lkmmAFb5Ad0hMdEmibpmNvfQN4Ly9+XOll
8QYZtvXUuUD23qQ090Mi3toxjt6cvsGiYKReuEzw08nB1kx6kKFATknIpsedHu247sajbP0ZTHvU
vQwF/pWmJHVZX9UVPS2/JlPMFzqGvYC030xzbjnm6LVhlda5UYLyQJ5fAMm2U59kJpoH8iTGTTAY
wbpq2e0HsmXsCr1MJRBQaQLxCnLha5Q0z73wCbEEnfFQFU2DXUurb5FVljsbA9DQNQuQo3kWamLt
E2DLG71LjMMExM0qQvG1FL65NZOOOMkpy2gThugjESu6cZg0eyNbkjncnBGdyxsYQh4kLMI3BvPV
ieweIJ02P2lKKdfgxcxP1o3/6Va43E9YA2gCHZBcVgr/GlR0E5NHGl7Ef9QGMlffvOV9/aeawxjJ
8QBsE+OazXq5beIxWQ8IuDM56jfgzuLFRjPY5fUBio7/OBLnRWiMc03JTj0WNg6iodLBdfIdGoj5
kxWMWF7XL5seboHMn22gPUK3PjwaIf9nJS6YbCXIYqmxRouxWnVTE7iJWkKK51Tsclj6e60w9mHI
srxpEJg15GOsVMV0jsu31nIek97/i+Es6vJ2ImS41stdAX9kFU8dHgudiLheba2tL0BXoK4CyMLV
3sLXOWqBnVyRpQ4PhN+OOJb1byJKZ4RTjXGoJWb633/izI+3fvQd1jLEYfZnASr49WSNhlmXI4pm
LCvQ8KFDLdRt5cCDVLlKCEuuGlpyFeeSvJAa8y7T1OZ4j9FqgFhv/QlcRGdJIAUqXYApJoXkbr+a
2+gq5muqkHSgaH3ECNT8J7I5Ss3slBn9kbjG5meKM44WPnIKIbgFd5Xj/x0mkQ8kVN86phUPIsuG
r23Mnq6yIsZCQ2S/tPHsMvgevloRAEHiT9kKYSXF654+VgMJCERDwVxBzxpDiz0Sd1GtUhSyW0U4
sBr7wKFVbXsjlrI4sVpXrTvhJroNDaQM802ohLpHCAUDPT7FTYTgZaqeZsjopLHDGfrsGvy4XMSx
YOkMsE3BkvHDxlvJfWSGTDLtxe8/iRjzdKf39I7G3u2tSb8hiwWS43Ym2w0oZWU3VGy4yR9SOF1Q
BLV5508YIWdMwat2qLIfluYCZIMSTfQ5OAxHPfH3ZuuwLptNMdFItgBYGfUcXxqdKSamm+CJDCIA
xxh2msICZzQD7Ibg/cmiSfvQdzJtwXqJ/9kGPfD3d4qkJac3w3KHGcZJb6bd/BFntvW1WqSNYeJY
h6yMFhBBsucyA7pcq92hxmR3sMTD2HTYf0QXEtzWWZ80QMyPawLEAw4vjoEyQG/j3YPIsASIPSIR
V9UQ05XBhNy0yvhoqPN0VHrwr0BpH+8/CqwS4HVkEr2XNggaosBTSlO7AfIRFzXQLyOkHhLAoqtm
y79LVL9g+VN6VWhLHjRkVw81c+dDVVpA0mPfq5JWexCzQgtY1QpvhCGzCuds/s7q/ECYavqqD4q6
a8maffDt7Ds58uNNLAcrMb8Bog5JfxpeEzX8gV0ivxgE1ZDGy/Qq9deESxLYVzbI/HP7pSZg6EA0
T+2Gplbs8qGvsTvYgVdELe2pRt2mZbGsJLruGyKd6AwAc1/GJurq4KJowSeLHxZcH+7AjmZahuSd
QG/6oe3Eh3BgvA5Trpnqfoc5l+dyHU6KV4M6DCLdsxMnP2V41GzysVw5K9PeGgsSP2Q0GA8q60td
Xrt+IGugqsRunNf4lwGm5r250UiZ/VNU2nfmxCN3c3yLcxlgH7BrfYtMtXwakrUzQ8Ab1U685CZm
3LBz1D/F0GBTZlDjdCpLJxP9rcZWcmUuHresarWt3crMTXWMa2VfadumyqCijGP52PD27XMH420A
4opoqJ02+yiZkpn04FwCL2wJPjmhCFsizYZbgwMDa56FqVD1m7XonB+Vg4gkLmt5G3zkSpU4qQGE
2YeuXz4REbC7JITXNUfqxKoERa7fF75XEIOHp+MPM0tM0hgM49HBPY+oaSaGYtoVRqdC4rYLn0kz
KLUO6aOXJlgNYdpaD8PyLZ5rZ1swSsaPYCx+Tn0V2bGE8KCCmgR7iAG+jtwGBPGVfsKwyUhAPCTg
3TOE3MC0OZihCpVeRSqlNS1jNOgrr3aXv02tr3mwJCLmq023zbiLr8zGii9EkWMfKHT+Y7V+MIh5
4ebVxuRoxOnioEV5CUMOxPCcrKNUyw/dTAO4bdRq05eTsR1x521lpkVnPa92XGzOSSyHKJqc0yi5
FESaT4eoNvrnXNmZKpa3EXrzM1vtP6yO1b/sdl2HumX430Ojam+/f+oy3Xt/pdNaQ2ejSd1YmjT3
Pcm/1kgYjBHEZxpoYjIK1G0Qg/eHsbUT1Q6xURPtWwjLmCSjvT0t5U/70toj8rfjA1L0sTnMzSH3
D412AFhHfHo/HJucoRRa0XUan+aBQPUTVUKAj0+9frKbparAm/UTVVZeFyxVs/2+V195g7rUdC+x
QPg8y/f0+9HxQUp7WXnGlKw4ZG1uqvIcKx7VlOdIY3twHspzqXhUfa9W8aieyYwJeNlt+DP3GjSP
mog7CD32UjL0zNAT9XJM5cm/H/mgUY6G764uzRvRuuXXyYrVVeU0xS0DjE441xQ/EYGiPwAq0K+z
UX4pBT7nYy54IJ664OSUJ4sv5pNRnkLnRO65Yp+ce+mZR/A2NQ7elHn9sFQ7MI5ZqjG9MTlX/Bx4
MiHAptcm53gA60Hakpcn58j0AhPb2VI3trS24Zn3UuLzkgcyrLTe0w1v7r3xXpPhCQvJstel/9Ro
nagq9eBUttZJQqscT+S9UmFxmvwjNfjHVFvKr482uKGIwJ6jaRwEMyFGQffKisMMFFHZk40Jt83o
9gChoy/onKjaxy6ym7sduZRjtyshqJBUJLZSgCz/ZN0vtKVN8MsCmovaQYkh6clbrPzfrSUrzeyl
Aucd2iphR6sJSxCRVdA3gjVGCkpU64B9iraOBm7Ma+h+gUVKApgKl+DmAX5T406ZyxSc0qQ7Nq6Q
Sxn3skgLkG6iuNm9ChJw8AvfC7h0xyWmuBbgKgUbpAuAnqoNtzVcXXF7Y6mRb1swf4y3XELDoUvo
8JeYaeRuiBISdzeBMgQHiTUV32ts1j+rj9YUZmlHrnRnVamoPmAtrTQsmvcKAKcFS2U9dtO1naxb
dan6XqUCfH/tJ25O1EuComCpuXIHxmwMcwA9Di7YWEad1GS7sF9Kfgi8x3abe2kRBFYWw+6ylrNd
ijkdFd0rsF2k7JS4F6FcCDAXY6cLJoQAAkqPXSIy1didYtch0MVZF0j1pnUm15idxIQ6ap0W6wg8
fryO/VXoE3dDBOvKX+CpK3hw6YQKd4Wa2d/ZsBrJC+C8Bus5XctqDY2LXWgMUk1b4xOE5UKQY2yt
ZeACQKXmew2c48bNXxO6CQ3TJJe0GB48YnKNyU05gxNvkRsYIGuXQkq+qMk5ZZxuY6nqXvnsNgZ0
MLcz3Ib41RafHdEcLrAT7V4TAT0IqSK3tddR5OJ+C8RSGhB/cvKaNf7HNl/3+Zo4bxa4wFxsibhz
VavLcdEtTssxt1jTERy0dlgeJCR4rON+qUZdV7DLjaUKhX/FZbm2EpeaOKHDchwo3a0HpCbLceQ8
6rwSQAq8qqXqezHkjDjpjDptFy8jFfMncaySaRZtTI0oSNexXK13LdzUvatqJMwgGnKHcqnuXnPs
2s4acgPb+lyuU7mW05oAsZYMa3KWinXIeeXs+rReV9qeGRnarU5dOf0n67i7EvHdfUASF0M/ESnb
ckv4dU9ZTmWaQalB6OfriKakGj4hwQ6f/Fq4/TBkO1CCIZo9W3VppvKUazTxpli3gCWl7xubMRXz
zbJFsbXVdD+gPtwmPWQeB8Mu7Zbw8n+HlC7XyrLeHOst6d6yjv/M2xy8Vd2bFryJe4HahjJyB418
UdIvpnzt5i+ifrXlUr58tfjaf6HC6YWI6vAWTy9N+pJOL7BiLPlMNQ3ykucweI4DLIlPdMaN/Mm6
l21hfFsqHh6FvDXJoyFvhQBCC0+oLDKijSLTfkomBSJl4f8Vm1H+QrzArkYCeWW5zTava+NVimzs
8ffLjI/NfotNJDJbZ1FEMSF9101U+wZ+hb/MRXPrQmphc7wfphSsa5GybSnIN27HSX9VS5PgitbQ
jlUVf60dbtCwVMV64EGrahAcGuDIAFyT+G3CX7W2AYHviaF9UIGG1brQNoYPSiwuFkh/kam3Lp15
ojvJMTNG9Xb/UcO3DxZoB8JTQgfJiQ0+VGF3atmR/TSNhPW1YP1SP34lyMw4wub+9yHS1vmSmTZX
2kOvDyxnCJKh+RcQVqjYz3ZHPEna19xDMCevobfsjKbMXmoE8p9c4PchybsLHCUc+0IN5SGC3Hfv
62jqfqLWMxd4hQ36rnMlC3jak6tBjc6ePPDZYSy6FOPSnxUA1yHf+F5MTCnGpX66HBmXUtJed2dm
pkr/z8CUjkZkbRiYUhL87H1gysw0TpaxKePScPxnXNr7G8al7b1+jkuZmBb0N6NdN+5EucxKqdTY
xVS5D+4TUz/Y/5yVMi7FjDpG+UQOYIcp0gpP90OhINz23aqjVUDe+qVbcr1+f5VaH1pQtJ80Z2l4
0PZ2aP3+ertISLBqITCUoKdx+qQM3skZb8LTZF97uhs4ysvpLapnBOdWvw1gngJIsufj/dDVKWKZ
mJDHChv0rrajgTEEe+Ym1eX3VtdWJWyNtZyLbgs3KkEap8UXPg9/huniPv3fH91/Xte1T4xfk7r3
f0EewN+jPsHsjKNN4+Sg7Towmja5UMec08bAbsLs8ObAPVpl8fjqBPGPojFid44n/6kbdECV0Ywm
xRjsQ4CZajWN5rXXl2TLWM1f9FyRx65fYm/qPH9RaWt59g+zYSxSVE7yjWig7343ZT/G1j/1qDVe
aj9HkYOxpczZnyrObO2cSEcp3eovWqNXN6fJ678NtSJTXI6jlxggwWgWNG7ZZuXz708dm5X3Sz4b
YQvNKlvHsLIYCH49d4UIJiWYHMaJlSdVT1SeqS5lVd5CL6o8X122CEwzAs1jl5Dcq+xpnW4y5ig1
jFyvrL2KDUF6KPcDoQi119fexN4g9MZ62SQo+OdCL5SnrjvFzGTYhHenia/TpVJGhNMxBxcyHRmH
TOU/pZZ0U0E9H6i4P6T3mrID6ZSU1PYmH1Kmwjxh7qVrOw2i7oZ/NtlSXbZzyGrzt4jGWmK7ym1p
AUjc5tZWj3ZqtEurnT1CRtrNxlJDuB9Lnqt7fdyr93Kqg2XsLY7VwahgqLFdPTTzIUkBVi4Vd0vx
6UtZJJ+U9tgHpzY4meVSdUB0LgjrU34v2z7RCDbtk7zXmHkE9vbsUTKvzbw682CMlZlXDB7pJMng
RlADBi8avDTDieyFmRcAIes9u/eU1HMMz0ZgvJutSJ6a1BDA+geCXE5aiDjtVHenQC7HFmIxX6dL
aRav+SSs4zAdDd7p6YgQtfMf+vI43kuIA6UGR0Mcov4A6DLpD4G/j+4ltP3Q7ic4O+lyHBzaETtk
6z53QXQjbFJ8WlfbUWxntBbMB4atADTdbEk7JXc0Y1BQ0edgLLVU9CPvwaTuqKHctyEhJvuORL5x
X0cH04DdezCrg6wO/Xxo50NGpu18oIkQ3kvBvS4w5B9TcWSnGIsjI2G2iVVwEuVSxXzK5tPMDtI+
GfeKZsagnmafqI63fdqqfzS867zlOK2yezcHyrS9+f1n7O5W+uVhw0fMgrXmmIzHHef9cBZLXNYy
Ny1XVRYmYCcs/X8YO7PltpFsa79KR92jD+ZE/nG6LzgBJCVKsgYPN4iybCMxz+PT/x9od1fZriif
iG2GREkWRYJA5t5rfeuxyAFgkyomztj9k0viFCQgpaoK6myCxmVO9aZfgcBMJew7rNgWMLEK6IU1
ly2sHeZa+pTdkbRp7XA8RIfeUA5HXJkdWseVd7OCndKVUYOyz2j2kYSF6gADOAttYlcAD+1WIlqs
0pCmwBKRmK1hsNGHsty5uaZeFiEZlnZJ+QutP5eFn083GHIZLAGQZUDjrV//U9tkstKmTjoizvRh
97Vmd0cV0Z4cheodEXqy2YfTXmv2Lb2ted+Ha4n0IK+l5sOI/2E+ePYhtA9c74R2kNcKadKBkSr8
jLwRoip6n6EPRdRy00NS8M1r0RSbej9DNW34hfQ9EALXaqTv9H5k+oP0sbSlpp+bvgvqf919egVN
ZJ+OI0WUuFJ+TNqOIjed661fu4dlOUBXNZZD3K215AfjWjVhxO4+0veZu1f9Ptb3ZfmtQhY5HoPa
tXJQVu1ajr4WfFZHg0awN663iPMpEIBUKffo2fGgDcmho8aDC6mwOlTJ4YkeHqQiSx48k9TPw5xi
3vPH1O9Tf4J4dK2u8akG2dy8Vj/77fW2nn3D8RO40I6fz/7k+CnZudjv/1PR7DsIgybfqtcyan9O
/KX26a9TSFAG70B1HmCew2wcRpaU/aEsD1Z/ANdP4aMjNJdKjD1pz6rah/2edGQqeQtNsJOIyNZq
4FZ2O+CrtFDbemcMO9aO1OKuhUuBChsyHPcaiEhCr+21hnA/XatrGG4f6IVPcJ/tA85xzQbcuRay
QdJbKVX4ceQnHCzXIqKmKHw6mf21yKlFaj2y4jD8ufelAUPL1wyY2b4yfbv3Ycx515pNrvxEwfmU
vJYGz5VfwRFyrcJFukb8OtSkg9YeLkl0GOHS5YekOxTRoWIQ7+5jd59ylPRrxddC8yi8Hbcaa0r6
GPNaGNupadjZ+loZKFp316DKuBYsmLjZx9ZeG/e4kjNJZsmBahNWYGvV40Ez4aMdpHkw5UGYB10e
Jg4SeRg4TjgkGr/n2OBogcfD6cHHWAOpgjNl2fi24zfzt6pmn8JyNTp+xuHDgTOvpa6lTT72Kjn5
cBspvfanxJ/JhOUYSbBN+r2HWfvAmdZDQ+wB8URTeyhKRuQ45NfSFQEje0rr9+wZomov+z1sMCTx
FJZ8x1pLI6OjJTv9FyoG66c+GMY4NL/A4DkzYvD4YXuQzDlUlxnBMlqdk6Drf1OpCCavPmGwIoWh
q9Ob690xa7yvHyHDnIiny6s3i1n2W691NqYzRi91W4e3gwlrLINA+M4W6bzv3DXo0NHISNMEOySv
aI4TL/VswdJvsvlN0thkgUXqciWgOKqPTmW0KxiOnojcFfu+7byN42rvvdTs73uZFI9Wtur0ll+s
D/9iokPwH+NlU2JaRHT2406JpPUoS2Dqb12TKNpUGFxirXD0Xcd9jtfPrneZiBAY+1KpfVIK++yp
tE9evhaow9g8DitG8ii6o5utJWRQ9EGED7APUry6zloCSqU6igrNwZFko4PFSiyGTLyWt5zc5bR4
J3s5jdmZ6rPz0J91ay0Z3dT1jYhuSBimenmT1zetXCsrbuPpNiluWxKbq0M03YbjreaulWaX+FpR
dmmGS5hevLRRgHCFhgdxMpFNIZDY4RvVqnMYnSO1Vmaf+uE0DieRn2R+Uuaxx36BcCQmW/LodUeH
v1BisVurZBhRrwUB2XPWcvnz1FGb1irdoxGfcvdIWhMaawoWJoDWgT/QO439mfiJvj8v1loVNoka
5tuNvdzo9SlhenaTF0zWbig13VJxcautTMNfbPBAmfx82fawFNtcsdHI6T82ho2ZYNAqg1Sc5xqt
tEFLWaTk9p0KiRcbysp6nFqtRMc/ZO9YAr3AuiaTM16IBRuhdGI7tCIguJlZtb5VsA0uewQTIxrK
PXnc4q6PzFPhiPYJO0/31JJ40Vttd3GXgjNWjBgX1XxQiqV869XZIentz10Tv5SujJ7waDf4FVFc
GWG3d9v4c5kPw8eCptvswguZLFkGbRmTnh3VBpFvqGtsTmrdaNb3FQ7o7TI0GktXokVibQ0Jdezm
ibepy7p7fClF94zprN31JiRWWFkkHKjaRS1BluPiFNU2Lsj/9MLyoqwXpcgV6peeEJAsejC9Ufgw
kogLKyznHiIaOZ9G/BbquLhtOVgi2WBmqDQmt4SSzIsqGPSM+kujzBOp0S4sqZwp6UyAHIh094Op
hc4xmq27WR+Mc6/06f56k9RAraqFZZNnh5jgUnzffVOc1Tzrj21tvOX5GU/zkBNMEjvMFVrjxrbd
R5j3JB1ULXoe1yPqlVMXPaFm7Qf3+ckaQTxFfdw8Nl+GGVWWx1zu/nqjzVF4srbJWC/bnqSVs97Z
9tvKPbMCtt+VXVidZmciykyP4g9zqb/Vqzy7dGq6w5oPKkiM+t6kfwQxGMOcPjRwmwRQ1RDreZjW
cLhVSKQWV0kTPog5lgW5vnD/Rahpm8ou3XfIhj/DbStep5LAo8SOkDI6t9JjwvT3y3fjp2Mfvf/K
IzB0rOmuLn64GABaiJa2sfJtol+nMeSteA5BsryA1W1BQNEWWdh4dLpz0XJwuCyknNrGQJmL+abw
tKCBegKjqK8P6YgP7u8fnmX9+Nbk4clVa2jqq2D8arL404pa5XbaTA0xQ2pejUo1hljZIucVqdMA
yLKbbOMJlqON0Zk7ZZBjz34ClOhAJNJiri4oVKIr38DYddUAfkvZTF3kLG6Zfa5ueQ+ScT9wBKrc
0Pf5OOGFyi0LIwbtfpPXAxC698K4HlmaERqPrs3cZZghKZhaLEnkdYqDUJb9C6XNz2AbYvI4mtAo
03OyyYX5fivBpXYuDY+0aTRLwJnLxNtAbkZko2/y2HpNetjQ0BGZ2Q17J+Sv9TIo/n//7LvrL/lu
b8eDwBqEjxDlsMS0+v2DyDSt9TIjX7m+rFpMsrMJygw6h/7PUlbRiYgh5EfKWzUiDO4g0x1weifP
TRe9KmNqPgG8paEwNjetTvzNWIBMA9Y30cq1P5ZEPz/QwKzv1iH5hsNTP08sELZzk4+Pi9hjOGbg
ozNKqGwkDqqdb4AqVhcZ9empykFszutovKt6om0Ja0szACyqBh9DbNzR8zr93sos+aTVVbKx8GED
a0zCJyHw9recN4/Xr9p6l7AH2yRdId8owSyph08Z4DBKAsDozMQmS9wtSruJ9Kp+EVB7jFzpa9A1
A5fYeIM0mbE0neFZpwGAeFS+cWt3RtNfR794QeDO/PyKOOAAQNMiHxf2j5IkQrF6TtVpRQIDAtQl
kreeXcvb60eV3T/QTBrJ78jXfpJJc/faTJq6I0UniX7SIINJBhw73dpJ0jCRdAjOfTpJs7UWzSSi
m4iNxfwL1aca+4uBchP8q/FAR4U1fvT+azeFW1opNFToplC0UuipTPSXWRGFR7oplGP80U1ZJfn/
aaj8t5sS/qmh4rbfuimlWBsqtFK+NlTA7jlYab41VOimfG2ocLH42k3x/qqbQkMlpfq1oRIT8t6f
x+iGbgpFK+VrMXH/czeFVkq6rMXEnYKSnBDK8YuX8Oqq++E95QGsw7/GiW1FVHz/nirahH4xYVhb
ZbXTnYRBfamNk0JrDaEKsFOCbO4BVRQMrdL70g7WIe1JXVRhnN6AvytPiZspyAFd/JiEn2xFgwft
TI5OgY+0LJvPkSmww4XpyS3j91xi7Ue3SpiviU5/s8xsLGqioYMaX95DdQNErdi4nfl2hGN7X5ai
vp9bWQcqRv0jsrG+jyL7QZ+58ttywT3h9S7TvfY1Sarlros1/X6A6b8RsrLfw9PKdlWRoRDOcSUv
8TJ5uxKg06bjjz1ouDLn1A5E0T2bmiVuwUGK20R0glWd7R7yRoKTxXRA7Ifze+LCujNxvO+syio2
VziQAV1w441h9zCQuBNmi7xP8gaXwipMKiF/QcArmNDxazbtYBaB/ZDpfZxDgENZ0IZ1u3W7lKF+
SjMiF2Bf29i0DrDYGP0MIARTayjvjVx76RY3f4296jXRgKFrZshT8gsD5l8sPBktMImEFUfHCKHN
+m7/09VN5xyvdfjstqNhsnDubM5TwizvwB715X7Bxyh3NR2kbI/BrWn21bXyiURttolrNeAabuMa
w8ZhGQ8TKidrrYFdMH2SFA22L+SBXEc7RQzrW43vzWtlrp9ca1RBfy3NwTcWUOhkRRmMY+CUgXWt
dgzQ39WwucqgHIOpDIYySMf1Nh6DrgyiMbCjoEKjVwZmFGQlkxwfvNh4LeX45uQb1QzJGKYfaRnQ
YNrszuHhNb4F1rrx5eybjZ+7vjP7qevH1xpU0F2rUYFXrlWpYBgDOE/dyMuBEcAsg2YMqjGYy7U4
rjOCSMq1Er6FPyIKtCGwokAOgREFwB8ndGZRMETrB5HjU6G91oLqjr385LMIDXclzqPEzxKf0BMq
9Q6VsdZMnF1xGPvDqA69wmH3K2nnuuD6/vzA2pTRtO5KYZjyR95ilomsGGoTXH+H4lnPU6Jkkrx7
NDDhFrDJAxb63qMrEpb83RI/4uMkT2iM88BBxXlKaoRlqUmAWcPl8wOc2HPrgjVRHdmXs1iMOxW9
lyTLAQeeL9U8dDe8u6JbtTAtrUqp3unjyAukiCZGO9htQwPY6aDj0oN97N55qJxPddtxWpJD+hx5
2ev6b+BERs60Le7Q9RL6V6AL6nUJMHywT6ZTEaDO+7rK9fasu78ba+xB1nmEJUXMqRY1Ex42R9b7
yNE+wXDqPmL3vh9z7VUlzvKmTPlZu6/Se/Db2t3fL3L+wqeL940GwOoH0E3nugT905tQEJKVeb3O
05m6Q9A7szp1tUvoQxU/OjDIdZqydSOXt2UUV2jZMOM1JLyjwo5TUuxkv6st1wpsqF4vpWohsTtw
EgcnRGiihlsn1cgY7azwV2ePdfH1/YFCxx23nI0Llv771R77p8eteDErOEoxshABYHWO7O2UY9nW
rLo+AYuF9DIlxyR2hzeYCqVvlM+cju0HsoC1X3S+f/ZUoJCW6KRNcGFMnX/EMBrptNjpmGqbtIK4
lKmqvHWr+BWogXdwMqs4xAJWeSw7WgUZedbEQOT0XiEu0aAco3L+kFgxqtI+JXZLLBu43SZkzNY9
Jq4Towxa5Psusx+8Rla/AEWhNvjpiYQzyllYt4VhmT9dkbuoyNpisqLtuIR6vY2gLKPR1Oadp9cG
1pgeBHO58hxG20TYxk1vIYtSblR//ULpKFACORZAAmYPxiDc0zJYNVDFUu6SIi/gd0fYbldgnbXe
tHXT3vXx8ok0K+dQt6I747Xoz9ePemN8V45t57sdyX+lm7xFjTof+zJFTk+jQIPge67LITx39oBp
M0xokhd1w0orkwC+USVurh8Wet6edHFAnZx7j2Upp9KPKk3fs4R0SMKrnBti6wv2eykO4RbQ//W+
eU6qHX0StVtWGP1Uuhga2IrsPdUYl8QLwXPPLpl3ylL3NcEL26gZyGNCyHx/va83S3nHIE5r/3NH
gqQNjoIgFsnrSBNHihV6nGkN/k76v5aAD86NW6UbFBdkey0TnVBRPei5F20JW4ZCUbZc2fr20iR4
K5Rl1PekVxCAOoX9NmNE0nVGH9hh2T0ZFpmwQ+nBz3I+xwVSv2yJsnMTp1MwSl1sMM1Yu2JmMCEd
Y4ACTcfaslYQe+dHVleSAESKiMjIueYkdpogjjjRYj/moYVcLGGXkbno5VONwNeVHUzmKXmpvWky
05CMzt02eeeOo9hNJlLZHjQB8Gguk6nQn1qvie4LSzNfbPm77bj5c04qQRSHVpDarTqNALBO149Y
CH37qMprydl3qL/aT0S+tNu6q7xjVS0juUJAADuzG85TK/pzj1n3nBNNQULYIpkWZZsWuMOHDNvG
YZDdfFxShv9wQN/CpLvNVYKNKRwsNnJtSPPVntMTWVE6zH0Y+HU1NR91yb6znb3LHCdgRvKiu3gs
SK6f1XO+7LwayJSbaR17JOyBG93pDHIX7WGjGjTTWg57J5qfhA4OAmzffScxD7nuQiyc25abluni
pkQdNVjleALWOp4QZH37yOyn8VRIDmKkVVxw+Wsfhq5aHrzeeNXs1j7hHZofvt6ftVhDS3lz/ex6
/4wc0os7wqxorYoQOVYns/k+xnlyMkyu47OL54Ar24MUguALw2WHY9XhKY0GAnsXfSHHJoPTvonX
e+PrvcROEsEAduZqohNk4/i0gcgPJ7Dq9utNOyyHQluBZqXTQpdhoowswoEIqq32cmSxOqc2tqVT
XW6qQUzMrdy7esjbW6lH+akc9YC2Fn+P+XYJbZ441+zWsAhxquvj9ZNe/0IGl3PU5942gshe1Smj
sfhJNr+vZ5U/a0xguJB77xrAd3UVj8dco2WA4CmJannGf0Rq4fWuBdvszfWmjz/Uowenv7YHtbtm
SYxrxEjLFqxY8xxH4spkX3278dZPPUnOWZ3ao99PS33u6vJTv3K3OTKLfUs08d5djTBj4xFKltd3
jU32A8tqhpFxbcPHsJJjpJFd4EbAdzu3MgCKEK3hKSs6dvR3NmwDqns9Il4uo5XNSvqzACH7prYq
DpxEtTcpyZAn/L2PSLFbMF8C3GUBwCtpNbDsFrvzXDHtlPzCYDFJ37Rn2d3KIonRjRrrca5b8wa+
TMS+wUBEa0WQJOt+OafETZ4WMmAdy5mBKCXotdePrjeRObKqna0FIad462lxERAnjXZBa5xbuzCt
U1EOz57R0WR3BChNNEZbLD3LWVxjiL2l3OSla75Uef62dmW9VZ2Zou4NUQhVNkysSZ2tsm1OejeU
WzsH4QxRjijqLkSS2Xl0bckIYu1S6tj3Y73A7GHV8GXqet93Wb9TPe6pyonwT4Ce64hFIQ8W3zli
OrErp/lk5UR2hoSxXYZqKC+anUYXwX7f2Hbxtl+0aq+GkcmrbOFljchHAAW0W6s2RKBACm8G25BE
b9Olv970pD1u6JYRc+Is28mLmvVKobqgzPNXe30vJI4EkVtWRUAufHsXObna2qws0Ikr2mtR8lFM
9mcsE/b7wXYZm0ezeqnjY1jxasyeQEyTZMvXGy0PG23r5N5W8B44RlGVEC5eERVQptDxlrJhtrAJ
F4cRiEl7e2fTnw+SrbNJ0ul3GStFUHGr7iP03TLWnFPljOEb+mE3Rgtc3dAG57CoZbpMaxzJPC/T
zuvldPEW/RiKmrQNbxq3WmoXB9AA9W4WjOuSMbRu0yQ/Gnk/o70dPkuNzZhdJUDU1wYXvbs3hhXh
rkjskNkXvh+CDPdTgpUm7YnDNOwofiT5A8n8PKFpVm34SNfzo54m4qMTFaDjIwLsB0m665ptZXuD
d2PCf97VE6Gbk9I/VJ0sP7WNfVNC2HyXhQMTRhdTIlKarUmDjReY+CMGHvhv/ntTkUR6TipG9Lg+
3b0TWa+La1eP9mRbR8Mii7EkWsqHWemd+1gTHNTmm8mA6VXGAkwYJpqA9Wa0SVsmQr9Yp/+8TJM0
a3lbWS54GlZq32+WS2PpPM4NOatv+AyhyD5AsI6xWjE7RKfsWI15P1n1234oKl7+pb3wzEpfWYW5
r7KM3OZJGpvDvnETUF4wqo/KVcLXAQDe53J+Nmxch05k5PoGw4669FmtLlVWi190gP4CsUOets6w
SZhs/H/q4RGq6HpdT8igopF+UY0ZcGzoOx2kpheXGBD6s8W8YMvPEgQuicoF6FCQTg5z2Zhv6yT5
QMZ3v60H+Vi25gcd/OsvFvR/IZxDULginnVsniat3++f7E4Mmps7LZyMCFNn3LHJDhfQWh4QyXeF
brwuC/67SkscmkSa/pigKcmwre+hmWhYSKQfeyrCWPhAGTmKY3L0BnAw5z9uuvVTMFEs+WF/+VYY
P2alIT4YKRbaUiMIDdK5fOBc+nmsvNvIeZbZSzi/iOwlid6qa9XdW8uF9bBWO5K+5uflu7Qk7fE9
KayW8W6Y3nfXaqb3DLkzZqdjW17EUDaPrSPv//4gBcvw42aCGYVcAY+2g3EZVML3T9xYk7jkzLTM
B127a1w1HAhhdP3BMcb3HmhnYtXww6eDAcZ3ykDUiQx2/nDqk/um8i6N3pBCZ9jlHuc77sHO0El3
B7qhYvXR8trovkpwukUIKO/aXhAEUuDJb3S8zo4jblzTmt47o+VucPFuqprnQwl8EOSPdG8ioX2Q
NSoqs0fQlph5Rz6P8zlkwrFdXPDBGhzW1GgvttsxvbYq5CZlYwVOSLZ0k4ePS5dYb3tzDnKt0F8N
76OnC2zl3jITk8ZNV9bzTZ65gng+MycNFeT7nMbPaOXVs4weiEDPEF4RBWemCalwTXEne4T+BRk9
28HtAfU57nirx1N+wxJ9a5v5Z9Jhpqc2j2vfSZmYc7EpA9vTonuD8dwGNzRNJZuhFfTps9VXy2tp
lx+GDmc4b6UO8YciNbpvW79Z50I7Rb5rr6HF3iZZQUIABIu+mj+48VhizIn0YMKxgEj8Kk243riG
mWzSEf3vrw6VH48UQHb468BXcS4gwGR1H/9p/85/3lejbPotEyoiPkPtxR7GL2rBrE4uYn/Ldqok
pcFPpTtuq55d3d8/gJ/5b5yGkIDwEDhYPeNHtVpEVElrALrbWnGI7yZyTp2oafp2bQiKEDtN4SzB
klSoVWoGmp4Yd3GPdG4pIW+OZrQbyGNjg+rtvf593tGjztiq2qhvxugV/3qOf32u3pA6/YtLwU+q
Xh40pyRB04Z2DefQ7585hdp4MGCfbdGu0OdylzuAQKSAg99FeWd9Yqsz32o9Q7G/f8auvfnvWy6S
PgfoKhepI5S5H37xEqdWKBiZbmmCYC/SsovrFKwlQuChtOaeJztRaBv6NHBZ1Axn0yTrnRGVdKb2
junmfqYbzLFFq5ZxNrmVOEl2aUY8dkxEKNRele8q402EwijzkMo19HTyvCTjNJ5sFkLJJ7BEwPGt
cQM5ON4zl/7kyZAshmF1EdUJJirTBEY6ui8yc29UaqgNDD17VwuFTaiat1EleVHnce0hI/KDlZL4
notbdm5NfyzGeW9U6IcXxGGqeKckZyfEl4wpuwCZNQqE+tkIp9esmvWARrx1skOCi8a5kHRhodRj
+X38xbP+0wzYoz0O/cFdabQmva7vX26jyMg+SkWxrSbDfhqfp8X6Eksnf0wsIl1FEae3Vazd9+Ur
m/H05npjGjQXiyo0Anf0hvu6+5JORXKZWud2mgyyRTGlh/hrmhk9ixzNnVizREH/4L0FRSvKGAGa
1REjuhBnAvY6nM38PjKN90QM608M92mywDr4OPf3ymNxZWTkhS4kLz0mOWmHXF1xxWbdFyfhxW6H
ythXszIveUs0paV/ZepbtUebYWTPk4s4fiqjzC/L+bHN05tOG0rEN/H04g7DvpxG8ZyP6XvN0e7j
NhqerqbgIfxCDnz7iw401/kfz0yezpWf8SIXYBCWP459Ky+yI42Y8C3qWjJhhLWWvFZMTg0MuWat
vDnM9mHQDrp9mDREf/6iHSxOtx154WsJ2ilpkKM/xcq6Xzw/TQM4SnkaABOgTOCADRLvwF4C1Qbs
KCwReAtYzcBNjkIEnI+lCMLkqImAUl4Qp8eEFBfCFneZx14rKLyg8oJWx1oR9HrArpkDkxItFOpA
tmiOA60NhPT7LJDS165lmr4K/WFYqy39/lqD8im5HEz3AAiTQtsCT2iODh3uS040+6GezW0y6fLB
yLpnFaX5zdJWu3Lw62sVpU+RJVPzf7mH9nrrQpRGI5n200bFTrwdPLv9NAfkCX9VMv3P6/T/os/l
/dczUfvv/+Xz17KamzhS3Q+f/tv/XF5+zz+3/7v+1H+/6/uf+fdTyTQs/9tvuY1fm7Itv3Q/ftd3
/y+//duj2/3e/f7dJ/uii7v5of8MaeJz22fd9THwd6zf+X/94j8+X/+Xp7n6/K/fXknw6Nb/LYJ3
/9u3L62wf6hYfzqlrP//ty+uz8S/fntu+qj/ff7pJz7/3nb/+k1zrH/qggEAAzhM78yx2ViMn79+
yfunLXkTeF/XwKzsfvtHUTad4scs/Z+csVeomhCMY0Fl/vaPtuy/fs355wpVdRhagulAViN/+89f
/92r+Mer+g8yPO/LuOja9c/5ATzl2mIlcV6lGPiXhfhxRtFUo9lbeWXvlwZblR3X3cUGa51VEH3/
e1P1encRxpvrPUtoYli73hXVX++63j8Cbrhr1u+swoc/fvZ6tyBy71IVX+8uu3ZeF/d/uuv6Tdef
caelv4RkdK+//I+7pZTgdscf7+7MGUSMe9ey/4rd8zJG9bMtZX625vzFxgMfmen4LjTaNCg0TjU9
6JtJ2OOTTo7wtilG41zqiKm5KAOUSkWORMSweLt7jwXyvEMzInuMdfUUyfLZZih2nJMWkjGjdd1x
g0HzilNC90WRFIrJFbZnbETNnavVm1HG7cXQiOYY4+wUkSA8pYl7HDI73IiYqySJujmnCLQSTOs+
mplaYHglARufnsQTzt9tN+AbwRSjKnNbT3RExlDXN+SmGQeRNCeNY3qvZzi3pZN8sSNP4gBshpvG
A6neeiQ4XtsZSSiOXFybY2Uxb4hILdzYWd9gga6e29ZjT0p0Kg2gmSQidv9HNyHWlpletZl4YIcF
w4ulgSQnMuDFM+qdjArg6kI7khqu9lPWbUQNRomAOXIOmqjYxyz6NukUMq5itGEkBGXQNlmifZhJ
eY6k+65T+r0TD/Muy2cXyeJ0ZM2abYfCGXa10bmX+MtQJu45QeVAY8Ydj4vr7PrKGk7NDMGSk4JH
2MUwBHbj4uROzsmCNtYxn9l73FRGYfJwOLeHQL+r8EPfjfppLkNe+sVhd6SX20XC8mjIVL1Hmfic
ZbHAzl3jKihZDoWtKvY5jmzNqO6YjrJc0qc3Q+M82UUvDkMFdqSqQrWNJKbGeJmfDD1ZnmqXzZYp
UdnXYbLReXU7b8Rh4dAxHxQIlDBH6EY3TauMyZc8aXtGk8XL2BruZklobuROVe5z15aPra7F5whL
kjBRlWtAw1EWyo1V2ZjYyQabaWj6HbGYW1azzrmp0ubS6qgWcXUMpsZAVl0dQPX8hEDB2csojngk
TAlItr50CCD8xOinnTaykCkKnfiM2nMf2uWYwVB76El0RZ6ECWEeId9ro1Yh5TDsN0ZXk7od6YMf
28u0jQaz9rsYBRlBtffxQjjYmOEIlNmHZEYSHPaTtkkiqzlYAv9CYyPYaIYu2bDerYIprawtr2p/
caxu2/Uveds/dhYAfVWIjdXwejS59liYjKAh71kbB/oyDPfmY7qMw63SnABPiROHT3UOJbKLpXVc
eAU27J992Xbjs6gwyIRRjSwZGC5+/9x633VtspGJZe5Fh5TctHXzSfJAQG62b8dO2buhlXSx9Lnc
mEQlv0z0Js/x6hOulXZReVTfq3GoT4WOirXUogzNqPsm5tdfGqmOpjUafme5aF2XottVNJ4w2tVc
znF0WRrpl6HQSEMem00c6ckGAceXJjfW95aJJ72zNjN80tHc0OkOt5Y7nURpIImYz0ndIx+q2scp
fW51yBzs/9WWN+in0VDt84QOrrFtX7dqdfZC7WyItnpdzJGQd/b5rGTJE86NB+E48SVeGhSkr5Va
ss9JsbCA0ObqUevTmATwCm51mxXI2MIvadJj1ajz4ZYoeWsju/60kFruOZnupzUpbFoLvD7Nv/QZ
vh7VJNvOqxoYRgQBseceN2LUSmKoo9s59Hj1oKGU7Bzv5zB6qGg/snIBrpTMwy6aiFNBwjATo0f3
nO1Qw/81is0QPhe2UO+dmNxbtvTlRqPVRQcTPYdHuMhhydqnRrcQlefDiA0v0gnXTH3WVD0GgZR9
I6k59zhpAQ9We0G3N3QxCxuMVzaL3e2MCuBAZLgI6/WHKU+XI0irfJeN7ZPyUnq7M0pUoQ7SA6pP
o2ATJ3p4MGvxONAM3Sw5PhS7mrrNMnjGVqoJy41OeLGEQFgnWoI4ZD6atnfSC9Nmfeg9W6qvfbQ/
nDvj9uhOesIrvYB/yjvGBprsN4RVAonAnkAKBFbJMaF5d/1obvrXyM3zQ+zkBy4UKzrDe8db1D21
6pikeXEZ59Q4E6qzs8DEcOAllZ+ATFOZuPM4RE5CB4lTJyfocIjy2aSdHOWHoo19NyFBN+MMunVS
x9iqIS7Agegvop/MR10DoOLUX3iq07uoZq1sREYa2IQrJHF5i/TyNYPj6atptLbD1LrIfSCZdLJI
ty3a95t6ZlzbKdfZV+FdE8cnzUXt4JrNUxrjp5l426aTae2EZsTvba18Tk19FyN+PHIAPxg96BHX
WlAawaoSveJ4t0CXSHYUAX28ZjModr2VXvx/5s5ju3Wl286v4heo34gFoAuClChKW1QOHQyljVBA
Icen9weda19fh8Yd7rijcY4kbjEAVavWmvObRQgki3TMm6k06sus1g99r8aonaZv/Os/nZLDY5fE
7rZaloPCV2Wou7afQlq0y2nhrk1GlgskcsyXXh0wlYektU4AyqZoqfnCe3bfo9sF3bsrJ6K1S73I
Qzw0+9pFc2eX/dEyQUwgj2NoUDVRRoERFktOVBSFx4h0HnxH24cLRiHDFMduOqZG4xFB4ahITuOF
Y7T+SyOoHJy1/rK1PbAYKQPnUcrIU3phpt2KFHdEO7o56CD/aqlvMmPAnwSjmOMyo/DKhbAk1/F2
NPsrqzJPRpySTUEWYD35L0huHOdJ+OLJISRlpxJB079eozGPmcg1BSpJa5z3hjGXhyGj3W13kTKs
Fz/w5nAudLn3K2NlBESTbLUQ2mbF0uysQDwwqPxrThzPnNInl1v21zC/jrF6xq5evzRG1+8qv8W+
CQTAZMTBfGk+DLbZHZc4IGGQ25ze3yv3hsu6tMu8OdnLHpmXjX2/qOWwG4vVCBndnfJEof33ywjC
10NSj6z0+bDTJcJBzlAarWxwwUl0Cp1vkh5eWls5lEsIt8yq32uUYUbj6z1J3cYuASC2K0l87efr
gsTn2KqjweXvt7JikB00QEvse0JVgRyl9UWakOuGibgJE0oEpfyzbCGipKVth9ZKVdKWH/lKi9Tp
VRbF6ZWXmtbeB1WkDYRes2Ue/Ey9reP43Lrjk8Mz7ogNJwJnxKYzvra3zKDJ1RTY8AdFRC2RwH1P
j3VNyMmRcBgdQz0WzfpupO6nJdMt9N2kXzl115VnFZeedL9c8IGsVm00VQUlcuN/EsAAe9Ppn9Zg
0fxF64p0nIwM3rtmbOBI/gQbJret71YhGaQhueDDde6lhK4yuPFJM0gL4SkLhPMOdw5BQ6MVAk87
9TX2aFkkSZh1wDPWqSIcvnoXa/Ds1OgYxkNFpTf6sberbNLHK+FAfFE/pS6ta2+UHyMiv0nmMpwN
zZek+Rz7LhSp+h484gGEyFrwHb4Vaiah4byY+a4BpOnQkw3jaf6yhjcsGm+plwc7TSHaVfaDPyaP
xlD9DHmC/pvwl14lOIoHdZd2aE7aEeyNP+wGb7w2hXtO7fqZ/lnAoNS59FP0faYN17vwtnKTEBqu
ONEjM5pEaxwzc8AgVX+R0kYtmAT4P2rrfuiqJcx92jWqHyK6TiczM7oQiHfot1uI/KQvp+zKwQy1
ILYJyUIcWmxude3iQ1TJIe3rr9Kxaeiv97FwgtBo5mM3kIFRxn1Fbkhy7afBKxkfoPVGYt9qOAiZ
rh9YvH3QiA5p8Hp58pY19LHkrDN/rzYd5GZmGbaGimZzN4zVh6TLRcKB7ikhGOWaTsnuHuS4U2Ag
Vh2RVf3E0Nodbia3/GqUi/WaoTdXIkmjM3LdaR87QJBo86grIu2KkNjSFrvdyoREFWGu8WAulkV8
0JDdi0UEDzA2FoysgN89ggsjvbK1+Kh3GNeeZQpyJRtlcNUHAIJqxSWTDgSt21guHutF3yLIuW+z
wA8RuVDYB4Zx3RiogeOoW7X1VEIQIaqeFalB4+2iSiQ/xWZUy/7NvGnpsx+nyGA693dzHBuh4Q4l
MuBtgNsPj6kVJo7od1Msy6hPh7u0ZWjSCV4VAhJ616G7tfesaZIXxfgntbCktwlZyD4qhH4IKNXm
686Dx6pcQoPtNo3GNPB2reJcPUmB1Gygw1PhTtM5iKaVZWQVSJW6xCNSHC1tU6j7vkQcPRskF5Jk
hw2I/iB5gz85asuoqdRji99ox8KW8ja7I59mMx7MzAyRIO7HJcAHaXIzOIWsQoJgJY1Pri7mjnZh
ves1kwT3JhSmXDmqmKfImolQyRp1OcR/hbDsnRQIKt2S4L2Zrhswkohh9LQLytXcLWv5gTkCUrlf
/kn/Im8OokzYwKkX5M1m8pYqQKztQvs8cc++n0YtDnpcNHSmaZnnLOHmFVMnmt0rrS6rOEs/fehH
VqlSfpSO4KqqSeZCY7EwJiYGIOOShL7K9jLy1met82FZ3WnNHLx/wau7FHnoyJpOanM1FPanxjdU
FVBD7fKvq+OzDUoYwdqjJaGzk4YMB6hiJwv6A0liTwlkSdYYzNLUNTig35KcK1wX64XCAXFOMwMf
HWArAt3pn3DF+gMEXQOyVSU7LDP1NWkBuNRj7NQ2bqGptWBdBdUGdq+fh8TDozcATib3NUT7qS/b
lxp0QRQ33bPhLPY+hlhFatOl3ak49POT3y8QKHM7THIk1mbJvD3uOFrhHCO4hU244OBqGUCIO/CZ
Q5scyqCFi1DzCNCYYNDNbFfNm60K7fY0CVAq8skit73ql6vcgN2mqRLDjWYS6u4h8CbGlrI8NWWM
93xDa07mua/elYEbMWU2WuIjZwWiCz8G+wV5mWnDe8n40FF51Le9NH8s13wu29wL5xzk1Zh115kp
/qxqC3BEx4Y3rjwvW5yr0053uTSnUHOfkNPrI4aaymjIR+ZRxbucq480JjmhUyVBSE19e4wlm4Qy
YHuPsv5M457LOGmbUCTiC6UHQY8YDLJm/VMsRNzGxl9fA4NvXPe+b8G0bi/Iz7dKCSgMCzzR3aiv
5wRZwsgKGKMr6Xs7iWi4tJRmsY4OAmibu3lyzYZLYFqCvSwsnkMyPzfi3kiG9DW5ocvl+Ot66ed+
Fi4jQGU8MiEvzWeavgIqC94kDAlUNmxXXjG/Aga8EXhbkv40L1tl33Az+ct5cXjHvD45Og1LNsfu
787/DCQNCH/tUCYVTOZH6y8sW679qf2Y4rtxThSfZoGWqWju/SB4sisiNpwgRya1HtzerWGnplyC
NjrDYT613gxfGqOnZaa7RiYkTmG/LLLzapH1UjQ/sz0/r7QqZoxmXZXDibPjYzyMY6Rx38718Gi3
8r0O0LxYiztH8TJ9Vq0ifnQKbu0W4YlJHyBligLRtfVDh7HGrn02Y76RdupZxyi1YJ11O4FBe6yy
jHSWPyMq7GhKBtCr9XbKBtGxBJpFaZzqnWiJU8vXBbFmYUVaUlDU1Zdtof91zIwaVE3eoVc9sq/l
q/bhCk84LdKyy64G5Z/Suvahqy4vvGdHe7HAcLsAAP0hxokIZFGYn3PgP5c2lY1lI0Vyi4uhjp3Q
LeDpjlV59mx9Hcf+V4dsyGn389Jb0HgZ6ZTzuiEisjh39pILktp/H/cWSaAVW11mgE2GP+Prgvph
wg8wExGRAKATY3NeiqW7HvPlgyXkdqNVUwmcITe5IenSNy5H1VAxAlBy2TOhdPZxOb7LinFywt3J
tXzlKfVtc7wlgWGOvC449iVyqd5lxWw4Lrf4dsLYdIoD92mdWClaNdZLO7hXnfeRdvdFDEg1KdoT
L4W6ZOm+XNRibsodxajuO277NjQKjHiW9UaWx7eZl9Zh6UQ4YxIOlQq+7QL/DWdhiuF8+TSGgYYM
9CMoSIdWTOBccUDOMxWEM48X5Sig7OGQ37ko/E3PSndyGI5ycqeD5XZPKSYffMw59EsqYosbsapI
BbLpf7SxB6XbL48JATphS5RN6DYTFbfq/rLrkSp2bc7Tpx8MR+TrN5WoroXpAepJ8WnMaxhXPoCl
sY70SFT5CoyBsKlHXWfgDlly3L55joNWhateeMnI4MO0Jj+tWvV3naQHmqNmiKx7Nyto0FauLw3z
u5/988Zl26M7wBC/GI+jaNfIa8Zvq66f7dVCR4X6L57ko1WWYWlliOIK8eXIAM8w9qY4D24wbb80
xfuI0gFl1UsllrBM48esYc6XEAASopTbu1n76PP57Bab8mWM7dvAyv8UvnUlluJO580n0jmjk3lI
8tdjOUWOmN9aC8xmG4fByjnCKEToGPOLP1tJaKYS6iaTX2a+18QIs5Oph6pwJdpcdV+xl/hdd6Y3
88q04UftzMKkek/1FTaP1wQBAUVEqOjzjTXjpnTzbDZEsfXiDcwX0dfrR07BO7IM9VOwC4KcExoN
tpjlHqsAJ1xkJ0vxbKXzG25oWJNu4Yad5xC2zfotYoavFNRsCKzE4/eyLk2oM+MhU9nfxpofnO1a
WSaDpZb1dMn8u6QMLoOw9U3s/PAhrYa2lA9wOhwqQSJtq27nDLd96szPxJkvGYhkqbZ3euy+Bq9/
9mUMdiZ9muvsjyq3QVwdR4lRZBwbv4UmtoWdKWzN+tMlC8aEWikM594b7fWo/BoF2N2Uqn7nLZgZ
mdP4rP3dCX3VvFvT4Yz34DiY8j6ZLA7DtDqytP42ekI7qiLVx0dY04i7B7HDk/6NO1wzRk/fdMrS
nNWItUZ/fKo++nH+sC39arGrlTRf6xa1sUjQNS8V5rb2zPF6Cdk4bnO5YTMm909cB/fD4vygbPf2
Fcgn37vsE05TY26dfUMcJ1Pu7dR+8ziZ0ZtEeeH0It7XE/cek5PrTOhzpawa9on3YiVb8019BvOo
wtEXw25dup/aoLSgzGO7apIyui/IBtDFwO1XVrupqKowGJYLMa1kl7bOH1chskd1vV+K0QxzIV8N
7SyhOUhuPjbg0Jv9bM8RfW9kVWgkHnXh2HxMvFH0FkA9DZVHoKjZsAoW1l5W+hPH+n6i+le8zXVH
aIbhR4SS8/RcDvnEE72X2EIAVmV9qKrKJBckO7dY8k8i8/+MlGG+XC/nbPiaWVSjQi1vxGVKYmKP
1TUak2m3LKihPz2Bejo1hkMvFx35SfGepIDFLCu49oQ6K9+6C3pCC+lOrQeymT7ZZw0xfabavB0R
BTeBuO8m46kgecVPgj+1cufQ9dSnzK0HBFguZUAfFsP03hPs6dHH5pyA5LbFY7sAdKyFvPbolWUW
AB/CPzKAEa1EIOLh1NhV+dojilnjh6byXzFGEfJnojCue48zvR28CcOcYS34fNhWxutwrkxyNl2/
QWSDJIKzpfGjLTrGRr26oVgsDCdLD6snDi59nd46X9nECWfpiTqa076JaheUSYciH21CuvON+MXS
5lUgqOetYUuk6TUqsgACdhMaga+2Q+sDgxKsZPqcmNNL7MZ2WAbGjWzTL+c7UVDJ7BeQME40N0gw
bJIUB/Lo/HbjrdVzZKHPj2zEzFGRZchabIblgAQ6X5EfjZE67Czv1Kj4zSrki5daV5mt9zSYHjKH
9r3vy42HZR11h+yVXJbdBFM8tYGm23SVYm/GgDafSal8b1I8NxN7/Thl93nX3qYp04+sfbUy0ptW
bhM7frYcqNI1rTgOMk/ZHEwkvPHOwbEZef5NSyelF7QFnIPjw3Qd6TODPbznoPGS6Nk5Cp09SrR1
IQEoXHaB+FC1Y15398zCGpaA/qdAO4e0bLc1aLgFn+s1F8c+YWMy+m5j7nEELE3EO5TUJ9/eakBJ
U37NCsgaIzV6f+lkOkcAvXwVkyuQRexlnZx07ZI6Lwrw8E55qlDtho7D2RpB8bCbbDvCYa7CIEi6
fdr8VDObC6O+fu82jXeLbpddfmsKG37OoIh1NRak9xkYRKAzD1koHCaAnVjcyOjnK8kpY794zk2u
li0RTx3j1kqZ0dCqXyf1NDPjCw26LUzRqnaXda24oqHC9KWADpU37cwnpy7spXfvWxkngHuJMpl8
PXLN4+zMgw4xPkERA2qKPCVLFWKCH07yfh54bKAtJFTaZKqXn4OhGK+RvDSnOBtCp9PFhQ0JP8o5
j9lAjMfVXz8S+d4H8o0ZRINLi7Dy0k45Fvs9ktihDtfCpXUo7BtugvrgjWtzXE0AWHoFYe976ttM
bE47lsFLLDC4YwchxEP94eCLD5uUzX2CKTFZ7esVVfaA2fdA+5WINAfQMqrIPdtMu6vlYzqaK7PP
gb5wo9twJeiFtLfMI/Gl/0tg9mZDSillbfjgkJAMSJL0nMedbvw91IN0qY+L1X3WZK2WaEj3hHNM
4dpjwsp4Myn9sU4CTthZRFrviSjFxzTVlw5N1Mkku2N9FkxEomX25kOH1eNkefXN0DoggwP1QHBr
lc9D2AWivLBHhysFPSUlNQfeOjOebOzG11rQl1V6iOg0Ur6ujGmKlRN1h5L9IJeq56jaGFyEy+uE
nOk2ETYgt0FOkducLap2tUPnhcg+Z5YXzMZP5vFREE3tnihszCtXWDdJCzesJzDpwLmCuWhlHIK4
+hpa49YdmFiPE8c1tyZbOIOSV0JG9ohu2EkDfUO+ZfO1Lf1ImA9kf7o7hbL+3OrulKqXXksbGvJV
VtrdRQFmyWoa6GXugjvdZooVq+mtsWivGtlU8DLXe0V7lSn3pWW7nz0z80u1pToJVPuWnwM46I1P
JYkNKBqyRlYzvshyOom5bb5V7RSAfbpaMq+hp/qU6vGhCDr7Qun8bppy/x6ZbxLRCR32vvssEM9d
+Un9St7j0dble1H209FK8yBirmWzPG1ErwPchrhCjwv1TdGxPbhMDyLkHx0V4AxjKWkHmuTOVz6S
9kP/SfrDZTNgIRymON6TBcS+bNi7pIdt6fJp81+KIDEahoe5yjlKe9hHsMoNWtf7sS2KnVGVb9zU
MPdAwO4MHC2CcQfQJV0tp3Y0Dp5Osjt8A5+ckMHk+BPQIIfMYmL00qgsA5sryvjyc3rUaM8HbEk0
xYJOwrZqOCwHXsMORESq7RLYZXNb4ITAObXmaShNZuwjBg7EXSQexjBeQ3tYjaty3j4k2ylvbRmv
N4KAEeraCi5y0u6n1sRexZPSJOTSMDHOgwO7oFnHFzvNL5q1n3dD5yRRPTOjaBeQ4dPY0gBIP8w8
1lcpUwdR1iZ4dPwyvpoR3yXWe2vInz6xnSNaCUySvGt9yWEMLenOXtQeYfJwUU1VimK7JlXEMfKo
IvdpMij1gm7YxVh5SUSAaslHqcoMDQXpg1HajARyq5gdsloygLAFTe9sZvleV1qvGTNU73JaivjQ
1rr8Yww+6oaaboZIqxvhGvWX4cIMls6xr8Yb6aQ/jlbviXzivMybF5Bwsvg9rZCYthT7dbGnp3rR
uPkfM7efciWuSm995nizBwXdHyk/Hv2EXU4N2Udn1hnhMEyFqvkUB4HANzh01PI3ghYmxrjyQ+Rc
Nj2KFT3Mt5XlVzfmAqPK+OyTChoFjbjDXJMjljtPgZV9Znl1ZMhPWrvKDPrZJGcgfHh07cUIY6tC
GJDcK30Tt6BSAuc2s7NHzq78eu2HA4eDcJ3hutdDDRg3i5bSeSrHgNBRZ+Jac8xD1WY9s+3p0Ftc
h76d/RkqaHgOaGKzJFYofZyW6bateW4OB3i/ckZWH9oijWdyRy07qx5u+mIEninBFnt6PKR+cYLy
0u5lmT+6GGogn8gWFWYS5Qpyljbt9rGeh36X5LrbsQnOIc3mTzFshX7poGI3/8ZpySLZSIIDGiZw
9bAEB4hym2YE7ClxP0PUNu7tjAIoNJYtz4tPG6kO6CJa6qC19HQuFCevepOMYP/D4vE09+JHbPd+
yrghbEVwKWdIixyDXPwDR7l603MNIGfEwo1PboD74pm9woOERigtSowtomYjXJOTY63PvW8+N1N7
m2RBNGgY6XOl08hwECYJozsHFntvnlu3LErrZaL8C79S8yGzFaOmTN9p1w6+qrImDoAmf9Sks30F
un0jY7hMRop6poKgDOZNjRRA46IOwMkkXAAy6f6MA8lf29U4zwh7fq1dNJ8UeyHnzCS+dRkIHqcV
YYXd050tlOeHauVMWuYqYRJc3Xp9+7pWzSvdVk4oW52MZ/m0krYa5zq+xTDVsb54blRW5QseCf3V
ZNndikCpmebgpEUsjlmJmJ/DS5dh1lws4mwRjjEojjU+Azo2OW42TYh56tjXqQOzOeutSyVMig1E
AtTivMNZNu46OWbUN7J+CIBFMef03hk6x4e4dJM30PiQ6NiQFXrpk18tKc1mxL0O+0xaK8adw9DA
ko6rUFdVcxDLlePF8mEbSYHV6rhKBDMQ+vQzZX+1lvYN+c8fhcz9j7pl2GQWk3GqcsjJPUZGFuAk
NYzbMi9fhJ1zMc+pv/dI87obE/2W+6i91Jy+TJZJQE4+12Fht9lL63b3gYm5uNPZ8t7Rq86lddFw
JD25ZvunNJR8ADgADLxYXrCl2KDUkw+05RmMFB08pBM/o5Qob8u5cS+yQKqTmPOdXxJmKepBn4Lt
CyNLffr937JZydlrNnKTbonJqTEFqzLXWKZX0uKmAULnOBLJUY/OAPQhZW1fyvSM2xihWIvwkkOM
317+fnOaZ2TYJFuSXENJ1wXK/+e3A+Gt2Phgy/777w3bL9vtFJnWsNz8fv/3S2EKwOI+bNYVAvto
eMvD7xfyrwx3rR4cqdeHRvTsp67KLomVXx/cVFvMAvlgfn+6Os5MKg0gMIyCf2uX6s1r1dlLRuNH
lghKugmFQ+Jcmr7OaNow6AP/sCRhUIDNXhP9PY/dc9476cfapxVqvTp7dZgE7BKujaeMQHfuade4
5/CT7d3UKc/gKDrAgF5wsyRpQPwkW07XLgvMaD+mn2j0J0tzFpNC/RGDzk/WMOWn3//6/TLVWXw5
NgVUUX7479//P/2uVAUtUTIcI8tWAevQAERbKv85m/StqKzsDtd//2xOu2T7rmmO9bkb3Iff35lG
rqWFIxf7p+09+6OhLuDjb8BXfjc32zxqOz3R3uWnAscdjaGxJJ2InzZGHzkVw0bc5N0DWo9/HjSR
dn8zOylN9XTht3KHcNSlQJqxPUgxfGFLBWT7+7+mA7QBw8zyz1PWnjhrdHlnXJLOM7Ka7c+iHlrP
RiHvfv+9UTnDCR1P9s8z5kDWXiD6ZCq3/TXPdnRUui5ksO2hFWpH8i99/6a3odL+SpD/U1rt/xcZ
9n9Qd//fRN//H2q1NzTIf/3vYuj/TaodcU7U2deH/i/3P/XwWWRf/7Nqe3vsv4m2pf8v2/q1T4HR
kr7HT/5Ns+1Z/yLnmo4yHp1/9Nz/Q7NtBv8KeFRgbKQX05IBj/o3ybbp/ct1Nq02hiLDN3E9/mcU
26b0/qMP0HWxhUl8K4DasHoiHP9f0E6cAJHONkwePARRJJYrom3jq9TpUTBIr9llVscaUVItdxI1
oMIWSOSeoa6UiyrKUTNrQYFERnXO/RpZbWWdO00kUcA0YYlXebAMiFSlqO6YPB26McsPc2mfFYrX
yB0cKo5O/XWDJbtoza13FFNx9bMZSnekIw3166Iae/CthXuHaZ9GoBw4AJltclw5eQPqwbuRFNNN
Z0/X/oydLh7JWEoLmCcySL3TtEi27oVGa1zxvOo+Zktb+bezsdvm2ytH5H7Em023APBSCkQiRkyi
Al6DQQ+QzXrrKfuXa6P9UFow+bDv6aveWKHDt7TEKG329Khe5LxhkiebMV/FrA938siw39kVWdyH
+bIWYVLrKfr9V5uRHCVtJiXuQqQD6SQP7TIVe/SYT53pfKZinM8MTV+QUGTIx24Jc0YigzYSZD0Z
ZcalMtST8JLuPUGYQVLHe4Jaey8yGinbh7iCmLxgZ79NgvXKKqjuwOlM4dxWZDh7pGrV65u54Ekn
Q3sHgEzuvE60EdjTmxoc20VvWC8Tnmq0VBRlzuBz9kOKqyzX2+mewrKgbN/hxMyZfi/doVkB767r
HwQV9pGgRvhrjRijyuwJHyD5vJNrchFX+VE7BULAAFUVfZ0M0Pe929CmAGh7FdTe2UuBoNHYJPMs
wAQWvEySidcyjA9rMNdvlh7yS0hPV0vpm49wMKvmkTRqi+mUuX3gUHq9tgVqXPFuYeNkTNiI3YAD
HQKSR7tTThn4cP/TTqbqhiz168quamQY8XxlzsR+t+nOlvkEyAGdLdUAu3cw+2FXJCUj+bTcER2a
oc2vaA4DgxKK8NdmeS5T5OqAIh5id2tsyOW1BUvqwe4/DZ01MaCo/MhxMHq2zB8NQiqyKTd3iuZH
VLbjXoxTfKuTUoVuoPeVPy07E5P6fl2V4A6p0v2wpP6h7fgzSinkSkiPF87l9KjINJeCK/X3DZrN
CeKFu17MDZzgxeOF+5b6aymO59I2aMzZ+mYq6vPQxNeV4xJuGHB6c/lMqSP47WHZZWlCIIvhggkY
nn/fsc6qT0Pgxre/7+SQoV/QPX27GXMExl3tU67zjovD2nUmV6f41hKtyWjOy4XESDA1vUC+WrWX
6TA7EW3HDOjUChku7u9nqyl5GdlfNRTOcZbebbPWPwIHU9i7bXVKs7oIBWWusY2if2+fhLWKDmz1
VRWMK5aNMd9z3SHC/DL8ukfMcyy7NY0qA3DIQrv9eiTWy+5GiAprm0UZFT/RaNWFB9bkYvuZCXQp
HFJvCl0k3/tiRS0eB162jyfLpZss8CYk9A7zeLjzYn/ZO6k5otN0uqOP9D7yM8xbcSoZJDGmdUVg
gAyrpuvNNkJ0pygejARl0u+7OddE1qUu2WeJ0eW7sfUeOKCjTnfNxzLtoBi1HekECtAPOhxid9rL
ZMWh3PvIzfiIpF+zeBjqXiSoMpD1Rb3Hvf3r3dAGAo15u1A1pjFvXvZ+vPCdmIN5T7sCkF+BsbMW
/6wHEBuaneQGin5vD7l0R8ip3yIgk75bu/eJ18Ugre7OGBU5BwkSWFZvvWd0ubWtoCbWSA8KQ92K
PNEh4BjY8UX+9ns51K2+7y1o5Paod87ScsaSSC8VmqTf5+rJ4O+6tj+/T3dV5lNfYR7O3GC+H1wG
/rO1kT3Rw+6lZBbUtsC2lW2DCgvnmWC73wt+Gbd7u8B5URfI4LZlkmU/3YuO4lk6hDQI8VeMDEPT
QGanMrvFXPBnTLm56Dx1/KsU+r+Xtdlr1OpyuQ/EYB9/P7cm89G2QHm3cpIPFmZRqLGRX0vMwlkK
l4Hsy+3vk8p2nbn9tFca7wp7/vVa8Cz90Xv+fSc0boXJpUE9uQQx+LRg8LEff5+EpxgtJWOrItWT
4dUPQCFA/mLrm5G8l2D8ftcOgQh7h9fymJcIA4FYXnaFKFh7c5DnU23D9i1gHdOZQvI8Y2mp0iMz
lzApQackM7IFzzPaqLYrFKnBeOCqaFFE6OK2keKDc2Cw/722BGhHsyKCrO9MFJ4iIYOQ++6Exq5l
RUe1UaMYE3n3zx3vlw0q74r1IEkEDV8f/kZe4Iqyjas4o7MrXQfoiznkYcFhcmfRZ+X0j6PYWNoo
X4EaliXa6KHkk3Ccg+GO+uBUK3HdLSVzyUOSzFB72+fp1kbZXpYJQgvcSCUrJUUDywQTh9y/sCcS
WwfHuqXtgZ5jyId9lbptVDRoo9yAPkQ8dgV3SvBeFCMybz0zD4Lwv+lMosDAQrm6zo22ffvY+4jV
oeIyfy+bhrwr/uJ2F/UOXeg5Ja+ExrVsNJpQWqCXCQIzBMvNLegZsts0qtZtOyhN8z3WxYu18lDc
TX+nmDz6KcNGigcpHBQ4krkjCJrWJh14jnoODQtTU30wvjgmYJwjZyzCAbo3Giv76MXJ90quHJ52
NBsWWIzQXIYtV+mwRcUlquG06s1EORZwXsyCBtyENq5w46+5LOrd6hG65QhO8oKgE/jo0RL3eCsC
+4y+kSZik7wm3J37pELUW5uGR6QEKMGcNCc76KhfpmRlc9LPfuP8ZLBJo8SlMkhqjwvNfUlgG9yg
OZ7ClCDeeomLi3r7CKS+tumcTHBr6Xq2Bw8kdr+gerO2LY5JBUEqy1WNlokeRnpGeT5EvuRGqbt0
18ZO/FAyYlYFw0jJCnIvWXljoe9KS9SXQIi9I2gZTX41fq0YX0Kjvjp7lNQT6zNCQutOy+BB95JW
IPLr1LXkRWwX16lZUBqsOuGGTfPw93/tLgHmy8h9LpvT73eC7QrPM5shewUqIkH2ZogGdWZpPzv0
1I/rtqLWpKioKR4PQSnIn+jzez16O3QvxJ4gyjSRkfD4Ndz0KE6WiF21VSgOkdGtN/4kS837ULOH
zwn3T9Ij2kTrzuDIvsUJ3u7ytkXy4UwkBgbSAqTIShW0jNI7W/4xtzIVUIsfMZZhl0x/xGikXDLQ
NQT55BgPjO4CbO5nUrGrufXCxLWurkTpP/mrw1/I7jsLRmteA98XqD/qts8uqEbQyi/mcllk49fv
tyrsZ6uDdKsGRd3wHHAIZ9dZS4MkThfSbHiEud2MDFaiblsuxgBG3zq/p7qsTlMwHWlrv+dZckJg
MmKVLu6CmLfvd1MvDkVQJxcVzEpawegRmsHbvPEwNX8/CYaO88Gy1KvcijgfJNaF4ZwTl4y9Ne4u
60SUu3Xw5D5Qgmk1uMzDsnVHbJcDiEcn2JGTcxJLRxwG4xqXVms0utjvf19bZ5e8ZlOl/429M1uO
HLmy7RdBhsEBOF5jDgbnKZl8gZFJEvMMuAP4+rvA7Jay2MpKa5ndh2t2n2RSqSKCEXD34+fsvTbF
aUFC1nkVzQT/ekeLOe5eRsaTV9RqV9rXIyc/muF+2Ma9CwCG0wYcWxbSRx7H27THexVE02bS4DBa
i88chWjcdTDItSkz67Jd1CN6rt/cyhoP01hR69rTOoyAqFu9zUi98Yuz2lao0hwTiyhej6Fveu5i
S9mCL3BY5XmfbECOCPQFG+Zi9L0tdsrU3vRqWeFq2dRYirRweWsCqMxU7ANX32vg+kx1KKtyGSL0
7L9ndDM9KuHT3Ht3jADSnRWpPZz89mAK0CUJ+oxVImVzMOm4hvnIXDTnc4QIKsxRFRufQQyWB0pK
3xlvCQPgUhFNCSIhcv1igK9rF6sMM5Xl0hWR9VrnS4lOReMyfv58aGTa3iQzrpG0mBFxLh++0ID0
whj//XKZigz7Ouqn8ZASSQ0gZdqJob5j+osGxXLLdVuzPQ3ltNWU/ifGyYQi9/MGcEiwjYEQjtYA
dp0iyYHOsg5wcOyzoTsUAQtv8nRLquy45fpQnbwqRqR97fhIgz09vtVBSmFrI9i2evbI0c3qM3Tq
zzyNBuOkLDijb9xvi8Qlzmx2AJIFGQrtmslM0aNI8ptaIAMOsZ5wqbsspubSQQ1zUKTPQIMr25ts
ZjA8FoTJenl/4ekZTSJE6QEw03nfjE9lNVy7sBS3zkjdF5Zo4TPFkuOR88/NfHipOrPaIRPUa5JD
7nojXfKeOk1VUnyLnJGFJ6se2lYCbo2zovZK/ujROmtDz1h3Pk6nz7MZWJyxM2o0ctFQrXHDEGqE
ZQ0jsD7qrnnuRm/cS3shnQU9A/+++Mhc7lQmt24Ur1AWlBUne7sesU2ilq1xHRyV3d9MeVmhOyTQ
F33/6+dWo9vxIpd9f1aBzNn3hWHxFbiwhBmr7GeF+lOFL40lkFd4PqzkSOz9QiFCjOfrz91ycsig
V8bQnpfKO8qC3xHj/IWieOdIUOd5g51GZT0ythmfXmord9PasEINvHIM7dSwa01KWFPjLiCpiiub
WtuVzo9tSv4aTmFueAolbiHj/sQdABninH64UULsoGHgNUiIQmE2shWqwhPjW48YJRmppHN2GwfW
tZoIpEokr5rXlC2DQQmRQ8NGKsKWNHwoC2Wj1zRiF2DSbXlOPx9W2GtImRODjRIH7zg4OAWXi+bn
2sKnPKNms721y+5/YO4NgYdnFstUfyuPZsoyQzmT7CeTtHjDF3QWptc4WQrFwD1DyWRuUmuUe8Rm
JD7F7erz7FAGH9BiH2mpuZpgep9VAw/WxqPAMJXevmReG3hQjNADbH1CxTgEUuzF+Uc5cC+bZ0GY
Z42rIYxvnBl0lSOrZGOrY2kZTyFZK/vJg930+VnjbCb7K69gn3Mipw42lFGZaDXuQiP5AJTSHnDG
P/VzfcHlpNuGbrttAmKBU5uhUBc5+wJREEorDz1OJI4B7QTcX9eZMMEXLwdXqyTC2UF81Lm+TEFL
YXSXxh4zzYMKKM+z1upWZAWrfU3YHXNCA1sXYnMIooelXN42EY8gVb2KfcJ0wKUgOtmy2XI7U4Dy
2qzMlvEB5y1hKYPW/E4l2caCJkrq0i3rWpen3+iMdSivEp+gblIHior6fTmNP3e3wYHXbKX+Oqq4
fkDYQJ/NGeCCsCKDlBNR+pX7gkKKX7jv/J+7ZDIgMZaA80vDfZu50ZQ48i/E4BywBHHML2d4yETb
zX29xpgp+L7sDPMIQnUwgfkxJYm7DDefO6ql7CvFH7D+WeVgcsKlBgo6cOaf/5PfXRqO5eNo9ctd
ZmVX3dJ8QKXElbNmVLb0RehFKA8WvQWvrDg6WlBj1q/DTFU5dGx+WQ861GyrnlJHv3x+JVVHly+b
7qyQlQ73jnjtp3iixjKJRfGIlavFXWRKAmh4HAhz/IFZHLn/MBzSiZ04IOfPkVwJP3eK1h9e7GlH
AgkRPEufhWOAvY2Ooqwp7hihfdN1a9H26bdArun2iGm8Hru0OjDUXjeu95J4dreOdJ9vGK+8fq41
rmQIBCqMK9FHoI3waNJLs2rnRxA0H+gWH3hId2iJ6ZSM5o+h9IlnV5LunhutcrtwV6pVL8JmZJib
NRaB7PtIO4BQ4O1QVB9EBeWruMi2I2Jov+i6FU6gbG0nW0FCnV9U88bImmzjT2OwRjUlV6RFd/zW
Lfmf+inbJVWYrmuZlxtCbB9ifei78R5X7OM4l8Xa7+sP22NaELP/cPRUQp8Zo4UPWY17YpSONVLq
dTlyigwjfsmKBIIg7+H7Gd0DV6oLuxmMSy9lkmL2iAwxfeIm6xg/8/Ewdtgu6ZYqjFdYH4lqasNh
XSAhwxxSSGj9Eo1T0m7Yar73Q5GwdFMO/PLNtchQnJaYZ4t+EC7Ro5ng1q4cM7nE4I1sOz1Y7uQc
/LZ/swGdugtOLSaTkiynWzp+tHvTB382HmsHLI9DkLOXX4RhwA49h+dSDy/tVNx5ZnRIk4NATQ2y
dhrXTsY1h85EYbESJjfZIK7s1rnd6O2CJUynXGBl9zpaOTADRNZv7FwuF5hkZ+j7Pu6dUxOaP9CQ
5oBVdzywm3RRTvVB6zNcR92aPZjOQ+P0Z7HT3rimiNfhjNseZ4FpSqxWcbBmT/8umuTDz9un0B7s
TZbMhwpe+KhRPsf9Dba/a50g/Lfmb5maqbiJPjN6RLOIzM0W6pU9WT/a3jlvDTHhy02fZZd4q0o1
l1UbWJvYTQ6RlZ85IAXKiL9LlNaqjCBgV94ZkXG4sAYmfrrxX7nIbuOAvd+d7n3tHUJZ3kZTjqTN
JHWlny8FxQNSfI+qBa++R1Mn1RsSzs/Q2X2H9EPapHfD6ny0mvqhiU1N8Lx+vOTGgouhfy9q46aI
ZQWDqBxXtV9dNJ6Lgr2LWSUPY0mh5g/8k2YcznorOKhYv8+gXmGlNHQ3EhAE4be2QXBFdZ2uqhLq
WJZ4H3TITnbsPFmJVEeg24ex4aEc2uoqkJW9Csz6hjLzJkr0gxf5P/Btr7imn1ENX1h8Z8jTrHKL
GuXWaUgvCdjWPYMehMbB0hP2DI2h2gDz9GmaUnQHSGdsIa5tf7xOu+6NaDSyRjEOOslLi+UirFzC
wAKehlIBpiv6BlVyeiom9zpZ9lsaZMSoI5XT0GY5W6oj7kSOnQyhz5gP/gb7c0rbQVx5bu8fFSGv
qYLYj8Zpg7YPO8YQ8jy08QoGqr2XcfEYWs2ro4mR7G3ifNOcwoXLRaciss8Sfb4OOB+u7LKcjmU/
/+B8U7s6rO9dEzRDysyfBObQ9tN9Vjg930WGoG1R96bjpo8jSB2qJZk3WcjVAzydhjm229ZHg5IL
gaxAagI/eNW6i/ShQH2Ff8rruQyI0mmxDBEzpmtKloAU1siTL6Jd3FRjczPZ+RWXfYTXkE93SkK4
plPBlL0n2nPs7fWoAuKPS4wDDnlHHV+rFz2bo+Wet47NvdkpD1FuYq++tKGWbFrB+40iowarFRlL
HTBVOW4Kz1l5k2NRILvIzTGxZ2mKINDf1zaumNBRwRXW/1URTnO6ustnAN+rmMwK4eDFsQp5wtJz
V7cIwmuFqb5B6b1p6vhFmgRPzsRGMRe4ifi1HmoumNcA+I4lUmNUO0V8wln5nKQR19U8KE/Qi0kI
Wrxx0niqQ/ysbofVn2Scu5Znd5Dt7ed/sdBHbs0219tgGu6sDLWpb/AB4iQ3vrVq0cRFXgo9ucaS
GdYh4OaXgdP1sQIh78w+/cGGKj00vOsKbVdRTGLfBRhvLJEgbu2S7+nMpum3NcKS4JtAetVEaQSR
BhNh/545EheXG3a8THwVj8Cxk8Q5sEkTXmb4I6fPvKIX+iPm/ssDICSBRI18Ch10+Jy0JxQnYKmh
bm5tm1kA1VIVQPTsJdUl3nVrrK+NAruHtgNnj7JMYuLrX3JSkg+V+uCALHdKMCfQBU4gUsTMVTdy
Z/AwrBFYwFAIYDV+f5oaVKYbwyQxJ1sa84iEuGckdDxyU+SrySXPgsNff3Yf2/SjgyRkEYiaxu6M
SI9m+OcEiwUSbMU439ZE/629Idtby2Bs4nbeYxr8WYBbKTVaJL1tZ3TBARcUbsmgWtgQa+VZFAWa
mZC1vLcuuI45+CAG97yeiK7kGZWty4k1peW6MEfS2WimW4vyEq0uvZHR7MhmiUEy0xoJluo1tAoe
bDk8JTvTz6f72ape5sVfqtw5vSiJsjUa9NuFfK6cUlP6KuuyWtqgSZRnm9KLf5R2EW5/GWX/F9fr
V46X8z9nwvjQkVaDBiLazfa/zIQDoll0lHCD/GzToxKnriyN93nM6MR6QC5a/74MMu9nQwLMEFud
rlE2o7H92avBylygVeFbwn8z1B1RZw7pD7PHVDUZy2PvQM4LHbAWCNzwEjDvhRCxL0mQ74Jn8Kzc
FkyDw3GIHjAPGX9imv6VzLlMvV3blkDPkKwIyAWg1H5lmpIR4HHjd5B3LV3pph2OQDC4IVoOEwn9
PizzFGEsPZTuRtqATqk0ls5uvo5wquBpz26hJ951cBF6QSvf6P6EXXWXfK1/MTyXjyjNgL4uREmP
BC77C9kY6sbcTJ5dbT/HI3Ht2MT/XpszQQ92iY5wOYkj7uXrcJiqnfJ8bqEtU5l0cILHz7tAxeZB
Xz46iyKYSn7ec5RZBd9sYn5UzK8u5b1JV+qQyvo6C9+4qvMLGM2zZ3pn7uQdqXkYkthNtC2yDmvb
qGP2aNgdOi+yte9OL/C2/VOhw5igqtQ9+R6Nfdc9Bsqvrubkx+cUbQpYY7KRyHfkbG5OLoAqNt3x
GmVBihGHs/tz8sLXvBZxlv6MTfn/+pU/sAZ5rn9Z9f9DwHJRlVGVJy+/ylY+/5WfuhVrkaAgCGGG
4NimY9n/1K1I/x/Ic+n9SxFY/GfA26B4W3CCrv0PS5CB6fG0CuaBi9jlv2QrwvqH6/kew5MAkYnn
B/7/RrbyEz3+r8VBYIrwMb6A1P3rum3LwQvQp5B7RyNvJAYsyIWFhLZMBjVeOSGGvui2rQDCb6LG
zamis6l3io0ysJlP644Q59rE9wuyd96XEizBKsVdrd6p1yeRQibwJi8kCwNaSQNorsr9agM4S1Gx
SUdE9Igiwx0X5g42KgLRG9lwlqZyDq0XwOBzTsPJLMLmJcugKdymarTREhPx4HrHUAShxGMRTFP7
1qtimOM1UmJcPvjvrSbEHToUE+aYKR6CGgjChBVypB3cZ5Ni0cUR7Yp5NGd2ocKXmbNxvHaomdW3
g1MecYOG+RXu+RLVopMErUmK+0ygj42t13asctUbHnPglWtWpPURNcPtck1Igx7UeiwJ6fRWtTNJ
er4dDfnmgvGlEz1kMD2a59lAuJ1tQtsBYSYiMYnnyFehdR3NoVteycmugCE2Nkm+EPxC17VurLoa
o/sAF32MjdF1p8sUj0lTbrMw5kpfyC42fmT4Ed/MUE/xEe5tr5hmGBJap58hHRiM0a/OhWPnya6x
Kys7OZmWMYeFVLN9O+PWjm/kMLeI9yOpRXpBcBSBHqgJKvocCLYXO7IpWwOm5Twl+WtCkw2PYttm
yTZQRTDSdu/wSiL/K637mQlgD8Qj9xvrhl/CibYYUvLpMKhgUNdG1Kf1Ic1orp+rvAAJsk7LrDXM
HclkKYMhCucZYHioMLv31J4xpLU1AeNzREaRGYclU7fBmOJxbRlBpTou53k2vooJbBqGhi6Lwpnu
UZIZ9raxau6btTm61rOZgs7YeTVuVtA6GtHfwfXmrrqoEhFyYUOvPTcbk3ze5EJ4ou7sy8nKBdCE
ztcFBhMwIR66gaLR/l0KYADyA4KH3Dwfkt40fkTjQOQgR7WD2v4Q22nTcFHup0jLEyFhmfet7hJJ
3h4fWiX3qa8GfUfEZ5LEmx4Ul0I666BnXzxMEwp+3B0IqEAgjVDoIuhKOO0YnLY5ZnmmolP52A31
JNyDQ0aE/xGPOc3klVkGIWcIfuHs2BWeZdy1dHxwHHD5GUFWpkn7bHoA3BGWdQP3mVVndWP0mMJU
689nChPIWAvjM7kXaKDBZcKkZAQeuEFNlYEHtiJtNS4S+pd1Glu3jP3c8ChN8NDHzNBFTDdRYtc+
ddXMNS+YwSA+DtqtWaf1yKqFXNd2dBZZro6RvQ6YVYwNaVkpXqGM6Mqi2UQT0VL7ArNICZvCIMLh
DnFvgE/LCVyMXB1JneeJMIfye2wPTnofDoWdvaOgoEcwmG5d03LMGHA8l61IsCK3Ge7wkxs2utu1
tRr1Jf+vDhzgyCOJ1gh1j1+tNBXpyOyOHUYw5gRAuSYpZzA3VRy35Gj3JYBCRmK1f2OYs0DlVrCD
nJBgOdjIfXdutqloC4GYW/bVsErJkTN7XjDO1UU1RL1/YtQTG69jp6ruRYVuOp0YU8XxIW5ccPxp
6CbF3sDpQUOY8qjReIpIKxv2nd/ZcENE47Zv6VTG0WVZ1bF+drRK9IXlTNhdVjnWPefUGT10dg+1
mb/py9xrLzHJRjaPrB4mKGxpMXGVa6eupX3BGM0YLpeZc3apCneY6CNlPk2OxB46wlw8zKTjabLQ
379MsUO2b0O2IJLw1OTKvlgAvNi9YMdKTbJlXcaz+DpVymgZsSTcCC6yDDf7SGl3PaJ/9+4EZGv2
49BQqDLGspoJz62pZphEOKZZxZcxw/d608HuQzaSVaKfrgXXj/oyVJ4532gS1XXNpJzJ4KPNasT9
UGMo3DjlJMBayBY7SZ4OmrmP8ueAOLAgxIIputAZt0HaxuqmoXsBTQMqU6R3uijgsa8jHJfBh8kN
dzgnRizHzIprYZQ13iAeDvRohsLUZIbzZF42QubOo80dT747RpKCMyjT0Xru4rnL9nPrm8l9G7te
dN0EYx9dWrjliX0NvTk9d0yP+ozGhZJn+BlH86zLzLr5xraI6xnSCn6JxKgif09qjiU+0Asgb+eE
BfVx0xGvOl00qD8+IiKJww/EQmWP2lBP3akt49S8m6J20D238onbA7Sjmj5g7g+VxcUAN9l2VmTy
XXszhyOs2UDETymRBBYzNxwY4WaW9vekMD+Cesxfc+Flot5if7DK67S37YaGn5gMlP4AHclpbwAj
rDOj9tOzmL6o2rlK4EepndnEqiy6yKtfi6Qruyvw6Ip22AxjMznB6fDm+zkJ4uTU5W5cYAzF5HkO
QWFBfLaiw+5ewVrIT/oTvtuH02BsPDtVzmmgF2A8pamAbkm7pIG7FeoszQ64eK0U1K3Zw7HKAvRy
31Sa+yAbWwULkH5kEfn1Fidg6R8Uw3OM8jEpZLeAoRjlm1OJ8YRDu/MXjMsY1ZsUtgL8Vm+2rfNo
CHS6x0iATqMpTWe6COeu6dWKyg/TOSObGiGZNcVZwk1OylzkjP5aNT/7teuJ73gue/c518lsnRa3
WLwbs8jHk8bwKczuqxq014mMKmnCvYLtcCRUqMZMxJ6Q59/TiGTb44hT2D7zLCCAP1y/rIOLuukM
flkYm/lWm7zUMWsT4PZOZdkIkJCgedb3LtROi7s0Cp0JKxGflLgyfDwu4bsT3kKMinln1GJHH2uY
r7uqilH5pJ1p4fvhPzyXBOqoVsk284G3nBKCNZvHshdE8479jEooyAaF0icQ6JMxyqc86uRlj60Z
9CviP4MeqUBn2hC+WNVF+TorKAuEGzS2TSWiTQY4wyvFGLiOS5UFQhWkdGct4hf6pDTHaGzkBrlU
mKknbvJdFkTWdrK8slTHzi4SSQIdKs+gh8TjC+IYsGc7BETkae8kzWYxAifsUINFBuAJRmzpfqSU
EFW/MfDtWzf/V+T+/w8J+S2HtPjfK/lPL/NLFnf9y19I7Z//0s+rEBeez2B5mkeu6RKrwYXnp4Rf
eFDXeV6kcLmQ8M/pMvz3Vcj9hxC2SzSuY3ueZ1q0UP77KmRyFYKiHDieZGrKv/e/ugr9pUvwz4uQ
+HoRYsatuXcPO6DaKO1FkzYLgaUu73/5Mv5NL4g/7pcuxD9f3/nSfWhAeIISIBtQhBosXSx7QrtC
IArZH1oxv3uDL2EZhWYjpbhGujZb+tQ0TnJyAkYIf//x/9rn+dfH5xH4tb8zEWvKdItXb5EGILtJ
CJlFEbzyRg+zufmufYJ6KMLMPySvcMP9t1/Xl44Zxyvop2kyd2HTWlj9ll286+Mjxfj4c4X+JTvh
1+7c8lL/5urrLG/9SwxPYXdGOuG52BWLy4E67xApEaD1HZFw2v/hr7L8Wr+8yWT1Ik3DkD12yt8S
q4XFGvhD8KdIn+Xr/3d/g/PXl6+dwkeWbgL+kbJ7LRrUUPSfjZPpDOneDlo8AJI79t8/A7/7Tb70
+IJUTgxZ+nnX6oL0QhQv552onnRQW3+IZv7dOyx91F++rQ7RCFl1vIPfBUvemyOIT5E+reu97cqy
+sPD9bul8mWt67kRHhMQovu6afjhVwt3LSqDrvjPXv9rpzHMwrTPSoS3tRHCQwIWddUYUsg/vPxv
viX7y0o38pzkSzK0d3YGkbWqiUpXGaTvwa2c3X/0U9tflnuI0JLpyVzsRhcTbc0vsMsNpnwoAcrb
v3+L3+wo9pcV7o6NMizgXztryK4cyigUVX7mXJHW4W/zvLv01B8y2n73Tl8WepsYoxcGatzN/tCf
4nFpg3tmc68x26wzSMW3cdKjLq8NJsh//8f95gmzvyz7FDVtJbN43CG7MlF6h914lo6d+fz3L/+7
J+DLsud3L/KiJP6Z/NxqP/YpOGOf0R4ZTP/pM2z/dSnC9iR5F1PPTs90nejX1+LKVpnxhwfsd7/J
l5UewL/n2kAWOFykCYSv0KzFZ6emZLztInv6yG1kZYD+dd2jBsqQUv9hF/vNtm9/WfwuwQ6+UfrD
jhYjcDXfD7W+IAIBIwX9XaA3fj73zR+yxn/zQ1lfTn0Eovz80ZDhOUBsjZJxMlaoBSEKkPkXn//9
0/Cbh+0zdvKXXbPXXdR1U41kTOTlMzRFEMyJq4gQ+/vX/80hY33ZDGQuPaWR1HAzSNz2+9hAll45
NtPZoypD9Z6aTbObHLzifzgGfvNwLLXer8fA7DoB7YUCZc5sEKllFqL1b8Gex811zW0eRXnR5OoM
YZxUd04K3PDx7//S3/1cy//+yzdpLRrXdm7zXS/BohyIUnW8XVU2YJ2tbDGa/Wdv82V3yAb0FAwL
sp0XJMUd7Df11hLQ8TFAyHD+8B6/eyi+bBHj4OvaFhFFWUK2yKrJ23nLpRUC9d//DRTYfCn/pvZY
0pN+/bIivvaZYA+xH2LmCosYMbZAXGXGsHMHgxRZZrEsrVJXwr+AQDcMG4PRMMC7FtHKnklI2m9Q
x4VqjQlD1DedwmWzDVvRY6EctW31F30gY5JjQlOnmwa/HFLaXJPEY7uDmi/iOnDF9zIxRLsxwrCp
vvl1ZjBYHxes1HM5GkXzUtYVMDr0UOEUvCV4FSAd9VHeDOsYJx1YqdK3i7cwCDHFtR0uRqjDuvUO
JEck/h1kQq+7zsM8Cfazh0blxhYdklV3mCO18ZLa3rpM50KIRrpy1GvWzVGybWeNK08aE4kAxdjV
7nsvkjC8RWEQQ6YbiG5xMkTHSsf9pq8tGLojNgr3Nc0aS9459RgFJ8Ajlf3GZTjqLrjfN9NFlTYM
dgsrWCCMXJTViFuq7Pq7UjZ4KkM+pf2Sqg6oPwwHWoOrXCSWz7QVCUI7Q6VfqCd1115gfwC8E7X0
UPIdSY9+bS6KcwRoIGU/pU4ZOOvXQoSR+aCywpQvIJRc+aMKXWt860vXlK95b7lDvm61ICQ2k27q
RetSGkaE82FskwodqaeU9YSCbkB6wVeLK5p8lOTdAnYKfcJoS0wJYWg/Gd6Y1GeVmImuWHmUtRMC
jVgK687rZocoB1MStfgiSeNwbxrTQjTSSgwHN2UBmODC0UyvdkmQtOp+rrq8XVhY0ZB3m5H7PRQt
RD0S/ZMsozkgP8Yn8QIt6pSdKUzjESR5288uxhyw6S7v0o4Xg0TmVybSmT6BNKiKXPmvOA+H6i2w
h5aEJ9XK9KE0g9p5Q0I+GWeezjBPriYEjuFFwTxiPBnKjxnHmlaQUzWPMs6cFX5abV+LoQUCNJI9
iIjWaDzvzijtOsLkmGQaswNENnzkaz8ifhWDXeS3F6VVg5DzuwzVB11fdOeNmczI03G1FyuZx6lX
rEKobNMOQ0jI1MAltDzc134hW+Ikqw6nwiREpD2Oc9cxBVJUoxneA/IhQePiWIWUtvJQUNKptoka
44vDEB2TbCUZ68PWnWlDngcir1S0I8FIa7WORK6H51KiengMzUb1ZzR9qUJqbyZJkVj3Vj+ZnQsS
B19lE3xjSabJddY5bXZmOTobczjixF8eWws2KaT1Xgh519XlNF06kcrlnRRMdt49pw3CD2EXRPDA
k5OU2DzdOrGBlgy2BFETZjJOXqUXm+ltMNUxGQWweEkmHlrSHwDLAE6TW+AbAD+KyhB0mc2a3NNs
lccx0WGjbzfea5IFefjgG1AvMJE5tALynKkH+OHMrYMnoNMN+q7WgvMyRLDk9iwRP01XY98zbHPh
wtWnrNVkac4o+WzmBTnyN8FZhZglETCw8eJMRnzWWG5ifQPIlqWXPTk/1r1n9FTcqRcqxIN9WwYx
m6QgxMgwew1pBtnFfF70ZiuuYxrw0GSLKWUmtuooj8pDXwX0le0JF0m42OTLEI7Fkz8qDa1zWkIm
iiaS5dWkBvIffMshWceMacFday+Ogk1b53a2VTjA3Ssgh5N3aAIT9bgmLyveGQ5mmQepplQy0DMR
/K+tzGGxbNNqCLuLxBJpc6yjvuEvBJ1dIrz2hjQPJlq/nefc9fNUpqSyqCSide6rJVBjbpkoMYHD
ynsTCKe3jjUR4I+eGiWwlUHmoH2TwVXwl/JY7f0Ol8C7dpD+LCH18FGQ5wYaSAjGBhMZ1gxhbO9G
QsoDVlLC7KWXOwV0E5FZ8tLUZuA/uJldTKfKMxp5rjK6hfzCsh1duoVzH573eeewYruJwYMZAsTd
FoW0UX2ugslrsKOQC4ct9KTB4NvNCahU7jCiCNLFFcGAX+t7JHShLy9TjFfIWWbNuYbFcWb2Bm4X
hrp/30ZOMq9ryzI7rMG0ux9RdCXTpm+quOcJSLTxDFQG4KhiXChBhCcWSHOgw2PwXkYYR8uVsPKU
ToVPpl55n49xSDN4MuOXOGd0rLdpkDhqF+Lhajt8/JaOj1oFdrR3ktKej2D0WuNpCkxfn8aUCnw7
RLXrvySMWsaTH5lGfzEEsqfPOgLYXs8wwXjWde1yQtd+GD7iZCitnQmyxd4MRiLac2seYcrQ1Ge8
5wUTxn4+d2CHe8RRqb0NZBnK7wAROQlXHmlb1jb36PIcMt2QaLSyGwN0/ipmM06vKt3aRNPWKJd3
foIqbSNCt2dAW5jqCTJIk53azhm9fFX6ocANU8a1h+O2HCFRukanu40em6i+JfOmmb8pyYx3E1Yi
zJ6IGjeLc9kHRKJNIsj9XcrOpy7TWaTtedxiYITjNnouesvctAewElM1njnEXnTmqsUdBeMec3YK
LKYgBc9WHqzewPdxseRhO9s7NZue+dgGvT2ZqInAkh85oFBV5whJvQfE4YAs2a6t8UeiTCWfI8sW
1bVPLx8BQ86YfK/0ANasHVwky3YGXvs9G9gdcOCYU34j8xm8O/LPhslQNIPy1K7RlB/Acar2FnID
2kzIqKlxkVRJHGLLasm6wiFrk+I7xDBF3odS+t5jb82MZ1VYxqJeuWJK6ns5mE19rsG9o560a3Yh
Es+KrhzOYLbK+YfL8Uw0zlyMgLqqrBVqBzKIQJy5H4i8gjOo0YGsEhENR6PSkXFGIJ5SKzFK29yp
bJpvOwdZBpFNk10f8rmO3HqVDAAVqPejLsBM1OJyaD0n1G/egK2G8tVvW33yGjuE8EfDA164MeAr
2ne5I8u3ZR8xpzf229jbd1ms5qvI70PnMqjzArK+4bYo0qchGdP9TN4PrZiITURcjp6Vu9hCe1fs
HUgZ6Y2fYTbYzFVVQGk2iDR/NczKzm+ygsf3nRErPdutK1Lf34fmIIPDhH/8QjMYkQ+DclIvQA3T
1u1pZMy9sl1RE/FCtme1idCUMMqAO41Z2ByUl54pVRsYGxNnHm/dOSr046zmJjpBHQpDvZGyL6sl
K3pSZ2Ga2P5TrUOodGPFiiEDu6Aa7IKqyKGbMvo5YpwkgEglFicyPt26/eaPoLl3YFKM8MRABRNh
KpGkb0rHkPG2GU2vvQtrnusLf6oSda/8AnTxCoV0Xm37subG1aCOhjScVxqso5IwT0mXdplscwUr
om1OZ2BThoHd3IqZI/LgoCnW92YEqfe2muqc9hGKFaLZ2X3qb31iuPEDM38b2a+hbP1UN1raJ5zL
3cSrLT/xEaiNoaF3NJn+BuNdfngdWgPyqMx4PiBMciAq6jEkNb4t++m56ex5ZNo4Vy45gJYPeyZs
5vEgK5VhPzPIFyGRiYp73mWdWfQnt+Ot9/PQkzFlzC05beDfCudoidCvr7zUEHi0SR0RaOnrBkdN
ES5h53k7Jf1z7YJNg/tg6eV5qEBo3EeInTDo1JZdQbagNUMEuCn+D3XnsRw5smXbL8I1AA6HA2Zv
FFoLanICYyporfH1vYJV9m4mq26WdVtPelBRjKRARADucD9n77Vb80QD2WNKs6yiacF51bf4L2Dr
6FxQOcV0E304Zf5a71M17PLCceSbQqM4AamVlfhWJDT5gfm6Qw9NPTBYtA3LTpQJMGtUIcRWBT4l
2fved0Vyha9opW8p6Otuq5ehwVh00tyQewQLmbYpHCIXQQ1OodilkviNZ8UdGd+xZIEzfOk7Mk13
thtlhLWJuu83PjfCaYmZUna3MPgUbLHJcu2EpYwdicCIHp8LI1fWKumaIV1WIV26eSQG3bz2LA2I
rAlVa+0JY3Pl2mTbVn3te6xtm9BpSKRgdkVOusyLXre/3fLuSAcJlZMgNSBxZUjXBYV5moSUhiQx
sK3KHk0xOeGqlRoRPtPURsFLq3dVwjhi7K7M25rzR5VnmtFsELne/EBwU7VyQ8YrIiwtKDlryzwn
z+ZkKUcCNW9FAsXRxVXM3qfXQzrqpoUhbTFqiRw2dJ0Y0F42FfUb8oaYtLqxBKI3S1JGDZYS1Bnj
dyaUgpnbUuyTKGWVYUxYKqo246mHzWxTW/YytcwAjOkYBIngunpRN+ZgGofIHQ82bFtvXdNITrZj
pWUDoChkgjOU3tNwyk2CoKAVSs2FZYAIj5U3Uo5rVGCLmA81ybvYX1y8iTnclAGM8BgHa62hOcu2
Eb44HG3pkEuhrKBls6cpklBo5I6Ya6jok68BNntce21lkpITj22i36fu5Ns7zcyb7o0kucA9TRbc
y/sx0Kfm3TWZ7baOcoRxgEXvDovYA7u7IG03xCPaT1OHjTrLHH/lNXI0cCYlUfQjQC1XH83cNsjA
vGECrkUCo/HVccOiIxe9yr6FTKvlDk4HmRq1ZYWtvWDWEVBfp5SwCLhMUdIjI/SMuIdL4LeAaqwO
Xc5O0tcPUfiRq9t/ncJODh2MkcAm2YsbLPY9K7Rzg8E3VSyEAc7Cz0LxERVbUcS0tTx/HPGIjmbX
psgFcw3mdWCUegy8o3OCFyMKjWCV4XPGEmYXKXWJM6K/tFqwNWt1KK5m2Hl7K6trbZWgjgl2flV1
DSknYYUH3gB9oxXslWmym5vBzYvCwG+exP5XvdOygigaq4e2f9QRSroW14Twshc3KIU6yD6fWDPL
jjxj4CQs4oEOGKHtHAYNo0w1K8EQuI9d5hYwd4Y+JKEF84zq3FPqo6MJVyxqCSxz2N96zWs+Eeyw
MwCdBA9ViJcJN4nyzU1FnG6/0UuWKO9GF3jdtrBw5WPTYq4lf7KiMUOJuQN2c9HgwoePbhGO7d4x
HEsrCNNA2IYPSCQ6OwRgY/VbiriMO2cJUWDlsovTsN6yjVvk5NIEyFKMLiyOVajXVP3rgikOE5FT
7RXpdRKqFju9I5YGdFxGOkBQDUsb3jkwbJQoC0jiGMbZy8c3F5mSCOywMXrlNwRKgoHJC6Cga4Ul
K8QR2ujrpLdchJk0lXcftiik+zkCC0lGvQeU4YDP2ekImiH98x3YelzvzbJMcBhNdpej6Sj8aBw3
qNxcOaxhuHfWvYtDge0nnP84vrasFb1ZY1aef+7s1imWAkJ19UgH3BkGxOKBMYG1TRsRLAHEpf4G
t5epz3JvaBJkmKHXHae4MKIL3kC92bCMtox1UY8GYd6u7jXHkBFhXiuRmTrJPmEYr0SdhOLo+dkN
4ltGXr4flF6Xi4EbtLuvrRHS9azPXS0+jrLgG56bJ8N+6EsJZz1pHFUMa02pjkWuFhgByv3ciHUP
FUYV6UQLuDjvzO/UGRzc93XkcC/zXT0iKDJ08unSai3sDIpPBYhaY3pkTzFkKNo1s4SwTqv2lgGT
UCJi52ro3/ye1fFcmp5rPJDm65VkPOD/ufPbHoAOUIeWFbca8lsohZ1RvkQK6BEJ1uHqV0B8c932
KNK0LKqpPw1gvVRduCvTySpSmz0kCMnNk41t+DUMuNm+lpYauxvU1jSqF5SkbvcQsXTBhDMy9icw
RUXtmksEf6ZVr6wgbYU7s7zE0+4saWT2O8UwRt4tcTPVHoh7p0IGGMQIqaBkJMg69U6mqV28+oLl
Gtha4ROGfEWsOiQJ0T0ggZpNjQtTqockGXDpPTItw3whia9JzBX+VuJyvCSKSUaodFmuwzBKc8KN
xyFtlbOJPQfb1iwLtMInOBdRgubdBzfTdvneTpLZEEvcOJHpMPWOHV+TOERv5yRuK9+1BgHN2iOY
2WNfpKZy5U8qYKJJBzvGpkdwF30drWiS8WTiqsFzMuoFi6pGhrI5sRF1R4yvXLAYrXxIOQnS6vJR
Q2WAGauE17Qbc2ry6Atl4sOWBmIBhX6Gxb0IdqPSpva7rVICH0nt8MMNLnLTuprJONUA4+PA+EL8
WVturDgvchhFGCeaXRGnbX1LipDM73aHAN5kQ1Ea9jlntGnA/TsZPJtt4ebjUsHtNzYD0thwwc0N
BoTsS1uf57SuclBDN6zuqsSq3pr3vZsTA7mw/DEl2Bn9ZdzqJ5kWuECIUYYINrwluSe0RSH5tL2V
SvJsIPo8bVKo8S0Mdn9lp1nf7gloj7GgTmRPAycSEbt6MBt144XDuiztSN+innII9gOaYmTB2iaJ
OzV28HzJsrO9uFOHCTGIU26lZbXFBYCPhbVRJagPKDSq0k2PTJyQTzLHReyHw1ondHKQKYtYjVve
OWRS7u9qXRVevptqvy2fP2r6/9sWj/9LmiV6Vv9ZsjR7D6r38Fe9Er/wh1xJ6v8i79qylM7/mN1v
5q4/5Ep8R8AMsVypWJkry6QD8qdcybT/JYRhKGCk0rC549B++VOuZEqAo9JmzYslycbcYf535Eof
xqp/d1/wZQsLQwaSKSqsttKNT30eve4ombeQoI0e/aFMs0vivo92fvK9Ssw6eDq2V+DauIXJiLBb
DS99FH2NKrkmmfgZgrMT9PEs1TMwY+m7rlcAfjqqwEZ3rHtnBzh56EqUxwBFrEGdSgqNoBvfkjFf
VxY7oz7c3thYcXKJfHnN0A82Kas807ukdT/XiKRuVco6GpKn1b0g6CCCQIO40GQoUaMfVjIuY19i
UWZrXNfP6BkpROhy/dP5vPzxefys8fm1offnpyR1ZeoCBbaSn5q+Lpo/z2NULaw6vhKvcRCIcxEe
W//QDRO3P/T5dJiKUyIR6OM14zL6uSnWDRIM0IhhX4teK99c9sklmNhpsxEheMLAAWsPK1X9aDDF
ILtmTdPfDOfprByblS2SV9/74nEy8BTcwKvzSntGfzkfRUxK2RfSCFbsWXP0KqBIqeF21674h7dg
3Frvn98CKwmubIMPGtfir2+hKrswJZqXeGozP9JsGOEFcBs8WbH1PcWsGLvOQ+zYi9aODmX+p73s
P6qxrL89vKL8zKByHGV8OlV9pKD+YmshT5X9gxX9UO6X0My/2oTFlwZ86CJXYl5VxF6KMFgWSEhn
/ArMP8S0OD6ceRWZuxlofx93bPRa2wWItXBW04SYkdp+57HMoIf3XDBGiImYJ8IlqXVd5Cxmsu5s
V0fHg6sJRG9gKzUz8E7OUN+DyEbYjrPxLDRrOxIeQy2Qxt3vL1RajH/9+IERq9u0gTiSIf3rx09R
oi2jDKFqOnGWEVzRJ+RWRN+bXOQuuHMidw3Xw5ib0NO0jDz7QpKIoAcz4k8WUFbPvgVwl6jPd/xI
R7YwT9No3Fd+trbdZJvmxdGNzixNkjnahGvVgZhIYm8eD8bjRPpPFvvrpCjOSqabDFBOHcbsIN1z
Y0L2pp5tsuRyClD6juVhNQVxoHdnnYDfGSV3CKZWdMGBfWhdbO60/woqJdvGqJ5Y64DQSQ6FphM8
GOBXCt102YTW0erca0jLhs0NDcwAYXG+1rUcG3OfzzSygaDMLNnUP2vuXV9A2teaFwwEZ+TLZEhN
1pUu8B1kb8xC9ze5O9arS9/5Wy3E9cMFIxv3bCIlBxwTzWqjWGhZgN/H3HusbUyhLYGTdfEVIPuR
iXNVT5hXOWqVBstMEnkn1jo1HSwh7rn1+HDA0DvO3Hmw4okOWnVmQcT6IzvptrVQfk9eKJQEYK5V
RbQeTprRL+9RQ6+4g1wrxznRRDyxF6cu2r0aA5thLThSVtgoI3ugRLEYu+FHh7/f8uxXOlsPGfyc
Utyu0HIVtRqgMGznnbH04aQEmdpR51gFmvucJelJkhkL43AfZPqe+wVMJnrsDa+rKyiMjucxrGOU
0MkbSOxpZvnmrorVC6CCoYA5sAsMBWsqId2NuC8k7VuHVLbIF9cxiF7dWuwt0nRrdvlcIevG65eV
dzHJjhmG9ACx6wBFdBNa7GQQQM3Ys88HjVpVOlLH6zuxtOGaWmU3j1C1LxLBt2Kv2KjEu0x5sHcT
uXaAuFYaruigpIbBNW1qu6KX64yvQ6tcpxJImVioxl712t1gfimruxEXQSf0p1JIQmmBUeFIU1Tv
+du7qn0xPAa0D3oTJoxwb/lNuJq6QC6FuWsCistULy/grVa+FuxJKLq2VfI2qO8qcM5TGv3QBHyZ
CHoaKSdfaPHes71hIQo1MtSJ7MDHLDm50prnWrdryydV0342ePHztEj7eT5aF4GeYKztlVu6l2FS
W0yiaxSa9EfYvmjuxZiYaEg62pmJv9J951BYVNgqILHleAXDs03i+lFxufk29W+Q1KdiEnd1HrLb
6hzy3s1qQ0LPIdHS12RUD/0QkXureAkUZvn8uWFHetjOgYjv80x/aXB5LqSPTwhKrTvXSl7K7S6s
KW1Z5v3W1eg5we6K5gL+7czqBfYgLcfv2eXZjBe2ShWVaYBfME9DFyy18nY6zWNT5gbOQXl0xvZo
qBaaB+cvJUo8KtYJtz9P06sdR99q8MBZfM+KAiQHC5N55xBHU+jOlnC0TVzbW71tVsokxibNqCvo
sdqGdrIEk2Vya5LyEEAQIO3+jn31U96Lx7r2qWj3B4/6A9NG+qrIdgACC6sYXV9U2Ge57Bt5jd1x
WZf5Gm0EQR6jA4chq782lE6kEk+oUkh548ZbJKcobHYjXU3XGPfRjZEp7UNMmHGItW0GmZ3yMOoX
ljdOVW2bIV9nrr1N3fZIGVnMhCi3TZdvRMySpvXUKkmdLTV8P2LaHNxFGtBogiy91Jp2B4QcN070
YE/NKulFP/OXlNB3dCEAqYTWNcimvdazzbfuTUwnxujs+pB4+8paNyPmFLd915LwoXPkLoTcwKBe
xUFwVazziqJ9zkprA+B42dzQEtYdNdu0Zs+siSFcZqpoVwTKf1W099cCMpxDAJJQ9tZnDqbiv82J
Kc1kwe2G0WIX3aKOvqjoRUTy1NpyEbEPtgxz3ZGijjWHNU83pyFIWZscuFpuXMak7Qzg8wit94uR
Cak/kCd+cSmbz+xKHVIAXTeDPDkZ98Wz5UdPOXCnOii3SuZA5LchVS5bPGUpo//Z0LMNdRoMdgCj
xXguItgSLixTwqTNXCGsCa3HSaUviZltSg9Ts6ctnYHYe2trt7w9LEIEwUgWWc2t4r2Am7eKu3zv
Vfj7ZLMs7BfXuc9Fs6ylMetIREJKg2JgLgxIkWWzGvtinWbeTiu82cRM0+oS68kzUpwFTBlX5q9C
kE7vFfcCxjoOro3ea/fE/63XguEeeMBjzYrzJJOc6U+tWk7B7RPWET02er7uDRsKenIQbb6JSm0Z
9USAdQ+BSp5lxlwRslK0K3mK2+jBL6KFEoLr/hQS30ziycxS7BUrudDosd/OkC/S19tzOWWHYbRX
yCH0RWuG35PavBKueTElhQ/RnU1Xrewqe7VIWcoYodiXZGttDfoOmDO4WTJY5XSMaoecjjbBZ5hA
5WraljBdL/gW2PCUc/HYt/7+No2ZPio94Vy00L4TEBtzUx6aIF74RvDea9qXvJVgD9J5eZsagsTa
OKCWAz5kiNMO6L/+TptonT+z4p5PdXY/WgmAiS0Jdt+SQRIZZdz7E+Y9ZzgDeb2j+7YqBoZgmRxy
deQ8vDuM8TKzHnMCELVALkI+TLMBi1NWu6z5Wk3GhpsDU387D625zH8QbnWO/XxbR5xmh7T2sl7q
G/RYRAMNT3mUbdPWvI56vZJ1uUnsvd9by7pJn7XgzvTarSRGzByGZVg4GzmFX6A1gDwfcCkGlGlk
TmGb9IK2ZzYj9q8nRFz5JGhhkwb5UNHp1HTCnQoQqIGKAiiUMHDQKG0alEIzM67eawewu/1Nx5C1
iiz1xELJnN00EFgQ05lpqW4W3RGdhT25dY4eLKB5105f61QDCkzysZY1a+o5hDJaCHQsirJpbB0j
iPhBQYaCgV/bMQYGQWW9+KP2npXiC3FpZPsOhrZVIr0Orb7J9UcHBnZuq7cQ5fE8any5GIU7J0gi
2JlFXC9uvLQymDLWJtxj4N0szSgmmhCg+y0Q7Jvv0kbWKrihU7PpyXP7h5X053U0KdzKpe0qYUwJ
W/+k5USrGpGpB5WqDePvwMhWJmxsqyEwa7D/QcR829T9smPiUFS5DcWW39Gx4v+6ZPewWWoxdZxF
XX3hFjB3AntBhX8bAsT00ef8/o2JX5XLbGalbliEnFjUFm67/pts9ieVap2iIrwhZRZ6Y1CIbK2V
k35jR0BYQEYsfP5mhPJprMNjL9NDTkBFhTfHHaxVrsYN+24qvpvAH+51M11oCbJhEOxB525701yh
PdvYib5UTX8vu3EzVsZjYphPMg9paQXxPIRGjfXumiY0EMd8m+SkV8P8//17/Nu3CNvCNgXtIEt9
OnlFWDWYVbmo88GaMYHlNWIL2ukw5X5/oF/Fq39+lj8d6PZCfvosHeFrfU9O90IN6aIHoR0yEH9/
iL9s6DhdEl0pV4i4/fdpQ+fR6YvDxCkWAcsXb6hOHh3HEYoMe4ZZYkwvqXgcE/8fFOe/aqc/3phu
4rCjWaLbwjY/FSIC7MpT0XQkhHHiwbuTuWTPGl1f1FkEvXVt+d5//5z9csRPl6VtCbohfg9KtJSn
cTB3UZ0ebgpYM/onU4L5lyKB1DkW5S5KbKgnPzbRP502YntzuiocKzeM86imAb65viR3W+Qe85n9
lOvj0sAOEyPgQ49ybEM168q14QyP3WPh22st1JfjGC/MtF37JvjL/p+8M39zaekmS0Zae7qhPrgu
P19aysXI3scMU7d91qxmhrPpH2aCv8w7t0/B1hWFRP6zqCT+cvG2elXFRQCkIQmniynQnhrOXSQe
+ulreP/7i/hvD0Vd61aa0B33s32R2IKsBWRJbylBEL9GPzqPjaekgrrpDZvfH+svxbrb2/r3sT5b
MamzGk3fE2oNxXodwCOb9HHTRf+kjP+7wwjXMVw+OJfApk+z9ojYoyJilIQxv5kz36/qtplLMJ6/
fzd/cxlQn0WSdrtcJbejX09SrAdBgtSgXHRdssxLtoZTvPz9IT6KvL/cgG53BBS7AjctWj75aegZ
5KYT5MOFAJvrvSKDEicTnYyjo7kgJ5JNHNCmFDEKiWRZqf4SecVbAIXgf/QybFBCXCQKvfqvbxX2
Ve77Ni9jNIJjmSI2mOx55101d7zqonlPuRfRvdtFybfcbPZIBPft8E+D4m8mvl/ujp8mPlOzVWM2
kEPcAADNKE69NmxioqbcHy0+Oe/0+zf9d6fX1m/XJCliSnz+6HNb+l0+VCy/mm/W8Gyk/5Pr5+cD
fCrHIjbRxSD/OEBRH1qwjL9/Bx9mtM9Xz09HsD/doBzeFLVTjmBY+r7Lk0WXIRZ0NHqF0swPtj89
+MI/BrGGxJZIXVsdLI+atvYF4sTJykg4qXSiY8fxZZjmBK/UQ/3SSP1sYAiJFWGj4/X3L9lwblPb
59esoGXxod/AbvanwWsWsrY1K+A1i2BmVORa5AW0zZikh5yZYkxqMIATRJzQYJsGUFbLSQsiqpmw
edbARrLpLBuvt3OgRznPTHnyimqdoc8SwR3BLXckBh2sMPqK6SOckY+wTwN1BHi+AJN1P7LlHN1i
fVs1FW5/MaR5roU4+bQr4fqGJaRyLUDfHOSsqsYNQpe7puLnrWzbujmljextsOTJrbXDNFKGqigU
lvOEBXsm3LXXQzf14NO3NFkYRpK4czvPFrc/J4kjMX3VzrQBgKk6IQtaI+O9SJEfOlN/uI01eB7r
JpanIHOPKeYbpNnHqpRPkJOewGYvAXQFszIeN/4MLtiBxLQzosmj0LKtkRRrEMMrnz9D+MuqNG4J
J8a5ybkQCGUvVXHgerzzAusUgeYNDbr0ip1MXr0lqf6Avn0NCmVtyAjOebTU+X6lfxNiRL8Sr8F/
rVpAEYBP2xjMCGk4nYiXyDvfK4D8rZ2sXN78ZLlbkvA2TTpeGi1duXKfhdlblwxXIIcnrfdeRit8
9vz8hzt4L4r97SztqB+3NuTkIOvfHeDJAzzkFBfcWGTo5eBWahczpZ4ka3deaDAhpwDsfgAktk/q
76KijVUy/TMUUBDW+SmOnANFsm+Tg26xyTa4EI9JCoddI7cL+UtvN28AKCnE80ebnNdWrLMi3WMf
WTT0y0hf1Ul4IgO5GYOvbuuva/k29g39ZHuhdHugGEIUkl3Hu6DNu03a+mI59k+2KL878XjNE0f7
Y6z/b3d2j+HXKq/zH83/u/3lr3lBCRX84Ud647+f/V/q/1rcJv5zA/jAPvz9F3Lf7ef/6P/SrzXg
VVg0whzLNlyDO8Af/V/3X4I+vski1NDZQjgW3/mz/yvEvwybRQWcClNIQTPn//d/AQFijtJhL7DE
cRTkkf9O/5eN7Oc7kCFZBQtajRxNl3/Z6EIuiiMPm9IMaFmN8p8IRnR69+D50ZjgArLj73FOMoTm
Gg3SCvdoFso99/62LlF2Oh7Jvr4r0/vw9tDBgm4GxHwGuCMqCG78HCUA9Gh4noYhvx9tf7iymjml
oncXejWIVQL3bkfJQJAudx7jMTmjTetmaSH7Qy+dLzrurHs3p4FZI9fr9eK7yQ892HHazB26UwMR
VZtKpNPuxUOEOnfM5BTosY9YylqMSEDnk1OiGOoq41jZ7WteefpDZMKATT3aMaiBl3kTGxv8btwO
IGVftMg4kOGbHcy4fXeJ8NzVNzR6EZB0FUxTgjTKIKXJuDkm3HFVCArdhYsdRvahs2zbqWMK9Zpt
SjrbrECMPsc1aK40giyvelP2V12SAX0jB65RaKpNbCEI1iqTlI3IzF8mA8aaFPb0hjnqrADKgqI2
krXdGe3CsONhgZGx3raV3WzjtLMXwk9XeIn8p8ztoPa7qTEvFeEusu7Rdo4Omu7Kti8pSliiX5xN
UnXypDkpmBJkQ1Rn9KVh5G9jlJYvRNTMdUWA3lioZJ8Rn7wdmuydAJRvfaxnl9hEzNbU5jIcDO9r
PtgBTQWDCLtRM3YCh+E5sWJIs1Z5Bbh4aGzNQfbobTILi0xYxgXWjogab9rKhSei9VimxZ3p+tmu
cZAHponfL+gg9YvSUMMGi9B7hmx4g0Twu8SQ9NCjJHMSOnmNlZ+jPGyXWlsBJ+q88tqnTkUleiA/
Iqq+52Ex7oJEhisrdRzWsa02S7pALK0R/G0kEdaiwT5Evd292/6WdvGb0+OQghoFnr4xUzisbbMd
w/iZPgWRooExIv61aZzoenSqeueUnQE5js8OZMRsCs6DlPctuun7FBQEOM7mCGILlKNlhkSV+WpR
VJqYRbGQh1j59sHKx3ATdd7FQay3i3qyN1QqJ6p7NbskD0OKSTZIkACot7AKLAqLoiAy94ehCfpt
UOgorQnVM2zP2BhsRLnTmgZsxDF7RrS+BLWi3vy72CfpXWvzjCZZdsmNTF/lI3eQoO/L19qEKKIQ
xV2iQBkXLyXoMWMFPmXUAQcZ6FR03Pt8eFfa2EBPEbeQzlOHbQf7gs+9OSd6yXTu6MPWmxwB/NoF
rkUK7F1bxjSb6+Ctc9BzkQ3ZnRSZLvDL2ogLxTi1vvXNFnUINlL0NAE8dRpUXW/joiPaSKXlJU60
tdv1710TNnemZeiXPP5uQr1jlek+gKytQMCX9S729WunqoiKgd89EMyQrrTRoIZaW3vDS9XGEU29
/3j4iBHKGuyEbTp1Sx8h3bl1ngIZjxeP2KaLZvFVheP3tsDJV3pvL/2ONOyPB1r/0V7H/Ect9xYV
1nms6+yayk8rBbBcsz7HWFDOYVBRuM55Y/rMBOK1IkjIPRB/YnkrM/ebPSvb2ce/SS+5UGsdDrZo
g3s6idlMH4mG+XhaSYDweYqCr4oUSjXNyi6apJmVh3wUemA9AL0iWzdwQ6BaqbZBSWmdalAkpIVm
GHV8lJhDjtID0xGszjp9aD+eelYnjhbZhK100xXs7G/tIPJy1vVusFIuwb8bWIB7UZjJ0Wnq5Pjx
lXF7+vEVXMA5XMJDPoWKyVYBT0cS7oXNPmcdYnYJLk+9Y+FCqkW0Qv0YvkNg+5a3aTUX6D7WGor1
PRlg3h6j3H1Eu/Js+LA5EbamB2HAUB9wjOB0rIwDguJk2yF1mzdeJx79MqekR4dHDu5DjNsVMaRu
f6nxEVWifWQtB4y7dOMDsDp3K1R5snQD+s/UohTFlYz6mtgGfGuYnqwymaPA6k4VDL+T7/fpdpr8
p49nlsrbjaMUK7zbxaE1zrhBaEcqIHPiQoXNsHK6vAJcj1AkJ9B8a0x6de/iU9hXgvq70+qsBfm7
9S2rvr09iJH83MZKdslATclsvHkT5/LaobFeDDZ+O31wrOvHQ0+k8gxC9LgN3cyb1ZnurdlCaJe0
Ikmib91y0xqDT7ID/yZDEvqGoaFmJfxmNnVjuutvofXVgLPU7f27j2c6jgU+CLNYW2YKyB0TR7NF
obtLqdjAiWeEVkZ1VbKwb5nQ7YKsT2fVeE08d7w4DGZ9KF4ARy/rpC/uXC7URdn243JwIvrThfWj
Kas/RwBGunbbB/GDkxAHZ+FXBzYSETvFzyIPgMY5J4fAW8al6MQMYrY6aXXgbcc2v8MVB7j044AW
nhyaxsjD0e93xOTB7lzmcHQ9y4BVH8Tq4g/xBM2vih9cnNZzK4nEc5hNtO8Ha3xn34AbbO0qx718
PBBQ612C/IJqHmP07Z/N4jh2NLao9juHcujadVMU7/1wswCA0u4OuKuD+kLsqctiQahTaCDBnwLr
a5s26uRSOBMzpze+CIT+i4xLcjE2hvaEA5jzYYX9+uNp6/pqFtZuePh4SroQBQy59IXjHlTKJEt6
BLG1aTetP57mXMk71dYIh3DhVPPWPIS2hbKYm+VcJvawI/LiIWyb4Zx0WvxEBWnjTxg7Pp5VYzuT
pZ09ABjvHiOJx4afSdJI22vheAcP4a7xffklhJE6I9BUu9ZJmu7COvRXUqgYwl+4bKPB+mIlQInN
Rvhnw2SLzPROi/H2q+VBt/3xC+ne0yLq3PIAKDmqCv/gR5q2ashcuGQFtwj2/cOD3qFzyJXevyam
fME4FHynpbsYSrzbhNARXBNGw0Z1db/tEadavVs/NI7nbvMKzmRQTt07aSq+PnVvOWR7zH+NvWm9
qT8gfBczXxvQ5lbji+GQNmwQRoUd2R1eaoMZ2CEs4RiUBo4xd1wUlM+sJp92hGHQ3rB6RdH+9uXH
A9vb7FAZGisHfwLCPBEDZOfY36VBp/2P55CmWasOw028QfJIHuPipIPmf8+sCm95npdL20v9FzTV
1wYO6jW1uuFuyuyDrKVGjsSAjMqNrUUw6P5LRB9wbqrB3E+gkp9U8IP8ChIVXO2C8Wa4N+tcLVxX
68gBaQYawqw9kHtcBCe7hOibfFdtwWyH0eomiepAffZco24NGcFtLx8PFQ6ZSwnAfuYPIqKnzTdE
imeRjvyEPdz6KvxkOkuvbR8Z1TMzjcWzbXrhwXfIWP542hLgsMxE7a4TcxDPUzF91W2Mkn/zS0rS
R46cFxUV3qvtGw8qA2psFd6+bN3khz5aJGpYKHJGFc26ANLmjAVAmfQRiAkcvO6YUJQxq1WZBd53
NQgSSgJBr6mjhOJw9/fi5gkLmLNuFMRKrewInGgJDLfa9Etc1NkczIN9cse4P9pNYhO9yTfw6y6Z
8avnwj8S8SJ2pFzxVvE/P0au0R0iCz/Xx9O8jumy9PnLxzMX9cqliKPDxzNK8v1dTHE5jfsYUAf6
qABzNW6Uj0fbC/i6wATElRPvW9OrDyo2/nz442d+em5kAwqCicHNz2lJ8whRbqTokT3myDKSJTRX
f6lhG1z4qSnPKObs88dXAP+/QUKo6c0F9rm4PRgjYoN4coloJkiGObob31DvbCocP0/62Po7idV7
adAvfnOCbNMPrvbYEY6zkzXq2aRzCVGsY0jlcFUCEHYb6pXhFpwNIDJVlu/Dxkba9K41RMY2MHY2
dDTzpzgeth/fZieYLG7Qr4NRGMY1i4i9rG6/Rw7UiLc+Cy6KJLkjGulLqXlPURuOLxK3+bwp3GLP
sB9f4kezCrt7jBAHh6DEzUCG9CYuQud+uIV5NSBDvhq+drSMNH+uNY+F3n9xdWa7bStdt30iAsWe
vBWpvrMtucsNkWQn7JtiVySf/gwp+PEB50aQbCW2JbFq1VpzjhnF60W18YbrmNOBo8/bOYXF2SER
XDuEh6wtCOUvtWepTaISIg0eDzMaeaCAuSfG+s2PIu/wfPS8aVuh7e08/fG/LyUCIX6LKavFdcNG
qdsfjsGWD4SjDmVT2x+prjtrPK7Z9vldnJpc1TJxDxyWX4xorM/YV5s99pKJBB2IEkFnkiNXJrq+
XtI6eauSqbuCPA3nWoqVQP/FrJX9CXEI4wuLxOxVBnq3XQtpP5AVJyTV7aHEEButWr9AL6T0ZPfv
saZrzSbVByvApYIEFcvlvpzxh4IhOs/Ic6/8QdXL80bPiWEiAbVjstdGx6KK9pryBhIOmyk7j7lL
7AmRfi2ar+PzS//7+vOexkFTxW1z8TO5MoTWXEyrlu4q03DEzo71I7US9+o8PrkjgkPwEHX3rfiV
NoL95OiP8UJaD/fwiyzHLJLWysfBF/5/33g+5Xlj69hxMVBPZGbS5lqlzOjQ8ywfLb7xs1WV0/l5
z3ncez4skMrtjFb/94zn81sJ1Aj303TDptoGxK3qu+rx0MDdeeQsVaFvIGw6wAB9wEtD2h6MnJtI
65cYEv5KGHGzI0ur+BQ17j29a50zlrHyE+LsykkpTeE8zK+42C/PZ5kd8TwSMVjg2SQ0dd5nLhUY
zyg17sby+Ly2bv7qksm+SSsVgeFG6wQrWIATq5L1nA/VF4BxFxldF51aW+8/VbJTjy/39uIcJ5P+
7/OhA00jnNLI2buWW33JlOA0OeZhQ8m6XcrRunf9D4jR5UdKkNJbt3jb5yOSdo2r08T35yNkW/25
nWl8TrEOAGNOwRJUGWesYtQDbSJ5znmeEzoMUgaY/M9+dhskjRF6zwG1nwRRUDkUWys3ibJryxqf
IT16YSIAMbp6G4fBDBvDKn61gKKbwvmVQqoPbc6jZ4N97zI7mgLLQGkvkc5pKjPDpc9odkTSNddV
7a0zQ/FBftzguequSJ1nHE8gqp8Pk2YhpG+szXVP1pKFTGpEY1gg6ibJ56UsNfsNGryFJ2bp9oDl
nbcqViNGVQMXEY/QEKDdijOC7bQ8PyvDys+NOf50SQLaciXm5/99HWPssgYuEq2fPst0BgYYZxSq
M0EWWnJTntf8NC04dbEml7sl4iAyiEFvk0ektznHX+VifLZzLV4qxYdQ6mJXLqYG3oUwbTnGkoze
Iv7qFPFcOC+jwzCAR0pA62xaQp/OdUeOrA5VdeVYKJe4lNgpHzfPe8+vza17IAW3POiu80cmE9pW
cJ9vo0VAApF3M3QQkZ1KZ3l9/l3Pv9DmTLEjn+/2/Ov/9/XnvdIreOfLpDgpoU+7Kc0Rj+F8RPUN
DjHwzOQGxWUgaXMiUGqa3+a+SS+lMx2tkXzk5w1afFjT2PrWsZSICobYh5MSlwgVG4KjG+mSKNeJ
5PK8KYwWQlGiCDzi435+3mgYycM2mYaA/LD2XPj2QCQQYiHdZ/K9GiPQzpzIpeV7V1evkWDXg7bt
IIivluczmLPDqZgra21xZjnb5zyZm3Pe+P25r6vh7C2S1MXnXRRA+8qc4sPzmdj1WcsloT8u3QWX
vICjdDT3383zoSgzzGKcdX6qJTE3/99Tnk/uBvCqlmInsECsXIl1Sw8GZ6Dno6l0S2v1vDugAGsX
3OXPR7QQ1DYzDNA+g+YEPdyGg00Ex2fiNEd3MNSbYSj9DccyjZd0+YwiVrFFEWn8fGig+woHfe5D
K/e/enMo7+40RZt01Kzw+ZDM5fHspfFXmrvlPX/c9Aqt4jBkb0Zn7qzS1a4EF8RBKT2xF5UOUEOb
MoRuHnCCsXl0Xh1QWdQY82poaTeM8y/Wv+XUq9+2z0+cEjS6TTsJAsui7GMkAnIHVmzmAm9z5Eel
thFDLtaq0+J9lbYaUeMMFHsEwsNiNpu2PICIEZfKy6kTJ//Ldb+8KYEcBS1sXWLi5PVCND+Tb8iZ
Vx6xihI/WRrOavByIjSBEsGymELOrM7GxiKy0uRMoKqTPZrPcf1SYnpEaZsZ+6x7JFIYeAMWZzUv
rIo9YSQoLTPGUn7Tvj5ldnmh1CHil9Tm2jlnuz7vrLNEvLIo4WxB2HyUlo0c2W3cnYE9G2apWa1J
YyG2S/MZ5JGOUy62HgzW/CWs6K/Tigh7ffGjFCGt6C5IY0/fSZBtwDhKrBa1uW0c+gTG2OCPoqhb
mfjwA5WgVYdskh2nvB7XvH1o7TnJ507xnmYNQDwOHzpsr5Pfm9+NYZdful1jRoj85az8XyQjJu92
8wdaWvk1pZ08chifAxfVc0D4ZnfoLU9tRG/pW5gzbtCU5XQs6ftl+WdvUv+2CA23Lc5XHJ3OMfEu
YKrcC4Xo385a2IUGOa6XhCNsp0z+0fCJiOvdted0X9ADtYeuvyT1f6lnRJfE7/tg7MS4oYFavPAG
lwSPx2KzyLzjbE96rqPCpmvlFVp/9pb5FvA/x/hQuuGv+7YNXWAdF9/0ikNPK5JA2ENbjTNdWah+
pFxyxeFWrYpp5cfULiX/qZTy1NTWzW4IJSpTzpdpQVg2cVw4earmpnX9B56R9KW1TQ1RvsvyZCFR
jMhMpZObMzyNzlW+0IWdnBPsB7qAg+5thZx+6nFmv8J/ychIKF5TLsmi9D8RsJIQnI8n0EzWS6b5
vyBOfIi8FjTHovmQ9x6HDTFF9Azyvw3+4BNWF1pREENAKJA5VpowaWr/go4oW3sqn/jQOy+wlZnZ
RH9MZaR7kYsQywpxwe4wBxB40qDu2EFd/KFlx3/ti70+mv1eiYIVtoxIIDWP9TJOQSMh09Xym+i2
/0qzAbVXZDviEycSIwekoHSCysgAg9CRnT7LewtyYJU6oryownwtO6JIFuFmQdH2H3mG1JpIm43h
aGnodC4jU6qNPdvDCtOwedXqP4CcvJ1r1R90EVfqgSVQbFScx4FRjb77Xfa9eBnj1Ia0E01kA0u4
IikshsBsEp24l4wZSzD4i37tSOO5juKQOohX4RWpEAzLMaP+WGkqAdWJypuOmVlSwVTVzumTNafF
LjQKJzrG3kPJMG+6jqVgzLNrX8XohUsCWYEX1O/KUr8ilcwr+F1HxgwxE6EIVx5Or85fCMFJENfO
qfMdz5xKdTzGgU5soD4Ar5oSJ18B4K6DTmlha6qK3GzqHpq+Z7ovaE6IOAfYwVA6TV70TN+ATTym
NWQqg3DntIr4sWidq6KQe5oKzHxihaWAVwy81SuzPo3MTa5Y3443gA/qwLPkQY9Ga6Uy+asbKQrx
jCz3Wi3vdMPzS06WxF1LAai0lRUaIs13ua6mi8gADoJBY5WpT8zQaZ5uzW5YW0T7vOpYb7B5MECz
8orQUqZAUU9WlS0RFYAsuU7+qSbidrB7PlmMNR84OoTAWX2GaPytLQ9MIUAMMH4kpnruSwnrCFah
th18GmaOox0oNN/6aS+ajBl3X2/adqGaspaNPhFDKx7+MUFJ5Vqi3XuM4cYWK4jhcLGlKohAYm7h
DXYInoFbxDFlE/HOBIh2h5KimMu9I1l1MTfMx8yHKeCYDM74ZmfYnvrSHQizF80WKqS3ngzrNnX5
dF18ayYWyPf2tV+G0vEwgw66QeM3frXcd5LBHLJ3O4Jb6FswJNxodaRvimaOv/tYCxwS43XqxZ/A
pClSTTnfcKUEvgKS29eTu1WPwElzfAVhpa8yyosmKz79VKij5hClJke1B6Q0njOGoBsONAgK5DcM
FSJXF2neJusurRqYQaWLsB9j/bO2st2S7zqzHFdujnvKK5S+M2X8TpqAtjUWRw8VVsXAqRpxyDs8
LoO3bAbNiL4pi2CDQsbIeq7XOX01cKYdVe8yOJ3bnXCG13opISgUJcGLM3m5MraRa4hyj6D1yKt6
FZaYtt6Q+EBNq2LDlhKdo97fZBWyj+WxYwydfyAP9YGskEugiHGunKtyl6tht/NbU1CapmkUyBKj
yCCGJZRgCEIcqK8OOVaoYpx6nd9FVf7S2XcJl2JlziT1Zm9/LzQ0ytZhbhk3gHLYc6C3r4u8KXcq
xnOYV7oLDqvRQIrkYkUsyF+y9jBsKeOPUvAiW99zgriN21UXxd9+hCp8GsZd1U7pPs30XxGJryuv
Vu/jbJH+O/8dnb7ZmLDh4M2aO4FW6GTopNPZcXm0vWKfiN5fS5jYOyidkCCrRW1GQHkA5UwBdBQn
n8Vko+20D4YqXjzLK1mfM2i6+JRqev43m9jcXGs45tJ3wq4AFe5oLOMFGivDqL7ayYo/+8H81RbR
m5/86RbbC/JmunWNc5AGngoy6+XaiBqxzXLX+Jg18riN6Y/CPbknKMe4z6ORrDpVI/JxFPnlWZx+
mBpHVVL41I5w3fQjGnKMItJZS7Z1PgjVtYjS8mUms2gN6p2ATOWO9zHDHDHLQ9LpRxJ2TNgXtR6a
yPubJMk/2kaXq3T+8BmeHzvomx82vTPGb5k4RyUGJNjdFB/50FwcLSANfNrAUrEZ0Q76pcnRTFGS
Fc3aTUwRPL+oCjRXuvTTXf14jh5l+sVuzL0YRXocWC01C6t51w6bpGdGnNeQY7CsXTgVyVNZVw/D
BSDlQrPPaTzNbOe06QDATofnvcjlXsogfj1ZCIdUN1W72k0OpVkb+6IcIFmkN8wUw4FALvzPJXMe
Y8hevZ5MAmw0y8pdcKfknc1OY39kSI5QcguW6X1hdUHuZ0dcggwSDWwNtbdtRvOD0Xt6lF5TYEOo
H9Fsunutvf5v6+ULljubCZ/RHJ1HThyTVooCoM24q0eiHGJ8cOSY/56N0Gu8L2uQL0buVVtT4L8V
M84VAQuS4sEYjs8bu9OGY2Zm9aqemm6HtSyIwFBd55PxIHqpuOBNh3J6INjcP9Qdb6/ZIX9PI3c+
ey0kwCgHyd8AYElMQGzPLvnzXk/jlA8Zno6I6GPHAdxjNUVya+RykQO7d9ssUNuhDF1r85eWl/41
n9MlXPLH6N3w3unIzae4uKaPVgKsGZ3Bi5ns2mmPftV45StdmKId2+5cb55PnlPf6Mh+WhbZ27Pv
YOecI7QCYqYr01hkHXl10CaOOkA5MVYY6bUQo1fzKNeGzWxn8SY33T9xh/cF2NMFXOJkLH9qep7M
Wjs3MDTdWreFkW5AfW77kdiuzt7mKW5YrqppVwwnu4yznQ2AUph2xISaoGPD6MHkSnkri/yICeKV
mTxBu1+Ni/9iksTCN2a2gr+CU4JgqYSOWTg1+Er9Eh9hDMjOfFk0pGa4nfde7EahNhHTLiL4z/aw
9TQkieB8Oqx5mgjdwQHH6/zO0rI8S4/h9Zi0U9Br/W8TiguBi/JMetStfvRtoobCFHchiBN4pBH7
xbEvxhCcq/Eypy6Vv+bvY6P9SMDeBwhygfeZi9hMk8aXrK9SDPEudbVXE5bqakiyzw4Mt5mapzpp
5kB6qlnr6OBkOdzMUrgXkpY+MBVrQGqg69pOsTdbszgCFH4bW1aWCKcK24wKyObWNxPDaJbUtLyU
o7ZL7SkLm1izcck07UuOMYfAne96Fvg8R/Nu2215MQtnO5IfvGcqiqdorthR3F1cNYze3Ol91pR9
ylL4xUVU+1vFwTEsZX9Uts15xrCyTancP5Ohoqs+legBIJTZNSnruVyuShtWFuFkQ8QiZNVxFnZG
+o5noXxhsImm0nH2XU1xslIJck4M2DryUcYMJLbOK20xdw4QoE1nsEERxzVthLNXpfr0teEmwMOE
MfidYIqRjdb54O7saf5Q5Yi61F7+4wB34vNrHh1FfezqKTIfO/vlF8bRri39zR/e+AUU9Cf4Hd1o
ca7Cu8/R16RPTQSrtszHhGrijP5s45RJ/YYzHU0l8Kx1T1qa8LbQuuf3xYimdWHaf9xHMECXc2yw
GTzXdM2DlFjIFzOzfpMhaUOFhmemZ4WJGJatlc73Lo5z2vZtyvDG27jQPkItVS4nIde9uYbxMY0c
sZbS+t1FlraHkEqkKUKGnAy12BYkazAi23q+ftIH6dNG6j5zXdPXlcMK6s19te2d+GDUI9TMSvus
+eClGFo23SCOUw/PIC1ytcvmRyfIHNyNKDT6XgmaqdyhNvSjoYTsxrm+fmB+yR+7zHFVXFibNcZn
KC2yBKpgVskWcirGZmK4H4WNtwGGON1td/7pD+3wm3TR85T8EcakXZ3ae0/HCyGj6FItQielkdRr
09KzE8hAOHljGxaoBN+nuvru0rSnUge+DsqNAZDRfs0uwxjamPBwddGe3QzQiOlln3pvS0TEycng
DIfrtQ/KRPiY7ogt04QqQ4id6YUOqY/SxenWfVTXXxRRx7LIknvpGj9kT7xSuaBk8xr3YmhqPoBx
EBvNqc07XGaUXNXcffjSOJOdBBNieAWbPr8RmDuv7Xh6J2fXDUBJ/lm6Rr0WHThCygzxG6zieh51
8+5IgAhjTyavgSyumlkKzVm/8T7RMUny4r9xGQkUaAj+cSk3Ejz10Lnydp/HkwySMoah6ZITApH8
BOoIb6Po/0xZelsIDwrVEjVbQk77bcrivZ9L+AHGFA2rSWu+UgtpNsYoHZbdtxwQdPMm+G3F7vYI
A0ynQzO5/hp69MfozmtQKcRbYhuX2iRpjfXqwV4bQt/tQoD0K8XSI3JlbznP1QcqP47+pKXWBzgS
Nbb/u8R5aVfNpa1EGfpVeqPt6iY7E/fAPprBangElASdMzYH1GKo+tvB+r+79DZTith85YlJrqSO
9VQx7BHNsaFb0zoWY0jxXzbO2XnByk2uor+RIDBH2C+mq+a7No/tVtiIzLTEhaWgz7tEp6KM5ujK
FgttzhzUtrZwWs9SQ2Pzfzc9QHi4LMQtdFbmB4OzZeGu17YWx3s9lR71XjW+Php43041Ti946AgM
bXNaf6VkiCcVQ4yiv8VSwXprcfTTHZbBMrvTR49AHuCZ/IGbzV93YAh3dSo/Gji7L5h1LzWHGptx
3Z4Mh3WrUxTBe2QAOwDja7sC/LM70qxx6ErS2TxxvKCdCWo6czGb6qNjvM9Ys0ZtzZiqWSPpM14J
mqVUombS4rWDnJolDnW8VXOgcIGAv3qaOQdcG2TOuoxko4UF3kad3ivzP38WO7e13Vc/m61Twlte
0PTaR63uvcyeSXQRmOUwyyq146jJCyCn/M1jnPbGSuMEOROg7RBZMhiJIdwkVeZfkxafN7QlLxjK
WKEuLJ2X501djnfEoCgdbP/F0uY3kpa7YEynNwdJw94vnRNO8Wqd5ufSTXejkEfESxQ3nDWDLkGN
KtQAlr1aVX1XkqaMlET2LXibuD0S2m6Rr4sMqlHnQo/hPct3e9DUazUWyPQ4UG1J49nSE5JXT+Y3
hJj8uRm6jR1dfmQKjBJSGqChXmmYa7z8R1SJ9mI1qMAe72dimvDAhdjSdi22oy+s91JnKtY1yU8t
Gxn2VP01wUJ0THVhIAW0f4A/RvJlmQU9j4amVn+MfU0hw/mVZcbMMctftnODt1YxlKke3l6vdv+a
uX8ZozahV5NYYdN4behx1EoAVqyTXh7HuSUcNdbZursWPAawYaay2a/K7d2trkXaTSz6zyWqvVOt
z9ptoUmwRr1qrlPTExRj8RTYVaSdYnf6MUaG1wbjn2TJAG1MX7mTm8eCmjNQU/cjRZoQyoiFNueY
a1m8/BhTlK+T89m4MzIx58PwpLmrIO0hDdZzEB9zto3hEK+aMv5hLPAyNKDjQVnKV7frq89emr+7
sQwtIUkMmqtT45rNW3vOxONiNSpOhA1KPjWY7br4oReCn1n0D/AyPuDJpBRJFp5paWYUCt0xsaBY
fwjqSY5xpp8aw8jfNbgcWuqFU1eD0jFGziPx4K9TA1lFP9ucOjioo5thfxDCzkmgbvLVNAxuUFn5
cBYDq6kl5S/m2kw8O+13szjThWPaSp9eo5jzCw39b2bgw84o1dE38oThrbdxlqY/LmbdXrSGRaXq
BB9VOhxc+JKeDUtk241brXLuZEo416xVazr674VXGhvHbOSlSoW86FohN/VxpHW1Em3cO3QXna/E
HBgALLF+yU3mPy4+kBUjRTJYjWq+shYwsLZtmCM6dYnbw+Qu+wtDp/4Cux4IWUEpkRotFTyx6pWe
WZwqd3QsqfKTWgTUpv/5cpjPLlhtH0ZT4HgQvIlC4gw5ad8pDLcg9RrzkjoP6MiUQ0QhJ9vZDMPH
xPbZTcsQdIPuByBB0d7+goHfo1ywVu1sGqeCNewClqyFOyy81UNiz0kjEj/TvOEtNFqBhGz5MbLC
/XvUkq18Fs1NigYmTKGl68cUGDT5ccnddf45GynERWexLouMrIv70HxOA0cEkScqLLjwV8pDWV3a
2Y3jFB1u1XKN2qo5aJH7CkWXcq6ER0PfkJ6A03frsXcRrc7+sBem9anXZX5xu6k5VSw2kLzF1hwR
HTIG3ZQMadH7JRl7wfAdJ91fUTbjNjENCDBtP+yR37Euk2+xRpGj1pa5r8Dy3xorb9ccAYBV28Cx
iVlYQNIAmOp3qD/7Dy9u4Kza8suOUL+2M7+Z7Bj50hvrD0MDRXYAcPyqGYV56Ajdsco0R7JizUyV
J3Q25BOt3JZxK0Wp1ZX61ovzJUi0tAjSPv2Ra7m8mayIbtJC3rDHw+i6ExwKhDIcy733xouwW9lZ
81cxTYG0a7Hrbcg7kGGfOn/dVpI8TlRKKAqSpPu4DDKcY2tgod66Lo3XHn/iljJtYBQ0XTpd+znb
A5g73aAHjFzM6pHEsPT9TExKyJjAF1B4UxO6fjaQy5NtzFZY2yTiAGB32XKpUQ+EvaFZnxr+2J4y
VVjAWItocI+OR/Lu0jwIkUGu6nTNW2sdALL/p810wkxgMsqPY9IxxuaYsE88BCCqC0KrirK7mRpV
6FsswCiJIWZ5ZXXU3Cm7T7Y/bRJP469qDJq9Pi29BQl2WA56c1hG7y2XxcvC4mRxUrqS/h7vs6hH
XDyZIQpU67VxB/1uqeLB/pnJz7b6HxGHjDTyp4szYRdrBmtN5gjVwWD2t6E6NqLW95HNRMk2f+jy
VQzNfLP7TH9NhB4aaTHdEcLMQdzRQ21yD9aS82LQ3TGx3l56MnZuOhV1iI8923ISTA8prwXDd8c8
DiXl4MTf6ZZa9NJUqXqNY6RMcC6QaruXmsZwKONyK4V6YbWxmDKuxhkcS0PiSWamJaxOQ7tRnPCp
Rf4W2DGanKX1OCAW8dalm7uexorsHAry+UE+XDK6h9Cx3uK67u8oGZykHm+oVHLo7urHXHWIThwm
YsRcnVyn2+jjcMm9qH5h5HBqRPE9pe6rerx4Zmq5994zc6wF8Jqxvrh339XUAVv7WmjF16x3h0cJ
frU1ga4bbZ7q7Pvsa9bdHpLTVAgfwU2xcVtr3kS+aoN6WrBXQsXZFnm9aZCW3kxv9rdcAyoyqN/A
2iR85m6l1eJCQ1UFCWf+lplhhonO+YgG8PyOLE94owpogIrd8+m0beWKjIbmWHocNQu2k4Nvp9pm
MXI9tOwv5oOIN4TTQQfxQ6d1zEuZuu9EhzSKVojXZNGOyrA+kz2EPpoz6xJBgIF03d77jjFeiV1w
3WIovTtN2YB/pcCrF/rLrL0cnZjIkyja71srI1Ii27vor/sgFhpnrNGgVVft7NIz92ncne3CPi1A
tANIP/fc4AxXoxWdrY2LhnWjWTN0Mb9Z7vOQVZelydAG8ggpJLNtwkbCiKTXVNyfN8SO0V7K1WVG
yN35OgNDLw6LEam2odlssS45K/kAREfkVr7P624JIeXcKn9WZ6NSxnEu8i2L0Dm3k3kthwfbkULo
1mv/IXPv3vQaK6Hjmtl+HiVX+MfSzv7Fn5riTsehCNl5/ha1ZzJU+tnRs78bvhOvLTm5m+Txa6e5
5ewmTlMBET/h7Nb2znj8TtH4EXNG2yzCOrTM8IgwC9yK4g6CfQFeaepvS/rbUBWvhguvSNlN99qR
v3FJte5sJVcDhQVTpF4ClkVkLdPyzlkORE7Kiygjvbh78UP+nmPxxBSJOtKn2cqukcZOfNaHhqlH
BEGpFIuGAnRyqHpsc9f7lXGeC9gujkxfbZFCOiuXF00r4dfUcYiBUyE+Xi6IG0vCJrSdXiynxVHD
hf3tm73DPSfpeDBN039x1DK/t/0VEM2hRY97VX013HNJFYDemfOOtwz3agLE5voYtkiWDtOHf8Qu
ODzzbmJn5sylWWTFZ/ryVhldWNamtrNJcyEhIh5B7y67UtXdZU71G5aG6a6jtAiSuvmbVABPTLQu
nSzbK73dgzUkTN8hRhBxXyH47cpdA9v6PS3KF5QJw9VxGc9j0c9IRfEs3CJ8s+2s1dA/Aoy8OdpP
kKDvsGJ7dDfYHbyytO+O5UFZSVBdOCIRZGWk7Ma6nE4IHkGlPv5FFC9vhap+1VrLqHRBwMgWo93t
qXOuHfsugtBNZnjaXYtz7YYxt0Nic3/eIOxfQ5fXX2O7A8aGpmbrWtREaQ0aSDbxO1k0pAH0vC1x
PcHlKfvl3WAuGDCP6Snxl+3zS4vZUVdNjK30fvmyDOWdOid1WLOKvdUzBEcRXr5bTjKGQrGa2hV2
wOfX8sqmt1KnfxInuYHbozlaQb1rPJedfRxSdnPvgvBfvCQpXeAuFjfL+8YIE78/f0GnWsIcs87b
8y+0nOK1qIZVInNW6xK4SGaMw7od9HTb9ioN8gXrBKVk/D41mPK8ZZq2SwGhUMQLeV96HIUgDakf
J2ote+Ao1HYESpLkQq58pY5V4om7RU1GL54jYAv0KFiS2N1xBCTtSTTn+CELLLly+mai+5HW/mtm
SibiBi62xjJO6NmdK2H2V2M6zUM+3+uK3kttmis/RRsrqTTDis/uNo3MNTFy6Vs2Lt17lwwnU5ta
PpVx/44f7r3IdfPixn3/nhB5wyUoyvPzqUNJwM4oJ+uIbqV/xx+PXNty+8PzuzkBWBC1amQij38b
P/7SyLO17fM/ln4k17Tn/M3zuzTU6405c+B//ttRgYAbJOTL5/+cVW63Y65fYRDgVyRLieSoomEo
+/i5qd57h24qSB58PPTwIJ40J2k5mvJkyTZxdj3j979fSndJVtHlv7/Vb4aIUEVj/+9XKjl1Tn4S
Ph/hvFR3BjRakYkJliuSjqa7P7/VcwlH9FXfno8SGjsJKW8vzx9QRtkNQHFxfT4yJal8QyL+vV5Y
I7qVNkACfP5DqxUPiXxmH54vAeZdBBJNpfbPfxpBIA4r+oy750swkl2xLk2n3D6/i3YIEHiNQ+35
XWi12iYaLEKxHi+BjJZ0J0gJDJ//s9E3dDOs2gjQkHwgL+mvikzdXSvLKGRlVLgFCLimdsi3k+rG
j4lxGRGKs71H/1nROdDaA1oBSK15K5FLLQMJbJyTCs/b0/02Nj3y74+WuMvASZfl8Hw4ccJeoafx
jhH5f4dETMwIeEdwfcblSWjd+K6zi64G4kKOz4cmzPFA2Fl1aKZ5PaM5fKuV9rN3p2PSZdnh31Km
+ygX3DreTY9rvaeswWByr7KOAVYz3uumLK6Nho4xMgWxLijy3iFIwrVb+HSBn9Xe8IWGi0nfo6yt
eGNZpL5NhbPzvTZZ6317VDUn44TmQZgsOWKDHnFhAot4K1rUtKowBBlUY7MmqTDb5tLR3xH6dgyW
ku1Cp51Orf9JCMRwB7kCE/CxUlLqGHSt5uLDdmi1xXGrbZ8Peb4VsOU++lPZa0Ur7JoVXM8enVN/
QRr+78OguHh0xGKgHvhM123K3iKKE/Z+GKzAW9f6OP/RHF5OxLoca9qJiZplukc4bH/ExIaJ5jkQ
Y1IejEQY7yA24DxQNpBeq2hU9/i2h1z9qQTp5iAsupVN2AXqyaqELEcKJvrtJFh6Sx79iiYdLZmf
mifx0Pp5t1VwINy0E3vCoLHDEW/DsvDDK1tUhO4CnR6gz3HW6F72Fj47GtKoGcnypvtivxPstGo8
a9qnSmPUwwd4lY5zdBmOupGFfCYbKjvvDlHYWuejxVKrQCTQiffYvZnnktZnLO6u9AZEmY/oCDa1
D78UwJ8W+zdMPmM7x5O9mor5sFhRSoAFP780BMDAxpKnufL7vV/wie9lE72n5Dts5//H3nlsR45k
W/Zfeo5c0AYMeuKaoFMGyRATrJDQWuPre4P5KsuJIty7OH6TWBWeFQbAYAr3nrtPzGdNadwgcLqJ
Bs3DyCHd9gKfA+J6wBQC5Po+rlJX+aiq6wHPnqjhsJR7hbcV04Ti5IhFUuYimgbZK1fdoeoFqk+l
B6lpoDZLzTxa50P4x0obbY0Ng+Y0mOisEok1P8Ll8AW6DBlQly3Ob8M/dsuwH1sTTQNOfRR4aw0f
0aozmFTWZUb3xSo9ZBmlexzk8SnnWgNajYecIy2XemZC2bcVBvBVT1xUqVe6FKaPAonsVYiKAvEY
sr3Ar6/DyBonlhtGnZbW7vuoPWgk5p5NdCsPih3scyyEMDJvP8VBGdxglNWRO+0Oij0E91LWD5vR
tMkpIKnybeMPlSbRC2gCgCFUaZIo0aMXyyzCrR8p15FWS5sCH/kXM5fL3RBRIaJNc6QcunDbZOa4
h3Nr3VAw6q20HkWIRYTyyvfr5IVMdLNSy88jI7qmgPYgasl/SIz6kDcp2rEmyW4SQ+725Rhoq97q
f1FyKwLZWkuK9d0te5KI05X5yr0pysG8f70wIIFNElJK4qNH3Veel7xg0+uGI3orF/VkKoxw4nqI
Q2e6vAry3dZtWSr5S5ZYIcVhwTFkmIVtW7wUGJ/cotf9YerKVrbtzz7lrTc1FjLXBpwvDjArWYzd
Cxa96zTq5Ek8E27U6adaV8dd3bCvVwgVQVfK9Rqbh3Fb1j3ntRRtRzAt4AjfTPwMLXPnkdh/kQIb
wq0SjYc09rMXzS6/Wh21EBXhW6tLHhOc2p61vv85VoqJ4c2I/Xc4SLcwkTdu5Tuma7V3NiS6p4ER
QsbARIr7YmqCHHnt3rXT1oAZVHATFgAJglpqXrCcDdhV+LxA0KkRujFwvu1C/R4N1X4wqup/wSG/
U8rOh6ch//1//8/PrElrdEi/vSB76wMx0ReXwSHXTfc9qN+QQ6Z/8Dc5RLf+0jVFYPBjySb6De0f
cohu/mUYwiDSbumvSBHwRf8ih8h/8TVB/EYRwFY1MI//kENU6y9D1U3ZMhVVhvOhi/+GHGKYcwCa
iQWFrcuWocog0MhgvsV1JTlgcTaBfGMUED2LHJGMMlQ7DKzjg9a7ndNlpaaQAyNZ4Fey2Gg1Nd0c
cRL1urKIqbihd0jTonU8d2gdkGCt8++/4hBDmFtDPh2SgY9XvolNVzz9v//+O3YM+5gytb1k8B9S
VPrk2PjCc5AYXknNl6gF5ztgSKv1CG4GW3lMe3ElpQ17nxkGW1vVn+zC7zjyG9QUR3w3m2m/CSwO
kpRIkdo0cn07wuVcD0WYHYIy79dKE/9GVBc5iddY6/ZJTlx7qmEu9p7fb3vJehqgIG20IPtl4uiz
S/KxBJRdDRvLSJMHI6lv5LY6lJ4dP7zeWGpbL70n5K8NHjxGKTttaggYyUSg3Qq1QIRV257TVrSu
SzXdV5CVO0+u73sIqdBPjBtQ/8TiveqBlS/DgGyIICEDVFXIFm2S/JHyaD7sFJ30T3ajJJX3koxp
exsVlJ/K/Qbmf3s06tHftRJ7LcaN4r7GHqL3G+rNs/6qAT+CdZMOEr4k4ehFZbyPyXsdyWZsEuBl
DlZL9xXxqbVcWe1aDQeLT42xusv8q5DY8KNaK9eqRm5Ex7ISmWRH9DoOxUZEuM1R5Bw9jDDC0GAm
ElZjTVh84svRJvx6FOMNRx2NBAIxbRtSgNNWZJL5CrqBfF3YI9/ikGbtBG6S1FA3/rPxCrpFIeAq
Fca4UyOP+nfK/KjioJq+rb+mshUd4nbSEnQg5gW2YDgpYu1NFQAqGnMX2t1NyfbW1/KLIEzGGmBj
A0wWtDJinD7B/Xtu/OyHJWIWvrrx+MrI5CEYDzEsKIq2RNqKvNI04+MgVEqdDWvnljgFtjoU6biu
NhSYWHyHV1+JEqJGrPngH+txR8QPVWiTvES4GK0IuUirv5/E7Optiw/hNhoQ3cquE9koMrMkpwq5
4F+TKULe4MUHHbCKqrfjgYgYYRdN3ik6+lHDUO4ooN3XSRkfCsP4jOMTVkYj+3pWlNdaYKhs/mWy
7bBu3lG7ZmMbXHGI7N0MDgPIZjk1cWDLrSNeQ+i8MlRDLfyFrU5sx4kN/QaGerInF3ifWtjcuRNS
mMR/v2d0SfvRrNIVyUmwMDB/Xzw7PwajeAJ+bt4btWJf+VFmrUk73aW1nT24JftuSIEOgVm7J6Za
So41kDEohfcbazS+Y/BD0gHRbEwFj9RIJ6gHXuP1j7ywt7qoxluLdPI+yKljNBISKzLROZxGd5al
h3sDps51LNIXUcT2vtGLLfn9/K5Hr0aFZmj+RDxVE/VBjmC2FF6rkchXki31hHZQSViZOh5WfNmM
BNAixiSFUB22h1tD8QNOPj8DZZA3oUmILOkGbMbr8skVDWHjETlCayXgFKZxUIce5GgsKu0IcgOK
Veg+DWWJhvq9bXNQykoX70fRrE0ylas+KfRjOzGa9dotsETjdigwtVdyLN+7mWzdEBN5zNUsuxaJ
GlJauFNxycBpCx2XpHo7wti46HqluXaxEafaCS9baCJbvdsyIjlU18WDRFwJWzutWTeDBddJFsG6
GjWBXo/UNphuYAy6te+mXL4WUyBHSFHekdX+TdXqJ5dX/uABwFc1GZhdQOpGctU/eFV3Dxrl9Q+U
ElOGoFswY6bf7DT6lWFC6zBM7D1eZj7WElb70IVxc5Wb6VchF5WDvQWRbgjJGxGbMlNsrJwmhYtG
ObLpqCjk90ISlZOWQKpQUL/5o4/rQ+CWjwIv8V0Sqd7aVsZyW+dKfs+j7AqfdUeO89vYbfPbcVQN
2AoBeSsBqJAIBAc7WT3E1CwfWxFoVxGYHJQi5DHCRmEUGj7pYnAHuW4ZX3VKEYK6ZVX1fAoAulin
tBrm0mD9LPQ6fmi6KIGzYFGuIeNPauRCuVaK8FM1/cdC2FT52dEzHngpOrLG+FZGVy2aK+Krcrll
prSOJbXPJN+iG0Ax+iYcUXX1hSo9qJD1HyOS+ytqHUH2q9Y1EBbjc9hUN5PR6a9GU78bgnB2hOBj
F3hUScYFhoKiNOWH0SevmsuNfZWa9R48SnybSHJL0dsYXrcGBHIGO0MH5MIAldbJsruq6fxbnoIs
rFLwwTTWX/Kyu/XV5C5JAv0TdUegO42wvyOHol9llVzvJWUwSVPXzxl+iiDB5Og3GmBSENqvvu2B
ukhZ8ah5yN8lT02vOlGiyq65ujFx81Ht7bO+NNhrhEpoSqe6wVDTO9kT13Vtm/zzMnriH07OicZD
yZSyk6I8hhj/YO6jj+XRJNWCasBUoYnzV6Jx4yr2wmY7mEl1ZEghBHv9n69/KLZMPrQHpyjrpAtk
M9+MQdCpO85f1dHt9HKVUvKxTfy6PoajWh89rf1NCAJzhOknUFbNkRyvCcPSuPYQI/D1RkL2iAOv
Qf6C04kbxEg7gOcEQdHuqM9ujmpb4EUkv/5JmWEIHKx/sOMRlAjxFCL3WnDE38mDufMNbfetbTBE
0yz6KlEwuY4pZiLl12CIXZMI0Rhh6zAdQ+JYoCVVgb0nSl5O/yxjfjBQPJXAL45a8quWpLY3bVXd
57x5IgAQsaTXmhDfyUuVDxEZ3kdkHWs+DjZpEA/rum3caz6RS1YyZLspHMitiLt+O+bwVVydDTVV
lOukbzeDWQNU6MRDD4pe812J6X0fKJjQAOgSd5RljNsg7aV7TivSRriKeYEtq08Q0lPgp2mbnFYN
G8StKkz9lQh9QnyWkVVpY8xt5gSeKalpfpdS8lCjr2Lfyo4lE2hHNRZQiAGYt8rnc+4JlXSvNKCq
d7+zKPzMpKbHk6A+JBR4kDfWyBdivMxV0Qi1+Rffr74hMJVxBUmiY9flKzuuEycUnHt0U7rJ69Hb
12D/3cBvtnYntRsbMYwn22s5K+8583iI3BIixuLLmNThRrKJ5Zx8X9z//cSnTmaK8Z/HdtOSNc7s
Gp7yNqmQt8f2EkqZR04cug8h+mPLSW+vZSZVB7a0g9HBbmogjTQiCWaa5cKJMDM0Kyq+G27BfKbE
YLKNgOTca8EdyRj2GEpJpETGrcgstyqC5rVEceEeNUd3H1Chj/lvsw8D7RvlgPrBm2DWkZJ9fz3B
GBo7YQoQYSchK1iL0EyvwJzaW9UK/3AQEyiCrBdZbrCEGuU/hqmle+y4VAegnoe91b5tFcPxtJic
VJR9DbrqgN/wU1M14coKmvRWKfzPooXQjn0GRjP+0N4NcjPB9ILr3KrTXaHpzYoIWXBf2d9rr9+6
fm3+0L0U+ZjID25UMdQjUhoY+a6TrDF2Skf1OVFsjvTEXJQ2xV4IPrCBqYNlhcdAo7y0wIrjoA25
uWoriBzDiE0OlNiq8gBsyfUW6gfiexmZoij3yDXGnR3hdArw5GCGJjWkkvbD0LUKDyyK0coEYawC
06fHyImlAxRRpsd3fLmYa1Jra5VSVCcAkaXzReKE6nNamvmVmfUhBlfFJwpvKaNIGheWDeUsXYkP
3JD5kPjb4j7MoOIApPjsTn1L3da4qkBzbCiNqNZY9HiY/6nlJ6KHnwsp/5FHUN8SMK2Smn9BP9ez
tqIuMg39KZbCZ93lnrtY+iEBeLV7DB2E/+ibVI56QiO36kHX7XrQeagPbhKV444bfBWD0J9SLVw3
mqdee/FXKhAfEkndCGCq1CRy6o2E/CkafpPKN6nvJzg1hMnN+alhTLD+t2uEBbFXh7kJjFn9+4P3
ZI2ICe1pbYeFykC2cVW6dJUsKL3TxGbQ/SewKigQPeJsrctw4JTQ1uM+sEa+FrLSusZB/oXaNiQ+
Qn80Ggqqs8SgdAlwiWrbGzRKRsWHALwUt4mJfeZbNnCIkpr3BAUFex52FDGmESWq1eAgRH5Rs+Sr
3Rvf45pToN1iqqQQtStVyvxV84gX7CQsSa7lGBlpl3MgVgx7UxXUzRWF/EthCViFqoRsxFzrGsCy
xALdklsoUMhX7bSIyKxLoin0yvp/4z3/X/Ee1SAKshzveQl+A8tMTgM+r//i74CPItt/6XBDmdeG
sCf4679Qsegm/2JMmroBFZbQzuQL+S+rUO0v6PDUNmIXSbQHIsw/AR/iRzAIbCqeWegN+Ij/lVXo
W04s5EiAs5asy9PvJ7OCaw7ZCFXTKbFhIWdJebt2OOmEdzalt1vSv5uebUV52KP6wLDeqUNBvXCh
PBZWdAe2MV6fv8DSvatv771Pa00u1Kp1MvzMIW+aJHmC6H+oyIuek0u3PwuAZW0uD4WRtE6Q6fnW
qkyL4iuBoL6HbfuxB5ix1QeX4mF3nD56ZclBq7Wl/mZ/vum31gz/6nwAwG/7pouCtncjAm9QfvnG
adOgqvaNIgvtXlCoQRo2MZueKgM1jT70NNizvL2kXZeuCOuccF0t3VSyuqJ2/cv5p3n/XWj29PvJ
KFUo2EqFIqaaOzHgVNLJxYPq18aW87/3odFEHPHtNYY86NuhKhqnzGXxECqDe7BiXb5wQnt/rMKD
fts6fishzpN94yRjt9UG/b6w1T/nO2dq4t8b3L9f9dzTQE3yuALo6Ci27/2SKg4aeGPY+5TvHtyW
OlRLAZVp91JjB+Px/DXf2tf8c825b0UvEzaojKp21AF5WOk1Ti8rPwffvraB4XSScjVU6ifK/y75
Gy30nzV7O4FVj6bXabUTCStP9hpo03vkdGO6Of9Ab08J/zyQPVusvBhiHbaijSMq85ObF8eCmZ8B
WFgno/h2/hpLL2q2XuX5iEOjxwjj+xbFlpX3yG772n1pLb4SG8+P13k35NBelej7+UsudJs9W8R8
0dlmLru1o7SjkWJ2RpYWlZoSXjAUWmp/toJZ1DuFiY1dKVEM4rp1hotOc9HUamHaz418EPKVKqtK
7RSGepNK2l2rapMEcbjw0pXp7b4zdazZrDRjxGyDqyNCLoBcCJ+wS9tEjqQY23Io93lZ32tl/r2K
mzXVls+gXq6sLD9IYbQ7/34WhoQ1m7t51OD+QnWrkwj7pmNd5vtA20mGdR+O3Z/SyLtNk2cXHnfp
YrMFOqixiXAjuXZ0ucq3OWwtqhW0Y5kmBDxKY1U0V5w80ws70MLQsGYzqhtwUoSlDaHETA2KEvns
MUNqDc533NLQmM0lGOHUjMtJ7ciJXVwTPqPoLx+kr01XWxfezdIlZnOnttsQRR+jb8zFQ5bXvwpA
COtCMT6df4SlDprNHTUuhrzziG16ARmyfZrqHdH1Vol+nW9/YUkzZ0cA3fM8fwQ6BwjjFw5AuzGu
VuP4PBT9hfG0dIHZ7KlDgn/gX0unkavthGpMJU4abXL00vTq/DMs9JE5mx9ZnlPNGvAMwh7vAPBf
Tx+w55teeL3mbDYYfh4NroHrQeYZuAgX94lpM5q0S7Gp95eW1/zqyZFlFHUkNagxHCUyQDtRfgnp
9WN3PnXWSdOBLbujYqalY1DHk2TJy4B5SmvoF7appT6fTdwcWaOUeXnp9D5q9A4l/b7xm0u2VEut
zyYuhUymX/T0C/SQdQZduAnVw/l+WRiPYjbgOzMvKkvnACryFA5s9zklAYg+H4/MuNiev8bC7YvZ
mC8BdVBAwo6BezN+NrkTDpgknG97YUSK2WDvmg7CMlErx279oz9RUFQJwIR3YUFean424GXbBPGY
c1TTB7qEk//XrsHpgKDRB+9/uvDJuPSFPX00cUazo6C66RRF2hVyql17aj1uznfRUvdPv59colHc
uCezVkEN2g/4dqtZtD7f8lLvzEa9oYY9W6NaOkV1pAw0qtDFBpdm7NLInA16eB6a6qfoNY2i2sfD
cKXq5BtK/8mTkgsr5dL9z3arnriDFCJImFyhiQnJ+tc6J93jap/P98/SI8x2K9lXIf2WNatCI90F
BNVDC9UrKDaowc8fuoQ5e4TWIhOKnXfpoM+680FilaFC0XJio50W45/zF1kYQebsOQxTxLVm8p6R
2n/zwXOEWbk73/TCKzBm60/WuRk5FI/NKvXWUUvA03wMpAsn7aXGZwtPTuqjsqZ1UxpvA+q/YC+s
iH1sz9/6Qq8Ys6XHqoSXejlvl1v/VaQBOs7B+PmxtqcRdTJnh64vw4bqUSesOQNaPXYOeJacb3up
V6bfT9q2wAYGRRxWjhjUfS0UqMHp9Ti2FxaF6fHf+T4wZsuNWeXoPfWYbhHao+sZx46qlAzQEoyV
PfqESzHqhcvM1p7ckpSeZF7N3Jrw0MgOYTLncC/CnR5a5X9lSvjPJ64xW4SI6AcVgtrSAWb2B0rO
5y7+ev4tLKwNU5T09C2AhR3yvuItwJ9CIJ1DlcIH5JGUzF1QRhcmwNIQnU1cr8pkSpegYkspZclG
/Gloq4+dePTZxO0AvoV2wvJs+sqfEuIYiw7plvOdM03Qd8bQ5B122jlZ2I9J70qFE0j3SXAoamj4
7XMfvxT9N7S2F/behd5B/ffmKoltKNSwcCbsPdwxoOEXKylXX84/wlLjsxnMvt5UZsPChm0LqbsD
0LbNx1qezV8wilJkA+BwzG5SGoLhMB7Ot6ws3fT0+8nSkBcpdiODWzgWldu9EWz5Ir33RkqDMmQh
uZSsXbGjgjjRPuWNtiu6EV2IoPQjO5y/g4W1SZ/NarnVZM+kcsOJxWRvXrZe8y1v6EzIaoZ4Pn+R
hamnzya1XRY1CWg6cCzzVaOBzzUVypkA3FjuhXe09Byz2Z1UstXntl04JT61RonIibNR21yK7C01
P5vXEQXfnLuswpGL33XmGHD2vN8f6py5L7GMNk3ORu6covFjoUcHzZL2WEDBR/xYCF/TZrNbb8LW
SDNROnWhi1Uz2PWqKMvt+ftfGMLabFITEKD+MOBLDKlccuU1gbpuC0oAz7e+0PGTNPl0ghANRvhv
Tx2PJsR0f4fKt2j8YDJAmy56MvuQm/Sdn9H1MvU9eozUEqPd8/e91CuziR2FopaFYGLXqUE1ZHaL
g9OFj/alLplN2agCqdXnJiDVRkG3+ZWU7jpN7j9237OpqnReI/yC/kY1tmk1DGWpUjnf9MIqoM2m
qCo0T5MDuiRon4viOtenenDEgySWz19gqWNmk1RuWLFysOwOpopru1AoJ7oZ0G2fb33hjaqz/ReQ
VoxIksFiQ4aALH3sq+bqY03P5mcQdkUamho3Do/7USRoDNO86S+0vtAt6myCKtHQwU0DvIuq9RbI
1nbQ5KfK7i4Mx6mZd44O6myGir7yR48SW0frWwF3SJbUH9ScavmKYkb7lzyWabSOCmqgP/giZrO2
HF0f04mEqQUx1tKrHwU2oRfanl7mew8zn7ZuMRSg/jh+etpLilx5RfzzOS7aJ61zvylB9U0DFwg2
7IOhGnU2mSmllczSCgonK3PHawNkppf6aWG+qbOpPIRTIlWnacWT9z4e6vIoAy6Qd3ZgXsiwLQ2t
2ZROShBRAFiZ0gDbhH4wQZIBz9udnxZLrc/mMzGxRoSUvDl1FyPDhmuWUJE84T6QlOgfWzSU2bSm
QKRzYToWThtIEKyowxeD/smI8CI8/xQL64Yyn9ylDgbbjngNY6jDl4YPKvCN2JxvfaGPlNnkLhUB
IirJC8dUIuScsrVhT1MwbGsuvISFUTQJQk73SL2h/lxQ2eEUduuoFHgIjDPDENtpqYgvPMRSF81m
9MSNwtOVIwQmaLIK6tMrgn06gua48A7e7yUQFG8fgsLXQSNrzkYf6euQ3RM4W7YXrfbp/Ft4/wHU
eerfrXK3iNJ6KnD276Wi/C4wPf/QvWuvnw4nh5SGUk09TBigfFyu6w5TtVjHxe9Dd669Jh1PWpfc
SphjyCIxYilpBspdXbQX9p2lkTNbf9wmD70BSybH7bW96zkiu7UIHKiKuz3f6++/VU2ZrT6oN2wA
IMysCsYsgSeMOrRNGWYfbH62/PSYW6menJROZ+DPkgodGKeal8G2GKrg9/lHeH/gaPJs9QkDP8R/
dcidYYi9J3iVLdQby/hg67OlB/MKO/HDosBOyPwJDuZBMtVLu8vSnc8WnmGsTRDFMUu/af/AHu3Y
lvFwYcgvtT2broEfS1kHldwBvvY7AtOYq+jJP9bj02A6GfBy25iZbvJW8yIxk22PXxR4M02pxoeP
XECdS3TkMAbpAGeXQn/zQPnXk/C1j223cx1cUVsTeYTFXoX33Vj55yGGkFtJnz9y5xTIvO2aQNLi
AWunAvh+dzsahkMZ9YW42MJagAzwTa9nGrgqX/HolAT8/KBuQH1vSs9yGiwgzt/9wjlUnq0GvhaZ
kpuXpYOpfVTcjiqcgkOnpDngTBW43z72KP7aeJQf9Bee6v1xqs71OCbivqImU+hYotjWmQ78RXs8
/zRLTc86rJbGAD/NtJgcE8EXE0+3geWeb3sa6v95yFXnepsUIAjo+5EzA4xE3/wWpn/ii9vV0o3P
Vs0q9+KQahMW5TT5QmRgq4fuy/n7fn8QqXOljd2k8SgpHWdlrb/SJuSZoFyiLotP49Bsz19j4fbn
YptYT2A11IJrqN49Pnh3aRpdCKC/7kvv9PtcRwNZv8ragFNIU8FLV4crGMEMm3hTBP6zFPSfOih3
bU6ZIBiplaxdknS9/0yaPHsljZdrsRWzIgXYH3U2nMaw1LoPnZ9Rkb+d2RI+93VbTSlJYWDSQ2Uh
ONwrTYOWfP6NLLz1uSjRgtpqqyVnK/C/VA6L67y0qZ/uflBH8KGkA0Xrb58BXmSftDnRb2DUYQig
OqivfNMq7s8/gTrtt++9+OnRTvYcDhF6Ok6hg8Dsr1pqutPWtxBYQo/2wzSkEjfpD1Q5U2dJXQLq
7J0NOx8jFXutVf01UMgtvroUW1UUsI+3UkAqKa028Zj+UrLqKGvjV2vA0Svu1pntr9O82g84WVK3
vzv/BEsPMNs09X4wRJcSFQqDZuUpggc5Kt1XEGKrmJriLrywdy5dZxrBJx0VFKpSKtNp1IatZbga
hqDSPsaoPColKnZCE8CLZF4YWEsXm213uuKaegv5lVQTWNqgsHZBLgFKYe/DJ6jS5c+NHV44C78/
BamYfPtgheThhFLKEPQK/7r0i7sWiO35d7Owmluzfa8ZawUYM00PMpSRRGx6Rb4HlPSxjciaLR6x
VbYmYfrcsaLmxY6VB7W9tMctzOy5FAb6u9bVLluFbRYwRcqnJNSfJaqUJWpVznfO0iWmd38yoPoq
xmygmbYMV8Y83revwk7eNLZ6jynzhVPZwrudK2IqNYoUu2TLqPtgj/L7Km6K/fnbX2p6tnBkQWWJ
vibUa4Lyx4vttjWKCx9+C8NGzKZ0P1Z1GCoRXx6t4a80O7jrYE/4oXdhKi/d+vT7Sc/XFtkse+TW
deIGVM9uLWwmz/fK0q3PJq5U1z6FqkxckLj3GBSt7by7zfrowvFo6c5nc9XKYSaPGtu01sjPvi5D
d4wubDRLw3E2VzN8X7SxTXIndq1vbZwdfN+4tSDfZpn+8rHOmc3XGp+QEMs04lmVu9eCsqDi1z/0
o7gwbhYeYS7YNIysSMKJ5aawHe3wIYGwC0FiZaWJDA1fDlbnn2PhLZizmau4BsVAJVuOX1GIDaTW
1PMLx/aF8TPXayZaMeJIVmAhWGhHy8PCXjWeKZq++9idzyZta/StZo9sYqaRe5tSNdwV5jbG7nzr
73/mqHPJpp73Zt36Kita3jy1GZXv2AVC/9j3UmNAohgu7FhLnTSbv5xTFS0Ijdwxm/TTYHl31JHv
40T+dv4xlpqfzWG/6TIfpUeBJgYbeWrfvV5bwxLWLgyfpWE6m8Q40IaW1zFMRYCnVNM/dm2Hpau/
Bc2+Pf8ISyN0NpmFFLdZOoXupd7fYjW2SSzlwkueDs/vHBjn+i8cVOJBKon5lVLZrIy2P4aG+iL5
0kNJXYmSKYCsAzC0H9PNqXNRWOfWXR0ZA1/+xL7TEjc9HHCg7W6LorokvFw4bhmzCZ1WjYF1Hctq
aBiH2JQOYRt8E26z8brxiy1haytrweb8q1kYXXOlmBng5i43vH0prfCnDR5tOX4qTP/CtrwwB1+r
eE/2Nvxi0tYOOLhU+PvIkfel5sA44sDjadIDJJGPzZHXMvqTy3iKappGw3d62Nl4eXggdyjr/9mJ
5GPBMHUuHQtiyXcB7eSOW7qrzjO+GZ2SXJiBC9PDmM3wDrZWPPpoAccya42VBLqh3oCz7y8FfBam
+FwqZvdQfv0cS5tKx0AR7UxZa4/AdQ4w9y7sFEtjdjbFOygaeLYyD/Mu2FfjcIXX8HXtN+AEO9ua
jLeOBd4o5wftUofNdu4JQzFiokuSItZu9KZ3hKmtzze90FVz7Rj6Gw1ioUVX+THYHH901Dja2mV+
o2Fed2E9XJh0cw2Z2+uVCSAkd0QZb4UBAMyjxt+79A261Pw0GU9mQ6qHEGx0xGNUiu1Ek/ziWwdX
nnC8cLBZ6H596ruT9rH+wVwBXyrIPsa1lCS3QZgcznf/0q1Pv580TQheMtLCJm4bKF80z/6j+u1x
MHFsO9/+0q1Pv5+078GXQZPP8g0vD9Qq+N1VmfvmhcGz1PpsIpfyaMSDHJZOq/QOCZ17VZa+f+zG
Z7u0NjSSVpjsCV7Gzi/ZlYUTMST4860vdfts9sZ2OrYRqXoHV81tL7vbsHcfW2E8n29+qV9m87Vi
6miqiZvb0A3PiuvtUT29fKjpuSasVDFQReRcOiQSYF9oCLWt7ceanm3DoUXGeMQ60IlIf9yKGvA3
z3FJrvV+nyj27IWqvokDXZWBcVILDHckZyz0C59l779NZR617rQUyGNG0wqKYw0fAxsfcfyyL5x3
39/TISu9nUN+HoCIMVr7quzVLzq8+YFShZUnBCxX+cWQwu5jk3Wul7Ol3EY6jRVOo0p7qjl+Q5j5
fP7dvt9F6lws15cJoByJFTis4WenwVqNQfZpFybrwiYyV8vFuLqlce2xiinDCxTEeyuQr8mQ3pE8
uzDulx5gtpApchb1oM0Kh+Trrwhb1a72j5Fq7s73z/ujU/0P7hDyCHcA8eXYmE+agffoWcaF0alM
I/ydI7s2H/lFWKhoTqfv1Sj6YWV1uLVb3LBhvSEiklV4hVHboDsvb92wVTZ4a1KKXvQ7o9Gb/fnn
W8owzCV2Cl/iNpW6hZNCBCoBoJuN8kgu9Toswn1JiBgnpW/4ct9M6rIx07+cv+7SyJjNHQgXqp4A
OHI89cF3nzJPrK3koZUvBXzen5vqXHqHybSt4I1C+2n7fUy1eme70aOpQ3rVwp+iEJc20oXx9xrA
P9lIbU8ZohLDOSKSzb4NINngC9Irl8J5S81Pz3fSvPCoT8KVgqSeuzNJPru59Yjl+YXZv/AW5kI8
HztpBK2IsWTJW4Mivw+x7nGb4hpy7uOHXrQ6PdjJA1iW7xYKKxjxfxl6VwP8ioRZvo5xZF4NwMwv
TNSljpqtAx5O0pmdklglmHWsqm7bRMFVLjUXMnEL68BcdBfYftxoBZomvE/XvUh2g6lfOOotNT1b
Bly5DYVXMQObHuoixogCYML5zl/qlNlxhnNSqo49oweT3INIsQHUjXVkXPjYXLrx2RxOVANDYml6
tTbuwHIides4wEr+/L0vtD5X2dkKC2KeskJQE7wuTfUazdqFlXdh2M/1dYSZY4oWyfuP+NDr3xLR
jt9USETtix5z1htAUJUXnuL9dUiZJ6ANdD+eqhb2VeD3E0r6dxSH310zu5OM5ktTiAuz7P3OUuY5
6NBtxtQUXEYHTkng0LTT1fnXsDCE5mpBFyY2FA9esp2H93UnruyxxF/cvTD4laX2p3d0sj74NpxY
3bUJGqo4Xloh6H5xTHScBTJ122I7o8raJnK7m8JN1rU/fvKN4FofvVu3YkcMrYfzj/l+B6qvt3dy
G64e1+qokLMSMm62RnMEKXGh6aXRNl3ypGl22MbNKp4wwcDS1sZrX1GdXlEgNZebj9299vYSAjBi
bGA1hqrE9jicD59qBAIfHAGz9cnzfbvrfD1zcsB/cWqWj60Wmp/dodufv/v354g6F+VR/Jaodi9w
etRSDepgtbEt7+jK6d5AF0A6bnv+OtP3yjvnLWW2XhEaC4ZBIb+Er3S66mSlflDw1cDd7tXbCwPq
MlxXup98KUvdvbAALLz9uVwPjC/ywnaS63XFVvjhgaM81QbiRjT1x7IH8vS8JwMMU5rcsxvi7l3L
wwD49Fc4kRkXXv/CzJCnt3bSeobxhgu9lgNiZ2p/fKCWCM675oNJG3k2/xWNukTY41TRwph+rnQK
IDPUzx+bGPK06pzcPB7bfTziTOzg2O5f84UpbbCC/x+fiEWU2sLAnYvr8NLsVCzccqcn9i3l/lUU
b7DqgOg/UG8XXfjMXFgh5xo74tBhh9MC5wNRF89VrkWbAsMEkNsguC+8ZOVV4v/O5JBnsxzDGw8q
v41t+NiOwPLzGN8+bObSqACp7QY6lFxMUVY9BbFH5Ln5VvJ144ck4TRcIPRexZWpr4VrV9vcz8Y1
sMBkjetssqrTns+ZxFa3XZ9pm17WwJq27e9E96N93KbeVYluYxWYY/NCLNDbJnHvyivJr/sNCf8e
rL/rbwS+24fSlv4fZ1eybCeuBL+ICARIwBY4A3fw7LbdG8JDG4GEQIDE8PUvT69u88wl4iwc4bgL
oSNVlUqqrEz5uBpvzSD7Am3A0i3TuakgLr1Ube4MwBM5xMwJqD/Nue6lTmdp42SVPZjCqShTPcZO
Psh2vC5BC1neVcVJj+sXGMIL9HBX5U8wZUJ8pwrHSwh63TR0ei+LLJQVWsOrDLTUKi0XcIgq01xp
0PRvPA7ZJW5msC0P4AKfu5YnKIVBdzzuPIhoFRJCS9PyCCroIRscDSVaBl1BEfO/6oF3KWiKfWyo
V6RD3X1UDXo23SGAXmWATwUe1KOgTDdDnWBqf4EI3k8pB+NuC6mpdIDswmWp7Q/XRuuHwitshkox
aINC6oNPOvhVRhFgEn1cvZk7MnxohqD62qm4u8xl6z1rcL9CvAVfDt3ZedBVJR7R2xxf6ij45C32
N6hzw3TyvfERrHgcNK5Od24dtEd1jpXpFKLE4IJ17zPzkW/34HtOaohHJ1XtjhAADMuTY/mQlTFE
4l6P4H92BbKFw4EbtAIkFA86jrlIP05ppBNaH1Ta9wbfRCK6ou4qiYrzlnUJqaBtEybx9O31mf85
ipItsVxdQ9DBDi3LQ0Q4SFshzScgrTpYl73Rb39/EebAre9I6IqHeaDdIYsM6KhWPsu7AhDZMl5V
xhalE/csdypqTiUvyg+gaCZX3rXioJDx51OSbMFOMw0hJxZ2LG+cmufUGZurcsBUVutqTaHedR+b
CNkin2LteAEu6BQawEUCecCTKSAmZO98DNgCipUeuqAhq3qY0AqpnBAlLPdJVe3BJfTfFos/BelN
BjNMK7QJJeQrWuEMH11RQRvOd7w8sErCp/v4sWkBdyQm9L710vMfa1CuQ/nc2O8LD7usR1A4MLkY
pvX/UyFbEGc1TxaiyXj8XGwLzT7oRrXQPgbzH5/rFFI0iYZ/AnVwkEbtPJaRLaZTxq3qY4HvGZk4
X8wb0Aqrj95Ht030N+fBh9blfWFgi+wEo+hoqx4f6hyc5PTt4PMU9eeDZdvx1P9rKypIxfA6Eedu
zSMoiCnvA14B6UGU2XGjbVORatGoXTKMPpnvvf3qNt9HKMZ31a+7gti2T4HcdHRs2cX5WH0fII/S
lkc0ojuxdwuLL+qpixkEunM1nCbvsYfyp1X3Md6SLR4xVrru+Gpp3it28tq/WXGJuiM2hJ0N3SIS
KwiiTQMZWb4OXVKyH2z6/fpi7yzJlpErKIzrgxaK5dCJ6DLBxLugg5hPSIcDQ98xli0IMXTwMKSc
gCKsQzXJFmldd4/DNHw09YHT7q3N7csvjqXFX2tNSlCIG0jcJsiWZDK14HG4b4FuC/di9FKxKqDr
RHNoNJy7onuEbMmbfqAfXh9+b3luP+rF8BBajqgrMDxE0M+1fQxuEGmDRpe7gAJgyvrv+JOtuwho
IJrzBfScYkHaGgXhrw58AvFUnGOri6SQ/L6eQOis/fdzvRfWRJkYuz1PkL0IIYjpTgMYREbnqLlu
b8U2r43DUvuDbeBnrvd+DD7LUuTQvl1Vf18eEm5Ov2kC+pcqA2FL/5eGPnnhxGkVfH59u3dsdQtS
LAMNvewKIrQLAWF1VBv3FBNoPtw3+uaK3oUOyg8Go4s1nE7j6kWpi1h65+ibKzpUb0BZOcFUZ06f
WlN/adfgYM33lmXjwmPAAz40CBJtq/R3ZymtTaehdobzfQuzcWIxTnqYIYaRV8C5nqFipM4Qdj/K
i3cSJsI2TrzyiFUud5Dvib9bDrkKS5LKB2s7QpEvvtS6Txqhfkaxl7Deyw0TqRbOQVK7t3YbD4+g
2Db6Hj7ukSpIZsvalEUivnPTNw4da9bWBBeNfCprCOM0gQ1AuwzI1+/7dmbjzWjiDtHF3Qe5ilD5
BKCgPGQ32wkUW6yibAm6elvp5u0EBdsYiqkNKO7XMOtldZ9dbeGJC7obJvTDubArrDpS0tmLT3ct
zBaV2BExS4UKf66L+vOq3Y+6ObKYm9X/IaneghAbxaXoILqcV6ZD7JzQPbzGWROrozi094Hbjrw4
1JhvuzFcoyXnkIWZYjTzLY35e6iig5xib/zb31+ML5rerhBSX/PxVsiuVFXiC5AcPAO1Xh8kuTtu
tUUgKlHPnl+Hcw4ltWemmtMQuwdD7xjmFoC48I6iHrrOOZ5c0hGyxJpDgltFSaS7y33Ws3HbtXBE
0BczZg/a5WRa4k9svg80RrZ8dQoPdlGJ968cKqD8xDV0U3iAN20xOVH2+vR3Nvim7vpyg5cAvSsV
HU2uePgOxCZZNdcfbHEfuTahmyMe3coxdyApkBuoQ0K7/gRpoYOIsLO3W0Ajiycy4Gyfcjw5nrwp
+F7H5WV1wzfFor6+vjg7lrmFM7bAh5RuFeMTpH+K5HxpzX3EJlA1+e+6F16H2tfgmBz1hCwceB7R
NSvNemCVO9u6RTLitdcMleU2J/MXJd9CaChx6LvXV2Vv7E1MaMHwOYekMPkKxmgX4HRipvN6eLvb
W/SNRdbBgvdmAGJgMtP0QaNv9TL00XjfFWZLdidbv5l9Dk29qQ/DzIuEOPnTEXPx3tQ3sUAapAdV
bU0+UCiJ6eaxnMhB3ra36JvTm9XBXEVtaXOgLy7oXMl5yBD0xwNn2ht+46fW12VAdWtz3QwyCZqf
qDw9NET/9brJ7CzMFsyop1nLBXJ3Oe4pl3EMsnA6ak7cCQNbYrsIglRdUcEa56AFfpSzBW+Af4n+
EzAM0cHi701/46x0rsnYu8TkDaUdmMZlmdZxNGf3Lc7tl704YxtdgzrenU1eKefDWk/nSrAf9w29
cdUQrCgzdWuT2xWaNF34EK3yYEt3LGYLpKOdsgYXFZOPuDvMtDxDru0SQjL19ZnvDb9xpaHmyzw5
OJeCXqOuA51V0KR8n1Efum/8jT8RWRfo2exMHtMKpIJR6tusV+Xp9dH3jHLjTmqUI41QFcoddgUA
RcXkUgmgYSE79/oHdpZnC4fzlAygxzQhBlceRK+7qYPYMsQNUURC6cmyj69/Zsfwt2C4GQJGbhsb
k9cr6Ip7/yyhHXzf0Bufqk0Q87UpxjwWXYqC2Nntj17t92a9cahi9bvFa4Mx70Om/oIAEHsMZqSv
9038tiUv3JUxHeIMccZ8gZRE5kYBiCjmdjk4uPfmfvv7i9FDbmtT0wqnX01SCX08UVbv75u4/9+h
fTeIJn/Cskwju/jx8ASy3PPrQ++Z48Zb26C56Ws4Q+6KNdXQvYHQ36kz9E5b2TjrKmxB/ImPOfs7
sidInb8+67213nhpiGtk3EkQPRDrpDSs89kUn18f+s/QFPJ/YLewDiuGV5Vc3ERUASIdxre1XvF0
v2bFAPHIiR/8iJ2l32Lf/GC2LpdYm3KkXVbMVZe71iHXzt4bi7eQsWZmkHuS4ZD3Nf0c6P555NPf
IMs4usTGMMA/3JK3/HKykxo82cuYoxv0qq21iYhoFhPUwR3x0UU7QbpMAkLs/n0gOLJFh3nD5Mcg
RxzyufFyYcSb0O/PYXuklrQDwiZbwjbOw7qyZTPmOqKp0j0Q+J9Y66Uunl1I/LFz3UTOfUalSFxX
HTjhv7inP63jxsGd2YdKD6/HPDBFNpTsPGuNp5j+OqzjiVM/N9WaFJF+UoU++Oae9W0cn41RH9WQ
kc9LyKl3fpW64ByBjPvrXrTjoFsgGQWLgleM2KYCAJResBPYqE6vD7038Y3vT8sCHjdWD8BxesHV
dWSR6b4Zs1CoIw2Q20n2h+3YIsVi6E6bEIQ/oEus/YcJ+PXvaogkFOxHq72TXxeWJb5GteBguf78
m9xtCTcGX3gBGTWdU/932Yik1R0qDvc1rbjbgi0b2FBUNUa3Yd9mYwFw8xi5R7WAnYC5xby5Szuh
d6LDVq/RF/DQi6SJx1Sz+r3m+hI5/dMcuHfh60CB+t+DsAEFthNZOeTKWbuz0Yalbl3fxwVCtgA4
4Yxzw3q4BEQM3ISyaDpBAvo+QUOyBcABybOMdRj1uYRCi9OGOejCz1C8VkntT7+gdZwuKwHIpyvM
gVXtOOEWFDdJ0lYrmJrziPWPTlc/LfboUrs39CZg+ZEfgdahxdBLlEnIfnkQabzLv7fwNzyF4oAC
nCv3p69kDdICeKeVH/EG7U18k5C4cwSVATeCL5A4K9icDVxnr098b+hNYFqa9iarseq8acvyq+dK
Dp4a6f64Z3R3C4ZoTeuAaBpOrEkNrJ68lvMR8vvPE4dK03+9qu55WcalBP97441Z0ELDnIA97WBZ
do5UdwuF6G5Nc/4KcGELPN7so7U4BG45SLriUsQPErq0+sdMqnOwDAdX0L0fdPv7i1S8mhpaFe5c
A+JFUGYqlJz+aoa1cQ4yt51ilrsFScCvoOANeE0e6q/16OQeZMdl110HD4ibpvk46egKDvavoF96
psYkBlUVP5oPPGTv53n//Xm8atbeBlV4ta2BDFBbQCm+cJoP9xnaxkMWUNwY6I+xK/VZMldxUle/
7xt54yDuWAUa0EZ7HRYZn8HPRTJ02amDvODPuai77e8AWKgPS1ra6xyMeBkEaQEpkoA9FQyy52x4
qOTb8agHaee83jZ5tNFAIAiJdZcK7DlU12fAst97tP70+krtjb855+Q0DR7gT/Za9cunxvPP3RR+
6Jy4PLCgvfE3Hh87kNzoBqwVLUwMqnfxxnRodQIPyvW+H3D78AsP9CEDF0xzDMNcjc1aZ/jgSQhX
9FoeXIlvM/3/FA139f9+oCm4deQcmus40jeV9xYtT48B0WkxHZSM95Zoc8L1TaeGRfn26sguJTXP
bsUn9OgdhJC9+W98mHC9OMCsm2sMWLUrczRZJUY+deHB9HdixBZeaXrS2IAt9uqi2ieHOm/d6QAu
szf0xo2pBNEibyc4WqQfiSInkFNkr5vNzkXI3WK4OpSdPM61vfqNeqfp8FmL4TQ0N28uW522gfd9
Jg3PuhuaTsv7SoHuFuEVB8DXD6a1V77O54h0bzVZD8Lpjh1tsV22EXhMAOwThkqevbKUKQ/Qb0b7
g0rXTtgLN64M3ITF0561V8aW82y71Cx/W4obquM8TGw8AaMNw+IH/Xo7e78lnguVW7WaC3udhjUt
kf+NurirYO2Gt0++CBlD74IGRmDrVWlOvPVBnaTXk+7ZUY/I3k5sPNqxNVS3XWmvQTU5p6VuHhax
shPULn69br17H9j4NBRpLPrBG3tduZPNzlerfvrcO3CNvZXfHMtuNLZ4OsbgxqnBJC+ARSCn1+f9
5+uuu0VzFT1ZdCgwtNv9AhF+sqLJ4dY4oOOf8XB0TdwJeFtUV280FCxAJnSt8c6RNI56LlBU7l36
vSfuwamzs0Zb2jmN5ivazwomVLup6XTm8eUgXv/5lutuaedq6paW4N819nkS+f3HNrCpdZ7AFnot
A3Va7Z1vAVvV4CqI8WQ/wsX8NTi3LrRTJS2/dONRqXNvI27W+8LPVLMM4MnlsNLSezOwKRn0exP6
yI+OkNV7X7htz4svaNXG3tDetmEJsxoJv6BDEsZuUuqjYvCOq7GNL7vGr9t6wnY0eP5bZv9KxuHR
zEf4yb3hN57cBnjPJCiqXmdHoIl3Tezwk5Gj1+u90Teu3JPYOqKpcSSsb5RdIZHeJzNakl735r3R
N8ez9GzrWccxV4exdPX9hNE5sVNz4Ag7wWIL53J1v0ByF1G003ROtRN+RNvTeSHre950uSLRz9d/
xt53bo74wojismaClPgZcdz/CCPnQzytz16sn6Ark1LTHeRJO7a6xXmFEopHrcRnwPNPovehZxMd
Ps/RP6//ir3hb39/8Ssk4StzQS10Dfw2sfStpF8r+6Dqg1RsZ6+3JHNjyRkdZ1hS1BTJUPU3PoS0
HI68bCeebvFdbsd4P6jIXIubSEcklyFtROCdXl+bvclvfJhHgoHbEXeEkrEWsPr2U7jGb4cgrg5M
dW/6Gy++Xf7Dqcf00cV6mVfnMiGFvG/uGxcGqNubQ8Zw/fD0tz7g2Wj4DOTnEUnh3tpsnNg3/ohW
f99cOyd0z2XUec9Q6dPolSRHqg47/f7uFoYVj2sE5CoaD/VgbrtQrLp7y7vYFCklVhYfZU3q6NqJ
fuIXFnkavZmto90zD92SnwtwBcxZwzoxPghHhBzwuXguklHw4M6ULdgsM5U4B+0kB5yF8qeZyQc+
4A4MLccfd21jsFlmKxxaNJBlva5d820N/Ceq0Fe53leqcLfgGdv6AQ89MVxrLfHQ1f0AQ9LzFFX3
OdAWQLOujRYRQOHXmkUj+LHLnyKoT8HkHh1UOw60Zbtq3bKaV+imXWcLydcgWDu885ZHJ8ne6JvY
aKxuh1Fj8SfmzcCAK5oYQu9D4rtbwiuDGg1U3zD3gvKv7jjlfu9cXreavYnf/v4iqFuvWrkNiv5q
vDILkHyA8P6+l8stNidGgkzICIuxzvuqNjKNKQoDr097J4Xdkly5UydpBdKIKyXed2k+KjrkePU5
l8Keo8pHAfAI7L8TvbZMVhYbin5naa51HKjHGAJY/0DiIJoSRYb7dDGAgPjvJhSWMqvUPFyZ0qdS
iAVB61C2YmeHtxjPyLpRX8fDcCUxZMwm6uQCC5e9vg97g2/svmpKCrm6abgK15ymCEXEteyjg03e
eQ4IblvywjZZ6RveFD2CuuKXVRXIOph66tHzktZl8RSttAVzVfBGuu59PLRusHEHMGi4DXB2/15Y
oDBRte34Xdfivi5QEP789xfVdcMFcdVwLbHfeVVr/lQuOHPawk4HXrdjr8EmUTDxBHpe8PUDwvC5
4mUSl91FmKMkbWe//c0hQ/BE4o4uHa6RAufppIafhe2Omsl20uQtnMyvoJotOw/sAXWTUvZXPYGf
VGbgReDt99ftdWd1tlAyZAmOWjU+UcThX9xjv6De81cYQEr7vvFvP+2FyZZjRzq1Ynwyzw+0NRfQ
wj545j6Ek7tlVmOzaFsK9qdrSbC1nXEgclOKHwpc/gc+txNYt8RqDQu83p384VpNokkCWv/00HcR
ePoi6iENVdyiwZ3duRsbbxv9ae2rLhggGINC9S32WScjgFu+vhk7xrplVys0mHlCcEJeo7KqkDhz
6LcZfZTP7Y2+cTTe+y2a07FSyjiQ91qzpuuv9018kyqy1qnBWICJx5W8FEyBxJAdPHruOcDGgd12
rtgyrsM1mP4WaE0bbcKrO0sxW7wZnQEsAVHBcJXo2G/UEzhEwvlg4jvLvUWY1S4XHQsxtnYZfaPQ
3oLs3DvKVXZCzxZcVscmcn3PDNeeOaJLpGwt6DS64SmslzonFS+e0bnG70MzuFusmQfu26gbxuE6
+PUlKr1n3z9qMN7Z4C2oLKadXiqNXGKVTZsGY/umiJZ3DWgbDkLc3kbc/v4ixOk+hIjjiHxCBONl
tDYrlXdfMvpvifrF0A6RaCOTGBqU7Q+y8rNmbg5ILvZmvfHWAiQGq/UtVtyJ+XPhsursS4cdTHwn
U9lCxG4obhC6ugppkPOmLPVXSKN+KQ3eUW1EHryWfRmU+NpEY3SnN2zceG2CuCdaqyuYjVwvMZER
NGkoE0cWumNGW9gYdRZVU9mpq+fVD2rwvob9dOb18un1CLfjb1ugVTN6vS6EHq5Lcwq0kwAC9UiW
JsVXk8gePX3+G3j+UFndYqx4PcSDJo2+lg44tOSvmfcfyg4KsN2Ytkv8XJJHGbiZG3wuo0+CqBNI
ULNCmizsfiyNeIqcIKsBJF4OtTr2fvgmYW4FMRVuoPMVLwGdSBx/rJ2sFisF+3XQN2vaDpyMn2hU
yCMcaPQv6OtPy3Db5Bd+VTcavYEi7q4KfZrBJ2g184dolnR8wm276D5OIfHqT0MpqspPXK9fZJ0o
lO0lSShlmFaC+DT0Y1KAZVnlAZcutsmP2vBDw4spvknwmOphWOYb3m+Qtv4bPc8musiI+NEJZFAU
LRSkGaOndtBqPAsX9O0nMmlX/0atDNRybjDWLTQxixjMVCV18NA+od8iXdwStQ/ij2V5LfhQRuel
Ve7PijvtjKdT47OrD90OcBT1jYEUNGozTdLOvV9ma4fXXIjbtUH7EULd9vc6g+4lqaZ6RS+HO5jl
YQoG3f7yXVKOGIbfLhTGr7rqEa0NMnpswPS/fDR2KtuPIMpezBWN1pF6MouWNmVW4lrINRjj33Wi
K8p3xVoP4iRaNOmkoowVSxs/LtyzUgOaOqTQgX1EltutF1TXKlwhb2Hpb1DthH4a+wWaJ2xb+nNC
TW/rz9BYtd8qUMW7uaLNCrFE06GShV5bAxGOokPP9wCe8zCdJ7pGCRuZUmcGmiz5WHgRDTJZ6IAm
RAdgtWmlAD3YulSBSitvdqqslm3dZXhY500SRXgLT0tdsDCX8ep2l8hvCb9wEg8si7FwRcKRSS2n
WhZ1kVHD1jaNeFR1VwOgUNElFnKb5cMAkHZ0NstYAALQ+ZHKgJ7tbar1Mj5ROlEv0WPVhUnZk+qH
CxpZQDbqcH2qW1Ris8JrPPLRMxIi8cVUtSYJYiU7YFUdoOcqQ0PyJZzb0P3HdzpbpU6t4jWTQ1gH
50X1PEoQ2EEiSOd1LdJWtWj0oiIcvBOlFfNS1UQ+LJRNc5Fa269LOq+85MkYUvR99CqG8Qy+ECyL
XBHbT8sa8jCpZmB90N1C4x487JQHp46Zcb127qK9tGk8Xr9TBij+BCzX2l5CNU0g3Ra9UZ8cpuUo
E4CqXHldiSvbt2SJ+QzmOABy23/CKu7jbAQgbjlVNYPQBpnRdgheVM5JItrSfCSREiyNdDuHWbMw
Vp/BurG6ydiXC31L+QT9rlRAxGE9gV50Mm0iezXJXJV+FJ4d0H5ED6px0HdcxC4DS4Gq8P9Fohsl
HxYm3LMrVPcFUqwfmSantfBjXC3cQD+G0jb88xhBEZpMAf+xumMnvo5d1MjuVI+zbMVpGmwg31es
kOo3KgSEnUBJ4UUmQUOczx7m0QeBVKJsSblKBfjgO5Bxju4Uo/O/NuSpY25gL2JilD5FzSgkZB0F
ANYMG7l+HqTT2Lcl2C7LS9WIpvjtlVBf1VgOvyl/DVBW0NmKR6A5FXywQK41BOVACfCifShGCuFJ
9Otbem5Wf+bfVtEL/YRoG9VpQGGqH9teIBijSFYuX52YldUHJuCWp4WjV+e5CetYXBrTe+JMRysm
kY6jL4GeXugQIOWnAhx+YGCb/KxqwkVf5CKbBoznBO3eTcfDKfHDXsknvJqW4ASLwtI/eZBXYZle
acyea8eZvjMVKZ23Ys1MxLzvaBjqGKzugwcCxAWurXB1CRJeLMnq92/XEmSI1fBeOH28nmpoRn6r
0LBOU6YYG9/Nfkt/Tcwd0Oq8rFyA90WN9bX0FnDfZjSoUx948L9EYN0+ZYR5idKQJAzjCsS3Bc68
NowEdC+rxr+g8SqWOTUhtCtwKPwwc/UsaKjrnBvCvzddR6qkCgSBS9SO/Ap9VLEmi3Wrt7QefuGT
4gdZfP7T69xOvW9FxMCstTIoa4AExw1PzgoS0IexisyaImslSzZ29SzeS1+43ZulrFaTjoSRPikK
qcHv3UasfG5m6p8h6acSE7vPILfGuRnObLVPAfT4+kvVLYPiiRidcTpD/afUz6rtCRZrwtGVrjWE
kxLdEu0nMYg6TMLFUMSpWrvKhegqWnISxdqhSHW5ALvRG1M2D12w9MujL0bbJe4aGkiiokcqPk9+
K9QlbqSzpB6taJxyJ/JALYksf35wW588L76YURoFBQNLJ6SFFIpZxBtPGpwnOAUql5nHYS7Bg+oF
U4tRONQG1j42PCn9dWmSOix8L29KgVgYF3g2yvSAszBlALhGz1XjaJjGumBBAlavQcLKlvXfutXo
6mu48JYmCG20Pnekb4IsNpPXZsMqiUiVH8v+gyxXVz+tJUPpzYHkoIdeR3STPdXuWtz0HouoPmmn
7erEl2FZZWYVxs8rNENAHBZI3reOywuS0sDzlovjVVGR8k459UWDKZUkLUDQ7pcgYvYbRdzuQDHZ
6TltJ0WCbKEIF+8sb9r2VK2qJQ8tbQp6WT3ZAVs0BVOKix8hGfeikCTR6C0ynXnnNFegt5ZaJyDC
Ns2zu0zGpo2xwKfaHrqw4Aadxq8DjVT5HPsho0+ki2IDsmRsMCqLIDT8bsOBOjwDFsX670uG+0cC
/YDYv8zzSq+DQcrybZT+UCTg225csNg3rELfsFKXuS+C+Q3kUUDfFKnO+JmKSK9TC76i6d1SQO0g
KccYK0oLcGC9d9Ss6rf+iiMbptZIs6ScTJNMbdfP46UFeSN/6EOQ4WRsVAqHbN0tc4boVS1fJfCS
TuoSQLtSWFMDsuzSootLaSaLK5iOEXBRspJ+BjRESfOmb/op0VEAfwurcSqeqWXAR6DjC6j9Hr4k
0wjqLuN30c3R+q4BWw7L4KW8R6toMy7gXDVd94hk2fFOvdcDOwAvl3+hpwjUJ1RMg8iDeCzMkwz8
pXm34gx2frvjAIgEbWh9U32QAClrDcnhhIwBKkWr41jyEAxkiIFzGNBBh9msv43y8WRMqsKrsMdh
tJ5ZN8jqRFaoOL0NGxDEnUULi8GrF+nKtHLASQ1+K2eqswp4aJrYgtq/gXGs3awmbhWeZWXZ8gHt
6n6QrYsSNiV2Rqu0ApFhlVYxtLLOJuwrmfB1GpyTDIWhjzOv0E5CiyCmmWhjHScL91qSTsZ4czbp
GDuKjKphNxhF25+NQ4P3pln8+Vm35VBeZFArc+m6cYXNq6UYTwSHdgPZ98qlSVeiSnQRzSyDrBDj
Un51xOiFydKO0I0I18b9QoF/G89VSKf2BJp9jlerUGgFob1pbB/DEly4QVPTR7y5Dv4lBnyhzJda
NcFnbynnzPrr23nEgrQetGVNEYxvpgroAxyma/PLh5gPpIdU1UExzM5eOzyOoDwPzgVCxBufQZg7
WYn03KsTQNLsjPqGMA+VBTMNkkV3pBnOLfFxHYiNHz3mTU0Se2NMsnGp1/o0e1aTFAkAB4kvsqfm
5FdzJ9+AGFmGl2ikqHbWXdBWl2op5PK3hLIgWATX0aFvofG4WNDdxnMJpcFx8nI9haqHElzTjucI
It7BW8djExR5h2n5Ryvrg2KpWtkV14YBEXcmIY64OnbaPvGUXz35tHQxAZcE58au4BiCxGxUAKPd
Newk0CVepDhpxuI0dv5aJVAxiLzzNPAIAXYNwn88HhIOPcixcE+8Q5RIBqA4mtQN+eie6FKDX6gZ
4uCbbHrnR6GRKSZLHbZOOsdg/nwsBKTTswmZ/BMST/cCQmrY+GrEeBJjCNb+sBAACURjBfUNV7sk
iQkP5yToOahyOzPP3oMqTPiJDxCKeY5mDkFzEkkdvymRYEly4ThOnA9Fh1sXlAu1fceCkN9gpcT/
UhkhAVESjXpLpROMP80azmUSiYCxrEGUdq94xw9AjwSsNHICSapTV1hIjgPZhtAAgegRpzJchidA
ZXo6dVDOxC2tURKh0KLSnK+m9mUqYuRFSYRk6EMNaXcPtMpCfKdIm79GXEzxFVeXXqZSdlNwKRZv
eh6M7d+1k2idC6L7ANHT8GZnVtopvJQhc3k2RzUvL1HbdhNiUqnpG1G6dngT0yAOz2Qyy/I+7nsR
fFclH37N8JHfi3XA3TzBCsFTvszllOrFj7psKEATcul6QKyetAmZuPiYfvyWugt9E8ydj6BYGf+D
2xbT93GtZnWxQxjgEsbxfJBFYE4imcKDlzqLzqjyLNmMmwddV7BvuZUTknSJ4nXK9dpHKg2r6n+M
fWlv5LiW7F8Z9HfdoUhJpIDpCzwtuW/eXfVFqMUliRIX7cuvn0hXz3tzGxjMQzeETNuVTisl8pyI
OBHWfdFtubpnNsxIhzLYWgoYLVvfxrmccIVj39T3mcsAE9uJqWHHF5FpyPXGq5TXJW2rwnrDme7K
i8lNViWwDwpsGrjSzXYESU3q3PXufduCkRY7qpay5ZlBUr/sIbZY3GeaN033s1i6pXkp66rjKeIO
gmmLroEGV5QxOvzVlj7eJfTyLlsiucxrcA3ogP5/qovVPklS2e8ukrno17kJenZ0ioaHX8zSmwll
IXrT2K8lCdMwN4V34BPBzlobBMDFxiETDJT16sJpytG5692c0CHf0DmiQ9dNU4Wp7DRpjjBfHchW
QglVbWbpBevdh3JodmRwyxYhaQgEQP+u3TZ2MLcoYfGyBt7ZbTCvslvpbLqLndGoo4P0ld0sazUN
ABsC3iMQMRiqBHl0lbNXfb4ivqIvird1bZo5sSyE0nvooaqMadC59iKwStIkYx73H2dNHBtj7+gn
5MAqPdz4IJsUD2AyM7JAVZtMlG74C32ZP6Wa136zc4iAZqaZRrd+nNGPTmgQ5qzYj7XL/QrwyeL0
GwavvvCdYUEtq6iz90JN8FbRqKgX9mGRe9ruG+PQda+wEGHO3NFhuUTcU92I7GdtqzEyVbNMH3Jy
YcDEZmkfexiCf9PuyoBpFHOxRp3vFT/HQgq184KcvFTSC2nsjCSDK4O7oAs2A9YR4PN8hV4Bv6pO
zExGnnZwLxevtoWl4762PjwvSc8KseWVQ1GzZbn2XgWCYGlk0evLRC6k4CVACOg8Oywreva+On1R
+d/F2gAlWMZmQB/cr6CphorOZQo8xTXRXCt/+V+mKP8Hvurvc4F4f5UsM4NxJSSO7ThXTdKU7hh3
nPqw0qD2ps0abEXI/rcIy/8BSf67cX7rWtcQ1drdjCYrgQ8pppnn/i9W6d//xf2/++d/4PkPY5e2
zIv+b0//+WwU/v+P+7/5vz/zr//in9sPc/mmPrq//9C//Bu87l+/N/nWf/uXJ6nuy355GD7a5fGj
G+r+8/XzD3P/yf/fb/7bx+erPC/2488/fphB9/dXy0uj//jrW/uff/6B8/fv//3V//rW/e3/+cf/
qfOPtgRt+Pul/vr5j29d/+cfrvuPkN+Xdg8zFL4I7/Mx08f9O474R8ABYhAigiAIQ3oHftHJ9cWf
fzD+DyJ8TgkJKPV9cRd3dma4f8sV/wgDDOzjQImPCQn3j/96Y7ffcOnvTwKn4a/n/wbf/Zspdd/9
+Ufg/y3dgNP72/IFfpUH805YqvyNr2ss/kONcWB5/pP5KxhB/aj45EWOGjpc7k196TEx1NBhPsEK
fgG42vZoTF2zGYIFTahAZbEuckGxinLTq7NTXj0FVJlLn8/mklu2GQq/PnaowBIyoIcdmLm4c53t
hVz0xUH0WLrAoB13aV9eREfj6p5oTFY1xd7cpFL48ojzh02hwd3gNeGZZHm7K1rzFbBif5bQjVGy
pmqqagBtpL64NKsvDvPQQHgtStCqqC6rKre1X3/PeqI2o2unowrVpia1vaBT3td56B5y2VTnIXyr
EdTJs7VDzPKybqquWhCS6DeXoi2djTvSPioGlV/IFOythqSJErFlvZ0uhfLc2KDnS0rTorQeXvJZ
1nskil0oTJvA4zRRqzC7vmLC5fJ5EKgcL0GQr1HAkH2dUXpWYnRgXG8GmgzGb+MJrHyqgvFXkfN8
N95Pq2q4uXw+ymmDCLdyZJGgGOwsVpwk2VOXRJ+notBtgG+j0BlJDyTUGqQZhk51aflLhj7szGqv
vHye+mzobOrCvyrGvosdkbXYKHuMTlJb/3X4fIqhn2jGPnAiquInVrworp1zQz2xRoW7yMT6NdbU
+xer+8HLUKdgZTv1ZlWXeVmg6lCjAdreeQfsKHtkS/Azcxg/fz5y749sPiTzbNYUaR8matEynRct
nPPno88DNoUVhP6UwIc4T3u+3PXh1mbncKh/SifIdwzx1fsmhX754fMPRK1FYWS7lHHthtlZ3g+f
j5CYsa00y4+f73e9Xzhrcw9+aylqUcdBvH0RYALq9/Mcf9+udZBawGr9bUDMw7vTahaP5Tw/LM7g
bUIfsOaSIdajbzP30KNk3xrG+qtw0YpgItndi9kAwrKli+gImIfLtruOQHgRJ9IilBM7W6Sr4ljk
cN0l0i0OBPgq5ON9+DRgfhNJrJM6w11PH0qAlVtWjNPBZt5Lky0qUdpTb33FPoDFjR+O91PmfpcD
zau2WqKjRX/yHRghcKSsnJBgPGfbwEDfNs3++EjmjKcQc3lnENVBpFDjxWgOp73L1XjO15qnXhDm
T3MmNUqQbP6iy0dnHC6F6zV5tJpIwnUnjwonu0kVVl9dpWVcqtBuRFbxJC9RQ9WDW50XWRWHdRnG
zTDmqTcOy7WcmyHpUDY/TA49A9PJUeaH5keoxiicnwZfyzwasv4RTl/yueHdAWrIIK6ajF9Z53hb
VgmYsFfZLghVcG4ndEyLJOW+C30nYnmGFlw25ntIbIr1Tf/CNM8NIMtbgZLngQbrCuk2sQ9LZppt
5xEbT/evCbcTJ9IgIwkK21+WGXjlziM/Zas7RMStOLhAazbU6qccSsGnERxDVK1fha/FL50vTzOt
suewK+8xI2PM4YF7I4LEIJR02izhekFwqk0AvvwoabbsEU1QXCwWMRAyRr8wRyGKpV+yp85nZQQD
4jjkQfuL1sXz2KzNe16GCobZ8nvN8EFpWNrEYsG8vv+uA3feDsoHJR3kiVXhkrp1+avAYE6J7htF
XP+jVHY+jFl2a0NewMayLXaOzo6Ds6zviFLKUyt4cNL7BejyqR1G9OcLXb4uM+ITZF+/wmv5GSTP
fQGbgwcXOTSw0ilucs1Noq2eXyBMe9Uyy2HAmffIbB6fmAHuwmZ+XXyCIHtUzikcIkVSTAUsv+xz
v2ZfQq3aY1b0t3GQxYPwxzM8bGOuyPRlbR70VJEExEu1B0znv0sYz/LvpUP8ly5r/JPyN6jEg8gU
bHknksxggm56GeGUIJR7aQcsiMm05uzdlC7Z9Iv5amYXVzpuml7ZpxVDP2s31okF1H/UelxeAScn
dsRnAhCu3GNdL/ZklUXa1vnwPgFlwBU6BWdR6vbFnXx8ml29byx1EgzrdfsalD3eMN5O6CGxAWQk
wh6ZOMMFGf1iqUTSU7nj9T0uCN5ksaGlRVtuLVoEtcQw0nTToiDi3a3bn2pq1hgjE82GhiJ7UEo/
ff4xg28KnHNwOsA9N5L387tXLa9sCs1D6UBF3nYj9jLHvFTIv3kn3Pob9N/FdrTMfR8r8hjW+jb5
DthOgAPXABbHyE7GbVgaZk8oBc/Y/VQyjcEAw7d2ilWXOW8BpipsqVzcxDW22wU1P3w2MANJRf4i
fH/jVv0Q48SERwDoyxsJLwZW79tmDN3NBKX7XksUpFPXdpucl9M2b2EFywH+nlegNVfaFY+kxXoZ
kOkiKnhUow2c91WBd+dgSMRHcPe7ny9DZKRTbRFw3kVF4JhncG87xFcH763IIuozZ9PfsfTar/p3
D4bycHcxGP4hfNxOwo5JCQy4CYnzHqo1hBeqmdJgfGk+PzUz/RCNa28NhHJRJ+Gbmrfr2ZT5+NBJ
uBO1A0X7LcGRdN89wB3vdlAfrC2G47jMZyhlvEdAaVeJpeud8pHGjOjnGY4BG3Z/+zNTL3ppxwfc
MbtiaNmZ6/Jl4f3wzqZOb61vQAgQIHswFMnPQ+l/y7p1uul+so9uttyasPq1lFiLKll8Ddv8Jykl
XItsXSeEDh+wNZ4evHVHO+drzye1c6gzRFXdrA8Q9x9hmBF/vuts7vptm/NNKIYJq3UN+4Ss+NYG
mt1CjBhVaDgvYdnegi5v31dnyrau8m3Ur0EZTSHlb6JeWWSbNj83tXo3s/CvmflJerxZlHlfiwU/
6PqdTvOwA69H/YhJYd57lxSpcWq2yTpM2t/vniIE5G+NOIOq4hHR+OP40tYPzdS/muAIZ9nmjbZr
ez/vzWYolQECjLHVlS2A5wDeoM7Efqpshcnu7LDgN7wDxNanVY0ShExZvjcOEtDmRb3OqjIpV0YA
E8F1AmjuBWRixbR5HZ0sSIPFIC1U0ydPTTzWQ+UdmHAy3DmLm36+cjEipAuE6s/CdenWZNZ5obho
M5nP7zVQxf1s130AJxgwHY33pibUQMAZj/3s+weNsdX7KqbJWL+VI0K/Eem+N0MrsAMW9Ttw+DGC
zOSVdCTYlTCMO5l7TBdfxGkOrH5sUTTHlYfqY86WX0iBGE7wScNdKriTwJd43DWF2pZhLZ+DoX0S
ORsfYEBAgSlhu1C6P/WjO7yBNiOJg503EppMyWQ6ANAga49Zh8veDwok6nR9ZPp1fmNi23uF/4qZ
f7328ow0dxcTq81RVq46zh60CqQVIlGkhFalUBsw6c0LY/Dp5WzLUak+OUHZ3SbJvmA+Uex9ZZoE
NPi0rUJdbVzbIHmQLigVC+yR2BTDI59RCngjj51ixFkJhvXggahAakPLQUd07sF3/DyBDwcyfDMZ
bKlEuYS9EWR6lj0hE3uI9cTHDQjhr5J48n0sWbcF/qc2U+7CCSgvn4GijBFUI+xcsKB/44j2qqh3
DBeUdatS5TlcchYNWHreGuxi6Vpxsl3CpywsltcC67M3y/UqW6JfQo35VD985SpjtwlF45H5YgGP
iU/LLfMyrYAGRa6yMnFLpg4UCF4ExmE5jcocJNCVR+zTWJdHcshLLDqNi7LS97R/wAWCKCgQrW+4
43E60XqEw1Lvfn82Dv3wgra6zhtV0ea1o896ngHT50tKyz7ch/BN+72FhEWBPaFGdaPkjJi1rAo3
lCzP2i7hzaeQ94xeBTwvoo5o3pYlzQcxnbqmA4+PTfNSFwhAw8BEfQlrLASrWe2WdDZLK0hBIoTN
gPtHBZkoGQZwA2nTcuzA5AFcjcJSVqeWQ+BXYMfMJvFWMeuh0icfTm5VTGe4VxV32nW+9J3zoytM
dfWb5rs7wJ7JeNVwXgYMInLc4hG8nqp0zJAp6q4KUyGLLyIJkCxS+RCmCx3pfsHkVJRjPiHHwtJQ
Wr0U0j1JfyyOk+d9uG7Adr7DsgTk7bRdmCc3XkHgyFH32RG9wBCpr/PA2rS1GI+zVIcppgembXeG
p6V9RHDJySfNdO5HlQwN+yG6Xr9p1TzkfubHQOuHuFH51wL6yaiacFGChYaoY1YDfGkatiNr8Gos
X/Zz6KqkA3zqTUPE0RCnofGAdXKJrqj7qjC4GtdBxY7azu/lKuPpI2+V8/R5ABj/NdCZgxnNfI4l
E2S39JqlhHkgu93FeSKZESd3db9RJ3OeDPqv7eLl3yl3ym3RtUVschcyidLg0vTNMXTKNSVjA5ad
tQnD55UMWVscpOUXMni/pDPPKTqP7NB0+KGOrluNPi8qeuyE3rRl4GtoYU/WA+xujSq/Yfv6Cr6L
PpaLhvKhGq9rgIx33dkCiOAEszcI2wiz9bYiZFsyNqUTBNBffbuiOCXtpRLVV6odgha9pElf9W7M
+u69Gsm6A7q9wP6wqZ7mam6uABG3ju2arRlrbxsMzvTAquYF5FwsZzudEcODK1nGjpe3x8Y0G7N4
QVRoo2I305EPgDvqC/eELMg5thBmRLKwR83LnazOwcp1Wkzeiedk3U9QPvSF08UQIT6CYb8h8qzA
TjQ+g3IKbp+HUeVT5LueiMsWTH+pZXidZhFuxsxr4prQfOtrJ4jDta4eSTNXj763ZlEl9YSP0VbJ
KpjaOHC2v7W41+UL/txMLt5JtD5/sHCu1D75Ofuh3DgoYjI+YC0PShp1A0RDrKnmB0+MfdQ3rtk3
C+nTlicgM7sYpo5H1cz0AbZG6I+g5U6DyF97+qKzQET9NKwQVIi3SfUWIW5un9CVw1am7eoTA2Yt
GkinEP2UxQDE0jbXxd5OZTQ7zgVoqrnZsnmF0ivcAfTCDXn/PAfDU7Lw+VVAXReD6gCz3ExO3C51
/+Q005Eo6AP6tsqixq0H6JPG+QYm7Mumh8TsgZYN1GNODipxdkw6BtiQZBhnJSNxUagW/F7jHP/f
wXowKc7caUsCtUbOkl3xV4Spwk2xo07BE9dXUb6O7dbjE4iJMZg3rb/NvCLcENAt1bjIM5vIz7oN
vKgZ00ETe5x3LVR4jyGZsVSSCitgKbfo7xCpMpYIYG8Gz/4+dPdHVd7mMVUd2BfTwf7Z7iw/Z7p8
Gq2vkrpsLyV8Ov3+maMNxQRGL2sYNbjmsChtD5hw8LfgNdIOIF2GcfUZuqkEUpwpCqArAfV1bzBr
dmz9OZ3K/LWZeQgjsfkg7jmliOmM5YgGqCtiahrob6pIerpEU2DfEW09RPAUnlLJrbeXY9ljYDfD
ch5izVxk+SRI/wH6T2O5csmJcu+KOao7ejY32COrdl+WTrUBKQzGD2zSaVrH7VBU9c+113VUg+F5
avTibwkVC7AujGU0LFlHlz2jLEixBpEfqvNJhP1jepiF+4G5ER4H+fzCoCVIXUiVH+Fq+TCAXMga
ei700r2u97iXnBv2jIREsmEQpB2swNpU477pe00izelXXcviGWnNR4RPm/eQYZ8YZBAeUU2Xl9yd
FPQKekT/C2aIt33Msp5FuihOtPeboyfkm4BEMgKy1p7rDHkGK89UCq+29r2uqxOFp13Ul2X/AJXn
F7iCeC8O6MJECH/rea48tbQwaetpSCv8tUrxIXiO/1K5wrkuxQeScc4ZaJof6I++hWE3PwcjEZt2
Qnp1ZSYMvjVtUhVhHbVZVURu1TmYV9P1BRMRl+neFnjD2oPdWFXcAZSMx4VACuhrxMUvLt+w3oMa
MGynHXJy4Lpc0mMzSXdjwuJxQlk8gBCL56Y8CNQFW6zwIqpdx01lNr1ZO4YxIexUjzzfQg9DHv2m
PSiS78H24r7vi/wwiuAHaFnoQ1ERIjJWPMGVnW8Z+FnEM4QbKEgS7w7oTEZmoHA1TH5GdjFVB5Oc
tvWj1Q9+LF1Nb8aXThzO5QPu/TIee5RaxSQ+HFah9ADQ8FJVOwTOHEcJdMdqr0MeZmfAJgXoWRp2
loYcpwUZPcK6LK27xZ67xU/7Fj0/Ikax+AaPfV3RRxuwI+/UdwSP1ZulEzyi1cKORVGfxon+zAs+
PtaCvOYl5fAN4iRB8nceuzUwzswZnmY1vfFsbzM+b9C8w/uUCGCxub/zWn+JhCqhZwx7F22RRBvt
G4CyYSX5nlj/tkAeeKuy6iU3tUxGiKQin1ZYLGG4UzXrdfKx27jTiAhJtQH5nF1Rtn6gDJUwi0cc
tG7646w0OHGkBG6rklcxmjH/VDA+vxTapsznuxJa+CtYrITXEPV5dbB1S6oumvrPpg1q7Kn6Sz0H
CKOx7a3JHR/BjrOElC/fe32nLpiRgAAULPTGLhOYzAYy8xZrD3xqHr2W1ccgqPer5SKFINSJSOW8
YjPll7Kdnmhlzq2YbApJ7RLLDviv259pV7956wApJy68TNJ8V2beO1bvV8NWyI1bYxO3d6c4z4dX
7MEZDNr5QSLk+WbllKCi0ccBSDkwOehvMZMYex3SlEkdPgGmPXOBywE79g8+j3Dy9Hon1tmozpn9
qfnd+czUbgLnpD4lKtexbvJxS/ofkFUX8d3nIpEUsI4DKWflsxu+AqSdqGOd3UqMSSdO6aCwK1iU
WcjIST/DFcaD9vvb3AjA/MCllFcfm4Y2T1DE9pimxq7qls4hXFGQMC3h5ndyUN3vOpBxcUUDIILe
V+RYbyHyKTdDLTwg1DOPPdHOu4WuHwHKjHySF28Ef8/4B7yZ8o2C6nBT+dQC7JR5ikAOFjEPazwf
ctikqdnbQve8XJyOZlEwCiiX6LjhWfEWBuZJiGU57aXro/7EQpIwPdCHbt6HEyt2+AoKHF8vt6K+
+pNYTpaKF1K5S1ovkG3ltQqvln3vedZfO+j0knZgFmKp9eLbunhqKGNX6B9SNq96A9FIE5dYka91
Rqbr5yPPWpo4VXUNW89GEhKeMz5DldhOgoHPw/CwhnV2mHPI71QgYD51gSqAX+fQgS56xlC2UCZy
Z4MIQgTA/D6IwKsjgRlqqL+KLsqUNFt/aG6Vl72X8EZt6Y8OLd+mIZ5zpF2bn+gEHThvmjKhOJHH
FkrDMYPVVU6nX6TKxZVKTA+UzVRvgLOUx9D3X3Ocy201GLpb8mf80yNED/Cj9vO9jy0R2+Lk81ec
Uj9FWGK0tqAkAl2ruB31QwntUNxyJZDNrYZDVpdPSqEZZQbyyDY/uMBLdzXotEi6QZU6fJwPQ6Xn
QyH+6xGQhGWrHP+chY64zCMUNdrotC3m5vT5JQSJncreLgfTIe8bWNvDWDd7F6LWY2DZnoK3u0CD
DzaqCUssoqaM9P2pKFAwrSuk0RnsOi7ifvj8BsZmAM/UYt5wJxbVYC8WwtIYgLS/bStJUP/SEtUx
ka8QvYujXF6BEzQRurbq1XPa6D5omLQFJEdl5+LbzWHCpwwfxfF57Sq6XTkpU5WV6uYG+tp6a78D
LpA6w/0qlHn5mgOE23mO6ZPi/hRKqnbbTwZMw0jhY+pI+pxhGmCvyo/VQdlRVZy+MtyfW+P4DfR/
TNx6GxxqOz/1UE/HWfHR1dkj5i++d7OXvzGq33Xt5BF38k1fF/MGSqUggfP0cKxm6D0cF5i/n59c
F9UpBpfQUfTHrnNeISUEEOnq59VjQC/nebmNep02vV825xbj3buSoLoMsDRIP1dH5o6JCzvA0zR7
O+5hlADOcHYjl18TKp+4m5cXtGMB/m73O+jDct8H005k2CBRun3JiWzRPhfwJhZLDwcI/2Pi/l0w
CvW6MShyoEeD1Os+VZErtLmNp3bQDKfj4Cfgh7LtkIUrKpohyQT/UjblpUBMNgKxNJpRbr53r9TL
bbqQtd4bXQDjtrkLGSyBybbpi0ungsRnPtl4ZhEQ/a2oeGV/IHLO99N9qNd7hViwv0LT9MNCNgE9
aITKGnxWv5prIDNz7bmoIQx6y7XczpKoAxmCl0F67Pp5cHmJhtDcsA3v1bosiTszejXGWzcdWpxo
2rZ+Q24lYqWj2QT+joZKXUIHEB8h4xXiV3PCoMq2k928bUPon7t8mS4QY4F5uSe010JBPojMlZw3
T4wX9AoczP19KICNbyj0oiiimsRCIBlEmDai4OWaKQ4DDKhI+kX2Bk6j01pdwWogmhEGmPAfC8hR
h/zR83ARiVOJm+uYNVgnZR2CI4E3GS/YwcvoBZo8nXRtyyOsD7Lj4ipppW+fh6bIMnxQGOrymCuO
aHpOBCFX2y4IMHTCWnLFJMxb3gzO/vPZ58HOlFxXTIaMgK1PmDOIFncmx7wIr1jOqxjGMsUGWi4A
kviNfbXoqLHufJVTM1/FKIOz0TxC+6dSXaE7QshuexP3g0OsAw0mEHYPfj2+8dimKEH2067zYz6T
sw8BztZ6+lbP86XM7bIFruRHywSkoh2Ej85pocfSQa6qs/g31qAO8YWw6agz/2ZnJF1MM6ephr3R
xZ0QnezS1CywkLAjf4fivz+2Vf/fD59fq3TZRHnp0gPtJaqGpX6ohFs81lV2yzAB9j5M4gEs75yA
QZdRn3dZAiZEoCEN9PvQ8iZauO4vULdOL1zQ2CPavMO0XrG6OnAh80RwF/C9yD1M6bjZwUWl+Q6d
YJQP0nkpCWReEi4yOezVohkZGO8585zUDw3ZouDAUz6/Qczu3VDXyicgP3f27chJGzwGGHDdS0x2
Q8nOi3cHwxPxgOXg+Pl09b/6qI4PDbTXcYMxhYsQ+B0QxuXvsABUkPGtzRaIfv4Ox74fqmD+dcrR
LjXuGBxwZaRlV2Rvw1yzw+iMfryCW3lrwtYmGG3jez/0IO+GxDT3dXUQw3jgYyug6YDi5CxoRs8E
OHSSIyk9hj81+DiY1IE31qnpSn2owP/cp/zwsHYafcjUeuSgV55auKVsF5sXu6Kb+ItD9dUqp964
NPD2rIF3B9QB481fZ3qUKJcTOxfj9/Z+aIAZxJiVjUXosCOuz+ZmM/TWLk7sdyWLM9Tj42tpkQ8z
9a7a+Xldp/dIpsiV03CArHg4KD73cWG8fCN0Sy9ipm+zUOQFbFl/XHtvP5fFy6j69SUDwHCdpPfw
+Yx0I2LjWt5FEEyHB6uXYg+hOIrlMQOb7kO2MHlDvAYAKdo+dFALdsWWYu7ozEe33ckh7I+QQVtM
YS40zS0JV5CZnneYpfYOGTbICKMB0x7Jd9fPLrjjA6ZRDd5amWGVM0E8hp08jIuvb6zjOjZFmXKb
Na+tgWeIsGS+omRoHlipvhWm3Y2rlz2D+nQSiJsPFkr6uPXrKUEfxrFK836jKbZFBsZQhMFzDWnf
SXr+k21rb9Ob7ldgIRLBBjLHxDMEIE9wdvwAyMv4Wi1b7bTyhJICwMVif5is9k8g2p1oXLuntj0A
SkRCiqifQUuWkVwLQJTuDV2pk5qyANIzq5/QBk74gLA0dhh8WhZSJYxK+aDzOurw8jFg8WmHJkFE
WdW6CeaZXxAuH0Z0aut0qfqfIYBwgNtaHAvKHuCqcVmrvDrxFrty4GMuLGydfXAXUQRIj8XFw9Zd
JshmAXWDZLoHr+h7rILtU5jVNJlBqKcYmKtPM526uIT59QZG5C4YchVBfCV2aIMtBgLB80PAkJ+D
+2Fp4HxPBgVJkB2OgzHfV2RObKoAi9Lsea8g2sd0AuPpEPc7ho7WmN5H7GndH1xZf28MdQ8tddhN
T/otD9l+DUbv1IsVNyx0TRX3CDzF8h8KnFMTNmcTKAyGaadK3LBa0fNAnaG89dJ7ThMhkoKCyCvR
T9zFOoMNyljV03yquA/NP5CDdr5T/jVCZWo4z42Zgrhlxhyb8XkMhWEAmi0dal9+y5hOtLTsCZq+
Lwazqgdq+Wv+xomzF9j8EhN6GPFxEDhs/pOr81iOHGma7RPBDFpsoUorymZvYD0toFVCJICnv6f4
/au7KSN7embIKgAZ4XHco2C6sDbd3h7TI5wVD/Y5HGxOEUNdYnPm/U/18U+jp9t9/uGkIUs1Jf/q
/Ntc2T/ecn9GtdaEk0xmePPmCC/KQW1kQ5BibATIlq+qzWDXK1EZ6fD9jFmWzIy3pbfwLCT0d2My
1GGqSidkPsHBDCQXOuZaHukXIi/neWcBj4qeOl8rmz3xCgtiy0ZwbV3+GIWZ73tlsyLMNmkETUzf
1jfq095Ij+sVdE/ZrHPh2VccIENQsvLxRXfUCPmSZ1TqpnG5VnC/Y33Hl+UF8yQxGdvO1VEzI+r7
6l8ZOYOi+wSxDQHyOvJQlYOTsm0FHMwNWo1ZHTdmtlzSxiWZ7pndl480rIO2fhVrxRLhmvlCT/nH
Fk62XWTAIkv7g7rNfV3yGpfbI4dvemlTvcJOljEWEr/HnP2FcEOMkIpaDTeC71xUnVPO2wZ/HJfz
S19PU8wwCOGfI2hOFRbDqghFm49EnwUq2vPZzbTHMDBZdSWbBYduvFuzizJVrDbbdYZnv+C8sc/l
HVZIP6mJjbrXJA/beFsdZpeicRkH9z1+D4OBDnM75ZroVaiMWqggjTldB6KBcXrssyZeiD3KvVUN
Cp7PQc/81VMdgHxLqOzT8s5K2Yw32+jIcgdt7g39oRmbuFpW/cJ0jLAkX+3SO7tMqmNOlxVuEA5+
2rTG0Wj6r4qxfux2wjphBl4USwMCMDa0Mn/DmPFeroPcY9P518lGPaAme6hbbn2ws2qJ6hkzXlNP
u14AnCh9bDJ1DaCUKarmBM8HDE2sZcN/nbL+qAhj2AsIYj0vUybQk3rwPONUdkaCFkXzvREeFjoL
F6rFp45uWkVT+mpjtQtrTQdpNHR2Lgzt+iHZ08QcpuKeKZJ73VfiCcjUjAVopOo8x2ikBh5AXazq
svHFwEXbzEA3dhZMeZHB2c+pb2uduq8wApl9Q0Fc51eDQ+Kob/mXwGIYV3LYrXL9ytuxJvdSC4cC
oEJF5+qKX5ppZmfG/yLIBmjDxE7ncM0HcdTsv6x+N89ctaEOF7TDtEefV8A0DRZzQ8Fuco3HXmgp
tkdsGWuZktp5T/FEHkVjfUBL0qLQ/tbFiHcC1h5VD0ZSCeZe+XKB0ANJLnPNPeTP2fZijdZrxm9s
190bj3dskms41fptzPL2RfAkWLt7mjZOUHMVxIuBLcFcSPlpVS7fdpLXXoy6n5eYo5q5fJ3Sz7zT
cS9C2oya+a/rde9IYik4ITShVuGbbmVBdYxPy7eHegfVQkKrqoqwMibwTmZUO4jUvllO7gazN7YX
281pZ7W8PeT68DGUKk/G3inirJ9js5c7epEU68A0BZajaPGcemM06GPH3thfFVp5TxbDCi26qEMR
bJzuelInpzmVV8vt8kBwFmIDv0488RH3sGvrTwHQsf4IVT1ng/tZrU6C8lPmfiKPue2hs3uY/tRC
4nbMXH7+aWMo2v8URBEpRteEdjo8xpycito10dRXk7JfM3yBw2mfLLRNjaUdirHgv1htIpr1lfCE
7eplU8aDpyt2iY5kwxurlmXPOjqsSBjeYtJmVnSgcX23S99yJSZkYzlUHAMJWK3tLTeM8gTZMafa
FYvly2Hce5oNy5cq5s+WEQg+i/pZavXYCzCIlzrngcEJy8/ofIyA+ZhgHSzHCu1GxpSbklUr8uqE
s+QqYBnhGHBBe717rFvs9s0SdXP9p/Ccs9iao0faQQcrGUL6Q0MOL8o25zGrkL7WvH4Zyv5oS1Nh
GkGdkzaUkjXXzcXy1N/YkMPS9W6G3Z+ztGIKU+2aXp6BipnltlVQr9V5dT+MdDYC2yr+YvjjNZ2n
GX1IywIldcq46lKcIYrqt06eRYZ3nKZ6icxaK3y7tW5KATqgntO+vpJAcZAOb7Br0mjhSvlpJ/pT
URMv22ZAx+hWZGlac0aQlKR++Cb2tEhVGSFv6JvpkoOTtgz31TRONXXCeGkkrGF/xm7jLiUZIcfB
RypQUsrEBz84dEwtOMCH6bI0XOyDwa441rcxqbcBiEGHkUNiqzJJSHMr5eTUFdVrctFriXRs8bEr
rLf1zAXdec1Q7+rsQ3XnmhG9G2PHWenLAdLYHmkjlppYVbxGeeB1Vx7L1DXwx1V+9HLtZw3wBZht
uliBuh6j25zcsJFNBA2URtAM89Kw2bnSz9jiSIwdlHmXouwQ3bFYJ1jrjRzcpN45lujehOcuBzyI
aA6N2b1p3bDdNUZahjCwsfa0nqpm3b+/Mj07bq1uvXx/J0nGvuFJVHPX3Df6dgWYtc9ZsXAlFhWg
jr1YWlzIJr+b0uEd5pzKnt/V+cci2uwo3aXYaVLkcaZmfysjU3Zapqb+MIzirE/tV6lb675awUGr
zCNhsJisveFIuWOFgvlIDRTNbVZ3w4JbbV0RPF0CKRgJ5nvlOVJLyWbg+ahWb52rH+etxu9Ua91R
TwSLYYb6bFdWnOJR0b3UeFflMr4yfwvwHwf4//Wv2THLsHWzAptMyZx6WekCMl2/iaVf/GQo6z17
cqjann44Z7bcKJG0Q6JbFPbcmSICgW2P0Ibghe6tK2vrzmjMDGSfZDtzqkmOp+WGyC09Lg9keFue
FpqcE+xaaM6LGgqg2IC4heq2jtqHtAoWO7jixVWaxt+cR+023o42nbEv1flt7Tt07bFfoacz+dg0
xINST72dReDF11KccuIfW3KtfshE+zH2DikwQp4FMp7MI/Dg9q3R+ios2B740vP8CNsVpIgRZnlE
7g1nN4eW0Wtxnhb2iFR1mGlLc3Hk2cT1eG7G1J8nCDSJZOr3Qkluw/NFYmQMzBw+rVdGZu8Djyvn
aXHoR7e5kvr2V3UTFisZtnJT9OyRV9scFZ72jKJTKRRJX/iwn9VhkzE6gg1q5G7pJo+oEvLS4SmG
E1HGw2k1hk85lWU8pQlDAaV9tYv1WJCZcWk6kcZIkY+qtL1zzvRPMHzHoVdt+4m4inho2/cVFD6o
ei6cYtX6vVGg6jfu2QJ5YyY+JCdEtMI9gqkaO0IgUj69eTsVOfxv6nLZNqX82Rs8UJQh0U8wKmT7
TGyHmr+S0f60MY2+KbP5Q+qJdsnX/EU0CVj5lDIY0wg8SZLkEyYlvZXZNL2Rh4LhUBhBtrnZjlYs
vbnPF9owN2SLeBkWHehTKjmD9NWUbyQf720unvv3d9zKhd9ZNmdL1saWkU5X4/ny/dX3i+yKa2nn
1bEjs8IfcUFGpVNDKjP7hRHTpzPGBbY0aOUWY/r3boTAbAejBUoyPbV+Gw18A1gsVfwRdAGelny2
sop0i2Np6RSVaTMBCMa6J065/9LWlDW1mfnuPDlgrVl8fR55UG3WrijHxwymYCim+GyRyzCVKqGz
6tVDQ5J+qyWoVWZX3YG8nPJNVNUdDqBlzNHex8aRbGecs2umLNBqyvCjspz1mKGWHVc0sqModTfK
zCSnAJa8CV41XTuvIbEBQgzU0XnujnR/EZXRvPE/qkKvcvCr0vdcWdT32lVNHfULhcdgC/Uym2Ny
U8cGjjhe6w0I00o7OpwluUq3GM9ZtYXPCILI2VTD5w7qQqDt/IJ53g4YnjS1vxansfHsVxTux2HU
dfmrsyBk0qk/NZNHBTKycP4Ja9jmpt7tdLxBBCc7lbx638RYefP6OttbgodZRsf9qsJVtPPVWeU5
rYV6EjYsirKWLsoX23mAcNTi5CaiOFVK/n9fORAGh6Vhb1yZLqfvF3iq5ZTh2A4b8omUjW2hDO6T
h1ZTkEjPxN9dDA/SdsWDUNGfBSFke7apE7AQED1dnPpcYI1hekpDiH+SYz+nHp+205wpVtQmukqB
NY331N126KXKoa/rDUFC2oHS69UTADoLdRgumrJ+jWhoJ/F8+f7q+4X+c37On3gL6avfOUjbS+vx
2PHaqEklCAGq5UBd263+7EdTDfBru4VCu6Cm8uTm1llW8jcFcH+WVrm86sRyA2nNoU1LFeNSGj/G
dHw8l8gFC7TPYWhM8WDDgeuzqLfY1808Z8H394SK9X45sJeD3PAKv5aYrqMFofX8bnKzj6pfuzao
Ppth2LAHZdvVHJERMfBKqgb+7PsfzF66hjg43dBbjDJWprwKh6XfTnqpPOaxledFm6+20MTDNExK
Kc3aEVHkPZq+/a2q1XRXtemedgt7L54vVmtN8aRvha/ownjRbCfZ9SkaHB81ycKmRq84gwAyZbAa
9VJ4aAgKj5xg0Q3QcdlUF0ss1UXh9NiVafobMaC8ZHRGvjLAsLnOLs+t9Oapt3yelxMBYdUDSrby
F7hn360M99ytqb7LiBiirem1gwbc6TtyUY/WhF/XdRz58rzmZAXQ6ay37yMFEN24JPWy1zXjZpSb
90Hcr7qn0CFiIAOkB4a9dk7f3lhWf01q1z7+7zs5eFdj8OdRqkcn90iGHAbDCxfYr4BxjXiohVNT
GAV9aeN08MwXZjRGUM68RQNxGZeSgMdLt20ipibizDI99/b9opXCCL9fJtTvwIKjjSgMvYsUZbez
Jd6eZnxWX0Y97peB2tJSV7FTaP+uZTIMVwdurFjRwoQ9kIk5jN8iQ374/lnV2lKProv3njwBwp5s
iqetNEECM3md5v45rGnof9fny6iTB+UUrx6RLKGOsjj4XcMIsuPEG8t2pbl2Y3sR9QGt3Dqx9461
z8KMemwUnI7jjXaTsavb4YWWnveMYIHYafsccnJ69ZY5D7f0Se9zpiFV9jUT+AVpzkXv20TX/bGk
YDjREv4+SnDSWb6n8xowKlMvqmKbWId6PeZ693xuMjYVFu6mns2xDxdm1T+sjjALZ8TqY0ztpSOP
kkwqXr6/6ta9MjnLw9Ob5aVPKojnljnE8yphNyD9zap4cUH3G8N2/m7JIgjLRPQRV+7ibyruN63C
cp1XXkqiptMeFeuHo3n9m4al7H1LPuUQlTahd7XSAYU3gvAvp3xHIhf79ZkFqNQYLEfcGYShultQ
0LqGq144Fz5156LrrN2blfW3M1QgykpR/CSBqmst+epCbOe5WrywlM9c+/7RA33tky4DnbMT0ow2
zdjPY49/oQH9tp2iRWOQc1TXpXzhLioBvvv06rK+yW+Y1R6UVMoXVY5FhOBwBRFSLqTvXNnYO/g4
5Jp3XKRMuFq72zlL96sz3RUYS32uLCFfI1GNizotu1Lg77KyPOOmfsyOvX45TnapiFhKfTX5ZS/t
DdeS9rnUjkpkA1pa46CKjL18JYNHB0JWht1culmcNsL5TNZXsxB3cvDWn4Tmq0SiZNFmr/pVz2V+
XyblapV7Ranll+oodChpI79m3W38pf8YirV7VTOMb+Rf/ygWXM/fpYNDf6R1HXFxCDvMgOrh/Bxc
7dNKXDx7uiEk4jxcRHolTCe9bslIVlIntl2/0lDMA570FAPZvp0VNYBuHvejohf+AsO0h120d860
yKiSf3qw7l1LJRhnI10lSNYvjccECVsFI0a3bAPBQh8YVOuVVuHckciRZ9kdxcSDEzUF0V6yurkJ
tZheg2oNfLoF3JxU8yFOVvdabCRmuVIcQcrBomZtR9XTvVA58l5s48uozvUvMBkPQ9IYNV2yRBlS
/s0lNSkgBbk5iY/MtLXPzW3fx2m0CB7IEgYJcnntC4mmtNheSNiTg6ZOok/leMXRqBIiR2SL5Fxs
Zy8T2hVBXKPhy2GEvZ1YbOuXIWhRyHUYTzmznUg3yFUQUoxhymTuSDesI88NbgDj/H+FOLQLFgBd
vtRiQwGB9t3TDFBglMbDG1f1S7TIPaQFqQQLqVvINLPAUyTay8TPB+dUufds8W6Avu1uSkF2hhlv
Zu1s0Kat8uHWnrkHGQ5TImuifjPGayWmv9NoItAUCUtVj//7JAzVOeGq+is9hKZp1KujmzviYamz
ePx/f8btKi8mawZqK5Jq4iLoqf0Fj978smJ99IVZPlRjLs55aZEDWozZsUSNYeqPyj0UVkYe++Be
FPOHtmb2EXXxgKDeU3ZQjk3zNMaWuaATl3oba6yG3ouMh2hRNZ8L8nE7GfKWFWZQEHUDMtgRRjkm
zT5JSHFbhuzFHDrnczMw6bkW9y5Ebg6F2DVHHTeo33mmd1UWufwqm+Y6yLK4tzqf1ZZp83HCt+Ny
s58ba7R9QWpwnButEXwXcea0fAIoOSeLfcx7gsAVTijmG2NOxWgt9fOY+yrHwTxxKdcviaL/GNcl
2z0nYpyRs1nsVXPbMfWSp75+mrkrXEVOubi77y6s6IvmqC7OL03qzb5yN9r43AkZlnT8LX4dopVQ
40V6J7+nIFF60Zn6FnE9MQ03HUAPb5yw5BEkl2nA58Q3LWdJztwA1MSRJQF4yYCrsjpaPCK5Glvd
t0qDxmtyHwsILw5yyz6yMJ6xcdwtzvYwTbZqpAaMCv3yf65IvQNFdnGsKza8jukfpWu0kNFjwtgF
u16ODomIhaaU/ywaHJIE76n63p6cPefZKanq5ii6HA0ZFS/kb0ekw9SMOYSIrGJlSwzhMQSr5PdC
SPtVT7oPkqhPCjIadMzF69v6Bm0AMOCDs2rR8MTKUxTjyaYh8ArCgyZxUTKC/Ay0VNBJZszm+PTY
Ol4g4eiaZCGWNs2BYkrtpXW2jLquoU1h1u6teriR3pK73AIYpl3k8O6gzgbaZ+X20eR0Rcywvec3
t/+Wmb7sVtcSD6hhnIK1Pf70yu40Y078x2EW68m0U5XmposXnp7EMJJJszPzOF9dclaY0v/QDHVH
/ED3WyTNM32y0Ikp1O1YSXPMlsiFmfIPS/u4VxcCVsEZAIiFc1EhiM+9myWnsmJIXNypJGOH6sU4
u6lnpn7C7ZgTuvTLVnPbX8e6pyvxBlAmfgsVdYO6p1T2dPIBJ8Ipz5m7rYwAmgZstd6yn0AdCf0P
hmjlX0aMZZT00vZ7Wo9DxTMNA1nVhIbUt9cEfvLRg6hw0W6vlaY6R7tMBz8fXYUtgN5w6Blf+IRd
MWEmy2encmmGLCLU34D5+yO+NXzXll/lXaw9ZzHCOaF1A0HrxoaAobynIzO8MstNarI8DTDV5rFu
2CbWcjv5M7cWAVqd7V1pqMmRAYOKFjGqZ6sgc7XrxrCtlw7veT/cx61IT621/GXM98MtMxrJIavf
beW55XcN80UtiVdl7dlCJJtfpiQqTMN0dhoDH/FUHpV1Pi/PsxGnS3k0S/tRbO1LT7F8ohMoqDxB
Z1h48Leu1falRNkl5OnJ7PURwvMvpq0iUJmYOGvxLqokHurUCx2CGYOUwDlfyZ9hLUNWELfXBiTE
/Fel5Ef1dXV2K5iGrV/LuOuEx73G0ZyJ6VDZnPlIlsFSezs5qzDfm3hP+uQ104VEPNWTgDcB5Fle
lU4osfVciS4yO+67tkCrsn9OG1Z3kbb6MSHsNLZZ/wbIHCapd57ydNqxCIfx8jzgUmIsvhpzWAvn
DiZ4b2YGKmJt57gx6jbMNebrAwF5uIT6hgS47UdRMuNBuXpTiNnda2KQke7JV2cGmMvc/7oSEx8E
h6846bXXoFYw+9ww2ObhuEzzB6Fiia/NUp5m/lbYN5IUBj43X1UL+yfJkH+E2XNtkUQZwXT/12R8
ahCNcdoTUoYDNfAormtFSWJ8eN2ewghn41BEKIyId6U8axnYatdnIyevjKshd/ckrDvqTMXRQm3K
qToOCTihOnEXr88X8a+x89diMLlCq244j/JidApWs1XLwhYR+Ge3pbtN/cHC4vaLLDsl7N18PM7l
3L3PTgIfacYQWfIDauau6yZHA5Eq10xNtEM11cmuyqfikVK6Bvr6Mum9frT1bwEcSBtYm1nHlh9y
Ua0MGdnEYti2FqNZLXB668VlE0+JG+xVI/IEykC9r9jdWSaVnlDi1mDLFaLSu6cWjhNsr6+L+Smc
7HWe7RIjjiBDL1fdaLSsnZLb1mexZJKnvesg+jb2J8PsMVzt7rotUkR2WXe3iU7PwLwRrzP9Wb5U
vyXq1Us9st56A4FUVkN7UWflaazfqstmMn8X7Z+VDIgbQQAMbDG3yi3Lw8S7wCnku7R7QoHSYxIz
kh0woToGtov4Rn0QSlzRc56L0Ewn8wB6+DrnKabPbHpN0UjYpsmqs7QaoDFc0iKc7aYsJqrgKoFH
x+K1cl2GFZv7lEF0JwIrLNHhGuuwtG0BsMHjEyyQKktEDeuamO54X9u6vA0cL9d5UIxz7shdXvLY
wll26EHhjl6mf+ST02PjyIlsWGbvmKqxC4S5l06PiwnQDbYFd2tRL5/L+tPS2v9kKzHwpAQ314PD
D+Ns9GFm/oxF/WM6QDIuOXGg4mbxYIJjndWJ6NtaQhrzppztJ3NpVO2pGwvvDOfPE2HOZKytZX8l
jpleSLBRxzTVWyO2iifzr8LhnMtG7v/Wy/0aYMJnattdsu2S5uZyNrRsPbv2ZEQSksQn92M8ZVtO
PMSmI3Cv+hEjqwu/2CIHl2nvsyc6ovhpjqYu7POiZPaZ00uDlVM26qx+zzxn3Y0WHS29zen7hVOS
r3rkCdirE0vazAg6kTngH61qvGuJeTTSJtx8tdobZ62iR5z02o2M0VKAUWvlpE6PQlVJSmz75oT9
LDlWBXRGFi3VOh4tjRUPfFS/OYrd0zqv7gmmSOi2PChGbKemdRyr2TrqNRnbydQgtD9/NiOFyrHr
Z6uHMt5olbUb8TAdbG3+qCk/H7XjyTtPInIfxEM3G+UwuNm/wtbnm7Px3C77JZ5bfNm1FtqyIoZw
Hcz/vTT0GkiWovOFHPITeU4/M1i8ODOKArHM+Z2pJuMuySbVgKCrHmmPtjmXK9xDVw4o6BnZWlxH
pIeTEWwqQB9G82d0HN6pNf2z9PWBUDQ4JLf4dBg8Zq63I7W5hPivyC9SiHmZC4gJ6jImQDrz2/Q5
SLFYabMgtraJfZezcyCMJvVTs8S6vBU4zeCWdp2qvcNPOGFlj9Oxpwb39c+s02DPJ+U0l812Tg0H
uJruOXDKv/hH8Cqs68GshzSgNicX0DIPHjB0RElQk9AOAJd1sAqe7gazS57B0D+0mZTftqSh2SaA
1JInPwMQ442kfukLK3eDXnlsOAaCZW4vHpZdlLJJP3p1UUfrKkguqWwdILM4Ok2XnUglHa6FGyym
hZvKwtBFCrd+cerC37L+xlAgJhuARsq0UDSet8xgFvm1/z1NfHRD4l7zdp5269JqO2J4yQTacCaS
bAn88LYo0PGq5hDGTfaI14I4c6uYkcPeOGzy5Ljb5gKpi1fDNmfpj7aR7JDjB9/Kx/WGRzGL0oyQ
eMbVOyaSyZV+YT2M2vCwO57a2UAUjU0eHP7o6deqEd00l93v0R6qQH/GQmmDKK/fX6l98XPtt3mf
iz3JtOap1Yi3w4lwbtzViMsN83eh4rqqeKY5vK2wfURIW84whCVFhIlOdBx1vElGZp5t0GCzv5Wb
Qg5H4X7ye0ZdWjhHLpoPqaawHguwbE7veJx1lUStuFrabzPDeGqS6lAOA7CIRzjyM3dGNGm+x/R2
LgmXAqhAFs9t6P16WH/oufJpVWVxSCcNm+RMgs46IiZIvd6NVf/PY47qL+v42y6FHnQ0ITOdgg/x
ASBqubcmnV9TxZ0CCbO5c7Vmh8P6pbQYMD9RuMKdDgSPWNECOWj1eUERzAoBeg0Ztnw6Pqf7Y9KT
5pr0oWm2Wuz265nIs8QHV3YqSvynOhRN7h9CAQXx5EoRF5Wya1rsyLkyqPuMdGtxIBhq5VpISB0u
hX/1wCsPY85Aodd/E9FVBgzgQMKJ/pwlM3RiXpZ9UkKoW9mwM7qnlk28m2+qaB/Kot+JqaW1GQwF
m7r7qHIzJBYC1F2t8fVVbIPS8u3NarT8YHTDVzalL4aV/ZmKQQ3txO7wDc9ZmCY2htpgyNLbDJ6O
7EwvbXcPgAlqhClsmSwqTa/8J/Dy18O21zqhPVLKtVRnS9oYa4TaEvTUdpGulesxUYcOlfElLQv7
l6YgyZIjVTIf8J+tNrNacW+lSh7jgoSxgpf74jRNy3wjsBD8X7HGSGFmvymTfitR16UIcFa6+JZm
g1NBhxuedSAYoOCVeGpupCm9JU5BCGxJZNuYfwo9MePG+Rqp9rbxqMsM5BO1+q46rF8oc/exNubo
e0KX4aYMZ7I1mNBilob0Y16LMJAQb/+qy0+tysabNMZIcuUe3ar+m1m2cWzFsxAxjdOscpfNjGGj
hCFemJs2Nfe6EnFcF69KjqdOLb7ysUkOPFPnIBEbFsEenQ7RNu6JpIdiIMaiSQxcjyZDcztpcQ3u
56QsXiFMmIo6yht2BbJwSOyMe7P/PXi9jEuGOJyEtI2T/EMif7WbdE+QlaEyrOuyu6YM91WACo75
gDQzg82AJaehp+CO1TUHnepbRm6KJ7C0ZtA5z3NuG+3S5EjgD0meBr9obniBmMbaVRpqZCsyjXvC
nSaK+mSOkSkGEZgEmkIcugsynkn8ZGp41+T5lJ2btCWVIPsvmRfsCS1wyEoZAUyvgBmNaUBGRBFV
wpkPjpc+EgU0qzCIXQRUwMU/fvVTrTHmHLFBP19chXF3QdIQiKYVNC5wjGUTo7OkAi6kpdxzm+aR
6qX+MtQqqo/6g/FeFY1eetDqSju3XtKFjd5TNDDkD23PZuxFLN6DnNKCFTStCNdBObRm1r3hJ2Pz
LNMS3rtASO5x+Wx2VvcTN2PlT5Wn3XWHbP2SkFCiAWFjVy2Zj5o5eCej815J4WZsNfcH1usWQaKs
06GwCDtBJLmOuJUDZhrM2PXu6FSmeJP1/MjLCiO/dGd61Pqnq+kTTkIM0BaIHIguYzVMjsFgTsxT
NJVykgDFCMHi39SW9gln9/DKD3luSuYkbFM1Q/t1NCweRQS/Fc+4vgQ1nUzSo6osPwBdd2STYXgn
0sMaCBkrtGGKvYT7LilK/YYr65+BUsIcHItkgjdRH/mdsGCupPIaj8W0R7RUrQyTJg0Iuyhvisc6
kbSDytRHQrKI2IVVHAx/YC/h3UKbDxl10gG68xGk2WwnOzDnuY30TZSHAY0+AJcdq6I4kCnze+kI
AgFpw9Eyc85nuTKFk0sO4tAOS7RwngapzWOl0z6b5NNgP0rcJVt6Gey09slLNKNKnfejmba7FmtB
26kWtvtuCmeF5OdMIeyirwYvNDGYH1kLzb4mJueyXgjmE0RcsBnmoKvq20a/Hm6qZN8DJE+wytHa
6TjHeUrz98sK4qMgVJ+8dY1wMENDWxKETMsmGucpyNY5f8+U/HUxiH2hBEmI0QLFrjuR7Kl5xmC2
DeKtTSo47XkO51YwPx0IKmTo0dSaK3ppheVquSdzVd+e1FLM742ENTDRY2DrhstQk8y/eUys6myM
WU/yY5kNTqStxP3Nc3BxXZ5aKnnbrhmMUmhRW2Goqr2RibKpv+G3CgQTyDgBwryo5HPjB4JioKf3
Da8wT9N6SuZ13fMmXzaZvVGsvzA8fDMryvppcXnAeWZsKWwFcrwso/Pu1UBVrC0k0dDlqrWBHRo2
OVzNAXuDA1XaWv9ZtGGrOh02Uv+0tFjQbcEZEkupOc4nO7LYrBtntf7+XQtXNT+3u4ztM6KT6nRO
0Av6nlDZkRSrpyIOfVd+LNj3KtRzdgBFNpbIvdrS+PYJkLeFjj21xjPA2fj8DZfcXas6a4+4QI6T
FPya0j62XMQ7D4fj8+cgTe2v069Eec76uZEtWW41K+hyN+MsPrDmgUgoBoo0SESFza4Mk23b3ucS
9AR6D6urzX7JvHaxXmrpdkxNNi51+J4cU4Y0T9ndleNr1nC+r7360dbeswQu7WtnvG0r5azZk/GU
5k7FbZF+rpwgT0uweRTmcsC8Zu2xIdGcYoEyUPFflZLS7f9Rd2bLbSvblv2V+wGFCnQJJF4JggQb
UX1DvSBk2Ubf9/j6GtCpuHdvH5d33KqnOhHbx5JtUQKBzJVrzTlmOKDGGiMmRfRLjI3JZX8yRkFl
NMljZLLMQqnqAApBsMlYLgHh9/MB6ODJti3ttkmUlvFB5vOYElCv1e+1pZdIw1emjpw/YWtauw65
HUaZ7lFqfXTonNm+wdLjtYCYD5mpROyuk76P1VLzpsq2CfSAndJzQbqQ7KYotwe/D2u65hLOkWIe
R8hGe63u0Q4q4be+ujZK/6NazPTJLMVeDPqywX504nAX+S3kgw38o+VUZzE+HtrydyC0cSo2JdT8
2NksTMKjLDfe7Ya24rwpmyhC5orGKa+kn2U1hL+SpbmDXkVxaT2peIQY/8sXVKYOUlt8haI6NhAK
3gvsanEZH2t9LH/E0XB2lnIPqGm467Bw3rLYfhOLcUlyIS5KD1uqTXVlY+GTh4gNW7Otfy6K2V6G
LnuCEGjOQjz0NLXbycIoCzty+3VKHBFdKEssb0T+g4QB+7lTMnx4xQSlx2StaXorv0krajDaAf1r
AxmRnlN0tDJohqN6R5aBhmU0qM6hLssdwIuSM0gJPshG9xStVIG2aFASAUCCVFBDNkFbjYFU7BQ5
ZU+iDHcc3Z/lrFAB6GlInVcrtwy9TnaSfNJTHO47yV/qQ6oUtpvRYbwqo+gHM7EXG2HEM4NFzRcJ
8+tiKfH9JmHrV/3UPWS0ytOBLYW+bf+QIdbajcwpNfaPoqxVDiO0CwZz7KDtQyFfGwHHJU+rHL7O
TJOmkFjRi7w9fv0StoKO29dvS/RkR9mY1S4faGJ1pLu6IUYK1M45bUx0uEq7amBra6iOXx+TchP5
2GF2RrUEaGvV0BtKTuRfr9naM1yN9dXnABF8W4KHw5OKaAPB+Nfv8BWhDv36eBRdquIa5I/+9dmm
GtFdhUj5Ez1UELXxiwiiwJ8wlU9Az49RS2uJvfdgys46NtGAzTAkWKxBan3UQxv1RTs23Hfrx1+/
qxrd3LeCmXE9jUfaXdPx63dfvwDtTPJNbxIOYtkmkDdIdHRAD3WjBi+O0hWXGAnCxpxb8WrixN/F
IVIEI40k7klk+FCTWwIuEL+aeZC/0hcVGLNfo2IMbxS7Wrft2H7VBxMPcxdvG7Raeztv5KtVAjEJ
auO2HbvwXE9QYZIhoNleq6+pZLxQN9ZHEVWJ2+WL9qoKnVGLGdMlWT+sTfnTpvN3W8dD/mTrSJmK
jwnLzqugMXnGAM9iuX6Y017bNVFAZpBq66/0dJIN0tVDO435yYiC9iVJXr56ktlg6sCbsdl8dSyb
JXSwE4VruM20/OsCBInxU/Z0IAH7JmfDpoBuhx9zKOJX9jPtshT4YDJ8Q01vDHdmYlKQdLQvozpP
XgX4G6+ORelTjln4zSYVK35E89oxuvXABqQGr91LMj59Xe04xaa+2Bhjvj40MCh56IrUPZ6BWK2G
V1rS3/WsnG6HTC2fq5WatTZMlQleEkAyxwN/1rnS4oSSMmHDP2L027nI9QMOg+TNbEJgdyjUxrqM
7ygdvzn9ENy0CmfJZoaCO0hkpmI1eZoC/o1t5fFtWTfyyXbQ7a2f12kCjGJiKEWnYGsaQf62GBOm
uShvT18fxrQy1cV4idqu9gocNi4AB3szVIr9hiEHQkiXiCPzSfMtY8bDZ+NWR+QzhPvWxl0xNiV7
NFlnNKGiC6ZCvMNIs66c/Y9LTZgBqpNrJzUgHao1u2EHSmLCce72UXfCy6U+9kYyX/oaOpWVdPIt
XTi4aoohAZJY8g3vf9Ga6qsV5eMpHomtYgjvvCnoFNy6iI2zAG3oIiPQKX1KP40rNG6ZJEKk1w+R
PQp/SsPOo8XhkJnTrJHN1bIDJ05aBGymkKCvO93MPvTVHDsSBuCaTfwuBwtwrlOE77FT0HjR47c8
1n1MkndUTbOHboZ3PRria0xL3O1zmuHmRIsz7E7A4Ej2wSYLHca6RXEKQKHBX+HMhU+jgeZKBy+h
HH60CukWZbksxwW+DeKpwLrQvMbUNtbHYCiMtzqXtIkSJiaJIfQ3rZafXTnjaeZ7fEis9iHsR+UZ
Kta2zxKqPY3WqK5niAmMlGSRKCaNR0eUzJja4455bBmoXhpHYWAbqCCR0FilM6znlOgRrnW4kH2x
4P7BNcqHebBtuip7aMfillq6OctOJZfOEeYT0SXbhmkiZCbHOtSkib3aSI1tJXWu2CRISIqnFfvq
0IKtwwdZTAw8xfo81dl4wbJSPGAZesaKMF+jhcehRiGIPG1AnKp0yhu7mdsumIuyGOQQKwGj//Xz
dU0wBFFz7Vktw/wlmMx/fT7SI3XfLOA7DRaFNG3rtyWOv2Y9NsyPFyRM+VkoZet+/WRaQ8memFV0
1kzDfqGtjbgIOXc+Ra+V8hCrbeAprOO+Aen+OqIxtJraPkoixlzddB47O8UhO48OHdrAuupqC0p8
5tmM1bp6CFT58vX5TldMqgqtOEZGU7zmOMJCtIBXVV3cIWJEE5pV74XLPIAGy0l/ZIi3G/L+EIsq
fO7pW59ENjluvP4jhgGME9vKOg1tepMYQ/GgB8GNDV+f2EihnvSB488ow8HHKjldS5zgiuFhmQ+e
21yYvkI7FP9ZtFyJS7vjGSkQGgmgJZXxEM/D94XTtk7ZTQQFU40oSDdScmDvl4e5Bc7EXID4mnms
3hAs9wAmUaCx/hjk0tR0I6zmuX1tIP6/ZSg80NrTOK4LFs+Ax03gu4DarPb7xugfy4wxsk1rntHV
XD4UMEbVS5Qsj5qFQt+CiLklmqQ7SovlSksutRKCeTOS/j7tWOhlpN+nDYv2MLXfIQ6La0rPzGh5
75SWjvRUFCo7cT9jo+Z8EOOSZAXfqTUKgnYIHmi0dMDyQO6Qz2Rdh3Vs3C9Oe7Hi0LrHJXZtQVPt
1XUvNSruccNc1TmQONj15JWMrbArs7ecDf/QqyTWfn1ajfo7UhH7R1AnEjZOAc+//KDJGl+DOatc
Y2K2GCaD/Zzx7enVEl2dSHjQWBwvlBOOqMGhYxT6ZtbDiGegw7JhLweyb7WtBpXrDcU3To712usk
AgNRxQZVs21OJgfzkhCpPg2Vt4nunh90s+LBTwnw1/dvUUKjb+mt6S4you9L3t3SyGZYjagF1hqQ
CGx+sFuqNAZk0Os7R4XWBUXAxfxTXusQi/iSMgDMzam8Ksr8mGuifujGMToGFmwZTjI+SmOKE527
LgIdZcjGVxWtuI4Cy41yhm9DO76uTYxH5WPdwombS8uPtAi7eess17kPbgMjrR+7vhluambwLhlO
y5X2BXTDoUB8iX3l0YCy+vX3y7G7KPEYbVnMtllEA7bGJ8369zZuaHVrcBDwl2VzqhKKRQisKVX1
DRt47QYMtYZYOxH4Kv2y4P51HHkQ0zE3aAHFBk8yAfXL1phGyJjC+CiwjAEBXseYPDlKhGW4L1/q
8WWwwRmUzEePCOdIiStFd3V61JyUWCBpPqpQIBtQM3O18zy1Q875KLFmr4FvQItQvypFTJUN+ePr
b86DeAyzGgq1fMoH9VtSAG6Z0aaXcTPsJiU9cRpADBDP3+ck2i7kKJ2HgVm30lFkR9mp1AME/2P5
aoh8Iii67byYyIiNRTuMcg1i5WDUVzkvtBMS0/ZBJHzGMWqFMNMemaPzJLddcmoEWwMRlT0j++0E
7ZKxruVPszJ4IXuZWDR+8gRrRszjnNVd4yMnM7wKyhkdJcpwO2NEGjkcl522xJaF+MeN4aK6lFLF
pmowXihSYhVjG+9wE/YDF1eWjjyBYjWeLGM5fj1RdoofS8rgWzU4aGhzUkCDIjkorbnQg/Y0tNM4
Hy6LmDA6LrIBhx08iRjuVhxJl20kputt2Kc4rZ9JpuseZLaOazVO6eqkaVdSe+6TsOAec+yNI1DN
roiskcOxr7XWi9WjRWQIT8WSYTxoGkKXUeoQr2D5Gd/RuE4PTD0avHi2H+bZdIuG5MiGTgOnvrj1
xmaaCB5MT6FpMwGGAzF1GKDpVctuSs8wf1941vfo2l6xdb6CrFjQXyHCIlG1vQRgVjZdT+WTNxNU
Q6b9hWo0bkzOsQdLOFmnPc9BqZD9ofykxINMJGu2SUnXfRTARHG/ga6o22cjIoNLhupjZ5Y8myoD
hD4N3AxzKmAZo9nPqpruk1ptPYQ57MBdvecEPTIdVNVDPgNtbamMOWpjxTeJ/HO6NHjnIHfBSkc+
hzXNmDKqi5mK/JBqiHfXayzbOLs2Wfwtwi6A9z07Ivq5MTtMHTzVx2TBiGynKCOE3NKAxN8FsBoW
IGHHoLZ5oXOT4w8NhrV/x8ww1p+1TqH0VsQxDNCVp7I3b8YKGiEO7BRUL4dZoxfPNu95sLYynHZ6
rcag9AIj4ecAXf4a2bCweatSal8/Mpt0E4/DKxhxdM0FBLgQvyIP7DpkKRWynjAUJOeW1UisDoXp
Nlp4DExiKmi6FQpbKsuizhz33RQaHpzVtD2zeC6WkjC9goLQas8M6I1d2EIDpXtkXaUCTkPa98mg
JHeIyYqbyKIiT9TCee807SVM04JUCk4uKsu4BykhXxdjvzPqgSVAEqFoVW+NprbsZEZ2o/P+KAmi
w2ihNyZ6SiUMwGSDKGa0aZ0STwOLkWzzn6JTOJjoWeNnydDgF1YxOJhpui36EkChSl1IF/jCe31m
cARvVCyYoS4O50PED5L0nKiTu0UpcBQD170QyPMzB6Z8VDrrKcSvfF9xkTd2UNzUGmuRPbbGidBk
8wTzvYWOPhxrMMfvTk6WaaPO8VGL0/bAFlVsu4L7vorqTZxP9V0+WNKbxQ1NmMEHTdU8rj5/lm5r
jKqLPig8EQCo/MbMa2p53drCYD9hgGh3avKUFwhdrehUOTa8JvFOD2SGwcGrhP0lIEAdF5fBL0tM
JtBLl40Dt2aDSbYs9ZtyNZnZ/IsbbWQHGEPl0wmibVbo8577b95QjKluFSWxp/IF0OY/wtojGD2P
zzMZ6Wg/b8lHYvNsI3AcQVV4VIHNppf9cEjM/icj1xHOh20BKGiZ+pa+QxXvjmAeNlFP7EcdaKxZ
6idbhKsIxmhZi5K4J29NpbZ1GB9sKkKh6ZlnHzhGu1v0hnCMB/VpFaTFay3RI9brlgzjGOfLJTCL
96VXXXLSoHFYbAnzANRritpjpToszjrdJ9hISkmf02w4iPUDCxRoUbJyrSPNKa6Do3xPOKrvmNqD
s+gRU06F4zbkQG5bRaYfAKp8RtuQsYEAg34rUuqFPvPZRY4aiUhgzwKI/coDmO3h0si23yicDsBq
okKYlwerbrWbegh1lGX8bjQD0FnbAVsyjmpoN4uCC9MoYsF0nW2esTmTGKvwB20KthqSJTp/Cm78
yMqvMkIJg6W09JW4e20z3dnZOt9QzCS5NNuDqWjtE7k23TZWunuK/nY30nTDUwMjtkeF28bjh76M
qyziqKShAQts/lESp8ZU+aoFAHZp1kRMGYg44fW4bbFBcDKutZEVLCm3SkaTWGNmelPjV8RMjEyz
An11U0RjsTfEUHggaJGvUagrDFz2+BuRFI/pw9dP56AVXBdIoxjGk5JOwC8tZjSGrXbQjWv0K5n2
UDkprM0qxNm8LrW074ABNy4ZVMNJDgU3taSx8PUSOKHuO+LXpKJ0d+kyW3dzpX42VlJeDYI3aCxt
iGdLDlM2EkBBWVriv+aQp1BUrgdzHXD25uvc/V9HxBR12ElNCHmnTMnr6gA3JfachOK/L9txa8Og
u051ypIjK3FpmpUMHKJUW28rVUMgOeZU2Ko2ZvtJr8KrCJUTzK/lcWR4irMmKPZFjFX6q7CCeO7n
ChLzXgjUHxp0mAhoXCiPPNdE62Z3M4mk7jQF2jYZtqqSn+jU2Z4zWGeqfNTVRFNiiNN8syvKfdXY
547l8zRJPuDbOgz9Z1ww5WDV7DdhZHKPGgpuJISTsN97BCKl/eUsRdNCEiuKh55EKDAjZc/nFTuP
MVI2PaOKY1jM3BAa7Z4yQvYaRPWls5OfUPqYh1f0IZRQe1iG0cRn8SOg+eCTS7Sb565zOx22dU8m
hkgZaoVOA2RroEHMvhQ3gYv1Pnb7BiWsE5Q/056DI00KMnK7fh9FSrFnqIaLORzdBkqhXGVZBS2B
oeNSDY5Ep2nwIS0u3nHEwdC2c8+csgVOobdIw9ylRXq10hjTEWO5TUf2GFWbdU8UbOgCx7riKFeO
ASKeJn9ckpb7j6EWnSwumVKhDxIWa1438YUSijo7slu/UbIG5RbtkMLC6JkqGvG6XGQfkEKizTwE
uNyAgTRI51XbYtTFdmvhjdoCyuV7yFD4sEsZyKAXeW4AszAMKQn6sQuOWUt5KLqZ6OaYVSCRkNaC
h6kyt1MP+qbPRufEbvAM7xp7jTZTzBYkxYiYIymoJS+kS3U1wJAVNYu1ns0oOMBMu6B8tlLcKmM6
EZgYVrtKmbCpWG/IOB6mstiqKdQNoY/pNjqEqYUQhAH4kkaMlPT+ZlknQWrewHeTVYVguHOTd9kF
4FAKopg5yiKN1VFFJevEDEleRJ3hZsT4bN4H9I04AHXmrVH1jLtlNAZa5/I4OuJjADlH8Wr7DP2X
0X40wwWFwToFK4lyZuoqNk7V+lOe3A3pco8b74XCe0vOqie68t00sTGXYXAzzOmh6W/oLHk1wShS
g0NpZpxtpvQTKySEjziEmJHvZd8pu1pPNBp3+ONznlwVPKiDHHOjZxke0fouaL6RVlDse3WiJSmM
oyw7H+0c6cOTmHdtxHDC4Tw9Bgg1ScZxVNjEom52Y4Zdbug+JRmbm2IyPtCCf5/YfSsjQaeEHZIp
yl2RnMDyl4co6V4NpPh73kJ4mOzX6JlJ68rrk5IsA7ouB1FMRyOutbrpWHPM5sGAAqzl83wuiukQ
a1wtEYzGIZroWifY5SB4qsYWgRo5ZzrlOj/DtKk62xOyJxs18RdDa24IbEbLr2BK0LJsZ2bDQ64x
biJ/zK3iGMgzbcxNNTreYETrt6V6WT0gJVwgVsFpEbWz9i/st8nMvpmLdcbYTEtOeaOC7IdSh2Mx
f7BQtpsOjdMWosK0YXb6ZiJtRDoVegDnFm7mMma7NFyiz0FiYMdh3lMSnrXs9dbc6/ZYIoLmZoK1
R4HZrpHEM71xK9AYnuGSRl1L3tdSBbtGz28GsoyOBjxPlkvEzKyvaND57q2qQiK6vskhOvGGw0Rv
WajBreUwkQdIUNp9yDqvTMnPXADLRwlJmi5y4lgLaMoxignZ1fsrvoHGredvY6wA5E5bblEyBVKh
e20X/uzigk53NNsu8CRKPBk95UGIuBM1zM4qi26DMnxGnLXcV3H6NI7FbgANvTdb2seDgSyMxiBp
7J1SU/zuAcc+Vs4U70warNuywwq2UMYlN+Gg0WDDszlZ2XEgLRfoaHfmLAZmVKq09RCebeMOylNQ
26yhOjL4ANeiM0uVYbCA9V6ybwnaxZoy3Nn0CPZtXf9obKVx0xAkDXFKXaUiGW2YWyRUsYvlINrt
bgCIEL/aMFCwik1hmZ8EdDWbpPnBTBOckwYKSU71ixOIvWEZLhXok1SLj9Ym3MQ0voE069WzRUFQ
G+ghzUnshKpStcIt3Kot2WVddNAb9PFx9WmjPUFciis1mLE4BMrBqdX70gEeEjJgN6k47dx4bsDI
MAQ/VXJ+SnEICO4i7mD2lCEHIpy0ucPgSE3geOWgC835BZCbzJK3SlAZaqMGpi1GiC+7j3xsS06r
BVndk/lDKBHkU/LVNVXZ6XQRXDD8p9pYDuESeTFfnAYqKi429sqFxCiX71koHrNp/o57stlkBRMr
tNbYTOHX09r/NMiX2viVLSlNIRAwq7QuPeBNWRDVnDSYS2poQxsU92vyOcYMzBIhiXksHhHG94W5
4PJtNsQ1c/qPFOSdGYQ/lCHnK2noj2ODH2V4FhNeCXQcxha8MRbn5d2wWPbNdbgJf4KZT7k3Gbaf
HYsMeRWxbKe0FYD9MvTU8BtqkRrAAI5auFvmRvTRO1A3NrNE4+5mWtvrPcbWJd/SDWl3xijhC7zQ
fnJj06nQBOM41SKH27Bu96reJ/vFyo+VbkFRs50HkiLcnKhAt4e+JLRGbOcluA3F2nOVzoOa036W
TN7ZJUejdjskNPmdnmJdH6yVzLQju/AYDfKTCdNtJYv2hpbdfMhy7cRDh2SeJryovvM34M7BoI/0
3dJig6pkAsGcCpOV7ttU6pPfgq8bdKvfxDyVHGyV4BylngwRvM8yzLdmCo5JSloG5aickwzDU46I
mGlLQW7rliuEB00hQQ4jTa7I2TcskgkSKMZdWHymqZFt7yNJ7OJXgO3/TtL9W1Ds5/9Dgu9N/NmU
bfmz+zXC92+pv/8f5fzqQv1T0i8SfgSB0X+8xIg5i/84tNlH8b39a/Dv1xf4V/QvvvH/qdsqRwtT
GhwGEMP9Z/YvfySFqgtb2oYwhCas/8z+JeDXNh1DqhphQ/T/DP7ov7J/sf7qurQM23KEoen/nexf
bU32/VdE8BpRDNlSSATx6xcyLB1f6BoS/flBcmZIUrD2P0wqCKjaa9Z1rr3DoviBZOyQWuYxiQ38
W9onYHIgUYWvDNVL3NYPf7l0v8ketn/38lI1OB/x+paj//3lWb4d5rFpwDMQPge5dcDWdyykQ8iq
PIxl8E8h27/7cVGXoYTnqko4DH9/vaizusQe8SLT3nsgJqxn2Gg3zrFomwddJdrNLH7UDXGEovBh
LJ3bot0TwOKD7LwhqOKkajpwFOdCLOdTLFFtDMY2XPSTUzXeaGk3WYnQ53UG0yC79dR2biEYxADS
ptqEKGsfJFqWJYgx1EAgKHC1ECESIreJA2/UKWi6bBvHRyflzLx8BpmykcphEOF9y6Q2OY564ieR
fVj/uo7CyQZbU+Xd3mEllRiMRXFsh8TX9PCQZB01Zf1gE7/SQSXSsvtuUW5Fkvt1Ffh62XhEImxT
ja/Ud/vaNo9p9NZSsjuKelq/aGvrmN/MizrLn3PUeP/9d94xdd2wpMXNp613xl9uPHqcfYuPw9nq
xaUyp+3AGSVpz4GCc6XR3P+bFxMMUpEmaZb85S5XhgLK7iCcLWRhz3EaMNgG5dna3N4GNIP+/Gr6
b+8yy9Ilz5auyV/vajuJhehHzdkmKgW3HA78/PSCEDEER8Vw4MXnwW4g/zkkQ8byQRicOrRkSrC8
hh0MsNrSzsKZP8fFuOGQSS/W+dmr//QwsIb826NPQqyg+YHyy3HWP//LOxAFUSnI8na2cyl3ObcL
KuOnQkQXseTXf7gi4u/x9v9aZxzGRAbrnS2oA/7+YqbRmYGd8WKZld/R8t5XrfCdEfsEcyNI71vk
R/iOR69I4mMKDrFXsRi3twYP5TyP+wTKKOGRW60o74yIf14hZ8Sc0rbnusVWbAqfY+o+GIZTyH8D
5xKz/LGmZExN6kPewBsiKKLpk+ZYXnkhYriZBSOjadBKyhjlOvF5huUaIbnP/bLVaQWHGonDQM5k
T4ehCNmf0f/gScGH4cGR2kYTMLAu9JRGuCDDyX+poSS+9fq8FSNM0pngKNJ0GmAT6vRRm1c8Qm5l
CTdVpn3FF0uLeW9Q5Okz2GWUiuTn0bEFn8BBPRsjz6KdJgX+VT33UdrtMjILeVSZKOZbo+oOJCRu
cGUgkQq9NhAQ0V8dIHsVfjjim7r3gONESZVmQ0sMLhakkJjhlKg5qeOppMDyhnbaYYbY0JFVFipE
KDiMzDa9ETzoBcSuMjhbNrJsXfjhyEmGHydsYpQ683bkgFYYZHgZ4W4kQSNffF079fRzOaS8hbPz
YPFVcWbtZrLp9CHiRyZxFPhdyLVKJsXT0LsY4IuwMJ5iewYe/KH3GifPLMJ7ZIJYjxN9vLTWeA50
DAjw+lwO7Cel7uzDZGd3C4F+7jTWZCHNaumiBsZDp9C8LpGiTHk+7BW5MiLVpyygNKtb1JEC/Q4I
ip6PV3LKmjo9Jf5EoO2SK6A1hbu+AwmfzyAGSUo6mgwHEtrcsAeDAvDPoZ2uKeMlS6cLx0IC8UrX
ke3WKduNhsAiPNLDvu0wDXWEm4ckhAEb3Deg/0KzO6xrfE+mbG/Fx6yAgM77hgLWjaXuJ1zulMiu
PthV4QLYTT5XXXeoop4JQ8quYfj9wvWTP8E7+VU4IOFCLjPWLi51j+brpg+HndVPlzo84dA4KfDQ
8Gy5tZP4Le9duliPgOcueVzcyeZW1+IjjpPHkQEjOTmntuMwG3eHog+99SeTGVpNhcNwHextcrN5
Jjh3QulSPFiHwHTvymLZxyH2PxvgXgUakn8V98axieFuBN0OZfkmasL9nxeUdbn4W9lCsWKpDJl1
FYGBYfxSN5Q4UOt8wRwe6O+zOeyMKV6fGf8fXsX53csYqFgMKEaao65//pclUnP6ZCSc1KEZTW+T
vsOIEqSPYH2hm+anehB5jNsr87FBIUsMdyUzRFsyNVCKu3kad+tVcYpVOkk0SE87kD+ToSA7QsB2
tJ5DztnV/NPuR+IEc7/DPFbFQBU1ZWdHVzN56c3gBTXQrixg+zJWCAUI8zTwonHeh6N5nFVQpFpD
zGj40NOAbQl+03jRSqCJ6LtDSR91UgNv/bsZuV31iLCFW3y9OfHn3mlN5CkpRkhE6X++eP9W2q1v
EYM7m/+xw0uK6r9eO92uLLtVuHZo+YCgFSRtZucwJQBTJ1aV5+HPL6eJ9T3/5Z4wbJ1X021L1zT9
ly1mxFGWCw7hW0QQJ7vGVUUKi1olxyLYwd3ddQAP5sVBoU7Px85Au0ZeNUdHHUlHMslno9vwFe7b
qrtlQLCdOG42VEg6QoJkDLx1UaC5jzUn3yY1z6ZtP+qqsvJytzKcmQCjYK04RzNTSzv366dl1YXU
6PZt6ks9PuomEuk+2zZ94JniW2aija3rW52uX1ZB/5EqGI9pr0SEduLldNQMiAQU5xS/oe7PSr+D
2nXwsE3idBnZiVzgnTdTB4rOjO6taXBzwvcyBlINs6P1GXag31TZCDEl8uapP/Utq7/DUynR/Xfh
3oBG1JdsXlG2jSA2RBGnbaCCSL3VOmHQS1XSjB5jv2OJMFsV7WGSUO40NmtG38bgOcgbEA8dbT18
VHTzpo9MdjA+nrLtunkXhGIkPDkLoXB0EfYJXs0Rgdj6pYt5XJHQG4r/3VIYfqZA9NYBXANws5P7
mOsAnOAYpxGDnWkXipEflFAI4QubNtlMolmZ+knBf3xVjZGnwkqD7HJn0t/DzHOZEsQ1enJvGs5r
GTYfUVreCW1wlYMxwCcdriW0lXD9FvLpkmC7yUtO4M1wCTPrn56Hf6u31gcCGa/p2LrJDfpLxbtI
m11NVSTPpvpJ9//TaZqPfszu53DcxRENfzYBfHneota3Ecu5NTlnu0xczIvelK7p0Gy35sWx6g+Q
8u2mqIUbsZ1PdOmE3XuMmbYDKvFIpleT2qnSYleypwfqz7hha0/hV8TPXbncKJrpQyk8KHjEOtXc
jGnkFSxdRgsSmj9bi4PBxsSXk9Qxbwf2lTBg5qkUqFXRyxTvnUihjE2nCZxJpXi822fDJEGCOWBb
dm7G0pNWpKl1d1IFLIS8fo6EH2HpzAdubOEGI90REOWB1D5VmSEAL1dV23ZdQbXaOf95ddB/szhw
8SnFEftpUopfD37tHGVZzMVfLzQqMLriyz5nwQ66Z8dm61/ERq+mPY6CO82wnwyZ3YR7O863dfZV
O24x/WyQj2ClVjdNY96o7bIHIvPw52/0dzuOrWGtMXSccZq61tF/2XFKcIUTwk+5Ba77XaNO0ek6
SkQz69tTWSTNcXxIiCf588uav9tQdcOxja/GgiN+uTkHEzox8aXOtqrLM3YyX875OdWT46R0dJmJ
Fs5jT6a920LmaWFJYYlM4ChSFZkMwXVUKsR73azbDri0S+qk7wz1z3YUeX0S75bhQhbBwe7GS4yb
y2YxHB1CqvPIY5y0HzLD06sDAFTPCrmhkxl26Iy6C9hbiIszXS5EuHm6yq47UgapGeLHf9rtrX87
o/CA0rtRTdXmBlGtX3csBj7gUytnOxB7JQhlaMONA9aiZL64zo6t9W4I6BWrVGMpOwFzGf7OPqV/
zKCIPiynCVv4DVjBrntbtyDmkIwfxc00A5uyKZUxjkDtP6YJX2LgS8/8f4ImIGN9zjDqFj9WWmSQ
EkKFMduWLbMptik4cMoI+WtQdpVJkRWm/nrp19KxJbSoe2YOii+Y+1fL4EOBpDWJxeCpU3Eo1wo+
b5SGlXFC86dCSyvifkf7fZu2Ixh53lwmYnrUHcywO+TT4NHq/4cbTP9dOcBGZtqWLRzN1H8ppTJs
rGptl5iyk+IOxIaLSmAn2II6DS/xsHXIMrTBsYGF9S2Z3tvzsk8m8u37NSNCv8nk4whnWIB9CvsK
Axf34nrxJQicPhTuyPphFe/rErL+3H9+PH73dBiUfxp2AN3SzF+eymohkUfIhGZFHHoEgXk6QqKp
c/7h4V/bEL9UMGxENg1BjuR0D9Y//8vD39ThMsHMpdwEIpdlwg+c5P3PP4n2u13IJHYYaazUbMdZ
exd/eQ3FqRsUEamzjp4eEm5DVaEqnA06ERyh0/hYsqtgcPKQ4nnoiAmBUzzJk6AkTDlNmFHAvf78
Pf3u1vjrt6T//VsqkNGAleNbIs4dPZPwwTTeLTDY9SWj8zZ4f365rybfr5eZVqdm2nRkLWH9cpkF
2T5BhxpoO5aw7cAUESzkDh0rVUqKJptpXRHERJWkDvhwe4s+RYL01vyHguD/8H04Kn5X0zIM9Zf1
hk6VNuDJWrG5kTeQKYpXzVsLgLhm61lYFNgWTboNNPih41BqodBXDn++Gvr6Kv92NZiKCsQGKrvj
L1e/VJohCpE3bLu2Oww5rr5gIp3vf7F3JsuNY9mW/ZW0N0cU+sas3hsAINiTEiVRzQRGV4O+7/E7
NapBfUX+2FtQ5LOM8IzKsJxnWHpauIdLIgng3nPP2XttxCgWoXncDBN2eFyq5FQXd6rEbhB32+Wp
XHYkoei2efPW9MhbKRCWxRtZ4J98UH+0J6q/eYU/7d11U5YwZnmFDBrxHJ0n3DNF8zKVEE46Okjo
Ypcz9j//XOij/+PnQtuIJYvmPD38nxaskMxwQ6egd30iGHIMrUu/RgWnuByVjeSwXBGfVd9vmTeD
7qH6/OevQFaWN/bzpcGBQHseC7WlGj9tythRe3WueOPfTRomgL0UrhpggcupbVLxTcfBZXl+u3Kg
ZY3gknTyYpGzKysUb3DUCN10khUU7LulyCQn8RVnL6ZaLpWRHWqLK75k2ZLzPJQIflsC9Jaq2mSb
GfZtEKxzM32VhHBHjtzRBEIziduU9c9sl9UXxTe/lubZUuDB2Fm1SbsNuJsTqkbgbrwKcj1C7Hal
xwGALAZhlRkAR4DoLzd7TN9sWIRqFJhjv7HAU8Yq5dZSNXCIW/pnKo3Rlh1yKcMyCSQwNYnCXVh2
+XaqDwoHGZ8jSN2SvlxShLC7+K3whEnqrcq03Xf/UPYvS7m/HNYFqg+VlIvlYM4hZ8AOF/fLMRlj
G+1Pzg6OTxrwqQ5R2zcZ28rJ796WhaCIybKQ3CngHMfPjy1H1mLc3NKuj4Cv6yQNsksvfTKBb8iA
bgB4u2zis4QihN4KZG5H7AwXlu9StSccQ8UYTnl3mJqtL9EDZIJbqruldNcfQ3K80fVu9ME8mKw/
sk5fX1A2U8/Br6PSQlHZU4qi3EZHjNj4sWTB7sKRLhCNtlrH2tOjceDgWo3rwOhXS0mQWLx6Gpd6
8pGOxE4IPvKIeQ1E2ou5v9qMm4HOHi0Mr+oFOntfoi64y1ctSLi5qLeZel5KdSAzKyVXN8vJISDj
q/dRCsDj9EHioVVbJbBl5Al4STYQuThzHHamtl9RVbqKOYF1E1YAez1S3D1BNB7NWrgXSWFLyCKf
gnUdDXjo1E0S914NGHk5xvoMNpbLFHB4qFoceirD+5R2mPXY4YUO6ode7/YyWStpw1GlUI5xO3j+
TC0kvYL8c3UmyTwo9gSML0SlE92lhL8tBYPGHoAbbQmDc1PxSGwFATjEpWSN9yeP9B8VEgYrChxK
S5cBo/5+q5N8JVAyy2Cx7TO84+qmj3DLSzogYB+JdO5CtrJJzEtEBVNIsKsahZgaxkjNuFN0Kt+w
+aT69G+R1H8uTxGyZddC2LCsvEsrbmk8/fPX/EdVMaJvXivoF0n5Lih+UzA0JmkX1vKSI/ltHtG0
ao8VyjmCcTZLZ7ANuj9Z7pU/KoNMUdd1k3RVEy3d7z+kRioqKwxY9uomWueEBY5hjtwlRTSv7BZ5
RGoqx+Uu70R1J5r0H9gol15sEgtXhW53Qss/VZIN6eZO5uMnoo5cjhxBwS2Eu26x3xFPoifDShEr
jhn3qXEZ/MxRSA1pfYRcwmdQZ79+kP+epz9O5ed//sd7AWetni6fQVTkvxuHL/va//qv/40eIPgs
3Ft7+8tn3gLmOt0yvu7hr/+n+Mtjkf31//6FQfpf7uq//r/8PSo//+Fb/DpRN36hVrIUhlb4tekd
6DxCw2fT/ud/6PyXZdrGn2NNVlWJ+4o+exsyyP7FEJk94UWS8aYa0nL8/9s8XRB/+b6rLf6RFb6S
Ob35L43Uv8/of9+2DYUfpKlU74yXKbTF5RX+tsRWTH3WQfVCJM8iR6vTnaLFe3Eu7qp2hB2AiqWP
+q06Voj8++lOlzVsRnn4OMWwzKcKzlEiifeKOgSrJCQNpGlJbjDQrdd5uQr0HE18Qr5ikR2FFORq
PcOIGGMNl52q7EjMvJRlc6IcmwHYgZ+VrE1BVwo0HYHkg3Wv77TGz7e0yvIVQdWX3NoKPUtvP7wh
5SMqS9+1/UCiA2I3tLzduAjrQ/Cd5Vrs/LUWz5NdyxUw+MB4TvO09AjzAlGq8TJLACaBEK8EreDN
yQRSmWH9lJJEDQqkmFz4/FzDB7x1qaOI+eRCksgs/W4MaTNQNBCtHVfvlVovvJbkq+sgQOoQXOpc
WhG8R/IC0TllAk7ZStJPNTB4kjVrO8LGWgd1WyHAlx7Mqnrq6fv6AygxXY7ZBHAygOylzFoXQ4GU
WU9uWgWbVzJha5k1b2/2ac0bEQi3qoGVleMQSKptmnToz9XIBlBEIsAw7VoR99Rv7ve7X++Mv+Rd
dldEebvIKozfr7HcMSrtam5abkDUROLPB78pQbCLSVXPkiveJDSuWc8xVjANrNIQYRf/vx9MX0Xc
LlsXFKKaIsqE3O6OSQm9MEP8zJntWjLtWgPB5tgPmOb7Q60TWWU4xJCtNyGja6FwR64XaYyK5Aly
FW6yvn1K52r5wKMtPHXZHvNoWnUSLOkBNAh7+/RhldlzYpQHTRsA64A1IOW1Yy1FUDlxnXLsVw5u
NlxWPcJR0cc4ipHTpaRtCaaXXlVVP05pba1jEhtd2XwpVCvFL+kaw1S7VdfLjtwyPyUxy5nbdJeF
oDXTiBs0Q0ltxXiSshSOu4QjdqgSR2r3sXqYcpxGmhIeJrFLmHwZhTuMY2IrQ7lo3sixHv3PrC/P
hYTZGJQssAVR3lbNxFxQ4hbsFp02HNl3XxvfAR/s8znfh2K7xbD81hHGNiXcNm2zgJur5Ru3xjlM
zaPpJ2TSoeByQiW4lUORIQRU3pBcf4H3GwH3e/qMkiXseMYxRDLYhb8hZIwK+rC7cElKW1osttCV
V0r5MTY+UusY2Crt8JuvqpbTkjtimwoZeyEEO2Y20Zc6pCMaP+mtb/rCLQ3hDeQCxYDOnSvjpC1K
RhgYZU+81s4xezh/idy/iyKPwdCn5orREk35CEy2zqMdJXMFIgRT5PLwddWSWAkwM8Zk7yBHEFDq
jxe1Kcj6bSqMg9Me8Uq9CQRMnpBFnuFgZBtlTBsbPPSnrLYBPp/lue6gRmv4ADFT9WvcVB+NWNJh
D2vFTrTSdEFoXZAd7S0p9R3SIhI7FnpGzmHxZskxkmwB5SjyBE6+8mghlJNf9CHf/clD93uRhgkN
g+M/A33OeBa7hvlTI0SBlJkG5uuY5ccgbluENsazArlJbBUQgQVMkFR4YKHobLEPv74fnu9X8O96
4E/qAZV67v9fDji3iSiJP5LVLV/3N1WdYf1i0MlX0fKwa0umQZ39axEgmNIvKg1+dntNXbZ8kQbY
/1QBfJWG/ARHm65ocPY48v+tCpCsX2QWXtXk2yoSXUrjXykBGDj+dHKnDWnpIkozWZMtXfo+2f+m
aB6Ans3iaCoeE2RG5sQY07jmRu80L/H1A7FeH4pa1ptK5KGA1WRXSSoCpSrWFQ0fxcpunTjtxWJk
RZVYeIJ22s+FeKVJsIap+dCG+e17vSXGYK8PIEAt/JZVgmkCe1Riq3J530lQIaGET0XopMoAsrDe
ESR0qnpwyOUDTXXCL4kwgOslDE1FO7sQHOGsirm0V7TqmGLowO4Jmu577cM4Ywsk09rlNF+rVj9N
6QQocrzMhYCIzmwSWx/Qxda4+KQagIaUTtcyqYF1Tu1FNoe9UZQVs5d5DzTOYwrn9vmHVqUXBlMQ
o0uWcHrPB4taYSDTFKE633duyUdpOdcp5L/r4S2J9BOA/LNlPHCSQk1btyR8icCShBT1PCdMFq3O
wJqaT/PeXxbuMb3h22EdjhtP1rXT8tObtHMz/sKg1YfJf5rit4YGQpjP+2DGwm50F1lht5OuWaQ+
m8X0JA8+OuP5KlqvU2vte328Liui3EQ3oeIYJ/WXgs9Fm8Ur+ZXuvOy/ZtVwih73xL3dsqrzCJbC
5MeOM4TRrQbbga1us3ww7YSqQFWYYg6Xis8nKbRToAyXQh4G28jlaxKK16FfF2N+i83a+76V2DTR
h4x76CB7WR73sK/gom+X3+pN5wajfgoTYP0kwFXQvxiyFgq6g4+IFC9diW4GzYSAd7h8wcxtMfY3
iNwkz+on5E/XXOguodhd6pzHlSpRb5qVmiK4GrC7Kei5mcrS/rPekii99V0MiDgV32Qt2nbNxISs
ASjcFSDdrfhrKseLEminGaUTXgZ8ItO+nhqvI1dNTcyTACwS8PEr2JcVsrqDxKccksiqieltCsar
wQe/XMZJBfRnfmkYelxRo3zLu/RxCi9EUPz6NoRpb0hHUR+Py8WZJPUUh+JeHAjRE2uAFfN+LPWT
1sVfcsGtQfTIduyZRaIAFcrykEkQnyihbnnGI9OV+0GNvpohuqW8RxEaV9ngNVRIUxljft9fDEE/
JUJ/TWtaSYCJrXE+Lhd3uUjCNPGhj9wXyo8Zff3yk/P4rkMzYU/63ggo3DjYnlJB9zpL3+CnO30/
h6FGHaWK40WqeVtCehtLnk4xgrkMHfIKvCqu4y+ApZegKFCUiPejyU3VVOrpNwvvH9Sl3xKNvx9k
NA2KksRKKcs04E1V+lllEw6YQNOINOXl1SQFNtWmewobvF5K8mUl4pVD3hWt8rUSim1vgWUVtM2U
pV++MF70OrkJhKqXifljmaaTdcFnlXxlFsVe0/BAAoS0U+Z5tHfwTfotxlloftFgnUV4REyuCLjx
w6/lh8+6tq2tmmlx+lU34rXkl5mxgvTDxaizL4VUo97KkLmyWC5rxOgYOM7oGEposKiWAE+T2jJl
Thvyk6ltPwRcCN+LjrYsXUWlP5i5SfXTXpZlYFm86lT4rPsY+O6k4+my+SzgWbQsUxRjy3M7aPO5
kq9tz58tC1QLfFPveGYlBpdNgJWAjKwsUjbCwJOPdOhPrs/P/eHl+kCRQVouynSPfxZVGiGwskao
RG/ZHvBsZ6jQ+ouvi/emXm/NkA9wYKEqpJ2QWk+FqWxNPEODBCLc5M5dNpRBmH6knUpOKYu/FtE/
nguuyFi/VJF/S1XmEfXzoI4XzZggI7SRB5o2Wi83A4HRgS48Ltdf741sxZzjvZuKVYlk3qLNN/N9
jIJ9yuBf2gQHPY5QSHxOOkmfyzVCTXmN+UbyEHuzmDxDNdtkiXZd1styTm66Fd4qi8c8zL4SxBn2
9zOvBhop0/1RaJ/mrn/4/gsExnGaIOPYbiA0CoRz0pnm8A2Bcf3rdyHFCvwGEiFYjwRW2DJPulhG
X2Yaffn8+r6uhSivAwpiyejcquov/673vvs4f1LvIZ/7zX39j/2ftOjZtm+/7fd8f8mvtZ4s/6Jx
WmBQh1RcM1BF/E+pJ+m/mBRqqvgtl8Bb8fd+j2r9oovo9iyaQJglqA7/VuepBoWjKYmGulRoaJH/
pVaPon6Ldv6+RBoikh6UApLFoAiJIOig3/d6SCaBdlCXPRpmgq1rv863HI+hjsWsfJL4GBcx0QGJ
POyqEvY05LNTpoNM7A3iUlpiHyUO1KlJ83kuyGHWU/UxAgp+GLr+pZ6qaFXogGGB55ibjiAcwtOb
9tQwryHFGUS8APdfBMTvpqZenInjSuHnSNZq/k5mnJW12LbRI+kho51VlgwPIwXKOkbmVqmwlYVl
X2w9tleTnLrhkKa8gnoa9prQ9/im9CUAVZlXOdx1exgFvp7Rkd3Kk8iDOjwY4mnOKnEdqRgv4ePk
nE5REMOMnKzPNhu1hVqUOK10SSkbWFTwEUdmsp/mcpOKwTXx83tqimvQRHyTVPVpAoAfrgLRpqVh
z6NED1jGLAoBMFhpSQtAWNVwKNKkqE0/PUZldQgCjQyTYCLgYqJcHgXpQQP3MiXtaxB3H6k4fQVK
8d4pBOAm5dG3wk1exMA1i6Octogms32KkKmyiiej57RPnMkVCMFT2Rhby+jelVZbPOKSl6attgIY
HpCW6vXidCeTimJHPrFA8fjiRyQho+LjClkZ88j3sTUvC7dLlU6IpvmLY6RguYwI4PGZWUkynKPJ
00Mqgzy5mGp3ltXpqcvRUpfsJDMH4tQ/92bxWANBHQPjNZ50bNMVo6VFi2csGARsrTK9Q+Et8Wd9
02flA5baXUSrCRU32tK5xF6IWOxYCcJO6sOHBPeK10xjtNQqAIJ0AVI/xH98qgvYBSdIpsmqm/kp
ubx+4vhZrq/rCkiQxXUdKhLO5LwqEZqrght2VgJ01c8QqwbITLpHbZ7aqwr1bUaAb5DkFQXSQxqU
MD1RvoiAPTDkI2KSF9OsSWCz3+ChzwmRQHO0B/4l2EFgATTpR0ZtKrGOtDgKO7K0yC3L5imtwGbE
GttQHwzvfmQ1i7x6yVUH/xFYlSt05UuRGEDzQcvQF1EH0hkCKcMPH4VE7uKNtSriDyeotr4W7ScT
93ThlwUhCiQ5V0RaCykbeJJWXsfYQE05lxHJB/0B3aitFOabGTMMgVVOh5C4pjxvLTy3Yw8bRr/4
0Jel2je9YFwUiEnylE1BuY6yeiFDBue8JXknDjRoFEGUeVpGEZiJwNoHH5lq+hkaRGApkbAOm/DD
LIpgM8T1Oc+oqCc6wNMsWfg3lRJvhPrSEDYCMITrivh+JCWQGyLEdUh8ErRttZMAAZTjSuzgZUYW
QiQdAkosCoKttuVrBduQrbjCe0TMF6HaXoMMwAHKo3PvEJAXjk/DnHz0VolM1WLQq5kTT4I53PEX
uSaJfzMN0iASnyjKSdY/p6Zr7UGGampWLo/CAlNOz6Jc41kVlNArZIOQv1pes5SjHsye66Klf0ft
LGcv9BM5onUyfIpUYzkVmg1JCeMG+zE5Ms2PzhAhm8dAjSx5CfSDbm5QOzoRcumZVo/bGryfLg4v
U6rjmhXm0OkbRp9SSepAovSsZXju1yba6Mhr1XRYtWFyUOT8Tpp7goCE/qzMo+lMCsnVugFYOCJr
wbRanWRpdaNafnJE6bwalQq1fX2s9G7mghS2ChCXsaPGgTJ/IOICWgXQpUDm448gA7Qdt2wl1cyZ
OBkjfVXwYGQ6p/4QSkGERZj49lWd43Lnep6shMljiVEGdCOsT6nFq2s1JllmKQVzbp44nZOrOR1C
sjaS4U0cGs2tFNr7LVxs0UjuYWfI28znEvkgt+xSMS/JFIXnqjGTTWla/W5SKFR9pcP1Koq7Ik/K
Xc8PqzB2UB1CoyDkRhWj17hqetuw7mcQMvzhZmgSa1Nq+Itn9ZCVPJORHKruws4G98g9XdR0ywiY
vvPvreAix7G/YHdEW4GEWhn9Dkrkc1PXbqxKh7FNBbfpcmQHnHdRpg5kAhIYW+R3wBV9L+io1YwZ
xWVeJL6nbBRpaftLtsn+GnCpGCRLg8P6CT+gcmoSXGLoBDYpguepiQ/yiMJ9FqlgVVTcZCDUpxLF
SMyu6polRP5eqHYV/xwGs9gWRlF5SRafQ9E8xurwIeBniQmyBmZYOxLf3SZxlG03CM9mkW3nmYAB
kmRlbBHGVhNzY62N0kdB3MZKHJTJkVLupXzWE1c0YHCIIeHCDR7lSozOUcy0HEsxZXhPOFCoElPU
MdaVELWxzYEoqs3xR8j7r30DVXkw0JbF1xFlubiCv/HeIhWUG1ortR66+QRzSwKbMLZwl/OO4HDa
2GBRyuixISVCsia0wlFIyzml59PqgAzCSP3MQQnZcYtql6fOKY36Br1r9gTywpJAvwUI8zwjo9/T
ggBEUwECr+zRHAio1FOQZ5lO0iWIU6cnwJY5F0JN3/BZSqbgpDM23tfDswpc4X42n1hqYZ9W/Czg
byllCM8qel1E22KAW0LPa1fi9tVRGtgIA5N1CDTGJsbalVNUP2FZx26UcXixfAwMQgaekCa6DjEb
ozsC+C95Iu8bHkeUyshU4ZRpLYtQLIHAjyrO4aDBV4neBG5bE4+DTHna95XPmTACiUqCKXRbTimm
NCEwKOiSZ625M0XsXKMoPdZx8xHJfuMEGUYNn0ixPvXrk9GPj74eSzbvHTKIGRQO6YIptHAptj4A
/sOPQd/F3RP9aGmOFD16AxT8zV00V7vQV9BfdpRoTfkOtAa1Z01cU94OP/IBwr8wVWBvefKhSHyI
lWZtOkmaziDUuXVb+uVMv0ifCwmWTEuYg2lmOumY8ADNp6AmK0pIMY3NydLJNqEpIJIYkETAKuOY
h2o0OAml6ihMSiSGaEXN4CPQzqU2EjbEbSJk03AsYyZ81lRvZ1GD4lVZAoFB2uOk5K5AZHuYx7cE
ZIV7nciN4qOdkO/rqz7CplpK7Zth1R993+SOb5A61wcsEVFUuNrcSOssin/IkcyZ0mpDT86F1vUl
HmoCGuBDDSSdtsR9OoJCADm6SHCoumBr4fBOIEHMJM/Yj772NTMySSLhNOvq0xig1xEyjLURiQZ2
VZHUAQXDspJqnSxxyYp1kwsjd2VLKVaQkasULQGn+9TSYE8kyYoscLtWIoJBLONe1an0zOZHw+P3
xgrU8wxffesyCcAclLfRfE6BSqnmmTI3Zrwqh29V99iqx3B6L7Ojpp2L9O5HrP6I05sZvgz13UwH
SWHZiGJErw5wKqctKehiZiPVrafMKWixxvJ7GVxLcjskfTWkH5W8HaSzaLoZAYyZJxEcS3ICaBx3
ZGxMWtjYDXsx5caBc17UxOsFOqFkBEqG5lpQKq8IKkdJLrUfk8o3bxkS0dmtTw0cAWPQtmHSrweI
0GVPqXWK9ZXI90hAMRJsx5OdOU2VcOWRKHeBE+ybnMDlSV6JvQmXtvLaqnON+NbCbKI2cXs5xu4M
IZswO116U3piutZG8CPuWLikN8Gg7mzuLU7rckTdVfwwxWNl9ZtKOleXQSmp7ce7DkBJX51B3AFO
KVzVx7uDbsfInnIA22oG8YLjiZXRNHheomtrLH1wby9cKa8FsJgTSt4xv0qw4SA729TyaagbG9li
zDSnWraHyB6zJ6MjNI10GtN4yWnaDCFwwMyryi+R1JlolC+RlTB+rldWHm4MNnrKmxTyCt9snwn9
ptDiXdrI27ydt9FMUUGRF+oYLUgEzEXJif3J1oW7KKb+mR6qizw77Z36RRpPxWiyc+P3MoY4nawg
mEEIC7oDXGWE4H5Kkj3RsQ6GHJm8FmNFcJ6tuXMH1HsJrmdlevKtlQRh1LIV6SDqkFxt/p+t68D0
zn/DcR5dgOdQqgDJbADb4Xpo0NwxJARVcjDv8xd5WuW9PQgrCyyGdFzURRGFHEDhGd36pidkvHZD
8SSajinvYtWhnR1vB32foDQs4m3Pmt2szMz0BGPbx7D3rn1KEXnsqT6pVlphzfHDJifHoYNXhOdh
OtIUsiPjsSDveGAKEhK8sesrt8aEk/PhO5pwpCBoSEIe9xGs5vE5u3Gz1J7ZP2nlI0trnXph6vnZ
uko2Sr0pQ7dnZ3D1ez/ZpaSRUyoGLSdZD2BbnhxgGsJEAWlozmcRpnqwhhoeyOuabZrufPWBvdNQ
P2lfKzKb4YpLVspuKJCWxVnCCZJtdKF+bGlvz44MgXom13pV65eZFCfS0MyBneNQH6qbTMiCLTyk
d/05xTn2ysIaoc5nw8U5MNPqtVkkiF2BYwWhRNM24C4DwwMqack2QTCQARMAXzPsdY/lOtRX/jqG
32a46j0T1QEsfgeLnFAf62hUGzBfhrFGFKjnewLH0CskmjfFTPBRfZCpsIt7i33aHaS1L+1Eg6WK
80s1b7LqfSg+4lem4hGuEleEnX43qbb6RPqJkpMQiJOo3pBPq6kr4HDpxKJzIGE7sx7E1AIsvgnE
wE3kHbdV1fwge20Y8JB/lOzYrB3mfZQ+KHRzk/xr4HpNy6uam5cUoGYm77jrkvZAT9fx502SPsjS
OpWRDdjtHWZgpLzdGwkQScXZyOP+4xEN2xfus7q3MxB7ng8VNnDVbO/ndxlCvUkl3NlN8j3UGsNc
d5kbzU4EYHd8yE5NTdOWVsDD3NEZvIOrZ2p7JMOBtE7A0PM/cIK1a501WL4OWlBzx4BLo8CpbM3j
TIvOkBI+J2GYEMrerZULGLhaYYF/DXzscLap2QJ7/80PjuRvmxCNIB+1F+Edg7aVveJ3ovhruYMr
V7lLx1NwDUKnfresXUWzmRvMcA0M//6KIR2uOCQ5bNCpidVqN+EATB29u/GckyttMkJsdkp+BiY7
1xujw6i7BRinj6tccZL5GE22YZ77xMO+Deg/f2+zi6nt6nglh+daOkw9OMO7OnAxKXL8rqh7Xmid
RF+sHcU1o8KvPZHCVeIgg6aTmGmXF6iA0STQSnE7lheufrQNmoOen2BSTrdJXstAnnA+w58HnW2P
zb1mrZMWSb0XWaI9Z/hVHEtb4bYuTrw1rq3eeIK2kogfJh5xpC456N1hIH+q3OvYeEtue+FJsQAL
oi3Bnr9rgYVindHuI8MLE69K161yl/G2A5f0c8ukRvOyGxeOrPBStg2vsIdVcglGl+dImLy8X88N
0FAYcZ4urHj6A+EBTI89+aeJ1n0vHLETYraUMxfkXshika91eZcou9laT/UVxDWPu94eZOlI8Fiy
LhKEGpglbTPeD8JFYq0Oowv3D4hqu0Nhg4ZnHB8s5SrLj6bhgp1ehYG5ba4tn6UMm++gyms49m24
bvJVGrlJRnYqhge62AAHHVJTaPPEFmJgt34VmTK9VYrHTAKackH9lzjDWmFFgQsruoL4AMjVL9ZM
BP1pNRN2CT0F9xEXxHhmRoT5r0FiSg+Pw5rvahul2fO79MEIzz2ZnTmgRqdhj4li0lbxQDqDgM4G
lxI2TTcsXDF3aJwgwuXRmOR9pTG65cmjaUSL3WFdG97kL53iiTBTRo79EUtteCbGGIe5SsmLFtnh
kaKSKEUmk7bGydbwMuujnTDPPyDxtIpVX0MOJGrZFuEWojaiwgWLlFMCbiQsTqY9HXvZRXlPulkE
T6rB8HQe2xVVUSNt2bmZKEr6h6at4n4NMIqPNwNCZdoeu254H4d3teiJxToj8rUjhaaANghpYAvT
U96ao0OMHkNtzbUSdKArrAa8aQvYlV0IzxVhe/5ZFjcGw1Jht2Q/q199s8Xoji5p0jxLchsy8qAt
SPdU6BS7bhm8R+qax0wYE4fUei60n7mN/8DeAzsvbQFYuJzB6d2ErhW6RrsTlyCuPZsvwMTI2Fv+
cehvFfq/dAu0XACm/Bwnh2Lmv3t9vbXMc/Lsi/du2/EQrsipy7eWsiqK03Ks1OejhncFrgdBhuOe
ty0IR1HaCt2uJqmMlS9+mli8J47MzvjOo1gywiws0NaeHp/gGSrEvANU36uVIz3yWYz1tpkdI36S
Jq9gmC4sb0hqV0H/o8iA43ncAhl89AQLHNW2HSiPRbL16W/VHksuzhZ2bHbvoX/C4B4FZOpQbnqY
2nhLHZlL5pqCpuBH1G6t8gQAjwA5yEJ6LIghXeulJ8/rVttqpdtKUP6OIPTwf7Xqk9Q4P2j5KTPn
fid9Z88V0VD51PX47ZyU1Yn+V+aMh/SRLgyrE88NGy1PCBWCBOZIB1o2nIIJYf2FKhbS74MQHDT+
jV5El65zbSPF3tg968H2R21y2HT6cziMwM3Zu+hyh8k5ZQqqnXXzgHS9ehODh4YAHRIdqyfUX1Lz
EPLDk/OsPMnM92k3sHjROUVlT1jDnnYM5dq7VB0hVOrWifKK2iQtMWIjrNjw4ET9GWCF+Qnk26w+
ZVZUadsdS099ozwReMggqncHLq+/q4N9rR2QEijAJJUjueRkFKjCCdxjTVOz3BcqKWfqilMlsTtj
cCDzReJTTlex9CCUoMa8CvI3IbDTc09t1O5whGW6R4MdQAioscEiNXbFJ2pYeJQcBSbfdwlVTxZ4
bjeDIye5Kh24TUbMWPYWtvgPOP04Ckz7kem9zZQ8ItXIFiRbkq6adSTIEAYt93HvoTtEABK2qFnX
WbIB/xtdVZHYCQ4XrNIro3mhsuVv8WKyCzt0DfVAdFOkFQlDDdsSaGYt17uUbJmvIJjyJF9VerCH
HsgIoohN/U7ROUrTVxV1MOky9QeMIHuQ8N15Fm2zlJ44WTpnUSE4M5M9ST2DfvdpOGFbTB/z74rE
bC7RDdEqzHe7uvjb7qLmLir+4Rq+8M1mh6BWbg/9ZsCQJ40c4GNiT08MzvcToE9gIrRaOSecq5Px
PqPiufgRDmucJe7Uuak7PQHGa1lqT5SMHDKg7ZbYUGRAAxsdDArJcKMxchK8SKwhs1RR8lpe0Kdb
EoYwRw1uVkCGUguQXqXj41NBAoIks4OFgN9F3o6CueITCyHOdNY9fgo3l0jPnZr0iLCX5f5OjjG3
ZH4NNdvurKUv3IAH1PSVIKhPCyFxdqQtGJ3YsvWj1dnlizI8+PM2mR0unqWuLuPoSR/pS27ZWbaS
jziFousk7ebEo3jKzbVMVVs6nONYMTJ8h6nHMVyu7f4lji7xqw8IkhqdSphiFnasgo6SQw3qYyd0
Mfd5WphuFVTKpPRUsHkK8p8azO5Ii1lrcMy7TeWN9bmvjtbDbC4vySTTT3an8m4I8KbLQFsU6JP9
g9E/k+RLSIO8MeSvLrHWEBv2o4a1p3uS+ti7Ksq7Nbbcayx6pyifN4MgbaaaybK0n8rVoJ7NCdjw
Gnbg/dy81ownxGPMHRW6o38WaKQss/fQUfMvE45lSfcKL8uuIBoz58wWG4tEjFlGkGZbVxxBI9ax
3Qj9oTLrkx/yzM6pHYATBnZDom43vuLUpZgrHGOSfnTWaRiMxwqyUcFZ1RcpI891eqgoNHS8x3Se
FekeOeO9ovP4iJH7gL2p7BCbJruumh8X/rMh+Xtt3ltRt6Izve2m+BBU8VkilrXXuoNGFhFpGFUX
E/vB7ApjXO+DThSdjNYlB3+vOAUowLg+40VsExQ2lovntd2203ZomOaP+RyvKipKLaetUyckMigj
rFUQjl++1KARAHVqia2XVv4lyrLrJNMJ0zThxQpf4ZbkFDmWcBADim3K7lpnvsC0o7VjH3B/nOcI
7Jeg3rH9b/bOYzlyJN3SrzIv4NccgAMObEMLapVMbmDMZBJaOTSe/n6omWvT1SPKZj+LpllXdZPB
IML9F+d8xzvjmvLuIlHc1qgRbhpFRTPaUmy91K6PY4IOqHb0IajFp/cVcNbWqd1t2iGhbbJIVEqm
r9ovrpCpoVG2J5HGr93sldvZSs22nD8ixaWelfKaOpq+cPUjRpw4zUfesZrhLKSKxdcOHtkw5l/L
H6+4VtMGI9drmtT2aSESged+WA6sndBcW+518RhVOnOGn2eu2fEkfwYXbV/mpq+Zl7t7J425S+xk
p+zi2bOjh0h8m7R51Slcfeda1v1t17+7TvHQ9xOmTUhnNpNJOTT2sQ/0g4Vq+06hhKdO9ND3l4Lo
G91u1ZI6tDxsWzu4dHVB3NgSWqyXPeIGVbimsmmO+aaiiMoQSbiDR7JHTOBqF+z1AGcmDRFYFwG1
cMBt7U+I27LfY+H5O493giVZ/x1XX7FJ3Mc2thJ49B4LXZ/xSJu9kimwq7uk2nakaGwsNzstjf6T
xQSrzHO07focb+48Qnlv1pxQYPUZjP5ttaa6LLn/mtZMUJuSBIWYEklpKlgrMOoo3eQYqZ00wZMe
gzNLBBTVXnEecKpTdcU/grglSZXlEX0irjCHLCmq8eHS2+kPC74I6SErHquoxx1KzwwuGHb/RMkX
t1WU372r2C6ZuyX4WTvu76KD+atyOrK9yVJSAJh747AF+lwzAi1T0txD58PK3D95WTK6YuzO0qb+
WBLFFRJEA7vdio+X3YPpGzCBxPG2DxXDXJauwnWQkVKvOfYvN+pORUpgbD9T32WY6D3kExsrZZ5d
EgfFIiANLwOzasIrDnmcvVlO9ZqQDDH6yt4wS58g6AJ/xeFBK4e1vqkCpn1V+wZ82myrihuDYWnd
FfGlITyVh5bHeSScCxY3CzA+Zk3v/hz9+Bw68pdMqCZmQVtZiXPWAaIi2JYbtC+BoYplF4NF3ZAO
8xo9eCIn/3fKqDUGdgY2E9s4tbkeUwnsjFzbIQE1ja/2xc0wY9nF/JWbHHANZOIUBe8hs2CFRbr4
ynKrPOipIcqYdNdhmOuDqUiILHpmBKWPaZml/Ws4YifprJBOxnoH/YB4kAXMwdL7uZtuoCTZu7bL
kZCO0427/u56Mh9LEe61SbmLq5bmg2suG4o3TazNVIAYD7jsKw9q/Zgmu74jKjTW9l3oz999Q/eO
O4Wbma0ywnXF8TexVuDNClEqYDyA6tM/eDFAXFB7H614tcHYcMh9e4k5WzE0M1k1ZLgHnOzWQAcW
5Q7bhvTYztHLZCiTTXqvCjhKUeSdLVbne3T6PGM4ZSRT6UM+Dg9+Pt9PA0OmTDPo5eJOcu2fnEcr
yd9E6d3nK74inBnRhIRy02dPe1KMz14E9KWz5l9zmhxHFziizQzQHSJGKXN2p9vpW2luDiKj923f
PrkLoUeaAO7ZSppDKYp38vT8gJV+OHtvnb1XCSqJbKLUrzNOkpiF/iYbGTXxKdx4Qw5U2WZarLV/
cHqC1VSzj9eoo14nV7VuMQGQ/wiVeBBN8R6mU7szC1nssqKyDm4JPwupx1qzGyYeIc/YpOrlyU1J
tkAxWwXCM2zqg4G3XNQUFrHZhLsmO7DzPHglm6HYjd9dvZ7a1qqyrM3rMlfHTvobgOzPAicArT2D
XUJ/+LS7PqcqSfMpLi0sueP9QjrCxR/Lt6UjDDeay7e2qhgLMqbpyQtKYy435UX7cWZwpC1553ss
NBxI3fAJmby7KZCFhbbZwPJPYvtZBOR8ULzadN0hJUGfOMSZ+i05YeoNt9v96Fg/467/dHWB7bo9
uRP1UKH2gwNay1fpTQ0dZXR+GJcJsImdvWiwU/jT6gwqfzpIo3f1VH70GUNJJBuXMW0fTMmEKms6
CG71a5y5X5/AtD8sM7Olsn6W6AxpzQOu2Tr7MaGA3JYkDpUDzBFFoZZHjKdkRrPtVc1REsV1mh7D
2YFjAXaOYuklkWV+MybdO1fIshdO9Yu8ttfIbsSlN7dxh2tEEh2D2sTlIyPZNis3IuQqiM8WjM1N
UGj+2EN5UzmJ3gfzR2/rao9vnxGca079WHQ71y/uezJ8nMrKgK0Hv8oOggbL2yqZqn01mt9zOK78
w4EeOn1mD/k4ztFvDfx6x/7E2jU2g91RkT/UaW9TOsvvArjzutTeFXHeny0VvRkrs87WEDINUqXY
pZhOEbST0DDcZ1wYuyzmJo2Q/qOTcG8Ct/49jeHZkDpJVcAcq4iGO120/bHk46OwxJwxOTI1Nc2D
VXYPi23vbJsfCqtBHKOKboeUPc3zu4la7OO6sk4JfVJh/GEDkxZFhJ5OiGTBEBQxJv4QtQufr1k9
NHYo6eS9j7AUj4PjHDtT/4ii5Q+SCpsFCwsLdFVEFuM4zKAqOgb4OmseD+XrJu/YejT5M+oZRiQZ
gqYh0J/FpNRORCNjvflgXLLR/Y52g6X7TS711+iGqBD4TZotctB0h2I520HdHDedHmtGXU56KtzQ
3nn+9BJErKW62v41EmMH+ar8bBAXkVrPoLoFC+YvkMLbllluS5CmREe6mcLE29cl3uNmKN9yqMsn
2zUvitgbDLvV3ZJU3JPNb1liduOaH1HDqh/KqCsRfqxK1vSPzsJLUBTBTcOVdnJLIzbQ8ckPQjK4
1mvsbSDWpQuJWWHMlSjC196/VvAWwyh/WprpRhsf0YmO7TUbfCfi9mppAoqypV8Xvd0aTamPiklz
zuLFcaOPvPwi+KEAG3eOGtTTEIJF00x7O69RBoo3nTGzlDYUH6g4C+ksbkeagucfs4L7K22Pac/o
L5pOVZCXQAWSFAwpKVkEsRSURjGIuV9qFf+PSXmK1kAFabU7WzqfPn2vLaxkPy18duFsopOK/JEV
ykhGRllvg/g9sBqxqaboq3ZIePYiB/deBCigZNgnBE3NDRiZaLdkVEtOFzyEfv+gg8hiF/Ku5tza
sxils1ThDx99e9ORIi/ThkS4V1jzy8F03S/3Meh7OpmkfVtiV7A+vPf1zIzUrvbLRCKtJ0kAWU6O
6/JETt3PTP3lIdQnJ2X91zbWcNKEVszwJULHvBJceWOq8meW6PvRi2+QJn3hUd/j0Kjy8tqVTGMb
xaQkcpFkE851QH2wmaLm3UEnv10yGz6ZB5V/QM/D0rRhfIv+rGYMF+o97pl8C+vmMJMxAq+TeBod
Nx5kfPJQ+eilZkRErpxb0g9LPKyMCtwh5fMubDCdP8eFzM2hBsaK2KvO3uKSZMHiMZolCz7tsv/v
ZEvR65wbd73iK5kfRJZtC/SUuO4IxxqoXDN41FTtRHLAZH1ZzHSTTQEhyjXNc5qoj8nz4GaBx5cx
nsUKlP/gWBK92YxF13km2eZYLPg02oJZf580z/PUvtaFvsQ2LVunWBYVdntQe1zyxJKWldwrUf/w
J1yNSKt4IArY+tH8GEbSO9d+vyNchqqD7KSmyUMWLfNerOakeqKDHgltXoLkZHuTc3SscjekKVGB
bcBdBTe6EKxhXGe+DMTgwrLILTZXItwtRJAVFgKZjpth15rpd9fo8IgMGNtnGLClKer26kYDbVkX
aPibyx8SJ8pLqMmTKKFlC5N/LkMd7Bz415kIz9IbiKKzSobphTFo83ivGxMKmICuuc6TIF3ThDf9
EDf3npfTVjh9zBgi7q+bEKEh/dmEVXtqzpnU+pp15ZOqlrNLbMFezbglxViePML46MNvW2thwhoN
nwgPa2goyXSK+5pKYcRO2XpVDZWU5cOY6ZsIab5AYfCg+rQknau/IQz3LiMp90LKBIIsb2SmUhH+
jQpXNDHgh55Vm+/9RoAdXfLRjKd09q+WRRdCclN6cueQkmBZnoNiDA5TRMEdc6Rva2ciUHxqT4PT
BFAlVHeB1UOdqrL8KQ7otVJyjS9I0vr8NarxCQG/pbVzQS15sFSGKo1PEaOMaqzVk6fIJUN2jOUB
0HmpS3HrwPU9+AFjCWL+eAktB4ov3ZN00HVWRF1xemY5cmJ7XwWaWFI2/CzCjzob5/t6fb4bjiVT
Je2W87rZtwOlogxTmi3bOf71I8opMAc3YR1J8+gciuyGJKWF8WuKZySzskPbQsnMW+sDn292hzvm
uwunJwSaLuca11LqFsPBqjNNzVth3VjYY1lNnvCp5LCyPatn4oRZwGOI7EuzH2Q7n+eC3PhZBudS
mzNnZXP1+mAX9TPBvj7aw1rXlDq5Bsky+J9N6PYcVml4SGq0gGMEqA3sN7AXjZV0GQeAE0RQYdY/
aAHzfRwbAPLcpqHsKuCT2adfML7NcIrsZY/CVOCmkuN8rqrwLnIXVpEZsdc2lm/ERkihYk49XcTn
MR3zc7X2Y8MqwZ07gmLC5kNMCB/mMS3RJ87UI3ZonQpob9UYy33WSiKT2mA6uDX0AEGWzarxq3fl
xBrNS5R+gbe5LXRwwTbZfbZ9Aig2PHq98D49h3FEaatPBzlCYdCMtV4y3vt1WlxrPPe8ReVxsDJ1
HXK8gsbp2V8zXsqLmS1yQFGqGfEOfIdT3hY4tBeff5Y4L/Mkh2ds4mB/XKrWHMkLn+NvDSDBtPrb
RpF+Ut1JFtBvnLT75YngR1AwJ8zBk6Krdl6Gxvk9IqPNSIWrldRXd4ounJEKWXVy4U1EX9BU/qbx
xxdTet0RAdZ9j0hAgqzZACN8N80MTUETh1coyEAh+T8ZtQpaI2JIDRGxYTYDHGWdp5zl2yNraR93
U8a8kcKp6qvvOKRFnDn0DhHJeIn4oVrYPgYl4T6a/P3S8XoBdhfb0Eb/PwT9qTNjdE7qi0Ptv3W8
6hKQ2cqwgIFYMjFpKNWlrlnm5WME/np1QnsasCsvOFyW8T5V6JO0Nr/bmH83BA5zjnSiwI8JlgQr
uDYysty1pQJDy05bMgKJWvsSCCbN0SiCowj1lQbZbBbnqlUyr1io6dQFbEjSyaI/skj0s7GTEeTI
ltdOOlboSIW7DPkGW2svqIZ7P5pYobBYNYpHKwiZbZQhj6Ob/2hDqDwlmqg+3eXFWO1yaM3bYIDW
LVCeJcb9AdyD0a/0oEyS8hmv3kr2YmHXhqfE+3Tl+qZVJCmRtnUji/6Pl8j8TCZsQ4ytIBAa8GF7
H4zhfJ8fCyg9oSyOSjM3nWF87j2GhwhXbL2tqNMY9mMEq8Osv8mb5tD0zlMQoJgUY9icCEQ/w2R2
D0ponj6kZ1mJprv1iHFgtKdZDy4+GHK3kUxqsaTtifK0N8AibAR/JDAiNTu4kUGDMiomGIRL7btm
aVgbQirwpuVSRn/6lrB1LrOj1Uw+fk5v1R7K8uTSp9p5BQAoZh+pS7rS1OOZ1eMjuYwvZbJEjxi6
HvnWqITBirPAa39w70cvPVPyUNNk9LsyiMIjfoFyK3OWlfnEbtSPSfqmpi2vUob5sW45JDqZnM08
kI5aHbAhlA+6Jl0iQ+ApdP8emDxjuQ4SeVBs8ZoQeJSl2h9jzLyciDaw5pJguCXtzD4dmReERqHw
r5HAYRygNrQR+Qh/KxSZfRYSEsK8fibaQ9FlxGfc85jKAehA7qhXjoO5XsBbWdLZNzbFJPnFKAms
o1u0HnIRbokwoXBwDQ9GkvS7QY9PaRwpkCryqW5o1LsEX23dHpGNI27Np/aQ8FJy7EKnlYPfYcbl
8CyejA4V40fEq+48/dAkjx1ZHchXMUjvVsW8YQls3KOHl/hmYQuwkIjOTgoxcF4s7Tn32SrEAaYX
9N/hf6dB/X8AwMs/AIFWEuL/mQDwnPwBfPzfbv5U5d8hQOv/7c/nivoRlvwPmzElAAdvRTcAUPwv
V5iwnP+g6l7BOzJQnlQrY+u/AACwD/+HEcz7jwBbqxWsxta/nPr/T0awf6dqEtbzF3EAXagH3BRH
5t9tYFQDsYFTcLbboHgeqqzfEPD64oUz8L3Q24VpVx+KcGEXRbpY1hfEDfzSeSMh+1lod/WT8Rnn
/IM/dH1//pUfuL4qwIGSO1tT1Ki/oL//QiFwLavNTDGe9dQWZ8dmqAQAZO+L7p5TguZBStR4Pk6b
juAz7g0soHMECSYL53cdFv9EhP/3XBTt8lLA3EibVk7xn5Wa8C+vx/LFEC55fe4FFDZOzYdohdFG
bvmM1vagik5sl1GcGaVi/mqt8CDsmw6Kx14BVbmtBvWkeiwfs9sgWgaNxpyj/M6C5X6I5PSa4Lj4
l+fuf2OAtv+NjckLJl1AkdFkadey+ev+/QWHloxJW4NDJynpC8+9TfK+2Ydr7rqVR7cNV84uzafP
zmNmbxfY3XswAm3SS8SgS3AgKPvCcuc2KVhnJ0ixqRYzklJp8Qct/gHUtmKl/qcVkXeWFxu4BOe4
PPgW7/LfX2xXiYrTzj75GaddKtQmywJ/yx74AqYi30ZJFO6m6f3//hZZ63f9X36qZ+MTl5brUen/
/adaCyFqvKqT32v3GuUALJqw2VYrtieWCa6JpvusJfyLwE3JVBr9ewb4KULC3T+8kL+YGn9/Jesf
CYZT4Aa+BqL991eyzMzMzFKeyDvX5B0u43m9GrfDkNHAxexyW+IwS0+QZsmXASOhbFMYM2kf79qI
WqYlHZtvvM+myTombkBIsUSBqZF/+ZOAumQhCMfwBL3XO0qLlNMW8TszFYgVlSqTow8VY8Rpfle0
48YEMLZmC3Cz4wJlHPE9LUI8keEIzW/23wLhvLUoHyouN/rTZLkz4qEIkFQVkIooyvy9bxUXO4+T
G+nHX4NNVFRSF5u2hrJRDCgwfOwliC/9j9BFWMPu8W7E6MDmqiS9ycep5ujhaAWpAGoAzbZr2HmM
Rz3I3zCPqiOkjnMuJ8rGRYBnlNfAXuRNlODhloQzbUe7RkSAJ3rW9BWAUrnjyanckh/hA96UeOK8
YXqsHD++EMP8lenfbZCDiihkgmbUe+BHf6emuXes+kkkPYrZihjvCbVXQtTzGI1P4Qql8BVmbNij
GTJD+70LMhLurBGfTYKGtwhjRMucvrc9NXkRZeF9HvZ86ShVq0lVJ69e0NSzBTklTa8eZhKnjzN0
ZRYHvnmwXEbXYfU02uTqirWgnVImil5DkTtExLz2mdnXTm/QigzexTbwUG0CcvDL1tZNbVGZ5eN0
P3ghZkLW0puGD/Y/sYh4uf/+MbIk8F1Hc3nAJAq8f/sYqdCDrdzlRwur7VaE5dUdM6gnYbHC0gMa
urx7aLIIkqfFdpSmY9fZX8JwkBJCqDaVOzun2AmuZBc8hSJhfRY3KO/8+jl0YVJE2dFdDGPeMv1q
c7UcMX5eIywFeLNDWvCNnZLwQqQKiimknnnSX6bYIUES2nZ+5Vi/hEs7op4bntN6+dYxDS1GsQGq
AqCrt6xvWPb2vOdcOPCL6/EdIc6Sm/ZuqHCpjvLGFmUO57V9L8ugZ5Q2wWEJGVpM8T3qNZrrbFvL
1dFcIM0rmUgD8/tzm3oEuPrITKzR9ba+U+Dadynzg/a3Lec1W3pBaUAhm6vkLmkCNNrMNcJK/C48
+dw7H13SfCTmZeJeRueZ3Pc0lULEbGC6K1yscDPm6ug13YAYd+qP+QsvhCTOkcFAmb26Lc7VsSDz
fZHecyHsWz6+y2Ya5wVWjfgDcXDtmr8qxdLRZz+5ZdlzpWlPmcZUN+489nRfauuNy2eUy2dfNieF
1Zf8mNt2LMnvEOvarqkwdYBzn6yKlfn4HsvhtWlkvXVJk6a3brbKxsS5MJYxAo2WhhNTuHSRnYeU
n6hwsoOCs97YdikPc1fJk9sbIMG3xohky3rvfckkeVlMstIAyX7GtTUlMTEP9hGrET3tkrcHv1a/
3MXCcb1qEaneu8JmEhnS9TnFDiPaXceEguUyKr5B38T2iL7CbfeiTV+YCn4MmrMrqOZ3MuXKvaPL
bwgcuALcBHrtwnw9kzVzrYrwDj/dY/nr7OxZp3kGwDb6SvvxpSvtM+53GEaTznZJg3yd4T59sTd7
iFs/45EjYM409l4oEDBSeAQXtott5L+xgiozDEMJe8hDahGmWTfpLvVRmI02f+dq5ngALTvP4g/2
oGcnxuNUSc7stDqSBvDmOiwUu6Ce73LVHw2ioYbdex2i3qOEu4jY/Gx7j4Yk4geQ/Bbvuxs4VPxw
uzggqKouuf/LneEFjtoQ671ankxp85NpjJj9DvJspE98iSMvE1rxzrX4sw3IpRzcAQqtz7g+N6Or
pyPAe5/ZFeuYvB/a/L4F3kPqlMPv2rBtSlSpzyGpqUiow+xolECeZn21A9vSBkmGK5jkFQUE46Ql
Kq0s3feWyZ9plPfmG9Pc0L1DlGPs3Pem3cSzmmEkIhTL8ugqI+Pf5MFt7FTfjgzlzRKBBG/vU+QB
sAULcbSz+Y1gZMSrFicHljjUksOhQy8RV0WJ11jUyBSmT1RS22S0qoPKKXL7Xj5buvkZJvP0jHkV
+blzk+SjfQTPtg46IFlayccCbJBD8uS1VDBTiQ/WXhCYtZk0G67GAPxxsBBI7LHsTed7R+XJVabu
SoUcf6I7sM/s9rHWLwY94lJNN20kIBvo5DtVKjourj4XZBQcMzHeO9ytt5PD68/88A3bMZ88sic7
PZ0ZV3LKEfUezgzt9YD3LGA4HZWM/TJt0XOWzq1n5F7Gsj6aqcE+VYG0UtYgd9Pi3aY9Ha47+leR
tQ6p86HPTqr/ISOxHHPHaQmjju9Uyj5+RBAklWAn2IzQWfrymljd86j5JwIb4jYqGfQvuP1Ah+Fz
VjL8mS79hj41+fAktlkEFGzSGah6EXXxnP0KaGuRkg1bp5reiQqWRyGTWyz7/NFdhJ5oRPBOOfEl
JyM3b4x7z2iom36Q/9lujU5r1hFYwcmep07X/H5jKx7Dyn7ucfRu2wApnyoRm3RYydawzoBGW1X1
6v/kdMzwRGOM1TcizDZkGgYPTleB9ULHOHBB402wv/wenVg+lzuTkZkWtDFCaX+6rxG5OBZOaBNN
iNUWrENoKKArvYtSYhlLr0nuf9Oso1BmwFcScKPib4dnKZ/WcxFIDtYRv976Mr/TqCgNPuw96gCG
bPkvG/H3FLKVG/sbZc2v7RDuhqa+L9jL9Y314EYLlnX305O9xxzFIQ8QE+CGCrfbBvbw5lndr9m4
7zUpOUNlXgtLjZdIsZ/olw+sfXmDkcfLn3RlHHYrU598C9d+iDwSE0LKuXnI6p01sMdVnc/lGS8P
YdpGaFohZ3CNb5w23rGEfMUeyyYMEtkRs84kWYwvxAkSE8BsW1gTYw5zKkz9ywmbP6nxtgOWJKcY
bgDsnHwZ5axjS/LIavfgm+Zn6dTbJOJNUdaYnktcxzW3LPJH5D5qpiqLCBnbxu0Pe7BJ+O5hILu2
vh1YSLBUb/gzlpB3hru8dllBTawuQQHVG78h2ngonejIlgm7qhRIZLIJ/n/BHBIHXRQB0PTAtGfz
8m6WAetfkmesjOznMEIYa2NFmWznvazH5OittKwZGdAeyPAeFWu9b/qpXPG5yBOHiDlkMb/goCWe
cN0RN131GiQJDPSkerKwmLtxpDdT05d7JCVI3WPsDNN8rQN8Lb16LoL8SXQetmtzr+v415xwdIFs
mXdj4B5VOVw8b7SeYG6mE8MuTmqw2poJYmoTFs5kk3UK60xdP8q8qPedwcVlz+p21h763hlOecG2
ipQkvngWMJJRFe8Z9PwrwrH1cRQ4JdjMl0lWbi09/CxlB1jDeYjIdrmLVvMpXiGj+Ax1MC9Lbb9X
0m22duqBQh/zn0nkQLjX/QVj1mTAxRfV9NiM/YuiWz8gpdt7kiDZcmrGLYu5HLLLKawdTknWNCjB
7cekHb6TdMBJ6i/NwSCrj4gwyhkurtRR1L0eEdUcVLdiPAROga/bS/3jPGkLV639PjC33gt8jyht
uotrIWnoWVRFcr7VI0Ff7NkwzoriUAKs4dnHaxwBhk0EUiGznXOO0L7EFcV0ZNeO+iFQ8Ff7e6vh
8Yri7LuxxLgb/P4418VZl+ZL9dQIpvap8qLx0xtVh+X5TzC41SkBgGbkcmG6E25dC9tJF+Dfq5fi
q4s4aSMOFduRz5y6gHe6r7KLT/7Ao27Hvjr4vMjCZmdH6ixCHa9T7x3Xths3xW1UywPak+YumqKj
HbCwqYIlRjbYvJW7Stk2hYM6YNRfsCf0y22lg0MvzFtTkFkw36ZWA9mgCQK4MAh+3OV3WUy3ZvKu
vV4tRNJuoT+PpF7CMjBFjifJEEo1ywwVDLprNEH8tn1z5ASggpF5e8raDCa+0WirlpfBSNRjrVM/
8co7qGUcI6L+mvQwPCvWQ7sWifY5WJarO0cKn4eG3C8Q61Ay4ouORP2yjN3dy0J6kl60ekoW0dya
Mvud4+YTrbVq99CpVpW4KhsXUmxVdCBpf6LgSc6aQmxX2QlEDldUe0esLGVKmgV3AOpPhcXDJfGz
tJ7Dw4w2Am+nay5ob2iiZX2WBKhfRJMEJ7AaxIcxNdmo2sAjMKpuLp471me3/dPVznCRcz9ceAJ/
59Z4yJcogrZSyku7fgmFXKGMw7aV5qUYw4c+iAlM7Fhn8mtzCNsWoqnWQzOiUB93njVezPqlyVvE
yJmhg7DwZpq+uViSGL2pSSgtnA7Ub1Je0BQVlyHAwmATZrpKjIpL3uA+JAf0WpUJxIrZJf4hjJZb
ZVjHxCxbj7bGmpJD9xDIjYaEfiOXy2fIwwZSqJ5OjZta3AWhurbBcN+u/60YYRQkja+YPyBFE5Y7
nZIRx1PRfCsfqAtU/odg6I6dXakHDhFm2vn4VfBuCzGO+yplEeYP7Oqdkr9EC1B3P6XIWVsLU7hb
xgsEhOJFtDHq+bHk1iWMwUEknQ3RXdvHvBfsb+/++sJa9yV20Xs280Z03XREUlPc/fVlsZPnIY+R
MHO5bKL01UsV1psg3zjernAKBze0mE9DDl6DTS3XWGgxBHuC0062bG6+0DVvaEqnC3kWWSjEI607
m8/bePJ/DqM5d8J5qOvsyUnVA2f6rc/iiQjN+atcuE1V1W+SJqG+X7zdULjs8HV8F06sjshoRIMz
ncPU2YLiQr+VxnfCLe49Gp1VtbULFxz2OVwMqK+nZM6sjRNN5mhwEA2SZAqCXBlQ5AN2AR6Xbmo/
rDG61jVoBVQUhzrD/rp4wYkbC4rBnGOWlgSulsbekEwC3XjYt5jvIk+fFWUIEVI/ooTaJRzanfYW
lofr/KPkEPMoq3VsPVAmHsRgPWaN/TBNBZYE/14ZbjDPaX6RR/kRyxaaTfdbigoI19ju6kKgxsj9
uyhgThNgD+qEh/gKHYvx8c4VFS7xZaacd22sZ3MR3QKmvO1WoqXTH0oPRkHZvATNltAExiJm/JVP
pbtnmIkNvbppLPmqcSBTsd55k4+lfI3VafvqYHM9O93Cc8LRumNf396jf38N7Hdfl+c+GeH9OAhd
vVsT4MewFtrbiIsXqwFtV92c+1CwhG+mZ0cFyPfHd5lab5Zf0XKbC9FOsK7wtQbjtHXldPYF/2tt
Bc2mYPigZm4KJi7PzD1HPkzWgZacIN6Mpyd1JUKIqP5pnPhFeYSx9EWFjCG1vkLZ/Iod8Uco+W4F
4ArKDv9aEjDMqTVlXfuogGlszVxxEatVy4bwDcuwm5IOWiC9a+SN5bNRjSY8dwWotHjBC+BX1u0w
1E9+5o87KzQftfdeicBFFaWfJnJF90M/QgbTR7brM8CkBlmD6G6J0ukGa9/xPc59IXDqk0bThvqx
8qeDVPXJ98PwCgWdjyEQgAQh2cZqBfqwZLhhaXmddVU9JikbBZWJdVfOICC2i5vQVOOxL/xP2/Cc
ogDZqTQz23a0YFGQGSdSfR69kjxszWiBxRc69YCB3kBrtvHH3sekCaCtY1BTNeYXQyAMHsqdt9Wi
PgZheMDC1FAPJpeiWD6gw1vneKid/ao1EaF6jGLHHIIuwpceV9HOJVybT7n6WNDWoluq1GvVvCK7
kBc92qTNGz5BqnK2Shkczyb6HVRaveI7YlENG8wjmFHGQpFCpJ+j0b7rWvzuzuqBKX+myPxvLVu8
IjhkYWla+FELQryVg1YnFmWLJ3foaJ9yE7k7oAyU/tzao6n3ATb9pkSTinbMnFaSLq0m4OBaBPuC
7TUnVI2+osy26wnNypiydwn4nEgzQ9TwGnaIIn2oh/R1KXl4HMFTwVR273T2eFNgi2+So5tCT3fH
CCGZo5ldwRg+tb37x8i2PLeZe43JgjgGAJaOacS2PWgR5tujwkYRztHJqctLDHnkwPhR81oW4BKl
eWzD0Nk4XX/fJCbYV1H21bZ3bfoK8y1wSbyyPNKdx6oHo9+s3sgQD1pao4xBSePxTh3jdLA2ccWR
XsQV+ZGOxIHVIgbsfC87M0+aHpaV3mypTO/Vf7J3Xst1K1m2/SKcSCT86/aeZtOIekFIJAVvEza/
vgdUfePeuhEdHf3eL4qqY3QoEhuZa645x+R62tUzip4gBxpPziet4tZ2MGS0iYym3OWMDpY9caom
+hNO1TY1VX4KNHjVbSBbxWIY4TwTGdaAgeTV2D+k3fSc56TAp7YmRjQwDKRALdo0uSbK3fZdV50B
ivXcVm8G48I0Gs2lwBHWe/sqsLFvjw3PbR7iCB3wIaQMl7smDCciwTjyRtc7gLTBR1inQJjbvsLm
GKXXIKX7PTC3llN1Gzny6qDvBZJRkz0HHbPCCEy5WdgiHnlfq7KeRh3NW7vv30tvwMAbBhxgbkhU
eXA2TpdDZwyHl8gk3x8o+aMgXnQN8u5aNOqz7vizUihXYzdLfiLNoKeXGU0+C+rN7myW1g2Ntf4Y
HozafJ6VyO9dWPzOBpWRaIFGVQuIDVrm99nwp1OrpnfKiNoVUnAOuyTam+l8zCawiTbbCF2YFaxn
/6fM2zc5+gaHEVCIrPXmLRxG1vFKzDvQRO/dCAtC+OlwksxPq174j7GgxQq39UeUkSX0jAbfP4fz
Dn8bX35jV1Ao/D3mdOs0yuopkjgyFR9suilxPRp99suwCHBaGZkCy5DDkRJkgiEksWbf62+OXb7J
MCuf4hCjmF7Mfto5OCDb4pxKXafeCefkdPzuHDfzrufuLK08OLtOxAztx8EVUUSdZzDUbaY/hnq6
2HhIklrsR9epHqwWAib3NYQEa6qOUi4eO075VbVcrq3UIliXNoRpuxa+ZAyLvJdvzVImAmATQjOw
rHniv146MroGf4bmBgmT/+s1+pRmW6dfnhYjdZffviSW3OBbstM94bRDUdvNI6qzYfFJmdig+hGq
gMIKBgqyJXLjeG8Gd+x9kIZcNkopD67NB7Pp2mGfte6OHlNSVVPbPTcDqmGbh2pH4zL5NyjmdD5y
TiGwpzHmuNLX35CWw31Zz6T4RkbQlIFjP9UMaEME/ojVNgXsBWvEyRPwk5OYiKNvu0+xyaBphPUT
yZWWPnvQ7eX0YBJ5tgX5bA8y37FJMWu4XvyV2TL6qVOyFmqi6JBQDEY8TGcefs057eUJTbEfmvL8
HTbK33h9BPsFE+da90Az2sJ8tBvr6NphsBN92W18NjVWy/nkW6neTQOB/gS+Lwnejzk2rGMJPnCy
IJ8mgVGwFMBlZqv1GLgG37XRhetCOHDscdYMLQ7MvronM9k6p62IRmn/NswJB/iy/Ek6UNodmJox
1DvTZ04hnzJTgjNZx0Nh7ye3rXd/ay1Uwt4AfxSD3dIeiEFzV5PlQTw7YbTll8S6iWAqDl4HaA7O
5StJExJVmJ+yIX4WGBV3xeStUengKRhUAXZ+3R4C27g2HQhI9WsoK+vSN0tbXTw+KBLBY/jcpOVP
3yXkgT9ORRXHchE/TlY/UKHJIa8y9qS+S7C2mTZyMN0DkKkPq6chp4oFSLCZm1VAfWxoYjcsp5rd
I2wgUdp0w9IQfO9LUBF1XJz8RvjPqs6/I94OR8GlYdtUEMpd7KibwIhd6urJdWRCMEj0xjqt/6Sj
7p65zpO9NJRYu3XAGhB2Wu9PhJJ971Cr6RgzxZxr4U23Lg+yPS87nHt2/ssdiugxdiL7JVLEuNvB
X0Od402cj2jTjY7OMOrwgGt+APlEAiIGy2LNn6PLysToWATRK4dR0WjIaNQoTV1iAMinnoUTyrjF
w4ysqIJfBRiu+/DKHzr2yWV2BcZ0HXjmvsd5FRTqEbqd+ljs5j7bBlTast64I5axqYk8ULlBd8+K
CJBtuJ98Tz3YCuv+1KEOOVSuuIn2SQalmg/jK8MRSZxfokHwizC8XohKAnMRhIsxUPaD+xWCFIb2
0zdLFfB4dDLahkzyeoJtBypKZ12UxA+95D8ARz5wUAMgCg6l0fj7nGY8JpciuhXDt5KFeo2cFjEr
zS+60Q4M/GRF6fiXb+sEyoE+iZHSpsl1kpu7xw4VQsMHC2fmbfPUB/bX1MKo7U0Mz4b2UG6mcYBr
wsHQpiJ9Mbw9i6Rn7j3GSmErHIlWcRhY91aFONqmGTNpy50C6h602PcosM48HxsXovx+JJdLyIIM
H8596vlEeep6n1Bz4BhHxEpenv3gnZrCBdXG8OdWPut9pTjBQ6bXvrTkOT2U2uNPKiE5tKQpyyJD
3eB3bQgrhdQReEtyWgC5SKsh2WFJxGBJQUbhd5cM8+BZ8eN+bFovOs3pdM7z0N/bXED2kE/BH+pu
L6Py3WK8wxNeZqzMca4nIedWmGHga8RPLL7Wa4t2yDWq+ZPgc18L3yK2iQynJ4gQQ4mPbRrakBuX
+kyUPewIWHKj0tjEQ/y/1KfXu9415d6YSrYd9riUDS46qRxcuOIImUmii0c6OORal728GhG7Vq6Y
zcXpxt9paH4ljqd2tG+BHcq5crcdp0iNyzSZLfgb9UMmazyaFWwL0JgpYBQBhpLtJYOTccSCtsdd
6z6TDnjz6yh7yMJTXxyJ+Rh7q62ecy1h0QxcwOawurjt2DzM2GohkEja3nNivYGwCZA4mfNYYSy9
STWuQTJogF1tufOrcHie0mZ8pphkWwdj+1C31ggNjM2/ExvRacQMy1SQmc/wm81nI5ssgIAJZ8fy
f1mSyQcema0TaIGzNZr1VsULppHbzjUGtAl8fbyrA4xMNDg/M+/msgsKEqH/9deIb82recbWyP6f
r9a1phe6h8tHgQPabtrpxXZSg1JMSepiQ75seLccd7gN3tKFouvh3XQCdz9pvuq/f7dYLDV+W3FJ
SlyqycNEHqIguIeGmf5RzHGqEe/2WOACWcTRpiqeCnzic93f2xnhfc7tJ7wTTA52yputOliVkdxT
1fCmFfr816ryv76//873J3Dp/de+v+eR/r9/w8DL5V/4l+PPEv/Q7CeCQAS4DVzTw4c0fi9eQOn/
4zuux8bVQt74t8Ifw/xHOIi0WAUs/jY1CTjO/tMAaEjo8ZLHBLI8timOjv9R5Y8p/lo0/q//CKg8
X5wlQRkspsTlS/l3/xFd5jQ62949zFqOQhkQHwvjmxf87lpWvWOiy63S2iUpSeE9I8imCoLrUubj
99YFpnV1VC1MpaZ6DwO84q0gMgvflYsU3Z5BbENpws+ClRZuXFS0B7ak5C96SZbEpm02ST+UMUNR
Kg7+RFY1C2Cpjw20wRxj9U0yQgVxdvaM4dNptLEL3f4rIwJLxS+WXQrI5KW0FGmF8WzXPkRZMxXr
oGb1sGyHZHiqBRsmiaodW7xwu25fRsTcTXuKtoRxvE08Ae4UaD72WO9GFb9MXsBEN+QEtlX16nAk
d3V3N1vrXDfjS9VDtaF741vIV8PALtZb4bY01edocowHEyNBBwGXLQKNnR4KjWiXGFYUniuhtqbd
PsdxjOeF6mkdGL+VhwLOx53ME6aMfO54VzlPDI0sSkF453MV3QiPdhgfRtCL2NLQ0ZP8qZ5IQ8Uj
UhOJYvaW3VMGr66erW9/AOjg2kSDIbBuORLjU4RJEEmoATSt0ESTqTkDtAhDF0RwwfWhZenAaB6v
worgno2/gE2OS8gG/S6o93ZCmUg5EW/N8bHEEAMgFpM/s5FHhTrHVfYTF5DepSXX+0BnsF+aEu/E
RDU4FvF1NjXdni0SN/65fySq/mtsnWKrrOrYVPPZKwiy9X6KRd+Rr395tnXjHquJrR8p/hUiOUVw
4A26aFm2OW17NEqUouj32ObiHEkCkiaP4azxRnVFBmXRnYGF4tSmo5dLNcqXsNv9yCv93vcmF4ID
I0T+mCfTG+xF2pjHPWiMe+6D7yO7XGuggi0s27Sv68ewSHCNI1D2k+Xv3L7dqJ7sbeBZiwHD3BiG
A0dQi3ADeH3bessjEu9dE3+GqvL3MqDLiccLKu9VNOFT2xszJh0rv5Sa1ANuCbH1+0XMcLIzrl+X
mxCoeypNTkmA9gt+dm+C+gzTSl9NJFY3+/YsqI55/yPkxrIXGMD2PVjvdZqTcqEV5o9nsVIjMAU/
QeMQalZxCZOM4Br5ZPOP2UMu0EP+ZTfJj9jXP2wsTpELcnlQxptNtoISqmHtCf8B6KbyaN4eLMwc
E7mdULz6unA3Uxa9yFkCzh3gaqARqDIn/h/A7ucagr0dWeJvu5AYn7KUUVcNxd7sB5Yu9nxrGlAw
hadc7mfMr/mvwIVqPtx6wXaTMafO7AxqFmxDjSR1UuylAbA7ayJ5iyRUb916JiwpYW+IGPyRzf3T
maqfbViAZ+kzuHEB1/PCOOp8YI4M6FTJhf/dSHXSRSLPnq5epAfUzh3Y2gFiuDfDd5Vaf3pJWwQL
qZoZ3P4xxeptGIA1dW70u2hLjCAxCIG2+2NpB4q1YeMPm7epk/1w2AGvBgyPx1Y5R6gfzd0c6JLW
1etkpD/LqD50Efz+UsKzJqvbtorgCOyNBXkxFtdCMuXgH4LmF7vXhQXj5G8OUIOt7nnP2Sqp4ZPA
sq2KCm/WCGYM2822o+eQ6M4jK60faQtRQ9sAYgdnb1rh3re4o7KbZY3mfTXVaFwqib4dGd42mfAg
+QvNMsvJ7rTeuQu7cp8E/ntis+RP4tk8shVbRzJ+HIPxUgpClmk4vCeZkKs8c6tD4C0p+cq/iByY
Mfv9qSV3obuH2v41Jqq/CIllzPHxb6ZtNu2p5wQP6CXFqcg8+camO8al95Ym7U+DPT9NX0SieDmy
W8PzXXXN1Ydw16JQFmX/bLnmO9JI2hC1t4yALqZFUXBMzAu2NV6Cz5yZHbahScLZF69lfCtq+DFK
ivT405yIzGUzrkDPOIWNsR98E1rfEGIum36nAFBUo05zC87Rm8q9MsjHQeKnCCkBVSXdEDohMiOs
IdAXkOOaGherJKWZF82xlkDMEkFeu8ru8MbNXRiNTx1kl6sLVNmmvSm0JzzUg77Po7dM8VlAeguu
b1WyfxOPUNafF5PWbizeCHh/zQywj15kseJkX4THgRV2Yy3uShvhMAnk+0yOZWeMPLy56vQBXzWs
JATTS7ukQXA2Mx1AQrNrXoc1ce7VhB2KHiL1MIbOsaAiY1UGfnfOM+c9xGN6iHsIeK2LyiiTGzj0
cW05tLLYLllH/kE2p7lKDqnVqmOalvUuZUNdVUQAK1/eksr76Fum3M4Z3U1fOM9xSEUlI1GuHeq/
LPDjtTscZ1tXfNDbsyew/qQRmFzZwH5nG7nLYdQY6KKmDs6lzfLYKtr3nm5wpjDUFM30igHh5BRU
sCeoesoov6mNp8XThOOUO97TmCV3u3K8nT091Yya7KEDQkTxQ26kuMWC8oenJvpe+66k6K6rV7oc
NPJQy8qGbOJSZiPd6gWY/LMebmadArYiFUDjgAOyjL/r7HCw6JU3JwWl5alJZJd5bYzrU2sG8a4o
Lzp5iCqLC3iwrpv6Bj+ixpC7opbkHnGPAiYDFMIRP+Zk/k5qWh3s/CHxS2BE5K5IcW5jQm87NExv
FWW/kXJeJF6ydUe4QQpU+rFTX9zWWIm3wLtkCH++GFvizsW0ynr3Pep7mIjt9Fg44yddqB/E/9XG
MYJ+Q5s0Z8YAqJ6h7YgXin0EZmqHroHthN+OgDYvUYeHXgovufVcoVamoy9ND8uNvMN3wi0LyM+P
zHkdJ2NXgHlZm2T1j9HktNucpgEd85QLgDFbGGFpFmKx9K0fRRA+smPHURmmV+rrUhA4zW8WGLig
YZ7q4bmhXgSrGab/uHjOtE8ZDZtDh5vGamyNx7iZn+ua+b6tvGRdFv1nwz6fVY2HWYjdHQCE9PdU
Vb/HAc2m/hq51TFJ6mvgc/NaZHz8QKBZm+qTG27Y9mcG0QW8J/+0wFWCyM5ZivwaB1yaFRtrDiSW
2TJLX5wwe5rZq7AyOmT0f/JVYH5sy9eUNLfpvOQNr8o0cy14Bf5x7iOUSPAO3Op/B7P7UCjrHGTV
h2eXh7Yu74nhnguZOG9NW75jj2V5b7ufsiB8rCq/2hEhJcc2pt+Gr2k6LtsjiVXWVF4IlThZ2J8j
FN68oEoIPF5nGsljjtPZLJPu2YaCRqXNVtg9tozkgwClfyoNcRJZSqy/oZYw7ZNnPGG4BkvxMUiC
7ezjXjH9gKHuK3mmIfBkgpweLP09WtN1nO+Gse09ld/mlntYPNCQPUUYt3D8/Rj66LXiNuvK4Vkq
K1wbFIBTXsYCAIwGnmzwWm23Kt0gOwVoTKuUfhMUagnyhhhx3GKHbXXGzb7u9G4EBzh3NqaHsQac
GyNje/kf4g/5OSePzQ+bEy8kxVkMzS6ZY8TYUC1nwEZ34H2lDT51edXvfHYw+6DuuRf1mtuQ8eC0
fI9iyX9XVWxpESkCmz5IRpSDrhOMX4o9YzglyYObMPAgi4Jvhg+zDrx8OFkzajrBTmRiI+AD0JCR
mrTTrqexczalNROgDf+kqj6iCDD6e0ASszl8msr6yFsnJKv3XjYJr84QYq2XNjtbjhIkAp7JQnQF
mlgNwsEDt1aHxjlckDBWvwCpjE5dMKp/tKNzgrBP1UXZf6X6w5hAuOU/0bGfQzANfsx6WOkeYAIm
48XGWfo4MyMLaIDobW/VjxOb/yGh5jFmF0mFS86rHD6wGxA3EdRozMZ8nbJ4vNWyx+QHxWrVevl4
LVwQJU7fmiSFy7O0EHWVRYJeD5Z5ZicY4qkJEiKytTzHBlJ8Iqpt24zXWVh/TFY4ZNuNHPtCTslP
aH/jwJTHkCf5UWTNJybX6FjbPNFxFpsbMbCA5yvrNqVh7A2qYY5SYC4M8fmfWGXh5lJO8e46vkUw
vCAUzerUmPrgvepPTDQNBk9VYp6wkrVr0alomAooCPLRFjvws2VMWHhBIvJuzTe5LusLVGdJLxHd
57zpuhhrao3f06yxCz8SUyF2b3ufAw59LAGYQInU0xKT8b8CYFDryGh4MTiTe2RP4wKUTTCauq35
W+ZQ85y0WHgE03vAi8wTT1606PQ9q1/LZ7dDk1YfBu6JGQGKx/SyqPiBlS4ZFzpLfGwkIV7RFmlz
hZZZkt4dEer0hal1vtQhMOtJfKbTSloTnEVSerT5YMaPy82cLnt0Ll7berTVzrJ44RuUKCEaHkO3
fKCoMN0bLFSIWbVs98AiDv0I2L1Ah+xAOPny3C8XiRDj3sXKz1bKOgAvNmQZ4PYWv1Vbi8fBJ1qT
xtV4cKPiyQrZ/vsCzg0P7DtfLLKuNBaq6Ujfu8EPLF/AStdh9A+UnV0mHseVF7LalMhxk1NeA3ea
n0XDHENU3THd4OGO7blYx1P6FncjJnyWMpPsNoM7aNaT+Q3bHgiTeml+7JigSuwQPDxbDWx1SoDE
VV19Cx3yDemEUj7itqwZQ9qwOymyu7ug584D5m5b8BBsw4xZ1wFh6oHcIzqA6+cBOOE+JLFGWVL2
Og51vK4kGrRf/AkXDljsPrdWg07ay52VIqEPns+jS3Wa6RmHsvCKlV0M50mQB+RPK5p4WrLlNMlp
/0Vz4pG6lgjkLh10Nv51R1EDkhfellGWscZk1LZalmqDlI8DjAA9OdaZqpFfoxy+J1wHvOrwS5Mj
/gp65e1ly9pZu+UjUWByGsx7UTW8OPLm8YbBO9n8YrVyt1ggjEY8o5pzqHSyeVAUBa14h8DfyM5S
kyCyw44dvY8P3+JgwWM0bc0mgrzVnDlZHxDui2ON1+ZaOLZGnMYSbf1yk+iBlQYHr2l1e8PMSNDk
PzOuZZ5qwGDzejAdjmpvxvSM/3EvxulHm4X059if/6tTwkvp5v9Gp/RJDv7XMuX+1++q/H/LKpd/
/F8ipWn/4xBuJXYLeow0pCTF9S+R0v+HTBdznEN/pVhYObTN/2coWf5jSflX2TRt6cu/BZf/R6O0
/gn4YJiB70texy63wP9JLbllO/8eM6P0nvC+hw7qIw666Kj/X8wMEkqKo6LYmlBMz4vBW7uYnaU1
3KZjNw3ZWXfclBlTFXSh1RTnD07ClRiKSrP2wYuuqywCVCU8hxLcdWbM4iTxf9z72DvikNnMcUeu
wyGHIOePvuZ4U7YT7xoL7nGIywP7HEeRbE3jINRnMRY/vJTdRBQMHrZj46nu+lOFmvsj9yjM6DCh
7AIZTrumjBf+TOOdq9QBBWONXwhuyTZNg/jkdQEe7Xa6WjlHiMShsq6oOwz78cr+J9jmgE8CzF8b
3UYpKRj2Od1cPRSeLXdR7BDu68Rrk0R/UXHl2dCIH41L/GrsTYulEsstojPkAO3qT00QOPLEbRa+
ccvACQIkTd1jFg8PdCAdpYUeO9nAxBtK08hNFBxt3MVtdU8x0q1K0KlYIIGPjyDDDbOYiWoF2Xsd
1y/jnDw6JlYRGdlvlvOeRHV2HAc5bTsXCGpM71Ns+NAL3e7ggk299Wm2763cutZNFT/ZPW7i2o0z
Xt/2GacXXqjSeulMiyYz4cJ+6Sz+PcnWx8bgXS9IWlKF694XP6agZ80NOd1PMh9hirSVlTYbzrBq
h8ErezEd/vylEUWX2mjt5654IVaD9xthdWTEDRpFLUaf5lf8t7+yOQar5wh05PAWRNpb+yGePQKJ
EJz7/D32K3GxPPJ8gxPuRXaUXg3E2ib0EMQFKNzES3fuQC7NpL9pmodqq5y827EkdFdhgHYwuu38
WRVK/O6gU7s8hVTUE/rpqYOajSY7gcHjp1ujwUSbsXO9NXsrsQ01SM+gPfaZTV2EB+9OeW+cCf7O
inCf9UP6xuNZvI5Fgj8h6rkNGOhNdlkFuPpomQCfkewxG29s1gEQNShLEFO1JERpRKKydG0PEppg
33/btTBPnNoPlS4wmJiUFDIprDpTwX9OIwBOnKUOFG6nwFnFOjK/BGEJrcqWG8fsoe/RUZWA87t0
OW1kJK1eKG+L7iaCgy9TuE+cYmlDtspkbZjn1kMriscsc36SnOCFAghZwQn1qoHyNGoeypStYD7T
Epfa9RmrWXxvbTe+GzGLs84ZkKI8qplxBVQvOcLpwZwufourhqyyus1xv54qN37pCzbyXgK5y0b/
e8FJjUnE1+cxtAmctSjgqfg0WtN/rMtQPOrnYeyDs8Ndxo2uPYa+XeS4YJLLIdhVJdge+EZAvx0q
owsHIGeGKghEvMgi3CvzF2SzL+AdHTzLk3KZEV3XNE65bl/ngUwqXKMLEVdxNFX5pHN4onE+PuC8
r9fKwsloO09VoHp4e86hdCgIScG10NGBZ4mdykhCZbHQSv2mRcfE51J8kIthg3bJY5eRL8C/xIK0
666qFsZmnEd0eB1cG7TSTef5aqcGkxLILBpOqIgLk1xT/J49j70VXecoOiS9TRohXjxnQuPHNOvX
UAzIgobCPVSH37CF/4zgDx+hs36INpWHlIkT3DH19CWfRqQO9cOqbOucU+Hi+jXimvHtZSWLIvCK
nUt3FNNGTBHS+MRdozgv99cqiAXOhfyNRRKVX6rueE7WIk2ql2x0V6khWb0H9tuQ0KxTk3JfzYMC
qdu70Had6tzpAmIW7WQAffQl6tTV5i345Dv1Lz6zlARENMCNM/alIUjVtQvod48qJtAqhpsXThjn
zIfUdM1N5YgjIcXvEtganmGkv1a2hEqa99ln6Cya6qusQHHNsAaV6uzTHCO3VcWYHLjhbCs7cZ6o
/ZPsakjSIFihWNGQqPhN202TFO/Cd9KfOVDEyeMCaJoZTziW3E1VrvzEvIBdorWgiwxMNznMUrYI
m7lKBr76i+7KoxxA8mlA+XFaXbB156ep8IdThD8iVW38ULA6AzZS7w1euSgzSxbg7y8x9D/fSxb9
sbzzzcGc6DcEzaxI4zbHMIW/efkl6U1ySZ3GMGW4YAXi7mMu9qDC/rTt8GTONUI32ff1GAWfkUx2
vWn+7ASe+TKe8euxQRPtUmUBz3OddqQ5bGhJS6lzP4HStFl87zztVkd9Tg1F5cZM4WAONZxWKRrf
hmjxB5v8gXhjnl21BGGD9IQROMXDi/bsdxZOeN/4EiNPJO8PD5c1EXMnl58WDsSH2SwrtmzqG2da
tyXPpqiCuWtIrR99lNwnRewrpMH70lVDthJR9mfIYoqM6pKc9eCfhqydVq4c423nxN/AoTW4cWwz
/mjw45IiPA4K5r6Opv6JjZR1UJX1FqGjbPoMGrHCtDBMgtBehpXV7/TZLV1UoGy2L2VACjaANhHj
jtxUIROay9E1oSHCGSKzO9JWkkV892BI/vF7lzVY01/ygUoSsOuO1YpjZFi7seSebtFAjDXeNehc
LP/M5GKvtRo+KqWQTC3QRBhlYebhui3OZkgPRK6AtFWlTa8SQZFwmO/SrwGrE3gqO5aGsFnop2SO
uWf48YYhN++27rkU4dFsJkTYcNDpAfVqX6MWXuLBxO6SMyMTeDiVPjmSyMbG2/cIU4XZ0MozMRuO
qLZh+uFNgCDg2ySHeWxBlc2lu+GDk+DpZPrhv+qsZbNgVBlgVo4/jRvMie2eRuRDB4LkULp9+IgM
Na4A6dySuTYfdENZriEWYyvO2pl5WwsKq5J5DnfSJvWHQOiOqYFZEQsfjlGapVgrhBSgb/pxNIGn
gXEOqw4lQGbXsGvZano1Ea6UbZVLe1IgxjevwbgZ2vSwRj6dSLMxrvxods/m1N8z5VFYhVW8wRvH
OTCPJwmEhjc9E19jfY19SL9MveCj7Hk/QdHJYybCQfkEayiS0khBLbHnVa5ccip1hOnFRpQT7T5q
uIWEXlvsRko9NkJS1Zm+gOgroWCwPZznTl7E8kuQP2dT3J3CUj7VdX90sIeUYKcfZ1e/YBceUVrZ
T7fJhENcdXidEs4rVperrMhvU+MET356MLT1M8ig7s0OrUCG9W1k42LBVaye2b+xLIzOScixYEVk
DLm+wSb3r6YfpbT1DHAq3O5nOraSEXzchFi5ORZseS3SjIwLjEaguzzprsUCdmQV5UCc2eICJMbt
1Se3LccPmyUu+RiHCD1EVPy56kQywtlh8zFotBnZRj41hvTXSS4uKczMV8V71q7sg0Uk8DOr/jDl
JDcRAgbEu8fKdX4tEe8fq7AhuABHYK0gxhLiPIZJFeyM0KADxiyxx/E2pQnA3Wrq1B9hF6Z+Tr0P
1sSNwIr2asqzzBK9sQ1OGlowmvsc9G+1Ji2g/HJnwei4mplsTvgc5uCcVKheVla1T34rPk00Nb8w
IvALfOfIxis4fgQS0qBVO9x+FCXwQSRS/z6p8CuZYDQ3g71bvrBFdngtkePYD9AGaXIBr4zxLsKi
OrGmW7ssJldOMGbnBIRv2JnT1vdNLO95/jm0joYafwwG8BQOXudH35h/011x9lyPVuLGTFlvJGtA
UP5D6/a4ZR8tzfVpqquH2QemKxpz306ELZokey0bFG5dAHt20mot/XKpPPXF0SuGdYl38Zql8Nd0
MOSEJzvM4wh42w5Ve01uPj+7sd28SYP3nVmZ9lVYQ3fgEqK2FMUPHbQZbQ2cvx48A0IUb4ATP2WK
ajTI+zDxDYSCbG3TpVIOyBumkR8Us2ts38gZJF/MH7lTIVKF1EEAjtzXbnLTPf+aC5Jyl2jngZc7
K51cbLHjzNc+qo8zd+wjtL7f1Vx9lAGdR65TwNtTTDbcyQPk3lVYYmxUfORX6cgbmmvYfOit3cSh
OwENtvgJsP+iSiiFxG/kp5zs3dQP9dGoUPrd+jn1J+szGeLHiPTKHqsJUYUMonq5RzABJ+E2H50R
VOxk8Eoa5vDREi38IB2uyfD5Ghw0vQOBr8V6mpLXqI2f3BkwEgu1ZdntruOI4LDW2Oprx7i1ADVz
7jqD6rMji47m3EDdD8oQs67Bu9AnbrIt4qDYGP10IiBarMu6wyjitDRoNxerckHPxBgrya5fg1K8
gzfI917rUyg/ruRyBZ58XkZuXn6E1Q4BgRBoEb/ZFcMyu7qaFlAL8qo/46QVkg8DarlPacotH72H
OnPfpevr22CRnCrKCNMLamM1aONAYbi9SZ5zluvgKRCs+gVQ6GYv40BTVBRXb5T8iG3i1/5NZda7
nSc7I6UpJ2v4mPgxEq7Iiea2RXcyenTC2p5+DVqc2waSqmvjBXY4Ogx3UlfcFPqo5vkaS4pc9JSs
tEE1Ypb5W5Ck7WmwL3GaiB35oTcu7oSbBur+AFCUBEBBZc4ZkqwfAtaYlfa2YUPwSKdRv++zhO6v
+sMIwuGJBZCUxXQTfFzGbo6ouF8CdjDMeTv6GsOsMgkyTqo7s4c5TkMT3P7+JSMTIezmnP1GmbVn
c/mFBCymmkBdy52GeLPrzMIgWgzFG0ok+rGeaT7wNdeGlkLTqAAJ73XFb9/q5Jn5Qz619EBvnAh7
awJk3Z6M+ppHHFKJh4NkDEiLdWEozvNM8KAvkm1ddFys+8l8otOQNm19sitoz4NVQvDvrtLBtl7E
d6KU8mI38/vkDC/CaxCcEyc6zPQuP4lguIgRL2mRi6NtljNFNNNPoA0B9CbRHlsH6mYQNzdhcA2O
Y/LJY046NF+adbIsTU9z5j9VIeh+B409qsoXBVj8ZN0Cj4cj9zOHb2cxPIPX+Q/2zmQpcmWLsl/k
z9S6pGn0LREQNAETGZCk+r51fX0tca/ZqyqzsrKa14QEMkmikdyPn7P32s0hY9NLTfevlRBUN1YY
VVLWhUXdcM5Fjm9t2yJmPkWMWkIKCm485KLGD0178uti59nz9Pbw+wFU/rUcaGxHj1Cy9RU9ErRd
PYXnYGy6vAofS2PtWTlNldaNLhp+NRjws7qlNnv0ThaDrzgEfx3S9IBPB5upp0eb6lh4vWh6MbiQ
N2FYQZ3o0DpYV7tRxZOIseN1GTnEOrbirHLIByY5gFxAQujUJGZGAYLuyKwXg0EM94Sw3RgpbCUp
MeiE/uoleFQ/pEJNRx5rWEykMXB0LEEGLd1YHPTOgejvaT9M5T7duodVH0/pqQwAuOreCy8CvgRA
wphShHy0R/u1KcGYWFwGvHOBgtptVCVewIRkHhWlex8nl68ywqRKo984ujpp5qOaCAomC2OOWCye
bNRBrsusIgvkyq6507JSe9FnGXWts/gAGllF2Isnf/jhsSNCQRdUJ3Tf/KzcNyaIklLJceVX9PGI
fPMMPb3V+pPoY7nElPLd9t47827QrRbnJ4uoIoSC2HkLpDVeGAAsjQi1LfvgYqRHFxgTYo2IUrt3
z6bPEab2wk9hea/lOB8D+4jAHkEeFmT+gbY6buTlaDCVcNPsokL9MnMFuuJQVBOvvEOdD2aoPUSw
IhIGDViQb/T9rfU0pN9zKPpk8MgpB2OV3B2XudVUPzsuo+bO4n3EUob3riajFZb2yUOMtgzK2t0z
f2KnrZ1LYrJF0K8kV8gipdgUCekNDvFyndwinRBp/pYHfc/xlTaIPvLWMfzqsNG/mRBIkJ5jmm6O
86OqZYQqIYRPXvQPxdDshpqE1jbMXvCG4p6pTe9Qj+Mhqoe/ZuInfwkcJdq47+El9X4K4r8HtUvw
krGu8BLjTIoOoTnn3Nbs+1q4jDJ5LsuBgMAaXaFRPQgKtyVkHc9O0D6In6huIW014FZtSaqtsO3H
yjHXXlQAt9P+Oq36y65aLMaUwwMwW9bbhDpZTi9tMV07VNtrYTF+6DncsceR2xVy8+Li1QYX89MU
LrUGzRjapHNWjtEOHeCH5XFxUhcXga6/OYWzjbWnyHMmXMDAsxADxscp6jd9Bi/bdIgs7+vxs0lv
mnqJ3Gpd6qSmWCaWjNHJVmZfPRaZeMmdFghkixM3jeD7wNE/xl0sTlFkHxhS3cIsXXXIgshBWg8I
gVi2y5wTLEwMR+M4z/GbOVazzsZEEfK4CWJicXML6aGNxG1ZRf0R4x9AMumDa867S01MXmcxG/So
itfzyKmOrEvuGnNfgnDgONjmYfpHxNz/3ONgKEdBDqnw0c1CAJSlmy4VSNr1CBuIjBC4x6NX0The
Mg+4TQUKs6DmFcVBM45QjKwQFR592r+OjwlYGx+hVxBM2GMOUFJ7cmv9OHXqSheA5D1TewtGhe+W
LhEU/ns8VT++k79MBT16aTQfGY53hbvJNIO/PjTFUfPXVluT/T5K2kk5meJDZYu1HVsbo/Va+D7d
Ow0DHNjmNjH7eJ95jIldXUfPoh+rRGzTCDujxRCtQEKwLOuawhYATMxmGOdETbladotH9ShC58JA
b23FvNtTw7CxlccJGUhB6rFLJyoMWxxqGgtE1wuxsuesn5TGTgHNfekpy4QdkiybKBgI83U/kekB
qCw/ip+spVsDiuTusmEzJDi3BqGuuJwGFHspnCLvHbp7xSG4uUvLESROJo+BbexyXYuXrqIRWw7u
36Ypq7UkNc1Kyc6suh+YFBxMAR8R4mBevAmVcaAJUui+bA3uKWdB+MmZd6eRg8E5WNVaj+xF8cTt
UB4SZs40zFAeVF5Kcjk+8pJz1UJoX+FgvXcZzqPWfTcUEG/Xiz/GzPr2k5AlK+fnSnUKxbWOQc7b
gvKh9bungKQbBJ7PGoqjzURbSWpCbes+PAfp2D24nv/KxYHoLvAf/Vp7zzzBzZnZR0P2+AWJ+0yK
dGsX3gEmgUbjTb3ip4CUnPiQ6i34x9OOA/vSmTN3wql8IuNxlxInjJULubK2LCQ9sbxzzpGNeDhy
qb0YsqJk/AQbv89NosdZs//mA/+s8STVR5sQPQl9rog+I8JlUfK+NFZxZ/B1Ll3+zucmWmQ6rUpu
7A8L3gV0CA4KqqC7rUMXbJHmFBlVt+NEF79jB4WXvg/j3EEK8BmX/iPtc7zGHULTreNwau9tENuC
WNZJ+B9MpRd04W5ETdDaRX0+FS2VDs3UMnix0vEnYHbC5JbtnybSPm7bqwrdR8a9tHIggxHXKSFS
8+Los5MEc+WhaloOVpb12QzFoa2eTA/aiUjyOxKcz4pLgFArhJLC0w8dTiNvtH+U8hBiZ+NVo8pe
z8QZkxwce0z/WnF6oHlJ+FtwhvJ0hfWAP9Xi0Q81v6aCHLJOghbZV5Aeum9jyHZDQmJ7LM5Zkq4S
hBr9SO5CbsWbmhRDx2ivEfVEknwgKjxkurFROSdFrturqVHoJSmoKZ++BUrajFCTHtTsoneCaKtD
tgim/oQ29BUX2Qms3oXt9DV0lKI7xdk/36PmvmnCfLRsgFIZVA38YH/19EdHBLkwYY3KVI+2JWW2
kbRvWlltipK3LBAwxiJ87GGsNpAL1KLU6+PQcY1bwcCKg2KNFAlW49E6Z27G/Kp4LGFJ0OBQRCsh
sPNda8upQF+IariFWJnSkISdNL2XY+uQj5u/uAb7W2VgJx8ILIedh+Vz5ovy/s7ox1VlZ7vYSF9g
pWQUAMmsV6Dnumdm+q1Uk3MNASsLYS1Hvf4qxhBD1kAjlY6R8ogI6/qe6jMigVVgWkRzj/jR+DUT
EapT1/ZX3tCZiJMnERjEgjA+JfarIAKcXk8vkgNJJk8uAtSwS4KlGrSb9NAW9zisiY5axpGxpiib
RutVlvWWR/0iLfpURlXDfGzurdndAgfsDzArGpLJzL+khuDpyqD7MssE1XD/5aX1SYn+Vri2h87b
wVWVN/DxyTjVtIqCzW1RFi0nBOaBTmq6stYSpY2KnUcVQg4kach5i1rx6tf6VRl4QMA+MncrnFXF
LGHRiiOX3BEnyYHCA5JphkqCVMY/NJNOOobphb/rR3XN2u+pHMg3ZgSbR+lXwV0uHQcCXPpRtdZP
n+unqKNOrO29g/B63cTsKmbW7KVHzG9OzWgzrLAstcsCFDgDoYxIdV9Ul69czX/OjZGARvbwDFpc
TuR8MS852LS/3dT4TIuAnl9ysAsquiqsbikMEyTgJdK9cJkHBT5GUPoDeMVR6Nyqqr1rnfsdMCFE
KNtLRDNTz/lgAH9S4sl0ufkau711hbfCInEQHsEgmvJORpNcCXIgH7Nm1Fc7Iel52BWbvn81O+cn
y/sbmX8vSu6oi8B7Nqu4VScOdQLL/4LZL4pb0pN9Elpyk03YVhcQPK9FOtxM03829OYwRDgPA1JD
jWyneeV9JnxyYi4WrnIP8z8uI+8HRtCzicMFZp85S1xPovYfUbPt0DhewjL4osNy813SoO0h/SkD
3mtm5REXtoBDOAFPzLCcmPaWsMmT22RbIPhtaOAXWWOCZx3nCmSYzNGQMEqwgkh97RrhjSO/ux4w
uEe5bXZirzw6RqPubHUShHmuPrLQoS8pI6drMj1HZnItHbLqcqiii6mk26ul8UVJNsmI2riymHFq
GGPdb6F7wZIeDlpcW71im4iJUaI/vwcL/hJI560vLXwp9LDT5KWIsc9YerHPTHKLQcstyU9jXpd/
ZD61S0hMCjqlGYGrXeNK3aaWZGnOTY1mGAxcoZe61o79t1zYMVdqW7VHxnVXE4E/DT6gpViHnOYa
DfY3hmcCUnL9rPfVKmk6NNrRyndhLI7Dxrfe5axzcsYspJFnvMaeouzwzh0Q2rnBwBUVrVB/IJwc
yz3KAaJiSzBYtgEjS3G2nHsc0kVrVgWsVPHIttHGz5OfnPI028FgPobzjGIOn2rbe943d4rndhsV
/l4BFJr8chtO0JEqM5h9pswJ9ACBOKra0iCZAtv4isnYPfgwp7BYi7bczWTWsuD+8ok0haXwVwu7
ryJnQjS5Z3d4H3J5anEvLCqZ5bzI7sGq4C3SUONctg9t9BCca09lDH4mrM5BYZ9z/TvGRZXYcPeK
Dn+TeVRxDqqGEGkWQ01qFxU11zT3A9Y9Qqfa+ABH7xajdqOh/+NMT0lZHM2m39h9hXXLW4O+PeVB
apNs0T/mWYt81JwCoqbCP2KsD3ElLiULttbUH7TXWCzC4KWhaVn25bYrdWInCGYZFL1eOiP4cF/8
bLi6jGNxKlP4dm1307waNK2v1v5cPAf5HsjFEGuv1hB9OXr0d1LNrcDbhmeEN6thPOoQu6aQ8ywL
G9tUmgJpzHDANPq3NzAt5E4P/AQaB3V4N5x0J98pEBDDQLbk+NP78Ans6xhTnGTBS1IicTODJ5c5
II1NOvO9T28JmNvk0uip9Qf8Yl9xZn+rwL0PYXdGCNifRoPkVqBKV4tG65ZovAykt3XWZftjROax
1uS5R2iLcI7fv+gZ66yYM514G25plsxK4AEMSHFiareiT0HKpnxjFvcMsnmcxCetXWQQw7TOw/YK
H+lQ9OU9nxcZU6qtGpIP4DxPNbI1kAivxpRcGOO8aqx3k3JBN1bOCiXGhzJnbedwmPqE6WHhvzvA
XhbS3w2ocnCiyfM42t/t4IEhHo5RlJiwVSqH7eWdKhHGyoytLUvKFYH0d6nn3UQTadPQoA3guyoV
0V+bMMnhBE7N/k6pjsuLp9T79ieECUw7w65T/I+TyXoYBSexjWT9Bw35Y2cnl8x1P/XU/3SnkPZs
NIt/aO+XA5C5COFwQJFLw3mrUYxIlHNa1TL07wSwLiLQMI+ey0j+IDn/mxIYL2zK9Sp1a1bo6KXX
vDMS/KmOT9rEhVk0Oier3qEvZJbjTlr2W2B/0Rp7ZaiWQj0YxhXi4qRpNznXsDNGlzS2+i1OB0Fv
JoTSVXMa6tNdGI1XC75Rn5U9vZZxJyT9RK/rbcIF56NRRGLy4FDKuI9GnZI5yaalcoLa7fLW9Dw+
zRweED+sw65DdCnJtBIj4w/bCIuD9CU8yjHa0vp/6G3bPCuBEyJO8fabOYF4FiA3Ago7AnOozkHw
PbUCEq+Tsy4WNt0G9P/Vw8SiNNrRKrdS+oZNjlxsApVQ+OHXkKjxYvwZjQZ3pqyt5RS6B195yOp1
mqAlelxIqlm7zmhKWwywlsjMiYccMO5r2YE+/XfZZUhfa+eMMNvcKfhKY4l2pfL+0jlLFkOGsEbH
moMVQM6t2V/ZhJstSV7wV5l+8hLvgqnCpMRESw7k6phJ0BIS2aTnl1+2TyPHrvrnQXbXDKnAEmIg
21rZcvYDej9bexkEkgU+ybWt4gt1Yb/IGCyyiuROepe6vQWn0UrQsxKVUt3q67xur6EpsbiNSEza
cQHNh5Bn0SNTAnMQzxd5ypZ7Mob8mCvOSHDPacxPqyCKr1VkbCo92QYEKBeE5gnBgNousOiaGKZm
OHprkEH5rj/VAT2mZOlm0wlX2nmwh7cURwD9Bs5m6E5icta50X30PlNOR4Ex3aMmY5KN4oOVtfUC
vTRdEKmDIzW7K+GvewIokQNQQukacyc3Kla4azjLa/4pwB6B+hlNyW9R41flvXL7pzxp3ydoYJyw
WPiHRuEMUMv61RzNU65PN422++gyBqWptTJM+C+UcdSFe5Jhv0WfHWyfjTMqqpt0+qsmdLkyOu3d
GNRH3s4sGKDjdjpdIrP9wXD46hUoXHi2ZDzwcIw3PZo2qUE4Uz9iFlVcOd3DmBhM2wsYL5LbXXNw
6sX61mkda+Mp8ZybpK9l9kfkKnOL8RdZCgeNGM5WLN5Eb7ya8wE/KZInOsdLXKAbdCTejIRhnoY+
L3VhC/nttQ3wZlKgKM5bJizXIVnVfuLizFt21ni2bQCNlKGUx82RZhFvwNTe0LM4E2F+tDeCGcqY
1fB6gw6cDdyaMvE/SzGfGewGi7H5gVMJrnXMzCcuuMVo3xJgT71DDud+ckGHVf5TYn47lEdEeHv6
IvXyXQeOmrL5r6kw3tQAcVbMFtmce/YxE9EBzavXCnPSspqtT21SHjRj2Ebl9J56ZHJlKUIWFAda
HbZLIbqbG6K+g7IFv7JLC8x6FcewIXA5saOVw8wU9vT9zaoWq/nncgYfC5xUxxoTBqEC4yJ0I4oN
jjdwvne0E9eFgQepLf3vsK4+CnsiX5ZDVyGnbscD3FYs6ts6dY9ebttHciBYuyzZL2HbZM2hxaGX
MqLrmsPv19AbTjbdM5VzpsbufqciJh7NL0O6gEY47AfOcjYq9WOaGRjMIhjApgE0qYb5XXnsBRYg
qUOatNNBT9jU4YJmdIKp23xkMvO380Cz9n10ryMqi4ygq5VXT/oBFDNDCCcnKRP02UFoLktSBGEP
c1ZLIIXXfIqAUMrWyTwNaWzeAaPNEFFK8668GkfXkI8L3bCPedyn24Hj0+8z+v0Q98mw7pP4B4+E
tmt0nLLzU/7vh0KZ/36JRJDOcAFHP8wHjbaUrZGjOYb7cH5y4D8Ocv7w+xmWknE5FA3JrfWD3Vvl
wY/D6mA4fXn475cpO2PYxCVgWdAz+eA+lyGcbcI7qRMg99kkXq6ckF2i1LpXp4kxZyv6GA2zSL/F
KU6uA7S6DBB8SuYKuqrx2w/pL8NhcomMeyTiB88PuljH3XaKKLlaVAeYU/9++O+XlqbFO92Bpp92
dNxIAaXv3OG/ZKbGjQi4d64cgrb8GDhY4IPme7ENCb/4/YvfT6eHcXJY8+a/QyFb/PMP/vtl5Njc
PkN7U4X69BqizZN02Ia6VzMX4or75zNyTKBF18SNuZC46Gb/4RiEjGsE3XTo5w/W/CRChZmgb0eD
28tMD4Rt0yhDq5tZ/lpl7tIqAZKp0PqxM7pE5FBf7BFQTmmMxaGeP8ioLA5G+JA3DeY45l0GytUR
1/3gHionoh8MECu1kTRFdrEbp+jLT7XvSTLggK54b4UPWtDOOZmjpy1CYx06EyeklrUjQjy2CPTw
NejrpyQ0Y+Lgsi8fCFsd1GTStYesaU5O4vzo/RwO0brrFFvJgz84G6jKM4alNbBbRjYNMWKEN6UN
jDorJeMLnJMwPGNa/lh6OGNdx0RHZ10jn7NaknKt8EujQbL0agjh1QD7LpUJukk0IG587MFmPDMy
7Zf7UThiIwAg4a6na5RDMeoMvzkhlZhW0sJE5LlhtWtpMLrlsHf7nKFA0zUXBpdYju2J4RbxS7q4
GK5Vvhee2NSc81YjmhUMtEO1pW2bXI2hO4y22sCJJLqHoRxWTRQPIgzWvkdoX8egZ9kJae51wU6S
laXYkRz07jdZSjvF5S1AMCi9QqLGUW8QN7JTY1NrOVHUM8WwlkVoaTSq7z4hqA9s7R0C465bZ47I
HwIBAggU2WbgNLk2WljqVak9I6qlcjUfhzrMlr/URQ7Iau9+c18osyaQKG2WoH2JQWCp5jCef9Ec
ZDQ2McENi7o8khu1qVJAakke6CdhWHtnxEzeaO0AqNY9BYmDTGnSmj+ZScVE1HS2ISqmWgeNBihV
MQ8ou3ddSw3OjePFKVramZQX7CHOY+Mm1oMZz30FC/QC0OiWO8I+lCUkrKa3+D6+sT99PdJALpl/
VwFyEXx4H9wQW8BprxiysFd2qbWv8mlnk6x7Q4jZAWFcWt1oHBEITcR+7IURuzf4fRiXRnhKHgxU
Z6or0HxEYxc413DdMHBJBFaxrIkeTZN2J61RxFR1HDzUU7ANPMqfXrNOdtftBzSQVwSrxhLnaUdy
A7K7UW7dVkm6IQHBZlPqnXKUaQzC6UnpEmt8KYzvtNGcazLQmpxEfCwm5jgBSioa5oHx2JXTSlgO
6RqBCjZ1w7+QDF4XBajWR622iKRw8stoaBV9cmogGoOHjlHcM4Zg+M8mpHtdsKqEKiweyDBsF3qo
hRtf96OjxLAvIl7vPI6vXRLef68JNeFe0DnM7rJwesyJHsRyVWTPepa8wpe0EbrjQaYvlC9MEX3r
Y1S9R3lxqJKsugRZah5kKVOfJwnGPzasZhUgbNjIrJc43FveSSP6EIP1xcAuXubWhM20G1Pej3TH
woFYeTCL1e8F1hfesZyfaIg7gAFrjQIa4SYbgnnkAEYaip27GBEC/dIJQc8HG/qqZFhf1LW96khr
P9sdUg2ButImc/oR3caraLtNEwC1KXC3bo0IkVTHKPWUZ/6sYAyeSB8ZWUOifmfYvrtUhedv0ibO
trnoLcS+sfkCay6nQdOpHZ4Z/fn3wfqzPsPv1oOLZ/P3lfQNthOwKpuC5PZ9i+Rn7xVu88eVMVW1
4xbnvsDeJlpNLuw8Y2cphiNKanEecuvFzaTEKMFXMSa/vRk1D0XTRst2ih1St2nEl74Hy7lxvIU0
0uTUjP21gqTmRHwn0PFyhV5Tr35/5WB26IXgZcwFz7hxIo7tTQgurks6ugNtudft2rvUkKcRVXBe
oDtZHH8/4LPr/vlPJvrxa/zXPpadeN8bsb3Sszqj8Nark+6XVIJu94zJJNgrv117lUPdyYj7lUSZ
YuOKc098yFGRWLQhvJrBwy8CR+nhQVXE7zD/W5q5Vz4ZffSpWNxGs1gmHTlmcefAbjHRNAxu81SG
dyBm0Qk5e7ME2WtYnrkP/ArZ4Iidv3RNADCKqCdr3IQOVLzCpjJWlemdwaf6+3zABGjON2Mz0R9k
SyFkyuVQ1aTpps48kppz7VpgzDBayUrGSh0kwnqwSeiqm9adI4w3eJqaJ4b0rw10paUD03Pt9sE3
40as3hNhvJTx8XaiC7w3QQNviQpoV4MOtfafRQyX+jlEMvCWPDqGoTYMNmBriDglBAIFXlTThxzV
T1i0CrcoXJYpguSrhXQJzO/4F1SoWob7aU2WBzaQo9Xq5SqtY1YEfRx5gYHEBWO4+f1WmDTe1Z3y
VzPMzn7khbsuoky3Yc7ubayx26ZJ45WRVMVDx2bQpTxintgP1NBLFpvNYxDQZfx98rnd73WDLbUv
pyfEd9GDScxtWiA0iTUCTIbyb4eu36hVgws7sPZmHmAf0HXu68TejJ4DV6VvQ5QYHIeAaZTEsFsu
6RxYPYBhx8Dg7UWf2ta7ZpsLq/ObBx2BGZbP0bv0g/kN3arfe1XmXYy+p8dro/WcZVT4vFZRCrDB
bb8bT/ULwLXVLWyyDHRq+xMiIESAZ8hNWVXd1ig76pCQNmQ539Ed5gNJ8C9VTBFeAfSjZfIDubV6
1ZxHZd5GXBJBmqi72ahoYwqNQGP8qaFjBa8ixA4VJAN4DPnsYBwmbj0llqkqvN3v6y9Hz6Si5XQz
RvLoKW74363XjbN001ug1K0WtWLn2TeN3N5LPmNYDLCIC6/lt6nElrvInAshxMuPJsjIg282uG5g
KwLuc2+IPh/cNCH5zhF/yi3OuOQe9C7BUW3mENcQF6QBucmlR86k+/BBBiHBuEzzGRjNMGkudMR0
Xe65bujDjoj7B5sjq+ZzhbA89keFhnPR2Wov5ZA8oqBBKJMOLhAnV9HyDQ/WxJ3TEp+9clKvf9Ao
104s4MmBZIHP369qQXxE5Ab5eXDaQ2eW0bqCn7zCtuRc40Zr2OlCtRlk8JlbmvGp+GRIsn8+CUQG
kjoVGpXLtEHU3t5pHLQQvhCys0Pm65wIjwMMjPTw38+ElZ64rPttVQUkrjmFcfY1lW9CNzPXgFLg
AzR+vU1jQanmOOM5ilNGWJULmMeJup00rWiTILvbjeOzgQIB2gwDmMgMzS3ws7dcFp8Ox9S6tfVn
2RN68nugHEiEQBWMi2FSRsb1A+50rVWp/1RjsqUBbveHcShIQ3CyV+Bj5Icx6Oo0I7pPY4jenFme
QJhZF8ra+3kgNk3CZFVVmrGmpdM9TD73sN5iSADkQ5I4EvpxjUT5Z0iYhom40xDa8Vmg9W+FTe9i
Gst2a7OgnUQAMq0avFVu4N393UNi7jZu31aBZMhojcOH2TaORFVcbHJURQ/kl2TLehijLxGWp0nl
+atudc6aSPFdpI3Opk579WE6J61sh3coD/62KRWkSy/5gKbfvTKbeBLDKD8k5xqnc97qZKhe6Wm5
a0tUnw7UIng6iJbHlBAf/JbZt4gQplkYpf1YvNQpLR9Uz/0D+RaoepPukNmQthBCyY9hoL8eZK9F
1p6BspF+FZflyTXc4JpgGWWW5epPsMYADU1q3XWt/k0SM7sJ2SoBqsZ7N9dxiBgemQ584JQJV2B8
9ducv70SAdprRdF8DOa/iEYPNZsm6N75Sb+ZbI2TLeqPBTTlHJZpfwuJQEdPr1uYw/yL1dAK8wVS
EhWVUC5sHde352Hst6p4qwr9U+rrVDP05x65rdfZ6eb3XqHF2lKcRRspOnruJmCLsaDC6AVEp2Rs
Hu3GfEdgGH6Q01HE/b2NMB8FqtsEU5He65nFwkDf2RVWVl58IzojMv6QjSH/2CaXTp1672Ewvk9G
8zXVxXBhPqVBTR3zvalpAkwEUwO6GeXa1ob81vvoEmWcwWNtfALAB3YPEVeYFCpxmnKL5nSSD88O
8yp60rm7T1PtAxpOs60M5PVj0cFE8RukS2Rk0IYBB1uPfrgzQqBAcWKuROajw2MPW0I/IYTCbm6B
C53dmrOB5l0tZPc4En3baar5W3bFJy1BY0XzU+06W/doJdbyLGn0bCvkxFxi+VofG+edEcJj4gwj
b9oAfyxI5F4feOfsdBD/5Gf+f6Dm/8WobhMB/H82qi9VWXfN/+xUn//9vzhN6z9Sc0BWahIfkmXo
/M0/TnXT+I9BhrXuGZI/cTYB2vzXqW7a/3HmcF1CTHRX2sYcuv2vU93E+S5NnRQfXeq6CQ/5/8Wo
jvrmf40VdgxbkxA9+X+kZzoEWP9vgdp9FIKwQ0y0ZKYo62et1WlVD/QnRuE+c8BZ+3J4wZdzISRu
GZbAVIoZ7OPRR8Y2Ht/HxmDUBTjT9nTG+p14MIrkC5b6l+Vo/TKiOhVxGa/sLycHgxepB3dChEOy
HS6ZmxEHjyMSMzdur/jUZuQf4ZBO6TQLUTYX7ka42+Rt5jwqx+DYZjOlitpKX4YN1H+v0I4SC2mc
XwfpiPUUYpb3y5oJDfhjCrlmZYX8qDbv40kmCavK+SUyg/Ajm+dagxpIB5p1gAbRoq2952wkToQ3
TKxpxdI9YW5CMIxFLbIIk3zLmOM97v1nWdmHCNCYy/M0Wv5L9ty5vnBi4pl8Uob5Fu8ipVfQP0Yu
yHR2Pl4jWjm8UNPT70NTg8UrxjByEXUVZJP4qxlqtA867pMQ4wfHLGqZKsJUbamNMtU2yoe/sVMH
IBTJ4+OJxRmvQh+IN6c3vAX9Jg4lDkes1M1WhH7ctMagQeNHy5Qjjj/z822XV7ERBZZrCEl49i4V
lm/6bPxmWw9+bOhki9/H79bDaSxR/EQi+vp9XTSw+Nj7s8Xg8sizvn0cjGg34kHCaNe3a41O6Ggw
vtPv9hAFG40u865z7pJXUsQWEkq8on2F1myOrrCbflluwN7v9RTmZtnzmrsw/aGrrMvJoEbnv2RS
BawmsLYdYLBVEiIK4RVhHq27T1YXrPsa00nNcGMzqgenMkDZze+EVvEAHZfkokTWdy2EVhMEs3rZ
GDaJSQAcqOpnZXGMhKBybGoj38LrRng3im1DcvDCRt2e6rjWjJZddcyfYBVs2Q/MRelYYg0J9yNA
7tdjEwH9k2eLaqgZzOgwUzBbUHxyAWie86DNemaLfFORzFdvBcVUZjgeelX/1B0/IeQDp6EUGumS
UbKBuHaWegLo/70JWtwNAco1vOTMgAybu0ByC5o1qVqWONY6jyXx7EfHopGBQWOVlg0S24lJRdw1
q2l+62U6YAKyP9IQiAwHw1rTOa/OkYeEMHCvgm99oJt+FeRKzl9HjkG03szu6bptqLjAppg3wc/E
c9FGXwAGV147HNEq7/PYf24y5uDJRJKMRcXn7NGsonVAwZVamONDfa7H5cR4SnfInSE4tR8o8yMi
8xZpyCLi71Mn/QwSXtpUJF+Mf59zxU+OKB66HDxTSspo19Z7FWILd6WO1YuHE2jyoZueGwe9VZgA
dSKQDzsI2hwptWU63+uIFS2Ts1jqPbsaCF8jfxp5B1gNkLmNfAOsLmplrzGpbscH2aQUt03HkYzr
1CBSu6acxCOJ2APrn8Wc96LjxFn9rkbsyy949J8btKsIRjXkteGTbqLHNDxWyixqmlVjcc3mLXD4
9zbgNvar+EvHZ44qg7GwM1TH2dwcF/IhkqypWqD9CNu5E6cdLVFjgBZQ8a4CcpDLFpNMEqCcz8+/
F0aXcL/OF4/psMrgnyHmkfcOZxiZomQqpUnBFDLCZREx9Gkj8Tbo9t02U8DuTWVibqdp5LK05fjt
dAfTutMKGnR69jribuXcQVxshHRbD5o3szMpE5UoEcYH7yjp4hWTZJIRRbWgVzw+JLV/Mpt7MdPl
3Er4e9OepfmQE+x/LneAEvRw6EQLx4MUlpXIWojNiYSipyxJA6dBoCYWtN9VjbuKyDm1iHKGncp8
jqROpF/ATBAuLULz8CsIejYil9dgrJ/HXr5RXYcjT6eRtI2A83cpczujCl6M2NryHnkLsg9YWyP5
oLr4T8kZvXMsVGnd7vftZDBZbvv/wd6ZLDmubNn1V2QaC2UAHI1joAlJsA8yGkaTMYFFRGai73t8
vZbzPlmValAmzTV4+fLeGw1JAO7Hz9l77TJcN6Bcj20utzrJkyby3r3aFpaCq1ZXEz4jI0MB70aH
MEu+/1nU1UONI5tMJf++fXrqc72viqwpIOHfJssi+8K9YANUKyWv7P7SwVQImJsI+sgiMZCQrxoq
wjXz25cRePQyZyx2UmUmxciE8jXdIhKgBMNRu+98aaUvtetsDXLANcHtrkteR8uLlR7PbDww2XW/
RB/7Y8KtNKulYMK8x3aA4tO7UcPe4EunqzQpLzgrOPsa0bdRzqjfSmT2MvlWXzIO0ff90bKC8d3B
sMZk+6rrj+qLk5Zfa6ltrhicQxvaNzE6DFliqIeCu5HeLE2Bmn/lqB19EfwjEEwRgpQFRHO7/9y+
L/n4cgwM/U4v9WdDLd2GyTfN6kVlKU8w51vUPvah0m2EJrZzIUL0pwZbMNF9JQRG3lwitJ0leUy5
wMVEWJRwfhGh0W5ylijmIpemhVaklfTf5E29/YUa2jPcm5G6B8doz20E5k9ta/cXVYS8MwI0IIma
68DoX9TbnTrM/FBM+IA0v3QHiTEvWbdJ/OoMvL1MsqHdX1Aje4Q3XNKcnrjLi7i/x7HkjUogVkE2
IZlpik2oMDoRRb6hze8GbUXst/zRpePWKp0XJ8Po6pLpUTbMoi0Fn5VfUbAUuzoE+tiR1q7ebs7y
xyHEOOfNJuzNr26qPHw+TAx7Q79VSe2tZ3VrGIP5OrrRVyZYKGnec40S80jvbi3AQN8vk/pAUM/h
MYNtzDGENQlN4ypST1uKVdvRaWXz+FGHMBWHnNqUwW/IdMkq9rDB5CghrFg85VP5YeV8N2YU6qAk
e4ic8fF+8fqGoXAWhJsKi+M/nzVx0EgUXMIBuDRzSQmj641fkjcOO5GtqMZ0uoodYuTVa8E2yo/U
rW9PZyHhCjHKH9ZqD7u/jirOO+jVNjgw3uD9kRhIQ1+A0QyNsbcLK/Q7oT6giqGCI/75Os7kHsOQ
UZ1huUi5ROwrAIDGHT9bI9tIL2H7xsGpD0eawBae/ZAwk4pXB4WQMkbdl/d3jKGPIpbmR1zoBg8b
P9cidB25wsP94Rbqxq51aG/T+LvKedxbhyI0+euo60tcebEjYkw9qepvSsSEkmOfa2T92hP45yp8
YOW93n9Wqn4XVNmWAykfZt22b1bk7e/vQ0bJzQu6630zj93gZjQ9MdWUJzUdmftT0Gqjh8hpgttD
HhW6X5BNam2qKIJ8ouVvWlq+eLp7Dnrt7/0XctQ/oxd7XO6PqNND2FRcubr8nieHmR1yobK9prr3
J236D0FLFvIQEksjXbZ5y4vNU2YRdvMz2IRo31eH+10fEuI0ZHI7qqhRBB3aCtPH/RsomPkAk/6g
zfY37cGOJEk+s/sX3j/0+0eER0zgMbqURMXcd37uTyq3ufoITRt/a7VsO7hFq5nSXEsBdbtDuHNU
IeWxllhId9dtl3+J8F1ChrmvoWrZY1p50q34OQHxx3aUfSdgj6iNC5R2CAq1kkKznrGVolkmRgbd
rQiOKSA8IgG4i5AIoe1DJr7vMzJomto+xXmAZCO3DnaDHqmh3y8GYK9tvjTHiInZoCNRkkBQ7k8t
2S8cPeLmGHrkjlVgeeMZt0NgIvIy50snQ1bjRd2h6s69H8ucBbw2+qP7IpaoaMRwROhRlng5wE2D
lNAJAFJXwaiGW9jnW/U4E2Q2EHWA5CnRx31Ykf1oK4DvAHo1zJ/v//n+vC5B8ZJD/9WduTlU5YHO
C1Deyr3F1DBqiYSbdcSzoP66qF2gzLnqpUPvc/jGcUxEjTrf5YN9UCuXkWTvXqkCcjK/xM52v5cx
yK7xM/laXeODDH4bETcm2QcUnnxHJ2+q8lO7y6zOHZMi7Hq8bO6XTf4oAz6O+zN8Xw06iReyKfGw
FPoqWEzNJ3S989MJgGpmQ7GIbHTjbRk+ZI0nd5xpGTAK5qFjMl7JYR+3dFWjVWkRbBKIRu6rAd+D
qYJv89CXC6s+LqKvKulYk0bUvJmB8yUrW3Kg7L+LJ4/dROIlLnq+iz+a/jGm67n534WueksAml+D
IjNXqeD7kkAtCb3Bb+JiaP/UxdHMbnS/mk3KHtPPxSkjDMKOOKH33oV8WcyK8XeTcb3VEu5SFxJz
4a3VX5DKfav/D10q8VEne4tRQ1ZyJweze4BceetxdMMnPtxv7yiiJtYgSzaeQTX14FrB6/1RCXoe
jUGmbxoxVnMSfQeq6FA/2ePkqi6MpQqhSBX2zM236tGitG5XrLsnI4dSQzjBCtYK+br/esiyFgtN
8cVEfFdm4YMqCRKPPr2TOifBS9UixmKACeRmVIoJ00R9IScIo1bIKZ+a/34qNQPnoGo0jizYfCJi
GviHyjR+j/Gh46nVT9KEvRWb7jNiSoWm5BPmS7SQF4fnJSUwiTOH6mqMFXTS0XtyW+2WIQrpOTqo
laCmZWsLJtwO02Ksiu9x1N5/5/0N/vOttEu6GINrYGIFtV4Kx7yoV4UahSBwFWXtFiFWAJOegEIa
ewEybTu5DOOTp47E6mvZk4EZS/cAf5zgVIyYq6K08AbyqqKk4oCu6gxVeE6/7KX/vP/8gBWS2A4g
mGvc+IrbqcQl9/NEZO5Jcgt9PZjHrRZNV8va4aF+hwXGhRpZ1RoAxWZt7Dtm4gcTE8VKWIhdeJqd
jNdNx+hcRlD4sXChTCDTGBpBwmF1fT9lu47+atdXQxUK6pNeUhB4whyfF1Vv3E8nGDBMKtjWG/2Z
XfF+AG7FTM5K+XSvk52WRT1zls53qDhjTfwMMQGynLwLj8uo/mdsEpcmU8OdcT/91vO8x+S0Tjwe
GM3guRKaUyHDQMcQ6sw71TM0pzMdoGQ+2eTy2W6hb4YxrPezzkcZWelR3bg5h+6iekanjHyGT1bK
+gIOkeAMrkEjmmc5dTv1NtTBLadjuwoqWjL3w71qiiB883l7v8kHW7b3G//eOLkf3f5DQ/Hxn3Cb
/1b0+WMZQ+/9n/9ddeH+PfKGLp1jUxnodAt1Rp2eSUOw+vl6jouQLzb+xxhHhjVFns1iRjquZf2F
J1PTl8AMmZYks7u2//+RpP83SFLT+i+ZpK/L9x/sH93X/wEmvX/TP/1eV/wbXVnYo9IwFU2U/uy/
+r22DWPUwctu2gb/2ZNcw3/1ey2bJjEtfN106fuq9KV/7/e6/2ZIuhQqPclmTu44/y/9XsfW+f3/
8U6i++FCfLRpBEuPXyX/E5iUx9oCxUG2SdTg0ci08ZhK+Ygw3vXFgLx7GNiIkXeW61piZi4Mb4QC
FWbbSNOJDBuKfZlO4Toc0LRnFQJo4Gu4vEIv2ScOWuOM8eeF3UwrBmT8cSifJocj/zDF71kTFT4R
Z8dMd/K1CXZuy+jpPUL/tltC4jiWYO42nqT4Kyz2hK4oFxb9r3roaAMkSA6KPlMzTeHbJPnxzEa0
EaiIRm2WKITFk2BVwPWAJ9Yp6JLRl19nnYMLMEBunodpcM0NjnSpfUZdNW9AhHbdL1NXckRCKtaZ
AHkBtSlad94U4BMHPIZY94+Xw5ueU28+QTquMeL8xM2UPRMln+5G4Wgrw46qh94eP2VnhDvQcz22
nA2ll3OypnbamyMHgoTADfRW8Bgj+Q66ZzhRdzKT049BQBxtcDTt/FwIL7zUZaU/a3brHEMGlYjJ
v7Gsi9eqxjhnUFHSNO6ZVjKj3TE1JWhcmvWn0YinrgtOMCXEuYF1/kaqCt7yklFTEf1ZDBeRpJX8
GN384XLzovc0sgv8OuxTjN5UlkCc68HemTrMAYtEhVhWEdk+7TqRXvkhB2s8IuQJNz3O5Q+zAYfp
GgHhlaUgUSXPUAQ3T47daC+Lh+UH4Y9icZcksK5Fv9jnIDeTB8mJju4pyQ5M66qzbnXPHkJ+yvYA
XzHayLRrotP4OSKjJqIBtnw3YBtocxgMsbuEW1RZ7Rqe/mNQ1/lt1Mrs1GOpIANiOC1OXT0yg0Xl
rclPZKE4+5Zhoplr1j6yGtrLp6TiFXlS2zM8tgiUmKvnymqabU2i0aZFjripsL5JHF4YT75NPTsk
YRtdyiQO9xWBN5XU92GTJjsAT48NsuVWSnsFtXYzEoj80ve83YSO5TSiY7AX2a/HtHxcTHZ2G7Ha
2spH47mroa/PNlBT0BarqEphfPVMXKlEDWCp/SnGObYC+9dsQ0w72l2IAj4fYgv8y9AG7pnITRI5
v0ebgW/rSOspwFwFq4E9KsfjNLQJ2bJL4Ph8svtgbH4x0jWOM441ZLwrs5psmm6Nuc1BlVMaYnkg
N2LljDN2MRld+7w/TCR6X0AmUlFHHM/LprLfbOSsfUiabVGU+IFnwL8/xTgJv5siZJTesOvC4BX4
8TYZzGHfJ8EByCqeulT/Dc9h29BT30MfzTm51DsxF8a7ybAF4CKawIDOo3SzdAtEhnqRtlctxMGb
c7indVwyTMkw5uf6G5qhm8mYf5PM9i3GZXDp6aoDvqryr9DOrks5RKeihv6g4+TqPWLSRIwpoq2I
gQysHQ74LYdn8+iBLDNARpyxR+a2d4hFmJyAz+pkJluP1s6kpekbZEz4XZq/Wk7tHdq4adfbtDNj
9CvvxYgVhohu4kQD+9CABEX21n8OJRlCckyfa9f8oXtMgqvkxnDkmdhU+2MJ2mUTv5aErb/pLfaS
IFyN/WjvxpJJGh7aaB06Ec27FtFR1+OQcMhmBWdS74N6/kItueylFR/ccLmygqBxLpU9hOasKMhv
D+hWNOPMEo8NwmIEtYZUPe8CRE8rvdBpAYtm3oK42Ux1z8ncIZRT4g83quWUYaGHTFJiaLCS9mBQ
067IUEUQTLeIZvwwr5cm+khTjkq9Hbwk5W+igvixlJ5QdGlDmtoDGohxhUR+EJ+zkT8lofuncWxt
jX/zXbO9GbQvqzIMMuiIzimyQYxOcYb0UII6QxkD5MLFDVLQzA6XmI67Zr2IVr/C4At8wFukZBlv
XuaVa+jb5J9n2tGKTCJQ4N36Sfq0hM7AUK0JXvPPDvv2SrRC7pcI4LzHjGenxdpnGOfMaUL7GVun
tU4rLdkssZnyuIbuniN0U8dg9icbfx0rAR1xFWRXZf0BsBqowwQxQmlK7Mnh7LwQ3mU5bfCNaFJP
3YRlJ8nWOpHmKiMCQ+XN7vSTCzj0PPDxVCSJ+6OYDnWUsFRrwTXsVDtucQO/dWs6sTX8KE7/v/WU
84bGPgK3Zflsu4owVPkZI6SAVMYuXBvVaczy/BKY2aHLncegE8YtFCxWRIFH2C+KHzNN8fpNQb/t
hrjaFW61vIwL0iVwObOHAqyfmIPBKWGAOcO0i3LtJWr2ZFI1EGDHxu9hG4/wTLB0aeMaaf4MkML5
YG6I5B4n+srRHpe+OzlTeEtMCXYOvtU6EJyVVf4A3k/GwI7l10HLI9CXLpt10zU+7SSmZUm7I4tv
OlL0vqkevd8QUrgaKtM7lL3n+W5FCgrSsIr92CGgu4q2jR2DUY5xm9OsRy3sG4HU19BUh1Vvemju
ohG8rMHxiTN/sbOM7rF35mOaZu4ROu0tjTNSC4Jcx+9K1cGp5iV6lTG4KzY5NP0wqGI+d/T8oOGY
9iJ3dkHI1Rs66VAWp+Qv0iPjpHe6QUpEukIUYgPP+0y1OAEwgFsvQj0yza4yasqbNzPhS7T8h70D
ujsBehua/fht4AP0CbBPxyPJTof5Dlmch80kUU/DX9VHWnRyWczRJEu/1p1z4aD7B7ZabOxg2qGt
MtRbx/sbZH+9yGWHcuenyGYom6v+7phHA2JDjJzAYc4zzr4DbLCj2/AykrzRKPFCP8lEeqS5lAGv
KY64Sn9oFpV7+uXrYmjS55YzOK008h50c0E8XwFE+CR3y3joNSBs5NufebVPpZtP/tRm2qanwWn2
7yhY3O1QTilqqOJBRyPlj04LuQ7+L9iFqmjmRwNKUNaCc28koswkyHvobexF8KIIdCRkjEFJK9Ze
alnHXKs+8ki6u2Wy4YJpVnvKm9jdVGIEtRoWGzGZX60gCGkKrENRAvMyoUL77lRuyr8QX6UvY5Bf
0byg7K0AT/b9LbKb7wxPdtwP7pbP9bfIg/dmrIJ90b+IejI2S1X+xXOB6GfAo21r+C77EBpSGOMc
ENaO3NPjLCAxq/nZWgjWrbpEcw9KNgdeZcVKvT0eUvJjZF2c8UPRa1fJVpHWn9O6fUhVKqW7NURv
70fPslZuEu09B5c9aE7Cwm3bXdOoO0ScWP2OKEYzoxbyIA/7M911nE3eLXYf2wIZHtLTFEhwUO+B
pfdrskz71f3nj3OA6ZXILq3A0OJ4QfwoND77TJBZ05kf9MkwuxTuLyobUBVjqjag1PAby5j9RTcr
gmvYLgQiuTKQWDd5HjnZ49LJwQEDFRe3HHBhzPINUxkMvSDaxda3S1qDokCFZspyfKpYYmYhAXzS
R7q2LiTyAo7/liA5lioR6GeGqcQD0p5lcFy/kroMrZCTwcaVtBi0FB+VNRunYRjpyktw96IODmaG
N8n4ZqAD3WCkOZeNKjdp9JhFGDRaWkjwkHBAHtXahzrch6P2RvLlZiLMYyzyBP83BGFCFRR7SKTX
um4wYlfVvq7JSxkb62fB07EOINFumhYuaWdH0554QoPesv0xtAg2ioR8h6LEjIDNut+WtjMeQQnu
9LAGp+ZOsR/naozvznT/S2dNlkH1kEQ9eHfJqCU1N/RXnl2ck5hBpnkthu4ZlC0bFhQD8AO4wzxz
puRwATMB4Ypo5eJt0LsEoOTScb7y8ktj9csJOMyWoEXjyYjGnTPWa6eV0XEUcqbTbcizXWXrUl+q
J8cjSgHIjDc0A9LlqCXThr0H6yHh7apTXVqRu0H7pEG8AqvAVt3dasM9yQ42PS5OWuAmKFs7nQGD
6bbY9cVvc07sy/2Pbkwg800nGQburix/4oHgCKhrCBHR0ZWJ91TA8ry6sNeu9781BvD+KIbiM+Nk
QXtaonT+XeKuuQydgY9+Ct/KAhsxDOaVxgdE7GlDLujsEe5Oh2bNo5LB2SYYAAGFvZtM80/vZsk5
Z1ZjBJY48fiLE7QAInZMBhZGm7/WkQ19x4JeqGssDqxAv3CN51cCz656TWgvR+GLBisQ0wBQAysm
8AwwfwIDMZNBeJDOE/HvxrG1xo2HsMB3Ku+KBHpP6rcPbrI+GQSNS+T3u4IjzdHl4JW7RNSmkgCP
IAueZiybW31Cbcyj/G5I0zgUevBUVt7vLIX234ZLxmG51+GOEwBcI3nGwr4tMkKnohpMDVTgJ5Ie
7A0d818BMKauJ3Ki7KHLtREnjsUM4429uB8M4Y2rTh440SobHAeN76aoBXrcSU6ryuNm+EjzoD8H
TqsDKkwvldaFlO6JtSlks6MVrOQQqJYDuGNF/jvpNRdQjN1QYztoOLX4YnjAEac085u6A6k4Lvuo
ILwhRbKPEpdMXy0FoTC5xPtp+24iR7wZg4Nta7DCKayoISbkFDpJYcyI8ZgxxZ5U1FR1I/q9vRDw
mGoTnC8iYbcW/lHEHFA/GJv+zTPS6x3dPGYJfWK0s+SLFTOCT4bIuLgbzrstA5gEpGM8YqMueOCt
GTJbE1J+Bi6p9DWyjfknc8Jhl8YCFg8PNcbTwN43RXAcrMKvex0NyhC/6JZu4MCvt+jlMmg3hLEx
6qjXfZt/JFVon/IZ+a1rTzAVdI4wU3RKHHBkXpqABEye2FtuhCthCwzt8RIbHACAwBdbz3hHn12r
2z/dYhrZBpd27sdVnwrz0lJbbsMh39QWLgLSR8CDW4hGG/3DiutXSMLRe0/sMAnypFj14rmwwCXL
pX9uYo8OuGWQnRakwMM9eZMFlRqUIchjyrlhefpXiL3cMaj/K6NqtsQKnOyw9fw4GXedg8yDPCQT
0xYVnxcjCUf3OD8skZPw9HeSnkkF7yEwHxPGswQGv3WgTKA7QHqXGujTSK8+u7l5l/Kd+R8glTb6
lTsf2GgNH2TgLWdaTOwNunzcCKsAvJTvDU/uIuSNTL6V7XiXJmyLq4bbtR95WTXJeFUev2pU9/uu
B+qEQeMEVeatD1lrsdjR4WEZmLVf8BFL8Bi+FeIXKvqJDbRzw2NHJqRvATbaEuL9rNdyeioO+Ohp
ANXM6FND7jX9sRO0uVonq0np1qkrh3TdC72j2YzUGB3RBr2SgW1d3VVurW2ktVSvH+NQpUenNPay
zB7DWD/nTh+fPJ0ReqbNj0mSr3sPsLdh1D8Wazt9qeiroXPihy4N+V7S1+oysZWICOCPzpv4Eka9
vUkXbdgk0nzBeJ+BfDpAt8D9NpL2Gjbu31ARokjM3dGk2brmgOyG/Go/g+i5skxQLdpEC62mOWBS
2JHhFW8XZyBvI/xuYpiZE/DkjQEpkKQc72zp1dms82soqmRXpJQj7CEK5CNXnbcAgxCVWCNtCZ4l
e/q6Y66aYOYnJTs6eE7gPmSItkAjc+SqcW0m83ygFYIyIaPCyD0DahesZWQkzlrYU/1EVegiBBo9
qnrtO6YhdWzrGdC7cXFbMTwmmLRtySFPxBkAPiGuSzS8xMWD5nYxUikNn6sWdDtrsg69G9IkE/m1
x0eP8iUl73VlcqzhAz47i3jR0oVptc2ApRwg6rEs7lzH22OGvaSTTCHIQrAFvAEnSbSnPrYGSGoh
y+jFDZHUh452CnW5hQsoycUD+XP/W4Be1ZgthsQ1fsClKb4z7U+jLstSGDZU4uA77dx6bSZ9ANZh
fiMsc9nWZLrrXQmGkW4Da57z45BluE47/MUhYRJRKSqfoyIBrOQFh2H7ZsJBHgcYxK3R65ss5eFx
CN9lztM+DIhdoEnPkYFVGWnoJg+WqxEt8LOIp8G0kO3SEHDXSLDjNEJqd49RP/QfCn2hYZigU2LA
ujYNC9wSd/tiK6bbdJpGBASGDShC16KdG8GXyzhnRAs1KsgFBwHB6wIWg0QD5FsV4hy8uTpcTxWS
7FhFxclgfE8XYW2V69vpbPJBalBRgjqftRPRrjFfNR1M/yxI5dZnWH1zYZ/SYXjNrXbyWU1NtAow
eTnpVQc6nLMZvxc2aCyi2n2IORdPp2PVUa76JfBWa2SkFk6Tv9ddeMkMu3H1rzMANScyNK5W80L8
e7BOY3axoS1v5HKeSNPuiJE1qerG37lD1EyV6hvPQrZRaULzrSWfz6a4lpNJeF5j4L7OhuXJSIl1
Xpzqoxzwz5sTjFtPY3Y5LX9NjKRUDZHce/RJU+2XiTZwJzzQdbZ08PYpO7rpxpsyAmEBdv+qR6PY
VTtooUy2qOfI9ygByFgFM3b3pTQ5RvQxOs8lSxjBC/tBB4y87WyOrLz1HX6+rdXlp6mbEaoa9COj
KN8KEscQA5TdOQAY6bF2FrPlbSNCdP0s6CUyURzdhTbuLWkdo3JG1UFS6Mp1hump1+N0V80pqw+m
eVa/Or94yULzcwiRr0gcPU6YbkdPh2ESahSetcWtWsN+GNsQ14ItzjRX6Ick/Z+hw2SEigDstIpe
sVEkI6WRv7CcLKcUo0nSF/ZD7MQ/QAUd6gvzDed1fF4C96DUyw/xV8E8DhWWeI+8ID0FRLtPSfhT
LRwSKOCj7Zjnzx1CpkPkGNW2TyqLqArAbDF40k3aMq0vIq3cai2NI1tASK8k1tyFijr2+t+Rufyp
bTI2MGgfkMvSOiVpsNAldn7B8aNth2sTBX8rswT7GtGKCivFMjbGHozHvtGgIImZ2Fcd+k1r0YdU
ezCApIM9IOHBIg95k8CWqrm2QzZu7YY2cmTZf01b/JDeQpy16B+oGUYcvCmvuiQM0kmGNwHcJ9KW
B9c49JQrG6uB2RoZCTwI4ZAxPy+Q8WMbMUO/G2cSmGAgYB1zLHjzGm2dIX0oTaFfcmghbuB+e97r
mMIkqM0tePAauslioR2PPpQL+iDKBtLhtI4EwO0hPOkkwjKBHg0kLD5+/G/W/a8FB+6qtRGHY5Xb
Gq3wdsMIjkcHtJII7kO4nhzX+nNkP+ky/iho/VoWpCZbNL9OjjeBqp2GjcMNeU7NFkZbcMA80EFO
inPVg802cxol25nO09ik8wqqYoe+3giBrLvtTczluE1c6zWAtMgabWONChwgfoZG9O3EXILAYgBh
t2WMXi3IERn9+8bGHxhOzl7lFDTGAq/fAZPowuGaqq+l4iiXjPmERNqiJmi5K93pKZrL6dDVSGog
BKEUh3yUhV2MGhmmUjrsjSQ6oTqFBuY823phXkIO9LE+13vHzLE5WONnX9Dk0DAbDaSEIY1usw0L
EbsNfHg0Q/2Kx/pPUhk0ScbfbVaVW33ZD0P87uiskYYWJf5QdAQK4eijVzb4daKjCAwoFQIQWkaT
G2uhQaHKZqltTK/7VhlrzTI/GGju0YOywrOJTnBEzciqaZt549okMKruwN5hlKef11FZmmb1FxHb
snO9ArVk7B5yY452RtBQSbak/TlNDxO3/lvE7CItnZmVV6TzJroD4jjhBE3Rnfqx+XSH5lgPJsMo
erzr1Gww/INNSIL0OMno1bZzoLpGfZ7xzhOS8h7o5UvLddsn4Tbr9ZcctHqUBnTstXPAYIoWc+Ju
XMd4EWYkKe4JeukmtnGLbaGNO3wqmhh3Ms0P0oM25yE+3cNuWHvUhQdwWbUvAmikNCdIMkU3tYFY
MAx7ScowDDnZbcIQ5IVFMhr8FvTywa8iD3djrH3wiG2E91SSBrJLun0dNdNWcnjZ9CqfoM+SXwl0
nGISW1OdoYYUvBuoqdUsEb933qeXFaPvgkpGIrms2yp5ZyKDNKsLWNrJZ9AAPZI+ZRtri4vNIfw3
LotNCH1vo8UBTx5o6dRCojuV2osbje/gl/bknH4uvXtAYnTiMJyep6Y+Jl721S/InKF1kMFDkwfg
Mca0BJyYPW9cq8U4TMFKTvWKdhxWWpquczXj3hbkP/GGUfp6DrPVsFy7eBr4WzuttYVL2IvUOxuq
mQnnApJ0lD0WyKTEPIqt7kbzIfbCt7kl5hDNFN4ae+cGMJUqZ3y2auUFidvqkoUW57qBA4qlN2zz
DcDIJOd80/Svhuxqkjlsk5hM8oMjYli99k+mVbS8omddZ18RekFkpClKYJDDtppj8xyH+QYF3ZXc
pGTdNAZFZ5vgOYjTo2aEAEz7njVGGg+1mviiKqzgB0x7fntBxAJXdtGJwlgGaCtO9tHXiF6NqIt9
4tYfaq1O9wyxnVO7OK+DjNRK1Js0ETE6oSbJ5afryb8FoSQrvbPAv7Etl4VJ5GUD+ZAoiYVp+lA4
N7KEro4+Rtuwt5B7uQPyHEHYgWXa6wSkErDo3GFrEn/G2GUFZVPdaY7zM8W84ULUl46+RgRMkJOp
fdHMkF3QZixMSxGpl7ZdeB1bI+eCxUnzuUCluGW0i6oc2CaQ2cEPQ3X/NFp1JuzkUdeq/jR8DCbO
pLSsjFWveJhuHeV7j5EgY6nXDs6Eb0vuGn1hkmF1H7bOaWIydZTwuU0qYs4Et3DzGwvHE6vuIVWy
N8RKAWMF84u2b7LL9flTzwZiLgPtjbkVWiqwm1bRMLR2906FGmqugW/lUYskPSVYXAbz1XaqX25V
v8vJ3lnJDF5TBtpxaFtsNDHJKsD/Oj93zCPIedOz9qbCp9TeQt4E6vC6nhPueHJxQoM2NBF4XjcG
a4xN4wqewUFrlOw3QHg48OmBZ2lNCLi29z4UFrFgFDQZfWWGAv2zdGm+I20v5vaaOVD6prjyi8yF
YVRsAU6wmowVejdznTuNvguNNrlEZsXHEvftdoDG1/ayPJXFLy2Uy0NHrUYqrPFw0BFj+IZlz+DV
0nfUI+VxoWN2yHP5DeiWdrDMm61jRnv8u77r9vY5s4LvybBS5FgeQiqkjDrVqvQ2UVEma9FFL10B
FF6vdcm4mxgGlbos8hMtOvORuYJHbuQ+XJoH6Q6Tj86ZSWVR4tf5KGwgjbX52liEtTRi2VkETo3Q
+wINAfjQYoGPnrOheXXUmL9Frw6KnbMHzS8rrLYGUAGuEBF81aR90CopaaEeOMBm+95rHqFpDZQc
0VPSWkREULHrfg/NqZhxo6WRy5mfTwhx2noMIFF0CfZnD//GBqrhVbj1e095KSv7YY4kENMabKbH
aoStOz17TOA8tUG6sNGemWvss4jRLQA7OsC6B+kl755SFQ8azgsYiRxdYkixgKw2BcUSrul5d4fA
FdqKH77PhvgGO+BH0OFe4nPNgP2hLpqXeYKGzHqXERdhFpuUXDD9TXfqgFgDLMIyHQr4KZiYTcu6
BtW28fJo2w8cq6wGWlrR8CSYDnI/JOi4qguYv4VJINI1GMeEXBIejw7fNjjtedPrzq+ksatjmDQP
jgY8NxAmbo4Q7lvaJQC0c0EBE2Ih6AQqAqUBJyhCrLsAlAYMfW/dj4O3d0mfcce+JsXU/Zy71NoJ
a1lpuZoNSw1FdJzPa/oHf7kh6QgMvyeUFdTmDIDycNEfMf48jwmSHmGF54Xj5GaM45MStyBauHVG
QFXSpBiPvW085vYFTk+JvXOuWJaSwXC3nL8VXJyI4ZoeeAfwiFLbMOkUkFJUai6gGoGyxJzerHQz
lvE1mZxtOtuvTr8weRSQf2qy0Ha9VCBJm2jiIS/pLdfMLoIL0gEOWnX7K++gxEkQfzmCUjaM8TGs
jAcvYBaRL1xlK2Aztk1kcyzBDy4bRsLWfBxsfBRZq2VMuEscV6AE0iZ9bOs8YNEjJ0CrGLWMtMRO
QVuF/BgkNSR5ksbT1lfe4GNEgXty7VtU/TGH5ruLlpSnndSzHjB2azSbPkwwMw3kiLcuN0HW12si
aDA9oHS3GOdBFA+vxM/sRx2h6sDZhEiQ4Q0oxi416C+J0tL2g1t8kCVAswlBiIP03qMewABrnrVU
65E9tZwZc33npsOuHavXKanmNe1Ub5X+L7LObDlxZduiX6SIVJ96pQeBwW2V/aIou6rUpvr+6+8Q
vvfsHee+EGBjAbKQVq4155h28DEvIZXEmwRYI58ccwz8yhynVYrfE2JLTD9mZUA8KQq507oA7Ak6
7lS+I9wpTqXWXyqrQqTLj7fwE0iKdDkXGIr1jtaILd+CabF+BGTQufn0Tkv0kse40GwcfOvS6G9g
w6BVgc9IvNSnEWgitZ1RcE64TyRjUEdzrnYtbp7bEC7UZAtehT4NArZTqTf4XNJ1hGj7hz5CUajs
PUIolj39hvmPdYG4QoFrHyNviDdZ7OW7qsixFRdkvRrQ+jsoTai52Ok2nEgIJhM7KGJFIGLfzBs/
Ck3m0L1Be2PyoaGQU6TSPyk6KbgDKMPqNy/RfgHyRFNgVGLVSOQrk9P9rRrksyMuxLwX5M0NtPYK
ji8axB7auDLEiNZ/OKG9jbzyU7UsNmeH7o49MIUSorpogfmjp0VwzhqbOQFadYoGJGTEGpjQS4fQ
PRUWSWeRSkEYdVgg9YUvKdHFO4ivVEJ5UMMdcJbG+3ghQEJZ63ARa5VuAcLFdQirDMEnBE3ltxpH
Va7FP6fUvelx+IsMv1No9yNyJUssnm9aScwMmMxQvUxBtSALCdCjXeR4KL/6Fi0dGVRWZJHJW9Jm
doLUwxbaH2wMCKwjynk98z22nG1KfCJoQ/ykCMQO5Eb/pHzatCibjg0UnP2M/jiU41Kckr3h5cZH
6+mHesgBvV8JgRnOSnQpqNrxLRonRVaN+NHE5PaWzbw13nF5N1sz1/9weL0YVncmfAR5TMX8TlK3
5KJ5Jz+aWt4cb8iq1h6Gtg1f0m7jhuNf4Ai/ROu92ovSd9YZ6iUsjAkZssH5oP1XwjQudgH2XTNu
aTLp22aw1YrsHv5plnqYpPpd939DCbRIG7NoB4LjwVjwyQQUINLNSBp/iwvaP+Hi7dIc/nkRo9xN
qIznsA/it7qTWAxiFV9K7EzbtoHm32krNpbsluDWrbM0j4qqA50J16LQyXu2U1qYIu8Niqv01sbd
LQpaJl2G9SEdzOtZA6UC42k52Mba0wbCyAzsbk0t8XggmRuDoDnJyGBFnHl7RyWbVmDgiYei3TPm
2JshwYe1rY7E0OkQoZvnPE+7vbXVm9p5RhXOMwqGBuLBlujsy3FxCcDK48Jw0KtQAgQC4j6M+kAt
9tNjubToBaPYIRfCIkwz9EqGTrLzbq38wCOvtooQuA3sYcK6Q0s8NICtN5lTc15VOGPrkcZXhhnM
QPFxc0309nLY5col8DQZH2AGEI74V2SQmLJwemX11G1lLzndaPGOyphQ4IAlGiUo8fXMddEKXJEH
+R0Qwt1YZ4ySAjRK3BF6Xx0rw5uQPZGVQNOSOTLLAV8ySVDMl1ZVQXIpX1rzxNj7Npg0ZuN2svwp
xcwHXKhM0TtW6LgKA9OE6enzOsysxxb63xL1bU/tIXhn+pYcYjQ7MicSd5myRKL7kjX5JO2Qvala
1KzKWJMwlBq36NQJOQ/+erD8CIZL/JJ0eHLKG4LVEmz4yhkEDWr9t2mMgAwxEnJANWsD7GWAiofu
nO4HM/FUta9V8+xryJuEmJU/iHlnGB4dqlHHiB8nF7OryxXCKmIq8+BrLhuaPRuDbwESoIvREysN
t3ok7KCHAzbAyVmxqtXhYA7Gw5Ki5erMBaIlassUPUtjwpFnHR1eOTxQyKJsQPJOPk7t7Fnx/La8
6bWbZk7ryKOkSt6DKNb3mnwlDXo5c8b1ZycIF+AKz5U9voZupDGh2rEsgW4z6t4pCqfymQRWrY08
Jm8Rft+GRkcLRzDT6cFoDmsxDTGGm5iMBgvwb6MD68BoK9Q1+OwQ9oxfcUlCL+fRlUaCDFbn8FK3
7m9HIFgqPIJl7efZbbuXibjp0PQOYexET8vqq+9HXMpuTu8ljj2+RCn526qhAZF9GR2TFpsrUafV
8T4dXA8erVltRLdUmjnatSltIMalrABU0+7TBi8xvRwuOB3HVN9N4yrrw9+yC18pdnYpqSOrOuCy
YkZheUKpKUoUQmNZAb1nuYYE4KAVAdhhxJ7w+/fA0iY/ML2vupLptrFO4NuHc5jQM8EORNJzP5Gn
mITXWVaUnip4nioYci6TfCu5lCHzhynD2ibEImpWnY/Lhv8+P4g9hrg93BrDxbXWIrDCCTvqaycf
u0PsPpZTWa47Wb55eZ8ey43dMcxMWoocQRTIpk4goYrwfY5B/7eV2yDrTZqTF1jY2tUycBp+w2UD
fJHU2Uc/m5uoEdkemnvNKovewkQQ+gHAOqSiMAg/R2H6bGEr7dR+mPpi7yWWg1c21TZN/laRGrUz
E/cHkLSFeg7NIH01VYHTlUSeHo/QQagtpTliAKnxmoyZYy17CaMYa9RAmaiX6PaorbfpULzjpybC
Z8Y21XhvNnHHVDtk3k8JgSpjCvUaH8AJ90q3LQEOMOztCs4bYu9NUXdWeQGSBIHbnixwEI98Lq6j
FCN2RyYDHELJ1/UIUdDbguHWVl6Cdajojm1sviM0vMy1k54sd8Sldi0J6/qw++Bnr6OOHjHmqKo3
jzCBWPFY59DLcaFaXNEX9hT/s/mWzJ391ISc9WmLoy1EcU733Ti4YAHHpkSqF/Yo57wJsG/gD1Jr
fuj5n3K2h+0gaEiXTumrFDvzDF1sNQR/3cG+GS8ZTvTUrf9gnAKI0VFhF1X9Wgb2tNfIK25bnVBO
vgPbDvVWEujE7oTjY2C7Yj/N8MVzkszW8G2+Kk0223IAbY1I/cUSYLNVR1QIycQibDUmoDnT3sZ+
67kYs8nig55rTrIRy1VACq+GL8hvIGyPXOfceyyH5JRVDGrnGc2H287vTq6QRmczlT/p4VkwNYe+
1D5R1vzK5/kxnsPc78c/SdzhTmWhnYTLZH1W0cErFLGy6U/NyV4ni/ZejAg0Dc2HPkyfoyJm4ttB
FfbCUr7KgPGG7MGspXrCEtTeJVX51DccNy46t209w60tp+cwn7Zw9aq9Tkgo1wgHkWjKMrYjVCHT
LxZr2i0UQLmr2+ovyetQ4ET7ks5jtOJcRht3uBkBAwZjjBe1LfHFPawAG0nI2HmsGNNgL+QAD2w0
f6Zj1mxHq3xxRgQvmixeExNoulF3eAuT6lChgCAIcGZZlUc7R07A8Zu0YS3iTq+ZA19T/bFJbDjN
WvtpaeiPh2n8xdQRKPfcOHtP6B9tif6marOF7nyl/svOGT0aRqzop1PB5i15C7zWfpTLTeD0ENxm
phUzSmvs1FtpUlNNdJcMOxK7YbZfIBE1uzaF0JIPxNYnqCwmRQMVkwh4YO0QQnld2ZqGk87NAL+2
wT6wNRyH555yZg9kWcEPdR/GMJ4JEM3IGKY1vHeMJZW0DJGmpfqC0dTIx62Kaj9rxZ9UqgsKA0S0
ilmbYkRUafnNdAC76rG9oe/2yXCz2fYNan6PIetKw//JuiWgDrPUoWhcCZ/OIfDP7t88ztEbvD4E
i+a2ybtv+YyG+mVEHSpw6gx841iEe64/ORGWKzEuCGkNTDrdcQytpCMcKNryQxNUnwmDSj9jgTo6
zaMW1oBZ7Bi24ViHF93ON2OH8EKWGGaUHj13DmFQPQ6GAiWKxBBysRGvpXyz9FwJulwq9usIKh85
A7dEy22sLLk49jkiLYYAKM2jLc6XN2RlmC/FEmhGcTHL2Ho39QmDJUcUYFh1TDUkuiH1TB0voO+C
JneO4Blr0ZPqCmOFypE8X71Fe8IjQO4PNcKXjb5cwWr9Ek3Mi1n81xtFQ8QvUx22MnIkI3N/D20E
Qql4JTZt3lfdmhSmj85s7P09NWD2Pk2OHOQxAmmJrINTqNt/m0Z/w3QuDaY1ulNsFWoO8DhMnSah
fnWTdokCTRxDw7lBN44PVmm/FBUz+HTpY06RB8fU1fj+RNm1iwmhsCKxNeQQQP+puPZaE0IJtJ6J
4wY7FbvOXvWolp3ymZSgDWbw8qQh4dmEWnIRJR/SNji/ZXNpres8foH/lO/wZrJEYWCGlXVVVeWz
3jCO59nFdgALT4bbqjZjwnY7HMn24P5VKv3QRaxTcrWE602srpqoCjndxvrKWqTOkm7QPLvmSUL0
Xvd6jHj2J7pJlEg6Jb4LY7iPX3un/R0nrFUss/ibtF5zsh3QOgpgvCjfhxKwSVoPwGmD2jz2pKV0
7WKLbHaaZUSvqaXGtQNZ+KiC9jlT1iGYxmytMVaV0mVJGBoMNQEO8ffoWMIcKVqVbmn3VY9OMZN1
rDat4Tk/UEq+Eu69pu+K0KqiKMMJpq9YbTKlMVDMM0dDatJ+LHaHLCvHG/9VJjr1E9q/L7OaogMD
quiKBJVmZ4wjSg6nrnIPyp3eO1d3VhWu2zL38lvd2u+SEzY8pPdAEhd3C91Z9zP0LqjTxmPeBfgA
BBGWpmcDtEinF603yczECQJ2iKZ11/6Y65gTFWT9YZ6xPJDQEWiQHe2RFnmmoTlPu+aJdL3F/AUv
CpHWaR7B3zTh8KYiw/BrhzTWqTV/GgWTUX1O46MFPsWBwL5jDX/DIAwFIs96TMXq7NIoNe3UuAo7
/VEHHd+IpG3YW+WnybxoPzo2LfQU3YTZBzjtZLcxY8WzkycQCjSwSCdYWZ2JtYcpbRtrmOdJldp0
5cZp23anAAMwS6DzpMOPoP2ISynOfphJWOwVw2Y85AbkNo9JxviEjqW+mE3zxdh6CQlPycU6N433
J58cBNxGgtWIQc67nUrizmkvNrolnseqvhDhDrE4gwNpxOhDR3s2sU/YJWcE53dFnb6GRkWwFHEe
q+F3iw7/VtjnFO0AHfM/6RAdya07prRENdKSJFzhVU2Cht6hLbEKQrPSPHtGkbEpCY5cGovZzlTp
tGvjIdvaygCgqkwERS01c2XNh0SgstQrfGUaJM18F0zmjciSVQpdAqsZiI/AO3UudsSG9DrKhtJP
R/cHjjAm1sIixW0iMjvzohetAGnpjrgLslh/tjNTbKaA92i7KVrnLkoPoDQi2APsDm8ebvUg5UV6
0QZ0M3jy/nHoQ+tlXCxbBEJWaINOdpvkzwgw1FE3WacCEFPPVg6y1AqMmeLZ+UWoZPAxMTTEDEJv
hHlgzSJqk9nZdCHdMN8Eoyx/lRUZI/WU/Z57yFoFKncWnsFn13r1g7D7m6tZFmiz4WHCZHdgNgdM
xwqpNPIk3rBuZsTRLZ3ImYhVV6T2KnPzv6POVddwtVdEnvKaWAzizag/O3A31/OYqc3sERwF/vZI
I8NZda7dvALcYdGR11sP5MHGiXJ0zF1JJIuexQz8F1CWXg0H3cTloUyqxmoeNnj4oQKNmf4EUR4x
q/0nzulipUFF8/Q2eN1LXIf01630Z1sY4mGIf8cNtfgHkwSqaApd24uKK6LlRrUPSYTJTUVkAkUO
xAC4OouHu5wKY1+rnlJS7Su9w95GSVRHxyZtwRdM5wBGBKncfuanGtCdhKu0W0DQYu11LZs6RPIC
sy1uEGKqcoPC/mdu4GXNQHdqDC+ynvanGOg3RH/BxT/VOIO2nlCMIunWltGM24qF9xkQ/xPCMqmH
MA0d5zM1pr+F7N8Y62wxmvwCfoMxsOjBusS0dSmu3UVyn6mi3LRTpfnspk9m5+m+t+hYgajCrOdS
6o/577gLaj+ror9umX2y6lV7kahTadqYfYwzX5BfckDWZ6ZJuCZi5IkAJJpOw7FH2iALutVl1z/F
hYCqOKR/JdFNqwpk8WNZPgTRgDGJ7I4LSdJ2X10CFf9oGsd9RJFY0ALBQDOPyGOShSXgtbOPk5jY
UM2l9B1iedCx1OKtNE40VY0TvBVUg1wejdMczYeJCno/N0o/xarXKTfN/7u3/Oz+ULIXdnku34rZ
wy5rR5xVWmRBnCjUrjCJxymz0jgXDHhHuyUtgVIUh5RZMhsn6adoTdot82j9EHOt7xTEMb/LWtcv
3cT17Tp3DmneHEwa8UMiT3WL37ip0NfZAbBstOMi8WVQJz4tI2sX5sGrLL3A16H+o71tumMRu1sj
8BL/fmMGKv2+d38oZ/0F0BmmzaLK0aArRrBLDAqLDB7GLaeU+90+ICk4yvBICMuajo6G1rbQyl07
sBvHaLa2VHI0qjuj9tP6bOuDP5izefCI/bzoiiGnlcSYDjoMORB9zqVbxUtAj0uMItHyKy8S1okU
OWjBOd+t5SYPmahhDwAGSeqgHbmKJj38Y9xZQJCd+IZGODs0kLTPVeAS4TPRLARYU+JfxP7dJhMn
kVQwJg9SZ1ejrPM5a/Vynrdml+51mAnHgei4cxDmDiIT85DHyI8NFx0wOZp4NZrA0zZo3TTfXPbm
fb/e7/UB1uFIHzDKLf+p+000mpe5wl5hIydmEFRz6MXjNgyEzs8UYk3XCA/4n9bj0Hm+GTYfZYYd
YuqOSR4B9VeypdgY4F9qGuEZXxIfBPZBSj5E9nS2E3ES2BRO3q50QDqkhv5oBLAgnO7LSpCU0RX4
stD/7mU1XIxW1zE/CLUe5vHRa2jIsWQI8SEtOX7zcLUCrndelzx6caedFnZQMKN6xBtmQTAa1lau
qm3ac2gm9BBFETKmY5I5VBE4lClYdy1p9jmB6uNIKsJk6KchoNT3sqnaQWIdttBurEePlAa+CIG2
HVNaDTiamgMC8yoIYqySnbmbRn1rpW17EHkKeJtkiI0zkPZmFQ1NGRKwWUAs7gk5MPE2QpYkWYeL
oNGDefn2/XU1t9ki4H7LIhaKhU6+0FCI4hgyqrEJhmbsW10iQkxPkezH0/e95aGhbpHQ56NdEulj
LjcELVen2oiGtW2USwZj0BJpOTcnqoFIQOOu+rd4icwzVZRtXV1Pt5iE+hiGFlSCXiN2fWauP0Fr
WhVp6qGAc3R2PZWUEXM6d0WnP7YNziin8R4Kr35xkUT4bmizZvCoeXpmp7I8l3VvvdQjeW6oD91T
5l7CoPMlXLKraPSKMTe8pB5+zyrXaOcV3gKgRzNWqZFWYDnt6BTvPCccK2xO0Vs5WS8Uze1B61Pz
2R0lMqyi+i0sWt4lSnFOezShog7I5pwnO0SJP+ZwHi9eYXExH9Nu55kYOajhoMd7Fh4zNyVVFjtt
skHRwJFiyvqQaK5G5NXb3WAsrQpLojPKPUSHgO5AkTxoDxHr9Xe4UP1hRl1DCywciUcAIpnjGBFQ
sd5SCEU7OAAPdPRH2HN29WSn8GiDjtApZannflGfh5QhezhH4es0zj/bQB+3dVLFJy0hP0AtZCDe
ec64KEAYYnPiJ3AtuTYBwSSRydnfci8MYuu9UgUXJ9RSeDd1Lgh9iquA0XvAgrnPkYDPesJ51L7a
aau9oxm295mQxi59bOmHHEXayw0jvKNyI0DuSaG2nJ4QfdKdkaN2XUrJ2SWZLEIH95Q6a44veXII
4inb8ks3SIvSMqQGos5hOs7zLXe7Zq8XxWfU5vPe0eNqF4y9oJdt03KOkvBoZpr7SKhyRp8+04F1
AS/wgofY/O3icWOnZ+cmd/t9HU/FgkPeaEM1bVWIfle4CZgIO5ojClg6caVVpI9xYwd+mDQIjbtg
E3NIrKPQ209GQRSYqqLpYOb07j07cQ+zGLWVjCVtbpyCqC53QTFVG7RumEynreF80jczHl3DVOcp
FE/F3CEJlX1C/p8wLzI0do7bf7FVcFDoSydggDZqfpcoG9+l9uCLDQZYTy5L7MkpZnj6fVNNMjiV
0fhX4jhf45U7m0yKNpXZQahsKc7rEk6kYZGqw0WxD4aHLDb7Xa9Avn7fyMg+xQaDSyIwwp2b/JyY
rR9NtEgAyHKDIvgjYEixFgp/e2kc2sTSTyyjJOX00GYHDvVTvgSsMILQGH6jZGuxTVJgRvaKmPMY
+b0R+bQ8I7+R7hcXf44SaDyM/jgvGzbXUzTuXKxZDlhbo7f/fl+7jYgGbdmTJFZTNfjELpr+/d5C
6vm+F4XBY+TMw95T6TsDQmuXABHFrsNNK35pQ+ac6og+RiEmDTen5jIk3uhhZJ6BzSGfS0EAZCV+
IXsAsOyZxGO7V5OMd7/uuvFs6tF0vt8bmwDbP0fjmpzrBFKSydxVp6pWE/GK0ySQc2Oxpnuu9GCr
9H5JZ2SYE4Tjr2KmICujFOtC6TjfN70xGkctI3gkn2xUIATDWglioL4Hd61Hi0hghHvS6s2SsMMR
Gbv5rp2G//1za9mQ6quQK392KVjz+DZigICeDCuXSh6YwTIziwjq+M9NHfSwEatjTkTqpUXuFCs3
IZK3e2wrSoDSlGpRkAXnf25actbO1ggURmde6Rg/J9H6STx559Fh9ZnZ06dXzuhhc7glHWjFHGsh
e5Xc91NqkRYQzqiy5ukLf9HKMxuNPWqQuUwwbjYG8hwtmwqx6lb5KE993wd+jBmGQKr0bJlPZTCH
l5TTI+o90vxGJl5y+YRMTuPL/WFwSC0aJlE0/nQyqyOu1ilA046QVwjaCjw922Zjpc64dhdG1Bi9
sa4rN8Ks9BsmVm2XtQiXhdV2J6+oikOOdOpBJ32Z6MHMeQ4UaZ2CZqLmZtP73M5vnmUnH/SqfYuZ
VkWG2wIDJqe77pNPupUjVDsjfhUjjI+q1sytU2nT2ohisU+DmCAc2phD0EfwUgJvnyhKjciyjA0d
95qEafIXsVNzTkEGiAz9l0oKJKfeupj17ndSQdvqE/cr1/hKV1oprmPV/PRqkh+yKk4e9Ya2M8f+
axwUO67lapvMhHM2A9c0e5Gb9bZ1qI0xvcpW0jKzyyWNUvmmfCpdl2wJo18hUEka7V126UOlaYDw
Sk4hSS++tOVk3djj9KJG9MghoWpcZfnXVIWkl5iKY9qEyDrrZtogDYDlQH34olVZvUIW1f02qVTb
abE+REVzqcL+A1CLy8SlREsiWJI3hVTXUu9QdeLT6G2FDHg2XdjxSJc1z3wrUCW98XIpFylWVm7s
Wm+pSee+Zz9u3V633wQ6Q6b2uTzcf4scg5Z2YIeX+9+SF3PqpyJ6gi+mv6rkdn8SkJX4ZprzS7Vs
Xw8y/EKgI9f3DeoqnFB9mS2ITF6OkfUMBNMVh/sGHVOx0Oh083z/29ky/AIFwmOccKAZJL4tWyRo
o7kxnXq6b8EBTYGjKdFW94du5Vr7IoSVfX+5eBYWJwOGzvffIoSlh0N3/Hx/OXcuL9YQ1NiD6/aN
idT9SclgmTdb6rf/fQ8shSlu3O9fhj2ZZXWrxd/vP4GytAlpAx/uLzf3EjUPYrrzfUuDG10J9Isw
sPK+v9+fV8WPSUFmxfLxi3ZWZ2TxLOGWZ1ijUIdkIN/i/lvbrZJtNUza/v6QOoQ06tiT/v214Jzd
Ktcwvnc6aI5MDs1bJMP20U0Umq5l+/nYn6cenc794QizGFcHu+T+kOF4sfXmxvrer4bFMD6WPbbB
5W+DmmlZWTTf29dy3DpV+FYSEPWo83+5P8cYJws6LGbg+/tXKtEPWY6Uuis6BBBuY551I7M3JYIb
Fmnp77hGpMg8unoSCXtpHru3+yMTtGpJUPe2kx1PiPqr3RA0U7S0YWSWG69OFd5i0/auwgvNVwgv
xzD6nbaxe73/2nSiR1XX1vcjJxQEDQTiakbCeGUS/WSSGvr9u4aPNcyy+37k9s0zVJbm+5lqdp8N
rjnfv6uG8QWjhPp+lEzZq96r5PsNaCCobDGG379zyuYtHibvwVnS15VJIGcURnuvJ/AQM0K4qYKy
wsDJQ4tuPIiXFrzz+EdL2+aWpN4jWvwT4d5oTWbvMLeG9qBrMVP6qBeH2g7bK1PXlnXHYi0TEpWS
ruztGNbVtcPx7zuhdhTWwlHhNLSuq7q5zqKQcGC0o6G/0QrQr3HQZRsGXsHGWdgdCbDNnEl56wTx
IaowRYNKOxfKe9VCxvJSwFXFMI9knPQ3Ml3JabCKvoC0bS2naXnEbDRemccvkV/umz111gMYc/sw
q+Tz/uh+kwxOsrMXiG8mzNG3ipHKwmOtZDGqD8tCnAjmPOG6EA9h4wqyIPv4ovKrGhB5mJhcWfpu
PaBWLAg8nDsDHz42kKGUJREXrWMvQ5pYrvW71T62rQcd+eegT8bZK4jntEKHNAOGrzMOXkYRXHUj
r6UVSANnVXdWvA+T1HqYoYruTXyhxJXzsJ5t88GSV6ZGw4U0NVa/RQjJEoMSBQ52CgBszoORWs5D
nep7D22mPwSVd9Ai5wOgo/3gxJ39cL93v7HZRYpu6LGliqV/Rnpo0OPgImF0c99PtdMHp4jCUSyf
4f6jsGXm24i63bkx7y6tkWM1iiFhNs4h4u7YWgvpZTiosbCvCgtTQTHhaCFjJdoBx2W438UthmUx
rPu6Ga6pq4JdIxJ07OFTQ7cHijPv8n4s3O+lktaaTVN+c39ohMMXcyvjMAIxf2AefiY+vDvMFLWe
FSLTxWR+NQKBr7Wb7xG4x6EtmIMmuNKgAeMawcyOCJfCzQgexjEa18qd920GsJEAFJtqBsDBWNby
PFHp649AllsC9Nx3ra8gNs3oqqK5Rg56v1nMFxQW6U7gm6Ka6fbMXyGh9aVCkir/OB4kiq5jsZtE
GLMyD703yYxn1RIcG0faocQvMbVatDX0QkPcO9oX1rYspQkW5+vaemg/XAF7hqqP9Yz0IMFlkIrg
2IQ1HGZ8xllb/eqV9RBNSbbzyAfAgKU6UoyZOe+DUJwSFZ7oioA+LSqfXGIsGzGTZfJa6bcwkRsf
ZsUwBcmT5CQcqJMAB3sSkZy4hPznMcyu/PTPw5AoU1JM59xLV2Uyjv9+qrH8/fcP75tqYA2ih1w2
hTYMA1zfGkiAv5/xX9u9/8F9A1xzKav+69f/ftnv+xbIV3SC/3l3/34FgyOk9v/9av9s/n5PR55T
k3j6z6e4v/T9d/eb7/f43+/n368s7vvpn7+4f8zvl7z/8F8f/vt1/t9++N7afz/5e4sCnMjU64iB
NJBXUCCO4MvCPRSGx45utv+vm9G7xQLYaEwGWx1fxkpg0J/Vb1rR3anWuxRrFWa3stJ9qqGAxat8
g47onibj6jhu6ZfWVPpduWddg1lJIbJyCc5t57D0++VmicP0VRn+pbXZ75xyWWJm2t94WYg1KnB3
Wm78CFxl+W46WL6HLZCIZcq0iYxoBFfMGj6GiKtEueSeRpVxZl0LubvCFjmEHZ7EZeaOftqHWoQI
lXxMAnlDf07TyPfKkumDlyCCFXpC7rhmr6StZwDPucnNoMLUUGXrDBWEnywhzBM10IYoIWsr8uiO
BqaHLuM3sssgTqDEv4ga6Qiak51BQMd6aqxsm0xM5snNnEihwAbIu6YRcKpKRsX5VKNT1AKulZUf
uOUPXMbIi8d0PGpSo9mjf2a25p4GzuvXORkP+GubXWqnu9kS+brhIhUnPTJ5s31p4uQIeRh9lpqw
IsdoFbP2Z2OZ4jiVFyQA5gED4zZtq2cslinCRd9GBUoiS569Rem1plW6tmb5JeeYHmUNNbdzceVG
LOYuXox6KlneLQE72jYyrLfcRquQd2JvGMaT5cp86cC9VipXe5tQm0HzqrXbEOycCg1Xe+WeZQhS
MKDuGO1oX9GuOneG84Z5rDkZnfe7ZbxGdbDMdFKG31WyIXpKrS3NlOvCvPTLel5qSNOq/swsXiZ0
SYZ8phPGEWnHsbk1jA6OF+w0DCLZNQEwtZ0kyny6YPjZmGow8evWiAnQ5/fdizUX6c6jUb4QRS51
h+bMs7/E0A87F2epZAF0armAV8t1MjNwu41le/GTyIxuTY+UwtW94hgjfxkq73Fw9PS5cZF3D9hn
AlZGmx5RDq4+85hhQgy8ZitCm0z6ZuKK1wygi7M/U201W6h76P36mVBuYd7C2aW9PNNWC0gmkvI5
DHN3ncJte8XFjZFVW4Pe0X10OTSww/bdWn40qHKHpfzBUhuKoyKe+zeAmh7a2MrZC/qj5gB1BytH
f9GDwc+zOrwZ2CXdISI3lMpJyvSGwGbc5wV/YWks5EizWyWRTSoS4CEcqB95nTDkQm5PQGK4++cb
TjAQ/dE5oROcjCcNI25oXelldy9uwcKamRJWL+Y+ZrmQGAn+Bc6eHbMOfTpRCMa6pG0bOB2nZkMl
ZA/Fkku7pvNVQyCajflxhphzxLGBz3zkm0/MABx8LFsk6RA2oQq+aXJcNbl3SEPGIto0GXs5xn9U
jgUnCOalu49/j7hEb5Pqsa851tmJ9G3c4I1OvDA+NVnzXHY4XRz2GKJ6gQoTVMEi+V7jvIer3jH5
qdOfeV1iLvCYbcu2w4YPMLW1rKfYkc0+cNJbVLn2qmnDBnwbHUV0hvaUGnun2/QdnbwkaI+5NWY7
iVp9cGsHK7CNnt5qj3pkx9d06VrjTA6k8yoqKuEWUzgNOufMPAg3YIujfKgJgi2L/IIfHh1npr/U
dTH7edlhCBPA2DIz2pl9xoFJSlFfJx9Jq/8AvZVB+F4nMEPWOjQ6gfN+32qPweDd6gYt7+KF6zGq
ryg4PtucV6pBDh0HWB5y6R3Y7KxZn5Dt6ywUI4e+enpOowyWrCheEA8iAzbCTy8MKNKc6auKLahk
lf4EKqA6j411icOSfeok2Opwhu0zp/iLBad+aOK5fsjdhkjwvORU2hoWimJeqaU/zuG9iMsSB1SM
49Mht0E0DRAY9OAaJf/D3HktV45kWfZXxuod2VDuAMa66uFqyUutXmCMIAmtAYf4+llgZXdFRLVl
Vlm/TGYaLRgUCV4C7sfP2Xvt6jmx0Mk7QrKolPWuzWywh44AV0I7ca1c+eg10V0iMdPbpknn0LNv
cyds4VyZdCEHxIgxUS4lQskxA00S5J44ATIzOxz8LCvW0g1rA2tftWgbIOe17cCqKqdvMwa8wGrc
ljuyw9plTsKZIs2arrrvnL2Sxlo1ts6yidRBx1CwjnkYkJ1hHBkcrd8MnbTnefspASiJPsGBUGgQ
P1Ub9XVNv2HHWGANdXLJaNPZei0575ZgTjTn27rpzizJLgoyxzw23NZ0loOQjq62CoT/4KVgVMZu
OoWhBzeKVIsWNO7CTzSOwmnUbiORn6V9raQzsNHaxwEusmshUGA0rIawOrt7+tNkoMkJR1eo1m4B
+o++FdM/e2LuJNBP+OZ+kHGIm6T3OLwP72SYI7PxHY3X7amb6noVBRFlekRr2jHTdqViVkHkgf1N
HZNF78EqnGL9AuB3a4aZuoa1kKFFmMKN23j7hHz4/STZdWpLiXWXODFqkJ2SVOMw8POVBgGaX2p/
V8iu3yW07Ejbccglsqyzo3DYJ33ToYLST0Bd451kmbMrw9z1E01apwDJVNS7NCiuAwLG9pnoLpBZ
mOrrhJ1L0q+l7z/LuhvAUupvXtKjHRn6aFGAn0vCptmVrn6CuLIuAlQfzUCQTxBySrRL+myD07Ag
4zTxsm+IFotllMfWsiMDtuvYv4hqiz3kcAEBSUXUMNOLblWQ37vJUGyJULkfcmirQSJWlQNIuKyI
u4qb17ztiyNd/pBSoF2GVVx/Bg7FFvmmZGujWNRt5DhR4ZTXI8c9QqSbhkm7waBUs1KkohlStdJN
rnh0ubHgBOQfbTjTPu1hoEs0vHaOg2yrogsb221M8UaagD8UQOyGDo12yi8g70q5jiN9byYQNfTE
eMSy8AoiL9imIU9R1x/I/Im3DjB0gONk6kK57Ja1JpdeJB9QeKfHYKJ7Hkxhvay9joe9oyXWmhKN
s8g6RIQ3qGJmm8iEiT7GPhgn5oamTwXqhHMO+CG4p7ZYtXEYbVK3PcfWrI/VKnsBhpGIIyBWgTZF
hGOfcbv6w6itnT73cHWDILcCOc/6glv0oc+6ngc3rSre9AJ7RGI9VJgEaKpqEK0Q+rh+Eiy7CMGg
jbxgWfX4bC1ZENjCpGMAwndfdvFDy4x5KdIyQRmPmxPz7J0hmoi2KbiejFzWdcYrUKk036Rz1RGL
tZYDgCvx4m4TKpYkIjSaU/SyAMG8Q9BDd1xhFo0Ly9nYk3oLeqvZDJD6cFF72drCMSjiaOuP5U1U
wfxw7Oq6lVZ+HEmC2bHw7AhlL/YDLUOVQUWftGnX2iWLYPY+1qO2MzO5nSAxgNl0A5DdeGDiJGY2
mO1o99Hh8su13endQZZBuYUHc8PIjIzvKX2Z5ppXWo9oiG4nc0AmrhzIsTUrROsRJJE0r8oxCpSz
GMskU8ER88AEL/xuOLXjMK4jw73XjaLe+poSENGbPbZ9spqwFcFwp5DA+vhB1kOFJbu+Skaru1OE
EAKe3yR4V18aOOgGdFZzVLgfegyexSy2HL3E2JR1k57EvSsqrIkyMRcYl6sV/YY86PrtYBfayqZh
HqWSaHUtIY0vQsY7C1VthVFIa7UHougRvKMq6enj+z1ruGhMAHtRtvTskiBh5MZmkH331YSOTrr3
aZW/t5P9Ec+6JUeEGuNrdoQoC9dFy1yXwO+eOGyctai6Vr3RBStCt1DPGPKqLwfkv7CFU5OM4aHX
tRWPetuwXTD4NC1G6DDYBjxZa7erk6M+tkdLHy5FUzImTOeaQIt2gnhSPx7v5jP0Ro/7ajU2+PWy
Cka2KQwq7LJY5vkFBdiMYe6SFfjRU4hUZrR7fJLglqh/JkJ4smJc6xaUyNHnWYFhWa00Hb0O+GEm
u0Yzzwbz2Vc3blENZOty8PNtktPVywGzm4aO1Oq5twtnHabZneExVNEpik6FSRQb4NMhZANxMFUs
q9ztz5atrqtZ0h/WeH3tzt535bQzQIqsQyN0j73s7wa4VAv6jfJYEqC7An95F7VMc01U1bqrbrUs
2FRp6q9RZA8zKh8qoMwO1O1n1XaoZcMO75qqiHsWAXGUPi6szlubeV49sCoDcgVuYtvoOnQ5Xft5
fYYnaq0QMp29mAKgLmc/vY0BOKoRkDv596qliYQBH79nX13YipraepNBHC3adhSc7jDdtM60QVH2
0ib67CD48JFL7sogAPwdlwuuHTVqzxbYdfbJ78MnlQjtTFwEU8XMI7ykHGt4U49TbrKyKckM3fId
Eq+c13KMo7Xw4Z8z2pvpSpN5dnygH+qh8kjLARJGgKbs92zYH0PFUWP0c1KEOqh2cqa9eUlW7qvE
CDfekJ3iDG24IH+1nNi/5XxSqjAY1E3go5zt9aWuYyyepPWtN5x04U0+QA+z3fAEt4vIbrlDW7Rn
jmIYWRpvmFA9gGMemunGO/Ytzhko1OltDvgjLfX4ECXxgHnJVTctcqXG9/s7hCrcg+w8HBL92zbe
Dn3MZLPDOpXxk9Nq0GEcmRtaWDXQG/6qCLprBHZYy+o75QzFnoGlXGMBsl4l+0WTueKatvat63fZ
ld34lwoHZqCN0X2OTGBhO6G/94HJoTI2IWtiU3Af6XfpayXpi6CzmE5USk+xDtshsoaHpMnlxsax
Z8VuvpeIIY5lsslcZ6TbYSLA9ZN0a+bZBUVfewiH7EbV9DQMR5WH3ILjKdxbUym4Jn7SnXr6KYvI
saw1xC3ngMUl2zGN3Gm+rYBS5Bzuc6c/rSpoj0cLbRqJvYsA007hY9YKLI2kIS3FHdytlQrGnTm5
m9YYdpYzVPvegu0Dik0Qp0Bcsz8MHF8UUw+75XhsHozYgntARRZGhyTyaUFE9Tl13GoD5YOBWoI1
GmmFKkpQOxE64JjD75AgGDR9H+ERxWDF7NapN4zu507+gJzTybEPkxw38f0mCh+eN4B9MSgBCp1c
46jez4lMRrjTjQebjMbNAPxu0Rw1d3rVdKMkB8B5SFTxbZiVZrWPNJMI62MPpm0p3fa2cKYnkePw
FFwobqKrItM/EkhxGiS2lRYFGMZH0E/6VF1oZOLv6q17dE4g1OZe3JQmDCkjeMW0zMmIZs+g0PPX
sBKB8MBt5VBnn3k4vFUx2mAfQC34cbIqDQu8JtpdjxV/gWAPKFWO66Kq2AvbVQ5KZpMkZb/0zabd
VyPyaVRWdDwaE/UHqrc5UnTDI9GeDdjKSzMBJZLn1CgTxEBzgvzLxD7wpmod1e1ZA0u/0kT0UbVJ
uQZ9VWD0wACTlyZ8pQA6NXy7TaGJt8ytdoUgSik2a5vmi/K2mY/S0xhgNze+fI4zakb0OKtxkjFO
h9g6NgpRA/3StV6x4jrtC+7ga9Iz2vu2mrEqwo+pfCK2lN64zd18OybZVUYS6gkb/ETgmgU91pWX
qTOBLiOWmsPJQgdtbBK8DgIoM9LUHAPbCrWHsaBavGp1rPNpMc/MM/IuDKUxw+znjNIea0sz0IdM
/Q+0GcWOh+Imi/wHiLvW2p+m+6IUChEjTHWLVF+6CKjqnaqAQF1YqOVlsrK69Ij2vFkGmvFWm/V+
mryBoA2yJXwT/EGbBEd2dBs0ltGvOPVD/eER7I1sC+4wquMbLCXRZonIaFy5XePfIFTnyexahudZ
tSLlNN75IfqSMMkO0OaIFuvqXeQH/tqZCgLUZLYaa/9Gs6y3qgNwMCH0xocAJzT84OjiH3UoSsv4
kMSTgQC523d1p21MhNKBJtQG8GmDVH669IOPZr6uZ56CZq1ah9Bto9FfA3TbmyluXrziVAfIjfLJ
mpDq9+keKTZBWWUA8AABxVYFxQMVEGr8sXllAyyvW5OnHlLHWZBbs2kYYZGiBZ/cEnQZa/ZUm433
ukG0u6jhKK6aNi6WrTx5EKDXnSKRILILinpHPqZJebZiGV+V/NZ1ORhHHasJXOx2CzVCMpnpmQhA
XmwBoC5DCdytdjA+5sx2Vk5nH9oJ/JXjJT6y4Bl54ZubUKIcUKGWslpb17itNRJ9pwJd4oKQAnvj
z5As24TI14ycNEbdh+w1ROY1JhNGomiEyJ92w10zZ45IM0aw5Nv+SgmaLolJqpmPDAhOGep3VUgk
AS45cFV98W3OPkUXQMYj9de1IVr1DrayoqwekogxkyHK8ZDpOB3QBa+9mFo7G0GyxcpEV+GgC6dx
iqT9MaBifKTG2il3+AaEhZJY2rtYzfPcrnKPzKamJycjdSDJ+nvU0eK6tiBOump6YlhF0kyKouLr
s8oyC1emX0YHEmHGJ91AbgoV87Y0tPQuNfTd1xcNJnI3j5H28uuzmqcpJQukr2TF/jv1j4WDE91j
rTuY87sKgdGiA2p4nrRgeLQ0cWptqz1ljOapUuPHgYG0FyRPweRqV6auv+u08Z5KB71PmLKOfH2Q
0WO8bn0r2X19VGbo+Zqq7c4teuYHaywXncf+1mu0CjvlPfiktQtAM3dgWbwHNvM00PfwbYrbMZA9
IzJu7YlMqEROD1mr3L2PF5MDKuk4AXbLdd3Ak8WFAdoHihewX9wQNiJJJAj6N693WFTiGNpY61yi
ZHoY/dp8jA1Ekw25nTS/qDMonpKlGyTwtlL2LUuxLkW6Ij4oK9tNI4CYu3nHp5Q8eqkLD3I0k/K7
7WPUZwd7pd1ngC/tDxoTkkedKEldq8mbK96iFPGm6Hpg8rSyY8ITbzNSG9nhvUVYgVvSOnnVSMHa
QLeXYqkytyX710Y4p041+op25TGQVb0eClt/sjyOPEXusCTUwCG/aiCVUHuAZyerJVEbt23KO6jM
ByKv9L3MsKFaoxfuchd0WZNU2tMQXxVG94gGU7tu4BreTg37ue996NSXzJmpCLktKtzcmHgFZ46n
UbxSlhXrPO+dXeAm6UZFhbelEYnerEH223H6nAaOVhTfEfuUGJDyOaXaBhGT9NwK94gO0CvNbeBS
Y2FsvStvdq5K/1r3KuYOkc/oACZhWAHaVSHtWbP3LzmmpWfLD2FReDQapQVtqm1N/I2dQ+ECDrVu
gIAVZR8u6tgcDrWc0b9GAtW2wI42RONW9SFyXKW8jU0t8OTn3dYw+2Bnj3C3wj7BoaHHw1pDxPHU
uMZzRJ89xumy60db3jdo8DY1yLd1otXDCh8bYjCBMtbLs4WJtH+L7Wm87wRscV9OLrkvIcbi3IkI
7xq8PY9puYTFwXy9O1WRRO+9Qjz9ltrKv8C7ZdTAwrgnwegRfgNRH5znYVrJ6aZz1VvpMJ3Jq/qI
4FM/oXzSaZFxSqzVZG8zgJA4F5BcIfFUuwr7QWwH2bnheeYWhodkqJ0VibVgM/8+JYZY5ApFmpXS
7dQGRE+6RuyjpCnyELXZpywN572sKRG93Hs1XcjujsuTn0u4NEkJYKUPXVA+anrpUYtpqWZ8Q7Kw
cWt227afFUeh7d6b0WWMrFWPz/OxsbX2OtZtFt8WRi/ZXkABsuiSV/FDQKLbQz0N7aVGfTKI8YMC
JDiTSNXep8t66o5arlXn0WtpWVjlUWSDcYKnUeWlcfGguGEUq66/3qiE1AsMsgFCi+JJZnp+7E26
OX2JBSk2C2J6Zv8SpOLVYFs2+Yi8wR+Sb2zpEHKXZC5kcA+2lNShRg/XpkVJbbiKkizyz0Xbfsvh
Jg/lM2aeVyRFMO9Fmu+H5mAAWV82bPdkdcOXDAtnL6Lt2NGrC+e29OBb17XoGPPF4kkFtFKH2rro
dcdRqO27TYdqqO8YpIuGY1BCh4FaNrpmJpgSE2ffqzCdH3i3PyjPxidcrgPRuHBq1yUFDeGUxb4a
+jOdUBRCI0FOI1IKk6VYYXWg5qIdUtLMalkjBnvMTl7ICbDirtwhaOdnVZML5B/Kmz/1gm4NiCzP
M9/LmFJAuNBVEt+8YPrpQFP1ABj7Tj/MhadB1iS9l3w4a4MinK+4UUDQiaEQw94yNs1OR8qxlT3Q
3TLjLOHRmiQxy1rbyLll/9CrPt2m4BBokCM8cdMbO5eUcxQnwmt5qOjPZB6CpMwgKzdxPgVThrNt
8Io6NuoPLF0s9xPCIsaeHOTRA7uOjuy7FmeTKfUSJy4S86peKo6JbUZBo+vJt6AKdkU9NdcVfsHQ
ZwMcYnzIMcg4i9OFe1O4RfPuuMSNQMHxV14z5vsgUgs2FJ/5bjYPe7AE+4hm1t7ofYtqxchaZ1PT
MmVfIZt67GMmcVcgzdwHptfWVLxgCLRuplK8DXTe3TEvoQG1jA6Qx2ws2XK+mcDqeuWSfSg6O50y
z1IdwhILiIqcAGnkB+0KWNQlQuO+EHtkE0tb9NwUxZ1eSYiswvHAqlnptTF0a62BBA0NKyBmquA8
Lr3tFBFk4MM+PfRpme3pHeenbMiMbSJUdiV8HvF0zHienGDDxJEyTfK7sX25sDqNKPeME5LulZyJ
GnIVpOMcpT1h0WnRpPi5XV+hYUVC7lTgeJC6O8hmFlnrt2c70fZZYgZLh17fwsu6cj2o8Z0WPVRq
RRIWyvXPac5rgl3nr6t8VpTH+BmhqW4k6VKLCuEdp7/4iToe/jLOTAKqIcFwyGWjSpjml+OqNugI
c3Y486CbW80H/9CYzc6bI0wqsKZzNMwmdsE0eZMJcptNZxJqzfTu0Si8DHADja64FOGK6iXaRVQ6
2ZSCVi60d+ixZYmhsdEZoSK8vVStUVB7DB1NzH5c+2BtaJJVxaW2Z0U2Em3gCFBpXEIclmnsuesw
VouCvvgho8edcotzDFPAchrdvNj0MxltC3RQDeF4wJGSVm70ETg1QOsLNjgmSeweQL/XRIq0DEI6
mCJO+cmRGR+tyHAB6hwa0Axdt1m9T/JJoqgh8IiMcUy8iwgq7Rpuyrpuk1vXK3syCjaWDkIxgT7H
3IFopSoDlGglkFaS4RLOcwvc5uYOS8kLuFLF7xwIs51h70A7r23/OL3WsP7yc+io63iWYRgISA2h
24Zl8vEf4mubcH7R/JzTfkXy1uDQOm3tE8yWdMXByt3AaxkJenZ3do+3lzP2hnV0bs21E1pmdfqT
y7HnkNMf4nQtrgfRnm0aprCFYco5bveH6yklEeqZkbOhgCYFUjL/gtFwr6B/nLmnbn3PFNelniRs
OxcGihxL45IVYYYjdzDuZac9gsmPD/6gPerRwa4KtoncuLSweRdox2hwaGLn18O31KdHwAxt1cTN
jePHZ6iWKcskplflE+Hmac1rTRu4aj+5Od7aAsprKrIHp+sv2cDpwujyS+7yxGcxnDhfv/XrftjE
GnmpfveCmL8DGaflh1y371OR68c0qJ+s1hpBbTZH26KDbFQXWtoVdwuNZwfKwVJkAQBXhL3nRNxp
BmfSiM7bqg7Ei549qqAxsD5QdVn5eO3lMa3FWlhrw6QjZJb2rWRe16eoC7w+g/yW5c+V1h0QuhGw
gKtjjU3ldizytUO1U8WjTvVC0yJNr7NpsjHtTbQhZmJ6A2zFIQQHKI24SvKclu8AQzDBMsp4Rt8B
e10WffRo+VOxjnC/oTgpJPVXs3bjjkezpIoRMtuJ2c0RaOGrj4SQjMfmO0SsS+o4A3yhWt8oq1/7
IoU8U7G9ytG6QVO/t4OGQ0iGiqcU3srKvGtzlE8KAeYmtYJ9aBFFL2BKbThT3OWJvbf1FlSwn7w6
DI/gqsKum826mHFooAmI2lJWn3SUFI6dfNXm4koUAyMhuz/VQ0ogLPkUSSaS/TDvjBDlF4x1guUf
3962/uvd7SLlNGzpCUM3dc5WP9/daBR9I3dD1l4X2yfjP66iHm/BgW0Hvyn3XSKcfcUinGI+3Nak
bgJ96Ta1Ey7LrH7Bv3urdO+oabit9VJdOXpw6lBGMVM02qXT+wBoYN9QQWULm5nu0qDjihMSQqAd
IMpmOI09j5baOKXRVXI/BIaxKpWQq252fkvNxnjqOlQNkFIpyWL0Qf63CsPM5uuV+I/vw/8NPorf
Y7Obv/0n738vaIBHQdj+8u7f7ouM//5z/pr//pyfv+Jv5+h7XTTFZ/uHn7X9KK7eso/m10/66Tvz
f//96lZv7dtP76y/4qdvug9e6o8Ge/HXVfBzzJ/5r37w/3z8KyHWnvzhjpm//e9fNl//X/+yqT/y
70A2urf3j7Toyo+//P7h/ftf/zJ/6d+TrDVp/KYjK5WeIzBBSiFZtfuPpv3rX+YPubqjcwIxiRsx
dO8fWdaG/E0gTHA94UkhgLCTp90UXRuSUy5+czlPsRfQ7mPldd1/J8va5sp+WMRR0RomV4X4SpiG
J9yvRf6HRTyZeiV1iHirmrGranGllwXmoWikOMuvdZ2eOsxr0rL0lUjqbxrXSLs6o/NDdIdpT9pO
WCmr0fA6xvZSeHVMegO207bOAIWNArYDYx9fiz7jOtt7QUdnl15Ui+21sgvC5YOmXCbs/ppJ0k9Z
PYaTW1LmiIsqwbyKrDkPUGzop+envkoRG+hHKqv3GjQoEWchUcDobOhq7rtQXP3wG/39xv8xL96e
I8N/fXU8aRDwLU1Xt1Ac/7wITBaCXMvTW6jnpKpoBcOewT8wtMYNq7yl30E350B3w779LWksQi3Q
WhcZPtncxIDrldETwioiZvz21uV0lQ3ipqjFDT48tczepAm+IeJnDcO6PzZxth1td9hmfbTpU0AP
gVs+uTlGJS+3L4WR7UXfPhPKgJWzwMfmIDWaA7f7Z9S1iKLM/FTPESmMe5dWJO8MZd2EKP4WkYVt
uhVzhLR7Fdva8wA+DFbrjQKBzAyME4JMybAe8bvDgc+y70E/niM9vKjwIshBhZA6oxgifZXpDJEa
eAWeT0kFUr1ZmK04OLW202LGsoFWrDwvtJdoopdTCcKVLZPJj4v4LvocbPsqsYBYCajGuv1STOmn
D/hxqauCeCkMRMo7hZ5z3dbevVZ2MF/7F6ctkERhr2rY7g0v/mxc+0bAMre6ikyT8JbYxRPICna8
6q5R/U0nmpOa6GwiFYM+X8yIXsd7AsRPk41hJV7bcoltoVlMI7jMUV17abtB9vmU6eCfwfXhAHfA
6xKgVdTMeMv5z43aGsEcc9SAM45y7TUK2x0Oc3q3RLd0MnpHv9oVQNUNOL6rTEKIwfRPOy6OZ5bj
w3yjUL+dWsNeC3Jkijl5stAR6xm9uZNx8qBxoEsJO1rgQuU72CjKSU9cG074WMxR1J2c4CHnV/HI
BdFwI2dQZ9+JjOj71/+zS/33ovRPcTomNA/tT2asiSaLpTFbOzm/dIvW0O7G0f/mh1awcmV8GhJ6
UfqQcI1YU3GUP3cScrXfRnQ9xE3bbzgl6zsn5y4ZKitYkIQ2borJeJT4QvKsU3t8l/lCA2e21GY3
eFKoiMM0I3hZZtylr4YBc0zklbeCTKDtHbaghQrqXdbq9LxFjcAPfzE/vE4eBSvLkGlXgefuTLNo
1onLHLy28POZDAU2OeRJy/WmnaNywBkzQ95qXPJbrhKfByXgaVrmFTDPLC8BvtOolAwfiragK9Qk
dBHp8LXttNO8+KIGBtWWBH9HmZMHE0OVTF2Uq98Ukk6h5r4UabemHcgzHn7KpLrValIQMgIw+zl+
1zEfHF6iBkWtWwMQjxK6z0Is6xRKnoXeFAEmY9u8hH+ccyqvnfEoAp6LghFPHo7qHDTmjRBXZZZT
NiZMuGV6IYh4OBAwfWYE+xQVNSMFxUgqB11jdET9IABxF04YfPqB9WZXGMXmFJJUOVf2NLnLCgdF
Z39PW0hqvkvxXWXhRyziRyv+tCqwzlIhnJwM92jojI3i4FNzexNRj07gu43PyCXutE59uNOmmTDZ
y/aNh5gpTK4EUSRFhz40EN1z1GKXsUJcQ1m0K2sAx0rdhtTrlk7rB01Qt+X1WDJIPJZh9TAa4Sec
TrczeV7GQV+MOUYv364J/jXJkipHQUJm9uYmMC6mzPmY6M0sgwe3xlYmfONmjjkCdE9qUAmHuBRt
gGHdIVq4xJRY+mCneZlJEPzkAZgXm+ZQygjfN6GvVQMdPJcwRK0GLRqzjOUVOi9E12GNsr1UqDjF
e6Vab9MFqDJwti5ilzvGcAj+w76J9riyNqkRbBObtd2d5Dt0eLq3U7+xTNjQqsEXDokC7e27l8i9
lzkvQ0jYeqhF3+hnM5aDZzzqyL5Yjg1EirExcLei7+aFYKWqIjaOcOKuwruHYShg0wA0iHG/Zuk2
ojtYRB+1sG8wIt4MQ/UceiddeDbzWSATWl5v2s69QbdKslhCVRkZzdypokETlUutbVhAo2RdjXhA
of3SE2N+vKjlPEeknKTFhdqdVA9uFpNVETV31AYXOyX4Uujh8U+21fmg+o+D41fNMZdDJkkJlNie
oLj58eDYos4phI12MSnecQlfpYzwlZduzHK8jJl1j4xmF4Uo/wJnR5reBQDqdtLJaGXZYtNhGrij
L3lXlQ8l/rPGRxGUDqs45pWI+yUUS41RQjXIF622yXMxFjrrE+zDfdlc67lxXyBSaMSHHufnyNbn
oO9PweiNqkO/ZAxsGFlcWa75/Y9/bGM+MfzTjy0tz3MM1xC2ORcbP5RaNJ2qJAr5sallEKGpDazj
JCYIQPfBkM/g1XETxw0+B2dVlc7a6ZBn0QBxPR4PgikSMMhJXcPszld/fGlfdcw/XZprS8PS0TBI
65ffiBxQWQGi4dIGciM84pw6wrT65666Tup3UNXLtuEoJggS5gSbeD0XnWLSjzZOsmur+ltFQ8TK
zKvM6njS0pcMtkwMbCeO8XkMRzMtz6Tsrf2YU+w+Ve1OMWOz8aakId5pqsS6Kg6mTklnI9yLCzjZ
j67ZbBtrPMV6el1H5Z5p+wHt8RpN/orqaGOEOakO5a6IthWdjxHutzOQoVEyWu7124pAYeFeJWwx
2rBpj4TxcWyHWr8pfHlTR9kqn9LbGU5XhTpqbFrhVHA5UxUXP6U9au+47//shTb+6R6wdKnTwtEd
h4g/95d7IFV4FoKsaFYYJFMCfSYkQWNP0NlAiAPCixQq3yaTvlow/HhhPA8hj9hjI0jYko3wue3o
F8TZq62P0Zpg7yb/7pRdC0Ces71RTRtO44gO7KehRU1EIU6Ou1AAhtmSJwN9qK9uLEnETzphbgc5
heYtOVc+5WNOM3rZGeE34DQIlPGalUGFk81D/Jv493pVwoCCmAi6t1h0lsH6odlvVvNoZ8aLFtP9
iUSGABZRnv/sFOVHr3OqD6zxuXLmnsPMX/TFue9DbaNQMLJ8g9YzSULHlUfemL9J4KOC6TJnVTlh
Rp1dXsEvJayB22adGOWfrEPmz0f839chj1hQjl5Sd+z5l/XDA4kYl3auEVDdK3FqGBUmibUf6mnL
cIc8PgZAeCLI4sitQ1FHuCyzbStI8Q2o+wa6uUQPqUziAeIsYzJxN9rdHz+Xxj+fPyzTlrSKTY6A
Juean6/QTHGVibm771nmTZaxKUDI+CTZb2Gzj5gmkSBIPZ4qfVhMZL7yS38IR0RZiS/4aabhHWX7
gtjcTYqQLMTbapXF29c1/lvtgX/t7P+/aSL8f9gfMAzup//4sf/wU4Ng//0jfcvff2wLfH3F730B
w/rN5uDP/N/ysO/x73/3BUz7N2Fapsnh3/U8Tzc5dSLrng//kr4ArlxaBpxFJdsnt+zvfQHJN9RZ
vxEBOnSHdUP+O32BX58NlJkOC5Xh2TrPiS2tufn707ORhl4kmnqNdNG9YWZ59kggOLn1dFBhnK89
0d1i9ntPZeIc/bHN8T6b+qYlU4hUkOmENg27SJo6+D5IQUPqdle5VIkII0mE01Ox+eHF/R/O6gbN
kh93V5tuiCd5BehoCNekpfLzBXsykZLU9gQ7ntUfRMnxfJTRMbT1R6OCze+aywRd38rxfABYkZAb
B111Eoyg92JoHA7Dqj++pPn39MslmTZzIwP7i0WX4Nend+D4m/SqCdeaAlYWTniWDXdfucZFTPll
lLHCr+ww9heLKAvUA0xC48oY3ceucbdwS67pNdqWSZi67I4lcMo15ku4p2GKwUTaSLWZOilUsn9y
3b/UZ7yUDBktxzYl/xC28Msm5REv3pFgoEHqNLeYRfJLN3L61IeoeoH3se5lem9rql1Dx+XEb/cp
YIdskRtFzjRzYpMhkmChUvyAnp7dd+ankt5JDgSy9RqG97p5HqEe/Mlybrv//IKbhnS4c3k66Nhw
6/58D8Rd5ZUkmMtVa2Ovq1OyUv/xJsgxhI1K7v/xV6MT2Sd9fkMnhobs1/uVNfmrkH4I57j/+gYk
TdonVwpvYVqVtUppzh7hWQxH8mnGv//p6+++3sXHPq6gaRJBO3/K1wc4Kvd2NF0qwJjXZYFv0EB9
4kfxtTe/+fprK9X7dTCrNZX+0vr6dNMoeBRtT/KoY2c3DadPpDiEvu4Yc8N3qRsG/tLbZNzsNx7w
RWRKRfSaE2Hjud3WDSvjeZzY3zxzMK5solIOEb3rreupZzD5JsjY1tz2A1O9PAcShY/zv97Hvdvc
2IPxWbUZJgK0O7OhzEMpBzCyITRErIY51pUs9cNXCl4Tc4fgsXfWARNlwhNJxgvg45dRJQ8c/tTJ
l7o6ff2JxU6digGjuUkuo0cGYb7IXds7DK3EDusZEKgdszkOZJisAlzatKdMsJfzG7MYKmdNtSqz
v/+tqnMkCqn7VGEgXSBQoQ6iPQand4gjak/eCEgh69rXCIttQvNoAyr64Q2TuuAYjJdmpl8k7Rw4
pGVPVlT9P6LObDlOpV2iT0QE83DbEz2rW5It2zeEh+1ipiiGAp7+LOQT8d902NreltUNRVV+mSur
vWFS/mfa71lqGd+AnemjQ6rl8Pllq8FwE47tx2w65jF3/qNAzcT70tdfFyswD6IcgQmafv3VgOSx
xywzc4jht5Gtkq3VjeqkPN96AIy+loITvKJPJMbc0L0J1veb7PLXsVL92+eXKgBROJna4fL5W4tt
EdYeiZ2xGtHtluk1sevpFfAmcOSwDU//vlZV3ovQOLbWP7FaeV/zlB9ALzSjff4PqqS8o8kXcaqL
7ItyS4JU1MK+Tu3i3qpJ//tdT3Lj7MzJhwpN4EGFWBoonrLhZA8yS4FD8wXf2MMN/zArPL+GuVCx
7nr3xDXCbTWARP/8rTB71tz1PxgGf3mqCELAtdkbOdzgYJpb5m6LpDlx/SWDnthOZnHMS6PDuZnZ
y7mwdc9YZMrGLWWUmLBzOV7gNYyXJDF4c1TfYaFQ3HppSsVh7iZnhdx3LrMffZP7F3PMag4bFvyJ
gTZlFxzsGhr2xDZpFYUtAFi6KLOuXV9gqJN9cVk0HEojdDEV0QJReVCyfNE9rVAh2zVUVEeGc+ND
EQzjSDdLl7G6zGvvNllf9cq/cFbah0DGoMOv+d2HmPfGvBZU0OXii1fTvOKliMul34cX41jniXup
PI9QtW94QNQxxc+QdOlbW39p4W3ljUI9FGFn36qxfHWNtVVBNrgL0EM7XBwxRx+UMnwru3lAvXJh
n57GCRHHs74YXnfIh27+PqOzjz6lfSWFFdfEa72rktQNmDa3QOHk+V3xxKfc00nuNeoQybEQ2Gsy
Qgl2g2sehPvccjum6YEBKAqVUSSR9xYxF35p62BPoWF9DxdsMyYVNLhiQn2bmXPJINnZlXBepQ6t
18mG09mRJrJMJztNjTXeUuleCy96zbnX4DQCaBbjeBc09T1yVlRSgedieXS2lxD7ISqpCzqY8wgu
KIPeBAT3prRgUReCbt6OGHgve7wF9jHNZLabGpKXsz1eQ8OSu0xX8KotOcWlVf2GHP8f7Wzm2cGh
j5C+EbbuXlTQupyoUt62hLbNaraHR8OYl4k/nv8RpxkQVbk3s6Y4Rcv0O6rwj7Va4i72u6PdVWuh
dU+B9pDpoxAyR+yYAn3xaHWrUxBuO2pXi10DLOsZrC18buW+m+sLNwGdytwZdsRCSFtJ8oFvGpFj
8d4VK1Jb0g8/cYAmgTR/NefiozUCYulzpLZzul4exeKfabc4TJ3f3eTIMCVkHkGtajCBf7F/tUTg
NzJU0TEpI2wf+fjLNfRw933nwa2RvX++1IJUb09QK5mvxoHDXHazpV3eAmoMbu2inZWw5360YC7f
89A/hxPqs9Xpt5IAZCloDoWgRw2IR31isnjTA5nOPhJjeDUWFVu1Oz99TXtRZV0TBtZX1xiOGJkJ
UklzhQinI9iwgXK9YiA81Fp34lcp8EyalSqO0fsg6iY8BqN3bIDF3ixtYslIfy1itWx1ZXNr6uSU
5Ur/TshpK0wdV6tOvivfcQ8mleuXMYtlVy2PRs/qOXLKavuVquOPDKT1QqXZMs8Z0SyTUW2pbzqf
IBgq9LXEu9iCbsHSw4aEAyK9d+vLjOVz60hCpoaLpNUEpKxSAC6ZCTA3IMKSO2gYTWQypQ/K+Zj4
HSBgN03f5wyCKHkc9IDgGUXkTXfWBJU2gavJJZtx7it3xvozjTOHUxzgyd6Uar6WTf+bNM/3tGRY
N/urTN7RgZYko3vEEiW3toOpkdCCdJmVNdDld/hw09fQG36RbkCklc58meO6lSQ1owLeSvhGCYd/
y7vgp+7QMu28jbD2gFvU/dAdqb50d2aF/ycNhkc/EFF24WIzJeO7OA5QVSsbrmgSX5NpEDzbmVch
DRT7eiQJAUBgO/TFnyK1stsY4j5353nlFRb6ArKWzhwIkYPVPz2rx+hUUISejzDDmiX8mzU4JpPp
6jHZGrL5Gy0m4xbXergp80EdBPVLDFyhfk88Xqx5vhQa49oypc2hAr11ZiLDthYTVdVmy35Ox2BX
rX03Ztv/ZppeHVL14abLvc2ZDlmO7x84bgGL/G3aGXBp4JY72irFhbTlNa1t7iypVkugqPckX4/o
PskOodreUqTpXntuiJoaTOxNWRy1DexSN4Ul7gKkC0uDZrH6CwySYFMnIAIxQ9kiWQvFgfEYWdni
uCAV4wTZswRy0afUizchQFW/7yIi3d2LNlOFYW2EGDqV74Uzh+chJRg4M62Kl9DpbtGU/EXKqeKp
C4bLkFoftPAGB2BRr5lkXyFd687hpL6kE6NcEYrkkHrgFEvKyjBztdLdDTXEEbpOaAxErt840eDs
W6sled7+0jSPGKP8AcrFuzh5E22GmcL2lNQjHkDq8cI8qN+jJDrPKTGC1AJ4iZX+rwD0e0FDKi6y
IS6RFWO0Y4/p8BRPth6RN0htgY6tTr62n/dsCotxWludRsooe0lE0FpvAnx69p7L21sJrUZGwrKb
29++Yioo/CzZLVRhsGHYtGtQi8II+zyMl1qzc61y/BtyTC/rsVYVVcT+UXL9NbdwJHHGbLzYRiyK
u2JFZAIBPxWTXxBaYFvRry8Z5ULMDsxr0tJgPOkElcjOnuzCw/vEsXoj6WZ6EYQzk7r4yRTpVxhX
beS9SFL0MTN+RLY5B8NEmnLvUgC4HekauI7W3OFKHt5n1c48YJNrGY3q2HSivXQ+JRutQaL7c620
sP/tMU7pTaip58CVSXmBKq19aAzV7X8vVs7EuCa6TDTKPHmkLA6mBZ8h7aUmI2HJg0fUeeOP3EBF
5CxHFMdqKxUDHsPQPxEpfcgH3jvdyhkjno4YdDA/aHo0nqrbR0GgX2kg3pm1bfux1gvY+2V8TxoG
sJrymbAhMWcFqrkTPCV36K6FfGT1Hjpwf2RJeGwDGcZyXX/1MHVbJyUpCCeLhgYslNeMvI3kMGaG
BYPaoi8p4d7w7HZeoNpc3DkQ72rN9Vuu+Ooa2W+8nV4c4t/cBXNAVtLtvjF5bOHtUExSU1tkupIf
hcOpT6ddY5gaJc/q3hqgjFNuwV108cpi0mIOQtqfJrrvUvVZzJpB+F7dMS5WJ5nnH5+PI2agDiQn
OAA9E9Kz43iYl7Popls9bhdCVbFaTQAZdZFTtXwRU+0/BvfDtZ3+y//fY0iAz6Rzc9xN/nJoxzG7
lx2Z9G6pbzNe3H1Z12eMx/a5qr7b2hNx6iC+Cu8CFr1HBgc+F0QCn27ZsvVZRPdiBOLHMMNwMqOi
vaQ8KfjoHVAnKbY6REEumd6B8eA1BR1RqQvb2qwaZHP5bbZFeDGT12WQE7tPt76OBUTJBHroNu10
8+LN10D/B6h9+eHlEWwkOo0Hz6QoZh2vdkV3bEmI3X2axTee66aPrOezWGTVfXR+/7sxouZ3AJcB
qLM7XLs1vslEaN7ZE1uXqMiJHPPMaG7MbtqWQRYTkESNJQgn9ghB334Ynk0DswAAlyTpufGn8VSY
yRtghzkuKJBCrZAd0SajB2S3ngENEJYXL/T/hmEnzxN94Rtgjh03jGYO53jtMVjgY2R2ENdJyKDQ
P/hpaHw1MsokJ8GC2zJYD3lDHt4IRwLAgxE3qS/wKo81H4kf94Efntymf+PMS9dMXr6H6OFtoCoW
5AL0BGd3urQXaFhJeWEzprYDJr1bFvQBgQRow7Wp+x0R/XQrWjrfFo81WSiK5lVNS0euEJDmcPC+
GvAwtkvgP4Sq/Zvw2ozw18CZEz4TtK/a2pfkYrejI6h7S+VPUVj1u/DUXUyCEtMmm64dNMidWxrx
UgAtLVfrud168pCXFK2PvjrVfdlcBrsCeUvB/J6EkthhEy+P2KNZlqzXzovYU5fhQbewBW0e7U9t
BBCXa01yeGzTazpAe+m04grUy65p/GA1x5JmlIpKyR//Ln1hV/6j6h13TwSm2BWdSl9w1VrnVlio
8UPkHa3iS1d51n5oyr+DgsDweS/2ZQ2bx/W206IoQcyz188VsIHtucsaEgG+TejVXVM6CjfSXqTh
V0OY1mYBxX+B7350DCe4LVlibggFsR4qe96Xc/ijscdzrhPnlnQQwR0jPY9GLe4RcVtsIMNZ2iRP
u8FMXsjZta2g6wV+42PspUlM/U8NZ4S2PELktBurVMlXW7T0ZVI3tm2VoDyGFtrYwY1xtuc1louv
28gBlM2+nA6ORgUyO+qf2nU/aAzLmskIL58vVppRrJ00OKRWM2JOdhZfKmynyhXuIet9hutT0V9K
xzcPecH0/1PIIcxaJxREE5R9LzE6kNz3wSx4c6VwTkzlzczL6obJ9cZl8ZaVojv6AvYW3nuUhEqr
g2oAQjeFSQMwZDaqwB2INY7merTzgAI9vrmws0sd1AamBpr2Km8uUzqVZ2YXnlFT/zrXX8cWm6xO
Dr3gJLC4tuCDWoPl1IvDsxBvvlTliSqDG4BI8aT123hYCohm1do/F6v/bRue+cta+rj2ivpZFc6z
mYLkaFEZtreWRL61rT7hZmWWajTVMXTq9B0CI5vspbp8bgiSIJI8BVhVSlIUVCVT7sbPD72DKrY8
dWMWmOhcAE79fFjREDae22h+2KNvf0mcP1MCfnGOJvndaatzNjvqSt0iO5yxv6h+LsED+x+z7H7q
hj4E+MQePTd0TaWNO654Ewy09AgdZDK8aoweuzowp70Oi/milvZddX57MiQoqh5i/FptG54fn3cL
9VHACjDHn8D5HztpCwgQ9KXotY79c6kMgua/rsFLQs+Nty3cd6j31btHm3IftafZYCf5786U6tIK
QkPJ+5p2ojZrwr7cE8py/T4u3cl+6jSKLYOVmO10dpZh4zwnCWinXbbky80XsDRnWxDQFwXBYa41
/mY8rZEhWWCIsHPwZxGpRka1ds9GfK5/DkhdPP9deqyl4b6VBv56+CiH2RseZnY1Wju/+cZavFWP
dRylgX0AdtZuaKWxweE2NGF+6WFaxOOudKgSc+x0Bn9eRls3RSsZijHh3wazrQ+6FxH5NbUeDNs3
NTiTTRSFCdCZzPpWeExPJ8yuQw8vG7LgBZDhcJUEALOVNdjINgYDHxCtBdsYlRLTR65uWWpWF9Om
smXFyNL2ZT+Ctc+co2hfdIclo5aBIeMBi1NyUKXxHxtlDpIJ/VVoKeR9qP4w5bKhGZl72+gUW3U2
SzYGqDtnU86zxdvn5g5Ckt4anqACe2TtIpnV+1N/7wOF508Vw1YEnXHRUZ7uADFM5MvqmQK6nB+y
DFyxyQDFPbW07G0tkuzuLeaxsIvfhRqihz9Hl6YZpkNr5aTnc+4ikxBGs6zSW6FoD6I6Bm39R2IE
kqguLhFKxKcjztXflSO/NxnaV6RUf85zZwPx1WULmIiD1JDIg5pxhFdDJ6D+Jc7b7hxKTZqtMxCu
lmp8j0aTRSEbr9rBYo9LjmlxSWVvaTsg5131TE0ehYUYD0NYcQRo0gMK3nhXeGvXPitqicd6Ym/L
mftUeMPV6St7U6e0T3JinV8+XzzgAC9O9MH7RUx0aJKdt9YG2OsB+fOUTJoc7ZXUYM4bBOdGjVxo
OllOS1SIvSF88+IYlX3ya+/QdgQ561A4sZEWb25uozu0vc0FV9jbrllwy3QOzUktrYI73xXmlsa6
eSPm0H0pcjAqAJbtczIYlEmbySNfn/IDzQ0bVXtsUhZ/yzbPueOUsO6CTMxxZm4lJZ0wrO1Qqi32
BwSb2n+gYQYeX7DcCvhBmoyt3YmHCQ4r00rfDJRPKo/a16gYdw1lia8NpdtdwwT7c92a0/ku7UUd
CQ4JrmponU5afrXoI4tR5fCls88H/1FG3s6P3NjonI//bZrMLK130vZ+92wj2MTO+sNUy5szgm0e
7Cco5OgwUVFN+Zw1nIQzEKvygIVaVoJQB1343GJ53cKh+jywOFTgDq4YKYUfgkub/a4968G52n0Q
z1eHlJnTduoxzTdcl8qLRVrlf8Ky/zBk8gytiYZ2QJas0yDjKFk0r5Xm8EJ4HzTBKgH7AS1X08xM
HhOBf61cby0roSnJC9BL3M58pR797wLA4WwsNIQQYoWZaAKcGtiQonyRHTxAB/LDNHtzaLjDD6Mp
RManfUZW3TNqaM69ScmhWbuEpGRXXnJT3d1EVZsONBH8jzGJfWfG+7j2NwkN9ICLRG9nRjBgTFqM
H6NX86TforcbRCBAXy029rYEucHS4dPslXk0AVGeah52WI/fnEBy+hB/KTJ6NTjFHPhbrGnbp9Qv
Dxat0o6/YB6GRyEOuHTzgK6dxR/w9UFw22WQqG5Bee4HKT9kmvzi3xkefV9dCUGMhwX+1z0z22nD
hPUln5T5FZC1dyF+/g3HYE8se4X5+DkdFQK0B7GOnxS/w5wW5g98tiEIsOWU1u+L2XZULw1A7BNQ
pAZOjgiXBQY1NLJiMp/V4jX3xajYWE7J0Q6oXquXmScxUcnDlBVERmieXPcaw0zBx+wnyyMYlmOm
9bQvSix5thnmr3p80alboHC59X+vQoQVJ01ckcawzsF6YFhh9nMe0jEml/s1WBz/JL1szzJeXpKi
xolp+EM8cbCK/TL8hRfoISm8F05rQufh2DUkYFLHxmrZXPvNDg26Q/9fZiY+fnfRTgOKgSPizixc
wI+yoKSe2Ta1LfM2Z6oeZ/Dqdm4/GPFIqSCFwbO2dqZEWivtYe+U+fLiLPTUjEaYn/0GbFU4kmoV
0K3u/dC8ONRHCNgmT0sA7SFehU/Y2XddCJ8VYGHa0pVd2AuPy7YG2Qut65hHSQuSY4UI5pO5KwPL
3GfzxNOXBek4hJSBsCk/YaMsTqPuv0bDSOE1ldhiLsNrN/8c7OF9sonD0bU8nKbCHA52maljWuGx
VdDqMqejZExm38zIKaDYYGBiWtNc8OYOexpr6r1Fnn4jk4LTnyjhA3uAnaCtpzanLTZXXvyfagQe
bJSK3ciye0hHJE3YOtAk1i1hJtWylxWkEOEzO9Sc0C/CVa+uO4enNabD21z89OGC7psxKKBZIUsa
oGNuPjLMTlWEb+Y8osQIlY1+hgYGPaSnMu9bklaRe5362dylq6rvk/nZtOEMMAyYCXS8KX+JCtTw
2hPlYSLCHudMcPMxD59hbkHJoum9V1+8BZd3EKUFZBgGYJlV6z1FIZXajH13xwrH9iO3kq2f65wr
dkF0axMPL05lx9QpcJacl+QxNf92lFNzt5Y83MzSUhcVZSfTtBdMfpb1lK06Ge28Q9rHus2+/1pB
SYnc7Npx6l0qQd9FQHx5nMUHpB5zJ8UIYDBAPc2KE2wjrLd2dDT98bu2OKAVdfLs2Ra/4bpjRQgJ
oU9facaT1J+DKe6m8Q/QJnVUSUfFfQRMES1oOkfyC9lWsVdcEOBpdQZaL81e8s59M3I8lATlz0sy
nFI499xpgj4tKZCphcVOR/e4FutoOmAHY85E6W5csgmlBqDWp8zvrJPleH+koLBNYCd2gio/52n7
H23O/420X9gyK89NHb72HBJjJfrl2gh7Zw2exiBOWK3riQw0ALEjg2HhIF2ycbFpjXdqyr62SFic
VDJ9ptkRLmCryHSahXky7m7f/Umxgp7HsacW24BrX4Pl9Ly2OCh/baSrs/5IE0QcoOV+qg7WwAzO
9Q1WaU9f6OUyT8oONhABI0wPVAoGYipjvByYXZQSh9V7apOP2GQtJWOuckiLBebRZgg2w993yNtX
5Q9FWPxAh9+0c2iA3gSllvvWmcVTDQADBD6DDXJY/wpBfOPklOEQSZlIqbMTAqklcNn+NFqFdtqo
p0QN3nRI93u7p1ekYo5+tkoTgqyZ5eBUqKOuknF+GAs9qdTdQ6aoUyiobQp/TlXAoKvRcQ70NPxo
gprCrRGQLUw6Rl5pcudUQkjRBSePGFLc4OBsHDl3l7xHjPVbe1x1qp0j3D5ecDkfGWciW5gofOP4
Qj8rxnk9BxuDp7rhwomUeuDIZcPxZQ7ackgpgmcWnrU7BC/4iWj4SwVVSn1nwJMKcBqAG964awdO
WX8fa4pK2gyPhlnxuGcVupp6zl5wxL0EjrRfdRH9lR41RO2cMRsuSsGazqitkPZ4sSMCHl3TNKgg
CRZFEYy3xu+/TR2ualcZH9Hktjs/WBsPLVZAI+nOdSOne66yncir5EQr2X+9mzELr/pVAu5A7K17
kTTkzPHv5JFPPkJ8B9j/ixnNL4hu1ndfaWM72MnEOxNdVZ3rK+8+Tl9UKDysXrtq/x+EJdl4LpJG
y9Frzws+w73nUYqlCXDvLYTAaq6K61yNZgyZ+41v0u56Crr3QWebFCiDFgNHMZ+7jva6gGN/lbKz
F4p2r1WbUQJqalhAWZZ1xk8QpMW1wc1Lh1VchYU6NQTCEE7IbZLMpSMyFwtTgXDAdkGdvJm+WQB+
vqd+o8C/O8DVIGrGBA443Bb0OUOD4NEVXEUp37IsB1hiy5wilTI4Z2FrHBfdgUgs8/RJj/TZ7SzI
pIl5+DwzKTJIcHg0T2fbpm9Cj949m82vNdH5L0tlHeAzcBmgK7/PcnyqoHLoOVnAQXLCfHzuWsrJ
O+gp8y/0wprbyC5M0Np6IN5CqUzpFDdEu47OF+wr2g5A1DrJW1ENcLmeuXA/BqX0vegjyO0UENEg
kb/IvjL29min95RsF094QvVQgP3TCGD+mkyOYqRjvLp21cKjaeyDyNxn2bXmHp8FDloLbr3g0BY7
g3D4INKrbqboJbVKuG7sh2Ompy7cne+j8GaiVsMvOxf5brH77lxhkP9O4tyoh1fPHNWz6E++J+W5
KLNllxqkV6Kc7G+SBd88JLnH1pPKu4yCXUzATI5RTdM/opbohHwHtkHRTeo5566IeOYmRNKQkIab
6wIH0TLEJLrU5YuTwDRLUsbp8xAu52jK82MZqLWyl2UGiVwF2Vttj4gDE2Bem/0lQBo72ZhDU72U
2UzhiGRnhI8t30vCeUfVtdaLIDpEukqdunKcfyBMXg1IJEAOTkDWHi7QlKNJTDic9cnI0x9aNPOP
rudx4Vh/7AbUAdlk+2axdt5COzpDZORskVJMr9H2gZoNAA3AF3yN2tGCu68OC1PamOaT4stocNhs
xTCBhatyppxYcgY+pr071uah6U0EhqIrtkuPH6b3+4nYeLVnlACzsarxjfjLbfLgREQJQC6e8j71
I0kKCICSj0WhmnPapVrc3kkFaaGS81W19nA3dbCjsM69TVGKVLzkx8U18lejD7utwsO5MmPya9p5
9bnL9N/RLPTr4ETEH0CnEORoWeOj3yFuqjeR0hkr0mlPAfrWqQsCcuRkyOIEyzlwaZ50zFn/phQR
Qa5NREYYntIAbMXdhQjYsAeh020+x0sdXEncNSaqo2WcasuqWdP9+eSOqDjEnQqqYbvqYKMBboKF
KnHbABvrDiGMStE2J2a0+lTVIwWsAfl0DsT0qa5z/X58htm7nKzwbAbDnzmZrbc6Ak3VFeMrg77o
xXB9xpo5uTBd+calcATU6Gq8+xPeQRrQiOM380iJqI07ZYoCeIsLMTeLKdV9Mk30AKd9NnzaiVLG
S8Dzjx21k1Lh7avvtcWVn5XmSQ6T8eAx+mgT5pS1JiVGaL97YXEpNnqoMCcxIbrPJXGgT4cYmcFJ
RWfHHyjAC8AEmFBGLrnFoT4bB5tIEHITGHfieREXiGEFdYwLVx1ChKeDGkoKHVXp3z9HOl1fG4ch
Y4jbryDPpGxfcKZgmxoW8Lh2+CcN8LN0HLYrinXusvYreHDrqBXD3t9pFXuX9QUjY0GpV3P7vLiW
f84lCOiRYVNzphpifSmjaHd9CrcNWSc/MOT3dskcyG1Vc3f0+GWaIgPW8eyfO3REjOGMCianv8Gm
4mDB4Lw59aqn9c5l9ug7Q/omRviEETkJRFOsnJPthWcq5OdtUCqHyptBXQPXLS9Nh/gbdCNDDpIA
LbG3DPfKloGhcWuoNIpDnUkGr3p8K7oVtccupc4jRkcW8qwdhLtP2dKr+ZJyqmNpwTb/lD8MncPv
AMLHTr307nOExc1vUhQdnpD30tM7unjktWWkeM2ki/BkGCSroNJsDA6yVBqE28Iesp1dav/GKeTU
Q9a+dK71yyF940wkH4Cf1Kcq7XB56A7eDDS9yCjyQ5os5XGKQrLGBgEkt5soVsicAxhX3gsT1GZL
J/qHCsTb4g3VwURSicvMZK8KVr+JvC8a1OA2HaHWRL39RyBsaFiCK2WR4adaK7TZSZsHHdIZEzig
IBbtzPfKH4H0ZQAj87x9hIDPTwgZ3bFnMd2Wg47OXdVdQzdfbq3XvEtcMqVo3QuCzDpOrzjZDJBB
i+QpF2u8IohfShaTix6j4hKabbBNam+5dXNRboaqeCZOeKnxSh6qfDjotZltCj80zo0PCMHi7GPf
YNzvs4iEabRiwxRkMOqD6pAE6Bxguaz6+tWuqUzhozHYWQzlg9FFH0d0Rcegyhg5wou5wDM+uUHH
vgWkIPDnlq7bIjKBz7U975UgbcpBiRhlvifnDemHZhvXO9eomTcIaTpm2N+crGB2N62PjUV+GEB7
2BOkzT1v38xxKl51MEFM9acDxjR3nwSlONgsRzHo65BP4eJSx7DWHixHyHBogj3l1Z/XYjQUa0EJ
XSD0SpOsTGgNBe9in/tex9qw0n+SOROytTOX99nimwNUxHBGpXEb2/7V8hf3PjrWY2h8GroXdt9V
W9O4HPk7nrYeeg/PhNa/BeszQ9DyvpuWceFyKC/u6qqz7XGIjbq1D3PKZ2i4lJf5hfqKy9v8d/x0
Bpi9pssNpHB+/PsnRYj8x9bWzMqOXPjplUhpnIsAj/XII4yBebevj4g02RZxONvJUDQXquyjf1tA
z0M3qmCYsG5328ay7p8arGMl446xjo99ZfFPy3q15SVGiFw+ezBke//b5xGwc/lZ/bHQV4t+jk0E
9M0NhPyAi/tonDR9zN1qAGdgyQ7Oe6OBW74L5E87L/HkaUTlyTBfiyBx7hn1R6tS7OaMZ8uZqV3m
W5yU6BN2jMF6DhwhcyZ8+zyEZ1S7tKCxjlH/sxrFFNuE2Ml4/Mw9um4BtUSa7V/F5bQlgMroXAp7
pcMfubRnmr88DCd58ZBI2UTbYac27AUPyfCHPYW4f74w1wj3nsEbtG27JIhn2ttv2KVaalW3teNv
cB94b2y8Dl43Rw/dWLFtteOeJF+w+7RJ+F6SXbpaGI9GkEvzcOfFJq1LnBUYqeZczxdhiomyDDxQ
87od8AN8GXlJS54nV7sfnkW/SJ9TtGx9ovIXi3TUKeM5+wNZGRvfvK0CmTzaxv4DET/Z0DNhbFuk
1k3YJe29glW+Dd3xp1eOCBOm452xEiaXqCNtSysH11t2XSDFPGov+TBSx76x8w02U9j+TvDqHgRV
tbvZHNBFWP63ninxKxG7RJS2mGd4Dt7yYtWOOTZ4vP3nsgqs2FkQyRahLvzxOu5Aei8mc7dpfSEf
xVauGfBZFnGpvAFzjRmdPKvKNowh6KZL8+Q4pCZcuQZvc1hook3PZAGFhtA0bWvDptLYCNwjU0Hz
PmTcjZ+aE4UJw8mw6uiQt87fyZB/gE6ZezK80T4dLP9aTkDGp6SVq+O1P3tZ89bZgRVAj5j+DLWV
AsZO0M7mnrkD8GmI5Kard5w/KLVaX7LV60U6/dXiiIkBfzFRtDLxUaEThGN9x5+ndxyZOGKERON7
ZNdTWOrlGeT7JapzHiNu+DG75JRJBXSHb2UXeDeZ/IGd5N9cxeJgry+D44LeCKP0PRdQnHqRmHFr
E8x3LO7zzxejCDBim+aLkEH6ktLRwY6s1sdP42KGNLpxXR0R2EZJd0bg69W6jmYALNnXMUgpxxC/
s2cuORsU3sGQtKWd0XJo1DP+QJf+jhCFTKZvqcfWPDP22Gzdu+cP6bEfauitiA3Wyj31US+2Ue+k
F1cNPXwDJ4odItpHY60sb6TGOjG552EJqliYDNsn5aHthM0XpmdTPFsExWciJLJs7R9lT3mACpPj
BDHgGBg8Y8TYBh/D/IHR7pfRZmAzXNt9Rg7jV8CAwd5Mx/lW9jiX54kCnCznkMxj/gs45elRM5KB
vDz78ejasY2xC0uf5z4rGgmQjKfYq4wqHm032FdTPZ+XFu3bkhXBkahlNN9qdDVWxweMnw7lDNfo
pOsintDPKYUHvFRzs11JBCCX0N7GLeHrG1G9tY/zrQTaeOoNUtgsxVQ1YZjD2EJXUgMC+sXUYCHW
KqIl8F58uGTMqPrpZDQdNDEFq1iOdLcvriPO2Q/fdYCeouNtyvadXSaVkTDD4yGDpO1BT9jQCEML
HEcD7lkLJqltJveh1dh0VErwYXa/u1yeX5B008MMGNJMTO+SJlNxXbyi/D/uzmM5bqXNtk+EPxIe
mJa3LFbRShOEKOnAJEzCm6fvBUht4/agp3dwEKR05Egg8Zm9194Oox9t2yHpfyrbcy8dpzvuW768
yu1+93H7vS9hOrHmGuj95HClksBn3TDkaO3t0neXvhZcy3GEPVvbP5SEfBAFlvNtyvFh50mJysoO
ng0/31d2+sPNKSl1pyABKZ7z7KLxkU7+CspVAXKY93Bgxf1LE5J2rLnmi4UQCSWB9U8m3wgSbS6F
7INtYTgvDVuipJunS4ln3PxrmpItE9LC7dL5eE4jJ8DT89urPZ5mseUG8m8B5HQeUSobQo8G9D5O
uBeVMI8jc+4tZ+WqiTXnFU5LScajYaElb9ITThrAbnHk7gytspGij18sDyYEFSCwhwHFBnkMsCoS
JI7zQtgq00NH5WDIsnjSIm9fO6TcFhWRW4lHCrwchnjfBmwPq4F9Bu/wYcfGUyAVDMZjHU7PgwGG
wUG+tEYS7O7pfQhUIlngoSFkg08C7hIYBuLdb205qzd917o1vqbd46J9NTPbWFHXa/sozF2ijfYF
jfaanJHxLbLLilt1mk5TpBiwesEdX9ebBHu6MQ2iRX0tdR49vB+MWunrQDVxjmA3Z/UYbP0oEE+O
ZxvrRYKToqN6iqLcemNTaJ9zoJRx0oxP/EfP4/VvQY8XuwOJeFyE62NTne3Zc5yNTbz16dibP81o
59T9xXklWCUjOwOtX9ewPAyHZNpgG9Av5tCV2zDuiuNy8OsuRzOr7EsbIckZvOIp9vxpbxLsSzLq
iOTAS52Nz9dwJZcbtZ7wjrCdPYG/Noj/YeQ+Q+p3WYjXoWDfff7Te3kcGSTG2DiWibpNpMb3dNCt
m98jQ+DPgK/lWg4h8d0Ndpx3yXRZ77WxclawfvutJTBVh7aE9DZ3wjGYWmYqb3yHSGNsjENlgQ5F
eCx2Y8tbuJtwSExyHs7K1idsSDtkY4gmYs7vSBMG7mmEIbkiMwAKn35dLkj2XNjADnPioMDNbjZD
fEZ0hsxm6E8lzdFk+Ye+i8ob+oJoXaf+99KKtUcuw9d8nEAvd0QsaR5nQd+gRZtDjtGRN2vDKX8I
5iQQFz3tlXW8OEKh5J/QYONPLS/bZs2wHXMQzLlZf5E9Lh9WDWHab3OgLZMLJZJ77lTNF7Bk5aaL
JuKfVLmmCA9f/rx+s9siQCZbqDr/GZLqLK60sO1egFQxBk3nDJWWwjrUiAGrawTBvS209bKxEVP4
ZFYiOOUe4ZioyY+gxKcVUYjVFvWTfWrSziahS7YHI9xGob+3Zk1ag0JsaSv7Qu7jGEl6aHrZYfko
L+fopV5421YZCGWGknkKUUwfAdU8oKoG9Ohc107d0a/86uI78fsoNG+vDUwfUX01a2UzS6nKtrk2
88XkJjvPYzcVNr/HEHWGObaICv7jEjrkcELkhpwQQwpd5gyVnFT558Plc6QS0L7N+D5qilwFRAvP
MSEdN4mZRXn5+OQ0JKVkZCZn/Yyl/+qkHv/onco6k2BGZHfJXMN0Sjr/oP/AxY9MiMRQuG/HvJjk
+U/HJrsyP2fkBF7UwGnK6YOspkIVbXSuc3Lyxj11DQyj0OvqTVe1WFh9O5Mc1og0iFMAYGUKd+P2
ajh4aQTMhhSTVU/IAhsSycLPRNkSQ/VN9Tp/TkmeXrWsJP56XigTgo/Rf0WP4pROcLA7cnuNzjwn
8wUnDmwjj4C3PKuSQz7PZwGiFcdxFqPGBEDuEOP90jWGE34Qbo3AoAmO6m8qYWwesdpcmZgoRK4u
cUI9s6gq5vGYcFrz3Pn6zh+j9o3iYpNRjnziflolWfXqjsyjIhHlz2Ocke1tIWaDdYEJCUZPIJ77
WunPXaKTvYyAufYMmOcWrHAz9JKn5SNNlkzfe9M7eu2VZOzyHgVyvFpOsJeg2onALmKX7zU6Wc0+
tXDe4MkUvHE1n/0MHktABJqO15OLHfa8f4SBsoFjRlm2PA2ubh95SHnJ6rBsaZieaMk1HmCb4VPq
79lBh2vTjKpr3tdvIQ3fmAxYTTvG4NqMNAgb+dW44ZXt3o54g/q5xcF8hhD2s/V5rmJDsZwP9Fs3
uUiWOx0mzhRET21aRk8GxNdUhY+u1eJjyszipU/D+NxrfQHbk9iGEpoBo188sXWKsE8JJ9ya8ylq
gusJK+jRrYciMJqrV2siT4igrCcVTOFVZsx3/2jXRI6TCqAeWM/eV18uywuPQNuDwjG3juc5nulH
X5U5Tvs4Q60vu/yRJaJFNl8/MP1ERz2OylVhm2gJBqi1hX2P2ZIdvYQ1gErJV0F3OxwwEfvPqWU0
6xHBDZETYKJ1oMZOYucXZN77Wcz+Aur2rrmed9cllutlxtrAozgNaTauCC6nfdAqkisik4yK+eif
vKh/Rl3MI7Gyw6pix6nVjyaPslOfCQU8E6a6TnTSemlP9M6jWLDQGzBktK8EC4YXUGlrj2rj6obE
qnnDjCpNmsMi5rEZmKwgdIXoXh2kOE43Xfss/D1ij6Hl9rJn9s/a9s9LzfZZ8NRpgKGP2epLqG4W
OiCSvs3WXAlw2MBqNrFOhgLG4O0wO74gkJgvNfSNdsQ74TideWmIa4lBEaPSfZM4UfYLDNzyOg97
6NnsKu3MDkS/iJITHs/XwXXpyrvkQpp6jxNTs4gAm0M72/Fqe468SbahBH60Xyo12ID7PZjVYbZ0
xTomTMujRIXc/Arsla3/mYYBhpFisrLYu5TnHYJQ45hjYLdJyGjakxnX8ctmagcjYNZDs6ame8FW
hZI6Hq5TpTBFEj+esJU9J4gSzp2lQs5+4lwzQTDOWjpGcwYxusFOqZ9CzIgs5cv6PYS3fq5rHZsJ
SgKrbEbIygFiDLSj/covVXP11NSATeRSKdTNhN+wO+8T4E1RYyN7rpXcjpCxLbtwT8vFmD+S+oTp
bWDLBCIxfnPBcp1Ua/n4adPNaAMZiaLxd8EgEwYD+ZKTH/OXmNkLeBjB3WTRZ5zZ7rNrESFJkefT
W5NqoxXhq1UbxYm2lxYFwdvWWW7VedbsZekun0A8RQyVNk00F34hAfWpZ02boNYFgQZKuzaJY2/N
ydiXdqy2o+6+2WWfYYoVLwylh/XoouThzgk0b6Sc0I51VsG/0rM5LxQBmx+6UKpqjht/7MnIiz0g
ZqPerclG2RalqtmH1xoiTjq+WTfiBzmZFrLd2uEEfC3SLqHRHBb3Jd7QaSVZshPgy5KEO4D/vS20
76kwcNAZE1YATrVkBrYX7nNa7KaoU8/NFMFZT8dzNBelTrUWFMaE3FjJUbPzN2ETLMRosiSpoRjP
Q4nSFP/mAwLuA3iUt160pnnVOEfED/2jMvuDZk5nHZMKOkSAcKgEd3/OouhnYdnNM/aEnwCaozND
uZC4ebKDggjLeRrX3wKl3Q32o+9SuD948bhPdJw3MsfBwClx7GJXPJgPZKt4wvHS4t3rETVxSDTj
LqWAu8YTvmbeH9Mxk8lc3DBUZKL+c6iIfNHqY1TW2h4FkLXFeSQPhRU8XM41HbsV1DycrQDXun0n
WuCVcYM9b5aTLXO3JjEJx7SLloWZ/Zk3CTR2u+W8wOS+ZTCCwRQN6yHsC97oNnbEpfpfvmtSdtVG
+rW1b5JxfIwDVL/Ix8ThaCmDi+41HQosnq18RoqMNa4YwAwbuXkIOPLWPHXTN7LjLpGja+98KYrd
cu9MzVlMXsDIl6QRjyXAUOX/oNlVu8Z00ZeWDPMmp7tMsXbwCuhycyxubKbFQdkjJbasg6exs/J1
2yM3EWkdHykm93zRXaDDQ7MLyTG7t2i8ycVhPJmHNNsVpDSziF7ayMEtjXZG+gWrpK6qHkVf/EoC
NN7NgNQqMzaOnnevzih7FG0M4WzdIYeTPEQWZI69aqqkeR7nE/iPKgih+c80NxFpFgZbdOEy447c
f/S2hpFqwoAj27rfRRh5MbmobywW8qMeZMXWMmS0y4eIwCgMv5A7rfEkevmlaWmGuS5qELH5/XOL
fdWzaIMs1OyrRlraxaxw/1l5y6nb+8Z6CmBhQOxENlZl5HyaaKMcyfwrSzGhlmD8n8ouWLUJKRsu
D3Y1Iz2tvFkpWGUXd+TJ1gYMR5JF1j7seu1Qz+LAijhPiog8Ook5lhffIyHg3qu0Q+OJrQgRwv5H
iuJtT52LeHBmLiz0hSnkBYEG8Smc9PaZ3nm1vMCrghgjoWUCI7XC/+ngisUmcSWnhBRqRCbwGM14
Y4eHKj3lvZE/MD7b29ito1M5n7it15+TzBuwjGAcItMouY7PXkDgR6rFydknIfkwxP3ZUx3mWUlY
TAzdgZRrukewj2INjZeTwkWuEESymsdiVKVN1m7hxHXrZQe3XGawK37Mft6P/i57QN5kHJiPvJZv
FmQrNTqs8pvuYUT9jWxHmsdcysMfU5NdS54lzXq1bUHSYckEDOR9M2xsRuVWZWivWRDXryN76ano
d31mkXdau8nOpGy7SPj91FRjuI9HeCR1Kt4FhP9973ZYz5iKP2muz2yt0F48FdenZXoqDI1UXxO2
dKz/buN0y1Ks/9QQ+27MoFqpal6ZcEhsQ/yNDGcaYeylDrN63lfpNRUJnePVRxaL7Ki7d6mGcQjF
h9gHgfiRd/cewxEhNE526zMbsmHHYpPXxTYBw7pvs9462WWRgMVl5bZV0mrAak3ZdbkUjv/3I93m
YcXSf0mbRuCv53tYpzqqEj7T7YZUrwzxTWK1zZmZFLNhgGMvWi3jp7YqvmER4bX2y2gAYtUWvyKh
ZDIjAxecMxoXhMA7rcB34HmU7W1qo2KpXXFBa1s/lFaLlV79Gss6vJLUrq6JQp5Og7Iyari9cFZz
IlGgkPAI46GcDxgTN+MYUrDMhkUxCePmsuIbK6YEjUzKTdE5xUfGO3UqcAdhRKTcdxyUuBly/sty
YQj89yOmZBiJeJAI+2KoO9fGMTt0Yu1cNNM05Ef0IW+2KoYTiSe/lk2NbTS/MjMj82Hez3bzJTYc
ZEMJ+zMGg/cIGM/R7Ctsr3MrMaXQWYlJLPZtSXxuNdKiem76pZzyU2pGc7JmdkdMwpNe8BQeZvv+
zdA4FKwIMU7vX5d/96IEWy5e5eq8pfi7TY3+5CP+CzMj26bzsMpuMOTaigGFCKKdGHr3w0+qQ2Ax
LTaLxjr3NgYIWMoIyjkTB7d7Ksbe3BWAS9Z/jk2Xvw7IkLC+1T0rxhBYDSm3a2YV7jNY8J+ARvnD
dBshkaOoAxTQEAbBTykRdZsanyx137x5zazHoslEj/jvJ3LnT1gvkYbDN1UHTFssojLn0oaue1BC
/Zh8OJLlENyF4RHb5uUkx4oE5DLwI78We1siCcNHxguT8YJv4Y5iecvKpo0frvc6Dbr+DYs7K2z4
BLIt231lhT+DOiH8Gv3PJqyN8qWirtuGLHYBPBAOKDStppBmF/Xnn19b7R7REYqKpvmZsRpQVLLw
+/sXqEqIEHTfvePmlycI0dXur3hgXuaL7ojx6m2xLnoWhUrojS0g39zCmk5tOTp+uQPgR+nbjcfF
bwuM4jD2foCJlMO3HqOzk2r3cV4PabFqUTmi3nVS9j1tGHU70B4kOEY5ZDAkUBwgQUGvlci5hO/o
GHMEOIY4L+vuZUs7b9dtSXPmsqWeL924QXupTjGuACQuwR2zZXcx/fSKcg8vFvpN2OC93E0Ku6rZ
Axs3oSJ6euq8TkWa77lt8K3MZmiMS/ohQyM2t8wDBVaVzArqPrqq8mv5P7yZJIOudCUEI8SqImtk
8DjO+SsdTRZLp86HTw47iFm45d5GMtuWh7qA1rQapW0eCBlkvTyk0z5vvtuaKU+yIciq7AYLkAoR
QG7v9bfAHP5euFnybd+MSAWBP7iiBGuS+uQeUZ5s4bT4l8VNTl6PgKg8f84LcE3wHj2jUsEHxr5v
XVaW78JAXMZEYm+jrMQJZTlP7QyU6edL670ERpX9QVY0SBTmXpNceEHiPR6o86IKMcU7wLB1WiDj
ZCjxpin7nb+Qd+DsYRzLb3BePnJddC9GIf0VqVbislwIZ+CAhH9sCi8/eU06a7dm+y25fpcyiY09
4zrntFxERM49qM4H4DoG3rNXHE7dj57wx73UKJxXuk7EJrnAv4bZMqnX6TobwapXiOqQLrAB78bg
tUHXeBn9Mjm5mNL/fMZUc5coizEGSI83u2sx/ReoW906J7oWw9s6qIV5FT1pDPBNT4bGuKB3/F+O
P+FskG1+SCzzOwtl8yPQjHIta4BYiBt/LyvRMm8I5q3HY6Nn4dbNicVbflw6d0xsGJgYATktW4FU
A5lkm96N5CV/60wjsp+ekCUk3ekGhFq4dfLkW6SA5eFIY/0chP5Ot9Knge/epQ2OVoU9LfZLb6OV
7Cpszox9jOZ+zTwcm3oS6CwYUoZKsUOSdZa/JC3yUiNKv9xZdR2Ign0rJ1xtAcrkXl2xi3mNBQub
5TQoyobbWzTtqpXazDmzynkQ0z+Wn+X305+WdWk7ehDQrKIGLtFNWOUQ73KkECCSpdtOecz3WP5e
+0jPdraOMSW0p/5Oyt2rjeBHJZa6SrOMtl4dI0qoXeNWyEvvfeHtxuLp2p/40G5iQCEpO3/83h54
IrF7mCgbDHM4dpIHxotAMRO3naIDvjoScJgSIoW6UzmnRUGF8IN6ex7VA5Fw59whItrTCIcW+Qob
e35VeWJv2VhOBrfl5xX5U/6IRW4MDpUzMR+wgL4XooOiPabi6ulsNmssBbkcGcC74TYkzTVlMEOe
Fa5q7IuzxN0hZKbX05uNOuQU1t6jcRhpBL5DtpUp2sMiUa2H8bvb1v7J64d610jTOGi1vrfqbDzK
PtPxd1X2LrEZDre2971kG9w3dv0+ZjQPATvogwoA3nsTeFqiQ46uQYL8Qq9CghbvlOR7kPUEj6/c
LJutnu1lmqlbjTdEm3aQHdwR1rZph2bAD4ue5wf5FDs3+Gum/lPYVnVmqNTuUo0FqDaDWEtEFK7g
oUviQO6BPn1nfkQgUs1bE8FJv53QVQKHWPfJSHtdYIiqJ4r7ACRQOUwb4sTea/+DiV2DmLk+kK/l
Iokc3PM4X5ZPTUndN1hMiT18XEcfggacoUS/g0nQ71VltVsXOV2i2YJJQ+i/QA+eqzj70vb2zY1i
/y6Nxr8XdHp+QJvk+2kAElsz75mn0CObSC7iyTO2YUGDXdPlo7cySIqa7yLCHBOcLtLdp0j/MQJl
6UGMDC/HCV7THnp9um87in4xmfAgZtPbSMArqTtTfhj0YOSZyusV6TjmFWXexzCy0CrRHKyAlZ/d
1u/WdtXuxllGUWVEGFYQ2VYEINUrkQVYc5SWXgDv5+OApNAtw505a6sXuRxBWKuMtNLTopdXroWA
EeFPbDkxO+ORL1orLot8fAgpMiPHR+ofpbullURUnKyZITHzaqwHjt10I2OAW2y1kosYqgtGmI2j
1PgpiuRVCNs8465ZC4UAGYkj0gqIeoHPXkMnxS2fzYZaPWY7X7H2bk21HxNXJ4nUr+5BkHEsYaqL
mwfb1zUuU/8BKWgbl5iXIqK/AYyoWow79I/fQjT4WAS4MLWdD+W5bMx6Af4+voWtJR6agc/AtCp4
W+SIrLivmTQErA11Jq0KpRfv8N445wygiDKkpQwdTMLuqBtPfyoaZmWfUStmV4yF8yHZN6HrfRqa
3A6Scxv8DpGcv1kxsAUKJmyLInolwGnlVmN/NpBzMIbx4DIN0LbcEvcQJ8C5lWZ/Q8ciGawWARsh
N710fjTctCI5VjYrz0Uqytf3EU5RuFeyf2p0z1iVGc7rpfj2bfgobq4gx80O8kgbt0VR6SerC11a
w9y4W+zDVW+WME56g3W9hiOIFcqO0AnrEMSciJxz5AFfu9ROjgTYj9glI+d1kDdnKvD1GVn9JjTR
HAcWoWhQp/rNQyV8slErkgBgV2+6yr+7greeqUjznuXva5N8qjNT1q0p6+gis4KkBEshA6+rTegj
drAwmm8Gn8GlbfclmYaVTmBYnR/ArYFBRVzE5IV1oQ8ZLxTi0nj52qzxXmWzz8tSAkmmJE6t1ONn
vwqjfZr6rLuGxp6zgh9IqyFeqchk/+q0O9o0dox1duh8ZZ8z6jNkEIaD9iOaw/1KXLSpTJ5HM8eS
YJizBlnbUyMwZcX+CfponehzolxoiXXa8DiKRoMjYBS4fNJ61XIjPA88DPfBAUMKP7LdLhMGDIxo
CY0SO0ARH5KafUvtzuehDMhDZNw6solAYuz8YMuE2SRD30zut0s2p0MOva9L5hJebK0dFNqbYT4r
lgt/v/BCwcogXBFcx6zyMrIfNWebQM4qhkZvW8+ncuaR7FUnnmLiOPXc5o0VbPNWw67HsjbMsCE0
ylk5GIHPkR37p97/KFgUPy2XqBbfIChgEp2fN7OPtX0FIlSOtnPtZnG3kdD/ljFdqwHdjCEC00eR
8WJL82KWFehj9cw8njD3qnyq59mvFwGWJWxoPuDYrk49gj+G/t1T8H2yveJuEQN+5GW/AhDz3Qg8
fecZqBtMRw7Q1wE16gQ275KoAOhkJvrNVPchsyilIda+MyDaFGn9CRmMsToe4HBltDlalHLmHwXx
G+KQltVI25KVZv4OR2IutDIrsL5wAYQoEwqtpdpbLqYmhkM1dDTMSJVmPEG5LMWdhCe2rDPmlnl2
H/r0NtlVcdH56L78UOwGPw1jlh8Y4bvKZbNftN0l8DJSzSh1uyw8/ufqglvipAjFvqZj8gEqAvgc
o/unuE72S/EsZpDG4CPgNMH1eAaqQCRFG1SPLt97fXj45rqhL/rq3JQ8c6V/k6b5K2jUP7nMn1ql
h9d6QIiHiHX8TMGB4CykZtH6K5K/dJO2LlXgOKcVlAPrljAj/QtO1WdWS9ayjdhHFP8bqobkpg9i
H5qV+UiFaT4wQfkbkmUDRjmDD5aPWWDNnEsQcQGGiB1OPk9K7XKqjkYp5L6ZsmEjRNQeelJK6ThH
/wULd3837XGt/nyW+S/SwkNtZriyRTV/KpWJNJindvkFU+57T/2orstPRjqbn0yUP8iCDkACop71
swjVeFN4MzJsmMlGBKpERWrcJtn8GJTedYgdMu/y98PAg3JGgOAc5O1dkmDM9kasvgUy8E5JgYXA
jXL/BBOCOFtfir2Og2hfZpSCI2qh3qVt9gR2tJ6tGqnHUwzAIDIPzPqtvpdPGhrVp6Z2K4Nuk2pC
cytoQwm50//504HQP+021g/W5JWsE6I0fSKrfk7lQUC3/A7Lj4WxM4qVnPF5mWe0G15q5VrTgWbg
3BpQwpYk6wh0mZfl8+WSpOpmRlZ7kEJ9jQuQLjYqxrzVAXWa9Wgp5xhFwfZb7vp+7ozb+VJ53ifE
ihDZXJMeUNZfl47EVn5wlsH09/KnS0n15g9H+/+Ec//fQtr+W/rb/2c0dxte+P8Oc18XNflvj/gn
KO3fS3jcHPM2/5q/OHfP+JftCIa2LkFhBm9xfupvzJvn/ksQRm3rYN51z4VJ/Rfmruv/glftMatx
TExLYNb/A+ZuA4f3iDFCr+fPSOv/U8ab8T8z3ogPsE3bhjsG1N3W/2feipZNrUhHX+7IvPUv2Hsc
YGdnYTmsClhVGuaIDNPr59lNdIlNsIp15byyVwqZ1fTXYAixsrrlMz6L8QCW7mMsJ9pGT3kbyUls
e7iUxxI4Wi/OuZh5d4726f76L1/w/xfg3YVg/9946rbDbU84iYkU0eDLs6S1/RcmvVMAPI1AcGxV
L7Y2KIK1qKmfS56iw9Abz7kRW6cw1PdRE3jXRmXWtqTqJdcj/WRcbO+bjnZBFeHJzjD72AQM6QNn
KZWJXBtG+o+kEABsPL+aJc4fCq6Na/ln7KKfWgIjRsyiLQKkr1k0XRKSMw6mY59F+KLHGbvOgnUf
Koj8FreMtkp2Cp6L1itpU2/dOpixigYeBJLhVe53X7Gs/int5meE9JyTP/xl1TZuiBa/PEIHGMdS
PSB33LxUv7tmqN1ye07J9Iovq4Bnp3ndm/3pO5rzQ5u0Q6xbBLiFIfxGRiAscPpt2XollhG1rpwv
UzrmLopTfXMtCQ/Y2UQPrRp9Ci+9I9/i0nwvIsmfjD4taVEHI5Y7jzQFWxLK9RUgNKhspPwhKxyI
ct/yqujXUY95OI735Jbg+C+n18GZs0fzgsgastaxvG8duHfrFs/YyqfWw6AkaLwzRM7FGO+6BLIA
lqOPxptwKGS8xvTB+VHRG5mFEW3UIH+CmXcP3myuRcLtA7GAGbwt++YDcwnBOMjQzAuVPoJKqnGy
v87gViboTyEakQBGKIk1ugKjO/gjNTCU6U0/+cdCKX0FTbWkUvFR3EYKIj8qZhdZ3L6Nqo1fLVS6
t5rzWEJRdQEGOz0ZiGb/MfXwAw0LwrjILAs9owlUtYUV0GUKmEETW6zTWR4oK0q2vl6Ou8AknK4m
AIwtAhTNdE4OpNhGHmyicMfe2QR4z3FfXp3EOmgyf450gsOYThAcphoCQX34yFC0j3EWGJuwtxHZ
diI72TYyQ5/ALAl4sk6siUKtZAChE2MWz9JEO4O2lqr4uR6yXa0hoYgj1eyJWy2/OY3YuQavNDsP
3I0ZdeCvZwCLzOCpT7AlEqf43RvZm9SK8r35xwZHZvmoxAt9PQZ4FGaYDcyxgrttFMU8PGNy4cVg
3XU9g1YYld3E1heTZks08aEwkDX07IcL0O8ru5ndDVVKlKlZ2f/ECG/OpdD3tqtfPL7Lm1E/jeQP
X2tl1k8Y6t3jnFeblbegj+V+HE1QsPE33fKxxznvca2D52q+O8YT+WxIgzPAA+arUzFPRkJpjsce
mR7sBmYyiOajxLpCxClZ6tpMIUZ/57bVe5BbP5Ql3mqV/xKCNV+r7nXSQbzTP9kVsHhAUdVgy1Ep
TFosGUAZ9XUiaudgpvzBLl/tKiK3vewPfct8x/PxzLeZtx0d99IHm474rcHy7wL4WBU7nFw2wgjZ
oH5y7uBPQND6+t414mNTjOQEasE6tvDt+Gjt9cH4IDKEnDyzftRTS8eYE/6DPb8p1kj53okfv/fD
97Iy2LXZ5s6X9YmmZkO23Lo1yc1KTUOsB5FALNGLB4XN3p0ofcKZ75EH+rGIIPWNrb0W0YQSO/sM
TR7cyPB+htn3SPX7KlDgto1vMYFlIhz7rW6IhO9kfkAM8uxk6HZh22+DtjwMqX7OyuRQS+t716sb
W+VNVAPiZiG716S5moI+xBaKqsl16tdBc7tVux4GFMutKFj4sEh0xv6Sow9UnBi7IlVflQNT0CAE
eRjdr34IkNFC1elVzrbWs75E1X93XednkSVntwIXTVAjemsHslNuV9oatsbViexnLWifzJh4QNot
RTZm/a0UeFTLFkgvSvpgS837oxg1WDpoJNm/Uuc5EINRDL0adf7QMs/fTgWD7OXNqNuGeYSbBkAJ
bRPDarQ6w2StJ6tBFB8jq+40xlQdpuJDZJJpuqy5QqmFu0LhoyyaiT8Rm6SLuZwjqGZB4DOLCsm7
BvlDnPA4bfWOcRP6bpT5imj6MKIehQ4cfTd667PR9OqlkO2ATZKDpNKmXzIZOU0rGb0g7HJQsrG2
n8Cv3Q3ZszspA3Pn1GF4tFodCm4qmb2lx7BWw9ETacZ2rl6ldLm3fGLFMA48jioOD7qPACxpXpWn
01xH5oV69DjZo/mchdEhKxXTPq+tNi0nO1yWzjyFla1ttcA0P1ya57KaYvCodbl3SS6PAq35kQYe
c2Sqk9fIz90NslKJ2NQn1k2q/mYpBtrSK+T3sEoARyzymE5ho7Vyf90hC9+GuRpvtgJcwT3cYQTo
0oPbxGh1Ws9dJ9InPg+x8SOEB89pSr5VQ2jiymI4/FCpmCCdkZgVuqgXJ1lopzgwWK5k1QM3cc6T
qr1Ofn1k1Te9o/mEFp8K2L7EGjCYKNW+Tp81lvfPcW+CFSJb7aA7SXl1svgGvj58TmKPmUOmP1yd
U3boJ1jeya+JdMF7PJXGg3FVTmjudtAiFGKpqm9ZOU7spyI6GwiQp8qL4UfGEXuYuN+4lV7d3bny
Ujm5d252t9LJOucTHjgk8MUtmzIaIFPsu8qq3gX6GW1kM6JKizmj1xyrPkL0ENBLJy4ANVnf0z7e
RB74mfItV318zEoe7zqHxZfEtbdthn5XSC/g7UrC1JTJreF2rxooTJAUMDH5X1CkXKbAQxZRuLwV
OzmtE9Dwu8aDga26SxNhiUXCwSPIOCpvPeh1evBSjfkhmvxDkrEByBBTr9wnB4CUE4qthvU5mjWK
nZst3KyN5+H8j/HHTpQdY/FN+M6ud0ilBV+ys+k8+Teh7jQxlUGP5XuGJCK0n+0hOZaYeCofiRPI
gmE19mnF+9f9qpmsJ2q6hob+hdAI1DPszhz46uzF3mDfOOmMUVA9NbtczPG4nRgBCjJ6itpfjQXj
uIsU1nPPwbnNNmUlJZRWpyRUkTpHeDbkpsa4kkXz3s69b5C86Mwt15VBKdI2s9PGQuOKSmPV1uSm
xDBKdNjCxB9U5TCnmosvcif/sST0UOT1QFus9Mg9+lpGHaWj128Yk7w2wF2sidkNQp2iikgejaP9
PIHKNeZEoxZlUNWBHaFbP4SN/4Bb8pKphIy3ISafRctgU5gnI/KOWKOyNe6yX0FX/2Kvka/BTgK9
yZHS6O4PKPLaCq2AAh4i9XNZf59mrHpyG/LfWdCCrFFoDFz3LTOLi5cgQ4PPu2G2uWttxTvGSX6i
TEckpruvk0GtW4xwDptq26riHSI0czWRfAyafUd8cKjG8mOs2SpFgMb0MfzhAlkgx3GMnX9j70yW
G1fWa/0qN84cO9BkoomwPWDfiJ16aYJQSVXo+x5P7w+ofU7tU/b1tcPTO1GIBEGCJJjI/P+1voXK
uXaRnvQPPRXSonzW8/AzIKySN9o/sty5VNlw4VdbB94WMvJJVs017LgERh7W8mCkOkI0FJUqZDkK
qTk9NuC+bzF95S9qRViFn2FBU92Q5sWlVYvn0XK2TczhpoVWL4IALrERjjsEetwqqdCPJgjGzGNc
iestq0SmXhGT5ShUb3nlAc7xk+c8NJkftIPOJHG4N4W8hQMH2TrwJORGKkTeMSM/EA1wYIaHfR3M
CmcNR6KRx0CtyllLK/rhupVY6m50h+AV0fve6kpjoY/JR6bQkksnGlA65HsGQE03N/10OgnMLfvA
8j+HIrYoNwOI0exHg7wGjCpc9RNS6pdlS6VZLaITM0cubY2mEBtBOlIRI/Hx1I1W2kT/uK5xrFsu
0W5S2i81moV15YbBSmQGYBds3laeEVftFHe43JsbvdoTzf7F4ObiNfYycz8YsBwbvCPoTsZtkqQv
RHzmpy5t62sujZeMdnjmvsQR9TOpgiSfb7qdq60Bnm2sxN/7rZ8u67Ru82XSN6vBEv05cVJogYV7
c1O3OTgJycdmpDg3PAnVsolw6au5SDeqiYOtZA1w83AQ3xhXc9b+ARoqffhukrtIs9278yy9OSmd
OA+M2eBI0Gu03+PGrigOdwm6bbDlXvVA0wHT131fRl8qcsXzEDnKk2UXj7qV1TQO7BevMLNDqff8
ScLvdJfdXdcFVMrRn/DVZmInkya8n+9rqZvbtDL62GhoDglEX0GtrhB17pzQyM+4lxlQsvHOiMcd
rp0XM5OIZF20VHZmX8BX35DJfiLFnXoV3VueqlwiR3PrjS5RtcqovpkRQtzeC5uzzpSXLklGvK3j
UobE1WUG6V1ukkxs9Vq8L8a2g4K9SZTyNesKOAqlnyz1TnkpoqZZh23OYgNQCUngiokTO60xwrXk
8eZARZbz7EgzkUtxwRCQeGg9EUl4HkRMMgm6zJljyGmEcpefeFRj9mPGO5vLhWYZnKO05kS7r3zC
skMwvmG+zpIJLu4lZyuu++vgtpiZJ8ZnMYQdQnWa5Ck9GRJ/f+iF73Edu8+qCX+On3Sv6ukp951m
M8/WAkFqNV+65eqf/O4Ckn5ic1MBDNx4UXqyQ+KJJ/3LgOe4RYB4Y+xMl8WIvfBnJY/SJoGz6IYe
jeAZJemWPlhyclONyWNCegEwiuqryFPsphWypVL41TFqNWx1Ce9LhXck0QFUlDIMaAKbyBxCGjE6
nlTFNMDz2XJheJpxLoWKhhCD41SCqfuMFdRQXrCxeietiRO6IUakbyuhUGkP8nTXQE9hYWtYaL5J
Ycap8mrbOo9IdZSmoQ2Vo/CNRTck38CBfGUFDQiFn+K0Xk0smDRYrsZzzafY54F7VwXexcG0+Kgl
Ca+CadgQIxYrDEDucI0959rqLXgt4fawdvhmwbHNX303pMmilZBw7KL8Sscg3yR+5Gx7JIyroPaZ
SrplsA0YAUYxmLB+ddJdct77z+/RYDKQ9FZ0DGXnr+qYNCSdlO9pJuw1SrfEkwSusbSu8902IHqY
98oNNSmWBsRCRJyBQtVAmSxCN+8BYMpumw8uyygYNjSHlhJE5sYkTHNoe9IERrPCc4jjzk36sz7G
zl2SFp9VgCFAVR5L+SiZgS8J0WBZEqvm2vAK6NbTOVdhV9jXzM6lIdxlptYjFgI7XucUeNcmroBd
hwN9mipQeyp6/6ErAy6sA3WpxG+fFTRPWMfiV5HozAZjglAIllghGKyP4QDAzNAK69QWw8EHV7pt
jLreg25zr9a0NOiT9JNyJNaLKE+3BlNn1a0ujsmEQVIOmL6vvdVmZLvHLKkLx3jOM986oHHYtUzS
SWwiESPy7FeCoXdVLbXHwSHJBvHWIuuksnUT2ZI6rhrnWYQiLPg5iU+GAq4ssZ+HBKC34bEEduPV
dfxgJj8KvK13849ck0RKGaDKQgpj9GqqK4yCF+DvOwM6w4OPVWBRSqJyyj6RWBLxkPUjSvXAsMBy
iBpxQqihwFfS7/PxEwNe3ZRArpPkNYOq9QBxBrCKaB4s31HgjXL+JPT7l37KsARiSyx7ApP2HQ1S
hUSIhaL0CglWOaqPMsKw6oyPCoLmQ5lJXMWGegoNdRModXjXmw9esbJbw9iXILAWfjkalIH4EBPV
+RbDLYv6EGS+LMHXJE3CdKARR4S3kSfREalVe4A9tG4tUe06O2a1nd8M129IVRi+6hpUXO4htoOR
B0zPPtPfzre1NlhLwL4oFtVgK0fzwVRFgnGegdceVwnp3vvKzT/nz57z7KUadOMWj0iKBgQS7mgG
V73oWHw6KxuhCfAdrMZ0JWAlaj+I8Mw26nQaiAZoGkAKlcOroBLihrTJpTnFyPZVJtE3ouuJm9c3
NhfaNbbydCvjsT7jGn/UM2x8WTA0qyrPQ5QByRYpe7rEVuZtEcoBpSwhWLZxdIfzwrmygGYlku0s
lMcIxhi3hZ8dbdtnuSZrxP0odVBFNRg0QpecJc9y73U6m/HU6DD0ql5NuL3IZi5ad0XyCXTaNs6G
74Z3jlpqeHTCinIMI7yBUoxfNUWyIv5mJ31+yYZ4OxCtt8j7bjji1IEykePSSjP0v/MowQQrf8Nc
QtNcpnuugM5dPP6Ac6QSQOa9FnHd4SVFPZ63uHmsAeSSmtWEpuABWaZdl8Ebh1lr9cbH3AX2EB3V
JWEYxqDuZk0F/nU7R8c5j+txba1LFSEhF5l8ldpBuw0MhKLzFzr/YuAXHckzu58sSduhDQFKquGT
oVKfJOoBbAjORBKVEGBOPzLZEEbnEHnqJExIqbuK/Rj0FxlVnAdtc0OSniwLks+kg3VBdU1JzgdB
SmgfrW3nqphEWwVlawqSWQmMcmXTwsMIj5LI9IPqrsPk79eT9qii+bYkvspeF3boQe2efggNeUap
2Q8rJUzBPhTt0ghTWgJa8s0eiABDPFisg6jLX3QLBDYIZlFX4UP3zUAIvMbt7z+6xodW498hc6Xa
d6Z4w01aHQh3Z5ri4wCg3sXAzgke9AbjF8l+29bLv0VjCwJumh63YLYpSu7jaTzSQSosatb+Pz9R
penoC9Rds56nFErYdFvo3A6cE6Ki8l5Wh/mNgI6FIuP6F81sqze/7qmnIixac2XyVl2caQe4jxRe
aBocC4XCWyBU/6Hg/Of0ywgT6fBsKHySi1kzX4PaJyqOK4ViKHvkG/YxsUA6LuLSJP+2Y3noSv3H
r8525nTxZkzaZtmS8beLPHzVlMjApFjRRWGsuFfy8hRRamzxId2V3rTCZ3lPIIiqQ2SaLH5B9eJC
U3x0SKRjzPIEEXQZJmzbPfsWgwkFmQvZJtYBD9G9EVGmmiYvPaAGFurNkZq/AZ+YaLxZ/MqQsHc9
vbn63aOXoyKlZGbyQ+cXJOPOXcRVOHxG3fcRGTNIkFy9pqaGtdRRnqM8HBdo49Xs3h8Mqu+ycXex
mr97XbQKlBa+S1iwcjYpMFcJKIL5IqqBcQe16Z+Cb0RLpeexspnqWHClFEHOQqpSnXGaPIQPoaSb
mFL8wTGYGYABXLqMde95ry5dyIc0zan/m9oQb7QAIfdYdCmI9XWkFdqdlOlX7FjaxrUiSki+S0Lx
BC6crhvG5IiyUF3FMOjisjL40kE6464k8qL0n0v6yBFks0ADhaTkj+RxetjzO3WvDrm1yCONF+nk
lJlUGxm1dorLQeYfU4FavK6ayzzxBE5cHWmgMBMYmeeZyjuwuHNGTZm4TE7zFNv6nTNNHhURwv/1
qK/aSv4c2iNNF8+t90EEr5zm72cYc1m3dP2OGr/7lOXJmQEuuVcIf6JzYK0GI3JfKb5T0Y/1ldGW
JsKv7pZSk8KYMB5Hogp9MAz7QHVYDmsZQEo3ZL7hkZ8LiE4eue6Wi4Km+q5CU7hobXMEQlRbtzCP
KCZm5hlNbeuU9c3Noi+voz1TaSElhWmKgSLWwDXIi1EAuM411FpBXBM47VbpUof1sWZhD0F5Go3U
jVWycQjJuk+c7k6RMtkkTX/RWtbRbuG9zENzXeTUTAwvufMo/IF2rjy+yXWhW9VJ0XO8X4gsyrYP
LqIQ/bXvE6CqgG3WSYhUz4jFiX5CS10cR3g4aBmJPuFhPrJceuLZ6Uhe7byrR1HzGISSlV+0hrbv
LeepUuRg/ZukhvVGTOeKeKf3dtdXo3PE5kSXySdnzqEZMlp5fk3a6BCbRnLtIvpeNczotBCwOBCG
XesgZ6ItJzFBAW2GPCzQ5JQSKSufkrH+isyR3MFpbgm1am1BvzmnCbD4CfFXVumRlZ6BuJPzskVf
nRigHzuA6VGJYldQ3ZediquCcGgcmU5FwdLPd3b3bM4EXcvR11lTkQEL7R8dOMaFSEJO2cZYZ+/m
ybtFo3vTk+5pdWjPkaiQD5Yc4Y0YrAqrH0Y26rtGWPcBKog9/PFhJQLZbvsgWKZu6R4tAr5gx+Bf
pCi4rI3qqVIoZzB80AadfmuKBl6KLiWGrwIGyzyHp4mHHD7LG0RVZo3rgKDapVTitQlW59lgvUx2
Vl3uGvlONUc+ZVNvooyoq4ErKPYtiyH8r168t5nsNbbXA7CIAJuqhQDmzI8ABOUDq31jrxXdDYzY
TUEp+tZJlvEAVeAWWPouCINszbXe3zUhkeGsnuYprl9TkG2Hs5Fj2s50yc9l+nYgKLrHdMlpA2uh
XvzX7e7fA9jpc0nNEogChKHr6BR/y7IeCTERUWsj5x/lru+1/lrijpFmcPPNgVSZaS7qGc4FSynx
hZ1gAjBdkNtpEjMfozot02DWeNue/hXVSONgjscBmC38/G45H+7/SDbyv1GE/JO05P+mP5mO5jPL
hxKgUV3927/8eXSrj/rjn26sZ4XGrfleDvffcQPV//Yv7Ol9z6ZH/nc3/qnzeBzy7//6t8+sSevp
2bwgS/8qAaGE9pfvdXr+P/c7fyTsd8jKr4//uMNP0Yjh/CFUIS0UHrpEBCJ5qp+aEUP84Ziapdqq
advi55Y/RSOG8YfQpWpYSDcRezEu/kM0ojt/aDbaCDQmZFISy+L87e9v/E99BZ/Zzw/iP9NbgFj5
J70FDE5VqJpG3jZOKEe3zd9y4EkH91PDgMZfsjRfZWXSg11BSl45UfENFglNKPcjIwKX0kwTHGNE
pbcMU+VifoDwy9d6GMLHDM/OXoupEcQ4hl7LXq7qSM+/CQNMn7Bt3IUK1svM5Jc77ynRjKpaM7zE
bZdsxVC1O2dM86cswuUzvTZwAA0MmdVcBROtY9WpMStm1II02M+jHlSXwS9owzPX+qhIEoDfk1u3
0tDSu8EgZK/C4/0xqHSEWc+Qx1e2+wbNOXo6dujNe9tD4EyfOKSOnng78oyiV/C5P/dDoxKuBfY2
rnFm8Jg57j0lieTDbGTH9G5sTirYvalFXi46YufoGUQ68vo2hEijBZ8u0vvTMG/4+e+U1Fsro44X
VcGfGyWEYf7cZd5v+qNa7hnuZ7Mfpgf/2jg/QVV7WF/jio+Ah/7c/9fjOpMufQNT7PfnnPedd6lt
SdtQJR5VZoAS8LaquzKo7m3oRU89Z8EF1sEzpkhuJVF9tq3oY95G912exjD7MW/zaB+c0A/TZpt2
VLmO3sWC+K35ZiVbuNdB1/+8KUfZHvFT8i0ZLf0i6Whg2DSusYyqtIfS7DlzfAq2fUz7xVCz59YE
dgseMdrNW/0OCAJAWf+AITt79huyd9JeTe/mrW7ifriiV8/zrrY2kCOR5eTH8FDFhw3VhCEuC6b6
kxz63Gcw15KpQtmLUdsoTqCeKWapG2ioOiYUApOYDxvnPrR6yFGaPOMHw7ZNT+/sKmhVkSA7Zy7n
zcYVg0LIpU3ptBj8S4YCccNDQvBjarHpY/DaiVfnmz5M00vfcSXG+8liFSLdBtNHeSGxlwAKDNiX
vhTRJumc5tKD4Gar2138SgSbhCnvxW9jn1dT1EvfKMo6MT3jktmoQl3Fl7ya6az7WphUC1m2uRN8
GfsenJnaci8QNSBlhZl/pYqKK81Tgms/xuRce3p07TWPYkcokqtvYw5waeBfGQlg7Aq7AE9GFS4B
j3vti2aYXq29MsXs1z12TKZ7FRh4kYIx8+nOJrCarhRuMbKGjcGrQbglf0teE9dGpS1y69rXBHNS
C3WuGYfFq9nK1Q3HbD0HcfYudOrErEP0EQiK+CTjm192Mc9XZzd/IhIMqN/OSlfWF0vzKRnb8ft8
S8/0+jL/xwzBhzg3fv12/8jPbsfMPVj8tqHDMLUzUMYvfj3J/JDaKMytSSDA7xsolTRbF0Htzw3i
H6+dqba/bbVQ/r6HDHt9kyPymKgPU3Fqeges+af8ND1Zzjd//XFJINyIFsvKr/vm/wyPzogFKvUv
G+aDzhKoqUaOkOjXHvMGJ1b9NdacZPXbBlBaYjWOEn32dCzzn3kPDdTDqgAF93PDr88EQ3GykjLz
178ePP9XmNjbtdYvf9+QUE5e+gMBtb/tkcITWwod+dv89L8+QMMlzJ1cpWLz63Xnfa3KmUzMqNV/
28CiZ8a4+dvfNkQ++ogqHfxVyRR4AXz0YGia9cSgspKKNYD0HKGQKr6/6dJKezeLbKmoOKWqMVAg
QHEVhD2FO67s1DtLjjmAO3wTql69lXC2kxH1iVmUEGI0SlshmWhlkIH5NiNzp9YZhR+r6h4TujSm
5YpPNWkuDnN0CEG09KrSirdlobbkC/vFk+W1N2MQ2bfS7rHwWH4J65AsItc3XhIv1QlMpUgN/fM2
/yntJjs31DHnW6YR8JuSCrRd+nfEkREj1Rb4PsLUiy8ojRCjaWNGQIWVnOb75j/zg+sKe1UBZugO
HF5xQ+AgCrW8ktxTTjQdjyaqzbRz2jb/sfD/IpcOLpFbgPaZ/gzO2J2pKFuaVqzHImPRNObDnaYE
J8Tu0U3X7ehGwS+4sLxc/rqrUVCieP6e5UJzne/2yZ25FVq8heoof+48P8jo/SdoO/VxftR8F8L1
nFIg3qL56ef7oPDgYMlFuf11XyHdisWIb6x/vQJEaBNAvk9e+HR88776SDKDp02yk3/cRwmyZvmC
QOLX85nYIo5cQh+iNhi8JWQnuBhOuylT9wVVmbEybHJFA6BYTyxczA2CwGCKH1AEWcBWJ4dtLvCW
uspmaKuY8ALoZKJybGSgMn6WtVICNq1yuDNK9NzFerqqVFqobWa+VxDmniNroMqnDcahmW5y/aR4
Xwbo7PuRFDi7fCm5CjOaMvFxpusfbctdjaLufr4FFkoNc/+pG+v3USdq2vOhc0PYALbQUrzOmhE9
q/oMYHN4FqISRzPHAQFRbnimp9HtABUSzueNL2Qed5ckzcTaUMhY6Ct9fNYSMSBx8LNDg9fvOXEn
qkJXBHe+pS6LRGjPsMO2iuIY9zJokqcYaHEZ68/UH8KrRxWe3iVmKWjAdF1d/Zg3g0OXvzKe2zxV
0AHAri01BdqkVC853X06kxXnOtoGELGmuTVqUis1O8cqn3gsgkf4t1pbVaf5pq4QI6Or0Q3l00fH
3PbchXcwtMan1tTEfS4lxSbed0xb4TzW2deQFOVj03IMCTnrTE6y5fw+Oy3XtumowW1JcxLvK47L
Ukv6bVmZHaE/BahY+KP3bX5ULUd9xojy6hUGI4BXas8GVeVY08tHBInmCptet6HvsMoNRX82SrcH
pNd/n9+33bcFabctzo1pY5GSZUV9YVXFRCbiyhDPRZyHK1H5WHqmm7Yrk4UaGfrJyn3vZvXJpSCf
mI6Re9+ZSvsoeW3HCC1C3wTTmUH7dDvdfO7gIOG1yTfQyEk9rEv7mW+u3KSUnzZkklvPfs1vqC0S
arWNApWvMB/acjyFibyJQir3Xl+caIVQHYtzHx4dEP5G+NFmcM0jFWm6sskFhm55rh0Pd6TaPXjg
YHQ6V6dJj3VBIBF68LXMbm9WkC/LVDwgo97rbYQcgisPfVwajmYAQ5LMKjJf9ozf8hinuPjm/+Y/
megl7Ldq7amKxHONNju0SLuG+d9HYb8tffUThDPOOFiAy26yeBJG69GlIDQwKX1e5qFNO0nUdK0e
LDjApj22aKU9+9rVdC1UGFOY76zmDMLP0hXzHfXRiTW9yvgvs40Wp+19qJqXKHdeGyomjymt3H3p
Rw851aglMi+YDop/FfkIycQDA+8MAXLV8VHowURgSjelmab7Fist8iEfbQ9Fu5VRk8gA4OEGQBIt
ZOGgThrtra/oVFszBnFLpfiV6m8dRVw4sK2J4rM++04HDcVM3hgI92CtA3U5pHirQK0fU4fUqRgw
HJEhBR3vct+4eLVt7zwgrN6Elf0D4AMDUt1vC6xkhq+QtBab+tp1s83wFPlCbDFRUp5Lim8jKdr4
sE6OlT5gPfxAsyE3pWv/6AxjRxy0DokOQbgWrz3hvCPx+JLDqcYga0tRrN3C+kB/vOqjfpxS3sQK
zdNHWUQH1AuEPhX9liqQenTL4qhVYhXrebp0DeL9MoREC5rrKJSx7d77BdFHOUw7c6iejWRETM1U
VyOHJ5WTALcLqeKYISdA4VzisOoI8zBXXOYQQZZ5Q8L3EVUX6IumQSwMkGurqyi9mmDgGstpmKmR
s3dQgeLvUehBOfnyjlCOtYJ45ogGq036bps5ZrUKHT08xe34NenvivQBeZe5RqRboDiqcczr11xP
LkEFW4WM6QWgX+OYl+MBE2q4cFk8J2BIoetoG1jXXzKkmRN1xVMx0uJ2CHlTLZ0PKKRCz8e06lJ0
vILKoqHIjf44MXIXwdBVS7sozyMmrYWyLnBVR1WILAVCHtxFRyM9w2n0e0baXTy0BNA0Zk/KTLmm
Kzylp4wfTou/u2GGkVW4UQkAPZOMyukUk9Gdcp4vDfzwcdAwiqsvdoOsCNL2fefUDxJneSKKK6kU
L70f6mtHQK5qamKIKBzHMtePKsL6sZbkG5HL3eoZ0sx06hh6LQfRbwZtxInI24NXgdgOl+iiMeNg
m58JPnUwbvG4kaGWszgd163nm+s+hutCOK7ARbZ/8GyvORFYW4h8C8QtITgXlG5SCty8abpWjPpF
98J3zQElRNPyIgCBLyXHuEz7GDFN7pEyHAGxdFMcvIzkFrjlcpMk6lJzveEe4vtqsMETIPCiep1/
R6mPAqlSE341U26KbyJ87tMDeKIAgLC46W65RTlU7MmFMJbDOGrPRQcSKig9FDHMfRDHg+outPcC
MvSypjS8MeiTbeife0tB6i42O8QiUmGohVYSbKoYHaqq9nee3RvnesQ4PXTncRghXEbtk5cqsD/D
0mGwCrdm5EbvUiNC2+M9GDlzSAteGzEEKYuzIWNGYDpPrGw4FRlZbwhve1sNb5JVIH3BQ6SmAe7e
N6XuR8o8ebGvkGjLrCoPnT1QJpItw5GhHzPrPnXBKw2O+YDc0KDJXvyg+BnDLstoxahpsW8GpBYD
VQG3jiRJ7c5n7DqgRsjKIrNnjHfkme1siUunFUSNFueC3jCsTNq6VoXAZlfL1P8R+rscUzWfs208
UR+soHHG6UEVhKraxskv7zpNEesyC/jm7bQ9jqkBdm8Ydnph3ApLvo3xwUd6IzrtI+l0fzkixS+k
Kk48F7mvdLd9phVFTYGC1MSl0vKdCPJtqYk1cPGNqj8Z3nChDaUkmfLsjvZUbFdOGpC+jdLSaw3G
sX4mxShb9QEOWlM4iGl1c++097BWsrsMVordoSkuImsFhDrCdFqAeurqu7pt0xMyx2MUg2bBAR2u
pQ3JOXauUnW8x2oqhWk+btwQ4W2OL/Qkc+xBXd2rKPPrndnhpyGilKAqzQ3uwK0Hkdq9NhH6HcPB
FN6ikMiTTyWRhKdVTUlhoWynsHAVCFDPD0ME9PWT9mPsuvE+1Ldn6sokYhi0xMkL32SV262lMcD6
C2lY9aSTrUlYfi8UK9+nKIrLOKazG9g+33h2KeB9bNGIwqZIi8eUGMq9W2mrkmjYfaYFJM5aeXNy
PePdN0r1Yhejc3AqIOm2p14syl/mgqS6b6Eb+iCYArny+7o6OaW0j70itDVkYv1ZE/pTR5LryRwa
AI66LkmzHb4XJF26Y1BcC4pkJ7fBkqS6gNCIoFcOHhe7pZ8LVA6+Yq0Z24btgDzqOgr/arV9tc0r
agFe76n8pnV/0/CpgaJdmqRxbrtSKBcb9//FVp1VM827+WYJSWxKFbU2mYR54owUJ13mAIg1NkHY
3cOMPtde7V+d9DvMUxvWQRKs45xwz1plyq/1H66Rm3fZYGHBEZjVCHp8BS8FpRQBfQHFZKWAkGgC
lUiUjGgKqcVXcCMTukxntWrj0pGF+kFOhJ47yrKygoU7lemo/XxQeMjcXFlqJjFvatDsNBSDOBGe
nFKNVl4mn+xWe2yucYrSu3exYCDpw8wigdLClbWgnXlZlVHH5bkM6yts0kXOh4LYcfwQ5DC0lflk
aPUzqHZ3LxUf6ZUxHFGO5SfF1Rkcpv+Ywfz5n4tCgaDlim7wvIHCDAru6d/5TyRJVHEQ3Pm/Nvzl
X32gb1kWOuCOeRfbK37uN9+cX6/Xe2UrWvP112v+Z8cRYpwsQclTgP2n4/v1WJnirvKK0VsO08ug
ZYPS/9vL4r8JpeeijprewD+OhtWauf7//Zi5q/P/6MdY+n/VjlnH/+fhgyXkV1b+tYkz7fR3H6/1
h8klm8q9KoSDwtr+e09GcdQ/NCqJBjZU/jjGX5284g8hECM7hmaoyE0m52qVIYf4179pxh9TZ19z
HNVmhPmf9mR0PMF5BsYbWt/kOJZS6PRjNMGTqtKmO8T2v3hgLTHCaBhNAEMtwCwRf8t81NzVi62Y
AB9slpkSOTgG2nPduwRUinPSgs1mAAYKg0sgCuNJghrjmwAjStAu4zLY8KqzlrFPJGCjFKQEhnlN
Io+3AetI0B2Zbgu/i5plXCI5LUdUArCIDx2wzDUgMBwtxLfQ04Wc3eOSl19Sw3GhOta5V1jz4sl4
VGz3LTW/RoGlsUJdsXBb63F6C7gJP1ONlFxEkYkXLNssOthawQOYGy+0yMLrZFQLLtA/8uZctpsG
B8+8TS+8p74jBcDNMey7jGIRuhaaMA5TpGZhNV24ikOTScoI7y3unaVHdsEizMmeztDGxM4ja2lc
LqwIYO1wjF1zIHLvYzqsvkbdA21nP472Y8zSamnCDkOTtDdSGxVc9C3URhgXat5hhcu/cPu9M747
y7FBp6p52MkimK6Ee65DX/ZLEUTf/IZcixEXQuVoFUh3ikVF8m6aZbgoLf8bzAfetRFe0G49Jnz4
pUrqYibHTzftYfS3ywZdX7uqRflY5N6L2ZGdVMZtsCDI7V0JxI/5nsIJPpXsrZi0r5mhvhacK4nX
ArPRDyxtAUAmYl8iBcFjFEPKTb1F7Z9lYxkbJURUVIfFXpR1vbY1Wledi1vcV18TLIg7AQ5Ikndk
GS0WGFw35XTZi5BgOJBv89Il8RF0c0X8maqiUM0+OYHHRZkIQlWaVy0p9nqcwEcKuyekM7Aew7fC
BsnHPDJdGE73zUIa0zU+ywyQJQuqUSvygbjGOP29F3fqclPrcXkGjT5QLkcMM+y0wlZAQ3R7iiH9
HkbtPsV/dAQgxdIvxxCRFTpoSMQRZ1AaXOkUgXXtONFdAYhr5TJQvPtOEDUrRzJPs+rg0BiEbJZ/
i6fzPjKxIHRUfTdZ1piYEe7NkJDtltVi4rDMGFExYh3EDutDeFwKjyJk5FHSlR6X8/yHGsLpj6md
4t0Qb62sBlA82ls8hW5SK6PKxlpmgeZAXLPKeFAHYDhQSSCtjSHZlxozOhQjA6Ytvg9oPSXXIYwY
Sx9XCUQcdLWOfZNVQeGXn+gSIrztmC99HcSrnrpWmH+FCppAX1k76Y5l65euiXSViXGPFu+tRyC2
IO9kTxg3H0eU7DXQ0fhhP5GsbVpmiLiJnGVqgYD0k3zv8gMCIL8uJk2RGodwnMhq1/zuZLlvmAxv
4BH8B1PrBny7mJtMKg93fO8lHhvkxDgOBWc/lEjXCQ7tWCRHTIL7IMjEwXWRf5US20viMutNyexM
2v4xZSTqc/VVGyE8M3Vhhd8mX/QRyaCoMvvYgP5FNOU9dbVclI0vVglRdLt20i27YNIMmY64Dalk
ZkXCSSajjdNRLfHD7K1uh2TVeNhPUcsfEgQwuEXxJPOFSMRyDwSTNYvUksfcM/pN0T7A7MtXatu9
VJH7bhnbvAkvoKcxcSkMunVGxpuFnzuNTk7Yvw8yfnMGzyN3lqlUX6/qcdgwTyFQgl7b0gdvY3fu
I+6QTY+NwXFAl4/lYngyikqCNQMR4GUtjQkGMVSXZFawEiUgZE9hyWce19uLougJtwmIOHFI4TDs
8p71DR6u1sWp5RuS/bBoGCi6OmW017aLD0z0xS2FGLyq0STSafpS2zpZpFrxWNsxz4ZWya+wbrKc
ecLmgRrcrm92cPVUWa9aC+x7ZiQ0zL3vaE3ShRuTyQw6kB5cpQeIWXXxQ2GmRHeF/BEY3JsoHvc0
iKd+C69OUc3TyG0RVvps+rp7ZwbU48klfatSiRxOpqtc9mSn5k28qjNtWDhxcMuln6xMgDDL3Gmb
HcZN4jJB4IOshQmlDrh9EdBycnKF2ijfs6Tfqh9o6JeKHinUUhB95vaA05+4DUgqaL9QWawaCuNL
1AFJDxZTeIcOxbCWTY/TG9Sspnb1ZVCvMAqCW8y9K00ehN7GgQI2Oi/T/mFRbMa1ySpMTu5n325Z
x3AWkdAGz/2hKNJPEy+4rpPVUeeg8lPzYPupS9KQu4q7ejxDnkG05mTVeYSPttCciDhUh4R4IZpN
lXR3HkbPFWGoRz8f0g24xxKBAO/o39k7jyW3kS5tXxEm4M2W3peX2yBUkhree1z9PJlUi6X6etT/
HzHL0QKBtGSJMJnnvKY4pMP3Un9sB+QeAdGrJzeM96Asp6ei8T7FIwxVJ+vDbQeFOuki/XGeBh9m
PDkte7KLxwROF5BPd9X5UJTT9jKpw4utVQFhJ6hfpWEso4Dsh91CxkitZt9bGekJfCJca+nwQlu4
dfVkRgjDRyr6ooaD0zD2O188HDV3tVr/VQdlsbd5qVsZwPBmntFp6Ly1jtzarnLHeJu4a9gXOZbP
1ec6bljJL3tffbJKBcMILT8M5rhrSMBhRuFue4sXpW1Hp+faji5NkdxPWXxWo8Bd2Fn4uYV4tZ71
Ygs2RDt0YbRvSlT3o2Y7Kfb3Um0TdjYsEggUKuMM1xyuK4YSGvaVM2zn6LlfmzHJOrMi2JkTMGzV
AUF+0AzDOC1Rb1j3vnYgoXWnNsVqUlbsAKfcvSN9fLGgmy17uMtrzMCfUhOoMyKC+GZUzQo58v1k
dSdBXoDZHH5JwgGAfEUAJvJ2HvK9s+6tpyIMTz5i7ylGNqVDrMtcFua3sRmIpC1itbygLvGo2xXh
eATzt3ht7QuxWSvINNabLmuUTYSu3MJv5hV0PbT0+o+JGc6rWvM+zbUBCv6xbipewmNEpHQ656gd
oF+HvQ1hC+/FIgq06HkVu2OzAvi3JsiAayPxTO3gqujPxo4VLkOjaPelP8CnCEiSOoqO05MOY8Rp
TGVVBDj1utlnvR2B2rfIZUDxQKSl9vPd1OFbB+R6jbIiHm2F81eu7vDnaDF5aar7wSba57NsXEVw
NFewJEmiCmIZPB1YTS+uMozoTfF8bYvzEIfDXnMqwPbGRu/c7zHOt8QpeaoAzCin5wB7viXsExT8
1b9wZnSXPJnQEov9g58DjshG7UJYcs+N9tiV/l9x0X8kTvN5JrTRxNbjOAzwfnv86KJU/z5b2k5h
cbbya5YcVv0DjYvj2NXNBke+Yq3hQAzwN+I9iPlqh9gjEuAInpjTo96bJNlFhp+XE9iiV1QxebIb
EcBUE8vQtiIoFn3ERIcUauPxUC/dxxpTzbHm728AAsA/ChTji5mm32r1ufb6na8P3zWX5brrF8D2
B5uor/bkTNZ9GGbPcWZue91GeiLiNwhT6LaBlu0Gk6Df2C6NLEt5DNcx2HFSHTFKJl2ErjqUh/UE
EbVs53MS6D+85ENfHIvRWZW2jt+1wpWfmJCtTSYEeriMBfMZyTKkFfS4h+WWYmFcfcjSnKCdoi28
wP3Y3ZVd9NlRcnQIU/dpHuNXBAjRwXB2XnohH3oHNC7ah18su74gZ3PXZc6lLwsXo7zkpXbTPdES
8iIF/uEISu5yJGpx0P3LQZQdpdtdUbK0ItLkLZoKc50MnVens/sLWMkB/0iQ+VpbWasYP2RwIR1r
7+qkYzF2SCr7q5aG2Zkfc0X0+KHPhhouglduVUswuezyk3efOzWa2C6CDVY+krwOFZgsDTCo0D6P
Btrivo0IfhJ+boLGRxIMYdva0xOsluqjHXYPvaMjlEkSb+Q3XkYNK6wycvbQfZ59k11ACPuXpL/3
TDazQc2Xp5vSnwd/2PTptOu87EiKMRI3GiLsA8TYbOuIvYIOgXTpGtM3M7BZn/OIsUJ2WUBeWbMH
6it5DX62jJuB1CVLDXCiiePavBoDkjRWtMwcBe8uxXiu8G/ZurB6/QD4fNZm3pqbBmgt9q1m0V5M
vxDPeNRLY+Krplj8ccE3K7NFPd7Ai64eWphtpamsI/ugpiGo3i55LQTyDS4FWCXAJ5VJkFUBUmua
tcfiqsNO2uPpyh8eazjRABOE5t/iHIHw80KrLFxiKu/IKvWHeyFnMwlQijpVX8fwg+ybjfST/xN9
1WLbmcPYil7JE38eiuFYhtFrELCts0te4bCJ0obtoRzTYwTBcj96zWyUEIMJURW7gjiJX+xFVUZo
SJp6qAbrW5k/Et+aH2rNP1iI+h0ivOHcXkSBcZTRWmwkTQFytrXk1SIHucynvluHfUNaZjCno+D2
g0dD1bcK2seO6Xt1AlGlmskqBd2EQzbi9SXEa6U711mCEGaDzKobzC9mjtMUtg+nzONHUGFtZq3y
1VQQ9JkVwTdrjZcSb2QPFr6apJjF5C3AhYKp2lxbdaxs1UD5xn4BbZspfZX7TYQw9rPYVHn6X7/+
3+3J/TCEhDtbTM2nVlX3jsk103d1S0Y9DxeOFz6VNXbL1TQcmqk6lXmesA9FIKmDyWsdcD2f93FX
PI6kzya3PqPoEuatd7LS+mxgmraP84ztju/bS5w84UA7Omw67pMJ3NwmrUiyWRjRowqEA3ox4BkH
PjQhoRtgkuGvyMuQAouDT4jv+QcHwf7Zh49LHnNpx/MBmluIcLQLp4D/nGB6IBMLinOds/syTFtQ
groF3Ot1mMavUQNHtw4fU0IWhec9B/hLFHrzfYi/ay3Yj1KETnpdv7MG50uRccmweWugoJzC1sby
jq077+2eYDqXTgPZf+kP2OtWtkIgX/hKtauoiDxIEs4+C7jVxf+zq3bVIql6YK38FitpuxrgahMV
zrpwwzuWaM94cBCYCJXnlN0HYZcLQFdcfIfcWNQB30lzbQ6xe9FjXHnaD3n31ddq6JFhd2/5KB+y
PTB4V/nPVife3OIJEWuUdExj0aDY8H/WLUTQIo5ggBAx8MezvB1UnecINjSvTmOjE8kbNKrifQTV
YNGNJV9q4s9gCWRkaPqKv0v8X7v0zUL7m9KbC6REvW0yEj1xoWoL+7Jv4ViQMAa/6mj6RzUmtD6Y
sOhnrJ9Cx4JpthdimykLF3FxiuuS9Ak7p6C9Ry8iD/KNeCAq8XwJkniDVR6+tj6bDJ1doJR4tqAs
km+zoCe1pEC4x1Q1eVVZ4Fy/DiRItiHiqUR4p+yBRYpFEk9YAhawFCe8S9K2N5edZSxGh10YLFl+
VfFAqGcc71l11Hm87Dse2WhIv0oOUtDMO7diz407yKII3Rm8Ac9CNJczrXDk/41i8KjTzU9VjFuB
ZFnKn8MUstTk+83O+Fq5fC3xQ1SN/awNylIIE1WF5uG/nhqL3kkWreN8kiGzOGM6+f87iYjZPJgE
rgQYtO0QlB8f4xRjqSw7YKtDxvWjVyVfjbl+SKMxXem2Tp7BxWyp8GZnbQ0wagcTtSIExIu1msCp
URX8DmYFucqRi9ge63kDlu45m7jWxANSPrjHoGJJ1n+zHYJB9YgqW78RP798BYx2i/JYYMGr4Jsa
Dr8KhrAgOBGU0iGVTmS/Voo/JAezYWMEKtxfFAiZrMBSBzse5+TCNeKS4jYZQx/gMagMWPLiybqy
BdEE7heCdw0SJ96z6vdfy7J5SQR9800A+B9g7gax3ncBVSB+puNotop+o+2J9jcBVbt2kMn3TWsD
42rRT2TCuwxPQUzH0EXAHg4jzG8RF5w5Opcw5u6SQUNc1J/FN1NyNN+S4JN4CIjf1vTS7257KKbD
mJNSiq19xUUYdVyVpbIW4UyvVPvlwJ0P5+gSG/qj7i/+/CcJWP7vIWL+IgsZSkPITuIM+/tfhBiA
57UWHB4RE86GjPU7kTErwvZR2xZj9wlZX76C7uz//Ln6P30w3ATH4+GC4IUBNeHtf6WewwViE8R/
ZV1tsPDhkWBdRBi4jRGBau2LyWNZPEUwvr+gnvqMkgQo7Dl6hdXAht/7DJfpdVKPdtQA6G6ReM5+
mGJx03E3h0G0c0mXdnxxUgWvYs0wVbxkIKL9+Q8xfic+iCC7oTmaaVsa/Ati7e/+ECM2UcudImsz
6Nx44puL59+AEESjrG03fi37+o5rfl9F3L7kFI1FxbrDniICeyw9TJ4OEV+rIazrjPUmLi7iEZ/w
BO4MYr/iIQfMarZ4ZxYFEicTA/DsvC6ETJOnqVjHNIb7NOUzIVllLX5LRIZe5V/6f7Sdf0kTGVy6
f1B7/Zp//f6b0qvo/zNDZOn/ZaOz5yAA6Bi6qWs0/VR65Ur5Je7qkvcxVfIzhgeE11Rtnis/U0Km
9l82kq+Gatm2aLD+f2g6pvPb3W66uurABjJBk8DL49+7hFBR2ax9UFB+cGMnnT/0rascbD0rLr3w
z6gVeGw2Aa/trQ5T2BDvJvgQ1xbZkVmKc4LM9blBNQ/P0H76ouB3trBMf77jNZEiqvSfDaUBzBem
bLnEn0Y7Bl738yCLg10Q+bJEy7tmWPXWhhjcp1t9ZYy8D5sSpD4WbQhocyiHDP1UD/lrWRw8rd68
+WX/4flviXv59rSU/3+Gxa/oOY5HDu/9898qBzsazNl8sAMcKKacILQXZke77pZWY+XNSpI+5YHU
E6IR5BiIwRnRGv659mFwuq9Ybio/fLdcuFpgfsN3htWGWYbYk/nuRu9V+0BsaDw7GSL2rqmYuwBt
+JIEWVIdSxCW+EQEXXU0Daz5WAtxKsuyXR4cJ2xxHjd27/vNph6sjMawRGQGRZHArh79IM6PbljG
56KEWWHpacyqMfoRoUL/Qylf0L5svreQUwCDEyysjZIFXBwl1wz0/8gfc7j2f/+P5dpGBxn5Yl4H
pEXfXZi2FQbgSRNix5Xy0grfkk5v+yOrs59nKeFFHBFxRZKtIyKrx1u/f6q7jUX1oD4St+yc4nut
An4Z3do//yr1okQ643s1lMa1TZSyWiwwTNZhQYkbnN6pJlit3tjUY209ebnwEB6tb4jpQbGfJ2dX
dJpxZ8bYorUa1oT25I/uKeCts0Yah9WcEZTSZge/Y2l6LA7XSgy71WWi8dKPfZtoI7Soczg41gPO
tN9zddAeCoy0Fp3hlqcJavW6hc/+wg6ErXFT+j/CL/j4qD/KDLuvuJqmZ9WsAXbFun8MMgxK/3wX
2L+/urkLWAFBOUUHToNpZb9PK2NCEMUsCtE7RVePMKyaq+oTgKovYTyDaHHVz3M3aM8Wf8cWqa54
h9fr8PynDrHZxYSUjeqUD+RyWnSjN9LHXdpr4HrbYK9NUBYAV7u51VWuo+7LqrsXpAkym0VxrKLY
eMnVAqRLMRbHFqGca/HWChLOXhjkCmxYxvcKvGw09h8jHB4f0T/y2bJYKH2KomzwcbJZief7+lYH
Dv3VaKvqKKv8tg7u3WTphDidIbFLLHEAXwxsmTNfnansfpVvzbDJH8M8HLZ22LbHP/9Gmv7+UQXZ
1NQ0ViVo8BFfsN8t7Oa61qwBRYMnx35xotSJV76etBuH7AACBG50koeR34/NiSi/ObXHND71uQsY
3bs3ZWGEYi/shv5zHJf101Sgud/iAHid9R/7Xec340pbWsy9lJ3k5Dz54bdf2xHV5gslrVVuE3v8
wF4YFTTNN3DF8uoHpVPrU2tNd6XwUhxElfd3VWjFRF1kscFjzWrK5kF2k1U9g+QUsur3eWRXVG2u
U6M9ZJ4UT8uaaGvg8NYm5vRQ5bp7sML+VZbsuZke4igP99WkDIS90PxYjkipIHHdNrg6ihFcfvu6
YU/cJKqJhi1S6+SdsycbEV1lWzgzvHFsSMfGGDzSvGmwygiVrbIJu1Nur2mv2jg/SNSaBLJVBqh0
NB+Ca92tAWIkQhJGigmGgLhF0YSSWjoZQCSG5JROaCrdDrc6hCS+YsnjkfD/YzfR2uDDKkxUyP/b
Nffmbb6wNrN/u3aN928DDQaxhUQ+jxbLZPn87m2QAF0lQFyVT2UzGNVrpSrHUJiYToWOEqw4SxXl
bVE2TG33teumGsFPuslDFM+IP9zGFoqbHdPKelP1broYqYEeCRs7W6uD7RLNYS5wws02DgrzqASp
fw6r/FPbKNZzp+jeowXkUEUT6LkXVTMRDnYkxYOswvAxBu1SjSdZZJ3kLHFOnXey6GKvvDG7elg3
Sm0/q/lo7lENy0BUMhNJUhTsfHVUsjUqz/Y2qTLiaOIgz+RB6TzzAK7DOtSTCpJTnt5a5Jmskx1v
4+Q0ZiFC8LcpbuPeTaNEDqBzHvvX+W9z6XIGOU5rnXFrZiNQSifsn1I03XACdh6upQl6A3FufSOL
7ZBkF6Mq72QpCLv+qRUvWiUNx2Oa2RTx49opmopSmGj1yuqpb5EUsT1XO2u98bUhnbAbJ8VEwi4g
Br5KPup5MZxlB3nAsh32sziE2lDszEb5JOuntmaQKo+EzooVTgbR6jZOnslx8qwiy/8vz2b7/TKc
Z7IhXqO2xWVu6u9XO5iXt3VoG83TZKHeYceKhwFB6cN6SWcBckCxSfXQd/+7Xp7JgzoCQi9dK9/e
6m79vBJeqarY7CrF2FvDreiE6nrO0hpyPh94q5efONdeubJNTApvDbd+vt7N0Ocxtf79i92+bKnB
HkKf8A/fblTQWL5NcBsr68S3IxZPTuTX97/17SM4lIpFpl/WyaG3b+d4WK7Po7aSVWNFrLUr9gEq
Al/3MYpKXx0bt9kiVSu0VpzkqS/617mf3K9IWAPcsBXn3vDN6IQRardCNaXHgKAe144TIFaZYaO9
4m0OlQst/4hlO+lYZR73g3wvevoU4eYierJCiU5dGa6rIHD2AAe1FBFM6pQIqggpu2btDF4VfZsi
tUWSGaxMGQ618gBREMO5CaunCXGyXRPUryPZLHLXcwZXk4MsTiHxGSy1Hm5Vsh6F/OzS+olzaBok
QMRI27RtdSFPvdTLT5rfL2Xp3ZRNUxnngGSrGHSb9tYrGD6GWKmfy9ExcYWrB2zRzensweg++9xM
56hUcO2EM0oUdq7LrWwZg/YH3o7zFroU+4cmytBWTHQ8KloTbR8xOEV+6+w6ZU6gFXa4Anj+SIiq
/Ls3rIsCtPE5jlJAXAkcg3/Zd2isiH7feTjsuwyHatMyhIyGDPm9CellCIiUuekGHxXU/RZsNHs0
fV/0Ojc4vCn83YLMkP5CITG08EUV3erpZ7cx0ddEcSrYUWlx32YWYJAIp6Zab9MVpPp4mwlNx7a1
c9kqS1ZF6qRA+vZNj6Tprz1ko+xG1iOFGwwLRBblJxRE37NuU3LtHkcu5SNqhWm3cZPy79OwQjHH
MLI9BoQj2gruSAQaoSgsP1GKRb7TBb6pQ0JAmCNmWTbVu1aWe+USVx56395QHw0L11unUktIL135
cUBPbjtZ+CMaTlB+jIISk4DASg+yNW2sx0mJBLmHKG2Oqhha9bzTXNyd9kGmOfCYggxKUAO0VLQO
TuQ/ktuSbbLGK0iaIQw1gOlo3Scy6N5WtwiesUBK76a43Bi1Uh2wbq8PRA9hjVzLIAL+81Q21dpQ
H+QZgTrgGrJ8PR3ELJ6cRZ7KWZEwF+avk7fqwWDtVCxsFo3wkpOGchP8h0tZIFPeY3EhD1lGeqnC
NS9Ni+JURinK4gGEhQJN/7NXTHh/GihEa4lWrKwpH1/QcdPw8Sq6L0PdPZdj6P1wUS+HVAG2DjQc
AmrYcthB8+AIFXdcqpFXrsc7WUIdswGWpdeyKvjVi6R0czIY+K7q10BTb41TNU/4ITp5vwYzmqH/
4yLZDbN81cxD/0nrkrPd6DbKUsojzL3s461rJboi7+Gh+eX3WD5E59xJne81yyDU/JKLoc/3ZZ81
Z3sgxaeDc9rWaftVlm71TYEc8wp98MGeo2tX0MaIfeRiqOxnpuNfI1r323HwaGD1rqzGvks2faEA
SQKycYFZHJ2N0otxadFZmFclz5i6/VLY3IbWZHeHHAznoxfP+SK08v7VRmNGyfPiOTUcf+fij7Ax
2xY3Pdi4ssNt7j6x+WIlJOg/zl0p2PN0aZRvZngM0OycfAmKI73r3ARpKos3CWt97RUgloK972vm
kcWc4wFDwcyGFp8gjwfTA8kuf5rWtRXoh2wu9UMiDvJM1slDz2shgzvxn33GNOn2cz3cuZmvr1Un
t57ScAovZKcfhiawn2RV02Ks2mfRRYlV60nVUn3dRqa+lsXKzsOLNzoPQMOsp6IcZgDb/kX49pIW
ZbNWTal+wLLII6QeRdppNGrt5GA1eW3OMkM/XIuymRxVZ0Nqd5eyRdZdm69zDEg67xTQtK9a0a5m
vtsXy1P7Vd9qEEBVbz7VbO5WSachTa0V26ZWou9kiDKoYmP3FKcWZpxklHc+hq2PnQuUSHb5fTa1
UdpzE6jzKUgSHxl9q//cgNsgyzqcJyMUNPlmh1Jl+MqqZEIJzPLPKmcXFm44IbGJf43d8Aipb/wQ
lbWynTNr3MIPOtmtp50bo23RCFIvEP0VlN/qWTtjrrPzi6B4IAySP7RzFtyZGUal2Jheq2Ijb+7t
5CzbxwgVD6Qmd9Cgs3oRVijplXj0HOWZPCgY5y1HcB2rSdCVbw2yiFTUNz0EIhQ5rUNIFnPVODey
lYas89kQhzJMO17O4vQ867Fzlj1l062THOgnAuEKz+rnGNnRyvNjU7UfJ8xkcrMvX2OrgE2e2u5d
SMZmP0xRDjFRNZ8iWMCLwAa4n5I1lH2DInnbN7I1YFBJdZdD8R/zcDzLAw/g8RyPE/jhibDuQbTK
OtkaidZQtva5HRwmclTXBjAZ00/zY9nij8hrilkhQx5MFS9VCyTCoQqd6uBDfkKXTZyydSy1tWyS
BzVRhAKy7GqWP/vfmt90v/YMFK9aN12JmxNmpo+9mraPqnAadKy0PchiUnTxfWSrS1mShzpt8q1b
BVjm1hPEC7jQSyOM7Du94b2aurr7OdUhv4og6AnkMhDDtD2PWpZ8NqptNsKj5kmLBEmaNy+xUx4N
Deo4CBAgeeFQHGFyGk96Wz3Jei3mnZwW3XBqgbc8tpX6DdKm/UUtIQE7pIfOvjtM98WY4xpejvYX
ROWJQ8/YkY2xG9+BT8W/e3Qey7zYu33lnywlKFGv1I8xGjInX1Q5hYqJ8a+iPJN1ibm1vay59pKj
ZX95uPWq7EnASuudrPeK2jja2bz2FGirMZIIr76ChW7dFR/JiE5byxz9ra160wcn9A9RVm+HwNii
mtgRcvzoVxgedjmcEt464TrBWnStKLAZAs/tvuiApj0r/apj07mJIzNG7MDOPiQVnpdNgRoXOHSl
RX8gGb7luJkc7VYzAfYV6ckb+89gQaxHdmzWYzBhNIsnabipS2VllRXqtwQMlKMym/71EABLQTZc
lDHFQ7e7YhHu/Wp+3zGS3e2KsEVqItQZ2sBq9BndKlXNfVh4ms69DSIrVKoCCfd8yiFEI4kaRg1s
EXrjJvZ377nP9K2iYSxcYFMGWP/OukRTWCA2ZXvLhCXLShY1py4ujTuRoehUKDDvWmbRLPvU/kQm
P64RIxBLwAwoNevP3+bKSz/Q0LFkSNmzRpM9r5U89o0Fr290Zpt2Y2N9+k0llIDy2jTf98QnD1mu
GGvDNYLPPBXBQyHaLHv4jpXhX1mccDttH8sevU4XXXC0b5TmEWi58hBqSyO3VNi0/tDhJjQAfBGN
/zRgEgMQQ+AVoZ7H0dtl9tie8sZpT/OMbQFS5wAvRFE2yEPlJ921eGtIRRctBfdg547BavzvWWTD
rTi4toEkvWjWrOKoIS67u8136yeHtXq3HvqphM6g3rslEUGyifzyjs91bBSBserY8t27gDYX6swz
BaWHfm0ncbzzMlw1LD/5FBbIamlKFj0H7rDxMZH8mJmJerDbxl46opdbgV4sUe/by9YobI9+mJiP
9RzoD4o335uNoX4AKJAdLZ+oNcm8n4eyb79jgN1uuiK2r/Wq2/Oykv3yXHH4DxS9+cLEvc3qe+iM
7Uad/KdM76ptiENgx46VHvNc+s3GC4ufXeQ0hmH3O1R+j8E0lf3CMb6UUW4eoQzZp3DGuWlj6rV9
mlN9wBEpJDsSZBUxPbd7BRNdbmXraIxdtRrKL0U9/Bx7ne7aKkd0+F4opYFhbzcOBy3Sg32vRUtZ
kofBi8aDPIsze7ie/VNdKFplF9yFEGhueAatNL1FMEm0FNz12SKIhLXP9TwpnEPV1fYu7p35ZMYp
8Hst/GDrgbmVpVu9Lhrf1dUBsF0j6lH6Ea2ycy9s4G/DbnU2DssLy0Et4f+hc5EgseDoBkB2MfO7
D4e7jBFFrW+Q+oXw26UxrDWkLCwsD85Zp6qPg+a9VNAJvkyV3a8S8FYHeMHmfZliDuM46R4d3Vet
Yf3EsvRnscS3GPINUf47JKavXcxqGGB7hHpzZ5nz/1yXzEFz14qhSRqxpmbrvrEdXAGTIm2v98lU
VxO7NP4aNYwOboW236LNEFVvyuHZUVM83cXtJA9yaA0w9DpU1kH5UhFDCg5yUFG1FqhdNAcLNqXr
2LWxanFQMp7NMeIha7oX1+/KD13zqRbVroJfd4TPpwiTg8L9NUgWAcK8G8Q43au0QxLMJHaLJqiO
qA5CR+gr8/tY2uEm0DryvNcWlJyP8kweOqvBX8Jrx5X7e8Ot83Ww0pXVMew5XAebXrlusxjOipWb
y9JMrF0xNNZzrmlYH7dI/YexZWFW4k970zDLpSyWUWicncD9LPtqja491ik4LTHy2oHcrJ9Fw8N1
sgHakQ10+SSL/xsfhdJ54LYaW85cuR6qcPp5RtzgUiSeuX9T9aubAU111WttvLoNlWeys4XQ2yFz
g+Ot0epCTDZlOSrj68S31tvQb1mYjUscxrs1ageKvjCmzrwEM/xvh4xQPcNzwigwAJ4pTqGHjku0
drq17HcdkiQuNrtesJR1sp88BHhRXeyIxVCSNd36XUNfT28+Q/b1Iwa8+xzZgNfGlwCY48UA1oBU
gzWerher/pevJtEHpQrjO6eHRyivUjLkBPJ9bGFkL14m/zQoqOJhXwTDj3pkJRs1Qf+sTaZ5dszx
Y1Rb/fOIxMazAzzUqONroR6aV9wk0rNsYvFeoKyNsY4s6gTFdnKua2vfXeeSJTkhc6XIkj3Lz8qS
/pW8/QLFTW/rz2VlHTS+tmrwAEZx1EbIYJU2uvLcOfD6lHBoIB92yQt80WCtKXOKFHaYvPRmjRCF
NZXrNNTiF4c93q4f0NeTRdXt+qMWQ+yURSV0ykuXdx/lUPAo/QNRxY0sudjFvgjNWmaRH2TDZRvL
ujjDPzrMcGTuza5ZAJ3WHkK30B5iR7ERb08uqqiS9X6XhwfdCYCp/urGw0DdurhxLGVdYpHiyGcf
zGDhrmYnxGlArJBUsfSZdP1YIhJxllVdW8CmDOIPsk0e5CBXAIplkWu8eSR/d4wS/PKmbvDOEaJF
g7eIXXTx+1xjTy8YWaXIqcsi3wSLyVvRTaJlI1Lsfqz9C65O1wWY8g3YhsgsOEsdb2twIYDsHNH+
JjJbkwS203ioP0RBPSGi2y94/XefajgCuyIHKQdbd/pSsvd3DKf75Cuw5ywN0bFYTeYvNv0Bn//s
f6v/vX8l5umDYvrS8v5+11/O/+tz5fyeafzsL+Z3SidBsY+IfAESGBOTEp9eOyg+lXkCsyr1gFJm
c/5pJJsdj276nNnQa2sPkpqsh1A2bXBbEErcjNLn8qsz6CgelXbxFOIIOopqyBP+zpy4cGURpUZn
MQ6lxzax6D569U4ODsOJ5VcwQigUH1lOY71iga9uJktzDyy8lLM8VGVhHxM0Mm5VCqSreSHLw5R8
CYe42cnSmwadH2I9a22JP5rxcyodatQSRSEV93lUQvFqK3fgmbKPlmDD1X4XodOc5B/Z7LIDmseX
1G7s+14rH2W13sfNYSJcgYHFlH/M0nJeR/AatnIOwr8QczCCAppDa50kwIG/J3WvHU0IcNqiat38
Ig8mbGRSF9qsgkIwAblTcASqLTKyyliZiwjDlQsAbvQV/2lA2RGNqmrzr7zpUZfihYhF2EB6BlOI
TsE2i+0YeQh9kWqRcx9mlsNC3Q/OOhQvWRV3Lv2CZiL1n2mXa3HqkMsfapUN9xRCY/Ba5172lvOX
vd2ub3W3z5DTy36BP+Jx0Vf7W5UcID4nmgftcv16188ZYLjfvp7j4DyCSPklJgiVll59Csy5PuXi
rHPTvoUySDlF3QaGPSmQHb57D7c+tyGy7tr51zRw7iMUo8rrgDfz3frl0D8Pbt9iFV3MMOqaGm8s
32LBopUl1jRmAo5tDsqjPOTm9POs7zNa3pRFn2t3OVJ2N8UcY65uPJgFu3f1ssfMFmT1L1lbUyBm
fnseWQ63CvocFsbyFn6Jvz+PIitsdW8c/ZefsCe3iF+tuXZY1pMGkJkBCMbqGoVO3my/UgNeqXkH
JLw/3KrkWQlzjivo7lZt9zAJrzNaHqEsrD0F1Cyemw6KVZKvJBAt6yr3PvK8lT0PmJNGNpQ3f3D7
Ixmuf+7cevg4yc6pV7/tjEog8AN1TwCR9IWA1MhDVAlmGprZ1zoJs6mBXx26FFMXiaJ5VyeLskGO
lf3kVP9UdxsrP2MoQoCHGBKtOiStjlpoLicRp8RzmsBlLOKasuyq2OrZJEjWsjhjrjevRq+5DnnT
OzXhSsORo7uX5/WaaJoxr0Ix0e+fIOe+Dnz3CdcpZKUuIqdyHNOgBcks0I6/6H73asQKBIQ2b05t
HxK1d3zjIg+qPZuXYraVDVlpEpeiIdULzPTkaTdW1xFABHEOMbsC51F7mKBuaJG7FRNmZaUfkOxj
fm8Ig+1tnutk9dBdIuw6tLrZpZXHpszowid5KNTqZFUlRGNRJXvoGONce1SmHT71BFbe9ci65unP
94vxzhHAdFxoBa4NMt4E2ukRwfz9fplduIdd2Tgvtuf/sDKr7YE0jQ7mWoMRrvIZRmqp2cVaSRzn
WA+Fc5TNnecaxA9uPVX8xdtpOJrQmOqFbJhE67UsB8oprmVCKCQ1CEctrp8jmyI77/v97TPSxPxr
crsSI0JVD1e3bwCK5u/PuPVWQ7IbtRYucoIhYPmIa+2nwsYvDGNV/L8Sfq7659m7Ol/BWruti3kt
G2S/vI+qzdyzCCDwhSLlr4MO7qfcyHIP5nkzij63ZnlmKvqsLBHSVI+sVlFcVNJhqFiJiPOwqM6h
5fvba6U3AImQo2R/qOQpQg0w/cFRn1M0DhYW28DPdQaAVStq9ZTVqvHc4ig/5nn3eSZRtMEot9vK
Ypw360F3vZc6xO08r6MTQZ37UZ3hntrFfWF0yMUIlY52AhKtDGSNF3aXcpS1xTSYztJpgLReK960
yQ6NGGuVuiBvgYPTvRpWl5xLfgYZb6a6lW8fJc9kH9kqi29mbMhCWZivLv/c7zbs3WfIBll3/RPk
J8nKoETOJv1vyr5rSVKd6faJiADhxG15337cDTEWb4SHpz9LSU+pdu2Zb//nRiGlE9VdBUjKXMut
f9Fo1lJ3/mg3gtkA1N6AKWl98Gm1KCVuXKAHlYAF97PqxCZs/1kMqNtDx92vOK34ykqWv4ygljzU
TjassbTMTiIIUb05JN+cNuP7UFK8aZNstKLYR6aFMm4pU4o2zb/Foe/OtplR59hKDIp9qoM2Eadn
gO2XDqSQcb3CBkvayIE4gcrdpxGAgU/4OPugjLUzjWIUHj4KH3iJtt0AobPCo4dH3ieyj6WTh400
JP6CJZMcSFH6eANwcAS/VnHNLkfZTpD3ezz2mwcDyKoguEzPHDRjZ6NpzW1kTF8MKVJybOFkN0Oh
m+HSAJXrWtmRce9yhtRMGSpOcJjvukhkkKGUHSmLdkzWXT/iNruqfiXInsQZrt2iwn10H0Je82eA
/gU7FL73y4y0WI485l7cA2vY4s/IOrT3rAUWERlTA0qWYJFz5DHR0J8GbH52zXdyKFDu/ixz4Bdu
ZNV7svBwJgM+ye6sYoAriuF1MjK2mouLiFDb94hza8CGYEQNiuP4CstCcP8i3FNgnECv2RxS028O
NTFcqzH1VPMfNqQm6zmOGt+FUEPq/dUOjICfjLTzgDv0+wqVawkAqfmqJ9QsaRWSjAqZ3kmNZpQ2
ErSDFHxPUjhozccWZHHbO5OgamRJMIN1PWn1Pu5i7MT+jqJC3cn0ZBSoN271lVLQlGqofC3xqWdY
L9MsSjxPTWP8fgHFXgHyiobKMNFaIOkCrnabA/5gPWpJuWWUSSTxcGgorNbAbgFSpbLYTx+qdgKe
LMjZTi3q2GhEciFS+/C/H9VgWrl/tcXBmeGCX8jUUWzkcv2fj2rk1ljY6SzHt7yIOajdk4cqs9ln
F1ez7IA89eSLrNvqWT2CBMCMz1aogxC0H4dXjsN0FLcO5vfQbJZlbFm/rNRa6sH3LEVmsGWu7Dp1
Dn6UZccw6XCqMwY4J6YuCcnsbqh1Le71JCS18iaZFiMOIpce2BtrMFctUVqN9wrZAMnMC0ETJ1Og
NDtsNwE3JoAxD9+QBYbXa9Io89lGCUdreirSTt+SCZJ5UUZtVDhLLKqX0G6yw7z7LPehaQtbylnF
MqRsQEQNbWNf7ZWIelc5xaEQV7mKk9Me+dg0L7GckyzIlrykHGff2SGKgcHCHA3pzIXIj9Ro+e/e
nSyOGq8A4J6GFlhIMLdMnCMCBGc1CxPN4VCV03ukP49nW4pNUciee523t/Cmcxv+eklkMk8pZV5W
grhl8ACtHxTRsQ+1cG7aHJyp2OPBGEUKv7tKn3v516brk40SNREyBu/CkPZO1lLQCMSw//HL8aiO
4h+rQtfACymq/JBICIItwmC82aXKKsNqw8kM3pzMaUf/dQQvwjJ30hqst4VenBtgYpy7rntr/RGg
TgawyrYkS5q+3xaV932qhXg39pM4HPDKN7yBxbPcUYDQDTlOflA7BAY/VKKnSDxcplgDbyrG/EuW
1P6llL3SiNJdiMOaRV2UMCQhqV1ZrTx545lG92HIbnbxbOBfNyHMDWtIDgI8j3Hvm2e/1s2zoecB
sNXN70lijKcbEZlwHEtuIxz1gAWysM4kU74kCwD/B0hF3CKVYg5K4yz/AaADgKfQPKCSQBbg4Djv
UfEOWi4dPyuPgDYHVQK4kfdAmAkfes0qVyDFnj4BYvZRDL3/0+jFBtl449dcQq8z1Oc8VXXkb6eK
jXsAgL87gZFk+sR8/tiYxvckNZO9KY8akb7gG3pxClocQZKkp+NF6vJwyldZoOH4WdqSTa+FzglE
Bzi+7DjHO14eVquOD0MJ3OSxPgLWeHzvMjkmoZbidI16SobEobUT6CCIlcqpcesj9eZYNP5X986U
IrqtuNSgFd7euKipBGDmFkMAsuVUT0skMjoltqxwAoFEeDyh/Q74UdwFx2sTCrawQLW4EVwC95I5
6fHZ6sXQSMbowH1qAq3aYwMq0XFm4gQXFoCWAnsz5tIfC6DZR1zT934iHuZhEKXhpXaA0puN7pFG
szP4isZYgBaMNvD71uIohQOEfZWXQ7GNgDO+C6NAiGANmNJ9jiUd6n0auSFQAfZ6HgcDVvyx4zsr
Fmc9OGiu495IKnxtan0VdMOXeEir50hr2UnHURagZlDC2jf1F2TXVs9dmbJTYuCfDKyy8Uvutzf2
WJ3c2OuT+DkEWlg12N+qd44p8Gpiu0jmsaLzCCbrucn9QvQLGvda766jgk3z8M5QDZnblKu6whEd
uSlFUhoAEqXx0KR4+8Wm/3oW3kxDen0AXVXbNf5GXYoKpGTY50T6n/XmT3q2yXlVPQYaq/CWnxTA
IEDxoot0k1lG2ihNL0BltI6tMwGjp07BuwaouQElcLDTdK/xkBKyL0FL+DCbNECOXY0jyG0osg/Y
n8dGF8EZ1TCSOMfd2blmrNO2tJfAgB6/AIbjE4qS9Wc/MzucqSb2MrDMWa4BoRrY15Arexf2oQE5
2bf4nS6RKilKq77kmuN/KJId2HJwcpv0+IZFqb4Q8sQWxSblBt+qeAu8NOsjkk/xXNKj5upEVk7g
vDuBiNzclRprdjhkX0y1BWZfVDE9lGbEP0+6VS8L1/OfEjE5G12vRjzuAuRGmAnbtLGWPQtPL5eN
7/PPvhiAad0g3RJkhi9BEXzpcfdAohVEaYYtEBy9gx1eDlEhlj+IGKyJITBknKbkW5Q4VueM+eLc
NWa3cSV4dQ84jm5FQjsWyBnohbFjfvht4i3fZ2MJSgda/MVy8acWivNqEYs/slOLQrIVg39rS1q5
qLSuC9DZ3URSP9nSelQFvy5WcQ/E/NrVrtM1jK/xaJFKy9C7eGQBOtMWoA9ZvgYVNW7RsgGEWore
vhr7d4nlFLgHT0mMZJDaL3UQk+A3pDzykkOvxn+LQBEdHxsp+MvjVQtL3ey7b/ZvwJcajqqMUIkM
B/ciOXQBa3+cSxHlsJcOakj+wA55N57D/dPXMFAyZqZNgnO4ouC7yE0B9KUj5fZapWrggGcbhp6x
jK5VqkhFTpaWg5MKklETp3yTDTgVnkW/AymnvwYaSuRXNbH5EyeM+qEIE1fie2GjzIv5lygY1rrR
Oj+8uvmVg/P4DWi8wKN3Y2M2DcPkxlRDTTOZ1jbOSJVpOrbupUZW16oV411UMvWRDbqhC4gi8GLj
GQCkLLmEoOXAlAF7NKt1Y01LhATVOe6SVgY3q4ebxcafuxSvKPEVV6HmZQktUyheprp1HQF7o8SN
zmb4u4I+HCmag/1CDd7LP7TIzD8n4B97ybgTbwBXX65JmeWOebFD48Z+iqsPXhnV53jP98ChLT8m
Vfymm3rzyAA2/hZZH3EaXH50kBN68Tm2+cmI12m2A+9Nsg5lNUbVm8HKbju+H/qp+Mid/A0M6g3A
SAv+NqWfyGfqh/cQLVDm9jVqjUDzAaoMs7d+NV6zw1bj8BXJ30CnjVLruS66ccOyBiweZcWxJz+0
Gz0vtGetrgFj3Lr21wru3m93H/h09+4mBzlm3gIFVcOORRL0/gGAmB5Hph0vdpUvWvxS8/xxFl5t
UBSbPTop0hzJrq7adhFHC2A6MckSnuPbC1BpA3kzGGW6OV360vpkhjrqvKVOjmZLoNqpkclwHB6w
8AH0Q8v7JMgh4BkOw9iSkh4pl1GZsC4FTyjeBQS28Od0SjIjC1LqOtBPXdNC7jg2wqul2+Dhg+QD
FPcjiRyUEgb7DCAgpAnhPdMBpv/PtPquh178I0U9GvJsu+qlMy0gANbINm8trTin3pivkS9y41M2
31JRJz9i6dN2Bc5oRQuoDdz2w+mxCpIMiIsgQU3lt693uuyM2/9HntjWC4mwB4qcqMa79PIbG+Wg
iXHy4t2+8dPZPkIO/Kr3J7Y2dWQIayJ5BWtH8RGwCcGhFaUPYHR86zzW5SiycKMdaW187RZeYmln
0rb9DxsV02/XECS1sVQ/4E3DX5KPUbn5OhxqHCXmxUs3cG3fA2kLC6bOPOc4Clr1oCJctoOHdQAJ
SW2Am+5co8YBBSwuqOlgTCJSUgOaEn4QSJe7kyvbiPXOqmFAy1EzzvPQWEZHwYi766xR3wXlKF71
mi8TbNoAPxO9oEoAYP/Pnqbr7zIcur/3dBPVJm3ffiG4W8MF5i3ONuqjmzdYENB47pK07zRIqasB
SdkudGNPI2pUiD+7kJGuafUxjdJyI0QmdgHr6wd82PpBOK0HVqmkWuAovH7osLR4oJ5SkB15KAUY
K989VCgkSHugc4FCGd/NoYxVKJpczWsaOdApYwsowMaayV9v2rrxW3876Lo1YRg2UUQag37ygIp4
g88kB4UcwEdppE8WD4sKlQAT3rib3jx4WlJc0skuLmAHNfZjMz4SQoySU2/ovB95XXb7BGv0ACX5
V3iaroyDleVb+rooQfOqYGjubWh8px5bAG0XgBULvxeDE+9D0UyH+NqMQzId7L4+lCCpAaJvD3xt
0pLdPGYRe3cha6W+C0N2fw4BquI2Wyh3MqVh0olojbrBduvZQbascAi1Td1Ee6oz23/iLLkUpR6f
aRQORv1Yg6aFDIBJoj0hCf5HgIKl9GvMogtuHIDck984Au0gqI4iZgFuUoO5I4WC71CKAliZSACV
X01wnb5bD32PTFElLH3L3NFQxTaT6FE3GG56kl8O6ZnTovFGF7A8aMzAyva+MyFNq3DPJEfuAw6V
aVzqDvAvy0RsyfhGXXvd7Eeysvll87z/YuggMYhL71OGXOZ1p7emzBpkj3oF7BFKXecOeKFLl99Y
2FH9HxYUw0wBSRINeMusABWBRJjwEHs5P1h2DxYnZr/3ptYfcpQH/B6TmgzvZH7ej/mC1NQwGYd6
QSE1NJ67JEVlkbUEd3e2vJk2jFA5dzO+TnsjIxsKcTPlzWXeTEdWqqEr9gWwrdO0/Ejy7m7GWSin
vYmogyW4QeYr4OAKFAb2iUDtfFQOC09zuoPw3A3J/NEpkaTcijP2AlwAJubjsndH4wwKBONc2oUB
LZiUAP14JHkrlT02BMZF1PuoQrLtQ5jEOL4n47kbZNwGSBKw8O9i0ZAagNDgxR0nFGslowg0sZlr
S8BZZHt7ArfjgqctMN5l005jtwZheoiURhMYUCwD8CR1lU2CzCFjR0JTGt2MwdZXIhxKyfF/lPHm
+F2EteFY+VX65FZOdahzqwKWCRo/G082IAZPJMrtunpqUHbXNq0LokOMSC6t6n+LyHEyYhShSlNp
pRyv4WcRKpH2gJzF1kjC9Evis26J16NuXU6BcdFd1FcuUJhpXMp4bel2epmsFMjdudTyZEAC9AjS
y4GE5EJheJU9B6Ft7cl1jjIZWb83vPqVfOcwZKxj4Y0CuKTY3EwnybDOyDGdReRC4du2K9etnYNw
1piA8FSY9s7E1uOh0eS7FlggUpyPul150GUzj83O+t0lFY3Ji4bUIFciQ75GD/JP+b9z6f9fIfcq
XyTmZK3cUW/m//1YBRDOqluz2z7FoKYn69lHx29g/jopPclupqTx4BkjoMCKdnmTDQ/0opNrlicS
BVRuZDntEwM9/XFOpM+BAgCQVFtfeVSjAh7h7OTBZS5ZQRVGegJwMtA1UN6MlFpXe8yqLHgCOpUP
Zti+QV4tZNSARis6GCL+RaNCmmm4eZ5TbDeSkzJl1pfcFdaDsmzy4Nm0M3ZUlkILQMnC8xIcw7/n
BWMB0s7ktVB8UkwhqCb+di1V1GlI1aum+TpqlgYAppTxcA2WEQwnP+PmDhyuOajKeIDfLeqRLTC5
WPbBkc3k+FBRFzw3JShyJDjLjQOp5nGOElSkZ2YfSTZS0FlzH2rWkVQ1N1PR/POl0FWR0c2kdBFV
VSXLwU0+1uAOWBlDJD43Iyo7fNxsHgK9wBO/8d5InopuWreTZ+7qSS8/5/mvQZTTxwAozAcPzJer
SXoDABX5ak717m0w7Y3M+9qY8E73bIx+vmwcLUJmit30x4q6OkDpsSWCcZlgcyTrGuhHKVQaL7XY
Nhv1y41LEwEiY6ls7r3nQKkX/sQDOgVWFe28YJpZocZA3qxwL5AzqmmvM95cqRjDeu23BiiBShPn
DrKOAvBrsmZSYDGPQ7otyXJZt6FMaKgaZVIKAV81vrMRwC5cAAkLW9kyIDWe3qL8Y25pBqVScWzg
m6zjIKy3VYW8eWT14BApzBnqRr061JDpO/mrwTRBlUB6IMLGD44X9TswxWBzL8QGPoqnsGJkeAFk
YQUtgM4f6tgB9WPejbuJAZVxdk6R4+yhsG+fp01Z4HjAxUmdhUqqI5CJ2pWjoQxiFqJiDwYdF2m4
Kcl4dplb3W6zcDNbNn0dHfWk/2FmjK+TATud1MwRZpt/e80RZjlF6MDD23HjcDv9rfN8EfMF0RUn
WF6sJi2ZUALUoFRo40328Dhpbn6OJhwWgBYBX4A6+dzFfnsgJTV+PFjroariFbc11OpVWZHLqoZt
OI4oy5Qebt9E+JumqP5c60mNc50mztZBgrLhqbeqEzUcu+UnWcl5EhVHJi51Z4201sDFjgLnqG9u
fEhtNB1yeGd3aRnWsPxzIBmdfObgoIKerwKQI+bai4NOe4mK5j0zEVmB1sWVDaUZAoNwI4m0kZiH
hEYSUcOYmW1AmRYulS0pyK4unQ1W/tYRFSw/PT75qN3F+zfwo9wz9RxHGLh7gspIKRi9uzNR9gcW
h3vsVeI9vZZv8XOXfEaQxW5IKKRm4NlOaFGvvdRDHJ8rA0iDMqdi0h3jKQ9CHCno5ls3xMYTE9GO
MF181NE9WRgRdEsQYyR1yu9qefXjmX1E5es608oIhzHIxj5QY/P2vTeA3etGVoYSiouEZNO6ibGu
cUi1ZK7ZDpJIrwKlCioisX7AmgwjElVT895TMtzzPnKDxzuwItRnsrgza3PBVkgKHlBvBP+bKaay
+FQVqI8D52ZjPVtxCAYwATjhyNBGbDZl08GqgKQxAOYOzylT+2Lq5by1q2xB4zfhJMMbZ9vc6AEs
5x6zqKsfBcCGD13Z6uCKyMvPvDdROgYISIB8eov/aQHeJA9M787fYyiLqAG33IwE16PCAksSjeEv
B7o2IcE8aRhgjbrorI6Bwbc077WNji0zZVzJoTImrRpS5EpCgTo6KmqUb/Jj8jK2UT8D+rajCq/G
oz+bfx53PyA7AphcJAqwM/zzF1RHYXMws+QSg9rogoxLR9YrBFn8zUyyZqdTKYMcZgBU34WOhyIL
ewRchtS+Y/DKcgZpImT5wp2M3Gyqk+jBjAYyXq3ZEKjCiN3JjelPxiI0UFd1aEdUGYKZEMythMOQ
AomR194L9iP5qhgSZ0cnYMgeevWYyx/rOA5eYxtFv/L4rIrD8GhOSBOi4d+cBi2w19gIi3Ar6PIX
FxvotGUjWJy/1MEoj05Q4110yOEyJNFr7zh4pFmRds7Az30GCJs7LQpwPOwMvf9MMmqUCZjWtfMw
dpuks5Pj7KDsQOOFLFCRTcBXRLw7Xz0b/b0+uKfZbTK1dF9n3oOJ4q9TVDrBqY2a8ETDWQZSpHVj
6SAukyZKQT1l/Cdf5JI8FVpubf/qSl4qJoVDojjfDmb7+MeQ8iLI7E+uiQ2Gyxh3nrXSqksEYHm9
cvQCAIcCdFemEztbXd5FLXuwVuDSsudENdLS0JCgV2pIaWzK+P/LN83BBZNp6c/cdJP6Z+4wdsiG
igM7MK2QOTbZuxtZjRJLJAriUTDhDKIwD12H+lRwrUu3MCrBpotCiCUgmJrp84h9gimKQQTtsmHV
mHiNypCpvsn1Tj/HDpLXFmBw08805gnQgizsupDI7d1pltMw81LsMYCTSZq3IOt796TxlLqgkyyc
8588KVAVjc1G4iWBuzmNlqHZOCuqlb8po6fyeNWoEvyyHgEyarSoiYoAI/snkzlMOAxsnwvsOrBh
OusBqJVcpBqDB70KH2J3eEZSbnjIJ9DFLEg2JcAi8ZygXFeaET6QjJqis50tB5MSFuFXa83EnyTs
sIOY+k6wSyxwhLZVeFBuFIXXrr0sWFau67wDdSo2UpDs7Gav5ei+4CwsutAINeMdIKSQykzDwims
PX50wbI22+zVGszmKeu6lcFbF1mTNQ7A/+lajl21JduuDW5dUe/YkisprzOPlRZeeJ/nr9gHa1d3
7joedvPMpnSvBlTzX2f2WuFuEi370vFkPFJjRe17j4YFc4fjnYyGxsC+25NVbv7qGvilTOu6Rlbh
Kz8S/5GrZt6nqoE33EMdBggddOCr/hvqbopKZkdY/LxNIvRWgKw292EAdrIrEo+BO+yMyUOyAHTb
ZBER1I6yoycFafEmccx6Px7npweZRPI50rkCxBxI1Zm6osc7cBvik5L6xpwsPeyrrGWqwZLCqllI
SzLBg3RtxmmxVBOQYo6lItx/AHkl5EImWCe9R/jTTGSiJiG3hk5AAzw6gQP71AGMGPtl5tmLdfbk
ysbE6//eAHwSiMvr10g4sswwQZaHDURpPOUKlKY+0KgwvPYEbJ0XgK7hqL4N7X5T22kGrMnfDimm
W9ix6e/IgxR/CUIGotL4Djf2foussm471CDvseXCjckFHjUiSDlAa+2t+085mZmyoKlDDo6yj3yR
POSoWV5MsVXtlIIcUBefr4BW765UOFKo+c0SkBIx6AI2pCA710CBj7yIbkpABVTTIjTDuzS4koMz
2amJ1OQAOIjAEzgA04rmVDbUc0DGs8VhBdib5WdD+mF8mLBc3jJu1xL8uGUHEGa4oCulx4oc44yX
HWg4GPboHbEVyw4Dn/I9Kv9A4sgc1K1SS0bKHPTG0zIcAeQ2ghf5GOSava1045FGGZbN2GaViihv
bdCQyS41KLszd4DNA1XSVRFjOT5rySTOQ/9IsoRs+shnIIEM1/01CtmlfgBgoT+6AEHMOsRthEcU
Jp7DzIZyqrR3kRykxtSrQOlydG/mAOLtGK0mFgyrqB6xVUlZNN0YtIvBzAO89v7Ou8GuSOFh32rs
9yN4EUOt6eIXIIm0i6ABE3WXpABtIXPKo0EGB/ZlUSNtDo5ZXgbAL3KuBcfJlHDkKWAiDKvRAELu
8vykmbjVrKg7Sw2tu9StU+6caspPY9blgH9V3UJUzQa7//8IUslIZESBqKdkqB27mCj5392IVFjL
DAIst6/XRs6ZIx755AR7LwQiEvIZkA2bR3pwzu3jjSiiVFlQkZ+jMMw2aVAai3wIGMiNpAc1PXNS
ILym6Vbykp9BlOisgwY4UW7VmoCFScxTjDeWuQfoumcwcmU7JUp85GeuwK7WnAT/zLm51rWEY3cf
UMs9KJkOmQFeXhpOU8+fdAslZePk5SuSUeP1zrD0K9DPKhnP6y8iCauj1WmAAh3BFK7zsX4kCycF
YlgJXiNl3zZ2sTcmkCcqmd03DFsRJSj4rteEnfEEDBhhsCO7wAGauB9YJwEspWM2ae0udviORoUU
2cNglgsQwrVHLR+bI2moMUlD3dGJrXJBXTLihYn0AxyZrMlRKdTwPgSNqbmZFt+KZicPDW/mAjpt
+B9PYsO6A53lBrMdT3e56XFPMrHcAZwPNg6aSibYSwscozWWso9dN/o/sMDaRSIAyno3YVMZxcag
VwaIMYv1eDG0F9c1CzBIiXzV+J3/y4n1fcYr9qPM2RPwN/tvZtV9MyxWXoAi87Pom/wCXrU9luN+
goSULgCcLqqxedLlzzgszZ8rv5wWnhBir+tZ8UyKdtiGKMB+mgdIRjkwji1t5eRwvCFFZVpsEqRA
L+y2NHdJy/ynyhJfU5uXRwYErHiZgJgP7xxPs4459SnWxmcD9wCgWEYAK4SL0elIgi+ydlk6kxtL
4jew9vkN2zS28J+w0ag9iaz46ripOPZVlW/0vqxWkfT9d3wcPTzPc3Pmvsd12Itgk/tILio8zU5z
yKvOe0CAJ8AHFvEm92Mb7y6+LU8kHBOYa7rVoYDbDd+K1qpXddT429AoABIcgGS5MnEkSMMkHdpd
z/1wNQKg+W0QJqAjfYdhoQ3joMU7qD5pnzRdjoa0ewLG+YZ01PBLo5v8lfq+ACB6kR3ArXeMxn7Y
AnzOOjSysUUBrMEpxduyXeGf2Wa495OmqCbfBLWnA33Sd5W+Ix1SYe0DK7Oar8ls7iZT9xU52N56
jjdb/p5N+d1MycEBmGP/SE5PYmSZp//1y5ixz/9ZTwHeCk9SYgI8BRUVdz+NENy+IH/mzQejw9lw
3yX8CDylj6gICrZhihcJnwHk7NtoDM42iMJHXjN7icOLah1ZevgCLNzk4nbDmUaDWaDcucFrn4+d
3R3JuLRATvFsYVhB9ALMaaA01OG480O9OL7X949LMF/wiy/cXzWAEj8Cot7cZTUWyTTE9me90qxW
7AH7hcS7pEcCeWI8GAm3Pwi+JKnDGn4ZmTFHSHTD3Lku1tWkpAh8ysQ+LYGmUyMddX6N7nzsSxM7
4LxHQ+PM6Nz5/bdlkpKpDcx1hfTrRS1h8wCRfcxMrf9oRgIQ0GELsok4dp9QZfJukRmowDJZ9GTW
+qGVkFjWiPd7VopfrIzBLYGvyKoMgBOk+RJq0B5DtrQ9WassMbUG2ZR5Ze7LuLn3YBleZmcymKnx
xFbLDe2h87TypCfZvqo0/4EakjeAsQNoJRifSTaWQpu1vvyixkVwUnKOpJIDHnafdGnVdh1b8jjL
UNUlUpB8x84yZ654NpNEPOuJ3eAkQrf3SOAQzyIaF8wvjMuYatkjShBcZNrF7dbPDSQdZiJ/RIYe
kBud8EQWSt4kg7sITNFuySxtBxPQoTZod5AztoprBoidokxPeRPmAHz2nE/gtt13Ho9/jABmXIxT
E70Ck3jaNpYEFIpi7wl3A+w5SpPEi5eB79RfKRrLau/ssDE9AVshX+cyWoloCeCqfpiS5hlA2NFr
amtACc3ED8Osv3Ranj4M02R8iEAgmUWZ9lLUZvA6GeABbzPjQ+CdWD1g6eUi5z4a8Q2UTS+bvJeo
ihFqJmg05PyiTfzdImFJjILcNt3NWuSvm4sgwLZdGeFUlwKQJtLCV2RY8AOBVzAcP+kDcGMVlEUZ
deDOSCoT0KVOoC2A1IgqPDsdlwY4uzHW7AJvc/5pHl7DeLXlnmeZn1Z80Tq2uVVhqxzM3yjN2zLg
qT4FPnLpkQShf42SHPziINaawvgp78T4qe5jsRJdEzw0IAbYAxnfkxgL904gCfJ/OmH61Fgj6hUq
x3C28Zj/Ag9wtSd816ADzhPIFBSUK6hAk91Q46YStdgdBr09OHYTvPLhC5luvDy1HvAPsh7qPE+P
YA8CG2tvPYDI05zlA5CBNw0LmqVSkBbgSkD8TH3tJggpmsbejQDWOangyHuxTzhO3JCBCtQLQNRp
3cDAQ/T7QsjEKCwDuJWDu75T+EbzzAGJhZ/e78vE/Wy42PzrXWw9xO0rjlBgFpQNQEZJHVbtsAK6
jyy4+e1PH38S/GdlVun+Tq7HO5wmYn16NS+1KD0YdfZBiSiCSJ1+HbgcZKlXW1J0DrAjOks4W6WY
PyTvVlHai7P6jMBtZsciRiWV/HsouVkFOtKTg/QmOMVA8Xq6FEU93f8Xpkw/8jIzwOv0+y+befLs
pqhW6i8FsFGQ0aagg0LNITtz3/uqt3hVyaoQtCMkC3sD3eoTEjn7M0n6sGbn2cIGP94O9XufSIa1
FjszbIiOqwm8VeB07qLV7E+OpP/rRCqE/0aTkWC+Bnlx1KMJK9P9pAIOZdvjdSjEbc8rk7OIsF26
yI0PoQesCxKZyIiMtmMHsMbSac4JDreaVRwFyTnrQiwKmA02C7CHgTBDqUhPjYvf+aJKbH2NjDpA
NyoN9To3OCJ9fABlppwZK0FgQZHGNDITTzEQ3Mq5Ut9b4nTlp+NZ6ZZu+vQgmAa+NnDo8tDK50De
gRbMehTVJA6lKD/HiQYCYa94b3R7esx52eC08rd86MwEBVMudkfITCpSTzMfMiCVSkkfIEd/lI1f
gsbAi5DeohQ0U2FXn9Uk5CBnaoMJM10nDzwP5axyJopGihDM15uwwHFwCOgNxyum5zTyxmdkJg1r
0w8K/F2xLiRZEA57D6uJC41ybFIcAH2SLWhIzRDYGV6PWrEjL/Cb9U+lC/JfRKQGWR7BFhgZwUrJ
cI720Wij4kQirUKVXFYkrzSiCyojgPdhVYDEy2ugmOeLMUeqDIk622Y7ZCsifUZakFcvkDTs5WF2
IFniu8HDwPqtiqE+o/rcbjfuo7S7/YwZ1sQ3n9G3QUxseobYkZeWieEJN201cWmwYKsloJxXUw2x
fvMZWWixk+j2wH0Xbnusiu+2++IwJCL4EroZiU7Y1qmKzp/HDk99GGFYJcMUrbLi1TCd8IiiHOzR
zNbk2CLejpm1nZxtY3qtcQw2YuH9GEpWowa/M+TgI5uUhp4z6Q+gnd9lkgHJlyxKeBqCtN60ywMN
PUlmnTaOtcBRtAdS98xdG2VSPmoBwulAkkcBHQMMp/SlcLxMdqSkGShc271fUN1jo59qywMH2bdu
mAZbKjCfy8+jq7AfUWm5NoLu3WiGcE1aWyyKuQTB6EZUyV96boXb3AVji5v33r7Rm10ddtgmkSJq
EiMKb4ZkxlHKcCdPrw7kBT4wRPPEjRlg5+N+QW40RdKecbSojT0wOCPw+XAeHwg9q4j1aWc5Zbek
IZjnjGd8IQPJ6UgSoKGZC1/o8QG4iQDQ8kDPdWcf5c9kSk1klaitlvH/ZO+L3niGvSXBuOb4IWha
6Hq4E8YnHsfPbWz5WMilhr10rBKlEyjRdJE1dtNH1gNo7GXTS+PEbseFiNppdWv0734ehtrsdqtT
weaJQt3FpDG1gKn6hscginFc8EaBcYsd7QTZPqwO2dzo1x7JSEt2d0PTA+N5bBrIwJcef7Ijxf+e
A/hLz6NImi1NW9ujJRbk9n+4DLIra5TNpiXbq4/xpxn/JKMpGh3JSE18+D98CGVSlSl+DfNHjk1Q
qnvYHfvvv2UQFBumN2I/SUArQza1BMIK5EIXOQiHxjfHHYlIeWdGipogq5Rv5HOxRXnt66y9hlNR
qEdTKBMV3o+9ZpFXrF7PWgr/v50plqUjB0zPHtSV3F2tmoJ6FuorVuNU801khFu74UAwkFimKCsW
R2aU/4+zK1uSU1e2X0QEAoHgteapu6oHe7v9QnjYZkaAmL/+LiXtpt17n3Nv3BeFlJlKqu0qQDms
9fMdcKnVoaETGGC7RWY34T5FHP7fNskqN9aGk4hVBtKvu0IP3DH6O9kALZNx0EPoFdolhzurn3i/
sbk69Nb0CSgGyS0xZXIDAFaZ9xUCqGn1kILu9Raj8FMvSFyOffZQnes3E5I2/dqXtn8jO3DlVjun
w7OJ262LDBifVrm+sdGQ6lloVSAN/jd1Zbm4v9X67ikSO9kBIBr4vG7s7TyVD39NkToyIdn3JhkB
cI0j3HUaE+OsIulsGlWU35tsRQa9CTTLwvcasBLZ9RW1PihDMhzz++iCXYtV+ZcSz0tgjTnNcciD
/AntTr9oZ5zm3zMrcJ4QTAuPdO3C4D1d27Xtf1y7GGJngya55dpAV3u9NtCw66tCGm/NGhWDDh2l
x2ENQGcEwb+BOhr5mrrprllVpSfOCvSrq0I+u72VrsIU/aOst2ZbdGLbANSMX20N4dTrzgweqQoh
6AAsN8WpONAyQ+hrI0OF3vKpAUat1i7LUUXId7wZL3tRIdbdN4MRAGVfyo3yi/DrYAJMwrMtQF66
2b1imYfiNMhtAEauVGHW957ndQ+dkf+otBy3cxB6Abn5jHN//gmwGghKQF75jbftksg5ZIisviBt
RGIOsqU9UgGgWHXRWAdUlmqdTNy599GLv+ESRywvbp17VfSgj0c5WH0nUdAwL0mTaWtuo4MDTMAG
0u/akDQt2u7Ohc9O5JDsZm3AAcUWMJvtAftfegBBF94BsaVvs6+6AMTw6NbPVWOBeDHEsW8oWXgu
1x5DyKVt4uaRNbFz6FTpr2hJA7AzAnBUp9bBNyu+yRNhbRo/so6qi8Y1/cdIIOseW72kapFlSf9P
tGzC/L3xEAA6e9lL2sWYXJEWdNzW8f+wV4XZpu8i/mAhg3ToHS/ZI6SkvnRDsMnBt/ENvcfpxokG
8zJFEuEj4Lqiog0Kwyn/EoPrPw1Oxo8lgFe2VibF13hETRz0sgfbd5D1IZjsivwxGeytjMN7oO2M
X01H4GV8VDaQ1Kz0QRQKePAa7EAWaQH6tfhVYWVIv5CiCcNi3uGFiELZ6EkA8Yhd2hHQj00b9C6g
xqUZDVZTD5uykeCgfVOA8fAfdrNxOvyKK+bPnsjs33zOtv459ofoQlaBksi6knwZgO9h7AGw8Mxj
v0EZICjfOGpSBPqxeuBZBuxQNKjyWZlp619jOeZbp6/LTR07/pWGFD/062TYD/1UitMiV0HFzp3Z
XUhE22mWFSDkRlDUAsFqcm3qXjMwV5W5MiLkTCy38NO1095VQKhCFDQpHtGzCVorC+3181LL3LC1
N24y+dtF1uMtUPRVe3F0nsQp8/iKwvXdYhAaMVqnk65d9+CSPSKxG665Uw1nfPoAVZiJ9dK4EQiB
QpB8KWm1N1c1yKcNjL3EJcs3CPAl54Sx8nMRGBuSmxNP9mNUFvtS769xADfCov+cx4VxyjobEGBa
LtwoQrMZCDuAzcyBQWXKlUw0n3UNLPFsApKjzEd5ZW3hn0MmUH9RefZXx3EA6lfnP/5/Fkz7sP/w
0QwPTYX8HPFRpU6N4qQMJbXIfWiWKh5OL55wnJ2pV6aX/fpfcJf+QaFq4kxvCxOIS7btArnsQ5qg
zLkNtBonfWqVvctRPLS2hmL47Boh30WZjHYOUs6fpQLnZACg2ANpOw7o7DpjeDnV2iCovkhg9VxJ
KSdrE4xh/ySnPnh283A1i3uFY3tS3mjLhMfppTAG0J6VXv/o4dyDskIwOKYVR6R5YCc8TKMnGipe
deugdFLQ00Dm89i69xFnoxVtEqhyWhu40xzG0B82HSvBefbnCallyL2hBGLcLQo68CBQLtVmUdf0
wkDHpX4K8+0U4lhj+ml1bsK2Ond6oGXpl+Ca6Ebnxm1W7hcTmi12tI1kfevGB2O0TovtBzPwxsIn
qb3RvuFB8up4sXu9rP4YXFQ7T7TiAFQ8lGUuF6LPnJpuvCuteLqiYWi6RgzPQu5GcueacZtsI0P+
DdzjBLdemCx20wDEAl6PFysLxLrpzWALprIaR0GD5ZcRyYap7Z1dBUCPCw088h5x8NFouKGzjnW7
Jc7O3snwHXNvp8V5lK3BQZKB1klEnPIAcOCw6akHk6QFQyJo9dFgDMHLeSApbRgQXVdd7j7Vtorv
kMn9VqDG95lXPHv2wS0wmGH5SCLZ4idmcy8/dejYew4rDxQawLuwey+6MT2UImoQOq6bdT8M0Y2G
sC/imxF7D3KKA/TXs8IDFVkXnVD18fLBDHVzBgCc2+v/8nO0P2BjewwfCyXAgpvIZwPv5gM29jRK
tMSjC/gJCIDtBSkw1Nfb6ugjT410v+wvLqpo2xWtRVJgKjn4QiIOFIjFiGaROfSX2cbTO+fttnsA
RpM60mqRL3vnC5DXJkAtyserktvFnGZvn7Ps0dUVOmgzjzzvl5CB/5yZbNzlTjWdTMP37m2kLTZA
9Q++qgxw1QoEmQlMuTmgnL7yxh1S2q+mpiHB5W6nwVeW19s+yN2fqImKndzUxx2xWQBy0i5Ibv52
BrzRMK40K5yEz5a0JEycrMO55NWyI+CcxSow/PvX2EcHtr+tUSQlCOaQ+aTBsaI7iSzjPa1cZ+rQ
zuPK2SLSOdPKMC4fLKQRyHUylmCv/RctXQFxq1QCB+Uf3mmv5BqAwvVS4D194uC/SNch2A5Ovh3i
SWhE4aMwm/AxzUOxTWp7WkU+AC86kNhmEyD+grhACZpeEputHMKpntfvpngXiONNDRBa0BfJE5kP
gO1hDzSdh3hQaz9FMw4t29V//+bblvgHWb3jI3Rq+cJCVQcDWcWf2Jl95kkF0MnyiTPpnQJHcrSD
j2yTRk2BSsHUutLQMjldCt/dRSCXvM5mrDSCvcynZmUnnUy3g0j6Teegvo62BEH7uhlF9wVajlV7
WBySVl8IlVr/uFCY4qD4tp020cWAwd+saFm735O27i5U50j1kG0ZyXMKfm8S0fCu8JMVvCDtUjs5
czbS+k37boc9JQBoty0QC+vOSBt8eqgf0FPUc7onqQeaea5ulCRNbgK1zoy8d9qJ+iLRZeqeGmq2
pI2zlLaP1HK5+Ewn+SlMUMaOFLm8o2EcfI2sz5tdYEZGMmukBZonOfoHMmnJeBBGr1Pr8q40w797
LsE5aHT7PnYyPEIHed/oYW620B0bWtkkMUCvtdySAUIJDUBV+gINlCLwpz3VCtgZHkT9oNQdLXMv
WSNe5D8PwOR8sBFtAIkICgxwtz7lPaCXyIp8GL0yZx+JSt/7mKYUbMG2/1wK9D3MCHT2APKvWgOS
00CQ42UW1VvQ2yLhpBULDLlbNSMYaTSG+QJfzpyAr4NAAWwN9ebbsQLv9tC6QPuj3eWb7w/OaElb
En2pD14BLotLkc27oeagtERWHPzV9ZH+4nIMXuIus6+hY1ifcaukfxb0qDn3Ya2AOK3LMCYTZwlT
cWeDzF5+NZpIIQDifQ2nrnhxggxV5GXZPJsgckAkpE9vUWIYO1Mk6oIqPOcYMS899kBtuMvwIrUD
+nD4YHey2mRT0XziZWuthiKtv6ZMPDfgvPs7bGr01CMdthr8APgsbfzLR+kWCmEuMdpmz5QmzpMQ
UewaJUxzUhiA1nyFH1hypMSxIyrvoc0BGwG2UNoQd5064ESUIHwBGQ1AT/yB47sNdthByH0nx3FD
9DoR92IUBatxQ+Q7pdW8XxZWLXaWH+f7LujVc1ACJxXBmx9B4X3BuYA/O7IK9mzw0sOfBn35Auwh
+1wTFaQpwOEIjvv4zk6+vxOBS1jeD2hsXPEWxYRO8r0LQzCtjGYB4ujxO+kToFji3wZsinQ/AJer
rwB8Ot9FdBn2TOFK69/K+V7xrh4cCqC2ve5a7jO0CQkPDpDJCdAIqTHtYhzLkZQC79EKgEDFBZyv
8uKik7hC5uGUkiLVNqQtTDPcgvvPxcsGsrc42OcDGAhQv0T7pqbzTE0bKy9eA66lwOQ7wVFSFBmu
+anAP+0ql17xa+u7Kv/VDWWC6phi+pR0ttqCbje/y5zSA9tcYuxYzlHkhn9wgAPa6KuoVbUjqFCr
Rgme013CSZMaLuCiNW5Im5pVzpoNCAVvurLfshwQ7aikBjWspVGDlmHSCD+0RHBtWsUAV95U9jC9
Gv7rnnf6d1Ny4rb1L2WLHmCI2S8Us0+gTQD889kEfm28s40oOxtBh34qLaSBZCpqarGmaUVT4ONf
AZALUtbWR7dv1f4irpnR8GNrV6QGWlg9cI1dmmJtSNXkeJXSstkoUpiqoQxRENqskNLWGtLP+z0v
No55DQh8F6yy7zW+LHGkL9CRrCnwEmLRy2j851xNHg4boebB82v7ZDArBsmqQFkhmmCAu5RlFQju
tTpLir1K4u7kgbkT32rp5TiWsXSDykz7ztO1vCizEOh50GuzBZ+RGUcI8Kmh3hfS7s5Z2G6yvvVG
1KajyneeRqWwcYZw/NW8TsjA1wY+eHlXgcuKFU6K0doeo/7a1qq/0sx0gKw6OciJ0NLHo8ldGW3x
K/TG4EB2aGoDDHThjLdurNlpNiFrFNXugM4zAEb8tz+SG6D/bcfxfhE3OR5hVfkjdq3u3dWt2i8u
qHkBJPYQrliTVivKayVZVN7zWN4o1UX5tDbKn1hSu3dzoqxn7hYIvOOWllIAPq2OqhuZ0qY3exJl
oBjZBqMYwPWF5BnZa/8uUdfYmXwCXuKr7/TN95xoA40v3rS5W323jMRaj2zs1pFvDIhIoRODhj7s
ThNCJ3fzCvjK926N4nxtQK0WhizcPZC3KlQ9/N70nxxVEjxrtAvlqLMjvM66Gxunw20bhAc2DA7K
w4GOQoMWBU3h3BE6CmGraFFZ+fzOGPlP3Ozw6TSiSmIae09bLsAsf/qzx2rb2i3AnDWZQ1ameL/N
EDmmwwINlTKBVhpUs4jwM0muu/zWCoi2O6ObhLdiMsjvUpA+kqdlP/mstN2MGUr+EPfcNa5tyC1g
7F8vuewjE+2KvMwnlOWjfbDTrqYg/NRLfu8nZXcWabut2gKgS3IEmURmeeXK6aQPsASUv5/tJADu
HE1nKW2itd45DIBrmhXvNr16Yd7RRE797GhyUXw1kZ0PMm/f866PcPD4vTatHilwVWlqUYZ3RZSF
if0sjJz2MuQcTCpl+imznPZEFYt5Y6KocQQdWe+Brl6XOII98LXOMfPwIo/fszGXOC6KhNWHULHu
sog8B2AKdiu+kQ8+ollm1VpWs/YNr9rRZazCxJEIDByga8YTpEHq+0Kz1lU9Phy4k73OTFekcKwe
x2tSz1MucWPjiR3vSKjaHgiVrnmotZvFF80+yEbeqF2gXceA3kDAM+nRfsvRv7u1M5GcvcLPb0Iw
fDCgx/yI+3Sb/WnhyqA5TGMVXUyA36xsKxc/y/ApSAL1w07tAnCCiY07UYmi+zDnAP3wxGOdOD3A
T233zRSV+gXi/7vGR8bNX0VNJTbK2SWjar4PlVCboGHhHbAr43u/lN7aDsf8xx8GgBdGo5PLrq8l
C6DMtXC3SKcvyMuBH62Ofkpeil1pG4P9VxmlP0EvIHaegwDwxha22ozSrNZkHAQc8Atv+8iQVrnm
SAPR329tt0y1xzwT465PtlMiRjTy5tONZnn4E0hM5ZUWNCDWj2ZWUat9qK1mU79LD32U4FGgt0/t
MN1G11c353FxReYsbnsUD03qsFh6sUj3BcogcfDIgOFpAgASjTVoStUXqNquRtImQ5Qa9dTdsYuH
AU0YyFoKzbVGA0Irr7PJ97JytWg+qLuJ3fSb+v6DnJYf9y5eF38kC/xs3FipZGujEHe4vySXDu9k
wYpbzFxHfQWYIEDCBCs2TALQdYW7mtccIY17VMDgNK3NB2HbNxXhtq9d0IqGxc3sFiAdr25a23BR
542OX1NjDHZoT691nzqhijZ/rDy0+Lm6o53wR1P31ZJWep/o1NOguu4QKY4bdhOjiVbPAH463iU1
cBqDDhU+pCAZaWkwatilSDRtmqZq14uDD3ZFmDvItIh+s+xdHHReCYKg4i83VajHDQrroByZPzq9
mT+iOHaNNpXsRiJQEdnnpAU2WuSsysTdAifcu9aIvD7pbPY+nxDVcm1QitV2DKqx0tu6vPGuJFos
aAPJ3nwsFkXfvPp4syAf/3YVsvivVylbRLgt2ZfovTTlvWijF44yrgOtOuQEAXuhFehanBU1E0DU
bC1vJ6fWXIPikW3eHUvm44hqMhMA3Q7bzAcTJwGZixcneXw/1Ym3D6NmH1lohgMJKU82yG8EWyN3
whckBXcpGL0+AV8Ij9+CG/pHFr2AMtteD0UwnLvRLf6SCXAvtbwPkxJA/2Eyb2fTFK/qugfqwMTd
B+G1n8ht3mfpzgFq6p52vV1FWBxcRoUHeF199c4GPfL0x1VITlfB4Xlr+f4RmcyXKW/Tx6CLUwCo
+ca2xRF2Q8tZMUVo4zMH4PVrE9Sl33gf+ZfG+wEgcedG0qFNLbCN5C8R6q0Q13vzM6+HMGtXUVWa
R7dv3K3hI62cquiWG4I9F00bn1wPjMm4uxbfEjbgRhKEL+Ngdoi6B9O+DWz+BeH2FRmYQFbcAnSn
OGWybZ8dP39wkiD/BtStaZ23ZXlnhGzAdxzsuqQYDRChTZ7Jb7EPUBjepVtbIspQTar49ufHYAio
bUmuP4aOcV/yvu933AtPSdZPV4H/tifH75tNgZbW/bzszQiMuY5a0RJECQHeS58ikTiPJKlBUrxO
86o50lKhmOqAEE+/pmWZxvwBJ8Z5RaLRAZK8aQIMmzkrp+/Te1sPNDPan6MfBhda4P32VWxJQIcY
A3Caxp4fFzmZ0aA6E6habg9ce237Yb+B3vR1rDp/sygWOyPHO/toAK9u8Yyq3gGpVQYYWeFav5YL
LSYGfo+nUaHgmz5d5I7m/OcYWRXdx/vFMgYawp0KZjjCYizUEdBvILEDBVK0Xtac/wChQYOedFka
eFszMsF2ndHWeN3ScElON4D9gNV8Q0IaeKI8tvNx5k5lskX7EApk8dr62QiDba95fgPBcZDUcvGH
PPQgJ3tlI1w/jIjs6E1A1xm/CncckKxQw9ErmtkZyZdNbxcpcHY7Z85Y7WNd5svt8qgcl106XS5M
oiFQ1RYnxmYT68pikvVRVd0PIe7zyQTsHJLF5ciQ1wXB9bzUxiLv8ZY8xukKnM0M/D3aq75GlA7s
stipuKi2KELBNfSnoMGvzeoeoFnIdUHkhNOErw/KhSKzdwGg3f2NNlykIJzOf2hd90m6MVpRIjHt
7FKUe2OCVS7bO0BMMqRGJ0CZx82dnwJZnO7fKs+HQzsUcs1GhrwBCivu4kak93Qn/6iNxvKjtnNq
0FwPvm7S/+25Uv6FFzK7+H3bbNmEXvBOA4SPGjmcZnHx0gRhdG3j4VVcdaDuXUzJKszGcJtNQqxb
vzHBnjHGIJVDQ0O/wr3+geO16uBqrji/yad4PzAEIzyOmKC2e2cs4umlaQt3l+F94UwIzjIUIHrp
EDg4OiHbOITtTGjM76adkfwExDXbIaDUXQCq313MSrKd6bYh3nQRhyfFMDZBM6+9IG+KTeryz0le
jXvaMsQA8wqPpWhBG5rzH8AL6IEJBWp5Io9nYlTnPstwt7BA9aR874B3sf7W6GHAN2wfmS4IrfSS
FEhlFXi5XC0SmvmI+K5YGln7RQG3/cFneDq4uLnum5SjD2HINqwQ4JIo4mSFX5NKQNq1aWIvSleo
DWeTyiBBYSRy7ujzrhG/9GSfafZrsa/dxvq7TsvL4PvyZ1byh6ozvO9yKL7wAmj0shZ/874uvroM
Wdams318G4GeVYejWgdGGux6v0mePfR+U1CUVhPKIxRKuT696Sh+uqzedNry/7avjuOVqwp1RrrJ
rr5PEZLJCiEpgD8Ar1cTx0Q4aK2r3A3vpsIOSJ52/qsc4ATRf5R7AGdd/Djc+OiH/LPQB7XQkOwN
Hl+pzskZ2wQ/1fhKBVRCr/7UhX54JaAestSrZV/K0isVT1mjk9y0Lht6+8LQ17uegGqwHg2WgnG7
L1boiay/43Z9TrMY2LRttAVLF1rcJnRfdjJnP3IfzVJ8qr7gqVeuDcPpnwzgB6zCDHSFffxos8b7
ktaDvzbyrLzZvC6ApzqOxybz2vseqbVN0iTTZxkUf7t47vxCV1UQdb+cJv+Fk3r7uQt8sUG7V34f
PuDrjpevwbFvJhqD17m03L+UO37TN+tf4KZDSR+yBFnaPkxOawODz6nWAvCTj1NXd7uE+/kFOPkB
3j/s934cnoi//KJ/88O6AX4qRGOYaK3dFDfTIWpRUQk+JfES9n0G8iPMEi0LQaT6smiX2X+3+6D9
j/7IDtV06D7sXJAZcw9gTtLPUMQAiLIwYO+Xi7bW0Gh17bxqablojWpEg1jqBSASB0vIEXH7+lTV
QF6g0y9qEoFXmOJrj7T/ngg7aUDA/xMKC43zwuHptnfhkBq4IWuiUNdq70QzneeVxiTIAdB3VDH6
nd7tCRnbhrWBLLfeRQppimxNl3P1NlJ0XfapBeDBO3exuNDlaE/thh3qeof54zTAWz2yUaYre2D8
ar6E+J5dPQbgWBJ4bqYpgJ3vddKhMphkbYHvH5L54yaPlJGCfl7+GgEIeRyaOki3rz7ElMRi9bZ/
Nl229gZKyNypOeIvSs80cB04dymcHoKY5UzrRT2FLgLtAQAQ2STtAykWu6JR3knZKxLPph8sFk80
W7yTkw+yDnCTCI803c2Nqg0FYPCljldJHQ7PcS+cnd8l1SnkXnFFbkWss2lovkVGtaEITN44gBwQ
U/8s0xhdYSBplSFAHJAekynKaTHNxhxtYUWIzCGv3VlNMtKCHzW90KwNNW3Yso5idiqQ4kDjJvtS
VHk7z0K7fJ3FetbLgX2hGdmRFrRi7MsHu8VLEZcncCn9FECxWue5ZeF13MCzl6IzAQV0eBgZ67Y3
rDmgM0d5kDxBNV2IhKtgYL4bG/TcyhwwOI5ekoyX3AWdzieSVEBbmsVmVfuoQgMZFyl6ZOUrh6k7
2uNnCGdGnvHqh3YNbiy0H1rEXfGMSoDh2XggdpA+E9mq6kGsE1eGu+2AiHHJk8Y4mzmLACvCx+ey
QMqi8xn723goNeXdsqceMrFFM7M6FT04xnQdCMihJ7DNuuJIywkP4cvk4Z496gIP4Lq+1wJMA7yz
IrsST7udd894nrMzyPDAWtQ2+M7o5cIWX5jTOxFtUrBiJjfPjirVA5lqq6rp3ov+9CVUmu2qiLFN
1gIRsQbG3JSF1a1CNIdWeOGeV4TV6RX1vHI0xueflm8r0r1ZIuPjbRJLhveqLm/m1MbPonHA0Rug
8d2P8umrljcyjp/9Iv4ceVG2H4Asci8N9TqMLZLSiMYC5KwPDRMsr781ruOiexu0KOtFtmw2VIwW
aSfJZy0pUP7u40QF4rBdplJ/tVjjnvB6PZRr9bvR/+NKMk3UEX3QT7nIg/vCYmodD4mznZfNAEpI
reBx7xyCUP34IKdliedxhLjXJXTCEmXd/nDQAAk30DfjHT42mhUtcT8bbzTL4qvfoT2NJJED8Wjj
66BGRIYW09HIhoPS28nknQJvqGGabV8Jcsom+5RokoiZ4gGRv3vpFP4p0rKJaB8cyGoPRC7vqCHe
ZICc9gBDwL46FjqzwUd1Fq6jHmlofB8tzn0HjKo3mc3lZy8rJILmSLX/uYlEFrNfNyl8D86qcFGy
sJFIRq+LElUC+M+x+GWeisQAOENedOt3QsCqAXrPR5MW3k75JX4bjCl9sLJCHciYgfJ5Vn5YMtYZ
4Nj2dySn7fPVPrhbLh5bBj4XWb77HHQBpH8efJwWd1npDMBeC03PQ9Wp42wM2/V3HMHMZwmSmlOZ
KRBs6KXFnPQxBTnTIAtg7lWq/tIafnvHkr54tp3J2Yxier91DNANSFtBxDDd0lb97LhZX0ahumdP
jNYmHbJ8T8vW7FAPyNWIkDa0NkA27pvIeqAVDWbxLTCC+AklTtDjvRbd3b+dFRV/dZaosHv+N2fM
nRAGNgwc7yYU5EzMQZUCvhlmG6GyrApM/47WGUcG0/ECtvd5hYjwm4Jm0vCN3Vjhpv9u8+QwuBAK
4RIR+ufZI+lbhmKbXjT5LhB1iBAPWCzGUYHJwIkBQmkUOYr4PDQkAqgsvbM90MGvuJ7ymD/GFtC3
VY8aHDT0QdboPms8qPnZCSqUzGMV9szuTm4DgCsRWdWqRHntHRmXUV7He25aCOkmIajK6TLzFaaq
17Q3Ld/Vg6xPU55a3akGAtGxDZ3jcq352ngVyrdxy4JVUgBEltXO1Sp1DS1aoNoV801NEgFKVhpI
Y2q1yH+2SHGfOzBztuBQ0Tv0QGbLEqUc0SqsccwFGyIMF1etAH+jFPKEwvZ8n/SlseKhQKxRD0nY
Z7eg9S6l6epS8t8iA02X+x49ziuyWDYE4BfjTeKfFpFMO/OQRCA07qI8f+dXeOHXMsniU5C5tocm
C2Bt9Nb4y9KXCXMtq0eQ2HLHK45d0XNvleGV99QCg4Tckz/6AF4Y1itvQD0lLUmRoyD5PHrjw5Sm
cEUyrxGI4yBPvV8c5KEyzn7inJvGjdfTmHV7yhOXfY07LaDx5lhYAPiTK5BOQSnb4XZLWr0kW0oX
u4Arpg2zBS1Hn88WZEY+FpdvPpx+fE6twPzc24iddopHn0WXoneSt+ZNFYOxQ7g7vMhCdafY7IqD
AxCGeyttim2vPPGEXDxiCabBXzSvHzg/+69pnsqV66lhx+KE33qdeonK2NmzcERSk/IxrUQK3ina
bV1FdrM1+/JOiDG/zFrmgZSLPAC0DtkbQ2J3aQD1mQU4ddnjYO+QeFXXd4OFt/mxzYJd6E9I347D
F9erenBtRB0qhBBawWdpL7SkGclq17+TAHBCp2boNSjvgd08JcNBb+5kHB3Mqnhctr0zyVXZnyXq
QxTytAgUob7MVKa8mWkDbOVWRN/N2nlOgFL43KZ+fkzqpt11TdW9sDACCYzcVFXsP3RVVDz3bXQR
HpLPHCiUz3HOXYTAmDyQMh+BOzQ26JZKBonC8TGKbnYOh7TSG962k73dTEB2rdLyECH0jiA8inCr
RJw9FIk/IkPg3ZLE/mxNLP0SNQnb121ibGkJNm21SsEgft9ZAyAjOnvFtZlEFcfZFoha0+s6Og/Q
m2hFuIKN1o+L4O65w5321tVVh7qn1LsLDYAmk0wCKO8G/DdEIhWi/rQkxWjg/gQko6+5thiMKjrW
WfLV0IWeVMwZljE4bRwqG7Wm0T3h9l/zNVWCklWYgdC9MhALK6ZScXRSYCup500jakH87eyGPC4G
NKOhIqf/fpVitBG3ANFsejdQcZPh4NethyQc4nP/tsw6AUgjq+hwa4IiMeLkXCWyAp86Wcfu72mK
qPO+Hsq/hJd4Bwlk+E2q4aOs0G1BhInoeayXyOR8aybVXkvph38Vnw1Xyb/CLkLrJEv+ph1GaIp3
DorSAIm4dkDa0RSzg5CDIDlAm/960s0gCbVcGIOV7SdfPKDxuzorPZCWhg+yeQdp8AXCsWOxnIXa
V42C7kU+bxEpPwHD09tHdte4aw83Q7nyxyE6OzainlM5sO0srCTyZrts7LJXg/c75jntmy28AUgL
JhDE9sBpO7/KFuekfi+dvaNSMzqTl3kt9AdZPo0CBzhelGDzbj+paU2aeSMJaXdAF53/hNY1lbvO
EQiLEkQ/O42v1UbmcPNGywXPyHA/c+SQLHAAfAEQmPMsUyPgeGMAVG0avY32/qdtfaH4mSzIdjCE
hzisK9C9iYvR4HuGex6c6X4Rka2+Km1Hc4h5BpfhfE+kWx+FoOnO16B73DZB2P1BTkoKUtOMNjil
M+0cEUdzyHpR0N5luexNmvYbAoXpfioKtJl/uMbiPsWd7IjyZtRE/b6Lzzvouh+2pW4LYuEcwcnF
wfIHfZBxdOCCtvrw4dMFysXnWXbRJWpRARINGcL5YRKUw06hnOrS6BTEFMbD1XMPc34B9UJou/GD
doMi4BTsVnjnBhyK3ePhfPRbCS3lLBYT2lfyxFg7Cuxr9PCK0MO2ysF7taclDfSkCwDfvkr9FCF5
/fSTwhHnrqjEirn91fXDCai2bn5dBs9IUKIRmcF+kdFsdNWAgjHwky2KHhSnVzYlxXaI0wDgn1iS
lhRli0Oe7wIw/cOODFUrKKcuPn2QgwbbuUzFuFl8GD2e7ys3eeBTWN6T2yk+22WfXXlY1ne9CDZZ
0AZXEKwFV5oFbTNukSg01qPZTznoN8wn/MXTabErVTWd68q/RPZfPGumQZwqhSigGzVgwAkA0XW3
DKx1gG/BMgNZeryd7UkDUGbvEKJIIsidV+NIOiGS0mX3ugYA2Os+2uFN7Y+yBxghY0CCBNOVvS2j
UBzRtVZeOtzGnSN3O3mhtZs3xhrli2yN+l55WRQtM7B5WZPaV1Zz4ra5LsOpzTaoiSo2jlvm667z
EUMM1IisDoqxzu0ENOkDTWnwY9s8JgrpQG3YGAEMabqY0Az1ab9d2F1aifWiX8x5b0CTgF4DxVb8
SCaz9bvtJJ3w3EBfrP5EtH22Ao1mev4fyr6kO24caPK/zHn4HgkuIA9zKda+aLUtWRc+2+3mBq7g
/usnkJTFcrW7v5kLHpCZAEpSicSSEUHGcdIfxsjBm4YClyk0pJN6e2rPP1WIJY2BfLldxrFQ0fSq
x+Z1cJwTFZqeuEfBXshZx20NKBD+KYE4VSGShb+qs0/oQbENTfY3ue1unMD7oyIn19r0Of5AZpJW
Z1sVamMyFy2WjG5c9scbe4Wc7KuwuYOyDUijXYWO29Lu5nwzJhiCLm0bpHuXZ9ZJAqsN2jADe7sI
qlonqH1gpx32R3JQscRRM0O+WoWERPS7cVuiAJhprCufHDTePPRN4NKZYpZmje+zwKEJYM+/faqr
UagH+albhoSB9WSIsxUi2boT/fgaA2+6jvNmOMZtPL6y6kVqhXhJwAd39kQtgIOAGcdT71Ec/7bn
CfwRvnSxXrZrGX2FHFIPokXQLQQZr595gTtZZbdaMEAAEw+5ENXMsuJs83J8hoh0dSdwKLWCmnT4
VYyiWKcpZGx41OqvKZvNVa3Fx84OhjVFgYi+hvSCVfpD0FXQHbHleRz7z1OQA1nTJSBSVgXZqRBR
c90kmx5gRa7240vYv8Y6FYtOdQNtEDUVFTQDzfUnW5cPyb6dksd/HfLmIxUDZM9xaNitFgdUDPJ1
JrD8nZ5LUIUfwy5PTlTUXYBnbdsnJ6plgzT3DkS5yBm0v8Ko2QZVUyANHsabbmT7U5clLtEs+d55
AJP13i7jeZKb8ZZmMiKxVYPCmN7o3rHra+9ItVE1qVbjqQhiMdWeqzd+6sMr77q3jmOkVWJU5vrG
QcHMxEp9tUxIMTfNeap/D7/y8wFMHHoZ5hvk94PMG9fAq0IJuHWEKwD9JdbMmtKOI2uERIG5Nvv/
2M7VSE1lggiauqeEaQgNJQZHHWg8D1Idx97ZC43jBJvrw6GV4D1ypA1SGYi+hZfG7bFT+/DMgeRh
BfTfIMA8zX3IRgXkEuEQeZDu4nhMVkkDYHWIt+oKyMvY3RlacagaYAEbrzMBZrWCf7h5JZ6aKEAe
UzoCm1nLbhurrfmypkE2QeyP0D6a9+yLI9f70AfMVp8dopFIy44tN8CTtjK3RVjIkwPNoTW0rF4r
RRGN8y7kq4gML/RKibSrJjk4klgAv3fcrZ1qsCkH3gBvQTXVJ2qRXQ7noKniR2ok6WidWRXcD7UG
ZNaUJ9BCLifwQareFAKx92bNAi+Zh427skBG95hD9EC/D0C9AXJ5oBfwR+g2feq4m0qxillhBm4P
03vWCvCOkekjvlABttSu43GIDXrGEaIparCPeB4H9R21KJ6Z+GOLfp6i4AOjKca0BA0E9/r7xB4l
TlqhuG6Ojbu2htREllU/GScqQBPATjiI7f1Gyxx/cVwFytqE9jW5rqxLJx248JPZeUAvxSM4BOsS
RLEkvN4oafYOHL0rS3glgEE26O6BxpoF3qmJW17nHJTP1KD4JYpqQQQFWHxPwEJrBj+metK2dH1I
t4tUSLpTXK4hM3UhyYMBctqatV9uIee4pV8RtTudjxyENw0ACJWGOzoHyUdIhhnS7nRVHcyhWkep
p62wPOtOejwK+0y99HIafBz8pzhxBREMllNKbgFSU8EJBwCgBaSqET3wFOzM5LQERInWSxzVgF1C
gsVHX3QoJX5tTZ5mW5ywDsWuArn7JdXLuyyvJcjCMnA64UwJ+Myx2fSmCS5i5jR7rWiva3ETt7Mt
/KjdxI2/9+2NFluKvPtWTXq51jIzwApcx8mj10J1QO+939q1ow6ORI6kPYqPO9MH4s5T7IMlxxFr
jVtEamnVgFuuJMo2c5PbOB2cwPsJmg9kjcQhsj0L0R5CRYuYg5r02Dphs6Im9QCJKJSfsFsIFNNh
rGHdScNRRK+383BCEScW0wDtDI7fTiUT7YCkotcaqG4ORczEAyVo7fmZqPTNqIhodFWQY6j0LXAr
Dmiy7HfTR38KWOzLGORoJqw83mVuvKHqjgucVuThBGWLIvsS9Xa9I/DrDTaWmuRYupFN9Rr1UO5u
7FdwXIrjXL90SLLa0yAer76weqx35JtjqbqMwkIsjTI54ND/CjAnBFO5PeGBIHBUXIHqqO3eouVm
5Nzio5oaKM+r8DAj6uYYrvB5EKzDmbdSnPxvED43AbG/4ox3DZeBCcbAfSnXme2xGwh+JSqjR5Zg
9FTKHhlayBccN6Fn/F3Wg/WmKjj6tN4S0/obJ7r2p1QfxrU92vkBewfzKRqsbBZwb+r6Phyi4cvU
ONVW6+tdVZWlv9BXziQruBB8p7N04tpZN5EADfXvtC03ZJdLXAAloY2Bp7bfeRzM7I3nbqvGze8s
EuujKrfibmUZ3bsHaRPA5akYriDncQ3ypdgakGEAFS3SuErxmD07g/0jUlpbs6ZW9VJ7zHuiBssA
52BhxY/UBIKm3SK9TmwKA3wgRVeEe6HAZFXJ5bYZgZ1DZgDOL0IdnBRl3W8Ysxpcl7n15b//co79
j78cxCeAKYYylevhckXxivz4BoLMUP6f/2X87yrmRYJLbjBsF8w99xouZqAEWEIB2uQvZaYBFAQg
j5lK0KC6DHIJeuGASpW7SAeW/ClCdj4yhoPSPSGT9amlHAU2he6ps+VjlLLwwYuQek41Vk9AZBCU
CmTdD64qyGEj78kCmYzX4Ux2FQjM0/M698npNGOK30QVv9hgOcF9nGqC61U7VhDHDtQgvJU4OoK2
0YrUYcEX0ux412krl9RhQdrC75PuMEvHqiv1UF2g64XdAfUaN/s5jLrJHn8QcEaAfz+KpXPPtbnb
0pepbnZeNXvelUp7toHe/H//VTzd+8efxXMsV4esp8s9MPXe/EO5OL7SIBwaPudN0u1jtcPnbY1C
Qk/Xn6uqvXjsRO3z0uJAzsVOTcsrhmK1dIOGHNog60U51xffPEVhgN4gMXUkqH1Mft2L4m31Ef48
iul6It5SQIm8812s1fNPAFiCdXChe5lNLLiXuP98TOPuWyrS6mvb99mG1cimpmaEm+QAVPK9GeZH
vdfGNZmh25ICARtp92FtiaV3UrFsA9ab8lBz5OoEHrb3uNE3VlMUejvid55poJswP2iji6W1ysNe
HCC8x0lhbpwXe2FaSBVvPLkmGxVaPYFtsMUlvZEhA5xs8zwekvOXOIGr/EM2YSGxMFuTN9flwbU9
/bzYKzVPmUHdZKG27lhQ0TzgucE89DkHXIevxi5/n6epnqF9Vd2FBk4iFb/Kt5jxZ4UC+eSmqTxk
OKvY6oabvcnkB/kbGwg0IxgfWxvfK0U+E6pC1hnzmavbO7KlIRP3KoLUOchUqQh8Zd8jND0E02jT
7ocpnVap7XagkVACMmb7E1OMD7N8DM7pLqE33lm9EqRxxajt8MQgAWtt1qWxshDUorlWbGdNGSUs
02js72TUzCOJxJD917CzxcTzP4mHO5KnIRPyCN+HnidGeurjMvQyzu9Dkx1788QQIAaOO4h5OFRq
FlJ6ofcA0dEmPjRxbJxn0+xuG0s/U4F1YnTuqwM1ShvkLtgLsg13Y3HugYyKYnDpYSmNNTGZVM3+
qN3YAhwfnDwJ/pNfUUsA2ay2g+QpVakY67I5Zo30tZ55kIrv9bcaFCZxMNZvZdtNPi4qzAdRxdle
auAXdQGTvw/BXboG/EG84rblkzGWANrmcbOFyobY9QBCgHVBdz5PsnC2wCrpm8yN+OdRY+0W0Llg
9kobnKiNNpZbLUAwLvrsTV1a+pb6Bhqu7Ue7H9Y22GaYCLOLWTJxaRLLAgZVVck4NZbrS2we12ZU
Qf38I7CqUwRSu3WDHYRq0qOuvEvIXFPdel42ezOznxcnDddMvfk+CFLxwVBe++2PEco8mwaHI/d6
IgPoveTGSzHlGq5pO/OeinRk7T0u0ucAim2REH+YuPXNlMxzVhQ2CUtswBaTr6+MTYsrUS2S6Z5i
MLp3ESZAE2kGNd88HI6C5/lns9OOhIbJxtBdI3VzABGOnn/OcIxiYkt3AnypWHtSTuvRzLxTEQXO
g0QqyUr2Q/w9HKZXfSqRA9Dq+gGgu2Q7dW325nXIvlcB1HPCTz331Ea8s5BHGiP3dniFCqo794yw
H9zGDM8H1ZMCqGfZJu3WAhUkhIjxts2kBsBRWR7aMYseqDBLZCFzcKPVUsh8YwLKAZpUEOQvIVTD
3kQdMBp3eLBiJCmjfDdCvg6iVxM4XOeYQv9eT4IdOsWpRiZRif7UOMGFTPOnEIlt+2AP4UjI/BUX
hDzFssGqQ7Z3CjCp1pOjab7TuPqpNoQBqjscQ63AEwc0VqkMZCW/UyablPXtYTHN0bftuTdZaQiR
i6dWMWSTaYJg3Qa5LFggcTCFmKqonNL1Ryj2+IsNKe/yRMWfbLqiFUEKzakOebADbmgs5/GoxzLo
xHGEutj+ezzyLsE0700zTabXFG+lc1kmePpNjjBAUeTqZ6xkk2OWeRtqkd3sR312kk1XYVRrjSQ9
goJrE9jDKo62roB+RIm9zGlI02iukc1RDqoxL4iL1Y37T11ubByIumJV2m7lx6Nh+OSmEWmsiesJ
dv1QjMMlZ3OiwlMydqANNhQIH0Zqa8q4NJdonK+nSIBJ0jXFATlmHktQab5h9/PDjKL+WZoB/hMA
FwVvdpW9QlsPGZgWjrQ8C1JyQiApLR6dJwdp4LtkSgWk3QLzwXKRuJ0Uffdj0B4Mo3X+otAGyQJX
oZyX1hyaiug2lKVgAEogMZYxU6xwNhDjqQ7pYHNEChLVShDcb7Sh0Pwbxwg85sGp+CeKBcEmVIgp
hHkvgDgHl9k0xv2dE7XTcQDL8tUMFLrMkLW4VVtsVKMZxOh9WuzL58IsDEykF/JxW+TW6uZnyGQU
+kEOfbdtVUL9A4RSF4W3PRK5ETEjjYoeiWqB4LNzMS1h0GSdnRS62Cn292HJWQrQolDtwzlzLy1d
P4ZcTEtX1Wsag/DY6cigxT1idsZLD0h9DSk3hSIX7i1+D2xb+knyuAKqDWwJZAev0X05NMMFd3Se
T+SdYaISPKh62yaWziueT2q7Adc3FphpAUT8xS+60HmSbeb9dJ02PVh2sgnTjumfqV8NVP0KehlJ
fLDM6DuyW4Y09psYpxO0nBmQiHYODc0XyJ4+zusfWgotXi5jvV25njfHzEso+bE6ohFSt9F2Zle6
0AaL5HZISvMlB8XACplz1SWemPky4egV198vsSvxt0DaIjilEOVCUnz3p07kxRXMnzoFqhNTM00W
1u2t2/dIzf7F+i6RWXl0gmIzkH4FOQJDkcCTxwbwJlEnCalXteGO48QfNFAgC5cOFlpx0h6pRoVM
NfwbLm2qJSqwhlAdcEnJtCu8hO+o32y7qlL4zZAZG5rj7bhzey7nUZauUrpMrG57LP40cnHOH+Xe
OktlcFeb7EErGfhNZWCbK7KB1hQQnNLM5hCyzQ4QVZyGYjgupkEetQxqGMgvaAJ/4qw7FSULcGYL
ljugwZNy7YRhf6rISP5BBYkykIFPLiPK7TUbo+7OzPpdHhVRuGJGiU2WFgA6Vk4+/lNA9WYBRc4C
xmNkxz+4UQGItg35ptSESEYZOsEhiIPsONn2dfEnmwQUF0gM4z2Omks3ctzYPKx+kIOBI6IbB3W7
mWMJmeco2DnQbG0LMvP6mLCkPpo4goTkrmrPVRnx6lhgASFWFLCEUnOxca1JdZ/ceqQn79V5EIq6
HeQqinXeri80G7kKPHwAb2NxwDlZuGpp7aRs5EjNBG+CCiKgNa3tlMPVSuCUY2Pl0JqtUY7MtMG0
1oC6jQYAGB0nNf00HcPIis+h0JCxgWvle5xb3WNnb3y1azYiIVDLHptm6HZ1JoajPqbiAnbSaWOA
We9Twh08O/Lc/gEVArzUAOiz9P6ZdeHfEsm7e0DykE7actxAAQT1YxJdcpib5MFZ87ckH6trWwLK
3drOh0Pi9RMurhSewXPli1tD4Z56kSnGzu6+EfLzZNfae3+yeV37LOMxO1IsFVCGkVAFMh/rjDez
vajy43+f+DBbnehcH6EqhIPhIVPT8kCq6JJ2/NVBnIjifKjxC310qi9dkqR3upVXxzgC8jsuZf2U
1tCZ4CC9/o7bWoAqobUnwuCLrMr2xR1SSA7rKVa/ud6tUpD1n61Yn7pVkAO6nNrijWxUXMXM1Ur/
2trTc4BNPFCjkfcN91WQy9aML9jyR/vCceQOa1n3pe0ybDNwyKDjds7HFiY451bD711QYazyzFQa
m8UuTSHV7ic2H49uOI1Hs6jGI2RoWbd3VJuMVCDN2wUba3PfcTN/74J04yrDmwGBbRbU9oYG4hL3
qr7XQ4U+7i3oKrStPOV1c1eZjnZv4EwbW4nGjNcAmXTQsreDbFNnhj8FgXOBPKCGrE2Bb7zXF3u8
YOVqDoFaN4j3QhxK0DgUY1QBiPLBEt5mjYk8ByXTpgddtymTMfYN1zQuVJBjjimQer2yqkBuF/cS
Q7W6CvHJ3eJ0Y6emNzTZse6dA41JJioEKdYBMa5vymrQcACLyW9iyFYw5OTjGAdwRhVSd71xaPr0
L5crhv6+sbHxrqHoNjXDVuCR+ykKg2KVQIzzJxKMeJy1fwF4ZEIUEvrTBdDemvAnHa9CD5v7YQWo
Ae7/it7dcB6YHXhuNAkGnbK5qET+De6RCt8rp+YSpqae7Tz8JvZAenwOeihsHjUIJ54j4zi3prT4
K46jr5UXpzgVYlCU8ZLxXpaAyQTdED/GOpilPFPTcS0g03XQ2uUncPZ1vgBLyRfLaUE+VXvTRbM7
ZztqQbNrc2aCb9UY94MRlycQyjoHyHZ5BygkZ6fESYx9W4ifIeugVD8FxXEp9DwHUhFclPpmMeLr
nxT7pU01HIYMk09V6nTjXmwW4KZinie3gkSsFtftQFehV9WrXnP1ttsy4NUnn6uL6+rzLh/1apar
akI/L3W9mvAq4KpKYy2zpPUUv/+qFuPV1Fc9r36sP36gZWQAp9zDfz9eLfYPfnRcbhiM254FHTrP
Yfrv9xyJk/U2dDHqJ95ZKpFTS+8GHDLcSa5B/wdEgutONe2hbNjarnKx5QMUNvG4nvQVRZK/spNy
r3XGdxrBqoqWrb3MsI6Tg3RZ4DIhRKrG7nML6UeZBwqcTd/bPy0Agu50Zj1wWUdHplpanFq4dEKt
KbJhJ9yxQtZygH818lBMyZwHhnuS4+wgW9A1w86ZsDwqeIvU+4+h2+IL+BG8JLsY9bTuHSP9Onql
synqejrWYFB6LFIwwky6Gf4I4+TI45iBZADKwaEVGAe8mqqnMOTFHFGM4QOWbsWX2jFzUMeIBGdd
rEE2hnUYOY7jiAZrKYguSyvT8aKxGECJwTmRk+wg/gQ7LQRDuou3sawa5K9kp4gu8ZAPwbfOhMeK
EZuDt8ZVGoh+R9luca0PmjTIcZornnjarvPCTN31A2SpFrRL4cVvshPOhSz1RwCNlGdTu11CqVZN
0ASl0eYpyejoX5dBoM7zWTeCT25VWncCT747Ht1X/eBeHGVZzOCGRw54AWqtK5uKp7hRzp1oBCqA
lrPuRhDdrhPViWyWmb42Yy4O5CQTOkJv3b1QA7rQ7jGNixO1aMawBiEYhbdmoLEVeWrzdjb6TDSb
Wo7Ms1EoOX59xCgKeqBVszRFxmSIK6ZJpDNtZ5q737O2K3C+AVJOL2zLR0iwUoMKkB2CrWkAxeFi
KxtwRhjGhIPwfxknBvjsvo5xxqmYbTgAK5CYvLMNp73DwXV3V9V6c2ANf26hyW6syEuFUZf5JrWA
UqI47G9+uQ3dw3IysiPIkv8aK2okLoBcV2xsXKieoAmruAYbL6nXRgjiTmrOfIGZog6ktlGCaUPa
ApSeKnrmECyUe66SlQoHb9OryKuBDL0DV5Eld0swTUBjdy0QWkiQFSAaNd9ok4wTKxCN1fOlAllu
dtq05yZbjeXwRyiZlw13Ad75Yp15K1P8jKbEwH5+KBr9zAVYuET5ngJGyWDTyO0zvb8DNtgrr6wh
W25mKcBwcIA4ZtNVJTg6R1kByD/pJ8qXr/CcPxYOf6XWnFdveuxrgfRTnPJYVQ0UPVK0Pwmf6kwZ
4iJ6McToXgwn6D8FEoR5thTjPq/SfYkDvXurQgq6nmQPDKSzoOaCwBHEu1Jra2dQc5QJJCNx9Wuy
3n0ky6gPbAfGpcmnZqUChGV8ZZ2Iz2RiRi7PLIteeDSZmV9areV3bGp35AW2y9iYULn3M1eLdiZY
1eZsdU9lnS+p53Mee6Pj0anl9v42M53y0ZcRln7koGIewdLFoxGH9j734m+mi/SaVImy8h6ywkYJ
NlZqxspW26PfZ2n5MGQDNGc7uziA4slckZNsWQUduyYphgOIBTUs2YdoJVpRHano4/a9ZsuhEDiL
/NVeYpKP6KVLi7UTTjOU58a9xCwjuLZbHqchYZuRW/nBLQJAkEa98UNKCIgqQI+v2rKW2a4VfQOC
CpUwsLSLfqwfLcVSsIwBxpn6UZpVirUh1No0AcGM1pk+g6gZZ7GdO4H0z8rf4il7goZL85wJoz5b
meLfU3Z8rL816A4+hrmX3NVYw67I3ji4UhLYydxDZAI7gqpFfjdA6W8j/g5AR3n9RReO9lix8JsV
9fn5v9cgBu5Vb/d4uM93HNzpu7pjcutWqcJwFKeEI9qnoZa4LuNcO5aqGJgV5Ku53QISCVDENvNG
7UgmC5DofHXbnvvMvrk+2ikIvD+6UU10LvrOfpqqNaxhGf+myzwaTUq9b9vkoT7/nJ1G76v2G8QK
mq0G7YltGNThSnNbA8y94Hp9r2Z5GV7ISkXrFZBbt6wvcc1wU2Mp6VMDjJ7hhaqNU6BnlCXebsqS
O+oiyjasH+feJa6bR6fbzolWXXVwM3M4NVmGrJVfLcrLwkHpm93GGTabmbEBSUGxN8N6fB3a+ljW
hf4M+qzivovwT0B2Cqs/wkZNHhlwK89YDl2HmSz1LV3HETA9RVMLuBSvKs+WetgmKuk2UoXWg5he
2SG1KPcMme8gsMA3v0ghxmy6PFw1lDpDbXCJh6v5H2VpUzj9ZxisfO9DTXKQDalV4Yr+l5axaSxq
kqPKIA039j8ZG7utjUO757hui8cURwWd6YCLJOobfW2DmXBLKlmp8hpZj9TLGN5EealvyHGrllbN
yWZV+GyaabwfB6hvUjNgLEQWgjwVjYOXuooYxqjd856VPjnJxrv4LrNN7UImYF3sPd5eUCuhIXvL
H4BFMTIj90ueDy9IuWKbsAVgNiyN4QWauriiEEl7Zzk4H8GXZ1NM4cFEftErgI5iy5IhP3p1XD+C
Um7CXxVfif+3CBE60X6Umn7OkVyRyjF7TcDJuGFlB6hT4sozAFT1BrDj7iUu9EdLkSq7ophDY0NG
m3wQ16F4Zs+hpSJVVqEtyIRHs31BnrOxdZy6j/w4Hy3/th0NBSDBUXnUsDjzwV7OHtkYOruQ8QmE
FW4KeHqWrUGZn37FBcSldLj1swOFcMXa6o2NluWXdhE/JJrp7Vtpt3sjVvxdodv5EuD/b8J1t3Xd
ZHsHRyTrsAbWI2J2BJWa3CgPjsj2ZLMVpopqpqpRUycEFhmpcLrwuwnJgC2FkGlAUgGo88HAC70t
AK7Aw3do1fOdeGqGQP9lo6//0iY3BZINPJ0pZCVd9xLzFoeKm87WQYLXB+or0Ih7aAyaz6CvPzD1
Px0mvNoXWjkhJcEbXpE8ALRPH1+FWSosiH8Lg6IF0hDHeBPixbkfdZDMxCbnn7lV2HuH4ehz0gv3
cwzqXvxKhmENBg/3c6MJY4e1YbCuRsP9rDdQt2nLQm6or56m+taWnbOhvnlYA24BgaEtebMCyxBZ
ZVBFU31tB0tbDwm5O/ICqeesxx6syNSsPRBWOjryzoTXlRuztDW/SRpcr1qxSlZQN63M0H9VyylT
YF514VpoBgSZA21P4RQ497ntTu1EIegSoGdwxQl29kSlRYuPIjbNfIt7lWg1qqRpcpgS4KGrNhmB
v5ErErsiyiMz77cds417akHyrd1VkKrw02EA3aTyNh/eQXkhzuhdSWQVcbetBmg5Lf1NFYHzZjyX
PkYXphs+y7S/7v/7/CS4FVuxvS2BEXQLfYf8xPYl6nIk64BXBHeUU/NSiYsdBvJLVk3jfTZo38ja
WKD0YYljrakJlG4CwrbEOcx94ulp6NrgYcql88kC+zSNnHrcj5pQFukhsyHioBR88rJ+LwqZ4LaN
Q6NpcWAfCJouamtdA5IvCh9Y8R6Z8Qh0Xx/jUJNCFltY2ZBAE1gSjbX1lZBgGYNGQZIF+Y6arts+
Fa0iP7R7+0FFEarMA/fwVVTkyDlqjFz7AfI481gU5SY4GIg9b3z9iPoYa1AINZqRoqj5zyjqnLvR
/TD2O0el7S9fNPp6/cnWZci6NesUCk4f30r6ks7fVzJK+uouftfjLY4S8W6hYefIWJgC2IbUWfUA
IjwjU/wJ+evmpYj06RksAdj+RZmzJmczcfuhy6d11ALzCnxoq4MjFu9h8vYRMvqw3Qr9PlJJH2Za
IXdMQBFQDWWDWn49ATOwo+Aqte1z5vRf56HUtLJMrYvt5P8+7exUES0ua66m5rkLTb5R0+YfgmZQ
03cFqOTtMm2P1PVPn6Erp68UDy36afnx3b6M74qQHVqFwxgkb09Uk6r537Y+ApEJFpiAMatu/199
/zRHKfF/UKZZvrmZ3CG4CHWp3AEJlloDHCpPsGziTfyAc7LoCYcAz5nlOq+Tnuu4jpvK3VC4oOWp
8hRbW8/cphyPUB2b0ycqkHcMZW4rTvZNnCAJRFbR0QTB/6W0puipjiBCaEGGtlYtMuEUCHvCNLDA
M45BRNxpgPWV8doL93nigKXT7qqd1Sf8R9k1PwtcdbyOmSxwLeaOz5qHz5GLvLo3G3vYRQDXnHoD
cM5hApKkQX7MnevgxdGKJnuSNvbMbVbzL8mgQ5XDCJPv0+Cda2hphKv/ab4iKKbnOIvTTRNX9Tq2
WzAwKzKKQE547FEVihk/wMMptp7DyxMVZKeamUe/4hY31fhH9DyWNONhU4J7BDdglm8UkXhwGNS2
Q6hP7JHTVz60ucn8tirkGxQeD3jbeT+LajpXtTV8dTgulqIhhD4fjmcO+tRDz1aPwl3d51tc2EO4
WBWGAo10tsY2adtwrJt+c0xp/AYCQI47rF/2ug+C8+9jBOoQMvKact3n0XARYAq4jKrmCojGla31
F27IIUxPNgqJPGPa6YL/JfoggcTaRzdZ4kzElgpwga4qgnxtVyFsGd1DLiUNTHMt9ngYAahdRlef
hEJybgBm9PF5qEdOcy8jfHRLgxq8Wdj2jshhxkTqY3hjX9rHjwHm8VLdzf0aSwo/dKHUpTvWS9mA
QFRP7OCBd315HwIXQS2y41sbPDC733oGxH/A98a1FXYsMXL5GDtQHBUOnmu+qUMKpZE5YkSeVVts
GLi/xMT9OB2GSUvAm4XZyMEgUn3xAm87t2h8xvOVkQzNPU1OH6MS0YudTOFpDnPluLd0CMWkPWQF
Vx0PxF1uPUEYXeA7El4X2pAfWredTjd2NwXkrExMrK9Uh9xudTAk8FKsi84DH8jHKDQosrmcbR3G
zmpxgKiv3zVZYF0mA9nRU24ld0K3+ktUpJqfNKn5Xbf+8qw6eKsdo9jwOshOIAxhkDNP2GrsDfYd
qbrnRHb2FzGY2S4ANxpuq/Lik252XyM1QqHVYG4eBDRbhqQ/AFsPgvymE69gyN+VY/U3NiVPJhiS
HuKqtR6Szhn8SbJpG6om2YbBGHdiwkFIN9jWAwVrRtVdqiTdUcu0kbBr9CZoZ0UXHAF9ei9Gz7Rz
BaAKjuSxPtzUZPUY7uLRerjphkTffxllioGsByIRs1xV58Fy3HnjZOu3ruQZqBNVsyF8THD3vKU4
3Sx+upMYNmEwdkfAk7ojVwWULrE1oCpkNFAlf0JViqI2+am2dJ9jFvcSfeWZx7yaaZmZet5OtAxH
NcecfkL/1gnAvRtbzmYB/8544b4R1srGre7syRWS+Ao0nFpeeFliZiQxGSOjBHb43/3LRFSjMcyP
eRavMYGt1YKQgl81AFuUI7590HaODqIwkp2Z6NkX7oHGKkyyH/8ZMWqTmCPGsv5s4RW0r1IPpAGj
7N4M7j0xt+uek7AJTh54sNdICenezEl+kZbuPoUVttrcrm2f7GUq3kaZVE9Qi3TP0tEGn8aZHPlX
YXPzMQ1AeZ9D9He2G4UNxuwsF4+jMX0FtClbgcmzPlLBP2p/svHcavH9UTFpWv74H04CDecfB4GW
4zIL0FywQOOT3ag1J0AdecHYeo9YDTRnr5bJBVpDyYVqILB6r2XIDRVQpt2T/V/DWPFDjDXo7NQQ
Qjdlv3IzloAXGgMVopbHpsJ9g2ot9pvRDICsd4U0/p7DIMrZryhk6WY4ib7Oc/Bu3jiWJtUM9e3N
oknfXH0WiFvlPpLhyrU7sHJnAlq/nqUGIP69SQb1QmfN8CSg31kZ9okKI9T6Q6aVG0Op2JNJkNI9
VdPMzkBE8uEq4rA5xcbaNJFOtJJlOJ5Ek/f4pqgqFVHRRrvc0D5NXfluInsVWLvINuJjjXUJCIBM
u7o0mq4hQ7iYW2QaNKCx1iVWdcAC1z/xlm93Anp7F/LKVgchJbVNCA1BTBlCYvOAQ5HWuyQBAUcw
lj/GJivvO5EVL3uTh+VLitfdfRKwH30/FS9Wk4cHBxTuEL2CszIZwKJdHh2oWZv/A3bT4LcQQIZT
AebouoECqUe3V+PeoGdtjATQRwFG3lUr28ZBRmGeHG3d+lymiX4/25C1FO2GqgDZXwwG700Tpfqa
J87/pezLuhvFua5/EWshRnGL8WwnzjzcsFJJF5OQmBH69e9Gro5T6X6qv++GhY6OhONgkM7ZZ28S
cZKNW1qgBhbVBA6bFi74dk9QWfWuMzx6eUwQ1xiAHzEMidTP3KkPwrCzkx2PIGwcULf9abdjgHBY
jiePtqkUAt8hcj5tWE5Zvbk4NlVpH2LbXsflfA0PlZShKCwwhWApDxQHf0ySDGeCikfUqeeLEkTR
j2kaIC3my/YRK6+PwG4izZB8jkgNZRW5gARBzTBoztTJcrZBjc9YGjp7gaRgFTlWA/EeHbUam/TX
GD2P5ly+2L7Ng5o1Y6n9gE5xF4NX1kuPl/JYC4CAez+uIyR9x+OXgxjlualdEJyrI2ceoV30WDUi
tR92Hfk1Q+AX3vhlHj0QFE+/DRxMLE+befK4NZKFEZCyzdY1NhngjQABBKI8cTjaAlRUgFpeG9gr
4CCDjYOMoLbrg7anlcCvrTG3zDKoE9KYZwdCgr9S4qCuxKjyjVNYJlgNG/NKYFd8RUVm7+Ncrb7Z
dTN28CeCr3uI9AB96Oah+iyxCCrLzXhvjqjhg0pKhsrGNAbPbDoZkHwUdJUCMxlyn6M5H0ooHKlZ
SsE4nq369EsXonngRc8AQtDGMbemUIyolDMAZb5ta+hfgEhP7gBZJbcDHdjVMIF9tS1UuWg6UNi3
AQriz22P1YvOSYaTHjtKBA9rUNqHdV0gScms5j+gg/4/XiaWBR5W0wZ4kHoWdb+9TBAPAI8HL92T
O00SPLkDRHEOWvEziLs2soC4RcQcrBeisVyIrfIcy0kwXmjb4CQrDpgpEP/2hMG5HLYE6amtlozU
0pWdbduggpPvWlpS2/UZCqJBImjGKVTilGcjIgixELBag16FgLNxVefjjy+MKWciFU3BQudidH2m
D2dylUv74sOx9wVRLIB1mZGf1KwGlxnGlZXVxYnMrQQt3We5nf1geOm1lZn5uW9utY7jrqmfq4VR
eAGeUcYI6eoG0IyyyZeN58h7zn0rxBOwexNufVA9IqbgH4Y8Tzb8BI/Fk80hfBKbyF1iKdTfGiQu
VkpWxoFkTb7588rA+V73a1mWR6nnBSj9heKU/+1/CR4T1H118XDDvR7pnDCVULWUA1nGNO8htcD8
bZkEDaQjeXPNKltFxC3ZY+AaLAyCtvogtF8MUG1JQhukuUJm01sqhBdajfTuEoJ4M5nMH74PFSKT
5oDdB4ENwtC8x2NnGr0Dfj5tHRU8xV2RiJ3jiQqAUr/0DmcnUOkPoGlE/NEYgzeROUtWMPGS9DZe
93kX7wLLaE/IpQKmZyBGXhVyiM5Y+2au2kccRh7qdPUFfm/7j3/+Fm3rn680x3dsE9F51zdRL/et
fDpIZKKaxslu2hwMVW0NYtfel7exKAG8dpPuOhh7uW+Zep+87t31HPsnmJ0F6AnK/L2jSf5Uxdh6
x05bXI+1GWy80ow3krb5tUkrGXlQhH0aMRRfdxD6YMbZxCZ9N1yrfyFpAEqCLg22deNbz0Ow6j3R
v7BRpNtgqPul9iqYfOhGi2HBY0GE1YIOUik9eZU4KWL5wlSoe8iqiAcVvy8h4XlVVf1NOwblvZ3L
8r6m5rKTRnKjWx4zGQK9dr/tZ48Aj+S1j8hOpAcYSkDoRbQ3ejI9wHdnCDY4mqCfguf2jFUyXdFc
lSieQvW+fcYSaWwRSSsejYKaX5BDusMAU9U8gGbracLjznPd4gYrg+KmYGYk8faHnhqVyaIuilPO
gBLXnazvi5sygf6FaSFGg20aXIwgj0MLRXPrfO7WPp4/oKQwDoqV3aopQbRCIakS01mfAD76chYF
IQ0N7B4UBPM8FGuuTZwK8HLNPvqCk9nEO/CcPJ8/Taq66tiWDYoNe3n6RVpeFHTjVDXSHY3ASqS3
wCdO3PiqmlvadDn8m+089nMYysHivUdZvLcz01wJz/DDnFnBQyaGhVNVYGuT1N6a4FmKOugtP2cT
QD0C1fJH7ValYASa7Wlp2ltIVeCWKOXuAgHSAKEz1sfxgbm2jPFN94JGt/NWfpwVqHCvnkRmffhY
9d3wHhrpxBH9QledznYbCLx/s5dd8q/22Id6A4Fa/UKTmWpuU9POoJORFNdnHlWwLaHGbajm6ges
yMKpaIKNSqlA9cPc1rSpRgmsjQMFpLPNT1OBsHmTRShv/YD4lPHMR/sAXUXxl2GoKxA8j89lzkDT
63YAw7U0xSLf7VY8q837RFpFCOpibBgt67XPRv8hYL0Im3gI3keaRbJNZyWhNoU2WBa8JQFgzqqc
inuGYOSyiYV17MwWZKtDLDdBQLPrHFj/iI6e2JZ+81xyABkhwO3t85nBUJ9pG00ECndH0waO+u8O
r7QqRKTmIedT7anbX+aZoHrvTV6Fp+ynY1MDkAksyyLXm5p03gI1bcwb6DjiVB86DgHAQnioNjUb
nkat6TyBJ7ZbZUq5O9lTd5fVzNvpZiEg0BZe2rlB0B5mp7Pn55hU92jjpVs3O7dDGK59aQkPNmTe
jMTKfS+akl/rvchHxuLyKUPI7DoIQBIye1ijDSH2rJWR3szYBZ0iQMuN806HYjyYgMpf4yfP4Qjq
yeo6FgVi5EfHg6bSsPOsDKooCWrb9cExXQIcdZ38ahdzlRSvBIy6v/rmeRn5rfvSoafQzcu0SsTT
4s9vosD5x5vIpkATzaszzZETfHuhByALR/Y7H27SLKlRBFB7YJaB0v0PkJxE9SwcI21+35V+8KTq
Yopy5RoQRrTWeIElKNXHwaH1qwDH0dZn1i+TtrstKqlaa+TRtw7WV8kOQaPbb3YK0Z1ryCpFMoBE
hp6jy8ylnVobAGCwzROoD4pB5vIM/e9+NQIDtdbNwpdPAWmDk2Pn/S33zas0aOrnIQVqQLFSLXWz
TpsupACEX1l9Mjzg0QkFeLi1UBbaTX0BdsTJrZ9riTr8oqq8ve5180WFpe1T16c9aGTT9ZDjBuZR
RuVNnuX5WloTxFlAYWDu83K4ysG8dyohQH4+9BA0Cz3Sj5vaEywISzIGW9Dn/tAuZ1vqO6+0qTIQ
xswuBSQqNyhg6kI2z3WZkLn90a9FsSHUvM8GDzCt1LjNPKc5dkXFgH5h/ouRIXJb+eC0QKx7uily
9822UvqSoFgr8lEhthsVHkcUTCa1Uv4LSLPcFY27FeAn48KzQCA0JOAT6uaDPksYKl48oob1tw7t
rHsHZILWesS3CVA1VIZlniEMTR2yzSx11c3Vl/iOyaGfaSt083w2VB7Q6aZYXmy6o5399Jk+SCbl
xoJiS7ssQC58O+aqvsVqT2zjAJK+tJ9ALir7cVg0Zmmtz223HBaUQwVPewP0OmxEeQIDIDTNgMsF
9a5vA1PSpXxPksbdnJtD54hDg8gBeHxnJ93WZ0HMUOtDa6hw+fVM8zt3nz1T0qtNXaUqDGxiLOOU
jc/S9dca4FMoYmEjOKQ3dZ0PO5WbTTgEIEXB4gL/wdzwr0B5TxCxQZgAkjjZDyrZOmWAwiPv2axb
gGk2geTsUTTqoB3UkJQoNoc+7GVkZib5HWrasP9MsAka7PQnadtnPrD4OWZDA25F175tfNAPArQw
HO2ONluTJmyLuKJzdEplLztwcNwNPpgL3bGuXzLEI+oBmw47uB+VNa0FkEZbgBQjt1f8uUkAeFFV
M61RLdk+F0hdutTs3waU90SmIOXeTBsCGBTirU3Zv0mh7NAEYBQxj2RY4P2LddqM2uryKrUi6sj8
KmhAtws89S4bWMD3KDXrGoQDdF/W1okVdY48+RRQZjcF1QQky4wAWYysRB7LuFYQVn4bIEC4GG2r
v2otkKy3JdC2KAqz3nxjOvHYMu4ZCkS3gxJ85RqB+ernB8NtrbecAgISdwsOmCBYiPC7OtP2+0Oe
LBuLtWEKopD+pHvYAJHhVy9u8n2RtvAfOPc2tiIoy8LrdzFi5zFC8GuNvauaA7d+u5ugTt5+mCmY
Mw2w0S56UnRg3+iZd6f7sRGDa++Vp1aVSVgiM+rJDInj3HXvTa4+KkYZFMSYdw/gn1xUCS22505k
epdAmQRLiMp498Sm5Za3zbgIZmc3M8RRSYI3HVq+0xS3HugE9EhtAj7kz1eiAZ72ei7zf11Jz5aB
2fR/XenswAAZ+vybIOz04aIuhdmeubIqaJU688EAVPF8FoN+E1Spc1sfzu2Lk0Ip5Bd3MS36qc2+
WPSoL14gCV2cGcPyxr33gKlcilnOF1sbVBkUyWNX+8nudzvLbONBYsX2b/YW3KM7u0r5kjTJO25R
I0y9GsoTNMassfEsOuzzgjaTh3y2gxkSisNt9gIupunf7Ok0yNsWiK+zf4/tC0HSFPA6M3WSRYk1
eZiZAJj2EJ0FuY+VsBVxCOJBuk3Gvj/0I8fLTZ8mWumkkwy1s6JaaZvNC/armykPk7hNBkbq7Ou4
c4d214fGjptlDTEjVJFDO0Xbzj5aCuV8xVKlb1DsLtbnz6I9G8RgcTFUi6x5G9+eoUJ4M7UJ6o4a
DSzSNn1gMwzp0vxiY9k6GY12W0J8BVyPr63IG+zVgvaZQg5JYZOIspjaucKTT4Ta7nSlvaRWnW9K
s+meg8bHjhrRsq5rhxMy8W+ImHfPwgLuIiZOvNKD6kE9Mzl50MC1qlsyeddV32bA/3d8JXKm9vpA
83HajPhJ6FZaI5Vb9CXQ2xLiy4AVVzBoK5iN0Kaj/WugNvI6AN/UYBTReZA2UrsFr72eD2/xau0C
mDiNIafslShSXbvtSJA+hDYSqAHsZDmAZXbBTF5CMBLdlwO2cAH2am0FOZ3WSZaJGEiUd9UACoXW
TZYjancXAnywUTznJQugONc15QcKnIqzDKDxurOhvOIsdTeK0VDeZHy3DqxK7rWDHkClj3BPqbpl
3AXu2vTb4cb0nZ9QA5CvjCXNwpyM7qg5JnreiGgEMibyUtpcT9J/rd3eeASCL9vRFpIZutmh+n4J
uAFqISCU+NjboA2IhYNK/tnZVex6CHh5M6kseIAErjs76Ql54r7qlp7QNbm30E0L+f3zhLppVCBv
gzZ1qCfVpnlSgYqZGymH4IE7V/rKv3/KMcCqTU/67VPqJuRH8y+f0rRRSALY43lCB8XBdZU8/f4p
s1TFiyIrB6gkYXue8+59LJha6R273uNruz77D5usvw+9jMczFzo5rouMQSAmcEYA2d6TGkjHXqIw
Z0qcPatlCgzQ370GG2fRvzI3ooXDh+pl9D1nW7exH9VFU7/kffUTcBi8jbNpOuVV/JcBUt+XqmdB
hIWhvdXNDR6Nv4YOcY796TwU24Gfbs/kCfRT4xZUr9UGXwDZXQ4KGORdVQ+ut9RG/CTBj69P084U
DQSR/vYnBBChuENY1BwyGwQJ7SIwwJsHhVkgTXgoEPrd01napWjxMzjg6Q8udmmSZJUwlKPUU8DX
kvvNNSoK+QZkn7gnUggFh8jSt9dVXdabkYHTIp1L96Vi6BHS7TZAyxe/jHq09s5RtIaHcR6eHfUU
cvQVqANSiKaOCG5VhXXDeFU/jf0IFCzEojOPeMvcdNgWGi9f7LkC2grwDbb1ZrvCHhab3umVzXbt
33tZvQMUhoaabbQDPjqzDHur+UgvBKQTHnfIws80Ip8umo/ULkBsb7MOK4cQVTtgeo9AXE3WQJR7
Ec0JjbAW6k5dancnlEG2x5kWLw4yCNLrDtpBaKEpiblhdgtKwIywJvJbiFhmsjp0pSjxhppPh6oD
H42HHJ22ORNHd42vNfrimcbTAWXbaqO7hfJQnTAP/u49UNYvEAjmUcJ9XEH3fznVg/RwIkAEMFk/
HKNzgTebpoWjpn6jm8qfKlReu2aom1x4yEDQV893u9tv/lhNu3fm4P/yT0uZLQD2r5GdUpBr37Jg
UtdJ4RhgJE6vhR2oa23SB+oAZEtR/xFebNpFWR5APSDhinTHZRiejnGI2zZYXWzlPKnk5KEHJenu
MlMnhXltgbYCCt3J1WWiJvPoIUNo/GLSZ4lvMyht2x+XqbXd9RDXVKTpFrqpMiD9IOiFx/Ek3ek8
i+7RF7SHGbrQOf1G2/Rc+hNWU7b1QbJ6uExPzdK4SrH7+vxatCfzQE6UOdOXb0pPbUBTZ41MpAIR
B2o2zSYJdnnJAE5CgcGbp8h2GDOINoIxatG3ifrIKiMLbQPsEMSHRLEPANAppShIGFsD5HbIPRxa
q6tXqYVkiaBjvRB1pl7M3r6t22lMkMcNUQGUgevFA8NEXnnPqFCcQCBA3JshF9bKG30o7VYD1KFk
1a0NwFJOsimyiGOrRSpHrssBGjaONeYk1KetLNdewMT+i62YfSaQUJsVd/barZmZnrQdYe9qZUKP
AbtKtQgoGIeRQJrCsmqNF8Lc11h25F3l7U74k0pCBCIQf6odiDYnPzvQHICzZkh3MXjA3+OBvwbY
uL12YNMDCj61rhrUHppzka9v8AqoiqwPO12iq42FDrcT88ooVL3za9QSu/OhF6b7H7lBx/4HrYgL
PhHPAyGv4weQ/P2WCUk7J8+JqodTYSKoZM3l5lUPpopY1ODg682CrnuebdLOHvZd3UPH6tIdM5Xa
SIu25ICdVgT5QRAit9UYydwc7tLRY7cTecEWe7jrYz7cdYjDLNymGDa6SYh091YbgHNm7vXAEX8H
+lHQUabBUY8qREVXeWs+Ii6eh9okeFneWu6zbujrTK38OmuKJ0HECIqnU2bXB9F1dRe2WAceKAIL
B32Wzz1BWdzmbhGvdevsp4fotvbzx+pVpEODm8KYVhUDYVuFjeaLZTsAbrD2CcmPfteW5oQwPSUv
iTG9u6RhN3ad1teTwl7KGXvyksvRXjRQBNijnJA9FDbf6Hn0tCZgpOt4ePD5brQKQ61yBY72KXf4
wTAQum+git6CBYkctU0fONajuHHnesXZ+TxO9+jBXNhGG86jeRH0kM+cp61y7m+UD5nPiUlIHCK0
MYmuDxENME5G07t7keC/qDto+SNRQOBaWZuubO7a28DJ7bt/GdgS2927U4dgZWWPr8H4HmRB6NYq
u9Lw2nomawcNR7AZfWBCL5Bb3QE+U7AVMooY9ScWV3f8Ponu9II+/j5JY7vFXtDi1ca6UqLS5qlX
AFnj3Y/99/wun+3DbB9nO/3NfvEHY84Xf2t0zKdKISZt+MxYsiE4z3Px1/N7pZPiY5dIA7puVUaJ
w9dl6k6gUXJ9stL14GfZ8rkndcZpq2u9i24AAWhvI/KXHJyUVk+tTKeVZLa15WmV3paJ3YaZdMv3
T4/AR7WB9oix77zlBKT12gPsUgcEQf4wh7DzKJHskMeBv9ULIEBuoWM5r49KyR8BMvW3IzGGdDk3
2ewmtcLzp8sXmxaF/hx2ln6m2DgsYzz2obLgumkRnbXVIBRaRTmwsctEa68xoy6va+dWF4ZrqbU+
k+Upnt3S2Y110j2CjClBkX4eTCDh6aarSQSdcVdzL9mgVC/AYlBVxo7+fnCof0RxWru+2B0OfhrQ
ZyUooUU53M6rGYgP213azFWkmpgzCebK07n81NMkoNqo2/qMiuM4Dd4R0j+xTYqrRrn2VY5XEwg4
gsSJfKspIm3UB7ARoQf6K+7QFFdJDvIObUeqDVwe8wBmD5uhz3D1z6yh3kKQyXaRx0FauAnP59pc
ukaJPOvoL/+85Zgq0Dk2A2owU8JmoPjU9JGyTQ+Ztqx2QZCIdm0MEHi0YiMEIhJUtiCKRw3jIENF
Dbq0CgFpJt3WXcM0NUd9hmdhv6eBXGS6V3eAq/lXr24Cxn7bePGepgXQXdn8w58P3B7mQpR4NBeA
MceRNtqeyK6GKsAhD0e81fD8d1mY5U7RLED5A/ZBbPa1fgpRDkfxlOjWumkCZLO38BMMU2iO3Mb2
MY5Z14DjBDWglwNiiXXEY7dYJMZnd8c61InWCotj7anb5zPlzHPw8t4YkmYdgF5uNyHXTgRCgj4k
PxL7YE6ddeBjBkyXPkXsQUSiJmphQRsYSPhLfyNs61ADKhlW8WAuv/SDnunv8YJlt3468c2Xbj3w
SxtJk3AEd/OeuRpsP18ClaHW+cPoK0L7q98lgYMk0efU5085gKh17Y/ey7cRulnpPwT5l2Rp8SZZ
TC2ASbbtWSGItcm1PthmHx/zxgk7WVlnk7YXvpVs6xJLs0tHM7t4XSuWSqDajZrK8QAfgtHnAQmz
aQAB0zwzQO51+Ofsme9/h8l6FIL0UGa2PM8xyXeYrGReYbUAPpxQh42CC0g6XtvAp2xGl45Y93qQ
4uEqiAqnzR/LALloBv6zvxII2AF7+3Ma+ieHeMmzRRIWjT2egImdFgtWIJLtTB075jP3pLRBnN0G
j6ak3VUvffwoZ7M7OjmQ7ZNY6aYelP31iyOz3dYA9j5Mfr3vMuafGqQtLy3dlw7g8537BCXpCosq
AFPnmnB9CFrrBcuCYZvZwtvFXSn3iI6BfRsVxQgx9+DE98CvV5Au/xDiL0C0qx9EOgHUE6rpKlPB
hGIGe1oCLmg84X4+DAHNP4ykAUbL8O57e7qfvJTLG9QajFuXTKC3zIAMimlJAEFV5iHggXn41gRt
kPoPQJP1HdDkeD4liKTbHuABjqV5mb7Q2sVE4hbHuuJeoiYPNNHkkI5j/YK1hFz1gUKdiszqF7Oz
lwk3yYPXT+wANaNxYQxw82fkBANE5jgFJgp8Mdyt1NaXpVX/MJMGa1mJ8g1f2tHgDNZD6RzAsdq+
ICW7Q9S3eghkNu4Y96C9pAj9j/uTWOTbDer4PhigIJYDUgcS2OY3VinoD3uJiPvk3q+apd1n9z21
M9TL8+4uMe0NYjr+Uw9ejZ3VOwA4QHbxKQHpatRB1mGnezOabbNmqu9kC5y6iTot7dWoTm2mGCQs
9z2IWU6trcpDAtXuyMzM9Iftq1CUjvPii6ReAeHdbmUCXjcjqx+1gzCxo7MhJHYCP30ZdQxc7pUs
ItMsxa1NPX7bsjTZ+MIUi4sN+6B84ZkDZKVnF90xDfkicAg7WSxt1qnfEsgPgiYORPHv2kEwPqEA
WpAwgGLGIaB1Zq2Qn5UrsBSnIR5IYxeC+eIJNLjAgHDqvYBEaYllLyL2JujlfQvCQ24z0UfPRMX2
bOeDo5Y06PqtLF22q1OJCkq5K+Yf5qREjtsBez/d9EnDV8FUsbUmha2TFvxQHmgHIETlPYLtzcUL
+mkCT+Dewh8by+KHH0DydJnagKbGMy9m5sXvY1Dw25S3p4yAkscFYUhYVYV53yqDRoOYmusGBRtr
I/WDXa8ytU/qsVr7ZVaeSGHsEwuwhaSp88M4Rb3pDofea8eDPgP0/deZtqHoCpE+xwJ5dVB2KBYE
3/efn5tQWv7HfUnxk5trDEw8OP8BI2wl6yYhyvQeWelyz5lrHX2731RaSko3pxx0T2kM5aiY5/ax
bLtNKcv2pgD34XWSiAWA08NJlFQuhXCGU1Lgf6bPtO1Lb+tBDK4Z6KKzyuCOiW7pzEAQENZPBwXl
9NCamy0oBdYtEJMr3du3U7WofbBK6d7J7Pdl6ZS3qEJAvnMCaDMuya7NLHLVOF56x4qx2FSiHxae
3ad3acOng1fTH3HNQzaY5UPcN94NI8kB8V7jsTAhrlxAmDzUTea2/doCbc5SNxtEt0FimCno1MI5
zca/am44YL5Ga54R2hN0R3OfqcexQvjppgLYrduKeKZzqvqlfiMArlcsqKvo3tN32NgugK0tH8Yp
86+7xnvTXp5ssbueB7mkCxV0zrpt649OcUSu/Y47IIxLYpCkQqiv3mEfBVktYolngp+/PTUgrDAt
YDIQfIF0j189CwUMiRmP7cqkA6ofXOxN9hBfcvdkyIAWapWowEsA6tqYBGUaXfoFJ+9WXgH7S4Kh
2XeJu4YiECpo5v96kPnNjV/QN1L6UGb5NMXSfUPNDpbXmqCCG9a5qQdpt0/TJB3grrU60MQp+GOr
YdpW0AsEHSmuoJ1VwlGdOM0q5PMFBcC5qx4cFBBZE9AtoMNHYLh1OLVF8mACnAF5JNYc+yTtdwj4
yzWUIvhNE6cTtP4y+lL07IqWFfmJijLgRVL+XpTAefulEUPeoDKWDvY5gEJItud4TK8U8ry3rl8j
m4/7943V7rbIHf8p9fgO/2XnmHbMPfaVj7O5KU3uh9hHB0tt8xIgYxPIhmPBTJeessmzJ/MaYbzc
nvlmx1v5s4qR+oOaifsBUqGFskfvraldCxQcjry20zLb4cNBABkpwXvty9O8DmvfAn3K6DQHcz5U
De27cDB6hDPwMGpyM1/r1tlFIQk78qSQNzGFACQY2ayVLO0+0r8U/fuwunJhNjU9oTy3vun0/Qbt
FvVrq4aqwWWs2HC87NXADtKsUJ81LvSurZ6u8tG1lz2SoE9pDfmO+WZ0CuytrMAQkD+oQD/VVhTw
ckvwNU3qZnW+jutm5tYfCijZJKhD7cC6FSU1U7clUhGOUd/rNzVzXipaXhogWqjv9cIJbroHEpzt
wSvL+QeTBf5rYNyCDAPM0G0K2Q2p6p+Ogw22QnV14PNHt+z7N7cBrjQucvbC4sfeOtid8hZBXVQb
LwbPgiybeEVq+Ix9rh4FyfpIuMS6HtWUbwi3ix3kIbMjQpd0mQ1xd9cL1EBAVyh7axHJm++uamDF
TZXl9kPKSrBR/d2azGInysCENojC22HOXlggIVrSOEmjbG7a85b80qEoSyO8T5DgGOYd+8VbO+oh
DPVPWV7L5YikxQ4Ca+BenM+SemgiNdPU6TCEZpa7EM2doxK9ufcK6EtqO2UWX+APdEJjxCN96Mdk
Oya++fIzoKN6keaYba26HJdGWpGXgtU3yhbZXUsz8wgCQLALzM6sSdKFOwl5RGCM3eHBAHUv+EPa
Vi4pq4rQLxIX+FxEbFMrrRZKoTatlY+Gy72PtIV8CamT5A6IUWs9DJPYethrcWF2eyN3GIRBEv+Y
5ADk6DNtG2dbNtv0mbZlFNJxgKff/D/4/nlOY6y/XlHPZ+TGY1mmwK7PhIdeNo3XGaQSz62ZztBJ
a2tTcCg1aps+gH0ljcjMKnCxScc42bOgKaDfAOrzrAKjIYLFElUHMbaJG+Aik41V2Oq+7IKXdqzL
9/90YMDXoWQ39LiVfyBiu01rhNBBcQNIBPGLgyXK+GgmNY+mPO/eDAjADkaZf/gNUi8Kq6wbLkbw
FIzAiMtSZPdBiSrJ1k6d6y423ZA0nYuNB5IrWcnFA08TG49Lp9jqpgkd7wj618M6I0n1ULI4x8Ob
JSvd65SeWkNszop0rxdDMmZAEHfBMxTyi9KLkfzBq7DCmhq/OTkhfyjFD7CYhkNceh9QSgXSOS68
OwFo4VqCRm2rfYMCZOI+oIXffCsgaO/q2XeYfYOg9ld/Xkt53/egCJ/bLvS1XEKpF7jmzOn2ZQPT
dyQzg7S37s7vNiTf1hVE/Fam26f3NbKjIUjqi7+m/B31Ls07NAfwhXNH3MgCiGLktlFwUsv6Jq+7
fOH3fvdOm9fzECD0oVBXGHdu2dEVSBjbnY1Xx5VDVRFlXZO/0qHdaF9j4tcTfrQ/ZAahHtrQ5o5I
4m5EZWwKQqDfAKZHE7Sgb1AcuR8I4fdxhRKEANvEpbZbUPNkhL+N/ZTiTciHbR/4BxBlpvsxls4S
TFf5yXCaX2fTbBsTIzvxwnGW03yWxC/CspE97qx8qUlkcO/2YeM3FTIdrnNvlS1UvKA6no2Irmo3
lZr9fyxvg9/3lC4JUNwB3RUTW0vbxBbsG6bWQtYL+hUC6H1gjZFh9HaA/Xs7fUY+zy62Dh8BZFR8
82++F7fL+P8vG7CgSBuA3T6ZK5/Oip7BXOCk21p3s8/Z/cS7ePXNrj207TxMt8+qnfr00q+nOSt5
zpMNhRmDoPjvizAtI3qW+OyTH26Qdx1ID7mZRBy5vF31+6HAimE3thQ5/7mja5WLPdOnj+5Bga4H
wvyHi/nbKN2hbfoMIEyIeF7a/3PcxYWODkjIZ3VrHUgtaNEuczC1Lc46116N8iefp0felP9BxTgX
Vf22Q3KxL4IesOfbiE1YxDO/0+07UllUOI1/4sRGOFdGfHDLj5zHKCJxkxokkMzdQO+02MjYFbeW
B1gpCO/xjMLDrazLj0kN4L5zjhrPlnQ5dg1Nb55K9F1lcZoi7QmgmyESYCJY/quDGZDJ0B0p9MoB
Z4jHE1IFqq3CvCzMLahPWrCylK2JdIvwT65U/slpOd2kDVjrL7a66YxjNqklwLq9EWo/6K2tHIvZ
R93SBx8iQqE11QTo6Ng/6fEMdfxLlfY00i72fAm7N/zzJbRN+w3+cJPMnKCKkVVhkP8j7cu25MSB
bb+ItZiH1yRnMmu2y+4Xlu22EYgZJIavP1tBdVGd7b63z70vWopQSFBVWSRS7Njbf04Spj0ELQOi
c7ReJTe846CBrZ3MTGMzhFrH+EzmPyehGKfflLn/Y2UjhDjh5HHnAYVj+aXy5BfISACNCaYaHM/i
+KfBu9m2sQH5A6ba+8KbcEDR0dcJ1BUgdxnTHR0eoVr4ByASwUMVF8UDsmIoLVKHSjRbcWyAGt+y
t23QTNfK0YCrK+vsk4UXzk3hAiE6QPcKVAf2L78NHt2eZ19nQwMRX2HYDxCStA+yKYqz8JO36Tj3
fJs+e+1TxosrK5GhARnJo6EHyeOYevmnjBvQO4Y77eV0Rf6p3SwbXyt1Ds0MlQIabb3EBvEvikJp
tI/7R0utIf9aA6CFTZwOAcorHZdvMkvoW2lIwLkUkhzvYkBkF41X3Q1NjQ+N3SRbB5iKwyLzi9IO
MFGBnlnJ0kLRq3gZgQ/bjJPVXzpLoJgMtWJAeeflnkJyHJVHBR5VkKxEMKgT+mcTmxtlUHyTVDgd
RinuKSYd4c72h73IRr6c43kS9IJBB6hnk3sXUyvLkP4UnpPkITTStMswD/MLfpIT/YFbPNIOqtD7
QKeCarqtS/uOVeOZ4O6EiG8zlWlKpma7AuRZnJaQeXqlXwMFWI3fLL+VBTdfEFi9tN+mDi0UFNy5
kyfN4SPkA9CYNivPzVychCveXOQflMlZit+320PcxsbZPqoz5gP9IoyykEgCAgRPv5K21dijDUYl
sijCjsdH3R/7O7JoepEG0zK9kEKeWmwnNoEvd7MfnAtRyecAGrb3vIHMTcOs6UutedYO4NX86Kh6
MQiPRWXti+cKKPp71sQQbrL5/KWAPNm/hiUNQwW9mt6q1bDdyKc4xieJWUmxr1DBFDmiafwwi2so
U+hDUkMNFt1bu7NTVm9owtLFq8UnLiZrWWTx0UxeSyjfUffDJLLdEpQvLtiaJse9zi7Y7kEH7++9
Hjk4RzXUM2twuLt95Z9Hgx9WP3hroYXYT0kfFl2c7SgOOWvkYmgeQO3j1VIJCaw+ein8FEK27XTO
ViCnE3qAVs3blLMKSi7jeIjj4s+VorxJcUQEakdwOapXfxoYhF5ums7k55XevBsPVpHLR/J0cZxF
/7aOSP7s57h99cwZ/+eabkTcr9vPHYqmAT5ovipEzJEHY7F3lIlz5nu719JnqFaUEBEwjc0wefXX
dbqPt8RnSPgcElH+LLg3AZgMsdA6GYDknQoOmVITqdXVph7FqBkQiJv3FEd+brjuBnSU03YwkV3g
Whw/U6+vW23pte+9mnF2mmMXPF4JL49Z2zUHvKFYr/jgHEh10g1MMwRIX7+O9ezfiXnOwa+G82qn
sS+W6Dhgp36xzARfrvXK+Ms4gl9G3f3Nz7GaNGpObnocg/maz7V5BrLWPAcpqMTCqi3x4pFzZA5n
Gac4m8P44nRiG0MUayiE42K/TXhfxrcykLqN/Z9Ef0NcOy2y9hvQx3b7lRKHSHVuTMGyB9uDSqoG
QP0okupKTQfSj6VHpjA7qDJP8nrjv4m1VRkEQx3WHoUhH+f7bWcfnUb2D0M3VSF3Bgsc5zx+sbr4
QI/RXsTFwW9FvKenbVCagDC64gUc+tm1gDrc8hRep6feEL+gNuPA4m+lb4xPOMy2Pnl4L9Dq/FP3
0WhVogsj3DTzT3+FWXb/Zaz9HaAjqDy2/c+5NxWPBlApTzgGmKCOCNkYMqmptakN/T6PVa63fyIf
Jo0ujjeAAkVebrDjUNYpTv4z9rnSB/aMIgp+ScnvmTgqz61+m+AtHmS4QMtcWkgbd3gGjjjnjZN6
m5hJHWrK1KdUOwylfw85ZYSQj+LsLv+bXZivMTbAEUXQostyavkb33I1EAihaBOseJsZJb1H5Emm
iJqWz2CcWW2TGGhWWzOmt8gJyLN96s4/aXD1LysEcRXiWPobcrMQeSxF/yT7tH+aAETfBJlTnckU
ulc92KiQJIsa6Ho0h5tZltv9wRkgw/pmwBc5oBo85QcXybIdMIbepilT7twZ1rBPtXE4a33bT2dk
4Heg+akfM7f0nxXGHukV69O7ZUrXXCyQZOMn/mitY/+7eZVodGSdNHCX6Gb6xYOCJbPka58ZxTVn
IGcgdwco8A5wZygZqyhnDp6gaSgesXOSTy7vrxSFl1b/qDu9hiQMokClkwIpwKCr8La0rdfy1dbi
t6VRfZU/m9o0RpNb9HeDaqCDHKMEH/rGedLoBt7M1Te59Lu7CmogjZFUJyVfaB6CHumt1suuFLEE
x0kuoikI9uUMMOx2mdvMHg7bjRSil0w3AbccwSVtaGaYi9nABdTadP0SHC3LpZcrvF+QQoqhdfGy
Z2kHvPYdkiRxcUBXpI8NG54dVC2jRtMPjoERO9vJ6OzXwZJ6WEOc5AxdQeu1Bo8iTYJmavpYShOs
ml9c7AuORu8dPR9VxfiLTn4ksfFeGvzHBMg0zzOK6JQzoa7bmBcAXqq3OWv47RqLXcYsCO10HEF2
gzVoTepZeQFU5zp9HXm/q+WCawj1lmWpu4y30usjHfVlQX4XxLZ2WEmhUlU+TfRRNz4auPG9z29U
wTdFUAO06lPiZ6Dm9CzrwR/rOgTvQ3Ig0wS65aFK3ArJ0Z6DVwgh1BjZVF6DID0iywfqPfIlvnky
zcK/jB4+hJugyt+WolUaiGREE8rvnaCy9oJB30ImLHuUTZOiGJYqq/0WlQQGmC1UExSuHQEpsESQ
X6kP3Nk5ftlqEjXkT9MfzZw496tbptrFHoLxsrpqHYqgABIC0q6Wp4FJlJD3ylh9WK+r142zhVRg
tUPFfJOElrpfZwZmZl2L7hf/dd1m9fEhc6IsdR/XH0tWHiqLelR7Zf1rXA/5V1OgkshkFhKUynRF
HepsmD8bdWVHPfBdoa/8dd/7G2SFxquDfcZLjSXIz+eeHxqIkO1pOqsH0JzW3jPqHjxsxFx7Q36U
FbqhndjDqZbxRrPG4V7DceI9SkfbEPxBxT4efPjeB3oQ4G0M2WgHGvDVKPXqwfrklJCqXWPJn7rI
i0D/5HLjh9gTxMSCu9WdzKm4ClvpJeI2luuqe8EjJYmCpr8zR1NcTQtUI6iEB1Vq97Ehn6c05WnA
t7aiHOzod6HVb2b6ExAVwm/267JrGApLje72qgPyIYeWzV9vLnFjTjSXVi2QEttCatIFGhX3Ps6d
f2aoFRhtEHEA0ZttiE6CGmKXmFFu3eXVdLf69RYVx6gLnPGPoY8PxCXBkfa9nV/YyPRAQ6wEV7Ph
XhhwZkD2TzzZD0YuNsk0gdHGNFv3Agqvt2ZMikZussY4jSglP9EAzV6iF1s2qFfph+/EJ67NgfWE
cwoyGLT3nrvWaXcmChx25OvG2gbd0xJAnlLM0AwwNX1H8TaeyU8NKl8VZXmtg3QtT3i/qfoRslZ+
zI/pCHorW29zPM+AuYdwBN5+AaGAFhWaQsU1c4sE/qDVe/J1LjCM2KdhcqImQzQFNk5TU9DLmtjl
bzqgL+244NHamH83aSCIJY+azv0iRNLtV9c6y4gDoOdV2Oqj3r8uRzPWYJrLekjweAK40U4v8cYj
oQ0D0h15EB6YRLBrAD5BaqiMB8drGZZO1z52pd0+Qp/xzUcmDZCvb/dg/Dm2qXedITh9NlRTxRa4
/KlLjTVy8MumVhOfl+46tISWXuJi0zf5bwt8iJpm0R7U8jQHT3HzKPRuXzg2amvwnYpPrWNdAPTC
wRt16zQF1UeTao94D69Bo5ECo+SDH2yzdFV4MoGPwUWi9JyB49+ROUYz7EH25oDjByodoqZnPnTD
hH9sTRcVRuSjMiMqQPp7CPnJ5UHs5GCk7lOgMWyCptlANr0xQIMJk3qVMqn3O/M/TLPGwihAHTG8
irh6lqVlHHts1u58f9C2raHXn4Dyw3MEYi8/TKvFtwY4vjYyK1DRPo3fNR+41smRxsvgeNXOEODR
DURRQ1eo84+TVoIvTq2E2rH6EwS/wAOYVxAtlvhygTCDfan78a1BZb25Sztv2pCPRj2A3eot2aUK
7EHKsWmn3NnrkE9HKWDm2cDrNH69HYUioQdbFFk0QEuMXZ0i8O+LL04NOuNHoIFAvg9shalv+zrR
L6xIZKR1v8oSFQKQR4aLGr2vMvAIs72h4YGdxvWbf4njygblEaYwZNAD0FidyedA4is90wocxygx
Rk+QqbdbcU57hr0v6nCHMzbjoDxwyr4/dpBhPgOdEltQlJhUgBr7h5ccYhaeEVHAuswaP0Ax0Qgp
EjTNPJx8ZLSFXXagmgjapZGDedfPKDq78ZOZ4xiqhIrhdY0nv+Nk/cW3RXjjJxNijUhRpdbTYnXQ
l6ukDUr/EK/45ZVpcz9CMRVIrpNWTTJCIdE9sI/DIc5qGfmqoZ7Vomx3D9CF+GjTOEQP7juB+idH
T+sYfJGYQ4G0YIL0ZxyuC9EIpE8CEKb/NTHIwZSyoZilSzMp0jc8cBR5eb98A8Q99qyoOr6jr4JZ
sPY4uwN4IqwKcCb1/eHYWtRZUxEOMaSW40RIMPQV/KBNTQOQGJPPOavnpwmfz8LFeSF5crwipnYH
ygplQpo6uwAN/ydZgM0grG6QbsdL0mIBw7ssSCbO/scIdVtfZAwtHcCYGMqdwT3plGCXtFRDJjVD
ArIEX4WMqHoatsuIYo+kkZHjfXgiGsp1iXXiuvY6ul5gXWEc1aNgWVvdCcVM6tLrClw3voy9ZRyI
5MQfUzCz4S1rJTC54TMhthOKZSN4RVXs6qJZZC7cJ4o3hcz3WPLTkhz/due3I1RXgIu7SrsXnPoA
xzj7DECcOIhGO66fPa9+KYnn4N1fGVP9rOI90wGRxchQzuYiIe/OVdjX9qHtsIXBUj1on9CzBy7w
kdbMerPa1FucNL7OIXOerAZ6xTpK0d8XowF3HK23dWo1QsOLc7XJSeHcGo2jr5nLPa3+29uhu12W
cUb8V+iBZQdtmBmNgT7UBWQigI9WDZnUAEcXxnqjn1YX9ZIMuszLNLK7zGoi27KqNyfZ6xxaldZX
C3ZicENN/6Lhwf45mIJdoZfOV0/G1r7RCuNAZgr5oaKyrddOK5Kz06NwmvyTmX+e8R761OlZAj1Y
7CrIX5YV+B+gnXP1PcN8YlXyYjqZ+9XzAZDo1HfFYBh3PkhX7uo5Me7SXv+zdkp5TPAc9IC3Lo2z
BTlCV0UsPuHaPQodywm7f1c3oUn01wpZaMRsfguzS1Pfza6GMzM1F0eHyGFRt0edQJsZ47kYcB63
oesCbTdBu0n8mBVDqtB7EBQiT+ZdpOakUQr+5mjiZg3KlHebnGVW4e2TutTQ8BJJNnYUTZilk4J/
/Nc11oWsBCdrlg7wfAnJdzFr04bjVGwH4FsVAh0Sgw95QJWH65pfhxKvbHGnW1fOA2tCJTTToxQ6
GhTRzJV9pR6FUE9OxdtSZFJT1o+p+TkF/edTL7u7mk35FQic7KnuTHaP2qMdjVHT4NvrWE5gDFx9
3STcsGeMHVbf3xcCAfZwNUr3AMQbCJE4UlcAMEeDDHjkSuRuQuoKLZ6qDXVp3Bctj+YA0DlnKoLt
VDg6DvKGj83/yoeExNtcmtafpynGd//7iv9hsRqqMwVgZ7gJWg3Mzme3LeW193qxr1iKkjEeu499
LMQmzWawvHcc9DzO8FpUpdi7sW6CUsjA+ZcJCUrQ4rJz2iXyhcdxuU+g9LhLWwdmlaQR9lbjhkZ1
sKU8BpBEHkFZ8UJN2tsnZB2yB4rXjRZQMxN7aRp08JqwrNbxoD8lRQyirLIHR42HOu5o1iAxR73V
BIBAQOotTXfkMz2zi3TVlJAk5U167SYHqs+qcaE8hRz6U+33yM2Rq83yDXat7mXxSd6eUOpinQOr
xtudX6IQyzPSiIP5+5orFn5qxAhdYlB0nMlfKbb+dZCVPjTYu8AIU7AZJsJj3zs+sZAlXXnv52Nz
LVFEF+J5mX4HMc+uhADxF1GW+J52uTyCURFIQz7dUYCXYkNEM2MgedNAb661KmquJATWuiH/hnfR
6o5NrLqbVM+zqun0lgoG+sfRNr0AxzfoekFDo/4aF7z6gy+GKZKZIJ+Cw2zzZ7K0FK6eSG4+BA6T
X4eJNcvth6G4H5tjVmVPlUpEU5MlAGqOneMeKDm9DlBPGu1P32/5cbEUE9oyS8/rO6vzvvUaF8tg
plwOqJOhTIfUfedOE740s+BcOl73Ih3LU6L07m5qZPcCyD0IaFM2bWg01333EY+acGL53IfAYN75
tZndx2XVv0Dtegyt0fOPFKs7uTw0wBxvkZTEmUvDTglguc1m7pgZkRTlrc1aLz/h4B8U1tCsXONm
UBG/CVnSiB3UKGp3ObvElc7xvdrL6sXkjaoYgeyvKmm7rk0Bvo3FFDhsjUCFuESs/ttYCRIuye1D
YePj8Luw/3Atu0dGEuQokKWcnXFjz026s9SPRUWUa0M+cGPiF0POmxgyG7WCqVagEK2mXyMYcIAv
HCHdl+rtK0c6A0SIrhdcuk7Gl7J0kPHvit3YDja0KOc8vixdMHvEF7K5AbUmLQ3OgY835y1Nfgv3
558Q3OSHxaQVl2E1mXqGz6ywSZpqSwt6sVFfdFCNBOZQbVC5w6Me264KtE14WJvCySJyGmpkoiBy
0nDuzD+Ninuq4geP/98u8WG1pUuxKai5t6hnzvdQZ/xMpS4NMwOUSDfFhfWlhi+r7jNXFcmyGH/r
/008rVO9r5Nbc3tqQCgISuBxqzIOn1Bq5CCXNGyJQvvdIgrtYpqXMaLQJuvv84CcuFllnafG8oPW
JvN6jfWKanSNVddfrfcxuhsPQBFpliAUZ3WztbgmNlnXeDFK85oiEqoxnDLL9v3EimjU5yKini9y
B6UD70HQCZ0OyHFfXRrwuhkYszVcBwMLymTHauv3Q3etLCn2HJgCoLqL7ko+6o2d212p101JG2kt
NoJqgqsa6nkNlISXaXozRxakM06Lb12Fei0UkXGyhQLKm4H1GnQbXhEgba9uYx2gGXTN99toAzBc
yVqgdGnW7bPROY1+pK5F3UAENhjT+/rNS0Ou1FKgzZzWPnv5CKgadZ1Zb0FPCOqEcKz8MaSpfqs5
UBJRqywL6r7BN6iodTaJzsoH6fPiWLQTGJan2vcXJ6p+wTSmgbADvEEPFIfH8VscmdTQKGtBy+Cb
LFr9tGbgC6xpdOUyn0ZVbIEsWxTPuDS5sD/86/oqNpaz52/e49b5bh3kR8Mx5Iauug68x67+dU2O
B/bOVEpW2sbkZrsbqFIedMP4AJRevZNLIX2sTgY+2JNKm4x5vAVsZIcfZ4rsVEwR9RZznKEItY5o
BkiEjAYy58S0yxvF26saMn/no5DBnj4tlL/vsTdTyaT5tBxPXHEA5VMgshOvk3yjgRkJey/36pct
A+SGfWw++IYgOTHLXyLsbIZ+CuS98GzGf6djOc9VUekPIGrdUfU2Nb5Z8U2blma0+AYJnRe8oqCC
GWoDGmkkoi6z8bVC1a+3VyQWTShnARpuquoS/gywb/x9Ha9rKMV1uFnsKqdYs7cDK6v7EnJrB3ds
xcU3s/aU8jY++VKzIiPr7cNkgCNWgpB1VwXV8GhKE9iAsvBeWOqDi9Af5JfK5ummLDLxfZL8rp8G
81cP/UTTG0fgDofPrqY09fSkOBuDPv5otPG77nvDV+i3W5sS9BVgQPOCkOEenlg99bv1toD6Exc5
es1yWyDcBtGfnb/dFvicfYAPTdQwgVrmVPDWfbINVUs/mBcoxLhPfWq5T43SxjFqVDTmBR7bTpaY
j0X2QmMUleF8ZMfBsbWjABqwm3ELksvsgSISVEodNbvqQroI+ZgzfDI7FMVQPN5l/fPsActAa1CE
UMLy7ghVNzJ7ASHIFKer61Wc0k+2cZVCKkjd7mS05mNgPiMZPqHcYAI3BjhO2as5xdiHZ/ojUywX
OgNNqoyRaMd3Pig+NGjBv0fYQuYhKs+C/eDnEhh1iKvg+DxoL9SrIA4HWEejhWQiP98tA2ucQFne
/4W22QCe/BYf7AH0D5SwZWMQegw3GHN86sCuig3CQ+tk0AJGgbnp58NGsjz/5ibBwwxh5V9uA/7X
OfMZcILz1gyK9Gfs6V9kk+tfkW30N00grBevlfNWzHb7UDS+B4A8itI4m5BrgtDtyfRD3mTsSABI
4FQ3WZ2nr16aFVHO3GRL/rbVkS/grn03QUUBSpP5MyF99Cr2dkZn9scUh0mFC7lSG+zmXwMUcPY4
Lvwu2jndagBU4/99qu7HzEnDVg0U5hwBLjZ/LkFghr2SfjZykP0ASOIildqX955m3Wda6b74Y9O/
yCLMlUEeabMLjnPj+6rznJcg7Z7EMG+GhpUvrp7kd3lVP5MllMuczC1yu+0jngXFy8BTIDJcZp5a
qy9f5jzvDzrq3Lc0wePttM+mNo3y2anuctsagCl2ip2Ll39rG2i8ugPv+hDmymkV87fKL3913GaF
2BR+C4r5SWobvW/1o0nYJOfUoBT2qVa4Izu23GPW1P5GV0glaijeKWf92OsMWKYmqo2ieipmHKpM
SAE6hRei6jAD1JjjWE7xpVJDZsIVXyrQE9iLtia6pZx+iUqg8lAFzmqARm/m/au5LEXTaD3UQv8K
9J/CUORXUFI0nco7G4HmfmhWH3LmLujp/k8hNPc/xP2HEB/MLQdsYC//IXa9bDfja3uz2H+/05tl
muECMVTr7Bl9H4HZtY+oRw13TSh9qYZ65KsnO9jnXfFpdd1MXQduplIcvu5x2Lqu7CSge/GMP2Wa
McXdidIOkJigmg4N9f5/fG0dbC3w4J8ar//HchB0ccEunA07w9OHsBUs+ENKvPVUY/xTuAySCG31
1Uft+VaOYry3R6M44fFaH3M9dR/KSdwVQ3fhjtxDgAT0W2kN5HOjKXomdgxmzc02CcPnXSgPxpYo
6HDt6wZE1lbuRiW43yHG4DzlCZPfG2f6NuGB90dQMnDui5g/QUhg3MdI0UM86q/Gq2V19XmSXsev
N97VpJ7Qci0c8Bjb+qxn44ZmMiizjJu3+S75bRB0hrzvDBeJiYG5O/DsocyOa/qZ6oxk+eRiw/AK
2rnmouP9NCQ3Rfm2/wtvuO5Si2Z4iR/GFiopuCpcQ7FyvJX4ix+crq8/aSNIBLhdBDtkLatPhucZ
BwG2iWVuV7lvdWw0F2y/GU60M0g0qrlGgFOl2PZw3qHmgggjxYPR/aOcy+CHbTj3kEBMX7nD8v2M
IsozTrt8PF3tGtwstv/DmPZTUvIfQo52WPfSuas7Hdp04Jrc4qwrxBfniK9VkF8GOr53cHAaPCA/
WNwxn+1WF8TKAvDwsV1b8uKOomgw1gVXX77jafVpAnDAIMdLBHRkgweKKxp8K7umW4YUR8spau8o
qNyXdaqfufUDyw4O96GTgxNPE8ct2LaM81UGto0Xvnnodng/Aqu/clIjtHIYt33jgC8UGgvbqSnw
jPLlgBd+Lxf720jQQb4wNzCOSyDKI7YtanIiirNB73k1a90+Ssdx1dF6P1Rbh20ZKrW/QJ8NH16z
F+B2b5UCueWEeSp4RKZbbAO3Yl90i3nRVNUCaMsacgWtC5aRVPJzN6BAGN/nFeozYw7KJJSt2rjt
pJ+sbyVoekPXCcT9GtvU4i2WsdJ47ZhxWkgWIPGQbbscssWBKnU3gYY/jwAg86s+1ZfRH76lkP2D
uCQar+zfGploH00apTgK+Z1JAxTiatw5pajBHQVIB0ACF/OLdLFR9svPhSJ6znHoi8y56rZKPJ4i
8nIEUTRgwqMXgOlpo/lB9shiL9sGg59cqXE5uOK2hqXXe9uXwJ91U58c6obHJyY7H4gqKNkBNslB
IWj2MkJBYBODDgJdfxXq/mDXlW/udA/3SpOWIBr/YKM4WyC1OiNJZpitRFkE9y6CoT7MKlDp8cEZ
2L0HTSkMa9KERgiOSNyD78XmyTCDZ0IbYwvSPzUeKp/aWBg7Qd/1QOJfBapvrxSSBMN0URMsenFY
g2l00vCGWrbGecWBD7zBQS8HyVZmVPEHEVdCiVOcWYGCBYC6atw0EnjS1ndD5POrqFbFF2tDPpMK
MH43jPq+t+jYExCcqWYUJ6sV1mBkO6IBr9eHG//tooW6+odpqV7s82HgD2UPym8JCawaHW2AIpYN
2gH85ZcOgz7cr/cYNTR4rvFagFfLa/a+tP3NgqiU7a+M22BNWoU6aeAGUnmDvHyfm0DfeE8WgTY/
rILkPuB32HIYd/asNWccDIwRNbXFxyjPrDdzqgAK4zXb3fjJpAkUe2OuK7WQMGg2NOwAlj5KDfJA
6mLIQbxdgszf+dYQt57CxHSrc6f+1zIByrHMA2SezFL9E04yBcMc2Ut3bIxfZtPLPfn00Tz6XToc
mURd6Qf1PLKBn2kikFy86ej9zmcOyEt5n34XuU5srUDsRtfp8dhA/cJaosDBib/rlYTpzQCZqw9E
PLsuSyycXPxtvsYzfLGnapUG5UfLKutcpIxaCKoVvavv/CE3QkDZoPXLje4y1bG5t+L4J7nWBjRj
3WU1qeeoCV2tsR3KBYBpV4usA6t5M3cGWgOEnQmK5dQCdNk1mHxkrgMJdlIb0NOJXVk22jYTs3du
UVd6MgYu9yZrJF5C2siRXv6jLbAbAbui/yjKwD3FfiD22AjKV9Oro05V+VMEgPXD8e0fyCghA/IO
GCao8IIa/lfAsCQA8Q3umFDEBEPuOGt3oDv1o1gmQRTgPCwi00NZHNgI30dinP+dBrA1rSE0gxoA
mstDFdgW2OpGNzQNUP73WYD37glKgqjJcV7xo1wt20z/7ILxew9W/xeG4pSDbZXDCZKt+WNu58Dp
qghb+ykAQvyOo4c4dHsc1KRDF5/NRMptVbLi01R72tEMDDskMwMtY9Rljgn2YT3/ZPJ0vE518icN
Qq0wf+h8ZLDUzCDp02dhuaBu7ItP5Kriq5ZbYBHQQPnM3fjFwXnlNVWljHY94i1kyItDr4og/SLQ
TszgINRWo0MBKiF3liG+BiE0o5CJNfa1e4k09XbBKA5SvNkEPQQDTIfks//HG0tm4AP8RdVjSCaO
xwnZQBwF/FVRpnUoddC82NuTjxp3tO8BHYkvZKWsaO4rX/tQhnazEIVB4yv+sNCAtz9n0TEAC00J
cHk5b1KTlw/gNA+w6XXj+0FmbbSYOEWKgbNs3mJaU+I4V8U4QQHW8Zr4PlspX6d8mL4MqPsHzjR/
qVrduZv5CBSU8neV3u20qZvB2g5z+iuMebVzx8T4B06zZVQLHa9ZvKnuUjvGvr7IrHM+Oify24yn
0LngwWsHucZIuCXUJY0KApKqfjZzPHNfSNkvxFG64vznnmMuxFFtxk81SNqegpE3z6VRHKiOVqJE
EORTXbAU3dIaLDX7/agUlq2AZ2EW2OxsoPgMb7lVsV0pVFyjGw5lKz7HsY0DKaJPWShfqWvU4LOZ
gK9nOZQqIIg2PlAzlhUYw3tQKPDpgTloyA0lW3Cy9zhN+BCKasoDCnhSnGz9FWciB31v28skcjsO
uG/bYLjz6llcOugoaenUn8F/Jy7kwp8En34f/wKZH+ABTjZOJOaD3pefybqJW300QEtxTaZh2Ts4
XVXr2cmI1DANL911TiD4cgv/iFkvQ5fXsvwzrb3cF93iugzzXsAF3LAYWOe61CHtWj6kesOvUIzs
n/psYtfJsR+knqP8STVxMjS7Km27HZmu63RPBasfHDt5m2QC73ZlrrlMajMwRLuBDDaDOomnxlHH
8dSrcc4LfVrvzhqQiiV/olkZ1JQoZLSqZpnHwF7yt+77pHXF2O+U7G2Mtz+17IcpFLMGDrQuXYJz
Fyijwjp88C1dCkeBLm5mnSmQSEfGP0bSnvcnbOdRjWVxKzSw+VxMiI9YELrBqKVyfWSuoxT8/zgX
lEQeat2qowmozm6kXEimqIxQ2gB6VOVcKIKJSjjvOtR/oHRttzIQrwMUzdRk8v3rQK0qKboZpGgp
UnUtKtAGADF3VEZaXE0Uu4C4y+12rcb1syNK+WTh6BBFrGn6PfG1bAO0M44nOnw/Oy17nzjmhvct
rZJ+mVihWPzB6vwXXTtkVQdp3QolGEPmJcOWbDmxw9QX03nWE6SzUYorgChXXbNjf6ZuoqPGUPny
QJNbppaALitqIVNZ7pbAxfm+uDGDJVd2XhvStdarrnEl0Kyo3MePU806LqXOeA7uEPwUEKCKqLGC
GGj/jMt6xzNkDFuX60gsQREhcmiIuiYD986+B0F42oOaezFpPgqOZi1c13MHHbs+varrnQs47oZG
FucaJIGhjT4sEqQpJuFM6lDhMOhIgR+uS+Hk1JtM7odx/mNkyA6aChNGPZEiAbj6TEBQZs/kJ3Kt
/tWUav5q/i6EfP8hju5CXRF6q/+4YlEnFRLG6mqO3aahcFi2Qx2pfnWLry2qKRbSZ0vx6JNpgC0F
wggBJMvU6DpAkwL7y+pxS10zIXbShRCUQi0n68HkkNknou+jhtj6vHdKv9V3E0ImSly2Zu1Zy3wB
WPlCBLjG8toR29yWwREV3xA0NOanFgmDq67jizG3NPMrhK9YCLbISekya0+dSJ/IPxdOs+ND256m
ItFAxn8gt98M8uj1oHsqgHH5ChK2KMWO4YUnnrzgk4hzeVq1FcMGJ2rJvY8zosc5s4BswtVwuIrK
HNcbUIndpq8oelri/THuDx2kofaVWlYHTx2yX9lnPsc56uW7fDtX+HfWnBr0j7wt9lOdalt/8srn
2G6BELcXYzTK6tnuGZTvtcbeUwDDK+I9StSOnT1Xz+TiZs7DUmj+kUwj48PFs9yv/0PalTXJiXPZ
X0QECBDwCrlnZa0uV7dfiG5PN6vY918/R5d0KZ3t/mYm5sEK6d4rQaazQLrLOTSiprC6FDyHS3Om
JZfFdI+lDcRR0pbTWD9XJXaQufd74QJSeiEQlrgFGD3II6rdOnYSFKIJ1gBhlRWISnQVdi1wPb0Q
xkoH/OVscuInAluJJAgxQFYVTItcnOvzciI9ybMM/CAykXhHshXhRV6EIesnUDK6EB6PmxzOUrtC
RUMWLuEZcEHhmYadsUiqY2pJteq5l221Rl+AGfFjzt1EGjKzm/e6HX0ZuhnRRNmALsuGswZpLIDT
aLccgMVXWWSlwNBe9aZM2u617oMm6rFnoRyL9Ca4G31P671NK0br5OLNsjYLqvtPAmeRAthl6JKG
bLwSsJmr8EZ/001Ap2EGaikX3EKoA+AfsW65Gx4jLbURT1Yz5cjpdPLLIhvqqSF4di0A3iF3ieyq
gZujT90YSGeuHorTqtDCw1Cz8KiWU4tQD4l+4Bvosyc9zcHELK+VuG8s8oqHO8u7a5K9WpZ6KRB2
pwK01szl3eK33uwga2S0Doj7vtPItkrnMtq6hcijmP4OOfY6Tj70V2NSu8DfpBmrcZPNF+wCAdPQ
vSKVpPIpeJvr9qWvc/drEdvWTo/7/kgWVdRXgOzEWfbTwipma+eU7NaCzsPYDlzS1HLu19A1xE/t
aU8++9xhfOM0enukIWibNoa1tO91lNoXLiG7SQ66Go4afBeAx/K8oYMX+s5skHLPguP/38wsuRpN
p9V+vug4Rd16UWADXi+q7o0Wlxcls0ZDUMF0wYuQtfnkh0Y5v6SzEQPItcIfqV07H47tHbskE/CW
wwk45R5YbT8teA7splpE7oYSlRtWAImCw7mnMpAnBi852H+BAykzm6kJgXSuFyZYcWR68zyBZmXU
09+UgcBX9T8sNLEcteEdoP9skKgfha5LbD7QNnHZ9FkQD077RpJhEkWgaUCIJNImZU88TWRilKv9
0BnnOMqXQ7b0naQ3MTctPsEfQ/kH/VY4MkmCBPyjj/9ioAltDmKruRpwHLhL4MB49YjEAYQEXk0b
wDkd4Fm/l+5y4m2jfbjRom0zuzROelE2z4sAbyNZgHogmPssfAXR6nNupulDZQL9iO6YPoqWlvsB
G+RnEiEDF/zLyPDZxSEIyCLE/7dOhkra0BHWOe4Br+6rMQmpMe0xBAJyb/hKRj2tk1Oo+6t5oAWx
sZsEDx4ABUA1iAwU9rc3tc2BGIJWmiDJIuQJLT0KPv5GIuT7ykC9E5qPjmH/jZNCcyBeoZViKKqK
jIxZDioYbHGiHT21QV+BZ756st+MywasvGnySC+I9RHfgvv8Hy+IkYWX3h69U2WYAZDH40eV1sXn
LEYRqmMCxEH7kRcm7YCRFaEqQcqaEsRrCLnVePsHPd6U+mMbgtci5WOyM5q4AoS202eXwpt20Ti0
p1WWdqi8b0EgN2bAWlhlyMfOdxqOwkgZM5//M+QjYqD/QIfzTNfQddPxHKbr3j2uuxV3ALCauuhp
GJCYWDjaAOJ15IQJxsW2k35/YUaatuNAM8WLw2OBo83VxgQ7Gdz9E9Me1i7pbctCGmRsD8Eq9Bi2
7ZPmFiWVJe8pTYBSAlSuwL+mDvSjnWwQy80CNeNugTUV4W4trwGbp+XGlwi1+3hTL+L3u55lDsXv
cQvXdwHqgHttWxdvU1LkO6bF2llbrBDpI1Uz7GpJdkLCSquQfpBFPmmVnIbUWMb01NaCPbMZhHrZ
8m2svXhvddzc25rn/u5YW3h/bH+OWxzDrAq1zDJ1jPLH4uIVoC7GK0lMjq0gQIHhnpMGwgVJWxYL
06fctFESj1h9/5c9RwlgM/MKsLeT7gQaAsBbEtaiSZ6A+Zk8IXxo7GOkzOJBDNlqnTd5ctHbPiDZ
5HlwRuUZ4ICQRfNIDWqqrWABjP8W6TEV8+Huv2pQeAmXqdOfF1KQte618zErm7dVhv+6+ZFmwIcW
BigEczb3y7iARcizDJkwcQ3iQ61qD4BTjh4Hr7o2DQ52Yd8i8ApJEuFIigg0uvJc6kvH3qaq4mOc
IVceG+P3tKvHE9Aw3A1i4fM3a3JOequX78A1G0/JCDxAYkKS8sHDDrlF+H/fyK/XtSSdIWo+ToiF
gthPB0U6HGmAyJPaKmrCl5KNvm6H2itDwYZejOwYds68cSI9CXiFKoRdmgAwhGMDRNGx2KgQGDOL
xgRgRofiXFk00bkjLlQlIQibI6095EsvAi0X9jGWlMxTn4zAhWi7HQ1nI1oOzMF/azm29hemz+MD
aoGRkSWHgFMsXiZNX221BPPzufdbxHVfyWBk6W9DpYcXWowuJaoOvF+6c6klvDM1sxct6aZHwJfb
mwz1t0ELBIMnZCp0Ty5DxAkYKycS6Wyccd9ACTxXAqRh0syOGWCfZVOm9XxGqOFEoqLHE27qEnEI
PT2IZX2NyJBipc+58VRFxoxKwKXYAkGWg7sS1A3csXTfGHPUTiGt7iMczOWBSyB8pwCI+VIARd5A
5mMZuOZ0o7WllubqE+jxgJ0/feDrXh4IKVzNdUc24q1rMV8zijzbo8oWwGOD52ztkCGK00lAK2rg
7i0vZTmXyDyG94y0UWUl+4TbgM1I42XvFAlgqbRU/xoK++TIuhYdxXxBzOrxUQ8n1NglzRRQJczc
Ggc+zcVH3wmBLPhh2a1nk0QeWOhVRI2Va8hja0H7sjU7+fiko4tpzo8OWHcPNgJpR6QZXlRhzswZ
YtZUhgOqdpzzbbFqVXlONWYZCNZkGU8tI7RLjB9P3wOIoUVZ+JMpHx7Uq+oEofRo2Dl2XlirlhQ9
KpBDF5leypbkodEACIaj7piGqonLwgJgGy4hvc7HuASOX7gMHSsDjQG8rCWqCNmMpb4DbhE/Dihq
eRiIUULKK6MZCwB8oCscMWxtoS2+svGIXEKNkfcGfk+mgWYdDrDNBEq+N9NO4GpmOrAuMKLGsrs/
29ZdHpApjC1gaC+7Imn+K+7Fu5MMeMvyNtFxwKOWamEh00zE4/Q2A8ZbX4QProZfQGoW07uBMi54
FfTpHXGla2+Rsg5Jq6cuY+5OFcapOrk8mhbAYciSOqUezB6Y1JOG/0upuKmts0OgoV3N1UwUu+On
YLHtYiRgyklBMbYk8bBNC9Df5EtbM9SzSaFU10v2DViY/ECizALfvI9q6vwhDq2NMqNeiCoBI8UF
P8u+WtG8VWPZHFIp6unhRVr1K/w0WX9r6rdHdiPqXZp+AIpz4bATKDvYSche32tcgLUK3VZ1Sd/F
mYm4Y/cL/ZIQd5Fc5aa7rnWzrFqmFMVTlHBtd3+lm+lkDWzv04CFDuHP9EHEIQQaKP2hd+Z3pP7z
vRJRjxriG6Kpq3Ye723jGTAgdixAYqgBilgDbN1jOxUI/mTfWgAEvbNx7J/xnX0hKQKq3hGn+Qjw
Wrz8qBcr3yZunR9IqzvgLh5RoA5vLlLLPe+VgY3Oj7FdwPkWx2I6IK+HYSCXA6spBcOAPEKTVtkx
e8HJA0UpIP0ssm2cNngECfLNhk8FYZXUPw9BRyc9t+ETS1ERGUjjzuG57xnczi5ViixpHiale4zw
HEBkiefbK4MgaC7iRSK0BeMMZljC7SBQD4LxIMrh2IrbLUtLPNZIfcUAAaIiVoKKhNQo6A8l0+3R
9UejaLcrO7FafB2j5Ph2nVVIC2GfixI3G5Hv2c4iZFzM2qlxHA0JGOiRrEmTD62yOuQbQo543NVi
YlZYANjjn9OsudYKJB7C8qar1lZrDF0T46+c2H/xXkLllNxwIolumxrzeCyKTkeGs9yPqmYVsoy/
6lHWgNK8b30znqutguS7w99TCoXJ9yuTsUVqVQbfYtIDsLDV7C+aMRQPUzYLv5NDkcbec5U4+wos
UEOQD38hg7560+0ZmdJW9DVpgN9Plu1sJYhzayBqlhNBvFNvAVa84J3R8C9mmrUH2wJve54u81PG
42MyzcBGQMreeEn0DEmTSVLtUIkKBAbZIHsrnRGoQLfJ8DojNVlTw9shRdm48R7BaXB2dLhRAa5n
vIeO+YfTMmBG2ONem+z0G0vbaoNE++rRK+EIqN3uowbBryyC5ajeQE81NzJz9oIxs6PAjkAFfqP4
t7nAk71d6lfXmHmIPz91uV/ZqCuBE+/7tVykKVGvi+8D1L3ynIEIfxWkYz9ehNuJl+S0cutUESAA
lvhb2LNqOwHh5TyUnf1kGXMWmGaDikgtq4KuB8BqLrFVUarCDnMrwKQq4VZlQz1qFjedW1+NaRoz
bKQx/pjxq2l3siqNnjPgTT1FYizONQgIA8Zr6wM4R9E2dAr9oIFk4qOZxVdzzAy4NbTyCxjWcPtt
/NSDPmCfSQBLN3eAjCl71LRAVtpMJhtWjMwVCpPgLhXSpZq3qnttzyYHOXyfS90gauo5T+ATQZ1M
PM7PbnLukTL6UoGl/eWHhAZ2W7UvHeKw0oYkozScr7NoQGJPOMrmp3W81H33BquJmDx14M2e9d4T
UcaOw1KdZ2d+NKRIyUHAyzZhUVmbHqdsVA9E3qVkUQfanIUD6d4yjx52y0ghB6AiBU1p6KHCASfI
znzvZr1YtRRwJS3Ps6s2RZ1X5QG2RjCAYU4VCOON2A3WAwMyXI51OwOkjvijNMk6DkAI+4lNhrU2
FotfUGkM2oJPuQf2wYtVxQFZKfnUFd4+mzMglsnpSpH2sR3MSWtuW7fgB1Zqv3WhyeKdEzbp2RWl
Ld4nzpoAUIq4FxpXeV4EsxMWWXYAOUCNYle9P02u5eS+kQDUcMzDcjtFHGljdhj5gN8CaPGkxcew
sZFwbANSLMym+GPsQLZrRuawceWQ4VGzLQuGkiMnjT/SCvBFbhmLCw21CY9qpHu9meCOfhtBhduA
wiIxvsQGav4BAzewTZkirbMRKD8eBicOPOn/bybDWw6djAdIlzh2IE3qbqmLG+PmakX61ZRUKXn9
qWtFjvBdy0q2s5zfwxfmbmlpUsdAq0FGV5VuQz5iY1cXc3SOwSrDg/uuSwZe7kTntVsjsevoIPb/
a0tmaR/enDil+apFUwHchxipS0UE5+eiD1qArXiZbTqHmQFKNc1zpb/ObQxErMXkTxxMXt9GbKnh
u6wXOD30egc+lu6BgankhNrhZR/iPPqsC1AKimgZP7Rs+K4jwesvrMNFjRRXZ9MloK5KQCdoyIwB
ORqRPKlGM8tQ/gaIEl2WwiSI2hxwjwAKlkOqlgHTiOWjFi05ksxC9tSLC7LNtjKeFvifcuwIER2P
8R4vW1M7UbOOSXUz7i1koPurzmKcBUOGXxtZdfCgnZW9ktF0pShBsnx0sxhwBbsiBOplrhu7VnIF
Mjftt2YMduVFs4evv5CP4RA+OVFW7zNKSo0lJui8hPYZ6HD2mYY3Ghovxa4TgKAhsyQs3mYrQqXS
pz3Jfznzx/QejpGbC9jG+NqCxJg7YIGOdR/I3/whMkv6AwatlKfbFXApILTtZQ/WHO/IptQCM1nG
o5OhFTuqgq6qod/PtfnIDfdaGA2gO3GmplwqXvpkR2oS0pB6JIsnUKji/wJzqC6aetS4gx0HzlQX
8aaZCiAH+14zp5t0SpMzNfXYXnt3snDi8RnUcQid12WF9s6c9DnTkX1uhwBXl+vcGK4zvSb9rURF
rCQfmF0PHA4CO3qUx91RhxvZlO9idxpXhXr0j1X6d5JO4HOUXOOo0/SehFiMi1xDaP2pSxvsgCTa
ArztzaVtw2aCRxdjAOFtrBYvtBsZ2ZDWHN0yWBIw6nYlyOj9bqwxkfSD5uYHx8w/yHBm4BhGIOAP
lV478QiwRktfTAAHeY6MHnhGlKurTCg/14Xv/Uw91ZBsnYK/l13XieQIbOK7/CQSrIlHTRW6p8m7
z3iiXCIWOn8CXOc7Sl7dMzU57669e1mi2YBuQMW4sit+Nv73ubS8PpzwBEcBnRzd2dqzl2+jsOzX
pwb9ha9PhvUpQX/3Qj5QDHq2kEGzG7XBO6nHARmQ6e2zZe3fPVKcCHxUTY44KRBg4fumIuy1yy2G
WsTCOpLMy0SKCgcq3KZv1R2QjlNw9h3coPPeFWCfVOReqa7XgQGnx54v4AQjRZzzgwk+vEcSxQv3
LkXYnOB1GLKAFgFZalCZ4GIzJSkmCqDBnp654X6UeYlAnJdRV4NfSAvsM1DHdMO7q/XWszC110gm
RBoWuAjmzEVdolun2zI1o6h/0mwQg5DTcYjH73UNlxc5Hj1QsthA3+luZMo3KeVdC+eZElHvU07u
ShJRI9dW9mpSweAgS5qTyQd7R/Hsu6A2ha3L2VkePGd/F2knnQpz17yLdzjbAUD+57C8siOFhxpn
ny4YGUlytFrnK/4ZX9KstLbYSiQ7LocRSrcBETtWAWnb2GofjRl4wU5vfBlAW/hlBjWLtCTJxPkz
yFy9R5os+jkJZtByHmO3059bAxxSdYw3UK+PWypgTZEe/OCmESgFcWZtg64F3mKov1E5a9uniKLV
NfgaZSUsnGPpzhbNKeWVvl1zSlf+Pg5ceF/E9gxAQxS34/7si8pIja1xVVACqlfb1THXTRnPD0HS
FtfatstHlOW4XbghYaw7wC+lbp9aIUAfYFmDGG7tLQgZaluluVmIhECHn45j4668DIqcQfFG3MlK
VOhvKheQ9KQo5MGIetTodDBSY2J2QBLG7RTSOn3ONy4AHTZO2hTu0Qp7pLpFDHj7khazkMn9VcKE
fUGUttphM5D5NXFlkp7bHK6VAY/YVaUD4AxIA3LqWM6esaNZpTZn/jrmkq/YihBumDMk9eKcE50d
2uoBog1bPTVmHtw2/qojMRlMIP0769+QdsdPEW0c1TwuJ6/TaAIo3f5CEkayi0LQUe7ogTPQUyZJ
XwxhWyePEj9vFJYeVkFTOWKXeuZwjrsIcMBT37xR42XJe24P4kKjdnbdfduEZkBDJs0GeKMMc3Fe
SAQC5Hjb1qhC1LoEgSgwPD+BgGFHysXg8GUit9DvY1YdSUYX1eEmZsO8i+BxhMc3tqaHOfS4tbMH
jnpTC165LnMtuKqhKeJCKzZRl4LmQQesl5TdKOq+R7GwEc8PRRX2IO6Imw3JmjxCtAx85w7S1n8D
R+2zh7qp125qhhdhDW+ofSl/w/uE7zsNeE+ZWArsFEz8aYVD/ahNnf5exiO2Lphd1t4M6l6AbdAQ
JzwcFOIlPq/DuPGTxK2+ZvlsX8IJtVu0WmTNiPVHUXGgobwFZMqDK9eZl11kcVQZyqaoRhQfDSi1
B+cbXxUanAeIm+QohG45YnnSJOWWyfzV2kyrTVmGE46iKYRqnaU1fFuf4osjcrYuTUoRFcMONFSO
33dO6mxQtG489pp4m5fRwPNBjmgpu22L41ImH3QhUtBSDLybM+ufSqvf1mGSXswK/9eGbEKUnJ6m
XHsh0QhqcXBYukhx7PAu2Sg76ll9+efQGPMxAdLqUw8f8hNgvIdHhhwKMlByrfOW/Ri3yJeRtmqh
FMSdgRvGxk4Zk/bz5uJwepxQCXwwQ9acAb94beDDlxlGn2PqKRtjgvPPBbGAEilbkiE4dbvenR1p
72S0QFS7+K9DCSC4k38s8Cs7y7aHY9mAXVEWf2itbW+zQaZkkutXjVdHMQAQbTCOZyDplfjVNAc8
Wf+QkV2H3dZGS4f2hYxpLTV3/ryekv3n9VLkRAaIYKLMC9zQnN3QaBGhFrfN6hxN4Y6IswiwbSUW
I0VqabvVTDKOKQauAZy/apaaSr2flbSk4UaHqfGqk4omlsUI4rBCh5v85wgjdkx1Dzwy8LFVBjso
7RpxpDEKwm8ns2pA2RFp5DzkH7EDwnpNvyEZj5y/wWjb1gArTL3LmDg1CMqGEDg+EmAglWAC1Esq
3QWC1PwA0O9bOSmpEW4KpIC7aUpNS9FkkoUoYPLDsENq0ec1lDGXF1dDk0AIaPyvl0eZkjYiFKas
bmappe5u41cX79zJQ+U0Q6L5z7ehjJ1lMsBN+POd3w3VnRpe9rxkZb9X65Gt+jZIQbKSvsV/VWfy
v8HCfwPNWICAgaNb61sD4Bc7eX40kwnwpTTWWGcBulNKqbkZG2S12mpNrwdiNtuAWQj6oUA9vE5Y
x1yuHaYaoFLXaSRwJl7FO+qqi2NbV0+SclROWVdfp8xWjXPpPDnbUODH6xTLY50uwxfTcOcAQIMO
fpMYzhkK0xirwW4oh1nO2gdwtCQAq9KGL1bipW9wxJOOGrlYM3Qgs1rRkMZZwjb0pflCzcLDDx1J
x2clSiXrth2lT9qsmS8jr+vnlP2t9A72Qdi35s9K1HRac1w6D8iQkX5dmQF7dodjFwrW5DpkDCyw
YSNG10PwEndACst1uQ/ogeFAMpAf1KB2JE+jB0bSGSUyNXx+CbjmXLyq13FfJNbZDC04wICwVvtq
TMKEDebZiycNmnxTlVV7vhGRCTWGXIF6qzEZLXNk7a/+IsPzTD8qv9rN4mGDV2LfgXwKcLBM9oTk
ynI0fA5uti2O7+6DlfGyOrnAxdgBUiNCVRUzxFturLP1BfiXGoguNoCrA6j8DJKfhxhv1Qe3Y+5W
9BLTQNOuMqUtRpEOPhlG0QIsB8dESgzSpgafjFLkNlQbyxvKB2Su0wqrtkFZvG9aE9/2tIcdXHwW
PRpALC53r7S7BQBCLXNkuemjUFFsjQ7lcuuemfRhl8RH7DQeq7wMn40OUcemEuvI6pfweW7xCK51
hoI8aUGNaSCzxvCwz1ayzGOoE60tI6BpruN6z442ZSc2pn+RiGytAT97m2nBOpJXoF7UZVs+CPbj
VwzeJddX7zkxAY+377CRpdceveecyYgCQ8OzQL037U9ZMoNwYcg8G2FV2wZxZctByJUUjU9jMzHQ
nWztwSvkBoOGpBlktYTWMNP3kEO44/lcPA9gbkUZVefsEMJFtqJVDYDx3xUpM363zbEOeGK0r3w0
2t0yl+2DZ/fmqaoqfa83rX5EBu4c8EnfU17OmpxTCztYhKmjGha5OmCcbJ+McrmxSOABDyZpQRM+
LaKWZ0G3AMlapXJwNkbI65KZH5QO4ulhgqyfbNyRzTXzQyaK3FimZghgWGt+VOvgFDOBWpsqrwEc
wQID1FRnd1yujT1lgC9V49lh/RmJ2mRmftrezDIRbdcS4iidkK277TsLrAZJYjx0Nsg1dTGdSEQN
iAyQLyAbzXKQkUV2FQgFj5UxnG5kaxdYnmI/Vkj4fcGh7Q86AYsSZGcimo8Ofsf2hWQ/K6I8SrrX
SaKFSWOgeoDjssf/WaujOM0e4y1IBEDQ6jTdkWauh3ED2ZuDB8aQm3pPJOfgFJl0yAB1wAeyVov2
Hvg+C+FNqDdeNBSJOvrw4KHG8Twa8U+yqBwfSBt24YCHBBrqLaCoRHWRNW5oCLpH/Ocqwzp+n8um
fKgmp+o3HnZHfpqAh1eTYDs5DpOgOBpBRGZE+iUsbLlZqvQdUNU4qKiN5JE5poN3nZt/r5o9/jaa
P1EG3YEDc7b3JesSLAS47QrbzRl0SDWQt41qnyKXCpmAQOUmbVQCyNqfURJ8AM/Ua0JDfINXNdmg
LtsAQldkbUjhgQDjcE1kwJEF6cYSBstBisWRuqM7wcUFx9TkxwxY2OuYVBmSNgUO7h0I4Np+Fw1F
CgZtNCF+8oCettrSp3Hf1yFHbETox17nPqnDMEfoq5Ev9LWrZs5PoQ14EEowLGpnfMjD7TXRUOYc
8tYukFAhFXOGB68j2ttkxB8Kmr5Cekxh3gK/sDb3MTJUuJuHZwMAKjsWidSPYw9Z1iRsZJ7C/Thc
kKhAmiyCM4jm0FAp1OQ72brWaFrzJrZZUy1vKLmSLDJN+ebFbGc7mTglyew92EZXNygiQNdYIXYl
1UDF2PZGA5IWNvi9wZetrncMXIpmUq/zIxPbrb5F9aBcghoBR7TvOH25JWf+6r1fHffk7F+7/9Bp
Rhju8e2c/mEkd2tGPs2Itsnu0pgnmU98UFkcnvyu1BBHUQsA63DZkgKbfHzTlHhsVzW6ZEnjNUNE
zi4TboF1bmHBnUIZCwfICPY1wY24HgAG+aeV4XChMQNJb7cJcKTP9OT7lAFt+FZPmgK0vvAlIexI
T2jHQcjInI3f1gfy+tS+S9Cj53lttx84QY979ZRWz/k7mZcZwegMCIbliCC3bAQ2Q21Um7GJmsIn
ITX/17EuUeXU9P9pDUNizZER3UI2Vgf4/3A0CbX+rFhQ7jhVSPu/kPWinYMqS42VlIUIVtQ06v2f
ZHh/X9dbuVkk04vIBfy+nX0k96dyls4h4Cor1+62SgFkqx8O1V86T8m3eq+xphq0U00/79xiyI9e
VrlnRzY115yb5leyJEFuIKrwgBv0b8b/eb3BTXZD47QAgv5xsQnEJJNg9Z9jkb3WkgiplA31HAac
T+pVHgO5uMWcQMlQUg72oztDPUf25xBGR5JTQ+sZxKlEY9Cc1EewGJ7UUtTLgUW/a/q8R4E5oNpb
tklkSLawG+zXbpCBXLx/xiZLtzlpyGjtEjhQJuBMv7WXiySfk9RCNwuvc5Aij+rLGLlcPFlyvBaB
w94CzuQnVrBEEoRVubdcucNoTKRgQ/lRTALwEZJdbJ130/3lPNLTZHspZjtQ5GLAiOpPYFhCAfu8
STxk8RPoOMGNr9DhjSeRyUlAzUiI40hZHEAzQX0S0zRAtmnbceLfSUSg4yRfrZXdujLKB+Nkp6T/
WJPn6aNbIuSs7onWVFMm+dJ91mQEGEc0xH6pG9Vmce3SmBrkF4CQhDQh0GvPNI4mXdsWU/L9zq4o
GRBnlFAAa3R/RSUxTOvZAULIU98l7mML9lM5qC0PwHrUc0W4GwccHUhheFx3/DRH8M/JQbxEQhGC
C8joFrvF3wm3KqC+l8D1iaphQzeXVk4U79aP5DXIwvfpdtUNqY9EvZtPvH5EMs/ExJA+ikXJSCBt
8br1dgQcyNqQnQdwLIAKPmlRtWxleCeiCnvV6FM7dQ8kJUtLi/PznAB1NSAhCGuQSA52uaVBwTPo
kcezsMIZrMnYwnlxg78e2qTxKOz3ZQ7i91Wotni09avFxAF/l3rb+4k0rt0/urZcHrQyr4MFJY6b
BHVe50nGdjPXHuBR/xxTjxqzb8C94wEIWSpVQ9MWOfdOpoYFn4otCEJRLvlpBy5uRLicDqm9XB+G
bZ7qXCDNt0bSqZO7HwCMKIZn2gCikKhDHkIlSXpwLqey/LS2LBDCgVsbezbgepLQTcLsnKUMADK9
DT97kgFeF4GL1TAlQxLCbQgkltm8Gvag1d6GMwgKXQDEHsCg/HxTvjLK6jAFEveziZLTDJ3g4VAD
3O7TbLPUnfh9KYZTWZr8v5Cb+ZUVxvh1MDJ7O1icnQFirl/iYdZBhAeAa9SSFutZq0QMuUTB1Awf
WSOO6vw1Wb3+YMC1oudF8xBHjG0sVM19zeP8b4YEkr+rGtj0QHbD9/it1cbhQ/RFs8n6bnjqpsLA
xh/Yos0iYhAdlZtoGsC69wtyMABSj5ca8etgiA1JzIfDMKp7fhCI0ZSa8XFV3ys+ib4qoY0BXYQW
/OWV5EXUfawX/lyAhrQK3QcNV1Ky9RakYSEvotTrCpLHTK2l7oNuVc0lE5IpE6W9+1x0oUR+ZUpx
f7XP70StrNZbjT8/MA2VlhYFvL9xXDgOip+fSl1s/W+o6bN9Xujm/0atpW715ttSC6kPC2Ro0Bg1
Euz0E5EjQm4JKtGQQStFmULQWME0CG9j7a66tT8Aj/qKtEHz7sBBgNSCiB5HhhxgUy7LAEpTZH+j
6FCCGNQDq4cdjW2qDPrZ5h9qsow892LIddYpJEP9J0oYac2fbZBNF54dEBqBwsRby0PWepARNUf5
/DoxHLxVhcgixW1Ysb3gvfDv60zyRgAAL3PgOaL5JniidX0GhoVZexNAA6ocWxxgaK/3c/PBqEsN
GdUCaSx0b1GaoiKKuqTuRfaqg79mFxoo4LMltDKTO3rq3cm01O6QlChtACzb7zu7Q9IZRsqOhkgU
uy5Fw/+PzAIl56aB5wnHzOmakwxoWu0Uz3+SZE051qRSWTQAUWlvZkQ5MmeyFpQCUdQIJOJ/5jcj
xh4/3KxhpmCoGCt8r6Ykf2qSpt57U/ziDqGkVZHsUWuX1DfScUAhL96Tobb1AFXsJ8PWQtr3U1wB
qiOKhLB8p6x+r1BvfiQZaakJQ1ZuOIpNN3eKdOmmg4BPylfG1NNMWaN0vYIBeOPU5XUVv0wiWbaE
h6pFoHPz89L7rsObtSPZ1Dr9uZdoq9S7kwHoGTPWeW4FKuRpthCS8Gb435sRmUYzUsG3NHZsM9wv
7dDH2yUHo8+9/n48tH2xW1oWvYdLG24do68P1ljVvwNBGBQiM0AiSr06FygMC4rBrH8HQ8iIOiZT
f2xAMv0KmNRXBBbdR8etp3HeaWOZL1/hBXT2RW6Jc2p7Gx2O8iONCmAHIdNGKmaBAvXRZk7pryop
HKWQNCRDsCPEvojr06GP+v06JI1W1MVZY9mP2TTxZnUNULEO6uOw5mJV4DWvHQA+3a2ea3Dx0NXW
lUmf0DVXU7q7pcTjcWkjsV0vIte8WX6dqu6ZjNY7Wz+ivKj6hPL7SLG9Pq5LxGaC+HqLDYo2dMgf
XkFECew3l3iiXuYlSOmOyx1pqCEFiO1w0hFODFw9CUaq1K3giV+BD2u32pCmScPf6sZ0dsoHTD3y
+CLJHI+psMWz69NjrFzBN77jMpnxk1IqMlez7xTqAr9aNgRfmV/p0bTRPfBKKvJHYPv/VZumtiX5
PYeksiP13Vw1pB6RSVJPLrrIB8CdXDFZKluSIaiNJE+lVvNI5unpWzOW0YOb2dYbGA5qpBY01X6k
8kthG2dTFIBCbrK8kbkqW/yZeqchNF4MZItf9LjeokJeK7dtD4QlL4pxYiE8Bb7UqzqWzDzUCEmK
o+y0AdlUPnKVB1CKNYExx4vR/JEBf9IDSNdpfRak7vJ2MwSR1Bs4KhDM0pJnQgoeLAAW+go0eMUU
BiExpPf4wusY/EJHt/CKg4I4pp4lym8DKtxQl4d61B4VBj+ObIBJCzeJm46bu7OcbenPOVu0k5ID
DcQ8hzH2AXJ6ndTNjg3IpokEQoQGeZtN6XhmYpxOTfpGcp0IFVC6zlPAnSK7WkTgtBhDWTPFMm2T
g40noEqpuGymC/XWkqq4kYCvUk3FVjd1Vmvx1c+zqQCLZpM2dnIRXI+tWjNUO80Ev2i9TI8AKOie
uWyYVlaboZr7rWGh6MGPGKj3AHSFTIm0e6aGjMMEWICtMbRHpcicwUJaem7JICHmkmGUuIB40IE8
w+EQIa+IbCbLAhp6CpQ+kmnT3OIEbP7pJUZ9coEgfYhr5EojKWlGgloHftJKLD78H4C45F35nICe
RQJburZWhABhSXV/ACwWKAVgkYcDIC/7ie1RPI8DrZRNkRFtTR1J5CYSty7/TdmVbbeNa9kv4lqc
Qb5qlizLcpzETr1wpVIpzhM4Al/fG4eOoVKnbt9+wcKZQFqSSQzn7J2ynj0G4CHYMoWtIICLKsH7
4QGViOPr67KsOTdJAdHs/Xo9ASfk0cjylQAKeLpCIf57T+kmcIVd8V1nWCQC5rgnzs14KgssTCHr
Jpx9zgDiDCWZJYpcVnYclBut+613kOJxCkhZfhKFDe5xYUx7G5i9X0jE7G3aW6MPvEVlRdnqfCOS
1RGSf2l+6MFzVcFMN1GyqFzLrgqWG0vwUWIurO6RfO7urKTyZgr87d859SBWBfXFvCy59LSeVgxT
gDcqAJ6vv1s/kK6KwA4F9vPr79mXf8UvKwcGHCA5hceh7NlldBx2cQkjD9QK616JpCNrGGT8EfkW
K9LrABJDII2pXXdjR4bY60YHcDWldfC89K87ZxpzinEokU9AiFWXFjW2fkJgfe9HkbZ4DoH4zS2R
IontquSCs93CXEWqa4aozm7qr0laJBfPCd0JCcjIjmxkfiRdiLqH9wDMi9212wpvQ0oWyt7a6KFL
TM/WmN1Ua/qMaYG0fCpT3ADdYgxf7z78ZTlF1gBW+rj1uko7W11SAw7bWDzIrVGgwUljn8ESxB7A
kQOqNhOQyQlS8GLVUG+0enNX2Sn+WZXV6pvpov1MIOasi74JkRMAA0Voa5jUJwdTzhPp9cBD3smd
lZUjyqMcFBeDDLFXB7bEob0ckShxwQQg+cPvRnfTXaJ/jUXDZLJGNQYFd+37Rep8wgmVEHNnr/uK
5QfeGMDnzYLy2quGeoDn+hbFWXEiCZXd1dVFxvXBblOQ3H+4kWGa22+GwItuSOfySqomTAExrXyl
1XyOhB8fl6e4LqGdOXIvu5o5W/0moAc6NfR8JxerT1zFoDEtLwsyVMsLZYpRfSWrd/O7Ul2B3PUF
SKSr4K3+JJvgKTcMTLDsACD80RTWq0VOQIfxmDeOLVe1AU6opvYfMpPDE2WpgDBR5sBuE8DUOf2G
RDIsIc4w5Q9e1e9uB6PrpA6Oq0XC5f5mNMFG1C2Ef6fNHzSTuZlWNTTToemPS9zcN/Mf8iU5ZhF+
WOOPGxcvwyZUizxQ1CcVvYmd3LnxV3mAvd+anviZejckqplmcGBkfb0HqR5w4z701COd6cRPJo7L
TSSHBucw6+11qoBlY9UMI3BmcpeXgL6G6OC09sbAGZbnpKNmBNXSE2dTfdAGGoVitaEykC+8xN2N
T96AZHybohwEsoCFjzf9xF1koqEBN70LXFaneujM/2UcAM/30KmGfLF6RHYyyWQxcRawAtpNviOz
dtQiqxlCtEw9agzGh610424ZUBu08xIch+IvcOF424lF8kQNPvsJW6tKBuD3WAISB4TTE7PRdVJb
qi/nl8O7Ca6u2XarkaOY88a8BA3L0CqeRtVBNJwWby5PliX8/vJ3/gPdGIVSw6Id0M6bU6Q4LNnC
fIlEnFOo+DJvZM8u5j3o+x4WXXDnTuEUQz0yU08b3BwkaTiNxriY1ABjgrqLVgchzx2Viq79WSe1
ZXUYr6sa2cCCEuP+PY1tsVNi3CQ9fqraCb9r5MVRiE6Y+20C3USD1x4bAC5aPAB44lU0eGEiR2U8
m4r9mZieqSG6Z+qRIQKszIm3Yn2n/50vDTcmdrABBY6x+tcx72I/bgekENUZVaS9MQChLw/SM3a2
p3lHXXcusnNXOmewJvUHP62mVNW6pmuzk2IjUXgC1lQVI6ypw3Gecmc4S8g2kxUXAOwKMwBTOdJ4
1sN5IX7P4BFZpaXVWkd3cqwV0lwjYLtM2F9DEp+zYQ0KBxb57hGUWJ8L22Hnm+cWPZUoDGVqzlo/
uKgHgj32uPSSLzeh2o1CO7N0kKYA3+Wy9DBcrv1+RX0jiwdOHrFRgReHgYfpuk2E8Vix6raZpsw9
+ZIftN4bkkiuSObe9IxVQnP8XSjvDWvDU+kjvecfY5IzEE0cPXDx4SFS5DGsHGY+GyjROerQ5bK9
GjRth9tBzxz1D9iItIFpU/i2fULFnX2aLRQKonYQ3cVUxgMwcjynY1uBpcaBteXWDrzOAXwanMhM
vZuYYB7M8EGbFn9U0K7itkvCFgzUloM6ixgE5DEWTA+tN24BH1MjexFN2wfVhcQPI7lqPfXICESv
7Z2exiAjXiSL8S7cAJvZag4GjixTtsqdML0mfRB/qsBIf/Y98WSmdfJpUcm63wujA++A8qDGSGeJ
BQQQFXEo+O6X+tZVJJYDNmm4dXneXENrWumg3BLRccpyLOgdnudr4LQ1W7sTJYBhfg1iD3hbo8zH
O1IcGayErZhdZ9dxHE08S/JqGkHbrZIekUJ5HhV5gIG9rENlVs8kia5onB1ZHWIVaN2uW09J1mHf
+leIZ4xj8OgE885BoeJxcVxi+iCtNoJ77a6LYrBUlB67Wqjhv9Y9ymlAodVtSbcY2qk8GB7mwVpX
u3YGUIXsqFVz2DPga3go5JzlhfSksgHRCuo5hx9jdRkGxCtrAs6e+mWY01zgodDP+7gEecpKlzrY
yoLDsnlPjjdmT5j/iDENGaPc50Pbq4HvqirIqkejyyxDksUqscS8Kb9QI5CPHvWXd427pLv2LHMG
q9s/6zZU4O2ITb8KjLhDptIH4Bm2aEDqjWcyQZdpA5CvncfKxi7EPxHSSERR9QsKj6IjSbWcsFcO
CDvkIQLBf0vK3KjkoVty2O1i8AADG2Pe69aXsPeDk6ug8pBBP4FsWraLrvJAFLJCPtvi57ZZeKIo
an6jJ9XHuORPKj0u6RaRrgi4RKAoPWB3rH4A76L5RE2IbPKnYUd9K+rftQ44sB6CcL5oRzLaYzLs
gbeNbYyPEaSK8qdB4m1i2Zs7Q4dKNTyHMrHXo1OEgU2/BsCjDzjhbh95H2yEUycv0miQ71YP04nE
zgTsbzlOfyWumbyQCmiUSIMz7FuPopR/kRGEP/FLZyNhhsagqITX3sOHB7nxOrn2qBZtAAIyAgPu
6BV4FlHTRvZ7T+vSkSfA7ECKDum6D5c757qNql2T1kCg/RhPDyp7VxF1p0C0ZsjtpFg9lPbTsTgq
v7k9Oc+v77n+RRoPRwDN411BLwzVZKoBIwSgxUgJHmy8a6IGSY7glV8kMnhIY8Nb/yNQj1OrdxQZ
SHczWKfHxTli66zvXCnoxmm5UMmeUg5KOVDzOicTZRSnpPnV0zoLECMbbg3g5VEu2sD9ISwXJVnu
zP8vnR6VwvIxjv6roS0wCUxGgiTiBiAcKfKhkzT66pZ+f6xH09yWXnfpm7Y5gzflTNg4LJjm64cE
MMdFIhidJMZzuiiRJ2enU10flzpY4AY9+KOdHkOQzJHqpny26ZzvOSgi2/whxcoYSWZ4zsUmwKca
oz6SpN/I9DK23NFDKnqLlLVfb3b9ov8wkuou/F+HNSN5xP+p0R+jOOz2rhSoClKNNaI+SKqGxCye
f85JYW1JMrHFsOhJJDcKIPG/0MVu0QJRRQ3/fiEHMgXqcfTVbQ/TEwlkIBA8zcjdAWVIWBQRcH1c
K9kIpetNB/xIOKdgD9QIf6j3YVd+0SrkM9rJZhmButqUVyhIkvEgNlp34z5xYfU7ug7S1jetE2Bv
2gTEe54iMWeBLSEMEo1dcoNTcgd1on10CPXGMDpUDqsP5EGqu1DSEexJeweVokN+6/MxNFnv7oAP
Pip2Hfc7wbcwZ8TEkrrUVMCeYiI9k1A3QTOietb3z0t3cDjfzBWqw3QE9e6HSUFTWWOdo93uPawZ
PAW/G4ou13rypVake13Y5I9iGHHoKuNvDYp10r3jyhzwh2jsRCQbezTjTY0NncewsGYg+wa1mEAz
gMCSzd+4jVQ88tZxZNS6t7TC3IuUN+OQHMlBgMELM4l1zdz2NPHU8F8L0OnWeSjPaYJnh/D64Yt0
cDiJg+LoJ1D/sBIpfhZp0K28JCw+NzKodx0AnJFhb/b7eE4lsBONAiU8AIfagqenANJ1aQP2qAfX
ODBwv/u1CygwpMuD0SHmbLvIyjvyMuTpunW2KfMuuiBPPrpQLzUyFFshgW1Huq5uPLBvNpiHVTUg
BbXjYhkAdFXy4cLVAIuKRjBwHrNbZBpWTJgx0giLUo+Tii2Y9cDfrO6DLpQKgKVvGh7ufbNLz6BK
60BhjmI1C4gj5zl9vV+G0goyR2khTp1mFwi4E5a0egk62KLCmjERK8ZjlFGomQXNBYa62+eYxDyR
CptZcp+bzFvr6UUCdJui6kB/q6YS5KHHoCg1RqY8SOJBBTRgdRXLUfyCEidodwlw2ZBaJxsoJqSn
1DlKjKNG+/7TTXtgxZwDDAkFHEM4AlsLrM47pG4MqHZOPYnK3jnYmYbTAqzKm6dDAdyQfdV4B19I
60RNN8twXmTTaZBd2HeBBQDWNAWSwoeX9ifzjefSJTuZtCf1QmdqggetdFq8V4CRFLN9bPsHCnGk
66/8Fqi++uwnEJXoz1rWB1sANEL6J1mWU6NONPm2sJDesRwTjSV4rkcebQAiiB0NVkYX3TQ4SnjM
xBtpRFWh/lfMyIO3+9bYk7LzQWO0GjJQVgI9LlpFcXkZourkK1BHanCQ69+Id7q+wCv2P7tQhMh6
IDvqUe+GIdH9uOYYFfxoNGwJ+NfhixiFRXyuwTKkdvzAJ+OeuLohEm3MzKqVtlCPzORIIjWpCtYi
WZHUgmDteBdnjtjJHj3zD+1xNxQXJnYI9d143XfPwRYcZejqqirfsleFQDbHUn21FF11c+vvbdb+
Rfm6i26xdxxJzlwOYEyiWq4esAmgCMJ5ckPAKKMxcGz11QlghmpsMUwo/NyQ0s3wS9/hfAos4oo6
NTMKZu2YKipdvCgKOHVsdeO/jDe0YpfbmE5PDXAfgEhdokwMp09F3Y6XRJ1NkWjZJqizMUfcko6s
2s8x+09pZ0uwhP4KpZ4oAWoyWPEypDbSGPqCA/djZCLW5R5MoP55zIsq3PGMBWBkFXuZZ0O7QSWO
f166fpPLVStSZ2vNvtNcJgWwZoL8OkrEjPwMPKtWVg9aaoqhIXnaowRdjJ9uvrohk1aw1V/yzW/q
xuSF6TdfSmQvtXivrelLXwa5+1HcxCw/sNoDBLUVi3DDFVqKW1SAXfEF/+kFPtstIll8P5/P1IsU
zAqJRVziZVYXICL50JELL7H8WkaMU0DJtOkf5GEBT3dAHTmupCPaHnVWfWTORonXmVkdTYWgk+Cp
02dGf1p+J/Q7ABw2SiMzWDokoZ1ufiZChZCc43a2CYi2I/A2opDR7OM1cmHSvRBRt8YZMGQDxwlH
YB6BfZxkO+WWOsH/NFlhF69HaxouVeRtYsfJnh3eZc9TnGTPPMOf1FjXKeVDDDRIcw8wdPORbORq
BtNbNJvRafEYRlPgnW2KA41BDZLaceAbdvNuuRbHGmLLkSyxXMzAN3GJknBlNzYYolDrgJ1TxpEu
F4OLUOlY38GgROqRrmmx8SEc8XDnRkZTRfWFO++n3PzzX8cgQz7JaJWa5sXLygGfg4HMPWdO642R
z+ASvJNFkf8VpIM8z347XDvZPNoKy1QqaeYcUzuwQ3aRtdh8npjnHJ8oqCutYZ8X+HceQvxg9yyQ
PHwqOgupbDHIAgwhVTmve0bCeHDAPBfY75FC/aYGaT7mWUZZsYsm8ASDEoKvnLZxDiFliQAautg7
gLNZGyQDtrt/Kp1Xls7ArPZ97H2Oifu5rAO+1XS4czujBmken0jl2al/LrCxSRLx6lb27O6cocda
QvHqUuN7HsMTwUcGgW1h0iGKZjcgr+7aq5SpdDJ7zLEhkg6JUfG1HNlLmUx44Ss9qQYXnI+xb30m
10WljDXyFdaOMeK12IV5sJKBFz3la3IY5zm5GkZaPGYp3/aOXZ/Y0DyaDX63TljcNlEW890IUNjV
ncFSflYIgN4UWF5bbSUDiaC/eXUcOzrQwMHM+pvRe/eRe6b5eK9WNwPql0fHB4VjgeJzkacMnMw9
ewZK0m5E7e+FJLOU8ikCry1QafpsnUYxTmEH4y/y97nHngdrjPdY6KlzEYSToe9BCtvk07CrsPWf
4V8bzEmiMLMThYAvAesGn3nbKBvx/nSd1jtRMwcJsF+l9IA/ix7peBP8jSyveWtrN9QpAbtd+ekw
6t3F3onkoofRsf86VGAWAdbwZQ5w3LAF1CKV2OhmmsY1SBOGY5rXqJ8mQ1h5bnigshwfO5v1irQu
desOydj2UH2NJ+QrV12KYiZVvL1Ua1OXGo4txizC+RZVcZMKS8T6EQv8djOgCmXVovgoFHsnRuEy
3l5p+40NM5CgTOAQd9JsvoVl8xOIMNZV4kl5ncrob1Jbpudv4mHyj17tFN/GbRiY5RHZLMidAKnM
puaVomlxnVcA0z96o8w/ha2wPjl9/dBHrfOa5zwFxSpgZj1Wt19CkCJKv7DOogjMMyoqzaVHOpbb
04MZ/tA2O+LtNgwtCxRNXXW1m1ekRYNvR+UqRhKN7XjddpZ4nJGOGqxvfjpy8vYNwLiOiRjBcuHG
WHWiQQEJ6GG0PFfT4gJeIhjyD8ffuGgV9TIrTR55Mr6PTCNNKDOXDUBMALDQq2ZQWAoeoS6QvHT9
if/NuaKXpEreQdFzkKeOIV2Fs0rF+XxdYmMATyOlpN46Ngfuq3QxW+lClDfY+I8Bxrvwm0seAq8A
CMzkYik/H+cvW6wU7a2hchYBllFaL1Xbm+O2rE80YQcszIxNVVnuy36+nesnIBrcy8mcV8tE/2Z6
T11yH5tqZYbzswGECnBTAvvXYCH4ie1pTyDApEpRNb5rMtltSCRDV+Q/Bmx8bUUnku3o1N1uyCvr
FRh3J1tw0AJOI47XJHOeyySLjv+3B0Bm6rVrWnLv5q71QI3sEnvp/WfdINMXHPq3N6FWZPxwjcAE
HG76XjX1zwIrLOO/2uM4fxVj5G7BJe08xIH1cymRDSMvPU2tqkK2AVSItZR/1g3KvvAdCoGtnBlV
BWfZgeocqjsPIGff6pwpRb5O3FX7ITFn4I0Y81UADmXfxZ6/6pVIBtBtVFegU5AQG20dIQMDp6pV
EmYHoI1/xqngi/2BJj56tY9UDwM17h866iWTi4M/2/AA4/4Lepx6Q9Wva1A5PYK+CcDQrA2BI1mk
15FEGSUrhyNxPZVJfZ4BQXyuvL7GiUCyyZWK9EhDqorNTRfLLLYyQUq5CfsQJnLNmtwAaJNvcbA1
jEgETAB0OChI76WnHv03ojK0RZRsWOcGi3PNJUANydtr6wxZAv8cgiuRdIFpA7J2UEOOvhuCiE51
b7QtDaUDzBKoGu8gRX4E7E7a21v2Hf8VPlnvE95tLeo9QaPGBDo3onb9O+eJ2+tgKNq3LsPJRNhZ
r2Hh+tOmTtNkV8bRBGShRjzc0VDwXKJ6tQJlMWqGvHC1yOQpW1SC73D2I8Gta4qT7Rd/haWIXpCA
3x9M4Vr7LkjKL2NUf83irPyBuvq/0jn6dweUGABtuPD2VTTuR29ADY5rZcm5G20U2aheHAc5Uos+
ZFKaHHyuOXOG7Z1hTvsE8LBoyG+mEUkec6wvkDm8H7tuOIxJcAomE3tzLZiSlyP9RaaD/eX0nk7z
jdbsnTV1cVgAvAXqLtkBS1edAPWmyilYwsYe+R2TZUaYonwELN3B6q3DUEaY/sTD+AI8ROBygJQe
pPLAnuzkCJLz3N2S0Z9b5yl0vD0Z4wT+Ve6Cuxa/+RPpqtBix7oLHGydwOpjymU3yfZmTR1lWIlL
HxknZzxwLRDfBMmXZNwR8wAJQ70j3oFfFlNhuP8SyOJLYC1UKTgXWdWjYAnZfWgbZjmACccpTBwC
TIXKnKjAqcDWcXYcxy7f1tKJVhZqgEAEBxJfgFOzl1HiHMxD2czKU/jcJAqFED6IBOdsykpN/9HT
BvILhwKg4v85hMZP3eTIq3pEhmcs3rIgx4Ysry8pjl4vXYDEBcCUVO6DMgAkFEfmLeguF/OEReVD
AUMOZod9E8b5igFp9sEpflKZq656XZCDNNrQL7cbcCEyUhjhD5GIzYFRjeawdYOp0+N9ssYgxaMh
jr87HjKUrWU3h046OMb52CPLTnTmBHLAH7LPAJiqcDI0pEWV9VvPdMqjVmmUi7CwVUlXLUbw3vwj
jHQ89My1GTpuyIGlMicKUYE/SwUT6QzN92lAhi/DPney9uPuVszk8N0S0gfrFH4P6w/ntgJEJQhH
uI5v7Dx9jgpUeaX2cQwBriz6of7Ddn4mA0v+FBJs03basocBCS/XwUTucO10yZ9TFH9LgLnw4mKv
/hg+t3wckJkF3rGyz7KrjQ3jAk+aF1IZ0vrbqzuQrShVj7Ks3YTDAiQUQjQApqz9ySMd3Bv/zjCj
nRchKywAj9LD1Ipuy+b4dRoZP3e5ZX6SrKvOaZm/1V4oyvXgNN46QlLK3ooT61MC/IVPOJMg2+Sm
gI1SlfYUSQ0g0V8dP5zXddAemKp+ApG09UA9LZoiRtWga3nbO4MWtfOUFvUpAYMTZYJjH0TgpPRz
ZjMQY/ySeNXMNVJP1L9F3KwJS5NSOnReRxa7K98BuLbOKNFuMXdWY1eYimxAgOQBCN5Shk+jamwA
KQD62Dj5CjaB9DP2fx8i23gglda3sRmBg22YNqQLhW/uJYhC5+fcDO0T6sXYNrUK8xQAj+0625G7
6qVf/oj8ZM/NunsMBjyyF5oF8Bz3m8gHCyyRJRCXwu+oFciqXURlyXWfI3tMowLFBANEcu/im8bm
uoJdsg22GTob/LofdKUaFUjrFuQgLQeZ/x6nAYKoB4xclUc4mkePe9k1DvudzMzxBVvj44sEHJNC
Zo6Os9L5ATLOvdyXq8WqdOnc710QyT6RqrSR6I750Lwlsei5h8cwbw59gg3qLjI/UTOGvN+BM27a
9EltluvKai8NKhwfx7q1Pg2uA4Rpl6c3EW1ol2sLiFYHGgALqeRZjSk8aa27wPwWB5O9YYljPKTR
lF+9ufRXE8ok/jSiBMd1bvfVKDNMGGSTHgBJb33J6v5KDqABlKvEbN1r5YbDQ1fIeFuZQfJnh0Jb
NQINLeY03MzdIPE5/WkUaXpdni1x+P1fpTT83hZ9ehVDgmcU4iyn/zMAWsOua8CmCQjXGjtRalJE
MjW+iObgDFCViyw9Z0+6dugphZNvu8itXovpM3F8x04iT4nvpABXCcUbY6xYDxXrzjMY5V/d4MYr
9QJ4Dal4sxNUh2mvvvlCamTdilPjJtniJav83asMwV7EzHI3W3IEBXKKcvV2Tl4i27EvzSBOJouL
ZNMqZHssPWkRuixbR7MUe3Movusl6v1Cl1xkXN+40NoVZNqY3xnxOVGEFzifwR5G8URCo9gvrAZE
rThiBT6dctAGs+lQZYa9jn3OCoutoqxdZSh7FDVSZ6xxq3OD79J/Jep4UeI+f7tLIaaAHFWauFSG
4jWSWVmGAKScY6BLA9F4dTfWjbshkzU22fwTxemxcRBTbVAMh+lo0UwrLx7SK8DEAhxfD+1a+G72
HXRHr50sm5eoBMtWZfkW0hmgz0W9z8bA+xog1eJgA5NnV4AZ+7sc1oEczT+AvOftepM1B9AQOa/Y
JdmQHYyA6dbAJvFprHj+eQr6TzSeG5cAjx3L8rHirn81JgPzHXUh2+xQ4xx76RXFs6eqHAHyJHFw
7TWNeCv7zt8CcTQ9hG4u31hrPtgyal7a3p2fUBeN8+3EeXcTfEoPJP7TzSy8Z5eXG8wBdtiU9D4P
c9JcsGEwLBz2aYTz03iq4iP9RF24gVbUQhLuWG/c1DFe/Ip/TSrpfW8YyJVDt3Cepm4qH0WIRykZ
vKQ49LzPXoNWhvsSmOZ7Efrhazy7W3LImjRHDWQjzwBW6a5ujQNkIXLvO7J8v6cosH6xnaw7dT6O
00nvoxQRyTnf49Lwt43XsGPvtsaLN/dfIxy0JxXe5jOY6D71rpzXTYC09PSD4F7k+YM5gQOBVH2V
DJcGD6Qss8GjUXEcho/4ftc56I9zHNxjgBIExjcDYJfsvxmAho/6vrukbrHrFAZ12mNeXQbiAVnp
9eOgVKQnkZqsRTloz+Z6rXXU035CFvw8m+Du5ZsgiqaTnmSCap3VG5pvUvPhwohb1Se2VT07/fDB
Pt58qt3k7zj3sW37MRGnKXlKnD40J6c5OJm1SL3FR8/g4yJK1yObk412pDjXj0C7tZz/2AYgDViF
euE46NptoipqXFVRk6mepwzMAOMUGUhHVm2YVIEN6bQBSRzvEXHKVKpnlmNV1rk1Ev+oQMh2crbO
QHd4yg0eXHmXo7pV7SnZM3Z4JsN6y+sk3P7OI/H5vkEh7Jtj+KhgTg2+iSLX3oMD5jh1uQTJ8BgZ
mzxI2DYBjmaJOXGzKVmQXHmbW5/GukqPomuRN0LeSIVskcsz1Kd4cM1PsZHNFzVWLCqcYzVVtwvU
Zq3ezl32dDPb2Vkzdq6jDytLeiAaaUfhVRd/QL4bqQJ3ytbVjA1R38URfarISqnn4sfT48RIq0Hc
gIyOrizFZsBsez2jgkjitORXGCJQQYczJkVpCkpllNOScZz5ewRXFjKTwS/l2/vyAfN2a4Pvw70Q
QhJybpxN4hn5BsvjX7BJBImE0xeeAkOY3BZMpVw5B15ebEh5EwFn4UXF4mxNaXZ5L4gu22Pf2cMe
K3BM3DJ5DUo3/LufvrMg9lSS8bhFtfX8F9CevnuBZbxxFD6vy36KP8eY5oFe3JdPXpFiETE0Huq9
8+5kgsrhIO0GZRAlD7ZjXo87ry1xeJpboA9RHCIAsgqOjRFttYr01Mwum/vVjdyPEi/R8lGrCHmZ
YhMTZWHIeJtRUo4s+7gw0wvuvPgyGDnYorzpbTay7shc7m+GmU9vJtCeAQOdyUcTvENfghlHrcqt
ZB5YiLIANBFGOb/VQYgSRMPl2L9Dpdsx8utoXQN14TGrkSRrpnjYDZ0FVCrk/gZFlR8jk6Osg1yo
MbIYm/9t7qw7v3PHPcUBX1M93H1zk0z2pXbDr22C530w4K1pq1rmQuLZSqKlKp21SNZaOUfK2VTO
d7FkTfJ8A8wWnOQ2DPAPS5sg6+VXf/Lrj34J9g7ftJELEw7WAzWO2vrVotbdxpH2I3i5xv+yk1PG
seQRSf6QVLHzaM0j9g/NONmHFgBQMCuCkppAQeAWSI7srUWhtZRykTcgNSlweA8q399E9hPD3icq
zfGy/DUkpXSUWHwLZNeDtt0D5BldRrugmjjdxi7KfiYvqtcM6Hk4VQBzR9Ek41OmmmnAaX4YA8OY
DNSg4md8qnKgiCdNMBzuIlKRvWV47R/vAmIcjQcVFsZ6DOoZE99FqZjOJHUZDjZXKctXPrYELtq3
si1kCCEDp08Var5qsEcGiF7MZxeRdFFRKpxepSTzjTcmcD0DHf0HW1ZshhUIJHF2SORZZBjs8GUY
E34mFaqvs02YxsCn4T7bOi4OkwDKUz/iXAQPU+rqxhrMvVUY9UmrqMfUM3jRZebtKGQIlTWvDin2
cD6F0Yj/fYPjRFgt7LB+GY9libkM6DRBxhOG48ZCOeeV1n4mNu+3fsLADgAS1xfXiqunUobHZBzA
Nns3lNm043Gs7XDVz/j3KHPb35dddEAOUPICksXkxe19bOOAr2ffuj7S/bsyfSqMYPEQ8TdUwvkF
sKeiCEB+DTjDQH4TAbfJ9JE6X5vRmeSqwPc3hPG4JdEGQ6qxI7PAJHiDrd12TWJQJQhkKlBHs3r+
4boGP+iUREpmDG0b315e13u8TJGcUvZmtp8YqnJEnRhLumIXgzWrnoq3tC/wrhgLx71gzedevLD8
Gwll3YEkrS/HOT3iv+GbaXXuxVZNBF7Yx7hl5deaDV9zHHohDWg1EzdmHThfOGYGb1FvyLVtp+IZ
wBkh/rhIPgyZN4EroDJ2HJHPKDPGelfUzls1d1/nJGnVOCOf/W/SsF9oSwH5CK+tO0U7knSjmR1J
14SVv1BE3rm0fXgf7yM7dQCkKi3lfBw8TatlucczY1VxpJaQRS8BsUnH1hGIYBQNR/dku0iH9LAv
ppnVUJxqnUFNvC9tQFYYvAz2Cy2EQH18DJbWDSDWx8++yK3HrBRvZp1G/RpvkMKvPhObBLI7gPhS
N48UF0rn98OMgeKS4mFxZHk3HVIrkXucPfEv9sDBH5rj3MDIflq5678sDv6I14iPLT7TyfZWyH8Q
zzuj9BAihSe2d2rI8uFHqg7JYRtZcg9vg7ZuE1BuZO7VUU1liZ8uAHiOE3OcK+mjoQ42TSqNjdaJ
Gq/M0ME3i80DI1qZZWReA9QxI2hiLjRub90MFHjA2ZwxgwAztC3ZtpdpeJpsLzhRj/9G1C7kBwjK
9wgdVmfdiieOedS+bOKvOLdtd1iOm0i2/ecltB9dUYvUu7sLir3zm0EAt3JGXq99BbDYdzjFKqvA
37lKBG/atDRkJZ12wXcGvBuuEAG1YyqAl0kjUEjXy+6ILxZkJHMgD8JoxNHkHvJLwn7cdqEJIjsX
sxjHKZI/WWYfBhaDutYNkW8XWN4PUCeDt2lmzpcWd7oJi9C40EiADhXHYsxAVRFW49ZG8tslTIry
QE9+PwozJH/LL/Tkp6Z2RbPz6ohvFgZFplKZQVOOlDQvmfL1nDgrx0jrK3k7XZXrAawMcGsGcIY9
AwBXfg/6O/zRSSWmxw3Ba1BzA3gSN+wPeyjYJTdi6xOo24fWSV6oabAM3HqZa28zpDO9YA7aPTXV
97oqfMxGMe/Z9BFQ5RdZeABlnwHXdAJvKOzATlyJ3I+egjQ1ngXDXQS9RN1/Gz1ngx09BzW4dysH
pzIkkiGUpdwUnRduKcrlLHtCjaSJlDycuybnKGTFA5bDZ6f2uqduHt6bOvCKbVjmu3iorTNrA7EZ
wyz4Pk/P3dSWP0IAveOOq+ESuhFoGGzce5kgN9BiRbubWYDHvB9igRox7q91+hrgxXCWTDlp1FRI
zAil4MdWTs67Ady25ZIJZ0/C2uHr+Gq2NuYRNntAvYdK9Cp69uDjpsZj5QOVmmQX3CMbMVjd/3D2
ZUuO41iWv1JWz0MbANzbpvtB1O6SfN/ihRYRHskNJLiB29fP4ZWny9OzKsqsXxgEcEEpXBQF3HuW
QDVAIncdaJ1u+K00M+Q8phlHSDZ9dFbDZnUHHbNjJNM3GCvXj1UX1mtjGj2ky0to6fWVXDpu1H8r
ZLc20tB5m0Nty6nOoUmnJmDEUnuPylZ36lNoEjgQfn0uB5Zt/Gws1nIS5vPkI4MyTSo90ig+zbzw
nafLpIzZ6maayhhE5FlwD7pzfrnQou2ukAc65FDUBGL/o6+d5frO7c/x5/MBCgZXcQ5PPNOr7UOP
71iQpFP+s8oe3dET38WEJbtKiuHQp3w4SWhiBRVk6tcsiyFXPNeE/FnS3O4U3gS1w7laRGewF4UB
+MCH4DLgUUXp0qazr5coq2hc86n6ib9KDFI6ZHQuB+rzZxHcqJHeEr/B76M0kLLkNu7aeMu9dETZ
X9so6kCR5KDHEpZTFVAH1Id10/sAnU0UTadqxK9KbmdwHO8SCIVVBeqXs3M8aiT17YxEPfdZs7/8
pQ9L43TXcgflrEsMDSsvN052EQHVFA730Gwa12UforCZZenRqLwKjk1G8pQ66a965pwY4qGzjOat
BAdtASzWeA9DnnEthqK4yjLUlYHtfxRG3xxHFP4ub03Gxbnr8s6oq3S8nY9l2+mf//i///P/fg7/
Ff1SN0qOkSr+Uej8Bh9v2/z3Pznz/vmP8ty/e/vvfwLKCF8ey3c9/GvCAtyax39+v0uKaA7/P7Gs
66JolXnKgXzdkNQOyepwU64ZB8fx0kXKO5fmWX0ngU8LnuVrN2uTsyAPRXwR++l8HwKv3BJA94XZ
wXagc5Cgshjg5zQ7IMeMj5lOYeKQAReGGGrSAVYXWaAzdpuMlhUo1Cu/w6M8wJ/feRvhH7TIS6N8
MFCDWrPGlnuRj+21aWV4JgjIv5H1j2Eju4+9XrQ9O+pRGzvLaCupenlpnx34sJIJF5GTxFsyxxvD
1eQvz79/aZSl69JgDJ4RJQCJ1K7n9ujkdr8EWNo4ZHi4gXR5W3ieuE1iWKHXo3tNLTNPhuuu1YEb
oWAQdJB0uwJt/OESb/aZvYXPIijfFJI3cb7OnVAt6QJ0gMdQuhTD0Kybj9dhMDRfiNiNdudLJ4V1
B5EzeaBLM24lp95PoFDlx/dUX+gqdZJYyR6plZaMw+0HpQs37FXw+zvNZX+70YAu9YAXcHzL5cJ0
/nqj1dKOxizypxNzRXRFPkpOPZTx2Xzp7K6kwO5LEqRXzsNwnrmCkm6hz+244ype/jWGTWXYrMHJ
xNONJAwZfl537dhGi3AU+Q0pGtJA1g4/IR1m7lAugF3TmPDViJtqbUSLPB3dH8X8QyZaqzzGsK4/
+tzEewHwEvBGe33W+LZjnZycaqcGULI2kQlluqjxrGUL9fC1CV0jsL2q1Aio2gRVUEDSqbRUWxKO
omN+7UiUWc4t6AlPmzqS1QHGodWpFQAL0mZu3r0ps6gCmIy25+3bRwQbea4CGTcYtZL30cj+9vuP
Cl/9r58VDH7wMDAB+PChPOrO458eCl1nDCq3vOEEWGYYDJN3cH1h3Iuq8Q6TZ5VB2UX8FZtQcwHq
bnnSZlbeOcJ4pP4wNtLVpMxphyyheImNvdVr/gpKX78dExGuKMrB9tOppLuKdNNuLVk21wVwJ6u5
0BpQM/Wn5jqeDzozPw+UYOYd9YQKcs3TIJ1/cUM4362KqIy2Y1qaz30CXUIfYJuiccpHpqHVOEeN
9WDAKwaTQj298KhpQQ3OAJ9ieO4sDbP2A1ryKt9DBjb282XDvUPIWf+qtREGjdub14lXxzs4zuHP
j93sDecVuGPVNH1TcbIr54e/KuyDNRar1Igx3nvNne/E2UJ5Ld9Tk/ujdT3kHRKjwKMHtZdHG5BZ
Qlg6lcbOSF1kzBPxMpZh+mM+gR5v9iPBST/3zCfU8zFUsOkSg6ENL2R1RbvFy4H2jchEuEs496iA
Bkw8ata/v3ss1/p695iOA4QCbBRMgV8V+sn5dPeMInOzKLbTkwHEXVA5nnW0xYivlA/v5dbkb8NM
SKIuGqR+ahYpy6/MmK2+9FOTDnHftUtXK+N83X8V1/JsNzAwStT8ypep9ArjAJMgN+PPX/rpPbiF
1+3TMtrYOvX25nxgOWpjYP447n4wBpzS0PmUeqlNZ9CY8PaXvq8xdLnLMJ2BbLiNwO7dyj6+x9dJ
rN9f799e6tObuFzry6W/vjIF0rs7X53CL+87h8BsPr/2pf9T3OVVLpe59A1G8uh0bbMO8dHt/SyD
IRyd0iGFd9Ie2zu2v/TR2Zc+VNcHKCrMl6DDpzZd4tx2qwQKTS3SUP/qGv+qj14GYECs0r8MxxCp
W1RGXay5D3wDV+EvYO5QjvSnp1bW0KOwyv7oDJO7BxwTnn6ukdyjDACdRCAGfs7WKbK1wl+85N+h
mzo9OV7/56R5kVKVQ7duS/eINbyEFimXReAWzQT+CxJ2RmHEp6y3j5ye5+M8qnT2Ppp3ZUKjqBTH
9zRh0vHn+RSRYD5DQW7de1myHgCrOLjClIHqIJ1dJ/gVH0QG+y2uxYPWJiBHZfWK9WGyyUxwtvvR
LV9F4WydgfMHmj56wDbYc9hluo//M01HFSuGyTL2dWegHTeYv4SpOP6vHxi7M+aORjwu1pVb6GVn
KfnCmu7kNsJ5Q6H1lhtZ/2xBmGfVF1YLTenCO+SmGa/yRsgXf2gvoVUKy4o29h69qrROfuNCkKeF
7ufckm5oQmhpQrLQGTkLAIqvVhRHI3QAfQycdMz40j/BazxgYz2tRA8svjFG7bnKdamcXQpcvWNj
RZpjUTIXyc71M4rrTCDxdJi+z6UZX4pj81z8wsCAw4g3ZBWY5QaIk3TaobzWLrgdrZo2SffUp0of
1DcaKN3J2OF3w4E3y+SXAN7MjOLKrviezuy5SWeXAT3zjzviH9MpRVtEG6YgUKnBIL7M1JUsF6Pf
AGDtT93azduf9rzqqnj/fpi6BK5K1GbI8dULPZtfXsYHJYFsyIGPKWYGBR2amRpRE9+C2gMgawsR
MmeVzfCVSyAYhMYuQuL9/D+m/3ziYXHj4MFx9krM5z/I+Y/G0/cR+ksBj8KDtJ1RYZ1WV0Ur3w9V
6ENZ+tKm4VHMYFXqpDbMXcQKC8FkcR7531zjfDWnqdepwczs6OWlRNoYQrSG7/s3yJX2e4716Wrk
AHMAqbEhADVFVPiu3AgPcjwUwSCguSjrIl8CGWAfILm66/1O76hFB3/uvzRBJtT7KqqBcwVTsLQi
BX4IG1ajqatqQVonTqLHq3ObTuPKLso1ndIhR52bVcpcQzxWqx310dXoLAnLGTI+X92GuC/SrE57
KBpsytMGWJlbGrm8Ds1BmroGwK830qDuudoRzHKEhMCucuEhTihN6uvXjR2yezq3GXZ3FO7NAufg
QH0Oj5quCZxQlgFko31HLHTXvU3cxCthvb4himIyQX6MmnxGOpuNla/aeXSamzQqUqk2xGAc8zCH
Nrn4zdxLMM31bLFXkfQWNWi+V9l8n1nIyMM9GlV8MH7mXlZOBUpj4CEG1JZgV4LPNQ/RIRV5t+oj
G0XCOZL6+iKJsjW16aKX6POUsO+Wv1+acca/Ls0sDyxAIRz4NnLfdOal26elmctiw0FaQhwB30rb
nffK0hfTrYILuvQLKPUCNv23IagNG7v5IrHAt7YN4R0cdtfILaljx2QL/rPnHzK/v8310N5Rlxal
Wtm60Stq0sC/mFSE4y0F0KGZJ7nzpMuFPib1VlctsGCX521faUF9TknvB+3/cjhJQDZ9iuMFnsPV
jjq5wEM/HboO5LjcM6LV32w88Gvj43m578nUg+DwBSHh6VTAV23tWmmJH7QC9brMe7NKFysCNT6r
CDIKApogtyZEvtdZpKNDA01C+GO21iadTPu6w94dIFbuPEbDWKME13s/tANxaSSRIyDsvYXfb3zs
MK5AE4RB66UWKdPMX1oNdoixsqNhcSlQntutQM13npjAfPv3N5D/t42h5TmW4zGHcRfcF/ElW5SG
qq3w1e2OkQ/Rn8gEw3dRTRU4r0oGphmhaVQ5XKhdr4DsFxgnUPouYaQmc2tJnXQw8M1kSC9N4RLG
rU0QKm6uXNucsEiCjt+CCliphoayLqYpoCZsX4EZmg8UfRnAH6G9ppDLAMXRjMul4tm6i5V28S1s
FIqeYKLc94kBe2UvgdGY44BABVJWEDIb/LP8BYoI5dZG2S5o5vSr/rBMoTPqA88k2ziGuicrlUv/
v4r9FCJDse76blqk45gEY5OzQ+lY3lNj/nJm3J+EN+m+cFGxa0d3eKGoOu7ZAUQc/8kufllzVDUC
MhfZKMhRFLZis6wprkVRuBZ1X6JoEl2LQ2vr8Ps7g1v210cLSsUON7lruR786PmXnIGAYKSOfUsf
ranxgmlW1qZDnHJYCjrQyLn00Vk+DgEkWNJTPISwmaA4jl+5T3HYgeU3bj0iIdWkJ+0l0a7XVrNQ
pczv8V2nMjuVzz3spINEpM6G+oDNZwe3S7+dK++TUz8btWkcKLblkOCR+PiXFFsXVXVfHM6RfRz5
ga5r83wdjSXeoUnbVy8DgDIYk/zFc6EaTddhWkybSrQGVG7ceqlGq9k1kEsHsJn7u9E1sifkWTaq
EuO3Xsef+0vQo6jfL4vP/XN8yrLpWyjHV8Nu7lvbOoF63t5hHxreeFw9J0gXvTiNqzaz+uBa8rZ6
MSPr+A6KSk0LsLHoTUG04Ui4m7k1RVF4JFDOx5g9teLxo0WQnI/WxzxICH66Cl3zYx7UFsIjtYoo
Pb9CngHYGUUAsc6X+neTJcJ/9/bozX68BYr8eHuT1wRDoUEIk649286L0oVhrGdcG12fw4nZLu8j
7KqQumvL+4I5732X0csZxRldY/6H74L/NdU5J9U923U5HpVIf9hfvgq6Bzg/ynt5LF0wxnjbYZlP
FahzWQrSZRthtROMEP6sT5l+hSq5PRyMqUYFAuyTAKJZzoNhRNkR36xfUWrbD9bohbetMyxdLp0H
fz6A1g1PjjG/owDfrX6mzKmO59YA0nmnW7WjUJQ+gWmMebSmJhfZuBJW/wqdErmAmqF5qwtt3tZN
k2+G2ACsdu6jQxtX/jKrXb269Bk6zIIxdt2NbdvvcYD4vgnt23ttukg0A9K6kWFUnmhW3hT5rcIy
aH4V6kEmrjoCtHl1uYLZyWh/eUeZbceAKETFfmKggqqmsW9AtevnXGmKbHgxfR818HtNKJ/9NEm2
dZeoTVUy8SJDFlAAXLLFcrDBOhiQarkzPdw2NECXdL3AMGIkohdFKN3df3gqml+fioILhzFhmZZl
gRvA5lvl04Kr6pJogAmTcYhtqKlfSCQ2qnw2aj1nw+pL/4VM8qUP9tzt0vMiUFjAYlvEeTR9knO9
kHliBXMC5lvjefQyQJqxIoclAs29DJgA4fAFjdiJbEEDbW5aQi4rBuRTlgIr1cynFtCta9+KxgUN
G0gyZhs6hd30LhRRtMd76/bMx3ogV0b5UkIDKlCJXayV7k4Kj+63yK6/nMxDQ1o2b9PUfhka0DPN
Q3+JQU1ELkx7qLb1yvGr8prkWj1aOVRL6jk3qL9ecSzTr//SA8RaumjYDFxQfhsUM/U9n7Wu6FBM
Dj+kUDpqSc0KeVkok2Su+FEpw91+ipunuQA5rzoe62DygEbmdc1XfQISlDnuLjo2SVnqdkHySKRr
cznM7M6pL9fdjBcIyzq+t3v46WF5B5jr3IJjxTZEngffZO2AjgpnZilhZdgDw18v6JQOxdxJZ543
QfQi1c7q60A33v/+BnfML7/6grt4wNkOmGvcNO2vlQKnmaDm5wIMUEQKGSIQ2h97Zb2UqXCa4A4u
VPIhgSbSgy44uLR2al+1ps4fsrQE2jGtbOidoMkMOFIAg5kD8OSAWKH9WRGzRVIhlcwHHCSrNlTE
oQNs2bNDXKVXtI6nMg/1s1LtQGTIhlsm03BjJ9poy1lKZxUbb0OLxxKeft8jO0V5F+hjEBc/mjSK
Dfv39qNInP0Zca4HUwRUiG8T7PnOdRjoAnGgM1FSosqNZxb80PvyeaCcX2dqDtex7n00bQd+0Bit
fFBufv8pILP+t4/Bx3faF5z7HPrHfyuuOabtYcmPTEmXWRNoiFAmn4Io65oYuoisAkMnsoef1cjS
U40t9b2Q+QparbD1AQTp3ihjE1sx3aH6UmHpkvBppfzIu0sLcOaHwjVhUdB4d1lpdIcMiynIX3ZF
MPlVCjdEX2wpuGCQHYTSz7bLqqEI6m7Ml2URhespZO5dKU17Dai2y75PScFuralr1xDA09spCbGa
hXhGg/rltzguW6SiB2TG6358AZdsIbFHO/df4iVyPJf+v8bTdQqdvfUeDDSIz8rgNbyxkBkKbOKy
Xto0XORQ7LM7EcLHdygPUYqDPRYwlJocHFKj3yklN9RFg5cwIfHQBOIbcSIBedvTXnalepsBzYiD
CTLNSSv2UNaq2/UyLTd2YWKbGkVTu/Alaw4enQ6tTDd6rL+fm/B4ulVTFa1HCWn/hYGMwr6YfLbH
dgFnlo9Oan86/RR6Pv0UcJ42X+ByqfNUGokbDYOXCqjJsuJXSaJfuzE2123aQsdJjAaONAIwJL/6
1D6Hz3PorDYh09DjwbU6N2n6+SIwKIUsV7n4D7e+53+591Go5DDgZkh2AMgAZvWXnAaE5iQ2qp1Y
DzrTKOw5esfbJrrpbWwdHe6K71lTL4HskL8cO/2VWa1+TK04W1cQk7rCbA7zG2EuDW/sXyZZnEbX
wm8R8vleCKLpCHLWM3Q/k1U5snxLTcuFWUTcuYBqzKNmbM2VeeMeKH5+B9WSc1TcWNXB6h1r0TmD
XJZDPu2a8VvEtfPIvaG70Yn5gOVI+TzUebgze88I0txRz7FR5itTsmxLo2WXPKP6SmAygpBxA/bK
fXxHPS0sP8EWAZ8ytvICsD52HmRDlW/jCPqrvpAZagN/HoZyeK46Xmw8PCwOUenB8mIeNFuvbxaX
Ng3TCNx5YVBoRlBWsJUNNQdU8Qu/sVAKiNVjP+Z5kE+29zTMiC17lNOLhQojyHtR881oezhuNMUP
lbN7PTXZW1mCYcvC5I++KdeCDWkMVR6k6COrSBdpHmQDy59aJutFKKb+2XP1VVVJfRe5yrjTpsRK
A93dpOJdMxhPzG4OMBXo1cZ2JlgkhTkHwK85FFOHwq4AsGlhZypba70xSh7+BKMqQT5iSm9lnPnb
dJTRlnlc33lwt1xwfDhvnG+iNP9bqDfkKYT9LWxb53jUHr7Eu6D5ni8tEs/bCpRHzpf+S2hqRvZD
pL2fyVSzQ5zrccWQ6ng0CvMP5VfOL7t/kqwrsOiBggF+AOW9Ae4wHjHJIzCL/sJ3hb+rURJ+AIYV
VI7JrFFmkfKhkyU7GcK4hozj2CCXEm8bIypvSlurQFhVviGsX2/0B5VEcBWakX8uj8FCKcvu4OSt
uXHt8FVKgz3xYfhuG5HxywEoDCVv62dRK3PR1Dq5t9LKW4Om7+5jlQ5H20nSVTFPgpT6d3eeNNTQ
kxj690l91IEg2XYQE5oVY7POuwtLs4C729xK/GIH40o4Tc7Nv0aITDTHxKhuRhNIZim645kR/NF0
6XEet3A6c/RwhMT0AKGhUkBFUiW8vLXStuMbjRogeDyVi+8Gc66hJjhddW5+oC4JOCwkNWQzrhyA
JgFMMpzraD5QcOHiDpW5jLGekw2oXUYd7YXuYN0A/GUyH3pP7aGG4RypyzBCfg2lMFwIY9RlRXGy
bzxoll4m8dG3VnWkTRimI461UL0ZTCDDGn1kVmgDz40DnSHJ4OC7B7cSDWj6duA9UpczmDRpI74E
WlavjXmx6Im4ujUBeKMnAx2A+udL32d6TRMiVMJuIeL3KYKukSsFm/j8m8DT9sGL4mJfDQ6cDqnZ
tvl1NwAkiltUw2N0pSs7e6Axy8nAVvLViVpujXUqJDF3bcirG52i9sGiii+LvgXg1pXwiqiNUuzO
7bZ4tScYcowzkTPV1nSVdvbreewyl0ZlV2d3l/nUZ0zJeA2yGXY7DG6QnvOjV3jLaR/Vd20GAYY2
M8r9NJnZqYAx37IwhX6eKvuJbtARk9jHpNxk1V0o/Y0WQ3hdiTw/OaVxBTF7644OuZeq5WQU/kra
uj5xLbOn2EsDMImdewisxk9Q4dVj9pTHBrvveQs9DIQU0djeTlazpwmM1fLawe+E8kV6P4EKdx96
5bgAgiXaU7O0Pe+qLrM3ag1zRG/Py+KmimBwnCyjTsXr1kvD7QDm2m3aTWnA3Mr9aac7enYNBZwL
zdru7opJGBsKdbQTn0MVZMN/+tNWt1m2sEL3voHd5mNRFjEKSR68vHMhHoGgRzE2hawj6e7T6KWZ
G81fgue5plceYZ3gXNVd5Cxy0xCvQCRnAEI56uglZX2fFsBizf0GFMFXqIsgy1H5zStMyjL8bVdM
qWKrNfh5FQzlvg/K2JaGJf6o7HHTAC37vckqkCCGyr0b/Hpc20MqYL3VGsjLqnSVRHKbhLbc2gUz
H+FIBqZNH+dbctyEzlG/BH3xfVTmWb8soD2xZKHIlhAOHZYVnBsehyLPtsbQfW76c7NmnnhUdvs+
emnS3NKS+l6V+HHsY+/KNHNQxZy4X0KPJnxNumoTVf341in314gMwwPWoM46wWpy3yHNeO1qZFry
1Bc/0v4XRQpZjYtJGfgEVWhCRB+uPbVVVvtBJCC56qQNyrlJfVEWv5/9vq+cYFkYDcAIA1Ye8BkF
zQTKZZtpPvVsOFP2BQS/8WLAR8cyOdIZHfKkrVfu2Iol61lzp4UA765QL32FBDmfYHrUlly9uAp2
3WmlvGOe18kToHaANSMs8pS1l03nBd2YvY7YcBv3fVXyta1RVnSFPXxrEySADYP1J1EydUMDPTaU
3xjEwhdeY7wPQDEONck5n0oDlxk04NveIpus/Db2sFexq3SHxZl3olY471LCqEsDatLBaNonLB2f
RjzmUU7M/yBcwReoQO/Fr5Wvk92lv0myGwBC1JoZlrEygGd8KDzQKCRznF9Ao89oEighwUKwgz4E
4CfDykzWMC92bvzOB2WziI2X3vbvuO7dP/zhraoS481xkNWo8bd6NAY3WmlPFyeFLMdOiCgA5k7v
bcDCj6CzeViTgnSLUv+hBx3zjfXlveGp7DlM8PjlibM34xLyRqosfk6d2rYj1FLxC3YsLWjngljf
34ylDL91nMPkNIM2o7K8bjliPXKTD72Enrd4blxL3dCh7iq2BsC/Bvztzz46m/oMHJzeP176Ic7F
VwUsZVDs+UuslVyNSdFfqw73+oJP3A9Q0VpgtS8CbpQA6Pm+/JEzWDNbLqh0yNDIo2Elt5Dxn+6o
iw1ML20RdWtq0kAFxybdjeD5zGGAfjoA5fFw0ZhxB7I2nje5lljTpuyG9f545YfwiU4Tt/gRP8R2
0f1IhsQG8M9zr+KhKm96pPEW/SS6H6x3jgO4rlAAb6q1lYZlGJB80vk0Y1a6hZzFlc0SjFzUlr4o
MJ2HSWjprMNkygjMK6O40pajV4Ufu0eUJN1glHa7mrISGr2XttXzZmW7CXR9XHg0577RHLRy0mdZ
J1uzkP5d4Y/svqnECr996bOh4+jodkjYURM4N3vTN7JZFWORPZvgBCKLW4HLPgcL0/zWpgnIoPOg
ay86czCwuknj26LPUCoDVuixgFHQEre5usmwONuMwBRBa5RL1HlNtpUdiNI6dewVZyNqFFMMZoGV
D88gCkHwZmzKn4ZVbFMkXnEDSkiclT2Kmzy/FsBEfHdyOSyGOLEek8ZQy1517s1k+3xt9Ch2TRMz
d33kxYBCjBrUZSziFSznb9PYgSWz6QNhDdNIlcbNAfIaIGbPZ5cDALjVuvbxxGjgT24uLbhhLt0k
LZbgsufAnGC9e26XmqkTPAAQRJ2VVLPeNTqxY2gPTS0fIgaHkn7OYzBIBt11g/s9yXtsZED8gTIU
pL8yO/uDWnRoG4jymHZY7Sg+hWTRKTTlOd4wlHvXA0a+LJ0hgZeD2waeVw77Jq3GJauY2hfM6l5s
CPGANvza2AI5/KEtVl06Vq+pSr77aihu3RRo4Hawx3XIYQGPvYN65QPWexqIuf1QDf4LIHPu3D1p
m+1GrwTrnZqs/SPqwg6qxYaJp1L95mFp8OroPFkNTdrtorZRr529GvyYvRRmrfaZhTuBugF9zRdQ
S+LXTLPxFr67L5lmcGeAqdrBM2FEPgGqvQUjxXmBfMVqgAbVI75e7THP/NmsYLJf+rm6KUAY3XdZ
7LyM/VJ6kXqpOqauvBGmD9TdhBnUdiwPvh5QN0UiypCrEKIPT3BGtZ/KSke3zlRdU5cVu+lBYG+1
oKYHUeltEavoPCFpkmjV4ad/S6MU50xltWlcCNyE1fSSxPFwlQ4C99d8yGCIU4AHddPPiseObotT
zP3NJaCsW3fnlqYCiODPSeD/1usRMKmlzABEDyDigCX7LHxMV6FAN8v/UHqCeuM8jfpjaIQWIEou
W8uSSzN24OYQRqo/ONhCQ2Hd9IFVl7JfWA4IJEu/DbsDL5B1WHsy2XJ7GnbUN3HAoM+nNCdMIS5D
I3Q1OusTH0kG7GAS2BveAAUCIRoj7r+Zdp4E+E/Hp6jnIViUFvzS5wE3wU3mcmM8auC6buFp/Yep
+v4b0E46EKGRHWuvNG7rRPw4X0jPK+v8XkcrGXvTqSssiNikxpwjgGkedB86ASwGTtOyfSp6SDh+
6osMmCcIL7qiuVC5GJwlS00UgVxhLWlaZHbw6aihQdTPyVruugFv8vi6nKk9H13MdqNre6b3UD+L
3qOoa7IhnCgqt9sA7KawHG9QAGkmUGw8Wd7XzJZXpoA5n+fytAxqWz1xwwZFmoKB49wKPbaBG+us
DNpRLPH63Q2N5qCYrE1VZasYQsiQB0/lnWXdnUMhPfEDXPln4WTl+ZVzE4YvVgKQ4PzCdIVale9v
5nxBngASPb8ZatJBpfWnN1TLqNmCd9EG9JJ0pb++Ke3qQ9RGxyn2s5swVvImZRYWD0hndRDpuLn0
64b3QQuy+voy4MVjdYLd6oLCqF9CohvUHU8A6oNHYiVEC5sHT2ITg6YPq7Qj3KLuVJMgS8xrLDuR
D0q2NOpaLLyGfN/KstorVfT1Hr4aJvy0WbayM1hK7fKqHlAciN2NBkJvGQJXvyY9QToMMpTLqmLp
pz7pc+gL5bFcq9gR194oV7U11OsWKv1PTivuQfRJ3qyEP8CksEB2JdLrHMudPTzmk5skNrGuniN6
/IdKxX7yxu4DW7T6Gopo7h4KTMk6Ab/hSaXmTZ32yRu3vWcbWcnHTjK4VOZ1vQZBHtn0Nr72IN4E
5ez5wZnYN6KPw1+1CZ4hykzfeyeuAoElxS2XVbgBrnTc0aQ01OVSiml6kZhUqCH81bXl2m2q8dMk
4CzDTT9PKoCkvO4TVi7TedLHK6HEuYbi22jJ18Yf+UoYmb93Bb7rVY+1NFGx+8hf/T5iRET9766B
iq38GWfQE58jssGAkW4kj2H1Cs5SfkMHkVfFTRXCglNlol3lPAMCy+p0fI0wKEdivU9xORAtAXT3
vCxtT2C/e0tLtfLJkHmyKAzOf8GqHdqFJpTdvecWbN5ne2JyOVijc81Ho9lyA8oINBuy5u+z/Xk2
Y1J8zAaf49kekfbA4w/yRNqBapkXjt+KMqnxMDLlDY/s6UQD6dSP30DoxD3L8cmWkm0MCASsYhci
O60UlbkUd00C1lkm1rHdZKCItdmr5z3SlqUesIABmTfDutvNXp3P3X+Jpn0MRac9h45eU73qCHiP
HZ6nxaGdD5aC+0nju1iTNqre8tzHhinC4wPru0zeQaPT3NhDYW+qeYc6cfXTZXiCd1YnHq2q/tQS
aGUQdjjV8053jqRWXOvhZ2Hc+9iKXJsmLx/BtA0m7CGeoygTV5MPoSxq6l5mALKmUMeZRw0re8xk
7974urDvhS42nfCdZzjCQ+FOVE6gZYq85eDwoJ/fLxmdX5zTWQv2UsvNbAGgJJa8pek05zYFkn+6
KIvmUBVYvUK5LUX6EDKenvDTW6jgQPgDWFHqcqA7B056Xl6R0Cc0iKbNlwmRnS8JfApxHSCdRZMt
K+VMWBGy6RCFcXcCD4ojcYX7us3ve1Pa38GWBjG7raZDUQG9jhsAvxhx/trbY78lVyukLcZlY/rD
mlKWws/T2wZMv3Qs8Yt5GQWOLlk5iQmhUJAdsZPSwwZiluVLpfsHVPXq/0/ZeS03jizd+okQAW9u
6USKorzrvkFMj4H3Hk9/PiQ1TbX27Nn/uUEgs7KKajZJVGWuXOthzFTlAb5SKM3K8h0ABwxlimJt
JQrmlJK+Zh/NUEjgVmnZ18dhMiABYwk7t5SD6rjVplnMBP6Std0pZEUW03nwWOy60pZwsoTXJfp8
50vF5ilfXWytoMNFzNo1OQFWRrbl8O9cX+blTQh7RDTe6jm17Irc2QFauhpEZ1Q+eNmjPw71o3hS
5Dj2EJXFazFlYA4Df1Xmkb5w2X3E5cXOnzg4Wwl9i5nbTesBUu2ASrqbHxADKlcBXKwPcqGUl9wM
eXUXu3R5kSVqhjtdZ/MlpuZBepwmerFWTegwjMjq15oemeMqLr32JJeKxvXTPKkI8XreH+Lyy7k9
fYpz/Dg6FlVAGZRYCUnJ5RxiNeD8odEmbiy1dT/x3Wu5uD/vvo5IeGhPdFTwPFxLtPjk7hw9RZ1x
FTi0GgUFjDcBtHNy90/m/5fPi3toAxwr3lzWQ+6gBI2jPioZLAZyISUxnIqF8qEE0cfvLNpEPwch
Af8IE98EX80xVey1xMvMoA+gg5Bbdajimwx9VomVqYMV6Oi55OGM6kIAvvPSPgxu1N90dRiupYfY
Fu46R7jrFLBV6GsvAeQHg3OAWRk9qWjDpRMi99sTB5vsMVKV5MFsAD65brJ2W8Qp6DCAnMNMnJuY
534ZFN5VNDXG1oVk+D1Q4M/vam84DSRS33z/2PDFfK8DLb4p9CVZGZbRe1/EEFsPeXgQ0+/Gm1SB
uq2Dc53NuvZkZW322pjffWMc7rKcugxdrPqVmFapxfbK75T3yFW1g/icwR3uvOWSGeVBocxxFEv8
I+TGtwYcT0rlGW90vobHeQyntZhd7cJaAvpiz0bVoASpPnu6g351stfA+m80xDJuu74YjFUGEQ3E
2M1jrRdMmroRItI8v9aBgx9NDiE8Npbya2Yb6vEhqfu3rlcsmgOG4HFW/eFhbjdKg+J3HqXBYxF3
4ZH8Fcq/jMPQEDxWXZLuetfl/V8iZCCMbz3toYydFzKW5T3kD8FrMT4lSwVTb7z8tlEL9K0XcwJq
s59KqkRieksiIkwM6yDmsoRjq/0udwZvG1UaxJOdqb0jU3TePc3NsDOUqf9tbIxqbUVz8eCPgXLF
EWw8RLoR3SU/J/lpf55UTIiCL5MM0jo5O6+FNlqeGFmPRqUXZg9iGekQbdos0qiH8kyxXKSTVfpP
VzJBfDkaipcJU1Dft85gJqfOzF7aIP49WxCbdeL3a1tv41NgdtYDqaw/yiVT6YBlWfdKm5/6xlQf
utD4U+L1VqvXgUF5a86D/qFyYxqRl4VQsKTBdmzGkwZsCDIiYDVAJEzoR1xvp5Euv5FLPga3ntNR
Z3T7D5f4xWysYuhX/ZS3Gw3G1fWXmEhHYGDjD051bWfuVuZlSd0A/TASvrCjq8HK3b6qowkQerCX
vBE75UrTir3bD+oBbsTsNnBCDnla7L9kHf2tLuDMP1sa7mPT/OvX2U5thufZoW1+nt23AS1FjTZt
JAmjJ3SkR6Zf3CL5qq8Vj81lD6OXtpJ0TNWG9pYO0t9br/PWU+Wjg8xBf29mzrBnw0RJ3Qh5TutN
+eyN1u3kjgeRALXm+iYNPe1bvUyc25lCoON8TAy7qb/3Yo6to+sVR3rGGlpyFzb5cCGWr535YSAF
fTjv/VQHxvnF1y2+8/6Qd/hsymBKmegQmPGwtfNtFbnOvW3XQwgn5WerczcKLDL3yZg1D9lywUO7
zlszROVdoRjxHWeLbGUE9fROam7aNvbAQW8xO189lGTenyTML6gaFqY5vftmYq2DqljTdaC/WBnv
LW1Hw42UQYxfTRl143K4gWkyQDSp4wmQma+TWiYv1HvZWZoNCag8Dp/L3ID2GzrubJxfjUr/CNAV
WDJnRPEUwI0PFbWs+6l9smutfrh4+hB0fMA/X8axZKjROv8KESBl5UYO4TaJoagP8326vBOW2n/4
yqjM92L6P+PEp0cq2avqdhhi9zHq0uuhpPgt1ugmyr4eIx6BrTHka2twv81+lt3IqO40II1ymq0V
u0c3d9k59wC6DmLKRlpMWkSn9cWU0dze6UZjJSeoDu6lxyDhZY5O3e2lz0Bcchd6tXLMgO6RqaUn
Ih8qfqrjcF/ykNlHtj8C3y2+d2GY/06byre89eZnCVCHMNr3sEU8c8w7B6Sa/61yh48AWSEc9GTl
t35+859Ro1KFe06dH8s4vI4RTLQ0/L3MJUD+kCarv+sGHMicrOxd3SjWB6zQsBNOZroFXsNm+3UG
FyajvivpSDl88QvUUHznaWL7rn4157QjXXWZpj1oWWud4I1TVgbdEN9KDyKXTB+TW69Xw0e2lu8D
Kfl/Bwh9hcZZGuBby3AM29EcjVrMF3hQZVeTZsW8G50zvVGiuZbmg2qGQGOlUu1dQZAKZFjskcL3
zRJDpe0bB0Kb0kGlPQTB5G+KbFbPd+IrzMzfyF3YNP4GWYy/RxOOlNEQx1s54E6Jmt1zIgK/oVjZ
wurxcUKewjE4JlnzKBGNa/8PZJT9FXqM1qdpuTRuO4DRTVX/Aj2G9KXXrNRzTh+bsBh28pAa+joY
NfMl/nlXTOGH73L3X+P4mQG1Fvn9Q+4/01GRfpsz2Mq9CPwVD47pu0s1CbTTN21xRxCB7JTQqE59
krMXKDgDwKhAH0Zptq9mr0JaBV2634OO0Gif2MQLx7peuz/cyNKTU6pW0501AyxdBz7VRSr39SnI
soVIszPufbOMb3vUVuCA4KW9osxWaWHq9x0U1p8GZIbfkbuRGZOJ2LPMgG8yW1EUhJIRPbTzDMkL
pHHMUjR+//uH0fMWlpPPdDu2bmie6jrsRC3Ndu0vDVQtP2WDYRfTiXyuC39Ln9BBGLnFUS5TkpZH
dbmkrReDM11uSVtsx9wOSJMSp2RdebSLmtGv9jl6mSIjF7Px/XZn+gpAq0WZOILxYls4VXEXj1px
J3etkyibIiS19mVgRhV0F5b0FskAjwoeTstcpF0pZJHGp/H076XSZb1w8qPr2BifLqtLhEf29CY3
5t2nNZaZNm1Ft11Gap3JEinLyF3Nz3dWw/oSjIl2jPNxvK3KLKIfvwDDa2ewWS2+VG9SfUU/R7Uq
Xci6Mg34WZFNxh+jFa1kP8Jz5Ekdevu9tOAO0iptvB8HCGmbGu0ULfCPMGE0xqaui+/xMEz70Aab
efUPJr3n094SzDyUPGuF7/EpzErtavR0FSwKWEVAYuhh2O2gAWmlR6gzAJRs+aRBx3V3jgA5Byqp
BEGWjT6xMuHnrNnt5qsWocbb+SzMYhi/n89HfgCuyJm0nNyEqd7olkd/oZyixL4Mi09Ljc7enc9U
RtfNSDtTWkB8yyODIqeu8yzXqY4ltBHfyGN7IMUU/+ToEFvRmw+0LJrHH52+kdRhtwSoSwB7Bf+g
xYF7FC68pvOdHRy2wIV5/k4rcZ4vQp03G84Oik+4NJbzplw+BYY/h42FhlCGVXJcYGPMFOEQDVxg
vnSCB0H4xiGqu0rFMtnXBculk5b5cwg09Xs9SO+80XAe0zqPHsoEutcpJxk9Tmm1Hath3k7LxkFC
9PnNANi8iixzz6PEApRjKpumgFq2QuPsKYQG4mYom+/GPKT1Ou8hhcijbhNXtk3PGVTmUYosKWI1
8/Vo9/fiCr1hBlaXOe21yTGJn74ZUI2DnmbceY+XWXI3dW6MqmLy/MXfNZN/gBj95dOSyLBAg9u6
r/KipZIuHNL84By6NH8X33mR5e8aBr8/qIn5zQoDMD1NA3mRqVW/9a3DHy1/+XKBYzE9uKb/w+PI
fZWmGSR3C9cBCWTnVC0XGDKhYuL0/8UvEeJLoilf9x7qto6QhoszXIjIgRmc50rwp9HzZLv9mCfB
Mo1ihrNGejRHRSG6ttF//EFdr1t5Wae+tCGIHBrelbthJJM29nF2BFTSHRFdrK5iMBz3YwAG0Gz9
4JVtU81mr9R+pLa+Rx4tCkG+xStSl8qfXm68JySE36d8rNd2klW3UMQjaKv7t4Wv14duMt4gBact
ZLmIX+4mL9uplM5uxOobH81z6lGcV3KQMhdO2/Ow2dUHx7feznHi+7lKzp7vvIqV7KhG2gs9iEpm
Gm59xz+bjuV6tzOshzJoCoFIZX+OsOvcvw2S7nBhDFF+Rojv1zXqhTC41Ms/rMxc0dWVHGFGpEEZ
NKiaGHyeMic9+4Qg0ulHA6x/65DAn1zkgxdF38HQt3AJp9eKm2k3Xpsi63se9hdJ32U4G1EVTB3z
N9XJTlpD8p/jv06OK6Yzzkrp881qZTMB2rgRov/CVwzwB1EMUB+RALnIQKzH5ioMoC6Zh4Fp4fKh
vTgL+Q7o+bSpIfa7PutKXzpsBtV/M5oJZv+Lpvnf8uX033m5+xaNVn31ad5ZpXpiorZMPEdDekgJ
OvIRwuqjEIgherVVmD93y8WptLcw1seTATD/uTVpdwbOBJ+w0ebPtZZm1xQJSPIvsW3asdttIypo
DMqEX6crEUjkKIC4VB8oeCPHtu/ccSIhYu7IHqvPPuX2W54CLYKF+LUlzF3ChsUEerCLvER9Rmti
nZHfuDFhxFuFqjK90x2VLnqb3j5Mk/OK8bJiafsfK4pfXljClEx/n1LUsWkc7J/jKFzEN8o36qHB
KQGlszKdoHzTA7++crre3orpkLADEwN7jphu4p2oVegPskaRBRtxT2zLT9myhv5zjaigMahW7A0Y
DAUmZHqypDurK9Ay4qF/dl38tCgaa81HREJ8544tjpDtwbLSt7M5kzSoODtDIzKkd6VxyHyrv81r
R1U2cTDeugnV+EDt6JxVbDu9m1o+y3aDxrbewMGySYshRsaiDyhj0TrUhx1qpT3lZbmQkuNY1yjp
qsrCwt+42cQ7qe97d/iIIN0FSjVP7N/QxQwOZ1PmakMDOBeh3I1E9xFlbBmIlW449PzIi3Xxi0kF
PjFjE/Ygj8oHrLZXiWmRrSAdA5N/ozz3kJLfUpkvbs8DpIPLda+70HnUEGYKxWJnj9BNQ99D3REt
2IsPPGACKQ+0jJPEyJBM/Bktlt5Ux9olEe5tDbSyPwl7yNfzw8vDq7kb5VvrIS4/lHdn1Q75XtsA
gyNUryPrJWgKZVO3NjSgkHqCFooas4NaaDT2rhZ1pylfuCIUzmzS6mXEHck2RDF2iXA75Fpzjsl4
WNxLSxiSrBSCaByHwBd20WQhIB2SKjiJKRcAi0fKLvXh4pI7GiFQBLa9BULzAL/29MzhzwOizJl7
sfrO4nhuxSc/TYY7cVFkDtbqCK5CBn198Lds1eytjM5xDYNDm/9R0oqwUql3fGv6ib22pQbHoui8
194CyWNNPeAexbtq4dTYSRjljRt+k4PnxO7SE5QhyTlM8ZpoPbZ9yenOt5+S3L6xcz7Apeo410ka
0y5RaS/9pCJeB2v1I3AI/eSozk3Kj85jvlwUiujborei7cVH5uxRDyzrRiJSV2vWeZONsOIdB121
XkZHbZ9d7ZsYPWKrTyFUqmJZ/J88wba3rvm+vUSh5j+ClNicI92mf+QXiW+2bz9zCqwSVI8i2FlL
svLDyi3ynk08GhhyhkyApq4CfsJI0inz3UQlYkWSy33hVPEimjZyKYKEp5HIMA5OMt74exHKscah
ZdOrVWSwFIRv0ee9h40kf6X8El/pJux91WQpj1bbJith5El8+96Aeu41QOfyHFHSFvJUtdX/OWJ5
Fd9SvaOeqOV2In+2Si1QZlHcdO6qbxFIC8dhZyVjAI87D/ENrfXTFqxefG+GGaTtwMnvu8PYtMqd
eOVS5J6xVXU23R8LLfFT3FOIq+ybT3Gxb10pNtjvjm9PsZ1i+1vapeG1LHuOs+Pimkrz2zmijFIK
B4MyX9HbBN2I/IlD3SPEvCxQWlBzyp94tpXroouUu8tyiTcY23pUoUuQCYrdXhXLH6WnYwBO3amu
lKL/Tk6muSXzT38LllpVn6wkVJrbZoGcm4CAZazxewM4avNP836OoWdXrKJYOXSWw2cOVE0MhO1G
LJ3W+73ro4oh5gh2J3MDQErTNveBBU+Lnl7fFNkm9uvyql+EGiZr4nvkKc+esDzU4fwjISt2Q36t
f4oDGoRkwfPoYG4jz2ShUh3WOXK5V3bJ70hiT2f95fanErPbxGycy+imX1zirwxUbtRCpYUiRMRZ
fHOfjkfFHu4l7OL/OT31FejZs3LYueMAbL+blW9gVD/uLr4vdyUl1+8z2prnGW5Nr0/WHNu5NE/D
OOlgn9HkcJTxEbZ/sjbjm1On+uvy6L8vQ5q1lhik14yl7OeubDvOT2kIIJXmovqx0McbzUvNt3nI
nMMUBpxIF9V3ZXbTjeZDYCUm1o0dj91jVvc0tOj2yhTALNmN/jjyL/dfAnAu1N5df33mla6NPNlP
DnLDpKjgzVXbk738YYPqQVJlh4+2WSovcXcl3jisLTSelDuxmnSob0ID1RMxaaNS9yW/1hsx2yDT
trz5xXlqbpX0fkeleu1YtbtXbA6ZZqXoBvXHiQ1FA3hv7EuoDxp1HpEuGzdnszZG7zbUvT9BJY57
fvNgpTYnGMs8BAeHmsq0gRLFXQyx/VUJ8oyyI77LwMR/4XaEj3d98cldWg3NRkMeefNlwFWHej25
bbqTgcuoYfaLdj3JBHlJGZBXg9Pgh5d01UH8ke3MJ9eb5601ffOhsOKz7eQ3cte4SQgEcnEGHZfQ
o+Wc5pAsWWvgP0Ay4ZRhucQyLLd9ZpGYy3tlY6hFctKH7r5xK2svVjBMCWp3y2+32MboeMdgDsiN
MiCjqTVrm3/PsOmO9zXDZnicdl3VsjzLg1H6S4bNcb3QHMopOql1Ma6EOQqgLtBVtct3YsqlLdy9
XdFxIGRS0wzwvFWN75eA/zYpLCx71yr0uUacATc+bW3bQIVSWC7kSuAECH+/eM7un6F+P4N9kjAv
/J1axDoGnaJPengXtE7wXLqIdM8jWimekYfPdPGr1wEYl5WMzqbnP01rZxkSB7LYpDaUxryWcNVt
Un7T4gWpy2LUHrzbqrVPYsksoEyn3ptT+G0MbTUEcfAyk7RcWUPuX9dAVV+aOCk3HJAjADmYeR6j
RWEiOSrBWuzaQM8nay3mqMK/Ei17SQkuG726m/P4/hzbwKyTDWRSFTsYgATxFINd4lFeZtayF0vx
h1sJ7TW+szz2k6OsY4f2qunAjKoN5T0pX/FIDTbTr6aMSq1LRpWakt4lGLGOz+Y/za0KdF0SeiRq
X2Vrn/TqUzBU1pHKRP1AQqx5WFxWFlpHqdOJv1T1s8trm01eJgDMdYoPKwSNvLsh0NeRu+zOAVjd
zcsljIrsoI3uXxJw8XNW69d64Wc7GTgv8nP+JThs0B0aZ7ofpGBtuRAQJUP8XfBO4oJz+1pp6uJO
ytVJM0EpST/B7hIPkcx3sao61h6MFrr1JQ9ni6KHcB6Leoffw6SZUvpEO2HJvklQ3mrerufss+6K
MLujO2f54NCd06ACy9vXTXdozWZ3bRpp5+6clqToeUBmRPQgfppBLXuCxCuzycGF6pUokpPeYLPl
PUP+q7+0+Sfj7xEJq5S9hP09Z2yiR9hXvB1Hgc08WQM4iXgqrquEBFBMh8yOA0GxPxft4ll9l8e/
7AzQSdgpNlhUsXKImLdyEVMGlgjZAsgmAc5WqtDITVyLKXdIj8C1JpuGn8vJKyCw+rGcBEd80O9c
n98Ni2+yHfZ8K0PNPXStna55crjPTlzNp8wYfxPL6LPknprODBzV8Q+RMkXPvdKrbLAWaqPFNJOs
vKOYeJOXdEGskzk6pYYT3RnUY56VQC83U5YNV32lRM/0GcfXMbIDK5lqJFl+M03jBpHO4hiEkClV
5UAXnxKXYk6+TpZFyfPs6t9/nWmu//rr7FCH8yx7EdvSYSL8UpQyypge7I5TSRjQnGnoHF1Aj//h
+QpNHz3SVKhJjyD+o0XhAakNEx2W2YDLmgPx7/w8/GYqXvDdNPl8UduyXhs1JtOQK9bT1APYo4Mv
fCirPtiVbtPdxqM/X2WtHfPwrrpDUM3BteaZ/bGJ6Q7oR9Xk9Jl3u4mOjHuoAYOtUYftGrJGOFfY
boJMHfs3F2JHGIP08oeVBifaP6ZgVXSPaltGKLAOoMW8LPrTsGG1NZYtl+YvtOhO8wIZSLFJ/Kl4
mNo+30VVOZ+UQtH24ag1EDkMKE/No3ZlBrFyy5mz3eoJu+6UVvuDbVn6EfULmqX8Wn81RyfaO0ar
sLfCHFUoL5NutK7EzAsqWj1Js6OYnme80iGo34kVu90KHWbz2a775KkO4524A6Mub2dY+c8vMBTa
tZnZZvXDskyEoVatjtorZBzUmboEAZuFLqzzYmsFcrI66gvAoPlpDiFpV5KMT76fPXRjNr6l4wDB
bzdD8OtE7o1eIIwLV13yTnHgVjpVSXA9QAgzvPns/Lc9otg3qPs4N3ZEB4uxEOMN9XAlQGIpkRoQ
BUM8O930hk0eQCqpiocCtVEmw5WYEvwzLjaq7kpV/GiVTvG4VXLqebrVIky4mCboxh0dkB+mjEJL
aLy4ao2ymRIlZ9hEaCprIyjDJ3mwdGxTL5Y9B5vSIqXp0g8Gb11yFi1PTJ52HIDd28Yd8htQS/Zm
HLP8N1X7P0fEpduvJ9hv/2mNWJ3N/8EhY2hfWctsjx5ISsaGrUFP6zpL6fITVZXqIx+hVCxcGwN6
uyOch/ZFgiZKtGQbuzGd4zoqNc1ycUS7RuxzpEzSgLnmqAGhSiO2zOSE36Fd93NN5DWidQtz5sY3
AvXoLhcOlPNRTNixoPOUW3HKcALTysbObdQQl0Db8IiR28vEL+tcJnumUqH2lAaIeJDOkWq/AAHg
4IB9M0r6vZhgYfL7MZmM6yXujAqw0ylfuDrq1UAGef8BFVhiUCF7PrMXRhBnrt1hOSL4019C4Tca
Tb3WtaA9oasNJ1EynP10Y374Z80aHpZ4oQLUFkCYxIt/iYdb8HvIRnxvl7l2UupRO8ndIpB2Crut
N07ZJ7fWOzPJ1MjrD2FW08HOpEDx25vEcO4h3noY7Wh0YFFr3buMaumG5ltzI6Zcyq7J6E2cjqYe
58+UsuYNyamUzPiACR3BIfZ8bxUCDn42OOwhpGMBeSNWJsB+9kIK1D5dpieVm15J/JSGygE154/p
Wkjyw3X77NDVvXEaO8s4IYO5ydKuOapwpU4Ux9lFRbXVIm9lvklYP3oKYMmEPqeVwSmUjXCTbGWy
XD4FsU09LyY+WesSJ6u6lf4mflAjzUEJzBu1L7RypStKc7xcDNqUPpmWmJCrkDTUN5cwuZPYc8Sy
yJepEvL1NSQmbAJ3a+VJuOpzXS1Xl4mt2I0S45WFZWiKQjY1UX7P6bV7TBLXgOxW7VeVq3aPzXKZ
IcOCGGBO9mLKQNGtE6UNAXkyKQs6fV/SobiCfIBW88U3+8DXU3NODhKvWDFQrOY85lZwZsaOcWuw
G13B8dn8lujGtW+ZdbByVc6Kudf9Eahw03U03L8G9HUjNEF7aVR5xX5mE3zFn70PbI4kMFgtpJmF
8l1FJmNeOFeK0v/L0333OauzeZezh+XYQyhNK8rarmz/O3paW3lwuBE6rBRMpZUB7Z/pVq3dd2l6
sBN1vmUf8X4ZGz3rXWBcil7Ol8h/mLdE8niGubsJgWWbFHNovT3FiEdD844AqfguA0tj7klMt52m
beL4yAjC081ZbZncBYq7req63ipa5u5gC3Ouq7waIKRHYEBF8+q1abXf2qb0/+yichUmpvm7h/Yq
aOAievIN+y7vh5fQpUWLVryOHcNyCTWjuY5GCtmrr7cyDhV5c53I+HlSFbTnmZfpn2LkNkIc6d93
etbXp4mjmnQjQhbsQbFk2+YX2FU/2Rayc25z06pwYehueJ1rHT09orYkdjGPf9tVxra6XMbpMGke
RHLJSKNxj2jAqqZZ86yb4CqTc9vXzkEbUlQV6AGCOgGZwLUSDR57RwWBgHVrWrvLyQgJsHCVJHRE
yNEoA+CPAiYEEHIYAjpQ3KOizEHJPhlxTfUEeVi5fNKIdUaUzCbg2ytnUXt1L+qxYp/nROaNokTN
oYlN9fjv7+V/pDQcsvMADwzNdlQPFNuXJzPw6kqjASW7mc+Kl1oCz9L5GeYGfPVyL/N36NB4UOjM
6HG5/fTxlJJHF/WVa3twrmvzTuTofDf0bxIeaCsRxQn0JNlNZUNWbJGyazy6cjKOgLeT18+v/zkp
Q7ZsPYRjsZdmS1+nx3hQguJwacC0GoWH5eKTdksZCIxf4rqld/Pig7+nRiQxLGras0233TkO+Ugv
yB5hvQtu4ehwaQaxnW9Znizt/a5LpbWtHodqfhV/l6XWhuxkfm01WfHmdeV66Hz7m9Ys/zBymldi
qurMKRb8vxeq1XUEJmwj05eXUzMtfaTvODy/nMTXafHxcpkPM+G//8fyIPlyHHJUG8Ffz9UsA2rf
/1BfS/rKNh1rKG+8eljNcEN8qJHFenQ3Yop2mXwdvP/i8iNzfZYsk4hlDfkOyUy+OfHdEiHWUMGY
yf/zke10ca34XbLTQXy9xz2pMM5Bvxuqjdq7G1S0QNPxrRTNonaYv9uh+jCHVfMwlFH/FOnhXj44
aFKofGtnXjEujbduyrUNJerkICb6kp8maUG8LwxFWTUTRHOxv3BV/nppNFiaV+JsEFnZW+1w+qe4
i69S8xO0dab9nSLUsIoWsHZsm8a+ymnnXqyLNInmgNoGe27s2XO9z4slrkuYzJwZPPt942EEJLJy
u1tBPrtztzAEKvUt1TXjRi0NaGLQCvoxJ+eARqESHdpVfRs6UAr/W4DtV+Vh9rxNZJoOTbj//qn6
D4yhY2gIrVmaBU+kCfj1y89FTv6mnVwthHFDwPxD1F9nXaK9tqazcmO1e3aSYn7yY30Tlob6OkyT
d6tX+Q8/rtTXlpZEwAowyckcL4Mf33WSeiuxUwXslVeI9+cVLTQfVGsejzJ3OXiqvq/e/Xw51Xc2
xtjOZ3E2qd1GxThvPBTmt2LKJfV0+w4AvhgXRs9U1T+HyoCENsNaKr39sLSPmb1ClhmlDarsZlVt
+lJtUCQAl2BX5re25zcspnfnlcKceNHfMW+Dnlz0MMzFGySXGl2NKN7LaPrrEqWjnZfotFGW0JaF
I1P9WELmqI2jnpcIFnTE5a9I3PovOmyCwwUPBZH4ve7agIIEKHWBUIUQ9fFwMrOVYK4uA3qY/I9E
jLt8Bj7jUB2eyy48ofQ12roKVPjXw55dhSb0B3NzTb4JhtzlNN8tB36Uzzjc17nx0vxqgkf9GBWK
pUtwU5s/PBWZtLg0821L2+0u8D3ryVP84kTL4luyNG6OS/eNRe7ZsVpEcheXGvsf8TKYAN89xW30
JtbP+Jxtxu15waoe1oU7rQu/sDttXZt+tBeKXz1VAGuN0JmgcnVXLxfxG7REiV+swUpLkObRGqLD
fOcMevJUzRxnEhqof5tAbABK9v/KJhSV1KL/4feWTnNb4jzRQu1uE7snNdE56jUF2u4q08Zo+TlE
7sqe4m9GNj3mVeH/1aTfocTL/hz5EV5ZRhO/pigLbFIPykQ3aYID3CXKfV6b722pOO9q5cc7NVKd
qwJKkfcUrm4lH5PnILaV//Ffbnyl6nU1zeH3xLR0W/f+Ew+ewMan0Wo0HWkXIg00wdyiwd+ahq26
nXJXOYnvcvG7Rf3SjP64uOROIeW/0au4grBleh3G2fqz9/yV4VH4X3lls2lj2/9jqrXvftCG3/SR
HQr4ZfNpjtxk23RNclcrrnXVdyN8KG0ZH6eQBhaY+7yh+B+/haQVv3zQESIwVIcPoIEwAZunLx/0
xDJ6UqJFfTThU7+BxNbZd6BaD21QBLejay27c619VjwyuaiXxT/UVttXVdmRFyvjDTUz5fc8o+lT
b8AT6oaibtSuqe5yu6z3sM65B/a5FbSTKmR+Sjc/0ZvoraJMJ1VJr995pbDj8AD30p9zkYVomMGV
OQVWuTF4i+9VfXCu9D7ur0nG6bCCR9nObjrrkU7RdO0DiP0OD8WdlVmIWurKfe/64V9emv0IQ9V6
m2ZAyLJElMNCcMc3sb9OlHG6KtCBWFc5/cXNclH06l98EiLBEldGcHoKMy4CKO66quEsU5b+XjCK
9FLpD3Qa1Y82P+WHRG3HlYyF4+TepiNZMP4ry9eQSscqs+nA4928q3pwXyvNe/G1yOFzMlFGb9z+
D3TYf/Pp6/rGcTpau9SJbufag6Yri75fNo9F0wNA0JPvspWUveOvrjwBe1b4dnEVhPW6qFQ+i7/e
xUYC8ftYVNAia9x9Gt1ybgMLo9dD8yjHyMXKU3Qbf1oyJofKvJi35hIph8qf86SPaBmTeTJWYv3f
5v1c5ec8WYVWBu/gdca4raNpOjqaMh7LXIXJrSv1sw9ytel4uUjcxZQ78fWpt/PI6+6HQSkqWgdY
r0hhFTGnXt+e46bqD1d1poPqjPkj/Gb2FZw4DVkEzH728scE/dU1nC7tXnzt4uMrAMFsVt6Li/xQ
eYzM5nexuiCmEwDm3iu0P0mHBDP5OzJXctElWSW3DSXGq448MQesJc+VzupJlWGxOy0Erj41NGFe
5lwWChIIEpGui65MCLkPpNZJJ4IFPknT0tiE1rVVL/RT7DmLPglgp+xKdVdOKLskngEThNOWhzPt
aOCmpy4vn0IozJ7gngueLhHiy5YIAMVnmlKZxO/OP64RO8UtWa+XzoqiH4bRbJx4NN/9wLF2g2ta
+7LWkpfSzx8kIIzhpBg1kvZ57KCyqrTRZo7+H2Xntdy2sq3rJ0IVQiPdMlMkJVLR9g3KYU3knPH0
50PDy7S9Z+1zzg2KnSCJIhujx/iDGnwrtWaDgLf4lIa6xZkGXy2CD7Ti/dbbkXLLiSJpasIPX1Kw
F06VAkGfu9gVf86Qg7LvzxnyHqMw8w3g8+qxUq0XMKP4DmkhKcSoqa4ReJq1GAznWyECUhTIzSHH
V6/g6RQvZCF+zi3GwDwPTXoIk2pYI6BsfRFJc1BypGALIUCKIvvRuE2wQa1ifKrhphypApYH3S3E
NZ4X9fOiBtlvU0+bZwvAM/+YGI1bJT2qmWV+6qzE28fmEOwqkozYyk5fxkmxr0ZoFTdHER+yG9Fw
BUyjQXk6VZ/cpF8nRmnf9Eixbk1uInKQmz8qPFmjNcA48Pq4LHtO5BwDtLk/x1cn1YvPeiom5DRB
Jyez/pZa6T/ypDCuStHV5As6Ml7zNG+c0BrAFPeI5nrI4myKu4//PZrXxN+ZFMSnOSQK07VN1FYh
D/0ZqnmmVwy5rkWnxu0MTG+0fow+RUGCavBsFUXZausEg/Pdir14VYlaf1cbrFBQTRiuhhugN26I
+uRNHReSGPsKoPy1EcmB7xllNj2t30RLgbDW9GwNCb9+s7upO1F/Vlfx3CxtoLiV2UcrN/Obt0Zt
h0fi7g+51EFb9Zo7/kWuVISp3LzGRVueha0aOC9Z/6OhmrOpg8DeFIORwzTh0k5+cepCuK6re1tP
Q3hN97ZiNmfVivsKqx8kxdbd7AfUhkN6bSw93cMEUFay737R4+rBaKKCWhJz5eW3uWYrOBQqn/1U
cVHQDaH4pI0e7II48lZULdWRsHJUNgN/PbDEQTVOJfst5Vz/Ig1zpYmufHW/TFRWTgq2G/cuueCv
uXKa6cerjTkkqrLyKg3tW8241LmWnx1iBwX5zNJeQUdwcJWa2xYQgy37xvhzjY24wKFUYni9Lb/n
ykcs6kJOfidvtqzhcLj2bWN8dFXfvcqBssToUA0zA1DWs2jgE6gSndCTwW2s/jm2E/ALsi+DTbMx
U9TPf+ts+x6zBEshczDjGWacA9D9Ze29S/aXHmJmIrL1/4t/uDyR/H5icYjjCGCd+etgI+f4V0Kx
hxHnG80Ynew0xR2iJJlMCnlWPA9KXKKz8LmdLTRyJQx26DJwunSnzWIHgTooK/7376X4+wQFs1Kz
bV11qWirBlmoP7+WUWiaBQky8yG01eQ8AnHgo8pFvro307wEHzIWpNjmUXaaduc6BUoZGbKVPaoO
kMlrmCO07hfHam9pGIyne1eEmP+6iijfhqlBprlXrOKQwTmCN+0a17h0KeAmHQ6dqCKgsoLO/aqA
qLmTZCrzF63qTrASQv3vlJmiJef9dpn7+sB4/t/ft/nN+Sskd2284ywymppjEo7+/c5Blx3gGTXl
Q2YR/5rspeYWpc3+IsWIOZ34K9mUYsRGhUG7YZE2R/UOqWJktleIrvSbCu+RFbaSwSWP0GKrjPTk
ZFVwkV0U4Obv79y2UuVZRZrwFhSeux/1LttWZqu86+qI182gBEfZVGw1XsVixB9jHk1ybV24TvVa
1gVqpCk+uYGjkA1V4bbk7Iyy6YTfVX8QBxFUyTqqIUhYUaE+5cAyRruGLoEO8ytfsnUYtMpNTvC7
ol6Nedmd5GDUaPiEJ82wk6OTFmswtFIcdzJlBUEx/4CX5+0qivvInpJ4sD0rW7cRm7kc5ezwEBZJ
9ezHmXgRmb2VXAq2s5YUFAmRJoqMUwBBEgmaSBHfoT3/iPoCcUrXrLejtCqpPqKksp4lv8jAXmnb
ediflyiTW00SzDjid98ydLBQWXAN8p5gajT8z3kGl2QE2XYEmBh8Rml+pSPv+lF3oXYqKl1by+Vk
DoJ1jiQwAVmbvIFB3WlgUzkYKv6h6z2+rj2AFNELcjhK6h3aEA1aBem362LcqNWoa41F+rBg/ac2
CFeR5URoibsFEmq4hDixuKmiAgw0+vpVaYYvsluM2DCLMIEXNvOMO8RDjdAPCVqZFbTDl35ebKei
28l7tcG490g6c8aa2Vd1ItaK33YvQcBFbzZC8GGSjW4Mk43ou2ovm0o9Zhdgrm8x4k3FemiVr31v
NGfPDrqXVlO3SORr22mMOB3PhjdlEeaPVqQ9607Lt99zkLmgXHuLZ68c1UU5ifPPdHT7DLpQXXT7
EZ3EVeiMj4qpZN5KCQeBv3n/7k3mcJUXFLlGtGGsQ5paznmZloYGAPkmGLfJMJFjQBcp9An+y3eb
8+4u89xsM8xZ8r4K/5O7UXxL1EzBaBnhJDFA0RdqxHlJwNhujKR5ccL6GsxZ+NDTsK2rvPaYDmGH
Uf2bvE0YIbmjGNaAFwd39Q3efVdz3hrAZKfYFhmiNTDXAjZKFMxGhNIir3R3vZt9X5p+UwRrtFh0
K181fqMdtTaAkZcEI49oTXs12s5F6NubEHzPEaqvA/Wi5+5n2RKD27wExZsSMVP28LU7Z5aiP8nF
pkjMVZKV08MyPTWrTTV1a0GRdasaSv1czFQJDRJKVSkcQeYu1fKHc6bmr6TD1GRdxZq/lQtcq0SD
yxbv/ogIEFkDfoqfhU+FPlGzSnCykQN27htPI3TfJ7U2fh9A/0V/UpT0f6y4D1TzreLZ/KaOiq3u
VkF7zKlkBLHt7BA1zh/zXP0fr6Jfo4OVdLzZuRVfRmDXyIYH5Pi9+h3mQbq1Sh2juLhChUDMxDJ2
F/7BscZJqQh+2Hg4zELWAXWBrot/rjFyCPhU5nyCuErscq9mjekgI12L+5q4ib93Y+099B7p4QbZ
oB2sevuoOJUFB8xqV3Vfpt8bJzjp1PA+7jNE4Vs3NfT+nlGZU4c9gfJPNZT+zP+b0u+msJtdW5MU
sbXxBcSe9hRDerm0VoXyB3q3n2u/Zudpi/4ycip6MbzpqnSZ9jnzMqweBkM5BD1Nd6NmxfBZR3Ll
6GjAeeViDl83tzT8lx7wfg8SY5fURgvfyLVefI1/eWmbxg8ruci3KakBqhErmG+pG3Rbrx84wwVq
c6IYtRmH8VDx6eF8Rxa0my91h0exKM2r7HLbEncBS6/3MtMJCG08jTYuQWavfbddG7FM0IOrhX+c
G4fBgiYqucmqRrrDJjd5WKjKHg5ESAwcTBefVID66CPDpzonY4pus2y3/jCjdVszBpiUwGgy+mTX
NFPN79NH0ztcS+APM0xK8Z419Htf9RmTmRmo/I0/G2H14vUVgqidqpffiro3ym82cP3pPWzz4j1L
4e+YSPFcYNYZH1WOuaYv3rvMHB6tDhNk2Y21TIogWZzueqMf+K3RA2sQwwK3Mo6PaabpG2hu0UY2
xdwnX8lLI0aEeV33qCYhtVDZFzip91D54cPSV0FpO5pwhA+aZ2pEv5ylw0B/bagVvLZKn1IhcNud
2kSQriysU+cJdaaVGxt29BmF7PzawekdhoinsVK2L33at1t4ahyUW284aLodzr63/Rnyibqz8ia/
lbWirMfCs94xVk95zqOZg9rQPo7qLFgVwL8ckUb/+InyrpRh/VmgkrhOk5zoaxw8QFMEDWFc9MSD
inII5/BBreG99kpsbuQoTrrZmbppvJKjsVK6z35HYmteiiNR9xrYxrXzqXDgntevYc0Gh5Zt6xIn
5kn6aIwCvw2hQGwta9QEZHMZcPR0WSD75EWfxj1O7OOjbA1Jna8crQ9X1C3xGQfAQDLfL18TTeDQ
BsEUST39YGd5uZVEUqE1/8nNDy0wvRcns9xtitTOmUSU98DBId7HlWbewFtWa5Hn9Zcoa8+u0Yt/
UC7YtFUafO8B6a8U4YsHZCe/m0pjvtjfckLcF/na9ftkDeQ/PdrzUBcO/TFs0BCUo0Wvtmu1VQY8
t5AV6G29WxcF59B7ECwDXlG1/SF08Pj2M/jNfgFNPCuzn69C+nogpwAMImC18tV93p+joajESgRd
vbfLWhyaRHlKZubh/RKPGSHrTElE7Ms4VrZ5QM3f3oZVBYZzmJXJYyP9o915tb2tDX62a+/E5F4c
qKYXt+fUDV3bv1jxlNcbRP6JZS37Evvud82Lqo/BnF6NRkXgmPf7FBO4bRbLND4las92PzUaddhU
Cza10kXHHhjCGlCL7/IxyIMvooUw+zaU+tfJ9prmxR6nlCNpmy7Ky6gKNYepcIxVID31WgOsVjhi
ligTtEuq9t6nWSDs5Ro5p58BAHiDjEhltWJXRhZQ/BlVjoz5tDJMiASGYwYHKyETVnmpOCHXns77
WDHvaO28gf3VlAP3vmIAxppp3bEeFf/BHnvlzQUMLt3hzBob+C40/IceTNm93xsxj7/3O7Mi1fwA
vs93TaRQsC64W0z7HsIZTtkf7/JP0np67h8gNB6lIpSOTdxOnXNKeCpidFU1/rXK9PimmfpXqesO
uAPd4sSvjlL1Xa13faJOn4iJ0wdHUafNMKu/c0iOVgOsn6p6KQlhtIJ0txZfEVz9SiYM3f6Kw4Uq
ga1DY6y0NOhOEi8vR2WTf4rxdm/K0WSePM5rjXm/l83eq5q1x/9jLQPTqEZM0Y4DqmFznDpRbznJ
wFQ2cxXkuXVcrB+dsExWeZa6p8QnGYc+azor+5knPL/N0zRfZFNeiqzEX2x0J8x1qgz1pHmivMiJ
ckni88hF714QGRqFWnHmUtECMUH+XBRXWdmgQTco+mtHiU2A4XkRYRRBg/WNZ8uiGD5jFLqwjh5m
ENBGzkI9pdwUUXkdiiAdbkuoFKvOuNOmKbsUpMm3cBf1VwBczUpVOvd7GyRri6fZPwb4LLUQw+em
Vab1UJvRjbL7sIe20j6MQ/510guTRLkQawBk6Xd3PFvqGH4rUQDfUK0wz/YQFo/3CXVxDqM++jaJ
+o8Jevw8TJjICdfNELnIs9cg7p7kp1I1snbzL/1ahzwJn5scnC7/qHm+/NRrSt1uAocnTe45U61D
KXNCTET6E9nn4CILPrISNHcZSQ49X+K1fjWnGZ4Vm7WLVPLs0dmmbXYZvJQjDLXUb2NGEDSj+SAm
N6AC2/wFMdp+D5O8PbqFn2GMl1qw583KUgiANGE+FE72+5NdT/odphP66f6wl8/+eBaKT7X8XfYb
Pip0y2MfKq2+5lGebOWdMjsp2YDFiLjtyAYzdYR39QihdW7KjemvPrkRWb/myaac/HcfISa6MvCd
c8BPx6lUvhKI1k+LJkU6942G8699/ay3che1iMpcRTH0pcv45HSOG31rCFTBulk/zHFAImeY3Bff
auK9iGcipaWLJ7RNp7XpFEezM41rCo5nk41lc4UDzVPUipFYwQX8AQiPwpF0jJ+UBGZCDjfkFREg
G6H2sfnS5DpC/XMIjTHIEpNktY8VSRd9a0f+siDo7bdhSt4HTyDONSTtXkLkg8YItjXGD3sZGcqm
HJWx4b0pAfR1hEWYnPz/tfZ+57/WBn/+GvLn8hY6j0vgWZM0BPxXo9YzS9UArWimldCH7AJ17C8k
xQK5GMjsrEFhDxuJynDBvpxG0RxqtO9eJ42UWdkWt8kczdfaQi0G3c3hjNyj+RpNSP50zaQeZNN2
MjZpDBW3crLb+eIovAJn1Hmt1qfuJWnYwedWE2XOc+INqF1yI/mjYhSGevi5yYiSCnVh+xWp4AGk
Nid5+cpJrK8F1n4Pdldw6jfVStnig4V3jswCWEY8XlIFdfxONR/ALZnr1Kzh/s3SHimSeJB2s/yi
ILD73vNbdQ7qIKTkrGMSW5vl3eNhf6vH3oID5LMZGrZtPQQePyHWp+glyxt/3Tt2uMU4DCdFOTNx
L8JCVqHwh32p9fHV8Co897CzfqdKl89KF+X3BPH6HhAKRJI23NiAUH/kLjZEeaDHH1Gp+BvTzdzr
gFvNfi5anHrNCE/ynk6HinWtuPY582I41hZZp8Fp9aNWksmh0j69QEYokejgC6MZPefBvL+l7uSt
zUY72Uh1PIrShbGhFwUadOS+knKgnjdfNLGiFoeEoxIU5ZsbW8eq87ObZKH3KvatMKxukmnea0ix
z2NtipEMLnk4Iwyc/hPLTE+TL/SbZRkZ0qycGyrX+QF/yXs2ar94sO2earLTFF8VbVfP5T+1hqCD
qs7NyBtt+UqhKEEcOjflB182x1GlOT9+7035lcIbFlnioCl3OfZJ+byVdXP8VIbWzTMwFJYt2c+z
CQbOGJxl61eXFhcBpF/WyKnzLLmQlGHxVGnhW6tA8FuESvU6j/acyf5oh+wSK6WjeqZE+6weyb9l
488Xv3p+f6HkqhsRMiMDICaCXRT1fR0kmKL6j/J3kL+N7CIP/OjLGNLTmDE3738jWn4kvBzfpe6H
CtlUVmdQZ8LeeF2IGqw/Fuup10JnryfThpSM2S+LRY35Rx1V28nv+uUnypvOXRWc9GXWry658P4G
BWG5lV3B/G8qFRW0azksysw8ItzNnB08cPoiqMh49+zaunpxE0LgTXayW3MhBmFrE7VPjaXNv238
PAGMex7ZWw+AgZyV7JOXhMfpuoWds7v3AbnHmyKzgf2yKgui/EkbSIPwNQD8HOgKerVFtU/nj7U7
mgDoFH9Ok0GxkDmfNk9uMKz5wE9FfZASs5LE2trDz747zRXwM8mpRa27JtQxFLFTJhK0lDiqz010
lWmoakjNpTsdkuozfG/ZLWeTzHNkCkCFzhxq2o965jm3RU1IUNUnTEHTr9BnXFJl44DEWs3/jlP4
pXDd4MHNw/QgQmt6Km212wh8s9/rGUKFTLX1qKvxP/CxxOOIKB8JMc/ey2aXej5kfWzgjnrvvIiR
6p4ckJfJw0wHH55XJ3enm1vF68B3Yw6adoxkiV+6D8sJUuuR2zdNZzkyIjvpb5ZMCOeZnQTOarHt
QhZHqEQ25cVKpp99d8h6kFU/+yRkl5y3sc/jNjhUqjDBJ1L0L10zepYXT8XTAAvZp6WlIJpVB+Im
W/aUxM9NT4p26FHtvPcZGfoxJV+DhKroLoya8VFeoK//fNVBuvdD8xIKkDuIZDBDhzS3d1x/1syg
KecmbshwV1AIyOZbmSIa1kmfzJHsLGeWZclwjqAIFbMaGiLqvbtJ6+JrJEr/KOXL6rxgXhpk6tYO
QebJzjgerV1nltrBxWnrIAqCFm1Sqxeny6uXIUQLoEBTJ+G49IKVSUrdh0eaHCwR37+OqrKVg3IR
AGSsemsD8715OaKNxol8ANHLr1umjveuD+DZrXmGMv9Q/j3nvMzgBKMRvLIRC9iUQVPZ65IU+cmu
/bY5G0qQnJwMQ2mqqfTKi+yUi4y8gHxne1kcH0CSqMek7/gDy20S7qowbbahGJunSVB7jE3vP0Vq
fphCBUlqYlekFJH/2PgqSmRYzO4TBydHJw0AGjbkM6y+WLcz5UOM9ofeZPlHWUIPlIsycbBIjo4G
rKy615JrNFCLkBf8W5UpV1HspEeOCU6V2zRBAcchafDbVG0oUMuptMf7LYIEPxf8S6CozXM93wQk
raV45wFmfsF2bRGMHpLht9avMQkHHXXxgzCIqL7l61PHnf4Kl3naWu4YXQYDJPik5EilCaW/mXnY
4jFZZV9STT/nqq/9o4JSgJhpflNhg63gHQOUC5NkN5VRfra7rj35bW/sohYg5VA5Ac4Rev+1Ngv8
uqzpTfebD7tz2nVeEXuRezZfRB5FD/iZI703N+WliW+Oq+jPsnGf72Ml+qLP80ON7IQcnQz3pdbV
9AKaeosttfckZmU9MwcwoSVBsJHVMCmeV1K/6cvOe5JdXgLIrMZsiFqGhtHHv4yW8yjUSbbp+e71
hOKxlddfE9K2uyoGFJoi4u2mk/5Dw/m1IJv9OQfYAuCgQfAbQZxDZXdoD2bVW5x6xtVXyvi18r1t
MXejFRydFK/r11YVGh9OYHkbcn0mjwO4ztSaSkIVIMgfEAvKz6lW9ey0mXPoR7v4bCaf8qK3Pyol
0x74MoHinLtL3CFWaePUT+yW4gYG+sMyi095MH3g1zF9yi0ICXY1PrcesApo2T9KlMU/uYOd7hQf
ljW+tDUek0azm7rHVA+sZ7m7UuxFY0VU+kE2U9sPHibYq6veCJAvzy3zhflZv6OmXV5inRj2ocan
bRPXdbTSEzC48o9UC9gKCkCwvXwLChKiKxxM1EfT7NX3cHqU3VQxPfSHWASPZ2fzAO3HnTudOVFf
Sx3/ghXCdNlVCBxWbY5BhwTmDaQZZNBP85yZE4EvZWSeJLo8VLBzUBAJ2d8h6bwZzqkNfgLafX0o
jkthprIqPhHgLFDUCr9NkQKZyVfy58KlVJcKylgyw+yvFC/zvyUK3948VvUHUpnVs1zo69Qb7SwL
j3XlVM/PZPSpRs1FKIA0xgF6PihbWYUSZe+uGuKqg2VO5s0MduYc7BSiIJnmdZclHzc3c4GLhzzN
TlYrNsU0jbA+0/wRlFWOTB0XDsvxOjSQcb/3lUCkfxs17ZzEzzz5PiAny7X2PCoH5IUCw89599H7
nVXsVIyOJEqY958cveUb5EX9tPIFMCppUV17ZX+OC7EWFYZNSiqqBZCeTnhzIrZIdWLGp9sY1Syj
Er0um/dROfn/YS3ym+DL7lXUgM29TUCsOfLEFcyOJz0w6Z0sr8p5reMox74ZvstWAW3zVIj6FmUF
wUiRpag1T86wzgefmNRRURWJHfdcTabxmGF/uk1aJVkbdWr/l+0iiS9DS4nPyan8K4PpDcchtyto
O3lHlmaI4neJZKrTqdmnJphF2cT0hk9v0TgnDX3ZBfFU62m0BlAwHnStQne7KT4XeubU62hWnnC0
4lkWlaeObB9YHaiCcyrPJyG1c3tCXTnK1+YY1pRSpNSnjXE2vh9Zs5Zan7LPm0U+5cWZX4UWdqi1
bdxGTBlI3bjoKRfWU+ulLgc2gJf3/rJDDH0nOz11yHexp8XT+6DnT21WekgxRxgDzCYHhaeddY4C
Lw5OZE8WZLAV6uPjJ6RfTXy8vPAi2SKwOtM9lrHKSn5n7wySoi4f5u/n2bTL7IDDbbj6K0Esc8iy
D9eUT1S3ov09t3yfOzQmkEJykhuw3d1TH9g/E94e4fhTxX9j+b7ZhEjmzopam5yA7+3Mohg/VYX6
NsZFe2sqtbjVffMuuwsS2hu4EIeoHZHLUxsjfcGApbu6ebKzpM5wFKBdnY+2Nddaed6xK+4rK8TQ
o+WUiEisbdrHTykCQW9VHhHjsB+HqTsclSg10PKm2aRshQMM84tG2QNlW/T88PsNL4WarwttgO6r
FqmPy52tPBbe+OYA5zneuxBC9HHXtLsNX9R+I6fJUTlg9BOBt9a/CSA7IE3myXJKj6qR/DFyLsgN
n0wpFw4N5qq1EhO6Ic1lWT2383nkt85fv6S8acZHrwWghm2icyosxT5NSWOfbvLlvVM2/63vrynC
tHS+lKh73QecX7e+9/11PyL0Aa+V5hx2trdCWVj8lDpeMk6JKlIUEdytzCktfUu6Sc4PQkMsQ0un
ZPfINdTrt8EslLysuWes7j+HVPe4Q8BbXdXdoBHF9P4ewoH1zBYJK6eo2u+g1cgsEVdaSJCo5eS8
1x7apU2eGZew1lKwk8SFVVn4H1DDDgruIcD+iuQ11aONhDxNaeJdBFvQSjar0XAPUUouWjaxb423
ZedymJnxUVmXjiR6IuscV4H94HfWtPXRSjvJi4Ml/cm3U3zf5oHe8pERkZ3Ly2VSgm0QE1hkD2N5
Qszg5/Jl2Gm1nT7k/oaHr4AS9d+Dk920mD024bSTxyQ50Or1cw33+iy7gtgXQH+t9X1R0xMAyRtN
IriFQFHO8qnoRyQxUE1L14qIqE/d262sV8l2keQUxHRPPHJ42cgEcVC141723/PFci7qk+la3vqv
+y+p5yoiB065fk9mVuP0UFa7ALo3CY7Y1I6T4v4zVOV4XfpqGym9QElQxweDIC8jLoVBks6PygIp
hEReTXOI13HqNtt+1lFYOtnckFSYL3qKNSgp6JNsLQuXiXoTHDrN+SpbfggoxEg7H4Ny0iOXenL5
wPiOuU0tOwy2YWcNlrkRKorEfwILJJgg4wn+0KsV8lG/sAYSe5DpSn7ITe0fYM7jvtQLb1+xab+j
QvLg48z1DX/Xch3oZf+oengaGWM3rN24DL9RFz9A/88+8jSPyNm4V0vzAmIghKKEZrhXQwmpsPTu
q+wau0OTu/Gr7MFm9xGAwPgkhwCDt6uuT9WTHDRVTtVpjH29HK1Nq9phdDBt5ahWF/mxRAdxLUdL
NqizJiCtLDc2MPbqC8++TcOgbAcrrc+wXLDE88W16IrhhGgL+kbgaM+Dk3QNRpG0u5LbVXPhksfh
PlZiYCvSW1K2HZVTrZkbhYEcMLk7A6WfVUVqH8/m1nzP0CZfKXzIAbLQjLr2kPnq8Kzwj3njn0UE
S3cVRuOTPeSfSBaa77Fbuw9tBBpNDgZBmuyLsjG3shm22I36oRofnQApuTiKOC7iThgnQbGVmJQG
bZBH9LTBt4BX8WdKnxeM71XTzhYcZXsSYf1Fct9/Y8HP9HlOiWuAlNXp3v8bmb5Mg3g7gbye/d/z
i5yTdmZxNNTh1IEMp3oTtuPPl50Tj1QCh+YAjOwoW1iWZ/lxmUOUelrS2MbUDjvf8uubhxnovik6
DvDSdujeBh1hPHqusVbmyrksn8tLaiTRgxEO+3tZXfa3iemti87H3YWEw1MDpln0nL3Wod/6D77A
6yBude8mL47uGdu8LsQm/NUXJKTgu7pSD3KKHGjK4CHqJqr087Qoyq1Dmzb/QbNq67dCfZYXxedk
3aD8AojCmdL1qHj7gbLdoxz1StM92lrcre4rmgRwGfoHaBmXsfbcj5Bw+7zdRr4encJIe5Mx2Z1y
/RvbWnayL53tNKoPf80zWxN7sD4sV2rukr7RnaHcVEqir6VScjxjGwDgMdLq9qcFaJ37Pvhs4TpP
eA+5T1WIL+80CRx156bsk6OOE/wDRRCRgF/9JO7g/0QuLvIs52FLeUMdHlEy0zinZsVjptRYPVVq
wxG8iZ+tGNnloWinb+oYbKRrLuaDb66WmU99NxpreXCTgaEOtGwTiQ6VgFmt8T5wDCjPXsfSPWsA
TkhQueZBNL14nKbG3YxO1r0lFJxXA7pt3zV00gDuonmCfuKeKnv9rVX0aUV8NLwqbViBioRYKCKz
PjZ9gNesRtgVoVwo0wFmwbuJHtaSSkDPAsl/ZNvWIHgGKgSgzPuj7hVq9uCoRrt2NEKvFi3m7EHo
Fc/ansK4OnySjYAn1Lmv8VAqU1I5qFfqDSDzwT5lRddwuMi8do3RMoCkuXMoYVhu1PvLCjPQk7zI
TngWB68Mcc6a+5e7yZfLwuWlT0JMD6eLhdBktfrtZmaam+t2CKqNPmdhEXDr1j5Psq1Mxco++SpM
I3HWh2GNyTTHpSVlWyXf9UhHK9ps+6091ONnB/dwaY7F88FfF4mTXEH/xad/mTHYib/W4yG5zqTL
k6dP1lovsWsfEFy4VlWi8FAzfNBTNOVFHdAY0mLjWQ8jsXTJ/qnzVrrmkm/+1U/SfVjBkGgPckaZ
x4967JoP6SxMP8QXU+3jRaBe9siLk+AbVSoV5sF8Ft0NArLGntJNsZqybHDxGhy+LIeeCJFwWDEF
EZbglSyAKP6/tK1u9LZLQNJyhNvEjfc28jhYHi14ghfpZnnKpC7KxkP7I1CT/NQheLDSVOJLoEZH
vrrGA/FRZWzkOZ097ajOfZoy+drqnhXQmczOZTzcD/uTnDKvkHcJjRQXZLni153vx/4/77T8CEOB
Rarzo/MiPcqnvg4yB6W9IHk0erN6RL6oXp76cJwe1LIz3wP8VfZq1+p7t0vCj86Oj+3ooA6llzfD
s/THME4/LcnJrtcfIyP6rZXxHByp6h0M1+/g+JZokUciqLcqdnCrSrfgB8SFUZ7H7GnBPQw2Nq3h
RFhZCgynEvaLpY39FO321/iCiTBN/ed8iZiA8JRfPf3RMcSEe4C8yvOxPC6LIHP3SHm/yq62raYt
5ZGMtwTp1RDQKZoVcHTlL3Lvk00JuZB9+EaghWXWPwm9ZmMZK9knf4H7Wrtu0VqT+IwJh6sHTIyL
fZyE/U6eEUHGf0knBwA8f9izX7i3dEzAKC/IjFznmF0BPZB8hJK05wEi4MzpAzSmTZr+CKr41s8t
2TUqP3zHU55lg00ebNKUFwv9IQlisQmqNN4rsy5LpXVnZ8LmUkM387cHBCKL5iUah+X5cH9w+C46
clbPLiYfEPeBpn6OkFTtee485yKxboMjrvj1hZ9otdi8jKRSGjf8ZOUmD+Csds6zEu5Hesxxcv9U
KrV2DhudOtm8pgsbaAyhrx7kKCV9npzc2StelzraYvZp158M31P2beRor6bRfZamenxNvvQARV6x
uYsOGJlNOG60X7M5AtO8JF8NDadvGZC1VGFiWxPPgMDs13Yk0T9HbaYHazsO8QCc16DPZjz09lQv
UZteBsHeaFxnidrIrCH/WejFke3XJ/xr4Vqh/suHGoRB2xMXDD4pzGaGGKRhFj+i3/3ezS18UeMX
PU7QplKyOTYq96HIg5scTFBDWuV5RZg6z41Jh6/7MieenpuGrfSzfRhMtCwfUekGFSK3Q51we+UP
Nt5XvzZXyGvqTnGoJt13UaMMqnPIfx9Elrje++3cocZamxfZJXfpujPsDc/4/BJM5dc0yow9uIP8
QhgUx5x58doYdPEhZ3jzgIcXYbsZOChuiKrsddAlXz0OB/tlQE6Uly7m2OtH9gdSsaiHLneQi/0g
/xrYSU1KOAXO7KeQ/XUxZscSR3DgZs58aPP+D2XntRw3EqzpJ0IEvLlty3b0EiXdIGRm4L3H0++H
bA6bM3t2Y/cGUSYLIqluoCrzN2b+NECTPF8f06OZPtUgd9jOU1J3PYrSXuWeUDkPQAvXVXG5NgEM
lFtlHEM4IUGBzh2Xbpn+FDPp2SZ3It5dbp+ealedH/CJ8fZelmV3RZPWr54z/UTuLvsdGvO3emrt
V6CRFLwtGLcfASJTU5XjNz9N8+fBy5Jt7phAT5eLtCZhNSZaFF5gFMZT1p8hVwW4D/yhfkAmOh+/
ablSbV0fvKip8fkpnDLZKFqq//RgBpSlFv+ZkJVZdV6pPZEcSA52oSLFnislmQTlb93r/MfIB4bo
OcHXACXTl75O0rPVlsgUxDoqxJxaFzulBslMnl+DNR4pBN7LGLJTmC19XJxuOEddZR9vQxLWekqz
8QpEvWXCQKYHMsXeNrtqjfFw8juNfvY4TfzRquVbNvrxi6JRowiw1TholD8ecZ1ANcwFZ13Z/QWX
rfIFxv3BWx4aOQYvBx0FgY10SbvXKDv6+km6Vf8zjvvpa47GwcWnCQeNRZAMcDzBLGcvUUjBvdlG
rz2Gic0Gwpnf/EXwXvGVDqUcWlQc+msL4Ye3QXWNnYxboo5/C/FwHSpXSoH5dhYOyamL8D4MsvKu
EsFq1NusFQzxf/Vz0gqbqAd63A0mNP/e01aC6QyNcD5Z1oKGX+Cht64AQCVYZqssMNjnRF+E3x5j
jBCzXeNIC6k8Gab+4Bfk3mVSLuE/EdIzUWM7QKV9jwjTtrtLxhj4UTD/cpNqODm21TwrYW/eq5G1
79S0fZYhoAD1rirtdnMbWxaVnb3pmzd9sRvoze47KZz0EWK//Zo1+aZDifINz10ERDHEWSutabyZ
MOe2ejjCkAw1Zx8XY7Pjm1mgJNOGO01F7+5q4RdA18BrZBldMhMgkAlql4u0YngGeLgH+zrGzW1E
sPQr8j/zvpjYqUq3WB7JVWa1B+naFXgHVNym+2sw3t4h2fBXWA/R89QpR83vg7eaE8iZx5e18vz5
Tqv6376RKHh6YJPRTZ66UQrP3wvhsVciVLWkS13wi3THWTNWs67iBHcqq/T5tuGSFoLmuJ4M1ryT
DZwpXoW3mYjUAbVxijlpHea7rsi1U5Vt5jkYftq+P255qrRHTMCtZy+N/pbNmmkggaxGgftUpsC0
MAOLt3nPRr3GccQl66DG6tfOyrR7pUMBUvAvNiX5/eDm1O0WlMxQJgjOTYN/li6L7L50d5HfQBVY
TmRKqBj3MepH0rsd0vzWiHDKYct0HVsKa7E2whqhgugjp3ywA4t3uYA7hmRjYt5wJQfYnpKvdTsI
D131s0Qvbl9ij3RR1NqfcQWiSb4cc+66T7ddYihYAzGmFwauMSV1vzs0Bt7eu8vMLUZxkq2ddcMJ
y8xg5zpBD12twxDJK8l0SlMlhQUMm0u/zPxPY0NHxSE1p+f/xJZyFxn0s3NZ1S7Q/NpfYzRBWQSD
ZpJ9cXK2dZwLY/1YLql+16pwXOsd6xzrSf5Y5sOqyofpXnqpDCmFvrWtMtjIWOtNSxap51XYkYIt
mqA6jZKovfVlMAlmfidpXoOi2ljzdGmBwbMm0KD8rEAWvt9DBqtkV2XT+FB2jrIqiyb7VEHVMfk+
U5I5yrFczuEk0gbE2B1vJS97TD9zvCLPt5e3DN+6XdDlmwCtqvVt4vq+DxFe+gfc7Jl5tO0qdfwv
oDz6wJdL6wo6v6LMBX+e1CUfiGUhWF8zp27Wh/E25YDtFCtnsCak+pJo+3nDKpvTHgf1TZ26+Hwv
6YvbxUGDRHF6/6SiOIDncZJbR7WMn+cwqS8YEnHWxQ2GE+746GntH21y3MPNR6ZV8P1IHbR2JQyM
/vSYNKaDLcr7ynmw+4MJzMvba4WbfA/sgoThHBXbJGAb4/jhW5652h4Igb3H9d38qvjpUZCLGRuw
NaAHjHhsnJinEWMtESRRk+SAy/28VcI42btx3546Y1bX7eSM38KGjS6kvOE0KHr/DbMGSyle8eTY
l3o0PGLb/lOotYlCZjUfwA0LH3f2tMehyIvnxZeLV3U68zxE9PWr4rW/ECRr96ge1HsxFzibdjf8
sJdBvWrqfV7p04/vMpiNWO9UPvxabbDaC4xoBaYcWAekkRo2vwB8wrGtv9ituruCHhCD3w9qZFy7
VV6cnK6OX+DfXGsIGaceNLfMo1QMYrvyn5z7W3lhbMz+yBYjBjfNW3gN8wA/18KttxLfGOZ4/25l
FVEBwswCm2kSvrcCqbRu50EppEq3WlI8IZqmghG7/ZM6H7kN4CIVVDOVD5lY8GH+AhSTIdL82oMV
hJvbIoGYyY16nBU2ugBdE5czURUOTfLVD4LgGQbI9d0dztMuBi/4IK/tujK6vRME3vr6Tl9e9vH/
IUJ2AtVYpGc2Decr3Divf7qlNz12k54+T0n2JMM2FaR9i0ndbijQvFjY6xsR8JgWoW2oLkaHNU4f
AyqRkXkRNlEavC5kLOPlnbuaekmC8WuwkDVdP4q2eZXpBxXo5reuv8wdVM9aCbu7Ei3inXQLqz9X
SR696hNmZl5mwWJeVneggWHEqPV9xy7qeblrGX7P6zZL/gw8onelUpd3beCwv4Tttxe/xs7pVcRN
kaeSrjkW5ZPe4tFTOnC3gRk9u5h43IubY2u1p0HIJOiFGli64GFie+54KGIOiZbOqzfVp3RbLV30
OaaT3sX1Sma1So2fSw5nMimXOkZWh5P7g/T4IICnRThLnw3t3LXpdEod37h3q5KUW1jBviriv2XI
0mfSa7ZMWNl33E/Dw4SvD/4OymsQREX1BR53tfb3ZVdOPwBfV/uhM7u9kRjdD38f8Bb9QS2r2s8q
cncySkIr6P+aEba2S8drdkUbOU+weRGD9evgMU6L8s6KCmCFKn/+DgWVM8pObOHHJNg1jQpfcJno
7WY4SwvAAZwD6V+blV0fU0ePD7Y+BCjNL6tva1C1MLLFoWAIY+dJ7Yw/gqhxEj9fuW6AKJlb5yee
s8FWMDiWuzPcofgJeFrbxpZRHBsApMfeQmcb3XDkfBcAORKwqzaq6l9jq48QlVL/YTJH8+Bj/bFv
0t54kdiyu/c7PCR91cLNIMncs5bZWHRmwxrrjvFsoVtxNpaLPaPtvGtcv10B7QOa01phc596uL9p
Idub3urHHg0LiGmqh2edMqf6mT27jeSCAhLAaU5s8DHqkgmjnJqTtVz82jhG5Cf3kU/2a+36dXwq
lFlzcSejaflhixZmndR3TY9CKz6qJ3LUiNtI0/LSjpfXXLcHSqGfsveG5nR4jOuraxo/WTL6oVaS
0Zfmx/TNI5GaPMkz6adwFrNgRoLMM8M74BDfMsOqMDL558JRtxlX0p88yrZpT8XG6j+HYO5cX1dU
7ZSt3Zi95adlt3vBwcp2GXWEzknRb4sBBCMCBxDcqDAkNZPiICCbTjLLqZfldxIog/4CH75CdJZo
VXXzg7FkqmVWLsPQ5Xc18jErmdBD61AD9D5OqtrfD8vFDYyYjHrpbVMEPO5vE9Lyw+KYNJxWZTIM
FSwNl7BWVeyTpaDBsPRkXOKl22m8o+YAESrpyoRbhXwtQ2h+NYi3Bzj+X/GXQGmvqcMHuch4bkGO
LvEPAiv37wlVLe6spMTmeJmQYGkZcZndW/l9jmebeZ2UcWfK7+B7Yk6YGnf/yePKESLt1G8pFYk7
6cnldubogukbNnjufizJILyaXpStr5kU/GGf3MZJNsFsRfdKUgbnxPXLLSmx+Rtf86Pb+NEfrePI
BFi0eKWIirFh3MSYAkz6U+eN+kpCEAElC6PNP+VuJGLrdTv7xb4IHG2D+pLyRZtjnMebLv5ThdYa
ajQVmhYYFX63xk8zAwRf2YbyguYEtgNFPZEQUY2DMnq8Gksje0jVYl7gi4cgZL8X55p7EkpIOwlU
MPrc7dwaGMpyVpNgaHyfu3Otjasqtfoj0ljaOrDgiWEbtxa2CsBDzjdWF77afhDtA2AwRx4P0VEP
qC5OY0Y5qOtOlo1BrbFcpOVqfXZKZw75eTLcV13/Pi6TdWeku1qldiHd26ysDzR0Axpq0bvb7O0u
H/9gzXGzY1/+YttYzDRO2x3wtwi+1zUqFsnwlvEaP/ldY69l2OJZwR7Cqy8wgq1X4CZ7a5GA8UYc
aQCCg+paVrtp9Kq0avjcVGhdmA7+qc4SZhWIJbhT+CD5EElu3DIj/w9jEpLrs3JwShtFY1Ip1zzJ
0D2Fc6xRSYNGYjV8oIvxSEWHPbcds2dkD5Du/pNM1gt3naSddrmN5ykie0t1UnbwgaXsKN5VxzmJ
u2rjJrVzV4TupU9SQObwUeFF1QuDKkfQdGWl5bi7RuqWjYbdiAQGapnTY2W3TyRz2pNQu+SS53my
1fHu3dw4X9SQs7OJaYcsuhK9Cpaay1IZuy3VMHfYxAnPAM5n78tk9ha3/KutWt6VSM6chI9X+iHS
tHFSXqRbf3SFeJR4yfusdD/NLpxhcdO5rZVgNbOLi7CUbsGJVnbbWZ347RZvYJctsdKHW28xALY2
nzrhHt8mjMHdmBIdiQeO74mpnW6XuQn1z11+ChACHzFZQcoI+/ffs0yocx9t8qZyoNOp1CieQn30
jyYM5g06INOPOBguaofQdBPX9V6Oqv85ucrhN1xASTIrF7vJ0m3beqiufUz0clS+9SVQFre1gUQM
aNuVvYgO1IvPGrZ1/h2HiCfpybiYrkn3FtEb7dM0gnlY3SYkTpl1/663xqdPhm0SUk0YtoapcyAb
9CpodXuBsfO644vRJC2JOLpkbLGfdapX6ckFaUZKIzNG2bKqLdrwstzjFiH3QBfk/R4Ssdzj9q/c
7nH7V5Z7QE5xTlNp/qXmWvDqpe4XGxDEBVe48DWqINhP/VztZDICK3vCJgRfpGVWxhSQmgW1jWcZ
8jjlrucUNaR+iahRvyNjBixXZquwaB6rxfTwYznckH1jQQ9cWNpptfWtPPwbmQjqTliYf1VjzaRI
3ar3hTKVHLu8CZBROT/wZaQS62XaWzzP3z1ShkcTKZDqVxNAMkypdhvOm1uYpLdcf/pRGVTx5ynB
ZR3N03aOURObB6R6GHcUn/G0KU8qsiB8pNEM0Aw/3wkmLI3hfRqahnOuYMzIg/2rL/OuPXhrwZaZ
efAcmk68CTBdsFZ+lY3HqQyeTL/gi9NHPY+40n/kd1C/DE7KSbm2jXXa1NEv27N47vf2m4KV6j4d
uuIui63wKyfZiwS0gPvXnISxH8NyB+Oe4OC0MFRc/psuXYhBGeJYzjZ1vfqrG89vw9Q6fzrDPsRm
0Xx3lG7a+EuoZmfzaer8T6GiFfrvUF6Z0bEj91HwoTy7RVtuVb/Uvg2QIBKtjf+4jhHAOu7yV8Tn
hr3rz9EBlpH5BEIHJaQlpEzcVRo64898tlK2P0N4z0YwJFf0rTHzfE0dB7Ce1Rc/lCb0Toh1j8+Z
6paXsFIeLN78zzKkYMewKR072v2zIN8CwVMfZBbkItIyBfDzoldzTnCjpayovhp3Mm0ads754+d1
qeJpIcgqbGpkMmjRVGmoUe9Q2Y/uulnPQBVo8UNT9zwTkrRXz22DgvYyhvlDb16nVQ8fyMrLsTFu
IoVnIR/h0OjNfY+o6HtMlKkqu72Kj9RtofwzSo80h4LRTogw3dlVVejCZJgO9pQgWz5onMuX7FLS
muWmyu1hq/gL6jBX2a+6wMv9Ksgf/BIDwdgr2kcUn0K+Ll6H4xPdCTbTIyI5+h5VV8DX0v2YSPC6
VuDS4OS5hC3jgRqhS5vBPIldF0KiygfonDvWUe50jesb0I1N7gKu7zsv3VWT6x81dfaPHapQsOCX
PrrplyGtG3YnH2ORUb0HSrTEfZquqBwqW5m6XQrfUK211yT58gVK4eRE7OzLxFFxvtYt92gHep+c
Q5hkPh/yPQ97rOdJYZCI4EW/nvQYgK5iOBdpRZrto8I0v9zGU3OAdx7yxLi0uBSvsjQb93aSG/Mm
XgY1bboukd6niUFxw5Xl+cNeZuSOQ8dJyC6oY5M8ixFGWWfF2OH/Ho6X60iaG8O1D8Qjd7oLsjLj
JZVomZNLD4SROVl3G3XnruS86G1bN0XwVLEosmIV/9wqVYAw0M4oYCQhSod8sB8oESzlpa+o/UtZ
j/ZiL6M+qygMnYrR+dmECH+sOWhM4Eabdh8PG8nkSP4Gv1B3b+DKtJKkTym+ayiCPExt154kpF1y
P1bXuvssD9VPcq5ylyW2LdP3WEjsJ34X7zK2SYMDmJ0c5YfRrUG7p5JziBtffZahwYJxxlvHhF3I
jzugkfJsYkmV2KX/IEOBA6DEBdK6uq2iDPu7Mf/k7UwBR0/9p7oJv3ntpH4nueFvrMFGxWzqim9Z
/KXoA+1732g8UxvISZhOat9JciC2mFav+VjOZy0y2rWs9o2COglcufs87R5GFzWGYXVFy5Gr5YMZ
OO6RI7Sy0hZuCzTK9674LN66MnsLFlNGJ8IDMa1nyJjlbOyztFUpTXcgvuGO/VTMZsub0P9LiSfk
zOf8WxkEiIYMKdW3pLcOIyop62IGKDFzVjn2o1VfogSecdBbzqudFs0q0b34D5IBK8cszL/jWHt0
BqX6nmuetq6wuYJQ5ah7x0Mb37Ea+PhO0B158ymHIDXb/7YS8HrHvg6Uw/89ju1SsRuQmcKtW6uf
UEGG3fdrFFBn66dLJyzL8cJ+32DHHzSWgXgVSsVgvo7Xotf12rTuucPy+BOeyfpgP2mJfy6XFbcD
7RUPtUykvHF2Xuot/1t+GX6Bt7gL9cD6Ow0xVKXC/dNCm3jdW1313BaRvVNDqzlBls3PeaVkO43c
1svsu9ZKNckwLcsdsM9bKk75TrUhffzBVf3Zxo+imD3rYOf+BKGPborA5SqlEHDP7q5GVnvBF3+4
TEtLG7qXoHUA3y/jZWr6u8wz3bUTgPKwgPJdN+W3rmz3pVslYXQR2YFb99MsReiL7P5lti/Uv9+5
sI2jUO92Ms/f5q7pHZ0UGsudNNOlP0wjGhTS9LPYfY8K0M05JiWHpdiYnwbMSHJI24wNVugfAW3Y
u2IYXpxh1k5yMceETb40VdN9H7xNy9igGN/1stUx8vhnWWtHsPTNALPFml3JER0QfEu9uT2NSWs/
VEoKBXy0st+RwyFBrcx7z9F/AcPVHlxTQQLShXRmQ060AbMyOAwc3YLEdnf1WOoPMiYXaw7uXZsz
uVWVfG/qUdHvbftJotqPUJSIIQ6b84/baplsLYfyYmU/F11NgvQf2FfS4qGSJ+35CjeT7hKRYevc
FojfwNMCAbpc5LR5PXj6aU4hrY93MnYLyUsqY6tbH2lo+F4webYSWCGCTYl48pAE88FFumlhHnUV
pqGbF9l2SPwaWfkk3t7cqsGOeA/9PB/zMldO6ApByIlx7LsztcCEZsnj968MB6dBMNyhX5bValjg
23L51P/UlCmn0IvjuMg+jcB2vGHYFKYf/1p8JHoFaIrlgqfE+qCClZo0BwyR8/2o6dqr2fd/JMJx
YAQhFv8tB5GyzctCJ/OZd/eOpilrTWerr1gKwDQnzddw3Moz5Pb6zU4WhycYWsagHeOMv4R0//eo
CBrBN6RS36OiRUpWoqjLVedi9OVeMuwPlnbEbSREUJ9b36Kq7jGFxnZIoiF+VgBYYXWghb/cHACO
TXWdPWo0H1EQabd90lo/6y9qkES/DCNBHlg33KM5b+qI0z70W2hxTtzB11uYd3KJlBZidqp429sY
OTYYeku0jCHRCy5RAuM+9bd+kTj7sfC//B+1zfNeBertwz+86ZpLCyHX4HJVSI8qNGMkJl5QRd0Q
1CcD2XTEnVJjACZEfjrcOUt+Gpg5+WlTstQyEEoaOyrBsWM06WwwoEXjXjLWyZK8vi5wdA1Kbazr
wKirXD8jIrhX+k6902p9AlK7pMsRiCJH3oE6QyupRqOxtuw72GXsb8bpGy+i+DCjLrkNVAQKvSrB
K6zN03v0YMf7sfHIURj9PhyQvxfNEJEEuY3dtEpay3+PkxAJvsXJmATL2MQhgezfQiq6xdzuf7tX
PGBjWGatTjER/SIhhgmHbE60eNPmULSlKxNX8lilq+ol+nULNSs/W41WkO26ieMutK/YPrkYcax8
xWq3NhDhk4xJSy4qflnNTppGpPH1u4UHel7UK5nSvDDtFkm1v9imVLtwqZzLJZFKuTQRoWP5tGi6
gfh85aVR4flK4KeYuvGJuS2XliyR1se66xIOAe//jJONv4uRVwenQD6/8lFGFMs5LvgD+YjL0HXW
uaJulw8+DArnmEF8un7ur/N8sRqy8PjVOEbbnPqeBMDn5mgbT2Xk5XsdzaCTxBhhVuhnaWqhnR2D
MZrZbExO7fFXCbNmVfd6eB6iFnWdj5bLPliBSnf4z3gsK25xt7Wxx+e2GpZU4sddbnFKQM4ROZZ/
iVXkM1Igi3iFmjZdtIsVx9vpjfJcfAhafNK6QC+KcA6C47qXN2TIN2LzX4ZOh0HUidz3lZsjBJ1E
gJedhl/GEEAQk0EXO4rtu3o71PVy3SjQDNqgz++kUIlaobUPDbxJpDsUU3ohEfnLmrP+NSj9+JUz
oUzJRam0N2+YzYv05F6Rr7yqrmZsuz5W3uyqWCPpPv+ANR3vxsnCvxM8JkYU+h6yqbWKlkNnGM9g
emNOozy01HsZ65cjqQISYoMj8rCN5DQ6L6fRjNNogmAvLuXLYbfstA7wLNGybvq4tccbHEsC66CP
mvkgF34Be1X2PR+UZczRKvNhbgPrwfPNrelVaBB8xKbIbJxaczzdhqRlpKTAnL7D8nmJBSJTYpxl
9RtYeEAkQXzpa3Tgpg2aPONFLm0cWOe81HpOxHq0Ejl4qtT9nQEwmYwA6vB9pmWb2B6ng3Rj03sb
uyx4jJy4+aoUx3Bxp6vdrAN551TRD9uNyDVmaDNPCcXc3ujBtHsdOzWzdXjfcpnq+O8hSo2j9GS8
nLx1kruc4pZFqAE692Qcto1ltfiJ6bBXQq1A1mxZLguoGY+7SEd2UVa4bU/RMgktjv5pH1aHOkcf
bIXfM2bpy+XaN+CTWwoMciCVebqRmWszmcOCHXZl7qwq/JNgLMkhZRmLCNqZZa7z1kJbAhDAkn0V
tddAt6pNEyOedhu7uR2IPqyEVEvIbGd8xtzxOSR7doxdWKgi6Q0u8Qs4lfQlKObwnGFiiJQj8qAf
46mDzNb/MI7KVngO2+S+HANU1RzIup2rb0UM9qYN20hlVfqm52u4qfHeU0DAB/tbpKz22YRvIA+4
5IJUztLCyfTATert2sz53rASjK1o9MA2oGKRmr9kTHR6ehH5qX2wveakn+260jdxOZlHbAR+F4FX
/gyt8tqI/2l8TC0NvMCqnzKiW/kPy/lR+sOlXRCKaV23j0tP0Iz5v3ofcxn0zLXP3+lwBSoY+fi3
gjo+PqSLslcRo0Y7xeY3wTJEro3HZn4naouxjuQi0JquXhjkfgpY/0Nc8Z9hiZFoCSDdL9HjMJA/
/d9vIJHNCD7BKfK/62Rm52pCQXTNMr1T+xIXDm2aTtIyjYDZawzuEqmyluEmT8y7YlCgqxCus5hM
SYrbKnZ77zf8tFCCbpfb3WUMgh1ipNm3yW/rY4Qa6EaKaW2kAzKskNDu8Gh80dXyIuPhmClghJKQ
jwg1N9Nwzo2PED6n//6+tkfq+Mt4EvT1xpir9ohQsvLtjwwaIT8xRe49yvAxxEU2tuylsbKwOIcs
oJa3Qv8iw/kEJSSB/nz9feUHvf5i0rz+WW6/yPVPoyHcjwIOv5AE9SgzbbWqyVfZEA3tah7M+mzE
javtDK/6oky1unfDqDmnJacTG+V89vk7VFCsF9yRrRfV8JwV6BnrgEu3+TLVENRzxy7XMttGEBy6
cktC3/bqNYJUCICfJwTGz5rlm2vfb6x1baioBn9M3LppHszNCmeV+c4JtGOAd7G9LvMpOP3fmi6i
+aCZh7hYgfOfj3O3lSF7GZeW3EJalY7wKRqdSAPNaHK/81+aaAeCTjlLpVEqkJHR2we0xH+Y5sAR
SyZ6w0V2MiiN7XWwSOJHs2wxtAWNW21Q6F3l8SbP8GmakcIwVyHCzQ/xPP7iVw8OzZimD9Vysfgq
PWhqjZ6CtVjOL12ntcBqF/iYbBPAfBQqHGrAU2zgCmz6v/+zmLKCDSYHvccEAP9KZuU21eit5SeQ
IVI2B/Qs1LPh6eHJKOzXtim1x34sNH/l+uamU/zwvpVums/pukzKdF9kvvpoIoL4iISUBZaRk1+/
rJPFae7698jpvA/J2rJsf6bOUB4lTC4u+Y8tPBJtcxujnnr9KUDJLJwp7+vY1Gj1eka+j5eqTY1u
Qlr+kFEMVz5GDVsvfiQqur4y2pXREjvrvfKElXm9agoEXppx0H+UfX1pnQAsQ4FwP26y2V99BAoB
FKr/Ne/0chPHrvIQ2b2H111XH8Nadc6OXoO7wHngRe5kNuwo0z6tmgjELEjqcCmZJNjU7EzFTV85
3qSLNYz1py3mdd7N1s9BYafgZfH40Cyiu1Hc/2pHDoq1raOIatqg+IyofEqLDvGjCIWrpSCI6wrS
bkuEdD8ipCeLhsRQN00ePTaYolwfDaXifzXbOXvi6zc8RUl4fTToLd4IdaRaOzkoj6X91cyq/CkC
HvqfKJSrLNyPcF/I4pTd2PIsD7PgWUvyBq0WejJkLI91iifPXe/Xn8azHgWsZsBsYFhMBacpsIfN
YHfjBX3h8eJlaLjmkU3CE8XJLS5DY4jBnvPUBUZxPZ/cDiCfDiRxZuGaJIeRazNLFrMWytorD+f4
1QT3/bF2ydupEOi2IiNqJj1cbd61i86oWXcJIgnhvMdVddzmhmbdDYtWdzz+1MbReIvc2TjavVYA
gMJPLrR5h7hJW1JA1JynyATgs/jJtYkFSmBQXg0bfIVBnugp0RclH5cUoJYF/pPKr3zVPU1RKPLn
P4guvEfGXvoeibIQ8FWTrKNgTnCocFv1TzNvdNINlyvv4Upx0L4OdpNf8FKDGSFMiCv/Qfsa+lGO
CwoOeYjuXQRToJo/4sKpHlzOEv6qdCveE+y39leIgtIFFnirJW931aqNY2WP3CcoDM9Oz8JeAo+P
OxXJi+fITLVDZg/zDkZZ9kay5myXFmdOcepC1YC8YFG8ZRCKzxA61Gc+CMW5L5y3QAjxmLFYa+QR
mr3M2pY6P/+RplxI2FYgqBJn3TcJpYtErd5I08CErJVzbAK4WCXDnK9x7Zm3npLA9vA6Zz2o/SKs
Qa03J5HzCNsxvNcMM1rL3i9p5/cJnWrH/cDeeW3WZoQp7KInW1So7+e+9kKlplwhQ+38aQeS/kXa
/lJg0K37KKMCGYTmodDmYh+x19vAypw3Wj4MJ1Mdy408XsyketIDw3mR8ZbzDUkfCs4f42AsLyiL
1b9dM83fyqJX8kPrUKRy1Da/AJZGOG0xdCYTl1/GGhyYlA36aWUhHHMPUMQ/KWxvBcf1X7jXMhm4
sM4XDswN6RUNXnlEUSJD4Wo7LNwqtaEka+ReiRFqHt+NZWrfNUYDLxjpOTRkqPW81H6JvNcwaveO
a9uX0qA0qrRIfmDEuLe6onvDzqLf12ggLZ+d5qtjAGkt5vwR3MGw6qe02MBtN4Gq29qbVv1uZhWt
Oq+x7rJgnKji0TXQVCJh7D4Vi4hU7ffVShsjwODL6iZCmMiCCvNO2o0goUBR6e6uWVbVyt/7V9Iv
j+/3/qd43VC7Oz0bjPXYlhOCkDFYDCDpm15He87pimCXOLW9mzDc/GrEGmUI3sQHmSXHkKDcnlsX
mXVi887ok/I5Gxwboe07CYJ05TxqVfUgPcOOJjDVIVW/5f54Y5BjTdHezeFFdJbTYdvgZS/qbwCq
/Uu/XMwceUsdnaq9dPvanUFmFz+kJ0vcJnpzTDXARY14IEz9PkZmcRMVnnGH+xdV0KUOVxkF9Ikk
rNZSr5MxqcMNng1kAY3427iihNpuSYFebRklVmbzBODtEitDeeqDua0mDv/8zdcg579U+TidroUc
QIzXrh3hCUXlYASRn/v3Vtl8lRIEFUr/3lXKr1KucEPPkzmpVlhLpEOkoI/+h3XLXSTSLyCuWtTH
dpGa7WX7KJtGX0Gx3rHD+CzbzNAPg72Xj+NGZtmVpo8z1CUdS+FFc1kuJbLWF18b9reEn40enwxd
8314QXhYmfd7v/ZQsEmK9C7Vizd/YaaloTnc9e0Yg4KEt2aFQMibUKvJfNKFILs1m6h/zc2of7Sw
lKii72x+/L/c4a8E6MafTMFtKZyt8gU7PGMXgWM/cQBC6S2wFueKtPnq2+VvL57mjRvYzRpZ8AL4
Ku6tsa7Ze0dEZ8CP/6sv8+ky36U6X+EKusg/9Ne57ouVEPKqsGue8VDh6VNOFxmqlQJ5xVh/EQKf
XIKl8koaEl3Yhed3vfx/LipDio2jsHHV8MErZn6cLHa2cdO5B1f0DvTObTfvDN0eEPfOiT1Od0Vb
AVyZlC8WHGrJ/9qubR5Q1Zk2zcSeBTOGaP5ah6ADUxJDG5E/EXm6q/BeP22o0eK2bBvWHib9i20W
ziVaBLqkBW/KubQVD/+wbKftfyYkZKDOgn+Ts5FenuFSl46IhKSTaW9D5Nm2QqAQf2HP3CE40oDw
gW+hldpdQ7nwqGGYNq1uELEx9w9eUEZHAX3NMitNgZKRBgDcP/5r9nqHZUbWya0GJ1a3Jrav7PYd
XlKqApbfqfpMPxv975GXOyLyZD7ZWbCZN6S5JEpbrUAKkENGA2hTWzUB9PCsn/TN9cMk/dEz9E0B
gFvd3+avH6Yh6e+vghfZ6ME90RDyCPpWOcWzpu66xAyeVbxH4eIazffBcJ9jUY3m75cUlvq37/Tf
VaSJv6VhDr+7joKnFPu8/Tg4w91o6b/nsXtpBUnV2A3mInSv30Mr1q1Tpw8vUams51a/6ghc8aAj
f68V/5c8W+Wc5SpxdI9z7fXA9b8IO48lubVsPb9KR4+FELxR6GoAIL0pXyxygqA78N7j6fVhJ/sk
m3HVmoDYBqhMJrDNWr+51WUpli2sdhoExjXAl2H7Ok6T/Kn3GT+1TyTrVDwzih5IiaN9wgRX3sZa
q21Fa2Njs6VHBrARowejrVdoKvROjHKcjt2AVrJuVOboZHY4x4pfX9QNTZK4mglMXhQ12frVRRTF
QdxlB5R43CuLnMq7JjK/LM5U/kK98k0U4l+pV6f55NcZQlZoVHfhTpDAxeHecq8TZ6OgiItTpccg
AbFjaEyxclRH65BEcLEsW/upSvI5rc3wR5ECgYHBCdIs/TZkkvrFrAs0BoYi/dyEUOGXDtSY0gI1
gjGWvIcBUn4Tge3XsVIdz+wzqJoqy40sY0e1RAyLeTVdFcfIryTASL82of41G+xdlq9oPoj4cd/I
XweHdbmat+YzwKVpW/OBT+XMGG82pISF7Fgn9elBUqe90CMTVeKQr+5B4uzeIATMRHHUtfwwZOn+
XlVL83s02gPUmX54maHK9im2085q7QjhKd0EUQBKYC3CKE8esmg4BqQREN4CNU0qWSJ2mpvDC3p+
zSFQ1qTyeqeKKAj7RG11+QDyqvwNdL1DXsPaUms3AYO31e3i8x32Ks5+65fyXHWIbyzvREy0dYfn
oFLZFFL0JLZ06YBcHnw1Hod1RyjqVIQrVXuJnkQVDyoSgzlTn2icEVQ/Q7B9R1K1eI2tYiHsBG9+
iJmvbBU325k1i+BDFTizeGAk6oPmyPlrDP51Ny1a7kvyKG3V2iy9UgqdEt5XrJyR2N1ifhUeb3VB
1rwUw6g9WG6l6SXCP7mBhYZJOnBdw5ma8ldRlyPoRm15HA3jp6gmW+YwSlvqQSvK6HWo690fNsRG
rMC0CRc4vGveWhyQwxmuU5Rii2v8qhL1eRWq277RMo8ffwCitlrUWMSMzkIG7OauZcsNDjOE2Tyh
EhYaMaO4WRRuj7gD+XOY9VXZXPrFCh8ZBaPHZj3oZex4ugG4QDSIOtEag62XV3TH2l/cwgxlBggN
HP8f90hL+dtUOspBXCgaNXV8Q5JP2ysDTJzSxsFP5GVuh9xAFmOV0BCH1GwtgCXW4V4lzu65H1Ec
DfWvJniGMlzsbzs8JUqXXRFOtntDmCvTHD8Wum9iNNZu0IhBAHLtPVjt7pdlp8YGBtx1YbyMbWi+
xNFH1wbjs6jJinECXdGOe9EWVnNxlCqbQHgIwvK2hwL7vGzvkI8innn872UB9fgNHNK1xTtJp3B3
76JO2C1jfZMdhCEeOpAGUPQXxGzRqwnLEEu+SD6LtiKwJn+ulnYnWmMb1fo4mpHbBTj+KhlyfZ1j
5XZpMyuNm7crFnoKdQ8diYLkzerJYhLTOOR2+jNCF6PdEMoBkJ9Il9v/IcaZm2xB27QpFZP8M0Cd
DMzjYxVWzTWBtS6q7vUy3wQOGn0dVEF+60sk5Le+wWqOe+87V9NfQLyBHyMxpZVXuNjTTpqlkuUh
IV0lyL+34VQ/NnrSP4OjfBDVcZP86iVwD+pS/d5LUx9EdUSWIkD0zo/qVkPWZ3KOaoAHKctbDfxE
1XpEvKsvYauf8xTjvm4YfU2Vku9RaS+8HHH0mqe9vcGLsPSaGXVJ1Gy7ZxPVxkPUO+1qNdE+i8PE
5MqqY5B3cEbwWk1siJEoXz8mK5q9N039lm8zEzbiib4se5F0E/kzkYPrAa5O6Hfdqxc9CPFHHj6J
Tvf6MrayjYJ5lX9vGLDg/ldSs24DCHFVafsBqAoPBSQMEEc8Fm5nSjxfcYh9zgzkcu/1olFlH3IK
eMwjfXVgEHXikNhwRntL/Yu9bf9QWCAVKxNWF3GmT5M8LCfCM6mHB0f1qZ7QBTWlGLMNsy0/wZCz
XSvT87NoDRd96yhz8tRnaHIaflYG6UaEaJYx+mFEdXAQ/A/BKVlgX24NyzG82xNph5J5gbdxu0B0
ySaclyVkizE7xkyqMAPrIs5iqbQvY6ig35Qs9mVezwg82L+3Jvo78abQw6Re/0CJxBd+NwFrVT9s
Jvs8KbX6YAdE7gXdfJKap6pR0rfRxg0jaDtjGwLR9syhsw7g6HQvlNpgF4RMkEwL3XnESlnMrWLO
jOPlDSW64iJK2uq/rEzwCsX8qq3uzHwC0SYONoZXwLOKiDdjTAm/N0a0G4pee+rWg2k7BQbZsnkI
F2ZQr831cwvc93IrOtKBNGDwKPoaJZNHYIxbcXkJtPNpqaLwZCjTt1/d49XPmrClp/Qd2wNiUvNG
aZCNDub17pkUyJ74BOJqsx4+zZqKAcWaoswJkHlWV4Wbe3ZS5CTvxXsX20oJfIoWoDZkAkS+01Za
xZ+XWl2DbINWf4qy8Yk1AhHpZj5iol39tSjd166a0ECq9QBZ/lRHBKxasQr4ccZmnZN+hVBSFFr1
DMW39qreAiXllGdlGRucBgnzmiyqjN0yW39mtOexjP00ZBAU79T9AHfllW1ifRRV4k21Qv43teCH
qCHBg4hh2GDqpy5O6YrKxpL80QkQw9ImWFfFEjj7IWsu2qqDiJxrPbi301uzhinlwPOAKsjaHQY5
WboExeywsqIHbYkaV5Iqdach4PgwotOnu8uMolWiSbjHrZW3juuZRvb3KKnF02+dxWlrIPS4pN3l
3teyJWPf2tabgDQJCFOSh7Y3knP2CgF5QuArOYlmcbjBmgTC6X7Nb7Coe/dbpbin6J63yHfzxb7i
IPzDFPv4mKgvCr7TD3nd5SdoXCLSRKzhOmEfIhpu/dJ/9bPrJd5r8vRj/FseuONhuSgkzi9SrP3Q
gTTuRGMitIXF6Ryr2bnrZPfe94/rrQjLK6MqcAv7+8ZzEh0UdPbOrTVIDziYiDHqzk/ro3pyKyOo
9veGltXFrgK34Iq63nKWhzq9iGe9hE2Cndf8HJChNY5aI1FU+ucG9+ZyZ0aFcv7nP/7n//nf36f/
Ff4sH8uMCb/4R9HnjyXi9e1//dM0/vmP6lZ9+PFf/zRUx2Y7YxmqipqWreuqTPv3r88o5NBb+R+A
oqcyDovsCLY73xhxCoXO5iVfY6Migi4i5xoMXcLV6suE00urZtOryux9wDXM3mCzvnwVB9KV9oYQ
hXJIimZ+dYwGeZ2V0qooGQr/1XxVAvDhzTghjasn8lfUT5+nqVf3arqY8NlGaA1H9PP0I4J2p8oi
rod9+eoqgE+4izV9sDULWVKx+ivCM+qQW1LapJFwx71F6MIpwC6ghgGuFPEAVmItxhlySzJOEVZp
JB6hiATHCg7pjD46sLJsB9whvdXFc3wxJZ5/0aOsF/M64Xx8vwgEab4XN8oynOf/869hq//+a2iy
7CDNTrTGsA1N4ff4918jSzXCLuAujlkKzmc2wuYxs5uGhKHS+rjtVhtRJw74RyiXqk1uVejIwdrq
gV+repv4ZFzRd8nq8QE+zXA7YMhRgBUtmXcBViPukkUjKOVe2c3x2Mabrq1/oNvr/5L5qOzWvkrd
FHqRTHQZUSzojfcyiQYyWEvYPjTrmWhQa+IDos4uLIAIfYe3nqi8XV0ZnYpiwC4ztAAqMhvG2xaz
QDFjKX9tOKWOuT5TtF8bTuQCE1BHzVF0FRfNesumM+q1o5gC4VS0h/stb3XcMmsc81GUxC37ckq2
ooieX/KAYtFtzyruK24JVlq7/RlxS0eVAjTe2PSqvED7//xTa7L2x2+tOJbFK0eYWDNAjst/vHmS
ZGuYjRXRPq5k5ThlNnH7FncINUMDGAcD2++iGTxPUBKuE+W5z0y4MS/qnBjXXq8wzGvxz/WQtGo2
t7ITS+3ZQdjNivt/9WlafoUpQS9XKyrrGoH+3jdKPhJJT53X2Um/YJO3fNeW/BUTJedtRqRsq0n9
cFjq0HxirGcMs3v5e9h1cAOi9nMQkSlciEiesNIJEH5oMe5cxuU7cnPdOMffzcB0vLzpi6saTDiN
87xDsTEaKIWQ/HT+Whq2pusYo/S4pEWGKD3SHrqTvSCNGh41yHAP4iA3hBuiIm0RJ11sOLTQt0Sd
aJ3UuN/2vRZ6zTB0q+0h10Ul0Qh87S63umJamZeDqh7CcRr8dExjZv8MjetA7YhD8ejDT0cNRxxU
YgqtybZWlBZrnC6mMZ3ugtcG0nn4KzN6324y2aSZWxYRm/tNjBINDCAIye3GWV3XB2JgOW6CiUJw
EKcDhneFNFKiVNc8w5doTNUK25O6ulZrXQcbnWnONn9GXZzsb71Fi94lnwKrBxYirl2vEJeJIozc
B2kEyCeqbjcRp0ppHZSh0yCqaNxY1Im7OKr2XprxzhiS5DQsABamvw+qWSJpgKI8WGLS6H80iGIU
drBoamDFoiiuuPfTTUk75OjW/lF/L/YonVkObmb/3eWjOcMaywFAigusXl38KEKy9k7zkhvLt6Uo
P4XI0ZIoFwSxlTa2NgRrw73qRiozLrnNFlL+IpX59LWPa8Nt22p6UPRMvzS1PXiiYcmXK+L0xZtl
LPUh6bIUPbkq/4pwpmjHIL53lUrby4iOXAlCdldrsjgAft/ooPI9Yy3aACJ0ROhJacsAJ7ZGCLLc
F9fIdfGg4ZV90G1bVVzR3YjZkYNyWm8nKm5tQd2YB93sHm+dxD3wIii2sDltV/Qe4G/v2RgT/Sei
m7xUw95SMd6revXcEmNGyd/Wn1INASElvhUSovYXrc8OoqlfO5kDLx+Jvhz3M4qiTmf/RWoRNrIo
igZ9VXTGSyMjtE0/UacS/cDFfixu9xM3rZSQZdoK2Vn/uug7JiDVwu6p0RYDJLK2XKoQ4SkTCMhM
1DKSVNQceqh2+M0uWNgmtfYwBLL2IM7qXF9cU7XnXYwsnQkUhGZHLrftbOnnW50lJd05YwEvGm91
Y0uCAtItsCHxB0RTa0wqJGLcH0Txt7+SERyZ0uY4rX9Y1OfLCG90WH3ZHAA7a31VzsQDh+jHrQ54
5+U/TxGq7fwxRaiybTv4tVmGw6lurMuF3xZnjPeqRRBL22H8sSK+MlPJtlOr99VHcEimejwiwxU8
6hJipN1Y5991Wd7VWBt9NDpTSV0uv/cg1DN9VDkmZkWjOIwHJNDrYUKD3W7hAq+svCXqek+0CtFp
0br0MIWNQtZ+6+xYKPryaj3ai9Rt23iMmYlsKODpXK1jrI1+TD2pT8l6mDQAUQle3XtRF8XNezw2
6mmyzW8pdM4jksbq0+0gSzsc2JOrKInu4kzcR0k7GuiB4I75yCq3Oimr1rvmRH3jLgla0bWkrHMi
6u7tLFN5O13LYQaD5r9tQaXRWdTfO6z9xZ2X9fbiIlEUZ6JOFHvWnpsgCLGs+fsvoJTBPPvbH/t/
3ctQxydSCPLufr/bp1sv+P3D379HGRXtvtOU0/1j3S65dxGfK8uTg5oD8UscM7iwTdLcSbHyzzZe
dB5sm/EEItF6nx2Q5CzsUZeZp62yUlOEytJv2ks31SVGOBSC1y3e/YCsn+bNhl2z54fIIhrut5gc
1Cm2f7QYQ4v/Zh9aXg+//9EctO+oWgSHWa1wfYME02CUpcqeJa0ucIueEY/KOxfZv6Hs7A9iItV+
TuRpi2IVwl3Dz7SXrFu1PaaFb9ZmsMuVURvcJU9x8o0myTnHY11uh5X8IYrJWifObj3NqgrOnUK+
sDcb/SRmltaqEZePlN1tnhF8Y6NXgZHHqvozmOXpV8s60Yg+saG1XtMbSPax7tppnYXfqpZkn0zb
2vVzqX81Hcv2sD0ML1jpho91QlS4woX0awDLdET95qUzJiwRsMrbiHre0rAfm68GJlibqC6MQ6bp
6Wsq5fglLuFmaUgPsQ1eiekpVnly2LdgNJBKu1XavFmnAc0bUYezun7ttICt0xzLjstQ2MLOpFI0
14kDxsQBlu/qt3+muE93VSMFJ1trk2Nal8QmBrkh01c0WyCm6RMDfuWD+2jfyj7XsIdQ0y9mXr+D
WcLsY8p8bP6m0xThj9pLknI1C5V8+VSylHNk9Xqry9mSuvE4HBJG/1PX178amvVMLzCRh9zI0yf6
iUpxHZmk72GM60jdR+E1Sc7CoTZESVwOjOiqJnDdwMxKW1EExghFqSnj3cJ4fRXOtREz9SFIwkF6
uQXmFUfvgPS0jwIsOaVS46dJ0Z40Lnld6wVySdQnbfn4/xnqZcf+YyeuW46jWGzANYM9oMwk9u+D
PT9LYZpKZRwWGcXcCO714jlKXmAWqUjz7TQr2Sa41loL9G84VGyaFbUPtzrc7Y0y1c5rGwWZCyrN
8Qhk6Z6oizBhPbdTVbhypjmvOeJnj2NqHJEuleHdk8BL7VfRM17ik6WgW6iuHVvcZ0ikE5UVjWBn
DS9iT7MXRajS0sZpFWkjOscTyg12aH+2oOx47FrMV8Ocl3PYke4VRUxf8ydCGtt6QB5eVCEg73Zl
lKFyS3/k3N+RgCmvooT6ceTFqp4c+34m5GgF1lEPHYwDQZ/7EWyZfT/25puTlLXPfxGp8g7IUd7k
iOkuiXNrVUPHJKjXVwfReak0T7HRVCqBIx76buneBjiVpHyqfC+KjozyLZ8rI0afd29lrGA5Pfbw
ztbOatYH2zIfV+tsipK2+taE6eQnihwTcAMS7zRtcrHWA1Sq5LKYMjoMTu+LEijIX/Wi272uKXPe
4nRAaNYqf/aljIr6ejDjsrqd3esURX2cYsva36umLECiaD2IOpDgbNmruHL/aBCt0hzEJK7j5lh2
mXG41QVwC5yQ2Wsx0hfS68WlyMKANR2Jgq2WsPIVlb+13MsjeTDHMkOCVVx3P9zuoOUrt0vvH5VJ
/dW6lDZoJYT8t+qSy89z5BW1Xj6LQirb6m6O9NkTRXntkJn1dwVu/0lUBTFsq9JIn4xV+EBUFSSi
fWKg81bUdV0UPZZD5Vc8YJUVPpjshs5hNI7PYyyz5s3ZLoqiOKS6arhVY8UHyAHjs2mm8VOer8Lx
XCAOoOZAVdUBRjZrHXv78TmOq5/GtCAQvFapqL5ea0TRREncZyKvu7GspNyIOrAjkW9UhrPNy+Vi
gV+65HHVP0eN0ZzJDb+JUmXL/TO4T53wN7g7UScOYMEOA1m+qyh1xN5PmH1/E/1FFWoFLMsb611L
x863ZLv9Mug/pLHXPiYpXJD0Yj7NSZ7wtKukMWpbfsusSfPhGkd+b+dfjKaUjkhFFjurTCcPp88K
fGmE1fGiPMajiYKMthSAYBr586DEF8XOnZcYSRvEO5avLPHaXUOAiz8yLhuACsN+QsScvGyButvU
HadcRthiSvZyEZqX0AgSfBXw803swbo2jvZWNqRa7a6OTg4fwlHa7NAiTbNxRgKCY5PvalNvz1Jx
QZQgHzAxcAY4zQqfaDT3SpZsU63C0Lo2ElaJGcn2cHareWGXWUTmkxwgaqvJ0nQsolh+gZbxXltT
9xUGFuNLpctXNLGNq1mFEam5KtzpVqNsuinTH5h0vWpWw2dxIAcqH5Y+7rj5v+oi3Fs2DRDfzb1u
dBCOxt4uOCDUHN2uDdvVQzXLHkU3mSz8GS/Ih/tFci2NjD2YgtwvSomteopiJTtRNwMqPAeI/wx6
WWau1s71UUoitC1EudSrX2VRacIN34YzoroARjP3dlTRggILNVTHVBqwfxZlddCrozgjo0TXZW1v
xVWi9telcjW5QT4WvpiJxCSFpynU0fUg6u7Fe90f/RIxl4nm2+m9/X4LXlbr14R3O83zAdwp+2XE
EY9T2/06xCEM+3Q9JJYRZa4oi2ZRKc7udfeGNManzb03/3mL+9W/ekJn3NUE7nBLjVEJMuwnCXbA
S5wNeMb3P7JuWB7kAfkHfQhVv9XtgNVnHrwsWY7JgaLGPw39ZxVOxXd2lLnHKA5+BZOzfeW0FYGe
SH8axhyxu7hLf2DomGhK8pP18gCULchfpK5qd6WS6QcNhzLir0Bxbd1qvyaz5S8y6kiGwwo0JF/p
G0C/TyhmZ2+IhxwMyOOfo2yIt3bYLB4v84h8nSPxJZLwTel5M/s2+dYpQ/im4uFr6Vis4krVfU6X
dDP1uvQ2tku9j7Gm7SZrPJnILJzg2OLnoW8wYJwPTlbkfG8pfdKwJ/M1s3H2hloc4iXRDn1IHhf6
ao29qfZhS+pnMbAnshpv7NYo/eCN2XPe5WYHMFJS4s9JIz01/Ic+J3G1jwAWXmVkIFx8SRBcWeZd
UaEtb+eLP0tdu6lzrJegh4BdKjJ5p4W43bAm1XyeGzwGJfA2FlFvcpZ2htQxEgV4L+91zM/cICFL
YCqW+Q0u7R7fHWSppmg892ltPTCveLmE4g9KJT+XMHnSHUn/PGUJTnnpW0Y++msrIQIV2q3r9E12
LbHVvSJ8TSpxFQkvbekUxH3xDo6x3BfAdHeLZegvWL3vnCbeFXbcf68WdIEmuxmeiMTah2xOpm0S
YMXQSuWV5X2N5fdU+HlQ6B6CBM2J9W32Ic8bRkHFW3IeGGChjm9ExO9rFff2eipOmY25nFWXD1iK
oLTahZnXqpqO4aZWPgyK7vgTFAPHrPyxNbVdH+vO1VTlD0dF6Y2VAJkUtAgOSSADSgzVHxby6Ufw
g0SY9BebYcxKy+I4JDW+fJVMjCsPsePWNBuoP3Z6QV/Je1PKj/qIEWhrVq4TZx0Wu0XtlzCirpYZ
Z0eTBR27OlfqateRMf/F4z341Ndg+rvcsV6SQ8y6EhSgeloah8WJkR/7Ni6ONY4iuzmZ37S+Ll6K
gzHGT0Nnop8LagXqcL88R0M5bs20kVxtkexNk7MKm9UH9EelY6C1tjvlU4hHFnG9HGxU4iT2MZGb
c59MT9hnkSh5khC9ced8jhnu0/7M/jQMkkPws09Q4W8RCzyKQ+00mT+jjjWXduKCfemOdQWFs84d
0HlFujckfYunvGpuzLTu8Vw0P8t0sFSUPsbohZVQhz3HVB7FQXXi6nYmilJllkdnPYgiNhAJw/jf
vf9ozmJ4GlY1Qq8Z7WOzyoABrJ+LW7ktym+R8c2qDZ6DyPKQn1KPZZ6pRzxHjNwtWd9mRBFxs3Gj
rvqCWAxKzowiOEGiEEqswFk8caqm6pupRtU2qrBYG4m/HK2ZKCx7wskt6kOQxo5bRoOKGyX6Pkku
7WIjkXB3sblD2VRekvTM+s2Dqtc2PLPVx88CFePA+vIY45e0YnjXknQDA/TJHGWeb9mV1Tk9NI1Z
KN6U5e9WbqFYtH4Cgk6mI1eHuXurq2I6OgT8j9J6wG4kqyNg1eVQHIP1IOYacQbIJWKPXhFJNREp
9scRcKOMfuExMnU0ntazwRi+V035CsEe3zs55X+gXqdYLRuN3cyMgC5Uw2M+BtslTq8wE6Vjs2q7
iUMQgxqQMr305BTwbjsfjJgvJn4/Ra/fDQQ8NwiTFcdxXoojCyDs04djqxb6QTcKtzCVnD2a1aIS
ovXFRpd7wA6wBo6lk3/RytbYFHIyN/sCufJtUhfvoeI0R95Swmj8x+qTdDITdPrw800tx9qJLxYB
PPSKCit1BbH1Y1x3y9HoAIRlbNAsw66O8fp7s5a3d1YSsyAp5GO6ykTlTdXf/pt+3Yj/JnGWFfVw
O0uhcx06jX1fQJYetygVd+ESy3h06ZdtaxpPWpkDiQ0dOLJS1B7FwZbr9tinRF5g5COtY8ys3cvS
Je/UHvM4+IKYy1NTKzIvWN15gP19KapPdtO7coDGJj5LYZw/J3VGKqhn3TmEkLsKAkKKZXxuTCm4
JNOweF1SPJVJPiFaoHyDFAqXsR1P+aTPkD1DUO9mYbu5BXfE7M9hKnfPddqGvmmyIsI3o93GsMY8
wvDIxdc6WLl4q4MYfJ/VIN+C4Eh8cn/NBq0x1ccpKGTnRxJAqnjh9GxbBPbXVLJt3zC7l7msJn+q
QptLnMBrVDVy8YPIthE7e+Iz40tkwTWY5uEzy/+Qedap3dQw0UO2wI45s4zMobWm5RLLndf0b2eo
GwVm9BY0TIqaSK37vFSE+uzG2FsDWtyt07E4MLB2iJyISSJ/ykkB+Zo8kvwIJ2NvGmRcQx+fgNAN
VN4JJSimHXAijT89qYBC+T5JtChuM+EsxIiPLqjKt+xZyzT9Pg8eszSEfZE50i6MMTJKjG5vm93Z
DBAKT6PqkDBnYYoV7/o86fivHCyymCgkZigFuajt5JtmKTHmUCWkjKTwmsY5ljBNI28YW80NqrOT
H1rZO7Jv8sZMqghxkBrRkomEZYy/wuio6FGDqN6kdvie6wTHRgRfQqubrkx2D7xDzamIUJa1hvM6
rbrk1D7LAF39uKuh+drooDesun1btkrPVJQvg00mrOua6GgHg2c05ozqaQsEZYjTjdV3ve+E9bWJ
4kMRaTajoP6A/mPCxOzoezXCT9Zu289On7U73k/oR235pJbVq6o27YYfa9mbdm7sMnPYQLZtd+2k
Ny6UYx7qHHX1KOZ3lRIcVTQeOVU7LM0Ub9lMXNfV/7mNAYBl81QeFG1gazDIbm6zGk+XGbHvnol+
rnB3qEAuG4DhTpkc/5XMfe6HwwqMGiCggahDMwybzkAGHWSXq6RhyuTnjA9hOluuIS0kgpFSPWf9
Y4tpoy9XfP9uTn8YVV1sFFvSLpKBqCcRmL8cPQEalzVvbKZOS6tCzTPISYy2/JAk5EIrZ9mpknPR
s6j00D11joaSjn6lABNJE3ubQlq8ds5lCpUQmlgUv1jFFLD9yYy9LQ2WTwzJQDK9e0x0cmyos3qq
iZa9EkNmjAj/JU4QXMiYwLMnRHatIUY+LAZyOImDEUA9H6WsX3bkTr6UJd4A2Cs0j+P4VmYZVO0R
MVkWfMqGddToNY1xNrPI2MNXhcShNN+nmeUKufbgxGx0TTKj3uMFBCrWcA0yMbvGsJKTmcnGpo8u
ljO0fgFLvxkq+yGaIJVrTYeF86h2rhbqPCNBal3qRWbUX3ACA2WqoOLDimocctsPnVz1ul6rXEUz
8u1UOS4QSOs5RlXGU3JsAZ3cWidu7HNSHC/qAXmVsEanjtAWDJbVQjFDb0DtjfVDJddoKB7xdgBG
HAYtiAMIHanDc5Kbpkw4OQ6xt7JMAN1HoJB8ffIGS21HnrSQfgMHjnugTVhO0QcfQ573OVWZosF3
7vBR2qJ+9wUDXc0PMG5g/lDLQ1nF2UM5NYm3aKaHrXfH3yt6TyuMCmuNCAIji2lvJHTjzaM1Hcdc
eVTDvtnmTM8PuYP7TWHEvcskED2GYfmGZt0ZNOu1x8PiCjFkRjvo6ijVuA3swXnSjWGXzcw/dV5r
G1NGHb2p4/xhlmZs+6Z+/T4sRYvanLeNXL5k7dBubA2bxVLqv6ZF3m1NG5VzzLMUTwuR7kojEKCY
4KgoO5gjPwSb/WCRR4w1SiCtFWYS7ah7bWq/LaUuvTqJ9Jii2q5CGr0Q+hi2qpywAcIZ5KpE3dZO
K+UUraW+i8ermWt4w0uhcTQRWSCdQY84Mnjwy8rLxo9lySW/YFS7xtGiXnMpRMMeNJEnigzaxwlt
ETQFsKJQlqX+CHUcILuqbj+qasS6Wuv7j4lEnetg2vdBTHdwZwb7j5A5G2PlbPlATQz1NHAeGCTi
KWjA2PhwlrR3p2LQPtreJBfDA/2hozkFIqCxPpSUPQ/4YPuD5Qe7HxIX/tQp8Bt1YjOVZJcf7Hd4
oppO+ZS02MsFmh59WlnCrhbkA8Y0EZRe0oVvTSyRPETbkBj/m0niwOvkzniN+kIjkx5Wr3HOqDyb
keJZTlDspxZbvAyow3OIAJs/63r4FCoXAv8xgNTBejSUGYJ7Y6kPjjnW21B1SOiHMISmuJkvThLr
uyTr5nNpNeNeR/31RJS9hmTcKsc+GkBHViiH2kMILAL31700Z8hfmUm2n8dawymJKSrPTYxsDOsA
A9nyoVHzkUguAENoEVOPZbaxcf+UzTIuDm3+2DZw3DsQn2666AbQquK1SdFsS5bqU0k2wzfnWfZK
1LezQj+ZsX5GOEhhF6R8H1rtncTiX4WJ0j7CAiyC60PK+mFSTcyQ69g8TmzEe5w7T0s0/joMqXQs
+Cy4fdiOn6fN2XCiaddY8zuA5NE3cBhm3Jv0LVolw6bK8vrE7gRvCPjhiqVM+wL8oDcB83VtDeuY
GVVPz1q3EomhjQd9zJ9157NtyepbIc0/o4Gduc7zGkn7XgqThwaD7m3mWB9BgdVHZRj9mx1ip0fS
iwRZU2+TkJCu1KjdNZA0NuNtdx3i0d6GTqFCWp1RRSR+O6hnMmdAjNZca2KnH4pCeql28oPhEFvX
BgbUOI+ibQ4zAMR9/DyrGsSjLHqvrPalrV1tXAxf649VLClY3sVPTFz+qGPhqsyAgFS5+QtmlWI2
pSvl3V8EZEdm805HOz2OXVTW8cNelGGzFH2BxHJzilQr3ZWB8kHtI0mhFmRchyWfdM4s/Bcq6MUS
i8Bb1mZcd41Z+UYAgC0liG8CgjYh0GKLLV+8U/XPaplrW8bH13pA4FvNk/HS88C7doxnADzEndU3
6SnXBtQdK6TVE3N8m7La3IVB0KFMMXyR25KQAsLzixkx9k3BgPOfwqKqBVBb4BAe/1/Ozms7bl1L
10/EMZjDbeWgCsqybzhsL5s5g/Hpz0eUtstr7d19uvuGIiYAqlSqIoE5/1CWX/BwLDa4rr/iHxwd
PRYMk6s8tzVFWCXiyaSU5boQGhLnDg/+qqXEGiL7gJPoui3s8KVxN1WKNlyhdh7qFeC2PDzkSzTE
TQAccehN14KVtB13PxQdhKHmJgDPfZAytvOc6d8HBLm4xaCvkQ3tl0cnTN2/vBLOKxzlpQWrrcmD
g99oyaKGJwchefIegWzbB6GPP+sRp9ykn9+QyK0vUFS5ZTQRSU9oO5fAi/RNn0/NoUGKbGXCN2YD
Qa4gq5qeVBEpigxLFbxK64uqq3zAI499Rzmy5chLRH+fa7XdsxDutqPslj11VbHsAmTJeBm4XeCP
PnkVPVMPZpSNW9v5lVR+ve9ahbpJ7S5VH01NA+FqxDeEvtJK1d6hf7EsNfaQJcwNLYztrTGuE4pY
T0BazikUgWUkWpdNO9STwYucV1TPkcDo1rmJmUYv/GipJDk3y2C+aXpbJbedH0Hc72G+A1oZi2ll
TwU5fB8ifQSLSyUJhRmOwT6/7I9liPto114pr5V4xohqK7QIYQqjfWynzFjaemnuUd1ah8E+DIDB
GCmikGNiVlSZZ/m3LMHfIMnOoCTDpwKHO1ZLZwXpz9GzBQgjywBuW/sr3w9f0GT3lrpzEF2nvbbp
izoaPYXVoD63Rf8TUaUR9fcq3lVqSPlM4/k2uawrayCgUWAsiwHon6KMZ2yKSgrSzWvk11Tm/F9+
n+cvqt99Y3/Xwi9sNmPgz4Q1votlmZxtlBr2aGAGS8+21yB2vrAPh9qWtdO6dXw2u437FTHAdDcp
SFcYcUfpyMA1M6ucYIGyBp+r+i0x7YD9U/MT+EG7cOLpxSqTTZJ/VEVofvMrcUJYDLY6tJZsfA+y
rMCH1kK5biyeEMRpN07kPBlD+l7kiDxHzZdk0F79VvzMU9apbfBNjcZfblTnrCi8lspBEFCXi9Sj
qwFssqJ9U7Vb1W6nb7DkYWGi36mnHQKH1aIQpFKUXKs2WmUI3L9ybRFHfwlElChcFeLUd4DPMzXF
Q6uqgOp7/VqLmmal6AfqCFmCECvcj19NgYqp5WDsAqtLvXYtmTc+uZGD1mmaIG/oiqU6svrokCj0
Jsdhb+1/VUWPu4A1uos2m76mvDGoSbMfaa9FZXibISvDqz+Y1sKJzoVnryI2zh9OM+wt7M4XJgW8
LfSmV1wCo8tUKGg1+AqPKOFhYB14iLUH3xQwK4VqBPvc94unoE5+AOceFq6GlLVuKMfvDjcIlg9O
cQgo9WFxC5By8rp06Q7c4HesupN9gilW77Lywu+8XBYo0pFSyKEuwcdaJHDAK6PMVxEwR27/bKii
0NM2EymXlaqbIDQLfA/lmSFItzp2/K72Rf8VwAvGN04dPSJPvA+a0tnZtq0si7hUzkbBn+ogJ2Gh
OsFHODXOVTRiAF+RzWGBpLx5o8tmIk2meb2kvBmTip5AYKc73WrCqxIXuOApoQ0LCQD9RQdgTV7F
I60dxFO9tkfBb0KJWDyDJICql7YPAuP2TZBMYnFTv/lUucFtpki68IR5UrswpzR9cGO7XokIOErh
TP5JF/ZK2CGUlqqPf6rQPlith+T+NJgFCBlF5vLmoxCOFKTIX2BE7cXWQuLD6iCrj2MSsOmZ8WG4
lVaQ0XNrIbFlakyi+j5Y9somC8qlFaPulJLInQvDHcoiQY3vuxr2m2zwvYutFZ+H3l9jrdJc7mHd
0NB0m3rWrdMkBZs/h9YKutbxmLB1K1todxAEHhQyhdwgZ+uvEmvZBrYtpTX3Mtap91SPw0mG5Sjb
ZQmB/NFtlMs26zI1lvukW91JhsGJnR2Pyl9iUPSYZa0llKTtoW+kSXK8wU6cWkUqZ4iOslMCU2Ro
HkG6CIEQ2ZyvYST63o2LkEe15VzlQc9+VmgOXSAU8gxR+Z+AGIgO9wGZA4R6Ytu1ZsnVKQszdYdt
iAn7MpJTKKwiI4RWlJySl1O5suOEQpIdf7CqGp9LMdYHlbTLjbmh+aca0uJXJxybTQWNaK9ZwYgE
ZHeS5I1wxFVKCVTzlGuNQEqtdxayAzudD7dsTu0AoGP0II2nTUJ9EurCVvHi967zwu2EJ9UxHHAO
9/MwfzOi+kNqe8VRsx8ns/tSYGywKgyrfUj9d2588VMx8XyzbZzq4hjDCsoBYpOmpnOWvQGC4Scr
bU6J7reInRt+stU8FeEaU4mfTBi95zbTXjrVXimtqaHc4+qvBQw12ar7ko8prbFO9KfO7PTX3yOb
eeTcMpH0XsXCuNwp6DeW+mTNzkwZCLxR1/CTk9R1SVH/B7M9HuxoP8uFSYHhrkCp+CZAjFxRsyWF
/iw7QuSyyDHOysU3PeJiiuI9kJBZf7fqXefhRoPTnHwZNrVx/GQF/asJHQ0JDdvZNPUOroF39SEg
bwx90pbAzTz4+xx0xOIOY5H9vIeCCBYOupOw3ENTgeLAMIQ7106Ned592NCo4cLNW2tPJd2/ohDn
XSeXTB3ysSVqAMySHQB3XfbCpGG+xYa56KU3aJJF+qmfOrHKyKCu9LCOL9rsByPPhsiA6eqO1eIf
HaM95Q+JlW5kvL/5wsxzG/bgVQ6cSF5E1LPRjD87wuRqEJFeY8j9oNiqWJWThqhLO/yUBNN8mKx1
6XYN6OqZjTrqs4VdFp1kL3aES9tRupdiatRHt43POE4U7wn5/kPQ1QBj/LRjF4e1XuEH3abqYa9K
7SKRkzqNLIU13yxlBA8cQWrTik6yyfvzoLdq+yhbI49Hu3/T0k57rICNyGAj6uIUN8ilSfkkNkT9
3mjCYNUOsfoWjnlHko8Km+naP3QP9YGs6Sr+oeBXIJVkL0k4ZuBnIPvpJVo4fWh8FIXenORYFWH5
VdJG7kaOtYzsc2o3ax7IqWwtP6d2nXWbGmP4/oJmok0J2XE2t7FkTRaIClOEnIvGldOiTu8HyQXn
10sxt7wy0l6mbA2hNLo1slx95RaVnmUXB2yY0RDErZnhegukauyFupa9Efagh1rFhChsgSQHpAgv
yGWd+wpZlCzTQnT6hcsXIhAPCXv49TgN3XuZDY8u6Pq//j7UdvXPoZ3qVv8Y2o/tGYpFlUCFL4HP
tUF1BUdnAxcq/pLaC9Y0BrjSpOO+b/3qS/sLrGjwpewyn6UIqW85SE720Yi95vNklNb/mFxH+riX
w2r2oRZSCPfZ8pp6EYcLOduqydh1VaIs/QGQWgNpYadFvnd1QwXfWZ/6cjXpW3s2OBl04+xNRfSl
bqJk1QqjuahoaS2QhqaOMosSqF1PcmTq9aVsjpkSPVmo/MkW9xHruUv6AX2baTg0gUIJN3bS6S1J
L5E3NSChjWpnBmq66H0dApcMVkWONh+M+IUBGf42cKxNlJmwA1qmWPougjaPHurey14UCElrEQtl
LZt5ow3HOAAFo8dD9hK6sfuMupNsyAFmSZaOet/DmDfNwcLViT1lMn2IgIV3U5v6QT6g7eLaN0K8
8ySpAOIJ/aqyu8+1STlLm0rUdN+gGirnejatnPvQpFTOEbJ1+wo94FWQWBhdWP7PCucz6Lc+S3vD
J7vf4QI2pOphbKZwi/SU+WSNcPFTpW1+GNxktLy5lo1UZIyHK8q9AXfdZJHrq7CnNEmhmXQtXvXz
iQLoF+0NSiH/NkZFmWhTCg/BFqdXd11D6r2Zn0Zov6k7tSqz1ejl5fH2q0x7hj0jV2GQJJISJJMZ
fFfzMDjJUA7pZU26BIzf/EXWbckgs6eF7C3zSH+a8PuGyDRzAsXXSFOpl2RN/uAlIrhCFkEYpQib
70PrQjQP07fCat0tBXZrawuvfMuz/EROs/neOMAAcpQ5L01aVw+CDTICK157zLsY/1GEC3H0mLpd
o6VPXZuRIXfKX72V7wq9rn6p5Mv+fjKPkZGBk95JwRcGTXB1EKBcZfAD9yCaxw9Kf6uqFO0rzrLG
KQEitpAfg7GL7VXch+1eNv8+rGOTdxs2NB965L33wurDtYrNBmn+CXYd/sQkGtkBt2pxxgu0OMsz
Bzfslamp9lLrKTJTPaj38EI9tAtz/fEfZ7y8z5iR9+UR6ml6RUB3M7HvemoyXX+dWw3K8E+NWujr
NNSRTkR6HVVcVLzRYjWdFxY9FuxDEDZFhed7WI8PWQjuRsosCtdXdlJDQ9ORsY3Ad2941IFRaTtR
nkgJbaScRqRCmEkU1UhOuRqihCFl1QVemdsGBTAS1bOvVl6KCJAFmD7gGkLdKf3AVid0KbFDusoe
OvAMeNsf7XIcgYi7I/A3zuSBfc2wsUuTR83v2L13aMaCwqszbGWsRPT0dgFj6OyTET2gUKsf6rTf
e0MURE/ZVI5HYe9MTJAxFegpVoN37hZSrlsKd4sA5zzgNehsNP5ZHm4y3koZn2tzGg/3sfJMnSYE
TuanvWwCZfJ2rVPAJC5c/zE3mo3WswFs51ZExfuMohqFQFryMEV+uTdsEmH3GNiqfG3MBzlLdrik
bBZqnlX7W3MM0ovT5Wust8lxdQaWxUhdTG1LAhm6DtkraRjWtuy56l6BwFBpT6kZuWdHKXZC9obQ
p9aZriBXJr3H5uslethdsDbSUwVZ+a5FPNcOLsowOY8VKdTHFN+mnUgiQAhzU3YMKFAy0Y/XVtoi
Tq+EvocoV9DsAlSAKWKa/nWyzOFBjvbma9mPKRvc2yWjPDJwGraTjTdslEI4597s+NZYyX/dYu0D
eIFcinx2RMoYPRQF4lzbRHHCVVO43NpYE66cocKow1F7m7oiykGZ7uOKPR8GbCt4ynbHe7ynAtCt
ynJWnfOMgreGcaIYZ2/t3/N8s3a2ZaZ/vYfk2e0y8do2N2FdB1eh/7zvz2QEreLb9qxtguCaZb9S
SQqYctjqlh2g4Qp6QxFrXTMRUQt7ZSWJ7/rEbq83/B2aXRN5ex0Bw0RUm8Yc4enNzSTCm11EWnUu
NT14H90NTHfj3YDP/wBfr96OIkLyYr7V88B+ud0IbqqxgTUI6J/uKwYcNvrYNrJVljUizjVAZZqV
jEEc8N0nW7XSzCB6nkhdrzB4zbYI6obPEdKsV4j662gsM4rUQRKvsMz87DWqOL76fELl2DQN1WXn
Ge16MGoNpQNu3MCtuo0W6MlC6lY1EeJV8kwe5JA6+5LhM7JWyHUfBs3QTyJ1lVVSW+5bloVfIZv5
PwVYHdZp3Y+k78gMRL79FJM329YllI4m9lcBd/dnsw20/RAAVUsAnT8P2mA9C2OZAxN8lhHy+PnS
Zve7h+ByiIrAeCOhhyXH8D02hnqF6F58avJSOdUU6ynLjdmPlHWhE4x/DOjEpJzMgGqRWo/iqUmD
ZplbJnnTIOiSfXZu7dy6TC6uoLhpZD8SEsqYX4RfEdYr1+ScuiNkinCFcbZ39rMpZHWi1c8hi/qd
N9mUdkfNfh1b66mchuTBFezB41nXWXfabhFXUFakJL88/KcOGcssdLWokNsbd7Y4Cg1VLEJ1nLfJ
NGVMnsmDMtu9pIGpAjTPudtTzHqLZzy6Y/9LfTJRtaVSRtFVSlYOXSsOkQOaS46QMQcu99KaYeWK
438JTGP86nfpGfe//kUJsugogHWsvJBsHnSjWxwt0vCYNMpn3GW8mMfbczyb47EdNMhAiHRde0G8
AATmnEu4M29m+p7p6EKHfWQ9AEomEZgqxrumd0jJZkqzteamOniPahnk0xs5D3uF+m6/Jg+Nthuq
Ac8ooXlpsRQI3q1E6yliD5rGAxijDCKgquvaDy0+u2T1yvFrYOnfCiSCn+omc/6Ii0y9xSOV+X0H
Lt3ObfQKPMxpnUT94iooM8+ra70XYB2D/mtmVOpS1dFkM1u12412rezQq0ZTyLH47YaC3LIdNxcQ
XvYhc60zJKYeAayhbS5GoN9iFN5YQBtNify9msCwNkvlL4NPlnjBa8d60nsWaW0r9nI/CjBDPY6q
Ei9lM838elNPrcl7xT6U0p9LqjfNHmTTydyNZtXeCSXoZ43v4kNTevFKyg7nc8oWMNtHnlBSEgmZ
H7Xog1e1cB7dpIq+q/owk5EH66KlRbS5LTnCMB93gS6MNZsgNDccJIKWamriHRS2yl5T3fhJHmrv
wVIN4FN1kTy1HrbAttZ9l10yZDliLnVAQ5HKuKGOqxtChiF3mCG7ypgU24VU813TKhfuCQ6yXoL+
ajSMZDMkn86lFFGqCFfeYlMBVyCMokOhInkQJJr1eD+bstJdhUNpPQYsYVewhqdDPGbnSLOyK9lc
+HQ6zsIVtbNrrCefBw9KQKkE9lnGu7RUl7pX+8sBSB+s4kR7HDsL+8bUqDa+6Rnv3gyMn+849xFp
MHyOMIrafE+K4jZCp8iCWbl67LIctHXUTe3C/uPITrrfaF6WAGVu1Qc0PRpHJWvlI8w8GWOwRxnq
Sz0he4I/tXmO85IOhFx/ZhhV7aoIj14SGT9TNehODeprwjaUYp0qSrd02UVt/FlXLZs12ISG3oCW
Wd06rmGMOYZxRX7XvOrzYfTRRotLHssiQujC6Hjy1q1ew8hgnDxEovI3eB9WSzlDxnxlMB/my+HG
CAwSlX22lz6p3q1bleaZ7BOvFjXwRTaq/oOMSYsTe+4tmwH3N3StlzKmI6NgZrZZfU868c2NEM1S
It6P2VguwBNrH4jMX8kmjh6k/tmInEwrzHkSY/XT6GgZ1/mYLyE4IFTXoIZxiXzkjqV+HwULigIV
Rjy37nqAwRkB4GiMaoWRi7eWawQl7prHe+yetS3mcU03w0pl2hYS+2f7vraQ87qyRqxD1dyrvHdp
nnK2xsk5mfOdrPB6cxfZJd8neTcbrfAie+XYMCzNnfBFsnSAKYBPoQBbYt0UmtPnIZubCQi8JTLP
/ereMdhZcxundcO07lofBI3et+egH9et79WPYaJQQrjdMsMqonbcWAZQ6ICSp1fmL1Nh2JsUW8GV
MW/OKStUp7FuvrTzRr6ZD1k1LaymKZ/k+FCDSgwqaRvrrQJ7B9x/GGjxdZrSzzMZi+fYMMfi3io2
AxDEH1UDJrjxhvBgzXYCqARWDwDQv2QYGDw7ljj3loqAbd9zz0RwdDypFBq6Xgn4qPkgQBu730i3
HQ2Z9TUS89CA553+vXlz5qmoJo8DdU1PwLfoUCanOtE9tpWB9LBe1xvhucZKNuM6jp6rNqHSkW4b
pzeT06dwsgnqwpNmgqXBl8oC87aiUKU9yAexfCQjN8G3mrr/T5aezoI827dIm9xLpYTJKwAnlH65
aVh2iYbYiPqRNzdbCn9rS9Gods7iutDbb5OE1v6vJo1Brh27ev4DKwt/2nltGQAl2stmPeexkS/4
bMrecPxbM0Hn4jY40RWQUUH8ltVmtSpdLT1AtR0/bDxx06ie3lTFcuAngTtRhijbmNoU7DOF3aVX
GvVTMZCg0TxRr00ET78XbDF5xCCvV8IJVcxDl1jFkzeyMvDmDg/yqoLkhXyJk+epZ2jWH/IVFt2k
np1p/OigKLwqQfnPvpGRIYI5AEodiplWQ/WlhJSINJy6v0nZ92EAyH3q1P3dc7RDUPc/xty5kCMv
E3a22H46hU6RVh6mrLqQ43AR1qQKJc+SiCR2jiXlnPz4swMB5VOLvN3xHkerJzuaY7zLXKCXcy5V
ZlDhiB9sckYXmYqNE5Blg2r3O5mojXUE+8HxGEs5YUSV6ZKNxmHKk/Iw9mm/1NKkAOEYhHtLEdZz
7uvann2Lt+gpOD9D7bee+2RVqln1LCM8t7/HAPeCLtS+Rza6POhDhH3pL9Uo904UuNNTGvfVysmp
owj5+Rc67/G8lsW9IzpR2VzJxapcysq4SPDNneMyNMiv699jcpic9fsacmwPsupmZpV04xoczhV0
LcjdKP/Rsw3H2VHUFD774Mhnc1pnJrz4eUTnGpdbTqzWxFqaxMlDVNTDKZgPsknuextbwM8HMKAL
ExD5Nh4OZZOBSJll7aVppQ9KLuzHq9mUzU3onoibOeNVzLdLOZCIUblbXW9IE0NzYoWEXsnyln9R
SxRfHGiZC5mekVkYeRgsH6pO3B780XvX+jE8liYJvTzybmxzWQXUnRQfI8M7y8eHPOBKuUpxl7uF
5KPn98TbdnVuNnpzEHoNMC3D4H6oq/GqNwX0QDAVGxmze228QjuAfpMItnPzuFvZ1gFZg8K2etbr
78M49h9RyIK9UjVkBKLiwL4qWssc1BzX2vwznjhptIZhPX39+3gZz1jlX8HIxYskVB8Eev/PQ9Bp
J2UENy+z3jZCMEvhOSkG4aH+qrKwvCXNa2rYY2MMG5kFnyryXgoKViIHTimqFpJW1xwAa2GcJFuW
mPOCtgWBYl4L4cjydLtVN6p47d1QfWwioJB/nJEJ7zVRrQdE58hIjv1yGjT1I0rzL1qsx7/s7ova
Yl61KIHJ5WlsfOt1EBzpYNkvTVsoqwLVhLOigNUbJi+ekQYG9dSgApveASRxYbr+4o/BuEgt7OTU
TBNQtU6z3kIv9jce9721J5uIJKy81m32stfsnQyUmqufqrKw3mbse5nV3lPnhvpLhy6anARSNbtk
gfVVzoH/NB3UsmuXFryNsxcWz5mT+We2stWq6xHDbHQfwLwMqsJsDnFSX2RLHnIxkEabZ7jGcKzi
Tjnc4ybmAxSkwUnUYOUtYOMbaYBczdLR8ixAXCIa2fTd45YwnB3Sf/FCxoCHehdpoCwvUrk1tYwg
upKeHiuWgTP2REnTneIr7dGPy+6YqUec31XEX7RqmxXFR42Ru1iMs1FarKRQKjoFS+g28G7dSU9R
ciVjZjz7qAWgOVbj2JVLrVv1umoeWsUnERl3anK8nabzad95yVGeyQNKYxVkp7mHdTtGoX9EAxgO
Tm0e/Mnm5U7esZpr+/IZAgwOrZTo8d8jt0dO+auLxvjxZrXCYNmST5X/z3SFYv0uSgQO1ljtXHA2
agGCUrmVzVrRQpKKdECiKQ+xCS7HnKxgR1lkgVNEecqnHoHP29wiaQAN6dP2Pk12pGq+8u0QG0I0
rgGiq8NVHoyQ7HMvsjcx3yfucasN9hQ/nIdAqZCzD4ISX57fU+VgOdWJkzc5a5xvRfLs91SHCg7W
SUn7OdUV2rgv+MaxrPMMUuKKQ9Ugjve3pqIVFx9hDtmyhGY+8crdVempAUXW0nwq5gNCQW3JKl2O
coHObVs9xP5y7pOjQPA9QxFwH2RLRRfuqOotEMZ5hJyVWOOvDIYkqQdz38+5Jwxn4eYJtVy6CXxM
UpLpc5JuZJ+MKCzrF/+n8WnX+zBsowGnvZiEQ99bG+lXZPvuCKml/LN575WDZa86azO58+B7732u
9DpSXB08UmVYG2sS+us/5t6b998bBiClK93ZxnO2ukpV9oACrwuZjnZGJ98IAdWy6M0xA5rvPzRe
4+LBhcSCGVtYyeZ9sjBksrr0qnjpotK165WwfzSd74aR5zvNpSKVzxUNbfxqhJry0SbBn+Eo/Nai
JfZxH90HBbmb8Ns/Rsvw0H2DeeHfRpuha6wxh+ATXUP1jt3iHY7OU1V67pWCcPUawA+QYbtN9JPh
oqsu2rJ8BxvubDE4a7AkaYt3JQvt5e0a2VenRsDVdOMgRkqDT7swYVpYwozPqgcky+g169WcWLUO
TlD8tNLnLDeNX7kGUCQI648qSsh3l31yVcjA7moSwnvn92zt92y7HPKf7vCc40EvZ8d6Wn3EAWnG
qXSSawZtbdd3iP3L2YEGzdEX5bNm9elL54dgGB1/+OJo5TsLbvVnA2uPW+0QLnDzW01a7f3F/e2r
0kfehxiyDJsvgD69RRGjIdF11sxc2Xal4h2ECSbLiY1pG5qGuKhss1aNSNKXZHz3gJktYk3Ef6Ei
sAD0qnxzEHxezVnPc97p5hGNsnadlGHxYbri6DY+cEMr/unw4l6QtCm3FVK3sJdHQfWCVLARJvHe
BmZNza4Mj3GSvIUz0inVIucKJli/DocIeSkM6DxBWC9fQmcqjrdY1IETmxq+LLL3NtNE16ToEQ9J
5LxqgF1kB+YiRo9eicyvgaf9kifIJd1OwKT80lTV+Dqf/I/HzNOnedbfrvPv03+PUXGO7owweLJ8
pztBv/jQ4j5/CSuDvTS7LFSl4ifZshNYQrFj5wdTj/MXMsgsG6CLrVx/6E4AzpOVkcTLG6TO7dpn
34GkOd8RYsp2z7/7KDbf+iQWT/ZpzJOt4l/zkN8AnzJExdHKKpTPfVJIoCnMV3tqznJThkl6uCzr
MLsklFdOaFeicdLiYKaiPkJupnkrcyS1ZvZhWgzgLQqSr/F8Bnr280zGZK8ch+zBf9N7vwpJHchL
4Sj2I6RxNDm0L53nkDDVo3pnRr32pTEeq1gVH2GomHt/5DfLUdXYviPFHJGX0LtzkEJDlHEKN83S
T2r9QUcQ90XAz+o9jEPStNaevB5NXbtom6ul18pBN3N1Tba9/BKUGqogXr5vMJpbuwm3bK8t652s
MVPv2Pc1idZu0JNL1WH8JuMh0LrbMFmxnoexzDaeJ/wrLzWCJ7dhkxfmq8TNlqoSGjMMs9gWttD/
67P/fpybauoRKfOl0xjFllzG//xKjYo6c4hIkTmjOBqlEcvGyIJNIZrRQkoM1YxmRFdHQizwMOu2
8u/UQ9zFO6V6wnGivbqu+O5qrngwKuqchtpoD3B1v8sCjyziBKinh5oBZXCu+ZQzs9UAYbKR5R7s
UttFCNhqC1UBqKap5htZZpNoVXkG+ro4Q/OxF0HZ/tkrxajlOK0x12OXLHrpiKlZZI0VKxlOsu0o
5ABUeGKb1ClIiGojD3nTC07yUODLciJVslQDD0Wa3/GeBPdOM2oqG5jzStfeSq5Li3jXKZp9lCF5
0ETXCZSN1WDlFKi1OQ5Q0zRMaryOeM9IY/R7u9LLq9aGAnpJ7eCNGJOKwlCwG5/1XH+S7yvsYXJj
Xjze3ubI0i5s59qnogNSBFngR6Wjef3pQA9e2tvca/D4EubQubVfsvAui/YqrH994as1nkh2AWa2
/FcR/z4GzVAkaAvvQZbqe1dpVr6a2FvL71711jHeprrW12AckUssuRX1UWNQWNeVD2BoR4Trsm+a
ay/8EuZOmPOZtgqrubg9guUv4sWqcD8Bog7A1bTVYNvYqKTg8tw8JvNBxlJ88ZbdGG6g+bcP6jgV
1inpKkiksryDKgKUN3YEO8SIa5b0nnGVh96v28tk/sgGOPq3eKPqb7k+uPDoC/M2Sp1XnUYBpOwe
a0Ts7gqK3UX1q+EBd1H1no+7kVjhLgybEialTtVmPshu2RHNcHIVjtWyRCN4m3Z18tS0urbDUAia
9Yw0lbHS63g8RhplGglVBX98zTCieJBDotToLjh4wU5jQuGxx7tlMpJBF5fb9n6c6vHT1qiK9rVI
vAb7hWTcT02+LtWiG+BksGcR2s3TuUZ679PxufVeWvJJW9iMQ7OQLtAZvIkHW8IrstqPdkPrPI8y
SaMrjn5wjRHZDwUZb89KjINl9xc8KfAa19UQ/bIEmRicYdBSl+/E/I75Be+ebMmDfK/muFchPnYP
/R7/z3gEetEmHbzMlZR33e+aCZ+0mWrHi/jdml/DMCjxYkKvAzUooDj4KM8pmTiiPjugxqzZKPj9
q0UVoFlHxZydn/+jto0egdJm5q2ZZak4Aiw53v5y1R8hXIT+PpgTW5OSX2+whUzvTjIH02pwAkJS
YbubTqDnI0mYCafbfQIG5n6hgXGS+Zk+noyN3dXhUpoK2aGAaClPh3hKVq7RgeSbrYn+4T50jwE8
Vj3SaPMgFc7z5vNL3oTeFxm8XRNFlWzduCpC1f/hcvLqXtlxCRxFQhKmOLL867eObVXvI+gP0Vab
JR9jTT30tj7oe8vRzXVeIN+tXHO0r8jH/v7Z8yCY2+Pnz9/9LvpviOPwevQdqWr3hlTvMlCSUZZj
UyWB6CQFnB0uArPHOGs8ORBXZ+/kCWy32e5iCjZ3BEBwRsoeJwwbiHmT2S4CQ9N3vo0YoUWueQWk
Ru+/2Xr6NdKdftPqojuKIemOsDUrXD2qrIQeVDYLaZd0t0aSTXlQfAqrtjPu7qH/NEzGAAB14MLG
+IZEkkgivfC5tQOQXcrm/ZBjE/9QkTS7hyR0CeUGhNCbAipMHSMFBX6pDUx7j6QFKAef/0Js4lBj
VhDq7NHH2EDH1+kkvF83vc5wqsO1mynqKmsH8YSGzUo1BvvSqal4mgzsF9R8ShayU8a8xIS84rq4
vcxDqlH9aHBEpj49eW1/w6jqgb+2fGg2lqHmD0WMboFMw7UhYLLMcKdTblT2c+CWD2HfVyTGFDDK
hjXiTjP6C8t2rK18IAfh5O6qKXm/P6jvz+O/d97jVV9vfApfhw5y5o0hYiDadtJ9AFo3/ggptZPs
lerDpLn/7G3n5n2u7EXD6HkKcETXg2imT8I5l8svVt+kzYLxaVAQrwyi+K94dJVl3fXDMRjYOjx0
fZycLRMBP1aKe68IlJ9q40MsjYYv7Qy/xSjDuNi4xUHn8cVOjcV0tXLgBQZWTV/nSX7fHTUtHOBm
kjfpfWc6DaECy3jOgvxOzYZu+n3wUUqSIXkI4nkpnU3eMjbK/px4/SoqA+uFCuUnLaWnrGJZAhDX
zFIZdKVdoHhXnA2nuQ2Tf2XQx8G+GqZ/G6aUGBBXM+DSR5fSGR7lIycecPMYI/8v2ZKHhJTrusXV
Z/3/WDuv5bh1Lm1fEauYw2nnLMnK+4RlOTDnzKufB2jZkv3t+Wem6j9hEcACu1vqJoG13iAfYLIP
u0mwgaqeHfKhhYbPz7U0kRr2oahfU8nyQ8Rh/owsvX4IZXYoQ2BpPbsksD8+ZxwZCmL/qP6JP4lZ
Tx4i7I67ks9wGHA3QCTco8FP/vrAzj3oRS75142MkE/twozCHSgc4/qYl32DxqKwRuDxY0Wgt26J
NqKGNPwCs6V52yNXcgGfQT1L6AP7MbCsZMKJPq3cH/I50fXTrqbMfpSt6zqgjcdPfXIZAPuzXg4m
m4q7GmIhBIiFYdbunTcP9n6yeaLxrO2f3QJtWAEI+LeI0hz6Z4grnyKaRuiIWi1KXWJZE8WKeyo0
dW9ECUsa+THzOcZaoM3PHx+zzMApeR2Qzo8+uDHh1nL8YilnJTzr9rMbwxtW2rdhyOtHfSLDDtOc
ckjX1DfUesH46V5GFm1awM8av0+NyzfMbmE36aZP+s21d/xJx7uWf9g1JCf/oebeN3npQddF0cGF
m2DYwaJIopcMN+ZD3NjtoeYHebAr9O0djUSfNWf9Qx/24zHLDSRM4rl/qLMu/DIH6nIqIr9d+ml7
arR2ummsxIOcr04YyfJtC2IzvavhuB06DFk3eaxWMC3bnawThQnWBTICx8360PzvIpIuq9Ax6D5d
w5vLdq1iT7oEc5FsXS1Ol7kNxwWwrF/fKPFrNzkw4pIJWqwfYmh9He1gU6/MKtlkekEaT3gdKyiF
LuPAjk66l5rPJsWnbCq6xwlo+g3ZtG8yqghKb2sZHZP4CHy06RgFIUu6IlDRXBCndq/wtbeKezgu
9AVoZ2z6SHDTBUxZLRRv1QUlwi+/UcvyLALvd0k1y0PgKjExs/oFbK7FmUXSbOU7XrbyBhjCONbs
HWvwAHSDIoHsjDM0ck8ZvCFNCIJU+e1UpkgO5uajoeH/gUZGsTKdoHwecpA3xZROmE125bMag4vT
IkO9yNHQgr45D0/wFt2b3rRfOjeaLyggwGCrKihKSuh9tXz9YFqZFwBMfp28NP3ZaPOLUjjWy9xG
HStPs/0SsoHZAKQNz26u2Xs3V9Vd1A8DFBIjXamwDOLK6zalqOlZooynpzl3VdGH9gFrRHyN3tuD
WEDKQNlne3F/nSf7fHtAT0LH10JCJdoUTIreWiykHdc/zdHsn6ZKD1bQaZUlQhE2ZlxqpmAPyHCm
G2RxvX45qe4/KME5Nx+H2qqTlT2EOLKIAbdjZwV+ITxpFhaoH3EZVgbHHKsC2ZWmdrgofHfG1daP
USUJ1D4+d3a5rsjK3CB6ZGESxdkw1MmWXawrRObe+7xS7w91bH2fImupIyH9SDajO88zzvB16Y0v
3YREqtlb6t4M6gkaIN+ULL5/B++ISrGsH8vCshHrW34Kwa1sWVqkruKp9DayqFyPIMYzJf4pS9J9
OH6lOuacNXGQZ2qrvviZ1+5C8n/tlh16uFMb7y1y2veIVq2mDVJd7D09LATxjxALxgGShV1MVLMH
bRuByTxfm6makbctinolY/CvaW7tul25SdZfCvwteQIjUIfKePaaT5mF4ME8HutksJ/KERXNpMle
IdFOu3lAzMfUfV+Un8YFdJ1mNxtMnZoAsSBkSOtrm0wlXyNfN+5NX3udTEt/GvP50Wl0+ztepEd+
dsFrglL9KgEccrbG1DliR6VTvUFlS/UME6OGxq4UsGQjPm1jWKzmAuuVLq8NQFjQek/cJpJ10GGC
dI0xheMbzJlhy61whiagIoek44++7IsH1o3v2YuPfAUp5wR9P8DSJ199mCyUw5x4jcJWv7dTfkfb
2VEjkBJJwSctsPWWndAhbnwRs0mgCC3KqhvOEqcy8BM1jfoZ2EF0SToy57K7VCGOab3Tb2RTTgq1
pl5a/YiHpyiS5U6luOjJ8z/ZkG3r9nOq3afc4u/Tmj9MYSKHIgC6/9iVcT954+f+Rjyn/4yfMfhd
pb137Z9QK4rzrZ74kPvlLjcVG9z89wH1b7H1lUeYGxBeSt4H/DTkdu3+sYOycvDRHFvJl9Jafz84
8/CIQmX1qV/Eh9REBHa6Oec1m3bDN+8sxw3vS3Payzt7a3pQ5zoH0Cg1/Gf0o3v2nOwy7DJN7t5B
ViXrmeSsWSncLPDVbSTcgE0HNZ20oaA1AJa9Yv7ksDzYaW4BlM/06s0vHX9foX2wcjLcmTwhcDCH
4bSfanzLksSBP1W66V2ioC6DG+CD7Eq1iiIZax8Zr6LVrNflISVRcPr7GSPbCLNpJIBq1DZ9Jd6o
eqMsh6jWL+iHIrmoxaSlLQOAidINO+i047Iea+s+tdrxi+/yq6IxQ5w/JKr+TbpoRx2a/lONWbps
fhwSiv9n2cy6FE0PsI1blJ0GiAIufwmLrfmmopK0pybz7IxRyg+lire2gM3h65zfqp4wSRYY4ELR
3zq7w+tYQD6uxgy/7RfqtAWxUTtf/+qX3j9ob4xn20hRMTTx2RaTUAK5D027Xrhltm+1ZnodYcWt
gBa756br2WZqqOlHuZo9+ab6Eiak7qhYUdgIT7rSPGvCz7Ua65bSYvCzCOL0KLsKL81u2jHfzCJA
dtmWr25iXBtWedgZSNYNzToY8Uk3Biu4etaVs+piQDzZ+14l+Xj1rDPy7wpi4XhrOndsPZx9FTnd
Zh6b4Rl/sKNErgMnA1gqigNIuHGHDcJLkjeQRAPjsVZ1RPNoGVTsry3knb4ZIVI9oz8huCUBPw27
2cWI80cY6vqXKQLm6+a6wBWDVkMNc18joAWwmGY0dtFKS93oIH8AYpKFDx1GHS56w0MIcG/27OLI
huqEcCf5HbJevNMwPCHLk910MsM3aBukIoWuHX89+RfSHX9aGp4ybj/+rFY5AlF251vZhdhPcAgS
5A6nJq5I3YLRyRUjBjltVethcspXpZlfPcVo78Ja028cngQL2Y92Ivrgftge2tjOX5r+7Axl9eq4
D73ukTZJk+klNXjrCiSRM3Rf/xF5rGu/lVTmnhoDGg2xsxoLtb7kI/jYJ3lbCRCnkOgHJSoctmnI
XwCFkD0SGRFrmreZ8Ydc/jWQlygs9TVOoHJA9/xg5+PEfdDRVxuD6lHujK10GU405L6YEfQuq0ck
KeeLpgF3EZlv27zTAlc9Bfz0iu1gTNSYtEq7baoqFWq62Y8aq4cMT3lVGR5tvnkvI3oryE7q6a2H
VtOuNUxjj0dAfBnSOFoPaabcjDmaVBbKGDggus2pHKpHtoeIsipm6K/mprbWfRu1X+RBI6tgJ7F9
zvKOFITrhzs3svTkDJJD25qZewddQ72R38g4te/4+qnkWvkOijHZAvLmfZm1eR0M2aa2uPNPGDit
0HNVL1qS2wesH1s8DcP8EdLS98HP7O8idDCbbFmEiV29BU6Y7HtSYZdCi5+sqgyuLV9JiovsH8Wg
VYdPPvXCvexPgBFrCzv5Xhvmc+1NDqkYDgbPUFiU4nQAtDgFKn9nHqBy0E37bgbgpFYrPQvjVYFW
zeYKR7rS8JykfupNUMKRxxJI/iOdFg+/j+bHqCzoGR6V3H4MTnqe8HH/+Aah0m2sAO+iGvTnQK6X
l94L6uNHf5O79VFcw5vqYlPNBVftLOM8ikNWlwrKpjEFixQOyae+a0zjZLtgUl7lgDwkcoY8RRYi
X+axU667un+/YLSNMZdGic6w5jens8ydLxSOwr5BYVL8HKPQKZdgOGCtNG74qIbTVvaTvqdopSAj
JZsodR2wrawf8CBIz3J67QRPVwEBrwzO6oAf3+sUevBBuKAbFMfEL4sjW/QA6SJXBejbd0ARWKlH
oFcZb0kflAt5+ql9nfBpzHNVfWEYZbFDUtO9cZT2Vn4vk7Bzb4C83WpWWGMVPGSI9yFml2VleW6E
cfVQ10u3sqyHrEyau9KZUQiHojFhfXmwSaktDVctn30UgdctFg9bOan7qXeAC+ajxDDHumfdVglk
SL9HjqKbrNvfY4Ff2NcWV2BHooWXAc+uVVsryQH5dIPEg3YABW6hczsGX+Isu6SSh1Y5897wgSp7
3dzcuhXKDuaMDdQL1pyXBkXBiz9b421sZz238PBVMZPpVnZd+5Nu27AlPIcU1K79fNR4xd2efBAC
IOdrjSYc8oPW+7t8DJQXa07SdZzHxQmzV7DmfoYlEMXmr5aJQG6YASVo4c15Bu+U3Yi743GobTHm
wTUic1FWM/Xou+sqWD9i6X1dBrWO4a1ZzPmHNg/v2wn1v7Xeo75kmG25+7RVjcjNjuZxbtkYHcpR
hwlq5dbJiBGj1tT4Im9R1Ojik1pMz/IWJbsKVYMERa71eifDv7c6D11zqmN9R4LNeG3nqCNx1QQX
7C3rI7Mx2IHw+BQEgDDERuB3aAV6FhX16D20wQ5sMxpJ+ITW/Eeo11fOaTaSH3JF1IR9cF0WOaZy
gYXv7D5WSnK5NNka9JQpgV3/m7FSKg9V4Cc3ksMiWSu1Y9RrZ/IKULrwWspcuyhK6+5qXwcy5wQV
Us0uPhxh44CbKwelPyB99M808F8Nw66/n3w9vneBDwonVl8YnYpn6zKdI3crm16ijic8hr/KlpzT
FM3TFE/xWU7yMr9FbC6LV5QzVexjZnVNXjo4tzMcF7IWOS5XlFzlQQ7IM9J24cnOMhhdkzctfCvW
v+MjKdZZZlwh+tcb7l1pwmF1PUBUs2qqd2lKzhp7wXSd1KDUcRV6gCEUYEr66QQzD4yh6GGncT1x
y8p5tnDJLjsvQ9kwse4StwUeGOF4O/ht+FbD4+1aHBQs6v4WS4qDbiGu2pnjDzkuJ9roYy1LnI9v
EOrdO6wNvzjB0N1rQjpV/v5nnoUltjALxcbPvpsF5KtDrECOFil5VbvNuAGMUfRYqOa6zcEjQcKD
eRZu674xWBK23qseXrtVZFi3apK+dxM9K36+rnxtQAbtsRF3DvYK3QMNqYAgG5GJkia0iD7W5Yjk
o/9qBH6NNCVeRXdX0pfVFQDpbAg51eT+46YILiTscC6Ozq0MACAgXbQ2H9ym/YlA8vTV0nwyMONz
g5nSbqZ6eC4G0Orbib6Ox1FC8vxhApsEYzIszhKlJpvoNhdniVKba8TF5Ch7U33TxUm2Mi3smwZd
7Y6Oanv3WazcVrym8hDV3bWpJc74jwwrvDd1BgMzl2jMiuQr/6pXKrzaQxT1yrbUu3gX1irijX47
7mxTG+8G+EByRyEPqZdYK72yyk0t+LUIR09ked8jahMGbi4icnsqUWpkHxI61QN6z/mdYVossIyo
ObPeih9sF6lhYGevOKyYm6ZL220zgyUJcct0WfXATOm7U5zVyNf1doPWkEgoF7p2AcMW3icmewDf
R56L5Arc3alRVkGNKYwcjcRooDAaCp5varjB/dxg+lbZye1kN/k+8cl5P1GpT3ZhiliMoeJWcIWk
Foj9UbOg7Ujakmwjn/qrPfcmbsuoNMMFdwFAwsUNSgWt0wxlJ9mUEEgLuyN8Bu5lT+aVCFqK+FjE
Wxq2EB/xMsRt/zXeyPCljsIi2dWwJM69Y+grJccvGPTl1G+uGOoiGSLSoqLGq0W4hab5dDKyhdzf
5ril7koqW8tI7ICN1snhZTgnuQOWe14nn3ElqdJbGW/F2Crk8I93NtK2RwrKrwgsCQyxWj3EVWds
vQIELRKNjbZEvLle56o2L+2Gtdz1LegZlnXxyCpFZhjRcYIxhwAAd7xVwBb+DlOg+s5FhOTSp46A
tvG+FT+6NuWgDJMRSmatapjS29qo4e6LheVYY0jhZaaxjiKP3Mzv9aU841eUH33PhMvOuvO65LxO
m5q9fvVJbyLkx/hrtlMAbXhuxo2JIjrlbPo+HYoBFbDca64hHwPTiMIVzsehccL19s3PqHXLmkhh
Be0VBtFFGuL9YkDW/J2rnbfodPxouEbLaokc9kTxVA54GiZbPwo3xXUxxfLmBgUQcztYUB/kP6yF
fH6JiwhZqs5B3dIpNygJWtd/nQKyc5mFU7kfkjG4nUJMRIZpwoxRQWZdrOEjFP2NlZ5niDU/RzFY
qTcwiRNMCzb5IV+QVaxSRP4rD3BlkcrhhpridfgjOSCjq2xWly4yY9ftwRQq9bHnsSlf9tOOAVcW
VgQR4jfyrbgmdtFGfPYrRIHdvFI2po2wHLqqYovtjN/APbHZhSSvWeBcg8p+QnEmwHu9ifdDqBrr
WOjuSEhWmrrBGcztaqhKFBhkU8GGUEakgP1dNxPasZF5kYeh6n/mpC92H10q2KhLMIUYgJrei+zP
Mw0OgV0j98rl3SoLz/IMca95bWYIR330yQFTx8e1pAy5SfMgO+pR//LxnW4yZOsQgnuJxA8hQqcc
kqrkZEOY4der9O4RZcuEenpBEchHe3dkN//DRly8GP0fkQUlTx3c5HEwcmutF0ZzUjWgoo3pzYte
4LI1Y0LQwrXjK2bMQzbqPMf1kwSUSRiZj3talqPmAVF2XKRdaW/yewTwQ7C+RXeTDdGbaUZiqR6m
e5Qy+pVstiB1VnlQujvZdHzlu+NO0Y1s5fezZ+FFKNMic48wVGsjzJMZOuZnQjdpLgoDfblbwxiS
elkJ7aRM66ODVFaijJgvu1DfqILHINkKktEgz66HyjK4pUcPsv8jTNHxbjfyqobgVTQXLbLX10LG
X800qHeD6WXLPmuCe24oMW7A4fQP0nnnqQkbSK9DuHCATf2YjfFnyk/juRxwdwW2H1HgaZ0t4qbt
wUg8E/80nNL0Usk29lD/SLvcS/d2Ruo0seqvvT6Nw9cZYDwKUbAjTVc7sox8P3w0i2giUSzbuT/h
KsIO49/iZJ/erVFQCM7yPmWLmxWUc50bYOku5I3p4wYmR2Uz8AJ9jRnEe8jHQGOhHqKZN0E1FWsf
quwKJdr8ynmWZ3F0o0ROefPRzW3oc6gyE/8rtLPS6lNom0a3YEAvKZiQu6RX1A3WxvlJmYfpEKqt
z3MbS4SuLfQVJd7+se/xAp9Zkb213OKv5CLf0haGnZco3I7fXPzlnuuhMpdd7eIWQFIQT4fKXobg
C94UhDnSgSRkDfhw40e9v9cL3fzCppg9tYiAz/QNlfzhPvHKbu/5MwLQeme8dCa1EREwxTBO8ego
L+jg6WfH5l4GnFw5udw0z4rABX0cuva1a6bs9NEjzz6Fwupa4Ts2Lj/6yFKtHGqCt1HdlJvOA6xi
2fl83+PteOuh0Qmceb4fVGe6LxurZ+epjQfZtEsl3OusbUAFhm21NPonTR/qL3LQFHuRMSXbLZus
2rjBzdbbNdRv0elU4B/JwdphTdZmwRFAL+aVJLwuSHgh7BzFLfrACmBLCswn2Zq1aLrIENxcu92c
JN9l//UgZ2GYUyznOTFZVan5oQAztbALtoCu7nU3Hb/IFQyb/hkxa1BIgfUzTZaWouY/USFHPMaf
nzzP1EkE1eYFmF6Gmazar6/pr5l0ZO6vEuFk5Q2VizA7aNvY84B2dA2i8ThzHuMuml7ceJ2JqMmZ
f0WJbpNMyZ9RSlQpn6/1O2rukfKW1/r1inUUrvwMnqMyrdwM6dx5jM0vXRHHuOP2UA5EcwYs9KWH
qY4j7HyO+p6WM2GsptklhrygayDVR/PCGHV9H4jhMBj6i9a3Bzn/OqNoMPGBY7dJUbJkxrQaejxw
rjzqsQD1UvaY5iTjSA4/Jt8jpN+L4/sSGOg++jQoccvhVAyHfvg+TMYHFqWY7U4Y3cR6dddj5aoh
dNdCqxwoSf5VCwDve7Tt1tr/9WiXz3fZh83Iscx1ay/XC7KripXhMKKo829li0QzbufeVnc1bmDD
QoYAe8FFQW7Yfw/LAT0uCmw+HO5ychShyuvkiYTwrxn4rqLEzs4crdrkOAfodF9PZbsUnfKse8V1
UjnIc1MJ02uvreTEf0TJ4b9iZDNQ+uSIvvBrlnn19aMNff7DiFEFpxT4nn74t48sshRq2ufXSfKD
fOQr5IQhy9GBdiaUIMtAuDOpLqiEoNh3kR7i96y8H7DnYBTZhyDcfPTWbqXhWytCrwFySCjGZA6G
n0ZpbRsBhFp2c/6kmoUNSrt17qYk4uCjNs5i8dqI+N7GrnW4hvtjkO+RqUbTXsTH4qA2BqmrNtJX
coYcCAIlXzriZfpK6Xd+qQjjHHALwvFAb45O3mIR4/Y+0tCu0YLxEb2ZnQQ4tSje+u8RS8ZDsqAG
NKz8pClv2sSowITE2bea0n8el/o/A5Cr9RxnLnQESqf4X1f7wtAXlerFd1iaGoCMsJfavK/vleEr
8gXJs5/05b4XFiZS4kYdFdI6Y7aoKHNs8sHxwdTUmbPTp/Qwlz21UM211lOU4D43YmtW1tjbFbbN
F9aRC7+245s4uMg+8EA3FsJERCQSWLgmmERCyyZ3EPs6q7NqLXMHcoTGx8ivsF9z4ACSAklyg/JV
L7ih7biQ2F1Jp64m+KJDhBC5bwp4xvg7Rg5LJrat5/8xDwmSBLeQ5t4npfdgB86LPtXZN28q0Huv
moesp34BhsrbFk0RLKwCxB51r+gARg87uHZynyc802WOIEcfY+Ha1nD3P0d0VvbY1HGLxWXX3Fw1
fEb4S30P7MPVQkDMUvpH9CGqq5z+ilNFX65O2jZUGzb3XRRucq0MTqEyFicW1c66T2rlwTDgkehD
6P+wcPLWjB/G6KLSqVXqQyrmTOEcnNDiKU7+YDpApX3/AbbE+5zu9Ncc+TregOdk7EZPGjf4MxhV
bY1+BwafogjQjR5FAHRzDXKdtOch/xGOCXsz0fIRGJkWch6b+fw0FZjH/I6V/dcQ0x8uqIDuPbff
aVpnf09067VACAjNTS3cNJVaHTtjCPEGAKVBrdZ8FaFVPs8LP81+UpnzGpyXnb7douw6rXl2Yzeh
oaTDXbG+j2vra6654VvZVxg4jFp5h9XucAxQZ1zJdFyk3VIasP6JG+M1insT3JI27VQfYZlIPBRx
PStJY+CkgERT/JB75A+VuNkHqmPCZqX8xhMLKfhGc6qVHVYsRe3JfGo7sNAgv1EmLAJ0FdMpQ1wR
3GGySnSy5nOkoP/LQNtZyUk4ti1nt7SOoWbeN4YffRmg+92Qxse9BRX/1yHEsKfyp24vm3b56uvk
yYIqRxM9RWqSO0r4Gg4kNV3LaM5R7BoP+ORsZT8addwHE49NtLiYeBEXFNQC0XR7Vxe9f5QH2019
RKHN92Y1xTB8Oh1zrd8hNaiNaOWO42Lgna+n0u/uG24dh3bESU429VnvWcjhFRMkygXMSn+vFWWG
BR1mOnIQuyCScpa9lINyUtLrAZZiSrH3zY4djFmNfJVmDPKc3vmiVEOyh14RbsMqaZ7smi1IlTeP
vasPh0a41wn9wlIcXNuPDtwwUh4Vrn0nB3JVASPuoWeh+XoTL0MhUojoS7i9tjNX+54UnXPwpZyh
mId489JsY/VGXgXFM/0yxMVmULpi00OTPeAm9b2NkuwbjgNPoV/kj2ZfadvW5s4Rx7N/XxvFvwVU
Y9bt8p7MpOYkm9TEFhaa34/I98FPemAhzd6HyZ8ab9EA9r0LIv1xaLBhDTK+EDHPrW3Z5jrSH2N8
Ql4drogxNHczZHPAarr+jE7Kd8QKhkspKj7yfhz23dqIve6qJ2pNA+oJQ3cXj49o6kdY/egFyOrU
fe5tey8/FEwUdsIpcsh9jrMIq7P8pAoUggs7qVBD41a28sry9m5kI44vBgFztF8QaBiXYxmq248+
zAL/nmUZerOQE2SYNdr4AbF++W9n9TklHQjBjYCTUkD+mHFti9eop+7I3cI/AY4M74fCmzeWB2NG
HVIWjHhe8WNy+OqxHwAREqubkFwKC1gBCRkZJZMX3DXaeiAh+Wz17DtCdcApqfNOoYuoVS+UpOZU
pShmpAmOltwgDMKMNBw/hcl+GdZlSD5Qrp1eKgCyMizQkverjb+v5oiryaYIK8GbL2bgxWffZA+f
ygokD4xnm4LRZnQQ0QKPx1ZACYUNrxvcaNgXPPp6upT9VtI3xwlBoWUSsspv20lb6VNZ7OXoyIep
UKv8Yk+jeWf7I7AYLqbH1F0hfQVr2Sxn6uGKW/tH2Qz6n3jWVuBXeEN+YK0QQbMXdYwa8xxk8Qtq
akg7mPXThLDaBVHuFqnAKnqpR8Rr876YtshJRC+6m7xqitnfOrlLvahM9rK71appn404uchJVTDC
JSz98ShH/7y2Ghcs2cVrNpn1+drI7L92TtvfJm0x/Nu1dfEO+lnwFH9fu8tf1IEcm2GcZscIUWjh
oKrt+5lRch9xDEWKmIWXbMzxbJSBiGD4q9RIEPYT0QisMiJnj27a7KOuu4N5G11Mre20lZwCJ2ih
DKF5GszK2iHk+hSh+onMp5JSPkQuqVdrC2+htsx3SlGy+/dbbSVjLM9yz/qpw4g9Oxqa+4pnFnIP
Yro8JL/PzNlOV2Re8swcN7mQXgpd1i69E9455qDdmalyz+4ZXaSwQSahxCVJQjqprf0VJSfLKBV1
e3RQHXOZcs86uFX9PR+s+Ks4KX+dmKQKZI88mcPuuzzRfp2I4P9TzP/0EvKCoEvP/E1ZIipoYSlD
Oe1YAIwvRT7u0ryNHrpMVKC0qFzIfhnmGwgN2CyeXni47EI/jR/Aqf1HmCeuJsPUvvsUVvUKm6YQ
WemPq/1+0WlCrX7882qup7Zr+aIWZa5VqWBfHEYYkSUT/AZZyJJNy2yVkyxzpdxerqNSbuFjVAo5
TIr9/3WufBvyheSVqYsrp4/X/XiTH68rR4ffb2OK2n4Lr9BZJpYLZsLzzlY8mDeqYps38ixu8ELx
E3PEqEUM9F3kLCpPVxf53I5bGajLzqauVqldN+ePyf/bi4pXC4rUvPm4cJsnGNnK1/x94Wvf/+Wi
cn4KsO76bj9dVANJrDrh53cbGigOBIZy/RNcY//++L//LvKirq2OW/nGPz7z/+vCn14/9+1sbXQr
KYDfh8lzV8YqtoXI7ykuHrpkO8OtbEKGA/CR1ThXCiW+pmz9uzKiPiKU+2REoYefpmP3+R/T3Sr/
PL2xi6W82O/pOJDMizJu1HPQkcS0BbYhMb5m8xR9o0rKNhZFajQjXeiEGDhuS79P7gPKzv8SmtjN
e+how8eRoZNW/UiGYWk6UfpoFKa5TmeoH3ixukeAf8BPcat7mEXura6ngR3JouVm/6NAD4qeLNu2
LI8WmihrzOJglL2/1AcTczFRB7HqHo0i1ABNnF7vZZjsdwILmx1Fp2TaY9fSocp6lGcfBwMPBGqO
7nvIx8BfwbLpu0a5zBywgFSBh3Pi1zAeAu8NheEGYZRfzRg4dwF+1cHvr1fmdUFFAQ2RFMRQlE/C
DnI4sHi07n2UxIDK4cBtCjE3BCTTLyTlISP/RCMxfoAC3D7UypPcdstGqTzJDXmBSu2fI8n0Kezv
ORINwPfvP+fIhaZpGs2D2jzLS9t54G48xUH3fnr6v0z81/eEP5i+DEecPFW1K5by6YRhgbJE1t88
yGcYYp4syPpnYGjZyXMnvp2CrRCW5ucoTTvDqe2f2b68R6lz/Za2cw4KTo0QsBy1vaf61n08+C8U
lMK3TgWyNRuDi9IpZPZpRrxPit/GxY9RdYt/RjERPqa2bxA/uHdD90WOg2T5PDEOKvRwxBX7/Kec
OICC3UTGUzNb/aFJfMzMEUgCN6NBrLJ4ZI7+k/wGK5H3vS2D5IkSQbXW3SE5s1vCovNf5lTjk7Sm
+D2nF3PaME/OY1VkR6c15o1e7BpT0TcsOirchFzr2Ge9KeQTkHOv+Y2FVNVeUxUpFygowcKrF2VZ
+OL79FKiJ/CCzby57NUuuzPmONnOCT7IRibEV8Hyojyuzt56NoUv5DgmN40zahTBh/hbae4lkkuJ
0ngZxeN0y7Lf23foym4y7J0e7dJ7kRGapd8UBkjNsvuq5JNxmwim21xiyIYVAMVbWrK/CAuMCWYe
q6XaskxX8JncmKnmL+WwPNiqQfU+U+5qGRLHz6ONsTegiPhsNIW9r/pA3VHqmC6WZ6Zr14mbh2bC
FicEtfcV4aFzUYv9WcI+3jTVn2UxPTl9Er9Ok1YvU5D9XwKD/2abuZiVdH29kb9tecjtckRolp+6
U7xZUd6eShTY9ioLiEVAUqK9nyZU/70bpSeV94Y8aYFKPRzNhdS1jeNuG2nufHQk0xc1vHLjdLGC
D+ZsXigrayi1RsExrgFHTl37WAdAJBNHH3cximb3hqv9QCCjuA2SZFoWer+E2kp578+zwpxQAAqS
Ds9YcfbnKMtF+thEvo/+GVeoDbcnF79UMevv2JBZsZz/5zX/fsX/Li4oT5kTqNUbAOsUooupfuFp
jsheM4yoG9O0ray7GQt87lPsQJd+NffriDX1emgS2nilbRs2gTcyeKgCNLtUEot1lWhfEOrKtgZC
q+uSGgvCiF9J7nnrIjH6fZiF5aM+W2cYNs1Xy00QmEe26mzDR7zF76lbyIE042Y7jXZ3l+OLeipt
rM/llRSn3IMCb9AjL61dW5n9pkkd4x/TXLUVID40Y6rtaPPMgcT3SAYWCYW0+i4h8XmoOdsis+a1
ZIzYTRCK/V16kvh5MakBMVWEVPWQjZpZjV3PgrKGHx3TN8q+ACzrp9HEaajbuBo4O31cq7XbAPkB
t44jwX6efRvPAIrYsJFRnGn86h5vsidcIX/kdmJ/0wLlXFUNd/jK5CfWG6AUJiCuceqxlAhUPKXi
42iUoEB821viB1lfrDkAs08Ca93ZRvVamuE2z2Ln26wrUCaccv7izKgWs4/StrFWVw94ef+w5ti/
dcIMmeMYVoeuW29NUJN39mr3wQ/0dD1UTXnR1SDd664S7Ad77NiZ2tHayvXo0SoNbGT5k3xTZh+7
zoGKtrhSk+bzu/h7hAEHqmpNstSN3iZRNYaXIpzQwTRH+6vF1tfllvn0X4ydx5LcyJKunwhm0GKb
WpWuIovcwNhNNrTWePr54FmHyebhnTsbGCLCA1kCCUS4/4IqeXew5hE7xKBx3kPKUebBy+4EejuM
pfHq2XeiFiwNYGwyMiOotoz8EpbdCUB3/Bj51xwdMiYMMZ6IyYg2Sml1W0ot+hfS6hthZwx1Fa4r
LDwf//8Rc1TkZ5D1ddgiHLXCHxazkBzD6ACrzIG/CYIYO5dLv09wIXbJAK9Jy80WKGM2XiPSajir
VVh+rjCz35Fi61ixjdqzYijpR0RhP7V56b5hP97tk5asqVab/osb5H9fP6Sbv7ThPLxqFHMPDSDF
PcLoztpa2IOA/B4zwwmfAydtnlpjeKV2W76rGlJiJCd4my5NDb7easgT7z5zQ+u1JsEr/YVeOcdB
0VoYJFb5jmoBJSTWaBcZ9d4L9PzeOw0wSKXiEh+6XvHeWSJX145HmQOdbKcPSvXKNrF8UFw0hbG1
zt4KbTQhTRbIZj/xFt0WeFjif8rZrA+chbn9S1+cNNixl0jF3Qp1+F6Xm6yYeFT8LI1J4Uua9liE
l6571aAmXSp9JomXZ6/dWEJYWboAM7fUXZbTW8itKWeugpN1B69t89tAqhYD2uqYbGN0Cy8kr8rx
nC6HJgnGs+XCNrx2RnW2rjTdPcrALURmXONkxJEpt/FbOMhRF0mHYNj8cm059dLEW6G4OG2iSrPO
PFSss5zdDre+JIzfSNxSR7TqvF79KeTW1zT+f2JaK7jOm8bxewt/873GkqvC1/BrkWbqQ2k+xcoI
vqY0zGOOFOYVpjV3GQb0SYY/GBCvWylXzqRvibBBXV2kniv9cvjwDvjP6G3g97Kx9/jB2rR8Iz2S
EzKu6ve4XGLJ07rq5tbXwR+C9K580xcJ/Vt/o+28UUmuyvrSDV8o4YHctMe5XwSEydzuGhcVa2hS
fbqnpFWtru1oCot7zamL+/HniPTBRg80XAr14l7mxCb2k9fOEJbvNu7QWMdd5sFvuvDddYZ4q7ZI
XYxdN+DGlkAeBsP02fKtR0Gtw/d9QEDpI7RNBpw5QhLaDhzRP4TWmmKv2evCm/XTBuA5+jlWaFlr
J8Yt/ib0fNV3JuVFroCBW/BvA3KBtIjnddNPCeL7oBUF5zMADVvPA7hbuIEgE6XzBle09GZc20EF
kPIPAEfpu13hdlWBCw3ONJ7ZI27MMu32+QjwVHPt/BmeT/6cQLvFtk2xeZdlxbOb9PlzPf/V2IH3
KI1q8KxTlWFp4Vg68vo6xXWg86G7HcpOSdZU8l/szBgucrkIcOc9dLidtOQCt09Ngbtvqx7S+U3B
X6T9b02vWDB+nhmvb9L+MtqgQpllfncKvdqDbSuM9bq3/sZ7Iz22gWGvvDzVdqLt22HvctX8tYLG
3COrVK5uor9ydo3r7ix1SK6ht24TbOuK8pS87EZAqutk0jDSXozNpOnVbXOUl6Q5zB+jt2a0BDe5
ah0dfVn6+fWK7dP4A9zTX6nRJu9R5mjrac7MJ09rF9wq6QC/dtuT7uMFHGI1iCaVbeKL1pVvuBwO
q3kai7+mGoNNDSbxqqwpG6QRfj4CZe+BBThN/5rOZbfVuwwpkSboAa1TfICmT41qGdXgwT12Ss1X
l8HrBJLind9M1+laFQwUKGFyZmGYPeoKXJoqr1BytkdofAXOlnXuH8DlzGtpAo/T7nRL+yKtDqvv
l9Ylk0FkkGjaa2H06Bmr+sM1OoFjmPv9dIqWQb0Lq23djOY2oiIgEgoWLgnr0mnrkzSxhHgyVC94
wigoe4udmfcYugtVH893+JLVq3GYi895XFl7bw77bc/742IM9T95CIRKDkbhtscxY9vYozJw609/
RkifjCJciq2m6vvbeq54Lv2cIQO/NW/TANGRnIfRv/ktTkJuH+TYIG9W2ah98aEC7G8/y+3DbxeV
S12bDeiSvEGme/mR//ePsJbftoPJhqRph58daJBGqe3XbMrtdWdM2qFvFIvEilrvdOxvtirs1dcg
UvRjzrNgLU24+u6dotvv0sJWwX5OenUlM9tluhqAog/c6kkCFN8HsWTa0yWaLfQDS/4alTLVd0DW
txj2YbQ4ZeFjtxwSAFeb2Qy1jTRlQEL0ud+ZLli924RQg3pNqRVy23KR62FEBq1u8xYTlDg/SJ9c
qfjPB+pOuO0HqqbsI5L2gshUtL6WSz0XMzaqSuP22i493kKsq73DrX7aqNoFRHhxJ/VTMgvZEzIC
1/hc8ZNLFesvUpyVgKBBP480PTKllq7cQzFaszeuLwJsRTd5kfQm+3FqK/cq3i2jetujnSin1xg5
/Rko0NhaJl8HFjBtkOCv4cyBuelHMy53oA5QbmiDk2EEmOY2ZTCdO3OOyp2cAt2dzqGiQaJHfIyE
GoKkO6ie+8J1oXdNCs8EFFcsG4v5AiGTKl4V0GojhEqAsPct+pi3vhHhxtvo7ez/Etf/Ye5yvSEA
gSEWyUGio7bKti0oC+3Lb2dFk+hfRtXMVnOl/9fouPTNy+j/HiejJCw+4n77jNvn/h4XocFWIMS/
5CpFB2S02g22BhF1dvKVeK8nG1jdaFcuzSZvYP90Dub2YZfV6yXYyfXwSVRFbsFyOSjKH8Eyqrdf
WXB1j6VmHnV8vT/F9TDew9z4u3Sn5lOE991ZtSc0iZbBCBe8o6q5KWRPRlM7cSjJa85WRnPPwrYv
sxEDWIK7cV4wAWF5YklZf8pjBYSnOgY8tpfRuH020eR9lNbQ5FC8rfEl9Jz2DbyO9BZ5az/5qOZ0
k+vBo0XKRjHqaKfkUXehQJudMTbDIYlC5bMaFexpjNb4is7O2TEG8x+j67c52rR/QaLH2om804tp
ddG2CZ4XsTwszIP8kmtokCwtXUFEBXwB/GNpx5PeUtGd4u21uSioyNkwKs6piYz9NbsUKMO0aacB
wbhBg7mHdjSeet29Gc3IdM7oOkZrNzRePCexQahpVbgjfcAyVNZavjL/k6mad2Kt067YZyZncSCx
1KLY1cNcb6UZtEqPVejwz4zTBpQm66xlfvki3iXz9GBD0P5meywdoqq03+LMGDeNZ1gPYdma8D01
66QUXXCxQrD6rW4W0LIqd90Wzvi5Sv0fA/K535ugWLveYs2gOcPeL1v7dRhYUrvuBO9mKo6SR/FS
/REB2/EJ5dLyZc71Q9ghTzC77gDNAdis5GJkUo4zcVIDu63XYZXi3F42MLxb3bnrpsC9uzULt1r5
id1e5koxZ3CNxFVxEGwTyxjWdZgP26RQ3RWGZfXFD9TvRhTg3DfOmN777IcvtpxOtl5inJxW29Th
56hH5w6AD5+2nBV10M/LH5h3jRc00KnptNWUF07YQCv3uHERT3DWvmt/tdtqPIXN7D8VVE7uh8YE
bVUpT9IV9p5zmKFOrMxA8Z9kwEk7b6MHDfvtpU8OZWVXq8QHBjdS14kXw8RNVsX1Q4D09jpTucvr
iURmUP5o8KhddXZvv2kJVttV1Sb3BlqRx7ix2MCF5Gc3oTtX727pvFmum//T14Dfj0oMZROVwRn9
CnUkn4qWWGlhl6dZcfjU+DGWVGQTkJ4CWAxa7BbqpIHC1zRWDlnSh3iR/ieUqxqKm75G5jytksIf
dlGBH1M/1pkKxS5ao0TyYmPRhoGJWm/1SpvuWmosSJ111h7QrMFbN7HWvk+qF9LrEzwq8x8F4WE/
Utrv6UJJSfKy2jeV1m3wJ6vYx+NK69RuDQkWy3tJ32Sa/aw6/La3iACZlV8iLNN9bvlnveWDztIN
X5D9LzwhqgLwPdglovuIbwNp4c+55hhIEFXKpg1TPKHGzHrt+ojv1SLgiEyqccftcckW/UfpagxF
2yChvg41L9hCiRyfjaKenkNFIe3gWHfSBbqyO7tG+50bscjQtELdyXa9Zi+xEoIKu9YCkpJGEE/V
wdDR+JemHBRwqyg0Yiwvk7y+jh8cbBluEXkNZ9Ws4vD6c+id+zleABLASnvQwHZ6b2lKdd/ATlz3
VhT9FfjKUUUb4hM0CHtf9Ja+59UXfE5dIK1LgMwcfMDBrTquPL7xP/VL5ex2EK1TdIus9Wz71eY2
8Iv4KmlV46KXe7+1lR24TZyJ8+gXp9ESLxuEAovuJDLVDQJdBwiQ6loYRQ1+Os8xfIssoADUA+ND
yQkZFaRdAOjjTL7Xl2aJO+nW53nCIw1ZlduoaAfIKCo2pGt/BkszyZpiTzIUS163uHPVWf++nOSg
beUkCLLgJU9scm+riA2HbW2KbnY/GaZNbb3OQWu6UX0BpRNv+6iJvzTgIQYFdv0Y457uaNQ+W903
9qBQ7ENZ58mz3WN2JyHsSvFon53XXGdtYxi6u4moPXw2PMfYTIE1HaQ5tZB5OoiYd9L0zHbLc1d9
KXS9evHMhv+Spnya8X68i/F9X0nTN/vmIJesDf68Hzq2keEOFxvCAlhAtXuy06w9Z4OLc2OHqryi
g4XVla8WMiPbeFAiMplV/mIa3l8lggzvKX4NaFt37zGu9pSa1PZxWA6dVSPB6JbnW7+Z1zlr51iH
WkGsHPoxch+SYnfrkbMxjZFLrOB43gZSSiInfS7f806fNvyx27UeaM6cr9Jaw/6kDoDz49GOlUdo
RvsCKe9h2oFLtVaiBIxQynQOnOJNWpMWN0//7qoXhSxlmK9R0vr3RD0mzb7+OUlZnAinclTvs/jD
0RpZved80v2jiMzeNGddb/Y3VYZEkAw0RYmzX2oDp0ud8PfgMrP1+2z+Fock3A31fBUEkJcZALk6
27AkTZCq2SXu8A+eavZZdz3rXC9nTQ1idfXLqQxFw2CffaqDh8Js7qQrUICMWgOrmTBRsfeNuuyI
OgDCMTHNwOZVo34iq2+/SMfcdgGalNjSDWPGwgPvtjHcmHVZrExsVs8Jm3dUIf51hrX1Rx8Am/8a
vc0I/BTJRnUCnfuHuKF87GszovRIwP8eKh94i/vtx5EPDAzrHWGD8VT4jXInh8pDvkhT2gn7VWAl
t4FrMxxZMSYFAMufM36L43WKx6V+d+vGaNxZ1zid8YSo6lgBXlBWFGqn6ixncTCXeB4u7evpbRwz
hHZtxJZxnSMDbkqCeCWncpj0yD1EhXZo59l7KHuzvofJsArhaGbbFNfD3RQNeDMvdngSImfhiNgn
EqzG4TbQJN11br9c6dYvFymdOl//NpD1Ndio5SIyIFev+pSsBYrWzqx+qRysEuOsKQ9JHZZbMVKc
E6VYN3GknkWYzrOyTaik9qthwqD/wySJ8h3gL3x7/5+TAqs2n0rb/UEdBZsC10O9hGrOiAX5V6yr
MEG2nepOV0fjUqNrwzcv1L4Yo7dT5y7+HtY8OPoIHwANcfBDojoIisPneC6NBCSp5jTohGTzsRuw
bBmWR2TdZOZDrnXI5+nzImPU33WBnX5S9dIHBu7pe6vtp0+WZ58loA2ycJ1mUfdQhZN9UfUiY5Gd
VH8hV7TK+dCvlNmV7QTF5agNY/DC4/KHzLQWKqFVzepz2xc4t46thX510n81ke2RCJJdNVqXDML0
RieoCF/j0bo6YORaNB40HeuXagHRzTpuW7oLB8se1PC1S8yD9EvYZOBjZS1QPdXVQN11uM/4thPI
1X4LE0ljbbnav8P0NHtncYopNLuXh2RCWE6txn6Dkxj0C0kq3zolqSy56NuAAaD96lB4S1J7MSbS
WQUZ3lRRveWrMu0Lqzb2VRran6PO2JLun78pPupNHYSti6oo5ZMVZsUqbCb1G1UgBAkKFHI73UTD
GETcRmZMHe7ufCffKU5WqNucIsfyUTCx9TdIFd61KTJet+ZVGcpg1+VZnn/Vwh6buDn1w0uDu9eq
i93s0U6n/HFO0LMG0/2WpPV0uvUbuCQeJJZ/K/px47/irn2dbnzEDFk1QSEzoq0/WuDuVag4Be+e
y60ZY7onTS9yeNMuh2TxbeDmXptpnT1ApHaeWLBbx3KCImWlHSytlMzxzvLyahO0aRev5wLIIM4P
5f7aVir9mzLgh4l4hPPEgst5yrDgHaswfJQLwjav7pFN2suYxpNoWwSVvy+0dq8W5fzPcjKm1vWk
/8/Jfw9Jj9ob23kcoqvTpNwbWTgWR/Z13+T+mMUN4WefRGAoins3n/FL3LV00TrNQ+gV/4d+oClA
PjynvhYvpPYQ6f7yKtYepSZx3X5LaSOFWHH09fnR7ilxr+pFp2FWxmEX9IW27odsWqkOhkapFaZv
YVyizAaMXQyRa+RirobItq5ux9A/2SfZr1RYVW5621Hv/E5r7zAkYWsadeHf9RH5u3b18fIoYCEc
YgA8xcqLsuwM9GepTEYtOiRLZ5D02VkOWDp/nEnzl+Ffpt/CbS2cd2YDJC6clDsUqnmJYQep3M0e
aZcgL5WdjLg2lgYbZxGBDTI4CxJzDZfxwje0Oyrn0rj2GO4qQBDl0UehCkkd514ICCFA1LNtdX/f
OAk16s0b/lbdTiLmYCxPbpfd6yUaSejlo1uxlDFQQftPcyG/ZdH80RS03a0pCLlfgn/OzRfDKTU3
c9ROo5RMJ9ShtILRWBbzlG60yC+wCOA7uMMLT18lFaWfFkyafTSnvLxQCE6AxM+Bt0PC4q9rU19G
0HdK7SO6b2gO+PnecStnFwWR9ebMPhUgMBiZ3r31teu8xV5o70ATGUe43+lTxH9vFS94jhx+oweK
4FvQNujgtFp2p0FfRJFpHDcBusZf27FZ02P/XU4trvW+lj9VQ6YfXWN0dnNpjcehhRJSdflXm8TB
d7stDoPt219qBXEKB7ITWqNqeW46UmEIZ3pvP0MBOl1DO9P8c6jhl9erhtZHaLOEdoP6cdXSHn+5
akqqij0ISIdiHi8OYj4HVgDPiKp6+SZa+mRADqNajhdUW8dLZhtbrRlhyixdepBAr/z9dEoW18so
Gzcy+U/Xuk502bUesMNZo26H7Xy/mtwgXYwGjbcUfxO2jF1y6RfX4tuoGBzLaNkZyYVNxEfw6Jfx
pndQu1u+aArIR4BjqZmd/eXbKJ25OYwrp2QTeOtL5Mspw3KQkd/m/RIDXr5f4Wcfdke31I19ucCm
Egg0ezerWTx2pvp8PZiA9ex2vkgLLwjl3BjJ1ysoa+qBAHa6Nu1lFOX84hmRSbmY9KR5hpBplSlr
xDvUDARi+lb/+2oVV7tCum5XkwuU3QQxPV7Hgv8q2FjvWvfJTYZ6XxdV+5jWaFdEkTt+mgy4uV5Y
GX/HVbttpQhoh/bGtqrgu+ZjxFqXuvVJDYsUcXZVfcxzJ9tbidqfS8Mrz5QJ6n3r2DA/xgIDQ7Ya
D3Ko0snBebbPt7e+oHTCh8JT3L0dI5782wB3k87zlW30z4vIBGlqXvoS2rZ/lJb0t1N4KIDUnLLE
fgqhpTTrrgoOegS4Z6wQA5nb1GQX5FUH2MjRq6cr8XF27HIto53vVE/63LJhr+PXSJmiV39S3rPI
LgCGEh9P/PAYndU7GewsdzzrJT930pkNRmghAM2uf7kOgl6G4+Or8E2Z2pl6sNdtKs7SdHoUhFHo
e5JWHUZfkkW4PaJitfPTdH6ayDtsEMdFW5yU8cpGJOEra+VXNHjmH47mrYEpwSnKwmilpYP/T9rV
D2WZ6d/myqxWBYI4n3BM08Gf+9Mza89x66m1cY8Fh42cOSp7tTvPp4F19mHwfOcuWD45NuA49UnI
/lChyGn0pXOPZLq5rwyzw9COlK/ZA5o0W8u8ywoz3mH73j/1YZxu3KbT3tokQW/f7aqvTjG/Bc3c
/fDLHBnegJ+1Hb8nnhIFK0U17yettL+hj8rCRk/CzzG4h3UZa/qzfHKRgXhVtEzfdOTGjE3JyhwJ
D16QatOd69YLH62e4rEyJD4FcyP4YkaFTWYGjnpetj3w/flg4ZT8JVMKFR2YAq2VJSxHGkxVreq5
r/PuAXowi8ylH4yWs8n0WD06y6zR4q7W7M/tQmoztBC8UtoZa+GtTQWCV5M26OcitPN3G5fhhebm
eH1x1vrSWAsJTqJ6iIjQkfLi3cLA92cUNTNjLWy2W5Rcy82uDDqwhQX4eaLQo1T3YTem3JPAQfJK
tdZFbPG/WSAicuiXVZM9ka27DUhwsMy4DUyyFJPO8g+XiWEHn+HzP8puwrYSZzU4eGMAJUw+FciJ
SL/f2c6xsf0B1XAsQxB1bDHsDfpX02O/6hnZM4zi/nXIQsiuqqqdZdDRAY8GrqXtBAqAUlt/ROsS
iYplam1m7YNp53cyGBSKckAhR1uzvHOuea/c9Lu9XzvzVtJgY8pDPfW16SjNWtF/VH1i3UvLSIuV
0oQZCznVeZoh7EqCbai68FKGJpJrhU11v3Isll95G1ZvWvzmU30LVkM4PbQo1n3V8I5et02tPWsQ
B3aNWQ4XDSnAE8q86p5fsH002jne1CwPPht98N3JsvzdIb2FQw6ZJDTc1yRz5qZfubrabvoYRpQd
TNFKKbwOFbwo21FeKi4OAkBnErbOrsaL4nnGfYcKWqkgyluePN00/3H0GElDt/2Li1orryuVrTPb
Ktzo0t1lJWlt2bFQlMBmYiyyQ9XE5kV2JzIgcQ6KO9e4QjYv05wfQt2C07fsYmTfU48Yf+ehe2x7
DElEZcwREbKal8Luj51dHbura5DE3yKHmhvEU/L2lEMIfOjQLPy37YVeIN6AeCrZ3cUKw0BS7hTH
w5cI+9SD27O16yoDucA6jl7mebr0kVfeS1etGR8RobkIY0SVemnM6WPUCL3g0Ou2eXbCyMK9KdE+
ZV3RH2rLILVfGuqnfKrUbYRbzV5Gu5B8umOY/UlGs6j8B3WI9l4GSzxvgtgIXowEWd1I+XG9QtFk
7DGKl2tL4yWOlgSfplKPc2os2pED6U+Kl6VrSWPfmpLGdjQ+TUYljf1LU5Lcf5ibxXz/JMn9S3Co
srReLpUso/JBOTbe+5AfxclC+5wrlCekOpfhIrAFv5scpKSnxdm3pHG8B1WtojenZtWxaOy7XsnW
L4yDHaAi83MfO2cAsQNFl7F8VsfFhmM0PvtRictW4OYbi9rPZ8d1EoT5Tf/Y1tEJW1OohqpxdGyr
eYYV3j6neRjv/DnR4K7SJwfbDL6okeqdpaVaNgLLTEpzvoR50T0qrj99fW31dPwaKgNCh4ZR76cs
Pc92gX86liCoW7XWq40X0KqyRu8HbyPUzqZ0yFdWGTivERy7bZLP6QV16+SyqBm60/wwpU63zUog
KoNY4km7DJEIum5Ky9hP90kalmvbzp9wIu/uReRwKDBCnlqexdK0Yq895p6SrkVkL8fW88m39W0Z
84ZHabF8SryFemxiuun+dLi8eV3OC9BCE3BGMBva1rUcFK1unXJKHotUsZzmrAyvQbdrOCo+AiYG
2oh3FtsxLo3POg/GtV+o81maUVpskBSyXocSBXK1L79YUWJ+dlWjPHiBd5gm94Wq5EmcjsTaSM6i
edqHcVff3fozFeCJZ9T1L65Ipan6O79W4KwtPBM5wKgwL31cnNwMK7YwXlI4i34lFR1z44S2sRNR
ObNDqrOZvL8z14WrhfYcViDQEqU0dIuVqepMwW6JlUHpClGUC1zbePCManq8YjuSqfUukkQwM8/e
z3PTrK7/4tDWPtoy3BlA+FBl+i6q8dDM0i3Vmeqq+Z06EHhXtR2/1Lz+T43u0AyzNLpo2KrJjCqy
vIe6qCHcNWZ96N9rL1dg+Az+EwUW7cyb530oXP8J1Jj/1COvuYP7aq2lT2IBB6HGWdj5XvrkgN7e
W+C1IYIFXGgKVePJ/xoGiO9eJdfRlEnWYVfxT6m1gQUBZ8XkDvt4OUOd5uNM+m6jYHlixCgT5+y3
bLyauW63ZPydxxobg0cHlwjq2r3Ogp4+auoMVGp0F1TFUboQAWkVXlx4dHe6en+NWGKNEqada83N
8dZXmvWIWThPY4z9cFaFDB3Xd5lhVZg8qDVyCUub4pl+6tnI/tInMZXEVEH86uooXkpfXRXNuLpG
BoVrbm7XtQxctyukkNSOrbGppMqDN7JjbIcq+9vHkC/pVOtLmWc4T/0hQhmwExki+xrRqNwBIYvO
p66Lv3iRrnyqbDzbvDhHhhtW02nSA+Dwele8VAY0V6/AMMJDXiSbnB9VpbNPG44rrTTdqyWBKMUb
NUtPpXbh4ch9JZ2eGmsry7JmCGHIz8s9JQPX2ddb7jZTxiXyNrvR3R7hIb/+pAfZpkJW6XOqudGx
8TEc7rx4kYeabTLQbGNK6HohojYtgNXNFJv5BXw1GWM0IldNXiFnKp2/jEs8dlOkVKpgb9r6cJSQ
a3RjAYlPrBA0pdOe5WCO8FlWsx2b5Uo6MhVRZdtYTKyl05aAa9j1HA/69mwOSXf+dUwmR2xDykIP
jr/GR0WHyhkokfY81Gx8F5WjjUC2E2A5KKQj7eWA5xZQt/QLiLvp1X0GpOX8W79EaCaaQctMGbxN
b0esMRTL+x54nXY2Ekyk5OxPTelTSodSrpyWiedt4pAbROYp6YDD0OQ/8ubtzyNvk3MLJO96Jn3N
MnAb/VOfpjtYbRTj7rdYFZ0TnRzWWNlkiNX2kMygqllb5g+dORgHnVXjxXJ794I6YeHvyhbEUobL
19pqrRDlS3uYjjhuWmQC8in6kblqjPie/i50St51a6zssr+tecGC8WV6BtANi9Gch1Ndz+4dXDR3
g61FzvfIzDelZ8XPc4v9kD9X6m5uWJGvyyJ4Vhpj5kdIk+cJg5OHqoRrusTKQQsG+wBe2VpJEwdm
dxP2gPtRuOQZPNYPIDGMt8oaXtic1w/6suhZxqQlYzAsf2n9HJPIZZ5ZOXd9P6YAMI3h7sZZuPEb
EIX5EczqCK+GCDnc9OqkuUS0NTx8kor+LtHd4Jg6zT2PH/2tVlWMc4L6vl6STtFc5o8/x8rEiS/Y
A0C7IElr6TgSd6pTUN1rUV+VztzJlTu9Tsr9SN4SlgzN24AleV0VFzarydGwZ/DaJadNFLCjPop+
06Bvyshqv3XzOG1D26lPHtYdz8qg/pBxL1sEnoPcfgpgbp7xJIy25QDZBxcLc+2gQngeXRdN8bh5
kAPWkc2D9LM9OV+VuWTgZ59E3CZUCpwsJE4wSEGwNcf49L3S0OXxKrvlBqXpOPYxiVRgbEGmPZbo
bgwhxoatGuh7Jx49lKGJQu172TZ13GJ6DDFa/UomDWGSvNXPcmkbee5DN3bzxloKpEVvnAGBmOfK
9HCWWLo89LtOru4jZEOXHLqlPloHao/nkUIp/2csGWR1bbLNXoFiLbZxoADBjKLFkqy1vsyZ8Zql
1vRPXX1iQ0f5rpqtA+tU668hzKjptlP7aRyCJRXmuo+GyWtiKPrsUjRhfSodoD8UYbV7uXbZR9F6
ssN8fBqdsH1AZtM/BBjMbAeeiF/JmK+pqmqfuUf8Q6k4bPV0a/yq0B8XdXKHNNt712J01SwHOZOD
0yurLnWVkxhgSddodiqKo1TGplpNd/LbhwiRe6zi7uSXl79d6VfDMYqGv6ULPyEV1Qkr1dZlEilb
6ZSDaU3jyo6yN2Pxsq+bYOM6aXoXLVrK0oVVAkC0yT+gUGk6m94aHiF+siFg6+kADY6GvaKB+iNl
W+OuuIvGwcKkWCVLk7XDF49aFf6S7+iCRKfG9NGczpT+S2OE37VxUB5VtUa1ou5Y3S/hKGWmG2cK
ojOK7OYn257WaGcPX8jfmPsZ/aadTC/C5qTXavdqVopxgURVrWU6MrY807D/uis6JXrRfYxnl8vK
D6Xk7ox2uq1zi2ENtmgtr3FFw5trUXCSA8zSGfvIZzFVGuNcOSRRgovCz4A/TZqd6ySJ8mMFRw83
/5gkF3KcmXJzz4pe9+LPCo6O5ybuq2cWcT/SImu+dZ2Do3mnqQ84drh3Hjf9umFn9C1O+udUbapX
OOLJqayifisTrPlvxQe4DAQs2Ee9lh0Azzef8y7dyTwrjMaNis7EOWzhms9oOB7ElRINa5sSQWxR
+vqXXWW1ctBleZziprpcS8b4ceLruLx81eUQO/7ZAwh7klagus6lQRErzGPWOl7ubKchwAdqaday
us5S+1vnqdpR+niEeQ+urqd3ZtpupWtalklsZ9lkzwaOXgoCUPJDykHSB3Y3PTuJopzkp73+BkFQ
HBJEAw2EAtLQfBPKTBH4wcPPVj0X4UNU2W9CtpEW3gLX1pDNoUTOoD/wi6tyNF71RqHyW+gTeiKF
+S7pqq6uQLBTYLpILsuPPW3jmch+yqhFDffQYmF+zXSV2Drc2yVw5IUkIwdyj23mJC9ZNwdnuwj7
VQsqiNSbwi6qL1DoK0kryYA0AUJUL4nT3ZnGxEt8VusXe6xDaqGwQmRQwpJ9iVA2InZcwQ6KdjN7
+GNJuFPE073XjJfb9eQji5jynYLe7BCF2aORkOUecnNGLDvxXrXEyo9xjDudNBc57gs61mTml1Fz
rNzHRi8P0pKDZ+4dC888aVArvUeWen6QlmU7LYZZNaurZbKlT9HGbztAkktTPnga95b53rs5Mt2z
mqj7vsA3Y8G9A6KsY3XvQC3fmmNcr7H+NVluFTaCOI1y4qtN9QJiUoEAWobjTdcg39DCElOqBmZq
X2UYg3jFeVjwdbzAH33VcR8drc0/1XC+00L5VEwW/MjRepdWn83FybB6fS3NrgsXx1Syb9fY5YLR
WF+Q1evv+3Au73MFW0zEvZpta8dAHOMcS8HQGBHY5+CVYbezsLJCbi2aHq02mu50inzUj1jpQAAg
twF4hYcATeh/H01JFXW18l9NM9I+gn+bK8Ey2uexhaGbWW/Z2mb/Q9mb7sZtdOG6V0SA8/C351ar
NUd2/IdwYofzPPPqz8NFxa3PyMHeGwEIVtWqkhR3k1VrvcMVPd302vhWenXr2ryf1J10S89trFsC
pI/PfXLQMG3fyOhva9ziALhl6A33+uG3uEFtQOMrwzELFadnr2zHMxS+qTm2GkWSYUlgr/mXW+cn
8Ike2s2RCv+8PEC7kCMxsgXC6Cg7x8c7ZD9Yfngd5qzFqO6jlY9qLa1K9RKENcZ9iXTrFUKXu3Mc
a/465PO9tZRb01x77aom+pK73rB3ay2+L5Rs2jWu+bNfrNdc3Rz22JvDMVqaYmwUx/VLkzvWvXQZ
UN2uQWg8yJjnhtgBidtOU3RfGgWsa4cP2ux46nsBlf9KwTnddPqgvpdVRuZM0cytjHaNYS2fq/Bg
B7X2XqkGhqaNo5xktAxn3sKzO9+Py1KzljwGXuY9yWCWnLy0d//49eN6WIU80u8y1wvQRRzKL91P
Tx+U93Ty+0cySt/NRbR/tjBljNW220lTmUwN1nQJ4r3Vii9ON/x0LMU5U85W9uWY2junGCg9zmaO
IHSn2Wz3prLfhMjbcujEjxBnRbKxQWDv9O5skNcD6p9BJBowwbhYUQddKIhHzibLreO1mK60ZNI8
T6NAVupfxJx1NW8F01rvYbvbJDGWnydDI1LubBCVEv9Ve1HH7qz7o+QW3Am3R7tIg+2n7IHcymUi
e3Bh572RlqGid3GU20Sp/ppAF66rSNen7ATFLWA8q26xzcNn1+Kh+6yOrvncZZghZ7qqH8q0ATdu
Nzl5fi9xzms7c9K7rp21q0T3XdnAKNgGNSjnrVNOiJkVznUNzVvgMGVLHVli5YLkVXHwrLzAlJOf
ZmfuX6iXfB+9lkRNiC86yj3X2Es7tn8hr0U1yPST1iXuk4QErhHsI35FvHwt5ylYLguh5TTUJr6o
yyoy0Lmzv1hQ7m9d0q+FbEz3PpWpL+0UVwc4AyF/TjU/49A5bLQAP6AwT+8kIour6sD3MbgD4DA/
JyoGLuTW8/+XiDCDnRBlHLgtV+Ozqzq71NEAtqzXyYyis6Vor5/QLust34RjkRvBZUW7CIwltXsk
pEz4ZEpx4LGfvtkGaDQL6aefbUSKu/B/toWFQnqTd3+wNwXe45O7R6xMu9S1VRyCIs7eeGZ/TLIR
h21N/6dXw14rMxXTcU5X+6Ay5/uh1D4m6YqVXSyYJCtTHzmt8pCRoL5x9H/n8WsL/V/4/vhrZvUm
QZ6fb6Byz1Ot3vlhab13PZRo01CCnzpSyfxPJk8OgOK+Kmv3m+spymbygvI173lbAMJBnS71kdh3
h+CEDarzKCvBB8J7JGjVuxiA8l0Zat/LYaqfhd2cLl0IqqxdYuUtUUuXtCRUuvQOa6qGj7J0TVn+
Vz7iPglD5CCJqlySXb2l6Puczzd1JzZwa+ecRN/itHXOt9zXUPKXtnl6CLz6rrB9fQAAaEdAPldt
DrzVkhNmxkct7efvvHcjnNf7+T7KTP3JGaC5ykCURCFEfz95cZuI3FKtGkhfMCP1cTqHWPo1G1A3
yyEyn+rJjr60nBQ0NKg2bVPEmJ8b/VM992dhnfYL9bTAmYc09qv02FX1mlLKexAe6pSgEwKdur6T
wWpACKDKTOcgE6POiU74rQMWXQixPH3di5mhuCZzkePI944XY6sWu383kRKd17T1L8p/2lqf+tf3
YGPoa9+KpxOYJU+Mv9tpfssViExOG4ZXuUSR8rWqCut462IbFV6nREPwJC9AzqAHAKZCLTx0ym92
cYWhHKyuze6SxVBO+nun+Gn7PM6G2VX3c6F5OxRW4he5ZC0PuySJ4ztnye5IX2qcrCZon6UxBVp6
CQfr79ucyRz+cKB3hP8kqCRsBjHpUkrtiwbR8DXSUyoE0GsQRFtMukyrBPDY8ZhaXLngoRqY2SYd
mb9lNJ0qyCSGjZoEZc9W7G7Zy2VALgsXlZURdVqnt36kxn21GAKNVR9sWqsz/1CdaNiDEnDuVRcu
j14E3SELW8CWkf+AZpy+S+N6OuhjB/+oq5NHewZKtrTkUqSJsek6KhzSdIzYu4PhWG6kKbM0W39S
msS5Sldvhd3RrVzw9ssiShvV2K6dJ7+bX2bNrl9dtSJ9U+r7LtCno7hO5q715GfK8JzOSUWlcT6J
66TfJuOd1lKwkmaVwtWrF+na/+MkN4WrNy1lotuknKozrypd21bo7OOSC/5B3KdRQIvOg57mgOBr
vKm9pnmFtG3PKOH8Hjs0fXSeUUncBjglvHahJbFxbJIG8myehIi3KjsV1F6VPwFRdPcx+osH2BQ9
D1+8UhIXw5CjsI5SAy/xtLbPMmCHLfXEG/+I+mN2UKB5bj6NfLrlt74rGvKhfmb9u+ztZ6k1Zp2G
O6pKtq8VYAIO5/TTinc3sj/6ObSfygF5Ut9IDtJtuUV8yfxw3AoMPp1if2c3kB1+TVJrHTPRHIM6
bY5/nyRRbopqlkyKzErbpmo/XkIHAL02IviK7Qmp/DJ5rRd+XpZnxsmg1PrcwzhmT0UIsgsbjcLm
X546GNsGM+HHQo94futFfjBgWL33vffHoATND97N5O666Ys3YvCb1I1+KSMDk1rwT7sYv6Lvyw+m
KtednJIXupMlcJi8Mttbmjq+T32C8UAFUFsfcyTybCxeskbt72R07lEAMqPAv8popQZ3jae7zzJo
H8tpbJH5rpMX9uJnCTGrJnkIY7S2nGX5OWu0u9znyCZT5IeHnapvKzM/mW5qfCt95NQXU0rX6n4m
FJb/KNwcFRffMe46Bf+pGMLt7lfoMLXOD59Qh6zJf4Y6ufpp1V+h8dB9rKr0w6KTZ39aNUf7V9eT
8gUji+Kgt7lyJCuJhzWoVT2MynewVMYFW3UDo8Gh+jNLOrK6YZg+oImTvWIA9Cjxt+nhQBhq9P85
vbbHj+mGaaUyXZb1PQeuVQIlvCl2eTt+aIyIcIhndC5GnumrtBrdNw2QLIRElQFroxsuMtDaMySl
sWjxoJ74BvbS/gjEkQ/VhNdPk2XOrxV++5E6rqS7ADTc+ruYGdS/mYr/Jh5nqumR2aKu9/ttMhbD
BitacyfjmaYEF7mbdf3j7tb3abYMey6aAh/vK3Czu8rNp4fEDzxsmLW9tG4XC4j8A2zccp/axsQT
iliwwnyH5NapYE9aU3jm8zQ9fJoW+wh7uAOZ5gFTuOUV7I9o1HgoTRykKQOCWseQ/vPA+l7OG84m
XgrD6NN5VTrdyPQPt2VlCXdZ+/9iQIIjnnKjlymXTPerq5KyQypD/U5acsnVgvLqMiiXZgp6bNJU
c/fbQG6q1VX6EhY+Ian8ikwU9di2gGmzkcl9gdXK5MaoLS5Vr9vlVv8a7IIy1619i4F5irR0GNfr
ZKWumgNMbaRjFita2U0gn7SY+CwbiyznX6k2QhIesgGRzlxxMvg6dYPttZb668zeL5I7c+gPkG0b
ynT4wog5zGoB40PNCtUsvHOqPtPvZXg1k1nH6zJ66KBY4x6W6iFQ/zzm4BlhmmGQ2bwA1PLsrd/R
K0MVEiVljNtD11U+cJAlXAJ1cpXnYqw31ji09kGy66bSoPaJ1MFBMu6go6du4zSRCux5SbzfgtLe
JijMnQLH3vp7WikJMjUGZmWxx2l4bvU/bk2RtpZm5kFi1BdOy21UpK1vzdXfNQpBrefkUZDULHL3
BWpr+u6+2PbQvGuZ073EbXUszbh5Jw8fY53tfV3HVHv5RUyVP4PBGf2Ec0pNhMQVM5vAAJ0wjuyS
ltFyJOOi6EN/lNEycXn2ORNbh2U0NzABCkO/u5dR2CTvyCf2CIwxuEjQyy8WG4V3nmtl+BDlkhps
1DXIbUZ+sl+bizDXh0bXMuKU5sdIGWmgQPlLPzp/F/K6jUjhV1b7z4VkZCbLuV09s5QY5j2u1qb+
3VPd58m2jaeqdsudMaErKU04SeZT1ljuKUaJZmMsTRlQU7WD2/+3NG6hWKG+A1917qRrnC3ME208
ZiwyfCegvf7FHlz/olslAopGPACPIAkGMX3ECHnpQ/XzrFrlD9RftgLkUZVcuXC4Q/xlAfCkM+Kd
Ts/hDoke40tuj3+VlmY8tmpb/rFMGqq22dpjW75apbrz3bH4XoFV3moIuy2bB2B5VIgPOmfSNzV2
ww22Pe6iwEHIZHfkTHFzwf+3eYGpw6kSUcoIZvm+qIb+1E8YzjcIJHVhmX6peyW+xLEd7qRfpicw
aHIn1hFvbhbF5XAMkKG2kFvD9hYxMyed333Pth/6Sr+L1ULjBrCfP2jJSYsS6O2Svv016oMqe0Wr
NznNy6gEB9bYsPUYafFCDuMYitO7Ug/w/7lZexgKm6Xnc8wAUHrfpwpOJJkyPpGsSSmB+BrwaMgj
nOthfSVz/LUL1fHJrfzM39Sg02NDj6/SZ1WULoC/XHrycnvHN1Q2MP9WGddimYnKJ5vb860/5olx
hSiJETBlyFu/43e7CSzRjCV70CHXlSVmcmgDTu9pPlaov6jzplkgLf8RsdgoPvv4WNwiNBMlcD0N
NYR9s+ra12gf/CKGCuEz8Qt/j7aRvrJLb+xQKw7+VqN2OguJVPqp3E/AYvLwITaLH1Gvz985uEKg
KqviyQh65T6IFWdLHWv+7g/DeUzKEf1lDF4MI/UOteXUf7r6uJEAJcTOuozq8EKqRX3RgvixkzMb
SBsQ2lXVvWp+9V2kCiCzN2zxley5jCmD+SZadO2iYTAoL4kT6t90M/D2ZT96Z6TMj6uPfWpQP6fs
NGyRnEj/zDog/KLMTLbQLE3vH6vOvvaZ2XxtWgQkMrI7z0hsJGDaLFjuemdfYhW7mM7z7FXhuRwT
NF6LGe1FSs6v+ajXO8VK7EO4nEdNpMWeKlVUm6trGg/tvrOsExzmLtx6oz9fHWREoCjC/YNu859N
t9UPA6+ZPxLAoggS+/MRAEzyLUdKKsGEm/RoytYazU/p5sMYUvf59lv08hmlwvqqQEDdDln9qFoh
/uej33lAO3ior23T5CyGGVZ/ugEw4qDY6zjBPUpXM1rBdVkgU2Nlkyi6evQmPXsKFrdPIGtvbsdX
NtWafO1K9L4/uQMKcf6YU5Hk25kAnUBVZ3nRx6QAcaJR9tK8DUgzQgEOjSxPOwxlEz7GbG422BZB
PdYpFBgZUCZpuhUu2UqiT/d4URhfMvPHTLbh3cu1vW0HVoMYUKQh9w59cpwSICfY6xylaan9R1++
9PlLSNSoe51c325YnG/bQfHhXqEv4CaW+Sp9yIrWSuO+SE89uDxIC06JVhE+aX0f3sMFq+9s4GZI
RpTTN8uO79p4CI+NSZXvvRlQkNBVfF8BMUxHhGwjNGB1dTsbcf9nWCdPaRaY/4xxtNVDz//bHzv0
uZrQfKuUctz7NkwTwzGjbd60eHSa5UOs2riMUZpINoFvNBfPCfvXoDWt01CpxdYvQUZvB+CjA2j7
5zSz+1eon8bOsxwYfyFslCFEJ2RZysdLfDP4cCFv5IHIDtw9bjTDVogBMrAyDSbb2QfOyLeJd/g1
88YtSuq8tpoM0iXEd//yqV2rPmUFOzlKn1ys0sMrK+EDopf+ozdbPE47q7wLrflbYCXTk9OXPHDd
QTuEpJ2uErGG1ZxY4jR3sZolbrAj/RibKp7FetBfnB6V6uXzKB9D+XjGJvuYRE8cEvj/fjTBnHWX
rMkfJeLW78aauolB9q6fbBkYTCu5TPrJi7Q78urBtdIX+8lsUacdQeBRjtW74Uye/0765JIso/8V
MlArvAeRzlYxplyvFg8rh0VDPuoenN6m78K/IOhohzLSy0URJ/gD2XkPfyMStDFizW/9tLCDcvs9
XFpUI9MXF1qSjEm8Pv5tooX92oSD8uZM6WOOrv+jDDkNUge5jjqzhKsm9XZ7yD0A/6ylatBY7UWU
T0YnOwtPbuaUO2UkE/khKDJPdYhyUo5hg4IXyy5W+2BXQTW+ovhvrBcEU/C3U9zsAR+K6SwDfqMa
11ucGwKaNSr1bo29zQ3a4tjm1kUKqGqpkgZyfB48S0XWGeNjnbWgMlTH4ZFrArume4xa/Tr3fbGR
5ow28ynqsBmQZjoC1lTGPAekkWkPlg22xq/aYiP7e7a5yNOk5AEnG+Lz2rxt8D+1P50P1lu4QbgG
69YFy6jkXi5mGk3Nxh0rCkFti+CZtGVo5o1EpbN3zX0VO+bR01LIcrj+XcRuK4xgLIH2iTfSHBx4
gIiWO+f+zp3HGWPvxHyI8zIwNgWOKgCVeN9IZxAzUnOafwBaUVxX0+yR1A5noNJ3MHFznsNFSnha
aglyF0stQdrrrfTWog8Mbn88LnN0SnW7D6ZyHIYgLHje5Zh8vtcohxwdv/T26dLEhTnd+VNWnSe+
xO8YxOdLnWq+SrNv8KIDLfVSuohCeA2eoMukya4r6rrhNwmCZo8W+vIDQkThzgVI54MHHAjbkSq/
6g3KsduoqS2YAN0XQdYpg1Xu+sjvTj2sM1Rf/I/mbbSo9e4EODTY5knFy2DyavskG7tIv0dTRX9c
t3XDoAVbvoD1UfZwHxs5pz9ZdddtZEK/bAdlgKmxlRh8nZbdHziAYFvOSQ2LrCqQqWH3ffJJ5G4c
2TG6PJUep+mS2zUPsr6hGot7OU6B3c7KpuQoZuamPrjkR8AjGGJnTv0D/4Ui2DtqGjC1j04LfxmD
0OVHyG+R/1NDoX1af4hRkC13LCzN5deUX/g2a/1FMQblYfk338ty/TskKuhtiwJsaK5/uUynNBad
PKt5Ts3uHENE4oW9yOCJIp5I3uHHsEmgvN0X8Oz/1cdbAjncK7tIcYetAZblFDmdQTa1VBAFi9IA
CpqhlOdmwUXemvLPlXeOuY4KTvLWlNFbsM0r9Ivru986r3LQ6GgOvmVir2FYyaEcZv8vcIzs54AR
QSSHP1TbZvOAMm101is3PhfdUD3ooYtXQWx6b0HrAJXGve6s+ylYaBvmuJm48VWgo76tJjzh0uQq
aFEZlea8YC8Ch9FbsBWozxAnsf1urEcE2+tnjonf5NTTkqkAtBFkZ3soqz8H+446Hu82FECHnXSV
eG9uDDu2z7qSunutc/riCL8LE9yMsjeH9ok5PtzBqca3Rj5Y8ilIhx2StfHHxwBnG5fCUz5/+hgr
oIA5lDFNq4N9qBZwz0HfZ+HOqpzklExg4XmN68hqsX9BOmweeGhWOmga1JIQxOvua1O/gnZoDxEI
/fU0o0YpUEBy6VBM/co/re0476IHsOIkdEFZrn0yEW7SJZq+Z4uAhUhZTEb3ZeoAlUoLSHXznAXV
l3yMq8sqh+HUINGWpq9o6RlxOBXADkIzgLtbd5cppboRxMDv4AGQR+jxuJ0x790BFdKork5tWIAK
92tsSTJdUfc9CnYvSeOrLw6EXc3t8Q5ZWkPJE0wxdJT8CuAi2zasuw1PauUcUAR5iXLTeVjWy7Gi
3znDgKPHDu8EAG6Joz5xOIAzpvVvcoECe+hj1XuSlmNa+kaJXfVOmsGkWnuzrfy9NPO66u5mY+Y7
7IXDm940zSEeGvNOxxTukf1vsB1DMt1AwxIwzvTJBcCivi8iddhqmhY/NrGN2wrbzOHcR90X6bsF
B4rSPWQ1b3PL5p0+JI/Aqse7dRL5Ae0+wfZOUEX9OJp3haUEK2tM4EHSXEFGjf15tPnfZrc0SzST
t7nhlPeJryXzO/VMbY/CHe96xSe3gu7OombkO4dy0Vy6XbpFoCkBY3MAUNbz7mJUUWtK/HJrDqp9
tR4+9Ui3zJI11Qm+jjZQ3IDMDB4oS/xrFNreFYsqHQeTirq4jEhnqigE1QlSGJDCLkY5typfJ8Lb
KBx2QIgUYDe9d72tI6OmytaVNzI6ZMR+WkpuK7+tNqFDhliaMncqm5OtGM3RnDwYdU6DLCR1BNts
s3Nj2f6uXoyW/AH8zoDCwp1utpzZpjFan/XrAzxtuy3/UN2DfPPloibewNeiHA/reyzygo7HK9Xb
KMy/fMjocwyyrqWpZVswufmpW0BKcoFUSfJnfk7zrn1JKqdAbF+Hn70EJFTs7quudymJzuG5mizl
xWrbZMkFZX8Hiv40g+97t4o8PhYIZ6e55x6VqG2uMefg/ZTaJjgMy16UU/rvdtPdrc9pPcYTOQub
Hw1OLLB3WSNs1cWn3mgeu5Qv15Co1B5sBdt7B1WsKomxKlaxDk69Dnyo5UIhq1P3LqMgcewGX32G
i9fi3epl3wYjusoJqkXDojDJi1g6uDAwg3+qQ9vslSTgb3Oy6erq3nAKzLm+n4HnzF19mNrMYE8M
WnwpmKx30pSB3/pK31bQvuIf6DZQKbXPv/yygsyjqEz7tuxt7aHkx/pmeroNyjKaOqh3TvNPGWBs
nC2Ox93ibjz3XnvMpgEd3P/p74OR/aSEFH62yA1mb04cRFezT/vzTIaaLSElFumTS8F58Cp3aewZ
WA4Of0rrU9wtRBmopiZqhTbKb8vc1rICz9nZel+Qt+MH3wZ+a2pTa2w7Ryl3twE1GKKtmWTmjqqE
DxIgQkcdHyE0L3RUC3TPvJMBuaiwFBDCl6t0WEug3PGEKS4VctnuZG/hafdbS+UAXWA/DlBgUdG5
aXTI3f+/UIcMI/v3If1xm3ebQuo72pYhmFS7KrdmwWc9aNAMXeh8AcnfZ9M5x0qC5usMVS+yzPyi
xf53aUl/qKvqQUfebyd9cpmztN0CE5kAsrKO9GXwBmVpLPmCjeMCUpgOluW7d7AI6otfUgrWZw4D
HOvMB/G58gDzYCmSDAdLRkjbR/ezrgJYvXQWdidV/GCWpABWfHGu/jOOHbvZhWWf6voAA9pvV2Sy
5jvzKdMxYZFRSrnFg+4p68x44fBH/VWLLGPXl4W7w6+rf7Btq39A7XJ4MGPzp+Na+Um6zKV/HVzC
0nJf2lqwRt4m9mxwTupYfpUVNJ//NjLJp/S3s7M52d3WULp3rFPY0S9nqO2klAiEGFgW5xZ6IXnj
n7RJAwNSqA3pV8PdGsazbCT7wtxyAE5e5cjg86GUlt8r7sbUApP/xaPeVtsAzWHILsPorbfU8dHY
kt71tol1fa96NYrGtyjKjM2Fred0Mnqj2N5g6F2u94ccW4WtkQFyuA3oOeZKYVld27B77TX4dlJW
HFogr8JZVUN9lU679WuV4d0rkbb2SzFQCom/+qWrrUcUXksgbbdSbc++14GqgxtY5j/c+qeeagpQ
nXF/65MQHY0awD3Kn7d+zyVBhHOJxvdqwceiM68jm5Ynf9oePslZ7Y7XUnPMizkrxt5PxxmV0vTd
JIv4YwldwD6fQgc/sS5AND9C0SB7LwvDltAAZPWBb0bZv2O4F1dacS9YM0Gkwac5jk5lX/+3y1TY
IgjyTPot1Vujbl2/Jt5AakuXTJxT7FTCui/30wgcdTMpY3UeVfXhZoEC0Hi8ioKY9HmJXZ07a+LT
TJ14nSW3cqmqqD6P/vBQL5pit/4Ee4wLPMCdUuupuvGLPnyYOXXtWqPsPne6y4irmOEp6tMfazRC
O4uL8iLM5bfwuYnwgBA9hFGKoKhMWC6tl37V2Aafbv2xn/WHcskKjF1QXOe2BN2kFNupIb2+kz4v
iRfTT6AK28aqIlQBCFw7s5oXzqaYEDVVmRToeZocZVwuQwDSHeINeurwcq+3gY/ZZuWd8sGHehNs
kyhIruSbk2vZhyOV31/t2MVkDIJEsWm9MrnKwGiFMBTktu/yRU4LhtY6sV6CpjzJ252+fIuQLjj7
KZygdUlXbpVm+Tv/58ei+1BnRX3XU4i+TOqcXbopzC7SlDvpY4uCHtR/xeCdQf7caME9s0A0GsTJ
7W0F3dVc5N3NnGKXjWD5PGgXtW+6hyKF4zhkafJXA7zUbfzoh5V7Nho+avlMnaQ5k8jNj7Ze6G+R
k/6QCDv3L6WeJV+RIkeJhj2Q5DzGRa8KWRx8ujhT6//bVJcmKIyPUc9wP4INu+7PKIXqfIcjV4/3
GqjzOxcxrGOZlwPwvJQqW2QE39TBuVoWKemoVbY2emN/t4k24h+el28VhuX7qUu9e32qAAqs6zVG
XW57FaCqmy6nqRgNXZHalT4OVBU6DstJc1xilIr2qsu7BDY1KAHpyyVG5pA+wip9FVu1KE9uU68J
lR01SX0DIlA56MvpJ/IrzkbL3YT+4T7xI/cj0EBu9KTq099s8j9CJE4tGv0a9RkwQKs3N9Inl5jT
atb2+UVa0axDP21Se9+20OpGMFX3XRSx3yjaM3YwmLr86pIIGcSYJKMs/pKx5zlknmXu5pE8w9bs
UP40tfG5XFg3Y9MthglgKqGOf4N+pG8jJ6ieqhYvzUFF+MDvGmxLosjZBmnk/kkKFZG9wP8JWm8X
JNN9Pis1Tt0QU8OiHq9dX6FgKCzWGK2uqMyb5Uv3b58EykUZ9HeZe2O8rnPXZTKEUJaV1bnk0wa7
bCs4DEFsDEn1gf+UPk4MDrt3+HOgOW6QjltT7tTPUZ+QHbcwtO9u68jPiJKFpD7o896TotkInv/M
icXmtMEf3KnhNiEJeJHW7e8AZTvfwWn+OzLvI10v3puqj57MvPmSxW7xJSFffg4AzOxA2BZf7GZU
QOLmEKSXZmc18UbnXPIgTSe8sjmKKa85ygZNVqTwrMg6ilaTNllYRtT2C89w5dEvs3+ku4fNeBh/
RSFL9ClKG+JPUXZLFjjyvOkrL8ArmOSPtToj+Ef0n9a19FE9lIaPWVFlZG8Fxqw7MwvjY+tVGQpk
fngXZYULoJzRvqucZw8TRhkMlq7Ubd9dhxxOWf1sgVkciyQfjh1M8LfGnINNvyiXT2OI5kysfYWs
Xu7nuQrvCy2IgIy1/I+yx+k7tIU1FKkAFEOT3HyeehMYaNf4bNSWzZgb9+mmWupesDUBU4eI504p
Pq1ujlJw8U+AziLOqv1zkYThfhy8j7v5191t9HaHRNHwPIJq3/9fxBUTKAhew0c/M0v9izvGW6pC
E1hGsN8qEhDbGD2jP3ste1lx8l51nJ2x/ycfmm+1ghmbHvouuIrAfSrRe8c3Gxop1gARuoWsUyhq
tTGzxaa3xZxjU/fAeB87+3UtMveckC2za1ENTZr7zuuaP5AXOrCzx7hzMLtjb9b6wQUe9+cCWmor
L3iL0Ka+2rVPsWvpV9OZt/pUVcBpi+FsYJvyPE/5vV5U1rvhRuo9iuyLwLBB3n0qhhO6pqCDlyY2
n7BelMI4SvBUDVRpbRxbZDQox5e8D7snGTT1Q8c//HvTF9hVueEbstLqvdlPbsFOoD+PvcOLKPfU
e9sw544SOWjfua6Vqt0VkJemH0Ey1vtAVU9FneuH1oDNl3pYakEA0zZR4mRvtmaNL1WebWRQpHGg
wXy3AjKs0qV54A7rOeAEbgaHvmyqrxlHN7fup2/gcNlK+Lp1ITfSPDbjxHHL9YODAdFkvxJwxpQk
M8nU15uWiNBzSqun5P5LX4TE2CFHCPHus2CIBFp9NmyTPjWwz7FAyi0XmeenPnsYCqsWp3RsTHfF
0Fhvhq0pl8FKS0wpLOstr5v5CbnAk7SUiC7Mp4uom1+lR83iNxUnUEDjDOkaYimOHRZ3spbWk46s
8Q08SFN+UhtG0J2wsqOiGOe2up8oF99MmhI8PTMOXGDniiydD9Dd6ntgVC7CaYs6EN65S714GR/d
GpXwpVOCYgWOzEFd2tKpd/FHzDrnFpmnNomeOTnirZdc0l7vWyre3M4Bn0dAgdpZ78v4ZCo5TRmR
i5dbpnfSTN05qRTnw6qbL3A8MBiXWyjJMPu0Hh/tOKvPvw9/ilxvh8hReD1O02Zt+4MxX9BqmJSt
3PoV9heYeJ1z65ftpTHkRbgr0hqwW6OjqLeUvKiyluFqpCltuayRclv3ENfMZo43QrSRPjRP3eaA
dMG/hIgAFveKQeuUeD65U/JNkGK/CYfojTrJ4Iotu43+GrjBz26DYeZOpzTOv61WkrKwxHmKjqlL
1vI5QM0KfBDbfrVD/5P8mZLs3Sblu9N0V2PUzEe1DaxHmGo5yafyYY3QnSQ4YPk+bW8hrlaZj7el
UDvYArPYWXPGkX7UozuTHMPGm5T+zRmc9Cku5rMMSlc3FnvXs5vnKp77Ny+wkYnxIFbJ4DRk475A
v+DQjerw0OsQz0x7kQ/zknAvpW78U4sHoK8kE5Y7K70PxgjazzYYc+dRXFZ6D1jMUE4eQmHog4n9
SuCV6Czqnn5aQ2Rg42XdcPdhAzE5oXbuMTMW1bE4IaFeBIm7laZhJ+MuLoJ6HVX79Mm3B+25iBT9
2SwX7o3zr76zHyLysEgxmn2IzNGi7yzNfm4njPgghg6Q/dHZRgo6zPciBb2GTtBfAOJPX90QqU5D
s3xykYT9tuIShgfS9PUmLF1qiAAZsc33DZX1bFCqq2kZ1iu2Xgkka6pHQrPoO4QxUYlZB4OFTWG7
w3vZlfVVAiQeDCAA2oWWgYSB+eDNwxVJZutVurSJxImnhZumYOlwwVnw3Z6eoBKaaOqhouMvSAy5
mKrmnLsk+nnrkjv0jnaN2flXackaJT9pazkL+2JZTQZw33POVqP8kC4J+zXdmEjMrz8YUeRCK+sV
xozwk41+IZxQASSvOOQbmlktk+p+0r98QibfAM7JAnVG0AYFfb/OjuvcG9Y5ySjAlnwwgEiR9U3y
+0ibtUtReiiSpEtaWPMuydIl4+IF6hUzOHhpM6i61cGq/+KVoV3WYpnv1m+/NTsDEuk6Wg35W2c4
yTkdDf256WDhlAsYXmqLZcWnq3Gi/2nW8Hak1CjBMiqlxnoJlrmoEfovqoYFMuA2ABYU1FBtiKJv
SwoF5kVsXtVm1KbdZLc5u+Og4gTPiILY/bRZ52SNv0UFV5O0yzonY2e1DbMaEeBzGRWvkkFK+g6C
TprEh5VXfWtLLkpi5C63p3rLqSv6CJS2TJThW+YKGjWAN0kd2SnZ2dKlGLTKD4kcka9a7r2vufkd
YlGH5P8j7byW3EaWdf1EiIA3t/SebK/WDaKlGcF7j6ffH4qagab3aMU6Z98gUFWJAgkaoDJ/IwSL
Okd+nCi9O03IEukG7mr349Bi2wPcO4jUjkjmxFWtwY/Mm92c7inC/mefb4QsOxVz+nY1frOT9Kld
/T3eKCbteY7P7TvPMUFEzPQdbZMbPCDltf3qNvjMio1PNvwiSbZ1GVT/WulKecCaDh3UBPjbZcBo
ZW0r5KdFsOgTe1VGcjXot/PhYu8+b4V4C0vFchMVJBVBrHAycWrUyV5bp7kmnazjMVnluYZRneHl
JPzi7MinlR3F3rwpXMf/OfwppjRLRrxWiQ7tJLI4zTCHaAEmaWoVn8S9ab5BNbX1JMtetv/FGVmM
TgMaSZz9T5D1BNz+ewBnuL+OmKeSAEWII8R9Ed2BbFeqAAe7THFxJY8CfJeb+GUs0Igij3axGrT4
x1hWH7GiWyqtr2AMl+6nDO2ziCwq8oPRmDyIFkict6TPy/txGIqgE46MzFEMYgDVoayDZqOYtTF8
a2W3iAqIUalAwN6ZcFGiqeqoQ0c6iruZeEFBgeCVWrI6nJri5ZYjqsu+PaL5FKQn+E4gjZBjC4+N
q0E1SNzxrw676r+50Ao3vwQprhwe7+17pONyx11ihRaS45KLpaWm+qmoe/2kxxjzBRRxsqmlSApv
C/z0X7siRgV/j250HaxFcz54qPKgXcydTlgsARt4R9F1H52jJRmon+QofP231kCS0sF+7eRbcot4
nNve9+Y+vSrhM1kxRtFhitfbbwPFwXp7pMCHg9E0U4fQyH6QqgG1/gZhKcPY+yT5B2QhInwZDLO7
b/4edRVuY9SoGAhFIEjQI4z0E38QWrVBLLSC1ZL5T7b5Tc1C5UHAc3OlSTcyzM2VGBMbJ/8uTwGi
gTbszwAR7ynti+mT7a1XE0d8Mb/rGi+Wld4k+MJNlwOULaLH86UQgfb0zsTeqNoLFX2Dw9x/P2Ju
K523Kr0keuxMWxl2ztAW+zodH1pp4r5p1SUeyuRLnOAMGCiec7Isrz7ZdVausxEvyxwhshZtnKWG
7/g5tw3jsR3MJwScrXdKrR6YmNHed/D93zCoWlTjaL0nWdNvEyol4A4IM8HVOSlmN02iKAc40pjU
T2FBpnzNDNQn0bslkamidCTioXKGKC1G3Rn7nNVggAFv3eB4p9b8stv0jr/MJcRyROcdWge+Ofw1
9N7LA1C/jjpZ2mk6RoIdPISNNhXNJbn+Ycuqe1X80nokR3S2naZ8qCzUTs+eHbgwaRLzNCagG4B7
wZAf+vCpClJ7oTlytsYYcUwPMt7Cmzs6oXUHql+99iariwFi5VtoRSFKRbjZknDV3rS6sDcNSFVS
1zS9TusWpoI7UBcalNS4ua+HUJt496R0/cbGeipECAx7ORsjd28R5VyvwSG9gKDXoirKktPp3rpt
tPDqWLG3CyndHBTfNo7g96KtC1Z8YpmUK8Q3rRcEOmoUl00JblhqrCBGGzyLtGRPC4XsFxIuOIKJ
XbEJK7VgjeQGq7lPHBNYjrYoCrtZuhhF37pIUS8t/0QzWlbsdbLrrzo8JFnb/wWjbZVCvXSIVIuu
GTIrDWHwSyzawPq+AH+wE/pzXoZjsuMPp1mwbggmZTu9wWVnQGoe1/rWlFdiPChcIJG+9eOTxp1o
xmOYrJOhxIF1hoMI8IeDot4SjHezFk2xuccMjZ9N0MCP2qz0lkQOYBLfVJfuBN+IC8DSIWtoIVAq
NulbnLrybe4wgK4MRSuR0UAOVSieIvAwLn1XHu7H6ZMmKkBHc6P6bQOnhqboS/S4OEaW9CS6xKHw
Db8meogsUeKBGvdt6bVDhn4zDk21Ec1GBWddtCgwiKZdKS9a4gY30XIeEVzWXyO3aG6J0jyVRiO9
hlXvHMR8iKWgVuYjqh91D2PVyt+nnSzz7jv9/+r5DzFeV9VfAnJoo+2hwR8WryYAwLUGXf4UG116
sqMAfBhgrJfK9r93DjL+GtxllMCLb01KWXzUXA9boxY6oTeqO7dqUADOpGqpo838kfPN9ouo+TMo
3a+lnTYXrQF1PdgswkNbTT5cGN+YO2nGVTJZRcmBBWgEI8AP2TNfXPDzKFy16FHYk/lOGacfQ6Cv
eqBkbybVxZ0BRnZboPbwrhs3MWEpydZaH9Nuj1p3/xL6kNumE+Wy5qF+UjZ4IBb9g+kAyXaQiHqO
vH5fm5q5832zWgxxz1K2akD7NJK+Fh+n+E6IT5dF9yYNG/18/6yn74oRdA1Ceb26m/tKP/LW+kAV
XhbTlX9Pb4wjhR432N/9h+ZaY9jB8rJHZSsqh3P/vcw4jXYDiVYx6jX6FdhVtqo8OT8Psd+vwzjT
n60MOz9ZDb0/EjKM/CHpP8Yqvnm507xrqi4vUx6eHqhVgHzmJ3JoTD1aRpqiXnXDTRZ+q9vPHuie
deiMySkpkuCE2I20tmVLfc7sgipwUVh/eitkjJIX1E4uzpQ0dKds4lijWxWQXFzbdUwO0bUT5T6C
ojptS0Q2kxjKFDQfSJ6ohUtZ6NtJ1mcuzQ2OGe3rXoa1RNltrrXlY04pa44TI3OMaGIA+1cxb67w
iZGUgtwCwMN719feUoAvBAwj4Se0GuzU5zdqwK5Lsxy/cJTnDiJGoDmKSAajaUY30dUHVXUeSMrh
mGdhpsL9Zsftx8MPIo+2kq4UlzST0/YPKZTUr1qitmssFX3YWIN2E5sc3uZZTdJtiYTcvUv0x9Zw
KHjCOwWTmrboMnWMlPGeQLpsOlwMFE5Ub8WU/JVhHgIPzetdy17kdrcmI16fEbhKbsOk698NbrVp
ybUum6BPbvPAP2PFoKwBDnQxZ1mKMKVNoStK0XhCZHHijJh/ZJN6TifpOaJyUrtN/bbda1Vf3CKb
pHuM8uCjbClPbVc6h9Kp1HRhFQ6khqq33LVcy3/tioB7rwi4x9YkQymQhu1KdIqgwnVLY4kVeLaP
kX2p/Qj4nlIY7im3n+BVOWfc0Zxz7+GVu9ImcdVB4aafWjluEWVfdLtRK76IQIfiNBCMaYK+tI9e
WQcY701x8dAFa0PjIomYESIl96+0P0hGKm9KKK3TQ0r3nrYB2qBh8r1HDgtN8DS5WehB4EfqiceY
e4QAz5mW8mtEDiZ4oQGD9602+BJYejMpajtnrHu7V9tBk4FubvRohyvo29m1E3xxW2NYFU7f7MWo
oWp7vlvFUxM38q3Rwy9ZFgRfcOlStrllQ902MGL8KcioBMfOqrxrWajRyS57e6WzEv5owdoJQSYJ
qhurYh+eJ/8fa+GNVzYBcN3QuvCm8VUKvbemAwurTAxk2Yg+jdVSbV3+03F4c3QbhWdxHACt7OLr
3rX2Apv8XZ9dTDXJLqJf7P1z0EscH1jQFDINIJtj7+vpqPnQrkqUXd/H71aKEk2n5Mi5g45wJkyE
r4XYWk17iKbCzKt8Z/VpQAQHXdZssUKKFvMR8yzT+ztFyZ9zD1+IViHJHD+OZZ3vUVDLVnnpZnuc
GxHJjKLx6lepuh2rPDzmQ1sfIzlvtj2+4GgeIoIr805e5BCLbXtou488TM/YkExysq8F5hreojSi
a57K3gfGdOrCBAH/3OrwW8AmsyYuF63qKtf7ppLVK75yw0pSG331aSACAQ6lgnxKIDmaCblsirbD
tdaB37v3ea2rnWxUWFE4Va+WPGJTEEllsBNnEp2DlnwHj5MvAU8DQZOCqLm4vK461S/3rti1EeSo
4nwVBt6IHQtNBOEHxKLRgePxOB6Ah01gGkV1vwMFV/mvn1pdxmpuvuFhJfFdi8AyiS5xwHwjDPX4
zfaiYivS9r6m/ggUzIZFiwQgz8Vid958FtcK0+pn5c6qH8tJBsjAejKLA/MjMWWyHpLRPei2bWwH
1FX35thYFwCwFWtAu/zS1dID7lAuVtmuvvcAQ6VV136X0M6eFkDFs+pggNhiQnWSnVY9YC8FwyR2
6weS7KgxIJr47iUpsoC69iPEBQDx7ce47NVzJ+wn2kBZfGpWhZ9uHVlNyCggqB6Snt/V01+6+F8O
J1PKStFfxB/8/Lc+x4qBORa1pxfRmvtFbBTgI2kHeC+dFRf5JNQB8KVJ/HFpFdCoRNNSxuBUWd6f
ojXAAnuCvf5Yh/Jwbt20fdKMJNxa0MNRlmewNdP+MfTuYzZcqOUI5HMrxZp5xRhsNevjupUBY3Iw
nSU1fjmGFzI5+pWRfCj6sn4c29fB8OtLNHqIDetusCNti0+xrwKam/rmAZMHnkVZlD/76mmvSLVg
5+P4vZiDuVnYbtSfBHSpyQwTFx/v6x3x9AnOJIBN1ejxyfnuHf80CPwUCYg1z5PpQlTdJTOSYGOO
0WLIUgsl3uccYMKTQV3v2euwMXXGUD6K0F6PHMgKkjLRfdQ1VrHGWnwopty+WubYHkRLbADAKDvX
5F3NH/EgbZxq8FAQMLh77H8BJIJDhUWrAOa6oxb9COWshTbBFAWWUbF6K9yTobQw4ujGQ6En8tJG
DHKLLgTeQRaKwolS9jcY3fWjnOvBobY8flWRTNMZ9GvuooYR1ACuZmCc+KWO4nds1FWxobrRYV/y
9+/6/vgqhsSRhoJkdWRAFZyKxvLY/OiNujuJCjGyteU6tPXsXmAuoyw6Qq+FlDXVm8sM8SvFPWax
GT1QAlo1uKGBCrJid5WkPpClv7GxM0o2Hh77TDXOAjJLYsnftkJnjEdZTYHMFU+WJILsm5xUtx6f
RIcUy9GysStkbqdxNwh4vpnCVdSdoLxPhejptmRNm6K2UzQu13HUG2d9yLhniS6xifFwnvpFw8PH
+Q4dKB1+Tbk3HOfN2OYQx0KtP2ZlkxVQB2mbXYlod54dRJzomo8Qe04vU0nKL12lBcfG8gtwoIiP
NyCmsIRJ/S9+mnwFHNZxnX/Sp3SrfOz1pHv37YmB53rRY18Ow6ZVfMTl6yY41k67qwtdX2ByjtjQ
tIkhzVyk1nI3ZZAr9wHRJ0Yzwx4uDc5DAZ7MK9FVOwaZMSrx20x30h3UICy2jKp8yFwdp+OOuvW9
dCLaUZn/1Q7LLj2ItlWAoFomU7xoVxNLqdBbnEYqr9gMMiUU3Wjd98rOEfNEjzGM24NDBeFrX026
JMhl3/psVPCxw1BZ0sfg9s+D+kn5cTooIaf3dZwOcv7loB51bqwSwhplUjLgpSqpFzJ1yyLH/0RW
U9L2IYtIRBi8M8Ql1oTTpnFiANumF+3mPg94IoJFZbcSfWICA4rWvjVgdRfTelL0KelkMWpRRKiw
UIBIy0bsiY2XaFg2mgV3DEX+OaD0ngyc4a8mOcVJebibnF44VgyIkHmW3EjiRa0D7Jz7Ps2SVx3C
InkNz/+viedJLK+zodGe5h4xz/xai1KK9oE23j71Rx2L/zEPw30xfaK6OYFS4LrcP2/b7X9taixm
uq5sLiK2Uf8ctC5+AJTYHnIIsIu7X6ZrolkX6K0FdxK/TVPty5sm9cu7/2UHp3DT6ZW1mg00oXId
EErMLyym5UfWMnsti439HSIhwBN3BEaxypAiuiMryq4kVeAou1EJ0JhKHGURKrWKlWw9XObN2GnD
JbPWhZMFFxEqxkT3CFZoGxaQReb4AOtDFcA50wVOAj5mOn4eFjP0/kZMN3eLvUwpf53u08nmKUHl
3/hNhId7ZSm0HWsvBdrjp+qUqEUBBn2MRcBU3ZrLU02kS2vPd5LlXM6aR+/VqrktSmPBFK01rrQW
JxKjVrlE9Nu9Sab7zYw75XCvtU3yo5TAv4suUdITm6mrrjBgulfoENC4N2dAN7RhyVJuiZd611Gy
/Be9Y3VKpd86BkoWvEQlxs4aDJm9GLXCsVh7YalvRBNndmo/vWKsRLAyUsiWrDJbitEOAhkQLL6u
3jRVW3YSuAuDcjKtwo+Vp9z4Kobuk+Go4ozcc0Sr0KtH8apiBTQ7Ccq3nm8XJJ7C/0PXOhm0xtTE
wzY43XexZ2IX5cKT2EOLMjghBlKTxwYwmRnfFF8zD9CJf260qWmMTZECwKVTdiQTqVc7/9nuSq/8
37si9H6UmOBf2/OZRIwCNGWJ7HNLEuKvl2CJE4u2ZQ0yVpDlopZc7xRV1KwdvfdPczOY+vJxiCAD
qv2tVTp7+ymEomNcLe4xYgpxjNVrIW4sWINMU4tDxOCnqUXfPCDiyBR9izRb28z9Ocna6v4q86Qd
N7aSoCEKkuYQYoR4EHv/1vy/9H2a+T9P5f/uZcSV70aL+QX+52mipON+8m8xv301jprDOh2Gmzjq
frr7NNAA/nHqX8f+bbrPL/XX+F/GxKH3M/zSK85+PyMuYjB7Rcf/ek3//Xl/PbuYRhxaRQ1+BvPc
88jc9/lV/TrT/+H8SQzo4fMH9Ev7l9P+site1r+3S3Xk/8pyC5akQXrIp43Y6wwj+dz8txARN+HJ
DmLvt8fOIXPcp7P9dqr/4thPU82vdD7bb6f/dOx/cbb/96l+e10aSXpAoBvR8+nS//bVzgP/51cr
4aYSwVT4xyf9X7zp315T3P3IgP2312SeZr4m/3bs/+f1+O1Uvz3bv16P+VXOV/63U/82ZB74dLnn
qUw0yYLIQ9SlwfbOXgw8QFwGVs9Lo6vwHgVXrgA7pNOf0DFtA90+yhJnLQJF3zzatSFch2l0HrjP
AJKVEc0AcTtNg1jzzwlF00OpZ4nUHm4SY45jRVWuCq2Xz5KX9qco8yTkJ6zh3abAXaeB+uJgMAx8
Ttau7bRxAtM+hbGF8j0tsQmgsbPoT4Zt6oWTqlIlmfcjvAEwW6Q3yj1aBIpDyEFQlczywzyBKXXe
FSnnT/M62oiCWowPqNs73mtVKeYi7cbmWHSa/0oJuKCenJqnsC/8V9MevqPWjKfQ1EpDxBygHV5F
Cxw8yoEQikQr10YyUGgGiVm9+EnunGCRoU+wyctiMppCDOvwy67ueqW67IEP/ext510RS/qjQkwu
RDAmAFcIONxApxmViZVtutLW/eLZjfaaYOZMXSh/auXIe+tr2z74fogPfKkhZOSyvNb6pN6I0Srv
22UQScpBjKp98NJTULuZrgn+gqKmMpVDMyReFwno9g+Ibd8RX1IefTlERd0PJi+EtPuw0n5JaSLY
JiUeWK7Wd1cLBdsrJgyHoE31oyPnarDWJKQFkJq5zBE5wjCXSvkQPSYBJnLOrXOsawxRp3nydtIR
JtW9w9LDOZOYfHWBQeAqJXfPLsJAUhY8W2QeMLk7kWywNjqm51fT0cHu1ejojSRkLD8zXzA6UxFr
7BIMAmmaJuloZKIAFU3NwrfdLbBzdYW0vPFiGthkYtDi/hxFV3I7elEKKYhgrUdHNwGFuxbB6QBX
Bgkl4+foMBabsO2DjQhOR+gDCgotGxGs67q2RsVAvY8CQ23WitN6SMLKzCwr8TpGAmQrgrOscFb6
ICtb8RY0klr4KUneTswcq061Ytlc7cSxugY2O2sNbWdKuHYZhU/Gn5eLb1ObnnLyCW+OiWuLzTJz
TCPpyZEMLBKnbl/Pz6HeU7Mdx/BN66pgZ0RFvBajvozVvIT6/F6MIqH3B2wb96JneXd2avcit324
smzFxQBcKp8byJo7W+sQ3pmamVYrlzSxb1I/lM9aU1bP7ZAsvTCLHsNSetWBmh2hqY1bPYuyZVvr
PU50HbbkbdodIsdMsRxLvqMFGD3WwMS3yQSej9Uc1l4wdOEGjD86K46hvLUR2kijmpQn0Ww0HdsG
bon65KHjDtlzBpc0twB455WUPRtyhGIoIgiHOIKZxe/F3RRZbwL90y5DXOpoEan6gwbGd9+aiCuJ
Ph+K8YMle+2m8NDoFn1ikyXoUdWRQ0JoOlbEqQVZeYrjMUK2TCUG1NK5Vm0rnwIn9CeHs8dR65C2
UGBdRNZBbQK+zq7Zk1x2MrYWav9HsRFDAT/de7OWk4+hwpbMB5gUjJgnGmHhPwHRZvVnVc1r3GeU
PjC9/Jo12TsySwj1DAYOPFVWr2tPHzZUFgpYM4d5o0ZVhX/11Fm71c8Rlzz1ImrQj+u1rLx47R+N
30ZnXN3f+9JJtmaJctoYuDoIUHXlI8Oj2OoJw8fxFhr9KmjMeBcPVbm1stp7YOlvLFUp129ZLF9S
eKcrH1z2to3NQ6lX0GzBSSy1qBp3jZ0dYr22HszSsB6kCDizOpL3FX1KpiOFyV/OovKH8EFRrG2I
zuA54QL3Xezu0ZCUkMNjU+pesZUsL1mgoiCdLcNsN33YVAtQV3WN3jYclftullFlzts2Wtcog5ya
ie0i9kSMTY54XctptGx98kkKoIe0069JGsg30UOKYTI08S3QcASIgdKRe0QIUZcWfbqlRJTnUswr
pop4r39PsYW8zLb3Zo2vWADmZSX6xCZNnfSmWS/4qkdXmzLWLdWWKSbhz3akP4fIIVyKuC5fugkG
akBIO0uVV76gpQfTGw4QkkEszt3Myx4cpcweWHZsh1AyzzaSBmABkFPkR/c4CUA+5taorqxcllb+
VA0c8z7dRx4YDN0PmknudwGUsFy7pW0ubc/rjnYdHuKitx8a2+lhS/jq2q2C+L2Voi91IXUP/lBy
KREupQpaJgtFkqgYpdqAIuXwoXduszUAyzxSA/Z1edV6o/mnLZk37HuQ30imimGpIWOv6v0+tklB
6HWYPok+sF3nVi1QQ8y5B8ZRlu60oBhP8iDpW8oioeOD5UgM7daUWbZCGzF4taquWuBUV4Hcqc6t
1WmL0lY7CiGDdRIbucIjcG6KPT2zkh1Z6ae0aJBBF32tMRX+TK1fxZphbQZcyZYQqofTYOP17Tkq
jpCWEn/Bk2npRFK6RNDW2kWFqbzgPRauOg1BDU+XjAc3lpaYRI2H1pyuUIkb3LqQ4mQhNeHL4E9Z
asq7atn3P4yh/tDMRn3LPAe8XR0HO2Rb0o0JYNjsr1ih9lef56+9Xtc9huq+ssrySFuaqNeftaR0
D0OFYP2onhDyRQzFzp8CWV+3UgVuYTC/6q0Wn4yRTKXrYTtkZXl67iEprru2G9+kGjsHZcudRJUW
aao5N2sVGb15E/uwYp1bYSi3TOpNcLS0PLckJtSdBYhifTv3DaWVrz2lUlbiKDGghKO86xXULec+
FPLyFbTH91xmpZwDzHpx4/jPOGiUPw2nXIxZU1H+7JwFVJT0sQkQOe0dGa93lUxc1kpQ+CIHJ9U0
fU8x78ydUL+1VENudmz9OdhK+l43irdW9bbb62VL9SCv+TtzMwi9bfpYW4b+XDY22CrQb1Zr15ea
xwpEt0HTGV0A3zyqs5UYTV3czP2xULdSV8dnteiNRQt0s9KR2DTbg6LU1S1GQOh5zGBtmoHRg02y
7J3fFd7aBhGy6uXavPboSG7lMcxwKXZMXNogGdV9tVO6KttaRZY8+FALEXNLve+JZx6KtG3eorgk
l5fo3V5Ok+HR7vh7FBFyMDwYXue8yH6N6Qukol2g5N4z0sDfYgdZPStphwuW8+E6rprwqBiV+VDb
Fk+biNh9S6ruT0fvrMcWTxieJhEhL2Wz+EjzjYVD2kLByfBZ64az53TKF8VIldUwasaZb312RDop
3dhpAHDeRzLPy7C6yrN+mVRW9C2F0jMpK1Q3O0SNw+rLYx7XGcn8sNnkrVI9mr6WIzZVW++Db97G
yocokJhnxUzCH6NRfYP5pb6Nlu2tOko/t1DFf96qJHmLYhsCGgE6jT7FF6mJILNrCvAzrbygWp7/
aLVJnl5GQm0wUKnKkydFLs0/jchYW5amfGROVyxxjEoeZDMMd7JhFfs8U+N1kzfRsnb5oqqNoe8m
BtItKBttWStphZVUDzgCcBqPfCjUxuU7n2WwCjynxgO7LPdNy2xgDSEJlEbBj/4hQmLsGfajhfxB
gCBcUWdrBS2Iq5oNLmr+mX3yUniOCZ/cIYUYzx9uAcq0825oVwNXV1gthbhbX4vIGDZOgHy855rl
tnBL72ypebLD4N05OlkU7k3ftw9FHvwwTWRj5F46TVhX1BRUhN/zYi9aol9suiliDmt88yOKtHY7
d81hvtc2ayfquclWlvGcqOmyGJPuMZ1aeE9+aL46nDujwcjKV8ulBgxsL5r2IB8p530bVT254O2W
3/BA8ZZNViVb0YylJr/FKvhWUyfFPkWILjFIRR/MoNS4gBLiAowxgkRp4LWrYujqRVRp9qkL2u6l
1Z/6Jqx+QMBbckMCTBK8K5ktVLiQj6CCdxvD+lvaKWCjHO2PBvVsK6nRug6Na1INt6zznYPXXQyI
+Us5NB8z28NckLqgvWwxl59gb+CVk6n3vsutYlgm3phv8Dpt9oYGvCDr7eJVtRx0LzSQuaLp9Gm7
7ivWzL5q9QuLp4oHFZLFgw2xbtEqxrCf+7Ix+tb0lnUYB7d7EP2R7j8YZpnBzuAmvex6axejMHgW
g3jv/oFcbwK0NkV4vqva1xhhkEOP0uESh+OKFXz40rUxLu3u8OJaWbqy/eqrgEaicKYg1iRhIyHa
YgNAjc7c97a5r2FKT4joF1hLbBvtveI050Ju/KMmgdaWXP57earpF4badhcrT6VHdzCv/KaT96xB
+Re7G+AuU9NpnLXLU2mmnyQzCXiaCvthPwbeI1YW6cl3/sySMDy2oZ6eeqO8KWFenVNPsfA4VeCq
K/KLXDrxtcnK59xEMqSz89vY5V9aa1DOmZEpZ8ivxjqUpHLZeH744EbaY17IyrGbWmITDjHvz24P
Am5lY2eGFfeE48rj5mAoKoa0RgZvIbb4PLEktgx+8XXU3Ups678puR0sPIw/rqnbfGkCzdwMadPz
HYj1tyGu8FMcnKNrBOm6KNyDrkf9LmLlcMwMw9pWNQZyfUQuwKJ+lCe2tfLaZOfUzkOYZc4PID6t
bEA59Do4F5Arv/e2xsoaGNCbCRNw2VJj2pqcB2QImriKqzff9NR8k0okupDaX6R5hlSuh1+IqjTj
h+XK14o/yEfbcZGWMrjDLlD3BeI5FN6yzUa4uxlJxUlpYi3ZZgVEY8CJTpPLo5e5lEWDwvkyajji
qps0C9ofUtutU9af3kLKPvT4Ck/bOIpN1wfmEZ9q/ojC4qHvkDAf685fqrBLvkeJtorcQX33zPxs
ojPP2guhezj/7naMbfMNGAwE7Lb8MHOLlbqCZW7RDNrjUJTfII66O57llJ2fVYvYbYM/cLjoFm2Q
e5tADbieTdE+9X35NQ5KQKQgLZ/cUZXQn8L6l/+aPZwYd4fXVHbBiDVfg4tBQqwKb5pcoA+g+sOb
lgBRdLTKeW+K8o8a3M+3JGwfgtGCx1Qk6kUOsK9xikC6tGadIMUW/5FFtfGuBUHJYtt1DhE+AjfL
959tNIlx6FNeS99UrsD7XkWr6IqKh4+4XuRqNlUUy+uMJQpkxFCDKg03Q8JTszzgTpX48nOu9/ZC
Dpz62GDesapT18ClJnM3aQWFI8PIboXiV7+ZyrT7bCpxOn/0WCc/oHrpGpp1yTzTWUTksjZOavHQ
wl91dZ07janp+o25oiyaL0wk/bAfQ0UP4hTu0w3SvS3wNbnovoIcNT/AXNx3pp6/hzJrNP4ZI0e9
+WERjB5Nv8SzIb30au8v+L1lYEdM65YU+veucYt3WQ79tadW/V5YWUHSN0uUzBZ66+sr3gIZHg10
FEbXrbv3sSa4lj0EIcT7/G8+q8JsKJwX0zELaO96si0C23lLHBj3VRl8I4GmL/HVas8lzI2yXAnF
YSFDLPaECrGkdeYpzV4/dc+hPDwt0UhD4r4NFo4/+XmoHimadqjW/WRabidWwFczjvdDJCc3NSnS
WxQYuO1GxYeIYIU7Ud99G7Qi9MR042ke/AyMg25uoSokL8di66fO8OQWJdb1k2xZj6ugmgzZNx40
IYmSPe/G7G1wSHA5VkDezfLyt0hNwpXr5fpejOpy8ypVNcvPIA5f4+5B9LpqUVwiG41ht8nAfSC5
Ue+dGtQaLNp01SYa5JRJQxMahv4dVCcPgnykg8SNS3KleMsLzR7FptT07dCGykW0UjWoNlhI72If
OzDHMPkqYr73VfV2kuTXH6OhAj/TFGVv+K7znEftFbHz+gP0Wr+E3NKd7cGzTuOQBCvPrqN3K/M2
AtisKnCsFIBCuPhpFr8u5Gn/GTEafEW7IDMOkA9fVClQj3AntVWmVf63WHqDENB91fRAWkNANffI
O6brMmiMRQl9ksVaaixbbKyfMmQQHwZkYXWpNp4aq+aRXqs+tMwAEKiWxTqRUkjOvMvFoEH0yWM5
51nARq9LkHyrqNoUlX9QUEi4jI5TveamfwSS0j+wVK9fE/2aemnxYpHkfOIXBqmCXlON3OvoDk95
ylXwzLhdqV5fYDovJ/miVqRs29qFccSbOYX/iQUUbJRHsVEcpCqqEJksng3baGlD1Vx5RR9vzBFz
TBFTdDa4Rhmdr+mwblCa2zSJ32LfjoclFgx/87EMGUDkaDcelwiOltiAqgsPbuS83y05GvMqZWEG
HdnnkktG8BZELlYZCLa+ib5UxdP6054YTTPz1zgpg+eT2elCHaQvgXBt1Er9KDldeAWOaZC7jMK1
D5Nio02iBWMX/g9j57Ukqa5t7SciAm9uE9KWy7K9Vt8QbfHe8/TnQ/Qu6tTp/cd/Q0hCkCQIMTXn
HGOEd0tfMjRit1SH5GAItMdmswhwiJVigEWNbrtihySruAow5aTRIzuvfxIlC8/uWnLeS3/bC2Py
nSVekT6QMR2tnQk34c8sx2kn+4n5DG93dpxKFnClqaN4O0OKYc1R8X3pC+JcZ124KHRIQGC0TifH
XNPIuO7M+QH64YF5FVajwYDGSl921P97hzhCjeSHuI/fQqslqSiKtdcI7rCjqDaZqr6y3lGPVUE0
HbygN6NefZHIob1KbVi6RanEP9NfRqnpPwzQE6jJs+xo50i9RGTmHWxLk9/8ZH6SAuiaNH94zWem
i6bVe3hdumbvZ/ZrVMlWCUIyRNJckrXkLs/j8F5Ly+aBZ9OdpTr42ss+NdG0bAKWCufIjr6Kpiys
ylOooy7AuOTFDMofyBVEd4kS6TdqXnT4Kq+D2Y13kYDaAkkb79C8oU72yAUiXzPjZTuGCGdB5IYv
vQZR6yotC8QDk8d8mciW7BfASKRCAq2XTvVsKVF/VAMUgjLA+9d4SaqzJ+BFgzTlkBYweQMTVF9L
tbe8IdeVo1BCm6As9mQLXW6hdSb2jktneelcL52bhhR5NRmjB6fwm2sTqKfRaiA6WRhPs9FHCzZN
H6MaOlNG7KJZVVkXsZOsZ9JxGyIHYm87OPllbkpYtpZDnZ4oDgy1buP32mvWS+mhTZsUxQ6eOsSL
2WEO6nJfGOkOlUzmK6czbsBaopC5VMUcJkvBAS7u4SqasqBvvCS0GaTWwj1TAA2Slbh5lHvd42On
3m9MektTEKTafWk5wzUJElc2QZbiqslfRmy1x1hD+lZkHWup/ya1tnynL3nHOgPQKxstPIrqaEbJ
RRwqjTDP5aBrdyEIIrzFc3Irazrswls909rZIx8H+oNl97Yj0rISwAg02rKFVkcTx9ONgQPt1VCY
hOFExnehZQigEvAsrTL8OQe/FauQfqWAB7VcQiKubcmJ1YL6Tpui4Ca1yMQymrB8zoqEIOlsBj+b
4XfblPDe/ecYPZuzPZre9Z1cF9o5Sh5736kfWdaVLrowzXGd6UVdcciIa5fdjm6NmCXz6GnNlHmy
bkYHkYEqNgTtoFdq5D9tIrdU9BvIujrMy+MQ/fyCpaWqNQYvGLFTV5LIBc39tngJdPJPRSl6L217
pYGohB7LuFbB0rVDZz+URuFgPQX991S3cCY06lvcgp+au6jAhDbr1672cbnTYbQQ0oMjMHgck6HA
M4Qu3mREGp+9g+ig++oEM1wuXXTrZVpktUGBE+DQzmgZZmtFNBObiE9aoRNkWnptXVtdt3dxVKZH
sQOefFT7UnQxS81CPER6EvaquNE8TvtG64GlLvdVtIumqLGe1lsvqgY9xE59kQR3/Na68UE1JJp1
K2yhyNHDi+8ojiuqqtUU+wYig5MwgrQRDWl9AgMq9trd70wPlFelcubr1BnPWSr159yJQH6nA6xj
oAoKvO1oBvvvpayVCbzU2o1oF5utm6hmcQIBUpNX7rYDSsj0qEVzuhNEuEHn93cEOHerIKpoE5y4
fCsj4t9QHYu2bYcd4mwzyZh3tzactvJ5iONvBbyeirOTW/tBb/GuiFR0kaEuEtYjgHoX9CLvRZPY
KdpFaQBaAX0PMJAP9M/vR4gumVqE2m7rXS29xbm0Pj/UC3xN8C6OflpdNOiiN0pH0Z4IfS6418j/
Bs1G3ieJsjh3f8IvMB9HNFqPnR6MX/RuPq5uSVLO3SBKjLu8q/V7S+vIai8VdIys4HYmi+xNDuf4
5MwAA/XeOWAgyTdRV9infBrkG6kP/k+JJbR9+lu/wAhuW/GtnqCaGh8xvuHsKW6lAj4kYZBYS1zC
Nyb/LAwSMyr1U+ArjSv2DpIF+5wzPiC+ZcNlxrcCcxJQ/FIVnw4ghB1rTKriwzLmce82DTILWhpG
CwSF9H8J2WW43OJb8RNGJEuH1GFuEXs1p0qvkZwd9TLQHwyCYSsD6qTfhW2j3P4hQKUqkeNwK3aq
KRTgExxrRzwFzVPntICrUieETY0qDE7tU5E8EtirH0VL0rbL9xx2e7FPyjKIah0TqrkUVeBU/7ch
hl/se3VZhNhZcBag/9ycpYMS5R2IVAIkVuLDJN7q2pciCmFBi/qXStYAmBv9l9avtC/WsBAMplq8
Dzp61XXb4VEctOr7+knHtS5DcRB1/uPanGvaQ1ap09eKZarnZ051M3fIX4dVfJUL46b6w+OaLvwF
xuzk94rfScfKmsxDTBD4q40O5IDGtDmW2iGbbld1w7hHHaaD2CyuM+PWAaHqFXHsvBY6rEcdF4BC
+IsgVkIpiliIHq+1ZZ+oqUarvb73FCRLW+0/+1TF0JGIgURIKDBpkzm6Y4aQZqWbCFB2hXXf1ZBa
LUzjYjNgrf7pAYITiUr4f7pGX3uIg7ZziAMsCfqe93NMia5dR5XooQJcAMBQcpFiRXmpo2be+9KY
H3CAKLBFTNWZ1JDGFXvNckzu+95/DRP6yugjvijWXuwS3du6fJB7K31Yeytw02hwNV9k3w3ChZcI
vcVda43pyRL+hcoAGqt0cnMwFgCetmyqhc16CO3xBoPKFbVqobBeS8tO0Q0/3ngDiP5Pj6U9qaJu
F+VI4U5RabtVWMFGLyO111skDEx2/Q1aufnOCHL5NA3OSzel8p1oskArjJ4Rxg5Ue7HBfDMBXan6
xWFQPqIOMwFVLGU5uxMvwDwV0i0W1qMY/6IJxje4S1XiPttL85eDCIus75Do5SB5ufflsd2rOa5Z
9/91QOjPzdP2K9svvx9kJUV/aiomoD7Ly4sOEvTSmH15EVVNVpGczqPGJZygI9Y8YiA2U743GXme
gXravgxhEsFR6xbAK7P9wBu4sxqtP6njqFo4I6P5XnJ+rTVNn7Jbe+jPMk64Q6BmXP7yRRdfb/Hx
NyIl21VZzc1+3zEOQ3ffM2GIHnoKgVJkOvGhI7Z1HccxODDYFHeWiWrUUxZexY5JM66otEY3yuRE
90VG3L2foqvdxNLZkSFEjDTM43Fpa4jmK07muD0MPG6lNoV9gVuB2FtWtIdAhk/WizVfvssWCElU
xDcWRgRUDlq+MwLW6l4qV9ptI0P7C1rN7xHjG/4tmJpudcDHnhmkxI9LCHyIIVh4cJPqXmwkBCjX
UtuqRysAY6hO9uiCxK7vp9zAoxL6QGSiEqJIi+WcB3irvm8DNHMAI0Fi3UuzF4519aw2FTLPvly+
SqoWu4Gu118Kg5Ughm57l6RR6IYtwgwxaW+kfnQMZH1C8t2G3hPHEcEk/+uEYJA36Er5JpWoKVTN
D9/w56vW6vLRhijjQEqbvbNnvbtLHOs5MQEQN2NZHnNcRF7eJG4YFBOYSTZJpowHOUL0XLQhPDU+
Zf74khaxTEwKmdUKIG4kxeQaym3dPGDbl0Fs5XvkH7p9ZEuJV0kaq00/itdNWDuH0er928lH+9xw
0OeSYVG/iE1KAjF8nVlxF4D78+QuG2HiMZy3ClfITknq7E4Ncv8tVrIjRKsByEamYN8JPdEr0PGs
9KAdd1qB+GOgjMW5L6Zi3asD2EGFKR4xHzhHnSj2zhrGapepqepaSpZfAsjqL/BN/SltbWJHXCzg
bLHbUkmlI4eJ7mIjem4Hbm1bF1GCWj8nJdGa9p3af5200cTVFnGWojL/d5EoFJdiR2TXzkv2tKiL
rqIk2qSpBej7CuS4PapOVF6cauzPZlu+aL6jHrbLj5JwdOsJXqq2IAlxlG50dZH4In3hMiyJ/tqS
Cm7Oxs9CMUuSN0Jj5xiB5DJZtMuM0V6qxsbJt9XjxoSSIs+z80CqA25eFARrmRi2gAeIkw6zGjf/
KMupicQRNW7JQbmUynTfENEnvbTa13rYQbrWxScrxq6LC3I/XGPOwQyYQQnyF2mBfH0i4taJWyw2
aye/VXkka1k0i/5bV9aF5mmUUA1L+jw7NUue8qQYWXYSN7Bgam2BVfIAho6gL6Kmy22HIyJH1SrX
quuk3Q1RR4xgad9uv3iYom19RNvubc/WJkrbRjyXrfqpXxfJPPM2NP2TDi0DGhaE83nAWzdJjApR
78gqmtaLTsn8nFwiOxWsNGlPDitXvG22axdtQdfZfw4UdXFntt6i9OmQT9UPf3w7TulrLh45Qlau
yfgS65o978UIaC01nd0eXL8HrQZeqNYY0714XDi788v2oLeqaNue6FaVpJKEtO2Biz2fj3Nsx8tL
IFNRoBbk1cilTIi1LaD/YFMTo2M8Z1Izu6KBmaj9U9QzUptRZnmZetyCY3ExmLsvNeF7BudSFBuU
Z6uP9SyCErproSMVz2e7XR9e87W43t28Nve94+8t9cdkY+z3AV/tZRMv90Nbfudv1b+1iSPEDnHY
VhVteMT+nEoeCA7L0vC7T5zb9U0V76TYdMtEIEqWAO2IuniR/9bnb21QSfBYtj2ff0HsEaddf2HK
yA2sq9gl0w4v0PK3t2cqXmLxYD+1bVVR+nTY39r+66m20386LHSsCpdN0O+iZY6MZDQn/xSXer+M
IDFnfthTsqhO4bZg15RlFMWhor6eRJzp/fCJdAvU3N4bRUntq/nYdOlJnLyCMdSbtb0E3eX6PovX
VExd20fhU9v2Jm/9/tZWKAtyQwxF0XE7jWjbqttpxJDeqqK0vvFb46ef2k7zt1/qFRXGwOA11VrY
mJev6Tr7fS6KYz80rl/iz62iw4deorh1CqOqn9eJfBBz7IffEr0+nxXLKz/3/o9t0jCWpLCtmiwT
i5hdRJuoitL/bz9xrDgs0VNvjtXmtE6r26Wv07q4vv9TFM8jEjO5KAakOpHA8227EeJTI8Z2p6D8
o/WA3+UgYDCLKSwloNbeiElC1DPSFpcEyvcprkJppGtft6lVnOuv0+3yod5eNNHlU7/tHRM74sCR
iG9P8vqR//QefzrWzyS8WPJlvXgz/zGVcnFejPfZhTwERruBwIU6pwcdRwtlVOz/Y6x9MA9CYWCI
C9k24qqtIEZVXNubBDcO4mZsM7+ofmpTxV0ke00YZ00YynvxzuaiaJMefdLxfh2lUf86kdg+u8La
QkVIAu63vPWiu+90L0MIq2rU2B9s0PXqxXNsekX6Y2qmwgBdn6kwQEVxHczbk26Q5ZX8zjyJQQNZ
X+pJcz5BHvp+R8Q/Xh+laPxQf3+M5PNp9Tyet8G0jrF3m1ecXvzsNlpFSbSJvX+rira/nSpVGx3a
FE9f1vbi4kTXNin+CciGZc1Qeet0q1Ws8CAWcMjiZQmX9NMO+pRf3WLdiZlIlFCN+Fgtwizbm5ny
O9DU6pJ0eCHJzKsuPoyaJz/C03DXVzbsOyExGEWa4Uzoq9OHTxpWMV+37SspPo1jESezOxQFIFfi
CDuyD35sN0aUxKYxyP7X8vbQqA9dDHp/+0ZLJDIfyFS8Fx2l0VA8dHtZBwGn5tTLVzklq/DUAHWC
kYtcY4QSosh8qhoHKPlYHcWcM9cppkwBgnzfc8vE6BVvtmN0fIxm02Sd3wX/SrDWIcFZZruuaQxP
dFEauP2hQeQDvG70mt9vR8UTd1JssIXgzrDO4irFk1mnqgmBXFjz7GfRVsWRs8PFcjWN6WcIqubM
cZ8eTDpIGTHxn+IVT4twr8R9y4U4rjyqF/Ga1E53SjpcRPM83mAoZXjlVNQ3i+98MZI97kbY5JfH
vV2fRN7zHpKLb+ghvZLcIe0bJCNmt0WG4hzLuOvQBEt3UNn+OzqOtjeaqbpg6Ol7BsA/4uI/rOpW
w/pD6/qqCXN7G99DY1dLqgSehXebbbuLipUQGWnbk3i91lu2rC3F2BYn+TQHre+3aPx0SCkRtg1L
6BFZi0+IPSF5IwxTPz8UOuzQqGMRO0Rcikke9NcuG+zuMI3lo97r+IHIEgW2fzKG7JHA2U6ByyYL
/FszTtxsbh/N7FpEjrUXv5pA6blEHHfQpR+CknU3I4jBsrxc0ErtDKNEuE89SUXD8iTVz3pYa+si
dV3FrpaFeBHFe74ZB5/aNLFaEH3W4qf9ovrfDYz1GDEMCN8e5KTwj000HECRWety6b9aH6ZWw7ud
N8d1otW4jek/dRsax22s5qbukjM0nEQTEXW+J2JOWYuiVdRFSWzMQKJTgIIF9uNw0NUZ8g30fPTG
2G8Tx2oGi9H7bnKrhVmfk3os0KfF+/HuhxDDZIzNYNch7Q1qJv3wAm6zqHgpV3vGmeX4xJyCe9Fw
nSwcT2JEkgAzATVQXYgm/KOipAfx+oknTqRtp/aRfRJDr537tYP47RSnm5cX9byaiuLKPv3u39rC
zllCs9Ft2/NldsvRlA9kcT2s01k99Ae4K6/issXZzCYojln7x50izmiNjYwLKfyqhrky7y1pJpqf
Hmd4ksX+D194cd3rh3J9e8RXbX2dxD80lCa6zM9mrXttLRWnzfOR9ZrqdbOS7z4YxLKKAmap6/k6
rD8MwQ9FcfF6khde0GqduWtggTsVmcVHgpyDQxozCsU3Xqx/GxWfmkQ0OyijA7jL9hz3z9Ucmce0
0Q9abmGbitFkNWkI8KaFOr397teLBklVqbDNLytr8UaIH0amcibwQzLeNvzEwPo8RJuhe8oK30Oe
9jTX4YK8+4/X6sMdXO/o8vEXJXEXZRK9d83Yop/7Pm3pXTF5RRUx7b1bCmQjXXo9+8JMjy8IhrXF
JDJyMzqNJBSgH8ksLNaga1EYeqMemoQblnN8KM5+iZOg8iOE/KKTDqOlJ3qLERwGFbdW1FtI5BfU
22riiN/7MOlsb32NuedlY6CuN0ncmiaMWq/MVeitxarewJEwVcm5By03u3qsjgeVALZ4XbWsfTb0
mESY9ds/4EJAm+LrB5NrIn1tn3Swf+FznkzXIRCMq1dtuBkmimDLP/xzq7pv7VzDkCtsUDEsxW3m
qi4h3PuLooDTHbf77ygEkuLle7e1rbZsu/wvyBHV1QeSK9VPAz7vfYqf7ZxnD2JIiNEgOdPMaz24
wwxI6IR+C9lAzEjil83RivahBdPjh7dGFNdNYexStbJO2TJi8Mg5+wr1m3MJffFiwEq1fNQUwEDj
hNsd2Xl9XfsbVgaaMpSxypZJTjwOUVJrWBkhrH+fSdeLEvvWQaMk8rwXRdEoNuKpiZJGLNv1f9lt
Zj2WXeERAf8XlSR1XdTZkZ6TriaVA0mhuo/61vAfn53VtdKxscpOdQeoKMWdWS07MR/pFYnrJ1Fc
HZXi4a/F0W6Ci6F/b/10OG9rPRQPMMR0s9p9WgROrQ8p65zCoqnMz+A/s32QTrvUzEi7w6UUyr/1
8GUk4HmajsbyHKH2IYlAjBMxba2P2CIPd5fcdPrifhA24OJHTZdNvmxmSPD2UZC+iSax0aubHjWA
s+ieh1fH4ZLTxQoelzfSbGvEJrJXef7Wh7dj/aACAfXi/NCX+kPfamS2SIRVLYvciEYZXcUE5oKx
EKTVSScfHNrNcKfXDB6TQN+exVa3k2oF7UyyCR8020weulnTzvCsXoNFiSuK8/noS9FPktlML5d6
yXMq2IADEpNw5lsNofageIE71XBbvf5TLUuCWXARaW4UGB64/PQSd3Z40jRNOpp+lAGvJVBRzLb2
2JV1yfcyIoC6VFHa+RKpRn1Q52iHSKh/naeXWUMrLyfv75qlpDvJTmahxkP4rZcmTkhinnOIgCw+
J9Pvhrzpa9mX5tVoGStSWndAtyOYmu3IeWuAsHpk3crMcNJu1QOtAp8hNYFDlQKgmO10i071Tc7i
oZEhV1FhAYgkWSdPwbi349nhQr3IGcP93GknKajjr6X+ZdZC+Yjsr+klg/SkJAEccRK4Ga3x8rzU
vpjhvz3IoWaxh1FQQipgCWoia0vg/3czZEfoL8F69/VvDVk5yY0VTFsyLT0SPmcPSrPArdK48ubp
oCTqfJHt+C3qRkBNGZJI8LnLuzouhoOp6/Ftr6BcvWj65JLJu1qY93kQ7MqJybEzbcj8jbg9Kkgj
emlcaggXB/k5n5UXrke7jKQVXByf0CPvX+H3IDAzsSUVTgIXZDgIrNX8ngAjis2QkphczWrvmssZ
xGks0dtuf845SAUk29NXp/g2lgBzJmewXqOmejPUFvxoG2cP7TCSIRnO9r05TLmrR0az3z7w6zIK
EvzEm0E/uB3kqlZX5vdwublDwE1A+fdGXR6pthBWBFaYeuK73em+42amNrlm54z3aaj4rg9dpGcv
VVmTr6ATSlJ81LOUoQWP6iHhrkid9oj8qG6TAMsCutCRTVwqBzWHQ3JGtqE65k66S+1OQS8z6U5Z
2UNBH42JF3SJ6VlzDcxUjnYo+Ab326YDe3Vx8owkNZ5upRMzY326YM7uJt9QkOGBy62X6keEIMDx
1aOGTJkLe3fkqo4R7lrbfHS6PL4huuLvSMslk1rqwSNYTYJv+9FvlRh0xxhDh3jfDmTbrptJN1GL
La5xqhoobUVvbZ8inN2Wxq6ys3NiJYgABBa6qCiUkFYvhfd2GbSPs163j01c7/seUjpR0/JRuc0G
7ZyVdXKbLJvUgha/nq5zAZxHd0ZycYNf5Ibkj/OcnOrCGi9joux/GXCKklBmn2O1124gxK9OkO3v
xrEqXCDBIQLMBt8gIjeHyWZA2ZBjeLpfjjupmo17o+6PppU153ooSCrjw3cjStum9COQQlqyNzu0
U4dx3NmQVV59aq0v615tGQV8vPZLgVgQmQzpvWMUtVvbsOsac+KclEpuPCgIgTYaWXAJtd4NSlv6
kRTOxUZ5dIKyo5Vb/wcE9wkpCDWYmWJq9WMcx0etKEDpGp39T5xEz0qBhqY0Bz2qdQ1BPQuugQEJ
CwiWS3nXViFU4gsJvpSXxgkNPkJVMPm5bZEHBOsmCAijErVKUwouaRe4eT5/rVvF36Up4IJwgLq0
0p91oy5fwMMCSncAoZY8xqwzg73l+9qu7LqvvV+gZpQmX6U63svmWEHBEeEWSLqIv+3clnH3TY+K
CMYMH2UZn7FkmsTco9w8jxXEwgzR4pxkaoNMkfMUZu3D1E3tqQPk5w5IHNyCcnuqeoLQkuTsYuL8
96YiS7usIysWVO9CC8A8jddEdg2EYNtEstzEpDnSCHzWIHLbX62SuQoLPtBppIvFvn1sFzuggUqY
0MICkSAJ4mRXQOAc8l1gxUPMU2+RhExkzSuDcOfEUH4qnQVoaBmM5IF2OxXSXpfUe2c3V8FTpXbT
0cnaemcW5LKoaOEmuWUQFOf2KXn2Sk59BrU8yneG12ZJiyrU+IirddQt867RfZgKGwA9cGpHO1U1
RtfQST5rsjtLi8u3UGp/KMDZbnzq+ivmL9eKBl/F3618JrO6leCebaSBLHGwUoEa+Psk3xEW2OWS
buyFFvSs/Ucjugep2KkjDAp14/aJziowKb1u6HGYZgVTdlJYbicB+5YABPRppe50WTGuSmB+cRzd
uEhNZVxRG//dy3FzsEwdXcPE1apIP9UZ3oQ4+jnAyIw8RvbFrIb6ZEzXTLeVg44CiUv4i9eUjOcd
iCPtUqqz6rbyNS3L1mU6tG/TTvke9RNsEF1M8prfpPuiLuJXc/ZZbxD+x4+hEBBTtPJWMdGvThX7
TBorPgttCi4WaKxbWZEqJORhOlZ64EozsJYMt5CqPE0LnU3X1fdjUSlP+RjUF1JzfycQRBSGOwK/
OnamdK9k36ralF8h1p3OYVZUnqlIwzFRcD4abW/eWcsm17vHuqtuCj9Uz00dgupI1ImcPvl7WQYW
MB5F23c5wXZIO3dynRAoJ0nuxmiggTCkmNTNOnIrNO/dVIOoVStyx+VdBpFrmN9Cw/xe+EF6SJxc
2TuKPRy0uD3NZlm4Rq+HYPGGkWSPtvLsbHTOWV0emxqrrAbEx0rsJEHrfoux6ruxOl1Tc2xRxE46
9MIVZy/HMKQAs25vLd7EUyWZr21fVY9mKOEWGlUvBWazlwbUveZW/ZIg3sqXbSJ3UifTTauTZs84
qC9DayanINf2Kp5RKTDUvZOqz8XYzzcqolC71BjlxzQgzuoX6m1eI/BgzNLACEP0Li2H8GKpP6Ej
lu5bI/VZN8pwbyTyyFeg/wJsFkxvZF9ILUcD4X0T2+VcY3rSODlwJnEeQOXzSx69+cPU77Qmlg+Z
H2i3xoQqazMNmWsnd3LYONe5fyx1cnIbYA4k1+K1QXTC6yue0Dxq3QGTIs2nFkJ7DY00tIUPQK+I
2RmoTvWh/WxjuxYSDtGogV5G1V7THsH2rh/s8yJ76ZFPIDGI03OhyfdSbdVeWknlzkAph6cTnCLZ
HWteuxkBNE8ptRtDDo09aT0u+H5kP2srOhZEvbqmGIEmKL8HZ9APaddJF8ShJk+JbKhEm2WajdVs
lzlfSZBwGz0nUoLevZf16AfLFTPiWNRntEJAN6HRhXV0SlASc1OjeFaaePIyPLOWU32PFR0aIUAq
O6fs7yT0wmrNBytsVl9SXSYInae3ddnYd0je2ShbJe0hbODGQbeLdEp5KMl72lcBaW5TkN3ZYw3A
utaH8jIN2qtRhz1Xoo9A/c3yfibH+BxOFin0RtY8K4pZPyfYvXKmxg+iqcdeg54b+WOxsy+T4ck3
IPkJe5ganFhyg8YecVFxpJFN852k1E/62NXP5D5pe2cKsKgcQBqBkieHopTQNEGGoho7/8yMxg+T
Kb/k40s33TDK903sk9RvV9BT8fg80Vm0aYpnjppDMigoNIiSH7VWqs+2URL1bVNuudG0EHBUcei1
Qf19NHP4tUcnuzer3pJ3oxwghVHETx/aRNFK0/mihcVF1MRhvORoNJnTLbJahC76oT8CdJCfTLkd
nyxPlMXGCBp4dAdcd1tbpZj/dIEf3zrkcD1VkTxCPzq8bh2Gvg28tIaAa2szu8NPpNJJHu/Jgbdl
2b+oTvILIobgiUSo4KlDFfuQgMf2tjatrgCvNSTu5WoakQlW28fBt5t7ccRcaPM9ttZR1MSmbQa8
ypOqM17t4Mm0bU+18uja19BxqKaWnFUwLk+Fn2p3nTk9iJrYNAbcthWog5Ooynk83Y8zF7n0V9Uq
eG47QAsoMFtH0QaaoHsAwnDEil960G2qUFICg1usPSolq6+NjoLZeg56kIDdefqA1rdoS3Op8vJM
8vdV97uUOusJQKj15HT9uLezqEHsHb0ZMvJH9HWk8FF0iTKYeXM+2K7cquSYk3972+SYuSaZbk9q
MxDMQf9sJzqvm2FYSMRz/1QGYK6LTnseVPSWMQJ611qqo5VFz2V8lAdTe06wZ57luQ5cpDC6s+gw
sIg6x7OEePfSX3SBPSXxHRa8waifM1ONnqTSyS/KBP1BmtTRU7xsyiW1tNazAk8VVbGxQ1aoFWmV
FzxiZYKsDFQaAO57WS9cEgr1lxLxFjfTVCzGOtdeMOaGvaGgACr2coOc0wKtdwtn1l6CxCzuirH8
IfoicTQ++VW47kuGnzK3ZZrDCklvM7nN2/h3AmMDAOk6vNS+1TwQ4lKfxzjM9iFA1hThEzeeyu65
MYbkQbJY8C81sXGKRTXTL4e1zQ90DQAraw9fRY/MXjatWhzAfsfX9SjEkfZM0NNe7JSR5b1W6Lxv
p+yc3NyRT6qcRRuqXtMlXNj9xQGize8B+IcguNYeNuGBHJnKvaiOelQ+jj5ot+Uqc6QzHzIpOqmd
E7sm9HnnTtHl57IlJV7WWJjVdqI84/JSnkeHsdVr7aNoMiMTofXZzI7iAH80+9teG79jFCnPoimN
nTu95MUQNVu1TBKYpH4vqpHJzZKrfl8V8alSa+XO0ZvhSR9GmD5K9V8+jsOT2Mx2jDKM0SrLB/NP
W+nY7lwo0XXtMRU2cQXy7DViAcfYgoAu7JCoVhQ//KX1d4IxpZjk7wCztTdugO1Jep7c65UBxV+o
KEdg2O2j1KIyV7Sq83WqwrM+z+VvlKsvYy5Fd4MT//AXLmYHM/vWWjZmZfm7ClTxg6YRN6mqonnu
yvjfqZS4bYE2M8pzqDgq05OcKPRyoMn3yU64CMIaFo9RyaqDLOn1Tjcy6WTXbj6q91WvQCZXR87J
eu66bO9IX8lT1B+QW6wJ0AI0H02leGt058y7GRwsX6p2FsQOfa48WTYEFe2PJkXSaYClC3JoC/dH
aD/mPeQvuqOVUEMHzkn+kjckDgeyNyGa/MxfP9SKGV0L5sc5UZ9I8Jw8wLcOS0dnvDPmStknkwFT
yBy7dqglX/tkMA9DHeNuKHLCr4a1R1VZQcQRn2s7hvqNBlZUq6NfQ6fKl6C0fthNcjMXTrRX5xkE
jVqlXwLzKNsqth1iWQVeYNeJK/lNTi3pEMaRRcw3Sx7aSPoJ4hE2mSqC6c8ixzL8wbuhvhX+eNW7
6lVXsumlaFIJLcXqezlm8jlZRCBYT6KyiYrkWbFaKMugRsMY7dRdnCTxNQcyRs627H9zhotvmlA9
9Gm2bhSEgytphFcsKuedMKdTrc6RxyBcGI3zy6DDa2gh/pqMeXyP5k6MhWjme6VVmsMJktHopwW5
hyuXkfmQQ5KxBIBNzLbypzaF41szWU+JYQQ/lSx+yw0beakM/i+gJUQe9Cq8UarRv1h9nZ5qfSzv
oWoviKBAw4kdGjwrmZG7EQnA/zqW9Gr15fxbgXjGWpSPcj8l7Aw3Aeru026Iy/TVribdm6OwOcEk
oOwMlgYIslZNfYF6ENMskBElSUo0BUO/v3Z91760vtm+TAtE7H8YO7Mlt61s2/6KQ88XdYCNZgM3
juuBHdgz+0YvCCkto+97fP0dgHxKtuqE60Y4aIFkMpkksJu15hzTSruH5SgRGVvSQJ1Oy+EgtGJb
iKLdLYc94WGHBIfAqm2y9im25gkN/+iPVyszZRcLad4tz9dCaRFRaxaw+vhVphGnu6CPhu1y6OAf
PZGvwd5xfjSomPpNc4RdxNFyQ87Y1TZ6SmjzXTy/wSMAoH45tJoeSx6a9s1ySBTOdPap4P/xajI1
5hlseWx5f2YhXycrE5flvXu9FW06mu/fnzGmFbtwZ6RKMf+qnPnimpjZ83LUdKO/CYw4WfmjF9w6
ktVuiBbiVRo1GVUH7ltuos7TNtroI/moLGUz4qYn11D1b4QDw9yHoHpTVCU7ytK4++n+5TDAiWp2
03juGooEq+U+v2tYqSBs3y0/39P7QWPvRNu2K53rOJSqWw3UHWtdckIvdy43ZMutOpUL+8ddFAid
a46gft0Mkfz+AsujywM6xvhDknRvpNJf1aro2FiJXKeDHljXJhifRludDn+6b8SjtGNHC3Bgfkom
Kuuq1QE/IhE3SNbd5++H7E5IKkr7YD9PPzSBanONrKNk9zX/jF7n3ZV6/nKw3AD/4UGQJATMjQ0N
l+V4eUiMY3oKcSSJVFhXY775/lKIi9NVLzTpLne28Pnwp9fdLiqT6QrpVhxxqxFxytFyl6jE3u/M
6W4IxgMWyxLOTm88Y9lnHdSq34+I83NZ9Xn3TeAYz7EZ7crJyh+WZ1Zaup2SYfp+FI7lpg4n5/tR
gRKXtKr8cXkmSeCraqrGx9ArzOdWsHE0Wuf7Y0n1m/DYnE6OaZ/AARXPRartZDBo90lv588KXuw2
jurb8hgIUhhlZGdfqqRId0ZMu8Gwq4ecrN/OXIUCnaJu2Wg7lbimDUCDOvHlJuyKx2gi1a4OJv0B
TTs7hkidS59jtQdVka3h/XP+c+olbO72oqOuMnaav9Jtgo70Ii8PTjsyBeqqdYcDSTubQ33RZ/90
PNr+sR9gdy6HWp4LsDIWizUTmUdEuOAAqGYNWdHeBEhH3RiMmauMn6uoCj981n9rOGX1nQNZcIWf
PwZCKAuXC+jFrmEK5kqUbQttatdZOptbsuxU4BeHtgQbJHostdb84Pw4sKkynzuDmoKPPzZIYuUV
gT8+P7JKp6HNQmrK4yq62sI2/FVHQmRlC/VbrCgXx9Orj9SJ3soFQzaSm1WnxPVRWNX3BGN9EF7y
YPoihDpcxmgEtPjm655+cQpO7PmuaL5Z/mWrke5iBIlWHk4vqEreIw6ulTLUjkua9fQ05M1d55T5
l4heIo6YVFvpwJXWMlEaaHpacxaikptJl0CLZTmiGlRCqvPVq7ScW+q5VhpXKGK4CQmVwpu0yTNF
IXRLz9ZBlz4mI2aXvCB+PDHaXavZxTZl7Fv7Xd/v1cyX68KKBOCQvNpVA6G1feYFz1kXa3tLYN+3
xi4mLKN0k7QNt5Z+KIq+egIsxRzTAq0EsXq/HDWO99IqQ3O1pJU8jyFYKNxIGLbnw1gJ2rWhDeNh
GKlANj6jZ5+or17c6W42pe2zAOaxrXXLRBvZW48xSF2KHfOOuUKj3t2noUiexOCHri+7ZGsl9e7T
L//1z//+r4/h//rfcuCso59n9T//m+OPvBgZ+jGS/vXwn+63/Pol/VYvP/WvZ/30pKc85b+/fcol
/KjyOv+9+flZ87v51+vy2/94d5svzZe/HEBxCpvxvv1WjQ/fuAya5T3wd8zP/P998Jdvy6s8jcW3
Xz99UIFu5lfzwzz79MdDh99+/aRZ1vJBff+c5tf/48H5k/j10+XbEH7k//YD377Uza+fwGf9QwpN
p1JuC6JwheZ8+qX/tjykafY/dGCTtmqZGgnqhvz0C8qbJvj1ky7+ITVLmrYUxJBTJTY+/VJjGuUh
zfiHqeuG5QhV1XRDSPnpf/70v3yFP77SX7J21ntlTf3rJ1P99Evx/Zue/zRTlbrQdUtVLUszhFBt
flHx8eUhzHyerf2fSu9w8mZBecnTQt/6PWGPKkDltB2aB1B7K72Sd8EM6DBkOH6/wa3+x790fSqp
rmIs6nFlj/E16qbwI1AwAwrLaW+ILtWjo5OppTZq8tIb3jOuu23c0HGjlBqKC77m4NQI+hB9WjWP
tpn1lJ7NzQCWYkWDFxXu/Nu8oqr2U1J266mN58wwg3St4dBlY/FZhvXRysqTyi4n3ZgkuLmt7MGp
gcu5WZ1a7PIhZGU4Hwbt8PCn7/qPD/TPH6Cmaj9/gnxxxFZLyzBt0i51TpY/f4Ih3cwgbhg/Qiuc
WgDSeXnLlIocuWCw942gLVB65PH0uoRDqDbpHU3H6Zqmob3q/KilgRoGMb0WH7yJzewG32oG8gBO
S+/Y3nTH2LBdUgC0c2GF48ZRh5JeOochNWNoGFF2GkmoOsUhzlNEWforFXVl3UiAolWevCkhQ7As
3jORhYdyAvWbpmWxjcwUJkpj4pqLhXbfdUq/TxoTP1kQlKemjIpzjXsW2NDc4zGV85SGI5OZPtyp
TphtvEFMW0FhOBrzbqXocXzvN+Pg2rhXaZdBmWWlMm7D3jn57HcuisHQi7W/f1j+FRY6LfHR7VLP
XjelJV6axIhXQvjOB8y+rWRfyXwapltiSNiMkBm1hmtokiUKGSVSplNWj/nOp2wdxTJ9Wm76VjtU
OnKf3GhxrnSyJtXTK6AyRc2mLcLxc+f7h6h8VphtvhnE2OcM6SFL/ApyeK/9PiWwS0el+ZI0QIXL
btReujCkz2AN/ebvz5x/v/QAWAnThjSqWv/LiSOoJjRan2hnfSqEuq5SD9duqQePndVEUHuQ9FEz
6ymNOOFJyT31qz4Qf574aXt0LLokbdp1T5ruawR3Cnc5MhwNxTW0+o0fZMzkamdb1LvFu6bKaGSJ
PA4sPzt883kaoi/ZlmFkfesQaczaDwG29KaGHZXqvtCfdQugJ9ZDEIRGJ56j0obvCQ14DUizB2bX
QTLQ4GiQDG1JUrHM4qOXuibXk8JLADrMN5aRjesF1bSwJDX58vcfoqH/9eqjfePwCWqmpTnC0PCA
/fXq08ci4XQtYKhSO1mzCtmqQ1c+NKkQz97kbIklLh8SszlahtNcE8d+iqd+/Gz7DiXWVh83lQVh
qoqG6b5U+wQpbTd9MXw566Wr7J5SenKWtiw2U4lips1WTqqXM1t3HYo4u/txw4ltr1OtYNOPIfEO
Jrheqcr1+7Aj62etdryDw1oQVnjQuLH09GvAImaHe3FamXOz0W/a57//eOTPg5ODX8EUQrN1PiGh
WT8N77EOp75gZfnH4KR5lvmQab1Pm84zLhM26YugW7ZpckNcAvItBpe89WnXh1J9YLECXSvEnCu9
VHtY7pNfhzpsHuiyrdEBZlSsfE5gIS8S6dC9KfqcP11nJBvt4IsDwf87HSM2A4kYj7YcNKmOwb4x
nypDfUNknzBGUgEJDMW56401Zjs0D/MNBXB2BQv1KbNHZwU1qAnj9AMlAROOFj10eqieckHAdIL7
9E6N7RqNvzWwxpuqgxjjarMgX9ooobk7khcRw9jpdV19qTJATWYYfqXshSfL9InplMY+Jgfgkij5
eIA99W1Bon0noc0Dcm5333IgdQAXi8vff0/mT6exSZ3JFLYtDdNgZjTm+f7Pk4gJAbCyumpwDdmQ
+aIkw30sQIZk7Ik/65Zx4ew3fmdwxEQt6g/LFmApTb94Mnt6UXZRdhsgCQ29pIzDUGZPEN/GlaRn
89HStmqHMtkErQ+H0+RlPRrKbIlUecuVifD5vqm/kArsw4Qpo4faKMwTmwxgJbKGWxkbzRe2KTvL
9L1vZT5DBqMIS4dfT3emDQ3G9kOVtazNGOEogIf/dag0o34aWMZ/f9SUtbpC2kXhOc37ZL9cPfF8
HXUhjXuqnqu//1yNn85/TRUMDzYLJof+Erc/Tc5aPmoGYdfaydOq8jRW47vRN+nvUkYsnuv4t6jn
U7Lt1KTgZw0r4Teo9Ayn2HFVFa+JViTryAvHUxLZ+StS44Mo16Izu1tf+9YjRTtt09S53BERfAtH
SAT0QIJTKhU0N7bxaGp6fjAJQbF17730cxt3eDle4UsNx8BHN1GwibBND6EEHqflJrBzOkOqtped
5K4Y489/+Ezsfxsybc00bc42ln/zP/56rmVhALGM33UKk9+yVg8vlq+CiqsNBMh2bq2rxiTVckYk
9jmJ9KSSV7veMJWtlk+5y6RFkzAPXoOqTu8Y+MeVk7TFJZkEyjYUUlH2W+PYw37BIoFp9JHezCAl
u+2NwySs6TmhwkXMh1kftTwtwTAzAqdWbH2Mzrv0y+SraQHTV+rQd9GkIr9Vnf6S5AxGepaPX+dq
5VASxloUlthWiM+Pupk794rSFBRbzeGrSKdnXZH/YcI2xL9/cJJTCA4a3XzBbvenD27KFYu+VnPS
jDwhykgwB9dDkm38pNG+jklpU1ZSFPTUQ/BIx7hbs+IgHmGG74xC99bSyH0XkV/z4EjjlSS9bAPP
r7yOcYiBXkJ0B5AMzGGse4oRVs8Ared7o4yhJg+Ao2Nbn57Scgx2gRL754qV2tZsqbIkpPXS0W1y
OIgN7cRUZXlWRed4/lK61l7B7u2erbEZKaXU+nYyqNC1gqTMvz+3xE/j2DwdM5bZXGqshA3z5/mG
EPKsq7MeDYBNM7do7P6B7e05zyPlVfRJfiAJSGxET4xKOaRk9+SsaOKp9T7Co26o8W/V0NLrrdTw
jhyLguWFP+wK9seWwNxRzY7capbQjiyCqQYQH7X7+79AnxcMf9oQaXAk55nSdgTXx7zN+uuXXHq+
ZeOrGPDa9xqsgaG+10dod9DKh1UHbrLmqthok2WuTVPpL3WrFyiHajrNqjKumqaSsChCWNR51DyB
EM0oyZj2ZkIXe6Mits+TSP9NCOsRuPn4RelpFQiYv2+0bSWmpgQ0gAnZQvM4karIeJtkO+74Telh
KAgK0BwEL0KeF1BRljLbzUcLjMhDs/sfBlBh/vxxMBdJm8mFM56Pxpgf/9P+ULGMRHfGujxaigZq
gznZv1I4T3vFfCgCaCz2SIveIhR8l9s96NY5jWyaqt+FhMfRq4m+TsKBxHq28w9J1rK1BEkiOlKc
yBN9XYC36TSKddcGH3TgbBtyzfjcJZDP/v6b1dhO//WbNQyLoq5hCYeVkLB+unyVWf6AwRQta9tr
90X4pVf16X3IqpuOOIOycGU++uEM08gatDplYyIGT33MLj2sq8kWxQEL1VzrkhcLjabctBk7iP/w
LjWhzpPSn09BagWapjmaKViUquTc/PUzr8NigA5YdK7pISwd9E1kOs899Vlqi1SB9kFzafNHOyx2
ZajtK6ltqilDS0LbLE6unbCOwTgcSy3cAdbCzUIYlPTp9yaI8prHSi+22TxQws2V2rkR2jUY2mtY
eVC52s9Q355vgVZ/iY3yhjKN2I3mEvU2nB2GDKptWIeQyVvvPUlXVMevCUVDr6Qjm9lvDVFFTRi6
U+q7DbYjMnJE452zUrto5c1kvKwU/Rg3/a6gnxUSjCC6/hjIZz1O16PBKlvrniYxZyOnfNhcGmMR
whLBuGNNm0qXt6TL3FjXt3FFRET8zYneI/s9HZ/1cEPzsdWJWjqYxd4ftiV9wUdJW/eDQmxqbdT0
6tUjC8RbcpfzxwYonNSnyvydaDOkbdRAPRes0Dao7yvlNhgviuNqjls5X1Xl0auiVTuzCo9Rk1IW
3jNPxsjZjT2sxghHjenaQJY80M3Sd3a6jQFyPVu0ooEvK2CzOojdMCmvHdYU1Yg2aqweCoPfUJ8C
0e/TSb231NItwmRr5uQnW/lTZ+oXbUzdwkhocx78WO5DKDx9hFuGMX0fdggOZH1fI0+Bg8r+H918
KJ8M1lLdRHIWyoAiIXqlrndFd6qDZm3Kz76i3JGkspPpW0FJNqG36kTtvQ/8u4hQXkHLXbWJ/UgR
tuiGvamLfUXajKkaKUsmcQV/vwvjcAVqhdXLSDjRm4M8hyQfY0DC85nxezWp0K7F3YCiV/ORift3
dfUSC4DGEPAbysky4MXC/s0f46093ZIo2Butdw7uPN9/8Sf9TOahserj/vekpYLkWF/Jfzj4NroU
39kmdrMWW/RBysrIJb9t2liVx6zXnsaR08U/eS+1/2oTQ66b+JGezeJGMh7zpHg2/LVufEEMsglh
Jirjb+1IwoMldwSwr2Iy3+IwAZv1RgGcWhOU1XLtJCQvKluduonx1FTv8cAyFynI59q665qnTt/Y
Lz2qv7phL3ePZAlq2bFpKLCghzgqTrVugqsQJ5+uLNmEupdu6My5Qp7KxFhHmH69XRseJR9mwv7I
e7fec/8I1S3R3pkviA/K6S2vkcX0NRGLJeHsDlqmioVBjoPDHOf34qXNppEBkpPwoCe437g+wmDa
FDF5SSFEUsIFKxUIflWvrKa+A5vtFv2LGntXSf6J/U3ojYuMbx8TORIJZb3s4TxnG9FP8/VwD/X+
yP/5E9tNl2XboI02fAyjyBHTYJliVUHAV9zQy9ZBMCugyJL2wGpgTX3MjTvDbVgp9egEdU7/WdSC
hDMvy2NWIp7SzHVEq3iosQ2UVOzQzSiJupWds1F8ZRVX4L2IiiTxgf05EOziamfaHGx4QMy7Cqru
XNOxQhK3Mxrj0R/QdqcGrqhy06fM3cncz8V3pWQbJfLXVoZ0sD9rBuV+k7Xk1o4x1tzSAHHo1i+g
7hzzYF/qEFTdqTxEtcsmqfLPqLX94Ci4KiaCKz731UwFexHxR6hp+HHaVQaw1wkS19SVTWcYc22U
DKZyAzAMbfmcE5Z2tPC56E4DMvc9f9dLikRhU2ue956ZqRtqudgQvlNfjLH5lsAifmKdpu0YZpKe
TB1RpiwtA4tyPxEeIm7Id/dj1MxdvJuKW0TK/a5KWK/0ClZepBPtxpyqr3E+QpPUrP7RGfpDGbHH
iGhcrovO8A6ao4Qb1U6PJEAYCI5GzI+eehiIQTgomY1kOwrUvZwCasNO+JxIo72V0jnojnS1Ti3f
UOMNu9qLYrfKnfhQkFW60ZXunRKfRi305qhquzPGuliDEHOD0oTF7FRvzRwL6Wghkoqkqt9Ui5bc
WErYfGkmXhLTXy1PK+xOHonXslk28FM+WoY14i6qVw1dtE4OTDDjKRJB89pnlTinOdUZGfUv4LjS
+3xgb8zizTkMwujeDJaNfd1bz4M9wQTsoXQnsdq/9Q7tvkG0+YFa6XVQteGhrv3dGDTVZkJPtvsB
8Fks9nrU2YQzRZfl/nwCYP4HiWOqhXTt0WQ9VMMmG4uDMXu2Iz8CkQdD/TtyaHmRCrNiKQSfWB1/
9tRR3doKLXHPpriGRlRd/O8/nP//G7diuW95seV5y+GIUTH1ucAbI0ckG4QqVfoUpvF3WoU++80W
Q813rk2/4CxkBeQTfY69WR76AbIJspR3shxnCxInr61+PbQIKhcfJzkBiitC/WopmVu26g5o0hZy
3Rau5iGi9YbTKA16iE0KZVSkWrN5BQ4da2zqdf528hr6/8MWd//Wqrj2/ebaC52JtcbNVq5bBNpZ
ru+MfA7CEgdFvLdI/SPt0kvptop2TfGRenjQ7NZtR+F6wedIsNMG/NElyU5o6s4sjZ1BTz4vkZul
fAWZtpqqgoHTeajz6ZjXgVtmgat3DBiO2Kio2XN8NOCNqX1XLh8mQEbWAigHGa5yAx+4inJX61YW
rcIojC+iAjpsnGBLn0cR7jpwp3lkMQjOlDbDlUrk1l2CHcnB3TFdoDbtaR5tqFxtST1CbxXviOFZ
VXG7mjLT1QhQTCPNVTzDLQoSfQmWjA9+YX1G+XVKe9JI23JTdM1ai6LLNCmHvERcGBDyF1p3hRHd
rMG4YVJZDbhwWPveCHo4dg2MBCW7GKr+2E3Vl5JCZVW9Ji3zlDe9+HL6aibPrWxcVudniXa1s3kf
QrtharjkYXEXWu3BB69aJi6mmeXLazvUYwx8XQpEADFlTzRxRBhNRXN0lHInxqeOkILUrDf0YLZm
2u/SBuNUJ7YazgdHmOuiUNYeiJXKno5c+wDlm7UTxG9OND7mWbPHFeWqEOF903UcZmQ6OX26S76R
oXuUXLPxYLhB3bmhp+7iVsf0IXZB4rvqsA7s5khV8hAmxVEyoJngPUe7ZDFJIE5Nqjb1s5x1hem4
SUbrV1G3DZKiLD1PpOjVerkVAmwkli5z2rFx3RgtWb22tsIwtm27zm1zBZ3LUcn0jSlQsYz2xlYP
Tt4ehR/gcOxcmao7dMJHM2dsfus1+64kpK3jG/bV3FW4FhIdLmMfPWq8wV7lEmrqXZSnXGWuAB+v
RPFJjvZZgxEvA1pA+JaRvCGdtVbzn90OgJDsF5UVhpZHW2xhW2lYzPUarZ5wYzXKqptXqxgSNLs+
WejAcgQ3WYyIUw7w+u4mu9jB+d40zrTVWX+b6GxFApkjEGtvMnYFe75eYd/LdpaAt53XcVqTXeNV
bpViMpp6Pr34YMUbvlIXnC82J9VVxHh2hpK1JjpnEZ6qMj93RApbgI9F6Lg5i3tWqAfjc1x6e2sq
LpM/rkoGSmlqz+yMDhY8I0/Vdq0don9FrwYzaBqGnSXu6WAf+wJtFJLnsv3sSFTrRb4B6LxzPHkd
1eCRHcWbmjc3SJ3Pab6mbnuzvMztjIqrPX/Og2pDNWWPavbid7zlDt5n/4gdfo84gGic1E1RClR0
If1w3AsDbcak7chKUsOGYdVc9RVWjU6iAZzo5d3jkNjBhjik8xyLBzRPkqNJCnTZQqoc46Ot+w95
U5zN5lWZjHPUX2uR7uY+mjHJXepzrukmCx/7qLURdI6RRQ8WdNXAgzDne0Iyzvqn0phQBODbyV8s
ojy7aHrwp+EjgTjhtOEJXPId31CHY6r1TMQOKBKIpNFpzfFtnoJK3lfB1nP7WLsLYt8V8cDXWrmG
Hl9CYeEy8Lcd3kHVoXKRfZ3X+UIUe0qaG2G0BBmTOUxdHsB9yfgL9AlAHiNMgfckNLaplrhQPs10
wIdM8IpdI5LiZJb39BC2Wql8KR0PiHeCe9I7CKPeWQnXf873yNhMyNVa3TXthLctWInEOA7I08ov
tKPey8o45u14aT1xGL2MueSYWNOa6WU7pOvaGk+20jMi1q6sVCQs3kpJ3nROEMI66xqGKuaPiozu
vNdv2XgLJvNb3z8aWXTHbnVl1NnDGJgHvE6DpbtUtksjPhejesAZsZtCMsHUryhx9mM9HBw6WzkG
awoIW7MxyeOIt6pdbxS4f079YEn/FmftMS16lFJyY1rtgykLLJ3nCHtXQN2bloVBy2Hn0Wvxqp41
8a4yuj2B7i6hRzuHzoptFJ8rbxehOOFbXyeAPEky2JGxtamw9BG6tbbAg2eZ3JJZs5Zecykd0hbU
gq1qmVxwJZ8bVT0KQz8PTkBoprKmvvvadcFzPOiPgQE2zNOLvdHTyrmOLDwM6g1WpOzLNHpiPXhv
lMZDbFCFRk2dOw9oCW7QjVfpQB4hzl7mw51oPqs+mK3ibPUoc4lqwAx0s6tn5ythdhHbUM10q+jJ
E6c8cW21vqihtYstLF8hai2ZPtQzplPitkomvLfZIVTto9Gkb4kmf+uk/24MTKxqdAyqYIfj8TzP
f0PZHudaQ4IltnCavbR4M4Fx0Uz5kLX9aagfC0YOOJ8+YqhcWWtTAmo4YS9i7utHQyE1yzKJTxld
Y2oOZp88SIi0mN8ObQAH2w6erPqd9NKN0o0H0eQHVcVPqTW7sMZ3LJutZ3ZHs2gOQKhUj71lUK9H
L7w1QfYyEjNG8RhNDgV1YbvY5Y9Deu/X+OCH91x3ztqE18tL9iZ5SZqa7AKU4ERW70sWm1J/SZ6q
ibndjDe2wHs+L12idOX7+fNkkCXaR6fCDC+Dg4HONt24j/edhwxYs68xv7qahqvGJidMw20HCssW
ZIUxfSZUSDKxp0xzRf3xQGv7gNXnoVCGu6IJjhhB9vIB6xk68IviSYAHurpTC29Lq/SYqSzYxpAz
z3GLMr1YMUqxWHlSFO8SKNq+mMAi+dnenN1LnvekaPaLcPQ7mhgPzWDdwhJxuR7RciX8l5w80Cn3
aepcUj3YT3oD7hhNuObvbcyziaLdFfN+mfhTD8FhIpo9bPcr/qBn8pru42g661gklGbOoX1CW3FO
TNZwiX4wCAqaSi4wClUkoLRE9fQSbwzws9DOz7YwD1N1tjvriADP1XJtr3rlM1bQF9v7SPx+hfkE
klJ906xNN/Ruqg6nJPP3tRxOxHge8B+tjc5ca13MvE9+HAFzMU5QL83ei8h8ped2n6reMymMDzW5
S4BjcLPCqGbPOObqOyPli8Oqziy9TQpM2aJS7nj1O1bJOx/7kdaQA0p5NK+P6M3u1UY72cHvSdZ/
CVHXTEV7V2e5G3asK4LiAjtrixNQJVm689u97wTEWFX3ZW4cYySSamEctVI+oD/iVaqXRuZX0RqI
MLHGIgo2rH1fgvGJ/Hs7tTfxmFwrxTnWoXZfRWTTDIQq5licSJxJ1OzBz4LPWSCPFkv9+RTH2f05
sbpD3JJ438uHtjROg35Q8FpYUL4sB/VoktzZ0jrVbAqH4VllapyJ1RmvQJXwY8LfXJTUIoS3hoFv
ts1G4/JySm2nS4+QP0KmI3GgoZO0L4WQ4LX9h96s960nT1SQ6z48MwWwSicwmmpqtMoVfePI98rW
d81YnGl+Q7IRJ/jwVOebfDXnBiXBa1eHb0asP0pfukqPmNQYb4V8SmzzJNvwktuYQwlNpodx6Ux5
Vg2PeBFl743kpBJ4MCjr1lbJMHY73dpmmrUF1OzKj4EeKRa6bSOtNamwWxTWt9ZX7yIuY5+rdNLR
negXP6Cf6GWrIi/cxKoPNGQeW1We/MzcmbZ3iRWxDbNx51uvJIMci2BwnYYt/qtmTCdvKF000Rdh
J0fCnY4KeQaVM9y3bGTZ460jpIqVFZ2ccbjqRPk5kRuqLFonqh/hdKLd9KJwvfVtv1FKQgnmoEMY
MnMwnNUkdBW0Ix6fftxJ09pTw8kS6BHbNDR3Wu9tsa5y1QQH9r4kGd7Jhiw7MsRLu71odXZLY07h
2j+NiGxyXf+ty8BYBAjJKFPU+Bt1EoJyhKi1o96kjhEz0Rin+2/dIBlgsaCTK9/GW3N4SVTjkKTT
jZbQhQRo6nBesSIHYO+kybZP83tlsp+llA/0vO60XtmhMX0AldF3+j5NrvDnV10zJyFgwQUhhkZ4
3+FVp5J5NrJ+GxfGSqastWvjaJnDqUunB82J8LOhLvODs9EOB7X6MoTBufOM9xEvhdmKD9mIvWWM
+x7eeZwZe72bndRy34XtqR/NY6S9Km23tlMGMf6AQqfv0SKMi2pGquZ0KJziJI30JAX5tK29kQos
sVYyrWXnKGFOUGm8Dm+mY94PdvY+ZYSltf6d4vlbaqujiyhhS7kLvD7Xy7b4vTWHTTHeJEU3XTW3
JYuJkmEvHFkDGWj5hcXerb06ltig/9tg39jXXbDL9W9K+nttlJhB1VvCyq3m1LPQkobsgyh1KNId
fDiEWH810e6lTciVagNjG/ca/f34vjTyL8gFDraScxY6aL7UTR6+cA2eGKDuRFvvw1x7CPFFytiG
pp+xebwin6MeSXaIRyZzpu19f9iLgRpSxlRkscSYunPkaHtT+zKU3k3G6cVr6nPcs1gZQcCQDOhV
FFAyTL8peJU1Kea8M1IPWpwCnU5V9F+U5aUa8h2VuNy5HC91kuVwufkBRl0O27pINlpCqq3EpfSv
V1p+6AdzeTkk68cjUmAvZ5JvP9PF0oUoJcdUY6FJJyCfUUnLTeGRX6pkabeJZnbPct/yr2zBMi/H
YWxQhwzxJBZah+olnglB5UKfa7WMHYs94KQEEdKEAbCQlnqSWldMzZrkREXFc9SG6o+bIsKwuvp+
TM1gXlj9z+MePWjEnsN+ucuYEfOtLHj2j6csdy4//Mfr/HiJqR7aVVUnNWzHv2Ct037U8Ufi9F0e
yGXzqhOohJNL147LTZTrONyZIdfyXzT+Bee0kLASlJMrOY7likr/64KGWpBOy78WdhPhPsWBMIQ/
sW6XXzVmXbmlM/dbYnjAIKvk/9F1HstxK1ES/SJEwJstGu0dPSltEJJIwRQ8UHBfPwfgm/diFrPp
6AYpUmwDVOXNPDmioPR6GSAywJxff0ABCg/WzcrnW25ci+Cagz7/DSCrqw3GQ++4Yqn+Q1Wt99Zj
9QpWDmdGYWnGToIfsf6w/753PZbiDpi+f836lbRNKQBXxXMrePq7gZcnNJfnumuqhipebJA9mIyZ
OCCJ3n011Ts50cCObhTq3X6gQCbFjEllGfukfKq3Xt9vFGmxPyCd11JPaeXbVBv3cpBbtRthMUwv
9eT9VqprqG213vUJUKXTbrATbEF/sYg9GHrLrmzYlmji6qIriOk2/e1CJoDzfFRle84paqeoM7Ac
FCBx0qIscPp0O2EIYgR2nCF1aU15Zzq7py+NQWjSarwwmKNm/VypMaVtxTVr1G3cFXvF2GjGpm9Z
VE/2MZbeDiLVIZLRKWrDbbpcgoS4leehig6ZwrvSWy6KaiAd/Rym40049Qtyyl9L2Q1hee5JJYBN
LJ+xDZ1kxesmq11iWIdmn1FK3fXpRiQTnn44VjwfWVLuGcSfG8qBSxYPak5Qo/VOpvIj7O1HI2YF
238uT8Mc2pBkwSIOGv4/NLq5BoijB0KlEromMu1KFsZfrUqKMj2jrx1SCMVGHW+lvFg9q0Y1CTIF
FoJF9g86k8riZGpztl3RobKUTcXSQ2BurWoRdHPOiGP7CfBiJ2b2AOV8kYYAEegGQ8RKbnL3NZ2j
Ukv3Zidg0WEf8gzf7ctdhZTZOdM+GuLAbV4g1jOyanclSxgyLmwJLfAB9j01mM1XTyQiXtR8PpB6
eenMHqk+g7nA3jbWHlOYG8vOscsMniSecrqRREvoQ1e7p4hSZK2EZD8uC0hGJzMjLbML7H44mCW0
HC/jiqHtBVIamAF+t7UkI/eCQataK5vZAbsbmZsMhVIUxY5wZEAN3GYxpDKyOdjKewsXhpqngFjY
RtA95D5p7FH6wgsGw9vGYx/k1/SIiuyruQ5ciYb3iU7a4pAoRGJNnz1DkOSfifVhZ38NMvg6pbb5
2AQhhY2C0rSu2vWqfqiMDuyXDKij24Q14jMwgDCvt+qCFzGom7aHAJNM4NSPJfm/yBv8ZXxqzxH7
5pQCREisDkZgIDwuf5kqRVBG1VnXjaMz2ts6Z4coZFBY9nYIb0wJwe8BleoeCiqOk8Lbt/yyNOy3
C47VFNavuWT4sTjtIc2moe6DlwzUWQQJl5QISY/+7hq5yWH2Rb5HaFCsOheXcrWL0hc0BCVOAuEx
ubQZQEeer4CaCMMMnbkJIm/06VRDqLMw8NLlZc6+JrtNDv1IJRXtxM5vNm94rSjLiqo3hzipJI1k
9UwJKh1jaLbxOmWjcLLWMLopdJxjQUY97jY1Bd0pADexTz+nNN44DdUt7jYLZ9qGJEPKqxuLbary
YlkNmhx+WQsbQHlJIhEMIUzOaNgXk7eb7fCBedzW6Pj4uCxsBv4IKtAS9eAq0T720ClxdApcxR07
JNn/MfihUxNtYxRQo2pOhuedYlgCws03TtfuPcYsTm/B0UW4CudAu2iUyTppvfPIrI1TvMnrhmIk
3m3YJASVNAoTCkgHu4H8IrocRcg1CsGXKn/nGrlxfnXP0wYRJDdP0Qj0Y0oZgKiQms1dF1WHBHqe
A+prTrpjU7EOcSQ1P3+nxvRpI0I5I1pW8JqSuMHwMN/Bsh+oDV86JbfO0qupEZsWE5gTNzAtllGc
j1P0oiz7K8PqaWT46NYdxec6El5LPQELbgM6CwYUZMw4z05V4d0i58MY46A0qf0Kq0MYvllwPVoU
94qhXoyVF9AJ4BnbDwdmnoq5c/GslE6xNx0lUDhVtp5JfgDqJCF00eXHkM0LbKc9O+xTNJV7t/qT
D6QIDM+XSx0TpCxMlLLeTgPCSX7uLBUAooXurZ7q2qWctd7KMTppbcda9x6m1qPmMI2oq+fWFvAj
qUIfiCrSlbDlWoN6BUpkH4X1Fuh2lSRvpQqTzOu2VYr2zckz9MQB4Numr3D61yA3GpJ3QJCSnNE9
NDQvA4Y2bBFpOOeWG5f/uz2zSMmVrW2BmrH7TcPOUkMQdGS7zznxZrHBe8Ddz9g9E0Y+w6BupjIK
Cucu2YfWkb0xkvSx5kyf2DGygRr0unurU2PrzR4SqMk2oDrAe0PqczbOVG7sGS8+8ORcj1AwtUcF
FEMs9SPG179xCz3l2aj6GYbVMoCyTjI23iyIV3kfHU2e6SSDVkFAJNevtIOTy+YT2EwflUxeRxq9
DbP8iEpcwF1zoorpSGr+g/Hspsw5I6rsPpYdsS0i1DqDNAW9mPxhpn4rY2ZpXNLtjtpYzE6V9jCP
ylEr5DXJn3Wvv6bJ9Bx7/Q89sT4hmZ770nptAJ5ZFXbeebYusa4+tYpNfiXfJCaVQ+zujEehZTdT
pixsFoL0yA5P2VCUuK9KDRZk8hxqFn3H0Q+YOy9YfXFJyRcq7i8ycQ56InfEChGmd7kzBU4nEagi
cGAEZzAgYC18nndWqD8MY3KugSsiAG1LmLxGInZhPW7ZcgYhgnnZcLlM470bXiqXS7epBE2JuKt5
5ylVT8vToAOCUtErBr7Mi5/oKWNnjObNozsbx945RpIVQhRjeagu8cTFok+BLphXTofLx36Xxyan
hwd0sA1llNtonA4wRu4Wg0h6KnFnKUehQ4iCCNfaV7TO10aHmOQ556LSTgMBPZm6tzQOz43KOKxK
A0+G+3r+OYbeaSrTY6LLo+siLoLhSQ0XzEe7GxC+BaFl2V5S5edgAKYhs5F1cRDarC7Y9UjR+oX5
h5TVUljuU68s3eepfHC0t5wVegGwtt2qJk6k5sPW6Mx9yPElwvaO/GkOMgSW9Bw6j2X/dzYf6oMS
P0j5lbP/Yq/pm8ALO/liDPtWP3jAF9LHwnkzFCxNx+kN6BwXzOZFT6ASHdWvfBPey4+ERnLqzfH0
qhvvt/nLe+ecAsYN89qNmP6mPpr++IIngEVGzcvGoP1ZcqqEL+vuJLMPPwbd+LcHA4V+DsLcZhNt
pw3Xu6F7AOgxM2gT5nl23ehWKkB/cH1rL1IMz8nQMNVWC84xZfeEVFyfrDEnvGFrrQ/e1WaSg92O
X6T79oTBPZkcSYiFlI1Wx8WhizO5WUM3WZJOhwauBPkY9UKfkvPZlirEomi8KU5f/wHTx8orNJxh
O8HF9E2tVE6j7fZ8GLrtYFXKuR6ia+4NEs+8rneBqVgsUovE2VEOW2BiEQVDCTcOd4Q6SzofyVMV
Y+aX5jQ+WI6pbPsiq/dpJArOekr65s36JVPR3IY5drduT0W9xzntVUzTvOUErV08+rb8UqWHL10S
YfG/N8pkH/RcY88STuWVar4SyO8Mbw+n23U9Joq8PYRybvaaPdcXSEvOpoR5/FMX1bGdc95Io/ZS
lo14XH01uqe9rIeEVgVTV4R8jBhUqzbIxkaq5S3BF8uVUDnraJe39caMBQAMC6uQdrGrqLyQf5xu
TRrNN12jOGx2QlSU2iTczCGmwuxj8+RGyZtxnxUE3OWFWl8t9pPsXQUf/gjsab3Ek1TWppRJ59Fh
7JTxOZ00rJnM0xKXmcv6L9ebKv0FZcsgoG611D2o3k6r3eYSOll7We9ZSnOxx+xW20I7rT8ZEwoq
gyabLS1TX0qqWs+yq5kGljERC9aNVxOExX+95XFP3knnxe1lGZ5Mb3bOAy77nVKV6WOlKuGmGhiz
OwZkwtRlBdd7Od8NbJIgltolTHHnfP4l4l+mPSk/ahXeuFp45iEFfvyK2+GcjcB18rx6Uo0mvDaU
cAMDGI33PGdAPiRfuFn8SNAo6M/cK4fmiiJvmyhV3qM6ataB7UP7zCYr9tN0zv8MbvhkgtZFR9SU
oDX7EzWwxiXt0exrEjUPwuCTpbRMeNrlIXyuYwVe6CF00k1sde0tQ/vxWRWKIDfN6SM2BnTroR4u
jozTdyX76TVCvxYN1WVqlNnHXGbDJhqiYRuVTnomqqlp0v6UtUWbJUivgDBFznNCs/CRpvj42tmP
02yJS6QqD2rXVr6u9NVZc9L0VoZDG4wUq2+7QcU9k4wPOM+NvwYgM9oyk08YBWjcCp+tJFVOGvHu
PHBaO6UiT/nLIOUaWbXxWQ7iWqpYYRuJqJUfnC6Or27RxNe5Vv0qzxj4E1nKg1TCMWo8a590yXC2
bDrjs7ZJflfVfWavx5BfF9v1bVLbO29Ms2dT9nzKR6/xxVTEVwSG6CpUiKvJE5p/ufUwbl8a1PiL
iBuxLev4p2028mg4jRh8bxgwoyGiiTLj17teymBeSx/skTPZ0hY/DNn0vEy8WyOX+9GsGOgiR9lm
af6NNX2PlOT8srs69IspN4IZ7SBY39nRIU1d7NUtGDw08iEfniKj3ObzggBEJx6T0HprCP7dIs+L
/NAZrLeYlPtx7Hsm0Wat7WfNcLlYF4y5zYbghtT6FwoYrbteom568fDSMQGCyFRUmzqd+xdWmA94
jKybNyn9C4lsckV0OiMIiD6wkzE8R0+CE0jsV2lxdaJ4+DVqOmHFHI6NUTBFA7/JBSijUUSaJteY
iHdwqx7UWaaf5fKOBEAxPNgtBjOrAm0Z6kWKuUBEL6aKd1iMvf1psltA+Y5/Nw2XqRw0NEtD4TK9
GxKEXC07KVGRXIux9rZzq7bPc85foWPQ6ByLLGtptXdyCtaVFDKpD9ne6XDt7jIPE79bQKymXYxb
D8cbWmsD1hPYLW6ZJRIspwkDBg5jaRbMTjIlfwAd7jK5m1Q/XeJP640aaZVPDeO0mVyMYUbTo53w
OqVeWj5Hy6dndmhWnzKHgWEWsWbG3ezWeUwR7hLoDFMabnG6RJXMLun6mx29N4NS1cufOWWCjj5Y
xExq5hWDy/vRmKLrAF/K12YQjIrXlre2g8/l6iDDOgvnR+Gpl/XGVAsApZjSd3niaX64RD+BhKSP
MCPey5F64zlt222/zEJVyfAuGQkU6i0rijUBSUBZBE3Htpqz+Uc9WOY7HCYwVomj3YHkDQc3232f
AXSI65tmtohH9nF5RuzBuyDNWzrPY6BDOuS0RDl7pkUzmw5Y/v+2tK/HwWMfslxVL1QFixNUnz8E
21htM6BlpZmcioLzIMrJ2cDH3/iojuF5UtgEhoaUm97N+s535rEMmLCwKtFHgZk1AelvwxBq5pKA
aVp071kS4VLK089Umj96af/6zm/nuhJtmqXpGaAKPciW9WAvTc/rDSfyaEM6Ujl02A0PsW0XmykT
D6pq4jlNXQYCtkU3MP7BnFrnG1XhOAlTLd2V+lRWRHY9JHt7Nrd20rPNCSfbO3gwvoELcILzAG7v
kjXDqU08V7QfTbf1RgO7dzAtglXV9M+hUWokhgbW4az4tg7gz5+WWUEXb+38mmEBvfB77YCMjMcQ
NtQO+EiVtP+pNZXcM8ep9wONsj9xCdWYR6WpKlveYnpxssKJBCwFlymOGqsZs6vKdP8aDUV2XR+u
95ieKDgt9cN/hyRRk4BYrLkkCLTLaEr1IjvznxsFpLI/xk4Bs9qZpO+0i/911OrpBPgQJpdbXKrl
RoNcuLcU93E9ZJOM+D6+3vvnmL4HipmfMjpnr1WRRZhi3AAAS33FodRifLf6mtE0jzulJN2ShRjD
qLKCItzeBYTC7xtqRWM2C+CL/j20fges//ha8v3rcRhZ7XEoIRP3YdE/V0AVRGINj+sjnTxVUJYQ
oQeZJU+u/TvP9frusoOcjBIH03LD1Q/ob6No38dAMNf3cMH9EdcPSDKXh6xiyVHpOeu7IXN+JDqC
Du6F4sHuC/tee1nlJ8sXItlrm7zPv+xGMfcyVusLSBs8eWOc3SOnuWDMcQ7NwpzWWEo+tfBzn4Zl
Qe1WXX+al2OQMIuFIBDRDRxHyGcY49gmzeiftlVnF0MM17jQjAezhfOLXRIUQ4/NPBr1LYlR2EAG
a0fppv3RiZlmrcdiN6sulTdd1xWs0Grw643Bh1idPomwS4+EQaQru8KuxisdGm8kCcxdbYZb1vdo
Itjeg2E03XZjmm/9OLYvw9xFzKU6UPKuEFsPbeTsJI3yYKk9OMjQlL+TdH5sIrV79WYzP5h/dGE1
B7vP9HszOQXCd2O+q6n74XANOrltUwZmV9GnLtmL4kgyXr0w+fdhEtD9nN+c3PC7HELTmm314PZa
WmR8J0LVpPhKNdTseQ6JUsX5C1ROFiqumBRON7rcpLPkFM9GGje1K7DDU/XNdhrphMXOW2QO7Jco
s9n3+PBYwebhkcK01a/TXp0McCKSWYuSyYIho0rvNe99ndy7PxAw/gMFa8Pm0PybWMZdmMP4A//0
vPHKmUXqIJkyy7Q/ZVRiX0PT41fK9EnkdvleGsiQblaE52R5KNpwXwBROWHGaCjr7fRXfX4oqmF+
0Xt7fRCb+pvhZOFjloc4HIu8PNT4d97oZL9mixJEANk5JYmaPmF9bP3RYEfO6Brvg/vMCNopjOn7
h3nhw1RpgMuJCuzikXSzTofCTamhwIHJDYl35AycVVUcYBBUtwx3+rb1vORpLhBOYzmjT5eecnWr
6plmbf3BUKzhtWqEv/5tonSvnT7pRylZzzZjUb13QNn28yDqrQKA612In1ht9Z2YkF0dVWXhbtOt
fdfmKx4saNAe8xxHz8tb3bnFbb0XRTMjHA+LY9r1cBt0iftTb4oDBD/t4HXeeMZPp+MZlPW5pr0m
qCMsyaonIG8sxxqvqio/7QkcNelz2UYwq/+9cYkUfD/UqBT1lTzHwrp8tZJNQtd5ZO6GXBvKfZWC
s1ZzMjLFEIJ/KBN958bucF6vClEJgRzg3aVcLhRq3VW6r0zafRij/GCFlnWutYG5T4ny2ZqESJ3l
mFbR7cp0W7w44fOax++KRtuMrjbcQiDjZwF7mZXYQYf9t5eWcN+lMzNzbuPflLMptRoGaLLlXmsK
47XSFzz4wHeub52MMfAmVrBW2yqyJQi3M4TTf27gdIVnq8m3JlMDpds4LR6/toomXA1RVRN5kcj1
VucV6PIIa29e2SnpS6Wr+dGagchbTpLeesPaFaRnHmctbR9r1Uxu3f85NHt0iVW8I3q7vNFqFT6m
iggfDWeODuYYZZv12HrDE/+iz6y9lMLMtsmyeRLLjRPX/VEVuE2UYjIe6GtXz7WnXrPCGK7JhA+w
cW8Dg9grm4Px+/Ak8IxLidcwRd+Z7DJstpFajXtytlzryxlUhEwsMpVDMRxmteu3BErqZyZ3T67L
YAkEM8OJ5fzYeCjYQ2XG17F1vrIYqiRTqDwQZZI/KMYSv3DCBHEw+ZrxqRxMR08eYY6QqtKS8lfl
vaiCANLoiXsL2/wlVCQ7WC6zGNSM4lFfnI7aYF7bqjh8Yx8qp8XyrRgAbPLMO2PdK5l0CQO4rcUg
KF68sqoXGa9sDptzaPLpk6xlnFa3P1smlUTdi99z5501QqSo2TNlGKqefDgLyLeo5xfOxwMmMvVv
W4j0g38HjAN2uXmwszgNxth44ifYB9XOLa5INlbDsC2+YvyCtT9wfj3btvHYdxgj1kcsfgAPZ/av
FbKT4115AJAe75PWTDbxAntYj9UOubkC6q4W/VApqHyKY9k/pzIeAnWc3d36cPYKF5tQ/MhuwIP4
8l7V0bRngN1j6DeiHyIzH83OkU927Nb31DLAlTtudyZv0TIlgU9kpsj46xO53kxTX1BW7E6+aBGg
1y1gCGeFEJriMgXpsgh1dtksewZSkz6Ozrs1hsdojKvDtH4BBQnqTlySLRDh/LDeS+sKBFyccKyO
PmK7tA8Ou6sTJX/ajj5k8+qCJsVO/gLWePpZCzsOZmomzlaYs00BABC4ZdHfHFf1/BWiwkUg8euq
VpptWT3ZnaY+tEnK7lRtL+sjwMB43SQINaMftC3UJ8AjRl886GBWSM9ATKln2RzcqW82eKm4kFMM
ctFF11ws6K/5oDsPlhlDbWsAFU5Ve10PrTcATPCKV9CJwrCwLk09v6IuE0GKJ3GJ5zI+RSDeD2Na
D1fHhZEWq+qASC64UgsIo2D+F2kiDCKWtPembNtHM2dQABnYI9A8hUETtfGtNPNwa6mV9Zh54Knb
OlReDRNFVfMG/WeBNJROtvM1UHiTjjCKtKmKn6wUb3iVi79Rv3hXyuHn0Ouar9uFfLUzVoZh23Nh
c62BmAJcRba/tCJVxX7sepO18lDsS8KB3/fm5Vi8fDUaLfP6/35fWW5aZdYOxE2Md62Zn1DciscJ
zAeZNuA4kTATNvjVTPJ8pi0GSOBzCbPu+17877H1q/99X2m31qm0SW6u3zIvP+D73tSnTyZU3L6I
/7ZOz8Vb1dV+OzWo7FVTiqfBANTP5qkDQ2j+SmrTOq8kGaYG1oXx4fOgVYzD8SwFMmOhDZVkOqyn
nMrAUCpD18DRZVfPZMLmsmmunoUECrLIeF0fOsvDbkH9YHdgySqSMaDmJN+AM5w+FMlfmTaY5Aau
mB+R9dxI1zrWS1BPYREhgrEvh7MyRqoMQq3G3rYSrtabETW7ESO2JSU7FXPyd9USiQjXjmjxOqJL
CntaYkBWtgUksPuW9IBumj4NJ9cG8tPP2Wo97K6p8ZyP7byN3dy4KrmUEGQGByubK28ZHJStJQf1
paql6qulG/5qsOaGYfzMyKZ87TRytVVihc+N1rDuhO94ka4AsK+W2LM4Lz7HY0zlh9X1bzTWvWV3
Jbfohe2K8jSDCAvWh0PNX903nXYbyWE+65Z1Rb+Od7RtiUM3pfOu1/ppX4mm/qHp4ZZr+vQ6THZx
abyl+ib3qh8Av+l1seXMQMjTglqlKg+0jn0ZnZHGZk0Tvtn19mVGLKXQTyWjoEbVzujAA1nLTQ2I
ze9KQUSgap1rBl19JzO9indmVrX3SIxMBa3yWEubExtnauzolVqy6iex8S1oNgshV0dUNvoML8ci
SlP+lfL/VbiuL4q1NUXsVj3BDDzOpv2gMVH4R9kzoWmNBlO+xPI44y5y3zAb4bZvJ5zVG71r9aAc
uvoMzKQ+82dA1V7vNqUZ7/VW0WuS73pCjgEFmR1RS1tH9VoMUt2vh9ab/5Rl3YjlDn8wwGnW27Wf
GEI9p4NDHDzs1HP/aXipPCMe9TWIYo6s37De4CyefH0WjAnn3LwYDNiWvpRE40LcAV/Lcjpk7HyJ
SufLXc91jcv6eIjYV+S4uWdXWgdP9W4dq34+pUOmXznLuZR0S/orhJEsoQ8TAo1Dp0P7RhmupI0m
1YoHHn2LWFZcr4/EmLePNDF1u4F6tkCZeoQXyHffSjx4gHzXpK7Ytcu2SMao8OtXm5UJtHz1+yG8
WeLUUb/3FsATeauN43TVPV9++nqoVeiMoIjsvj5a6RvLd6W0OE5DMz+WJnWhscZUbIhk/EOEYI0Y
vZrsGDz5kY8BFLD2YRT67yzSLdzBas/YWlEZjXfiyNq3CCZ9Ut/MuieR5g0an6DlqwjfvkOggEAo
aHr45h/hbLMnU9wXcIjlXUXS8b+P2/wjHH0I19H2+0lS2jLbro/X/7A7aQ7WfnSEWiXOn0bK/37j
+rhVoYQ6icLSVbUv6w1cpX/u/XesMYAhgxTazZjesBVQ/cB+lIWjRryp/VnLfKdF02ZMRh09BkzT
MCExlMyvVEePSVMjfnrFXtXQkwvqx0gCv3li3rsJiGpFUj9VzMexYfkd0UwjuwGLRstmWbMXHiAU
JPTfXav8YX3J9HMppAibc2mmu7yd95iSKFdotAepyIQSQWJQ3kjjue3WN1kZj1lF5YkVFxdDRtbS
ZvWuGKxvq/CwCOpYbNji4XHyFOPOpZ/EKat3TsJaVv0iWtVeVF1nqFTrrzIFiqdUkiFiiVCCfdcL
Q4bX8aNrcroBXMSEigiNigm39ChtKsQvkjJPDJJ3ejiXDCEr0oDpon/gfMdzO3rDBQwyVTpu8WR5
WF3o8rtaOEB5uZjPJGXHfivtD6GNDhOj0ufuqwr3i0+b+xzn4yVOUS1C+Pd+iz844VRDzbn3Iyyb
Y9Jpr8u5ZK+GXpB35bs9AivqRfFo8fazDHOTi99tET2Mkfy9vKSpYbCKXIrHVFxFTAAj/6Oz+TwP
NlrGNDu3dKBoL5L6ZXI9hqwEYAWRPS8N3+Zee8kK786MjdiIGFkg2vFvve4/OJ8VvqaMj2SjqeGl
GEUyv65N/cuI7U+FNvFomvy8lmQU66cmTMlbtRvkvc+hlJ+1kl2qho2lN5OIcLtux2/a2RFyiiKO
LXVRmOijnUB58huW2r5u6UZgMOI2sTeKhYahkGRrG/s0ZOlmiTyHzMOzZt6rYsDw3LS73M6eytl4
Dgtg2TVjBBvtqqZl0u/G5KVu9HdaFaOtZk6n3sFG3S1vbie3H/RC8esoy3cGqMd0kLtkUO9uOt7p
AL9nZYuraqg3LlrtRLoAsw5ZC/eNCZw7db/oJP+qTMvCiEPSnNSX5qjOJjYYnxJekJHx21XIQkbF
rjYmhXSysPHhVa6vh83EIrA71GN5RzL6ZcW4KnFXcpmD+hyN2WekAwisu+gBfUziuqm3cdp/VJb7
rnsKCpuVnRklL4W36VGrOuq/a2Iw+YSPiS3buPjRqtDzKykj6mxZC1V4qN1qH9V2FDgRF8pZ1c6l
eq+rrN6aU7b3Rorx1NEj3pLk+xijvd9b5SPrjUsSovM1XUdYQcyt3zYW0GYnYuQssXEFLEW7xbvS
w4Kvq4dOy148K9G2UwtdAoltY5Um7U3zAMloqZCzaScbgPgTzcVXZYMLtHivlzV2vjH6qqxdiG06
4OpRoZDlnNmYiQCtOvFZrjh5sGlp6yfVTepdJUrW9x5pXa/fDDmhbZwxxN6zFPSBA3M6yS781zj9
LBNAgSGz6iIs+k1MWUD0mDbOnyyhCRNy+FUb+ckFkloxf3p42HBYkEiOoSG0COo7GfGWsZutIdhS
TiQZdSLMo3aYLMJmcOC1zYTVvc7vYRUZm9Jp35W4+aKM4nXBPAz4GYu+LDazpnwptvJRYEIpKbV2
7eY0IZbJ5iRH+1xaxRFcShaUXcT0MgejTmfmD0twNsz06XfkhgbBRNXyyRjUWy1ma+6YBm5EVeGP
m7ngetE+Qbti9YswOYt+b6RUFph2x0l1ap/rrHtn8fRF8PDJicNPVr57t6T7ySUYb44UH9dV4wX2
b/JRT6JLXxXSXE3/F/mSPZZCC9ZUEiyh9cgosdroCo6lKCL6K1Jmyka5jDvan7KRVNRVvCgq/XFN
ovEHxjMpRfHbzNtfkwchhFC1JRWMSlr1kzAu74U+wy1iakdgqfuy+bScXAM7njyGZrzrOPs6No5O
EbvTTqcchZ6+7sLo6pd0wP+68bmop2w3CayGPcDCWXxGVcf02m7fDWHQUe8ZX4AhrE1BIHecSEt6
zSGaZ+3a5+NzTPurXUCFGYyDJ9rcn0Lb2KZOCiMItIDqNFyxiZ4CdFM2WTgWFJrFZ09gA4RfYdiA
HgvrSxmndzAG6KUa3+FCb4O46Pp0pt/zQh5nyWI1Ypze4+dQBiquEZ6EGVAXWbo/pAFVhWHfnSXn
yXCoqLRsag4Q/l60kJ9ZeksvexZuVNAEbqp/ahqmrJiwu77I5XU6voYlrqUhYj5epKQ4Ihye4Lw6
Tzc2rqHhnegb1rqz88eyR0w1TfeqePHWbTrXz8zuPLnyRdqbVjBJHI3qtS6miGhUutecbtrarqf6
Bvhq1/asrRL7kGH6DTWoB0fqn26LX9flBEREedxM8Jp8rt9vitvdG839G+Wh6csih+xkGT3EFkMj
JNo/9Nnwd0Aod01Om3GWf7DUeOPdI6lWax4n/H4aDSJk1OWXjoq5qbSBtJ2oNq6aYcXMcPIxbTph
qL8OSXgr8F5mDU5TjQZqu4eM2kwBofAvPVPaYChp7KqoPmG9kRWEr0IDEBTrgfsQbZMRSFFdF2zK
2p8mU3lfSO0NtF6+Kflg+GMnf6vtzFA1nC7NkN4jSWDYcasG6x440Z30IAbi1WpuWjGTay0Q/TP7
yVFieStkWGwnFFgfrBtZZCKzEKBG/PAuJmALdBfrHtw62D5AiESwiuesuOk2QfVUjDOynXzpMUQc
MWsNs8n/wSuuVZuTBG+QCeIEc5k1e++8PYGTGgdd151NVyEtpYn6TilnGmDHZAxbDewb1Il8XkyF
GyGdrNNjvyhob+6ccMQ537ovqDXBYOnxzcnqP/GCui4UD+9b+z9cncdy40oWRL8IETAFtwW9kUR5
s0GopW54WzAFfP0cUDOvX8wGQVKkRJFAmXszT5LecAVfLweaOfMOQUZH2EsrSQoJPNa8t7oqv0ap
2qfIvgVNpadAbvZdR9EiLbQvQFdFVPUU32aIQhWTedJY7HF1n21UF6fsHLKtMdffJcGbF7MjQHpO
K6Q1EAVkVa5pyCf0kJesjQRJLPgtJ+4/fSXo1LQOTcpN0o3jrdlwhloOeb9z7Z8QHYHBYFDNiIts
pZ8eZWhdCpfx2KvzfYbQO7GKraztfOfYcQpXBjl/H3YPLeoWDFhVtsX6G5Kol//KGblNG3xS6Yx7
W7j6Tm/nXzJufnsT5BCTXXFQk5AOIwn3ZxabFN7jrkG8l3M6A9WSsTudIibnuBs/2c5h/A4hxHXS
fhZe52xqM0cgS319jLSnJvVyquENa4D+O0fiEMQ6qNUY6Jot35XUvltE41FN+oDwIIq5aXI3HBJf
Y/ZWHvuajnryOKjXNPGYAHxzWltDcumk9QeaWu4O75m/VAXlvPWzxEQnSCqoOyJXHhKHejsDhICE
4/rmvmRnE06Fs5UeC/WcgMU6eYwabedFkCgqpVoIaO4q0fEODkM5H5doClRFoIsrMq6Nhi7IHKFN
4lwHWMd/jLJ95Q8zPcTZ+wLt5W1mjXCNvkJEW+uht5Eq/tCScVFfrxXYV1cbh9siJVGkruWGFGyb
Rf5TDQR3WxO7FADH/vR43TAr/Zi71UXVuJbL5n6uzG+dFVo3u592bXw7Qr+r8SJhid7WilWwPbGt
brUzkrmlYhwhyihFDP/8SCNnH1O+WFcpced4KoZNEQ/e3g+9F3ecySNU+cXqWJqSzPlNlBrmdL+F
TUKdI956Xn/0e7BJRhF+2gXRtaP2Z0rmcKPL7g4gerUYF1iRhimBd4M7PAtsqGM6vZaUTSAwA0fu
m886jod1ONyI2C63qgsstB87Q0OYbCuK4VmEWkfn5LZMOgcmhf5ANNTozHraak54J2RLQ4FLK9CW
JqdDxiXedqB11b1fd+qkZ8XZiCOmYG94hZewncBWrq0MsFVr5x44BPScpXohMmhaOB8zZQQDMaRj
FIEj0tfYbs62ENZG5K0NxKpRuCcw+hr87Uqy4rWtgzPWkLFrMPK6TxCXDFc920Wix72XZFN21CNw
RkToPE52zJ+se1oSvcgxsrmQlweDGqnb4vOwpe5vTME8B9cIj64z49FMgFdkEkfFQGgXCuXKZpBl
iMQPAAmqs0zaQPjEh4FtGdjzxcWDnNadgHw0ZXKudKtdSWvY1qlzwuBaHImSoqyXyPS4qCGjaqZO
xHC98aJnuomwUzNcpV5V71VsB3Ek5AlZGts9k92vm5UbvUld9tDgevW+2Ya1sMD86HfpnNzMrunu
S7cYA+p027bH0E0tEzniwE54YNnv6k19MEc+286mWIc24TwiVafKfeOMFTJ5yShW+Ml6Yly7Z65G
oQt7JLRYq0aS4iF93zEYGkzBLjXrgzdxJtsd2nE/htmGMtRdtZdBh0jIbreiL8lmj1Ovv2fEQZ4i
j15rIrg1WV0V3R6OBRziPvwAAKhM+5dBhWild6q9zDMAWseB1+9U5jsbFCD5OX7eqgm3qITIqepJ
4rG68lPqs9pMGQv/vqByaJEgRCI3RjRYUtKnA0UA/UXZ9bcYg7Gq/UCPFe6Xgs6OhuYrdxwScMvl
tNComqtO1UGnmTicADFoy/qMeLp8rcNlNDznUzCAbYdIEB2Wrwy7zXa65txatdYcLYS8o8mrICo5
vKOBgRW4UObq+wQ9L+tsJ0h7V19BC9kZBcaB0YjeIho5667wqM3qxSsM5Cd3IM25ZzMEh4Y6r71z
qDYGZKOSR+xXOMd04zXPFwC3jQDPTxV7hmVVBL2K8Am0xFZERRJhvIYUnSn9hd7iY5N45QY+Cw6D
eQmxtVBWR3/Syb0JIbqSO2WxQREUjljXQZ6tMacZ6Lch7SWzvNGs4g8B7RiEiyXiie0iSvQ7VFnt
hmWqG5guYyZXJIaGLMaYFMWMw/tQ54SpBvEb7sZhamkh1FNHr4JLeCD6FUYbOAUu+03XWmZg6xHh
soqmG4Vn2jYm5Ds7v7dxU0hlIyB0ve/cZKKM3DtZC1Bu3qGKCLTXahSGysUuNRPW5j24hMriVSsh
DKM5cmO4Ut4Lo71w6EylsqcdaXFWGsK/CZFmhNlt75uv3qg7NEyTMy3EQzY1GBqlQBJmfnmh+5W4
UCxj7ZS4ZH13XoOMvrz1B9w1FGa4mBCsY+Mgz0CQZhSGv1w0aQDpACmPxu96+XMRru6gS/L3TIfs
qEuG0J72PWsH49NzSWj2wj+2MficT+MhddiXDh04R7bxn3nSPY7ttJMo4miqskhnr7ET0nmRBSHk
ZPdwTYAH9HEse1av7U3hVNQg8Ah67kftFtmK2NqD6ypQ+AWWZF8kCF/UWxFTZXILUkzdDkB0WZs3
3pK+qss8ZBn9J9KK/WRYxcP1kNJP2EUoDlfXu5KdFl4dDyHv5DcHFpe7wgMlFGeY6sCCRNuoGIzj
zHs8NhPomdSe0LwykmKeXzg7Cr5AHh9jUgIbvegO3RDfVXHh76HYPZHNu/w/X2jd2SoxR1AjpyMR
pvt8rudV1ymfTaA1oinwC1Dz7hZE3Lz2Lf21dmvttpyYcBM9OusT5j1Nx5juQ/0aJjvbSANPVuTT
4jei9oxPWQ8g+faHwXbfnfoMkuZNlHO49uoiUFSVDnRSnvKk+FIUpIZOPQKXrvexbras9Mc4GMvk
0acKu/FhUs1jvYNSwlymWIxQYH4vBNFNhE3b0sQTD0+6j+kKVG5B4mh3643z2+B6OydPb4UPACZt
8U5aHmbCrEQmw/qXcap5S/LqAohrLfIXUj7Lmxnru6URAz+hsGTm8ZFktcdcApNN6F3kCjSY60Jy
8QZXro0Yu8KA16h3SQGGzjh7JSvsvjgiP7j1tJLNsB5tQr78hjzkXVguoClqdaYLKyd/dWiipyHG
j9hUd01VfdRm9qm19klDHrWVs4JSzztBMBvV0Y5eWQjBV1hrfXSRicDxt9yhXHWV99qYmBtNC8xv
hSgU9iK1uOKxQKp/cpULRoPTG+6B25zcdu62yz/Vu4W9NSmYhUZxX5hpSMM+/dUS4oFIPW8hk47J
mypB3RgGa1nwiwKvvoXVLWEnQ+wHzZ3xDPT6PUw7wWhJsgRSulyiTLLJLu60+COyzA1DwDEtigVU
V8XrSIOJ2JuMSSYmka7uBFbCGN+hDgR+qCk4+mL4GLAhZ7VEOWY4n30YfbI5fkxkf5NV/a0cy1Vl
tTgNSxDTszG8enH+0UP4D+qSGsLYRgfTjh6HSB5SMX3NRButm9G8jZhMGUoHc+XCJCMTZfCiJws8
pF5qT4XNbKIt7sfRekhJJ3NY8LYhW+TM78/Ewd9yIeFgPcnE3iRhSbvf+oXiHrIFtbPNQAsuyygN
GeYnZz0YUH84yiY/IHdSK2JKbqdkF7nEk1Itr9eJh6NTduZ3k8Rb2IpH2hBURnNSs2Y2Ao1lbCCS
/Z5SChJ6y44g4ovui9YOROFIjG7ihFz80U/tNb4UaiZiuB+b9hcayiNyUj0Yysrfm9T9ylDeGDpO
8sXL6iHTR7HNMExo/QutgW00yi9Zs1JP2ubM+UNNPjprLX1V2Rnv8RzmuOV8MlrFTdvfGuZw8OYE
B1/Kp90aI2JhDKj6mADnZWYeOvuXXk9vjaf2o5UjW29fi+mYA/qkmjyhyY5uQkYWJ3Yebdt86XRA
rr18iZzws/6eJutRhc6a5dRZhOAfuUa4eonPxAN0nuPkMqUi3wL+eWq8AmK1xDrQTG9QV6GI4euE
okBNN+ruxWycez4souSb32Ec3YN2u/QV4wFRaitP0LTwmHJUy+wUQnCgA7aOa5SKi20mssVTZc98
DJ03b+zlBEkxSqrGeEvZcK/d3rgH+kKydtKCNG80PgjrBeL4h3hvW2ebqBh1LMu3wKyGd5u02yLD
EWoQEcr841O+XXhxbFKxs5dR/5SMxqvKXvv4G+rFvW1mYXBJW7GTkYLm6Ktn8MgHklmjNTaiQCIu
EfXErpPxAAFsyqZQ615snVksTqZfMZqyrU3/dGNM43me4JJONpYA6m4IA1kdteKztlqCW9x6NeNO
5fpWpz6zX2rckSg4b9hzDkHflrehJv8gatqmU/bpmKAC/P7Du8jY33eWutMp+DeexlUbsfeePA1u
TgVuZeo/hyn5ppppwzWsv2e/4JzBt4bTZB9Z04dioN3NfMYme2I1f9MjdtlHUIgsrWY/WMv+W9K+
zQooiyS3nuPkOyMza61pkJ5F2NLMEaCJHIqZJQVesyRWZppCLaj1AqznllI8p01XBnZusQDN3WQT
Vj4fnTVW26kcwTM1XwZZhFrMOBNP/j4f51+xNuBcspOtjNgFFuVtQ8Uc5eSXqr2jUSJ6pTIA2xo0
ZcW3SwkJguTEbhljWfJMbeFWujs4uZk/Itz3oKrJyaTSRF3A96id6Ejk8O31bzYhqgs0sZUZMyFc
R0oQO6Gh9xxyuID9dAiH3mLGwKrtS3qHvfaqF/F3waiw8i3/za0E63kJ4LHC3BsNib/CG7iCrlRT
adxbXX9nDBjdqZe5bMGifGdsmsbEvNliN26+okVqWlLHw++FurtiRI5LE2NHehSeeiPT1t1QGxAL
Y2asGQUjAjkZS2OKknjwSGAep4SVHuvnpo6tDSRGhnOWcp3pH/lisSjcyCWGre13dpxQmLWOpV0S
a+NpnAXXsSU9MSWoVYVmOXAdbQlBfQDt/NYPaQhQgkbIaN/7uj6so3B40PuKKMvCfw7F+IxsFD9J
OSIlik+Wad8lBh0B0o83LF26ILPFmdyWGzLE17hEcbbPLN1DlDW7InloNP3JsuoYvb3/Hg0sUqA7
3MxpcZNQQQzcxL6Xmfno9YGUslwVePa3ZJLguyO2oCLVFCzk/EGC2Qq2Kidr90VV+x2jw/0YU2k0
Crxuk+Z8+dU3krO3kgIcW2EeC7WtkPOyYgV2olekDrUYGf3YPpYdH5dfPLcV2pE09+8sbNJaUR/Y
57zpfiGDiiXSarBbtuX5uCdJaGK+THfUDhCU2t3as01gnxnNFKSaBivCVYJEaZ2axgNAXH9lQpgf
u/LgpGA0fAK/ylL/hGgF59ldlOIMUU5OwTQ05vuETJ0VS10IMh7IQrv9TScCLkdm/emTGBcWqJcY
nlPX0hOutcnfkGcECrgFCjC5yCPRjKWooMJNMXWPXFAQSGLrl4jlu8le8NSA/ChnxDaetsV3xsCF
jk5rGIQFZlYaT9gNtEeXfA90HltLnqqke6tSOsyRIm04s1/tpr9pVcQkhFMtiFVxY4+CTHVEymHd
AEZx2aWFjXzW1TF11Aedr90gacdRMs9xEPpT8icXBB/HcT0S/VXc0pA6R2p8GqGYsDBY6Eop/Dvd
/GwpYhBitNcSF0oiXvdVU+IdF+mJTlYStCyFva6k91CHz41wCXsBNWq0dFdboQHSH+oP3apIIp8f
pjZlGGneQaHDHR+iy0KinfHg0eojWVzB28CB55vHsJC/tcIlqMy+CceU/9lb6TYpyQDz2n0YU30t
a/acDZ6YGMihY6kgrbJDr+xPWmhe698kRpOvnKxpAF8MzcqNo1+mVz6zuWHu1bABx8MOwdy4cgv/
LgXPtPPG8ZdLBd2J0kukVH1w+wu9lHk1Ly0tG7MhJYNxY6rxObThyTrVstzK5andUNT67UIpZJdN
xpeTMyDSn2HgmWlWAq40G04fp3mN4pR8Llvcj5RcMLx/mp5a+36/yr1B3c522QW6qb6ciIhk32Gz
HDrlC8uyl4xljOOzI/Cx/yL+dkYclMidQ7e8KTxn2yAgQ02BKCN2Zyov5S9K4re59YxtJlp5dOkD
9nh/BtGezaLYdX0FftbsXCKzkHZmKBTmtL+ztWpXpcnZSfGxlhNfd5fdUH/6rpmDAsr6eCNey3nw
DiSw7wddL5CSREQxUn5uKUWtKl3b1ymFT+kxcMS0wH2gHiPULGpezmnIkSSM/QdTMonlXRuYTKfz
iPRHivaJeru9t22JhC/rz+F3OI/efUE50+me2Fs72A0fCN1ZoIswYArmwPJxTMcCYyD25sGko1Ya
1LDB7c1ch2MCi8kC1wKawI9cYCsZHP9BvgoNXVGOoZ/SbJ6cuax6jHJrwUnjyeHGLZotU5C5ZUO2
XkpIQtI2qqLhNMdoOT1LUeXW/QcZ64fU7kli9/tn02y4qkzWA+xBf6PHfyIZuQycPoI9kjJLdBEK
mtzjnOgowAyvIKtZDjhcpjHkd3xlRHOgFwH1dGinbsd2E3GV2rQsMFnIxq/kPzmB7rD4FWg+O7iB
QZlkpKMVDiDUOH0f/Jgg+qKMlg78h9fjrqEKb/ndxeFLn/P6lZ0vgT3zcBxT73c06WPQEYJRQN4J
8qp6nHzCtyeHgBOEzJ6f7we8BAl56ivleslHOmgqYJTqV1nDsrIbyy1ltiokV0PtRSJAuvTUKqLb
oXfPjFUMnNlAaIh2Mqb8Ja0zCiP1Kyuznjj48U0fUY/hKHezU1tT9LPDnsIebt0QkGGb9/C1wawl
SbJ1IUkGxpgtKTSsORKPEtxcsv8JukY72L6/M+fR3uTRgmXt6/s+LM5tqRNJRRULngw7YqQOQ5fx
j5DzSrNWzlTj3N+VR+pgXTrpJu77+86T/DK2WWh7csPq1/WMTtimuL8jCOwRVDA0mURDJoHsqNCr
hxnZ4moQxZM+JIcxIsKZ1d7YzL9FA+I0zZ+7IvvqE/O987jYvFx7jiVl2blTHyKyP3wTcGs6OtAO
JpRjshoDy873X6LVAG1r7TqvTcjkxPYVE/VOqu9sr1nRsyXzjVludban7OPfqRLtM318oUwUuDXX
TZQ/JXP7MX3q7UiRTVunzk6vXIOeuzywzHdJnKJ6COIKmbeHQbFBzAZvghbzxo0w7IEI2Y4gQKrp
Hg3RqxGZX9XUP80z1crSzl9aP33qpMQ16wXsGQqVHkem6Ul3b+cmf9dzREi2kQPZU6DI6/oZowBN
ALHzukLsbNJWZjptvZO4O3saTyKxNgYWmB3Qy7NmaV+RUyqyEwjqogvJODHim1wqn9hJUVCP7JfX
fQvo3QOoP4agY8MOEpLB4h8yL4KRvFjT+rx0Sb1pG+eztNyD6Td/mry69aSrAlnQbvIPBpvqVd2k
WUCEDxQt2qw10T1NpA74Mi8sruF9k5Cj6/Udyxl4UB11GVTLFO+YlUdSu4QEk+cXFl3e+ZwUgE7T
5lZNXEsYzKiyJrAWojcfWXGQGtTcfTD9rJwJswJNvRuY0Whngy3r8NqHlviqtew7c8T3BNIu6XD3
OJSau9dR4XlwU/O+06jRLEEBEh13QOIGfXljXhcKQbfTTet8cKxVJ4tXViZwrJAZUtTsgY3nROCW
yxsmxclV+M5n/xkCB2uWeIYDVNjhPXKRRFa4tFzv3IoYZskuEUazahRhBRFWRWKEDcbewUDXkn5a
niSvJhGQrtpxbZb9ph1K8stmrA4amGvAMZgV6cqw1F8b3XQx+xJilzV+zFn1lJAr8gtzXrwnupSq
DSG4DLlkvwKynUvGQRfckND5SkjqvME2FK3G3D9XuXq1dOu21533KtfXbmj+yYiTxsLauysZrXr0
MGvDGfzPEEz0sm4yIBzJ8uQ38TMmLUz1zA95/KWb2ciu/g1p+LdpUVxAjPNZ5NOrGllDyphpwzMi
4gtqYHnAwYqcXXcrEAUibgC5+zI2xoMjNJ19eQytkV1XGFWgugy1ZEk2xgo+DZcBJa9VFdrWimDR
F32CPSdozZsdHgLUxCFdoa5lGOmy5nloMbIYzHMNnY9B/yzb6RDNvtw41nynOtqGekxOMFKOCuJa
uZVEia2dFGl+gpQbbtfLHOf1Vm9Uv9Z9t9/i7f7KB2YkTdD31NhpJQBGZwNwaTw8IZ9a6x2/MEz1
e8E/APPHSg6eT+nYZDUj9mEz6Vgr5rdawbWKTOrmLEG+wToxPLDvUIaFmGhY90hGVvOAQkGPPpuc
Yr/eeL9mst1J2A7vh4ZVbm/fDAr+VtXNA6Un+kA4QcTHTCk5LBM4LQ7l9iQzWU90r05htsyTNMKJ
iMJsJDINDHGxtaVUa+mwMcok4DyKeraeCjJ+2MZPE2HF5rgAVKhNr1pww6va7L96zQ1vW/FRSaro
junmLEvm34wm3Q29q61UwNQp7yban54f8j33+EwjmtBDZFiBiF02lvXWKBEoeMBOpqV74EtDP08J
K9Hcu4/JLd1bomQ3PI31xu5y0OXGuMOW1m4bzcl43Cv2HfPzxguzj8GMCAMpQmqsJPkJGE4PVbYD
sa0Scw7C0EWQklyKTn53jV5h2AY7PbnTi68gpitBjS0VQOQiLL69GS96nbrb06IFFAHOWWcRlqG+
XqF+mtv4tbDQe1uDHhMWop/ZvCusiCnVyJzRf8pSmo/+WdNSI/AH/71zgZjlg/rTeRPFWE4qDV+C
XlOrhD66gtsCFLyz9qoRDXsCkWwNhP6c28Yy0eJzSMHnlW1WUSLoz+y2jLiqED8tsokIX0nd9WcH
SpRJo35Tk8ezbcfmmErxngP2oBDf3giRHwgCfdZSWjWmtSXRcilwgpWzTcNZxUZ6V3cAtE2KIRHq
ud0MLSPAt8WAFG3V0oRBZ0qHqe3wpbqvwmGFrY9sGz3H3FMT1+8nnRYqQsuDnXXhvYn3BTE7ZDKn
BNDuN/a6NNARqonyGpY9MtEYM1M+mGqu4zOea7rfwCqCOGOq5BSajZB/Ri/toBjphLlUHczaB9WU
q6fS0L8rUw93hkd8BjC0ifmSz66vWETOZHiBPiJ6V0tpZ0uXAFsi7AOpsXo7mZySWZKWGyGn5tgK
yKfXw/WuU7f1kov34FFHhjdt0fS2l4idn5s4t1pU6hUyngEDATY7VKntMHGcIw+/ZmizeZddhTxR
nhHIads0MnGzLg9dD0jH2bIJ++T0yP7FEpfz9xDbxE+myyEh13qP7XXVL1xXHNCAQa+3FkTo37vV
Arqy4DQzA6riWHOFZj83ddsujtNyCIuQ7jfGS3apYQHdjoOW/O/W9a63gFPJyeyA2B20ivmmLoAH
snjm5vVAGAT5HqK6iIVdm3lWSd3dpmXghoTWLr3U66ELy/bnVuH5g7G5PojJTiLkXZ6UG2bDG5o+
iuWia2NnhEWu/nsQImFTPZ6tItYw+phffg7g0OUdss0wVi5FMRYIPtDIUNNb3oQz8FXlirQpOiOi
qKi2SkSP4UgTq3VAUpnjTHDA8slc/+HrLZY6fAhdeqdrNlgDLKFzlAOFO2bYto8oWrcO0OZi+XYH
8dxKRGNxhBJvclauVdUw/DMLLEAkaNMQjggd/zRqfOp6QvLF32/m+m1dD3L53sKOSAfER0T4fFzP
g2QS/qY3xEcq0eGXJ+23iKhFKD4kx3ickLKui6qhP8de3DK+KYj+JrtOw2uO0bXjt8xaL4/gp/B1
NQv1Of2/z0XQPiM2dn/9rH5+TH+bScv2WQQ2naIXv0B6W92GH3e9ORILnQdNMUqiE52vn8cGdDo/
P+6vN6PGqY7Xw1gs7OfGQVhwpQknbudlXGTLCbucprY5u0S8Za+mZOP5czL9/3l1PbnCrAi3EOzO
zJFh83Y9JbvBAHlbQXwxVJoiuIoPEQKH3fUj9a4E3uuHrf65NH6uj3/ulrJAqooIw+FrLUAFHK+3
qmimbNfSZ0QYQUm0ke3x56D7/711/cToJtDubengx003H3MWTsdJZeiYlkNmax0SQZYkJboYdtxA
CYemSe675UBboV95EHK2wg3ZN06CKMKmZJ4E1xTf+1PKl2s2KY1syrpJQ2lEqNnFSuk7F3pI9nlM
pmNXWNaq9+MONRO4l/Z6oL4f046+/ft8A51aYHapPFxffv2BGXvEQ5SUCa6vuv6gnpJun85EKhuJ
YZ1sy7+EeuRfGtekTUthuCh5iCQ0VDUu0FfLLYa76zPisPUvwuo/kIEvEUr/e2XRwwqPakbryczX
NWXne1vzonunGfUNJaHu57HRUNG95pXEvDSVidabu9cDcbjqZMGfub7q+nqsR/JuYpLo/3nWz1Px
GJV10d/GRXLx9Mo5pU0vLiRbYkzAFs0+ORWXeHlswge9KWh6r2eRx7BxWIkzELbv16f8fZ6TnCBA
anfXXzTObI45AeYNmg/0u+qS1Lb580euT8CFI0hJnNnA4ZNkFOTP6Xbt7bQ8IjwVwSS6gBhNvF6F
1NoTZ5Pr5FUFuZ3ZF6H1x2YOrfO0vJbx3b5oZACsCsy4u+tj1wPTr80Sh0LA38eMKc3Py3pwSprw
oBr1h1pkcl+72XSp642i7nXvQdx0kN/dgrM1L44zPaaZXp66LrYu14f6ia6gS0rUWkPqcX3o+sMU
5frBMdkMXB+7HnxrknzZ/35Ea9jzRWyphEk8zt+nlqOE7lQrevjLU64/SG2yqDpHvP7969fHYRoF
WesSYvLPu/JZfFGSpi9/fca0vPmi69pt72jggWq3uUBdLj07vKuXQ+vBqxUkzw0zBiAvGu2LUbn2
RWdEXlXO1CA95DHwT/YFxrlaSKV0wpbHrgcfUsRpCb8GHfH39Eo1O791hE/D7TRSmAqypnc32gyk
tBlIh0Qu/6ycND0p1PN0hREP9C79YcVKFLb3eOmaRxHPj23Hen121RrT36fsMu3SLIeyVfE2NsN4
KZ2Hl+sP9Iq8ZdNFtmOjo8XRoPLsRqnhcH3Kz2NteGrY819+7qWacU/OxWk0hbkjDzze1xpBG9iN
51tkAcFcET+zdLqSajxHrf3JjPUiJRFbIdusVCUo7yXt9OzWRosRKM1I1r4cyTFvN3NiPKWD6QdV
Qy9WGd5zbYZ7CTBVhrxhRo3Abp3AcVGSSP9mxJ804XTrVPRd+7Aak9pN1rJygoaMHVmE/jbJu+9w
7A+pgWGsScI26M2sDfwq/1IZIaO4ektT/XaaXAcEfohKi6qXMxAfHtafwjesvRUlRH8g3uaKvmGo
to8zi/WaX3NTqPlXpJFHyrV/mtBwNJh0uXk9OJ2ns74bXW11vSmW+9ef2HkFWgjyc5fdzVIxbFyf
4Odp+N/nXu/XRm4ANeVV7T+3wnKejnPxTT4JcWPXH/7fc39+cn2Fl0rS0Qv90Gga1PW/z/75oz0U
atQ0y+/mv3nJ6y7cXl/3r19+/enPG5sBN7hdSlzx8pYobFpBO5liPXnh/9729dn/+rU/L0ytrl63
dYL3aXnl3/dr/P3ff/7k3//Yj9MWy67/9fehf/1j//9J2frk7QVpYWi1+Q7+vkZBB1thvgOkOanH
xrbTHSh3uxbqvqrr4UFLlL+PptANSCNYGLsCySo8t/RgpcbwIPSxvh+oxix3ro+kbqt2tRcPBHNi
pKRXfXDzAV2CZAS5mYZ+OtXVeLGmXU9Yx4tytPYWMT2BwKlyH0Q+UIRYfLIne24nukDZZNMMTaia
WmzDp9ZHesTz15qYh4frrahEv0v3OT2hb2+psvv9Vrc0+eCww6O8BXiGjYbBtqt0hkcfFekS793m
Bjasmihjwxv91YyUdHd91fWgFeU6k+LgNRBSHeLvzqagO+O79tHOhuxscy0HjeGRBGPb1LdL9GCx
IFBo8NV8aIBOXO+RnjDTQEBrUkqMahHwgbsERve2nEpMzsstjeT6w0i/KKS35/m0l/qHnLCuR/Ce
BpFPC65Q7zHlYcFg6pw+6nB8jwv+ea9kg6/ryEVrW4YnJCFEAZqt+1KU7g73Kml1iSLcabRuaLlG
K+g67rtn0SemD1zciszR7rXSfxvpLLw3tXdbmPlL6IXTh0iRAdHeePTZFpxy26ypNNb+LfoHjEqV
9kJJ171v5qm548X4VHKKOOwHKLPZ85sZFdiAwsZ6dRmBJk0kD75Wkohd9gvU1gDt4C1+a41m7E2V
E3VHgExD+aTLgFf2J/t6DuQJrXtOQ4qJWN7vbFal+5qyHlCfeHt9lxBxVrNpEo3Tz3tNadTxKXmh
lpVYOko9fKpBFSxNuvEmIpj06Ex6tBKF8Z3Z5XSh5qt+Dk1GZY7I9N2o5B9oWK2FXl25e1enBFMS
mh3OUw+4HPeFq027Rlf08V03Bd8rO/wJCIE09PY+0VK3fw/acrcd5aWo8lW/YMw6gCW4URJaC8vd
ttMFZ5SvLkAwKSrUz3kRiT+4nZ5hUsg3mqDw28u624YJiQiVs4PS4MpVrDxM5ITRnk3s+0E30aYl
uAfbvcFO7BQ6Vnjqhj78uZWJX2k5auc4m2pr3SBjI+LIqB/sBUWHzPu5DTX/vqHHwiWEpE/rHcie
jTKwOaSsLcPQs6HWIKgdUq84mkU43lCAkHjpwi2age6AUqh+5QODe02QoimYN+tMwFxD/j1qeXMv
rfrLm7L4FaqiWiOLTu/6EKGdXdMGs2r1laBxIJIAwErsmFsx1g3Fc4CrY0wl0ZT0B4SBGSaR1EGm
rPfvRot9VjazbNOXu9fHwJ4c/bohKmMep4+EeUPI7n30AdznLPC2GSsqxpQ4pmrWEpSECW0keOjy
r0Pe3kVe7Z2ET22yUAKi7TKMNAlXWDnrl9xJ65uhiR6IECAYUqfNdZosoOIWabB3BCO7R5rEyXaA
6vSiJdV9liBGhvYYghrq3wxhOK+9qMt13ZjWXdvZhA9EGWwHExBtHfbnNlXsgmkBbYl1Jjbaiu3H
/9B1HsuNI9G2/SJEJDwwFb2XKF8TRElVDZPwHvj6txLqezvu4E0YBKWuligw8+Q5e6/tRUV4wbGD
52Y65H70aQapsvSkE8OcyhqX1zphXvQWxsSWmtN7CjXExjYG5BFvw9k36VtZtmccQ49Y8FQhbqLg
L3MX79palCggkiIqIddt4Y/RrLe01n4O7LreeEjxt5zt3HMZxd9ovYsjJjzQLFrEBxo04m9vDJBj
0vp4MmsUtxzqw19iAOhQBCaNSic7RSW7onDEbxJ8cX5pUfvUW8/l7HHbWqlEbOI2A6c7/mpYRjD9
6s4hMWWrFkXq2rZ/1WUwUfh73xPpGkSa6h3iGj69TkGiPFuWPCyf6Kk36j3ms/5hVFxNI4NXkMGj
LZjVr6dYFXCir588xRsosp42aR+gR1KXOD/sK6eCm58G7iXWwvKVZZo9pqeIdUNxAATNz5nbz83s
Ws9mUP1DUFFuSf3cKK6BbcPK1ss+v1Tq0lWXkYjHFQYLYokKJ76CScLUFcvs2853sp3qr0mhUSP0
dpXu+J+ov68LuRZS9UoDEvus8ebTohIsaV1e/IN+RYn/EOI/xHZCDwHL2jnwu3gb9Y3+7M/SJC44
7FZBMxI+pmiB5WjGNOr9gtuUyxjN4UmQxQbGnI+3pq90Ua8821bESOHGu0CMf0zPwXhZN8x5LUel
wLJrQ+RIiZQfLHlxPtnSqnoj+BFWulsXVyAT49aNERzDrx+H/jluQbqUwgcGzlXUMP7UQvzPA7dR
XMvnn/U9AcZ+gLEWAvJ02s/KLi+uJaHQS+a/ed7zW3Pnr/g8orVdVuBsefQHoicGOqM/qyGmDdTa
qfk0T8w/TELVNg1Wx6fQdM8VFtU3csqwVmU4cpdLnD3aA+pKqFgJn9xlGawsIJ2pbxySuPCuJOpm
+2iKMrwV/RkvmvgEl+Hzf7Gc25zazALMxpaoKWf7JcfzwMxatXuV+8Ex/n2mhdO4wvwHglUhpDyY
SfvaYTyRTCVD+uVF0qreYxHtJOl6g910W11EVL3jqK+iEIt1lLv5pjG77CVHJgwd2PkzeOQC6WGp
b1BUtI8leiWUKMbrciUqnxnyVht18TpkdXZ2bDqShcK4tBo+nsHA/TwgBbzNzrRC8zV9tDVKTUTS
5SG2RPScCJcA1inZJqPYWX2DDHzZUTWOrH1Bf2J5zWpKwILDVD/1MvK39UQmiAamcKiyb713Xgpr
SI8W0RTbXGCkqWoHgqXjmI/LA+QYokRoNqGa4rVoxMjgkdW8FGXCMt29oUf1ako6nPI6uXhRnxKZ
gTF7M6ofeXAKJIYphRT+Rv3RDDHdc884f5wJFGUffrfyNe0AExS6F311JhGo+hwXd2Me7SPEF7yB
y44ZMHcg0c2vn6CX+tvlN1sudQFDtHV9EKWISgVnyGczMt9tC3dPDnt5pwGpfXJ1j4YTeuVVzEfl
hSzgth2c57i2+xf+p3+Mtg7Og0bUcixjr78PMiYTJfSaS+njQstLzX3xDaIe2jivboTZoul1u3ue
+8PN4FT+qlvNvben8bb8gdtguBf6XJ+qtHoEWRs/dqGk1Ond9DuI6Ixauf5pOBH+Nj/OT6HgO2oN
AC1h4yCfOgYJGqsZ2Xh9dwrNVP9qXc7ukeb1SDqc/CMo4ciPXiH3Wt3kHw27vmtRGUg/E09uqt8t
M8g+2ET8XValW9NBFRYjcSTQrtkUFstsnJen2S62gxYQvFj0372DLqjt4Vzl+UBKWhVaV4H9kZ4M
PsS4au6TyH/5Pg0+xAzQIINCXmEYv9H60F8AV0YvoJc0deHgvbpBNIIPnJ5QG7bPfZV3NzQ+CTqE
x6Gu079V+hRgOvpr8M9QbhveKxTTtWMNyrIUl+9hLAgXyXwmTuqyoQoAH9Ey86qwwdptBSqs8uXZ
cWdiD1N8nj/LTmz5DrMbWPmlTj53mXAWWS6Xh4WfT/4l5kuvdkB9goVu69G9aKXvHWeqxBCxOiwL
9RrZoOwubLSXvjbwKkmpQU2qyY/Eg772Jki4D5r2DJfFveF/5crsptfUctOTS2vhscP5cdT1+YtW
Jl6asoZPrba6Zb9jGJhBEixxoLDxlXXSnMwqfBUi787ZoBS6amsy/u/lf1/Vogs1zj/9mIz3Zvbq
gz4z4SnR1NFNh6633IbuKBj0JzrhvnHsnh1tJsksNq5GydiqWLb0JirZKp2p2JgWPbCsnpK3ICEd
GuZH0rpIQkUT0YdDAtHbSXE159Kgfu0MalL63g+yAOv0g64TBZL72hM9nQPWKZ1B24fsp36N0lYc
THXZh/ae7O75nssb8ULuLbc5hXA+nD6yQT6y9ZXMZkf72TLM9xExGg6+8C8K/QpBKFiyJq4LJMlQ
T+qFWtZKOBQNs8J+csvPWEj4Jmb/btuGd8wihubZmFeb0W17it9Cu9A+3wF5qJ+chMD7Jt+GJLhd
48qFQOXMDTUFB0P0qOjWLcCfehHqF1cwUdfyMHmJWKYI5PG2IEbFamwI82IcwnWTlGLlQPl60jLu
u+WNLboIkSypEysHi+w6LOrx4mpEl9Bh+kI4gJ7Y/aUlwd//faJp41dlV9Z5+ZcmXbznYixOy/rV
oL7C9puKi5RWiOMezxTBGi1sgnL4hU6ZVfguwTquUWID8PJq1vWkfqlL+cJBnQhf9dLg0iqrbBOv
ifri2JQdPBpspMtXE8/7TZJCui1DZKpSERAzgdhi0H33PMMkeSXNa7O8bqtFHpK1/3MZhva7oG1A
57kjQxLB6fJd3mwVmwJQJm3NttrWsU2sc299hEBW/2Qzx35dbcAkd9W5jVwDc/c+djL7u+jkd5Lp
8pOJNb3DoY7WaTJZhzGp0Y+EPi70rr+mBm8Fk6GtRe48rjYA6v7Y+V89eaWJ5T5LL/K++8HfZJqb
I4UDjRwYSffX14BgJK39QZJDSWAYglbaGhTEQ7hrHS3BytgNZwV/ghbF4DpFmwA6qCLuA94NyDRA
izy4ayCyIefIoHwZ3o3YpPHmes3N1zq08LXl0XEsmktRgtuI9MojgdY1toool4KijKSuv/jO8EmG
vH6ZSAR5mSAerDizB3vhltuZexuaL24rZ+T2lM3ovAmpcQy3kudAYjDKZone3rY43tom8UvLt5BD
fmXEGaJpbIxjWo3RM25jSlBnelquwI7gX/HoZvZk1SwvWZUfPVvjP6H6Jk+K+bGZDQTR/3M85VcA
3arrwH/VaXVG/rwtbRTFqSzJpTIdiqwicH7TQGUqoRh/wvWcjVY7OBzV5VShB/Jgocosl5+RW7x0
5ECEDyFwGgq8f/wi/MAfcp4DfzxnspCv49JhSY2mpt7qHDz8QH1/Plhp713GikA5VuHgo+m+orjT
3ykFOXjzJ/ZlFX+1nXbrs7x9DQxT7Kuyexl6B0ddlaNZnFNxy7NIrNrRXMs2tZ8hBNj8RfhxQjFq
nGIyYzWTf/eIdwriP7cdOJatF7Y4wsAs/Haq76TiEAAQTN+WbHk41GX8ZkXDSmv1y0zljkqQWBuE
/+bFM5lNEKRLfhGyBFhrkUIqkGEyE3kW92GOaDmEoSXCeN9niMLhhLpE6ZTjJSjIvGq70t+mo+Ze
S82jl2MYr2XtYAOwWOs1V2mesrp7xP2E4NANGf/i7GcegNJJVsaOund81KjVH0e/l/sxJ7VHlKa1
CUKPYsPuerZ3bY/zTZH85r4V+3Huv0vH4SAdzgbI6OX/RJ7cxgpCUi3iNoj2JrcbuCi88mMQERxt
5sUH/JOiNxFKN+02YyngFrWLq94OJhPj9lnoxK5DAbO3XpE4RzpDFuK4pnnqhWJc2MoGOj/ja202
UMg0GDR2c/95APiOqdYABzRYVb0tkrUVEzvRt3F7Xx7GtCRAUrbzLsrTr1Bm9T2UKdQls/wLJurn
iXollBBLZyMOkNMX05ZDYrEXOEnfi2FfeD7nLw8+R1gynNBrno3cU0XV3praLW69zFooXIH4Gvg9
9mSlEqqWhOcFPEuABnQxx5ghHHTxFXTIhby+SCXt0ZDSeKtAetf6LUZe5vSBdv3pnralSNdwXNBC
9NDIOLdGwxa13I5IKAW2Nhv6imOBR2MIDz9/CrzP0yYOYY+0ktLFy/Qz9216GKhGoB5S/YbdI72C
6anJ8uKufjOcF+EgnG/1pPAm9zuUA/00SIVj1784jlD9x9bamaXrv0XmdBBN/qefE/NR19ts1/iQ
gNIm81Y/tEwtZP9x8/JWNSgZFminWfpQwzL7FH0jrhyvKAFR+iu/+M/tk4v0UsWaRqpAee0iXZLz
2ckTFGD/FIe4DJc0mjIA59ilfnSCHI+OI0d/I4ceIIhekKU51pKQzWCaHsXftKIiYFxFPm0l9P1y
G0wTMAUERtEGkQ19Dzojy4MO9wYtN84uM4cnzHxnG5qjvJuqdg/CGp9wy95m2AYBUtM6VNBMI6u9
XQxVaZsSenIB1Yc0G223n1YR/1/emhFRClOQp0jawd92+AdjVvQn15BhlQ0yrJ8MkQTdbo0jOFt3
Min2pB49jTpf/e+HMzOa9wS8/iwDkAOFWA0xPSfZ9M0JxCTnejuOvzz9ZGoo82oJB7QV8R0Prn5n
Rr727SG7et740mV9/xKZcf8iiR6Cv/wc+GZ9LApOQ4RQpFSgptG81IKdT3cwqMRRh0ZSfYwYl+tM
xIA3WY0ShlvHvhiJAqwwGnRNxlIhkPeGXieuP7+Y2ZnRDneji9rLH3cVMpdd6iP4SySmjSJ1vJ2l
Sne6IRUJ4Jl1aQnwQW5XOPIihn3tQkUF+WfvjdTW3rsR0xRHl8NUKfpxlwKC+T9flIX/25yFd10w
sjXlx6VCMbwALtOBLiqKpLPbt/WqAOsFEilFyzmJlDyC0Hhc/tIJCNZWyIihW21Mp6iohqOecDgd
4+Hv8snJTWZMSZIfmtDzL5WVeBBoPIkgq/tos0LbE7mF1zzQHjvQAJ8pixKu2sh/xINl7CzNfCy7
aF6b6phfCaI+/YAxsKEI2hVN1wUqTxELeWVZuiCZkmjg+sdGo2PsjzZeqLybqwPt8bzpFJOBjkU/
KJwIr4TyKcpc7liM5WvNtabTGIY4DyWucxry82+PTtVDN6Na17wU43FraCerLeeN5xvVI1BL/oT4
LWIsOQCJi0JnPfTk3/+eyE0UGEwaZfmRBDLclNaMcdwXf8Y8njYJMoED/fuKJS7r9rSImvtyek9U
qNJsNBCIOvpoEC2RawFZf0gxaHwZYbz1zcH6h3vs6DtpsXOA5G1sP5su+K7Ch0ZPvd8U20Te4Ds6
RV5p7akoCqbRPiNGdjzdQpfpt93uZ/0BBUiwQWZ3by7JnomQ86/AIRLBGiVd1WAMGNoL/PiWbdIE
9ImLyA0MTqb/3NaYJwbVSKD/2qGmnA6lao6QkLGuKzAQsp4BTxrcx26cPS2LfRWHT0Wj21dCu5Ql
uM6+k/GvEKL5XaIjX8OFXvVjMEEspJIadO7fkngYEEnNevlsASRr70NKSqruxh3CG3R4CnTMccNY
p0Myk3eoERxJELplx3QTJhExXIeP5dr6dlkpXLWWDfOMwR357U9YzDyO/wjWxSdLjN9VCvsbKOCw
CqJpB+afekcr0vfOf+szb97Dy4D8aQTjsTCwtbX5ZFwAHuA+1IbXzJn1d8RG+trywuoKYbODZlVd
OjRL+EbA5+FYr2rgV2GwGgdnxt5WvDgg4v+p9S/6dfYWnmmxGUHgXmiqr22VujSWU3YxezSmA6lF
y0Mzuf6Jzi+ZvvYKREF8a+zs++ddjirjstQDjYl+dWgBRNAB+kNdrq2KblQs8l4/T05Kel5I4Ahc
9GNssAepGrNn7n5pkMULAUCmLDXx2JOncJS9dXKmnu51UcbDMxx8G6VqVl8y7KUPROhMj64ABZgR
uF24qfvHi0zEWeUIGT0LIFiE5XNAyiHuKJCSE1oqFF0wefW6X+G+DoncgXRjYKvZjTkm13lICTbM
cQh7GOa7qRXHNhph9IJqwmo3smJW7W5ZVZMQUphhzxc/bnTwOC7i79CEs+PN/vNM4Aqa9OFZc/x4
t9xFtdWNR+kOyCGZAF9/9tWClfIySoYQgKX866yVf3zqcorlAVxk3tC+z+yjS4DWsyyM5yX7xy7w
Oqa+fKr99CkxGdZEbuM//vyDdUx3JIzrrU406Tp26J7R3DA3tlPTlG0TBjjlryQOT16od4fctcIL
nSsTlS7FCiaxB+kkza3znPGh7QJMQuQBuTfPn2eapW9lV5FIMBeOuwbhwRxNFVPewPpFBUMqoJMB
JQmiUqeL62ILrqr3qC8IsInjaQ3qRHxyVv1OLGapRQopCqvf3Qsan0MbJOK0i4+jbg+IvfDaFVXc
4V3jWWL2/z6L/vfZjNhkFIX1+v//3gEUPd4xXFo1C9I4F9ACVLgBUyQNazD95iXUgFYyTETvucnN
3dhlxgEvf7E1LCE/Y0LE8PH2X3lnIK7vLe1SeSb5Iw0INvoyZqDLX20qD8nIyRTd+FNupuGH46Ln
jfAHXsjDC7Y0Ci8BxvUD4jlmp1k3X+0W+rhskvbFigolBAFnNWlEndJA2OZKK7XU/csD4EXGJXRH
obF8B1XBXzYl6cdOYD9YGshhdCscbhv8LpMlSPVSOpxIpMOGnmq9kWQHEQbNQzWXw8GpTK/aRYld
AXeG056pM2bWwYdq6xnXfVbCg41psEwGTSLmwMZDxFkSSCquIR1k7THNchxdWFHe+gn1M9aVcLdc
woBCyMTfPeb0SohWADHaZWwszCn+kiHlr6f9+YktwARV793CGGj74yGcMCqd7MELTmWghv5o1Be+
mfDM4rI8Wx4CmqSEm5MZFlVWvDFMoHjmbImjgSV2+RWXhyl7Y2xWfCT6fHLVvmUiaM7hGH9ZYKSm
EJDDNjcGay16kx00SA+C4DK89aFx6tXD8nqT/Zsil0emsyWieKbhyuCWO2jk8MFttQS0LeV7UHYf
Y0Pwsw1Hw5ZW+oh7ywZn3OFekyEOBANuRMQUrQh89DmFU+xzmsXnsUJHLjWsBmC2yF1QG82yWIyR
//bzk5o1MU/kBHoQGxDndnVymuyM/XKkC16nBoQuHnDX6aemLMUmBaMPdFfaTxoWPObr2lsUEg4K
vBsCubrESxmsGWfbmzEwRgxcsYktbkaZtv+Z+gDJP8ToygGsNLCA3GVmRXBVTFxyBjCphfVZ0B34
T8FhsSXwg/5ahAgG+GwMJUCzorHMnkZLIqOYKDvJzk6km71onh2toylFod6S8Bb7VrPOG+9JG9Lx
+/8+CSmdZi0KzhaZFgx8MV4uzSnDwH2gFN1X12ESEIrs1NeOUvDrsMxsgbNEW+bqXdTEOzOsp48a
b8HpZ5GsjPTntnKFif4rEdwfeRCNP3ddPg/jqq2xZ41ZehqrMnvNeaM48Vou0QXeExEeqn/BtNqt
qmQfllgmosji8EFU6EOMB3Obe2N5W3qUWhHrV71gaCebg4WmY7MISyjyNmbtaW8BR+hDAth9BTqv
gFSl02anHxgcwCtxjqpyZ5247rs+U9MvUxyTYvwxbhxYb/4wbmx1KSNxFE1hH9PZbDbed+5CEzZV
+eT6mnFPiMOrcvMwa7w8RXr9zLhwPyal+e43+XSM6CyinvomtCQ4GY0K6CPriKf4DcExx3Q1SJKk
g5QWZEp0qP0WpUelzBJ8vIml90AS5cILt04et5egpE/d0E8KVZ0E+rA7aBWjRA4hQEoMhVY1Ilz/
ILWOTP+Kq4jxbzDhHWjnxgYxuNq0pcdIgz73NtrAiBbTKa2yn/wzM2YZ1JjnlHNu3gw8SdRbah1R
c+efc3lUZi7ujSR/CTs5bttOcASqzIyInTxco67nb9Q2jPUnYUb70fHPdtVQjxAKWaqkFJt768Ki
ccqbpIDQbMYB/mP4NSb4LogU/bQl9NZ4XS7ryDU2KRiDoK7KYAXY45wzl9+jLKx2edOIC93Bf59x
k//7LL+MJjRKX5PMdQWqE6wSn5at4VtUD7lfQZhKlUQrrvIzsSblLa3kixBSodnaCfd7FAybQe2Y
2HLBxgnScX/eoYpvWrk6+gigK9ra8qPonA+hxWmkiGt+zkReLFXkLdt9GtF7L0vsvR2AFGnp3TMO
4EIptxI+Fndb93b02KR6d37eojyyzlY/nPoy/ZiSSbulnta8SfuwjHtQj3VX4zQHzR+9iwNsAwiJ
mOAX+gqv6pokSwgfWiFgTGTxby+Tz06/dUs9+rJrDv+Ix7PTMErzCUfyDv040yiKdmFa1xJsL8eP
eDZpbkn5ohlM1+ysxf/WuX2xc3XTOpCnHeDNjJ1Vq04KVZd7+ybI8FwuFR/j/gsUimrX2gbFRZ9o
r13ZrrBb0t2dawZOvsM7zb7ojJF1RBmBXGykswKbbKhwo0rxpchWUbgJXUN8JV3+uag4WnMwn4lW
8Gzt8nMYLPyBhnyQa2cfW6yPU7aBdOT3kXn3fafdU4sne851OY0fBkC9RrBl0I1rPV8tU2uSHbPH
5VkOIc/TN+3sUG9L9pWy5ohN+8++hnH5iqPefjOEBb4os9Bn+XTFQRp0LOPbnqyp19DT/6JTPYQm
e0FaP0IUpYdn5txdy6m28+L2GKZJs2mpOg4YYyrshnK3SEV0uq4r+tg76ov0rhM5sIqddPpMZnlv
3ZBecDJRU8huw+jdP6BikLvRwIib+Mw4/UGdB2jybJfPyfKxWS49j+b6ZOVbe8y1G77N6NYNEVIU
qEVQSmlHqqNdrUbeXhGku5/5eD1hFgytW5BXxn5pvQ/uaG0xMcnNculFlXtsgXAQb87e0E1/yG8i
Ilvp5vwkQdEdxtYtCYzmSQj/s0wR6ma19psd4DTUDDXVk2n2pkdCFuRqFlagZuCEm6hD//Ig1yBx
9wk67K+w9l6dfNLfxtoxNuT3OSdplsOlzWcD6ylkdLNkVKXprr/WDC2+BPaQn4E53TOBO1zShX7R
SAakqZGTHRyUh7GJVHcdFUSN5oewiRqN10AjU0qXZLOkb54Mo0eoYdCsBN9FB5Z/ZQciODu2rfW0
bMKyQKnTmK3OARU7Zl4UPRB9PtCN1pzQZqc3ixEb9G3bXxsqNzwmzuWKEhN+/VxFGz6Z+cGKaiRe
go+tgG990xvyyMQo2vcpp6NpiHPVa97BtgqXFEQlO0X/QVNIdKRKWdHJM6vouuyTc4Y0CrPKezNC
ZV0+UHYF4bHB3vAWuiYpQ1hdoxmYplw+nuqDWqt2ys8CSPs/vttGp+84To6r5W/gjYa/zpWkbwYK
uCEaMEdk5BiviNjtMwX5TW9Jax690bwMNiUytgXxxkjT5w7zLcTZ6nLm7BvqCK/4tWKCnNtuTabc
TOfQpUutTu0Gy/6uNjuc3qrP1lrm+ySs6JAqjZ9e19nRM7tmLQ2WzMrV5htprOktEdx/y4dn+QJQ
bZigEwRJg+HJpdWgRcyWT8uHm6EfEve11dgwsgy+iFfzw7qhRbdfaTAIiDvpHUTDyOsw7rvI6Exl
sSgRK3YYLC8dZTHDsezgk0v64Ol1Rdw2AwNkf9Oj3cGgmd2UZAsDjB1SA76qVDLBzMOUMyIvus/Q
lwIy+KA9tq6tNByIV0ftTdeK+/Ie5IVjP3cA5pMgqQ6TE0AHx+N6CITln0MXZW2b6M29K2mPxPRU
P5rEfic8Qem0OhdMuEMz2Zoq74Ksx6krUCRqUa1HzAWUqekj5kBz38eTuRd6HV3HqNgMSSce7IgS
ySR+b6f6gdCUyvDdNP1mzbYdH0TSW2syZJJNTY71VQvxjfnecPipWOFZYhJL5Z+pM1vs4DhuTX2I
bv89+CUT7Unr/vz3EiarbRX31dlLQacupVoxMMYUKRTUkHJmnXtxv4sXL696Fi7PppxJSpLgZeP2
GIoapETXQM4buqeSjjSGaat/0Wmn+7rh3huvkYe49+q15uDjHTzk0wSAX1wburC6IoOMAI8es11X
XwDnzb8bG1O2C2rumMua7Plce7eJx70EWItW9uCW/KajsUZOgWUBp+Vp6CiI8K7rL9bge5AFamLM
NO+h5PS7GglyfPipX1wa/9C0/vnRWU2DHm+k/j8xsIMxeofebPammi7lFP574NYFPHsudZvJYUXb
h4NUOXFq4mH632ezNbPyd2KftD4KI1f/oAIkm4eoELCtZpLsEiTQH1PqYLMQ0VdDdwWFnrc2W797
1x39rYWP9xcx1mpMJ3JM9Ry9tsdszMQffaFHU757NB9nml+vjktj3bb9CnuEtvsR8bSh8RTW4T7j
br2kLWuPUtdV6iGYTIdclH63LF3SNsTaCAjKSaIa+UaNYcTzVXsgxPPMcA/tFzpHZi/WtVdXMQGX
j6kB8oH8LUY56nL5Qpj4D+T9DptIEju2/Bgeo+rtcqmrLrIietAlTW5ZrSAZ6jQEuSq9ZK3xa7my
WV85QKNfymlfb7Vw7m//PdMS1VcnG3ddNgmEwNIN8EzNHwX9wHvYR+9T2yYrPncVUjye0XtmG1fP
YvWaNoz/fjXu+dXyofz53uX15TuW781jKNVydP82tC72tjfLje6n1ruZWPQQUyizQ+E8LsqGZLAR
f05vgwmWXif6e7sUThV5tVvBNCKV3qwyogDlqgZn4E+3TiPw0XXj4rB8a9t0FU3zTvKZIrAwMPro
FE+lPLkG+ItU4zQ0cQB47dtCW2d4ha9APNj3MrgykWi+7Lhp3keTBVjp9adeBYWXljwQIBqTCjw/
+y3Ay6yP0seonvqzV+XE+Qg3e6sL/aihO7ZFW91LK2neGFG5qa+9prEZPnu0Q5ZXwx4Urzd1r45u
1G/pIOczkpf+YSIL/HW2riEtiG0xK3W207t33WMFJU7O+4L58NokcfoKvEbbQXXSdsvl2Cavyze0
vpJU2a5LJg//+fIPDdUwI7JXMLbe+xo9/GahV4db34uQC+p6cNbGElkKeSu/Y99/HOe4fcmjojmO
LTLKEnjpb7QFAFzC6MPHgrh3NdyWZPpVb3ZENypBs9QOnyZ0+wOxpYyF1aUm2xeiVNp73o7dtSNT
EuIlr0dBM0FrqLLzRH/1Vc9okiHdpfEaXio1/e1mQzsccd1SEZdMvQzUGocuj7t9DZDsbDnZLi0M
3huUeOtleRw76sFaIzHRQl7E2a69T6kNZEgX8k9PRIgh2r+8t4oE0LcvTjySNhQV7WpMBKiqlv5G
2vnB1j8i/GSs0oV1+wyQUJzzjFLt51oL8TwEcMTLbnzVqpJWPtX/o4gml5OGVp9zGWgHfll7TxKA
c5lmirFqDE9LbZEWdfIY0nhZrnCQ4f5qe/dEfim6EYr0wcCr4BRTfW/cWt9z53u7YWYFKzk37ijH
3F3j9d7BsKz8OhYwr9JB099yc/zuIHL8kxDpwuH974Sm5QEGSZQO0etg9YjsKzYfg7/zqXZHojLy
lETmgr1otjrx1/8chTVvellpZ6oAatlO1E8dy/E5Jz1rXZtm/TvT9cNABMhbjAFtTx8VRjSUCySp
IYd7bgudtGAlEIo9G1mOUbKJtmn0yXCeZCwezyJOGJXZ5Ig1GEAQMyYv+BhVKJUV/YHLCm89bkgj
MV9Dm4anXWEpAW86PlgtE76YuUaLXqyDE3Nist/AHuGSVsC4DhC5HUjqatFuEGzbBfDdMPWMe0fV
WrpNj6tykO0sZcfyWjW9eT5Eh6iw060uvOQ+jGI+WHhPiR5miLy8VlfVrzJO0fnl+OF7BinRBvqG
ztCLazijStKmNPtdXn4srqLOaKODN2h7LdLxPtWZkoMZKjGHIqYD5Fas2jI9VZUzXQki0phO+dUR
bA+Guy57K3sBCT2pzK0LSf7TBBpUNOV4KxJfiZYpzmTlWbtFEQwHbgO2Jnh1HJW94DLdDQHXF03+
lLlSe3IqozsjLbnXCoqzPHRWjXc8Da4j2Kk3bqBLznD4K/c4ssZhWmKztdxTZGugSHI/O2vZROTL
UPgPBsIolUUq7maUFLgsYedVUr8zRNbvUqI6QtSLB8+vfsnnpUKlfiaz+pLe5zKct0YmzffchMQY
SE+QkNW2u3aMmH1g1Zx2hENGOjKc0juTUYwCKMuJTk5ipRjck45YnbmVmIe0tdYcEWu/UoMgV5zK
6Spbar5w9Ny9hZfiMZEG6MOQrXUojPRIVn1xDUvzI+rj4KE3pfu2/AfoD903TmLBAyM478EsR+sW
KYpQmGTfJj2sldub7c2TLT3WJtrWc+icgTSLDXOzbOX4/mvnJuOFaOf+pdWea2iVrwmV37GI8/6c
htaTWXr1iR8HBwyMpH5do6pYZ0t0N5PRFdXo8FQZvzMzgHc1htpxqX8sYB2tjTI5NtiQJPlnazeN
LPgb3s4YTLShrmh2ehjc45rq3PBISkwKBENzr7K4zQEEJQrHtT7G1WdXAlIIeiO7pWonDaV+KTNk
Fk9VnCr9SdoPuLnQVtpD+VvGjnm2G/I+CGKM9v3gQN0s3FdJLb0vGlLJlmcxPRDcDG6163G17SJc
L78QtBTdsPJnK4K+Kf79UqexWtQI/KgSl/UNYJ6E9GV2j30RRkfN0A1wYZN8gQgXyaOd3zNjnm6p
luaoKkawzbP45aInvlhIJPezb98Jzsz2HvrhB2Q0+mvhVH/DSnZ/bYMJld2YX3PO+JJg9vJJwmfc
u1QjDZFaOz7T5ZMoUFwL0rf/GPO6KEznz6ghazPCyUNgix5dQtgq4DFvBPjS3/VfIFHlbyIFw60x
D8PB6BR6uQ/yY2zCxXT/H2PnteQ4lmXZXymL50E1tBjr7AenAAhKp6vweLnmkeEJrTW+fhYQWRVZ
+TDWZmlMgmTQqXDFOXuvXWb5R6dDUV4aAkWs71FjfqPJPN0zvSdqDRwNYTDO9DVEJVk0g/SsGogp
zWl+RV/bnOJGQXi/lBDKmrUzU1V3diClkeZlsBe00Fxa2Ab30QDOeEPkzIutDB51Nvkiq459LieQ
DRiQou9Vinq1kB9btdOe8qqLdtj9dK9bWlNq3150Bq+7bqMEzzLzkWkz3GB9LPx1955K1CoxkyU6
C95ew0+UGEOCLYRC5uLOypBg4AKAhZUTNg0cd36VgiEgY7CWX/MAZaFUfPCZoxU2Z9JJNFTgvYLH
unSM+K4YS1VLfTTnlGFVq4WfjhQKqoiFZG5TYk3VDXXxhVtopl/ZxwXHRJSvjpwaJ4QBrIeXPmHe
ELQcI6YgRSR4qaiynWtBkjXQh60uW6e1IuBAPKPYWF/KsW7v5cywZs7qsGW1zpp+dBh9qT6AjzAm
ijnlLHt5JpC6joqzTKXi5+dVc6pLiAHvTmCWj0qpPRWSIz/GQ3I31YbRl9CIfdRFOBlS61Mes+BW
27lxF0Kc8UG+B9myKq4wcbH9eE8qygJJYmi3jj7/Q6UiJsmQFuHkY9tZRqSVQOR1YOsum1I4Eriy
c+nYpI/dUGvXtrPRHvGtviCpA3Nv6/r3LrUoV9b5t7VSCLbyUQkbsjdIebqKWmhuH2XhMUuRXQ9T
2ridmMKbrgLcH3uSiSogans1HrNn1hUUJgM8kOshJTVeqgY1xgTkt+7kVI3H/jqUl0O9bjIoO7rj
dnMrAZoXRMVi8tutP6aIKjHlVQccVqscfn7oisp6by4myV2NOs2Mby0g8nH17tTMJWVQQKFfUr3K
JcfF6mWioyWjw1my3CjjiqeVUJIhuRyqkhlfKQ2fa60Uf1aKoHiSra7661ZML4fk1JDgVhKWcJOq
+IUPVnol/Ub1e0EuXmXgKwo6EifttP9OtQubyCzXT23ZyJd2Tk86q9By06tkkjWmnPuUgeungLWU
r9bQIWWS5VWU05eKOoEFcSrKYK0nk/fzmIwwhDFEVW1Kg1ifuEOOrgLz0Pd1Dm8HSInmCyZZHfcV
Uo4y3UmFpD+ppS1dAkK0HKCi6wbw50UisRW0sndTspbGFhvDdf9oF6PYZw5Ox3mEo0DoUrqPsIVF
XQtrrHMcC8UVxb3EIlBWiyL7ncagZ0URFP5FRahanNVOb2F87HdhThefEZTKgUUUaJM25iFM5Xq7
DiFBQZUhDaPy2CwjitLLjL9xfkfiSa1XVGiaYrPzbL0R27VYP1o01QaSqA+9Y403q9V+FOG06czG
eKNja3sxCu79z0oIM0dYhfZRNHOOYgFNMRlAurdK3qPseeInvYXIYrxWOmkhuekoh/WwoRMDxm+p
7KiR+VqHxq6Wu2NpjJGvsEw/qwyKIyLUXVkzH0QtQVR6xFBh8wNHSSvpBfaMOk/9tf7lTKhXoIUe
1yNlqYbZ8I23ApcqMEXdX5c/6wVQW78vy/qyHhEc1/ozuyIw9GnL7MlSKVa0gkKtLF+LTIxkwtfV
oWoU6VDX2pMuLw3PRb435A1nly3eEtFkCAUqAFVLb6aKJYjP9IcfTShrPp0JfGfL4XqBPEsnDhBg
nD4RGOyo9PnWUyltpnNM/vfl52k2OPxl08x/3rk+oqOhb9EbuaxHQcLmYupIVIhmerKymmOtG0Ni
NwY2RTW9yW6HxO4oRtoUavXnj2/9BRbYnOjHzjkKjH9VL8jCxUhCcEciY3IzstzZhK0d3FOyRU5W
CXwSge59vSnom86lPcVXvzxivUOXchmF01y4623rBeqIm45xFsptmQL/VFvHy4DhjZVKBxM42XbG
m6kRpZaJC5lg+ZGfny9hnGLLZhMf0pM2M9DgeQE0jlEOuNtLLmNFWRto/aSf11r3ojBTp7g+GvCE
cQxWH4ajArddLCSor9JtVMfC78ewe8uZP7qKvIQot++r8D/Lh6OoaR5wKvXPTm2wjNS0dgdT8cnq
AQ6z5kUSCJ2mgDaD8ho8s58Jc/Yqs0YyTxkbWuVyEffdn9caoGkHgPwYJ4VbC3VALs5MvJqlHSI7
/NkYXqMmqzybdJGHqhjG88/u6WKWX6+pVXaXA7pUBgvCnzdFKSGzM5u1XatX6mV5VVBxxS1fSURG
K25y2e9a1Yku6+3rhSQpETtQVrClIgCCRLQgZCVyKO6rr2FSSAcalfJ3qRh7l/B0ZIbxmL6v14ir
yH5e+3mbyshLoeZBzuvm0Yiocjcs9vY4t6KvWJEPlabUHi0eGa1j70pT3r3PkSMWKfR0ytW6P2uW
3W0TvZG3RlKhXBDzNy3HYbEO6H2MBgZ2N3u69DEqkXAOlp8pwvaHztDO3XKxXsPEk53N0v15MMb6
GTwQQUQREjd1dc9GeukQxoHLcq3m1VPyzaqH4mzYRevC5u53pAHSnpkVY0vhr6Rfr8mvk+lYD6Jo
jWM82tIpK2uF0gIhElPavc7xoB20qGGEWIpKYW5Q39FQ2RcU+gWqRK836W6FTShwEXyve5tCPhYa
/DSBc9CjKwNz+WYgeHfonvy06Zup+TjPaXAf6m5PHJ5yHFiqVXt1YlZo5A92AkSFOGyQEugBD0pr
IR5eLnQ20Mf1EJgpv7LRgnmx9GvHPPkWxHqyd5wK1bqKPRTsLKHFy5PLdAuPXd8Nh54Oz6+bNIdQ
xnUjLFcmBrtl2YfMXDsMERXBdeG33jYkNhmpgCsQ45A3hmGoCwrtkEVlfOlTIlOpHMmA/UzdFwZm
+ZE07YefDbr1mIGLSq3MV5WHoeEpjjafDCuIKebS07BS5pxsGhpfL9LhYkDKrneNaJNNYKA+rNrh
BgMsPSN0vtlTqp31Xt/8ZYFLlzHez7d6JGktjBwYKksPai3wrtdyW5uwSaC6UZeLieTqrSE7i/ar
XNQ/WRWwiRGR9YSHVn2xrcWdaDhPRi5rL3P551GxtJR0uR9PZvGDzhXkBcsKLkow54CJOGSVcs0m
xbrLyxYuK4wjbgDxpBVV4Cc5wsJcLMDIKrZddCn1JqkHdSfSGQtJry4BaHJk7JVUwkhhFgoLvQxP
mt6Zfx7brFv2Rmn0G6VL7JudseHLJNFtR2qat/U2eJ/DQaaUQizYclsRjKzpgUfKcYFmnSmTj/Su
zxWWZl0OvERy/rw2DNKnTYPCoxvUbCkJOu8hzWglJ8CAhUN/DeLyWA568TFlls18Gc1PkT3Dh5m6
fi8hlaUO0ctXBK9IBSoV9aoO7zl1zFuSJagx0XoTomTGBqFBFarsLt4jH4Rv05ekISEvOTrLxXq4
XsxRAx1/FjegtsPJaUUPV5prpGZCbiq18Shy7KrcHMrjcJKEhahkZWdIhGAkDUHacoWmvxANmSj/
vmgTTTpHgNFOLd0mwiShRS74u7wcAc8jZwb4rWx/jrxmWJxmam0/F1xYg5hjZWxi65KrJT/XmxZB
Iet7ZYOCzPRXCU2lsCBQ2M3pBPs9NuTTrTcnfc5ujV2G000fU8W+RLIK5bHk97UpbBsToTHKj+sd
5kLK06vWOvy6bTTnm24HHZVKgtwQGKmbYrTqqwaZ7iGKFeGjgGg2SUGkIvly2lso6DAn2fDMZNTe
zIw02+XmmjRkXD44whFW7zVm0zcIvAcVRMD31qBgNGl2cGMNZSH3ya0t6p/ke9OgHmIKDWMUUCNc
GHuBi9jsbt2q6Gy/Npdh3l4KlKS/PklaxWhqTvaH3gZE6uIKM2lW2hnRSOEw0tw2dFrPCcHhY8UW
MNBxgWtVclOspRGk5RIYHlb2DQ7YH0XyHLat+kmDEY1nFtaog0tzZ7YUoSHnlKeKLdqOhK/hhe7m
4iF01M+5fweeEvxQFRvbStl8FRm77pROJjanZH7UCC3ehTrb2ZHuistZ5JzEbKpeC4nRpzs7+sBZ
JI8w0RGRslm5sSDoga2YTfNjTB+tnt1d2EzLbKY80r0G8Bk28nutqXS1k/bTicnOBJETPuiA4tHT
qZ9ZWr0SB2C/y5GgIkYn+DmyW3WbCye8UT1DJcHi9WRB0PMxXKue1Z/zQhJHKUYSOE2lflqvsQzX
TgGhQe567ddt0X/eFiSG6VPMJAd3zA89FSzPiM3xMo0WcTazkr2EdLgRA4jkd+DrNEpGKJAzcJkg
GZXvbHrHB1Uai2ulmdcYP94WTVl/1WIa4pqFm4WTxvGplwceeBGbDGkg8VPohNcKw/Fk4Ii3m3b0
KXUBGLZYpw6IW/j9y7iFcBq1pRPc5YqfLnSG7Gffj13PIEXS45d//Nf//Pd//T7+3+CzuBXpxDaz
+Z//5vh3YjpQNbOl/s/D/zlHpHY1xR/t+s/+/bC/Pcr9LC4f2Wfz/33Qc5Hx398fsryafz8tf/3P
V7f9aD/+44BQ1qidHrvPerp/Nl3ari+B97E88n975z8+12d5nsrP377goc3b5dmCqMi//HnX4cdv
Xxxn/Zx+fkzL0/953/IWf/vidh/tZ/aRfvz9n3yC3fvti2Tb/1QV8Pq2JdsY7WVH//KP4XO9y1H/
Cd2JVhSdDAumh6l++UcO5Tz87Yti/dNWTJOwFgjfjixrvIam6Na7tH9a2vJ4A/SqwlbQ+PKv9/4f
3+Gv7/QfeZfdKLy2zW9fqI9qX/5R/vyyl3dnwGaxTF6HxYsDlmPbBvf//nGPgHrzQv5PMmRJr815
4pJ3QBhuidy8klsPEfxdcv7IRJY+yNQcvQxOCP5FoLd2emD7+8LGwj7gWrjEQXc1zfoSfSOpOzrQ
gruK9DIKGiUTZfQk+w5z+MleGFrU5t7hfAb2W449CPtx/pAl7Wuc5+hYczrC/MJ3kmjDLcxEmpE9
cAyG1p01an5hwhzQB3s7M20lr6CNP9MMq7Aq9mGn77KQLJViBEKO5Z09NTTHuoCuTI4lfS5U7UHh
pSTRPTikmpFpI0LsE4ZLneLZnAzsSk8x+NOHpGsQHCsKfdN2/sGM5oFk1M3892IwvyWRGLbo51Tk
gpIETa4Vd7sM6FO0McmbWfomB82xMmlXg9tyS5XMEgjM36fIfGDnsWErCbden+4ga+APyToKTYZ5
3aIeiLJ02wVasUOe1GC/k44Q4D87szuIEpYmyWce3Y8fUt5Ym9Sc2YPFxh087APwsfeo6N8EhcYH
KkD3bpIPXaNdqHMaVz1n76aAVZwjIPFhL/8Bq/kYUJjdtIP8rLOLh5fTJxHhSZ39o9P2qoVKktSg
4YA04JzLKqEX5iKbeEVI4SGxUk65yQfAahK7BibgbdCz7SWbqrpVBkDy2PbCRrf+UNR4n1otqV9j
4jZSWng0NJJNaSbKtqtkknPk96KDs202uoRJEWEsMbsUOpscalOp1BvFGdqDZDvUraG8P5QnE6cB
eVfjUaIZJSJ61AiLTWpwD5DgnJdwAChfCND1mTqdx1SFFdlUX9vnfnFfNIrzNYWeuQ3N/m3sg6OE
EzGOEBj3WSPtjV2AFApQGiX0uD2wO8UrXIHwGLLyHhHvBzdS1RR3yH/o9saBWzcO2gaSlDvjXzpR
k96JEl53HDneUJF5KSNIsuJvSkq+ptmz/rLCQyj6Zls7BmtHjGnOqD1RVe+XhnG0wV97GXOAsOFt
BunWFFv2Kdcas3CjG/QR5k2F1cXQZtJHgI4MTOQXyg/Gdt7TiBYy4hRszUTUqKTEjTOJqDrzIjlK
hcw2INKcH1nduk0d3kUXH6gdK74G/SrUo3pXKfG7LMiVqkSC5yi5VTCfngwzOnVGjZOhs13bJHys
10eP0mbu66VEB1x+suuNpLaUAFpKv9G512sS1GKCMivyTHJo6bg6rpEtZRsD635sDhuTrPt9Evfk
CGqJs2EeSk99fI/aOH/gqbJt0EUR8UP1uwjnEDc9G9SwUlwVKdxWL+e3rGy3IT/eLQmmkqa2nhko
S2ZReQeYTlhUbXdI55v4sVYC/LkEZOEeNY7Eek0bk60UQMQ+hfNC7TJugowGgxlDKUXXSVW8fiBS
Drl4bo0elvcH3YBLZYEJO52Ttv9Q5uKpSceDJed7YWW/p+XsmkZfeqoV+ejifvQprTw03TQPMEnZ
WkBoRdTt1M75mPGxk16kRwelxxmNlXLcqTWFg0ApIZWImHIQSEIKZ26kUhphcSm22Kw7L8561+6m
qxkEr8J0WFJwshEaUYKqEQq2AafbVVDIgim8YwTEm4aJlVq47tdJTzW1sgq8ZcEJx3C/E7R9XU2f
DlFMtTlNAfPnTvI5jfbvjEOkbgU4//KWkd5OCI+vJ/ZW0P5RvCfjdkzREyUSEgd9zoH1kJo5Cwa5
oSQBspN9TM7AKu35HGjhuW3k5GyESn8JI2mnwLJ5LKNiepjgYx865iOPfTnAaiE0VIrpQ8twTlbx
+N7XmUJZPJBupZxo7lRG+V6xg6cOQuY5zQoEHKN5lxaFbpTMDLpSid143EeqxK/CIfKNUswfqB1J
JaIuRgvSw9McfyU7cTqin9WdhOzuUSW4mgUe30lE/aM1teNgD+K5quut4qCMBy3xmVvKZYSPSfVp
IMctnEiBN9L8jXkSLK8mIyms03Q7dWJrKhqQh86gnD6qtHbMbj+XZn3icybqmsRCPE/weTLE/T3h
NQTvyL1LKXFjxAYBfHJNp1xWVPRkBl0PpXVYBafPmGCcT2o5xFIV36bBLu9JWKtb0SQsZRsDtWGk
MxhI6qsw5OiUqcQmzUnqAx57jso/QvIfGRdiyuTw60e5a7dyjCuHU11Kw3w3ls4OmOeejs7jjEHw
QYVbuIvSxBf54JpZ5Y9k74Kk03cD/bZKPudmctBEm5PFF9dMehVxiKHG3BXCpOEzqtqK3b5CmGHm
PAXkshu1mu2CTnvtJkDhVxHnfijhJJ36e9PDl6VjRHALjhKGNYsfAhThMkG5YKkNHGTDhllEQrWW
q9pxgjBCjT4cT0s0tiEwWcRmYr8mjJu7lv0ZSod4u0IfnIBZWSm+4acD3iojsBYT5bPVeazCKiL9
YkmH6sg6xQZ778PkqUXPcJnT4YMQCm2XOMidZiog3hQQMJlq2Nizyp6eUjt4VfLs1nOenw3cX16a
BB2OACpNTu02IdO6NEvCh+kJ3W4OwCoFp3LqW+rT9XmyptiDyr4AXYt029AidZmzrG0sYRIh51Fs
+sge3K6Aqh4KF3KZBpI1ex21uNqhBFAfJHN8r/uB5Vo3My6WwCK14KI6g+KBiPgIEcEd7ciYka5G
CKlqRhbKM88aXRoSR/rmkraEONR13R/aQCOjjs7sg1VI81HqtN+lqFyaFvgJFkGraU0oJqI/ZlN5
s+q5OxD4u5d6m3IkMlryAeG+LG2RWiUUqVcIvtA1o9w7Ala42oKONcZ5/MgnuPFyLw2PokqCk8Ks
wjhv3Am3ac8464xbFyFPnIa9OZBFnZc1OKuGCSetg+jICfrMuYPWPkO3GMTVN1aN+ol0d82zZwWD
Z3ygyGejUV90keyo46PRM8HyWW80RSerfZLwDk/hJdflj6gML3U3AFIYk+eUnFvs1vhknfhmKNaA
/zw811UW7VIdpV0EXWvKWlenaNRG5tFJFLd0Qn4n9jYIMajV5Yts1NdSU31FS2niJNYudwyahF9Z
kzSbMmdNRZqUB8v9XFYS4Ljqe0Ger2Xi/ExNEN8JbFb2jA0J9Q5LI/s6muo1Cu2HONa/ZwpnDaEb
2k6eta3ay0RCldD9iwoCT6viJLTqp040z1QEvWQGN9ArHmFj7UYG6CpjIS3pR1LnIOg05qxoSHiZ
i+I9zeMCW1SF1aCVn6Ou+BxQDT20WlW7Xd8+JtXUnbB9dy4Vote5NsMTus/T2OatG4XPNsAMLK9c
OIUSYNRpu5RTLE62f7lxvRoWOpn0f7/681/VM69R1Qj1/fWgn/f8/fGFiPgrqhZ1/mz/WO/9eVOJ
qA5ywb//xl9uXR9VT7F1QI+OYgY/UrVcxE6Ikubf1+Z8/uttf3tIBL0jfVj/ya9/tz5mfYZZlVmV
/e3frA9cn/Z/dTcO+QpcUQwP2SBDZc2zSOaC8bZdE1iWi1/3rLcR1SjNgTjUi2XvYY3B+PWI9dp6
W5fqDlkLG8dgziNKjBB06tO/r39hvSjUPpqZj/gL5ppzwZBcbFniDA9I/wjogLr2o6pL2HM2MSxt
HxREaXX4SSX1GzqI8tAvIRjrE3TSv8I4hGO+9cjuSKHm5FtDUJxszPz12pqOUoiAXORCg2MiaQot
Sy703In2eCve1j+V1QLjl95BIV/+6Jrdsd5BCALaQ6mlEz3WpR/iOeZEsEpicQyHjJFgyQxZr633
q7PO/euN67HVGYPX2Uy7y4P/8hTr8V+e59f9WIHHA/JgsavMntmpI6KHCFkyj+rBV+eAXAWg5+Sr
Lx9AayvhvElLy9pMlQxEePlKUbhwf758zOvxeq2GK7rFT433bHnMekHJchGDh8o2W78OvbCVrdY7
bJQntQfCuV0/g/UiWr6RX4frx1QSWJfSEAeVAfN0+eDWi/W+X4frP4JF8ue95bzMDOvxes/6wFiZ
CM1SLsLUtiIIxS6ViL7OtG5Ply/aZGBApyURD4eW0zYnM8nOQyWuuoKIVvGwxJ4q5MYyoFnVsqH5
Tx57SU8WbGUSaW852jZnfp3yMxP4JaTlFRbKXekar86Lm2yoxzx6tchsS2THtVDrlGFwKCmex48y
kZJ1NHmOjInBFnCkWq816n2rL3Y1063lYQ/SBOMMHDWiC/sdw+C11lGTqX8E+R/NHO0zPThMhro1
DN7dMFzKwHZ78qX5It0p7PZI+/YW67m8i3cEGavQzFLerL5L64kojQcRtzt4BgOEaaKOugDjhwSP
tHrXHeOxH7+SZUI0QeGBpjlpnbVHS+pSYNjmhNiaOvwlpzx6Ztwex7i5tR0LQQ20l6wfrCzmTbCD
yd9wF/pW1xwHzfBw/vmUkLxCt8neQtzZqp6Ild/HbAIepr8PUQiT7kPrxgP+9JOiJhcmtGuXzewI
xmPf6Jzf1iEudYg/ww5MwQkWg6dMqlcXIwvVcd+1iU9wE1uCS98zlWBqUJK7PEh7qSlYB1h3Mdsv
fVY82hkZRmHldewfIYD2T6yDz0k2X5c3oI+v+MZoA3gzOXVgKg5FNnwmqfJkatpL7QAbi+Qb4R5w
e9iBEcBM9u+d6twx17Qf8FtALQXHNOn4f04YR3dePDBmC8fDUm6dvZeL8DC2lSsP/CZp91jarqUY
A7ExQ1qhznt4aL3mI8A9kSd/SCXVxVYGYCPw6N5thdb6VluigCFZcI53JnhlXYlclZbMNF4qMz5G
serpGcIHGBWVMz4KtbyAgfMVO/VnKceKyF/X56P9ZreJW7AKyE3Ll4y3MJ/2sYRpzUYNlRn7VraO
WqM9JWZzKIrSRR7xgMT6yI7nPGkvxHoRdKke20C+Vcl87eKYkBWTN6vuWlBq+UcYDW5MhAC5STtE
A8KZt+bIFyM3G5aNjiN5sy78ziBDz86RBKW0EOAtdNE5sY1jYT1P+nQlepk0ZMvVEsoNDSriNHyD
l2fJDDXtlB46XT0muuqXRX2CxrC3rfdc0racg6CMdUTKiTn79UAtQML/aR17o/HAXNwL1Tok3as+
flcn7UBz92RFdHbAN4clg0/TbYNpE9CwrKrmJucBY2YEcEu79DnTnW0eWvGS1NlBHmxOA5aa4wTi
nOpe3/q0i5GdgHu27nGHEMPsD3McfBvV/kJ/7EL5wOeZ340xvbOjftBoXwmqgCxeNuQGPUqN7aPo
w65gb9s4IL1Q3sNr98r60Ougs3EcG0p1sev2VS7to1xZSHV1HwUsAQG63wLVJibvqQs6bx5y1lpe
SVXFLBmt8gBkZsGmtLsRvXdJ8uHDCv8gK5wAn+JRKRofoScfrUfm3QF18mPY9e9V0hxVggmVStqW
rcozyK9ICOAljbhV5TMgm01tU9RTinsqk8AdTo9FbLw5Wf5OyB8bfuG1xfQm94lL2RK6jrwp2+KA
ov2I/dpLZSp0IyVHiHx2e5VqgHeQEyzxezj2r3bWvrBv8KC0u+B8/VwB6GMcQpsO3jCdeyvAhWcc
ULZFEA7ygD3WgCsm1Q6JMfsOUngz1p8XJZaasSadT6PgI5bzl5LNQUIFxjFmlGZsNVR+SZJyW3pQ
QqGnUZrbifMtxRGeZs45ktrHLsp3SWc+aFoMdSK5AHK8ri4PR7sJxX7thXjWoWZbQe4Vc+sB+iZW
TJz7RHo2oIfThT1XaAZpJG3njqJHKx3g4u7QIOzJXVyIZsl5EhvzbsmhV7ShX0jjrQp7CqPKIczh
3+f2hZRAb06jLTQDNxMUJA2PtKfdgsKt5vES8zuLFPvSieiM9pGESMMdUOkXRnQeBoARuO5w0iOt
wzFAqujeInTQwMpG1kR416rXCO1yQ/fX0YydjDZNVwOPvAxPngFVaM4pHd+luveG7LESs1+qtiv6
mflJ3q8/cS15naLwmpb1pkkhNQc7fpLo2ztGGaJEe3A1SrufZXhR/AoE0CY5nrdGQ8suJDfY2k3G
eKCQDm8qvxdRf9AK2R0Mc2tIzaF9ilPDi/NsI+NCLnBeZ0G+E7sia49DA7tkOMqGda9C/Wyag1s4
rZeQYlAKEJFG4ytkpY99dkrzYJ8kka+Tlxi34qvh6D/0IPlqhpYvmvwgjyM5tMSfKQSgW9kdjPVL
TEUxsfW9bFfnPEW9daziZ9lwyUWGe/pof7dqHF1X7DW2hAlvZ5SnGXS20n6rHDQeLuU01broZESb
mnrNnbuBD7NRFBDU5j1xikfC/56jMTiQesSWRN0q8UVDnL2IVPSQZfxSce3Dl9Iu3grAAoBYwEOp
JyOafcOWFh3Umcb8kkSLAiprFkv/psitnSVn7iBhicMnryD8wvqyD42CXzJq9Ujd8Yotvfxmz/k1
qAjUTCM3TyghSrgfxoNgNSFcoy1OkWHsWihB5q4ClYRgCJDaXSHNWWgsMZFYmlp0NfR7TejBDC6r
LJJdmuguUci7QU13oYTorBkP7Mc8U6azYGwrncplyKjfZidZ3NIEXnkCy948FH151+jnBllK4/vJ
qe1PhI56a1ylRvbh8ezt2t4Sa6CCdxJYB0eib0P5wclq14aC1GTjkcL0lE0MwPNmoDsvcqYA9ZB3
07msdb8ayvdGVB/smlMd1BDLrkh+WJCEzaarljF82k3MaEBaYDwGfpjni3bkIFcSzmzyha3HBPYg
YLBDVxKSCYs/HT2ybVwRQeRk6SZssMH426oUmTD+vVxn+RUQjMhg1xVbRS09Z242ef4dPhjxqNEu
o3puqsZWA70Fu9hVMzLdbeI+0vlG4rO1bUvj0Wzko0WPpjDEAQUYUxEbZ2h8QeYKq7kZYXLEZHSQ
JuxF8Xw3peIwK69xUvvAPtykm54jcz6ZNoVZ6pgmsdZaLB9DKfFr3aEQYByWZBhttva4hHdUwCgz
X8Ssn/T2LW8BqmkB41HCXmIAMKMREUKAJlVuIY2I8E0GdsaU+tHKCf2rqGITb48Uny4ODLD2ih5p
Tz7mXgonjy7GTpBNSjvYVU1CsyWG7+RpzIiVlsQBFdw5rVh8hyiCSTjBBuMaIketBvyi4OwPX+ai
vY56+RVhxpMtLOqdQM5LJJwWxKnuW6P2214fdi0bnop5sR72kph8I8Q1ZUc7CQyBxcih4JGyDeWl
jhdZPhEzMwaYSnjFV0XtDpBSPVVHuq39QTVvq8nY3+KQQL4JTSR032A88YS0UgJfDjhVkm2SJ0yf
gwsgEnSui4oUzTyxAkXgjlaxHZyBWDB6ZsTYLUoOSji7BQU0G5gRnXmXxQ7JVeW+6m4ptfwsqVDP
SlsD0Ytso++wh30H3t5oEYBl0TYB9KMpcEi6bNfD5aGkgaPwtR/n3SKikQJCyVrSL3MU/vG4JRKP
X5J5Iu3siOuJnDG3JwA6aYmGluW9PFusXkmoGYd9PTBHNblLzKEbFdBUFJyeL2nMHsVWfFwJlK07
tyO81dBY4zcHhm+KvWIrciL0Rr9FqNv2vTtr8i63ye4eCRvijRMUth+wZKjFe6KWO23UdpZ9xMOC
xVPeJXm5E4YDVvuhRxvMeOxTqdyP9Nd0aGgmLzBMS18BEh3YKHjxUWMAhKy/bzToVvq8X952OhL3
3uErlVs/+4yGbC+aq3CgF6uaS1hpCT8cHbcXSv1TqIRfi4IyaylfKzyqC1y3KBnF2TWWkOKrSduJ
nrV6M+5Hpd2lRsP7wIA2QY+29hV0hohA+76hjxZLpy5jg0Omr+itrUSTsUMMOFWpqzvnqW4xq+U3
hfFZ6PPVkmO3T2pXS62TmBo3NZ6J6vkuxPyKbtSX6/qtzG7dsj2StaeUBXzXUtd2Ol/I0xWh8GY0
a+qU+hUM+DWIzJsZStu8QiAdcwLF8bmA2WeMJW7ZkKG9Oeqa9g1l/YEcOurntaK5woC0O8au5Ggu
HeeHURBh3bOICk03GZZhzNxS4fdIvDxDsKOmQZ67xCoJxqzOCJjHSHq1CN4GCX55QHb7UamLXV9F
ZwOAWKrgjlUU2gLmrqh6t3Ealy1QGKler9Zuqbde2SQoVWqgKOp2nlA1B4GLn8C11ZGNi3mnFuAR
s8CsFm1yhmYtnJ514GiKIu87nA0dyOy8+X/MnUlz3EiaRH8RyoAAEEBc5oDcmAuT+yJeYKQoYgcC
+/Lr5yVrZrqqp7us+zBmc5GpVJSYzAQCEZ+7P1dBMb6Fnr3LxK6/EP5QDYS0z/S270rjul+cdZq/
+QJ7Iw+spXe2HUGdpKwx3DGVEfaVk2MFKKttqpmgUnJ/+fAKohKQWyh8gICtY6DUkr0p452hPyQD
M1rjNtICOgYA9b7bYIQkGVDuLHb64YgJ+Hv4A1UyXekWCbGCLMaz/Lu6GIiRufn+7fcv36XGpSz9
td/YePiqDCjGUhR8/ff/+q4/ptreWDYSpDTPbrNe9U5VIc1FidjNo7f7Hn/83TTkb3/2j6YoyRC/
tz0vxPAFO2/Eenr5WhNRLntrhMj2RIqCv41WaubyqyxioXQHRknWrPdsaaZdSxB8MMA7/D5hc9pL
k+336Eb18XVawfT+/ke+f/n+88Hl8C69slmblbHpXD0hK7lnUEbc101Lqr0rxlcwgfgIPb1cj0Mq
n6JphpFUD69xpfz9WOXk83De34GEfS6qEBbMzJbI1mb7gmORbVt4WkYci72R1McqhBReyKF5TeDI
r/KoxGZ8+c8Y8YiSF+u5hlx7DXHF5QZQ/HmqfAyoeU5Aii/rImcnp3DnaNBceMr7bWPecLC2bpax
+0GgwyeaZ0FaCX26/NhDbSdUqFdvkbu58fcxp8EbLxyTJ4N+MU+7y5XXimqTW7W3b4dlrzRnC6Bs
9n3W5uxXZLLuojHcD76ZrSRFaSedDnuK/MYHsyzz2zzSHwmGbUiVipsCv+jOLpyJR9zZdatsy7Qx
21lMKXI89JRgxvLOqouHjKjuBup4J6S1zabJeLTn7pcY5/Y6toCYFm6xa6ww/JF7kHIAXT6PuW8S
0yHAOxWDh+KOkTXkuNpZet2J8NQ7VNbbpD0kPzcLH258QIGMRrOf2fw8NLTfKrQqoC9YUg4VoIjo
NEM2aEk87al2ZVJQct65TEpXQ7UJLcTTG9/Hi7DpLEKWxnYeTy5U7ZAzDn4hukNTwiHLqjJ49Dgs
GErsIl3uyI4+kNDbmp55UGaHfsnPPbh7soO3mS4Zlc37ubkecGTkTXpcahLiF1tOumycvoNzV207
3Aeli+rnOavLcqVrclXpHRUpCMdQYPJx3+flOh+4FpSxrcA/yrzfW8SChMIa2cYbs7lqtQDQ2m7m
nu2KdaUmjmtluaHHch0tBGg8+zC28RVe1SDx/M1iNtsBTYVhLaPA+aoY2p33S3IaR1s5V+NzyP1N
efKtTxdiic/Ou8R3EG+rTG0lOM2yidapWQSxkewnwpI9GXf6wJxuurJr6OpO21xlllq1JUowGbGY
FXJVvtUF0VwMC2+2fcuQw/1RhATfkINnZmMHcJW2eYFErqiOjCymgAnhIAo8aMyzxFHb1xC1+GgP
xryZ0GMTxNF46xQM2baVn27NxxTaSfzYyFteC29DSxuAehXNIw/Emg3LyBDNgEHXP3QlK7v1Ch8B
B4u7weUb5NLbdjPlhfMnCusqN+K1cN75nfXEXhoya26cR+dJQETF6NVELy731YGkypVe2uNs+iQP
6Hyv6M/spRGItU671UK4yqFtdZ66/aQdkArzgbn1FwcqG06DdRK2esrPo+2fXMfYZfoGSsaGuOcr
eyTmK5dASxu0uCva8KmzbjTPmE75gdfcwvkNOh9bVPGmsynIr9yR2GL1WvFmXrb5cZbwppIQNwSn
QIf+tIxCAHgBXQqUB/UKp1lzIcISSN0YubP2054w7ILCal/L4jUSgKOAVTvem8lepRqOWdtyMgCk
j/G95xRqJ3FQJt6jP4t9ETVHf5kOvqzvZgo2l9i7GlIsZvHcbyqmsr6zB7MUmHPBBs6+VrJ6dCqb
A3e+cUkCE+G9i8R4ZbbHyoFkT+0LbRUofNleFeolbSyGrtMxmbrruJqvmpXwu7WM1FZNQ+CNVSA5
GVOtKmE4XaVs+eSqia8SPDJo6MXC6Tqhg/5h6D80PXRi1zXP+MctGq+5tS3Ke0lODT5tMPgAzEfc
HpGlAn32jHNIiHgpzrlc4yBLfspsNT7oaWWMG0dfufRf2keDpulo3edPZOf89MeQ/Uq5P4jAbXRZ
7GzXvSnx75ZA8yicg7THaGZUGeEIvaam6XFmj552OWCJJ3sYD0nLjWuGW4xc26ETqCROEEc3zbTA
VPZPYAY0O4zBoJo9SXaXUQMgERpJDCD0CCeZPA+ANdwfLk2qzcIahjEJXKyQ15GAjjj6e5M+ApXU
7+DlzCeq3d5wY6KPtmcyBWcad06VQ6ttEZQ8LYa+eYDyGcBcJW+lwQaWa/B0dJONWGZcrub0DJnu
kl1foftT4mFdeYne9v59nl73sE2rdrh1UOIH70nPYp3Z6rGXQFNZHD/DuVH3xKLbg+cNE0uYa75j
ypWtX1zRzj1zyCOXm0MlOF2Kg84Ehx12Al7+U3mnwicap7Q/8tDgC0aL3dNUOUejkHTVADD6EPm1
wmf90zLYuozKoEEhbqJjSIcEpgUvfvUzBaaXr5A1dpxGOfqhmrhXfA1Fe3Ry71j0mLE8EelDPnje
pkOl44geSnbfoYfbXZhnW80PckxolbHlvWraaoeF2Ueep96y6sL9nKrmkWF5fh2ZJuvOd89F3muQ
q5V1WloRPXmLuftOkcVd/eBL2e+83P9ZJkR2os417hjcyg1QtGqG3p7SCfnQpGX+kLRHc4rr++8/
cU3CZJPlm5vv/5cP0j/pPLoFhHwISfscZm9Q18DMORZcfsdBTV230higD7rvKFAf9A6l3Rbuur6s
+pdfTSxLR8DbyS71k0eytPQwhk02HvzLL9+/i4zsbEMvv+qNcpx4mg9fDQx33H3SPkgSxytHK0xn
dvVLlwzhZpNOqcoWJ3355ft3cxXSlRNBPnabSnL2dzEFwnBgmSMGPiXqmuuCyYIzzAc2uSxlSzcU
K+DN7HLzYkIZQCxop/me3kNnnyH8rzCgN49lGA08aIwdW7vm8fuP2ADuh3RqbmgR1qluHycweQwM
YmDul/8UhqW2xaQ81m/+UwO4+ffd4f/Y0v1HR/d//EvW8H/qMv9/6A63/b9yh6Oy9uVn8kdv+OUv
/O4Nt83ffMfzhO8JJRymRN5/W8OF/5vC9IBfXDhoYpi9/8cZbojfbAYprsJNjkMcW7n1P9Zww/nN
wU9uKulL4SmhpPp3vOGW7fNv/cEb7nPyI/DHC+Gf8jzfc+WfveG8AG66Xj+X/rufpR+mXaugtB2q
BakgpSIeKl70unT5g5iz8GpwN5Ar720MzE8kVukNk/fsoCi1pL/Us7FMj9XJZurc6ywj/gJwcZ6q
D1WNQNYoiSVNuW6S5qPyi32BXageaMBoiuxuLvSuFAaZlwIRvSIHBbFs2Ek2qQG38fOkq5uoI2M2
lJRDFg0HKpIjqT3hpWvxXyp4qTlBG1wQlrPyfOfSSznjl1luTL/kmKLpXYl4SkuSfCG7VahHaxoF
jl0xs/VFyc2yZdcC/SRvYXFSHiyMv6rfGTAMD2ViPYvJ3mbSe8RxuMtsM2VbmahVWi63pcSSbPYW
ozJ57FCmBtN6MEdGCLFNZ9rIsNPDnz7FbeB19WeW2dise+RsbD6OowPUw7WrMMSPZZgQkxogBRGg
HiW7sTajtsoU4ymP+/HQlpcJLZ0hfWu9YHq69jhsrAHl6OsW6P+2H0v3Bn/uJsMpa8844XtsgaB+
1b30XLHKK7a+0A7sA0jqPRm8rzQ19Y5L5EcV+kefkO8GeMLT3EQnpDh+YIGJTLmUnsQKt70VT5/6
s9GhC6k0W6XSv4/5ocFKqJhhXg08tMh80nftClGbsqwUw2NhRtDhhd5rYR+WWJprJ5oC00iiQ1t3
WI3NaZOneb+e5yAGeOMOPROFwdhbEPLjMRwvB/hlZRYk7hzXXDFf3pVF+0i6/xMD4e3YGkwh7Pmr
ncs+KMrplfENX5G2OHo2EM1+Saq11VUagkam6uQEhfXJSOKPOEppLOKaIuC6CaHtoqQwXyaL8saV
1B6WqMrPKXtD5hWnRXp3PGVwSuFmN40y3Smi7EHHBiQMu6emqG5sdQhFtUv4KANtrM0vGkWekjj7
0ZUjm6go5isxZ0VRUQPFZYgnmnE3xs6AiuEfXHgbs1gU/Xz3ZN/kPkOfW7zkdkzpdHTb6GGh6L1E
7GVu0mEJdds9u57RKPQ+khbUZ0+BQfF/pGF5T7XGNUFIJrTgVaf0p8qY4FjOCG+1pS8PX689se9p
4RtchVP6odKBwHd6m2R4I6htgu6/qRQzRlpFTPp7wusszu+alKKisV0sOm/VzyZOu3PlOEFoGu0n
cIPrODPvaylN5j7lV94BE8r08pj76GRVAZPcbdq3rKqGoPBbKHUhuBCI6NOmKLogCedq5U0gHtXg
4NWuQ7bKbdNuCHW9UE7Gnd90DnAnVhXcd9iYKR6TUbadwoJIKevAVEVEJ5tz23PMEUPzplP2H1/+
BCg9y8GF2a6wgxjg7E1h4zjuHTYHbnc0I/vHEh4aBjJPKoqPcVKAc67Q0RSH4KVFHTSalZN+TQaj
2EuepZqilzZRyaYyHsKp6dYiB0IQIeGUkh6IboCck3CYSR2EdtEcESPChwulu7AJUfTU3dSM/AUM
ytp+7VrJeT0hHSJVT3ccoTOfAkenrY6ko5unSV57SXOsffNWzoAoUrBR+MYrWqY16wfMRTIDmXWQ
bqbXFabjIBEVK4DWT0NYjZtmKA86RcJyepKmskb0WojZ4eodllU0bJKLPdC14nLbN8QQ4MsDrz7i
ahoomuDw4UX4lNLBZOiH5iqia3PSFAE7/lfKGEmhKtaQiG/yEj3Kts5qYUjRV4Na9UPN9EM9q8k4
GLZ5CzV2p2hBlWn1KywHdukhTS1w7hNIQbJpb2Or5H4kAeQ5tF2Wk+uuBCTEYPKhKvDT/nBw1H4n
LK+ixtskDTQmey5pgjX2M14jj7cgoBRAFjeutchHHfW4M+qvuDD0gyWh8tqHuCDmUNWsvG3q300m
Cms8Lj9K5z2lgJlRT0qDUy/PTgfxxD5ipF+REzCxoeU7z65PdCWdopYyP+C6RGD0xprUV9ZeEEEw
CgLtOiz4ZBZCoPKGeWYolF6msa8F3FLIE8SSGCtP0qJ7p9x3Ai9CXmypLUmCmnP0uS9iyQ4wvzHy
PKYJOcTtc5C1+WqbzTMG35oFrAFqFL4nM1Egrd0MfdOGOiUjHBLOKRmGtwlHyTqdB5pCKmcFnVNc
KfElGoY4FsWewQQZYKqC0i9R+hf6lJcOk9Vc3HuxcTPXAiJ0N6LbNc/C8GA9yMTf19Sa4BBvX6Tj
PYocpRtwKJqiBvSQcTFZWM7Npyjjrp0FRX2hwznI32s2pU+mYviHzgRNY7xyF/TgoV93WOF2y2ht
DZN7Z6nWuPBpFR/Ix6Nnk0dG+g3TtyVX9ZreAqj1PQFy2wRdldbDQ20i7nsCPd1Z8nm70A65txxy
4JduRkZ+BalKayzlXdT52yGborU1e926tMqXhejuCTe0cTVjgw6yxXmAcihWddeWp6qqXHhZ4cZ0
fGBN+fsYAxX1gMU0tRethDODe14cPG/5Lk9Rm8elv6sAPbPPmTcq0ztLxeinJR+fRZLUHMytPTNf
mbPoUYFdXRvmUzcRhnKRkTM553xIK9/0b6oL5MS7+Jhb43n0/QUPHb2D/gIoMHmlNPbTnXl6OMb8
ZZA1S0oYl1kdFPEyYIcBWW9HPtaD+IsB/RD0Pv6yjNsez1MpdlP0auSYQN3sl8lugypAslO9+zrX
bsM8XFxlmKV54PnbfJzkjnfnqHoMV2lem5tq6a1AUdJyantjDqw6vGPTeq1yvb+gFzKVvHSTVSLc
Rzvb7B/FiIxjkJZI8c2uc5ezNSOeXSZluJ5RtmA+U1zJdRb05H7LNqxuVcmF1tXiydIZT4d6S7XY
w8RlSm7hVCTTM/yz/HbB3GXF66nxswcLjZPiO/aVhuntCvwznJ5nzu08NJe43UIK2McCwh7ZDUTb
DzgM8WZhV7vvKagPpqZYhzHuW0pomPqlyT5TMc9cIw3IPD+FCXNvG3YVo6z52NjVfmiYdTpZ8Q7T
9DYFNYfPgFKjMe7ZFi1TsW7rcgX0FdBgaRo0CyOvKTt+gzVA1Z9lBUDoUdBj9SPGWDkRkVE1H+dk
VbuRQdBMDCdSibmBWYC+g36Cg84MYOjFO7FQFLIsQZ9M9RFn8EOeoJKM5UQAP7HjQ80GynUiC6wU
kSLLNSnVgVKaN3e+RQANovM65z1h6mRn7E152HY8BujHYO7gkt+GI3QR9CEfy8q+c9N23yJwryqN
EmkKcuqV+uhsdHpLGHjimvtuqpFrsVQtOQ8fzXMk6yLMAKnNgwlM0AS/Oqis9udgh+Cfa+wU4onK
ml+RmMcrK+0ftW0d3ax5yN3mIW2rJ4tSIAbUrGGmJx+KqqZDnn2NNaGYsenmSNuCm6sTe6WLXdfL
aiUFM/faHE70WQOlQJIc8x+UfJkrV/vOCuPNsbLpF2Q9O6WzYiIAR2xnyP6TZcjYDnX3Mx4Qdn3Q
UEvaniGHk6XItUsOkY36EuVXmZooAIx+kDbqVrIXJ+GololW0Vwlvd2sep9GgBgSPxvtlL1UvG0Z
V24MhaOnqV66ZqY5wsyrPd0QJ405gzgYUPVxXFucNTKvl0jzXXlxNVkro/9giTgToo+CIkWqImf8
s8wICY7Ta6EgpbYesErBcKw3hq3tsPT5Ut0h7bxFIjuHlo1nX0qW2TAmnPtB6HArGibtlpj7a3GI
zAsyizrP+shO44cx1NPGSbp74RdMpsJuwMlQX4IKR/inVLkQQaIqrL+BdNGjLACxdBafwez0UPr1
u98jaUhxjsFDogDYgVHnK1byW7thChX2rccGq/1UXYfRRsbyYnn61afTu1GN9nHEM1kNQtw2LmfI
IS6I2TKILGgfkW1LjjCHuSpDMlqj4PhTIpOki/+YmT2fo1QkKb4suyeAv3THqvDwQ3vGVUW8b936
FjJFiSCU9wKduw7y/p4Zilhl9q/KKBleY40kQJg8iYq7sgTiSar2BsgCwpnnrI3ZXUFdylthYdqY
k03M1Nk0Bjqbwu5gapb8obonXywCNpCYzpfybE32FNiCPBHwG6+kL69sFqpNlkt94cwmbUnPzSXc
OeupW/vFyppaj10YBZWYrBBajLtZTYfc4ilNB8yqkvd+M9EIOzOoc7nHRpcNAiW/ZkCLBRWwpQfB
xXN+NQlFX8D8aXeL+5PXWydKK8Y+wSvjOs/ffInSE3mgvP646CY5Gyxibp/fUYzAbdqBY6hFMwSl
y7rXt6siAzELI3avl9xbL4mzZxgmIGj1zI1765inw4NLNMcZ2odpXG5iO96HtoXZj7oJaO94dVzw
E+YQ7mlGEscubfYEy+GJxhoMpZW8YsuwB5MzqaSEZar8W7h18N1S85b+5IPjyItl2KnWaj7I3u1W
4YV+QQ2tvW5ndRsDp65H4BR+jJGAp+Miaq66nEBgf+zt7jWSGRpXzqJEra1MmpiDAFDl2VyP0Ygb
YrpFqL/1YvpwaZovBD0eqfgqKNToqwfJjY2qujfoCA27tgqqkiukkfZ+qqMtYoHHG9XduKSxVvT0
acl5bn6jCOP7u2v2cr2ZPOk0+TRA7wVwaXQQDbSrkwMTtncHgJaY3rDX9XBtmHrtZYV7lQ9dMAwk
sPEROZvJo04ISy4b3UOmK3aKMuLdQZiq3eIxJIQG7XN4ipQmc+3U12brvyeY27boHqZLNUX6VNue
3qBg3Fh5v6WxTAUiyyfuTzu6rclpBTUtfiEYWA5S5d6v5U/2PVeWVf6oVEtnvDubtHcwjOWpP7AX
UybstyKHQ5YAP2dliJ0+EIXcWbETiD7ZXgbOqcTgZp0sh8f3kHlbaTXHfOwa8HPJjnhzuQGvxqlO
N6Q8M+LaXnqXFt6Wl3FtL825Fu2+jtNz2oGCSdkYOu1nM1BnG8/yirAQVcTpnQM/YGUl+VvdNZ8u
+2xaqU3g+DqS99EiNzqcHoEynRjP26n6BPsGa2mKNu1Uf4RUuRlC7sxh+YKldBONC/2VuT46/njj
+ez+muyxoGVxxN6jnPZJd/nrKGsKsrK7vDG/mq79pO+co61JjjMXm+9/IX5rM/FKu92XncgtM2Eq
Hpr2OU0RDUkoLD2YtkhFa7MmIdheeh6Wn12B3Q3+6bnEjXF5CQbllmMGIarM3+CQkNIoKQysH2Di
vHmkzOaUYbucVm3GqIoi0w2m09tI1qsiJCZrW8WrW/CNO4xIyD6eMeFbA3NgCeehHNy7wc3P2o3f
BjhbqyolOBJqhkZW+2RF+ohcd5e6fFNbYuKwe8l2BBT3cFss9Rr49OMlhBM3X45Kzz4deQMSkg1n
PNDDmytClqYlWsWQa0U9PF5+CiOkeP6yuWu1FSzNcN12xV2ROIHfTocyZL4i/ed6+elw3O6m9kl1
/sVey61q81GILLtZBMYGpGWkw+rNiWru7PBK+jHEbtJhVvQeZnIzLLythGPvLz9v0xqBQ5SzyLI3
jsB2wLrA5kmr9zxJtjI6RTh7eDAKPiPivIVmd+6xp4BGnx6YZnHDSWBBhnnTd8ZL7T7PeX10JE6Z
kINMMEYsarX7HpI3COjAxZp+QVSp6mbizorj+BzDJ2WWRx6/tZ4jYRBLNEWLq9KBeWXfOWMtg27U
z3nOB+VdNLZWHjOz+LjUNhdTcsaQCHD7EqVVFZyB6dTOwwe4LPZlI9ikZW6OJksymJR5XXlY5+gj
30QU3RbFuVb53aDaz4IUOlKWtgOSmISBWd09ehEE8P5VrOHZ4gCdRmRZE911Fxb12s24I+zpi+MZ
Bofh0SlbC3fnYXmfJU9m0S83FLGdsLt9TVX5MyNmSoA3kojbFTFTpCOyA7gU7PShSxdgoS5PI96J
QcccDlmL65FJX3gJC/O0qOLRQiGPwZcZW55r70qWvy4fn6fKj9Hm3dZZdHCU2gFgZcQz1W9EV6m4
J2LgRd1znzbABLVJpQLHVaYDJFpuuBQn9rjifhTh1TIsJwL+RGTz7C0cyda57vUcNK+sTdNE+3an
V/DnsWFSfVf3vvemyD1lp56CkRtutZRRCq+z73eFSaWVwKPBD9ef80KCkBu/NGRfRgEmp/3ywXfn
19pJ7+nYkCSRiH6IlgyxYei1wQhmBRdXMhliA6S1fK4HquoJ9b7Mbqo3/yfKzD8VXf4l/eb/ozKD
nALf6J9wewKEmV9/Fmb4+t+FGctyf7Mxq9vStF3LxSr838KMZTm/mYyOTR9ejoVG8zdkj/ub6bgO
2guYYEuA5kHn+S9kD3/HtE1fKSQe//sf/LdkmYvo8jdgD98Xk6IQto0+JHwb5PGfRZmFJt/YscYC
E/l76uWXrqUPbPZcZrN6JKHMKMlMJZ4EplMerDFc1mavzF2eh69FHZfrZdHnWaVvf3j//gst9EeU
0D98WcpXmAFd1CfnoiX9gSNU5HFWhGHCDukiudiwSGVxdBXrvJHq9V9/r8sn8L/eA9u8aGSC8wPv
/J+/Wd2mtsm0rth3ZvjCKWsjJnHCukZGIMPfHcs7MVvrUU8oq0xQdUjVuDnnpyJrf8rUbDeGFTUr
1/ga3PTFFWzDLANrJLrxZ+N/qQFsqfbxMNfCfhaYQIO/fv0W18nfv36P94rLQjqmKSQXyx/fLBok
q5lMYr7HTvRTXpxUops/8ODRfg3s+SqqKrzUtr9u0G/WCcMOWit/Xxh+v+D/tQ/sT68BkfGPr8GQ
mW3NNfGvsa4ajjXi5Ez+nZW1NnR0/+6vf2Jupr/6gT3zz9+sJ3+dZ42V7+N4/Jh0Tf2u8R6XAMu9
zzyRT3/93Vzz8gb++SZBuXSElMr2uF/Mv/vhtNFNUewSj4uUWe0ruydCYseM8Rp7rUzIyC4jbD3r
YkO2IeT60S1Rti6lp1vNmyEqcWWMdL9nFc6YZLrljBUfa1WmkLUZpStTPZUiI1dAh+e6aDj8MuZn
fJsAB/eHaF3yzYay6WGvTLDMk/YpyVMdUO97H02Enm0fuYBiGQHEwnHunGE8y5zZrV3vITC3m5DH
GEDhn2U/1WfCXhlpMXUDBbZnTEvBfYRF3KfYrqmnc5l1PyaENop8nFZRGRF1px5uDNiC5cWpTMY9
gzuueH5/D+yxcFpMri/aVRnP7F2IUNyOC7JAzwZ5W42QGfKR5rmkZbpJcyENfKQNNQWTcTTsJhcD
Rj/PGxnp99jw2Udk7ZsZVui/9XglreLT8SE/1aF+W2IUzB5K3grVC9sCSDE+DLrYGjYhJ8ctPzPg
/ltHNm+VodvtGOND9wvCzmNhn3PLik9ZYsQnlf3I45wjAqASc/CBlNhWjl06oGQhvpn8tlqVBrKA
L8oHR4tLS3fFeGWpD05WXgmR/zDLZY8fDoIDtrA5j3f53L76FuARLpN55bgNHYM44rSboIu67rKd
sHoVNIRNXnhplnGIMOknqOOAQK34evIh1PA473e2Yuhl6mVV2hBhzC5cdxLJ3OuZYwPPBjvFlg6W
jK/WS0Rv0jIwgG3vId4HPsTt1eJyfhak7ijgOdZV9gMi0GpeVh0FsM/lmHw1VcViJD/jpj7n7ZVJ
1G/lvdQQXbezOb4hqmLu9Ivh2s0HBC8FYBO0DmDl+6WjJGDplbcaRjaLtY0KIAhFTwBB+Gm9HT7a
jYaPnvY+ZFV35G/VaK10e2x8mbzEGms2+uRbgxN8V80dZRtoiVGsPvmZ5oCBAQHRWoOgFRPMncx+
HL88F7G6KJNqV6TiAMCY7k2V3FE2B+nF6R+zVt/5JN/XzrR8IveUTA7haE1Oc9Xk2waWaDuDbqFc
0TJL0D2lxUkyR2BwPf8UchNcnnk1/epIKh8FS4ddiBOYmCdg05uyxbbZPhV5ZXH1F2/SoZpnrs8+
whmQIGelbTaxpkermFe3KzNXfQB88R2a7UtqjR+1NjXR/ccoXuBQLZuSEakSyIBUCjbwTTKd+EFL
ryPKQhEey9G9Aa7vIz377cZpeEF9TzBOVfq6r8dHWn9M51aHL6Sz84daWOdED9YqNGtIkZ14Jwj4
4hTCCPyBqLwiCcihYwS5kL3J0nlamsUADKVeat4FnAD+ARf1QxIhqNgOk5GxjF41XE2PaM/MVWhn
/Y2JtL6OsXOvEouhg0rtU25R86tbxnat9zLlzbo1KEStmtDZWy2hmswmoxX75uvsfJrta1x67g/L
s5mDDtnGZde/SSugTPbkrFVcsCwlVABb5T17fdKDysXun2kmo5a37b2hoZJZUOE84AfE7CjXqiHO
mwwuWxIlXdTEXWJYxZvbLdeyWfZa9Zdu+/LsJBBZFtgs1z6DUThnBfYpR9B+MSEOlhZRA6P2zqYM
+12nLrOdkYxOtxlscgtdn5yr0CrX8Th3W5Wl3jnCldhSA0Gr52DukexIIELM2igswqFmD16Opr6N
mbKSmB9/LqVbn0MRV9vL8962hi9lRyaEE7FNiFpRXBjdtmUX0TcI4M33Y0ThSB4g6fEZpchTkRU6
a1mZNSdi1BEO5F9sNRI4VraDUM1sdjaYyLU8drHbt6eloHSMa98PzLGO15ZtbIzEKLaulUdb4AXJ
WrCmrTC/33kFPU9xqfxNXqdfhbMHEnSJMpXF0fYL7MFzaK+rxLiml/1KFtdUYNX35FbM6zxbyNm1
Dz4aeDlT1oZvE5IEC+ASLf3a6rxNnh+/+68Zyj1FLHl7v8Qp0/iSI7byzlbKKBfCqcFBeLTDu5Du
LtYb7BdNMjEKrScQTB1oQdo1DS2eSwOSAqK/D/Ou9Gjiinn8VJJh11kljnvoZ+MI943sT1cUBEfc
O5HM93KI6DSmM6paXks0yCBLKc6tS/u+bsObIbx4qSfx0fkeA0lGEitGYw9mOgWl1WH5r15LCPs8
ttSudoa114fymI4k6UioW0QLVESI224LkH0OAhUMC2ap+a0Jq7cWZhj4odYnK3exNsxGjgsGn9My
iLXtGYy+Y49K+RDjN+Nr6hbr6dUPy1e30viNC32gLWOLIzyuaC9NPDfCkg93Mmefw4nTcWDvgfSh
0Ht5ZTZD3SO7IMxK6OsOtkcDxJwxiE3rNzydau9FR1+LoHbOndR7oUvWenCa48V+32THkNyfk46/
/nq7RI7tf22XMKApz3IZRFPf9L3f/sPmXYMSIg5FiRXsCB49ZkEduU3LUkpsNS/FHcnVNug8GVg+
w5vO8V99Ezp5EoozJpIb5vMFNYZDfN2nUIwaRe1AzEpZkN84u3R6ONL6gQYibmvHewi50kVIPwgY
rvY0zOrozZylHRHxtG1nLhU7orzIcupAA1ffMhbdEgZZxx7iKVytNeH5aFPNEckQNHY0EyYx3gMm
Gly589HiZkqWdF9QhHZl24KxXNK+eC1blrivP73qNUxnjC81w1kydckxk8NpJkN28PB1bsfaeIyU
u/JrRioT29b/5O48liNH1iX9RBiDCKjNLFLrZFKzNjCqgpYBBMTT3w/stnO6e+zOmbudTRoryapi
ZkJE+O/+OQpu9CKw9np9/DFqWr8I26hacbm6swrjISdWRYkVecNmC5DkO5N2t+CqyU23Wc99nFiW
5NpSOfN7MBb06FhmccXgrfam7r97uHnTKRenOhEsASPG8Cn3MCH7O61al8Ad/C7VZhYCaYswwazd
e5/gmt2rRnx12eU7wGnndr4TQ2G+Rvm0K+auuW7KkBT0YT+vw2i42tpQagD0DJtx6LnheNq6J/tJ
dIAqIhHXTB7Eb6dv7iOPyZZhkFUoA8pmczxJuqx2rFfvykTXFqoWK46Wc5ixIAPKlSw8+2whGCGC
Aw8JCIr3NSowsBKx6BJyf+7OC960XP2a/5u0EvAjpkWudzvHZZWNt6/yrK1v+Z/cLqYlgtsvWae/
euJtacsWKL/m8ygYBwYnVcCyyeAVrBSEry58DQZ9Z7fxhTqhV2vST4rim0VDD95Cjw70in9N0bSI
zO7gGXiXGueliOuLDD3chRFDlFC5N/jqO2nOIOeVLoM7056gsOmsOhph31pXbX1KQtZNPn70I4tD
UB4+0/ts1VM7tbC0PsFWxtWQ5PivSRnEvLKjnXlPeiA/XL9KNkahf1DheAlDzgjSjPiPopyunFbb
0tWM4BZ0dGqoK6btiq1ACcWiSMtPdqXunih9jNll+rC65AsGT0FiyuHTBnhKrzrIRQZoBpS01i4w
i/jiO7HhidURdxF77ODNqn4ljM+UD48xc3OhR/dRm7p5rpa3qyHy90453ZOFoWGFDO+mze8Eps+V
CjEnRnRR2moYSfcAqYR8RGo7wR0XvrAAgHcZndiH7yR0l7VpeuHSmcH0TtSSCTPtZd7HdyxNSam7
/KI9drpQOndjXrvLyuwplpbBc9m7VOb4DhGY5DJIXlVcYbTJbP9V1yByRDmM3UhgH+RbjcuMnEE0
/D15z8q9g6HA+Iq0x9Eb6TjoKu1XRvfKwja/izr+bUkKtsqQk6lKire0u0ig/pyRGpBf0ex1vTLO
bnvGZBZBP9RdUm84PobcxwxWxR90qhgLURHpQUMRfkeomDoJ5TxORRKvAN5g22Oq6ZOBL5t4E6iK
zUxx0MhP8N7eV4LKLn1og62j0k8JuoBpi/3HFv5P6vWfe/h/QLj/8cf//f/guv7/TtszDNSn/17c
2zfvf0N4//z4H9qeY+GfdimzmNHZwrZmZeYPHrdAphOu6eBnFcK0PBNJ4U8ct+X/LyjdpuEiKaDi
oTr9S9sz0f1mgjZaju1wpArvf6LtmbMs8RfZwnJ1HVi4jXygz7+BPetGf7kPTwOJQ9sJJ1yY8a1s
TRtEYWiumonJcuC0353lD6u26aCqYqXwhqReTZZJitVzm3Wl+rOU8jRjG5G/5+ZRl4tfS7TG1o0V
jbl0x0qiGlMocGBoH7pqHjkLTkrjzs41y6fVJGUs3WTx5i/v/5/H6V/Fwdnl/vcXhlhJPwpOLrRQ
gSrz9xdGl5afprkBnVUw0LciEyckMM91mzHIz+3Z8dzBNTatbjrCASjOYcmFZ9St8FnguB7Csjlo
7jzZNjpvOUYRfSx29tBSA7nQysyjvoYtT++5xlYE1ObZkU/vplUDXsHlDo8AfzNB4r0HWnYPRC2z
cOUU2tDcyWM0u28YiXSruPNoU1IADth30K8eeH3yH96JWQf++zsBac9AtzSs2d1vurNS9pePuHWc
sux411d9VtcbhIrubJXIBF009ofWSvtNalFn4c1pDvTkfeGQ1uGTmbzprOeOte4qLH0qG9QGo0FK
48Dc0CXBWvzfPzLz7+Z/18LuT75AGGQKhECj/Iegm9pVCW0VzxxWSnhtTUyG0mnvM5ZbxVyCTm4B
4wrNFdKPMAh71PfW+fiSmL6ic6MbCH3iegDmbANQW1YS2qQXZ/JAreFjXFlqGQ1j+B9+6R+V+W8n
kG3rZCag6nCmcpz94wRS9ehGfgHPxycFxF3UAAYOi0yqnaO3WzKM3Bg5ZFwtjLdEr3gKq1F96ZOS
wnKqxDYxDqhsbIZVJ4MlLPhhBqkcIqeNjqOf70yr8PdtJ5ZKM6oru9o3tphPnq2KRxcNjwBnQu2i
VjVfvvLXGe2Nx0yxZLSCTF65mW+dyO/2mhHUqyKZu1C8UFs6Xnb5H394tm0QcANUbwnLFf/QP2Nu
lg5Hvrky2/4SqdB9FENyorf6qLS6O5jyufZam/yKU21CnDJbYwKqGNmZ2GlWdOmGaAVuKqOFi7l8
+Nh4YKJ8CyxZUbCxdP/DBuSf+4/5WNMFmidBA+GyAZmHC385KezWAIDec5FijwAnuUVgYTIIEFiX
8apO23JrBRYGiVK7Rl6I600Z4ZJYVbcciyi/JL79akYUR3qhZS3/w1tp/r0h4edEEPo8DDING+ny
n8dUlSVt68WOvRpcDRdGlT+rqmxZpNUaYMHkbma7F8m8pvNSImaJSvbuIJ5SfrVz3JvtMiSwthsU
23epVeU64aLimHl5kVg/q3jqXrwpI8lne/VRDliffRjiXdGTU6hKcB2TcxK4xKipJKZqFjCJLI/s
QkUprvAVTKQyTY+0645+fRKaHvIx+uW+GMrXtM3us24oLzgHVphWDXgrooRh1MW3GkL2T1WTozt7
D/lYoFMcy5Y0c0eKROOCTl1t2B0snwV4OtzgcFX7vsJGXUnBy6RTpEeXzdvyZqG3cKfC/9ZU3n07
W2eoCXjv25hET207CJVuscmy+HfpxVTtGGW+Ummk76qyJ2Og4lVYENbXBgjtfkuplFNBXR9Ihru0
zJxxVQKIrdxbPkTVOkIu2YhU9Wv+MQs2EBvGsFIPUlk4dvZdg6ATzcReNGBseOD7jBZvCFnebm97
Ab3jTQujXhdg6qRZrycCTdJI7F0Ax//481Un5MHqOveuy+UxwwVo5DEeFHxdKy9IOKPH7VTb3SbV
pj3Nb+JeZyLNJe9ODf5Sd2V2imFvvdSGAbA5lcGl2wCUyjc5YPCNF9bwU7zM5k7VFFuOaSx0pQnO
eGgW+O3lse8MqpmhLRx65WuHbDLJAHEMvYc2mq0UYLjSvFtHYBIm9DRT31k12kkl9fbFhgiSF673
2gyC1WloPdm2Zh8nrfllJoOO6b4pVoq+poOXpdc88mqM1rVaku2tNg9RoJUnWwu4rYDmag2r38UO
EYY60U91p75GUz6YIFnfwthdAco3DgXO4YXtNdnBKIGv1xAWFrmjU7NBGfGDA/c978l9LXr67A/s
ScSlTUNur2G399jXEmjKXsnlYxMq6JRAcQQnTQDgofKLaVuZrbasQ+gWOOSdtUwT/YqR3zk7bAMD
u7v1HEUQDz3zVqrCPk91vIqYqSiz158zq4V8VKJaReaDZpdQ4SPjhvRqX9tClpc6/TCDL6eCsNLP
J7ZptzQ6twmRZcMat3UPo8PHyzCz252D1YeI1EXanQPs4P/hEvPPKww2N6Z9KBoGiQyDldLfL3/F
OOlBbOCAbszTGOjuPX0QKcWJYu91w3QovXWJR4zNjDXc6io9o4LdsiicFy3Ahtyadg+tvBOAxR/d
iRNYn7jUVP54khOsFTU96G4rzkkxyv90n/mHcERkkOuAQ1qINatLUHF+ZX+5cFdNEMEbEf7KCDtS
HU1Ici+hkS0y71kWDNdOQPnzgfCv5dSX82mOhz0ygtXP+CIeKT8Zpb4MSUtsoL+HR6SZp8EiXj+l
Fm7eeHyOB4U3N4Llp5l4i0clqFrM6z+2Uv/tNJT3+//4FCyTGIHtsTSj0YYD/O+vBaZPI6gmK9d9
lENMgi9FVka8RGixj9g/FnUyKRJ+CPThpD1HbDJ2di0f6RczH4YQ7HzEbCEK7OrQQ0ibavmNC3xR
tpBPgHGGJ/J35coNQlw3eYXjujMUjMWcjF9PtXkKlxqDfLiyivGUGE130cNqK2NqfUsjvnSVG1wb
GhjUUAv84io/UEP90DrqnFhjtKrEOK4U5mRlsK9Gj1kZXnEvy6Q8DD2ZuFZyJAxWd8/yTN555Ouh
zvSLZorTM+8td508rk/09/Fc/RaCpdrOaBeAP+9JMBukemx4xzb1goMc1opYF3/FjMWBQwMMB5BP
1UsMOkEfnf794DPMgy9lrn6eMlDAVkz050V5cpA6d4FBVi25dMtak0A3LfSEOCEpamvhetLibGt1
JoyZeiB/EEsEGIi8be46pO60LbXrzPC7Ltrr4JkNGZlHV4kniHnpTkbtSZVxeSUzxtlCpWKgO1gX
6QJyfG5WzABLtABzaUdGfzKjm1UOHiAGUg25U5y7qi+oxcyLczUd/SqKzmNdwsKjvCVymq+CHeGW
RmBxrv0YgUmmUpwJ6cc4GSG+Q7fAEeups1/l+lVadIS4AG5AvLsfyQgWrdLV0yi05D611aEYMoyb
zqTAbBgDKfaJcsdx/KWayL7XxGeHyCP8CRtwr2dPIaxUvOfUqhYkdfBJAzc2JWnXdgSqwCB6mZgW
WQ4uicEAs6eY3WWA7TAsz3DqaMCBhKeA5h75aTTWe9v3b6m1I9emGIBr0b3WqvLY1P59X7Irs4R9
0nPtS9bwWCjDseljzb7bCCpiViNQ2pH54UgAtUh3jGbC/JfBTy3SPtvW1MTsxmpa1Izi98q1jvzz
RPb8c51ValVG3MGN2r8Mhq52osI1OTUAIEyDOuVYUvqgnuawXAT8xRZ4tEMDy2JMQ48wbg1Ms23f
zUDogSYVQU1Fm5anwawlG8nI2gBufUl8BhX+LEUSZHQqK7li9bdWiUh+cRlqeQdzsPeGs/VL5yFt
VU/snuhYp8ruxqlRkmfbt4rxO2CFYzliygvVON8Um10HhWgxFWRBvByDcyQAZ9qBBcShTjHYbdK2
HnZ9FL0EU4L22I3sn0IcwoYTbzjGSBRRzdM5xNcaXKCUjd4COEYNww3bjtOTrsA0B+Y0B3Rgj2YA
WcOhfiRimm7CNlhILyqOAskq7QKIFgOVVpB6SmsZiyhdNaWb7JWx4sp6Q5BsgbxZhJH76lfTdoRE
Z1dBaGOD6+s7N5sUdz7UPtlMcAwiOZf9+MY6ckTHtoeHIhK/09b+VGyslo5j/DKtgJYcEsps6uL3
FH4CztuGs4NtL/+Xucnn5gAWaK/V0IktLdxcMvtoiGmGGQlxp5Q0aDH47JaknevVX2VWTHOWdqII
NOto08A6GgJbp7DKp9SwhUZjKBSQBnzcU+AOCf5uio4GgkGLQJYm3nmZ1QeALjPDRupogTWD6MAk
NykDKv40E6hU7SersTIA9xI/g8FDW3nBFtoBPArJxdSm5k5ra2szqSFZ0QizyerSv1CPhhF5yG4m
3bMN8dxnLkLmzcWTPGkZ9oo8v5KsNlZjQSo0bsMCDjEgTmeEv95Isjh5bHNLVg5RPrfWrm0PcFNU
jziAnMck6a5ab1QgJfxDOndwOnNfsbTN9lSTaJWuvA/iqd43LcqEH9uE5+d2LNmZ06HNy2XXjf2+
pkS+dzTzPnrQVf3QO0N1MGP4UnahnmyP8F5VyXcdv+Qzv+9rM8ZPOXnfQ+USqHMLVvMULdN0n/jx
KhOSkOEksEEWY3AQMalz7Iv6vUoN/T4r1Cnpi/fcYF1kDdV4S/yDWZvhsao0YhnzV2aFh7zOid34
RmqdvKazTj9fuaqi6rLy9izP3kWDzzPQOomdniHCaRyHNxyVI5DasmWb08TVMqLj0KJ9NawaulMz
8C+9Is+WdeTLcqGf686FbJTFpF0JdrBW8FrcMdhkHV7YwTRDbRfVk7u0d00oqz2zoAe7q+0zq5Nw
J3pCNa1rnENq3S3SGG7aZGduzNlZjQFGpYGTnjTNcZrK/himnr9vlLtvZXDrpY1JN5RXTDNL8AD1
ts1sAF5S/fkwTFlw+nkubTEGZBj2cL5rNmPgFPCRjq0/oCIS/am+M33SQuW49TQtmVOcOVA8nYWo
yiqmO5N7GbOPLOxucd+gZJiDcYgzAgYBifo7tjrWWvZGTmeJoPWTkdcpLL2MclIm0EODDdYdaMNK
mxDKdoTf2jGrV6VD5zIId62pixWLvhq1LXIYArkcz25iE5SzgyNFtpJw1EcVKAMD1USwPYPqTBA1
PPGvPzhci9wiyM9hgV1E55hbKmww8GyVWoexwKUcPXnxNF0ZPKi7mjsONat3kQ1lJq1kfW6m9hCO
mdjmPvsSy5Utu8uJtrn+YAHEuUhb/DK49p6jDrLoZJdkX6KK+9hg6VuoKXO2WJur5vAT9X5cXkyP
stFIaz5TWkkWemffJ8TkdxDlPqlfsMgLWveIb3iUlKaBWrMIE9PlfW5F/e0XjfbuKvUYxE34VYLl
RfAQsUMaoSOXGZNI3OaC5Wo84yzDFiacHSbTnnygM45Ucw70DLMhogWwSsENWfWwGCSzgMGGHMqE
2Pyy8HCnQfzGbRXZs873AyVtRDStl4Q10UNgZ9dewngWMn5xXT59d8wgNI7i24hGrki9+XvqlDgy
kWMrwWEiop1bcd2N9d7dDcMXA6OJgbpOuXGty21HIF6zPFoSWrJ7bkznkBssJtwFZ7D6jfytuQdY
rSvTa8UqDI3laFnFfS3CZMeAjcxi1bDXwSCmtX62k1XqLvvqyYJmDk3UpiJ7GB+MRnA/FpSZOoo2
yKYlZd9wy8Op1l0oeqKQsDKzvVEESxEPzTbq4/uQI33B5d25oyFdbCOWenXSBBuVKHFG13zVO/hd
45CMxABK3EoiwjxW1vhyVPQ9uPWLzymaedGrch19yakd3IxBEeNn4jIYqrtJmptXZm4Uj7mf1MtJ
wDtsh9I4tKzC41Ecs9EJv3B5IShFxm+3cW7CrsO3hEX2Uri9OggDG4LpaNt+qPz9qBfQhVINP2BR
6k/sySFHeTL9bqwnTUh2Jwl9A1RMPZE+bF8nrsXY6VV5Z9jM+zuyLHtQif554oWtTUoPNKe1173V
6yduRg0ERhMrzuBlp5DO5YWyWCJMrmyu9L9W66aOvfvYizD627H9nGoYtnzAe+/CCe6biq7ozqzH
BwHys5ToZQuqk3w3IWiR286eRun+U7j+p2ZH7l5VPi6sAmyIXZTVEwHGbCWY291EScAo8MuJeX4K
/LNKxdFxqnuAcelGBAA6iGr2p5rF+1amcXPtAvrFa1yU9+zrkN8ns1hVHvqNDYSS1E3hc53zs1fh
MVTTw9b4ZQv7LRFd+UnU9DzlYfg7Y9/iU3rmIzkuDOsZtGSXICbsnXSirWjAiob/2fjtWfERJwfQ
bT+kV6GzH0Gb2O9RC8PEjoeB7coMcIur7kX53PRFGqLApKNc4KMVVH0Hw0NN59xKIw58a30XDc4q
izs9jLMNwC7josm4X0RI8OxF4vLsaF2yq7VEOyY6GwhGLOJgRQ5lK3GoY9BkuWeMVIFEuVxHUaZj
g6Gzc6DrsnLhCRcCSSfpwWq65DKZt7T6Ko/LYZVGXrU02q7eJBWZt4nICCrK+MzakAWx9QgvsiDG
HE4nnbXOsuxdSDJdEZxivdwOU24QVG1JbUwe2e08Sb65uhSr0U/HZVbEw16PKXHKDMwLYeMtp5ik
0Gx0X8oAbi1xqquax+DY+6j1C0cua0m6xuJgkZq1BgacfktxfEiSCyvsqqL9Z+t0xafPy9mAqiRf
21T6kqoyf01v9rCk2K9DTrnlKT3XTnnXG1wjwpj4c2PLjOfcYq1Z+qkYoT34aV3vTVP8aqoh2Xmm
9qAImZ/+/cBuc9wQiCEk9q9vMDdlwehKta7JxZ/Yuf354M5fKUEi3sx1c1PVoX7S78jiWKdy/smf
r34eXLPg77iyP9FF5rhAuU3ZYFb0ak6YXK+t089D7SHKaaA+nKR+iPldcY+bLyVGWwhAM9NL/uvB
CTRmSFiZKHTkeS9P12bY+4sUjn2na9Ze6T52St+r9x0+/svPQ5T5z0k/bfTKKTa1W3mnnwcMV/FG
GaJYGEVKjMcoj05quru2jqeTGTTTqSkMRS98glM5zhlFu9cgoAA1nsK+RYiYH/spR5St/HxjtlVy
KnCDHKRgD1pShGRyAjKiJpsSSY/LtsY+qdDbvUeT480sIxQxTd1NEC1aXu3150+Rqvs7p2CFj4Za
b36eC1wIpF3CZ6+Nmn/h0lZdKGKpgsyyaIqsg4s/P8/H3y0U0mLXu/lqDIVzJgfjnPUea9cCV+Pc
QWOcCH+ebIpcrgW7tCff7Q9jO453iCf5U26V7xH8ofPP9xKXuySRDXn8+Sb+VlLcbKz3GStIDJEQ
tX0v1K8ZFM1c2JgKY3O6/jxk0Omh1DNLyJj8sNXgx5y+JX2b+vhQ3bem0btrn2jd9eerDkq7lHBJ
6xTxh5VgT8mWQpsJDQe4oii8mw5y6RY4xpM1Dv7R5zw3tba6GBokUCcykv3QV8XBpbdi2QwOCzpg
FztPIX3p1KOxA9cfSBzi3zRy85Kxud1XdtXspirP7grLYOTEcuXVaLWbi2f7tw6Hh4G0/qkxjVno
OA4fZRZHG1XQK2nmBFuRROUy7JuHssa2qflXyPU25x8bL6sG9tSbBhbkpLQ39ZwelOVXwMK65fQL
VWuDRFdAYP15yMiSJrBMHGmmSzvLOH5pyEkbNyuHaxZn39w0SLX3ob4OxiE6/vFQu72z9AcnOlY2
CL3cPsieZGnNaY4B2lw4UyHXDXApPR1xeKgvOeq4lRzH3JmDv/YqIsdW2YQvqRtguOGTpzBIhC8O
aHIAkuV9JBITpEi8/PmpYYr8bet0T65e6kvXnQ6ZH2lbY2SulmbRHrmbjNx49I2+PzPLzS5paVI6
DWGYMrX5pbFedgCfxMu4j9MluTRan3jfbzm6+S315q6EoOsOP8/98Y06O4atL/mli1en0VoANP1+
0q2G/xKIs7omnQlPTDQP5O9OScqAATLaizY78kGDZRs7j8NNRId73lqLqp+sj3xqn52ctsgYPVCa
MDH1fSTRqsKJQG5tsaCAn43AaKLcUAOsDMoaHGdvIF/se2JowX0u5hx36N9XRf/Ucl1mhFA6EMjZ
aVdUZ1nThtVRuorKQgBfS76bPnmVCegIinUPtcEKxssvKLoXIcoAozpu3bRMPiojKXATOO0aX+RK
gIdZ2FX8bA9EJbVGN5m3MWURs8sosMJh69jmsAgbZyuyJD1OQX4JdNZR0Ze0cdEiKX77ilmnz0Zu
gfi6SAHYmip5c1Ps75zFiwRyobSN16EjOUgg3lo2NpW1FSrnJsPQjHpHS2vR/Taqlh3OzDHzaJlI
Ispzq1y+FU60G6ipcwP/AjD/zUhDOjlHdUnsKxP/vQ+a+Qvr9KWmp9SBRvnhkPxJDOLQrggo6LGL
jyhytT26bxjrjKSqaWO5IysOH4siC8gW+GoAUr0qk6uQHAChP7z09L489ir+ln394KMQvicTFKna
JUqUio5PnRvCBLPiyjAvXzMnVyunx2E8sncbAVAeBt1F6/WAptPkaq+yVhjbRiuTI5ABY2vnRszV
vSRWX0bgxExE15kelxuOsZ7q5lLUuTwwU0DJdBmyldSleOVza3fYGthzLqYe5m0xfpBzMtkUm/4q
nyAshenSDOpw7Qzjis7IlZ7PGpe3TwfNWvrFYCE/5xEJAqYoMrKZeRrltXaPeM/Ch2BG4ufdichN
evGbbktvIpnPAOaeyK9mRYdVtnN9CVdBkE0jb6vn1raT7gvy0EtvQ6xzrS9RZLfU6vaDo705eD2w
DPokGEDeFyX4Z0ZXUe5+thp8FXeITnEkz64yTk3o0HmqNMqg50LsEXMwNJ5KxdssVZ9xh10EV83S
NtJlmVknnXGZ3csAvRkCEEhkfHl0tCu3g73PVswDtZm2znObpywiGaaplixDEf+OjOZLG0jgm8Bj
lpkIPxHcOpextIK/X+b2NQR9ukhMfpN02gdjvmkN5z2PE246BZcfK+j2ZdfuGrpm1nrJW9bSbWZZ
dFpRALxwQXY4ORFsFJ1zFlH5yjgW+Hxbxkv0jwfL755pY182o3oThs9KINzWZvbIAUIGSF7k7Dj0
w+bDK21tzTDqplxMwfaqHMABgOIFnuZ6VF7r4b3Zm/dUMkgsHDn4cFB0EbdVjfZrym0hXZkPxGp+
61a8JdhyjWz81DRtr0I3ccD7l2fN5OCZQsZ6XfnOyYDyR70Z0qTrY/AHyeCiwmoDYAQE6aQj7A8L
d+PKLqCPfbxYAms18py2SPPmF6aNe4SwuBSXymMBnXUAi8Rbp5v37KrMpRk7z9U09Oug7OY+Y+gK
g+hYOEfwuIzkZPfR0S3caav7XPtS8LrUS7mfie/ebFrLQWqEO0YGxnoI7Znr/9LZ6ldnVW+QAa5Z
nu8oAQbANcrHKoC0PggmsVTKjJlkrzh9qYkC9U4FwBjT0LjRKEdCqawuQfbgaZaCkQAekXwIKWXd
+N2NVI65t9IJSTV7MOlQVKe1SwhKX8guqmBsNKfQKLk4Bhw6ATWva3ZcDyb7kUQaGTPSEDJWSMke
WvRzM/BOWeJdl4ax1nHuL4axA3CYqkvKIbIshCJu7rzSdk0Qp+3BMrWLFBjRKc+b3yjIcMSyaaGC
Dpz7bMnHP7xNEyc82l5+bzfVFv2YFWBFm49tR99VLTzgYvhwy9p/cDdlFR8DSLtLLbEOitspTiM4
EzFZUkAxCWqDm4pHRkfpPo+nlRVO5KoD/yWr15FXUAtUh0cahmlBaj49Dd541/ZUCU39Rlb4tQiW
5auI51ayULTVuFPL5nTcUHF7sYunPDLuEOu08xRDKgziF46N2TwOKsdzhngXRPXOTlL8bIHBfQnv
aA+YMXSCk0aUcKXs77SngBlVZt23EcAT0p1rl+UHkqFZxHC/J6oGgg7HOcStihNoNeb9b8pYcJhQ
5pWn47k1ujegCbqnuAG1r2AOcZ3CHu/DGqNSCOEuMt/Iv+G6c3ZoS/TMC21YATVDw0aAJ9xPhbPp
Jy/+BP5Fht+h1v1Cjq/ONvgAw4OkIoZwq/MuLON2mq3D5VaPRhSBjL43xjClxFwa+8+pTC94keqF
VOrZdHGAO6RYjDR57AN/7Zh0sFkKY0hqA/QQ+EtGNjGNCNAu0EQz91IP9UsD7tKP1ii3p4ISCQPb
fj7w4oKMggrEiw2//sFxwn3ssy/iht1UWAgUq89FehQ1hexRVz2EdZ6fwPiwO4Eu6mCoo8oYUJcx
kFWz/HwxRmrdEddZBXXy0U97E+fFqq7N+4CsIv7zRSLTbFOi+mJtKMBVJm8FckFJ7hR/dbkzCBfE
qc0gaFpVKjiep2Bmk9UsVNq6u+tN8anj5c9EfJcCfFraOCUWtcPbFxLl0QTVJj2UzZS5BYio/tHx
+I+C4heTTrCRIWy8ST4UCV5Hpgal5VzqPjZmTsA+Uc64dJC7FpEu2ZkkTUdBW7nhGg1m3k4/7En7
EnnUgAxr640CSAIPipH73AFqJJLmILEnNLxkmHIED3fWTe3YYDUIS/vmiYEuEPt3n5MRcTT2yjSe
fDSoapZhsaxiekFQQt9lNCAV/nfQsBg1J1OuNOdDd8yzadTmBgcQIL6CMEUe1i+lgg7RpE62D+wH
JWwcalH4wgjzGdvxHM2M3rNBfzEwAVUZ4jKbFCC1zIBFLVvUzjY95t4IAMeKrjYcxsXkQMT9+VxD
vb1OHWgXxr/pUghyClxb3oZZ6R2Dr3Te1huJdnZNxPgJ2UxPiBCA1tWQWpD0J7hSMC5A1NIzIbBN
G6w8yzh6pdzx2rv9KY6DlTvad60x3PkRdCGnLRPUKvAd3jDW7D1m0uq//xypqj4OkP02VV899nbz
3rPo2ug25dQsv4ANla+uTN2DoYfhyhwUv3UxdsckqTqqTgEa/XzlOpoN/DAbIG5xbNG+FRxDnQdk
lyFjOYKhwF0OP+UwrK2ZmlYD0YtGo9jXMusDjTnNodc0pCjdmssWaoN0omccfr76eYB5wyYA/qdm
7XJyCmsZu/6yb6Jm27bWfZSfzdCax2OY7+vS8VYj3QujF9Q06qX54ziKQwb9MFUqeo07BhZh8aGR
DNvIxohgU511Jes5JZU8TlqaQkmv6KrqDUmlFMUj5aT6owFVdVnXIqAmKm/P9XfqThTH1WX5q1Yt
A0ONXESQZmt9jDnU3OYp88eB5rP6QdMtAEf1RGl5xswNwHliIFlCXRtPNZLvroy/gJhmd6NHJkvh
hJ5dP86WooRDFU3nZiScarXd09A410BzXoKInIN4ZYjPTkOMLxw7J9P4Do3sLU21W9N5LDnkeaD9
ihakteNqL5He/PbmGlhKrkBilMxauFXB3xgWKLDBfCfcVC6p+Lolsue8x726KGGd06R8V5pLjwWL
xTY8dcyTnQbIlsg4afHrMK9rqDzy8k8uUMu2HH5XJey5/2LrPJZbV5Ys+kWIgDdTeitSpPwEIQtT
BVfw+PpeOO9F96QnDJFHV9IlgaqszL3XdiBnLeEVu5kxF02WhgV7uGpACtc2TiIjfYT1BKo53g/Z
rxY7h7y9TaiG82JYQ8PeVFLfJrV10HL/NYsxbO06Nfy1EbKFafbEIH/pRPVSzIa51rkWNvLPPMbB
wqleIhVofomq6zk3s83/WXFID9hZNKX1HJTmc9ik58rTNnESgI9jUqtBII5iflJ5mSz/WJoxURH+
qwydH8+rdmNf7mriR/N0wsPfZ7cmtNZazvRBlggmAR5/M2TDpBE+u+2IYaRpBdxfKjJHQSocHomo
eOBDTOkONUdNy46deCeT6trl9Ceq+rXRrUcnix4KWs3TtSKejc8ARZ39MBA7WBaIuqaA/T7LvwoK
evLS3kPj6LbVnZLTB55NY4l37E/AE41wNIMpBbUyvx11W79o/js0S8plhApW9JlkxsZPq5Pj5k9n
LdSfXC1hZBfAr2Qe2cBjIEqw1esfImuuqqfeFJm2NQdhLjP/VGgEg9DbZHTPyZxBFk7HsnmNBnXW
E2NaYAtC/B6RoTiQ/pXGL/XYXIrhvejIl83raz2gY+56yEN6ekFXssEKwlsYcuU7Uj35cbGFHAQ/
DN09MhE4lFmAFWo7esx+SGOKNhYaaFsf+9UQYXPhVKzb9lsdcGZkjZlYMSP0KD+GnV6RtTw0mXVF
NXDz8+krdQM0Ru63bBmdKn/BQnaoOUQksZHtWpxwuk+omM1RMLIIk564YxPHX+emubWJJXLcgaZT
9Shy/eqa9m+QaV9GYT9B/H0vTWKS22k3aMab3XgV563mVdfao2dXBy/YmHLCOlvfvLw5d8UuSfzv
dI7XEsJFeILXuK3lT5KNM6c5UoukgUJNHqcsg0dTi34xb0ksWUQLbUXc/HlJFnLEzI9R337k0YBz
Mm8+RVQ8eDXiayN6icsBEp17G3QIv+Nb6msPDMEQiOg4jUb7iVBzoJtN+mwagJeBe1tV/sHMczfI
Jwr+reupR4nTZiA2vCIOAxaUPhovCFf/oB/g6QPMGqL3t3Qkm654S2xWEuZ/ULNkdu8ay0RzFjTL
up3eYgWBxwuPZV8AvLbQoztmpi3j+L2n+4UIgRt2ftWzlLZgvVUE61K/M1ctRh2sn54acCHphDsM
Usve/xvpuE4EBC6JZiEoxwNwrQv2ywyD76SiZdO3NGUoAVs/J9JdgANGHYMmxXqZXDWTxnNQCyCf
7HBEOsYS4gLnrgL9iCb9a8icex+6JrU3g92ELn7sHmyLvEvkTThQa23ZuSJY8BbO6D/nhw3hmFKC
BLemZenDccAfXZfvOk5gWUvQLNnei71dEOoQ50BtmhuRmNdpJI29mU4Vu2tNzC5TbKLjdMB3+Vbj
VvRdOrh9sut5h6dhq3NsFW58MrKZGtmdhrL/SMjncwVCgJmX2Lj7sPAvJbfh2l8FofgF9VqtUq0+
OaV26DheIRS86FnyYhb1q+BXuka/H0Yw34D+YzfYt6199qf+1nNYdRtVkvOIVI3KbtM0c4yjqRiC
t9kRxVu+9tL4tS6eRcTUs6SBS0euv6lm4PQKtxXdGmmjHo77xrEWmeWcE4Nb1M2xyf+jeGo09+oK
f2uJaMvl6Ku88ZIp5wYP+RpWOZngJD6aiA+CuP5AcflUG8SAWCen4HzQxjRQzCr6ngLj4ldPkHeT
XF191jSopm+ijgjlMbUDwKvHGNVV2w075lLEWvdnTyHSny3OBYTyTnxC8OZg7ZZcfPS5I9/98kwE
1LjOqAwt+2pXzb4bmZU1Y3JvfEj93kteOl9+jR+wZCCFbI8MU4JoOu05oBoLYRAgIGbIGDabUZKc
V/z4or64mrp0Y4Nst1jBrIqJ/vGBmCTnfOZutGZwi1z3pR2jJ3TcoXwx6umlmC/hmUfYDcbSQnYD
X4xPIf4bgWAtejPKWLBy3qRneEEpjaro0amTY42BbmFoJnFbouKtZLwxgr0t2JACGgdB4j8YLrfT
6Aa/nuieChhyZmb/gonDyjtQtdMKujKip2O4JeBIlPEDGRIvsDWKwHtRCop1nlBukR/VFcVT1dnM
FdyXXqM5rGtc68E2dqalFNW1a7un3HMRS1u3Lsj+uI9Po/obXICfjfyYQkxUeRvuEqfTFm1gfmlm
eYzjOTzJaHYmnoZFRc9u6XX5W0tG58iFIfTsnWoJ3IFoAKbF9ByK5kUhZ1w7DpsLWe1FGuz6Iae7
5GzasHtxrPKQanMYaHDCojvApIjuAtu0FqyUeh0H74oSN15EVf2SuP2N1Qy3Ynj1xp6UAaDvi3Ei
LLVMmc3wCZhkXKeN/gV94iiideDzq2m7EMkWYqh0hhOSbkac2QJqBZHkXdOsOmzEHiL5eaGyTcYk
U7zDspkbOHKdRH+1NUlymMGQFIL2soUGiT5Oew+9Fz30PzULopRlfsmGNRwb1wBEOVec1NB+zXDQ
6oYn7VHTCrwx8CyJoeLAknYFvUP55sV1tKBBuI4aeaky6yeHIb8YBRqO0ByeYoRKOIst6gWH4bye
Mwbpa1TNcPTa8E+bnJ8hng+Fk3Yfg3bXJ8WnjhKCThYfUyK/BukehwnnbpHGEHh6GIe+9Ld9xKWZ
mPTf3KT5s7rxqSkJmZjyjqTXXNz6DJmC6dIA89qfaP6+OtZ6BibeEmURp5UW7mgDSqsMql0Vtmox
/+ZER4xttD9+S81mYC9fAu+BN8tchlAA5iHq16uon714z99HJIrw/jLIoItS38ZZ8z2B1kUnCl9u
aADuSs2FaFF+M9dbqhwL+BDImmmbIgBCMuZhDkFGGEGZVvmVK19fqBzvH1IBq+d/w1Aa+AAyFGr8
NYusk1tDtCcizFkqA1cs4ix/Q8LHZxGzZdiXuvLnFMzsL2cbdSZWA7AwxQTfkNYieZuyORvZdMty
lK2ufaMXTVErKfIy3hSGTTUW5Bnc3QRbbAabPpy+0Fs9x0FzsBJ1ZGwKDLI6p7OpOQmZUkt0t4Rj
LJpmfNADn4RO/9yF3g/g+e90yF6hgczBTKTDwU9Z0J1nCC5qvFcImPSq/NNdbjBL/0Kduorc5rMp
s8/QrJ9N5rWagObTsd81CPA4409r4UhEg4MEMl5XJBuTc1ABeqid8bdxFZVNZr6ACmBbbvQTy/tq
CLons0fsaAkqW63aMy/HU00YQRddMK/XoI/DeonZYIut+9UFJQB0d6HrEJ85rx4rLz7Ci7uNcXCh
5fJBYMxkPgaV9k33/qfKkm9Tl1vftI9jx24D3Zrfzf5UqRxUd03HyGu0t1yKAzPcixlU5D+HtF8B
3oiu+HAHxo9xWH2kecB8C+diM+skwms8sCI0pb1TcffZEoTBXVd/smVkvv7umvTsPU3SPkgf8adj
3Zu0327EcNMPR2lzUdblsItjAtHZxzu9eTEz54Uj1FPsjaugmc5t4zxxMz8WwfMozZ++YseSsnmn
ETMY7WeAhmB2tUcINqffkHWLz5FTL7sWtxcJv4XtLCqT4SrwxsNQ89Ybs2/LjvJvKty95xA0YH33
gnGPhbq39bH0U8xohvnUX3XLe+skUyfCwd+nCS+J3j2GALsWiC1ooupry8CGFabG86jbH5KxhxuL
q6YBV1XyuZqMp9bGZhTq92peJnTIA2BHKPqC8jmYgjvsHJ+uQf/sM5pK6wH3KE3WpZL5R1ptEfJE
0OSHj9qKya5fjeZ4z5vqAJBqqaruK+bUb9msTUbWXUbLO46JSVKju3ZjRur8Bs1Gl9nUhPbRV5Ay
31eGuGXMJ/z4GDQshUERf8SD9ycrNDOduvu189AxobCa7HJVlfc0Vukb3YOHyVIrP3lguPsaZuUF
i9W1DqpnB3urHsEKKbxP5E9/Kcc+kEp3JDVLt2fU4FrRF36R54EiA7UfSsiaonoOOF6hyjoNWvdh
SngShtEdRAgjPDQOddwRoUTSgm1TQOjdOw7Xs9T7w2/SE6ksEV2KdZtMn/V8Jds2FYSpGJ0h7RaB
/zmaJUz7AYkPG7BrXVMylUopb2HFLVkaYcSsDEmNeZ7X4QnumEabw8nEZxSKA5bthc7Ba1GUER+V
Z+zGNjykPi3EKDlqktDwOKZBjcHBjZ+EGfSLoE1ZlsZr53hM6JNGLTyACIvB1hf4XSHA+45aJiL7
Ekp/1uvoOxFhtI4dkEPm1P/kloWwIXqUbfreNzgUokASE+7o+wzTpF5zByUFnqWxwHhn1+txIpdK
ETUontD6vmUKyEMW98+hrh87Cc2vRVLgnwIfQ+U4YalyL5OyUa31azA8qy54a/XXom5XUgsPWYWE
2DmUjnUdHf2U1NFxSBrcDhpZkM0x4ZJppxWAYzYcWIdQl2A+bgG3bBJ/3A9TSzxFtQwrn/QY+dBB
FCqzVZCN7y36/oXrYuD0vUsk2r9AVRwawHT0/d1rMoSlXGmCdNhOFjuNuauZAmwKJUEBBf5Ar/se
q/xPKYGSPeS4LH90AfOMog8+3KTvNZ+qrK5nH3eQn5qMrr0nr7MCPxiY5mkG1VQwoVGscxIEEtD/
jJ7gqzz0vX+Z7H6bRpx0Zan/VLl3kazRWmbnfFizHrNK18qtPnqt7hZB5r3gJTgacZdyRG2Z7Mtk
1+TVLkDmtvBTFOt1xyx4zg4fEmDdJUmlYbFnKPbu9hWeg+rDwdWsxd0rpMgf0XbPorLQ+r4zKnwi
VvhrNB38wukBScnWYFaTMS/XyvzDM7SfTHOe/VAca5hmsDjmWPO7NRDdWHEhm/4GPdc26HVuTW8d
xMm1tN1nF6nCbLLPEYy663SAA+8Mtz73f+02+HVuTWR8GrnchG2pVkUPljJKnqA1GfOg3V8ONSJC
R3tvHHYcW4kHQNFHMMmA8/xdr3dwqRQ7ubKqp5RBeRAat9Rufrpx+qyUAT+EetsYcMG7mPGcLtv2
trkfa9wTUdp/tZV+yLJkS9fxFV7JL+rxGs+yuGKqod5nZm243ntjt8iiww0RKMcwd95HO/hzGLJ5
z66LvSicwPxrNeSpH8vpSNvKJGDnyj+JwV0HWKSXTlUiWR8AINuJTRYMFbqo2oeydrduUP/5unoS
Y0j4MNI0Rx0Gq/ujGTY3kFLIgei6RXozWoAGWsjhyyBYBbPKFmHifvTsZ5/gehX1f7kh/npGQbp6
HXQcWLHfnx3S5Z2uuKPpvxdasycRZP4RHOogGVvBC2LNFkDkgnnKgvbstYnSO1wmahfnLdfjm45z
A4woCbopLigMv5nBItxnv20+UatZgPdRsSPEkQS2dLC+solCoiPIyIpQFw0adRQvDFry06KuW0xd
+Uks9R8SDsrl+VVIOaFnXuO+A3DP0VzXAFqzhBItql4lQoElqxHqWn0uJ9FC2pTqxF7B4zMIVzLH
D5eMdWTDfLoRSi1vdEFFz61TN6HlYzBnqiwur9rS0BUKsW5MPdp5xfiCgyZcopNnoPBuRF19KP8w
oUaP9SqPAdJ1g5nfW+jNG4vaGzJivBep719jkO2izn7HvjKw/KqtOec69ZT9CAl9tRq6Wmcdjt88
vbY5xUT6ocrKdKXF2gN49GkDcAbdmV5dRhvxiRYMkGmlbu3toqdhC+3NbsNsy0VCDFVGa3jy7ddB
iYNFOj3/zzYDMK9/z81PMyMFIYILSTaPRvqt9jCQvrOA//FsM8xgNmHS7c7y14yQaBpx39zGESPl
cB9Vzt4RWrtWqv5qxRvkup1t03IVtpbvMOicvYEWkNeEn1UwnAII16R9XiQELwiWNwhCJOFg9UAm
QYW9D4UvkHT4bDkdqgOXZnXTPSrP/tCRktgDQSOT54EiLRmsgsSYeG3ilyXmsNfUzzQkNIhU+0Te
yZlgt5egIvlLQyb77JXMqQTpr2sn094GrrctQTpsSYWxa538poT2pNHvBJGDfVuT742l7no8/SUx
4C4Ftc8aon1NklIXm4dstM8q9p7bwfpwInvHIAgSUvjeC/Xl5cV7GxKMGGmvebVUsBKXLt0RFbE5
SDURkoYsdTmjAUfTZs6eJt2+awm/ovMbjyOVV94WjBGmdekScWyzLWvakK1RBWC0ii7K9N4dIU51
1dyVFn5nrrtxS2cnXPzsYxijkWLyXQ4cPeYO8rLituoy8SKpzCwDLYtjlDT2mcSlJQm+Ol7Rc5Tc
2jhsHqcm4C+S0Mnuakx/iYLBbWpir7NI++akI1bd6LY417y/3mi46I1dmkSv/77FxS5B95f12a/Q
lEBaW9Y9l0JKuEySOU+Mtuo6oEMkMhodHYFhYDkW8WRww1XBN+2LYlEhX0QCoeYJ0JQewOHNf+7O
DrJXK3Q5nRGktSpCGmHNFrif/6GVHeUlucV5fkENNizHbqTJn3mskXrVajtQjTtr1IuTn6j/PpA1
W5wKw2FsPuETCQ1uPQLOZEZPwilPqkUUWwxZvek45pxI77CWUaunkCAscf73QNEXEUcELG9iXHih
F/NgSoVPpPYXyJ/p5ndxv8NYg1KDbuNWTD7MJIWSVxiVgUm0kMuMFXf177UqPqVl45w4Ub4on8Cq
0o27g6mUdnS42Y+T7XYkWYz/efbvpX8P+vwd//dt/14L6NEtHAUIwidA7vjvwSmSifBfwbn3f1+j
/xvNRqTo9P+9hsUkJTjUIAskdEj6jVrETqNExjM7+YyOdhwzH/7l3z9XRu8cYx0IgWZp/jIJ6/qB
7UytAy/pltqY1A//HpiPDyCi8x6FgNVV6x6b8LaRdPw6DhJ0a8nDPMN2c4621S/HAYEw8v09hR4a
+flBtzNoPTpyqfmZVmshob4J3u35qcVO3Hb8eWmbxGRB8QesMizC9GzIRvXoxJ57Uf33q3b+6t/T
MPOhck7IymPkl9G2ZbKCe8omVMNQMT2rf8+jrrO3bKCIKmJtnZqFf2id8VpZ3qyb0Rp7XXtsyP95
XqoNlVo6U7y6tTHpQt86Jr8gimYQgjZFBn2ohhrU9efRk0/FxrH/mM4PGTPAvaW8JZ2xVm1w7mk4
lYjeGezEAMtrG90+9bO1n0NAgbNCFjm5PXMwnX0zJwZllWd4+/88Vap8CKzyOLvbZG6YD8oNvas7
TB59r1VvMLFJIxocTm2JTWz29QUmTrMNQ4I4YADVl38PQxhNB1vPz0UZqFOP3IN4V++j8wFILmJ7
Uqf/fBm41sb2oug4lkHy0Ez9nYIFNvb87N9LaTL996vAb06F8i+NMtU2TSvrgmffInqZr+qqQp9E
JKtZ0SIzJFnbiVF5m7iV/SbWPfO1cmhAIY6uz+n8dOzWmaOS1ybR1QPFECC2+eUc5POWZJV803S5
9uD2w3cRNwVtu07fCuFlT3Ynmj3bPTK2+akm3RLvEMII4Q87u3Xz56TV7LuZfNPm4bAHDeHZ89+Z
YXv3f/+MMHrX23mGT5jglR4w7oaaWS+18VOZDEN1vZoOYd6z+wclb1gzfaIctCkeyUPwOSXCIUnx
jXb+9JnHeE6apl4OySRIavf0pR/E9t5NJ8ZsingJi3TT4yRzBqL0O7qUhdIvY7H3tMa50zTT9xbu
KAijsXMf5wcXVb025HdgmK90fdINyT+CuBe6wYMWu6e0zpDE+xze/z01TTUfXfkHOFew6OCnbpxS
zSLQ6A/edbb/98xKW0bnDqbPtkAwLDEnMrqLi/Ugp5tv++TCeT5U1VghLYRPOoRTsINt8BTVZvNg
Ucw9GHWebFplkCoyqjUmcWvv5WjUvMhK0IoQLR6PnKuyvJRr15JGQNu38A64XFwSywfvYHXWuc6M
dm94CggM9tmH678viW0E1TK/iN+5JZT+gs4n2pVz48/g51XrzCg2rdCqs94M6uphGSA7EI8sTa2F
lTX9O6rdbNdJJZAd85ST79nnv7/D2xaHLrY3jnT8JY694lOAPEJ97P7QcUNtQyLLE9WItUlyf1pw
G7K4AQ9fiqkfP4TOEIQOyG3ye+f07/WcI+UiBmlwiNyofkwArpR5HjLCMNSjGH2GTlbPYKaUFp+0
EX/pMtzUmXnuAVwcEuaZV+BX+Koga6bkLG8SYdKXLEYM55qHMcSRJRRqkKxp5OgHmdXFjgVgU0cC
HrNN6fXvoUFBe3R9wS0Lj8Glsjq7wCntaTz9exLktWL5rJiRqizdjPOP/vfznYiwycD6IgwL2um/
l3o6D1SWIUdaMlMDa+gvZQMtSrcxNZPbchm9kR5e6f917J2wzwMoh/FJwmvmTNu9y5C0LZs2JYGw
ZkSOUgWNzGYWovDtWuwF2RDB60QeFtnpwKUffOKw/qxslIcIM2l668SgeaQwD5A006L8/g6wRizM
kYaitH2GgbG5dMfi1g/gGcbkXMflX5SZqBMH+52x5EJE2JKrX7cPP8zhUQx8lBn9nQVeQ/6RjR40
xWubMfeSIt9PQlISpfbLQDmFwudrzGi2Yk6/mNpcA7GrKV1juarFFR/jNfdobE25C9+jeMwa1PKj
xWqmR/mPNLNbYFHlwjMmXvTJT4yc01n1bITuT1kdMhX+ZtTMXpZ/sEF8jIhYC+c7d4NPDWnbYgy8
a9jtrYCGuj6c8incOzVK82x4Rkvy2rfee6KHZ+lWG6fDTpCcjTS4EcD72MmKJD/OvgTnfgcR4jbj
yqrqCtZSBesOKry6unp4r4Jzx8ysZOCGgj1beblf0NkRdwwgK7Tju0ZwPHViutpeetfnrsYgOgcZ
dvomx3BTNdGXm9HZkj3FlgWjwA9oYhY4g1YNiXCxbn6UTrzNA5KjBCS0fKA7kYa3qGluQaqt2kJt
ZKE+gaocerfYNHq/i5riVaumd7MVNMXr4cnRg20Bio9l4aJs7kwAl3fOMpeOkK8gMx6QaeLjIgHU
yjYMbS7+dLAatQuynLNxjVQ3PCdMApxcW0PevE5Vd7UNUAsTxNQqe8DZvjJctKoY/1X0XFhvI2ml
lbWKRnU0yvAxMktkB+lLb8bHkU+2Z77dxPDaMp81CYlJYRgvcRxdJmnA8u1ph8KlAPx5SVow5aGO
/oJMukWCqBX4f/A7UG6JUbvqY/5b0fxjmThFDcFuc3crz1dpO9WLZBo/c4fhRkPSlNNjuijFU5Sm
+wDskDcFNBv0tUJqoGnNFcrhDrATcnImCYFFy1xYsVh6en8uUmLlMptEraDA0tSZHwW7/4IEBFjy
6LQLvbrLC71UZi/4LCbzQ++5UHSBJI8L8afB1CCmZlPhP6U9kE8L4UmmmUz8omLR6XSfmjZEw18H
W7sHQZyXH0WVDOxc/msU1leUvpeSKB97nJ44qcjSvwBU/DED4wYyCqwoti58D25K4Vg6418UhkuW
44sWqQd5LZL2ZVTdPmnLh6Qfn9suIidiJOTa+GiccVqQ9ccBB0ul0z/aWc85sieXzcIO1SM5dcFK
B9qH6YG1MzgfpjgoYJVCAGm6Z8tpSUyw0LunDng3+H6rKOW8U6KNNmir0yWmVWZEDrLaB9dB1RdV
OWeiQX9K2+CpD1AJwfLA1QOlmJKSXp9ZovJtzedcpxfoVebKC+ikh3l9Znt98EJlHEzcE9sS2Mmy
D2Fs60xRbkXEAbyvmKvZ8lxbxk1QZHcBbcWByZercU2lOmsCy9uiz1neJHVNG0WPWHn/vNL98VNM
hgxIE4VULNXKH7q75jnC2eErY8S/vEi6vDppfn+HzdphvUycJl96uWOtGN6ASQs9CNPVqzbm9LbY
fxgxNS3yMxq3Wk4eBKtw25Ai0MWCW0M9E3p4FxJweMl5AbNN3K8Kk4JVZziBz7u9d/6G8W6yrfx6
ZF4NvBzzxjTaW/Kf97IR31XmhcthsGnROvcYd+ph4IAXhlq/Surqw5LpqwvJPvffEp3EWjs9yCH+
lRYhCIFJs3nugChKlgSuRKh9T5z/2Tjp0/c285bMgG3rZiedjk4m/HDTvIHFeq/r6tfsXXsNQvns
TSkwHQa2BGaCdDdstVNJ9tUPxrU01bs3sL9HsTjbUfPuqUatQ6cjA1Ew/PCGjeUggE/6Kd/GapgD
LyHuSzBkSRtUS6ahIOus+4hvOkIxEDEV9hGzMcYc+6Xog1OOLB2z3C4WYHPTgEHxv96A3tfL1NdP
sgdwEYfQE5mWr3FCIZccZ/HlqgkwEAQBS1oxOT7CTbqnGYUXY1N0v5nDTsbxNCxHjB8aZjaCEJeZ
BaoAIg53AutCbxT12k1XrefzEecaWZwN2rQcRCI3xtEDr2QF8hMZXIzC0LqlqW0t48k769Kdm1zN
0wg0DXskv6tyXvF5LSyvgj0EVh4Dk/HpawGzRvGeeax7DSboeBr3/56oJEaoz66CNgohH32fjAhZ
mskArkN5qFN5tBOWA1pyhEZOnYS9gSSpkN6SUdkuqep3pJJxwfizdTUy03P5VvvjsivISte5T2r5
RTwoWucmulVeHi3F/POnNj4wdKZjaWzD2bM0wNZaxlhSFkY7vbfaX9LZvwOomazA7e20x4FQXE6i
mku3qN/KYDqBJEJllqGU1MhShww33MKy33M6dff8etg66DuVPTz7GM1QAl7jtA8OXdoMOwCnO6GE
OLT0g8qk0siXSd9MJe0H3xVbqTuIoxP1Jellhy6CcWmGr5gBWS69HqSGhiuqZXRz962RQNQE/N/8
fjN3KshdxV2FP2sE/9x8Vy0hF31H8reRIOxOjEydhORuofOLWsBO3zTHYPZe+ptBZ+YzYW4A2TF1
u5DIwUto/BogZ7mYGEtogfYioHEc6xAad6LnJ7vpNSgdI+ZyETJyRmIbB76xFIymGCKH7kVzNk34
kOpqxJFLlmjsTiuEA2drCIFDuZhwgzSHMjUGLooIV+4KT/7kwnlk1jQ9h1LKVVmHb3Xs4cXyyn5b
atJfmapm3qJ2oh2QQDvFPMLEAJb+YWbix2pg4P06tLfuhN8jDlwofTYxFG4bV0vSQemeTx62pBFX
0Gh174SORHOTQr5ABlrk821WHBxpvZRlK7dJj9lpgMVKQwvs0eCRrQxoEWOHJ3aItfXV2OreKuuq
ZWQxrC/jHLEK1SM6jc/MHPWb4ZWLKX3VyNTQbbiQdap/ECpdsTRwdLeKaUVg7WEGa7OfMKPh6I8l
PD960K+MsZ32VZXRIIcNToJlEaCqYMtoPbFnAvGa9AJsflVHV2dc6xiHRqYdO/he0TbAJyeoljDz
XwyKZIZeklx7fXxTFR4iq/5K9NZ5dGcRVTlEkkMutYz0yHgZsT4wKx5pdfTOIcRkuAIrSn373NcW
SwMsZSQzsBU6zjRoOKxTB8HwhtsPzd1ZOGb7AW7okkmC4k2EMIHqg7XuUBJOEod9XlkHy2R3xkv0
WpLxZQc9uQpUqq4CPJw0zS9byDIyo3NMKu4iUPGwnDIFYtCW7qrsKcsrH9ys2T0mJk0hJ/ogryNc
AVcmZLUJT6z11yjWrKPLEWQlwSutwnH87SfxIc22PYaBcTZtx1g1I2yEInTVPVI2qiHYtbHNNWaA
qpyi7ifRo/sAwCvo3X7tI8bHtlavvT7pN8aIrmCoNkEKnDNRzm4oKlCTiDLqgfcdUw+93efQKuJ1
VUXpVnjpW17rb10d+qsy6lldUudGmoOzozn21DjUeV1LFAZdR9Jb/e63ke6wwZbCu+qQsTl4ey+o
+kPWRV9tnejLfp9KhBuZ9+VY9bHq2l2ix3+Y+Q+gFMIVIkx63hL8s0rV2g3Z3pzAk4+23qewLUmO
bvX3qp30G7RU0hm2QFi/LcWW3+cCEbr72NhufEdlBSsXx19TPzt1cIzt+iOp59CP7lL3Nt/NwsOS
i4+mlvY4iwjlaqzwzaTYjU46wz++2UxS+6oAubqZR95MhdSqzgUZkqJ4VeNEipFrfZZ0+BrJeR6f
zit8+3gHPPnJaVKP27U86qrkKFnVYITFPaauJjaTK1ZqP2Dr77ajbdu0fGW1usVJY666KLsmTffg
W7NptXS+i4nWu1U3DzL/yarq7HzwR0Y0ABaWafYrJ0iso8abw3XpybWGwX2VKrbijiEYBh8vR+OA
/mHJyDFeTzVFMlLeZ5RxR2l6v+jcu3VOeP3SUyEdlChWS7uwX0Ms30yoXjIdWowYen6eCTKmKLFh
FVXcLYNXn12O/Rcf/EDiCTmj8WbSF9ZYJYe+SaJj3CKAEtRvoalpO6aW2k0KNj0cX1syDcydmgbu
X4qFSJuGzYQ1lfOIW1zmcNWlS0TL2sL2tEhGzqNVzsi5yYkIkgmmrAY5wt6yqw8qvGnp6+Wwj3OJ
ySfrqeWtHKe1H96GMePgZKeUGVCR3vyCppXBYL0F0LG1soqKIzhOcGbaFDikKJ9ErnXY5x4cEwvT
Bz6jjzoe/4ep81iOW9my6BchAt5My1uWYdFOEBRFwgMJJBLu63tB70V3T3SvHEUWUZnH7L32sZci
vVZD+psa9Z/a9rdqGArGk0ja+o5FW68ZIwwv2wbPcWlZKDzAg/gHIQxkcdO7MBSEqxAe+zSQXqy+
6gncC0OIM5LI99DFTN+wys5IRqZpWAQ9M7MSlEkbJ1+tzpKTJT/QJx3WSFRxmaDhclUjgY5QDcQt
inlLOxZuE2+BWN0t3KvrJhx+pQhgcLKQ0qfaWWV+89S2BIOwCrtTYrIA0eLjkOnfaBMQaUXEeUct
TB3cuLKiFf3s8ujD7Av6dYhxCyxpnjIuIUMmJ/H/CjAz9AxsCaM6X3WjWW9aZL3r0RBqZ/a9w25I
frqMtXaNs6dLIU0+D433LiUnPtqVUV1/0GZ5S03k4SXxtHBX4x0oNFIuq8qrr9pollvODd56Dgb6
yP1NhJ+uPQYYi85nftEX1HGjVgVbFRCPVRkpExpFN5O7D86iXVfR50Sph9VPJgCjnD2sZZY4FP1r
AkRGZkfsvKwgc550X20rhfCZa4lzW9M3kyk4BN3kRnfao7RqGPNVF7cjRxCf2cVo8reEm3/vcgZs
gDzjMmVHA24sNfdFYYkNG5q3qGqhQkWd9XAG9ocqbumcKkIE7dB5SGcYD3COv4ex6ve9JLRCbsMy
+khUeouEfDg4cVNY6+mQHkiN/Iin6B3PMAZZJ+Wf65uH73T97HFc9C66CJ/g70yiQ+wi6p4mJ3KE
VCFo9AbKQRx7K2T/mNZHIH04b2meRj3dYBw7g27Zxpahrcwo+ZMH2lMLQ6QE3mSGsbeCcQzbzid/
q8F950t/21quuMpSntjfYIx3OhqHBvHBvKIPJ9BoDPjqRTuXliQU6maYgOmfxo0wrKfawj7oxQ9n
9F/9YQrYIUhuHt0nnbg7N/pWBL0C/8wDG01jtp5CKhQiJgHGBAFGNx/BkOF+E2PzWrrZOdPZ3lYV
LAOnJahsGsVCW7mpd00ZO2INx5TmEEDNmpPMN1qWrkW5moTq5GBQaUM6B5l7W/DaXNvFUK3tGB3+
ZGdPg8RtlQXGbprdgJziYFq/oUU54AzQRY5a8dryfQ1NYAM2bq3IWlc6ZEiUOSvLlGRgtfANmb7A
B9QOZjqgnU3qdjvmNVHYHAuNERT4DeDKGr7Cqer6+4RTlSapxGwwqZKa/14UI4wRt0hX5EL763S+
vhwvFrs8pJ/V25biqFmTOz4T2kbkS+UxtNvymvvmQZ9tDlnD9e8EaHL2EQI/HMZHR/eZE9TNyKzR
nO8RdQL3vMSkra98KWg23fjmF3CILWPKlwjxVkRolKcyIJeFRXVJ/+t9KPKYmmDmlMbBUo5GcuyK
Zw4RjoIIHg7aLVxJsz0n8Bn5kX023yI+iCotBULbWnSWwlLHKqZxYB6OLzW6Io7aWcU3pmoR5c3G
zPRNM7ZXsupqLInZvi193MWlszI8N2F5yI2nkuYtFZu06FB+EYk4aQGwHzbLS79nRJ3VmjnPORlq
TMA5B8tsNh07rkXssQuwHLEzCG3djAxuqaaI7Cm6bDqqPtvHhc3Iww+SkwkqIe5JtImTWdvI8rhX
xrmp0+fOI3GT3qD9wP0UgC3cRjKJV5O6cM0Eh0izdzYpEAv3zc/KFz2Vbz0+AShZr3FkrDHoveS5
K5deCNqo7LxDkVVipzFq9W3eaVSGEatc3A9FuXELmLM+f1lMFt1eCBvKiYZgk4yZwXjYMoASjSB6
3FFdcRil+7EqQNM6DoRVPOtZ5X6Ugf4r6pK9ddLRGs13iH8PnASEgEcAqSeS73S6SSo2qEyfVW7T
bNr9q2MRjOPXiFTCwQfCLeLvwTbfilzQr7bFJpy5NST04Qlb2Fb0mVVEFAO/JMTeJBmKhylb6XKG
47T13k7ekmk/ssxslPcMOdtd6ykcraZKPRCBLuUWM/2uDKJt6hO3xlQDszGGem6f0tgwz+Mhgn+T
+A2jQs5LK9f0u6n3f7U0MIG+RBagDJaxNmntWZLs7bF/jJWvb1F2mGyviheeELjKnSTeGx4LlQzJ
qDyaemdo5wC74FM1CA9lsXN0S3KzID4mYOXH99E6NUb6J3W5VEup1csOWidnChF0TaLuBJrHjPsT
MOSefMkEcj6ZfY4OxSsmsVNpf4rwaiTVB6PV8mAU7o/nFSA2WAVS/PI81t2arTOpLF69cnm59Mnz
l75Bx5H7A8VDj34PuYhVMFgj4BIlTNKy/qq1JxS29gIDwd7XQ3QWAC5WuZJwJsPKXhdj+cR4HZ1Q
6/7VI+cJU4RxSoRxLkd832lUh6vYOhOCzjIE4cBG58Fo+nkebj1LHYuLBOUXjJM8TMGhFVa/N1T/
p+8L8yBxQKSRWJVhNyJPNsYtPj0DVaEx4FiCEeTK1ECQ6cgVl+Bb5RavpltGRCUYt57Ae6fB+xH2
87c4HGFPjZSB6MGkRT/mdt5n7gi8HSwKSy9b+0Z+08bx3HkBvJS3OuoQvoZ1hvfeQ3YxHzvPpjIo
dlJML5aZ7HJZH1st9vcsCtEEotDz/S3HwCugw7XWIMjrVMP7Pja2Rs3Azwb+dPB5/kXShevIHa6x
ln1iI8X31dd/QtlShnA27ESWvmZRqvjcOeUSwnsmqCXraJC4FgecYMDNz0PU7RvPcVcfTapne6dy
Spw06LB1lJ9GcEOL9yhrBeY1Q/stVgYV0Qo5KFHDjY6yhwN3cBumj7znQ31aRBZETNyq4O+MsdtN
UX0ysVMsHMnNLmPXWddefUaTs9Q8nJO5w9IIDznbjgABErPQP4WWBye0Pt+TlZyG2vkSCe1t4ATF
ylQgZFQytNiE8hcRzsMexJHMbAG6ZEcDkzIErumDo4P8MVujOK/FtmPcZrRIbto0my2M0yvCr2nD
LnLf18MpipS1rQLYXbDIdpQQT412x1D56PBdvFiiheEc8PQ5ofGax9pIolckGDWx7EeZU3nWuWWr
ERhxsbelx3AE/onfeREtl/OwUXWh60O/x+mJg3d22Qd5e+TNy5wyiX/gObISUXMkrZVuqC8vehxv
RpbVvFfgpPQKNQwRnH8sz9zAAfd3TePfpmb4wIf5PLG3oadFNQ/dR/PF8FTZBo0nyWtBz/A+ypzf
1s/uQfLjp83XJNPuORS7HoHXyhbkxSG0vTOn+8CrdBwzhu2Dr+1L+4kDq9tqrD+oxth1IITbQOMd
1v/6AGxXVVB/afAWNhBUjonw4ovGJpgMDXRIhf0qIucHtSmdpOm/jUa6mSKwNQ1cjr3sHfvGqqti
cPaNOAyie4jet7GfdHigY1f9MsQYD7FVguEPq5S6AIBi3z4Pri3WNfkMO2fQppWbQGoKLTwMdmlA
zzaabh03NsG01Pp5Va1bpVmr0cFJYMPF8BgTRH59iKfpmsYNoYbGKVCwknu/eK48dEwN5sfajy59
EuLNcT24xBg1ixRhr3LSU1Dp4Yl0jQuDNQapFowvJ+jX+FLeBq239gOxUOeED7AU1fCahU5wwkws
BUOhsQwr5E0+i5t68BB1qb+j1+CFQWEWqvQexP5DwL1ZDD2FSUhhWjTj0vAwUkyD9V1F5jafGGJX
jbntS/vSFByJBU3kMBUEtUYwiSZCQ4I0/3VzLmPHe6LIrla9q14FExHoBCs7kkjGY0hxrazAJkMJ
XjQyOGuuvnYn02PdNHFF6uFPSFLiPYeXB8L63bUzYw18FK+NBl0KtiAoqNIDpJ4GFy1WeNnlmmCw
Ym2mSGPTijbMCFMGI+wXl4HdsiUpylWoacbK1Ou1yo3u1EG94Skx1gmgJbSwGMVE+9SSKjvYLUB7
pVG0FV25MmT62lHtL4PCx0wZOaRFi+m56i3ap7Am+6NW96hUR6vySOJgsw+bbuVnLLd4wRZxX3D/
lfUbzfo8Vgg+IjPf9Rju6WW+rGJI17A+C3hzzOrj4su3GIPnLF2ROHcUdwmwxBAOKmHaOQs5zril
rKiJdR/AMeKSdqOFzHVo+yVAFuebDZ4rzeno9tPOEiLY5m7ZLysbGlYZsRwDPP6e1IHaZt9JAKQe
s96j9VAH4iQ+mR3V1cT8Qbd2YLUMymaBQ9V2PuMC9vs0neJsAisP7kT2uHInbziFUbUH2R7vRmtC
Y6fDQu/1Zi5HyYRU0Ym80GLVjyyYCpyNS4VKJ2FfsTShNy1SDyNZPBS8u4mogQOPRJyQzZR2HZEi
vsJ0pFZKM4UDsuy3Xt58D/D1sP+S30BOACwD9exlgML1KkJjHb+0Zv0dQ7xYlW5yYO2bImmEcMB+
V1tMfr7O+h7HchsEZFu8VRH2bMenUhpdS1/JKPhthugui/it9qS/7qby3FTBOwHC0TJiMCuFxEfW
88wZZpVvhYNPDBpqtlKNvs7H/DwySV2iuOfGJy1RR0DaQ6rdNrUN6S7oXyslPoi8qI+ZqcZ1kF6J
dz8XOTiasRTZvu4Kf4muhwqy4v9CU2QvQSZvNvpipD/cvMPMjMcMdk0Qpm4m2nJmTSOKgiJaNV1S
75mKh6W2KYyRlOd6HqjCnlt2Rv3N7nw+NAzad2nME3moHkl2iPz0QOqH4leuNp/VkjTHp76DaZCx
HiTNfDepND73yvuNbNPnzrR/2QuAEYpJqhTBGi8VPVWjBeuYLKAVtGWOSvqfRoPxU5unSceHYuV/
unHOeVh3HcnN7HvFvO5AkfyMXe42DOm5i809bIylFxDCWTTUvKhXjdr80oZ00yt/rgUebYkPTN/Y
nHaSFKJk6HckMF006ULvzp2VDR54yYZ0V04ZKzda40jN6eOwbp2D3vKlZtpG5Q+c5GsttrclOIgC
oQOc0oNkuM606pC6ckfYwr70o3YNXdLNHkOXnBq/ekyRf/V6741YnVeogvQ16pCn63QU0E9YFpIJ
Qe1sH3w/fMrN+gae/kgk574b5J+MprBFm0aN+Q2V0N5WevPs5sxlTSxG5Wn+c/Nn2BbxSXqQ/PHU
ZHry10MJF3s5AnsdcXOQfSqXf0iO77WwHoBR0XBAiVDW+BhwPUnm7CqjRCmnVycwHkEaE7xd1j9k
e+xKY3xGYXjTg+iFVIKnbnrPrPrkG+VFah+NFZxct7jreflrmQbhSx1vYzI+MXqFjJfZHad9fNW8
8egKHHG2vkpRV6PDuw1T+A5qpcVJm6js36uYz8gzRxLe4x4bTO56tsli+Khm8zAHmIVNsuNVOYf4
50vME1r5hh5ixZFygVYNivEOFW5XNv3BxkEfVhiXSAAyg+5P5tX7+fNA2XQOsEAM5IMgUwO0X73L
1mFUVu/ivPoeLJb5foUwqgUrgWtvZL07VeeiqPZkNYH7ji9+xQDMxQpa9v4DWOtt8K11ZyTQyHEX
67Du+ug7j+msbXPp2c4xClyAEVz7Dp+szJwMzAJqBE0X96AgRI7vkBO0F8tFhJx55a2YzBNyudhN
n/NIO/W2axLNlzPGTq9FzfIaIgu54Pl1ME0ISvjSjRH/QHyoE8bafIvili+vUwbA3f6ZJHfCLFP7
MSMhems4aj+cCsfY9a89bymMIBm9WgAPHpyQIBp9FfhEBZf9ExfNpzdoBxK1zxOzrWSKUcS0H1Nh
PQn/yutyzGL3ySiDqzT7745miQDwYw9qocVZ5M/WbnV3Gwa9TsTIt1u6yKBKm6ckGlAlrWo6KKEr
kt/Ei9lNV9sjhcxJNhKzR9yKffXIrfzRR3I32carsvdWIX6zuawYrV3K0JSVJ0HT5yxz9jGaBelf
wnI4x9YIgsB+Co1CnzeOS0pzFp4CYuM8R2chjtuXSjsZNcAKYljWzLEXVhmWrCBbhgGoSDMTPrW+
r1NUnNNeTCHOhDxe1pINQBGSsFt/TDmzszLI3H3bd5ySvLX2Qzcah7kIsarkoxVfSnXow3yEzkBe
qKX1b6I4Pp0EfQor0CyzCcOj9ow9fadmb2MR1nenusNofqrSYUO3f220/FQ4xT1CQdqmK8tK2axG
3R3YrNNYW6GACJvOebQM1uneW2Kbh87vroNT3uBafIZI0FCjLIjj2NKT7mCYpwuTcSkJfQvdxjTD
How4ZjpHLNw7N6I8mf853xMfGOXLwNo3k7H1xuo6avXDDqzzLGvF2xDshU+q83AbfZCAuvxWtvMc
af3Z8tceX1BjyZemZC5pd8tByWvXCNY4Bdoh4sVHw3jLjXrXoihW8sbqbIU76NNsuZfDMvwV83xt
KIDiVxOVKe1lad0Y9C/6pnxqc+OaaOVe440xdu3Z1pJTyBsPuho9AoKL3LwXMZKoHHaznWySxjhn
BspraCol54lXBOz8q++YBSSj/hCaJ41vfBSa8yp6CxRus4OSdKZnRpq19FtejrDHdEKmRsCEdn4R
0s7a5YDKR5YttL5LRI/c5AZkL7QQvAZZj6COT823jn2AgbRJJozqHjMi91Mj2QtLd5N+IIJHxoif
HXkhWwJeZ7Zm8/D5JeLr09Nh26fehWP32XSMvQ+pyzDdFfg81IgrZ7Q4a7FjZNaZlLh90YEv1ZNz
U94r3f/1laTzH7KlEesUUdStbq625LSMqXn1m/HUkr6yZ/hGrGrc3AgTwkDdZOU2S15SVoLrOOjM
pbTzjZXNDg+zqbaOa1F2sZbqgsZbKFZIyymo3/1IYOchxWzlGNWbm7KsFqSJK6ak/aso3Hs1aBeI
eFlGW5GBJVw04wCy9J2Bx7kLeqKM+EBS/ZgmvIm64P3PwEZ6QGs0dSeIVltCsuRmN7x+CZUz9PbT
eMn6Vl8LrcHlo8y3djIvugFyguJFbMJC1Qujp1uoFOR2KdVzbExfoyC1S+8wFRQh9fNQPM3/TQFz
9RX6PL3YYDHiatCUg1xF+kuTSbTuW7/Sowvgi9PAH/A+dazAWXeJ9h5ncM8cOz6abBjy5kSgJCKS
/KZcx+X5naAcT3q/R7DE98FMyItREy5eO2d9nX0ZNQYXZK+AFxLPxuoTdnfTlHd9sNSScE8PCvfG
kt0PY+s7iVjaNFpnUz33PCErYWlM7Fuk3RZj8HhMFhj3osNYMaaKvD89yNVFUsOHN2v44550cJOD
ma2S4agqN31jirbt7Pal8ZojgO9+aVt0IDKZDBafhH1Uqf8V42VaOGqapbRVBGCtueYF9mbCdoGv
Ask3S7bukOsX+psnnM/WMz7oW0HDZml98NU1J0t24Yr6OmSx2AhZ3axg5qP6kFsLI/jwre7vTFu9
6c5eJ6qNOpDJKukDPyausXPYFk8wh15Qo93LeqL9dsPfEUh8OgnwcYJeckj/kuqFd5DMUPT91K79
+xS2gHdo2WoYVXO/tw1FUG5BsCIdbL1TYl+HdvZGKuhVIvI3lkEXWDcQVSEIELBgNMshTapTkXSH
MEEs0LOsWTRYqHBpNYSG8a1dk5PEUjMGwZBGb14NWdd0YVdDj4J7ugoDhLmU8JVR/DpG8tO6YbT1
7RIMkuru0snGA6kKvz0faZm2pDxLOz1HE8eArTMFd8kv4V6IPouKW4zB9p19S7mUqfwbVTn6Yc39
NlOtQs4mnwgldjZ9zc3bSEHiSXZN6FN2Lc3Gsmkje61hQtrgvi54oNyDNLwMDnt2x/ZwkjQRbDet
J3Zt0QEvKDTj5NfRbHfhf/qaKfdzrY7fEcxx7a076tZDjQd/MaRI/Upm11c9gcyfI71iQ3FX/4Rz
St8aEp6bdQgn2tMIzOLOQqF/MnPj0eMqYy6DR7WtOUp8pZGAUNhrZ9Q3ehf261jywhXUj9Ip14g0
FREAEb1j1+xJlKB/rv4y11tCjvmSrRut2iSvKCLZhGFlzjcjG424sMDqNMUn3/hhDfrhIqYgJTw1
xHSORTBCioJeEKG4BWEOnxsxYpzflELXWoZbDy4qmPwX8pCNbVIsndy49QY8xVb0G9gFsHdQHa25
xbnri8lfOBpnXuJm11Y/D3U8sypNCIFLx64egduUxMN5cgspLIOiM+A/5kCmOS3dpWlw2NhGtrHy
rrxJ9ZXRtCxV3DRrr8aZXbmsiaxee0Xcf7CswdnZJtr4MvsmcSH+Qll35ACaS/BIx/xNrEGkWM4w
1WXPijwONREobsdwUUHzpcLEKi6AZEDslIzpQ5eVmusm4zpVwxLd4go9W32KBQcQ4eOfTu6++F15
IphavJqOesVGxrPa++lZLwtCEdnGq9E2VwzTyoXyoIwktnux2Atu7RbltarJGR8vY0ped5rZEZz1
npkf2iFc/cEoYYsj3mO0f7KUtDZl9MXVa606xgjvel6823pFHkFf7OyY5KjRdPN1kZmfdd3i+w7W
mN+6U7y14pYtQ2y+u618K2w2xNFYnIUG2Ep1lckSB5d8YqbmVjeMeKWJbFONvB3+WfIIINbTv+Q/
mss+C7q1J8KTXhLpMraG9jp4LGYMJdpTthesopeF8K6qsR8FDMfxHndcWVLzWQf3ot5j31or5Wa7
QbO3kaGDCbLZ2KJqdpwc9sbgXPh4twhDAx3vC0iXP/WcwUVwPSOF1kd15Y7PiNFhMUQh1+4IJiv3
ueOyR9z5NwbgbdHea8kmx56G91QfUfRTW3stEWC06xcO6QdkgVuYB2Jd5jw843jLBJZwORRXIEVv
SUFcERxRibtuERUe17oJxyhEo+B2qPsm+0JPfBrsaiN87SMKgnRpZjnUk3aA9uPSuLriLApB1hW8
73bWs9d29oGj4GfuNtBZbT2El4nyn0r0J4thSMjPaM656f/xjeE319+9QrL76DduwAyxO/dlyZXY
gS9QYJOYVx1Uj3pxwLMRDYht8lnq33SoqYhgLMInB4J2Yo3g/eMrMhXmi59eYr00NArMQbTnco5O
T4oXFGhXJv6n3KkvTXdqM0ZGfZrvQWvZ9c7v5YaEt6d5elGzSRzV3aidcyE5u0OSw9B6TlV1nj9g
HQ6r2NMIF21ujDlPdeni9cUMoVr9OHXRGsXUaxMYv4l7x371nmgc4gIiIlWj+dzp/hvCM3Y/IoER
EMJu69AXInqC051PN889Yh97GHrwRxWwHS37DLzhnFoT5pPPYMQ5QgRh4Olfepx+1Za5scvwJYwR
wFYQdikhb6kj/hDihPpItD+onp61xl9J9BJj3VwFQVg1EzR0NyxYK/VpT8V5GN2nZubnZDr4HnxJ
yQ/0+9mNMA+r0vJPq+S9CPwbRpBosULR9s00jSexyH/A8herNPn2+ZRMOQfxDCjj+4Bd/vA3w9HF
3VrfiynfwYJYmE15QqqyR/0G681cqQDfcKBmXAnPZ6tn6Yp4KVAPpdiTs3EnDI00+L7SbixlAVu4
bxHQrSCdVqBWn2FAvOC3OrHeZ/k2PsSoGFloS6khxXT1N93APKFn06fW/KDxW46J2tlG/joyDgs/
jYghY+nQ80RmyhAQpJ3rNtwKdvPRxLDJ2oRzR227uc4c3JPX5BczZjjlcYUZkgzIz1H3r2Va/PiZ
860qrK4pEvYyPXZx12xhLH33iklaHjt3J45IA3BeokK8eQlrPxGw7y/seyWdnyLLXlBcvJf13m+z
twrnD+tX/ausxTLvwgfaOZ9gzOmnEvIpF8j5xyr6haW76wIbfgpQisafXqzWJT3ikXNjLGg3KjSY
DE8Z9vs8znVjsNHobgPST6fN7rgD1WpM4pe+9PFoTmgFxh8JLasoTXDKWrKLTPMiuxnng0g7phvp
qNoXSCO3bh6/VBkltSjClzizfyxYy4Yfbn1QfkpHC213WIeyRF0DE2gBL/ZQBYqgDAMnSBO8B1H5
AeorScV6JBgMUdNbHKO0mD9WDKU4oI6ufA6Q1HaHZT+wukyC8OxEfwOTLZPzD2bnDrsRzsgagAF5
Q+ZMzwiMRf0GWv5ZOQj2DBD/BVPpFnkQLoCaNxzrmhCRoNDp98qCEySiLU3oEGZVF41H9Qaq+zTk
tPFegnpd457EckqcemU921H8UqBSyRPebUXrq2UTSJZr/M0oe9B+GJi3ED2olKLIthGMGnX0zhvk
PqjsbDm5zaPAK5C7wV1Dhp7o+K7ipjp6VbbRIO12Nu9BEHFPSd6uCzkrLR2AcXHK6071rLdMJ4C5
3pt5mWLY3qbzsk/Ixks/5l+0Qjgm0zSuOweynkpZpUbNV0kg55LswF/lBVsjNT/GzHy3q/qlzuJV
xxe4tHrMTHm6hXJxQqJsIGlKPmLGbXxuPa+ZZu7NiL1gqgcnusr7ECukEVoJjcl5GaKDkyYfpVf+
eHr83ebjwZDiEnn986qWs3qMihYnGa9NGaLvVxIxTov0AvjUovfwB0oL6FoQJmiv4h2XOZ4wTdwK
sO+EQDkLQ9gxywnuSkCko4uB1bO4AfqWcYX7yrnyyujpGkUsZIMABX/Kw9b1cleU9UswyGXigSQ1
69mxFFCXBBqUGct6SqNdXHlvWlB8JF3hMRnlS+15dVnLGzUCQ2Vo73pGxd4CMbTLn6CZsRXc8Fxy
L2U9YlBEC+w1O1dbG4YGArw894nyyF1IGBaA1on14W0qzTdvqG8po8WadAU9dRm21MJYaM6cd20t
uTXeRUaYrTuie8nReJmW8YvQhmYJvprNrnDhJ+axQ8bZpYw+x+o9IQcG5f3VjRz8Y010h3WBoYFN
UNB7h1EgK0l6WtNFl8hrFWl/4lFnxWJcPWe6Bk521Ny1XRWXVKTnQWaXrtfBZpQbAStqtMZ7a4AG
af0/U4oALk6iQ9Y3l8ahx27y6WRHkBlUXz1HOnA8cx1V7t8pUj0oN2ySsUcPJmFbQTNAb3KHBXbu
Cvc3sM2nrLRfzah79XvthLByjfxqrQnxcFiWm3b/6GwIXox4c9FeabYQsPXqq/f2dl/cRr2/61q0
YzvNlclTW3MdkSGrTL5jIw98YrMaO2YTO94AhTOr0kwrmN9ND5nWe71q0Dx1O7M6cNDfg46Cv5Es
E1RzEqm41DNGK0mg+EsY0BVxHPiz8hcz8H/b1PlsEu0RVH+yGMmvnd+jqrvGSbgLB+vGnH9TDNMK
Jc/asdQqljMnV1LVkWOQ/xhN8gMeIYI06Xyyed3a5rRm1P0QBGrbR18UVxOX0KKHjOR0mCGbalyR
Noh2uPuJtWB2arnvwveOoVdufGSJiDAPuVNte/qmGIX+IMUtFeOlLiqIC33MNbIMWafXWsS6g6d5
OmcM/N0gfY+JaF8UUl9POOR4flowlqxd7rzj64VjguJ07ENRjTfL9Y59xlSvJQZBTv7DHu2n3HAf
qatv/dh+IZrlT2rZmIi6VxZNFGo2RMBOc3aU1Vuzre+KL34QHJ22rz+5dHFmO1ueg3MDJQXeUkHK
n5a9KwAqrYVIl7dWIYqzp4id8Dx68InFTHBF5YvWra05obSXsbMfdRW/hCkLVk9YYCP4Rg3dnnEU
6mDvphPk9IKiB9NEY4P5Rc8IOYbxR9iy0MvrZy9ut3GJrIujTaycRP1MEM132iBf48oyl6JD0OPU
cPBgCm3dNHlMDfRANflkM7nTVvbhxfSiZk+m3K4uc6b3YV5s2Kje0xET1cDmimic1Do2iCxM0Rt/
7MrwF7aI96HehitWiDaftlZv625raXa6SvI6ftixii+otM//fuaDPngurkybT5YzOWdL/PbdED1c
6bVgisi++PfTNsRpLcEQcXzl0cNrcXGUHiGLwOz1JCDL2NaeEWzqdBBOe0h7yU9rOW6bGLhwO324
kaoP9v/+EHCmrccCMqAWvIcF8p3/+71/fxTrK2qxbs6Lhinx378ajQm/+H8///fbKgZvM8CsT3EY
MBtuxMFxfH5g8Ufkt/caNiW3miZAPqOUE+BeZvjz/OfasKVRyJFu1OZQHf794BM4th9I1p1nJgxR
Y4gxB3LZmgMO+//+8J9fA26MjqTf/fv1f7/0n7/x7+dUA/kK5DEvyOBjz///v/Xv41oJWrqpAq5P
NTLYVHE929HnPAWv1JD6YhjWX4boG68qyVIYTX+nA0KA1xmwjL2orkFqXuPZ62jLll0wdKCTsMG4
bXOCIoMUK2fB7H9LGq9jY6bimKPtX8I0BlX+7I28o9lbptx88zSY2iOFqMV0yd4zaU5XbandCj8a
V2EcIP4jP2DlKTT3qazkRjFtvROL8a2J8WD1fYbohClVQHDaMSFW5VTEAatmTVujlE2PPZmlxzYV
SOb4ywl5fMwbyXiZ3A3v7wZHGOdqPb6RY9itxnnQNLJW3CYY0raxklg+J87JiGGMhAQnJhoik50b
Gljii4yj2TFc0GenoU50XI5+dCt69rPCc+t15M0SUGUlEKLQHHoRtJ/MKTejMJHgzdxVNA7jPldD
v2JEg/IiwLwxJMVzInHntIIRlCG9fFVz6JyoqG2emMaszSfQsBiijPo98wxx8khhOPkjkYQaPUVE
stAVsZ7xNLBn9f6HszNbjhvZsuyvpOVz4xYAB+BAW937wAjEHGRwJvUCoyQm5nlwAF/fC8zb1ZIy
SypryzSaKFIkIgLhfvycvde2J/nS1nTL7OcRvO+FGkrbemjqOBGX7rkoHA78LQzTJfCZDDWr3aQj
g21XGOH12EVf4RcyhbTGHfcluX4xw56s6/QLuC/Pr3AxY6bSgcrQzFg7ZlI8aC9tYcQRpkfUTXC7
eEViYpJ4CvzWityVvdA8molsVGXLo94NzlYjXvZQWUZw9ELpbmplZweGITuQHvExEWa+dhuyvj3l
hiQfMMGaEoRgSPopbzPHfUsQa0zdiRfsVHlG9UTeECeUqEz2LcESmpFzqyy0Fydn9IGSIqjs7ARz
ED2SmgyMbVhj7HQudi5lxItjvuXMmwfiwu4arXEe2qBaT20Z3fWtZj9IiQawI4Iq1/UbqrLuMQy0
K73y9ZS+yRgzhS6tKMR0gw2goYtDXdg2aGdAswaGU+4iw84vWlU+iq8w9bWzUQpvvupSwR9j68Xh
VDnR0rcFQzlCcarhSlSOcxo9hNeml8qtrjIQclblojcdtVVspgWyBCYdQdmmm7xh6GzPIQWb7iZ3
jvhIMkn+yKVFqrML9oDzOpEmxmjfB+XMfiRyA+EAn84YtrdRtOQGkUx+31uZeZnl4H98MeniZ+6t
8ATH9jUuZvtNMpnntnYSJrO0RDODgLmAkeotnevPtFd4ZxHBfFZhEj6SclCsnLaS+49PGVBrGKos
x5/Ykzl6lOSuuel0rF117c4lobSsXVf4jKZPEYU6a8Z0N5jJMzJ9Xhp3nF5UBfbRIRjLDAm4dW3E
L/g5mqy6DYZSPyqhn+kXDMdUS4bjx5+YgrOSIY+u4kQ8tuTiPCbOc06NlM6moMYiYpTS9Ws2MGSO
0W1cp9IuicSpbYL1hNw3imNcE0wry8yK+4+fksDR+/hMq4gF0zgO+ZoCwqPhu7r/+FPRltmff9I0
zVpLiYh+sktnMzkoRIXL1Ay8a8ZWXKgnyTndi9StFubJ10W0OJGD8YwnG9OF0HeDUZrnYRkHT+Wc
s5xohLDbc4n4AcEMrowHC6YxYCnDeNVGTn8ANG1SMkyPRo735DRGc9tb0XNTOvVRs2GyRAuYZU7S
P/+qMht7rSjhwTmgNl5bcjKOHx9sMRVHa9i6oaIOCNHYe0Vf36CNUzstJE5YaWa1IhJLPBbmxJ9C
Pb7Qge4ZLgFRoZONCch4jCJJKzyT2cZIGBHZY6L7KsI5FNGX9gcNlYOddRDO56hePAfMxouT8rrk
IXCH6Ng3WJSa5dWTksNz13N8E8huVmNmwX3DRvoF80Cw4sReH70hWzbg2yDK0rNuK94anUww0zXW
TrQLerh1/D5HOqG0AsGdM5xz2eq32RJFvtiPB915KEk4u9IGelYpaae2FkO05bgQenN7Y+LU2ZU2
r0VMAykP41vdMp1tQ1DHXgzOtWVp48VJ9nE8XmQzmy99ToUYdu2w6msAqZnlheBZSLi20HRs9ID5
fGgP2S6ubP1JF/i2mKLMx3q09G1LhgbBOra+IaFUZwypaxqPXTMoGLApuYBvb5O6yXzbTUlpolKE
QdkHxzbv4ZJ7Jo2s0IvqDe5DDNVeUG0javxnT3WbVIr+3nCJDK1G7Lwff420mthiQZPQqrPnRk3J
di7ycFMnM2+7hLgg5g+3msrGL0Xr/vmH8Nu/KRzzOh+C4bbvlmiHAAcIHrrPwzA6aHoRrFzlS/Gz
kL/8pijGHcrLeVcPo3YJO/b9Jq+mzwhnV+WMMgcd+h9dqzXXVi4OdlxY59FlNjiQxrSqsUesVVnD
giOUbIsNe1w3OgDymPk5DlOUyxa4mLZh3KcLR0CDydxDkGm1b9GgfispH5RXfdaAHXOcXPpODp1a
lx7tg9ONFilGtIGThaBVVg3tzuINi8omJxzrIIU1I96AMLdiqEyI4pDr+L+6bhf2BKounw1RQnhq
U9ISWOyuY9aoTSAH5DxV3ZyMGM+p7Z56PLeweQX8cKbe8xCT65orsZ4NgnQHbYOdxMSy4c4raB8I
fpa8uHlgCIAWce2Wef/Vi6evU6/lL6VLz6bQQnFHlS5YElPtvPScaekGm8K1NL8INDokHKCcJhw+
97baTosKSw24umqhjkxQ9HNu6HywS+P88ekkBc4jI0RMOSenLmDMMZTNvd3iaJ3o0n98ps/otfJU
oyi2A1p0iEV0JglE2+bpoeqiZFUJ5yFwasSeWAjwu8Fw/vgUjkXkMxkDzsYUqSXpB8e8VgHsbZbE
QVYDK5X70QyCLdz6bAmmUWSR6Q/QVBd0QdqAw9TaTeXhqDCrOvKDBMjbCLrphPc031BHVWLcA4si
ipoXYRUMhsvIlhKC2vrKswN0eSR3rdVgF3tzroq17dTuJ8TiEG1a50GadYepRscr5NnJbuCnon7Y
xWPSvwemAPHnWuYJ19XzqOrhaBY2As1ZaM9o/pdsdyRZNB/DlxEor6lzH4nQqW6R+d8DSghfrCCv
d8boUpMu0XUtWzuQwEjnaYh2xEXWdxFzuLuCOJdNawXR+uPvPj5gcGHcolvZIVm+JURIsLcMl54/
zbl6cS9zYo/uTUQQ6INwU1Nz18ewZRrC8ZUjMFNQVChh9+hA2j8nFnYrVXvHOgTkHhQ5S6JJu6CY
83mdWa249IU90bXE1sK7xGWzM0KLw+n4LEDa+5Le6MUEFnFJJa08LKNXlrLcr1Rl3fOglyaH/9g5
O/241m0gAmNSiWeWUhqRPIjrQGn9E9rGKVxOoyp8izqXMatJUdrErba3BU6vMQSTMSEp8ROty04T
Pe+1kuTmVB7NC8WsZtORa7yByikvIXZIrpZxHcVFbRc5CALXOEo1E52b9w0J5kCgmQWgwh1QQDfo
kDeJiUc5mGYdwgPPm1fIeNOhKP4cm1F47qbpD6OQ2dlqOM2iBtrYLuqdpEym+6BFTaxN+a3oCbSe
crnHwcca3MhBZ8Wh8RsplH2JoGGmYKw4sdA2QziW1wwe5j3doHvARN0FGIIAIMNsYe6tF49S8DXQ
ppsoSEHvdNibWtV3e6+TkBWGaVpzPiM4uZfFzphFteX8/EAIZw/UuMiZIRvQZyAXldcfvwomGoxs
GYnNR+Fpev3npMc/QYmbHbuaU0/X1vGLaeXHXgzVrQxoLLf4bnc1cia9nsTFa9lNZC6OzGposDiA
MbtIfdHlFOzQObyJIh/PuAFIHM7NTZgRMFoJ/UnrVLhLg+Ccjsw3yVi9rr7mkJcCZtl3guKInHTt
Etk+pN/0vQd91CeYSloFC3OSTXsjvGjfRevAJQzwKtaTrda5pMgRVhOWWJ2snkLJ7hr3KezJEGXs
2W7tGRb5pJwTI6Xc10gB3SrD9jkdPkpLlvfVqEofj2uxH7OlM8IofqJ4MEWGqzwB1qLC3N659TjA
vtAsHysJ51EViDMnW7Ku4NytMo8YbTDzOy2uYCX2xnRWjbOdm3q69MYBiC46a5o4Zk+caFaj5Sqz
CRfPcjCBEkOHqhkfxkghcoqsaNM03Wa2BqLfdCpkR08Xl3M5XS9TlkIXj+Yi7awGRoURkHxIIZfK
imk2oqzBsa61x6ZB5tpmhbueJ2XsKE9o4LvxTRM1LFH6YuVN8bnIxotBACOGlPRqT2NDFE8hSEyL
29Y3PCNeg0inFQHqZV1PqfTHIhrPokzBRpAxw15iy1sv9c55SZlsVhWh2TMK0WIctwzBk5MIVIvo
YZHqgz95FnDRzMrMzrJrM3RjzKNqmclDa7sYBGZx8GLrrgPOcf74IKWXHkGFW8eRo2nfc4CwUDOu
HA/+vI7sZq2X+Gm63OWtSHhRLqtT5cTNfcM9Nyy6n7LRkDnAb1qzqyZ+hh3kjZ1tyMuNKgaObR1G
ma5IFJqObIPvyPDVw1fC5sV10D+1KS0iv7Ta6BVm5KsBwGEFain2VR0VD2IGqWIm5rydHBLtKrc+
Tkb3eQjwv5UtG2a+fLBYOrQh5cXRSOAI9QhLbeq0W0ayIAq8XH+KZSfPjHzdsyOzfNXlg7eGT9ic
OIQ0J03krh85hI2RdVTcjR6jE51dxF5W1XLA9fHxMz8+WJX5iRlwRegISy+Qa4IwsmOWzBqCdY6m
aoydIzk4mxlpgR9qrVo3fcubbtDHI+ZVqCTVVlNOei7MDbFFT43In6h64ge9lO6VLDFkK5RxvSfo
rs99fOupyNzasamOU14eMHNDN68NiQ8wm9HWCSprw533STIGZyiir+EgRghLXbunBSKfI3M6E6Cx
iEBnJKJGcarxQFA5zbcfHyqrd+hdR9edsuLbEj8206VLPPX5RdjrPHTEXvThp2ES+fnjAyInLAlk
iuEBRx1P7M64KRJO0Vgs853TBU88i+mJKgkkLCXKVYkMV811cZ1m5biNIB2tZqOKLrGlz3un4a4b
nFuDu/spQRa8gnTDDA2fziYtsDTUI2BlK+9Avrs5vw730hY9inWNZRFtMVmP4WQd4xA9qlmOjBeR
Gd/Un0sageemJV7dEQCQUluE20oa3b4fSbPgKaWTnna+1+n3PU62jQhGtRUkXm6qonnJZR7hBG3Q
SEbJtd3V1JXpVWCl4XWorCedFCLfGDXaV6NRX6MNSg/RtE0NYe6tgo4s2olmW8SD6ZdO+oV7LD9Y
9InpIT8GGsGw/YirVx9mVkcrPVgz6ug2Es6KHDgkGrJOtjhc7YOpm4kP4iNfA3AzGV5604tokkeI
j8N+HLWFG6GweeJc6AG/nO1sfhmttKKmmdp1IHNiMF0ABmjfa+yy/ZG+nXE7S9s7qKa6CwciXs1p
dLZe6J5x0aiTNmrtnqAeTHMi0CBms3hW7hDu0JOkqxrPtlZq6jZv60czhtCVYa3fSMEWMJmIofGW
YLM0QFIUiThMQ1pBeNPHp27wrga263VHUeOP7KkXzarqVRV5DHZl844jS90FzoSSIY6r+aYd+00/
UzEVmcXJEFdFR7yWb7ry1UEee4OhjLSj3u8TaCb0fw7gReWVbIZmE2OFDquoPSCsmL14ryCTXuna
GcL7MVdUY6YqIRpaL1qAaRSR1xLJlMArRsqyQgug39ZevuQhBu1N3GS0d9MSUo4i/GQo3TvSUQgd
YvYNW8NEhOZI70QoO5M8ZhEI40R0mlHjNtN1USTGrWDkCYEhOxmk/IhaM052Xb4AF423YV9ukYAR
pDoY51pveYrAkd7i5bux25s+BIzfdjDsp3a4CZ2b3EEAOyYWLo0A6gmqyM7XljhdsDTa0aCbVOan
j0XN6/qjqmdwvkuFUBdL9gLntR3Yk/sun/KT9L6CeUyOH5+MfUUClW5t9BGqK2fAY8z9vI/tVu6z
XHwZAtxitWv4vYMeOmH8sFKuFm2pWeszml/vKstR7S9RuFFjdEi4ACAYNFj2RY4kQ+XJfBWPIn7R
LMokLeEOx59R3A1FuKaU1r5Y+qqYC++QgVX+s1eneYW3d+bhbILoQtgMWRcVEq9TxURrwd7MZud8
bqCWmb04jQv8SaTith7UJ6ems1BGVujTCkbtImg6JPuyJ3WgWio3MtRXDA3ntTvUxTpHAI01YR0k
GiylaIw2muIOzgms71WxYniosKF7iDbbvUym2C9w3ibJKadzd8vZIwJwIksfiQI7G9MYIu8n76TK
ijTFbhHqpd1h1Of8qHso7z72Z6Kyt0oKQceiYXON03HbDRVkxkmpvXQZCLSBrFCZOcULO8dJMM9m
+pcd9WVTF0yzV44kUzk2B3FEVcSIKEUFoGU2qpnGtPc05i5G0vTXotNwZmVVyFGNDErsz63vOR05
pjlU7cgcsBNp65T226HMS7Bnj3IOt+C76kvXdzEt2fxu5FgF4Y/w4jqlix4U6WbKK+ywUTeh36ph
pCZBGa76IX3uxpRuYAM8LgZQmZWMbjLcZPRocbepHHUeHaN92FDfxZxBMcozlQQYdONpwy3z53If
u9FDGKLGboOAtl9t7YcgBos10a/QsrzEphR1wKbqI+phAxq6cXHNyj30KB03Q+aKdZ0Uid+R4H5A
TIKtYugsoJhkKfQ2epIxmq9pEiYXxfR0NDlLjSGwPWA6N2Ux9vth2T+6cTi4VUODPQCgXLs6SSHL
S+gms7MjXmkzZ2F3NPK3jxJGyYdZAZM2x3xLps+udya5kaoQW4bwyL+D/GtSAeuddO8eQAckO1nu
K4o7Q05YE2Yc+oxQWtZj8heDYgHi78bYJU4KN/4GrHjkW7WHFhvBztoxSu8mpPI9WXG4aQYzOinI
JRgmJ5sDggeQdml4S4/TkDKy4KwNe0fnuN3j8V2jVJiO02mMKu+iT++8PyY8GNXZlZFzpL2IA80m
1LQDKuEz8sN0RQM6BMDS75OG0f9HHzGsGNS0Rf8q0Ao7wVicI5M4jj8/GHJcjx16odmervPG6/eO
5xrn0NPfcoU7w2I0Domqk7wyZbA3GhBhJsOJm4qTOPstTVsDyzsAG0KuP8otKrBunzgIWtyQSOY4
ZIzDYKTba0x1rrSY0Dq42+jNJAfkZZsW8rmvq+lkOuOtqZHmija+Wcm6sq4ZvFrXvYALTsIrnQ/4
LNt2JtzHyVR9KRaK0ZzfoXsbTx9rG6Y6W8j46vff/uNf//kfX8b/Hb6XEB+Y6xTtv/6Tz7+U5EzE
YdT98Om/HkpaWfnHv/mv7/n+X/zrHH+hZVX+0f30u7bv5fVb/t7++E3L1fzXT+a3//vq1m/d23ef
+AVI1em2f2+mu/cWae/HVfA4lu/8n37xt/ePn/IwVe///P1L2Rec1+/eicoofv/3l/Zf//k7w5CP
J+rP52n5+f/+4vIA/vn7qinfuvjtL//iHcU1/9j7B51d4AaeZ1jY2iQ/S71/fEX8w3Jd3fQsufBH
Lcf7/Tcc4F30z98t5x+2cNmUdMd1dGEbzu+/tWX/8SXzH8KVnusxFjFcz7LF7//3kX/3Cv6/V/S3
goK3jCmbuRp+UPXnC708MmkalmebluSXWYZE3Krz9S9vd3ERLt/9v4ZQjvMgic2wWs4yg4ctmn4x
yfCwfBnTcctXFdthbTr07ZJylbqqOsBKSncMfV68SifOwoQTJAp1W0aecfrmmfz39X53fTw7318f
PRsOTVKXnmnZrslz9O31MUsqpoIVdqV6E79AZ62xP54NPWEsN0t2x0wC/YPGwQP5jJym811aTugL
4pMKGOC6RL/PUQnWsK23bccRPgiHm19c5F+eRC4SY4HFBTq6gyHo+4scyj4NB70nrGKCsDZN27mt
aAvr4Zc0IDCmTQpG/qAqlwRk5LFZ9DkzCfIS9X5wPMURwdyVSYxJbfWLC9OXp+e7l9cWlmE7wmZg
ZluubX5/ZQFDgVkvnHBlWdCStMUWPcPvXMWzxhYmdK/Yl5b2yMjjMbIzj3ErXbfOSm4ajMp3/aiF
+xot4lVH8Pio5vI5TINrJ9FfkhCGqU3w5dqVnFRkxiEBWibqnxi5mUDgeRhjYwLJDLqE+W2zK4k8
W5taUtKynCKI97Z+O67f5zEkIyxuAZ8mfeyPogj3xNY0LOGEXDj6sDWyUpJ8IjJcmhDC09ze5LUc
z73ULrxRnD2Fqruze/oUgQYpx9YK/H20vtwGs+I0cR4SbnwM7JGpvGXvwgGP7UQTHO83M844JT/M
DrXlaFOZqPPJ5M3Il6rGaC1CGiy1AVI4bftdQEz9kc2jX7lVeQDQi9p4YPBQ8a2HHno9XGTqTWWl
ewjEADDrfsLUm68yjURRZ0C5EjTIHrwkp9THUqilFfa6vDl4qf5kZDrtUjcL1xGzKB612ewLZwJZ
qEA8LaRS18NsbroVwmiRnQ1renczGWwzJF+b0KLNOdWdHzKjeors8kT2YnCUPca/X9xUyz3z4z1l
Olj6bcy5pmMub9lvloxmxNBORQ8QuIcrMNCJsDtr21vywJ4yb4MxKXgSMviS5Rj7WjB+LdUihh2U
8fLzSxF/dymeIwmkoTvH/8b3lwKiWuahS0pMNHd7nWX4Ks+JJZr7TakMOrhS0LwexaZXMNm58Z80
5kNrUOQREHtmaKY3m2i3lbUWiAavp/J14b4cIHOwnWPZ14ihJtuq8yNOTn5eJg81JRPZPYt0k56W
PtXtulTRsLYTcR87mCo01Rx//igN669PuK17S5Iom4XuWT884SyQjd6M+CE8giTPfc88V7tTDtUG
QhWCjwXN1b3THVMpd4NZZ9uI0KpN0SOm6Vr3zyLguxrguxV5Wcx+ePltQzdM9itbpwQT3z/nslSj
FWgx+SX1Z8MwvuJ8FLe9yGi+mtk6NOleUVZbV5CIKUljjGm6hk0TP/o6w0WEeo2pWTGv+2qwWDx+
cXksYH9zfdKzhcGSzMrn/rhjlFHvMmZaJqDPTokvWPQgeR13RmuD+XlGmQaC5NVh7rGTmJsQ2Aqm
cEMe+YpV4zUxkLKj/bphRHs14eo4dD3xkPNURJybk1Xb9s1O5Rk09hKrJO+PL4iK2gPMyPM4BBN6
OIzWaWtfohZrtUbTNdSOtTWWr18r6CqEmi5RNnb4NI7urc2X07LMXihlYfWieGoUs8YwyjD3pbiD
e8FUt5rOzryzm7k7VVFGvFWDb7QBHd9Z6U7GkhMujJ+gBrFWkwFaJ73p4wt8LbvO890AcuVIB5H9
fSQPZhw+o0WBbTLf86vSQzlB7cJBMO7HeGGUN0zmsbZFB5pcA3AafD6cWU9QoM2zPjXTnlPBJRmG
LwkoqQP3G6dWlnqOWIrCwR7RaYt4p2qzPbp9/SCrpnkIvOEcSm9XoQ+DMC53poOYLJ6phONwOCRR
9oznxqApig1xCpuZm/lidcnAm7nu/WSZeiuTwFIns+hgkgzTLRqNlLJjLYVH4K7b+0RztD6hF4gw
CD3D/DJWmzxuMCBmPSL+GlRrrYLXTOGHRtiGIF9ysCt9YXh7VXitz7yk20+j2nd4Rip7uOma+TOp
dR1eWO8mrpG+F/C+grn64vZKe3RkcoRlxiIXVs+Km4mIyX7c0SLcfYzVWAUfwcnduHpnHHuQ3lBy
+L0mRmwaHX4SInCqJBsxitR2twwWt/gcyL5rEhH4rK0ehNiAWSgKNG9O3qxqZtI1EsiqeryhsU00
VEeL5kpFXz0nb8nkFXclZQBScxf6l45vyMjr8cIsNzh44+2HsAXNyrNlDM+hjSRo4CeajXzPAr3d
hxVH7KBpO4RH7WU0FP3aFAmJCfrGEjXLiWlgAu+Jx3TVGPpzymAnDaEBGAZtKF1X7yL39lEK11QT
sU4arn4SFsEFIo4OvC+PDMc2gtXpaojQAI1S/RHqJuw4nV9C5/LKCeN3UdMwDOS8xNK4iAwHLTyE
wArLgHl6SZAl0EFFZZowsTpYg2uvyy5mDGeY9noOOPQPWU7bkd7cHimRDnByEUWETXMf8YB5ao27
geM/RJ/I2dm45VeumNa5Hcht3dREv0Z7JndrlZTDneEtM2ZkXcQ8jpehCKwrIE3dnuyGhLNYPLzb
1rUdRDe0qzqOCBy3/vuV9m9qX4cV1DKFSWFpWsu+8M1GO+ChKnnva1eq1cUGKjBVcDSS224wcaBF
u24qe2l2ArEKByTFpqy2ErXiFmPHJccls0YytQUm2K1IDSIpUHwKCNf5xYpr/M0mbLvsTzbnB2LW
neXr31xmsBylJ7PTriDZrTxMqxBOvYp8nvhieqF4dHj6MVc9pAnq3xhEAti0DpJyxID/58+Yuez3
P+xNnGOEdF2Ps8xfShPbbZpYCWjwXc70fuY9ASQdPYUjVOJHUI3E2WCTvXFzT9vrwTSspurRtJr5
JQ/Nh7krKbma7r3MeoIgC6N/dXOqBJIMwcrZ3n2iqmn/i0v+uxeZk5wpHbnsqPKHZ69xdaPrYsz6
pIT3+xhu+dU8m8hUeqLGclG2awt7Hk0YZzN44VunVce8phaxCm+rh+UbmRek0eKM3+W6vPk4kDnc
i34hAMxGA74ALY83Jm8H4rq0Zs3T8Zg6KkcpV5w7C50JpeP/z+vg6Mtjsg1pus4PFQtaJnuOLUhq
0BfUuiI+atdn5jkJwLHj0Gg3o845Q+LavrLJJvAz11kXNfbOtlhrGTWXxs+GKkObo48FUllZv4UD
QRh1YIhNYI3RyXL6zz9/Kf7uRqasFQ4rhWss/31/Izs2Mp2xFhyWKnjNWRmYuHI77Ien2iQzMJos
Vjs71dagrsCpRWLPO7+gzxZml59fivybIoYjr67TNrAp+YwfTpRjRmyEzBZwV59BNh8b90pzt8Mw
1ethrmd/mDjk0umsjsodIY0VqrrETcQgGu/nRkbQg72su9db9wvbZvcAO/J5zkpSrswmAZ9b37WE
fVaGCrY4ZbaNbXa+SVtp31UloabB7OM2gsbu4cpUdXosc4DdYeqBazTgkLpYTQruWRjK3dsYhbAg
yPa7LrTU3Ct3/iNLQwPYLThZI2tQkox73fGaayeTfuERwBTrA2pkbKFjSRZ7D/cKkE9zCGe+U1kD
6piRGS1Ww1MJGTiHBnjEN/hF1azp+NDt23Y8pbUOv9mD8SUBsGRifIDQ4KKFjbSVIaa3ivbq1c9f
FmH/dX1xXcPmUM1x38Cr/P0dkqsKi0RLoEy7bKgCz1k/Gu0RmC+93dqZfBbsU1gBzWtkSzO5UH9Y
0OFKryUxjcZtzlh8PfcoR5Uw/ZYNnn0H5qgNfc9hjw2sV9mPN705ceKE9+t3gjxVF9Xoqs6pC7oC
NQQ9wmozmMcZgZuhOomJrSqYogXVMvj6xVtZLJvMD0uq65n8b9Cicrkjv3/IQYMCafHpoelyCYBI
cBWboQ4QrL1tOJjdRAxoV/g1SZP2dCQAFkqbMmJInFLZlmxLV2mA9Xw0jeCQMFSMh09hmgz3aQTL
a8YyU5TiWstrWP8RHXKO6+UhGSGkTENi+LS1USp0OIuUXUT7tp5IsCv0Z20ojNdaPbWhWZ9//iLb
fz3gWMLBVS5ZIbEZWz8cIDxZIZQtFcQ7LQLxn4p21+TN3RzrZC9W8aXJ3wuk1/tkgC3lkmcHQpH7
1tKm7AkjLSv3/FobkQfVNdePsQamRqXmcKViER3Jc3/QQnox2TAHB8RjziqY7fEyDRQ3coLolPa6
2tpEM9N6I1/Vjmq/zAP9Qi4wmRwAY0010/2NBQYrp8OpWjXGTWfhL1QLtzTvH8vWDA6Tt6ma+D4U
MFRLgs9UE6h1Qd/JxzR/DAzTIMMS98Ksu6RHo3nXM/uUKtzKDLR2aURPfVEl/eosu2xn399OluCc
btG5ZKc2Pp78b4oFN4rSjLwzVPFILtaxQaUYVjjaQhu1h7UoHzRl+dT2YCUFdk4N+R6PuL0XE7f+
z19pYzmq/uViTF5kOhmS8+Jy739zMfnU6GZT80rjJo5vcYVvpIRoCwIDzXJIC6BVO8M0rzv8eesK
YR0IWZITtXeoSf0vOp3mX9cWnhluOpcVRqfnuzQZv7mYXkOziXOZGm8pTqcWdmjBO22TLetAEbXB
YWbOGmVEC5fm6KyIYLqqhqJb4ZCd73VjOUppQch92B/ykbO/HUXtRk8MMD9jDdenhi04Oe1b0YJf
If2AY0sSw7ngdPjz59X8m3fQ0pumKSOXF/pjo/3moXhMefuy18nditaxV+y6rjdOocOAkCb5xQYO
8YqRSe8IG3UiiEyaIU/J0rcqHfaGYFOVSbcbNJq5XrPcG8LWDnUUBcQ6T7ehaM2ngWVII6NjoxmL
L1hr/hiZob2KcPeLh/LX1q61dMgNF0IN98gyCfj2VTGtEY3TxEMh6zVfMwpTm9RNbHSw6St7fxp7
ZJKH9ZNXgZwZRbcO+354UE5Bh5Mi0rYK7Ygk86loGu9QGegumgiiZeVYhyTHuZR2ob2hyvc2GTAR
4RXqhmwVTlpLIsLPHwv8q7/e73T4URq4NPuF/uP25QAByRV0NYbaTK5NGLvwo4InC4DvWib4MAkF
3TBN0jZlLFd0DJjgM48lkwzDBSyB+JKOX2WC8rivP5nmRHYSfPmOF2Rl6PAMqPt8nPVF+lDIDpWI
TuRuMcA4nIz+8u4IAwV/0L5kFRoW3uZ4vRxm7UOq23emwx3rJWh7x45xZzlCzpymAadVjjcyNZ1H
BPYeLIabDLv7PTICli4b3AIrONO8vnJPUJFe8XOfmqCrzoBAPrmLClniK2Pu5QM4w/wYEFlDhdPo
VnHtEMeCqE3aqNI45JJHtkBVOH/Si3bn9lREnEr7aCakONNfNYlnYgBkaUr4rKiz6MJoe6G1KXkM
cLTrbXAfJdXF85giOxoprszSJakG2LsSujphMW29RdEiO87nTtGbBDak86YFFbJO644OPU1du8Yg
ghuwZYSMxjVu8YNp4ZStrZES2Zz7/JNGJZ8VlrsPOlxMXfyVgYe3zrpS3VCLb5gDwP2trU8OzGmC
x3IgPWQSrGMAVr5muYwLg1RHDYCdY4iqbrtspxMGrtc2ZYZcZ/Vjr3c2udPzisjB5NTm9aNr0ycb
4Y7+4vTj/s2i51hSd13WPsfm/+/fXhKur2onFj1pQAV0W1QXWtMzSbYSsUYYdJV4dFxAK9x27byL
0BE84LRDom8nYC7ricAAV3+A/hKss4AAZR3vJzncICby4aty4UCoPCbZWjS4nCMiGuG3dMqbPsWM
uSNDN+/ClMSKqpygqutgarIhBwKSe8eYbjs2RBradQYYuxrHP8KiS26NmgDHpAd2mmu7/0PYmSzH
jWtb9IsYwQ4EOU1mn+olS5YmDMmySbAHe/Lr36Lv4FXZFfakbsStCjszCQIH5+y9diOT6OSubhqz
cA7uMPoY2MGqZJO+om19lp1rwEKb8tvYRYsHVWWfxWb54TkNfXK4AHUEir/zExFivBquSPZqQ2OA
IRxN3ZkB0UtfBc218FBCWLJcdZLx07K4zoPu199rwdSbwB6dkJqFQqHcwoc0b5asds+2KoNdqmT2
dU5elyhBxIpjyluT02XkkUzRIeKIoiC/TGK5j/zCwmpb/e1U+68tR5jUjj4hCxZj938/YI6ttGxt
m25szaDfcejWxLEK2GCYBvXDurBb+arxNo1gB9WQG7dzWzthROYYYAuB8D0XErhfdcoH+gt2JQVo
UTj1qSPG/ahWYG1OKo/DYbYX6SUbv9s4DJAKm/1fzrX/aC27ns99NnAci2mavRY3/zjXmsKYhoLR
2QZYrtqlXXqtvO6lTKuvnRsFbP/psj4FsaKDFc0+Xral7bHB59HbjOTmXrSQHyROsSAr2osdyOq2
CfJ72GKndn062JK4+4r8PbaGYD93q25sqkeYw4Ca1MSlFJXk0DkfNmdpaVtwXBb8lFEvvxpxOcDc
ZW+Z6FtHIzIlZ1j1osI/ZFFbccdYxFMSN3u98k1KjHVHmutX9BSLey/omy2VyamZ5bSr2nzc/fns
cX5bB3LtcTjuz2JrHTn/+6erc8z1HVrRkArrrnMa/0iANkDcLr4iupauIw2bK9svD32pIOEmETWP
5TihckjYcs0GG5F6rAb0kDmn8d7i2rvmDxx7XEI3EeV3rJh5LAoQdbQkR68aXwGtPy1BNOxV3yRb
LiaPqFF2jTOWtzgf94PTYs5t0d5BAOpuTZvcymT2/3KbsH67yfPFfUlHweQ1EOLXgtdryXyhaaZC
x4BKb9hldVhqiFVxilVPQWXYLAnDbAao864egzYcVl7YX3794LcukxSObaJBIOnEpqfwy2toB8S2
eTFx01idgp0Vs0lEGvYIRc8XwMFqF/lXiNyv5NSYL92wPDc219Fumr57wnqugjx4LSSBLHbtHVTy
srC6MFeHoyrhl4sFn+ZikzdKluKGtJAV7FLhOS6t7YJjQ9nVu7e0YYagfitH3liXPs/CQbhDGnSE
6A3HIG3KvUF6XuNCfYki5ijpOHA7HH6A1G/IS4rz0LPrA9Bc2gaBQ7pH394YGbwKDxpSPiprb007
Pc8jxCpnP/WmChdXol3V9D2AOdOyAaWZ4s/cpwz4QnO2vqz+UdApG9egz5ulPgimwH3xE9oQGf93
RP4dY8WKr0dQjqiM9/UhVvQ6Nj1T9c1ScOmuYvOtmd0V6M6UE+gBV9uHmFkS3ewe+bB520sXHFNC
JnHBO0l+8rHBcgBhZe9iXVzxzNiDOSJ3tf3F9CCp8gV2BQ3ITV8AVSwjaDhEne+Af7fgoQgiNeW7
hpK4a5sUwF8wfu0FTRROOKhNQMVN5QFmBh9kIsFT6yCwJSkKCEa874rC2sdxfRVrdSVb9VBYbCNt
zKC5N5eveG0epZ5KajnVMevKUUW189Hn9t773OiTpSEleTlL2CI7b1q99z6yELv4qG3zzmbryeze
30Z1KhEdy4mlgJ6wNbzzYpfwxwAAM1c4isV7NxtqHYS8t6NEKNCUz66pX5Xh7VEG68PgEPse96NC
2sXfa9vNsov7+pYkqGGRb3VL7WcOeRkKkT62E/mLPKgPPVk3uoBX1RoJsQDo5gDS0MghMaYgvilI
pk3n01GfgJBsBqHnXUam20oZ6h+qBj5RVSSE9qG5z+HH641rd/5tlX4RTV0cip4WjOGrXdFly7HX
fDY/qJYHoo2XB9+FkzPnaXp2OxS/SfJEWrQ81vXYhbVhRhdt8zyxk9d7BjuQHtAJnmUErq5T2YEo
zeAS2NK4se3kVrvofIHfFNdxBJ1sSMGb2PLMojcvXYVA07CcZmbYxPLspm7elYrpf55giTSEbZ+E
Zcc3QcKyz9z6a2rhIR8rt9yS7bduo0HcwjyePZ7q8BTnpHK6NdhCFWGbnhJw8CnYgaQkH6JWIrhN
BvlYtQ1OzXllMU1QR8zMe/8psA7cYtgqPZf0m90SLTtwbWtMwIQVPwZwzyc/dxVx7eVtx1hApBgV
xAwHB7f4ITXoUHciKQ8WDOqdInr2RDMclvkK6SeZSeBwPSYlfUjtrHZns6F68vTet0Zvt+JSuU2X
hDjZ05lSG3J8/30oBmJke5fjzG09f+9P8buF3e6IMgtXkz3Nw6UEoWRpEtl0H3RgHnApcqY/tH6y
7KfEu7JtaKZWgq/aK3BM9MK5jv34C4ZW/1yqfAwJZuNNTtzmlDJ6qqcTKqt1KdCp6Ia5g9DT0ssh
uxXxQfk2gVQ71+26Hdhc4IslUndlw8g1Uo515QEnE70H4MXNDoRv/Wh7R51Ujk+SAOy71Gncm8Sy
6x3z/ieTgvZSzlW7i7ELvabVXtYlKSekItWRJw9ZCg3Tybv0okZYM1mvp3vTj5lrGhXwLpID0/ya
0+HLgrvgrtXLA6SYkB0RUWK1UDMNQDuMWPALIoW+VkP92qEeCpkL51tJ0mvTpW9gAJlJOG+OUZOw
4bl36ZQQzZR6PLAxJb9CNdz4ByvfyVnaG/x2UGCy6bquW3q3dDInXQGWbAE5Wrp66bTVkkIYX+aG
5Vt6K2BomqYtN9Ay7KcSOXcFPIgg0wl2lcCqU3GsAC7GdTwzHxgASu4imcJyRKYjhUL8OTnBsa3X
NOzaAl7lrWyAwtkZWrKipblfjbQMHuxkV9qjiWSDsT4Ew+JJr7Oimhr8z+fvb/2Q9fSFBeQiDQPZ
5fwimRgxoaE2IQo7LrFVYWfyaHHk4372seW5OrrHlaT/0txyfp+FCW8dhnke5SruyF+uVp2H227w
adwKRG9Kj+hQhX8KPNXvu6A06S5mbTi35Btwoci2Rlnkt2WyPPQk5jkQ8E8VnE2s/vlNHrsTeTpj
cdIZaK/A5cwBb1ecevFmJe528Dv3mXk4/OgEZ2tmJYfExbTcBBAlfupRnenrQF/iL7dH6/fbo+DS
iFSA7ABPej9vl/+ox1XCTL9NEQcKBmXhOLbXaSteiXglk23InqhGz0acEtdmiOtIqHuybNrxye2n
N3Iuqh3U5fkv/aL/aCnykZApMiMAXip/VZ8kgA8R7v9EUSfPzTw8J1Av0HQgxiesJMTdQRLimAGt
DchSHAyC/fwAZibmQj4Yzs0/r7zf627BKrBWxShzZBqLv0wsBqyTsYKNFBJ7g5hDIubgJBifY+bx
2dcyAs5jRCvtiXD7cIEqVYDY2LQpHzoriYIwouRb3tLXJ4Tq4BkzJaxaHiam6PeN5Z2WDA+FTVNF
F2iOY2xVoW5guM6GgxgB90SpTBIUWmvv4W9MV69wgnI/FeV9Z8M0X40Y2Ace//ytrd/K3fVbe4ge
febdaxv/37cNBCSlqnIdh00k30xyg0nsHm+nBVChWsUJM0gpN4LuITQNlmapvwcOaqWfNyqjAqIY
axoFqMD73eAtJwM5dQ+m+8+f0l5f+3+3n1m88P9tKnNulL/eidpGe3EwMOTDAPGFmc8hMUV+yuyF
4jynkpRZaCrFTJdlWnLB2PTzxHmdPlurbpHm/cGooFJm6QgvKKPsKMd02vXyPq2kPBDNSfUZGF9p
IZz//Mn/Y5VLXrpVd7fehRGn/fv3NWO5BLXHKp+hGJ6kWspNqhJIIjPbr0eqH/HZ4tpfCpeoFWq5
0XF3nuOhfa3OTtI4f1nlv6uYaR0xnMKw5HuSh75uwP/YCArF9dIUtATBqRKERc9kn42QxZCxbRcg
0leE1WDkMORTPhHM1Y32m5JIgH42xn9qK4MFYRTskZ9Tt7/8Wmtb4N/PWfLxbHPV77lUoesV8R+f
zjLA9wFXQL83RtZVYnKQEb6IaQDXNpOoA/3laDsUuqH7FlSnfu/o+Mtsiqc/f46fYt9fPofPqYbm
nO/N//xyB/dmMxVjRfvC6fVrtATAzNtkvJnHZjkaBVR4u7WYtWNX3yrQFHvPTUli0PS9x2VEbmRa
Dhjy7mG0VpEN7fJDHfl43WrIIhlXhsUQwSEL1sstQqODaT1LWkxyKS9glEZIjuAvHS0aTkCs1tTP
LzhaGOeLyTk0uXNV+3F1MVvIX13RYlYpggAjlvs42Nn9vPZKrTG+KTOS233HhyMT9UzFy/rJj0Cf
1Hg1dynZicRbEYaojXoF/WGx/em4/fMv+R+KTOkzl8cht+r3/V8lsAidI5UU3CO8sixP/nMkqUFF
tG1WvgKD7WrrNmvvojybo+mG6VjdRfR4d7pNIoJzs+YvL8BPKdAvj5aBWsDAhWEWK+3XFwBqgj+a
kgSEdEDllW0RjkCaDXoMqA36Dmln6SaPwZwY5nqYZ3N1HPIGcLHp0Le3e/XG8O0BbPtnrMsRnFEQ
369+ZyxP2QUbm7cFLGYio8yjy1QWUZgMU3PMDO+uYS/N+uxsdbNN34WKXDpYXpvgoRSjfz8n3HTd
1LhyfDb/2ZDJF2Vw0XDy6t0NzII6vW7vC9T1oWMP1JAJ3jiYcvNfph/B728hz8oOHLpQAER/G/al
arKgQtRk6JVCnn7aDzuLOGFTWMDcCpyuew7itfFbPC6zh4pqdDnD8FbluqNTlEwozYmyaCX207IN
DiR9kXa6QHlySL8M7Hef4NQD57rH/c//wWjTOpm5/+GUhCSjizTvTWAl4ETpUTVZ/9qv5tdhNb8G
2uLWCxNvE6gJkWUu7WvubNCIuutJYh8GvnFMstUJp4riMpgzLQkfqpfCyv4wePyNMClaQnFIxmSg
d5ArJDrx58/WXQ693d+1rePt44ZwXBcCE5e/CEdW54VJ173iJa7BLe46zy42NVI8klW651qUW7Cs
Gzq7JM2FRjCdHQ2VREKNtP34ebGFS/qB7yBIRHBOIwiHXqb2aSKmQ0516aSPdueGEbNA7Og1ymRf
H2uZNmc7+xovHzR8OLuqptpjmTSv/vcPDNN/flX/Y+blm/hrcGvhsaEKXpfFPzZfrHxpUNtjDBzn
wUzQ0fjlp1MZt2ogGkGUwWbMR+MCnCEEq0CJosorVc3q7K+MXvyfEDLnC2L9sNPVrm+nR6guUEft
6L6oloMTz/Xp58AWh3dPMkzbYqDJ/lIpWOt5+u/Xe1Wd2BZHLvUMzp9/f4nUEjZB5RFVHNzDA9Ou
4dTk7UFOdnmtjubi00nwH/rZ2EVdOt0gwgMzYVPIietYudMVHzPYZszYCZysXnGBFFdl6n/780/9
H/opFDEeYkVuHQFK9V/OOTgQZdn2LJcSO+XWM6Yv8Yz+Wve+2KXkfG9mheIuAhYFmUJEh5I3aaoj
I+xg+vzlJ1t/kV9+MW+ddWJsEgEhhL/8Yp528zmoi5iy28D8DYSFm/Jfvu/vciC2EnM9UldFg+P+
3HL+sba0n2fwV2VCQ8wkKJlWfnek0pjgFFQTt1tL72hnu4RbipgIAI8Xk7GUOQwbrfK531pR/gPS
f3SVOXF0BYSqPhV2fkbwB1Y1KWv72BE4CIHK6CB3d91VfBgoc648yPK1QgXUQS5lp62xvpBswex2
nL+xPtUFvwLSkRHDYFvrERTiGFxM2mcbw6uHg9mtsZ4p6g9afv3zjOOesso528NjG2X91YwTci/L
dtyMo/M2upTvFoFbZqkIaAnyd89hohk0fADldkkYZfsxZ7G5eWvBbQLTaXrPExzA/13+F7xAek1/
Jr0EBP/44WjTout75yBk3LoihdhFg9NBh7hnQ4t2gjLdmYrkTJkUX5zkKaFf8Yq5FwdBYD+3QBq2
SVTIrRKdfeoN80HkzIaLBvhOyYUmTTpyyyDP3OXBcq8blzDzNL4qm/manEi17bss31eaD56LCIU9
Qvoh869xU8PLAku5azL0XNAz2L8VbMfYO6P6IoZQXYY6UDfQnHvAb9GjMZlF6AJtGFCZn/5nYM1W
BLsJJcbNXOuiVMtAh7xjGKeYo/c/CXa8FN7RIB3z/1lDI5x+z4Yqmxi1ebG1b29chwAaRpiCpBMt
zg0bcAyh6zDZIuY5jsXfXt/fd5n1ZIQVaPGsUR76v2gdpmEqAebF0MY99x0elbp1l+FrI6Vz4opF
JNa3jnQUgpPJA4GvpcJclsZVDv9yq7OFx5Wuti0TXROo4nl1U9AssDHWtjEQw6Vqr5DkpccRtfOZ
BdOGNEa80PXLb21NM4jWgd8BtnZTz9+MdSMPKK1vkgzkfzOkF2/5ituaplpFpK/5ZhH0eMLCThpK
Z98oqcyjPTVkRATMigKxHOixlrawrmynI4IcUpAbnU1Rxeek+I7YJAM4PtVI580UpWEtrNtIY2JP
orM7Zj1USLZQjmU49qVh36apdm5hYLiIEm9I0Zg3ak6qG0s21c1i1x9xKW4m5rLIzid9yoS+z53l
3Wyn+RC7gD7SnFdb0MfKLdEeOJU3etRqX8MrJqSYPnt8SonCZecU+EGQnHcZkRV8w2hgpk+sBINS
TQh3jth6mwXLcFQWA5Gxus5SoEtLQ8UnCKoJyHphbojoADk7lOvGHZFW1kS9emK4GWv5QKYjXjhn
KvcFlQ9j2XEr6oCirvGi04h4L9GWuNRcHoE34T0rQMSMXoHoNgb1o+PyL00cx7d+61RJZ92haZs4
wTop/mWvlsDE5ixlPTEXizZpcyIGCBCY9dLaxbDvWxl6y/wtaRG0+2bNsMYDGAsVF8FYIZ9x2S2h
0ypKFVzbBLCAz4Ng5CzJh13RcqmV9U06wxrtGL9XEeh8uo0JJykTpNZYdhl8EEQ5xjawASKnnb6z
suiRMvSzjKb7JIq/1CUexqW/4yA7EA95347DtKujlqCAZdmlTvLiYaUOo1e6OdmpA/lAf4iOR8DS
R5fFOKvND8bMU4gn4NjzGiaTW91+Go1PQtXX+GY2DQ+dfz7muChKBGkQ7vZu2x5zmSV7srkawnDE
PfXtJlKMY0Csj5L8Chzc9NDXUAD4o2ExPlVR8N2ega9ntHhXb0C9ST3xTc4JkTq0rfGZUv27hP4R
YUUz2vlw6i2ZzmIzmPw8jHm0RqOKbExsVIvLt64ep2LYGeAANpaMEoZsav0tzfe6Y4DXtzYE/qS7
+E8KYf4e/BuJLkv2wJ2HoPXFIfEQ7lOdEaCdNT5uYXpcieO+tkTRt5aeTqClwAAB/iHQJmXcbb7N
+SIOa/qiqY01WvmRYHtYgPV88cvGX7OudgjmcWIwPyoRCO5SUZm4PsShn+WNlukZe7O9iUnw25hp
/IaL5MpKjGvD1xxSNT8OauVgg/7pgnKMeB0kaMNMIy6P09DB0jqWTOkWjvytVa/BdvXrXDAlctcB
EaiILbyCdpPNkqIwlVs8/rdILm9St+rhVTDRJTTjJlU5XUjlNGFlJEAGjHdkYpeoJPIl4Y/hLgeK
pZ62HeEgYSAxSA5tsmzJJprL/lS0lN51AftjiHO4SPJxqaHtaPVhJPYdI0CHTVV9z4Ifbpvds0he
A59vG1l7EjlyktAya9NJ5wvAOdLligIwZ6w/xzYYNi3bnZck23Rgbud4AXaq/GWdE6ZF5XE9HPJd
WdU2WdN3fpe+W6lxrUe+KnMy0uqM4buXDsds4iYDH5a5JWSPFMgFmiVyYB36gSrOfsCB4gd2yy+p
FbYyvrYB0NK+0n4IHCrdJkl8G1vpe7BUjyoqZhCRyFkgGhycluXALz+EQt5Piqgqj5IlnHzel2yK
zoAqkXcLH0ff4nzaNZjBqbn0nV3j42RmLUeQXVaVXpJWu6HZvCVLebV0TIdkHt1ljiA9tODy418y
U1fohRgQGETQwa4sqs3iHuNUEuVi0xvXxQJy1jOWkE7JUY7iY3H4c3AhIaaSqKOCnivS7cKeuMqQ
8u2ypkOV0euisVmbzCk2uuyw6xSofSv1Nln0XGf19PN15QmSZ8/0BawvvnBPXEUJbxJhPrzKavgR
AAjv5ZoP2PmYuKRLfRA9wJl84uW5YRHGjFBq5uNuvweoC+3O5WEYeUOMbfdOgD065Ok71mXk9xbV
Gqbvb8vItBq7Wn1Xdf6nALFDWzSRu9jnD3eKfkt4eMluYsAVIcJKTzyW4gHyIGHlTfBu8FIGfB94
VAR/YEjeZPeEbZqbisAqPzF/ZDXM+FrlrwX5ZJsJ3ghsZSxBIEPKOFCHIUt3YFjABCmi4mqEyfiT
NvGywHdYSAc6ImAmhcupTlPm8mWiiUAlfkWTsHHpFZepaN4nRFEb5bxYRvveQ6ENqcopGIfPuGbH
am3YRexWOeAjylIeNN78gz+430V9mIQxhIgN2DDj7NGsrbMsk8cgjx+175BM07LL+wSmpGnQhNRh
n/DqH8D+PhPlC4zKoLW9UNPiJLuyTUXsFd/WlPzq6cI9MQr46y3jWdeOwK9C77v2jXu7lsd5ZLsl
Xa3YXteVwcI1QbXqBTUDSEIVpSxxmqebHkcBIROM+12Pcygr83Chu5Yj1LbQUBrIjKBhUSRF3Rbo
Tb91C3b4vQwmBH9VjAyq5/FCYT/A+rr3sjujGqE5GCVywSV/BH5ytwhSVWod6a0hbgn2zLaNmbgw
HcqPJJ3LDT3DYDs3clf507c6a474AfHADkkWkpfBu57qO8NvfjSE5kamU+wsF4nGGJ9LF3CSwTgr
TMm9ibLuqWHD3wxRjfi1RhTX0WanN/RNBfKCxX8/ecQqLcKAp++/1H0QgMbBTZH0ZAf23Zr15jyW
pf0VAoFDyCuz2FKPl9plot9X+zlAXeAlrJnGqyAXxtGmrB2imgdU6/4U7JxhX9sxiR4jX4/oSG8z
ox7OBh5WrGNFVseLAWFt29jZZzGB8KXP/h3DfDiaA751u/UxrcTj+ec/+LvsNncIa6FEWT1AdoAN
0GIN8JSeqKS/eb7OQo+COYytGWhpQmCvLb4NdQz3YcyvlsSJV0PijPaUGTNW/Q06fficVr9zDRN5
SRX8oA12Hs3oKfFZTB3CCmGwF+QmD5Uomhur6K/GpdlOALbKIrmVkfnamIbLPtkiCBjEK004Oqdg
D2kSkpvT1C+okb5aM4Z17LkRKml/VbMc+rR/r0qAuxPang25gyORLixu8vroGC7IHz3UZgENXXQ/
t8LWrGcrLkPf35YNDZOuW5hcuekD0a1Ajl6Q72zd6NkvkMFMLEYrTkb+EPs14u3257bZZn797tJP
MqoG3xk22SFov1YRlgU0OOfcneqNXooQFCp5qh0e5F47LxC+3oIkIg0ZMi4c2qd55vB3y2RVxURb
M2KUmhYTj4sW0miZ9bHxkgJKV0xnjmH3IlGocJegGVYcoxI6KYKlsl9+eBkZZz36DxsecOFNZAN7
oBu1B+thsfVlykYTXQJ8iFb1t6CY4dlO+BEoh/D98HanS06FRokwO8FnU+tXMyAsO4IjCgYUsG/C
5VnEt2lfUc0FxCF2+UMxNNGOq8RnTmzdBpvqEMKrHjhkLnJoBTxM8zHrHezLzfsyck7C8Qc71rA2
WpM4VeV/qaGj4gJbzeHjuz+C1hsEmREOyr4RMSzZZFvl3fYqfmw7prDVDOVxJLA1dpl1Mgvd2x01
HNzLxw7NbVj032s0QjdDkHza81UBD5T6wT0A7qPy8ihqI83eJjDakru9ZGgsiU9uYPNZ8MbYwlpY
2Zu5wHDAOlVW8BJDvOzFqjqaeYZcZ59puV6XefDeB6hfi8IEOGpQ9wR1c+oCfM/azt9HRHkGeoxw
KKCnZ0jomYcIFg6HhJ0CdQdS13JFryPwWB5BCkFDAC1TfPxxtKEX4LPW5FmhKiyOKZWe+qVBT5em
D1abv0qHM9SfjSdYxbtEl81WUVVuRCxjZpbzeIjrzxgkIlKS7MEa7GkXLN9crX8QW27unQLV2kxi
lSdKwascZwjSCRQ1GWcsZYvYYZrY2wmCnOtt4M4Q8ruE+qWW8WkaCSMuaeDspWJHY0Pf0EihWVy5
bwWGhoRh0RnwMsh11agQoUVYlDG0+DmgA2DdZ7pGL8SoZOcJcW7pqaP6IM6nrobD4BbmiahUofTR
oaNum8khzhww956o9+30wzJ1zj3H2zcYtVfYFXFq41tdkxwD5QvbxDzsiwGJN5beFB3uNx0n6I5q
jSTPBw6LsHmbTBnBIZ4rwg4Hr06aIwPh4VLZ9nkEl3w9Tx9oCGLyFxFKYVbeW5adEiQkt0EEKUxk
8fXALXVjz4JGksYw7bnN12ghDgdbaBW2y7ziiEkUXt1RkX3P0Pgl8LjNRXmKSi6Ob6zUfKardvYs
Esr6eKGRI7sQGczXOS3OZkMzAmkjgQxBApU2+1ZoFj19+03AL73pzW9jBJBudkp3b1fiqZzUJxhH
Wr3kx7mQCIUiFgSBzqo5cql8ysO41J/chG5rALjsMw2+vimjRGy6r/yHyOJIqt/0+VO0Rsy2IARC
T7MiKlACc6S/TgWBH1kn7r04IWatMdINEsTrLm7R6/OoZQHQUwaPRh+MCOHYILR3SRLQQP0ICbKc
0d2Tftr0hENlI0KUICa6r5jZsbhDr9ochJNm+wnOIuK6WIH1o2PIbpZkTKp/JrW11VPhyiaMK/k2
pdg2FaHDBUInYSfXESOdSvfuFvAzZ8TgnfwCId0i4oG3pD4ZepyP0IJBjLbvQ+AJVADFW2NmVETr
FS4B3YvA0wzhGoeFIKctoZuZZ0rT5WK7HeYTTa19ZDEvrAb9o+0SxVmQbbFxEYy1hFZu7ZfA54cs
ihcSUbcQNrq99MlMK6O55WZ26jTsHqL8NjKov+ZNYnMFzDGR+OUdODZcWXNQ7AfXfevAYHOfpHBZ
LOujl7SoAEyThJJ20OoBFzA+R6tqTZ/mBJQoJ1y36ZGBDnoFNLAZ4cmwmHjE37t47sJp8I/FspAc
WBBHn6VHT2QoAPvHWTcPk3BQ6sKY68WsGfYg9RzNybhKY4nJgikIcECq7KT5wmXSU2C+kbJhOJ+K
o2mjTtaK+3TVXcvSyrZKRtfN2G/rnvM3a4Hgc+IieMw37ZSl+7jvsNJurFn8aOTSbJIaQrEYnUsm
ZuQWli8OQw1CeRiR3OJVE0tzn1l8joEIt9xglZJzwO2iqUfqTGM6pNf5kprhYAXlubBj97kOgu89
S2vjyWbgACU7DLZRcuTZKabAI42oBclq44hDjREO9QESTJPjQE+YZJSTY93zb4zaCq5dd9iUTWHS
OX6BIcLTdlJ5I4hH5DBd2xVVdUNcophg7U4zZ2liBsWB3L/OIPStmy0DTGyvt45N6EdlGF9iW8O3
sYMnQF/kjor5I83au7hdnu0hzQ8dbiMk05gBo6QpGF3KG0n5RYubId0ww8d3RXTdFzZnu4+Qr5Fg
/MfiMWgh7csq9NZ/uZBBWTZoTL0H8uKyUKW3DAzJVFetddFzdxM8WQ43I3vEYEkj/Di6ut1r3X+J
Af1FsSMvaiZvIe9kWDW0ORNeWl2DFUqAVxztAmRhD3XSVQXW6eWxwJ23na35HY5w2JpEPjHIgSOp
i480N9Q2wTdtWHQjjcE5++5UUrioB13zJw8ue8iUHVKnHw9JgGPJSX8Q1NJvPSI9MBN022CswPW7
9fWouYi7s9FsKJDi1UdtzT6Gpzj+tiTBTDksCnJ34/niyPcB8S8JgdFby+3zFDG2cQ122anSdF+b
/p4D8y1aWxKZqBSXDcEl0SUOTHODLf2PunxfWorlMljexjq6p7InrbMjNx1hwL5XT8w5D56qxo2z
DIgHcpDSI6WWT584ei8dQJgiGze5C08TWCh1Tn9wS0VHUnoh4RTXXKq+lOY8cr5U8C0SfjNKH1th
DuNyiUw1kYHag1PFVmJfpDLUPhbMYmRqXbeddU/j7NmL8cWwTHBfJ/LMBgmzJ6YbCBoRS/an68AA
w3iE2BX39aK8m9o0Tm5d3NaR9VFAk+k6ElcrRh9ud++C0YXPtasTrledDkevJaW23wzJ+Aa+lLY5
9mR6BaQPkCHuY+CwMvfOMZZ7ep79vqjidzAm88Euo1NZGrdTIe9qC+FfYaE7N6wK+qpqaMOEYCbW
Mnu7lDxq8hwBSPo7K0o/iOzzSDKOiRBE6Ml4iXP6rptc6MCDe81k7nrhdoFzj3zuIMvOMbExdUS2
0yTJUV+2oomag2NGN2VgLNuWlEDfie7NpLI31EM5n/OQ9uuu096uMSlHTknGuNKfMLmkJ9+d1YE8
CtZXjsB+sbjFa+hlGqRyaU0raUITcCryTz/Qn0ooVq/Fno/qGmFNCQGkbYmj8eUDe9iHzsmFm56Q
yOacqiaN34EgmqXsP9N8vJYF2ulCv9GpsknLyT6ibPigf20eg5LhjIc/ARccAXpmWYbWxN1fNJSP
dWTqkGqdQFV++qV4RdXGFcTY+0v/jYvnuLfd4Q0teQP5Jq4vFfFSl5xyE6Gcfc5qseALWclw5o9m
/a/Nrv+uCZbbt9rhkTYIS8w6ZEoLJ6lTb32u5TXJB1SnTiMx9Zcb5hLTVTEYb+OK9nOIWMGoSnpj
QbwG2azps0BQJgvyMjyHd9egaCsxhx1ArDAnb0i8zl6MLFY7Eblql3dbYNlwxmv9TjII2X2Lb++1
59DxRqQcaDhbhsNLSZh2Y2vCydWVpemDTV7/Be41DTEQiniFpQkE6IabVoL5syHTowvirSfAuzuK
hKOoz6ddroZxU0/2/dBL45JWOUm0E8eZEwmHkIA52xBocswaOsZpEpRhnDBbxV8J8jeeuEYF3bU9
5xyrCbWuYU97VxuwjeRC/9d8pA9OCh1296ZVDyT/bV1PfnGNOISZnoz+sPNQUTEStautAuXfi7E7
xHTBDLRTV6JrrxRut6VgM0BRAu4nRfy/yaf0fi4xY5mxgeCGUVNTvAX/x9h57kaOpWn6Vhr1n7P0
BtgeYMlgeCMTcvGHyJCU9PbQX/0+VFc3phqD2UVVZaWkUFiS5zuvDcaaJyGxplLBmlnSh0UMIb6z
5M6ULe+NoRlpGhA00g8jZ5piKGdKY86ZXLSbREahUJokx82ETCQZOAUbQ8vFbnHiRdv7KZSsvarW
X6OZZOtWykmrwJvvQbkCpUQlQEfVmWvTUO+EmuuecGHN6WFV5SeWiuM8QT7iFaxt87Ejtj6O8C/b
lAIUiCXA+VYofAqQDrjVtpr3jeJsktiZnhy92lkKV2JtnHK/VkDKJjKb/CmN2dwF0tlKgauT8DLR
zbaWZKMm0zoDhyzK5KYXBv06VvaSLmKgNhXv1LFJeU63sYLhUGMENJx1bBsnfJE7Y7Q+OzNYl06e
04eY3HHCPo0tmeULPMUi0hw10gSYnp8UytmaMTyorBxxq5ffbU9zXu2nWX8jCyv3mwnGDqpRO3KF
9G2jGT3qTVvppobll2TNAv4EcyPotb74+JqtnSYHobEh6gZT96PWF/RWc202yJEbicgH6iQjG66k
RThn5eae7PNLhldkZhqBAcmHlW03e2LmlzcZhMwox3NmKN/a1H04MZNanemmJ8nTFuj9NebgOatN
/FZl5o0FwlxBIF5yjaWiEZxiRHnz/oDr2obeUSNtgXwJByct9uyITHQUkOZrnPUnJCaEj/V64Tf1
KRbRJqgxHJV0HPYmwEknPdRF+JJZnwGdsQ4OTPhwlG5LA7pqGkwQZKaAF8fETwbOUR4uFEfNXEwL
aZMk8lYPSQYrGkRdjSU9Vj1Nlb3gEewp+iyn5txrtbSxZQgMOrfMFdItSq81atalLv8taZjMZSn5
Fcog3AWhk5wGD5lZ5Aii9cFvB/kt1aNpbeb2XZD5xyzDTn+OeZSRzE1aG9JvGNurqUrqAaUOK1Mq
fGHpOIynj3qKGfZSVtmadbx30ppMxFZl0AG8LS3w2uwQNM6z0fbH1t5XOmVSMY+tSvnIIF8yEuoE
1ii5byOkajrrZQ5Djgkdi0b6Upvtc5kuwpHAIMJJIRtpGGKbKycyOhg8qFBHv4VIq/xysNacp/vG
6KRXtOckjpEMg7eoqVsSHhWYAbIP3LAlEXpCvSp3Xb0zKkT/Vc9+Oc7wthv4D30KFoRb6gl4NfkD
QleLVaRJ1ESp0svE0B46hUH4Ypn5Q6HAeVesa+lc+foIXMLVG9tDn9PKnNcguaxq/WAOPqk6G4WL
TGd7MKEN6n9i9EY5XCkmXJixJE1pbbKfGjNElkfQwNiJg4NbLRAhst6hb+FfY6+JhoDaoPJC2clJ
1lTKsLvqEEnY1SrDepKa+iETer8uJSuDlUnkdTLMLG1Wvh7kSvK5Bu9I7U9Crsq0v5PWxoqJbvck
OfNb3kyg9sPNkJzkGE/GRp4cmt102JxkkO8NsODSRJUATmJv7qJuzyXuVxim8UbExlGxhtW4cBU0
dSFxH8ebrff0gU6/giKuidQkGhcFmGvmenDGsAoaRW9p2SbrvnPeRpkFQNNuFA1JLkSrfICl35p5
aGxL0mKsmhI4Mj731Kd/tnF2Ve0Twfdbk+1qXAKfRBY7KbXaxaTxIwfdIYeufcQWh7ZF2Za2GwXO
iZQyMGZQozVkLAnlgfwExo61zMFYvdVnJs9itA+mOUUnaZivzlAf29yS6MGNDVbpAgQ5/jZapcR1
gOEsMS1G1vmcBuHH2DSrkh0N6XWcssSIhMwF9u86yiGCdZ4d5B24mcpyYqOT3aKBlDe0dj0GZrTO
RprlALpgGExZQziUsAGfLmwPiLwDul6JSUrXYhhYqEW3UYjWJIrEmdd47cgMMLpXB2f1k5VJR4fu
WNHIxhlYdNspYDR4NN9Um276UDIpdWB9FhPTMxqtfUy5ne9U2UtVpliIMuWlnWvl0IPOSqVg3z2X
X3pKhW5ZEaO3JDek422WtbuTd4yN5MqRhfkRZWO/1YGd3IIUKbNLDDiv6lc6kd/EoFXB6e1yIv+g
0LYqJhxXD014jGK4prZ0lJLGd0b7WjiQxnYrAW2BPRDsyzHtMAYh6MdEUUdHzi8uOQkk/mir6Rof
6At5CLjFzRsaCUCIPn0eI7YqGQcLbwyGaYYmpfy21fyVvEdMnHGp7dq0e2DxhFSOYNPrwD6bXUVU
E/5YiRlKSmyv65baA7vblXnaeZkGpKqm0KdmZNKGktED8NtG47GJyOBnG9t9mklaH4NSJ3K25b1T
k4XSYc85v1BOoW+T0NdsCG49I3pD0yQMIJRu6SAMxFQ8dYhs8Ntql65qb+Q/PKCBIU9Exh1bTCNU
GNvkJrK/ZKLIFeuWWSC+xBGs8YJ9QY/B5pKXpTTauyNjbQJ+/B0Z9dHBr7NlBgJ5VImUMFQbt2y2
s0bN8KslrXWEGCZ7n9pUvTK9YgILgG5lIa7XZLO9kI3grFlATlGYZ2tCRVn3UvOBgeswqpy5ra2S
0MEFBIYCHhDXI+2CC25LWw2zVcryE9sz9XdZuIU6I4o00pMrKVEkx7QXpJOgQD/Bd+ZjUSyUNEyl
H+bz5Gf18JIwMNCI0rtzXLwTsy/tlbIbvUoF+WqcrcwQTbsZcQYUnC/kAQ3pSqXvMpy8FrS/B4K/
Qr+ytnvtK04kSrUK1cOxS4VaFhL8UXtzuSx10biyKeby8nHCLaBJT7FwthQAxiz9xMXR9BDBObLz
29q58WFwQhM/GcGPi40NtoTYe3FQe5p9azUolKAm3lLLTsBZH/w2+dGN9FvMJR3sUbF1xtkrOdsn
xdhYfdjBn8cgGdQIyzr7UDzZvjYyVk8NUpAu49uF+cJZt+nksfIgwHAzjela095FJK5yBxCdoBel
NRvaKM+sj6AWuBKj3wUtgR/YknekQF3betL3Qaj+akW4b1NIGvqMftUaOd4WteL1aQauWQRDCXmo
gEIwVUlY3LJkxJlPsYkXCX2nTU+5JN4QqH2VfO1l+UbATm3NhDQ8XVOgosgp4MoGIjjhYuZT77dj
VX1kCAF2WlyVbs4It9yHHjvpJgzpl1f7o6VIuO70u6JT0wvsJxqjRUJShqug5fZRkn7VOlkPXRCx
tornxjko/K1tyGQqcXTIOGwdcRCKvEnm+MEYI3klySDlkTXFFNNo+ABnrXM1JXukqGvVgXJ6hmYU
njWza4lsDUlRL75YxO4ox3RkvwuGB9tg3JABuXki+S1J3b6hSpvYoHxtGN5GcyLjVll6x+Zs07R3
beC8VipxiDXYTNJtQh/M/hkKH0G8vZKbXhzJbKXcnIQGWaevh9Q6asmvUy5/BsXiwFBsL7YG+cnJ
pQOXKua9OHkVs/Se2OKTOIpiI8oTCalvve08ph1wkYykF8O15s34S71I453QlxMubzDp2l0Kww7U
BRHRbIiWEitZ+4R/ovNs6WSyJ7bJ+CoTz8xy0BV4TnLvkhX8wI5dLFueZsmNCUzHGyZ8SVFU+Ni/
OY8GnUzjZpfKGVg4zKYpZL9DveiafZVuZM2rVZAQKmzh7mftPYnmA4r+wS2lFALTtB+tgTkaHwOY
5QB76Gg5mybA5o5yTu4HjlvjI670kfaiHntyHnWbWZo+kXu0RoreLUirNamDTmJ3W13keBsm9L2p
DSAVjkRxdBN7Xa4vTkaGnDWpXK6BHuMFI4Tj3uOMxAhulOTHNFO9n/L0mim9ASVRwMsFJt2bysro
OgA0WxOMNNpmts0jYTUoZofK04aRDzCaP02q4lA7AwmgAFppSmusamfmVho2YRmUc1jqQWLRb/gg
5LWg/4PlIfsgMNrm+CJAvSXHUysMTpk6g5oVLKcymloa8AhitEmdtNC5sYVmilZHjpz0ZYAKB8dS
buyPpDZmvTI5AYcu2ztIi/yxgTeKC/k1j4N6zervUpMl+DChYggGzYnaSC9yoL1y/d20Chm6aTHd
Ko2yY6HM1goFYMXhyfV8MNDCqjJgL1WBT71WTpsAxQg7UzEB+poIC7oygUgEpEMMbzx1kcU+d+bQ
qmxaqMYWviBz1sIZT6NZk9LcMLENzgs2LgLp4no1t2Qlaa+16FE+0ayDgZ490ZJ0chDVYO/r4T3H
HeRxXHEmg464lWxSWj3LfmjJ9INKyvJggOPiQ8sMya+I1ygzo0LTkK+IPi6QJCEo7JWYywFdQ4I2
Ny4WMNdmw42rN8jVcNM0MBsT7HhWvypOWa4Z5DDgzQW4YYOcqjHTLXpUDnoVPWVhspa0EgCUjhKu
wfxO2Wt/dmizhmNPKI0nzBBJNtZ0tc28cNRAiiMW+wCLZw5OGJhIfkyDXVLQ2pxNfLZhV3xrUvg2
aPZ3HrAlUlroqToprwKxzArF74cJvzDKACqxLa3NRHvXs9L006nxB6K5YODlwCtt9GM5iZ9+DA/O
mqWFJBOVbmbbihdlvH+hXhJDGWGST7E7rI2iR5VIHx0A/RAscf4oX5DfSnW8jVXOwcDmMtNPKVNN
ecmiLvfgwwywhOopU0vwHs7aiOA69BnQqk0fnNuifrdCFBthqkIaVCjY2AYmCD44NHcwb5NbI5Bd
q7CSrqLVuk+qNc/asGK/GrRtM4AkqvC+AYTw6udSaccD5z2FeX1FS0kUGd9DIra9lsKsC4HXaX4D
alG8rvhlZQBqQ18sq2zMp1yllZ+n1rpvFCI0SOCYE1Pbj1weSw3qhrxd0kRi6gKJ54AuGi4q2y9X
tjTgBnb8XLqZ/A2r3mnoM9ikdV4cdACXS+xOxMp74DBn0AOcd02EVqh5Cwp32/Ihj9NjGxnToZGI
+MhDNA4amqyCmsI0Z1lNaU1a9C4SXvkOcNcoUaPQFgnghvQsbrNdoZTLPIsSu92gmI88p0Ebx85j
DfmfHNFGU1BOa1UQbMlYejY7RyXTDYHMQPZx0RN10Yu4ubDKKxRGkyuMQIWMwIyttEFuRspQvS60
LlirIRCUOaQrnG5sxrX6TUK7yvsPelGq4ov8gRv5UD0NHZO8CtHWGaRBFB0XgZGKWshhihZizwzL
UzQmipvXCBVaVaAwWVoAFeqpp+A0BOSEx1GPYUhOqMYkrnZtoelAqSC2OCfEqiCsIUOElUvYRZWO
PSxw1buqTVQh0Sy6yhYgxYaTSuwG0r9uViHBBmR5ALS2igrrgVTNJ+yIhbMkAx2Z9MoWY7M3JPmx
EWlzolt8j/CXTaAK5480/V0l1by0CZhRbCF2OOE5l43bbA3AtjLItFmN1zpm02GpvLLEGh/0fuxW
I1Ingu+XemmNZjblSVWRM8QspBtTpD1rAmM42aBkOI70SHLpecttNoZUgD47Q7hqG+e+5Et3qS8P
CA5HWRuoATPwHM/VigLptRyDVERFAx5U9ntJcnpm5K6l1MRhulJAWcee+yMpjD0F08J1GJ0jha++
2knXGe7R6AYYCWLOUlIe7bLfyg6uMYKkM7Yf7EnQ4Zqw2G6aokBD6f6SCorQCLSirlaVV2kRIgmy
i7NEunFoODAa4NAMutFGsgJCFuydEnZfxlQhs1oAXyNbpEdK+WXSzxkGI8mlae0PJebkWZ8db8S7
8DPeBA6RemTft15S1FcOx5mkQKAc6niJxGFmGcbmbonpww4urcm+q8lxLxXzpWhCByQQXrfMqCOo
QqJToiv+DmWT1dAAGTuLKFIAVGKpJdiUt5UobTaWfJXh48imdtoUJWGAmSODdMeU5qVWxwwTQETn
QS0hc8sPklR9hBHCfZNtK2A5EyALKdRUxmsArimGF0nEW50J1J9H5A5Bprf7yowCt4HGlvoGRYKj
Fat4h55SJ80nfJ4ESJA0v1BLlqwEstoaxxwruro22sqgiqCa3FLRWj8bWVfMlOhiRECPwkLOkUsG
yX95zKSbU81W56sai+lWa0rOHS3/RmhNUl0af4LDXW0E+h1ivZMlVZd6tN7Z5v2m4QElD8Sfp3Yz
JsOxkv047XwAUOwBUv2SR8q1jRB+djq9BFluPNpxAs2aiBNqMfrkiV1hswPkq46ATwZgraoJ6uk5
J2L6dDzewH6TmN1TDC20pUPlV+YYX5apelFhHCjguxdZIlYqFDUbBOw5JKasEEf/4sk3+xEdusvW
HkWEapC6qvxuqi46ZnF+MwPgRwtlG7qxcX6QncxvKD6M7UuVxQ9RD3Jmx4T8yzZtvBNK4j7PqYeS
ftEvuLJbh7UsyRa6Ni0eosQwrmZUnDFJ/I5V0BkDS+iv3mYJNAiTLhA/+4M07GepcjahgRKpbeJz
Hecv4yzXu47hdjClr0jQ9Ypfn7gRPQERiKvbQELNATQa+FW2LwSsGYeC9EKSdMytru8IyO/RPEJV
9mrf069ebOQ5IrQauJfMLCL/CGHFFvwUGykqprJPqHdDFGKTKLeuEvNC3AFm+8UD3VNncNG69jIg
QFrhRHppMTXA+KOwkpdaD7QSPletZE3c2vXnDlSjO4PNOyviCKdD1PA0IAfX1BgPO6zElT+39LFE
uM58ieF2tgPzvIQQlJlAKGfb8Uo1YGfzWELe1ILyFl2PnYmnVtastoKe7jQV6qMTqLs+79KNCgm5
HtUpXc/mG6lfJJgrEtlElrSo/NFy2KBsASotk0KAeMzZxy4YkEUVq1FaPmqNVS8K0JSKerGQPVJh
y2KXa1xJ86Yw6ZcBJrK0t3BSDR9LEho69mywiI2P1j/BLzHPqyoONj+55pWUJ57FXTFGs7aPZGJ6
gZzqqyZmblaVONqCN4OIpc9GLut+Rj6tN/Uacoa2PBK6f2y1UbqWvygrJfJmNIP9T6B3Wp/TKLO3
UzQ8R6AoG3W2rLXZELkSx7K6QyV6SuRAZgybyRyo2wRrOkIastrp4W5ZhZy6YZIXI0LGYmTyoiop
lHGypRbmpASNWBXLO3UpgiLYDuVVy0UuKCK0/6PjEKRfr+IMzg//grtIx1wDb88uUEbZt7qWNZEM
RGSQxMVXKsN/NCfxJggokRa6kq/rsiFPMumPpSx1sCyAeZUwYRIqaWsMJleIcph9XU2Ka+RInqM8
NO3AuS2cW5wqNG8k4atTNBqOYOWjn3p5bdfVa0f/0RmXMuiPbT2kwPPIFU9DPI3PmL0BT0mYDRkx
XnXLfv6pT6oN+zfxDYWnwvKGIPLHTlUxNRIX048214SQj1UJMdS0DYBSEn6l7H/Pc8lYoHYcLm2z
tFQOSPMnJWA1Z5x9p4JnlynNeRppoUBgygg9s+dIFR36MGqSW5zlp0JaJvK5tg92iFzE0aptpinm
2yAiD8gu+NbT8V1K2Ema2qOuISuRsVG7U6OoF0ctvvOlGwXUFPn/mHfnBntCvNiwQfyNrZUbT21M
XV0Ngq8wGeytRfrIGqZc0DMZqDYix6/a+UjLTf7KM5Op3UUdoJI5Pdv2ewNFy6TuwvfBayHDOZQl
Q2Cfaq9FZ+nemKohJxkfIsNOe7YE3gWVClvEMjm2VPplA+FHud36Zt4GLohheSjCcI1ItQIZHFT4
fP1qDnrv0XQgkIl11IkPmCQGaV3YEahfZye+Vj7hUOhfmSDJL7Ya3AZmcRxUiOkaQbheAQp1LwSc
6Be5z6l/Y7cYjvp73cGcVmSeu1VuOSu23/nrLAzPMoLyKUYCJ6JK3tQqHcZ10kuvUa6uHKq35gQN
QSDDOeKHgeVbmoW3eOrt5zllV9+1ywxkEdyFOkY/KIgUJnaCn8Sy5a4V5bBGQj63Th5fohK9SV+y
OAxDGW5zgm4fso4YtABaxg9n6YkcxP4k4d/bhGOcrZziSDEq8kPW2GNK0iiCUXbCQ2D0fhkWKNwl
ld5erX6yZvVtFulZKeps3Y818a3LWepgf36gTt7Xh98ZIHbodMohVL5tMs8PAjXf3KF7tAZNWWUG
DjwuXc0uJo8AaPJDc0ptb2qyn/Wt/Z6jyq4UGE25yOt1kOvfVTHWD1ZLqtVg6ZI/DuQk6r0xPnUJ
k3R/GBxw0yqTkwdAGJziqas0QbIHjRq3Br10gWwmTwhBjorTDi4bEpm41P46afohZSezGRsYU9J4
PTWUlFecXt02I+BAN0nIQiS9lX9yVKgz1KFV0HTkM9Ww068aAfsJf3y5lXsKb6MEIr9v5I9Yx/K/
oImG0aePaWmprhrJFDi3c8bWgpBPOw3TnUriKHMQkZdswEhnTOL+5LAVqyRH2kABsTnVIa6E3B96
G2Vpy85HUaXtwLmwVRHJN8Jc2ZWRbCjhUn1tUbJz6q0xNyCkC+3q+JOf3hhJt7ZNcsUa0iRXqRJo
zFRVdCQfaUcm30fRvw79FD+EeX/uFKKu0MKgU2V8Jjqhf+NkSBtyM3KYmSFewpeXgyuJBcKrMlCe
UylaE3uzT9q6OnD2bc2ma3ZChxswAkd6GGEAqWWbwovTcQUp9JHa5/5CAcKefRElUy21OFJr2JxE
J3RSYlsCSR4A4G9JmnAUxLmONGGxnqW3JpA06G6OJ3wr4L9Oebdk5YX4X07XPHtvJmHsKUcCgjNP
plIPJ1QjIyFpC/rWogjn0qI9SGnxIaus5BNVMceZNXtrTHG4Sdr+DPqXHgt7Ktexo+4nvbaORYkA
3AJb7KK4OUgDsfLIN0uPLBCKJM34OU2yaVcPBPiFY1Fc5Ls5E0oIhjcdabgPPoCkoNkkHByV2kfP
TQPDrMXDo65L6d4ih2mfG7BcmgBv1ItMQhiAcSoJaoDEvmfC6I79jIwhGofw1JHqsHE6HK8M3y5B
Nh3lUUUyOOsoALZ35Fud5jAadTo+UIa8K7DZvxYpNkocAMuyh6umr5KXXCM98acgTmTwPdoSYEmt
E06nqW9PQA50+0bVMYILcE0AD7fAypmKgQGhNIvtrM3VIcntz5GhaUXxB6YWJ3FWg0MlIGUL1Qqp
PTVUJts4eiU+2x5XI0kwvpC79NeQvBJEGmC7ihWPMom70AgI7KJA9ydAWHQnEdO5ljxSsYlNkb0d
pxIBJKFoX3Gdu91IDiZH/IPhiPHcLRloVVSixGNYt9jXdvOUQP5SBW2boK/2BERPn2q/z1+6rJS+
Synex03y23HUjoFEQmSat8OHNHGYBdk+tclK6cSbqLORTkooD7JjvmVsFbAk1lL7nYcrCd8eZwWj
8DQhTS+fLUkyHmNzBCNReYfgSPEi9Zzi9k1tqTpRUmIWdRs1uNOAzMXJ1dDH/qLzCsy6v/DpXcMG
oEhpO2SPGuHrinFuuKpTGy/dUcKtJgyZN50FW4TmHZZbeZEmcY9Ya/GGvUXYF97GMb32BKHuDQRo
uAs6eHTLfoesX005miKaheb3YfnbVClsPYKg24dZQH2WOctY/fglJK1cTiWGNhkjx5fE/qafce8W
g52eQ9Hf42xmMJ4kx++AO6n1pr2ETJOVZMXqDRHOLpPK/ZgN0zuJaD4A7gwUlKRkNjxHqoMy30jF
rnSgb8tqGwZVfpRVUHnFIpYsDilAqHrjVAJcPs7Qb0eZaBkToKYDSAwLGMMFaDRZcTtirxricRGI
MwfO42cmpQaiTbhTqVrgQsPZV1Ic7fIey0q8p5KAVVKQOTcz3LmRQh2T2nbvbMYjVLEa6X9TXe2I
834Piizd4+spN7UQ5RrF25FdPq96yZBVqc9yLasCf4ekkYrX2KhCylW5yMAP4ASL2rcknJWjQr9L
zGRTZmXOTlJnu1/VqT/THCoDTXSSvUvqwTloFMhgKqHIMAqfSmGY1w5ZE2ItgoEp6iZAwJkPnKu/
csm09gmSaTJqJd7C8pQH/XMbBOTyB5yxbTdQBKcXt1kpbB9/bBNMpGEguJ2aXNpLdJaiNrUs3gVR
nbNpozOwPOYKH4elk4KZUNlTAMts4wKANUzk0zhDOvBRWistbdC2Kca9UDskKhNoHCVzrqyU2Mlj
G9OulV6lGsycvSf6wOrdoQdzE7FYyzGdARKR9+vchuTCoYteMNoXqfbJcQGfC+yfqPq0akXhG2lk
eaJ7s3XcpQQ3gTLwTFx6QOje66LfNoOE3ATG2ey/VEImvERJ8y1hu8QDxRTkOgIJsmYjexnLa0dU
3yY3pxe2a9LawLS1GmBQPLp28PlSMbSehkXwIuplmFKOXRgROIrenTwX1OH6WZvIAJ5L9UbDBfYX
1XlgeQGGsZtuE7YcbqMyWsjj0/pgiQ8Lx93ZVieA2Xzax8gRlyk48WpDQtLAnERM5FqW5Rh1CYGC
VjR9LLG09rSoLdoRjgwgNdeRdeSh6Wtmnu1bFju5mQn3GmjA+VnSMwtCtJOJQ2mD7Sz/bJkYC1EK
vNoDB1FoFQkHGYSLbIKURQqH6wA8splycR9s4iXAN/e2Ul61gF5duadDADweJF0O30yb7RR5bvnV
ZkIByVvyXcSkBts418Shq4T6JJeoN7oWh3OE3oEtNdeoEhYlnoR+nIwEqBSDwMhuYTUm5OAQDvDz
sTWdDHNCImtdcppw6qbsjCkJMhOJUxr51KFMhrVGtdHTJPPeySPFGzHCKLxvnpZ0hdfwwXuNLc/P
UjzhJ4zWwFA9osHzKE/6ManQRyBNjc7o7qAqZGrwhjmS/EixL3RuLjI6q3mpDc210uAlapoz1yFH
R7wtYjb5EbsYrzIlBK1GYAIW9zmCCqKaXCzvDtsmRztUGTVgyFeTEfWUlpT+1BrSKkDItTFmYR5F
lu56ehGlutceG1pUvWraT2ZiffaowYzmBjs4feW4q5ekCuKYGHWZnVo6zgLyQ6IoPyqp1K/r5i2u
8/YU0N23HWpi4VlMgfM0VFhl2phP5VJ4MaktsVIYySZMjE9WiiGUOsX4SIaFo7z3bVs8yFWUbrNR
aRY55kNHLdfzYJFIOI9olmpQylMTH2xt9msqve75Mseo5p4mOOVuD5BPEg+I1k96bJfLRyIr9blO
BvFmIY4iz3IyHvqIA0VqKSxQxVMah1DLBJJ5QZSHD1KY76Ukey+GrLjHgbpvMsJw5DF8VApAk8og
lB34I1g2Kv9zStFPFt1fkpCQsyuWTAmfyp5Z+elQ/i8hRWhLY8vCwOnB5AH+wPeHhcOwFPkEmJV7
tqLphjYtLgQIHCrsG0GJKaGZhm2rmNuIol2/d96mWWaKRHdZqfam6ciZDONJgXvTzxZlHO6w9Hux
fq1aJu9jhQjDb4Vgpa3z4f/xiuz/LlJfNjVbJYfGcWTr38PuiOxWkhJYcpKb51G1LpKDkwSiUyfw
w0tHC/CU5Xsn0dqbScWaS3W84aXVjpEQkiXXZ4fetaDw1THRT0qCJjSIARniDgxfCFpOill7QcOi
7RHbkTIijdImzFXjEvb90u1dvtG0IjBR8IekQ79rOVeBKdGLI83ce3vXGlr5KHKy4HON44DKvvwA
D3ezEVfu2ZnAwNTEqfStA3BL7084mZcmxz+sITlb5ZYeniJpJCtVJg6mzuV7r2cjelUkohkRjtuY
Z7lXJ/Xwc1NTu4nMFjux5LZDjj426TSekTrDWpeO+TDjNzEQ8R/zEPWVQskHzXN+y27kkBulcrLE
bPvkncUedWvyxYCfWtt6QQuwre7qiVTBqUNJ/HNc/q+/1JuKn7rTz7KaQL2i9t++/M9rmfPv/15+
51+3+etv/Ofmuzz/yr/F/3ijU/zZlKL83f77rf5yzzz6n89u9av99Zcv/KKN2+mx+26mJ8IGsvaf
Na3LLf9/f/i37597uU7V99//+Cy7ol3uLYzL4o8/f7T7+vsfCrVLiuUQQ/evLtjlQf68xfJa//7H
/7l3fzt14td//3vfv0T79z8M4z9kUF/HsnWD6BxsxH/8bfj+50+ojFRtw5KXHFydvJ2ibNro73+o
xn/YhEQapLMRQ6oaGkFzouz++SPD0Ok3Mf7456t/+Md15B8fW/hd/vn1f60H18ho/Gv0mmbxuERQ
GrpuOSyR1r/F+eSWITWKgviqXeXu6+16Ee4ldq+je73f7rfYrd3L/cIffF+4N7gn9677wr0r7pXu
U/ceLz/n+6q3/Ixb1u7tJnuW+86s4ObuafJQErntyuLL98l7fK9WpXsrl79TjMo3l1vl7rvjvr7y
DJavUvf96/U1dYm9du/3y+V+5WGI21hdaw+XxUr1bjdneSzuBgWGu9zP+5+/a7gHw33HCbl8h/aH
5TY3Hnl5DHKl/NT9Gtwvyz0tPyu5+ytm8uW+lq94zrl7kD089MtvgAPzpgw/Xy7P7XV4TN2D5n6l
/P3rlS86r3MPX8ufg+usHl+/2KNslse1+G95L4h0+/NNeedJWC60LPe93NfyhF9ZDDdYGLmfwcOQ
/5l4h8F7XV67xit45aUceERuyTWBDJvl/4PXrH9usdwK4y2/2bmvEreDJfdHovkxyBrHeiD3Yp/q
a1F55guSEr4dfLO7ZONsapu62swfPC6PMvAOIu3hvV4+OhJWzA1xruv3986Dr3YBTWAR2BLH6alB
gmS5uB3DEtm2R6TLeWCXcqe2ATbyg2i4i3qaLwvGEDLQelrnxq/JTt4Hjy3+DtXNz/W5+AggM8k0
IhdO89FLFmthnufwaFl72kaS9llxHoNpX9R7NdwFA+GagOOYW1y6KycMWHtmi43wbveL848j8na9
hu43/103xJF01XrQqVDAy8EhyrH8r39n9/qP73BE8cP7BXU5N3haDq4rx3oS4qDYBJvwUYOt21GA
x1tyh4RwN0+MqO737D7xJ+dGsvo5Ft177S4P/fT9HS4/4o8ocsPH+VBvjHZJXDkwcDlv/a7lH5Uz
YTm8LQ4Zji/V43j4+vr9+Pr4dViOPu7ryqEYcTxCIwFhpHwUqU+TGDYK9FP3cnkwXkTorgWPdeWv
9wtf/bwIuL3lZ8sr5kf84f9f5t6juVWo3db9L6fPLoJIXUA5WraXLHcoyQEQOYdff58pf7tu7Vv3
NE7vLNlasoRgZuYbxhgJwfnB1aF8YfSskoWovJhBfC4GphimTI7BOf/wwZ1pHcHWxry+h+7dcO98
9pwRz6PuzPPjnXnOX+LLRwrD7BHXFlf/5GAa8nKiZd5q9065+ALnOpauuKz4Oj/8t8hdnsW31hNP
byTaXuir9LN23+73kvm8JzHiWUjR8J9cTSxGzyn6dzXO+qzzG73PC87OCsQFj3f+Pf/mevzxdlzg
EU1Ul9w8ZWuSs0Rc4YIDRDQc8+FvXnKSkX5hoRFXOoq17w4d596+pBtkStQfLXZL+O7eADY745zq
iwse73vyWYvrsVuz5Z+3c8JcL9JR/6h2HDE5x2fbMcXFeTmx+BEXoZ/FgieWGfEKxfjnQ7zz9z7F
ubMYiTHwbHyTyr0tfe9NNCwuTZpEtMIkWk88/jMeKPVfm0Dt9BzwFJKFh1WSs/TzD65/P/6NXgZr
6ooviuEiqgt1rSdG8M/PeW1djZMF4M1BuAUZ7UrG+bvCxPdEs505itFy7u4GGf8BzI1O9FkwM3W0
bBx9Wy/7ZbpKuTss7ndxu2DIUhcxkJ7jRtTy807rUTie74uQdVwMJubvz+l6OZ+fpaldOvE5ko/3
56vFw/vr+ef3Qpea8nWGEv185z1+AjHYPj7FYczUv1Hx9hwD4vqU9q+zxY0KQTXKIXrgU9xF9p+i
U8UDtY/n4/v1RUxPPLzO3XaOz1KzODDIaudvmlM4rknHiuoRV1mICoqaHn8OhXO77k4/rC+sLs8G
fpZWLK13jniW9fxzyZzr9bL7+jn5njinwunFhcSw4HtnxjtFFfVgdTkcbofr+U10j7f8+aKCnUMf
/nT0yI/kkmfIg7P80BQ0nJiaVIzvU4fBowqczHBFQ3Hmn5gvvD3nZ+Sc5tfd1/J0Ej3LaU/n05Kw
m3s+/40P0fziQ3pdVIJl8Of8JWalOPh8fo692mWAiuEaOMvL9fSzPPHZj8vIiffSmTjAyl+nc449
/eDQMr4BvzCYOh6P+1fjMOi4wIkr/HydLpclZfgbi89KnhhsHMmHg7NGoMWj4mc4Upzzc/iLQv33
441lgQ4KXQaCeO9vpX8ODsbBAhSQ8/aTuwwb2pXOg6dJ/M/RR17fabe7+JqYYs+GYkQ9vywGPocf
7cVdvBCXZB6dTssTE0b0zunnCwktMWJ/ljTuz+l0ORzch7N5D53XwtlsQue3d174+X19vd0OIZ/w
ke6+b243qBMcaFk8xb0WzuGquAfL4dmd3MO89+bXyT0lol+ZfFT9R3R559BHpstT4vDh7sq/w/v7
DeYB51dc8/V9d7lylc3hmjmX9+thlzlzXu1OuwulcwZ35iy/Ll+XU+qeLzeuyWC8XA8Ms2y+eTg3
1Xm/3d4P18Pt/SV03jcMP2xoXsjO4XLZXTnf5XpJOKPBi9OFASTevly+drg0XTJwRakpFXXKHM5e
UEeL6t2ut43qHG5XcQpRcArKeU4UDMDI/GpQrt31dGIEnL5+LpxWjMefHVFpx1/sOPJy2ol3T2SK
ijq13mV5uVAKSnIlA9sZFwemFWfm/LvL7nKiXruraKrdDrIfR1yY2vLpX5l6j+JRU94wnN3hep3z
34kSMEFFk12vIzs7WuFw/VqSAuSertf3A4dfJs52oWXAS8wvVEPU6P1KjWmuisNp0Ssfshzw+nCj
4/lPFbOeY3eUQHTd84BnaecUnzdFHSw+4GSWuPyzrBRJNC/v/bU8LzjJs4DiNLRQzJLJIh44Xz+J
09BMy68z8iXP5UpMRzFfxTLDNGKOnzg3TXERHcLoZJD+nC/vrzfm7/WwKZwlB59vGy5OS+8YMqJv
RWueT2KxoGEvF1YBl9JcOWK5nN82vnOjsXjjWRvxWrSF+KGOz9fztnOuvnMF8ckggZ/WFUOfHGEe
yvNv8S6kW07v+c93bz6zA4I93gLUyFui2IGTcli97j2TixbOvFed5BzBFXdQI8f8VYgDvmm/XFSc
/u/3r6/FOcQD7gCXbF/OI1aWL/FCLKAsqM819Yd3KAfdXogPz8E6cd4t5/ZwCvf9NnrMWTpVTNy/
cjNvx2eB2WW48kJxmVHiUzGpxYUVdw6PH7UY/oFJTUUUYVkUp95az8Lb7IMAXw8+TN2o0Gah5OAU
VKB1i9/hxZybpE9Za1E+4CIUl8QO155/iT+Bjbgkyq79zbDeT1hX1tLmlivsjfxZnwvNVzmMReDu
/LLxgcbWXaRLRtrlSwwz8YFo0v9+7TtMQybZF74O54u6s+TwYx4QBlsPXFGcosbSe+4gXVGsL44V
AxE61/88c/Zq3i7EMEy4XyAQ5kJ16vre+ZRtTyhK8mewPIEIZRMy0e5E1FzGbsSqJM5DYimtBYXf
XAwFZIkX2C2iEWHEcn6TZc8yB4EcbRp5gMtYl+gNAiMU4EuUjtzo+aVyWAhVR3Zog95D9c55F71G
qsKzLUbsnndGbOFiyQHmpSVYI8Q6Jc5I3zKlErqbuohWYkkEbspDtMjXJXQyl/GVONy+7uLNw1fu
fs1Dp1i+km/IIBFtQTvG9L+45I0R8WxZg/dpMIMPRZuL/wtKxmHi5fX2XrlwZDnNkjQ4CpK4T3Nv
dHtRKtEMf+Pyr8ScKhPVeg7NmLYgxZmvieJeQcU4t/f3vw7+z2ilFuIEoo1FOUTRWNBvLI/KnFAF
BbhhulCWm8aTeHAO8SQefwX+z6T6Kzk1+jtMPHPPEocS6GZqiRp+fYGsp8Si/ZHY9cRsEHOCe4tM
y75mVCpxMXAOttfyCj4L3gk80YC/4mnkD4jpPOlaQ34VOsmmoGkY0JYDfMnFUiOaljCeNkgBoZSR
X5uzdivhzHuzf6qXcNssN43L7QZYA1V9zAtXXFh0MD5zupAAKL/EVhw0IBfivXAuPiWL9DmwKIco
UOaKQ3l+z36y92IvX0iF5F2kjyms+FwU3aQSPtXBI4A9LbbyI0bF4InpeGeQlC4IcIZK7FqemMhi
QuDmn5OFSqKXM/uCbyF6yY71vlxGm3RJJHghtlcK31yLDY3YrmQeZ1I4Y8TLGvNWvPlnKWhgJ5DU
24T9v+oNbaF+DuuDK7tsfYVjRqweLG5ngsKO8N7gpWB9+5bdO+q4rBnkFbM4wqzz/Otpf63go8bR
YjvYN5xIPJBwpMgyFQN56A38ghjgnWrXscvsITdY2W+P92xfLVPPWpDw5eVe82zOzBXdK7pcjGVy
H51fBKg8e4ULg7Dzd19tDdAzIlPE62YeRG7E/WN9CRG977v+w23J0o7nIUzT6rY29l28hbBXaT2/
BjqwlKltuUA0SMcRtTK2j421al66JVpqIcEQApUnkn483QVFzvMwvwHagMDyAC/dkjvJsvXALDja
krx4D2IiN15rLuyTLuDnxcRa1Hu1h8N1Do+nE62JXfPX4JLptoxQAOK782Yer8dFvhZ3AGUOCxvD
Tb0wRhbBwvQqT/FmLsu65zNWTE/20PVYUgPKE3MEUTLQOrbnz8XxtviWGGXLcQWqksGZLUnEW/Sr
ccX7C6jIl+E8mbMmJGwsSTN0/blFl3eLbkE+6fKjW5BqDtzFg7JyU+2yE9kVXrIol/y68XwNgaSw
svi35pdX6zXPR+zfhej1PSbb58dH59HDwjKlq5+uMZ5G4bX4SNaz5ce4mb0ABhReKJxiH9st9u5e
uM62/7YfH3z/Y/uBW+qDP/k7db63hffx73P/4cXO6/bjc4/15+qX5KisxGj+sxixXKAMmGfr6QM5
L+qjLvuNuh/xrYnJRUDUC5fk8+MSUQ8ynBgnvPpv1sFc25541DqkSY8lzGdJc5wJ/1jifptA4HsX
7g4LykmQhD1N/UvLiceLmAq/zHV+cA2+/H5/f798v6xwzIg3//Pv9fV3FOulGLybd7FnFPv61MEt
iLORyn0Ihwp/v1DMveyKU+Ai5OOt9094EYVlJ1qUlhVtikkm8SQcTKWz/49/kqNx5X1TMFFVsuiZ
LYCa3Hqb7YNXe22uRbktLO93BdpcUmnex4tYr4ol8IPAG1fFntztH2AqiLSPF/Wu3od+P8ycWgKo
zdSAZPgIbTeVgO56kS6aZX6UoXT6TBdU51VYD/yKBZNq8irmHoxhwCv++iecVWImaxz6LXwKuGpE
zWg4moL6/cNV+d+m9Hfi/v5N+t/nKd/zxfvtcLpdlsIECmno35fv/yX87v9HUYr/bXThf4Qt/v9j
Gf9XBiBw+v/vYw+rNgtu1fg/Qw984y/qoKoEENBcxMGvGyiIidjbX9RBMf5LURRL/NNnSO3M+OQ/
UYeZ9V86KikIZqkmGtSG/P9GHWb6f5kzzVBkonky+jym9X8UfIAQ4n8GH+DMtBFhIirIK+Ibs/+P
hkXwqB+E4VBXS7oY6uJCK4Ce6h8zQ92nRXnM+hmJwXDfttbI6IWraY4c6SKJ2q2Ux8MiKgAIP3yo
1gUdB4FzVsAW8ZbSsk5y7iMrJ+g75EOZKcvHAC1HBhHgqLdAoMqC26sBamIW+J1by+Uc0A034lFn
aTGaZJ43Ah3KAeCd/ymzOPVq08w8lRSjnly0ud4Aw7MTVEwfgoikFJQkTTqyD4WVdh1MMI3murIa
chzCALvRUiNHzdO5ZVuxvx46aBKhPSngP8ngQSHjp5yHMKNEgiLFJ2/F6QRtSioIVJBIg0pFkKpE
UvcaDe8+XCuyIF3pNPtdDoDmqBmpWr7uTWyAhgH8SGiGIJntaDNLwEWRNyUt4xheFTlDxCIKos+o
N3dA/vstMsUuGVloMikbwwfi0Ej9aiDRc5OXabga2v5qEaREQWXXW9o8n9nkWkBhSoZiSviCvMRk
6ldWGP8kTf+m9SN7sbEF2peKVAtIVjXBCjX8WGbO3YPmIFv7hhI3Eg66/Qte/cAwJA0xH9f2zI68
WJWXSG/BMR0EYHyHFko8Xb5OxleiPfy5n4ZLKK4ysvoxq9DL9MZsK/vk8lQKcoYpsh9uEuK6redF
CZTRHk2gxgaIVLluX4ChLDTbGCClD3U3LysAHY25HixzHUHkDpijEmhUxH5adI+mlNzWQCO5ZAjN
F61NCJaM3UUzMh9OEnsXGDokG1bNvjkQuAtUeWFPytFP0JEmH1mKK+13hnaLq1The5OoH4p/bQUF
rpR8PbQGSLRMMl5hWfPRVxviTJYspRu7Wap6MSyMFsqxziY+paSJ82hkiFt7458t9e+RZJ+aIn57
lFAUjgPpg2mLXtGgfSYSrAuQFbFdlKu5aoBrAXIO31hTqfM2eezsttPQQw6JlKsjQiKIlTTDJcqs
bp119gGalR/wp7E3HTtAmQtwnarja9bggr2AWsDQPGhu3+E2SHaVSJCEbS0+qe39MVRgbQBOCYiH
NwsI9pilJcCZsyUCbft4dlVl8OgKHHSFnCNuPUhzLUFmO9D7fh43NRmERrWYAuWSkMA9z4a6cker
MaHKgEBvbMpVBHipGPq7ZSUn1UJITXlkwH5s3U3VDBdIiSKd9G37ZO896hxDX6SttgHJpPqQLlIF
tuPBnKSFGoLfLAfZy7sI0LzAAivqmK3IhXKVtON+2SA9B4oLX8Nk/SSxtCobP/FGu0Smw47BretT
D1mZUizGwLbdyTbupKy9+o/CWhiy/ADjBrmQNWL71FbhduSYupDUdBvZJidd+zfL0EpuaktIvahz
0k6xolP5pRlI8w0f82wii8WG5hgyGchO9doiFmqF/2bEj0FCZ7dESq59YJFga7aREw7mLS7ILkRY
uRghXctbnS43Z0cflWeAq+nCjqUS5kREEPSIbOAipJXF8AYBJnKrywUE0SXcfEATYHnTRvYQIGAn
1J0WymNphigmdB0acFlPulJWZqhOd2I1wwlSKrKbTXCNd31pAD/u17Oo+tSgp3a1YiwAaybQ3Umm
R54l6VA9GxcQSCQeSsa7pDXbuFWhc4XKJfIVCFZAiIvEGkuOPsYMItYpIpdJT62lrwYTvUmmtK/C
KG9axbYZoNiUk1boP5kQip4a0x93cfceR0a7KMnRhhPgPsXkvMATApdDDtVhS75oZp50GcLpUFrb
ClQwVjlbh90IK12d0E6Q6S6Jx8NgDih7NYvC93YG0iGFKxnBHvSRXloyV119ACSiAZdy847EEQgS
g5Y1oEVZGy6hhgiy+lIm0mF42MirRKrtVFL0rqXlMshAnFsRBGtTJl2UJFtmTNKAVEhL/ejUnaa0
EAmZksmA/fItE4BYs+4zcyU1RgkZAhBMM+3xbOTWDxQGZPTo361U7yOSlh1EOQ9Tu5FUvSLPVGfH
LycwAXWHogE/mfoENyW1mcF8OTiWYm1tU1FBXw0zbzKiF7RmIoj+XabLh2W00xwxEm4RAEtzlXVB
0wPCWrr6AWsctFrgQZHBgHO5N8EJ5tbL0OSkoXTGvNWy3Evhuk4G4xW6PaKOVrBRymHLffJjhpqx
U7ffg5/KXm9dEwmLz4I/r1ALrDYhTtX44abSGDcQ5NrQhoeQVKEc5cbJhx8qr9YDNouuR22tzmqG
owG1Hjc7DybdswpThQMfhSamcMIOd4ppMZYDRuyQ/rOM5jvQgW7bZtpxr/waleoBZRlCve2ougHk
ZU5bBwupJxRnwQHStwOLNff0ZAjYLgAVcApJX5VFv5JnDUnvw4jp2NZ7xeaEYxN9KzKUEQW8BdC1
CVIciFMfGKKG7iOnSOpbGmyiIn5R6UpEHjoy9rP3LiIb3WByOSE4y6rxtZWUmDpCIflCVWDgLK2O
RO82nAe54QPhVmE/jlZZyl1WN1qidgp2QG73KXRDE8C93l9YYbOztOhVmrQf23wgPU+agF/tg6r6
mFkFybCq4OKwm3Mp0W5Y0rpeHXv2CcyCZGEDEWJHAF+OnSEs2/huMtsb+gyqLjkDF18XCnIvn5VB
Vn8A3BVG1fAOqcrRDNgykb2ogRns1l08wqiGTN4jxSs5gyizLx6lM2TVleXA7btonhryum5LRA/9
pnLUqjnXQTmSzoUnLyggwsDXWUdMGs38R778DFpyY5mHQJs0BKK9sAIubxSV29bnrg86eNEUH7LW
YZ2ryejGLep6RU7mvC6doPhk/a+UDemZhaPasw347ccc1Wky7aIzAGaU83DFZGwxbM03IQ+ZJ4Km
0gRblOUsyKaBIlmT+K/l1HJeTZCotUgHQvcV+9I6s3IVKE11hOriYgtE41QhOGL1LyPMQujbeeyH
8QE01Y4MsPMoqNCaEMdqq3/lw0g/k5jhA9e1fWtfWhHByfRTTR5HSPIHaFz1nRTk6BllNiQF3bDI
9ZoFUZeWCKaELrz70BJn+EnjHEWP84zbMuw5XYECdYOyJvAxKQdPK6USuRXqGrzCvJnGD4jySb8d
VQmyT1oCYvlhNvg7E4JscnuFVuaY4L1XTbd/kFJQrXNA6uyWEM81oDCE1AlmIeUNaQYLPqV8pYG1
PE7S54yVyrWC4J/VpmsEGkjnGJAphkLMRVJoJ7CUWoujqhu/DfLvgGuebSREVDQTYIf+iUmudXTW
EBvZAV1aDJ1/RYO5mo+FtAEVUbgwo4dse00waUrx6vcYxI9bluajU0Nn7IltDaIRhyyE+4fc7Acw
DFA9CUTkDQEFnWz8sG9+yXWeG0IxQopBfxfDVm+MO1swdq1hvQl6JZiruUJrgs7pVXs3+G/gwzHZ
Z/Ft0h6LQVZXtTleZHTryGxRDiySGmk3FR62xCSJWM+ApdqJ9jOGxbSyI5OkbxK0ozRdsncHPGO8
mgWJkhAp+V6WW6sI9IVrpSRSm+Nj9TCkXVNXZHnK+YcGxrrWshhcDPM+yB9ftgp3fhJ+osCnuWyk
hEhLJvCIMJO19RvZ3dcElC3asMkCewdlK82c6whVLSetF9jkD7kDVdrhNpKLDg+Man7FmbhnkrAF
XSYMlsoNnvbXsMkJx1nT9+OK9m0ExMdfyiZrYwm1HfMrgvkwbUGjyPVeG/xtXdcJYgop2s6BCdlQ
TFimibza13+GFPpdjQG0rntuizUEFQZ7/kSHGzhhaZDyLyuQv3Uy38CqFRDX4O8bAw4b/XauRDq0
yFFyQEwrWuR9tsplDYdkCvZGMe6GVcg0I/6WmdQu41kLEUpKKkeZx/28Yy+rjmEJRW+CvGTSco9U
yRkGKO1Bb0HqNgzgkeIaUhqR7BvuctvsV9A740MaaKZW8CO0dboNhy3yINpSrfttAOM7zYqk7uxR
bHr17ZHriKkqvsXdpMuXSWZCdW9NN33M2V2X7BdRq3NJT/bK3rpo7HxRHTz1kj5PCxLgVeNFGfTf
NK1eJahiEhU2RWR/sQeYozrEG3i6kmNNLzikC5tOn6CnGXf9orD6b1+aFYBJ/T3o6YfX1zReW5pr
H30QL69YWBE1Ajw1m6cZFDHl4DNqmt1o+Sha6XDMWZBIxGqEBAbGZRg90KlPXruEtUDLYbg3G/MV
7vNTWKbvcW+jOTr1a0soHRfybpjsGVBg0AFdjCpe2u0iu9ipabB9zPT9o5DeajM75lP0qXIdPOeF
D8m3EqbSIi38VRpDbFW3zA09AsTSGYajf6dRYDimkX7XgrrXMqdXS9MQBTShumMVNPovDF/W6Th/
myx0PIzYv1e9eR+swXDU2ISJCa9Xk6PLaiQeFJ8mhIT4A1o/INVcDRG2fWz1st71OmBF22LeR7Ps
sTYhzAJLldeol7StNwaN4FNWVxNqpNkET6ZN/ZxCN7rFQw1wPqowBoPOnJPxa8GGoXPX03ZW0ZoL
pF3keT3gOi66UxNUh6oqdPcRGfoc/gjWmRTyLrBavoSfMtJl1cN786IIkVK7rianT5dZx41HCovE
HbOJYZUpR3BBjZujnNeqUBkB88Oo6FFtq9vQgzrrqmb2PbhoWq+xbw8j0GLlx6xlh1Mb/YtSQSJk
VnhO07FbD+Res8OH8WMma2QJDTKAWPwjQPmQGot1EgYzRkT26F7UaYZKaHiOEu4ZSONE3KsnFTL4
xwcDfi9Hwb+ZNqwsRHngn1ol3RYx02UYJ/sqL92O6RGeVT/BW4hJnsEdBARmqGZL2t1l/Ttr49G2
nFJDShMTox7mMno7RmKvqkFf7dezGDcoFEGLcfLXtQJfr9TNp7Z76RViAsarOkz7MrT2gd7+Gu3c
ioIzjCfgPpCjdAwlWk89GNB8Y8k4dIy8WBcw4XmGUe+hLXlLgXTYQ+gB8SNhLw8/5CG/++rDzfNY
RtAMJ4Ek9LAfauJakn0vW0tbKv76oQ7HPsMchmdBTuayWuKnFrLjzdYe1M+mTIGh2qQ2a8M2CUyg
I8avzd52NkESPbTbwUpfMtTZpSLZdH23jrkdotfnTXZzqgCWj/65MCXQ2tqxTeofdoEH3cy2EM6f
DB/fUxWn/5CX3Efkr2ndWtUIrnZQwMjSC0hXIFsH0zZ3rHGEuQqde588HXWzB2BV+l8ze1oNExu7
otrGj2BdcuP3kqFeBBAWQnfepem5lMutHpQdVN7BLc3NizILXyBRfavY/06PflXMsDBneUckzZJQ
oMdGTvGZT8iBZcE2YZMQV9tQWZqqDbYyt5bwRFROP2N7pEoW+h7c/yrVgP9LkqFyCVJoqmTIrWeI
wkBUYMx1hUW9hsGm5RVb6sdW8fvHKh/ic7pnya9gxBt3s/6sTXjkTQxwM282tmG+PwLAg36TYxhw
2wK3FPkEDhlGwMzuciR99yr3UwPRL7dhyZuM77bWdkE+7EKQqmg9dF7VprseUchSDjRogYNrMVM3
uq9+DjR+npnYuyq828m4CBNzoZbNj9lZ6ynJtl0zWzy4ahn6985OfycZB46pdq4sUWRdKOHMNEc/
IzgCe7WKWnHebAs0O2kW5Z8Rb+URCcJBsfZGLdFW7KA83/CXaWHPOyl6SWLzC+EZMO7SGsNt4RuQ
MXT57Arb2FpvIVZGAtGAGgVe8DSJocqStLkGg/oYTifFUtDMiKCUQFj1UV8CITATyv0KDTJsnw6d
oJm2j6WfKfmwwnOsGfNONS8Qw8GTnHUkVuZCq8xAFSqKWIJk61Ut8EwCJgptiBggGJw/rPbfYAS7
0TilXbELQrb88CzEG4RAhwnBl8aCcsCXoOvLkVeuMAofWQrww3JDBcY3DStLhgPP0ghX2tmLGkv/
ACDrcPWNxclKARHVuaauGhxK0Uz+BbnNWlzqlyqxzXkKW0oOCAAbBUdQ5eOFsYaPFmsYJimscpjp
HRlI+DwY69QNbcwoPStg47WrRTCx/8ROXMSPEc54FrZaAcJisb+GJ2EJJffZsHSvg0MB1bxJX0+D
slbZHICZNREbF7cCrRT6KzQw9pybRBej1FcDWwIvr/szyqGLXMFdVOdj9xn7t9yA7lq1zZdai2TH
KmHH6rBPQFsiS0NhGxhS8EfaWg7/opohDnqDJXRA1TCG+IeIq5a0iH13uAcqG493QJ20QX2vU/uQ
tRifvv6LCwWQC1yMTd18VQbTLEDVNJixmyxyA21iSDLm3MeIbFft4IG8hwB4zMKFP5Cy7bcBiPEa
t3okCFXpfhTmKVqeEynPim8lrj4fuG5X3DnmbTWygrHEnxKpJn4JV/JDq0+GgQ0Qa28FSEN0dPFx
pzYMC+XDvCD10+9l7nSljjUUBfqxzqtsi603Q+sUdw7U/dHBgK6CGzpxWYhV97qVQ9wZUxTAP+kq
rIBZ0h2HdIgPeoLGp5RAYSGjLIicGDkVDcCwTEdVEdDxeFRK3V7V8vAd4ZMLJmhpqpo7caULrlB8
qMA0cSXVxRdszoSJISR4TOWmZrN9Kjomb5vICFVE9zztfIA5OIHVh/2dlvoC2UgoX2DurVgzJAOj
zsJP1Cd+dZBQ/2CrDCmAyr62ftTfo6y81TUrl28YmzyzYg84JDAiSJgcJULPNmKCTOCAvOTBPUSv
B99JDBpVr1oDSQgWsMwP3CbXSjjBNMKLvk96RzaHxXDPDu330QkTOp4M5JRw5Pk+CKYHcpduVFQP
T0M3GOitRR9h1sY4KJYlsF2niHu2QFEFhStOkz4WZI7yiPNR1RIYuyZ0Iiw2uVr3nschQWEGeDGh
GTMGB+jHACBU7NnNWJZcHKtuZuAYkvDKwNLNPaIsuqXUSAkEZpmBuYMQHli2RRIYt0BHh9T2x0VS
FDcVGhVN5lrTqAFRj2Y/rUGyVDEFE4t5SOAD+juY7Ka5XkRv+ZQlq7wtRqfpusRRYUPOR1wNNUhk
rWZEtgmx8Tj4Kh+hDGy1WcDvo7nIvk9e9NAw1oe7gUofzge4t7JWhkuQvBO7Q1+stHB9oELYzstZ
cLRSoLFwFCyYXgzOER+ZXtWWG0sjMOG61jFGxm87C0x2b8Y6UX0FQxyrMAbdh2v5EBIAwOFRQWIX
hzAOIUYMb5+Xhe23Yhj7uAyP6PiUi77N1gZ33x2MYZu6gAJQShokMzRMnHyqDvDIM6Nw8c1bw9qV
WriDZ+kY+2z86io+pLoMdzxc3lCDuX3NpMb1s6SBVGWaERtO89hfGBiEUFvQAIMU+IumTE5a2R/y
AmqnKiZAwQqPJSuRihvKO7wqXjUUgD7bjRpCRisHZD0gmbYqlBf/KEdWeyJqRoIPHSgUwt7QLNC8
pNCJlkyzXa7HXwGcVaveXmZwHTqG/RLBL+pocnSVYnYvEQgSPyXNp6xAxZogIKNp4zclMIbOaL0G
IthNacjxKkY24ahMBmIlCnhattrw0xrKujajl8ae9bA84dZH+R0lgM/Izw651I+7XNmip2odAkR3
0WK2YMUmloJjARXf0fJ0u8MDpOYHyQDOYeeoLatiq2qh0xT5EXr0RDVds2EPgTTQsm0z2zUjzOMq
UCF/RCrL6dCoaJJXeKuIhI3jZsBXWuBVdcJoD29v6WozfQ6GOt6D/l0hvmZsR+Ze2WNGg6W1libO
f3j02iNALVn4zk51GO8gRe352sIKvEnxofHNqt4lakc2IcDC5UOaSAzqmKdtKL3oGnO1y1SNDa60
6OwqdvWOYGoY67cWlWl4fDpkkv1boOGFx1s0rFK5WnWqjI4D8pBw0lIkLf2wJbKntHHmddMFrUwS
+4JKxWNrwq+nEShgEDvlkBzTAkEJ01RLb1ARnmobYRr8xI0BhkcClgJl7E02Kiweu4XwqSNnrCfp
cSrxkILe/7bC4b2IxErOJhB+Ldt9cP8dKqhiB7taVQ+24lDxXVlRJFwGgQ2vmN05SovUZF0Q541L
BblX8nJmZrvvUDZRID4dwPkHw6Yp4EKaxbOPGG2c5TQp5DiZJF2mo4xkTnWEUjYAsxl+x1okLRss
sCp9/JQIQW18mC5K+L6n0cTImxH8mMbChiZBOjzSKnAJrhbL3grfA7PAAdhpSALD3jeOs/NoNKS8
V6mNGa4u4OvBOHtANa3m1mes1Bh36Pa4sCoCuYDOJYSre0FIEp9vtUdnF6roGdSw8DuDs8/CbQQz
LgQmhCDgKngEPmp2CuHvoJtFzGeasicfCF9X0BUfCkwbmIP4fTWMyLaR682jar6yBq8JpLs2jpv6
PfJRba+VQMhqD8hQd3Aqh2y0iBgTp+wMMLEBEQqER+dj1iiwl7W6o4WYAoxZmL5njIUC6ybAMa9X
Lxo4+plVXu0+af5VUvtmhQEmvZ8uIuRFGfwzydMyEa1m9q781t8w6kgWTSGMi/wYYW5Wg7YgJCEn
9bIz2HlBtJ04tiEpC2LSxA5kbNU48a3Fk6BGkjZGrhh7uYB8Ce52gGqa6SRjsHlE2asV1AZyFNZn
l+CZtfSOBFI/mCPKhvbqaMA1EZjXmg1sb+VvXeIfdQWrqLfeIdZHsGd8t2ftcczisxkicVotUhWd
XppgLnfwVxsgSHGpQt+R2NMBwWa7MM6BeR8tkpE0HQtZiqJzzIYTslUSAQIWG6U/wQoXVez0QinV
56OJDGqucnM226+8NsFD5++xZf1DSprlQElRlO227RRvlaQ5dyk0GvljYdvhqqyzvapCxR+lX4XR
/eZ19T0q5RX3tIN6+auK1x74GD6tmTGVXonLFbmIZB9ouAYLfeY1BaL2jx6GjFJVMNywMtgTIABV
sporhNBCGMhdqYrkpZbAguNnL7Ec/BumYhVa8bavRmQy657cXeX8KBFXrv8f5s5kt3Jky7JfxAc2
RiM5LN2+la56aUJILjmNvbFvvj4XXyUq8wGZQOasRgFEeLjL72VzbJ+998pHOuun4BfI9dGeOIM6
rDREyNmMMq9dX12RVZ86ezLp+WIGB5pl83amvJ+KQux2Lc3dGZvpVZVrDo70OccedWd+5WOASosS
TWagdBmYx0E5GApsaoRJX/fjXROr+LmpqN1n7XJ08j7YOB7L8xxl6t4qWPaWhqa4fZzaU6Mwspqq
vYYNk6aEV7wXukfv8oA0kY9+p8tJnr1MPJvwUfY5rz5aHbSxbac4uEamBFnI2Qe/zFVSMZS37XCk
Ztvftd30DGjFvfKA2DkyoeMzokzPDcKQhqZlA+d34waoWHNIaEZ3oJki1DKKe04+nZO4nneuapdt
IPXZnvkC7DO3pp2cxjdvYk5qPNoy0XMf2RLNW3OGphbOYi/ZZTCUNtsgZ7iYVb0bu/6UxZrwlWc+
popz/OANj15M01MBXI6rkk7UBH45/eVy23W7JmQRiHzPnmpAbpmCvsW8wqGcswOtUHdx59ApUBtf
iSfZ0jrqw2Y48rqAmKjD3UO5MOfJpeJLUq1aC2fdj0yoTl5gReDOpBSY6P2I0WVji+aNaixaPgTy
XpxGGErqDC+k370HKUPgspuy2rh4oNcKBal46sz4UAGbWllmmO3GBbwFqw5r60iZHDcFa3DeJNSP
usFOgl1nd9rXGbVtdvQcRe0bIWz6sgaRrkO/v5XxHCEWjc8sZZBhWCD4BY44RTeIk5XuXmbxeajM
Yu8XcjrZ1eijautd30T5axn9GnKcjx2d1V01VzuLlvcNvzU2Aj30HKHpAfUDtenRB1bVIGzOs9nM
48akY9/vqr1PRf9YA9zijX2gz5B6z85bg+lZKb91t7WhDzTjV/swYGStO+dRZ3qbNV57HoRYamsU
tgUMXMjpuIpAQGAcTdns1WN1HyY5tuFmmq9OR2g2gHF5amfepkln5YdIWjuHHhDOcdHZj4afZGCf
ZswmjSe7jhLwxSJk071ooLrUiLNlPoynsdTPJlVWNLiN7jHDkBvICAfVlKGcUREKl9PAJKOSbTYf
UoApB128uuH4MoTBi0NP7VKmyXvSCR4jTV+Ma9OJMtBePIVtt3KlMC4dswOtsxxMvISIF1PyPpXx
FRm7342qgBs4c3YmokvbSa301p1DSp2XjKudnGwrjy656bl7wZb1nPTefI56HFrCMQ02j+l87KGx
RbEYz5qSuo0MO2Spho25R/P/nTnk/gY2xXveoT8mSUu8p38A98QDsGnqjeNML0PNAiKs2ifb+ZV1
mvJ5qpJ6+ijZNxD57go4HJkwXlPDY41coyuO4fSRwtvZcF91dHtFr4CGKSacY/MM/iake/luQK/d
B1xte+vN8PxXarKSPWovGetFoe7s+NBH9Dk0o4WEgeozsXs26HrY1tz+DP5yp5XLm6fqsRkN7oMb
FVtapAzYj7SmIgSHIZyFye6AH+f3PCASfhk/uBG63sqskKcrlwG2DyFax/SQcvg6eZTGoqZmV1OG
d1XfepvZlIe2WwqqkoDJwp8QlA3Memb54FXmORyKr9FqNs4kAZR4h0kY+8n3KMbzzw4TIear5mum
wxnZxPmKLN7MVW9srMo/jjYD9zIZJkby5rlvlCigUrlnmkTHo6PFXUTB4zaJmECDxXZiu7BhQYd+
Q1HeDUUW7cy8e6HWxdDo4E4ZPfjUnG0sgiKURN1M6rwkdvxYk+NvsmYdxDthgb6ZBrvaZm6fHCNe
zqrQMARRw7dMCC9Nou/a2Y5piXc6VD8/WGds8c3SCHZsp/Z9Nx4y7z3hyVDFEa8RPkKumnU5m0Bl
E5UfAk5Qs4H3z47dfAUsk+W0P7FBVu9BzsvLpqb0zm1Hf53SpLtm1bgDlLgLsbitVGzAiy0nSp3Q
uURJN3+89MNaH0z9moZL568J42EXeem9GhF4immODolRTRsX3QUprrCSbShkupatvcOxM23DgivU
JF6kIO8hJ9HNPZoG8peLhDdTM90lE+vTNKFaLT0P0+Q+hel0XYplOHoxxCT3GG+idU3liGNiwbEc
95g6lD31bbqpw+aBNRHDonZdllLtzkhZpdNDvp5G4ztjgYH1hx+gm84T7APmNr9aC6v42zruY19Q
Ap4IjHAYJwBnRWeVBe22a+kmNitgNBnuFcHjQck3i8LkV2WikaYlN4U5CsYJ+yhrd0e9M4NoAdJS
+demzuJLxqZ33ZvzhdojcmMN1VMV+Hq40LGPw1+QDVddAJilhBhWC+8t8LgK6NC5yCIBO6+Uu09b
dUxjFsaywHXeap3vePw8mFFJkozZb6ZEiFmnPeXSto9BDdyhREZlPG0qDE91vO0oacpRR1d+X5xy
XR75v9KS07nlpJzMJ+OmmChWsh+P1IG85svc2iWCk2TafwUBU1OXspvDxXdn5+rNb1nkmzWV/wPF
5tgheoqFx6WH+x7MYX8YcA46PPVOFXoJg4cG6Jxw6FiFY5odIVZ/+RlQtzDhoOuUsKRduDWwCeK9
18LdZIpZm7kwt8qX15DKNAxxyC22qHmjy+iZuRj4ktOwJAanPFTtfCekOlW2+jG1F+MhLHex/ZoB
zbYUeAAWWw7uh+qRzuH7jCfqlt300UGWWqWB0Ww8yiE6ufReBT0t8D5TFWu3NZfWT0thM8wI64vK
7Pca7MOGYZHois+oFDceiQqHQc8I7E0yYyEL2MIGtV1u5oCXOB3tYHRCB3QJ52r8GleNUoihAS1X
06gU5ygEhRndZO4lu6K2CXi08YtVhdFb7BePps2m2Kbjvh9GwLJOuQugjiEw8rVzEt+4I48mXxXh
aZZsPRvnn8iD4SOtKeZTQGqp4akzTkjusJ6YCFd9yV1Wpka6cKE3eUABBhiWc2jzXHFwwXGmPDGq
tHd5b3f0DS/cB92fmpA6YSxpepouAMj6bcDGwgUmylSOwE3X+24cgk0zmdhtWBOkXbumoBVdzGJN
XYbK3YhSsrBJQ27jmTfFoN1r7nXZunBAqJlOxipjzK8M0nqdtXS4Zsm7tRiNGyxT0u32YLsuBl7t
O1aw90GuR7AyDI16aZJKk9Fd09P8RT3ztKLXdZNbkDDymkRGwOOPBvZH4fVEhVznKZ1xjInRIiqX
9hKGUgkbCqxFzpM21PJEhebHFFZ6PYbDJ4WN1A2mmEyh96DNx1RiVTcRXc2I1UYxBrdeMtpm8FN2
MagQUTvQqLwgofO43enwtVB5dfZiFBKnz+7TrjRXscVyDcUkTsWDbv3vMl1Kvy2MAbbrr8EUM5Ck
2KGS3Nixmk93APFwl1U2+oOzGe3yuUZjx8VUIJFyLd1lHdyCdoqeuynkYExfIlYYis+lVYMJsB5E
R8lTRI32SeRd8hhJfdMO7uEoTsEBJvQlt4a+lmZrs11AlojheLkeg0S8lPEGML4mWF9WdOnb5DDp
6d21uq9mQYKNoLmR0L6aBRZGN9gz/zzkC0asUH+DBSuWwRdzSkBjTuNzqQYNpaJF9zzjerSwPCxw
staklW+CVzbDLWvhlwEbJlzeasLDC9yMRk/qIxOuPr6hHsMdnf8uzZZq60NGUxDS6gWVxongr+2k
7NsYeOzsEixQNTj3vP38z2nBrYUlsInxp4XCNi44NgGXjfH1I4TTBkoNKMWCblMz+zBCbBDdJshu
2YJ4WxrO4F4NuHgGdlF1xXYGIBzFoE8FhDi1oOLwX/wYfb4V1BhBjeHOWo71C16uhjPnLMA5UAZ0
i9DbyZkg2Jc2cYEFTwcA0DgCRH1XC7rOwOLjqu7FyChnptYwwxsB6C7La3nL2EQa47LnAIY3E81V
wPHYwVMoCi9P+TNh1QWhJxeYXr5g9ZoFsJe3tLqDWMaUueD3Bltic4bIF0LmiztE6WiB9YVQ+0TR
wiCH4yfh+XXS4EEI4W8e8IGiftjYWopVuWAA5QIEXKB3NTYZZ0EFdgs00F/wgREcwRKeoL+ABYl4
vBsGTe+CgXosmx/ox9vUA0bYWN7nTEW+hvpgMoflC7ZwgF/oDBHKr6ofctmDSXfv2wV16ME8bBb4
YQ4FMVkcIhTMreqMykbkzbbMxL7LX1r4iVZC3c0CVAwWtKK7QBabqfsTLdhFeIzzrhK/2Ui9J1xG
fA2MI4u9mXo/Fk7VwITpMs/nHINSUFXL48mF9BjL8BpKPe3teWQ+gAYpFiykD0cFppp+XRSfZsjW
Od2MKSTJQeF7DWFLNjMIANzWnyG/4wB9cvgnhnIBUgZFQ6rT4i2ZFtgMFmyl8EY+MkCWKecI/qoM
OT6UyxDaJfiHS8Spfihx5FsLEHOimy3jBGSKA1euxhoHOlPL+msq2fnMY3twFrwm68Z+T53fJxXM
XLgjmWTTgY4+fvZ4BJJS0zUFrTOp6p+wbAhm8tGx/rFOCWRPzAYeTXjZC+1y5caF/okHIN42CxDU
CCWrSxChAlYobXrRtoceWtdgRH14ohKuKI67+NF3IY0uyNF0gY9S+q0pRO529YBTkaLHdJsusNJ0
wZZ28EtbdnOOIR1cjEjU6QI5DbjbKyVv9oI/9RYQam1X8IYWOOoscC7qBZhackOXC0IVj6m5jyZW
ekEJwq5JPjzbukLFYPGQy2+xoFgNHf8Knwy+Q3dzs+BafbitrKKeY8tXFzyiaI1aXHpvP1jGc16y
qob8CqxAbZyOZGzCAKMjQjUNx9YRkY0V4aluQFmXJZoQRNkIsmyLC3SC8byaNNbtdtqH+XUsi+cR
Iq0Gw3aUXCwl/95doLWsG5fjtnlqF6Ct7XwO5JnWXRe8GeacbMkD8TJj7+TGxpVvAEs6PFGm84ol
yfTlif4hh6AbLCjdwcMP6rrwzV15jqBz7VTufYFTOYoFxGuOIHmrBc4bD+a3hvXBQRpwr5rcnVhQ
vm34aSvg9rB33uIF9hulBIgX/C+9fevZuMwoYUPIjes7itMexGC1oIOLBSKcsgbahnX1UMIX/t/n
6/7r5Ny/hOv+ZxG8/64r8P/DEB6xtf8+gvd/su+vIv6X9j9+/e8/a/9s6x+mpPLPd10s9H5g8l/+
PYAX/AMXC81+jvRM/NLOf+Tv7H9gcpQWZEMpfEFB3/9r/XOCf/CvHNdzAo5XnrDt/03+zuY30v+3
I3CpNuS2ozvVNKV0TNvyHMsn6Kf/U9folHXjgB+dtEemTraIf5H6z9nkX+Yp37PFOztO/mCYnJu5
w9I2pM46jX9Blp77WH63YjFOoFfK6CbMtMAxgFcDPeIcxK+DI98Ljm1MQ8QP2nH+/E8f8X9RXGgF
Hh2M//rTB6bvm6hdts1fg1jiv/70czqyClooZcx5H7z5zzrAwMArQSTTfigcivmtcI0TnFrTHmdy
TQMqC1NK0MNfY8J4UvVAeKRbrMfZuK+66LZUENMk/RvqYB+yEk+AhPOCKUL26cgkfF2cWZr01a9C
cSRoQk0n2TuEHvxAsM4w8AdJn955fkHzdG/+gc1X7ZoKYNhkedcJMZeC1G9hebhZBIFFnYoKdw15
sDZrP5VkzWkEE2UdhhHfzU91ZnB6gj4xG3g6gix9BOwA/Dl1aV4AwVBGKD5tRZhNTQ+d7yHkKPQE
IpU/FbHBu24Y7Y12kXhzH3k6TBj2rRLKFfvJCdbHWQb60yzP2IbUlpZyHnaeSZlDiqaGo/o6RXw2
VUr7XpiUl54w3CbVUUvuj+We8W3zDMR5Qee0kUHJ6/lrqr7zSYuET8AOaeomh1EW5WUW9eM4gX8l
2HRn9XazuJkR+HDSeToXuCkr5jO3ctZpVj/hQ1J7w7XOUe7Exx6L4Cb1eX6bnbUri/CSNRYtT7yz
SQXtkqZFFZJUFNYpxpX6UCyYcg5qANDHaivtDx2W2crASrRqDKzAM5IZL73AnR/bKuK5i6LEQsY7
hUsbK7WyBAb5b9qu2WhWu1o2vKWMeZ/WzSmMwCAV5m/qNrekY49sij2tud8m7AL+/mLXNHLbxjYn
I+kQAir8V1N0P23DWz+IHMZAa4eXABhBQGC9xIzYD2+EymZq0e2Qq4gaf2dvBznyRGf7yINNfJIz
xkvvu3DYE0U9pzeXqWAl/fwdsPdudOybrkyMfPN0lIRU74Yvw/R+LJwMQxz+KZzhi5PE4xBh6/So
tLvgGubaqo1vEQX34BjfGGtekh7MMLZRa47f2MJsx1AhCfdwj8aQa7I1T6VIjhW45CwJJ36E/iwb
AME4B7u7KslPZcgrHFSOnVuPzki3b8xPyTj90I3uKRmqV1vTPDnXSxR0nq5jSw04HK7QafqVI8Vf
PVWX2EYEgf/+rGY0wK67a/TEfKtYzaL0j0b+RRYN9Ygx3ZWn3iL4KNoMPPlwBnp7Ti2QMNNr34R/
SX7wP2u1/udvU9S3yWNfmGCy1cZn1Q2fhg45eZUYLiYWEAh48SqWzSvuyxPR3pu2ruw8Pfzh5pOb
USAh64chujcGIm74ec95Xf4xorFhZ+dOd3118dl+Otj/V70c2FADQ9hQ6894M4A8KcOTq9NTMBSP
JdpCVoblpssl3pn+hn5WrJy4fZ/KpsUWwHyRjxzrLXk2PZOK5IBVoexdrHxDs/LsDv7N8OKnXAcS
GKkjp79SIQJ1TnBQPsBoJGpuYK6QQb+aKthVWHWX8mjljhuIEqehQhHlxHw3l3jd8nib9MXFt4kW
ze1wZxcTjqGOK9NOCRHoxZlahpxM7CMeJ06tjYOEEdBD2k33vRe+GehenUerhLt0HbcIHKoTf4tp
S4DvZRKYwZIhuXEO3wWap0o7TQ91Vx/7OP9uCLqGvXp2CUoS/Ku5oeNLURtvVWF/zKnDj4fxF7kK
f5LH5lsrcczbGKAobfA8zbyTkhKFDcNML5Nk71r9m3a86jAZBxqSqQwDhAIEWqHtyC/oNe+pwC8W
K/ul0gFHfLjTyuaLNZDGOvS+u9r3VkA4vrRjXkOgNLja9gP+UclwLdvgD58OV7xzqnubhE7DgtTJ
EfmVRRO4UscZC/4ePTI9YXlqNobjAFN15A8hPxxy6JOwEii+y6LpqBYcbZbg/mkq/RgbjwlckIPh
ABg243Y1GryzvM77hH3w3OcNyoNr3RxUuKktHqmwByZSIR/LCE5YaRyxTf9pjYfQbTdxnk5rXBJp
jDArylsJULrowm6tJrwofNTlmo11iXqKj8Bma7geoBpyEn9Qsv5byOqrSICSYsQi/0DcOZnNtywK
ngkN10crLzZDalBu2k4/Hu38qO254JUpwMFl7pH78ssDynDQccThqsEMTjk9x09FOxfmRS464Dix
ttjZGc7avcb9hq/qxxl4nDC+GqH3opO82rsjfFHWepjoOpTeaubSSQDrNr53qrthQWIy+1uV/STc
/imRzXbyFWpeC0GpxdwilfL2KWhk7CGbGQoBSFldRkwjRf8Z9feJ2LquXbMcQu6VwKaJjwJIKFhT
NZ4x3ZW2/w0Oe94MibI48TdrlAloR9mHmLgDVEWCClQttu3iB7nqnFfV8xTiL7J870739o08yj0r
aVY2zZ4c+K8RyOJQpeQRB/63wgQJXbhkmudg18poXzkYIgfqu0L9YoQHp+j+KhBXd1PXfujS+9PZ
w9U1y0+viX40iUvO7wfRJ98zubNtBOiNT5a0DJfkasBwWLpHqYhemN69MKfL4NXXzum3RBCLTR1l
2YY/m8p9WGzCw7ZsIeNFksNaYDp/nWnMV+UtSAfnOMzJF/A3Gj9KflZrtN9F4tODNWK8iBr3koaw
5i1WrE1XE6b3SdunGTaLNqEjqIrJWwrvsV6yO4A1GzBb/ofV1g/CBEBck6IGJWytfVoENvmUI5sH
5q2raBhojXY7c2jKli1WOZE+9ifWprLkrGzsdSW2JB9flFU+Oc7YbQvRbXFh9LcpaXDWu5duDs55
6z6qMP3pnfpnqKJbGNP5pKoOA1X+aEzOeyy8F4vgSNEOj0GXg+Qw8dpW0VtvFyZ3NlElvfx6l75M
k3qIqPMCXITznRY9GM6xI0k3I1yxKH/2RPyXLv9t5RCigS04rNn6PdfvXkoypFWKfYcLSAqgJdmD
Pr3gTbiQjlqZCU/YvNQtIT51ynqMegma5lp+cZWDdQ7MF+wuf/MiQ5fEJq5Jv9lDS5ylK3+oh1+C
wDHr00rvOg/ShN1MP7qqrrWV8L6fnirN7Dp5+MemOsTSEdN7M+BJbof4palCYA5oQd2CeJRuo1f2
i0f4GTMBg33mD7sIF1ZW1l8MOJtUsOg3ya2B1MHoQdhsDdlpX8jxb901xt1SHzDAjwHLSXBJINfe
hUa1wk9F+xSbbhZ4+HHnsBbEF9Ndm7Kzx2HN1rSx/wQO7I+yW+x/M7VnQj+lVv4+Mg6t6lFaTPQc
a92EaJXpn2JrJE5JWIC6qBpUSUWCzhUgCL2CPDa0bZcmDdZKG7I8IYJ75+EZ43ssgvbexPdpxFDb
Ct/fKs9I9w2GSMw1BjoI1IuxdZ/GILzAZCJM0H4kpkuNRJ++8RR+N3LzzZ1ATrVQqv05xbWQUCYk
H9wsA/6lxoPKIMElf/GJ/owE4CL2Futsng0e0v7ecjzkU23kZFFhJPnzNS1ssdIYarU7HqI4uGhr
o5pkz4r1ySnjz4RCEtO0F3gNNRR+9SM8ujqsCZ9zJcw9YS9yaD6fhiDOBiUGp+ffUE/gm71neEXI
oGYxrBl713LxsEqj2RmN66wBMDSEq4GTRvw5xpMkirsf/OBGymUlmGLxZlJHIsPgNxXlM0+6TVVw
6LBc+pQcyGGk/5qlVfpkpZx3koClQW/rSzKO2A2dN1lglszxuaSiO0EbYbmcV99I5Vhel1MkktMx
9s65J8eLzuPPaBjhDjU9uQMS95mVAy9NcSeW2a9RVA9oSX+H0XsLm3uZlRZ5SevIfnB5vOP3C7Jg
1Wn3Gc82IxW2P5O16Lp25y97mLFhWOnXaMYbHYhvYbfkhgiQTy3dJB/Jm5thStBde6TMBYti2z/Z
vfXHGrsvE8Mom5QnjhPXpG2eWlFQUjP9aVP5Q+KSL9KPWyIi4kHaqbVufapVBjNYG43G09O9wK7Y
VU7Nc5VnZWMbf0GqibRleZXbbyHypF2BganGm8CjZTYkPdwTMArAYrM8F9azD9jQ67vftKCnJl5+
EwuUVOR5PzokVk6Yqk6pzFjqI8RbyPpo02n/OxHa2TdsOojS2Q+z/CSSQsGAZiPlFlg5KpUch2x+
appib9F5oRqP0sWGvrg6gFToyktR5l8BK2u8X9k768TTkMSXahi2QwF2lD+fDmyr+BgwsdqD+JM4
sFLtPr638vYQx+7JVOLQFwY6LF99ykUqEvYDJJmroyc0utX8IjLnqgiJR9N8UbXeLz9MNlZvvgyu
OqWDbsRpwoRaO8X7kOloPcUlkw/5R1iYL0WK63SQIG7w+fxENHmhELPtc6x7P6l/AhUB6bG8Vywf
3OnZBeToF96UBpHOwgrmrqC4FPsAnukxK/+WkW/s68amNL7HaSlexUSyzpfF0XHmd0ux2aZXhbaU
cTs07YUZ+M3Ihnwzlr9FaJp0D10TnpaHsMJ7Q1CXF5Hn7MwGHrnn+aex7X76kCcrNi9gm9VDG+DY
tLK3USd/xgHtPOGI7XIdbGtyMswT1DwYXNSNqi8S60YQYdDt/EdlOQaGjQ1PGvx5zkDe00kpcAkn
/mIus7NXvSrnhs7hr3WOH3PgpXLHnb8qKnYicEKHtVd/Q9VTLi65xJaPYxvoLamOj86aibL79B9E
+cgFaoUKbxolE01nM8mxghCK4HlLh5r0M9paKpN2jfnmCmIxPYL5nT2HnA2mp6kLd/zL4o6FMRNn
EMmVyPMPWfJe9eOXOE4/A+OJ1VRIbCV7crWpMa0lzcUt0MxbMDX3KO/9ymiK8JUXxFvN6esUy+Uo
qfv4PFbTOoq4ebw86T/Ix9MQiXxymhJeguw4n/s5+fCD3VRnT77S76WoTja+kzr1Pwyqk+4IYx1t
lts4vGhFaZHH6/C9avOPIKY9hvYStSKrfFQT8TM2dPgNyq8sLncgxkLGKQp/XG6TZGSnNpvJr8z7
G0dy6FozrkoOjFGevBfKo5CWj09nzqEM8xe3xrY58MmqYOhWrYXZ2ShNkrSFZEDKrn1LdKHp0Jtw
er5wEMIrpXrsjOyhaz7MJsQg3mApxgqAY6/kzpVUpOpqB6/8pQpHopeAEYohdrFVmffaidkjSH2J
R0Kbc7TVNakHVdxy0e1xK7+ahrfvYmK4bAWD/I1k6roN41Pt5Oe+Sn7mmWq9OaOwSdUDrpJy3w3y
04nCY2cU9dEe2LBO6j4jknfOLbGPYTif4wHqVcopBjC4N22FPewSXwHrRKHhRzP6i0LrYk9M+C6f
qOK0rc9WDK8qjAJW8favw1MQJeiQ1bVYB15FkVL9U6dv/OrXOJ3e9UyW1J0/Mb4xUNiwqmOxnxNG
oFHjBokFu76OmKldzdum5whThixJrSLSG3PkoBUJKhDaYOmVXDoOTsLtaqocGJ1rJa5WaPyKzJ93
jlkfcpsfNTTwm7QjiTFNmoQFScMcaLxUbs93vzjF/dJ9s4JKoP01WMbzdyVBWhbxmpoSb0MLsecH
f/zF19RZMU0i87J+1fg43OhpbJdgKGuRJHFvNYsWXpJYthN6NnBrrkPQlOu69i4BPimnJnY+tByF
Xf6ydcbP1oXDYeqmTe4VEYIrqxvD5PgTYeVc6V2hfcZrs70PgRu7cXprltUnD2lcCc53RJsFglN0
MMmWK5LNqYkvrtalAOOr3lr0uGDgOpVWMmAiZ7M1e/IxpeZrVYl0ZQ5heWrwBq5MonrcJe85JudL
Z9kUsGRED1tqs7iH38HP8SHiwaAa2anpBRAVwZFKU3Iq41uzuM74VERv3Ndp+5BkeBW89J85O6zC
8+i8Ev8hW9Iz4kRhee48l0416C1yeO1Vs7Uq59AnLVv98b2Zo6/W5lGSBc/SK7aOPbxW8fiedsM+
5k9kf5v8mrbYYsZ8GezopPz4N+gTmkOddYEiyKTIJg+c1NNY1ReHI0zXUIHW8JnG1GMYQ3s/lu4j
UbqlS+CtS+6nxlJQObpN65s0ypjDH9m0u4CoSeCQqklQ/9C4SEbZ50Cs41L4e93k3S6OyTxgzFhX
0rbgVvFnG95I629VU1PjIbw4OS/20nowNK8ZFnEVGRQH9p33korps5u3rhr2ojOfkWIJIgW4A6Ku
uHoF7ySXPX3vUOxZ10dl7luHLVnAX4U5jORpQWIeV81a19OzG5vXIKOQ2iJ8Bpv2ORk+zPptMubn
aVa/QUJcIhnLpSluXfhjfPYJ+KcBa4ECA7Cv0TdSWYDLRphx7PikLULhan4WdA1SsEc8ICls7ofQ
UxuDnfvgYUXMvO40sTlYjXFUwVCn1clsxneybTumQvJqI5+V+zcp3KMIK3tjBgaC7pLsJhiR1uYL
M0qx63L3AJmYjt6egCelVetYcCurqs7WOu3+1LgOTNumHcdNnuNiRA0I+e+JJh8KZ5rZYbkbRxc5
D6NH2dHA0n0PvnzSM9+3EJhTB7fGToLnasp6ymAdSoDYacP9CkKo5SQesFJkW1Nwe5U0lwXEkhBc
xjdTjul6IIi5mezkulQMnqkp2NadIBMb+g+1Icl5JRLuH3f/cbnNbPPVDgXo4fo857gw4Ucp8gCc
v4zoUiGZ0C6082Pv0gfN2c5GCpliMsn3MUffRt7IoPH9B9Bw/K6hU0bZ1KcdcpGYV1+JF8iQAxJ9
+YsgfgxNvr1FcQl3vTWtlydEXrJKJ6eEm3BVNw6snebeDAhl9Kmxo5mxpferv7BAZ6CkAAJTD6ty
7VBWPXtPNsZ5avXWfhTcDEQE7t9IrYZifmysiZqJ6ORUWBZGsTzMsAbCVhMrwwI1i/YjE2ZSI/uG
PYySRLmjNfAo9hJ90kF/CbOXvuPxLjFQmVNzPyiSoLl/qTt1Y3WDuZbFRcU1nRICWQn+uMS9zoW6
SXpYqGlgSrUdvp12uteoo7bRi3Xoju99QJMOXr8LcNNtb/fvk0dycShxObC0VYRwGh1U29RhePZp
A5xz6VH0K4v4l0AZmZxm2zH4c1PRG1MPXCrjqE4zd00ZOAca5N5rQu6xpjBIEHaPlrFd7gI8yEcd
ZHs1zx8ZNOdNOqRo/IX7SU3Y8ht3MZceWYTu3SxGJOxhXxF+A1F3LdKhBXeebyNlPCeWuhW13lpW
DD98eJWa7HVpEvPtLI54dLtoidlJJrugkBdg9dQh87DgD4yK6invn4tZfA/jsKcmCz8ZXhvb/Q5N
99sivIozwL+rm/uouM+H5N3rP6ThPox9sxem98lOi2rwhFdVsEhA0lM3la1rAQgxSSmqYwIKu2br
Sf7Q5Uoi/nYY2uw3rHmAFxzhC7947bgjeKfwQLLU8pVnEab1YDvYw3voRb8mBSsNAz+QPXVrdLOz
AC5mxvDq2M2ZJcrBsuDZU0UUGqiIFCBxrpg/28b8959uonxZEUz1F1o8gp/XTCtjYqMVKJeg8LZP
XbEqG/6TUcQfqKh/jcW55+L/uiOWSKbdZyOfuPGdG+3x1aldnPA9g5U9lktXQsGrN1mepJwyzbvc
cl5EiByZJDulzU85cM7HivBnSrlbC75Qj3EFq0voZS9luME0cZv85V2LKRVHT8b53VW7MjH/hEG8
NxN+dytKjn1SGjT3zO8ylhtCGNmq4FXAQ66gBtB9KDDMkVK7s4J/Y+/MeiNHsiz9Vwr9zgSNpHEB
pufBV7nL5doVkl6IUEgy7qtx/fX9UZldGZlVlY2apwFmUIBKUqTkLnfSzO6953wn+sgDB3O8tHaG
CxfRXy7K3jORhk3q3resqyzgix4X28bQVwHExaCdPoJwfs2B6BFz6NBCFuRsxTZ7HI9Ty7t5gTNp
jFhOa4Dyiz60mnb4xxjk2Ac7rJ80l2O7BpT2xr51Zbu4Tnln+sHjlwNsTZaA+2tpv3hAv+q5OYky
OuXw5tKg21Yd9xBwUWayhFQOT9jcV30x/UineVOJ+ENURMoW7VPph1dV576FIZeaat07dKnNdijc
t0Y7zz0NDy7a+ySOrtqwuTbmF3BeyHycO4TH37Aa4yZtT4ZEubxQZXQ8XnTd9DSImERv50p29PPJ
Er2KXTs9GIvjgELppggjMKLdcCpSNXJnFLvOrI9uxYvqYX1Zm2yv677aYSvDHWH7D5mdnUyxvOYW
TvKyKJDqsQNaZEHTcbuNZPuWupOgvxp9JGJ8QppzpxA551zRSKCvUsbRZj8caFP0h+WlgX0FhpAL
p577JzTtauVU+U3SQy6JmC3ZEvVhX62FYT4Ucbi0I8wHr+y2MGBeXS/e9Ya1x3GKkYonNXq8dssq
hNjphS48CLowWgswjqtocq8yyY0aE+GL1+uK0uEDZ88haOQdw0Qs6cmty1rJfJunGthMYJpHAHB3
swdbIYLZ4mfDU8CUS1Ei9pZCeEI/wGSksCwCU2YdAvkA+ghyrUt7wDqgp5/W2sTtakigNrm+borh
eVkoEsmhL7GnB+KyHzC8iDa6rdkIK919oobdtSFoFNTQd8tfls3m6zzKtzaz9o1Od27eXvOXUK5w
zwWyvxhtVqjl10uG6aB65tdGWqdRMmLPZwuMgqx3X8L8Cw4Gd5LBQSS/G7T95Rjfyja5pRh+IBHx
OPn0f9TwRLNrM9VvrR7hkvXOna3km27ycmMLCjqU5WHfP1nA/CjCJEnyZbdZjqZ1zUVLPC7t91d7
HJ+WVxijLa0gz2CjWqcU4OnIHc95m6l8pC7DsAw3KabxuQSfqPKrXvmQ92Wpdw1ujm3iQLri0Nnn
wTOY0/qcjcdBd+mmWASuhJ7v9WR1u5Z5/YpE35agVHYNSAccvorW2HGiugaE+6XC+Ld42/8v6oEQ
6/yFHuhTRQiCWv39D0mi/MyvmiDP+QVuqyUcBDgYQ+Fy/7cmyDV/cSSZnpC3pU95uKiFfoNy2/4v
RHfyP+mhMnFNwT/9dxRo8IvteY5n8k3HA5H8b4mCnD/l9RrLE+Ob/LY/6mlSNAN1KsNwm/uD/2F2
hQWrt6Ze2lvNKEK4BOgR4msMnPhqNgDkcrziE91ay+TWcbuOchAbi3hP2jFtvge66sBBCNFReWKa
awi4tzrAik4ISWIjiN1uEbjFc2JuAgMJKTNpXzv6KekYEp0k+kMY2HKy3fXguHV46JIiY+Fy8Ddt
kyguow2mKii96FEr49CRQJ5eUddIA02NWUNXJqK9jIJ1KEU54SAMzRdzGGuiKuqJ+UsDzUvcMkr3
s4dZZEsBhfl4PLlD6RODPsA6WRbAoL6Z20g3O1Ph5digyEOc2NTWlD1gu6JXozwamTdZ7YkKFBT2
1RPjdHlD6TYkTE2YsrCA+DEQjjYp0lcBXvGbgROo2gaEYXMw8uYu2BrpbAR3fZQP0XXptXW2QR82
t885tqWQSay2u4/ZHFuHARetyUVhiMFa9mUWkc/uyvEuMZOkPCY2vg7GzaAd8fGNwbCS1YC+G8b6
6GKT8OPghGcYTwJgeVQTGUC1GlZykXUHkdRUu/hhautbBD7SpS3rA8LCDQkNbSVSe7Y39PfETFyM
ckGaTGnfk7zReMxgaDYlFQAICFJPQWky3ZqsNp7AlgDQJHViivCPmp4zcvyKxFB+c4KxGA/oSXqU
oLaRpQE8BL+JHyGctenWA3ZTb+wGEvYK2a5snjoL0+kzhXMdbPrWzFF8RTIZIGvNlbwchnbG7m6D
aaIvanSEmKIZC69wfzvRVeVpO9/XvFzDgVTtwoPJOBbJRyLNKtyg2Ybyl2RTvDQ5rZKg07py3Hsc
W9Fj6VQ+/amQp3jRSVPXO5SYONIMpoMp48u28E7+rOIWdN1Cn+ko5scrtPETle4cY0+uE9lHt0EW
T3AKbLhiqznxFQLtuWlmYqO7zkKC4EyT9zhmLVPItllgAjlp9/O5Cyo/+aEE7ud17lnjN2ZUTABR
VueMGbvYHTccVTnSVElTELaKH5nZbmMQ/lrNKT0aWXhev4doRHWdePjWORIJURcPKqgKOoQlJVu2
1yCbq62uPcCcbukD4IotCCLPoEBaGPxZ1S5nt6jvX7qs1t0VLAcz21B+MWPEBEJpy6DRRhjhMZVZ
Jt9TZ+xdxoQeRAhI0cPew8HYbn138mn1tKbz2WIBhks0JDq6qKK5hKvX1No+5B4yj5UbugbnsD5l
SGIUwvTQr9j0TgMdms0pRkeb4DOfdUKjXAbq3tEmds9ZOul4Ree5/+4KzzykBiz6lWBSdplJt9Zb
Z1zGnX6qKfELnXH4wBMB1dZtinDEgFAziozCalldwH30L5kAs4QvSzTzocf8Ub22PjIpWIwWhA9M
vol/nrxeEQE4aggPlkHp9m0UlKrHGkNzcpX72C22EgGPewWkjQwBjDbMUN0Uy8I+6HtVnPEXIWnH
sy3DggNMMTkexQCT8UMhDY3fBvoQNvdEVs1L1Xqmhgji6QHBurLLub3kLKFimIVish/MoaFZya8f
BoMJTxjiRAlDV9xkuF7oAvcSeWOcw7hCiGyajJNqrP2bOUwN92xVGt0UR7642AXUrPnRzIsuOvTS
zTKYaX2b05bqXNIadByGzi6ugqg6lV8rNO9sjnBFI3pdT460aBYkWfhNTKRuH3WUu8l14YEI9n2X
ozTUJarBsTGnFeBLmGrR4JpIM2JI6SnQecjLc2b+yH3DNjY4Y1nQmXGV7S7zNLrMZs5zsUeJwXpv
mp4X7Mss8dRG16az1N/sr/SYgKFfxHOYCRZeO5m2rU8XaiNt13oo6D2nsK6YVu1zHdWMgHMZ60vf
MZ2JRpUy4BIGEKFCmcJBYWfzv6nWoMIInQaBWQ39rrDL1v0sS+QrTATqCLSEabLHGZJeP6dfD1hn
0QIE3VSFmNJnCrwOXq3tYFF6RSSDTDxHKhtuJ8RZNMobdzK/g8rquC+HMFPZE2LMxN40FjarlRc3
cbLOOZF/c6xmEmTTN6zFflcC5hn7Pn7us2wOeftMrzo0sgSLbDAOeBOm1jRowyRIENCrsqvPA6CE
6IA+RrWvWgWiuza72YZ6ze4IzdKgHLoqx8wY90BoquFFwWS1t4GK5XgxF3Yqd8NojPoqqusRM+jk
KG7ZIPbjfVnaMWRlGVaMqSPX6k7SN0SNmaIKM30YwdehSTP60WDmatVySjc6pshGkiULmLpgJsDS
Y1Fukzu7EF22N6ey6d7swGDRpOXTKLFCrqlqj5mMUqNgHXXG5LvivTB+oC1jQQWt3tX+OzAnKQHh
RsD9z+FcdOWOT9vqqNi7O4R8uTAPOlX9zCi7rkLwVUZBzWZ3EmNPCs2BMqlrLIbqQO9wfOpemYja
EKQhjJ4C8aT7MG7uA7g6MQqZsSU9iZT14IxwrYm3OvKLU1XHxV1Vj70gyUCNiYKTRaIHpmHHn5iL
aJ1zp2hLluAlvCHGwGHi08oitxrOnAmhG8KgquQ+H4RWlzpkXP9EVVktSidlwz3gHrRvAXX130aE
mhiazYZraigwJ5ylNiwmv0plqARGGyuUN+tlCY4qRoQCTgt/bmnGwcb2RrxGTBmk2PpaNHgG5xRc
B3MR6R4mWwJ76unmwrP0aD7fNG1oT7sYY6qJ/bCrIEi5U8+o0KiD4WUq7ObTGlNvZIKXGN73RjpT
9N60QYQTGXwb3VsNNBSdC07T2Vs7XjGIB/4sYd6VLU38N6SBAupqoZN0O6Ywp9C7jnbCKWxK3eqM
0iscznMUwMDCXQj0ezvYKbx+elSDMaK8QTdspYirk8l460s/ad8S24qqM0cxdE6XYhDO/ANPWDxs
tTXkyZEDbD1AW/azvr2BS1U3e5NGwrwCbGXgiRrS2bkEzbag6MMxcn3zGMWZP6rnJOdXPqJKYNR3
2U5wTvofsSTGotwFWdQNu3+/8vpXBoo/eDH+eXn2f6HHwlrsCf+6quK2L+L37+9/+168/+2hfONu
/jn06Ounf62vjKWMYjJmezbRR5gDJLXSr6YLwxW/sPgJm/LG8X3LF5gKfquwhPjFlgFhSNLiDiWS
iH/6rcIS5i+mYwV+4KEvsp3AFf+O7WJxVfzuumC54ZhK3RAQM+NT6LmLK+Mn14VQysERSQvT9UOI
ojDN4SWtXDt+yvIcPT4ewr51LiwPd99Pr9g/M00Q6vQPD+0Gtm25vnB9b0l2+vmhGzduR0ieAbyX
iyYy7mOPEwSE6QtnrO/Re9MgbnDUptNT5qC5wEBBqIVLugbVn7dTVX8ARS1WeXfz10/ME84fn5lr
2rZgtoFXxmdzssw/vShNnXhZHdBmQ0rIMdWYblVdKnT69EmD3AT13VjkKcF9rJwWg4T3LDvIYqq6
R6TBgQVpz6qKIQI4KUd4ZLUb1+4/hxQ4gnYTjssQHxH8h6uLWtrkDlpld0woQCMrb5h+XmEnTHJ1
1wh9qZ1sFy2rdFEhfg90dh1HClZDd2jLHxqxBpIu98bzFVOEjLTNuK1Xdsw5XS00pRFdVM1KRJzF
IU0ZLergyguasw1SxrYgiNXJmwjK+xGnQVn75zRqn8fRfIIgdRumQPIQf2GiDgS8VtNM37BVgBtz
nEcr84xtUFmnep6u/ZrxSeqpGZESYYRG8WO2SrS8hb6qK/fWceP3NKesagYEyp46zvbS9zNqJONm
+BRC53UY6x0MbA4stSe2clQvGp91DkTdloz6JcdRV2Svdit+VGLe5D0i+QC7QZQ4iB7mizxU+1hx
ivZCFkMOEPRALz324E2OTJHusrfXyp/WZkY2fNtH50Dbl6h43UXNt2W4S5wAqFuYYsm6UCGUAdnx
oxwJWvVZjii0rbc6q9/zHKJNg65rnhk9houWCbiPCV1Iw3xSAdJDupAXOXL4LqIv35gUJwE/noJ6
8JaskiS3cMO7wQPRMPzWsst22CPyxI224MWPmv19HcFi3GqAmo3d7h1SJNwe/FCjjK21oBPV0zhw
meXKDNathd7IN+t0i0cx3He0PXmnjMck8VdDFClAYKgG0nLe0FzAUco5bl0bzq3WLZMN/b2Nsk/m
UPd5XfabTjFmClvusL40qWpdNCNde4QW31wYvbqy+tY6EeNxlePP2KeseSihTa5u6cUbqbExMBzl
fXdXNWPXe6nLY06Rt07FFsQXhO9Lht4Xgzs9tXRbV6UffUrefcgE1/aIVzcsIVmGWVxvK5rXGYk9
dYOmgVkzxw1fE47p9hgIUmPjlZW6dQPH2VZoY9CY58nlFLfnxGLvdpFI845m69CrpmMD7Goam3mt
EPkM1l7lvCqA41v2+Ow1Cz+EHn+MozxNw3QHjcc+ZC5Hgpn+ZJFNFfz97j4oUORLvwp2WMorFy12
086CjDfVnqflg7b8s2tb+QV6RtdvIdcGwGWmhJFpbF81WLoK6e48K/uh53OyeFFxYUzclwaRTujm
o54fsqL8dbmgVV0dwzRBNJJw0cnblkCNVabsj5jZB+dSEpVn56A4Qe6zeK62ieaALmKD86B8bPPm
Wcd0FAiC21W2uuwDDVMNy5kBCmGTt1TIkes9K/J5kODnuIIXZScuArxUXXXTpBC8Nn75bvWwBHIL
HFUBMjXg1k11dhLRC5WTubZTwaUiWJJLo7xnksAfiUyespVhASqywXgOG26Hyua5+/awQh9xOc89
nDjkKmbMMyaB7X4AuxrZ3UGySawqK2rXmU+aXB8uDN4b1Ru3aZDfSJp9K7MjR0akez+3kfVqNKX2
WXji1pxhvaIVr+3igb5BBCGIG70ejG3CKV4tgEe78B/sFK0sBfXOa2zGxu6DISXyZf4TrEIsR8Vw
rhG8Wa19G/bJazuwdg5xf0O62uUAnEPoEF1rT7RqkW+ZwYIDz9SNxAHdF027sSNYOOR/0Uwvnytn
fJoq6lftolwgLEKxV2Rx8h6bSPwDeSSxRG8nyX43ei8EnVyWLX9EqRWiSeuYDf6TdmBOG5H/qHEk
I/nrsNJ1TMQqdWkaH+Bm+sVzM61j8wdS3mMhmucw5U323TuZzKBFMEauS21f5zGmSPTuMdCPwa5x
u5A9F16XIv5W5FykaKUIjLMx2OVIAaxbnNAV/FxnT3dpgS80z7T+joR7XMcpGgsIyje0bXZe4C1U
Ge/BwJ7McsvjmAjLuRaqNHqlHfI2gQlhudp6pAlyBmag5z+m+jH0iPRIu+jdD9kJ1Ri9VRP6Ss8/
IQ3H9kIwDHudeM2iguEXG6XnEw5A3NUrmi8pitevR3bLYhkvoHMk/MFIwCLEo91eJDmcGodaYWiS
VyERCHQleij8BATFPEkFqnwseL7eeDdldFmIajML1uO5s6mRFCYb1B4urNOcu9UM85tRugO2nQd2
FTihCoU43L3HkZ4oQW/lvq6Fse1rWPh4P9/ittz5HcnBMaPC9Vznr1+7fSUBEExA7ozos494uXrq
SgvO1Gw5Gwxua98JHv2+u5rH7MBRBzEN99Ys4XyAIqBwSCt0rjA+kD+lTfIO6Osddzox2AaTFPqc
BC7Gb3VXvNaxvB2WFlDCEcG0MSPFSsMU0BfYwibNUSU+U/Jdu9pAbVbe5BFaELz3nxiMkBx1yGWa
0XjoPWijQXnTlwXkj/p7kiEFbyxWgLmHZUN1/ZlLfPpRcm6pFEmM5weBeK0SUd60Patk34kjh+T7
OLgtnB6saOWzFPjmXlTTvEbPja/CD17seCw3ghaIyvrTTNhTWHVXnJThUNtKrVu/OSH7ZEZGfSuy
UzyjasMWe1/mgnSiaAA83ljHMO7QaSwTT5I/1i+oKTgnlrxYdbvs7+wirqBlIgxo+RG1FfX/ylHR
e6ujT9i3VzmyGidEUWQbPyx/ubFVC4+qAciSMN+3EBcBm1iORoMO2Us1K4oRTw+jQqGs+qt45ip1
0cHy3PK9gV6Ay49XBPvCa9gVN7YUT19ngLq4daoLj5AM5bbf0VpL5Lj7pqzOlkFNjloM9GtUQX2P
924MZ45mYTIV5jarjGk3BdeDtvXRgn2x7pLT3Bb3pahRDBONNM3DuCHOgmuhJ46Enh6flKC+qmOg
jfcEKZDXzdaWB0SeuIzlRWjJdRGkN4m2t/2Q3amsePQth5diuLLq4jWf75IQ/soMVg8t4UBWwinq
yOHwy9LZtWVZb/yoffCr+VA3MQQAzKydH08Iz4xjnITOurB30UAoUs3k0rJQvzE37maFnFVqGIS5
119UZvzDTmbEAUzkyfY4Q4hqLzkrjhYfqoSLuxtRLQoj+N6p4AyKjremje+P7ZS9yUnc0vrEXMRh
LJPhe35AgtVt/NYt9vg7dyprfAgZoCwy1j78KZwFuxwbDLjTTgNJW2CyTnnI44zzTghcNI0GJIc4
GqveeWsDgvJc7F/rvPFekb89/HWlIf5UArk0/6QlGZhZNk1s0/lToQFn3RNB1xhruijYSFiBdcbW
7drca+BOrDllpLNKlyOjqLMbb+R81DZAM6Q+3noeDmZKz4coRAX218/MWrJuf6oLf3tm1D6+zXzP
EQwMfy7OaCE1WpadwWX0rSmHb82s3l2PkUEBP7tsPNpReGiD9KGLkk88Bs/0XxFAu+r71A9rqyyD
nTNgSklZxisGBRskYRczxJ1VzCmi65JXUtvgjS0Hk7bMK/IkzbVFDNtGoN77P/hjHIQzIrBcwAfu
nypNozN9iUPXWFuo7Wa6MavK9A8E/ETQ9Di+cs/Pobx3Y3ktnPymAIRYN9GRpYPhmosQg7jEKT+l
9ZLZM7JLSfQREmFyneMfj/0Sd9C5c5AdVEF305kojubi1Nuq+h/+EmH+k7fFsb/msYQh0x/449sy
9FNsois31t6IhVsH5tMs2Oh792hk7q1nkDElZp4umkAar8bLX7+Q/1AXc7lSkNvCoflAV+NPAck+
Y+Y6AOGN9lhfEYZ2rAz7/NcPsVzxf77uoD/YnuUtrY1guWN+6kfQuJv04CgD8xQe1cY596ZxbBc2
wl8/jmX/k3uPh3Bwk9oW7Xf/TxPmKRfEdyUL4LChZp7G6UnIx3IaXxgjXs2ZcSwWD0THPu1Zy5Ju
ORnn5dbf+BjX0hpoGzmZeNCZfrhRXuxbD4eBVxOPEoX32VTvuYM4zjbRu5E5t5XgQi9LeRlB9Voe
weX0G02c+iFbHT2XiK8Wf3bnpZ9Ze92Z8ibq3LOnzXJDoMx14YaXkJRoHTi0AdzG3c0ddQ0b0nPs
xYjW2wHYP0tH4fnpamzqwwKwiwiFdOEBrCqqq01oi0/jHrHSejndLKU/dKonUaDNK+/dkHC3gi74
CilbRYBoft12PsVDcbLN+n7q00+lIszUxcHJwhPm1Oc09A/px+D3V1+NGlvOT5qDERtG+ODZFVcl
miTibx4RD4q4e47wBFYB5e04eTufTQID0KXT1fdkXlNRQswmkilHfL6yK/XpZnKnoIC6jM0pfcd+
3dX51hxqRl7VjRz8Qx7kJ2Nwz5XDS6uj8r7tKCqXIgXG9bJhpzdz6O59x6DbIgjTpHNyLuf6PgCM
SZu3wanu9yB89BG2Z62J4RqIIUxLGrdYy9Lef0hzzsBsGIDcVXONPJgcF8RXIOq8pyFJH5Z7QLvs
9a47naE4XgaSw26Y80cWcL7JqsLT+pHUxWlGu7AmXDRegQMYwPbJBOC2UTq3E8lVIH8+wxI3+ZIL
SWDws6q7q6gyPoqRnFdUb48OigRfdFeWk1z2Ke4oBwJqMj9Vc/weGXAFNZF+sX92bPUWcoxH2Xyw
9aIO9iFX25iLuvY78kEn/EbEBxYYu7sKW4MDXwUbQLcnVRU3aUwJkCQYS6hG0jmA6oc/wdF0IaLO
e0j78nlOxK2N2beIOQkyR6FyWgqqGD4oLr2jXbNjFyojWyX5TNvwofAZ3GsaXwSEv7tyb5mgUBvX
Qz7Kj0UZd5aFS3FlSipISte8h7oWQHpfNXX8jvlI+cVrZzKfyhtEaxyRbKINZF0e0p7qpaw9yCDJ
mzUOe38U1D9l+t6YiHzT6Gyk9mPmMG6wqvnX5eP/a40epurjP//jB00h3Ux3H8xC/6AbWrbOf90W
39bddw3d73v2t30XFx9/xBDxo7/2xJfmNsAgC9oPRQA4Iv7l15a4/IW5pSUCX1oOew2hDX/viNu/
eHxXsutxJhEMray/d8QN8QuCI9uliy1NfrFJj/1//y8GD+qj/K0R3f7p678VXX5TxoVu//M/AA/9
YROir87vCaQwpf1FSbJ4fj9vQrWnusArJzqd/ilvBYQWzyd01i7u2l46p54K2TmGTH+xafVkVKWn
RIvqRerx2Jug5EE/X/SwlfdM6I+0OUjcBtK4bW446WQHxgED+40XoG6haIK7g9mPHPZ9q0GmzP6h
JHDwFIo02CJHXNOCRoNXZJ8E4DpAbmnLNNYktmM3XmSmn+8EkcB3lrWnx+/f0EQl3sRigR0GsfNy
wLyus1gD6+HSqcRexg2sR+Crm971rn2EJHdjHg7oK+xxV4iCQi8nbqQp56WCEW55iPBZ7TJkIqVr
biPRQtsBGrmPgRIqxujbQghKL8xHhE5GWI3Y46pGx3srDx6Z4a4Z6qqjkpypODhgXQNaSKTzIeTc
l+UfYExgNXXeXT+610XN+DBeHqKPOkBnGI15WsOqzG0o+40aQD4tA8Ish/45dfM+E+XtPHtPuOCj
fVWZ5WH6ioQUU7E1FiaG44riNDr60Ru6bxYTM5Q8orzEEwPaPIkuZAUu0UGDP+Dj130XXmamS507
P3z9tqrYuF027UM55+uG6e0lRJ1uwyuGTDSt02PiQ5NOlHrSXVV9G5OR98YCMpO38b66431srxtq
VaB8n/jpz05Q60cXtCHOepMZwfI6GW74Bvt42Fn0Ad1czReRYGvKERCnVvTsNLdzGji7oMPy6mQn
Iibsc1UHN+5Y2Zc9/ao1vUJs3PRnq3x+KGT7aM3duOuj+3ws/Nsm2DZB5F80nXxN/YB44zoD0pik
asPC6Fz4/jQgRXX8fTyRjhBUg7yk31YSSeQQ2UMTm3hdk0Dkft4lBSBY36tfExvdWx4NHzoP5htj
qi4qNws33MLtOhYh/ZyKkPdwLA+B/2Q1jfU/zGjEcjr7/ZzILco7Z8tFf8j/C8tcjqo/nRNnl6uu
s33Aujzd2Gsi6KH+U9wn/m3b8rBG6h/7eolcJcjj0a5pptDnjPc/LW+/LR0/LxWwzv7heXjCcyyP
J2MJz/1zaUH6KiZwL6WA06dUlm8+E5+1M+q7IUyeIkVnSy9cflHTHqgia4u5HMU8x6p15NH7HbGB
pIiSyJ/6Mc3xG83di1wip04dnPiNBwo8CfEGoy4q4Upn8TVcxq2bn2trLI9G5ZZH0j3Qs5iMFoYx
v3ZygJhj5Hzg9a52LopDK3fCbVp6Tz5ZSpVlZ8dOjxbB2RUuE1U2x0YMzVEvHwhEQ6wdph+pF4Fs
aghlyHyXvCpF8tyRZnF7/PqsTTO2W+Jmx3L6bor+PvKku1YyLY925hfHePns9y+H2UuO4/XXdwtt
AxH6+vTrP2W7N7lVq9fq6x++vmdbaz+kT5QM4Ge8rHOPJoLyMveTC7sx6iN+AZjNy2e/f2nZhFaH
cbBfUpyzZm3KW9NHwRxE4DWjlg5/bdmrTGhjP2UFTZEBN08CvHKVLY7Wnj50aXZPttbxTqQdI6Yo
rSALTCCfC5KFBg6D9ci7qTCJp9VwgXilPjq9Ux2F19Nl+fuX2Xh2UmBcJE2NCya1OoITIWB0+RDI
Yk35ibFUSfMYF6SCxCWd78D3feJ67PboFEofvz77/UPqkNmHkfpiSJOPoq+HrU81ffz6UAbBbZJa
GRhw79IaihFIPBiNvHSfQwlRCVVdd+y8nLOciogeHPoeOPLUbrMSoM5MD5lu7DQXx4khHnrKCOdl
MwuiQxKx6R2yF5LhuVSARfNUz0ddheE6jAG2TEVoH9EzfH1bMjU4NviW17Yg7pJZAh0y5aGZ8tDT
lul0qTA8098fDnVYRUxWrNg5yqB9jnMWCzdJP5smO339RdXyMsiGqJ7V19c7VRiMGsik2oQk5F22
mX9J4JG7t5Qt9iEYoCPauOLoz3SzVhDsus/MldXBg7g9ytjftw0SD7s3wMa7EZOal0qFp2653hmb
cnF/fTou11TQ1GpjTSQZu+1UIxLz8FwsnwnGFVxRTqS6Q6951yYUjQwsX8HXRVxHy/X+9WFomXl9
fZZJMW5ylGgrrLzF8fd/UJnm3DoYBNiDJd8qw3mic89LNdN7Fuhr8Xcv9tmOLPuBzMLcGec9mUvF
sV/ep0AZvGVfXztEOwcduQxoV3FcOfLI6SS7WII4qa/bS68iEqyMl8CH+PHrJ4wWCs3KiQiQwbVA
FjQPZAnjabI/giJ0tiJgBwuC6oyDyqi9lT833wYO787U7/zoKR/usbU+WvDILon9SZehdxq/zr6H
PjRxwchxy0jwjBDuyN/i3kb2i6qyZ27e1SYQp8KDe0NNpUbQYMn0XSpLbZxFfZPoNzJ56q21pNzB
WKLTwnHgAoopGKS0RbLI4IpeNXYtEmPWkliRvVA5uR34cfD7++GGKfKtD+7YT7Hp+uNZxZS7Vq42
OF4PCke3yMnCyAF5+agvt1YNRNwu5sew82lazj+KIIaoGKckHNAfjB1QzgufDpTZGp7NdQ4Jdju4
82HojXJb3fcNC6qPIOFuSkhIRjbIOk7vBEiP8dKNQbrnCDXbCM/kiFSUoHBORqT/xiiEsRwuGyUn
nYweyK17CbRNbqecGINIpBezaJ2l+Cd9ZGL+SlW5+jqPtF1S7Q2VMcjuO7ktXBDKBSKITSqEsw1X
49xwoKAPYdX0zm0/2Wsvo+dAWgRjVedMaOKJk98UiStrnpxtouBV21Hu3DSvVhtw8PGsaeH2ojCg
mfQyNBPQHMaDuVPfCodDDfvMD6Iq8PvUpH5HkzNeBvPBkllMbqrxCCyh381N+f71dPnTxGVbeztQ
1C8+WgKeCaRl1AGHLFKPBQeE7TR39EACaGZ9AJKmqQtEjwq+uNIXArHzri4WIkRnzDC7MxYwBwii
ap1gswRw9QFia4MzGOFB+QW49ZcwL7wrlaevtQEynITpedOXcC1IXwICCu6wvbDjIjq3HcOcELHX
PnVIT3Eham+ish/3pDgca0JpT4zH7q04oCM5Qq0IIWNvWkIsj9wsRtmKrS7bdGNp8P++WDImn6vJ
3ecNlnRa6MzvI2bOfUEMr+sO8b4WaKOTxrr8eq2+vmVmmHPbXn860XeGx1xHSnt4/k5ZOyaXVcr5
dfTBOJQgmVXUbQaj7o5NFt0urussGMq9HAoMjVJ4F8EI575n7xdcn00+fhP0pkb7m/SkvlDdt3ps
vWPLKSOcqFeWpKjSRqaecoyDFhTETD2JZLGLICKUgW/6Tm4dq44YpLlC2S1pOhv/xd6ZLMmNJNn2
i6wFMBimrTvgs8c8kRtIMILEPM/4+j5gVctLsvIlpfe9KAqzJJn0gBvMTFXvPddpnn7e+2JBL51m
vjzWgq/MapxXh48DP+WrDoQJBPLBdDMwlWH9YapHPll0R25Fv3Q6j72502C43zph/VyZa/s0wVpf
yXEzTdajjvPOa0iWisaOwDcGIW3/jK5+4Jpar/w/44uKguSApK1Fx0HAmpqOTMOvBCDUh5n6kShh
xeldkqyOnNe3EUxsghBN0yhssTtgZqKTBFvsyU7OZZdYfphZsL/GwnMaQmUXYqRwCUff+oRwiJ5D
5TiC1MmSrriLtXwf1VOyFzoxdVmF1tZUGEmiGONWnXotrxDTERzJ4tNlW8ZYi2Syc3xe1uZkpfZ3
EJcXRmanOmz8f76Jyl8voo5mIwlTuoaGi73dYaLw64U4NSYFheOzNUV7NfUfJnrYnYqvUauZ52G4
w0+LY03FNzHRBn5plz+0soLMEb2PzuSNNTxFWC+S+A3tLYkNE9J9eajpz9AJDytWy8puovz4+an/
r43yhzaKS7ny/2+j7L83+Xsx/1VRuP6BfzdPzP/SKOSZcq+XQne1Xv1P78RBXCjJDjfQE+rmWhL9
W01o8mcsOisOEsP/abj8W02o7P9Cu2c7tmEyh+TPm/+b1on8rXOi6dqq5gOsgJmMxo7xe1lmB3ll
EO+FgYQI2yCT0Y4+g4KY0w8edEWIWkbSelk/g19yqeCTDO7LkhbFXYj42cjB1iU4dZCpWlejDuID
CASyaZBsbzT0Zv7Pf7ThKe37ZvxMl7C9XWpVeR3xXb5YjONfHvzfFHjG+tr8pc5cfyCUidLRTNO0
LEP99lrZY5smIoxifM/2u1jwWLvrL2bleo7bvzmSAT1ZKekZJxXMwi4YLkFYAoFdAAoPdjL4DmFa
cedekjYcyO4r51ukGZcuIhRlpvbYVzrxs90yQHgtI+dihI1zoWVDZO5HXvEKWiWW53C85pAht1xn
9tFQLH8op3/uDr/+mAZCU4M9Gz+fQoz56+5BGHmnBvKytz/r6brChAHCI0cgPSRwQrqBejHdNjgO
znFuKBqwYHN0OMLPfWA3t92QXYwin66o9g565dIMV1r0GBJQn5jLrVNJ/dDnYrpDq9541torIAC1
yI9ZsPAwg4DUz7o59k6AUQzF/Tf05YU6WjIIb4fcFIe0DMwzedygwErte0Vi5Bf27t4zqqE4jBOJ
01ZR3KD/si1jO4xuCRVCJIfeNibC4YmqbEm9r8YmPWgRobuqV9Z5wu+3MYlNeOMgIeG5TfTdz3+c
Ctra2APMmygunLMzwmjKFvAYBtY+lPevPToeuZFdgEvZsm8E+RpwiTPGuLNKLyYYun/9wgXvDw2H
3+ayNusRvawyDWDttsUx9dsX1SlQBJWVIAEzOqLjDS29ZBXqTBEP2QF8mNZnNuFSibzSZM/gISQL
giE8xSkx0odont7BBXGxZ0J7U899uHOGWXvQgtq4ove7igRVmPOzpyKEi2SuJENJriHtTo3ROm5J
Y8N5t7MzJ/P++VWTv7V01h+NdY20WTHYxPPy26tWjRXec4E+IdMMgNdMT8Ep0eoYKTc5d3XzjMnf
3k/K5rCiQeB4YZ4jDYgMpp8tSd5VBaeOQUnt+qVbEvbLy2I5EihQFNxoo2lcJtlmF2KD/3WM/dJB
/msb6Pdu1PrR8c86tKb5aizH+G0wOmhlVtczDlSynCicJus4oCt9GXGfbIrRAagHypiOMzOcGQWX
OYGvWPNB/vAEfx2e/lwcSMyZCkum3TTCf9t922mE8aaRO0YwDSzXbHCo3LIOa4F6TmCqXwJX5pdo
/d2sFdDgi+o1AhDCV24/uuZ9JAb3VCJHggnM7yYzCv71u9BCpKMPdCoGAaOG/iT6pzXvCJ7Pss+Z
JfzpR/mbxWArcptowq99feM3ZUSL2WWW4BK3vajowUzpcO6MhzbDzPPzH/r1pf75O6rl5tCU7YzA
hDXy/35hDmlCY3MpL+LY2f08K7Im9AnuOBdUFrAG0z/so3+3EHjjOfdoCvK5zd8WQtV3hjOniGTs
AZoTdiaUZDQuBgQ4fjjompeFyScFm3uEG6Jozf/QRPqHM+s3kcDPZcDtAD+3clgDjEZ+3cynReut
DNzNdiIUC3Zt+GE63GFlgRqRfV67IA5HRxJLRpV1fGcTm/yHr++nEuDX80Rp6/iEOwq7lPqPF2KO
cwhWDaDUbK0/9Q5dbJuV1xhcJ3yX4Mzw5JuVGGRauQJIDWPjwRjvVV0Q+BNXjxNVxJU0CArZcDhr
Iy0kMnD69PrPb8zfPCp4MQYTI1q3uB/sdRn+pY1cGK10ZDVBmRA9K1wY9pV+/XJCuMga6etLbQ+u
p7peXaL8scHndPrnT/DzSfz6pFgnq/HCVBpXtN83dFvo9Dkkfrilod4N48cJ7VakNLx2af3Fgly1
bWuYT8xvn2eLDrJF7+lomrDrnVy/2G1a7FIHAmaAPfDSOaTGK2xFvkbz3WeYJnGhmqiBO+tBa9Ht
rKZ96vW2Azq9syq3BK5jofieCSr/eaDnw2x7TMFfZaoWJM6LupENYs94wgf9cxuerK49//Nj0NeR
2q+PwdY51SxX13kKmvnb1tUF+sS4LiwJChDGtn0v+gTCKNlG3uTGKI6sRrs0RU5MIxqkrDdgLyor
OaPb2jhNRG593uan1KTan1oD04BhPrbnAX7fH7Z6ub48v31Qbkl4ZXQ2fWaVv33Q1CFrsQtmoOUY
tGp7IUPJHbUb4KXajWFDtpmj4Wj2dNkHOvWzpT0R42k84y8905fOTvZA042m1LDjtAqveG0JdJzs
Y9eRNh/HUPL/+cn+zYPV0NO4HE2odpAs/brCl1lT0cQ5/q+bXVdraAvBKFzgK0DpSdy3sbO2Lt/3
TdYMP/757/5VYrNuRIxl+Ss1dINsAuuc969vl5UH+P9Uv36pvbs3knFNezAEyk6jz5/4yLz1Wjr+
YfP5m4sEMxmWENUEp7Eyfzs7uqINu6nirwV+qX1DU0bkGb5v2VvPCc2uXWlG8E7y9j4RxP2OBnSA
Rgz7fqgTyN4NaCKZm90Obf23yqrT69Q3+W2ftgieg6B71BbI+VOU/eFj/83Dspl6SyAcjMn+Yyuq
dSdEa27hQUd0ssOJgfkfZCySK9NriNo8LOjCvX/+glZX26+rGaEftSR3LrZryW9//YZ6O1kSuMEm
/hSdzVr/0terHEZO924UejF9Bmz+pY7JBWMYEb70aglKIM9tYzg2VH0nu+u05HFuw29gnDuOFxKh
8uDNSMNug5V73yNXapKUSPYA8Dia+z8sb4u19B8/g9Q1kotMcCW8lPZvqyzh6+ncJnLQRnFvnB11
30xpBadO7Pol4bx3ImYWUbTPjFheB5ESWiySh2FH+mbrQWom7lP5GrHgPvFlJNqthnXCVEN/qCJc
w3NwIXqViAw9X3Zxkd0xqiIKziIzFvFTgYuWEe1CGWsO7s4odffKvfo46AUoeiW+m5U3FDpBr5ZQ
zL/Tc+p2DwXMlYdWOTxGjOmNYw5ecSwTcUr12Dy2QdRvIOh0vsyCDkjoSyPoZRYL+RYmWlBLayOa
UCmgiuSGAUp71vu3wQr4xKWSfjy4jjdWi7GFH7AZVbdsspXq6o7PRUP6t1FF39vK2JUtWqSCO7cH
pbr26f/8sEZuJXZS3BL7oVp39l1XnAkquRT1sxO07eM9pVzll9AKfTZmCP9ktQPdA8EyLfmR1N0Z
B3gzepn7HmrrvIxTzxs0yzxpQXqI1Gh4q8d9047Wm4wz4bcdqy+xCeokmT5bQ0QhXp3Vot9hDqwe
wf1fR8NI7u0gAWlrGK0nZPtqaAPKiNmC/NgIDHL5ri/juzLBbBTrjE/0oCaXWgn6h3p1Qgk9bZP+
vrWAHFZ0lTeA7/p9UOgSXR/gTHJJSLiuKjTIbk7VCC2TQLTXJJ+/TRHe3THvAw8g7shXy+aFfXg2
/GZihIITuAD+uJwIX4XDMJnGrj0tbgrrV4qbKUuZO8M4tgxnHZmV0p8L8ZGO0yXoyukW58l8daCI
N/X8rWUo5gl9JEo1swFKk6uBLJC4VdrfeRp7fSKqbVe8dwEXN+hegVflvT/JIDq2U3zbO3TtnZSb
OXdCmi1cazZt0zp0cY9Lo6kd8lXWdQTDOMbqZjdvaYTmoxXuZw9g/naqOoYYUEPAsqe9l6w+kF6e
8Lef+gDBWuQyJMqch3x2EUKmxbk/O11aImab78tm0K+hy3+gK6Z7iXJ4zcn+FlUmLKtgPC3ad8uc
cRNIpGtovtIdxo8eB416rcOCjOYeHJiiqSpZe8dxdVbm3jRlHfMjsyVcHcI2s5G1WG0P2OS2oRqs
TWRQyjNW/Qgh3RJqRP4BJGfSPRwLoaTmpjt0IGjRAXZ2PR1X1fOfibPe3RIDPW7DqfjI5/rghglS
DMhBe7PvT5XkLUelRgDIki4M5omJDLoFK1rRxvjRUuVjkYfl2t+PTXxuW/YTd9bBgvlmG8lDDXq1
XvRlX9kpSqAFzUyUG162gnzpo6aVte+n/NikU+fN0hkO8YQ7RavG0ssiI/bDEe3b0A/ltlUwOPTx
k0RgAquxaUWlr1P8b2YCP8EHGrtJRi9Zj1bPtso11sXMT2z25L5rWP3yhEjgZGz7bUM0X2OhLpld
7dEoEIA6icDCCCaXMXem70U+PkXqI+hcmL7WJ71CfdVjP9XsSNvMdJjF5al1cEgJE6g7toAdOi8o
m8eUDWafpKBNnOWLpk/WzkiKbyjmcXxgLTFdxQyUfK6kQZPsqDbwuWw+RcUcndOkQ3iNuqRtdLCE
89Eoo+CSiJqIxwL9Pxn3u1HDxIfisfJjhTAy14IVs9R9QgTZVTmDvRaQI1HYd42bnpBZPDFYQuT5
JTdQNBWYVVlmAGIL2OikmJFgW3lRrDIvoeT1E3ckqrqZCR9QGSPYjhCeynhrDH4jWLi5O1wQqMUH
Rgkf3bpTgEsUS9gd0wl9jsCD6XELMf14rt7nCopEXI39RXXWV7Ptc6wPy9co+hGhEyIuO8aS1jLm
JIMjvptb7PsNrIGaQPFt7ZLubU8CWHh9YIQKxb8ilyvJOECkq82XJgJ9LhfSZHoN0omZ9JwLMWBT
ku4B6fvEjb91yWzf8v2yDy6TNzHJ2thm+qaNhb5Lxi9Z11r3FTN/pn2xu0N3umkmAoigCsTeOGiv
i5zBuOsZ1QOJLoHJuD7LHgRa5j0B8sFmEemj1iEldbTsax4TqsTs/KmObqMnLnnfc9tp76fWJCyy
ObRmjPRsAJor+yzDLUAQh5t1aDlzLCllActapwdERcFomTQX6VkLduVwUphLOsKIWpW9DuY9cKJ9
bpIkrTJ1HCO7PTZlz7vB3EK5BFzH6aqRMdNHKDqr9DoeNkmQSh9Y4UcEqRqsB5Tj0v5qEoyBV2Wg
S3jJe8iYkZTNCVsl4/fkVjOLW2Wlkq5g9qncyrinv0dTUVjePMfv1bo0aojQnOjwOZFmf4lCLISG
jI8YjS8gN5udYYY3HJXHJlDAAlW4NcfwDR0XucelMfpAn25NVVxhNpgXxITvVAEmaZ5p49XTeMqa
1rq0pnbDNpU/tGPAZZXP1VTFVpfNpcrFa+QETxTbx4qeOP+avUOm73UIww7ppB/SmFljQ0oEwWnC
I4cGyXfMnRdI4KGoqvhIx/CqZ2a+w2REnLmwLmkflHu9oYe6lPbeCLWPAkcO4uOY1mKEAy620eeW
yWs312LbOPz/7BXveqndIuAkD2NAFIxrbGmK9wJ9wLErRc9UmIQ4BM4NKTL4Rv20bUcfMlqzg4/j
+GqJE09qkEfsCbhrVAJMy2a5V7UYfGXJj7lvFnRMriRu2LYPklYxL7J8NvNhIL2BAN84I6DUXteo
NstD2Zfva55FR/hgDi1/k82D4Y8icwiPzlp6v84DF9Trogecqzh+EFNEG3f9lFlv5vfEG/gG6C7k
j1848QgjGhKuEXDZRhsHtcLMF3IV9LoyxzlU8Gfp9PmVMZ7CTOQ7qg/7/DQmefGtGcrHgoJzozl4
NTMQ4R57FkzZU1llb4WhP6Ypus+y3IfhjutIuBiHZrBwvibfkRoczEy8h+3zpJlErxqg8We2t9nR
PbiqPlZTZ2uya2+keRfHgcdwGdESiCCvpk2MwZRtXkvPlkbeH8xWtrtpC24xeGBiiL0e095sdQcg
Y6Q/MuO9k3X6VEDF8Wu9GEhgGvddSyRHz50ExRT0dB0dgGxUw603/OgMS/eMJD+EIVTVTGtIvQ8u
3NO+JiNJ5FZbXY1w/DI0vU5vKTuGTd0zdeduStLydhr4Tttu3Gmxxb0TgUa9vPaKWMzK0gA+dD96
tXxDQGVzRRVnkwkswYFBnqb7iRGqj3zT5xiz/N4Y7woh1EVUgHUr+9attZw3LXpseu1ANPEWZ3Lg
5SZmeagvxitV4hNyHuymk3GuDHDEs2btx8WH7/AlJxB+mxcA3glkvBqT3CPb7a92G3wx11cig4jP
Zlrs05hwkgqlCnVRdzf0eei3jfVQuKHzkDrls4plfSy4d0ip3Y1Q7bye+PamcYqzVi3ckxihrqL/
Kj6wyQq/TI35QZd0ADDzjN6MD9MhtSORBrXT6iiwFbfPMtonukF2t9E9ionAyFi0B7hHWOhU4vpG
Ir6k6aRh5D1YCI65ZS7ZBWNIAJOIXY4uJBlS+Q+0ctspy3k7ogP8naTNBo/UjRltr10+6i3BnV21
a+5o+koIOCJEytvtRv43aU3u2fjwR6W+Tbq4NZIKCENzBrh2DAxIIe2Yc79jm9fb7kdYb7GTfG/Z
rbUWUjQJPQ33QdkrbDzk9EmNUMTxQFVypxxyPesnE1HDxkL8DGVuX2gBMrD5POb6V3pi6w3t3dVV
v0lfjMG+n3FlkFVxlJIuSd9BpsiIZJ+B7pJoC/8A3PpsEQdV6ssNqgJ37xaQAhB2HIPCuuemE9+j
Mdn0WqGf2qADjk5GZpnCKtZWa33PhWMMToPhLueBQJ/CTajXkJNxoS/3wJ++NkmNt6THucJgfEsr
/Gk0T5mZGT6E/twz2kQ8tcV4DlrQaHkA0mgOFvAIfNKyhIIOE+kwyMgb+1QDsULQ5hyURGoEO2uW
D5HUL0Wy14ityJTUNxXTtbLTPqPSuEdqEsJiJWhG6QvyCl33ejp2nNFoXSoFc2ONAzGj53HwpBWT
AxcCEexrMPBCfddS85umTQ142MDY6IlByryYNoFbXKl81px2t/aLLr6HNnYhdGzwEb0jrSheszR4
5s3A+2lpX2Lb+aZ6VAGS2DWebM5NLMoFgQ1B8myFwc0outjX4ruWqz/97/IQFWrcW/M2DF+pLeem
Ji5g/hJXFegJ+Ap903gANutTitiHtFoO0zRH/R4vL5mrXvNUwg6xEbdIaHCqNkNfGScb8saVPCk8
Rko/6kRSGlWPOFOjJi70tuW0vI1jm8MvExHNzbjZL3Wqb5o12iuX5CSVmXYSMpArDIFuhXhBYF+Z
u3hpQkJ3tKegUKdSx0ZsgYmA3I/jKUYxI8rlZZbuAM032TvSfajgN87IzzYku1xyqrsTZy5BI628
kQUCNgsRFjBc3KMl5JTBdWm/Ze91K75gz0v8vFPfE2H4ucHaYZ8LSvWautGHLXiunNdA/GouvugW
6d1RegSUAiJFczKtSEchaCy6MV6pR4nODymf9UgQFtTRvMSLhi+xN/hq7DAGWZhVGHIWLjp5qx2j
OH6YYcXGw/Vn+NtIwha+zWNVTl9lotMGShKCq0r3RPblhfxZ0n6jr0KQghhJK/EHAzDDuCZH9W1z
hLP3gANyBSH4ZnVYY4zQqU48vBTaNRThiLChKox2MKDJ+bB1fZsV8QPwAnJ7pP04M1M+WDHTB/Sc
7JKr9M5kk8lnNLuk0kevSiHszuuMPHlaMWSArUHn2XJ1eoW9ewYEwq6pUSmZpL+TTtIj95yTfE03
Qr1bBsN9asmR9OjUJgsghnwhEZO1xKWRC0FNmxXYEciP4KQXw50aDpFJEOeUx8s5OMa2ak/A0RiV
DL4NcZoSGCmgkMOxHdRJ0LVlXhx/rWUHWZ7bEhzt235ULNPotZkQT3PjR2vo8IurAqAYmf29TGtf
PCw0S/dVIAlep6vRO6ZGZlQ8biwHu78LdsYZ7XIzZf09oIdTVFr9vu5KLNY9Uqy55KqkZ2etziGZ
Y8H0BQDUjYC2euiX8kemN9OJOFIvdCgX5jayfQThXxQJCtSTPOcseKnpbCNq5KQZUyKxouyqdBYK
ItLC4w536DSLfO0h63dO0dmnNdnJzkf3aPTjNe3bj2k08JYDcADGO/LcpbWv4/ZOQa0Mha3jLoS1
Ggv5GqejthcV1MB+FLNPAGlTo+8cVbRrMdxTbSTdEcvJbhZ2dGGk+CamxvU0FVeeY4YPDli6J6ie
JCYwVMubb7PJ3lrEKOKDhPxV8ro8F2DBoZwmypkGwX0qCLekh0SW4jXKc/oZTr8mFSOnbRwK1OEC
imM3KPHQFppXs7ND3FD0Jdayk5wfYq6sbW8HXw0j2g8Z6ZpDZn0SGRoAr+bH6pPwvk7CF3i0sHbU
uplNHFRoSyHPTf1XEfRsRPpxtub9Mgm2geAlWror0YZ7Z7DPzLK+cacB0l2lL1VRn7s849shklEY
0aujM5lETnYZvzJQpvw1i3IfrYLTBq9cZOl4SusKEyWblO1CaGht55g41Td6BmgmC/oodj556Ew4
RIWrc/kQBIfVSAMNkwcSjP0uNmm8Z/1Kx2BTJB6EULSSNjmaBwq9agWtoAz3s/S5hXdupFTCZlUc
53qtHRpapDIm9yEnYyoel9NkYfpYRtSvoHLlrqbmcDV7X2Bg2kZEDPqRQuxbBhAr9IbgDbp/mSny
gzYbzabiRjoE2CKXkLWPzhBecD8BrxA+oITHzNXDUywt8nfR0EE24sI3DcvLaEc/Oku90h/Zd6b8
6sqRADIXhL8x8PoMutgyHAU+HuefWTjsHYvGnT3OI+4X5OftSDtURtjg1Hf21JpWIl8aah15q1Gx
wrJ3UYvDocjrl34s74uCeS3LA1AbWtilV1wc8VzF/CRR2x6LYNjXkXqIizXMfcSglSF0NgHGN6In
FEGukn6Hi07ILUejb5EZOZEd+YSupLFDAiLpdq3fR6165qS25U9T/zDqdbR39frJEHFxotSD5TNn
flMhZkwDKLEzqXZDXCQeLeyUIDdYw3EsbskxjCVGyQGCm58EMbkNRcUAUCy+CdV3N85kh64YU16Q
9ljCvtysYa2bhjYP2OepID9sLh8EGe7HKf7SFFF0CQtcJx0WL6xPbBAj0GB9PmHafXXTV6t+6oH6
DNmi7m19pMmiEQFrglUYp1cEPsU2aIjDKGuBtNM4xgR+bIMQsEwAbcsa8MB1dfNcN9hIx4jbetRd
l0B8M9bwtgZu9dJp4xbwJHizNiAFKbSbXTGVh8wmCqaNDvTE0aMa3XNNNVaZY4vnbsjZFoadXRBM
V6PVryQOIHd4hViuneCEuWFYepVN5y/ptWPeuRSVbrDH/UXyqELPAJ7myjgm3ZYR71RmyxsQ+q8G
dm5pymFrGQIfdW1YxzgzEXgTYG+A61h0bKd5+1gSNSBc9E3J8kxUwtWVhFpngbHcLGVLJlI5RbvV
oOeg84YBMflGTgBqMlruSvkGqmRVH8U8Rwd8uDs7MFGWYIjezCTWIzQ1tbrDi07kWT9x1dPo6xb6
gHDGZFhQDPEu0xYCS4b+YskvgP3JmNSXDpzVonZZsdyCMKIj6YoPbEObOkeQt+SlA0kvG7fVsF6Y
asLFMzfjLK6HN40InICDFy4aVRldAc1lqVQTIWFBchZNetstWbiN8GQnFOUM+F0yaxNFxnzbP4iU
Vo9ZZz67C6V3XohV8L9lXMRrzk1hE0XZtMnU8Ewva8R9Ys57TdPBqS75h4j4q5CE3wsiQCgiSG/C
QgkhgzTHrbjlVeSeRFIr2decmR1mRyvJfdXqZLJ8m/PlEwzvsq31mYxsh05tDNB3g2/iKJdxX47E
K5QAeXA5H1VAIkM2sCpkCMlikQklHHVBR4wz1qB3ubKQc1fHAtAnZ9qY3JGQ3jNOSDwxk0fTG/Rb
p2p4CKt5p416eRhS0l/m0q3owOrEakUjr2yb7dOMbqI9wrlOrC7aCibuCHDaK22Lcm9r4zfhtuDs
ouUEwpr92SYtDpSq8MEoflJYsVsroGJZQiySO30y/c0f59D0woizqq0SjgDF1tSkpnyx6PoOEpME
ob1hit6ebq5znPXqoa87/p0sw7djPZqd/cEhQidhiOazLUMEzM3z4DjmMZbihDKQ1FRg3GP1HZQj
bUmI6Q734igA5ZZ8tkJ8NWaQaoLkiJ3VnrG39vuQH4MHiepJdeayixzkMJxzNVszpXdV0Pgr4R9u
Ap1GF9x6skFJgGfI2IdFuiuxiZiDys/6giJbAoxHAPJe1FQJMrxOFitu7GOMQaV6MuaA93fOb3od
GZBTbTnQHyxqEVKTMfJ3T0sy7KIodU/sanuAVD/CMXrI6nU0XVAGOoHUmXi03xuhE+MS1rtRGM/x
qtRetAvBRjOIbWKyHWRQgBI+s/nGbkCn6VnP0Zfr0Cm1HIxg9cqLxH0g+x6uBdskiWzG0cmBjuwQ
iP6qydllZkVas83IonFn7BCNeibaj1tmwY7EUQ3E91q4xfelTbpt0FufM90IADFrM9S4Ln16Vxnk
LhmR2BcLJEUd1g75pLT7utK8YCncaU3oXtRQuEQm8NGL6XXogCfUHeQ7ifMTOxvUCoN0FG2w/Wbu
PjNRveQBzjY3CZ+sKTwZt5o8Tu6nXVf8HMETrZ1HNBnlLhj1h6BXb8T+JX7FM6DbeJpZtysuLJmh
kiQFnJ8Zt6s2fbVtQrktXajN6AbeQAgdWAcjmt4LBsV6A0fOFcAI+m4f6/OHmskBtujdV456AUF8
Qya8BUKwOhKYjR+wROiYJofJTsILfo92M69X1WbhIVsdGwYBLPB7fjgGm1Qp9BZ0RvdgGmD2ioB5
yPDaNbzfFsIY0IhPkUOozcyv20KH17jMOk0ah5LJXr05C7tiPhHbzt7ieoxKm20JB99zW82fLFqd
TnRLOIG55VtNmEqMO11lUOvMlhDGxHmsrIZGizv68BH6baKv0XABFoYhwhI3hsaDNnfyQoAhtlDO
y3qE82Tm7Wuwx0b9tdXFuFegcrYyHcYd6ULztg3yx3oi/0bR7sJZSBtiAq2B1+3FSIkMc62cI6AE
so8tg5i9b7JxuRRVbDZiRiKT9ZhbMmvexFD/jnXCMB/lE+vT6ncm/hGfACtKoqi5K2Rb+B1wzm1j
5a90XNVe2uHPpPbU1ynAt0H5mdEzPrQ0jTcYisONrKrd0jFkEf1GxrTEk5Kl14nh1raE7c02zcsc
0TNlg8byL+S7zZXOU3nDgUta9obNraYZMryZI3v+YAvT00TyaS1MD8xqHDdtlZ/pBXFVbMhltimO
l5BpKWO5o9XJc5Uzp8q6mI+CSXkI+/qsUKcwbkxDZtUO3vQaDJjhqBNf+sfcZkeU3CVoK0ohotej
EMqqSXYxOcywFxeaxd2I9CIr7phGw4knIMsLWvVjVFL6WQYEtLcOssTGvwZCNRFdq8SbW8rZnpp2
I0/5OJJKMYz8sTFjiAHwSwkbyHvLAKeddzXMkxAqP+HoEakayQlOLoNfI71lO/BS0lfIeVpynh2r
skUasJptaAUcEkUfOHT3jSleVdt9mHSbaRK4CyNO8RZSluSO89KL4NYpgh5pkbbLy7b0kUFyo5Ku
7gMst3Cw9MyLXNQOpd1dIo7bWFTlgbryHBfqhmbivHG54UORwykKmime+4+JaXJBD2ucP/WOXaRZ
AaTgMxm4Udo2BiHp9XyVGWb9Ucvybb3Ub+XSvwSJcQa58iNx5as9z/TiZPliuTWO0DLVt/gbCSvU
c6JrzccxaMqtvVoVzdje1iVo+IEUQqaR3FHsI8Lt66Sw0kpLO/HSxdtuSHhdyFLYhUn7Sgv6nqiO
24ne+EYbXwIVTh5QFFJOG3SEGMKdfR5AVxhm/MLtyJSw/CCg8YQggFfdti8J6h4aT/O+d7rHgYtn
kXGKLwNIBhofX941cBAzVd/eSfNyo1W4SGeNgMcyuJ+t+j1ugMknQQGjER8H6iMQ8ELJe0Z31gaR
P3VTMWECjcihjKLlzZxzSqXS+RgKinEzHI44xD/rofNMvX2FbK77uPfeKnYRX3bsSSQ839aB9BLK
6FC/h/zreAOFOIZOysPhwL04jDMyyvPq5JQ/Gmp/eIRPGrFTRzMpnrWhRtDnmESGWU+6K95Qn52q
ATQ7HqjIK1oa7AAZuH7m0/1ctleJJfCQ9rTqhmy65iyZoX4aMm4nzHjRzqeYFXicZJgCyFP3NLms
E465GNfjGmoxELwqZ7JH5mWTOv33bh6RMiTug0zomsFzOBLMkyKz6PZLyBs+ivwxkc13JyTokgmB
39hqD6ITZWCr1bs8ZbmVtHuRkR3c1moIJTQtGpJQ6hxJKuCy3NtkJmxYqZYvx3czlbCDRHnWM4il
bsr9tJyTL2Xa3Q8BifQt39VOBOpA3E62BZi+ljaEF5bBzLajtrZBajGjOEQDc/Ooaw91mn01i+bQ
tQXE1dSj6jDYjoPzjHJ66zY8Pyfm7tGUdHXWmdSm1wF+VPnwYjMToFWUE3xdkHOXUA5MKAE3iTMc
8cHET8TV7LV8Rl1Y3ActIyddr9+tikZiWSBQM80Gl5ax5gXr82aUy4eMPgdGHQfSAnALqm3UV4+J
NfgrU87+b67Oa7dxJdq2X0SAObwqUNmSc3ghbHc3c2YVWfz6O6iNi3NwXgTJ7mBLZNWqteYcs+Qg
EHEC0Azipb19Rq+XSsOl7JsYF/r6WXLMcxS7htDgNFcmyKAabwqKE5qDqiBw6LGBxVy4HsnY5Q0d
HKoek6Nqp1acARYy0C5I9HYrBnc/68xKFAVXFaUfWdNzYqRvFdgF/TcM8VtSqKvW+xIG57POmL8d
Lyyj7pf0KZhsxpBt+lydkcdMG06dMUBV+tmFpl7jTulhzuCwlcFZRMOSwoPm1dbKh3zyTqRIPGc9
8/yApsNqiMheol2yB+V5LO2U40JjFWHN1DazQAEV3S6z+NFIVBmgGqLs4f9ryMq0ZYwblP6a07dv
EJQIctXYznRy0NggHFjeMpbYKJs/qa1wFePqLXrnjaow2VaertaJcg4QIWgwNDrpaYhI8hwoETkq
0MJYaTaplCg5+m6XI+MP66h7dO1JX9GRDjVk+LzJ177u4IAIunZ9/a2GzGDqwzpWZMmrcKV2dDwW
gA5zDERAsL30EfrSuiiN+4w46Lem8NH1+y9m+tvnxhPZRgNLy8AlZ9L+rCdrx/T4b4KJcq2548dQ
8VlL9vae82RI/vn3UwlCYiM966lR2tqNrI7OWP8hdfE6jxkyiDdkm3UZcIiQ+G20UJ+LdFv3ADhF
w3FYRGe4hsC/mB51vr0vAkWNQ2J82vYQAXzlbtNA58QpvkoLT7diOrNqh+EnHpEjIQvjcv3jSVpC
3eDZDzPHnbTPzm4yHinEQWqbg7NNipQ0PP07DrDOO5rxdyQ5Grq1Oa1nP/43aM2M9wVBnB1ULGJs
p5lSUehN9YcyyF/G69p5g018fIVGsSAbAqqaLJ5aPQMGRv1n++zjge6GcEpZRwIYELDy2xVJZJ/C
A+RpyNCVWboVhMWnecHt6MDZkMbr7PvQpy1xcptiR0I7Xa84YFxD1AMT5Bzt7whGuTP/ghUEojaD
DsWgD0ceEsBzqlh/0jreSEe8iaz4aHPKB+YGLw2ZXGiQEB5P2ODox9CxpbwA5RzvnOzT8lQR+m7+
5U1ISlI6evQY3nQf3jDrlr4xPZbNEtIkuV/EsztGx79BWwF4CfhMr8jXjVnsOyv9darb3xr1psja
djM4SOGElb3DclM3HKSdnE7RYEAJSLxsI4MWMqRTsJ5VBeTrEj0hQgKztBb5kbVpOEYtt8i/Jm0+
jBzT1JwJsM506b183uWtfJ7a0dhMlpTYkrkDKg3WstM/6lMTqnJZwLS8AEct/kaBx/wRQc+h962d
nvaskEjJ4DWoz2DWT3pB8hU/zGVKS3MTZ96nsMxmJ0CAg3/cGdMfv7adEyqjn3a2xa4KIJjqswVy
1PLhYnj+Suup62VXPpmqo/pTvwF2H3rqfHCSpuTkW9TWcgg9anggKy0snSbqNjV07PUksKPTcP8x
kmiZeKjvUXddOPFSW9NWC9k31Tozqa+wu2wJ+pQ3JR9rvRu2RJJFJKC0v8bQvulwhN2pX1uuFKx4
CgnDONC/YS5V1mjsMiQDNQG7KdmS6TLBoxGXngwvKnY4clDKt9buTpYGJVMtA3R3G1jNIQ7MH80Y
8mOv+/ONfBv9Jq3kkUS8N1/3k7Mqxup5cuYXUToFIzAd1LM+Hsu+0w5GgDcB2u7VCABfOkiReHsZ
85TwYNqOju0UWVeRjM+5nu0AKmifejI8km62mx1QB9acM+nC7UTMTPsw5+Rlmezf0gk+/chNMPw1
yPI41ISdQaXXtQmdcSssW0IOTPpP9HVRFjsePVLfEUymZLsj96aiBV6618m2PJhRjwZRzFs7VjGD
9rZ/q/lgsR325zlTD+iVcyjqccjA+qQzVj4lgGRhZ2fUr/O71tIy0xMCoAaFRCty6ctG0/zXoyyf
Mu05qfOzHBLqdZ+urp9aR52kN1Z8D/LhqK3JvCeex3GeiikL1jViZyXo5ksVdweYjA2iOfBRNG6g
KjgA9Xx7uk6e+iqEcZlMDIsim9/7MWjPPqN8oDzZYUjNn84jiLaLzL3ra6e6pcNqZYUFUTL+dnRs
cqQg63DO4ydBU7jTxi0XPnLAikyGOl2zgCYnO/+VkgW+9Yqrh0+HNTjTV5Riw6aj4WveUH5GWxqE
h9nKk3V3nSiJj4afDkenkXLN2PmKgn/puabWJnPocTr8hhkr6RgRrZOhA2+XNL4i2dRzIS7VNFxQ
eqN3sUtYlMRgJapGcA+3drL3fS4vul/lVzG3e2f0HqFmUfXlVn7Uuy40hvnaaZ1+StWS3EVHnroy
OpbN5G2ilLl6024t2l40FJakZAc+QxZ9TSofjuW+7LqDnsYv7RA8WWxJq3ogJd5n7NGJed/OMWoB
RWKxVZ4aczgY6K9Upq6+LcMo6tUOT157CDT6ZkPuvJc0/1e5W6O5IwtwD+2TsQN7X4mLvmxS69Uw
iX4YvSr5lzeh7YoP2pYltKTAP40TpZocy39jQGC9nmGcNNGdrOxSS1bV0N46WER7kBFh5aEmTUeg
M4rSCloMJ76EHm2jOTHzMoTJgRP9TvN8FKpMbnUy5dwWRCEKtfN4Z//6nfHkd/Yqjeb+yWDo+yQW
dLBvm9bx/tJij19PJVJxJ6q1kxnriL1rktG7HHdoU0b6zfbc/tLoyW7sG+Mmlof/vm55t8YT6tRZ
Pm4XW8InCRpxzupsH891RWt4Sp6dNkieQUzjOXVNKBeeR36LqhMDampZPzQ1Rx/ytYPQWV56E1AF
TdL9YwHSTG41xaoakHA4Q/O/PwzwG/gFYtreDILOjXitQGkpDlH9dUrTCa2g1TyhQW/sEa/E5Mcn
LfLnN6xo37VZRQ/3VwXiPRmV8eM46GviKssX0pmubOD2Q0qv5MUfm5x1m1zG+zdTO64I/72YlR1Q
1HbO8+DO9TNpJsxxnee4YWsu2/whJ+6pwlf6ZFmR8aQ3xcmOnfpBN5LiEPX1tE7K3t5V6DMQqzrT
rXsGHG2EY6pWyeBRWauk+qQN/iLH1tuIJgpCoTG3ZNpKoB7LP9F2gvb23eWOXC0LZ0eRnNw206lf
Zpr3h3wkLoqvOYdsQeUtjkx9tDsCLHi4v7w/lMK+6N7MyEsX9AbJJnBLJwB9hZd5dTePta3GGNqL
fhvg3Y/mp+s6+aOIgu7R8YNgl43YvsxPZerXeaCVip7/Y2psjfUKEMkIWesj1akc/YFQDrpWN0Xl
uOX37kPXGYuTYzEvtJLmh+yv/KHF2fHaG92PWF55ag42kwuk1p5HTs0edCHmCidJ3DZyct99RK+9
fOf+0Pa9fYLs/Y4694+Oiu1FCZo0BlDtt7ZIq83A6O9WNGO/c3v9NYrnYi195HYYwOrQpimwNC3e
aj9GY4aJbj1NUPtXxHjPc3Al5y240j2wr/bVM+rgillu2HIIquhl6NYJ05R1cpPOOk2u+OMnFi1k
h8aFZ7YvqUpqYii6GrIJGQeBCE5ldxh6iDGDSpKQ9KX+6f7Qw4iqpoYetQ47aeojXD1+ui2hjmON
0uzPotrhBFRfmAS1sMLL+t+Xc+o7D8WYo+mPnVGYt1TRjCJmtFpLFNEbMK1xiD5rWFutzQWDEWOt
0XR89WuvWmugwt+IZEC8AOWGrRhUvBef26rMP8hc9DFoHfS6Ld6ypuoOEuPMkzanJ0yCI41tjYGK
NzWHwh3DNnCyJ40Q8xAK/MSIsKF6ZEjKnoCUBk0oVOSkfweVFfyjT9uNGJhGvWQLMDx5WsqCFeah
mTaRO17z1v1Ls8ImK6nvV6NBKMP9TqPecp5pnhS2IZ69rGyudTOF1M/GSUMORFjJ8vT+YOU2ZnRV
YHrI8mA3Re/EZZjPnPKTV3PysXkvMRe1UYXlMMotIDsfflRnHezqmiTjH7s145MvJwEjZiiPTT38
kj+Z7fKe6hDMgGWelXgpA4hNeFQo5T3CVs2uVkd7dLKzOQ270rNvPTvqLZ9ca8e/1+9tMYpnlIFQ
YcwQ+Gx8uT/kqkr+e1bV459ax3bg9gZxReQC/eDNQlfK2vpUWplxlMPUU5xb8a2gg8h0/HtEP/NH
DyCvG7R1nl1kiTvX0MlRFbTD7+swiOvyGOMaW3V6YYeEiWJhSeOHuJPOE27P+IaC/++EeOVhTIZg
GwdJqCHgO3k9KzSwaJfzhLejUiXCQHF+SyeJ4rXWo919cRiXVWEe+RAZvYcGihxHp8GOO6N79MC/
reUU9IAK6fhUWfdmVg4ipoCCvq7T9CPSYeS0STtCuyQY0kv9T6eoSQTvwWs7jQJBtHD/reVZ0qZh
hCfgFnPcZ1bdfHpeMuyQ2wPB9NAe9gqKSO4zRxSg2NArWuXT/cHy7HcNdezp/gofEbdznGwylr7/
/gAuhnnna79LVOAiQRcPWrMbB6+/2hHUbTfV/H2U238bYGtaWf+WTSIYW6fp65BMCwNBPnVaPK1M
/spJw4IPMyibqA5oDI2Nbv3oNhMFCKN/nIV3V6U5IvbWnm523swPUjGZ0YP6y0lUtwmKSW7bzP5X
mEGxSSQDRZjnqDuioaDS9Tp3jRcsuXRNRIedoV3Ys7/Ty4X+qUv9Ui0PZk6vanV/bZPjEmLRs/57
SWpnFTLXhMC/MFLkTDa1zyHtKJ3FdOU1T5jSMjQ4bbTTLE63VQdW7k7tmHBiPJsIocntCRi/LaZk
SUbL6f5HpPBI4nBRqXA51O47vdP32jf7n9qvX2rjlDEEuLiWSJ4tuzX2lkeYV+BF7spCaLSdHbo6
91UOzQR6ig5AITrmJnkyh6rYL9jPfdoFC64BNKPX38akUCSYaOQgxv3Yn/97Ok4yzI3JwhOZoD8T
ufFWesrYz0k/bQzgemsjIpmlKtEUN5D43grNZ6Vl3SS0igxHaI9B7z0xmIDRWzE7rEiAeO+h3tPY
Z3ScOtmWes99hihlP6D+uwQRBCzWa3sdm7m4OVN2HHV2BGiA+0I6NYRNLdlapHpnnXi4DdwYDy57
zsZvup9sMLWdNvfTuvUJ+kxGPHOOo88MiMTBC6Y3K2irfV5gsDbM4hVBiDZqN3Ln7FVVqZlWrEDt
x4Fza1XYtIlji29CGG9a79DfHZhgK08gkelBUpaM9EeDkrgezb82nuBtQvLECTW8fioYd/SGXT5I
bYK4N1OZEAx6IBcTBiNxhbs6Fun5/kAiyUkm6bTLWGIY7kR9qGT2YRQduxxaOLq39P2pH41T1dBY
15lVaom9LbA+rVma/nY4a3bzmF6hIbKBOM51tlqmz6Z2aqTurwjqiLadjjrdhEjyqPxqZ+njhXp1
2lmE7mRoky+5Z/PRsc5ZqHNHYWSvHWE2I7L4Twia41rTPXR4jHm9CS3imJLRhLO6ueAR0A/11Dh7
f276h1aODWMdlb8k49JKKwznoRLobDVteq9ojfxUtvnfk+UrWk0TNI2xamDsM8IZDeAedVdACOr0
JLCfIVZHKznMYwEcBWeeJ/141Zem+Rq4/A5tTgCA3oWKQ0HTfDRpBQWP0/TabRr1Mdn6QWIXhX+M
Er2t/PHSZd67iGkNcAqYLtS3025OO8Jf2hxQhLHcxEPhAFKbnGfbONpOrz3lvfdmYxvjBOk9Wy4Z
1SJjFlEabXPDpvfZZ/Q+Uxm/DK45XJsBHxxX4fP9AbfK45hr9mn2Ih99YYwg+/8Uj/cK8v41JJMe
goO/rTSaR9ycuBHTvPwFj0+2QJqHQzcOoTVxbnWd9C1ZlMWBwbvMJhKd08HwSIExgU64ywFAslw8
5PrwYxo1H+uCLLg/gHvVzyqY1pa0xuukCDjIbA5BgWqdmwaBh3x682QYXnLqCLjex27WrSv6esyX
ymGvliXL0CpxYf1zMDAcE304j0JyDmGO9pDEEA8DNDoR3JivbO73ScfHsmXm0u+LviKyCQH6V2sY
B5fo91eI9POhEulP5dQXM2MX1qU0rqavMbxOaGBkg3rAAxvs1ETm8VQROlu4JGwR/MQO6LXx4V5Z
NloyXTNYAtxsI/+xoAfooo+/AXkYHvyxj0DrUgmWyI4Og06r1RRq4CCEyUd1DSXYAkPKuf6kkdj7
UkM529d6fRm6tr44bRvqdquO91dQa4+BXuQX1T7TovFumTCjR6B3zxPibUCGHjOAmUGikxm3jhC8
bZALd9MuL+9fCyRbxigXU7JaeFtF0xonkQ085bjy3Ziq2tkMtM73h9oFOzzyEySJ35774UoCPcUd
aoyTEoOB6onYqyHw4UM2DGBb2FkbPxLWAc0Q134TTf2qEap65+1hHl6rrzRLHO7SojpEcmQY6jJM
Ht3FHeYSy0UPm9AAdzzXdPS+OPiY6CkkvZUCqRDgr/iS6jl5Tf6QJBcPAlnZj+ln1eGu0I0KsSbw
vsEY4WCbbv/c6CZ3LADTjdMgENJqvzynjX2c8Nwxk/TPwwyvb0V7MAmJKcVMU43llWzzCOfkm9Vi
7S6k+uotzF1x46pD4kz2o9sErym2VcgDc4CZWbgP72UQIJowHAaPBBePF3rGD2pIsasLdyz2eeT9
RZFYhcKKzROGtg+ESEg2CpmFiNg4rkriyJx+1snditpDL7CKd36Bk9WwTDcsnYdAxPNfuyDDuZji
9IF3ZWA83up7LLC3yrPji9FGVThHcNprdBlh4hbeqcVhQqsmmOn+8+ZbA9P6QFnimjORunoye7JH
Ib7rJnowVN58OYZkI/d9+2myC5AjhVLnKqI1EfkOoYoKAUsyNPouhlsS1mMgrvdn0HnkNQngkjfN
SBQU7U7PzWACLOteP5sjsdcfUZrbDy0twL3jyn9xxqt7L+D+dTnqzi5JXDzPqmqZySFn0mvm0lxD
ADRQ+VQ9Rr3//y1tlMFWB5mCs90zjzZCvDsZRVtWmPszK7XkDhLDW9/E6vQ/D7Ns/vfLPnc4RAro
Pf/9EbLlt03QEqK29CruP9r9J3WXMUmSILa5f0OkFIOGobLT2Eantp7ll2GxTuUYrBj25Okudufk
FHWDOgu3Y8SPmwcFlHqcwfI/lnO7qVuRXKNBNoTIfdft0D7GJt+fLIe3UivX9z/oJKPDFWzCcfHM
HPqx8tZWcmsZ1J/r5SGtPERx//O6RAEYuMVVwwz/bfge3oW26x8H8MznSfYNylwUWHMyb8Hx/dEN
+yVJsd9KttEwNceDb9uf6GQw69toU0iW99aZjTXeykIuZ1bpgNSs1kzTkObBQXOt52x6dOL4UZiJ
fOm16StlRDF0pMZkbRizoV08J/hg3K7tkmk7NJ59Cdws3gE18tfAdwXj6nVj59q+LCbjRZkS3xsD
5La0UcZNhRuOTX3mfLOUYhnHsryaD8bIO+/b9RcobLhRnDv28TAgKHc7YzXFw08dFeNTlQnAwRlZ
DGbhb9elhqAa5U6Kj0cTJ72mWgx8xNB6OkdnC67YOZg6jttlDvmPVwip9hhu3yIPqQn8EGczphSu
49gc8y6+NT1W8cZItI1J3y9pxXxqMNaR/hKKFlGlPkFh6Lyk39qNf23dGYhMra1gEL/7DuNAx2I+
mHVH2mz/LJ2Btr0wo50hfiPv3GDNnzZqEGgovSHfWPHUMvjvJo4UbjjYU4ABx7M2IJTWA/24NcZX
MMNocbqQ6gYpeoK3XGOgnRXHIklrWmCYuZKqvgmjPCU9XcqSTJZtY7b7Ks5/PNHfSlzSWhZcY6t9
T3EIP+p9eRkCefGd1ltLl54VWxh+CI2sCpoPgATQKolo1Skc+8jSJaotfXwVywjF7pEBmdRRm74Y
m3MG+Jrp6QyzOe6Xw/paJ4j9hYPjDQDsvHTP6Kjr47NdM0fpjBQzjxbow36i+oins5OhYsKC6p/S
mR3L0WildcWwnQnOQCJYWJc8fe/q8q2dffoSIFTXre5s+1Q/V24cP7Utg92K6Q3tpBN96KuI8AvU
hj8e/ZLtXI41dEdoySzdy9VpgQ0e5CZyh3LPKUbftrXxt3V2roOUbOoH61yX1WFuYbE38K62nt7c
+hJJtBYPZO50v3WffmvYG9ciHqu9kzg2B/DYR7A8peu+c3+mLMWsILtuK9XY4T/LzE2ehiiAWw42
5W88ByfRpCj60UWihoywNSTIAsqcq3E2fWC5/1yp/rLB0zIwnb/Nd1v6HxNdMrxQ9N475V4KfUw3
eYSMCvMru5E9Y9ZqM47ELj+l/hnH0DNwCtwEAxO08+UX6E+FwnPcTsZMkR930xpBUXRAsLLVWvGn
FXrzyPCUf1CpE8qPNWWSjxmgZU7Uzv1xuYIqLTtqbecdRIF6s5LOqeP2R21LXgDWX1XKJRcY77Zg
XGK0kDRzQ6EZRxSyOJVf/dF8nHK92qm0/ZSVykDOAx2xh0hs0OgSlyXCyvT9B9iJzB6Fi6fLDEKz
0X+DgZYGo2HOV2MBVTOXUPxx8c5xvhWd8ZDwQW61MsnWPlAR3BbwFITTf+ctOEJk7Ghe5vfOrHcg
zWmdvMnKKfboDAn5HRt7G4jq2Rmd/lBm8UMuW4gqspk2vc2I3MsZBdJP3TSFzboonw0zstakV23q
aPqwB3EKZLkbu/og+5Ltf4BurpeSqIgMY2qEhiALUH/p/qjgEWjaY3ywCV/ZpVrGoiunGVha8i/C
LnVEMlVtRI9h2B+rrUxIo8t15B0c2rY06AhFHAd4EgO23sJ6SaB2Mx91Q7PuUNAkpti6k8T8qnPI
T52wsYOLlNrOnQjL04cxpTEU3drGiBbXj4PsjYkJp9UH5b9oEVXxM6QNHOtBj/MveFOjKFdxhdfL
H921G4ivQOd41gcn27UBU/cYgGtm4NzZbOKpNqATddeEssxHIyYmYURaYBhwJyaP8oOYch1gAGmv
lULh7QTOyY/Gb0QzOepd+7GxmnU8xgGzpgEXgsnMDldJtIoG/1p0WrolOIaTK7YAgfxKTSYyKRKr
9gWpGDjPWBBReSEAxLecIRtgGWPFoLp0U5C1JReEx5mEm0ThH4DVfRoG56KAuF5MIcOMTJ7YFG8y
sOgHavy2dgMmoq0fony0N4bnTKFZmUQklCmOx6WlL2tmQ0VPBHw/Msl1iS3bOgzu1iwXeDyoJ9BW
4pUTKJTcOD8msmnPDO8+BiVPBDBooTY03z6zmLZirVv2xE1Oi1vDbcocuyPnuhk5PH+WefaYJ/jQ
xEwQazv/DDbBx2Xj1xuvET+kyTZhqaoTU/OdGvtny0+PthaXG+nYbaiGI05TFKWKzjOMkOAUdIJs
NO+jViRumfKl6dsEqQupC3jcGBMNzaM/Ezc6a0yjZNn8K6Jim2UaQSSGNFnoNq2mcBt2GC1oCe3L
CuIAw2JqOrUMRzjm1Kl3HUZP4p5s9dDPFx1F5gJ1MA3j5iCPJTR+3szpyNA0m0JyNnEx2NkuqA18
sCzLHO41diWcnkTJln21AP+j4mSkf5SFEkfD0SErzX8yPJMJPLYPUuF45d5KVt5NOhrWKYBijEQE
Uz++zFA5CiEcBXMVcMbpELWWAyNVG0U98vzO2jZu/F4kaGhj/zXVqEonemfcJtF0qGI+FMqxfmJa
WifaV1dQTmYBzmA7J9jboe/00CRTdMlOlLruWk8SxN9Qb9n+nvq240RL4j2G/y3wMERgsFp1GjIM
AtCbpz5A/pGQ6G1qtIe8HmPuRYPGOHmwQhvfa6ft3nuzeimE/ZwIjXG2BPBbaRae0fialMbMTqZO
okLB7GTM0H01XCq7bC7Uow4+xqA/aNipNGyLaHWXYemPNWaUHBB2AHeIiJK//mn0uXlsDQx6QyZh
fsQpI4CKRmZBZrZczsdWNMBXcP3tYKCPd8zpJ0iNp3wYHqTTG4fYmr6IebqIPLD2XmJ8uc8mWLSb
NwWoHlxYRpxJ2XmMxxm5+cZrnUeNsIepnB3GsiAq0jNZbzl8da6pvku3Fq2zdRE5i6Mee2Ui9Bts
ln3zPbiddmUzxn3pwAJI5hUTPY4FTUewyIKRVTeQriRAZLilVfTWDONJtR6hJQ6bcGn0v9xKf2T+
kftDty00AMfxCEAB5vUDcT3ckNU6i6TgZuhxAJs0e8u6Y2qdb+fAKzYG2uaN7Qudu3BycK0t4RbB
P7PS3sse739n90QvEPYI9olxkHRo0eJ1DDbCFNhp4MinIhWbzhUSs5z8J1kNTgVapsaSAAR0pu9j
jJ6dQAbUCNaxHszdXOnPo8My5UaRv8CAvG2KKR4/P/Wa5Xd4b4y1lSMrQ5lt7TSEeYE7oUiGMIYi
rQprEsBPjZ19GxrbJ9ieWXFEsfWPwQRzkdnXKEvecERnobPAeXSbjOg+37P0IyRzGQqRVr3RHIxe
KrTLAJxk7R9pYhoYA8e1XcRdmCo3RQmVHFXAvjpgjFhz+P1tZh/pRceEOfXNb+SCxkpW4qqrxMOA
BULQhQBejFs/Yxap6WiDJ/k0FtyZbqlIDEscMhqNNHgl8ZudqqE4RhSYfMvCQcqcybcxKvZVWU+H
opZffj+sO2i+MSOdNccrkoMHNOdRaR+Q/pQrWrEQp4vosxGfkCIX4yS/szdHdESkeap6+ESd2SBM
Q9wJNm1mHa7JtpRzdJDp/Iz+BdFdGnxkvvZvqOY6zFIf/AzU6yhD8NFk/qdyc45c5RPBnIuKNsX8
lReHziquMuj/0dx9TVg9MSNGUdieuqbWzq0LeqJoPoFl76Uz7wMZwO9whLEuGyoPfXqSzTyEfVkf
i7RUmB4JKSPnJ8QCUGLfQyiSowfyEvc7RWW4KaKExod8JTia6W9sdWgS6G2IOHHOMyLWuOmwwHQF
jGNVfxcWBs4Ru/8IA6VJIGi/zsjyK4UwUWlHvzporW/sbK8mU0jV78ozHls8IxJt5WmY8w/YewYn
DwaZgZq7ldk6fJQGkeqcEqCbRvPG/Joh97EXIkr2cz6jxL/0srq2mouVxW1eqWHCSBuYvHk+ty2f
3LaaXiFnjQuv7xudgPlkp/In1nDw6h4yytRiAWeFPBTS7QAmRP1GX2pi02msR6/yP4m5QpnYX9Ny
oH1fDtGu1oi7gYLy5U5/dPrKmeG+Zwb2Vyvwf0jz3oDdvbOtXsZWLFrZ+MU3xuGA25DhwYglbHaX
W6En+4MjqlZaB19XzwAUVsBubxF77TpbVIfjYK1TN352cBCTMQRI0MgRUXNSaQYkiioqs81ojQ7R
WNCaPKgndozOtZPdThTcgLPC74D0FE9hhpNkwLhEKiHS7cH7Z8z+UYniWTQmVpbeeRCoCwy6ilig
YzBxQL4B77hn98T7FQqmTauMTQ4EBqdDzaHGD1D6mjWmVZs4cGlwiBF53W5jp9niJX/WfBx22MuY
vqPo6+jNUrnp8AkMJEymBbWkTpFg0Tt0Mzlu/BLJP4bfMoA6okVYWcfphHVlw6f/mQbwZyaRfWui
3UUxdEFCFZfUpVeGgluv5EAnUxTUzfzDCXdYRdHM3++Ko0ujl3R5PhByOVa6hvvWSb/HAd9Jnh6T
vvsalhAgT+sRpRb5L4Qff9VAnGva5CEYztzcO0/UnybZs6xDwy31i++gMDgrDqhlxUzWDSJ3ZhU/
5dQe41yce1sQ29LLCxQMamSzfZ41QtW1Gu24Id9j3CgrlUX/0nna5wlrk29yseAzhi6+8rzmfQzs
S2RSsCeGzUI5nYW049Ae+2Vt/vWSdCub86w96x2tItOsKOoRlU/5UzMG58KKjrME1umI+qV3vLey
R+wzk97IVBIdWDG8ugARStpJ6S/tcRdpkgn1SavfmoljTWu/amLAc1jTLjH1cWcEsmfSIXegQxgZ
xUONAGY1TMw/fLN6SpQaN+wPR3jh29Y+BNRJMZ/uhlxxba+G+c0ouyrU2Sfx7lnlo2Jex52/bVpZ
rtSygECGySgV7JXV6RXsPjQMDc56mHYw2PQCa13lvGoJzk9aaKtgIDKmZcU+C7CWVgXX0NOp0lRL
Z7JcPGEF1s6LrQ0DGYRYxoeYMFiszLcpQIvakmDaJNo7XYE2jOpJZ+Zq/SGOFsU+wAHBp4Txwtgu
q0UFewx0eNytBd65xUZVodJN7H5PO/WKnujPoreJIUqElUVWtKYhcfRkvKXeIIy5xMjYTe7bLMQL
+g6AaV714hnluUiia9yyH3n6j5X88+I+24iO5jl55A85Y2AgJB9Mr0cytR5GU5zhWLxauraax4lk
J4/bCcPR0p8JfrUOE2fW4XfrcBfDrTUZUPrQ55jJeQZZxb6RPlp4gOgtjDtf6T+2O7xMS0gTZ5OM
nrFm109JDDslTxJUuxWEDb0rf3ytD/Zj5RBz4Bg/WspoJmfivHEUv2kw2n9owxD2ZeEiirKOjGQO
jh5zGi6lgLehHtlvqEAr7Smp2ATR6NRbi+PAyjBmUN7/j7Hzao4bS7PtX5mod/QcHPiIqX5Ib5lJ
I1LiC4KUKHjv8evvAlgtSuq51RNRhUiYTJFJmHO+b++1A8yI7TKplQCNsPtZChwKXolhJrcMIoec
9MK48RCn7bkt9J2SkHoRO3vbonaed1+SUlwkMskVcskbcBZXrRlWVJYedAdnXABHhOlyus6NFquj
qTA2VOEASjvh3gc6ZFmZNCnNFKlWrcnNNwmLcU0UKjL0GOVyMxjFlmGmHJGfWGp5E5ggxciE3Q0x
o3fGkANe5txZqsPzhJjRTGrTpHGSrliaD6OXfsOoQnE0bDGfxSoDHPr7NYAuHdYXg7H4zRiNFzWu
H5jUwWLowhXc0pNbVhiMFZw8JpM/vLolhBDOeoUy7SJJuMwEuKWhco2bmElRRv8CwFquanz7lkLN
zNpa0drB23GNhfJ9TO8iCJbbTkdcbHcB9dSaWV6uhLchEoKBoLSmMttFYQz6ilyrq5WnX2kW5Cuj
9e895IseYHJuQsG6Hn1v4dietq/grISV9VQ20XOOfm+goblKLHlWB5rNDSqb7hxg2e06QELwlYge
zUDf2MiURI8eOMCODWIOIuSQu4x4/IfKMfSlSLkQs9ZiNGPeSWn467KB0uDbwWPgptGxzox8Q7qg
AwXAoppYXALHbUlcS4Z1NHJCxsR5dC6OjgEASVooX+mA5nz8TvGNXerU/rkwEv4kLs/jwO1W0PTo
2AzxUu/cdT9yzTFg2I+ORz9JsekZRs2TSDLvhJoKhBWjF0iD6sT7MXqpLwpa5aWlXE2UBwdk1hOa
suIu3gTOUnMeAypSa3Am6SKbeD2F88Uvkd0ycaCU3RtvqPjHhcXTdcXVvkFhtBSjyDdKTma6OVLs
HB2M5S3dJIATKoeWzosuUEcE2RX2eoFZHMU0cFuIltj31tzj4eUgOo3dJICDxrMeH9ZOqu2uwIW0
jCzial1xGm15lwJNWHims/XRVPBjW+TpeVo7xREsUugMECQYNCP24dZn2uRqVd1TojGQbxI075hB
MGVH1AKGgNJWYTvfED2BhSnKI7PR9JBkwwOFv5yaqDyB3v2SpwPt7XKfq0N7zUrl0Knngmsnrmxj
WY8Ctt10uVaN0x9Eo60NteF50/iPnji4ev2p6zn7y7iYzt4bXyaPhg8mra6sEjmygF0ZBfYZj0+7
UHEmrRl8PWY1+eY1hErDHD97uqSyYLqbtjHuLNVD20f6RZuAArVFexgVcSTX7IaISWPhCPrH4cCU
S1ClDjosGQND7AFrMwE9/jUxxavbMqfmdnXgEkALqjdntcnupJDZKWm9HXPzKcrRvqhF+GJoBZ0x
pZ6wOLfYE/Lpp60pdB4ipArr2vEEJ6u1ymjI3cA/9jE3K69lytjGsdeIkRweuMGiL1XAWLBMjeFT
Z9n1Hj+Ci0ptGUKDWVWSQV4Te9yozVBfGY1xNnEXANfMqCObD+UnJUwnP4/dA69OTqJBCaQ0Laea
169Lx6C724M89yzAJ0kU78K43kz/l1V0Exa2PEeY9FdjFKE9RqaCuV3eIg6zEbr3z8QkGPQfNyDA
1qmv9wwlubalQaNySmOnZML9NDLidVeXlFwUyF1FxeTEjTbM3bboaa/GqHxPw2ydSZCePGyIuh2s
qYngHxP7S50qwb6sQH6B8llIxYMOaqGw13znjBrep7HMX5qS6IZ053opzBTLZyL45myR3o7kQi+F
bY+MYPFz5z7FCMsrmHQ36NkxVGiblnwld6xvBnxSRipy0GLVE4GRNOWCSVqkHOqaZNW+X3slv6QQ
WBBCVRkPRaWhL5Vb26q9W9tmulgEDLFCnvUvuqFdeq9hktvegqMu975mH5Vp1AsYfdy0WMwXSt1d
nT6I12NFWGytNzcBp1ZYUFlva0jenvD3qq5+H0bkNarRLntF1DxV85MnaopEJjRhh0qDrJdR5n0z
K9OFgQcyRed6X2V1+YochOJcSANrPOq6bZDApy5tL72qjvY0AaUJeNJVnjqabvXL+sYnYmppsNiS
1Ldrq+ixsj3xmREgCaCOey1N2dwwje9OqcPIPC6jR5q64hzZvU0GK3ogvbvXjPwl6bB/9uU3SDUG
0oDqAkOYbocAexl4vnfSm88yVpWT7hdngNHmNqx8ugp5zs1bRmsRcQt2BlwY1ohlLAqQzoRw14fP
WUvzxq+IZwpR9q7UnC57qmXn9E7UdbRPo3ZV09NhZgt2CNXsuO0Hma0FQV3cV5a+R/BO1QNlgOJ5
zOLyTUvbFFtJ508sJRyTEP3WtnAeAlgnVZHwDNKVcidsnBOoStZOx8iu1fX7PNC3gW45m6IPtg5l
x3zIjEsMqeOeawtwbPW5VFAyxxRM1bVEKelkbz23fSkoXRiqSiewY35AqDfCyLTn/urSRi48EiGJ
JkZH7r5GTfGYt85Za1+tXNxUmJ29oUg+m6DbmI51zF/1rKXPXYwvmkdlQQ82IJWGpazbnnJIe5Aw
hI+R8ejXZngwvMxcFmBXljX+sj6kIgLeNcYhCshjgBE1YI2pKTXZuboOqnLdD9xGxOBZK9UnczIM
78GQm9vSROjZY4iIawqaloe3uijLJ7Or/BVfJ+POKD8qxaRtzY9V6Ov3nQcXYXLW6CJcE3L2XWEs
ZzKpW8vxVNEd2mbSumSlc9N5FITVdtCOQauPe4Am1IdB20Bd8ECV1eVDX+uMP+so3HYXZ9TSfZtl
X7pYrFW1kzdYmOVKzKhLg7FdC54Fo9KK2xUoWDxN27zCWeIlxTVymuwRSuWzt1I1wJlMgxDAUmT2
8pEnQ/PJtxxshpxRzLNfTQ/uVD1Nrn1ulSS0YsCS/lkFcL6srW4pD+RhMbkYQISZmDhqevyo8IJL
YDBwMErVW/LwfotM69ktwmukZulmoBkBR7V4UKm8IXKIl3APiKmlx8YYgGmPJsG7OGuFETt1mf5A
g8QsHyx3ggoM2BQgAECXqZDkDyujHnRc64AtFBlter18MOM3u+j0C3W1BpllMMY8BxEAnjthXxHO
ngwtKDZV+i0XjrGpmklKw60kYZiHkY+7mZFldFPinDqwew27+rn31E+pYVKCZOobR9ZJwY/mATQt
KvqlvUepmvEQiEh6FNwbV0b1jGQFhzhq/FXXtd8aYD5rmcSPCG17sD9cXrKNPo2kQEHJW7oxLs8+
j3dF1rV4WRkxewQH1018CU1brMt8klohKwHx3ETcULSKbyhAt8LoON+INNx34KUSo3Jxx5gPedes
6O8/MxH56jUMYcfKrDdCDtuyKkDf9PAmNPoWVm3c9BUh7WP/pE/6xqpwvrpm9qZPYgtLh15bUgMR
pWgp7cCmYPzzPRvL+3ZMMaZTXslj+NPwcMgKdr6j08cqSHLoQuXpaAllk9FxNHX9SmRaJopga+gM
0e38OUFbtYTklHPRDEn+gk7+K5LVTTmAIhX8sqJU7YVMOzSSiv3Q6+qXpFW+qYV+CByjPrf9Ns29
O8vqdxx9UZh1rFI3hIEmg36NTvecw3/nrDEUuBE0LjxVeQA54yxHwkHtEpNK15LllosNFp0TGhSM
zjS40LgnlMIgMrcoEbQ6/Z50U9mnRipga9/dVvvWik8lvLmW5sfGLEF7+5Wjr9IOs3epqN+cCAGt
sNHmF9rYr+JRdPsQMYDzFiZ3+BKeIy2uKO8cs44mrR0P4a7AKEgVCRRYz+RAZ4zXC/MM+LZF7FqU
4wGShaDNQw5HGn12YwKcPW7ZCwA533sFCa+WdNESSfuDRYSpTusFwYN+MeOQhzdd8tAHZYotxSc/
Yui3IGEWmbdEP3PxtWhZ5N8zawcXm/T3MvpKXiMt5aJBSjFa5dqpjYIGIBNsG4o+xXGfGGENKHrE
HLgBFKKYOvqKdPgkInFs0TCPFOa3voMlTQJl8ZB3I6oLvtH0OmIPxSKvCGXZKfbXgnwqAJr4zLya
LQw1wb7cq3A68h76UNlMJV3d2oRJx/jUfypN+454iM042P5e1vklRWHSctzScumSegALzKzgCgz9
Z577PSfhiDyEOTo0wI6bQQgYzXYegQhXJ9fnDq6WqrtxHf2qFgwyZNkepUMIgx0UlxGryCboEMI5
WOtNJV+J1uf2SyKNFlsvwrhF1XpIrP5pCJDzZVgvFgGtFfrmRQkiG+3Hlgz1leeFQAdNqBTIqYFR
RpD+pkZYY03eONISpR0esRzXafid22lLO3ht1JwDYdNpW1/HapoGwLUq4mhDDfdz448rso/btctE
CBr/pINrXyvAtSkOGR7j7nOU4rGw0AhLEoYOLbnuduKs65of0Wyxwrja91h4ZAEUw6PS8CUWSMcB
DH1yVMLPSYNP6QFlfKA97Oouuloxw8YWxUnfDUgSPZq2KLpXHraU09DHO6vZ5apDvDhzqCqPwCtF
jVgz0/OQQ6hf0JBiIQzqehXFhFr5RPEcM1e/miiFgg5XUK1p39ycChd+3rOmusquG/GfaVYiVtaQ
dreUseoyO9poCM1Qfovo4zaet6Nq0y8sKpD7QYNcSH+HiHjVWGqWbzAvyPid1Hs3jG+aHMVszs+e
qgNiokZ71gj1HppOrlM8pdeR2D+YGXs/1cZDPBpirQ9Q53Bf16p4yF2vYbjud5uhL14Kr0p2AfJC
s+A8Z1j9qrnkFIhJq1+lF1q2xWEMshcHkDHu9HRr+84btvnPI7jTMNS+DkIbdmSb89zmPOjayKYF
MK5Uc7gtZQs6jBJBVhjRsTKSvXtTidi+ld147ErDOxtYu9YYXeNVmcfNMc+NO/jQ1Z0+QX4Gq+Rx
OLaUyTtzmjIjLmDQecoMB9aPqusbW03lWqgiPZYZWWsKxsE05U6C9yDZZoZubHuGKXmiLEcPDcsI
Dm6Tk0G9zBg8bfsCx7djd+Oqq1pjlUvFYT5dHQ2ZWtsWF/Na4XRfaMo0YtIPE9KOXAd5BOQLbAKz
47IO0OTXIt8C1XcWCI/Tm67CB1gd+N6cpaJI9lMLWzKoQ2KvtbskMe6569OBp8dh6KXYp6iXyZ5X
oeeB84pc+lRZGhwKjSmYQPC10GGANr58Lvkh162giKuogXpUFXRWcoyMmxwtsxvk7Wpk3Mjf5MaP
KvdoBtFjWPWHMIkoOCUgYQE7EK0RPMQ2jcM+TF4hmW36tt1GQ3IXIFm3fWXnxNQiGqPPLnYBXcnx
l53JpQ1jCie10w0bIGtggXtq2KkO38Xsv1exfg5LONstssHSTYOt68a3XQbCTnAdrNTAflO9/NTp
vgaTOt4bWvaSgQdf2lSqcefR/LZQP8ha/Wq5sgOZFVEOqTeBmltIw1u57hsLfGPufbej9D4e6ZKV
U1NdY6hj9M6j4wevrkEUjqairnN6ropUhOT7NAFKF+43xDcALAv5a0JcpyfOrTFSVAyUzFUU9DUY
CXcEFgCbakODG4U4Vxq3NgbbIF1KQVHaJNQJB+ap84b7Tg9wCfkvjodmd4wSmJr+2icwaWsxgCfI
zly5qG5rU0WMP9jmoYtwjVdqfxZZcYSUiDoHfWpDy/jvQ8D0f4uII6LRsmxTm4IICQGbQp1/CkGk
KtMqc6M8ZTT14HAeD7ozvgworRfY4o8ZSUc3IjSdI72qcq2O5gvDhHY3cPHfMg25r3M1+1wrKJUi
adOUnmRWJN8cdfgyPE0woyg15XslF1zlwb1RKuIOLK3JPbnMzprQAVIRJYLZP0VGmlA2HiL9mnrU
a9MMYhD0lkcj1DI6OUizcwSMCz/tL4repMtMqMWOjlZ1ya31ezZsUGOK8iTh2At9iG47F0Vc4QzW
2cUbuf77L0/7t9g2SzDmtUB8a1I3td8DojVObNQ4Cto5vTCnYB1r7WaNc6hsmvWgfsD9C4g5Y7ka
8grJQ645mxQpLQPM4VBGIEo0Gnpo4bxNpPjMxMjKW8oi2JVlRGCGB9FIBPo+zAnnCHuKplqFUG3Z
ZHm+KgAm3RpNgWFa7bdOoutHLYsJAe4s+qqJ5zzYg7JC02vfFk1fbGwA2f8hf011/i3y26KAIoQm
5RRkaeq/nT1oFkG0aEh1SfPCUZOZ6jVz/WNYK/6TQdubeqFHXy+hJ59jmflcxv5bV/WIgwKm6yIO
CkpXKdMkBTDyGjX1wL0pHW4i0C24gDxcVY2BNpXa4RwhPcIXQ6l68Imc2WGUr259k4WswL/pGYiR
iHSbEyOLF61MX6uy+wyUeQIDVnLVl12Bd5dOTiPDT52joumryXFLanPliKrZjkOmPtSKam4meeLa
Q8O+0DUerlous/s49O6ZtTP5o8hz0nwBUIpb3yKwcu8A2ypmDgOMX4GoeGN2C6sgpEOd3th0sMzy
MBZ7RP9Tgg0mnjyqYN6Bp0lqIEeDW4sL9eRx37cGg5Es7ZYF8+Qpmrml+wA5cGw8atQ5g7/Elq9w
f52LgczVIRPh7PrDISH8YVeonXE0tN5BCew9Z7r/XbatveltaFlVjMjOmwjvqSS/fA5kjSM9grjc
gnpRFBXbnarelIKxWAmhCb7K5FfazfGNhQYgdbCIIHCbJgD4b197F5gPyIPsxjdo4ABzfR2IBBs2
5sSg92Hg4DdQT/OiT031lDjibogt/ws/HIjyhruq1n1yq9xcdTEsoDlgvcha95jVL0Ty3EgUUDtC
v4ItbRznBdgqQ/IBuWpeIkcYq43MuTjXniXFawO6ZKkX1lkjpvWGLhB6eFld6JDbq843DsjpjKOa
jyiyzSq9+q1E49Por1bWWQzs6cUMU0OPsvo3bejVbd2KftVCJ7sdy68QU0+cnwmhBel4ltLL106B
WACcIKi3rPBvk1Y8BVkQwXYBb+RPooVyGjrT34NuCSnzbJvo3kRPA7PSyodoLCboZF5Rh4Q+Djak
+CK4hURhf1P0pXE/DkihI4UQRUouC+kL+cmsYM4PaK5Xow9z0dDGag/RLL1WLdDoHEfxqrRCwSS3
NVDuYxh09Y7WitdF+AGKaDPf/P77l+Dr6p//w/rXLB9Kxkn1b6v/fMgS/vuf6T0/jvn1Hf88B19L
8ILf6789avuW3bwkb9XvB/3yyfzrf/10q5f65ZeVKaWiHm6bt3K4e6uauJ5/Cu8tm478v+78r7f5
Ux6G/O3PP75mTVpPn+YFWfrHX7v23/78w9F+ekhMH//Xvunn//OPbfn2lsYv6bff3/L2UtV//kGy
xD90VeoAKaisWEJTCbTs3uZdlvyHpVEBZOSGrEiaBjdTHlO1/+cftvYPCpaWsAybB46J0e6P/6qy
ZtplOP+wbFW1bcfUbV2zjD/+9atf35Nr3/9mfBV/rf+cZe78OhowpGoxHBDTBxEiLlXzt8DYzKxR
hsG3ORPpFldecRyQ1R7hIQOCUuhHpkUBTnzeOC/EEGg2U3YO8tMmP368Z97WTTs+jp5f5SZ644oa
FCEt+S4TvUenjPnaQpsGDO8vq2kAESIsWkQIbtfvq9MIwlIMjpzXf3r5/ib4aUyiDZdgt6IIqVI5
RJuLATDUtDCMaR4+v0yKBuGcJG6SlsdwjCOkKQe1silqBaj4uRaQpEzvKWptgNtgq3IvAa/8/jl1
2nExEuH3xRyTYRuVQbYa+HnfqRwBeJPODpzD7KacF9RmIQDNL2mgIxV5v+dgz5gPFNMdKC9tdszH
GJjh0WP02E54Lo7SJKOlPQtPmkuyTfNnstcupGX4D72HeQHarkdvTM2ezQb2bhYynIS9uKU+gvok
apMjgS42sTVLJ0iS47wlMsb0P2RaczL/Esk6nUMooS2V04cm/zQw+nVEaRlGSD3IUs/cw/sNcXxk
yk6LqkFpDWJW1oe8TpvDvGdenV+Bhxh4Dnsocgw7P8wLGYv8EEceMtd5/aeX8zp9B4SuzKxx/vbi
xojocnnxZV40nRpfMlTenZ3b+47MVdzStKOWYXBKOg9uoaGc4tQbp06fWOlJs7d7YTyHJXWTQBWf
y6GLdhVxipvGNdNPphwJ02ug8kXgKEOHys7EypNRYp8Mu7VPrjDs08fqvC1NkfXpuXya1z52fhzL
gGSgkAUsCMb9HtsWrUvRDAdJYQzU1CQC+FhX6RvI5bz+vms+yq204dDm9b8O1ab3f7xpfvXTMbWT
xDCm6LxTubpUVZugybdXXPU6cPgotDAnRvUWHrBc5J3d78MWREXcS/8yjN2bWarlbZ3rFjARd0o9
Nc3jxyKxQuunVTRN9jIYML/Ph3TYwIEg5wkl0XY0lmlaP6cNuB8zbt1DHerUPqeFVHSQ6RaiexMw
+dqClXTrA8ld01cbbg2dwpgdUAT56U79v9z95uH6R7w3Z67NEN7k5kxDDIuqbf965ra9sNze0OIz
kVHOwey8amtE7rFs9bVpRXpLSMSz1+XDPUQHZZd3XjxN03k8mwo1bu2liGV2Y7RpgFF3egnuP9mN
bvPtfZuTb62gVO9V9RZvU3kvpgjTQUBadk2Gkkh8fJrSdcTLvtDUdSpJZ2AwwHQprglZ6/1HP/I+
V3FyQ75SC/eFfvbEIcH+mmjRPmqC87zGCfr334zx60Tn/ZuxVIvnAs4ZLuvfrmltKLKht+P43A7l
znUU/wRGqNQiaC31vIwsxkhtqeSn9/X5pdfSaowiCK0abPMQHCpEPx0P2BA0N0XYvBJYS0TcIL71
mcltTKmOHSTMC/F4zhUTzRJ8pHLAoAeE3iSDA4UML3sNztRk21NI8wKMspiPen/50wG0o6j/Ma8v
e4zPCkrtG7Cv5U0rJwsMpiMDg7VxbGA2bxzbai7Aa1Cdob38lHqts6NoFRW9W+HC0dOTn0cYCuaX
ARhI6uUC1WmGPDcHK77/+6/b+TVnnmm4YD5lS0OzhW7wjf92IlLGD5mqd85BdB1xI6aEJ/1jkQvl
r9U+yxAkf6zPx9ATY+Nvh78fOW/UDHMT9CpTjx+fOL/67WOGJtPe/9GKH/bnfyUvIbsISpZrM1Zq
Wrx05AlnDNdogAhU6xojOnUMtZnhJEl7qErUk0pVRat5TzjY7AGkF/91UK8QsGKZAcWkadv87mmh
FzkGx3n9Y0/tRcEOk9rFnz/G+vEWJVQceJ+YbnQnwz9UyYo06clKNK+b08Z5lUtSUiaCMNrWY/1J
xtnBNeqjWQxImrSMdpwVk8JtqyNGKtWTT/OreVuTj4+2pCLUBsOlQRdWQDE+lVmnM+kOL/Ma8nOb
cQPbqwBv+X84L35/tHJe2DxcVabaUtOEM6Wh/1Ss6R1iOLpQsw5dyWwE/qCEp9lhEoIeQugWQq55
mzpCpNe0Bu8BseGLxtN8GGQO2I/EKPKbxmZs42Owj6a1mjIY0uvpZaZn/qliTJO2Xn7TRRA0x8z7
njQIIZrC847zq9hwEdLnEGkOv+1p9ZaLNDTg90G23qsJFkc6EhSxfYnWiMIpvfSyrOwDHkTrYDaM
RwaydJmIZ0+OLJ1DlOBuVBA/HasKl5mUoaAhyerHgtbdz6vzDsYOzrEM9mOzF20ygKnEjDsp4ql8
9acYQRQ/0vSyHiBfbACaXPoxo2jfaR6muWlPKqpom6v6c9nDgdKrgvqF4x4jImyOieuZRKD8WO8H
3N3zno9tod8TqoVNxojtcSUIhYabh6bBAeFza0xInLZ3200uqOSSw76nW82NpyhIzPn7k8SaToKf
n2KGqXKfNiWAHk0VDOR/PUliek0dUE5MlmYVZwRCN365HvwSGFfVYfyWWqMtels5oVpEEZGNtB8s
53FUG+NYDeTPzquhVTd0/ODTvu9NYbQLSM/kQrT6KoAKuoLUVt6NhX/gjprezGvoH7g3OvnjvNZP
hfnBoAMqc1+u523zgrkN3euMIA1Cj2ATeauyTJxrwpTg/7dWpXp5i9OtvOXoTvTOVRAn30KSe0y8
iUPtvwZV6q3VukuPthept5Ass0WmVf6rLbpvcVcrdwk2KKLaT6iFcDeFgIBGQH3zwtWj4Won4xeL
AvThY7uZYnS0ujpYmYoa/qcCopwKZL/8sSigqYYDf8wiqsX5fbBca8pYSqGO+zwa8rXryAQED3kw
VM55ifKZl7NqzcgCd51nTIn8ScQ2b/v9cDuUJgJpO09PEsUkPU4gdL8fNL9z/oyWegmDwIoH4TTz
0EcBU2mMTuo8TZm3zYukCzr0A9MxJliAEypobUdR4/RxyLwdjATTm4/j3l9Nn9rzqfNaOpbVSUla
cPu5Rj5VVd0kqUQIH5P7Bhica21enfeYhHCeh/j7vFLk1D6raTGvUh3T95Dgrxq42fdNHzsjAtw2
SY+Q4GPbx/uZW6p000IftgMfN++YP3NeHWTuwptlTDrvyFpT4KwI20PWSo0CS2nvxrxraXraX7I2
dy4llJtPXvp93mrJpjxbZIEv5tWAnNltPiLJnldLvcboHwGGGiCtEBEhravsO8TdZSG2LYNbArAs
UlmgGiEXmHbPx+SVni6M1D+Yemad7bgF/ysjtdkrnby8r857aFxb53JajDUsfritILybZu1OqJ15
QV1anKyO+FfEggg3ugT3b0g+UYpP9ZhIt4AtlpXnkZFNu+rQVi5bpprrec+8qDNG84v5ZT+o5tag
of++bdCscqfK2lvEgGtuJWljJGLJh7ms2hoBvLTYu5vXchOJEL9zc5pXY6VIiDWAqzCv0tWHW19X
cMKniqxsvrhFFwNpNG8MVeuOXCn2VASkWaePjTrn61xboUwba/39GEx6VPloV11/Oo7KpYLH5Ep4
qXsq82YyBdrKI/OleAdT2l/Pq05Lg7llYLabV1WNrzIxdP08rzK/x7/XdnunQ1gbT4+HeVHM93Ps
VcFR8R8a+iRwjWV3p1FZGx+DmBse+rJmH8B2PGoED/mroDEs2p/EPOeBeA19yERtaoEggFT4vkBw
EKlxdPlts5XsBRjZm/7Xo/v8SRZMO+b3x1138DFCHEj4s85S0axzqB5CnUsq1jvsE/OmeaeXoqAv
M6RLvlVbf+3O/JizjLfoYxqf5+P+2jQdM4TKrV9ylzIimFUGbel54Zms6kbZbS2uWxlou4LzYR+M
ZCXt8aAbRzKI+c3B9gQrzJrXsqkIWYCVfzcvRI8gMS+7cT+vup1eXBoek1VRo8FyXbUGuT7QADQc
VCq9Z26KUvZ73YK5mkUPAfqwt7Sp3wyduRI24XJtIRA4u6GaHsPSHjbSyMb7zDY/NxFe7In7Ny/m
FpJqas3SJ6kFRzA7+OMxE5kWHzvmbfPeeYeeUS76eEeW4oQkCD6LXqRTZcsCiT+uitg3NqbeTQaf
ILRJmVMP4PpeAkHByZ8IosIqsxsHbVUleixXmTbB06f547RtLDLzmAVqqa3mg6dtzXTcvEbD+6/3
+xEO1L8fSajGb/MQzdI0vFuaY0qIdNL6/emkGCFi9KBzN+j3ByACIn/KvPxISF9211B2vncD8rQT
M3uK7GA4WaWL/qFP86e0Nj3EsSR5kSlWbCmxBesZs8h4+ynwPH2fKTEm8B/bnDLT9/70bc+bwukV
QRVPgRMrm7Fr3/fNm3+8Z/6cbur+zZt+bOc7oWf247N+bDe1Tifqbfqja9Wwi5UO2ZuBwd0ga2kh
0PwTT9umd04rYayQ/4TznNV5h2H115YH+EmzzfQuBwB6E41iN6/NRxGiGG3D1DDA4f3rg0YfI1WU
eMl+PgQ3w8NU/t0KJ6KpOy3mpKLaI66oiVqc6p2RrOYdVagVR7vC/7mf1xPfHLndZ+RpCv9et5En
F3hn0X0AP9PHRANLMzyGQ86wsx8ScvgYj+7ng0UNK0CKKTkOPskCSJlyyyDfpXkY0aXEkrOet4UT
MswKmwIRcQFeeFqdd4BSWzVRUl7mdyV+HzFTQLZsQcLqMPgDW4YP2pRNccp7akgqsY7LH6vzzno6
Ira19yM8I+SI8F+r2QQgng+bN+HTvOhVXt32jNQgKMMH7+i+LAD1ovrN4H+CSQg5HSde3vuuStf/
2jVvLAElAuqYNoLZe0BO9xyHRIRDy2JIbzS33miq6YFQ0eo/FEpUXdi/jb91GPIWVSRdVdWpOyx+
G3+7EidF55AV7WO+iWBvHpVRffXKwLh9X6iduvV0oq9CneRmPMKqsop0ipi20wA4hzBL2qGnJ7v3
/Zh7Hkkgk8ePjygDcLaZY13mTXpIDkZq29pOzbNLWKn6YW5+GVMHrCrK6pIkxSXpK2IEDK9+3/Rj
O7ml03bCzhe/bhsQnzRtoO4DUg0u0iidC2mT1lLXC209r37sQEK8ESgJTqUmnYvENbD38vZetJp6
nBftRDirujQk3WJ6qVP3BAs/NFeFRObtvC0SVDHDq9K63pfB17D3uKnYzatEjiwVrYof+a2LE7zp
SRps+l8cCZWCjMPq5Ol98Nhm4UqWlf9FoovdkVwj1vPb+4Kbk/kN10F9j9C1vqfSt2ql7K++xhq0
uX5NIUas5yOkl9RXHyvrvHPelLaIbAi8SRHz8wYr7rkLlkjR573vi8S/rbvEOs//AKE6yVbDkMVU
kH/UNRGHj6sSNAWJ3FESrwwZFNv5wwI/JMKlM27nIx1MnSZjlqttKM8jk4+TEgrjHoErUVXMiVEe
eea9icr3EqMLLrM8LhGcBC//27HzWzVZvo62ijwUptwGW7l81P3mTmC9/gYs/pPuDMGjZwQdxn0l
P5RWFF7jQckwJnEEv2OrdvpXQc59ZEKBIyHmOsb9uKsUHZv5tBpoGeXadIhfTTnhTGwysdXwtTdH
sNtmO65T1aSzMS34QUYi9NihBf5rSAjDvgvIeSoxx+zR7yENVqi7LwuzaFfR2MYbsmKiOxfx3V3p
BE8pWIzjvKYqY3ttqD15HrykKFlHjg2aqjGAT/neXql17cmzlQas3wj9cFoV0QBCXg2LfeL5NzQp
SIlrldG92q0iDqEGzvl7zw+pjrK9B+mYgQuIzd28WkcVolWQTovO+H+Unddy3MjSrZ8IEfDmttne
sWlF6QYhMwPvPZ7+/6qaYkva2jvOuZgKZFZWkephA4XMXGvVfnkH/u48IkZ7njigPIWONa1LJzeX
0tQTsDJqVmXXr5T8ItIqpW2gKkWIfuI1d/WnHZKY2kBmS8/0x/eWbgZjVVsuIFbEK1ofPkytt/UX
YdkkyS+AVoyXwNeuc3qdG3IOktX3uZZ2+v/3dXJPVezyv9aJny5/wsfPkz+B83B5r9od/UGPLqrD
UFdW6XLmYHmKqJmQQkV4lg4X84vomie9RWd2BLNDH7vupZ2UaO9HCOv4KrzuVlJfZEQzFj8co6L3
v1LMzQRgcRtqYfSkd3G+kBGFB+dF36dvpgkRiFHWL/DCVBvo6caDUsfwL3Eje7CQ/aKyV5lv5ty+
6sg+B4s33y1At6iW8gLtkf0WmkIqKxzHh5h+gzXNSPNBbmN3rn/dpjJD7bYNyRy2Od22ATjdw7hf
wwOfZpTeJ/d/7AXY/X0vFwS2+A6xF2KqMILGKe96qWGcUuRZw4Tvv/wmc4C+nxW75sSYW096HM0U
SSygq0WLlG7keeGximLjpXZz0EmD+m7KWWk2zuiK965+lwOq2E2zYdGVOwE/mLMeXsYw67dlVbSP
cjDRWBuybyZ9emCarCeLO9neBtcNTkIxn2rRp6DyEqRWfvGIxGf0VEfZ57jX5699gzockFv14tWh
fgRORj+vmAD8tu0VXXmd+yjbFvaYbHgZ8946yJdkAMhGi94m/2hbeYyWNedAzqgLBU7Lkzx03w7n
wo+is8rNcxA0KuJkV9HYbg1TLxjr8i0JYe7kSsyLHkWAr/Rd/1sis/eoeFAThfNARpM/lqekAZiq
DsmLIgbB+Fq5Rv5k+zGWRe+Gp/v3MqDLe6h7wxjqSTFZTOjV+Jlb76WpKHm9HGiEg5M4bvQLzy9e
6APV/q6knKpCQ6PZdAS6xSRZwMo2lykwqS9xi+SZndjfrQCOq6zojQfAL/UODCQ5STcvXvQ4/ywj
bFiIjaw98Q7Tv8wzxAdFF+lfxo+rwFL+la6PCxkVWoP+5cN1vbhPzMa+n5HOfKF3bqE7AQd3QF3A
skgjmcK0psDYIKeDkinl/U9t51B+rAJvB/UCLTXGWTRR0AwDt57So3y6SeF3ATcTncpch40ojUv7
rJZBPr/yBpSRC2nrE2jH96GMCw6pWnu4+VODD1xG3HyNPR9ttQRykLki+fCxPhoyZVMm6r/cVvyL
HCAw11aD2oE4tNp3n+J3yjZ3YLqRIXLC4yl/UtNwd3PJqzL5NmSldp/n1KBkZG77r1VaBXQ4OJ8g
p0VFw9ffXCu092bHw6Ok7esScW6+Q9Yk2oxux/mtJq22amMUZ+W0DEx1hyJdRQeqXpqmssjA2Z8i
H44cx/Wu2yh09QkQJp2zkNhBynvJZU4USxcWoHhOzj8tHWCAtGDf7C6qFjcPCJw1Dz2qRzOHzETR
nf7RTlzvvoJk6JLk0Ad1gw2xt57kFzk0lmcffMs7AkO+q0sYURpHew5iu3m0AGDYwiqdTuMGnMHK
NOpCF4aAMO6pTVY8E4WZg7lBVDxNURTB1J0UKVHKY/SbV5/9AEAQGOxkE6D7/Vzqyr/ACeofdD1t
R71vPnuBARw6m5Wj12TWEfVF7oHIQH/WUWaRoTWSyJ2SWc9uj+hcGiW2wCi0F09Bp2PMBex+k8LH
vzQ1QP10nQ57B4AQAPba2kuz0o0NxD/jKaKjFWgJVyHqQaBrfgZXgstzr2WQYis8a2SIVo1rSJad
Q63r/rkUg99n9HWqpQ3jYvPuk1d51bk0rUDW/rtfmpYZvo6JOkLx51skBUTIbSc0c5Sz9F0nVBCj
HztNXWCin2Dp6wY5CGiK/H8meheTyLe+z3x03P2z+GkeNWedlyE0WbnTn0YTEE4/VvPrx6I2LxYt
f5zf/cwTjwwWuTS9rLsQHCp3pB9wcOivMQBkA8XFtyiNi72a9OWSl73pzSs5AUfIuR3/EqaLMDpQ
fw0bxtB4RZRnIf3OaAMQ74JPlgaqGp2j5nU2wIDVmT98r2J/VZDCDxZahW5zkhc/Rp8KXZyMwSdu
2tGyKw3rAg9UvHFUaz64up0eILIg/zRHyDejPdNd4ipFHsVu/lVpq6uC1v42674F6UMaP406HBxU
IntkgbMOnrAKAja6CJ/VMelQRwmbHyHgEE+vmn9pKP2khoX+aSjSbtlnUShksBT0EccttDP0swuh
Ftf6rqaq+2a1iL3D6YJ6oaBSjssf0u2H3h/uEW6dxTzO7WPlgdtXwExuNV/N6YlVz74S1I/NZGcP
wRi9lLqVvXlNzGui3oM/ECYVrXLR86Jy7rO+eoFGeClX94F8+mjwqUI79uZl6nzn9XFx6BMjf2wi
kwePNkJuHZcG0OZhMzuN+kSTRfbQKsOjFSXmp4h81C4qO1S+nPxFM0xrPwRzvMpylBtNx+qRHNa0
+B4GB2MLW/4/0mrqvkOjoE/7k9FAGCMibgNVnwRacIvS7tQdpJ9G2eRe+vs0BE+jrEHVOFPV7qEz
m97K8EfAjfrVaMbpCFlNfCfdME5lSx1J5n2fDtNbMn3/r1Gz77zvFU3fDSh4X3M9VO6Mugm2eqo4
D4Hjhhub98U7UrH8gDJAmRt4BzzK0tYytDoh/oLSZpydB6henAcIaNeePmhnVHech97otPuh7VBc
Zi6fyd0683xUnLncaLxqH1q7bw9wgBSQXQXTpQ07ZI35lr4KGvAFLKPed3uAjLLw+XPnDXJVDrXz
PRMA/L7ZUrvLXup4VJaRWhTnIgvQC3CacjtzXrvYs1AiRULyLdXUV1L+5r9xeW/xyr0A+geXWe4F
hxwpqZ1SqP9xNX3M/tc4pYd8Zpybp6jqPnX2XD32WayfQnq670Z9Uj7noBZp709h7J6R1TMm95+E
kioyUcjlKak6HfwuDl4g6NzJeNs17ZXRuDbfHLP43KbrANDwl9Kpwm2Q88qZ9qr71BXD2dDt1WhN
yes0R8rejCJyN0DQPhdq+z1OoxrRTYArqgeS0dBD9/PQAYV1Bjc9wZyNYHA0P1QinidetuJXnXet
nuZvevUdJKf5OVuMReSeR3DLy8oPzGVnGA4NOsInBt+IzEPgVxS8seSkbTXvV03p0efdQPgqfdcK
ahrNiAC1qBPKDW7r5GIdEis0D2AzbfWtKaRtbgP3nPa/mxoJzcMsBrkClLa1myFzzbzouzuAuOe/
9MVFTEOUx5PDJMw6NyE30Gt3K2eDccpX0Yzympy1KK2v69rMV9LUzRiWYMUFTWnn6QuffEzZDRoh
OSt/Bijx71erGjrqJQmcA4ROFiD/oE6ukWkeZi8JyP9AL621HySwroxd/cS7BJre3M630qygNDzR
xf8qLV1EpFaNynvngRIRpkfD9C43U84yM5XZO8to1vUELO26Akb0dVCF6YrmKX1heYl6H6n2I/yI
3lsmKGOBSqkXJ8vdTQykft8FnX5qprZc5U1RvjhJVnImLeYfBu+M8lujGe4vyzmMzReKUe/LFY8/
eQW+nJWlRd0GMXG4LyE5PzoWL++Opo6vel8PuyBKlDtLmNkEKpqSc7CWs0ZtjRCUBPNWzvYmuu91
qukHOVs27VuRh/W9Pubj60gtsjSb4cmvDO+ZQynQft4AqxYA42wXORpO/NKyeggITEO6XFFXNmfB
T3HlVHeFU1UHOTuH5Tagp/WJRG39qJMSkO4o0kBLJLxpykVBgFLvrCi0pYkiZkGLBszX/SpIx/QR
hF++H0ACQA7185Vznj91eTU+Ss+Y5eNdlrrDVr6ABuX0Ho8+I6Q1RfZpjPTx0UrCpyHUQTBQUAp3
HlQnqwiwsrGg4co8w98F+fZko4P+4UN6EbUDFQy6jDb5QM+6GOREbZrqsTFo8Bcura/UQzMHCFCE
OZwA0Nd1rXuuwSo/B2UGMYs/eRs5WQGN3qUj2UI5O0GhuuttgRXphvgQ6bazTpXiae6s+CBdClQh
1yvpu5m+57ZITotl0vm3JeDX1O0Amdiir5FgHrTPddKWWxeS4zX4L+1zoPWHPrZLiJdz9Vimc3uX
h5H2uQtUGHcmdaIY7cMbUSif5HLNG9O7MoHd4wwt1xI02wCMJk4PyayLbJa9Gko9fR7r1rhMyfwi
H+bOFCEwiSIR6TOi5CK3sSGvF4/6/1wkozK4USLRs9OGlgnUZmBwgU3cTHlVi1l5pYdBsrU1bSNj
rargr/QW/L/X/rGV3OEPn8NTZVVmTbXw+sA7WGg/19dL6EbmelHRUwJDl76zeRpGS186r1O/LMgM
GMLzqm8hHWYXOdCGMKOeIjfsNH/Y5IX7WJbKkpJCEEwrmA+cRQM2EoIrb1DPWejOZ0CcG+5/kBKi
und1SX9jFtPWDorvN/91KTy7lHYd7mMGYDh7WXblcB72mjTkUscIi3U/0eRE5YMfBuTmfWcqA19R
njC3ctPrfoZOR+4U6I9REnAnb/l7STwlOVOHQBxEdGxNvnG6WnJCDjWakloeGDAGEHvzO6qWnLPe
/BGmWbyFjJs9biE2Hy50NpVLRvXjR8jLpvP7pWlSyr9FX1fzTtOsE6PVF1db/oQ+rdIzlGSPg132
C7STWsCoyB9m3dgiYYTUog9NgXQZqOacTDN4kHPSFWo0xMhFbQh9IUquzj0J6OyPBa3YUS6wB7Nc
tQDDVrdNPn6KHXOYibmtTsUuhgxkHZdee4I+7g1K82h7tQo0hKBPMCEMELORw59PkbBrI2akTw4Z
TfHjYlazdBWoOkKk+fjrtIwGxNWdaG11N1GsfLnuKn1yBxmCDkx1CNN4Kf2/hMjZxoQ+KRoAOLWT
dmcaTncIxW/lKyAZFz7ZkRO4rvZkTdO/JTK4G4+GyZMBtgN5AjEBS6sL3QsINzkjfTZ8mfSkiUja
ca311NEjdXXK+ffNI2rUM6++MnAIklcAK1Scg6l8igofAkq9PfsQTD+1OdVdTZlg9s0zGIz68nme
a/L1cnKEk46+3GDtWVbx1CKjc6E1cSkn5Wb+UMDzYQ/0FIsFbhKKVubkVU7KRb5CN7RSv7WUnLey
qgVElWSf7aJNCoXd7o+KVt9YV7+MlQUtmU7/iP9lj/Zn7C1MXn34b4l46c9c57q3tK6/h17ewbh4
H1VZfOQQVj/ILMxgNw9/cc2uG1HO6ZsHGdo63YN0SUtmbnh9/dtCuZfc+WMhfMJ/3Utu8xF1217+
WFjortv/vtcofq/fXXKh3OvjH9TPxhe3EmdKkWP6cMtIaX38C/6y33/7NP6y1//HB9Qj7HTw7PCr
3Rcbq3XMe4h06yffyzNYycxgJQ+Q0Lt5D0n+j5yTHqtQTBDcg7ORZp+AREa1/VlaM3WqpxpxiUUZ
hN31hArpqLfKUJe642l855PdO5Uk00foptsRyvncODYJf41yBlh4c7pOtC19KhxbeZjJ8LTVfq4E
6QL9ioAzSWcuZtyxOCWz1h+1wlZPqWbvI731HuB9Zeg43SsZgNmbb0w505ellq1kiJyo7dwAY9HY
ZOvEMjHQA30o4WM4SSt0yRZWeQR7mO4+yEV6y5sEnSnfbi544bw1/fmwjoowubJrIFJUk9Jd33yz
+egH/qmDW+xelqPMeXqWlixVfVhyTlC0yDlZOhJWhSrC/e+R1xJXnz62Kuzu0bNU24pcI0I4YHYP
WqGJdwxYCXoP4bAPf4IaBkQ3yclw9fjcZBDKevCsrRBZi89yUJMwuV5BZduugtaE5EjM/jIhzLKO
OH1b5tc//NIsYVA5zGGy/Ou+YrkHDV7T85WSv8g1LEh7eLF6cmmemi2K2VP3c5Nxl4VixF4FvDG9
X0pvHGcKHBgiKmqV2V7Jy6tXBsDH7et39Ats+Re6m1FsFUmfE7gkVRrYAHvbcQ9yQG7RQ8VG7ToY
734680wh31J0a79vYeiJcm7cULlGHKeQmClWuaUO0O8K73VO7nK9TH169kPULyVuuC5t3jMz/VAZ
iBkus3ruNh3UL7DjNI69SZzsB3RMw/Y6PbZ03CiheuoLnV6YMSgyGoChs7pOtwgonub6UNJ+jpSA
wCXXlQeJsgEZPQfg5FjoAyKxSIIsOoETkL5syt6vFFOfYKMRpMPxYAGk18KtrhakdYIsM8mFDeF9
Hg7eyW5Ruflw0WgbUjwan7t8snYyaswcFvTq5NOS0TjLDumYEm1osGNwDcZ1dw4anoOWEXTXAWk0
pC31DrbG3ydksKspp8SO0r1OG5K2kD5PL8yTMkFvwR7Sc9utsexwB/ncK/jvaJeE6ovSqMZJDkGh
wPVTOhPSfgoarmLi6pOX9UQjbTIKRiQmvI9l0hRyd0u7KVDybjhAO+SkpZbakHAEA3cfnKR5G2SY
jibizSWvnBZBCu6y3Z3dujUlw40mu94zgHcrlePaioa68ElOout5neQTmAQq+muKxMG1fgGZb3ov
zGupQ5qWMv9qusgH/DL7x1qfWQ3E5KLl+72ntjc/USyGFzzr4q1qhPOTrmfIRfOMRoiDWekbIKFC
dTW4ly46gsyV2qI9GvpEQKzT3SN8uLvFQzMG/2UM7P+63PTarR/zitT2ny0pem8Lkcuscoqz7SPr
G5gl6WOhefnLhAiRsylMUsjZUy+DTQ5nH0DOFEvn1fx93e8bItNQ3YX6OHdIQynGWjNTz6WvAGUq
bewQkpV2YFXT/VxuI83KLldX50zvIbL4Y+VusDJGA1kNJ+QNs1Ka7+HguusqDptjDKHgdQgMuCZj
XspWeTWE5OogDtXtyvw057mzhvcDhXAHsJc/A3w3m2A6udGg7lw3rhepSzYo1gOT8m1qndEvyqAR
rqNvgeh1L0pK37ObbKNAaTaDbibPnv+9d5PpIAcz6t6v/qvvFtIZ47B2i+CraiNfTZeShRT7/s8T
oj4DEC2Na4+UPMrJger0L36qCtlyBnO2zwvIRm23/BrEFGc9XUteNDrW4WuJbP52qnGjo9aJQH2T
H0j2TZu20Y17LfP1ZeZTWu37AMWl2si+Uo0+o+b1rGp04HW1Nq2zvLXWMjNvI98Eu3TvnzRnHD45
l+vbOoiL02ALyizxLi/XtHztYPTDvK0pSoRe3DMZMYjnelQb4zSbj1YEtrrN+v65K/rmSSXjL4zr
YEBWGQWNqCYwXwWCubXWtypp8X0dzGiOeeVD4BrtA92QLSXyYit/UThOgFehWwZdHL+DOdKm3fRQ
9EjTos1PLkLur30qjXIr3QC23xdpvHMfuzih8zLV4UMzxk9h6waPU1SEj3CQzWsEOCMos/HJIUoh
heXomWxvvtJJ94Y3uie5KnadgOq8Cq/Sz438EAJ6HQZJwBI/N9LdUFvWJQ+am69N1X/n3qNEGKC3
Cn07XO8QKh/J24UNpG1acJQ2iXcbagcKaFOXR0AsRJBjZs28uwUZZZSBdjL91S9BahgUfDlEvIwM
Mx7FBYcLb5nBoGuU3WEw+yFceRF8V8IE7Mr7jdm9gOJFakDQ4sjBz7X8khnZimTOcJKuubbaPbQ4
D6UVVVD/5oW1Dulzc43EXSaNto0scGFZWOvrQtSsHPelaIwUXuY02ZKkfHfn8UvndNz9oKKMHJXM
aKY9gj/r+KtT/Z0tzL5T3LMyJVsZ0fb3bQ3IuNUF31I39vzufwyx726tBPaSPNggkOU4jfGPPby2
3PvJcc75vZ/X+Rcbnp87srpHVRlzpOX+UUejPslB4Qx7vQq9IFpaaAksSQK3B6Re1gHACm1xu6/W
qM3T4T2u4xrO27zx7xAK9k7ucOSgmp6g+za7TZ4r8KrQZwtPGJOlaVTqUo20bo/44k76lMBmwo+Q
XXR9Jzs6nbfkHGR+6dzauPN7j99Ur4NHqjE/ikAxv4weZ0ga40G7ZzkNAxHkO3JBrEIg6FgpTb2d
SbdW0KrAzr0ToodU8D/MqQko4adNfJ2N5aw0rVI5Xc2P4IjS5EMwxMEBWat/CjXywJMNwQoyS+25
883wMMX5jOKZoT27jVNcPNXZycmgwxU0nSAWtB+lK0uiHxXi7ydpwWyCsJBTHNA2QdOaOynFMZhP
1yE0ckenR7VxKS97hL3V1DhcZwHGgAOPIMXPEx7ZYx3bRytNcjpsqq/yfK7T7HfXC3+NIs0lNYoX
WHsHPgefHt5cjmFLaij2kTyVU7mjWQPH1/mYItpyx3ev27VBVF8GHylKG/7ub5T8F5rW2T+8Blgu
aLiCklVFcfMjNq/qBlE0w5WxldGZL6VKkjJv2mMuaug0Mu1IoPRfKB7QquVDUa6WybCNctff2rFv
3zcmBeoUpsEH324octKVtZD9VYat9yc9j8JFCx/mizTlbJvp+tX0FUSGxsaoTlFPp0SlJwhwRray
8+EleJhJBwJtj/Lvhd/sLcM3Pv0tIgst71zMyEPJNHg6fOIDoDYhkuVykPlwS88CkGEdHbK/T8gE
+qi9ykUckkLjuo8eov8sF1iQggvKMjTkZXm45ulrWf6lQcL4qc/ndSrv8YHv71MVOGssTGWcnKUf
Qcb/+yLDyLynplV/WTSCmFXS+r4UHd6W6On2bDqHEi/rl6FsAq+C+j9tJW36pVwziL5xkqTGSvo6
YUrfbR/wSQEkHIQkXQDpqNWY57JR/X1YQRPmOVUCo1LQ0cpWDCelxHedUErjnI7H6yJ/cAfIgpzw
OKbzNgprO1pNMNbtGg++IpTCUBPTlHFTJ5DXyuDrOhsAIxRVMfUusTNdavw0l0rbEsRGuMriabyX
4XIIOu0VubItHQLZVn4c8h+pqpHDIvrVpCn/kUYP5ZdmOtnVJ4NlnPTJj0AGax9x189T2oZYd/us
buvkErkX5Fjc0rdREh1NvbaPYafZRzg7SdTebHmlF3axiNypWktzhED5PSa6GzNwEBzr+h29Hxyr
K2pHpm31Z1sMqYIIbpZTWpjkjHTKoaHpBrC1Z2zqPBnOsMn2SHaK1YbzufQQJIHeAkScqkdvdXdp
1EYIK9QquDY+f+meKUKvmrJyr1Fk8V+6JFUoA87KI9yeBxnVxyVqrLo6LeoaUYiwT+F0tG3jYoeZ
eekbTztCbbiXLlO4pL/2kONs0u4k/XIoFZQRvHFsN1SF9bskQv4HMB76ck2dwLEy8qcdOVSpP3zJ
mDUPmRikr2km4KYiRA4IZfd3LhLcd64bVPZZ8Jc8V1Grgo1q1FMxjPrBCEcLCsJieJ1S87UqDPtH
mTZ7Gg+yz/81tBzsVwUmgx+8gpLDbd9DIZT+ddcscPpXEVqIXev/3LVsBw/CGyjh6Xq46DGSzE7d
56uqLDibCl8xRe22TJWJYsxPn+0NzQnS8I0hImSYHKJqXCqmUp4r23cuBvrzh7FIHsfZgNw2gVEI
6SL1lFmFdmoQi4XUWVx604Ckhpq3y7rzfzozTSUzJsInFHkX5ALGjYyWvl9Wdyk1z9jTwDRTWaMR
W+yb6p297zV9TVVHO9iklN57Rx3rCFmjuhuDfo8iKvopbZw/Gsh4U9bQPBS8MeWEpsOi2RlluZM+
zjj5Y6odeD1sHhxhFKUzoBIAXa2ck1Fp4GlLvUuVlQyRE5mqPGqqxy1I7O0VuX/O7GF9++mQSE0b
bUTg7vaTfLRoAYe00/bmUxsdvvE63qte+BwO+nySQ23SL7OoaO6tRoEXExM6HwL/KxyBX48gLpHm
NAbqdUncKPbWm8MnWJnUU4OogO7lwdHrDEgSemuPQPh4lgP0beM5gn9xD58P6bDf/HYVrNQoceA+
IRcp03l5bPaHCRTbQmb+Ir/rD37Gs9sI4vQ4KqF91MV9qCtM6xfTz3tv6USQ7ciQv8XdfDXlBn32
6PgX28mhF1du56whe7DPoBCHhUWSal+bdvgUDlFxhHL6yzVPIZIVs4gIOCjspe8jogat8OQFXruL
QsiYC8BVFxNJq4UXZvOXqqUNWNd01B/bRtlWvdK6CM+SGV/QoQkLkeG4J0fwX2M0YwqnubhybRTZ
Z5Uy4OgXx5tLXs1F/G9fhcb2D7+Lrhw6zMaDXoX0bgPKoS5Zcr8chnUpwTe0hm2nIs02tldXd7Vl
0zBpJdbFDgbr4qHDujbR8rjryAAoCxes19GvvKMMkQONhDEo4GGjQ76t9AYSwnrJO6xkt4kEYNFA
uaNLegREU70ylhqAu7NKsPTJsJBOSTBjSIvLVFrf1vYu8pvnPzNuUfVlVvkrj53JeKRZo1wghKS/
wnzlwyJrqg+e1iOQWJj5KYw7+MX9JtioKnzW/cwLemZaPybup+LI0R5vQ5YG3ZFOP09fx8296xvq
QU5yPlXRs5++tY2r7XsxBDAjoX8oLu1pfndmWapfTX5ppic9LNdOmr06g8GpkvT/oakr1LJqCufv
l179maqvDXETMFcIlYJNVA0gZPm8tB45DbcL7I0bGR6wINd7cbX03qmD/ptX8pqaNcl4qQRJr+8C
ynPcsv4WrOR84KHN7MytdSgoOFBtCiYhaDIce9Xqj0X7Oe8RBPYGct08GXH1dvM+eQvzUcaDQhb9
Bxlym4jNUzmr3T5Vohg95To+0FUYIyb605Q+W0zIKzlkaKbA3Y0gKC+MRouMtbD/CBrm+sFH/+1A
KiV49NPoH3XyfPLZWNBDh48gKbQcNXnpGfpePUSx9yanrkExL3rxhIDWbU1kIGw/1AFJLbGPHAT9
NTXz6Cwt1fbss49y5G0jMDLOFvj+p8xpNi2VzPtaDPLKEgc66lmogQmfO/qVA7X7G71vOom62r6P
zNC5hyui3QFW+v7H8glk/tLJJwitROx1uWsYl9CEved9Nwc2mCimB8QIoJCqIogvlkUDeFJC8pVp
fgfnK26mHW8mBaXnMbzPohzouRuY8zJXf5ixCpMmxaTTTI5zXhZuoS0tHmQr2ZLjNZZ/zufpHTQm
YCKu736aQz89JbyCb7jvCZzHRC66KzgkNsU3ackhdTQfvQMxO/k93WF6eJxyVzndQuRVrIdoIyjz
sNI1aJRQd39Dc896SieUZWvXeLCF1YepczcAtNnKybpVLLichlPej81dCSfmOuMIEdPNDocTTz5v
V1sWdpMpNDLb/TkyW+dhDNCChiD47hrs8RJ2cJPkeyInk8h54M0lhYageur96DVB6tBZqElHd4E2
fvJgMd1PwgoFZarb5Nox568APAWqxGQRhhV/usHyukzGZKH612XmVG+c3OfN19J3la97vOi2tM37
cJZD+sKlbip06efW9lefnJbhjsbt2Ms9HfVYouXgQyFfX+0yV8nHdAXHho9pB6gMnRPUL6Bv2EdO
l5xc4CaQp9MCJyxDSRL6FLgKxDBRweD5BU3VMgTvia4TzltgT3r1FzPu6eTrgtihKfO3OLkiD2Hm
WRTc/SrHtw5KITgDZmjJgCgBLDLXSmiOR6gUx6MuFCRuZh7mSk7Tqx0vaI/sr4GeiJYxFoLQHe3C
P9dYvokC9jSSv1fhBYTZni1BfVd+VdxDDO/dt7r6bEPrvreB/97LYWri8ujoyY6ORP6HS19vZjBV
dDwXfnE2nv4ckhXa92Knv62l93apGANMiue4UUuExE3lBQG3FyODfsC3auUFTO0JDbH5UpY555YJ
SdZqyhYSIGkPcFbbXdo8VDDA76pxKDYdnPzPdan/kBFADw+U0bK3MPP6Faq2xsHOwoZMg+2Y29r3
mq3aqhBFDjAg6UgRgh0U9vVSemtqijmcwt571F/jbach3R56PD9+D4R4v1pVHuIgDXWcTdxa3yT/
rxzcsi9ON1NeIb8CWgHyuj/8t1jPr+YNVHrfpCsix04tHG4HelJ+bqfrAy2fyfsmuT+cBRfzYWhK
7dICDF42hZ+spAkETbtkDqRNwN6/3lzyqh4n+BE5HYcQQMAJVUDii36stSkzX73IkCATtwDe7u6k
KSfUjEeCqxhLubkxZZsMJjOa+3JlF8XxxRKkmgDCIdwVjNNy4MaWLCEtQ8K0amGTltMy0JjKfT6i
WB06wZcpTOA0kMxQjlttVW8iUwURyCR4oSpJBJJlfg8ySbTujaGFjmsZvjVUlU4W3bHPfomGtDEP
2baK5/45Gid7U2ROjnYBs3ln5Cc99b/KSXT2oFRSoq9aDcmYrtjxvSmGgZcybv8ogd0m5NVYT/k2
nvhuS9ObIRCRV+Go2MeZ56ncBPY+2vflVt0cbhQH7i+6C6xTF78h3Bcc3NQJDrYY5NXffH8LGdMO
ZGE8L//30hF1j22u66u0EzJrgl2M3LSyv5nyqpOUYnJa2jJGDpmIvi25+tS6hxZN0xa3Cbk2VicY
bN0O1N9oWMUC5EaxC/uCbrbMdu5Gdc44s1mxsu3mKjvAsJUd5NUsZiAQWJsIVhw8zW5gf4EPoXIg
b1nmeaqfQZqJvFtWo4pUdjCW+2X+OGnTs0IB8XPiaAiIJgK3OmCSjEdEz6sA2vXBwcyiZDk2o/eY
z2hWJe58gPgd1GmWT+VO2taAMASPgAEtFj3aOdKUQVpo++VaBl0v6yZ/Nexk2mlaRTkwLX3q8AMs
1AVnbJdTTZ5fqiY7WoXlH0ZhSdctTppWZ6Vo2vTloczcXVNa3SsNi/1WiQTAqDH7z7D38t4Qq18H
ukBXrQo5e9T4xiOfO9qb2vwVsSCeFeGYXqg1LdS8CS+z44ObV/U8vxsCFY2VID5eq6atqJDKMmmM
XmYNnehRWtIf8Iq2ALNU3DWGgwayHaRb1FGnp0Jt5gN4XTQyVO8tjsbknpYO64C2DpCfoG5fSS5E
lG+DjBosZjJ7BrrsvIFPQ2reWe5krFOJwlLhKy/yrN1mU+ifpU9eZZn2KTCR8JjRxls64tFjiaFC
auTe8sfXNBvy/c0Pxc5wVHx3IwNKOIt2Pdo2C7NWvIcAbVJQRAky4zQsLNxmgFlHgGpbtOW2gal8
BlB+b8aK6SznMvo/ys5ryW2j28JPhCrkcEtyyCE5QbIlK9ygbMlGzhlPfz5sjAZjWnb956are4cG
NSIB9A5r2Q8aoExkGfz5yAMjPOhL23dZGBD0hjQwWXOrf5x8ajNkuWnBe28fZClaWaot3TZdYSfx
X/RQwNE25P69pejzQZo6XRd+WQqJYnB0aPksIuOPMXLrZy3vkk/9/TjMxSdbM5U7lddkHq3fZof6
IUGeoDiVfiRzPm7QFC3JgIs+UFc+TAHoFqU3leCiwOLnwKS0ImCkwQATTRCDACYIGGFdW7x2DvO9
7GOl3P+C0Hw3xl5IOy7d4oFVRh+p1xr28yILIJ7bb1qZiaxYqHMGh9bHBPR4/sz6sJ/GGcKrvswh
AA/AIarDhf7YUli733uzyAA0m2u4MVv93Hba0fdNYMxEltG71O6y0qtXGxFqFnjQPYY38gH0dWqW
+dGDcQuk1clYYATKZn4/2mF3l/mZeq9mTvhI8VACfxXpDiVIo0e7UciaAxUeXdokIsCY1/0xh/36
1zkvILQkP/GHp0R3fhuOf3mO8diOXkydgQlB0HKFyqXpnNxkex+TRHyM9SLd922YHwC9BNepTIAg
nsjsmLwoXyahXLCXZ5/LN4Iqbx/4P3d6GtwsvwfNO5kHaLVi2EpqU3mO21Z5Hp3wM4wDyUVWIoeG
y77EnFwBWCpAK/Ks+BeKGZJf5hgETW2khmYGWDWB4/0DbFHKOyhtngLV0u7DBf8qsWoOzzJ9M4TF
pxym4dMmAmHYAswvh/dXT69A+M3PTci9BaaN4QQDbBffhe70vgEL4hIvWjHhbEWATw2pSeioc25d
55wExKkNfVJJjoUqrRvzB7MjNBu0R26WynszUPz3XgHEQ6JrX2Ul8qyKzONUOD7Ek7O/mln92MO4
nPcnseurxn/u6W3mZu7+alqg/cRhph3NyS8/x1N3LMiw/xEqPqmryJyfFM+rH+keVvZyvE96F9IK
i99/4Th3RjBnly7Nuiu9J58DBb7hzByN34tYPTeSOk1nc98OWvy9jVKyU34V/KbFpnaYKOt5Tjqr
u5/70gQXKNIvymh8bEwz3BHcJ+nohjFUY1R67NZcgTcRCbtd94teMReAniQhDib+1CbDMDD7GZie
5KOhOn1yOZVccy3hwWJ3vn6qa9JLnQP0seuOwWVNN4Gf+qtNJ/K5rTrbOdhqT2i4siMY2wdK97Qh
O8DboDx2vJARZWwLCjZ147MZG+dByeLvPRR9uxYqmA+1EkyngILMcxbPwaG0OFw4SrjcRMeZN3Ho
2i+ylllOPvVFKGsZAJiL76jnea5oOJ8K063XwimzVIuDosUx5PaBDgmL+6xyED6rdr9wVY/JfBmW
QWYyeAZwbnYc9rCeLShWlUbQsnPCFeJqoHdrRaRqG27kuRPcCRjVKCgFr7LNTCCpRL7sQamAS6lg
d9wQVlU1hLFO1jKs69Bu3Dslab9Z82RfKnAhFkpFx77IGiY756LzB3wR8qe3L9CJ8LebGndPtQvI
oE6pHcwpHJ77uhmeZRYT5t9T/aTciSyo1ABKHhVSnZZ+vdNmKNZeWHzLmwQmztcNRE6k6bEye/MU
ePO7wi6/NlrecjgOjI9QjX8txiSCtqbzj9T2NdcgDiDlm1L9meyYdVDCyPhAPQFVEFk8nIZeU49B
F4c7l/zCV5nlNJKvs00Gp8oPmQFzLN8rEK+6UnvvJeMTAK7NJ88n1987gUnNOUvAWMDTSuL4voY3
8hNFFAlQj1n/JEvDpygqcX/zWpjgCeB9F5/asLmH1a59ECNLteMDvHvWWZaN1v2aUXAf6qXy1IIx
/S6e1IwyieazrGTIm9ynEtAw7wOl96AXgHstXQaPnCIPlv5EkwIJfMJcRy8ul8ITTftgTq1zdo00
gf8TbR6q1lMeqO9ltTo8pW7Tfwi9rLhzcyrZTJiD33WU5MDdfBdPfvhMkRGFybF3qqnsfy6XQZ+j
8B4QuGI32qDj74iBls+GGo/nplc/ZzmYLiKqcs87p5rx1a7glZvMKDlZWVVR3qcOT6mmPTQk8H8V
Ue/DdQtEYwhbVhpRTvJA3wi8na5aNRcZLFgwT5ylgUnJ44tbl5+GWu2PVAk1+y5TxncgC0zvwDj+
mJeaRz8SIhl4cHV3Abw/3Dd+yMoa9LMy0c/iNC+eoixxh7DnH+6kS+oDsUiOyXE87dsYpDUZ4Heo
YWwPwafO+A8HvgENVW9NuXO6ANVqIGKH6GavUz8p/QSdlfBkAfGCQ+gPzK0bRR/QK+0aynmA81yh
dYoTxtxEVf8ghw85Z8wGrDDwD/W7qSWuVkKBFVn59K5yapr+cp2At71wDAGMFz5aZX7fTk4EGqLf
f6pn3ojWVGIx0zRspYrxyeblJTRL6yMEitXzpCt/ilidCQRSLrFQq43TnZaH8UFdYvg5aF/3NIt+
ASqR8prwFZxQFHbafREzkQtAocxE6aKU1RtEwsVdlMCgwOba3ndGMVxojR4ubRC8zLRufLv0IMM9
RnH0i1vPjnev8MW5Rnb9Oayn6pz6/fSu7D+Qw+qfHXmjsyPKw+Zq5vE7uTzN7OZDU+aReibwWJ/j
KiAVWRjDsaMohyeTGV9oUz1TfxBcBw3qpXbwh3dF5392abT8TKXkdKIphR9e60WfQwf++CTJIBRS
k/a3ipIO8qbRZ7fwpusYwicnXh44BQdoCcfzFIUfDD/JDpM+9td5LMh5LTN1GTbZtkzr3INn7VWN
v2vm+m7mZb/J22do00oe91X2rRnjvW5O41eCWTEAmC7FNmrCix0/+bQD1Nr3KTiIm6D/kLRU1nWZ
SrWaaBtQmDNYhEQpIm2InpLUyp58iph6Io5xXZ1ocs/r9wDltzvdCKo7aA61qwwOdYV7dXS45lT9
BSde9o1KtQ+N2g4fi4KymxG06JOjG/XFX3C2yvj77NqQCTpe8Mz5YamTqYxPxtwNp8zIYeLU4ujO
A8Du0MMy+q4uDg2wtc924yWkzOxJgw6tzffdlIXvnC5HqPbxp2pUCsJ4OMigpaZyse3+/fIfmd/l
Mc+yus4v3p56OiX8JW+n4jRk7e8BRUZXrTZPjbt8rSWFJcOrYpZvPzSXL1mumBes64yHpLbmVK3v
e9f6vj7ty6b8xnWS86BRo0Zjx9+XVU40w2xKcHDoanaU2nq0lkFmiRta5LVBRAd+xtqnw5xCcbcI
N8Peze7rkCpLkb8x8VTbOVE7+V2NdQvidbzemPQabMK1Dbr9pglMMijjzC22TeduR/BZfbDG8n4s
QJOUldFPbnFYFQZourxJFfcNFV1nbvjxw6Se2roqHrOZeupMo6DZp0t4hF0XIchTTEF6Gh/G6GFd
iSIyp0+AZFC6BXwXr/lJ92eRXB27qr+HTk3QKXbGX0AhHqB9jKzzZLrFs8/N69BWafjVcJqz+KRx
9T4pK35vw3CX+smfVTf1JMr9/pfEcL/nxFKuIrKIrj65tnuW1RRXwy8w7BGpBnX4rhqb+L1u/0Ed
rvper3v/TiM/e5ClzVvlTjHgzogWtMvokRd0632yzMchV65aa56U0b+D+TD6NMSzc7GagV992Xf7
hWj1Qs64OS5os2DawXu4AHmuuJ5aTf41cZ99ICUuXtHncN7UR8vSzLOfRdle1fzyrIEluC/6cSYq
GMWPakJDqHff2NFvkwnzcLYkNamfbR9m33UOtQvWCZU1PvDryyFKhnk5IW3LTRY0z1OZhKtOW6z+
1fTGvfLIaZbhEk8Jr57iPDme4nIHJwAGT/xChhFDwvggs7wwyOHLmvqy4oGz9UwF60WUfutRNbgp
V1/L4BRhKb8PdND3QfJNg46D4v4peQ4qN7rWocr9IbPzTxRbPsspAJi9zw5ftY8R+KrHMIj9M0AE
LdigIGlr6QQYd8DdHaS56tGflP5TbsFA1w/2xx6ovueun76IlWE23n3sgEInS4tD9cGlnecsyz6h
eMjRyveT09LFOHmrFenW+mi3IYyUAJbFRB3PdmvGT3kVRHfKXFgfeSmj5rMc8z/H6gPPPOsvN54+
VrVbf64jcM/gzUpXb3VUjTPhm/iJ18wX71qPUu7TQbF4ZymQHpG9M+fyU5Jn8QealcOzlcXWsbZ4
IGUzqKL0Lv9RdjT/O1VvPWlgTj4mmhtSUIei4Rep5kHxFQ5fE5TOsr44bu3dj+NCe5zq+qGazP45
7XrlVATOSAAgKR9sKLCOHgUi7zMPomvL0v1PTlJ/owqr+jOk7H1F54EeiQJxI7oYwbTAqhS8I9vQ
JF370RmuCicoEsHzWVYWtVsVTTdlXO02m3W96qCsGa+iajQN6JkQgABZrkayi1+Cj9AMHuSKvRWC
mMTAryl8sim2c6P8URabOKQ04SmcQZdo4Ek83SjEeDR6uCA9oO/dZTfHqjKVbFQUnusk7lsSDG1k
7HmaPKaxa/0WFHBlRwEdOxNxyN9So6rubaN3DqL1gPS6K+PZO4k2amt3F3CfuIq2cdx3eufq7xoP
6PEoLJL7xOFLU1bWJWn08LEPj60FKA+lQaED0zjdpHmS9w9BWT96AFwF+84o9WffoxSkit53mhYR
7GBIQMmIQbd8Wq1yq3xPcNC5RnlD8/asAIupNEZ8FmPx5RA07QHINo/bLgZJrLuh1+2DPYHqxq0o
zE89X/89GcD2kVwr9UdLiGkeUvcuBtIcSsFo+NWJx/bdFPR3pO/B7ZssMmDp4OpnMVY46l0MFRS9
EvjCB7+kgRq8jO+tU4Xnrd9C3pQXuWnztxf59vL8Kod8vr56sXtvJqZ2lWFuQtI4P1kGZqxz6HGz
3WpntbBN3U7fOG56SKb0O6rtsp1srhagt1Sq6sGd8SM5wbHK3sdjnEGK/CPxMMu5fMtL/Hwt9pKt
WJMZslYz4K5TAuzwU5P2dS0hzjEera7x6tM0OnCzDxSraORyH/1Eo91LpvDhGI8JXO+5TmVxnV5t
Dnp0e78A6gW/6dQX/QM/ryqAzdNtq6X1KmmOG4De5ikyGvbnYzHywxVFrcKFNnqFdi54233uIuej
VG/VScPjwTLXleheV6JbLKXsC9TU1VK6P18t6yiz76iw8O6kJzcEWg6az/FZ+m+NdKiOnhFCUro0
89pZlv0CKJbo1oEf197QgUuVVl3b7/tH345+FaX4JA5Mc7ln5rChul+5uf7aJYZCYX/zMvBqR5C8
eRRxrvi2SjxaU3ex3zYLPYzyqBcGUEOiB214OLYUEvDqtFLgvAnICAXOm/WbAI2oZJ0vX5mVHeeN
Xqa0e/i7Kchs3iNaIMYIRVXgVTYVL3v72OI4E0FIK2x9TuEQTZGpF0Hh16nTUppL+ttp7Ra0FTLu
CY9BfSp3giJkLrhDAiW0LUW2IRApGsVUaRI6ezERY6rZfGoG/ekgbd1GZoTvDPNbLtiDslLLb1uX
tuR3guL7ik1ovVhLC/rf/G8k7LH2/8mOpBU6zQUGQ4WwNnJaiFwXygKZdUnkQjxmX+D2yy6bfKgs
KAoGvYPsSE1GmHhxE+NtA23ZZfElfpJRQfFj49zr3J2pEuXMnMx/Gma73JPNosl7WebtSDHmMsu8
Sb2v7eRPOt1GenYWWZq3e2qFw0vuB9EAt68fBk9BZ6q/pPmc7jjE65eySrRf6kURqtVDvazEwjUn
/ZDmPkBYi4MMpDR2ZUcuux9Td1+n/bgGQexG/5gEsD0VZQgpSZXp/Z1aGdUBRmaSF9TqgJXo1WeS
FIR4C8gWe7+iEEuwadYpf5t4xbMR6JpbFBsR3iDdCLyNTTPTvuhoVGv3QUk/FriQLTeWwlgwEn+s
Zne2YYoPaCIIyTiu95W0Me84WloXuYX8DM7Ti6d231KQeZCbzs09SGQzKaZ7v3A+yArT8h5SkIXN
yAn1ZPcGB1S85+mdQcXSg1j/bFOQbkHin3pvvVc2ckMUw2QBE6V2/wLC0WNRq/TkOcnTVmC/iIpF
tMbQl2WoDMmTmgEo6UdxS3t80j5MbfN9ze9p+Xzfabr1LOk9k2fJAVRCzuJwQdJJTRXSvNQjZRN1
arn2USSb2DY7byFkCUFHwlSGrJ1+n6E3OUkBfrL836sBPbaylMJ9mcmwluenQUX0X6sPb2R1BUyY
Ymq8D0LuBXIYLwJLVkCWYZEe16D/63LNETi0w54CdQSMseV/bTKV+BcZLFiAQBfR9FNKGdEqs2nU
Mb06eRKL0DCjJ3qPzzRS+Ly1jTG/FRrKeQUW4E0e++rVMGjJki/V69JJO//QAwa1bxQtfJbBmILo
OQkICReObh1vFHkaZscQ9vNbjwH0E0IYZDFed1LoXtp5owk46Gt4y27aCwn3+SLhrUziABLHclHE
JGDOxfAtXchxZCCyUq8zWQZq961QKIe5kcsyM9Xq0fR5VxoGKrd/5l9PRbyfEiI6lA0F++U15Jvj
wyg5ptOXzEqHO00H88mfg/Sd5uT/s4Xr+we7gCKpDNxHIdeespLUYt+0w8XX1V2Zt/R6xWNKir0G
Y9RccBNksGrLuNatdVDpblhFIgcstsePzvJag+pxXW5udml99juDBpe/u2kL7gJA8QkFn5Z6tzls
doUJqfZANmMvWlE0mvvOpXDyvEG2FoNNljqLLyuy67KEySK6rHcigWwNFnxXjq2rIpMGM5GJ1vdM
YH/LvTfkcPpm1UXxQ/2xtlvtsc6g+93NFehiYODuVddAtih0sFennay1XgtP2ahTFNcTPD6IXrYw
VdXY1y58dWIow1ik0bTA3XwO56LmMcJmolh3XNflXuMF5s6oRu+stWPwi+36H9xySL8UpuXd6eNY
UIYVpV+mIj9oJFuIQ0YxpHYTOVqIAo6ZWqanqgiafdGOyhVqR/vTDAD6gqkJMq4CXLHxW2fm70eH
wlQ9iuEWSKv57OZVtBOZDH6otu9MoGlbIAVWuWb737yBJKEYaFN7cC3XogGFMJIwSVlFSKMW70ug
//+QyYzAP7EkKWiVtRj6rvVieFPpeuO87aoTLDxrwN5JuC7fAnRT9vvQjzHN0oStRSkhPFn+0K3R
vs0i1X4fK0rbxXwTiyM62W/T/XO/Qc3JJRj5STPdl8CoREdlmagOFL4y9Vvn6MPcch4pRa2OWxj1
Z36b1lLdt27WmHB6EXVbG7S4ydQ3o/HOJf8BS9LCE01rav0gLNLCGP2GVdpMiCtQh1kcxUbUm6Es
18FWfpv60DiOxEwJajPoASRWMgNa/B+y/9UupKILpAz7JNsFrft9diz3SEVL9tg1vDjsZCqDSSFh
ocGhXdpe9rjJZSayufZ5/86CexHd+otJG9nA95O+JCHHNTZfmQ1ySV6ndmlsqleLMwepMHDu3Gk+
VEbKUYHSQCBMmFG44hU7mcpAVgGMFcCDi0W7yX9qLNt4S3pH1Nuu/yrT4efcqRG1cJux+IpHYWjZ
xeq/8RKqKnsgb+Zr2NJbGsOtCis5JWDdUjKWQuRTnmUqNjpP+YNVUYFTD5Ar0IKbqpAMYdnDfbWj
gba4W5qyL87gG5dK194Oxd+Xor2RbW6yi5jcyFJ4pEktZKATLddQfTrJIcH65zW3rRW3Lu7ALhh2
zoKCYSnGfZCBuF61bv5ElccCpbDUi1WzvireyhabrrHum2Z0AQFdzBaR7CSzRamFI1Qf9c7uE0JA
Q+8RmE7sNlqQaJNrFevNyzQNoAjdGeWSazRCekibGDQFFXhxVZmA7w8LRaNsJ3c4bo/jdLKN9A9Q
ptEYNW/K1jK8WDahQlMRLJyrj+gdMwfZeUHMk8+nRLNNW09rAzPzzw8uWsAXbYBB+RfJYE4FyQyT
wgrq+dGs6+1fvO14q0mVONvF1AMfQaxur3XjAEc7JN06i0tFh6J5Wa9T0c92DHHzZq9Y3ffWitOj
aEW+msi6HiCj2K/TZXf6Fdrr6MbnaRqjS+c5wSFw/eowLtGMfvRoIlQkxlFr+sXISeSJpqt7QA2X
CIgsQWuczm7Kq/giLyK6SUDOvKu0wbpug+VbVKv3ySeKYYLTjfxfl5S4W1dxFRMP/5ACttV/kyue
A36ETpfsMCfAYkdmz3fAsepTXfeU0+phHT/T9+4dIv6ChzdCjdTDfQrB7moDeVQMscUCmU1u8TEY
K46f+IrcVlz1GiT5ab2fu5VFvoiM0367bQPH1Txsy/VpIGuP3sjDFCvx/ubhMBcc5rSir+AcL8cH
gwuAB1DZO4+s8AVcqIUpdx7J+aC1ZtPPD7KmqsDdFV0Sw+CNWmRv1GI+qkF5SuPxq2jzhuqVEjRR
wWbKF9AmmVHXOTYUFy0ITfM01XuwFrkIbJQJb020+uzETAZBdKKXLN+7pg5joKJRCUpHCJQdmhJc
ZTbrenAlv7WAly6aN9PCzWPKfMVLHJTAbHaNSrt27NDsYC6NEwvczDoT2ZxF/mWk9fxGHi4Om1c5
GhlNZCm48X9XiMnmO5EbIS/Ql3fbxQarjO9pQv4qNT+NuqTh7OGz1AfR6DLAwbXI1GL+LBaz1Ay9
2v2rTDYQ+jxium/2FIcpBd1j0mI4roBD47Vv/tCq0wBoofqXdEnDkOIf+2SYj2pYRp99EBx2pUZ0
mcBDTvEATKl5En9WgsC8hF1jEwuIlY89nM3pwkTA4WEZQ16P/GWgD+FPtUmNO1mtNg55RWsvgm2w
xVHWJPpfvDe1yNbNNxsl8d31MpssBo/hpNDMLyILRlb/br2sN0JZtlvnokxhKL6fbPuolA4EZIHX
aVdjiSXLTAbYfr7CwDMfRT7YxQ+7Ny7/mL46rfbiav193+0yb2zkiq1nfSVVRRnt8nHe7P1Tl9V7
7IKAFsVfdYfiK0UZP+S1HjyG5Oj2bqaXX8DNIYFua9aDOeb2B5qs70We+wr96u7oHiDsoRbo6wCt
CV3DFFY7HNgXZJXyix+77yoXYFzgHJontdKg/FnkdtM5e78chqvV/Jo6RnJQ8li9yOAGDWh1sO5m
u9u1qDbLTZ0A8vHis9mse2xrMXeMCPrybY8bdbBd9415lQTuPqSDYR/oowNbC3zjgW/kh8BuLFDL
kclQLmzkg1t1+SqUtWiEp1xmoQan1a3PtoXZwnx9q/7pluIDMwvVRCrhks1vu+q27Zuryke5sVnV
s+31ZxJvuyzo9Etq6/rF5Khl7GXaqrqdwRZYONC/LwYy5IuV6LelzCpVeTGR5eon1r42HsyuMe7F
TUQNgBschV9dROg0Vk2VHbyGMGHuvKVIUyozZSaVmDIrrEq7bMvVupTCzc3Hlz1W3a3ttp9stS03
d2c2TlVfB9RdUx+6mQW6TRbfMfv9RDlNAQkvxaHHdmiiqx8rJUDfvRZd7WUQoRaNVbED9RaUfRHo
RJOPudl/feO5+VCnY7wYrvu/2bmkS/FKaYpBicv4uQ1IbTVO9Y6fc/FITzGlFjWPyd22zvmREjeM
lOMme2MjO8DWs+4gJp6UaMhUhtmnWJa7ig8DChdIm+7PrJuqk9s26SNZPRqFliZAWfbaPLcHko7p
o1HztB+zsyy0RTI5Lq+3Yke7d0YvoqGAgFzCxbmoVcqqQNvU3V1bqMXjGBGqHqzR2m8fXGbrp5fP
soQv3NR42D7smw/v55RSxlFr7d8Ip6aqukOenaZh0h90SH6afByq8kjjrH8g+zlds7orqp1MZaAg
eroWm1DWotmVsTFeN6MbH1mujmBiT6uhCA0jKKvdG/c30ptNVv9A6wjJqP1nHejGk7H09CQzNRoy
mEvRoAUM0KoohYyzBsDojVAM20V2o9hkYrLtH6baXTvTVVA6bk6xBINdzy8DvchBS7qdNaH+maYl
tdv5VVasNlPWU7qxmQNUOR5aW0v2uryn/fRtjX6+gLv5RMPN8p4nr3Fd9zeIzm1JM5x1Jnhvm/dD
DsVFTQrnYaLKh++CjbdMg6Hl1bAvgTnN63S1IYaZQDP6w1pmq4sJvHezW6ybNH6xvt0xyqpyOtq0
XIqNm2QVHX/LlgBNjzThtR89u6MxLNcoiY1qgISD3pmhFy298Gnuunmvp3SYhpCGg4+WFfNDPwWW
dSTS0hKoNfWdHdgGqH4wzj1kXYiVWrekKof+t3UT0bS51V1yY1xQItlYriGKMvtigrYDYNiyS7Sw
9E1pdY7tEYCDZeg9I6EyjsrtBpKFdifCN1Ot6TSkPp0zmkp0fvEpiuLFO+EkBjBgD8+wCI3xidc9
7SpmonzxX9y2i5rwq923QXIVp9VfrG+271swomE3OFIoSDY9m0v9AgUuT5S/DyQT9EttBS+KKnN/
WP+3i2ipgDJ56ojPOpftRPdWOibm1XZ67WQsN/IibbmxN8s9XtYy24ZN5sgTQDSrz6aylo0mr3Sp
Acp2m/xn24jsfzB5c7mfbeOmoKwOXfKXKN8Y/3z6sy1uPVV5mom0HlJ/5w1dypfpxx/m3/9Qby45
1HTK5m7p7PIUxBU6nztotKHlArkQOAn7daAPBeG2FssJQnv4jhYncRd1pAPvv24na1HLbLvEts+b
fW+uKDY3sptLaV3pHK0ahIflc24f4V8vKSbrBxSXN1ffLrf++28u1ZCpB2NAbcwg2hmKWd1DUmxf
7SXeMKtjf7atAfAIVttgRBrtUbIW4/bVQ+0jNH/3W63VmTD8cdWvErFyjH7dPdDzot5xSKAGxNei
u/WrHGi8/chUhmJ5OamWQZfviKxneUXa9NTZhXd6OtSr47TtUbRREx7FstYKy4aoe/nhLfvJbN1J
1m/27ymAsWHB2huVQy1hTHZKhsrWXmb/LdOqEOBNsTFG/39y+V+3vrG7Wf6/PuWN781y20qFw28f
Rap6sOPgSKCbJme1Bxwrs3haAE5dANOW76gABkHbi+mNl6nYJGBT3c+D92FOAL3a9VNKSntxlsG2
IBNuGmCfNtm6K7noHqYq3T3IXkrg6BAYyRWa/C9CUvkhjyB7WN4eZWiW97u1EpjXsJo6HP1PkXWL
oop55zlY1h+8NlvX2IhoyCWmuTX62ktst557nywSGBGLUixUCfA2YJg82CjETBQyE2Rl8fr7lmsb
8ati6PL5ZAzZN/BRCOgug5aozbFp7M/A/sODo+QEdkVR5kMfHaXJYJUaSpiuPqL3q6tfQXLUVUb4
K/FW5Twq/bRAC4MeFVrOKQHV4gRgUvbQEbB6CJSKmGSa7Si247ssMtHSVfdiIrJVPThecucPtr4T
G29SoF3dNhOfbSmO81z+0SSpexR5ohKE6gyKvIfYoULR8NLuySJd1pVzeVUBXX9yqSR7EnnQDP2D
Alr3jVyUquVCyBZBP7U51E5vaQtUq35oaDg5rIbLpo5lXdQgBBH47zmjLV0kii2PJEvXBOWWmi+A
eYvoutnemG2uVpY/w0XYnsK+rEAHCCq4l37MRjsALQoypA92lflH0YrdZvJG1vIa7EIXbIyaST9r
oxx1vffXpdoG1rMo7KLJQBLPp6MsN4VRmech1YOHTaQ68fzgQulIWnSXFJp7kQCYzGSQQJW3RKtk
tilu7ALTnQH4XAzF5sZl22bblReUkARgWNJkIO3khquUR+FjHoDOeixtDQCjAWJ43QeQgrK7567S
UyIO+XBUOs+8JBUFOnpB+9VOpjLA0UFd6usghlQjvcg2v6KGWKaux3AvslwhK7bb1Nte9Fb/0Mg+
1B8UlzI61zwCrjL4hJmvtpu+LEWmG3p9LIbpL20yrBoYNUxEsdn9TPbq9t+26xUJe/OAXa4LdV13
8JrIPQqse5CV7UOZB99kJejvdKU82+D5gVAJlHzG6ZGTuBquQPEJTQjv6HZfvcU+0KgeVRVrvIhD
VcXRuYpbsEkSe/41neG1c9LyBIVd8t6nn/Y58nXi4XQofQGv1tg3QcPHgk/no1sDDTDk2pckcadj
b4JSJWacDHZFMdafzKbtqLM6aFYP3fZrv44kmotoInApwiE0fuSS36SVqRcODmqmVnsxeqP5x5Rz
ztlv7OBsQbTyIIPxOtO1Jmp3FEzD4RpQdrEotEFvU3CpXqdO1kI4ULrqvgXLpN0FNUfNN3qZhvRD
XCB134e6FbY7kVXBzNupmKsVDz8RznSo7/ROKwEeYJ/VRu3S+WwNdUWdO8yEj17lUYkS6XxXF0Sr
vLejI1U+9gpwJbIV8CqxUv+BtgERyXADekWXSAzfLu2vbxCy/j+buiSQ1UOrhb/3Xkb5ljkMH/M2
La6V74WQEy5TGWqbX/WbddJ3xZWcWbuH85iq9FdDUciy9IFoSulXWPtF7HTw6BNcukYoOIppf6t+
V6zK8s7lAorXVqNBf9fswxZaxtFqmC+aydId2rFp7HoQbxlcOk8rqvNPs+DtiaHsE4M1edSMKdqt
VCTzwkAiw8pwMqcNwT/hNSkdusdAG89pB8JIuEpWtaxX7hMxf3FdrDaGFLEHUuMHbcp/2NsOOH+p
BTaPVo8XGUyr92gvaai1pjAzyfhTLTq7UV8MNlORQZCA5WazrheSSW0A2Wvdjvq8F2/P0g3zbjX6
1z1vLrEt1w8EgOF4ARBThSllOOdyZF6OxzKTYZDD9LZOXtXNcoSu5SS8qWWWLvvIDFQiDtdT+jsQ
W8a6v7iJctvqxkuWm0k8Q62gFB1Mo15LcG0pJFD1kmqCpSBBZk4UEdWyTc072Wr3eGOSTHb/Ur5g
ZPqg7NeN2sV97iZz18Qgo8VGaPGj1voODI1F9dZWrjJ8ccclVS0fQ0xki+1jTFNmA4uzOItwioEQ
jcyI4m7ZXIQ3H86wMv2urkA+qK08NO7KKAYU3oRL4zlr7Pbie3E0fBcpbULUlhsWXZKmnY4HKMRb
PXgWHXVZ3UUze+88KU3YZ5RRgXpz8cvKeIwogXhsS6ByShqj35C1KJRIwp6UgT2r6ytZSyT0LqtN
FxohtKrctobAgoM6ii/gI+8sQsglaMl6c4Wjoblqy2xb3qrFJtLSEUYnI6KMViWzd3ufieP+UxI4
EFwvt5ntDvPmzpTJ/Ui3gnK36T2j/AhufXYCKz14AEk7eJDZzTJKeebGbTffpZEPvcJmIzN/IMd4
2Hw8ClzNaQL1g01Xj453Hvw274FXuWs53bftoF7I9KmANLTKqfHMk6xE3r8qN5nMfrYkTguw26b+
mc2NTPbfPsHm+9+y9WNpHZwOhkqBKWUoME1KNFcCuRLmpdwIRBD1SSQySKw4zq90ys6reAsAs4kL
KcxTX9TUC2j1RU4JThrRCgnN9k6RE8Z2FtkOFzdnjZZM4C7Neal8c5B5c3LZDja1GxpXVz2KRAY9
ScErA8/NiTiI3QTDwzirz3mV0K37L4F3cZAIPXeXBXkV+CD5h6dW8dEfAW+Tf69ZDSTLq7BeZdvf
R7SvtiLf/qav8k0Em2h90jsIogDTV696Cl3vfp1WalCdZTq06UMInM396NQjPUWL5ehUlrIHY59S
jcr/IfXLZQpUhr03pmJYdwptAGjHpQBLPOEo/j/GrmxLUhxZfhHnIAQIXmNfM3LrrOWFU13dI0Ds
O3z9NTlZSU5M9cx90ZHcXYrIJQLJZW4WlUdkJrXC/RQccNqPn6FXbIAbOWkPg8ZYk63lzVblVXKj
kaqd6JoYwQONIL1dXMMOtfP+KK6onhZX6tkGH0+QbsaqvrhC7fjd7iUdiiVYkkNB2VyLJ5+buNrR
EsRpC3Rrb4zNhekhvnGfbUskjxbUkN6YY66Sym1fmTUELzI0oamAoKRJoHFjDH/QlKQX8sLUxHGg
ghP4HvCt9kO1Ia8dTAevRb1/DmbHbsVqT1zApCAubowTaRSjnAEDMjuu23yOIE8LFBiYZYJuu0wl
xzKPepZj5IdUOc80cvWiS9hdLFMCoj6Wd7hb0o7YSdkQ6Sppyygy4zpFYIJxSlRmhSBHzbSJmp5B
9J4DHLCjWFCZol6IuqAaxvVUU4N5ZdhxHjc3LxKgi/DD8gkqtmHQhuvGgG62Y5Y/lJwYpCWeUqiH
OXsv9JpdmoDhEJUF4wM1CZiUoISmkPNurZrtjbEdz33OTuBdd97cvDpKM8ifwTWDD0MLKfbIffOS
0Lm1E3ujGAMwwLMxhhBM75jzNnh+sW9sC9ApvQL0TwHsbYzgYDrmbZCTOmb6QoQa8FUp8Imxi4nn
6IFMPd3P3IUAw/8+gxyhM10KIVpovn3YragDp7OLBKRjdhXqGPPMuXouPmIVCCi6xK43MwEAVfc3
VnNwA6u/EAlArZkAkjLzDiNql8DLqDkByJh6IDm3PVTGL8wAPJvENWccOlO5uQccEILlUQ5MN+of
1JmaQveCpCotSLhAgtVNDbluBgChyp+jcMDwijsgz5ssbCh964yqqVZuqBvrMfXIXYvQg4QjBeU4
SqqEGatPRgpa5jhlB2G8+3Fmy9eaZ/l+Wffutdoq9o9lytdjo/JxZ8f9uB2Vj01IMqAKGt+LuA+a
L0J7gx059MBSYIlwl49zIrpTm/PT/Xh2kfXThE9dctFUh43VFhwI4erTep/m1yCEf39BnmwdSAUA
NB5Mn5paP54HYXUpwOXwvI9/F/PL9t9DbKj0zOv/9zg/cIBJmV8T9AMb34JGzu/eAi2YMzDP8iR4
4bVIdkmU8oOLfNfWixxnbeIgDGCe91BEzjulMHEGd0nGUMwELqymCw9JYqeI6iBNqsv0qAdxadQA
UVcpjlK2eO9owvnIa55KlIdcacTKLjriiQTcmHZ+RPDc/nuw+2mDKu7wvDBxUo9sFtA8oPD5cHdl
+xIXNs6NXTOevRx6alNjO+s2OMgamSsUJzXtirqsia4QDXYOoGSW0QmqNA1qu7N8U2nVqjGqWzDR
+qA6x2hpbC2O9Y9DcuB/EBSZSQeEYaRrosBDAZLDAUqtNUcVfS/ObpYOV6tr5AkVzxB86+XNLFJ5
S8rB2tu9iUPAh416hhNlEL2+3Jkzywu3LAE5EtVUzpWWedO763RAxe48pnJMKJ0BQaireilykPUu
9LFHBzF1ewwcYMJxJ321AEwEn63uzmO87NX5/smstBRzpBsKSLCxF6nlHBcTRZCTbGCEKiBYmTMg
z34tS46mbMJLlcg3N/6BfBcqwzzp3/jEgo0R4OTtt6MAj21vrlWfNFuRNC1HXb0vHswCVV5D4V9o
RHFRF8UHkGj5G9DS+ftm6KZTaSd4gUNqNLgsqKfSxJMPe6eEOd6WaZ2HREtqkKNnTbB27ACKLWHI
gP8t2Zl6LkpL8C1rR9vFRo4oyfFXUtSSIRXDvinsk20PLvSnav4Iblnpu49ygjbCysuTtyD05Jls
UFRwATRDBSsSWBvhmmzbEamKcJGgsAKXoWyqhxyai/si8AIKBx8i1DjikziCeuFaeXtcNkOje5rG
L9By+8eLok93RBTzaawGqF2v72aCs1NtkpxLqNyB1gIQ5OxiWCrfoUxZAbnxy0aOClwQDQD5iKHG
iar8wpkE0mZIDn0fBOWKByCBHqnLdNcuONjXB5AaakhWXU84olN3aZSGaCGDCpyWjqEhH0EW0PoA
CHldb696L0zwnSDjNfaMfJ0nEn/uj4aDugr35B9j6nE/n07gBsAmsbZ+uQso7kQFdw4h4/XJMNEo
YNpBTGG09WnEj3ei3mwkP0WSMfQiVL3O3bvpFBTRSks8LYdPOZZfXk6GOzNHkj6oVH+iyzHq0Z+F
euHHveDi+EcbheReF77fC95NWYa/DVxe/rduWXv+urRLD+Benx0MAYSKhI7nmv5Mtl3mYkvdkpB3
yx/0UxT9MclTEYTut2Nc/uG/glwpwfX0vwGyOSVfL2M3BLgE+6bjHE2OOeZuYqZ2dRCLc++mNdQ+
oLsguTwAozzwLx9DQ8moeTaY/d0KKhTrOGaMpKMHRJjgPvILaDoT1RLzWGZhMBvHyAI17aCQwglq
PAaX8Az8FtU8NqoYQTRpjre62N55ffkjq4J1M7aQu0aFe7fimgB/7pYNxBNccBIl4DM80sjAZdVl
9BTroL6NLhnjrlBr4ffBZgiMcgeaxqTFHWYfGGsq6qRyTupl+PPtnAFaeItjKQVdvAvBGeRZikMn
RAH+YcinDkNbbkPTGx5T5gfI46MkMAsssI254xdiDu7rwEEhnaYTZiD1YShhuVR58cuGb2bUtrao
ByGyYR7aP72mQh2PJkUbND1apxvqke1uuIQYFtZGRQzmWZpHbVlhsck6uXTV9AYh5PYCthnISWrF
kbofoj+jtHkdO3t4dcHut2u7WKzB2J6D78b41uNZewYxIwABcQ70Y6wlQWi8NBQzfgTakNkFtUo8
rMsyD5/2Jh4vT9QV5hQ+oeLgiMp3XBBrr69NUVX/hSd/2lT5Hpt47j83rgfpN+TR6pxbADvFldiB
zV5tyxBZazxqQLU5n7fjQG7COkU5MR2v6WSOTRIE1d/P5/qoPvv8Mwrwq9OyA6CH/7INsGtzz62k
PNzZZ16HJe5u90C0DndTyNZG+6zhoKMTPLPWPC/HE3hHCuwi5TSCRiIrkY3WVhq72jj7ybg0aQR2
mjly9lOooPlitIeDqpwN2WihEZUpkCDVy9GYFvr0HshjOpW9Hk3IFyN539QT0Ab69tLV4Oimqt97
iy2w03bjMcPE1TDO86D+QgyYPA17TXM+WWk8uyiK2TEmBCk2ndheGFvuse+u58d7q/SqC7AHa8tA
YTAuvoHBKeUxA+yARpUQBhgbSrCeUrcxsp3B5HD2IGOjABi44NTjgb0fWyNqYs60uttgbmgYZFHH
V3Fl++dIAVavd0vzxglXVcCo5qNYK2BvUhcQV9yYlI/UJJ4f7YYM9OCLLcuBzs0GwIhN60Zmq/jS
hX57GWoQiLiT9LYR9D0Ai+3rK7Kg9ZUc1CMbVNwH4Mw9fKoQcRdmNcMwQNih2/dG8gAFRXcvrb6+
RbrhQQIWrzp9xsavwhK/t2fEQUuxYLTHBwj/6TSihhbSa5AdunXdOq1be1MbgbyAg55NKLD1cffg
jM9kAxDMqK/UDXIXmucqO9UtFI/sFHlmamhYZaBKwSbsz/mmIBPA8ul7idJtgAlvZkSfNtAVw6cx
JKOt0zyeY2kardJnI56j4GucNp0R/Exs92vaKvYGBvfiXJp2tA4Lbr515uDtJ1HGW+W1323wWF+y
Fox/A/uD9ygap0EBcjfc1wd/0KgGkdaziotpJ5oeaWYdTjY5GAaoYuL6IM381QXqBdLzI0QnFUtX
AQQCjzQkNUWwc6WrLGLvNiKJgDbVu23hjBhz5zlXogOzAQP4JZXVudVcop3mh3OJSnQZk5s8v7P5
eVsW8xLK6Bnq7q1u7RNR6TJnXvKfx+QpoPUsLHm0rR4qBLWhwFZsym1XxvVmHpdCRBC45i4kg7Xf
M1DV1qub5XjIusbBLUQRCEoJQsVPMXUdXcxJY2rmYaUZmD6NdTgNP01nhuUeUIK6WeIgZIuqnCp4
Dgzb3LIWd0nzXf2/owN+Z7PpOj+LDXNbp3W5IgTAfaCbT5upAg2I79hQn8TNe4bdJvRQ1tT1NUcf
ymegUELjyOPZyTM8Pm0/hY5eb298sMWsm5hBu0WZ/aYsMvvNRRpqO+L4tqtAjPUokfZ7gsSFXCU+
QNG8quMnatJ+MlZl4Nr7xWaUYbHhkJnaZmMoNsCX+hD2cIKbExklStzDbeMq40YmasAR1WxBEQC+
tV560HfQwaPNHnMPlH0U7PhZd7BdX6yGrjRXIK/pLoXO9tWJcWGp2z6xQuRvE7KvOiXYTD34dkPz
yaWRyJKTnwV/pNLd2twZL02uN0yfulIGFfDPbbCqPC84QZFwujBewoZd3nTxdUPhNKx649sgWhBu
f9g/rTivFbeg4IEEMSDRtPbdOnO8AP/ENu4jpPyWtzXHk4FedzIM/GkSlPYtMct7+fTC1gO4yXAn
Tj/c8tYSV6V7BZ5N5Bv7azWKcdOag4WCEQW6GzIuHqj8WGuH8hg9Nr59Y/EdmCabR2QjmmPtsnAF
jnTmAwMHo9v3pyzlzSXy8+YRh+/msU7xRAKmPN+QjRqeRtNDEYp5UsGw0VwNPcjgJdDf+yWuGU2I
GMs+XEUgTH1cHMvrfNhFmv3b62iHkQHTVIEYAwXXPbL6WfB3BkXjl9hg48EN1bCfeNj9MTb2Kzh4
0p9pK34bEIO32fHAamlm62To3L9khOt6sFbKV9ceo304SRAflz27iQCyb/XAzVWYgDvCiXQu20N2
qq3CZhel9Z80Wuw0pCYMCtRcUBfJ9XxTuAGIkjSvVzCKflOFqbE2zApJ+oXny4e8/cmzHRTGI26x
U49skzXeLCsfj3ae5WvsMeIdJZIpuYzqHEB0HIguTWCdJVMeRuXJit03Mi3JaVQjZ2vmcVyF6Vw1
eWUemLe6X8/p6kGA8UDn4f6dspOG5VR906XcuJ79xexJNJzLkHp3Uxebnl8lIApbTEMkgn1o4GpW
iyan1uRond3NTPozpIHz0Pft/XAm/Qmg+UvB9Oiz46k5s4g/021EpUV9C4UN1P0NRRTzlz7h/TGy
UQ40X2A0SYILWgObmhH8IC4YYOYMYJaFapsMXg4YAD5jCoxQm6xLRugqAONj6Sbg4FLBFh60x3q4
gH9oSDAgp473nVvGFyAAzVvogLiwLkGzSsNRTOxGvayDhI2D1KaQBbv5usmK2gcGqRprfx2FEciI
gX4tgEFAXTLPz3UNOCRKpV/NjMlXIxvUQ8jKZ3zthrOpr/KjyqFMhwRXtY663N1CaL6/DC60F0ld
MVQJJLQSYDG1ViPZqVFAIUD9DPtZsKSfeNq3Kx7Z/Xno8rf/fmFMF8ujLmQriyZcm3lebz7xrCzC
gaOAIKiXptOGSFqIXYUaBebhPXanX2VeZiiIQJp6SkNcMf/78JPNAD2xNDK+IRs1qu/Vzvd6kKLr
jXMfJ3r3XPVbBzW+KCrBdpkcuInzb7657twQRP5+rUAjBSWqpQG539YPXbBdftgdA8JWJdfi0AMk
rO8cVa21q1rAOcghkrDZZ4boV37VlzcbdNBbVwAqFViqBJF9JMpbXCRsF3WZMcdQoCfqcotq5BGP
vtF8nrKkWZdtNW0r/RCrCmleWFShbmcZU68dgEmuO8hvTuR2TQvhH3OsIvzZjzzb0XHRy20GCYU0
alHUizs2bBmctdJ5Z9uycZNAx8Sxav1DaI4bB9nSkwz74cQ/ejQkB9n6qAF4aRmTe5myrLDYqNco
6BCZ5t935iX+7hXNPhznt0IzlmnLDDAi/3ordzE0/N17JJvlte7RrG5c+fhBdWN2bbWCErMb4BA6
mGvGzGYNdUtcGEPb4CXMcnz1DqxaFaE5vZCtsi0QVRkK9Y61+dJPoF6uxVjsyGnKLFlVnQdObcNM
XhSrv7MmHn942HCtapAe3cDNZwKGc7FTywSgs/hzslvjwFkfgo3hV9MHVouqM1SyLTbqhbxzD5Yd
/FzsshDhzS48/wHZA4iLHbTQwmpEvdSj4TTBY9N3BlhCTIYbYYujW4lii2cs2xSysQ2UhKT9wc1T
MGDocJoIKdHxUmXRJaMQsmnFuRQftT72/sjiNDlQqnnJREcfOWnHw1dwZ4F/SGekyU5hcaHA1Uzj
NNe0zY70HGzvwBU7NEmAWkHAiaUZZo/UNCD2PfGkfvNHK51NZLf1gcRGrv4Q4CEHEkXQFkBpJntL
WJ09Jm48nPoMv2FU+KDAUAzVCd+ogMuj2vycjP6f8Vik+druAAJdvPkISbJWeFsRlNi2QrwZvE4k
Hbw0vh1EuNJELm6xhfq33+uvhDwz4s2do87wNKrt4I3s/cDDnV0qACA+dh3L7gIyMgqcxnXibpIS
uHeKKSwxzNuT0WXTbgqib+0YpuexhFwWVDWqeDWE1riVJCpHroHkHRqtItfpBh+nCygqgXqP9Rc2
qOEfhAYeZMKW4G2OwivU4Fq5147SCXDBzeJG7he3l0DPtk5uhQXaCdCwj+6Gu8VwnsJi78jKh25c
i52UbzvlxsWVKFgVXWt6yKfikI04b44tH9yNieuCg+gBAqRhlofmA+tBPQph2WzX9FMHEWI9jxr7
2Aqne/hkjpHcBNy7X3OWJ0f8FcYbPrvhBtScoAswnevI8uBv2dd4/4P7PfDyYR13Dh4cUBdbfaID
py5xhScNiJcDB0oDv3WTkcjDuw5JvkCqHc/SjRi/e3Yxvaky8HCVlhZHJzfMZ8cqQEExgQ9uDJN8
LepI17O2YwtYFcjAG9u8DKgJuzRRxJD2sMC97yf4e3el16yggNNdGteWqwGcGDu/TbtL6XnAxGrH
HCO0kTyt2+Qnz+dINcG02GnG72zQigOdXAkugv9HML0kvg424xCWp7u3srwE9YwWWFfPqv5mdQfh
wdA1XiNzWHEwFp7jIU9fObjctn6dmVsL+NnXyZfRZcgYdjlW4YK+cVy5yK+9uDfbXEWRsA6GIdXX
uDQAKIZAk4v7ox0kdj/ZoUbcAyTlZ0CO20nxZUobiNbWIWgEIbSxR8K9OuCM/DYPmddk53qCano8
pT+hMrOSWkLGBixL5779s4g6MB4VfIJmGvghd0Mt2nM7qO4M0EY39xZb5Zt5gPsIMC1YFtSHF88k
RnGIeV3G/0oGsL+bBiS0eOMEL07sPkLTbPzeW6zckN3RdqQ7ZzsUc9/tAU8MKNhYh6Aq95VRt1dX
38K3jREdawukeKQaT7Y4GJ4ogkyWvrbH2cdYkZMa6XdPNp4j92uM0F+2XeiEjjp9mAvZg0FPJPXK
DYNuZ8YNGDrLNs62k49qaySr6quvGz4nCnW3i0Dx0rrBOeQBZrt9Ve+7pPxXygFTokbpXhZFxQ6l
Ut0KdVvgf17c1POnLLzm/r050XyodauZnyEzlq9802M7MhZOV14/LZXo9RO9Pq1HMdSbZ8t2CK+N
c7/+oMIQsApo7MwFCnekeM6gUKoQD+EejAMS7Ni6iOG+nmEOuqt3oCF0ifZlARklmpKlCtDd0Dt6
Jfi6QMh1wQGNXaURWteW2B7rqa2OyHbdkiq0QbGt3e/dQEpkyMATEenwT3MoKNLwLmgDyz0NUaAG
ZYwU8O0P6OxIKFm3mOota8C4tuBllxjqUUPA2ruQu7h5wSXmd0vTMnfzaCi74jvkhoudnyoGwdPB
Ts5zNw7bFNmswsdZujDFutOuuVvrZ90nq1vyAAlyHWD3XXIu8qnbZ2b+sJj+Y3ly1bTy3NVrDlDB
BlpFLzS/HARW44kxyBT8WjuNhLOWsq7WY2A05wSle8UqjIv2zDyRZDuy4jJBBmu/K04FihQP+TA4
xYo81Hwaz5FkjfUiMa0Hccppjc38tJ7Hi/9+/qelRAv6L9sAAUhhxgbYOyFeoIK6fjCAlXmw8MBn
qyBU7cqxZLhfPJGOoaHq+a2aHHGkGVXB3+eSk5nfihZVlORbZvuT4Z6R398upvmljDplB5xHvy8O
eqXAQbFViHv+yAKKWhManRP7a1oANDV5AmkI3QwfvRJ6eOVqDgP0uFyRn8bUiwaQCYRDdFumLMt8
CtMvNiQdsrCLe3kHvKnURnlFuibvHEhuGtM68ztZ5rROn6wBwcIDbkKVsM+AICe15lmYGQqeFtJu
4cYNqvpCtlm82URJxaFJ4z9j7hT7QJXsave23I0iEEe38rIXLvlPcBtlfxpVrzH9LnC33GGnLohB
mIUE2Q8egwEOAVB9xr5QMXbOiwyM9j4w+an5c3JG5zUBIvG5d6JNXRvOK5kKq96YIbhcaaQmE6lE
nlxpJKZhWHOvU8fKqFw8kytjaxi1v231dGycsqMsjXWDrf+JHuJKZcnWDFsw95Zh9trFkYvqSxd4
HP1Md8Cs+ew4X2lA8VHa/7TszL3QM3+owmQ7MairUQQyyhAI7KxhRYvheQotW+GvcANefOFehoyQ
Ab07XDw6hwh1mseuyIMHO+dIJpi9+1Y75l/5OPT/8h9z1dv/ajv3hwum43ku5FqKW2xI99Nc5g3T
Rgh/not/ymAFRAgylhr1HOHyedsHqdwuqGfbBeoBh+sUZeAWJETLemv76fhEE5oBdedx5fxgXTwB
PZd/B1FZ+CeUcUCG6g/REw7kFr5fQg4GDzgq+TWuK+MV1Ip8zSazegHlh3+Whf132msVjSGuv2Zj
bl88oOZfTA7t7BCJz/dYbbMab5W2ffmU1F75YsgJ2QPwYG1pAsPu4TFW1dYJGrXOzSDYOsXUXoRu
el1MleuNJPXIFrgZW4+69IocsedDlcGWg9us5j5F4d77OKZDcVzWod6ythk64zHCvSHecXGJClyO
dvj2iQKkypIIRy/qdkmnGqinD8WFxo4O5lYmV3FbA5ysh2T7jznkQjUpdlkOUiyfZus57dBBpa2x
DsS7Rzx8qF6RZ+qRbWHpY3ZbQNpPfL2zU+zvpt7Z7OSb3qWeGxB590im20gbAf2+6lWJE5TtS2g1
+BHURsCQPY+XGLKxMMGRH3ir/8WsRvRrbeu/4b402EFTPgJ00AThu20CqZmO6iRjAXE+fZ6lxsiN
78BHppeEexJwTVedwBD6HiGMZG+6eal+mNDLWeXAjUI4sYixu6rcw3IasRKOxC+NP7x0TIF2NSQg
Qu7h/x+fdMi17ixcgj7SJ1caDZKnA8vBuA5n3HN7L1WSAPiHLwkr6NkDUDS3Dijsev0xlWIz/L+v
VdPkx/k7AJ/jvaHKZJMzF6KHRnPKIyt1rtgzbOOqE/vcm/a+8PxHakxegbirCb6Z4/Bu4kC83RK7
W1EAZMGQ2DC6Zu/bBri49UyKHSANA01mPz/mkDGcVxsDlYBG2/Jw+QVqgtSL2i0VM1HJElU0+Y5T
YidobhYT9ShMUCEUjU18jc7VUGaMr7DOleCekTUU6IJ4ixxyjNM3+JPIRtU104djLieh2hrXtuNt
5UK5OuyzdemW2c1XMruBwSK79T1kDhoJHnouYt9e5drNC3CUZ1n8J8UhQwuHkVbW2WjkcZlLvVTX
5yhvv5jnhaBNvEmdybnQisurGkb6EkH8DuKgeA+LfZyyesWZA3zohyPsArU3UqgaMm4a51QV/laq
JkVZSWWAaR82ctBwachGXrLRsDWKcW3L1l+TDSVYRjUvQ+MKOknv42ViiZLtqinr3e+WBrtSuy1S
5h4dBRC5XbjNV8szo3UwJeNrE/ktcv0yeuLYAO7cyveukMrOoPU+gYsERSyHgFW3nAViVfAuewyZ
kz6CjyV7dGv3zHF0v5DdwZftFmpIEOQiNTtf05JLbqLgGIqf29moGqfeViYAYwSOaFEo86B+IU/x
tPceUDA1gkwVmGI9KsQW+E4xa6xAvXUb9dMP0lFZNFM+De/0V8hTT8jH4KeGHgsqzHMgZyZvE0XZ
CLoohUxkVwz1mju4bO6synwgGzW29uLtdMJVs5kCMjAhP4AaAESkYAhZLbZ5Nb1GGSJRqKCaSbEA
LUZrgVsPZILAhkbNVPqq2NWneKSjth0Xuy7HCcBziwR0wq39gOomZKVk8IPFoE42ImU/LPYpAPpR
8egnmchJ8dRrJvkn15MWE4XlBd8J4UJWQae+Up0Eq8JOzj2y4Y+zzxUogMlJzRJLQ7+wvlh59xce
RNlxatMc0nx8k5uxegHV1gn0Ae5F4p7rgkxtd6gZeyTTYqeeMYzYx1PclELZM3bBCUSeXqYlQIh6
mWWOkLw7CJP/r7XqUqGKFAy3G8PIzjOecnJQvOSO8dfKxhWXHAKkTbvYSx8H8D1bAVhaRpVljy0o
Lh+VEPmO4orJxIUyxeWtM8eBFsHZBMaoc3G/mDAWdgx844ET444Fo+yLchsEAYQYNY3GMo/oMUDr
+6wC1G69SQXwpLTqmyWHkm9CM3cgJ8rao4uvlKMH4QmUMzH7Rs2kOTMqjmvXEleBmzuHwb0flinH
I9kFK+1bnqKWtsWnd+Q/emUY+9LGDpb1Xv0MNGDzbNqqAvLcCfZko0Yaf4xKqifwCyoQoe3pV0G/
qVB2IHsV4ZFM9Hsje9kHEWC403/Egl9wju1R0AZcvfIhgyHSbdXK+uBWEf8imPkVKuv5Y2UJ9gpV
VGRlOv4lqzJjj2J6SJ+Mj20P0QuHiL2R3b7ObN4gaEiugAzI/dRAJmU2zsTfFEpNGga48R6g/jb7
jalvT1VWny2Hh5dUQREyRD3g1zzwnU0olTrmeRR9LScNGi/Es2n10VPTqT8oCkigYB8zSCrTkJf5
BKq6tr92asAzyUiCo2CZDWBLofbzPltvtgEduobYyF5pr+3Z3HtIm3KnrKCFqnTR5IdSZg+Z3z+A
PRrU524JWotlL1lV5WTuaCOoIOy6Y6afrZYdZKOMqHheOaMJGUgKBdRulUnXOf4jwwtxvRATzBIy
QjPB6EtzJpdZ7L+LJVsHbbqgAN05mNcLZp9FgxQvH0Ax7tRAASLRIx46zsWDAyGaFWRK2/2YR94D
OagpG6UOSDXFc/Ayo9HTwL2JIgxXS+piJWpofiD9Bxyfptpam4BcorGiLWoGUMBYKEio2aSAKLQ+
YlQODHLiZG4HaCWSdR5DDnIn2jE6kq1Mi3fvPIeiyWhCUXeLtBzy9Dq757tRfKyq9AY2usk8ka3L
4qOwpvD0KUs3dy1Nw9njNmdDgSKPkHU1vRcLh7iNEkZ1BNsP/+K3/m3IO/bUdUy9iLiYzaUw61Nv
D2DS0FHJWHyelA7i5lep9RQ0xTxJGnm0ggBBmvh78CitGdLq31C41q7c2vZAdtgXz3EcvtaTWXyD
sJazdZFvPkw6zBnbFeRzzSeJS8YRu9uBNw9KTLseqM3vARiIt71wGKTIm/4tY+O7XYC8CkW85qYO
HfvU6qZLoe4w97zQ+TzUju7Odjf8CLlb6v+xPIXgtrbGS+6duLdv1JiGa9+aBrszhWPV4c4h+V9F
W3YPixlCSeVpqMQrmVpkQ29uebiT8FCJKvZV5nxd+OBnzvglrqq0UEgGbNCex8FX4ogvyEZdaqym
65oVdSmwZ2IObPSnqja6dj8ZTfiE377zYE9sHeHp/TRoE/UicKtLJD1ui8nj0ROeU5Ck/AhVpo07
GeUhs6Bt1IyR7a9xlMl3NKRXKcfe2+YtT3Gp0CVyjerW6tC6KLe161PduecubvO913vyujSiTENk
ylscEafI/kumLN+TLXddHA4psMrVF7q+pKtKuteMa4BKzUqFQCfg5pMcgwEkh2gS1NXC1JoGHsN1
gb1qXFYhNEX1rac7AoQMwpQjPgxwBxMil7VwN1VdG2ltmEq9i6+rFGyv8y5hVLQQAe6f2zw/ZK6b
3pBGzW7UG4ckuf21GGXSp7PHnPz9VAPLvJgoDCiQn8IJgJvWK1FDEUODK2fQCYHIQTuWWZEMhw10
LcbNYqM3oJKx31VNJ9fLUomea7pWcAhq52efOrhCp2AAi9wzxEYOd4vMP4DdtqhkG8ZjrSv3Jl3N
51nCeOhKhXL33C8PXHXeobDr1y4EMpQaGfkTNtmEKe0IP2prZOkSMFrHwQ3zxERiiKEWwM7VUw/1
uQPUGnDqjE31RDbXSrTqTPnVZ0lzUsr+metQlKAMVxWog1P78VMdjvFTJ0X72FQHiK62ErhD2FMR
ABUeq3Vad8iZAbHW2SMo1cP8YSkGoaIRxd99AX9Ko+rNLT33qXAi8VhOj3bSNjGgDPjfB57lj3nY
B6W7r3iWrSm2CjLxVFWSb4Ki41sakgOVswOuS73kyEG2DPB1km/ytmU37oIeuGnrBlIMGBq5w25h
gcbr22lTs4RvnAyiOqwGsUelayfSQHJcY7oekCx6jD1Uegh5/wzsrneMvKmERJNKUmtVRrI+A9s0
HNhQHYykqM/gNwHCx9IHFhpTQ3GNNwzFPOV37sWWmk9FilKEBFIgbYC8foAbs6vU6PKsYe89GSUD
HO3aSEExg4JUeIHLQ5diKgjz4bQtjlYNiCE0sr6hNDR8KSL1RU6+OPl6y+VMCtUBqJObBl5dHcHb
YUVdpsd9yeTa46reoigJHjLiThK3XLoBq5OxgwaYQmnkL1tt678CjUMTt2RZuKYBgJZAxn+E0TC2
Q1yiR2OCUyESBwWE71cTC7tLmlfdhXpLs9hAq5ftIpWiIBKQwMxK/gX8ATYmsnbOvW6oZ7itVvIt
gAnMeOSgalDZWwcJHuyrzAR0nto4NzSepzchXNQlV4PfDfgd2mJL9YHSiPdZpun+yh7FJWRjToDC
EaoK9HVpIPVssx1PMT6nVoq6+wXx4qlo2kH0EAA6jb4gh8bNbyG5HW9YOSXruIisA3b44QsOd8EV
WOQHqmWuGfQ1cXMC7q5gPIB3KwbsNHLPfgb+02Jwmu30f4R915KkONftExEhAcLcJul9uS5zQ7TF
SRgh7NOfJWVPZ01/88e5IdhbgunJygRp72U8B064OucKC7j08mTe+6ENCncf9vRq+zY2wikkFKCY
Pn2YAR/OpHBbyjaqDSBzV2jJnhTFdVBm9WmVsd5/ksBFL2anS7CZTy2oz6JgsL8fpqwLII+pqVQm
iW1jtigp7dFwqatDHSSfD8rNoNN1T/41R+hL5t4PgG8HzgVstHnPmT/t00bN0KhBeM/BuwOfiImr
orqoFFSR/5p3zxWycXZV8LUu/e6kqrI7kXHCdsrEMkeB3ZOQPi5HdJ/1AW/m8gT5WWDq8wkU9QQI
HZnikI6n0hjkcSBlTrHjs83oVQ9t1q+DcILFQ2a1Tz1WCzCczIedyQElbu3Rpa5AcKtXHEanp0JZ
MEhyMvhmhx1A+GHBSLaKC6y+R7g1SjHKMxBYAP91PV8ox+dbQmOUFafHe7nDlCnAnJN7b3ZOf1VA
TNhoANA4ku0UoJbTQA4F3WUxVBdwbYZl26RkOUw+/sDhmLMV3vtDJCsPPD/LLXdcWOyRlUGyjKuM
o8IgvUeWJ/bD3D+bwEzIAexeFYBerGTf4AUfQvVPw3VzwQR+U/o01QjdAGuEjeuo6z0lmIQ0L4cP
7w57sbXRDzWHtIAu7i1u6+C5DJNin9siB4AAnCc4iLdaNuT3a6koAwAXAvlsXlImT8t02mYhPJtI
MmAT08TwEULVu5jwaDJnittfmdO6O4AOwpUTQq/V7q3iAZameC9Wwo7sZPhA3bYGDKUYH6jnDg8+
Kx2IP/KzoqGzBS9wiEriiXXQEgE0QjLQDVTe411oxXshJxJ5bvgc+qLXIPZvgeuTt7KBREJvW3QD
c0/+GGfFAX7CdFlCD2epTVkuqT5MadtfYOwAJhyVFDAV5HLLqQ+FBf5An9OdsGLxNs2AGPmpV5xI
JvhDm/jFIrWxZoagCVgrpXusGuJ8Oih4eRxjfOjM9eXhPmjm0oTG3UIMfgPfh2RlnqlhMP8iPEbz
WD9hzcPRPFsn88S8P2b/HtazZeGd3b5YwquUbuwkyM9zJYqzOTMH7HRBJSn6ZEX0qDNIoFg9Vm7Q
jBpP1SAGrHOBzlLmR1joH5yxpZQSVDiHdvGlLoVu787xwRyCEcChnTmFRzP05sktn+kZ8X0QLOT4
0CRYn3Zj/qZI/WxopS2W2zC7K+C9OlXxpuh6ejCUVHMw+SZ2wigAJ3RlcqWeawbATXV2riefTX5s
nSFcDriJ0DcxM+53ut+kCfplQ0L1yCoKkucAA0L4w1ovKRDWx6yspoXQIVjI4b60IB/asnxGWwMS
O4BmjPpgzlwgtyEUlovVPZeRkh8rsDCglPlnokmK0ePHxp0esMbxN2bwnjdnLsHj0pKgMqMu10Vg
zvdLiHCwY5GD8EogkFjWoYTeDQ6GHW3O8Nv/FQQWXf+Vx7d5UAusBHA0QyLv3oPCLjf3a++XZJ6z
GimYzYYxkkw9djBltQWSbTyZ1KcDJJNOZkYdiO0tD0zVEh17uby/avHFQsM4mWoYM+P1a1lcuAvi
gvjTEfswwKHaRWNg+P1itvx8NWiQ9T01iPGDjZncsRE+TzEduu2dKWhIhrD7/T1gCuRm1AyYK3D2
+4ob89Akw7j6n9uYgcAXHFCAPoQLk1bbce7qy+bpOBphnqBBjREYfYh4eD6evU6BvQLt2h180J1D
OofOwZxhr+XJdY3KKtS45NbkPOhJyDXDV/Y2py8zfGgobESGiAlIOVmh/OEvblzLv9iZdVnDF7yA
PklcZ/F5bMIV6oFsD9cgfE0MW9PwNkXmzgveAkKKVdNjYtv11ukndPQA44cbatoCb5j5zlqCWbsz
bYc4EPR4GzVuqCY2I/+e96lTYUaXvV7YNP64A3+G4NcjxL587cG9XXdBWYmVAmilRof+RLWRtHGT
zgOH7+BfBqijmRI7SR+RAtBOM4f7MFlbTC6Kz3ht/ud1jQyL5SChZmn4Itx31YkrursxQkyIR9Hu
Rh8xIRbou5tnNMCq/zNZX2vuBOztArq4i1mXuD0+lVeC5loz+9XZpMxBVE2wIor5kQkBzhNXczbU
/NNck88rB8ZWUGrydXPHfGS3z1v/IcyHnEt0w2vru/nw7x+7CW9T9Z/Ga6HQ4zP0ucL4WwpfxdM0
VfR5agDPTyx/3prQh0cVPGrmbGVCGssYYKMR1VygQZ6ZRYrrMCi4hyMyM+amhFdkfKFMon4us2+c
11GFN9T73NfDOuGc7/DHnZ9jyp/NBAigYA9mN+HFLc+sh0buvcliminmkACj6XKstu4dlbEUQCIV
sbUK3DE95m2VggrjAkx4j9MYkuRt98MMWlaDd7s5/TuuzHV5xctoJGwBHCd0mtk8XMFGrKM05/z7
bL9TPMp++HigLaq4geAksxJAqsP0aaYukAJYoKzMBi3nCT2GoVUVeLZy0EI0kLo3PC8sqVJusY2J
zCExxK577Gp4tglTMkDzHlyhyDR+aI/VuQpdbCL+t29kcvdpAx68977RmIXJBgLaINv0Vnvs4vlp
+mNlDuZBD80nAZX7QQ1FBPqgjYKZhPWKnmP8zVGPgBFh8UBJxY+DbrEHM28i0hZi1+nQsSt/Q5Mw
h046+vFZxdg5Fe3FRDZ9Z5kdbPKimC5O4qbL2qH1+6iCk28l1s8ykNs5KP2PSmZjhCKptQ7hTo37
Qe+yhrzxdgRVD4/QLBu3Acqji2Zi4A+apD+DfESwnJhEjDlwcPKWGeXBknWdugJF2l0bG3uEEtQ2
QdtVa6FboFunnw5dsRlJbB1ru0c1K3itaf4Kw8n8LVdZj8aLzNd4u2Rv2Yw+8AwIzZkJJb6kaGoC
h569aW34gwCcKzLTOJ+6JQ1AnjajeThu+8Q6MB64SzpnD9iX0yNUEOkRAGBUITwD1zaJhGfNVs+B
tgUeqbdxMz+GMDTHZgmONyFcuObiGBYcFqh8sLMzRJMs94fr0Evr2snVqwByDogqT/DNdF7qGrV9
E7KSfA7N6H0y0ZPvYRo7xQYrx3lZj1I91mQcwFmYyY44VvsYDiD1xu6HGYM2YPtYDEkM0bik8c6e
QB0qS6sVFEr7ZxY73SHpAXo1YdpZ4cMgvMhEmWT9c9ZAqmAGMw2Nrv55dDIedXjobH93nRn18GX7
07k1Z7SBlF4GMYkVOEvTAY5OoEeCuIlyAjBfFozvgmlVhrFapHB0PZlD7TXNCaWAPkoh17g0OYJ/
8GnSh3vISurvSsfambyZYQb/CkHNeYeDbgzfZtzXzLjfw8xV0FJbzy0+uL8GTBiLGiKeMGcbgSNV
dR4lJSvPSdbZS4vm86tIU/QlWfzT92Dkh93atzBLUK0rq+4yFdnH4DbPk34JGhU2os+qoi5hST5V
K5O7D0DZeoenVHm85QlZFXygO+hq0MPMFFDH5vQWt6l9cIgHCPTMtTQHpuhU0mjTyL8v+fvqoQEl
O2743lzj0oSvNMU7qlpITwDk8NECk7MugMzYmjBBE7+P35PWbrYWsao1t7vso/CSdT6k1RdIXUx7
CP9iX6XzFZufk8lqztk8bSTL6bWJAT5sfDQXidXRq8U9emXQDdhNJSuw+/0nZ86wU+5gYHU1VxLP
xd6wIiBzFPVSyQQWx7miey248hXrJhTOoPr25ED2bk0BVzxCuDE51LCG3ThFUT+IxCdRSct+SUAD
jMwHg+XhtZACHV4fjmON3WG9MgV45ekIdjN8GWqbsdk4jImkFytowoGTYwzJzCwzrvBnAh84Fcsg
d9WyE05y7jiRBxnHyRodlORL07lwpLS9H14zY0UdOO+jDH9P5ZmU8GvjWK7pqSym77Ko22XQqHal
tAgc12Q8SlJojIjWgcuKPnRuH3+OZzNupto2ExsAkC9m4v0SM3ibx0a4rYs8fQmt8Ce3+vJxnDN6
GDtsjIKwaL+OrVqPoV+/QhKk2ibhqG1XXfd9lh9mvHfAo8S9oIOV9eo5kfGD383t1xn+AVEh501e
MgXizfzdg8blno+ifTBimllhf59iDzU4KcnGZUOA4nkGX4k8LIO9idOavNl23i8h6bkrWpleZr/v
4mU4becWCORbNClAM6dSKHw18fjA20meqmn+YpMiflRjWR4r+HFHlu3QcxvM3001xBxYIfA1tVHJ
uhdMMu6oZY0GKj54AP61EXBs3H/NqdLecOYMT/rqMNVPJqjrnu8G5ryoirovE7egMd/b2a/hVbGs
/ZV35FcDJ4svaNimeL5NwanvGN8rNc8bCSe9h7TDp0WLzP4YegDy9EVggGxn2FF8xedRRU2feA9O
nIK3V9po39YWzGrdoAVlKQALfVajvJpD0GfOoYTjdhXGXbgwORCNMlRNm2bXDsHveZB+l9BOg0TC
PWcm57GA3e/sH+/5sh4ItMYplBcaIa9mYKjIt1nWgIVBP2DHeuCWcwiuPoUtiAuMCS3UR1SzRJf0
pZPMXtQA9GLnkYpL3hSaTDZbW8A00ouQBbo7xI+/9Mr97rgV+TVHZVBZX9KOQp0dqtCoCLXtw6w4
wOCTOFgsaR9M3vbKTylwzmo0WqBNbdoM7USXYc9h+pgX9iXWhyK1piNFgS9klestzDTIHKKw56Gb
aOaZ3O3A0TROOfPwe8a1t8mcpfg/HfpNNYBJF7oF9sTFcG66HgVjDww0qDDQXVVmj6ik/E7dByWB
J7UPKZFodhoLYrx/5tAeJXKCMuGmYwICy3Hx07ylWYf/ViPANDVvcHMo4P0JdJiX7U3YQzbySmxn
YSJzVQNDjw14HJ+vqgVkXC0UEKC1nAUb0MD9TU2LcjeiobTwPdY+msOMzkxUNcBWdISrW26Q29zn
9oOZgK662NkznoAeKIY8EhPjkbL57wv4lP/Ma5jO226qxeC0BNyn01rLA95iTxJwX5136PfOj0K5
2O/6hH9PhywCUQDcPKLeUqwj8GriVzuFcxH04GobhXIF63EdZmjDRXidu9HtR2mcHoX+0TaBWPES
AmwwpweGwvxwqRmuc8iDjqUT1WMcg8pV/iAd1pr4Y9Pz5HF6xtednlFB6NaxN2MPqnO3uWVGXvyg
uQYthcchHhSgYKKBVlf+tU7rCd1XGxLJf3KsqPlGhsmDHcxqM6Co/OoqiEJ2fvrNAb8vclPinqAg
7ZyTuoUopNOm3+rAOjSQ0o1SpcK91RBsJ0ibXWLbwm9s3uU9z1Z44LhFBDcUuB95I1SwsON+FBVq
p3H9IHVgMrDPklDMLsDUbUgdwVGAPDq/ZtudfuYOxAOK1BueoZydrUP8uKLYncRwpn4JdeDK6dbK
GsSutaYBewP3ec4IwOm1TVGV6AfwN7K3WzUlY1AMSRjotTclTFRA0wWNp/+N8T/yGDMAZbzcd4+e
LpDObQ06VqlG92hDHU2EsbOvdeRj21svzRwzOw+wLPTnrww/XZRn7LrZT3Zf7hQHT8y3sA1tZLUi
9gi1KB02HVg+5swcCB+xvqpUHzlFU51p7EDre5Yg4HrBtEVFqVzSMHFeYDv5OVQpZEXuoyno36u8
m752vewXg+84V5rl7lUUY3IZoTxwTzk63zTsCYWucat44J2o56QvjVg3JLBfsqHIXiqxbnUA+9T5
cexf2rY8eFYRXNms7JfZqm6R3Xv2S8n4p+jPmFU4xfMEFkQF9JR0rC/1VPsXb0D9hRTJa9+n3T6g
PQq9enCo8gpiL5m7Bqv4m90F3hIwS+sBnO7vxE+mD+Zaugo1JCeT95rie9GHn/NzCNbfMIYDHmRo
nukPrUxK6xFg86WdEvtlSvzYRCBvYueix/7MNGM6srF+fSEogR3nKdj0o08jFWABlACH9ka2Uir1
NnfldKihBoyhcXpzVUEhe8Ba4OoRouFRFP3bbGfjoSiLOUp4Mb3ZFrYsAU2SjdNa2ODBdQP8KiCE
Diae8f041DChhhOFHv8UKzt95nj7wblHvjtZUZ3uBwK8x6cQhIh3laR4iP47jx1VhpcFvArNCwsF
uB5s4tlBfe6fl9g9d3+LzSOEjf1yjFzogbzLUHtO2PLrAP3GVZd1cg+LeuspZdWzWXKlzVBFxPP4
GQLWEgDvxFuYATu1vsFRljx6+FwPJAZjP9ZrOPilr/LYuaoZmEKFUuVp6NjvAwXl/pRL7GhBB5nW
XNYW/PnM0UyqDtWUkNsF5lLpYAlktf3tkWoeu70958eDOb0vkD49dz+dNkWIqXwSv5dR9/kMejA+
ceHMkgTvIhv6U5Wj0SVSNwcxiSTbRofh2CZgu6BmYUa9LOjQbk0/zGBO8/LkTgSLo6icc3iJ+XC/
0i0Cc+iNxuUsUfUtZ+w+B3RuF2YkVrB6crM8XZmw6pUPjKEFRpVLxmhw+3yb2D1/qoIyPbslOYNG
x59CdAWf4kL5iwyvy53JsTlVxzkpPtAMWLI2DR6HEPDFsodhgdWEzqsnYrn28X+xMSGo+CCsJhPw
Gm7+Bs3iDC4mQXPMSLj1aBVeSOgRH4+VvlkBxwiDY528H8BofUks211mOdT5HcvxT5mvfAASsuB2
xsuZQPim8JdDw+CnYIbNRD7kbwIax1EuZn5sIbR36BLbXYNZ3z4yyIBGnLH8K/Ocne9W7q9Y9Gtp
N9W3SVvJls1IQIF2eqguG8CJORQOobue9de7eukdjdLlFdsOVv/LS6oyLxYjgVt23wbSOwMMkoOm
iXIbKMv9QzxrEM9cN2w/e/NDR7EkqpKQb5t5hj6AZrPEeJAVlLsXQ2SxwrDdTBNEWe9UF1rB9gz/
+kuqyTBmRumIOLrJOfy5/nY31243f436uQcCH5pk0R3Ga1E0xSrhyLWB8N4GZtafkrFe3aG95qyB
xMxtrgmttFNbYC/6CP5goM9gtbjIhow8eSjjXwfa74IuPwxuVX/p/LndxglPN0MQu29B6EfN6LGv
XqK6JdYdyXGGhOxD4ku5gARRsvZQoVu2ujplKlLmEIh8lzZpv7uXrpQWFTCDJncP9VyOksbunjLT
zC0HSX9Jge0fWtma11FnsJ6Dl4u/iH1QHBiIYGyRhkmzaVlBsP7RcVhIeYGVq7uBD6e6hYGebgYq
S5RbBQ+jhcn55pJsojY2dl7y+RZBQcQOj7NvZqL5D5o7qNazdyi7vt5vavKl45Z7NidPt3uaXD/l
0LIYLiiKiI+0RvECoKEfnYt1RM9i9sRUN26wDuC7sZ+qB/R/wgVtMvmDqD3tWPMdlboOtLuSXRzo
le4tKOiAS0b6F1/Ij0TfDBu74yDm5i2+WGujXWJUS+YgaLYKNfK76skn6W0zBc/fEsgblOcWKVDV
i8GBSOUtNkOA8jXRNIds2/DpSeH/4dFXaXyqRqyXfWsm71BU4pFV+uLEgml8SqEwavKTDXhI2gp3
CwUw+o4lQEVLLEGld5Etiubm+d7pN8HtqW9iCNN8ZCl+afdXxO1tUBUhPfQ0uF12y3mVt64ZiY+1
1GsCy+ojoxlnVN1o5UNXackmz21QTQpVlFoVPjcjLTfPku2BOXkxgnJmflzy7GilYG1qfNH9cLcD
MLm/wntulHkKvCh/CeINRBAjwVRLrl5d8TOWkvCD8yHQgr8TFn9/zoYpiTxw9I5/5RtuV+eKQx1B
D5r5vI4TujCnzIc4U8j624B0R2slXI9GwLIX5yxmx97hdhkVjbKBnWvszcia8FH6FLsYTpa30Rqy
csuKlS2eURjl0M19nHxQFxHcMvXorqpApivrq5F2GXQzwhxu4Qix3Ju43F/DZo7vsBb0h7Ba9Rbs
uPH+P6RaVBYKI/7ZsgKgxCnUoSwfGEOTE1qf1pxlCe9ggxTiG6mvMJPNgAnLyop8iMsci8YBXMYM
dFZeLvMgc0AhwZ3djl8m5QXHuhEEqKL6uysG+ph0LnksCFRGg9z3NyZMUuk9pOAY6TFzcIDOXsNB
hi8B1KGPJISWd59CZzd1Z3lUKTRS0SgVuvVtMuYQxy428Kk/vSRosVHoYBLoWsV53R+sGOs8cwZv
R70YtGEiGUKRODLJQM+5aandY4/a36hdA3Zm2jY2fH/Aj6u2Ayyrd/BJA5QFeGC46qCpcz+Y3J9p
aQ58gzvSZgUlvjkiHZocYUuck7FPux9MTsKQiuRAGZi8cV4zHmwmDJTvbec+eLrnSa2AJwcExyIi
gVbmPJ0H2FR+GQFZoGSInwNI7DyOqBdOOi1sMD6xRoLGmA5r0Lo3wRj0K6sGNCqLrWEnNb8YnjNH
METdp8lug7XLHbJsRsmehnKwLl7qb0wE1hd7+vf81IfDr5lvBhPpxVilhLf55iI9v9D3N9F9vj8X
2Vr0FaxudEW+DLt6XAAw+B1zycbkhEsg46FHXRccg0VnA0wF8SC66ImN2AzdD94AItXvZWDF9qos
XTSA8ul3Oc+sUz/Ft6oA+MwQLdVTzfhtyToD8lOgMQ89VAVdGYBqqp3nQhw+YXmfYkf171gNab3D
U1ouFPUwfp8f9xkW2I7lbR1dHWhpkp0SF0JAOho5/k4LXazhIThyppzQeLF/5Tk4/rOAKKfJmcmh
EuOSjKNamdwY0FMFmN5VKbzequAFH1D5MAJlgcWe9aUjDbCqI76IJiQTZL65N8XglmI05aMHWbch
3U/CBYB2UvVvhXkJMUQs+493vXlhHn99AnxcCBG5v9DFZo2nB5loyLGPbb4BchWV+TGHGPvQQpZd
n5lDDFj0LTeWZNxkQ3q6D/6fc/9rShBW4zrtCgGATIi1e1eD7JKRdltnFFUuCEAeB1LKdVHX6WPn
AqslwlK+pRK2JaOyf7qaDdQIOCIDgbyb24Bu3LS19+EQQESGTO9NH8CFG0rOUE502udMNi8kKbJv
uYLHmFOGzbWK++bIc0suzUCMlUNFxPTuwOhh3TpeBXZLru5XBi4lsFhE1Uy2pNlbTNs3k0R8lLW6
KD9pExiHvIApC/ecsvzR2kS9tqGXL9O4aq/SVXQzjhbZYz8AJbnU2iciREMxL23oCKfkkA9gQ7ot
DMCTTA27OoHVVK3ZallBcGBOg7cUuGwmZw68fVYlniPg+6AN16kHiEonK5lNEmpYGRbgJcRpVijy
/hPfx2fmARHmFeOJDEDL+BRPlcYeRrhheuXGRUvrLbfrx6ka44caGsn4QgfvJn2fpSD9+Ga78tGa
efzgZdM5zRvyXUIr7+I5JLyy6CmOZfIFQknNyQ6x1zW7f4rawBLNGbYjgzMsORnmgxrIzxT8zyc3
nlByacNxk1tEvXhWCL5uIb7/xwThudoolaCGjjrfceIB2LcDShllH0P1QIdmwBkmcuQifLVIDlO8
eJxWBCt4sJUJexK98E/Ql39sZ999mv2SPXlNf3UIvo+1UYoiMOrawhQ3hfNNULQLaMmlwI/h4NI8
PdoyDiCIO7rLvwZMaKaYyT3rAJUwMfQ9qn3iADDaeFBLBqlm9It0HQ5l+azQRz8kNup4ReGL58YT
7lNOIzNmMiK3ofId5vxochZJp5UtZIoWH+bfL7/dbfKcpxl2F04nnmne9U9ZvsK6sTj2abuGtNi0
E3pDjy9bcTR5EwKSgEeuGMEQBv+mXzS6qje2dr/Ec7KLYM/jHqkF3PltxNclwVvcBs4DQGLN1uTM
dZMpE/q6YmhiHlbZngHVbW5jUumohfBg27Cs5xJgsMaKIeFXA6FuxxU6Ail/mBTQmx22iT+cEvJ1
/fDdJ52KyglAlsQFaGnOYrpOUipfZqf4agEj9aNu2wPKn/2bNzZiBckseUS/UUFqIL/GHjacs0sB
Rm0K9Q6tNw4NlndGwnw71eicmTBr03WOqt6XvlUugKngr+V6GtQx34bM5wAfTuwUMJVEZj5oprb2
W5vPFuhkD0D6/zB5WcNtNLdLsqY0x2a/HAGTaed+B6+L32dM5yCP2O+gCvj/G2V6nrkLYe6JNzZE
WnQ9qy3hiZHnI5Tz/lTBwJJPIdN2j4dvChzMo8l0OYA+pVcnR6EqZxHWXF0rX7kH7Gq8ZV543bd3
34/bb4qIYImdjo2laAVULgeZ3Ay7bQhwqrReIHIZbLitANOeFQqVeXAoJ3WZUCO/mgNLhXsNimZJ
fVWjXv9PHr8yB8vVId3ecyghN9B97d2ol/ap5tO7ofVxnrzmlccebPQUL6FFoaKraX3h0NUgkff2
XvQze+X2u0m7ovW33PaGlQn11cLn3gN2YfLSgLn/6Wof//592AzyWNjzO6tp+8L9fg20dvM+1jks
E4reXls8rN+HUh0gjpBAptoF3l0m0J/Q+bylKvIddK7N5aA2o1SLy5s86D5dDhz9AcILyfNMW6yK
UTioLB+aJaTYFJOTvAcyPLickadW2PW5zBowknW+75xq2TrxuLf8wX1rv5ms8CexD1EAWJowi31Q
AMLGOc/4XkNJBZpipqIJR83glNcTJHnxUUdYswQnMc2bey3TzJA+2bB5AuOBuoumCmroRNpXD0pB
B2B7Xv3G1WSIvK8PgStf29KVDyVr5YNJxUg1OjX7dbwA4wcwpg7kBH+YqkPIUrAYzCmfYzy0afv+
KWcmfopvpybLRCGDKJj86sDaeVG5IFSEs2d/T7slGabse+40QZSh435OII90jAUIAaQV7L2lENTv
pP29iv1pEaLp9+AJpQAUatMNyFfWs/Ii2HxJgIVZ/gC0XIIdIOBEnCv2VUBEccoS9lYQ1HNyNPIA
0Eg3XUjFi02yRyji1d/CAIr3cRpO17JqvEPhQYbSDODbkgJ4+9UfuQTbTPOHsEZ9yBU+BTOBF/a7
7/rBE/4hcpfhR7nO2956U7S73UHErRfFvZhOcICGgGzcSHBi5dnHk3cDGD6I8wwWZ5upRlPREzWH
r4yOWYJ24S2e0EXdODq+rQLhbwZA+ghmXtcE4G/F83wZiOAXcKcoVpBoI9wHAJXglzzu6ELy/veA
W9TzheuBv64wA0nsY6CWFAJ06DyYWwWZoksJzYkdt+nLZFneOwWGfgnVGxSk0LR5dYGycbLOf++G
Wm7yoco2mQj8935CTRDWbV8kBJL3UoVkafJuM77VKk4e26bkZ5APvIWsJ/DSLGvYEse1tiC8TdEQ
NPTZ8kP75MbFu4lixcYnAjiUHjKH2gmP+PjJxVIOfS4hur+o8hCuYHhJ7jo7mPTTcTzR3g8PXgCI
u45uepOgDMCQCryGW/jveS6zhhMsTl/baVbnccjcbaZ5KgRknjeKr/BCyH442jpEGyxWIWQm4NUK
cn8MhLVOA2LRrlCqarYmHIfgIfV8uYZLW78RhkljMP1QXI2wdR8OvaBDtckq0A89aI4CfYatRlwf
SgI8EEF57nEA9wry/351wtac7rCVdrddE7dnPIPrFdCb/Jl58IP1nDn+aHPr5IeAJi/ktOF13V75
hBIoKIAgRvaxvIowqI9DXbTL2Zmyb7HnY32Tze9WQH+vvZM2d676U5gS8KWqlAIdgs/lfkjyZjrW
DPi7asTnO44g1Hsc31596jkBvnoDl2g6l2pB7c56UPbo7uIQDNIQwIJX2wMKPZDOtxwqvwJoGqim
u88d1PlXNjwWjtJKxLGz53CVp8J/DnlVLkYtHvtrhIzyz1Cm1cK2POzsUwCwxtr6wpPY+gLuX7+v
OL5EJoRzDbQMh9xZm7BwOmi/Z12zRt2ERzbhw8oKg+w9t4Kvosnja96H89XPyx+O7ebvuVLNykeN
bYu3BkJ0ifxe5K82vshws5/dyFwdDnWwgErYcOr8snse/d/zlXTUZqwLsjaXU8IvDV46T+UgbYim
oGnmPU4oOD6mfe8+9jCWsfrWO5qoSSrQZGaIRJvQ6jBjDNwAL6w+3ZmrxsGHnrkb4LHwzz2wXg+X
loLE+dT67u3mI9wapGjWdppCKs6d3/J5mD5IVrLI86r+CAVB8sj/yU86H/zJ6/lxEE8fI9Du0aim
3/M7/JI5vJH2WKzL5dgr+JK5ATS3ncH6kuMtEqXMTQ+l/pvAne8Rbf/52slm+lJjxaWzFUSSLlMc
3P5u49SfaYnfMIN6zGsXkAIENBsYAEKnL2UODVbbebWpjI95l4GQpMOsjoH9gmYOnL8RyhB0gP/j
os6JtZ4zbm0uYp1X4S1S/9dFaHl4TzH1t2UwWZuepdC/yoV16ZvEiQa8AD9q315nY979hPLpS92N
4rXLM4guFAU/iSqbDzl383Vb2NlLODbZwkGj/2fh8EVXW9aKlSlaJJbPoF6NA1O9dwS4C6Q0UEyi
yebeMUxk0yzNMNGxRXxA+QG4y1zbW4eobz3OcgCf9P9xdmZLciJbun6VbXXddAMODrR17YsIYh5y
1HiDpbIk5nnm6c8HWVWSUmXS6d62zSsYIhW4g7N8rX8A4PnJGIeNCuwERdv4WoFE/FApWFO1aT/c
FmaW7IUwBzD2tXbt815fOV50ZydZdZNawj+gaK/tczKpNyhjB25QSP19rGElpY71l16jwGul+fMY
8UVP19sHSlzMECSRV1qLFtFY+3awtpJhPTE3YUI1b8YWGnhli7lF392ZepXfofunmu1dGCfdncCE
9TbzfJZe89a8P1Kx0xFlQ5Am94ZqV48w9arH2mj2iMeUty+7JvDdCpCuw3IwsPHnA2RluctRw8pY
SKr+l+WghPfy+MdyALPWij+QnrzGO6Ai2rwNtKzf10pkzdoumBz1NWyIZnrK8LVFIUTzjiwsjHuD
FfGy35lS3A0GPwGvaMQHQBYo9zTD40u+SVUN9ZSq05+bRdO9bL5kqwKbSt18smmjbjP0vStMzzsm
6qidI71xNrE+KA+NJBIxSg2efqq7UiCYWDg8aEZVfXRsnCO0IP+M/XS+qm1WzoEhkLjQtHdKp4j7
mepyXvbnbTF+HFv5zskMc2vVfeqOicPiJ5IfW7wbsCvzYtb8nbPtcTE5Ef5WCL/zEAnVHh+cxjdW
hqLq90OkYveeOSh460130tD6glQyf2xmueUxhV7eJEq76nLvw1Kz+lrC+gajvRyJVbVxIay262Xz
69mvKmTLZjqfLPTo25O/qbDpdYnuZFSvF7bbQmgrOlSV5wo6SXGlVtwB3uML/2057Od9iyf7TH3L
5nPs+ZxeSzEclkO8JisjplUQSOeyNGWDN7ASW8OGtbV3idSKw8vHVrPqA4LZt9/se/nYGP09Wfn4
8PqPEdAa0Bwyf7387aQY+0sXbZRZv18gtIOzavl5Ee1fmqnByb2yA4gMwnkR+F/2l3a4ycMou349
tQ+w8imySB6WP7Z8IRVkc63ELLbLPr02SKKmSMnD75dwH+cu4KHyiINYaVqidP4kDS5HjESZQvfr
8W++hBKzuc7t2oAb2Ari69o7FWqQ3hqOYa6glnSfpFZcBKoXbxVJ4WVEJmtvVK14Yxbx7XJCA61z
ZTNx33pZinCN7Slu3X3xtVrf6CK2t0OlU+aLVAye5XRUAakdl00zMOy15kRfinKMV0UYiTeDmsWX
ZdPjkXnUhjvSPlBlsdZytTALPky+V69QhJJXS/QoMIba1YMz9qGvCrltdDXdLZtx11MlIfJRPexJ
XzoXLxQ/zuuXrl661cggS5Ed8w7hFJmzXoZtrCdnNiFatvntpoZW3zBq8JYzP8G2wrPWMtbA9M/7
lkazyuTGj+JxGwyOt/p6YPkGoW18ZAV6v+z3msxctVU2bjtWPFdpmkeII9pxmLeWXcunKcWpKM3d
ZSNMh+Yakji9Lpt9GimHgnrQsv/ljL8P0jP6Fh9FpNz/3rd8Wk5mrotdJ0NY/uu+5VNSY+eq8ENc
rAGylUScdbcgKVUPaeMVaTlgmFa2cqQTXhbw5csBGKv6gfLj3UyqNN3lCH8m3phGBKTWQfPkt3/9
17//53n4b/9zfptTWc+zf2VtepvjMF7//puwf/sX9cR59+GP338zhWXYpgX0UhqWpmuGpnP8+ek+
zHzO1v6jMEU4trnebVuUEremPenccH81waRcWicMjqkvHFSaelJsln9Tgwpep0ki71EgzbY+plaI
NgryxM3wWXRx+JbfvMKsoEdfokmJ/1vIcq4+S0k6RQyYzhbG2UGh01VSe9t7KG9RrdTeofb0RzxY
N+jKhntbdsPd0vj+E2Wt4pasWbvKVKpcP+8ER/2hExzHUlVT1zVd6NRHvu8Ek19gMcdXWwG6XXEr
e8rWYx90x0AaLRDWMKCAhQFjlBvTUfbY1we5urEGtb10BUY+lRx2VgIhVQ+woR8s+1JZqXhhYznM
XisgE92uTYODaU72RukkysiD1yPG2/TonyIrRo7cW8s8fhMPzniYdP+zL72eeDh3ztx+H3BvTTZ+
YHX3kV0Xq3zEFNiq7XtNc8OhC0g4FOIMTNTY1wHBjk4l3K/EDWLc90am6DemrtgHNL7f83iKGz3T
iLbq4Ujcm99q+DhC2U3OmP80bj0U+k0R5OkBRPfHshumi9Vb08WcG68sGiLSJl7pOYW8rPaUd6hR
MLhk+Y8lafD3Rj3suhZxCDEGQLljihTz7r4yNPxgoSQuX6oEQBq11geyM0r2DpmOVPYKsSEOFIJ0
ZVeY/kNTTiulzVeJUPQPSWJh5mcAiPz56Ovy1ejbEpkdDYsgXQhDoLD2/ehbdlLntTc22zFS020/
q3ePfzcyq+31FDntOtH9ZBXpdbTOw77ayMWebrAyaOirUioWubK/Gj2wGLrBeS5Ko8D6sIhXmfDe
NjGOXDjmBNfJU/yrLTT/WhlRsvr5Bcn5dv32mbYlT7SNRr5uCUcKc77gb57pJhFEw2Swt9U0IA6V
6tFlaYLQRwcALPOKG01ul31D3PonR5UbCEzZQymDyi2D1ttW5ZA+AJ1qwfOHe7V20tndoT+PGSLb
NpIXa6pkDnKbjnWRRm5dGme0LtXcyDT6Ymoo62gKipqEi0Z4Sbo/pnBEBFS17evyqcW7hpSOTf1w
PrA0aBxgzzA6FkJB81eDCFNIhEGZJ3ozuPbPtRHhLNrK8RaHKfvEkPh3vdPmWxR/4lXZpeUDWFbA
idw0ndZBIxR5es69Ucbu8nFpOsfAAA0x9G/2kUkAjSAyRC5+PhqW9cNo2CqmkAYTmDRJdL0aDQ9c
D9r0Cb6uUnVuSKZHcykinWGGS0PwWm3yycjWBcW1u66xHZSuh2M6X5w6Alq3JjXfSMVAe8Wra7E3
7BG1MOlmAZQEvTfsk92ENTZtkgfaC/tNUHgnFV/WvZoi/wtnbN0JE6mNyFVgyrj2kKS7yBysxyjy
x13QAGkhv6ft/dpRVsU81+eFZe0DrfnU+IoQL/uWA2Zlu53TttRSOE0hx+DGVG/Wto8YkA9wfZPH
un5JlKLbWCpGcyHVaIhJMGAnBQQtkeKKREK4rjR0oLIUyE8a9/cDFjgrFDSE22I3ARm0a++bAtlZ
K8BJSY3T/ZQ2+qaay9+N5oEQHiWvmLDuIZAHur9yWEqQV27tyY3mezIZlQ8/H8h/eKxsTQfrrGNm
qkrTmQf6m8dKw6CoJxtTbX273IFIdE6aL/VqVQ+2g5gJ201aVTvmmceyi4p9H0cIQPVVQvEWxQxs
R/76GOhRdVx2FjZSG8h0jq4SYU2TG4DGl09LUyuOtUUN8eIHEijYy4EmMHdOsc9Ho9gFstD3fsWr
djRwmwLMNdxUoCApQY2bliLXeWkGzUrPfY7XJUxmsK3qIdTlp2FsAKzns6SSItXuHFg0y6asNg2e
SEdHs9PT12byBCBSHxQ3M12+8kTXHByqdlbviWOpazMu3gMJyoD3OnQ0fOKmPaR+8xfva+v1+9qW
yJvpvLBt5jnb1F6NhAFIUCknvySxoIcYtE+YOJkeFMUWuRpTsf07T9jdKtJMxNQdWeP7gBadidqv
AQ/qqtQeT4sflBtUcVTezvNO6J3JNU8rykF9Z64J26a1aSrdXo3tEHOCumY9qdlvElUzMeLKipDk
KT2q2ZncdrMuG1rq/o2VasVVLQ+Io+YXUjj5JZ0gkmY62SeCTBdbtv5RR43vUVjhkTiNgLmV2Qt9
7hu63Av5beHBLXvLhJtJyPC0MC2NsdrZNYv4IjT/JGo6QUJcrw3vZq1Va7WcNjS573aJYEbIIufm
68l/f98iYljhUDDu4D7nt2mkXn7+1PwQWzFWpmqrJuNFuluIVwFm4BhtpDtyXmnBpcE819tqo9E/
tvnkHyB99Otp3ox8/4J4/355gzBV6BtlRCBaVvlqUYscZi1JXVDtBweQHgeHmoLtwPZoNojXKQ8S
WaV9FxnecWkguSrHQaQQcCTZE/iKzr0wkfvDReNToIaHGknVA5JogE9xBq4pSwHRR0bZcKq3JsNC
QNO4iaJMe9kJ62gHSo1YQdsdHSv5tsnixqFM8/fO5RyvQdwXSs0unOPHYY4kp7lZNr/uw9vGStCV
+uucr4eTJv4S1EV7CIbIJvHOO40qNtVaByvGOoXZoBs4GbWN1uVbJ3S12RfSCuPMzRsK5TaLQ2gn
TbDqZp/SKje8rR3m47qURHqaylrYUjPvinbO+8QEaElgYh3UwtbuZYxFdJ59/PldoMl/eGRZYBiO
JQ3bkrrz6jZoqzEZrcZut2mUeWsrbMW+saAZbUphn/DfBF+XFDk2ANJYR9oUABbBkiTqyuclRs7t
sJrT0I+Y//ZHLQ8Gpj1SPGk93oOzR8RyLI8IngfHAEWaeRZdmlDP261Vxh8CqxmuTUEXxggtgOGa
LnYypcxd88j1anjEsLI1GoDo+uCvOjlMZwi6fzbLZip6knQTcn91X59HmdZnXqq3gRKGOzlkyL71
SXI/aAjVoxIUrkZFaMdEc/BknfRPVHWGjVaty5mJAMXbJQHuHHyi0j3NZqKCy0DIvc0MlpSJPMp5
PUHO1D/6E7nMgdJgHnfdUaRqd4GcvNPbYjr6ZJRd39NSstNOuxm6EC+YDBpGEOQkxNH3qYQan1/2
T1q70wzPX3tpVLltOAdn8/2hhcrZVqv00MTNkLr43ta4ssE6zRBm2sm8FOtG1SuW2CI7NU2t5Ij0
UCzKfP3coepY5sjtjh46ntyPh9R3vGPmw8buAjWA6TJ7gs9NAHXlqDkjSEEikpC33smIfRBdldVU
p3je7qxRHKqGHI5p1Y9BqXxUvLyY8WP1YzXplYtKzbTzyUEAJwbspzDKp76y41VfG3WxjuoKHUO1
uaiarB6mGhUt9PDsNdLQ2JLY/YMK/Lsa/PLBl8hDN0E9HRwkZ7bgE1zI2CWu4jQh65Tjsun06R1p
ku4yiuSJvAvcu9hqHpvgbTablnKjAlD923+bsN6iDIWNYCBx2PJTnRCBJo+QE/n5EyX+Iax0LFM6
lFYMWIz2/MB9E40gNVKQOurrLSUkH9HvYDwaBo6nal7++WnZR1Z5ptX1WOHER4mUxkML0JJp2nFv
Jn9+zuJp2mcgdU+2TDYe74LjYvAB1BYgkHIUaqmT+mmafZ8YxwLAy6nADnBn5NkjFXR51ExWkFYf
rpKKxPukFHvddqabCt906Ik4xDSYeP0iAhDmj0G1bZoW/6Mhqp7TGt9cvV+OCtReE3BPPdbPhTHd
k3VnqT43VcM1LJv+cAMdW8DM9s/1UG5U7EJ3k9+BQIU5v8MNqF/lGO9dgnnNPlidc1k2tQnlJwXh
oQ4NkFM26K4uy3GbWxVhbJNVmzIyo42hRtNjaIFnbydnH05meI5ZaKymgmRHoXrq2l7/YtC1f7ps
29SprhMCMfjfX3Zj5z4pRIiP0PC6rZyMnuLLFJ4jq/psYBViZuU6lVa8i4xRrh2FSuTSWPOnSTGY
5HU0SHCHNubla5Con6iNo0+H1vYRl3Lt0Ay6/WaC7Q0uikeWoODYzHGkFieQAHz5BHcs2ulU69Et
oPFx/f7FVRo/Lsht27IIGixcSAySYd9fpZXpjYfiNnp/g6bsRGKEV3NuyrGzdn3JW9+L2/MYB+Se
OqapZVPzcRTKbXEt8kpdc3+jFQJTb91m/V2PutY18oWyTy1wXqYxqQdngh6d142N9gCNL4KTSa30
tGwV7YjcO4ItqzAp03c9NPGQwvxVtA6lncpsVwHyAW96FmLXSb2pwy2Ljqcm08e3QW1Hm6RreamG
QAG1gn8aIe/8GpQr0yar/r+/JRxe9twQAjl95/U8kIvENxS7b9Ds1qGqZz4uLXODBQIJORJP2wyp
hGOBuNoK4p7csRtZHWtTwBs6qQPAKNxQkaxLI88dRGffGi30Tg5StqjPgI69XSi08nbCGPU2qnC5
GipGxTDzdaG27+3ovSHM8dzGdb4RKC9DQ/nFNRpzcPB9QgPHJpVlFxkalTv/VX5OK4eit+2C+YQ8
3k6nLm1S1yn7dd0CAGjaBHzR3CBmQlGz5Zq/7sPRSFurZqKv/T5NTmJwtA23H6FGW9WXmRiclaTj
utCDxH4dk8iEqiaBF6MQHV5Q0eABAMW32D1ZGQKtPQYMSNKjK677Y+l6fgZEeQYWVjLP3MFqm00s
IQY7ZdPu9ZkXG/jJPo/Lq294m0jxzP/D8+JIOtkwyV6pdND3z0sex202jA48DUAEZ9io+tnIUXSu
S61b95Z2Myllf8IbOl8nlvSvJtDifeOl7/DFCIAJp+3gmiIt0ZicbgzTwIRR4+VC1aozj6Edgzix
jbu0AHhpDs95VFgPQ/MGAvxIJMbbZsIPC7aZ9qaO0QgDk9jsbU05eEG9KcfEc/F7AREVdNpt1g8f
otLcAJZJng0to7RmG5+7OL+WOnW3wsqPSvOB8qFtrRLjV4m+H1+ZYKIdlSyvo9oWYej3/TQVmVpU
JpmYzkfTCYqnRd1vBEGixzezaegDAKO7II4JgQw9P1RpHhwVgTdbCVSq1bAhW2CcRm0jY50POy/v
gmsQJsEVCOZV9dsvvR6Z56xuu33ANUDzzlneJGhTyCFVrjYM0u3PH/9lLvz+0YAsIkj1MVPqJsvh
768pnLSw0qei3qI4Yawbw94AF0yPVWKKc53n9jGHdzyQazs36OGQiDf/bJwE6wFhBgfVMoG6pcpw
O4E4uK3qUL8o4ZnpADu50Tl/bezW3EwSXWkdxUrVwYAtxvQxQLQd3HnSrpaPkFsHQO00GAuCJguH
neqwCJpZXBA3/HNvptTOouTYFW25Dv32YpKd2i8kmDqpLbfVc8AWlZHf1zFCkVV8nolaG4dM1yrP
BCXW2loHXtPPl4qktKroR8WzUgS7EVcKUhFcY0VDKhdjqlWg9f6t3k7RS1O1wbNGrfEXM5SYX7yv
h0Ens6Mbtm3zn1fD0KL9j0gHYOOY7hrcOEUfFoMo9EcTVD+7Z33q3gdWpcCB0ZWrY7BOVVr7TP4K
0lM7UOqc7MPE6+6AeN6niVTNeWmGvz+1JJeQdSqtjamL6AiDl+puG50RoY7OUTU+UoGLLiD7W1i1
VbBqMtLt4DEQwy7vfnHT/cPVatLWVMIvh6LJstj7Jvoy0sBqcfmstr2YtHXlgzBtHasHemHHW/80
Zh7y8U76ZfSDuzHbmakoz1FJxXHkTlDgrBwiOM5BhYZrZR16JU+vk5Qd9cY2P9QIWntdnq39VLY7
9MVJrvXDOytK8OrEtWNNoaZaT13n7ByRRm6IixMLRTVmbU9DqatB1BxPoBHBwWM/N8CBnK2VA4wK
WU0sTQ7o4WIXiHRN4+ztVWDc1zcIyY0jXJ8qvvdx/bF6u7tF4l3uMY2P3XxeM0inb1yZTW81HW/i
cMoLlpp6d5CBgg66zMM5dyo3WUmiOoav9Ys7zfgxBCThJuZOp06lGub8rvym74uANaiB8v126jFV
npkq6mT2+0DK7Zg7ydqpNYpREtEpbSieG8vubkKBlIi0t4iKpe8yJPbcMtfIWxbWUyFyMQd4lNU6
9aJM4G7QdqQmBybRMct6ZXk4sSvqeOicWzX0DPzXnIPAT/0AjwFLyVZtjwIQVNnlYm8qg1iXiGAI
09mMuSShnqR0jWK4ZSWzfTcEz//7W5FZz7I0KTQ65XVeAcn0riiKtNpCb+QH4DtZpe1TbJQwx3TM
BRPVPvueH91oXqKtUSKxd7ZjRw8Sd+9zhXWXr2b7xeagKcpgb6VL+V/Kc+2wnp6mrFj3UGnKQuZv
zAkdJ5wufXdAKcjPxk8NhZj98iIEm5scARWP4SiOlsjvnAT2BevkqFrlDjLSIk7AKbQaK0m44eAd
611Zo21fJxD3PJ1K2Rxf9aP46CGXsF3yXYufSjnE6Q4G5yUsBnGE0aJskPyIV06poOima+Mu78mU
pyjebVprtO9httn3U7SpybcRMuunDj7BBYHu4heBh/ljoYmihqFpgE3nee914OEU0UhiTZnRcjDF
zCG9t/zqj3RAByRsC2brAPCXAXDxAmBSPQhPPVWJ0e5ryzRW5HfCW7PqHoESnsPUgfETpnhfO/pe
7WW/Rz+WUptdvsdaPHZ5n01UOj9EuiEeMh7SLjM+pbkZXmJfvTWBJbqjDSmUd9C7inLzsUusCMxj
gRGzX8I6KQz8MSaf9KFNodUvefenn4whHgBwk++wYq0+26PvnKasewhgWJwdkiRWZKBJ7qUxhBoa
HeUTUkYCVINOeubn9/LSXa9eIhZFHEFFngiUier7R5uSa1tShefRbiQLSkpemxbNhLYtJ3A2rEPC
Uvk82OWHvNciIvCIHu6sZktuGNw+Y6z3ziOwPabkvNRJA731k4iy89SBJ8jircb3YR5Vxd4wNjUR
n+tVlfc+ZWGxyqeStTtCN0IbAt7Ws5lsM8ibMq4vjYBOWvkaowpRNqyi088v3Jzfjt9dOMV3RxOm
oEqGxvnrwIynKS+GjvtITuZWy8b2hAOsAG6Hx2gZhtsGnNU67p1uXY89BnIFz2cEIZUifRi75YAy
ELok4iEeHydgnzukhNJ944vbJu7VVQ86HK+aBCFovcfdxInjLfrG28HCHKYE6XQdlWEbUR7AMzY0
t2Nb4jzPfNpQ6yjBDSKB7TjjM/+g/m6YdEwV9bVJ7zzXlXWHrrqCdNmYbJHL6TaB0mcPqbnSZ6OH
zDbTowF+qo+cLe6SyEeVwcYbchZdQyXwQojwm7KdjtxT/lgBAj0CsjCOTWlV+5/3sf1DxoTVobSW
x1WaTD2v1lAzgDYCQp5sfYf1vlE6l8JTnYtsCa080D7rZZPIRCObGinOBbCzcdGhxXGWitzLhBks
H5fGM+sEsnzWb172oUq6KYge16EZZXeZDsXPU8x2K5Iuu1v2QScCtMmqaUNyyLu0GmgIVzHwuYty
mAqyzabb2IGTTtypPhv+EbFFUnVlZ9w6iehc+AkBqgv4gqiN6hy7vnKOy6d2mG5iW0a7r/t18KtI
lc3njbL+ondGfzPyClkh9Jw+AAg0t02qOEew9c0lMPFyzsype5v57ae8qeND1UegLllC8P4KAYUX
2thuFBFZb8euQ4MVrYN9lXrWWyS4IbB1en3pgiE/Q5J6a1eqoNSURetEsYZjBn9jhepbfrEN81g4
tkZaocsviFPE8Y5RKrbRrCYqKcICj6d69ItJRfsxUWhRI5OaZaoA93VhvwpNkeMrFCHTcDuORgCn
FyRnUybvoMpVKOBCyRl5r3+Q5RsBo+HJkelEoaPyDgUo50cl9G5rIaonAxrXWti6etHTCbExinpe
FGCMkNeoAZRWttbwc/5AuvFxrPzYXyUlIz2j6u14wp1MMz/KIIRCqOr+o9/AFbEUpzhpZuOSqioe
AkR+jDQs8cJkC0RTvnO0Bl3LPq9uCDa3QEqgkSqpEW4wZ1XXxayehRs1Gl6K9DcRHiUajs2PJH7E
m3mL5VJ80eru3Vgq4WOnxZ/sAcL/y1avtWQ+PTplPqgMnXPCyiFeLZu9Tc6oTLu1k43i1hG+5xEV
PZlt0N34qWALRkC1EpUTwjdRIKWRhX8hZppJz7IkiBDOW+iYDimSVTet7KnVt0j82nfo/pcsw83u
oxIqp4b7+kureK6MFfuTYI0MeZT1dVTXyibmdX5uPDJThgct2kLW7tXXKZ1jF87Xg6h1Phk1jBQ7
9ZJ9WksFMHIIfDPO/NsqDCUp7to7SyfzD3obZ8d+coYTc7q1Q0m4vZZWJzcmOr93POuJK+q2eJOY
iK6m7Zh/AMbyHKjR+AwU98DtgLVny49XgLlxoVQ1cf747MnyHkXD6ixF+ymtgySFiR0Ox1CrBgp2
fIr//jT4kMl/PsNp8of1va1BqSEcJFekOY7xKiWeyWDqLEP1NnA9etcMTEgQIRqCi2TSi5hSHQIr
lERJ3CykgtwE9BF+H/fLKb0cg0NZ2o/1LJD/tSnnTccR9RGU0Orr/kVC3wz+0shfNnU0kMqXc5bt
r2f3RRSsoYw07qsDauFYK3SNRreZ9TO6v5uvmt2v9iWKrx+L9rFbBDZS/J5cSt1PiadH+wofp20X
jUQJRXNr67p3r1hJdZVGreILwn6TfN9apJCpRe8P12LkJednGpLseTX+0XfiOGiZDiyUe+o5EH6+
WxbhS9O3Eq3C5WM6x05Frdf41bBGx0OmOIY1sdWcWW7irFmjfg46RLcq8xij9QyvGynnqUc8Bdl8
Fg8jK7x6m6FVuPL88W2uO9m5mxUdvSZXMNRsTmSmGqge7Go0/OvGBpGoqND0XTcaDixosR/xnvzo
hSiwxWqp3bICrPc16YWDqErtpoti31VUJpoyap/gqdX7MlTfqp0lWRmqRbZC4wDEnuT9nDTIhAd+
CEhlZmKn1aPd5sYTpBbV9frG33dBBL9G5OTzCE8tsnE9j1cTbajNoe8tmr+MsmecY+5bAwpull6f
tLlZDltZMy825+0uCY49Wtb75YBWTdB+0wzIJ52OS7ZQ1vCdRHEN7BBCsduRfne2jeC1K6VdkkZO
EzReVEvrq1UxA89ePmr4ax+i1tpOacQRGZPRXg5/c87yMYlDL3DFQDp8MPxys+w0B1CmP38qf3z9
2JoAWErGTVhSEth+H9Tyrgz12lfxiTbVaaMhbXCjId9lrCRuomqm2xTtyD++tijwNkL39G1SinaP
8q53WppYGWGPKgoBQ1iQK5w8QuPlI0rHQbIq9IF0LV4Px2Xn8mlQwYJNpuUmRrJjVUZtc24QtjnT
w/6DGs2eOJ6pv1WrKnWB5g63GvKCu6Uj/us7qG29QG+f82Ks8P1rXm3++zFP+f//zN/5+5zvv/Hv
3ef8+pR+rn960iV8rvI6/9K8Puu7v8y//uevc5+ap+82NlnDI3HXfq7G+891mzR/QYbnM/9/D/7r
8/JXHsfi8++/Pedt1sx/zQ/z7Lc/D80QYym+uWHmP//nsfkqf//NzVOUip+fXn/j81Pd/P6bIrX/
1CGegFEGmQziSrIk6j//dciwSPdLCRrLBOlIQEvmpwmALZv/KYWD9AJLUk2z5LyeqPP2z0MEn4bO
IdNGiJulyF+XfvuyInkZs39GT5vWjA39ZuViOhoRtSRjwC8UJMPmV9I32RjqAapnyal0yWy5Q66e
imTYtSqzuJNeSKCs/D46olrt+s148gECCaXfqYG2NlrrmgTKu+wwr+B9Nf6iQfPVoidlqI4T+VCp
qOvJx2APMv4s1VFanMYfA6a4LdGULY33qHFd1LEnvwZ21TH2JtExs9XJKgeU5saTjrRGG6OngcyE
PURHqaE2ZdQbu7bm18Fm/s1G6rb+e49ZvIqUlWfcDS3o4gDxcXSVDMu6UhrE2g7/LMSWZKjdskw6
Qslb6bA2WcaTGXvuKD2UrEMT3DnqgXQz/YADzaYRtyGLtDStN4C51g6wAURmyNnuen5RD3Js/laN
CsHcI/OvydXWdaYKuUIu3Bx2GdSB2Bl3CGP3omWGbLfzrtxvNiJo0PbjnMDuCRWn0wTTiBWs6+if
isAESEGHA+rFJcBNzeTLrNQZlK6wh3MXDTtda7Y2GdX58gBZXnpdhTjUogWQHCMRHxV+brLNsu7R
YxTHrN/5xsvv01suWrGvkt7O9fE0tVwLBltxCA11esRcZSWVxo18BjoanhvF2E+AIeAxr+bLBHqx
KqhQoi+2sdPOdaidhB1L2ZKbhBtkvtyqaTaR9cWkBjN3NRiNrW1yfwXDDrenfYUwr8qtgZfPdu6B
BBerpQdtIJgOuWFv55G6k4rYAy51KyoeGhGzn3TuPLLzDw1GeojLn0dw7gLderl9vdrDOOLlQucB
qhEIKQw6uKy3aqneDlVynG/hedAsQTf64JHEsZbUU2S/my+WCtV6Pm35My11ybDezF8fwCrk4NPn
G7rv6k0YhTCM3nYBkNORLuS0eVC0CmMm+dxFlDQWwjqlKqV1MwVuadduccm5zl2GKd0V60sQ+zxv
ZEND7BlLCRZGuap5dITkApzMWaW+uq7jTxm2Qxnw2YB3Zpw+zT8NkvxeK6vV3Dvz7bZceTruYm84
GXp86eFpoF2xShD36stxl9UV0mcVitxQ+pLWjfsGkHS1MbXO7ZV91siVVWuUVjvX7Gr343xujjzA
fJvMY1sNn1qgVU27PDXNSDoqIyHJnQLo7jbjzLiA588tiMvvsQZNCz/pImEiBIhVmHW9Rcr7KA1z
GY+5kzUHQbe82oQlGhKMpRNWG6OI0Ur1VssvRD3LwQqARCZgQ2Mfh8N9o/e7CbuBwUBM2cO3EB+a
pu1OmyRsIGgET3O3hCFCT4zm/KP6gg6k/FWB1CUXtJnHYR49CzcnBHcm/wwu35V0nBzlVQXTOHfM
fMHe0GzTAO47l6ml1WbU5XXu5EyLj15RIxw3nIICZlP4eb6SiH+wmiVy+IVRUG26Knlqx+lWwUhP
sUZAeaiS9jyGID4DZPxU/z5PwielNPZJnXxxJvOO1R90hRN5osfJQQqAQQfAsZ6/mTJ6VJ/Ai1Wb
lj7TzHdAndasOkEVDKhDjCfl/zF3XjuSI9mW/aFhw2jUj0PXoVXKFyJSUWvNr5/FRKM7kpV0xwRw
gfvU6Kgq0s1o8px91oaDNs+quSfmAZKKej8//fdnYaZV9ELqUU1Vi+ukN45DDz9Bp6v5wRaLjc0a
dFUUzYFcA7rqk8qUijDRAglD5GQEsxu/5vy81L/D9xcEUojBeIQ5mXGMRLnTB35VoB91/9s8Uqei
2cbMa4oTUOc9jz2Kb2B6WfK9SMKND/okY63UGRYKC9yQjNcp/VoLfg+rm8YAFvzmwtxYcUJNYkN8
nGC4FV3ZNj3BgjJvFg6foWQMtxTrBh4QY9ZIWae3CZ8tmBdwXYNnGl9VQ70bEvJ++rQrHpPS2+es
sJJ1QFGGa5vJ7QQEuvgx0zwuaXipMVuaCsADtuf1bv7XMJT4WATsQPzv/AKyfMcJ44jUuB/19ECQ
xqU09qlN0tfc0EEgMuiK9Koc633LRJeJwJ00vp2bLYzpOuj0z2WCzyT4fDXTDk2Xu/N/R1meCzX9
c6cM31UeP3eH7ge/KK0nS0Tljh9eF4eYD+eL6XocrM/YHV/D8Lydeyh2joU9Hs1K+2xAk5j/Y3Uw
AWSad3MzpcCmgXK8odNdwqRhrB1JeV2V/L55pM3/f/4chTq86HX30s1+BPlxGoaXuhof1E5FTDR8
zDkj+FV2KztqH+Irgle3cw8nDTNgaF50VpS59QnmemoUY7rZbGeF7vwDqnndLeJ9Wpqwg3Wy+P3T
785NjaOTon1tNtTS3s7j1ivDK1+yY7ArdySBA/uLGk/7eTeeVwiOVUfFNrai9XYDZfxSSW5ttX2S
HCj+R06+q4faP07La+fj/4UnX5XU3X9q8f5x8v2/lT+fn7M/jr7zf/Lvo6+h/Ys4raWin7ZRd9hz
Udq/j76W9i9EURxiTdsizPvvUy+pnn9ZHESJpdsmak9Hkhr897EXtMO/MMXSDQuhkIZojTq//49z
75yI+O+plxfp1LEQYlkEWPTeT3PTmpJdoQYwIxvf9Scg90hWAeqHlzKdf3+JvSjHcghijTYBvJ0q
5khD/CXzLpdIrTx7eRlttckhwG7t2PP2pC5/AQXYmWZ005bm7s3X/Pdd4W1l5Z+5sf/0kb24EUip
1VOYx0gpCUW4A3462xFu2fb80/+M5v/36YsUUaZpeK3oRKwrWFhDixS6SLEdD/fve/z82jfXGSWK
Ak0P6J/Y8FnVgu9pgs91Z08X9OB/Xpv++/PnTnvzfAt37N5MMioZZYeGwwofNUPdU6n8YNb5k69T
odTXyDM9W7k736K1z8Ft9O0bow6EVuoZiLB71XYh7zTfQ2dGGZ9//Nr3WGTjc7BrLZq5mDuVeYtb
9ghf0t6n1ZBdeME8Mv8y5WwWiLe/f8av5Ers8fu9/rrqoWp2lZJuqxjjGYoZP3MwvPNGuHLn27P2
usUMT0YNd0B9TjyW5iHV1Y9EdcbtqCMQDLT6Q6lUQEPjWlx43cqC8vt6/WY8qCoRtqLWA2zDasrv
atMMnL0fEn+bTXatn3aMZPFCRGrtXcu5r5OIyz0Z7Lix77nsfqs7uIBTrAegbbLkdL4DV0b472rA
Ny1qKgQnraIFu8F/9TVqox03A6M8OoQJQ1wQ1PpkVJdetjK4l3nT1pApeCq+FiA0vKExyZycPLrQ
X2sPX6wFBqmubrDpr1z0OBj3P8sJAtX5Xlp79vz3N71U4f3Z+D7VH+BWrCOwa+voVFH76/zTVyal
tZjziaFWVIcyqkRMglMV90mUPs/cwfOPn1fyv0xJazHnC9Uvs2Di8U5J5BweQbOrJu4MVngbSdhG
1HMNF77B2phdzH7QT35KYUREFMhvr0un/Qml4XOHVd9MtvO25xu09jUWk76OiPsLM4h2JsmjjaG1
ys50xg/nH77SBHOxndeDNUTAVWiCJVT/mPhBjGVCAApqR4bRfNL9Nk8vfJmVD28upngiY90HHI+B
FfBvzke3tvJCbv/Cx1h7+mJnJzARDo7G07WGVFZef8h6/VuVDC/v66i5A9/MiRZBAESfNvz9+FYE
5t6q/F+9DRSY2rdLouG1zzE37s1bvMZIyroW9i7xxc7WPKwieyppjS74Wuhi976mLKY3F5kmqqfY
2regAfBwasInACzRxinT9FhyM7vwRVYG7hxqftuYwEETEhmjvaNO4eSB59+OIm0uNGJlmpuLad60
GhnqpLf2yvhs6+KYaUfNrjcUBWzGIT2c76m1lywmOOEK0mh66OxUB3XjMGF1SO4oi1JXOmO6qYq2
v9BXa29aTHIxjqkhKSzbwztqrrKs0k8yQ4XbIrxG5zaWhFHEdDzfrJUPYywmfRDZmEPWoC5sryY7
XhMbSzCoPv/wlXn4W030Zgh3RCuQjTnmXmr5Nyy7v1qh/6G1nU/nH7/22+cOfPv4Rm2lmVr2zmyc
42gpN2SLvr3v0Ysp3vt26PmyNvc+2lTKOocHPZs+nH/2ysQ25t5687OR1iYeGG4HRMYTNVhgi11E
RVs5igtqrbV+mf/+5gUGmLYWKqaxl/HUmo9h3WbdLusyAGjvOxUs8/e1po86GnNrN2bWnVEZoYsK
6/F896wMf20xImVpNqLFkGRHfg+AfrVVwmBjBveW90yE5vw7VnroN2vnTQ8p6RDkocrvD7Dmbc1+
M9qXrgErY/53lvXNo6nLhC6uJzYxcNnCK28JyWOgAAYhaw/nf/3aKxaDc0CUWZlGYO9ir9/5TQlQ
G+aHhYPS+eev9I6xWKxrE10DBbb2DpGdedA6JdvVdp++c1FYrNZ5npaUsQL8C0hD61d6YNZHvy0N
Zwv5nPTK+Tb8vY/E8jZG6tOSDvZiu9FwvgFyiY9xnOupW4cYo73rHeQX/5xnkQ8SRsGbmUPMtC3D
cT8wwbLEuvD4lYlgLPYBo1b8RDEHc6/WYrhD/4miou7IRMQWnhzj0B7ImDUv5/tr5TakL2adL70i
qTW2t6SsbiqsDc2ZxAjg95vI1OdygMYP9hRN5/78+1YatywLncKuVeWkGHtKFj3sfLoe+5PGy8L8
Z5JbUK4UaK/OByR36XunzWLdRSjDIA4Qp3htg9wofbB1/zqMVXFh2qys63Oa++2yOyGpMMMSt1q9
7u9QKH2xWkhbeaeQWr7UBnX++P+80gBh/PMlkiyjKql22GU+9gZJBoul9F04bPlVnxlfHM/4QPri
xurVK1MZLwGL/j6bCCr++dakkdDQIH2Qe5MbUVJNIYfrrh8vIChWeu53menbNZPaBoMydguriE7Z
ClxGD0ljGZTNdDgzB6N456BbjACk8RxuEQkTxADVaW89kT9p1qc8VZ+1Sbswbdf6ajEMirzTp1Rh
b6na9Fj11BZ39kPTRJdWZ1X76xBQ9fnvb3orKBOkFDUvCI2aqmg02JU27o0wubfJQ3iEGw2p74AB
nuDF/ZoB3K5d4BIbdRd2z7UWLlZww0dW6IMQ2VVqsO3QQwVky22qI84vDWujYbGsmn2FHg5MCbWH
gJ/rj1JIUsEfEgxq3/WC3yVibzoQ+Rm4zoE5VCNtC4cPuZPf2H7n6rZy4Q0rq9sSpVJ4GmLQWqEJ
Frk5FW5k1rUYgDk2ZsMkgDF2fj7flpW9Wlt0ViInBHyax2lJUa6rgLJWXbkQAl75zNpiqQmLUoYF
foE71TPduoGxbfwqUYa964fLxYbjFEZJAssEIOZ3/o1jglwXSXgpXLnSLcsqP0qrMKTx6BYHXgCV
tekXpUjfOUDlYjXEX3IqIfnZxAlR2yjaRjdRguTlB5OA5YURtLIf/0bh/TFGCah2Ju/we5MSQdLu
bTTdDDJ6jLqM3UWnkG+GXNfO6/u+xzwK3ryQy2VR2c1gY1s6XaeJfQrM5ALCcmVCy8WKmJde4hcz
K07IJtsXkYdNC1rWo9fE5dMwQXc634TfKMx/bo6quniRGUrZcTWxdsAO1W08+4BOuvY1qRAxtonK
D6i1L71VJXg3KODWUF5uUjujJsUZ1Pct/3KxOpeqmthZR2Mt/5WIllvG0ca+GEeZ041/2f8ppPvz
M+WeUfQzaWOne596PWjd2tOeE7X6jB/jRoLs7QN0ujBzxEOiXcjMrCwEcrHG+PDQtLGxrV1P3vI0
hkm2ZV1LT1YsywuvWNvU5GKx6WItVEwZOzuJaELVfSKDnrfV8MrYKtYX3GrdCWxEgf8YljzYUSRx
vm0I8AgxXphxK0uGuliQUMp3dS3Z1QYf721POVEu9L7zjbqIdmrwtRs/4dF+pRXbZlC/KT1wNqFp
+SboK+XC0FvZdZawNZOU0JD7DPMgaOHCDb62C604PDjxECH2NhV3rDPnQnetvWye7G/XCy3P66nk
ZbUI7xNYExGHXbS8mxy1MqmiC21a+yqLZcmnNLVu55u6zSR+qChnPvljLA/nV4y1py8m6+jHmLB2
88GzHGpKu8wD9Ab7Qg8tSs7/k0NdEnvR9wflENFFxrPyPH0PX5MXuUGiuEtO/hOg9H11dD5MB168
IdC0iVyqIDb91jpkH/s9zkwbsc02zjZ6Z2MX09iIuf1E8/CY+r6nZtDBaVcf7e35rly5mai///5m
QHShdFj7eHyoAsPXtr0xEA73YVOIu7i8N+Bwj5+aS2fQlT1liYI1qLa304kppXXOh5Ta2UNHgeRA
FdFGACS48AlXdmGxmLhNFfVNlfEWKaCGmQZKYVU/FRof0BGPmWog96/njQTx3/luXBmRYp5ub3pR
18k/ppPGTcs0m9dqSocvAoBccuHxa922mLVw0hShTHq060LIec2o1NS4IAjpLHRQWnfhLLHWbYtJ
a1qyjIKQeou41m48LADNaXKlre+iJtxL7P3QhlK+uj/fZSsrkZi78k2XcWxp4yYvKaOuMdpIS+NJ
H8bXup2OlhN9ggdoXui8tW+zWC0MEtBNqfIiT9rbSO8L1xPIVM+3Ym0HFPLPZsjMd4qpGpieI34Z
Of5beFJf90jPMJOuyGd02WcxnSSKCBB1riX9C81a67/FuuBZaPORVEa7rNWeBl3e4+V5JxDnDV1+
su08vLBCrBwjxGKLT0TYTVnacvuWvrZ1xio6zF4ZBObsYne+E//+CuEs9vC+VQHpAFDfGUkCt88B
qRyeAv/n+56+WA2sMbB6HX+FnaKXrTv16bDxs+a1hzt64ffPT/rnARbh/p9jwCijekjn011iBeDa
tHg/6PqzaKYPzlh8jgvjOnGyx/Ot+ftSIJzFUhB2KJfBQcc7Lnpwh5pHIYW/G3TnCV3EJR7aWoPm
D/VmbmLbEgUYGXGoiqt0N6Zp7k6to1MTWjmbVAHX52E5vgEZ8r7wMrVMf75RmAp1+RnTCCDxSemS
vQOoEIzihcVmpUH2YpY2nYjCmsIV8mXlwSf0VmloQ6ejqn3Pcd9i9pz/On9fQoWzWNSIf0D4mEdy
3Dw59pOR3uvjK9n/rcQaJskD14nflS0SS1JdBJBb6AVvMuEzbCWMlk8K9bPvC7aIJfajldRoB5Tj
7DrddNvws13abq00lPkPFybNysmDitI/P3lYCTCmGrNGzW5TuAoZgT38xSqKx2FrRf6hKG40+1LK
/O+7AJSqP9/m1ErWWGzJO62OTGxLs/Y2EF33vvyR+IeoEncHD0eJiNRaFb4kTSF1iFZZct+Zqv+u
Czkg9z+bkALJzzPEzDvDDB8TL3quxqDeTXFHpWdwET6yNlUWixmWbYFw5rNGENefNFN9kAEWInEN
O6Ep1PDRT+KPii4uTJiVz2IvljOzrON2aqxoV4lUvpZjkW66uh0v3E9XFsvfzIY361im2SaV86ST
/CE6kEjaZoP4QZL4KaGi5fyMX2vAYsYTK4h6o9doQFPnX+cACRExP8gezj9+ZUFZ0gdHcjulTFm4
Sr352Nr5g0ndggmwdJP0dutW0rvJdWdTq86FF85L/F/2sqVicKpip6cUD/lxYtxJ4LeqJ+HxmJC4
z7dopcOsxSgGxFUo/tCi7lL2fgaK/jLuZOWnL0ZuYstGaFmD2NGuH2qjmnYcaO8g2tYXlqy1vlkM
1qwNqI3W6Bvq9a5wM6oPgCe/1IG8FD5c65v5xW/GK4GapPNbdsFIYPSja/qJou/j+X5fmQvWYqCa
RljUXkuUraVk0C7yV0jgrqZPd5akMuT8O/5+JhVLYWAQyDQJwZrtsC2+cbxvYxFQBDlsPJaTZLgk
NF2JpomlQHDyfbXLOMTvnAoT58b+Chz0qrRNiKndcaLeAnLzQxRzzVOzbZsPn863bu3rLDasorS1
hPAJosqslCRnxD4q/Euq/LWuW+xPeT2aYRdzD7c7/2QN9qkf04+6hcAkgbHcXdIfr7RhqRaUKtIM
UwGS0wZYbnWZxX0BgfCFw+na0xdzG/Z86ZhiboQl8ittSFL8oLX3ySg5fv45OxLHrLrIyWbt9GS7
EGEOs3nGhevU2k9fzG3m2pDhdBLsFGwbNkpYPdt99eH8wFlZN5a8XchqHsaqdAtuNsVOty3iy0C8
9nGPHcv5V6z9/Pnvb1YOK2jGuqsTlm01e4lksB8VQGvnn72ycixVgFM21dkMu991WmxuUoNLLaSb
fN+YVQiHUG7Pv2ZlBiz1gKA3g57zBjdpHYhDq8gb6LOvul2emjx6Ma3mXQkyYS6mMUxvCm8Tooe1
Et7XmgHRRe6N6FKJx9qXWEzkJJSQXq082BmakrkhtnpuXl7Srqx8iqXuD45nWmYRS5DpNWO7Gcwh
n/XQ4+C5kVKZVHfYM+fo/AdZaclSB9g6/VAZOfPNi6YaNpqp3GIaIJoLj19ry2I6pxwkUcgwrGpL
62/LUL1OY+rPR63/NJT+hUG1cn5aWjVBoTTMrOAeE6L7jAJ5bLPyc9iGH5NBwJ3y923JRXAMT+e7
7Hdy5S/Hp6VKsNWVztKE5+yEcV3j0FclxcHsIpzVf0JHxifjJRcT3MpPIR4oQkU9XcxoR+oWfo46
5cWqDxY4trdl9xnSEU4FFwb9SpwKq5A/F4g4FRiYteyNmMvdVqI5AVI+epishsqpUyYiR/fdpO49
/RuWaXdKMn7KNeXpfK+srH9LZRpYwiwOAMeBMDM+yrjdKEp1rZrT5/OPX1k4lsTOMc+KtplMcKVF
fwr9/jGeEnsfOM0EnSG4snD2uDBk1xqyWDqYelPvFYZzaMpbkT11xCov9dHadXipGyuD1DN1R3MO
ffYrS6mN174bxES7Ry35NUS3IRmzsXxffYhY6sZGqgSIiejOoaUswVUN/y5vLqGTVz7HUiMG18tH
I0hD1CkHL9Zt29TfpNUXiYsyad13ffN/SJui0UyNtvIOfowj31TdJaOztaipYgPZBrX5vgvkUuIU
jlXTVjWvGYtqE5QnZRg2RvHQ6ofzzVgZUPr89zfbNuVmCNTRCB4qTQLTfCprA276havcyvq9dF1s
hRKWdoV6Pw8gQvl6A+0ixYvj/E9fO4UvBU3I6nE8HaBwAJZ81MLiAJWBtaWOwIIG2LbUG/jjBEsx
Kb+kBFvrLvlnd4EmseBQ0CLTERgo1ASlHL3zNp6N5OJ8s1Y2jN944DdfJJOh1XWd0h6HwuZaDf44
29a2s7PGeKsDknZoHqjbC2/DWIuf/pcNY6mb1srKav16LE5K2xriXplqOJKnIBZBqMOqNrNnY6RY
9wvOaDgzqpYlPTDOfMeHfICkhLNSaZrfEGbaXej6yiAEwc1Bw58vtocsO+DjEWtwImPcKwhRNJV3
lec97unNEOCj4Q62E+sHpXUGcTTsDCyjLMwCSJ6Px89YWVX1YlGxT86+a4uyetFzU8mPPR4yhSvZ
SyxSHkkh7KsJPtDXEasw/UmVjZIfvEL65RWRySw4VVXe1WDH+qmncF+R+UElO6bsHfA64bQZCwqq
71W9pobej2SkYaiHOHi8TjxYirgs6RwOs92ArsB6qFT8gOE3DLLYSAPJ8CN4tKG/ITWhfxYOPotu
q0elsoU2JI2dY+S5uWk1kSp7iSlevCmcAmOi0cIXaNPLGo6ga3ha0uS7uPN1oe0mzjtWfsQavYXw
F+eOCa3ZqsZOv7YGI25+aJFpgK921D4uVDfXBLoK3P/A4/1om4KTrNtXLQ5/Dz3szRZ756LSHFA5
jQGNwx1mT3s70LcCS859qMFPmzZA9YPmrspNTHvTwB6+qJVwGqpUwFucmtq7IqVpmHepZShACIUl
0my6CaRMs2zra8k43vqpbTq4DGtOf4yxj0Dlh+mj9gXo43XjdKdEVfBf7zNNNv02cqzQfvShINrX
cdNZPRJoH2FN4ab6ZKT9RrZR22J71wU4Xt1hgjF40A3jMKnldTjqeFk9iQab7PhKjWjCuBNt4STl
xjP0LhsOgzrXqFD4WXmOv48srzOa6wzHUpjejV8XzknPAOHiYVhonfZNTxJS3PgZB8VEcjhL8Z6B
rw3KvDvIqqiG9JROuDFmeySnFaCjpGkFW+PQ1o7+BG5QTwCATIaRD9fhkCgDDk0tjBa8mvoWX5ZN
kCW+81MUMsYQDpsqDzLKZJex+kw1IzS+XZIkYCQ2Hrw6pD9ZJmxYZWpX+5xGQzVJ600Wmm2MCLAI
HeObxMkwULZqIHvUL1ocRapyU5pxPfXNAYcmS1fu8IVMmmkTBxEUSen6hdYAPoJBQuaOIxCQb8rM
0zrC/XbCHC9Wj2YtFawz/WwIUvO5lU2Tx8x5BplzAPCqCdxldV959bJAwHyU6CAq8OFFajjBfqqq
OM5+2EaM0czO8PpU/UY3qZW+VQzb6DvXcXqvOdSO8DsO9WaU+biRMieDVofshAbq0wiWoFQ2mYwi
I7iGIhcoqABq2J6lGDyCHZFvhFP8DGAOcGxYadjeQzuMo8fOj4oaA7TJaZMnRfVq4weEKJ7p+rhq
hLoLVF+ZrpLc8aSx5fo1Uh9ihZZT8aET2fX5UfHj3p+u84n8s+Z2vsibE/S+Icn2VRWlGFgiAAXx
Bx0qS4R/KlPFTO/AsMxhpkFxfAuCXxBhKOMq04gJtesFCl9rS67K9vXDmFDM7WEaQbHHXRZUln2T
yNrObmStTOnPsYxE7r8mQHAK72pEjz1h+5upRd082pndRdouNRVV4MDpR/5QoTbCumvaREZGps/O
xrAxtpNWdeMvOY2xEe+FPknxjB07EFeXA7gXy0fNjwKbA39fKga2zmkRWmmEw5ElEofNDPdkRrfm
D9SG37RZFpstqGMDb5Bt5sdON7giiqtKvfN7MVYAupQubaODWpdl+IWPV5fDzs4nR0/2Q9JE8R0S
GVtTkIzAwEh+lTgsjuU+HxMrfMGusMbZOJ7wKMa1XhoZxsWqwN8REpYPI20/dU4AKycr6G8c12pc
vltYfrnAkfQDPtRKr29jJSyg9Ko98v+cK4006pcxbYr4WsGTBWFHpkblnNgXuFm4vmdonbdtp8kx
g22Oz3twmjeEyoQONmF+uilgObc50P049iPXwuagwf00MEIH1a+jkgkDyp3prbrJ0jT7iidQXxyQ
Tsc2Gvc6H1Igs36UxK+AjSKncLuh6gzolRn7Oqn/spUDczFpquSH5RWO/y0W6MfYAkRgmz8NfO6K
FnMHc/IG1zKFD6XGbOpx+Gp4mGIRT2QwRT/qPDS1X0EntPyzXeisfTvYIFrxKcC8gS2499hAkQNZ
QHoKt1BiiZJ4QEBBm8C3V+2HoubaxcwH9UFxNjs2PCsh1ar9YXipGCnQj8iQha6hepnVumFg9up1
iddXY22M1LOB6bYZlt8aitKskJ8iR42tD7hjDsXABRObnMyNrUqNfwbxNHwO0aRY6jYlAmX9ZBMH
q0V3ekH6RYRGAzzUyVgROtdvfGzP3NB2MMR2Cyvs85cpsgL7YzZGpfg25mAZv+mVB62Mi0PgU8vQ
RL1TvlK+HkX1ZrIpr4QO7XmVM2CpCgPHQPPHcYJyM9nYLbQmtR3MXyq7eoEdeSSQs0S6EVvxJnds
2dku7j9hf68WkZF8UoZCM3rIdnaPnFBGQyk4B5XCS1+HsWxtyekAkfyXvm9wBRimKiolhbeagcUN
RPBKP+EvqeGqG/kwnxR3YAdUzV2CWddw8iGW5q2bi6Q1vnoUaATfhzIpi4+OMc5ncRn0JVX/cmAh
1Fzdi/Txy9SpXi+3jVamsXQ1nMgBTmGfOB0xA4hDipVGJ2UBDg1b+cyxp1WhIMuoLa5snDzCKxki
Y20OnLK0ml84wIUtitqpsEDXk5+CQsufQZNSp2xGMg2eYB/ZKhMSK+BHg3Z/VTp1SvZd2Cg/WqMo
myvPLAr1FHmhml0zWKRKdZZgzayL+lWVyRA/cNioKJ6hLmxwUyWaLZttHMQ3sVfjKl43A4u9jX2P
jGgPZ66955fK6JpmmGORGbOy3UM7wkl3gqWT3ogI9z/ocXg3Va4xk05fwkoJFIBXFXvBqXFsXd1K
LIudLXs+JhBqTgfsdMYRuLWBobVVRTfWd4Xfc7xLyyHTXF8TRrbVy2QIPlSFKTGXVqQOnKpUvGhf
9Lhv3GewEhSmqh82d42BpfJBqloD4M+Zmq+9N07TVla4juwFu9IX0bcKd86sDBumYKc8Z3Vn/hBB
DFEemo8hrrLBxjTZKjGfP4WKMahuVFuYR2oBCLGj78dWApcsr40TZ3m1P2gGw+aZrVDx94Wax8YR
uFVgbroiVHwkMT3mlB1n4/bawsF22FTDmI7wGmU/X4M8nIM37cRcf+r72tbdAJHus1YXCgfCsc/h
MI5T0T8MWdT31wlpuHrbBrnmQdEzObYBV9RAxil50XYbZWRCbKOSughcSb1UTfYco8PsJp53x91U
aiMelr4I8aM2W411PmF7wbO3Hjo3sJqp/6AS2A23lCEaQHML5N5XcDr4R24fqqOyC7PBUThKhk59
tDQfpFjZkhVkKpoeJGAfw4+rggKjYuP1w4Dbad3gypaXTpdsMZhtqXJpi876kNeDnsJjs7vmRgmn
DIq10vW/NKEAWmmqkDOC0/tt8S0oRf2zDWA2uYJ6W/uQt5aU14maK+PnVG9a53OuiKGigq7hfB8z
g+XJKHI8Cvy0MF761CyLDQgVM9+oQ48SeSzMGq695bS+9UymMVBPfijsANMonUUFDJmoHiwOlqkr
wHeLXR5VTusWQ1A193gZSVxaJjsyrvIsLb/GhUfEuylLi+IBIXP/OCQqdMyRLTbZVGkazh8qtYut
HqudcxfiV/fMib1QNm0hsvxmwn+i/dmkduvcscsBzvUVPS1cDi8kcdl/0VLjMGMPFBqfumbSVeE6
rBnpD4n1MrhtwbcPOkIEsnrGZ6JTH0rRl8b2/xRK6mjxbKecBLWGC5oVRd/9Uk2L2E2I2MefbMoE
uEZGk9r9YLWrCMOdvzHPyZ2/3WAXSZ+uizo2cF854KPsWkq6A/emFP0xHX3XtD81VnAh4vC7hOVv
b1pEjMssjYPSML0DGO7MPISYtORWsUkoAvOrjSWaKw1HwEwd3Um7tbxwV+N4O3RfOoD3ToBFDrFW
3XKF2GfJARjpIRD3ZVpzL3sdw6OpvSblY2DdWfgFGPYFnc5KNGypwh9lmVpck9DpFObPtvMPiXY/
he3P8VF4Fz6A+jua/beOmUPsb4IWXWdlxNBV75BSFRG0J7vJ8eTEOsG7q0d/EzT5NsG1CWa2GyvD
ruNCrHTfE+eYtfjw+Y0bql+BXm8slINcARlGBysM2OL6vYr4Qw0OJRZ9WXtEzeLi6LFRsBEzjecY
qZsfPpuiJ7IN6++Q/zYvRy3mXA+1d63I7gQG/OR4k4tecW/LX535JZHaCXPu2PUMiFGsRj2U8rbp
DmOXbTrzugmerRG3M+8mJioWht/1UNvF04Mj0h3DHZR7smkSjqPata7dBNziDUXsOXBj9yE33BiQ
qHnXok52Y/QUhveF/Wx3v6CLIHbXNvXEu0xX6Du1PA7lXZv517acdkOaY57Dlx+4CoOhD1oft1Zr
dq9xU6N+okR0Y9ePfokGlrVORtuk/VZY5bYyKN+o3dJ54ES/YZof8/J7ana43756vgGM1tlWpXVl
4Fc9KacEgFDnk6Y2AMUGbgLqhAXUhOU/Pmtk4h2ooUF2FYf3rE6u6nx3Ynarjn9bpyKwTF/M8a61
rwoz3bBLbWeARgVg26ASO9dmpOvJIoegYcpdmDB78Up64uC78cZ8kyXPdvpgBLdyjCByxxsZflKS
S9WmK5EzbRHL7Kj8FQRMmZ1CbOv2BgXDRPO7MtyW9bMwb5AgXBjxa0vOIpnBUmaXlYqjZCLt2i2g
urh4dKVcxYhoK1gCmjWZyRJThvNL3FpwflnnImrf6ZQKMB+EPkQflr41ansnVIrJ4nnsahsOay8y
cBxG5UUp1jx9/zKtl7Ut0qumPrPyZGeUkIrJLeFZV0Fp7gQi8EZ/X/pkWebSlZPvDBlqCpNAlzvB
8uRwVH91YuumwtQKKGxyIdqtrTRoWcJZKx4k4moE0QX3Q3sQSldF0TYLjGIielMUnMUyTEa45dq4
rUa3I25WIB7gJpCEdgenm5p7DpK/zV8j0tLpvrRzAkPH1veGobpOkiDV5a3TRByBXNspi2PUTEo/
cdzHrU1zK4CQg3nCgjynpMcYcSosXQ49pvyiRumIleAwOXFFPMQRZNKzLSHMqDzUZpar+bbTSm66
NrK+fLipe33cgk5sEhfTQNYTqxZEHptpyB0cAhKiMBeyTiu9tqy5jLlRe+pYBaekg8vKmVoxGXAY
AxenLtUvlWaoK8H1ZfWrHZQkrsc8PhHcTStr30+V8yPNB/YufIz1POZYZJTWMc3buv5ILwltcs0u
pHpj08reVg/eVMqNp0q/ZmMmTunvJ5VYHAsZ1bMX9tO1qbgsnbVq4rC+xFeT4NGDTTxL9VqXqO82
rV6EnA7j/yPvTJbjRrI1/SptvS6UAXC4A1jcTSAmksFRFEVyAyNFCTMc8/T0/YUyra4UmRTtZm/a
rDeVlYNigg/nnH/yzyfk2yn97e83/zs3+KmgNpyV7nTiEOuSlUmNozexcO7YZRui4qoHNzeISjad
j6jX74A2p2qwnijzIuRCxya5eLGceld8CDa9c2pax/X1U5VgWtPsMZ47YuFltIo9rc5duOkF6cur
pZn9YCySW1wq1r//3d57Uqdq3qyvfZ30bXymSIRcYVe0HgHGR4+oUVkNq2oMD4kO965J8ne3fPCu
76ziU5WvGRl+krVslrmy1GowxAA6NGNKkHgf8s/eeUanKl/MhRjPMbc5S33nMPT62iWiOOz1bpJ0
ZFWNL7nzqRndW7sbnggQgaIxjlclf43M+YMr8L3veXrbZhZ5ikmTbwY3aomXcYwgm32bDJj8n0kr
zVMBsDvhS8rpmm+06F5L2Y0cch/B3e9sqlO9rcFgULtM6DcyLYZVbsaHcSDUTBoskJFW6J+5xZqn
wlub0kgzBeQ76EbRj0hrRMCcxx9Qst95Cj/O0p+2FIOlsCPL3N0Ux/i2YQz8+Jb1t/n9Dnrv1Y/r
76dXx6c6zBlZoCpr3NXkPJf6hrzH37/2Ow/gB0/kp9euGbYOkzEirs6G72GYB/BW9qOc11rjWO8X
+9+/zTtbxTpBbMEARWN6YDpu014vDS2A+ZGU9Z1r8Qcu/dM3iMN66BOBAsIYawaNhK13ZvJtbevy
g8LovfPyhMk1OpbThx2iPp247R0jLSPQrJ+tpXW8w+nCD/LB7w7IsJYPLrd3fq1TeaTX55pDmlIs
RtJ/UWd2v/eS8aOr5Z3ldKrkqsmnIx2uRp+dUz6Uw7kPXXflx+4/YpV4/qmOK/cSa+wLSIhmbuuN
F3UP1M3eByvpbz89L358Sj8/btJxMB3CFxtoLKwf8UqbAXqsah6bh1bPFOUf3PfvPYSTN7KiqGyr
Hh7iDBi5c+w5X7dO6H7wiP/2axCXftyPP30NzyMULzmCnHXUXlS9t29qZ2AssUSb3++4d9ow8+SW
D32/TdoJ7ZZweoNMO7L7VKSeDCP7uljVMxxw92JxDGpm9HAfXEbv/WTHL/vTl8K1OGpFxbrNeqHP
CHFrNsQbOB8cVe+9+vGf//Tq7aiLkK6YVx+SfW/mZ/E0nP/+x3rnFDTFry9t6T4Z3ZKnMVgHWZor
YT7M42axi2Cc5D9cTydHIBN5X3hVEm360Ote6wljVkLNsn/4DU4oaXZvynQ2PYMkXUISXCPfeDhe
7grGLgzBW7HFruWDp/y3S5cdeLJ0m6UF24wLKP1Fj9PykD4A3t/bSf719w/jvdc/WbnE5CVxVHN8
NED9KwMYIE4XHSA//Cf0dL7AyTLVDizBpS/CdcIJ+GQJAOeV3ZEa+PvP//fkT17/ZKGKbgQRyc1w
bysQO7eFgY045NwYgC/6OXDbadszXUrdZ99qgkR8Lcxmny3Nl8bDERBFuuMTDz4yWpucS5mIJxVd
+Jn8Yxv9GUV288fg4CQZ7eRv/2+C0v5fDII49mTvJ0FcEIhK+m73Uv6cgmYd/9AfWRCe+W/bI/Dd
M4Vt20oeqed/REEo/98A7ibJyeSdSYkN+3/iIBzBv1IeqK7j2pZyj9vhzzQI4f/bIquMsHQH3wnn
mKr2PwiDsMQPgcDpAIgkydOxU6/7qU1NGe9LV8qNOWfWRT5P2OJY6Jk1y6Uq7qfQrbcp+Or90CVN
ANchPOtIMr/2Fq97gQkA42pmW20KMYL41S7WFNZQHCAMuP6qryfnPByFH5GibjR77Wrru+WFSORc
ieUV4LrVw2ZKup2/5OoNXBmJHqSz9LIo0wFAdlbM26O8p388Bqsrep1lOWhtAYlEeE+TBQEwAh0n
XjnSr4ugM2Ty2Y/NfAfTLdrqwkyfZ6uCsavs7g0SrD4bYva8Y/gWBOqiGgmkdbzPZZWLDZFuJTiy
pQe4AXU2byyigPd9QYBRtADBFm7UXfdCZC5JUT54UZd6hHVpGa9tv5krAl/8JN8Zy6AuFXOnZzDv
LtuWDWEc21y3Q3EBPYytCLfA9tfKcuJH7RnytemHUhG6e0QUsfPT68rMsEfokEb4V45piIvZK6wn
o4OQGPRlKpptZkX5slpIFHtO6qJ604vp3eA1OM1BD4/hq7nkFXExVnlWgS5V5A/1xUvhEG5MKNY8
GZ/GaJ5Kni0M52M0HNcUQeTWiwIDz4j2OvLqrLKIVy3Q2KcZE4q7tOrsT6zJYj3HU1HvnJR1vaFK
RajdhPGAoq/BSwZTfrgjZQKFdl/JeOYxl0Q+CklqUGjVXxPSQG/czBvLnbek4XWndHuJ+JvBrucL
93X042bZGkMCUucsc5isY00Fs2qyRbeAA9nw4ILIHS2UnPbFKQ05HBNMsEAu3S7Z5J5oa2K3zOzr
aDSQM3rpOV8hxhh+YB1HLesia6aIeYTK8j0GuOBqyUAWL+Q0v71PphRzvEJ2GIZYIzWaDoXzNulM
nydDM10QiAWyEZpy65ROFQUGufeQNjFnPkKxzQI1cuqlhfhNQWpxarlgzTyk924bhvcwIUlsa8kC
3g7LQNLqoML5uFxJG3XzcpCrAgR1XIkOlskG+g7mFU7e4E6qyhxjv7qrFyLlU0Kot7CpzIbMvTE2
z5twJDPXgwi3rCDa8VFhe/sr7ZVmG2hdxxeGX3bWXeUlfrVBUsoDqu1O3g1T7wA51FVDkjUshRKg
72YJh/TajlB+rLAI8OyzqanmJGAwaMlNOFf+uq6i9jOxqg74nxmaRAMbAwEgjlqXcybKbVZ3vbGH
Al7tTKxELqxce8+Vnegnz8nw7KsHe2kCU8nwbiKp644tyJCjilvroIw8elWdC1rjRlKpXd9grbYK
LUJfNl2+yKeG5VWTBqWjK9uao7NwHPG/sLGVdlYptLd91oblplyM6Cs2+7g0O2b5mGJ5SFBh3p5p
Ay1tMCbJ+ClzR0GE7SSW86iYEvKc8/aLa4zjpTAWL8ajc2xdWJypeIqTpDkfyerWUOGK4b4xSwAH
3P0b2KStA3Ad5f6ybXyz/NzZvjZ2xjjAO1DmMoZb20utKijq0UvOEgJxumDusuTgJUVPJp1jk/2m
WdH1GqKibwRTFBnLuiBJ4653JvMTilzxMAASbC1fjk9mFjdvqhhCQBeIYyDKXmLuc20rqLCDebF4
glxtFYWrhbTe7fGteO/euiyGwX8h39H9nKbKtLfKTKN+zaHSlFtp5c2DlZnVS9L06WM66aK8mgmC
vrCXNMGCK/OvxrlL7vE7D7OV5TQcnXZDmxSUPqZjexDx5bOWlNArJVJ2T41lF5ltmJNd97VbveWl
1xzyouxfUtcFZ85TwzgnVkCvYaVFxXF87jEMH+UNhLN47ZGgtKyQ78Q0MLn/QGy4jSayg6fUewsb
L6umcGM1tvhCMwjaPXfA9AGVZXU2pSr6PsMaSYABw+NxMGbWgSBbcLm5nG/G1ocQ1zC7ucAIzrtK
xtq6NczRJKGynUvS8KrIC3zDUi+LyoY+aImCL1ZVRtDTWcfRGp417hS7W1yLm32nWZxbG6uUOWgW
c4pW/ZFRvO5KEPasDpOMWO5RXw6CM3hdwZB9sawaYwVtdzPs6WpaWyzSJwPCzY3vQSFcdV1m7qbC
h/DjZbL5DicDrrtnWoV5BnuSqnKplPjmK21n2zjyQvhDWWQg643a4U70g4junSNJlR+QpbwaR1Nl
AR/Z4b7lGt5OywgOIdvYh1eTLeJ2AsAGZ4QxlK4kfNwrowRUxtQ1AduFUFfNIFFd2XG+CDtZqzHr
vbUjpha7Oa8w/H0ydymcayXmK9wX2iSQkM+vwt6M+q2obZYpwqskpufVs7PzJ+zwaiU5sJ084Wum
aR9DAXKz5pJM3zE5l0h9s1XkNhlVOkc1ZNuyYdV0dV/f2jh/9YE7JH4aZFJ2iqq2adQqLbtaIRTw
1LjqbKPCK6XEEM+C4XB0i6vql6WuuL59z+0uPFMB/BTOOEbrcLAJYvfCubhB5l3UKx822Q7cmwi5
0LLEqjUt2TyxoqIv1QxPiTS8snmtrEqARLrR9BbCfN/DATPHQEIDTDem0+uNyV0G2aZztlaFOvay
bSEszah9uSYLs9i50hO7Wo45PaFByvK4Ublz4emYAG9sOFaL2d7WdPHEbRQJulqruG47o9K7uC2G
626Mxr3ZuO5nF3b5YQyL4qKp6pIsRBtVtOlkcxDCS7kQKQEOJiqplY0Y5ODiPn5p1914CTnzGDjZ
GcTiuSMmflp8yQHi96Ml2DY43q+hp7bX49LexY3st+5kWYR6gfGac53dwacUn2Hc1dfzXFVbMyVr
yOqVpnhY4nNyJ/l50jFKL0aLE4j5dSGIu8zpjaDmRB4RhHhnrGosbsogGqSghloG/Qg2znA7UdW8
S/qxydZmRLqhteByW61iaH3wDDitH3tHGudLJWLk+L4Vf6vHIftcdq29kn2enlmJdLaZV7dXXd40
S8ARLQrM3V3ieacRXu7WRGT/DUMP/TIOSQJDzSjrdE1pbpTbWeIUROy5/73yvfBQdcK/qns33ECL
H18qW/Xzfjb75RtULfsQOn3srJKxEuQnRkqv3FnV863KUEHB9BXRbZtPC+zvPmcWmqC12ExapmSU
phD/ApicFIZambFeZ+3cTnvSF8Bj4QnzWsRzAghO7iy6J1sqkdy2puIi1io1bmDtxNAKmnYi4ALi
mLkyiz5/gmralkEjhtr9PDDg+tS0fkpJpfsIM6kFLhxOiU0PpB65y3lJN+DhWmbWa2PmYl/XS2mk
QVLP/VtdhBbV6DBmV5karDUxyWTcRn5bfM0mp7nzkT7IIA078NZEjtDwnFE1B4wr+K1SVW7jUKQi
GLMBRXhk1igs4jqpP7kFKtCgWmbX2og+m64H2arPjqwadw3+NUG18RktES48u17QoxskgHR0EhIr
B3e+mGW3XHVonXdNTQGxXrCwKKidbBuLA59RcKK08UnWWr10IIU0Ib0Mb4o4V/qyrkr/kx6XakOS
0fLVcs36uTbs5SocdfUsSzeHRpIUGSF5AhXVynAm1hg3q3dR4L/+ynVooVGZ5uopLZoEOdrQlIFI
pVesYumbn125kImFn7l7Nw65Hjl97Pgen1iXIOUmqx9Nl+e7z9K6gXlBQnVzRkdCsn0SL2LZpl7o
cDRO7QJZXcV6V1Rws1di6UaOiMECuDa8uBJBkkdpvWFIpu9ogKAaAynTbORwgYOoaI2XWMXRPoba
9JJ4OhroaXT27HKHc7jLJHP3niyW74wWumunz/KvJnqEYgVaN1WUzjLVO7S/GbYURRqJlVxCt1gV
ntWxbAzrWwR0fShCp7qwsaY/oCfpOkiKTXoWxvMiCR+r3YeU2RQZmo0601ZWvQG+Y6iovFGNF46X
UGghE0rWYUwWLTqkgZsD/0s3VtMhbqPm3E0K9TZNplobbWGuQyXE2TyI8LOhRU0zJdtiF1XHtY0i
15eBbDP3muh6EBNnqMzvseMwMQkNW94UHED7cC5tGsmc0OGsJePVHjrntu6y5bLRBnm30mkpGKN0
eZ5FIS4TJ203BYLVoPEGO9mVNUfCas6LI+8oxyQiP/J7q1xGkGbCdrrvp7S56msv3YFQJweLANRi
bcfO8hYyv55WSUUgTYirX2DZjb2Tsh4ebSLpD9nQ3bmssXPb7gIMR9Z6olK0uvGTHOfwHCmA+7Rk
ckdGYU5YK21B7W4TCJ2fLctzP4fdYD3ZoTR2FUfBXi1GrI8agHndIafbCpXGKznnMLiynuRyBxYm
0gjrAZVmfG15NTwrp00/QahXO12OCqZm1MUMsZT7ZPeN5V6FRL9uEvQEq0FzhaxyoyIlNYXvcAOn
mbLQXFp1CaqRfOPnbF+UPdVhMJf5+DTm4/KIorx6GC0Ik6ulhTi7DqGccj3WbCCDKp1EbveqXFKf
a8rqnyoi0t4mc+kj6FCKFnDwvZI3YY9mK3+q1dWMXec+ZnvtY0fVN1hXdofaldZ+0BVZQoPi0oxC
Or+wds1d2ScZuYXt9AjxpV+HXq82FCkqiKFqRrsu0dPa8UL1xjBSEoPt9LdG7KV6kzgFhMfSLF6r
NhJfssF7GVyuYmuIoCnklZyoVIoUxn3pjzBI6cdssqM56DE14j8LB/G1Tex0h5jBpMNPrfO8bbtN
2fr05+nSXBKgrCjTkpHO11TmDqJItoUTX6arIYO26XBRntG9+hyMVvw5l8XwyKCFxlsO2b53uIxg
IRv1sjbwH0Cm4fXp+dFrJ4gSoVdoNaHS1+jt/U1coi0SnVe90OK1WHRMTnWdJV705sThuKokhLlM
LTF2fI6TriBeil2LRglJAIHc114isyDHmXA/xKO9q8KeC9xJs7ldxXDXsViq8ZiJPEE5llVxFa2y
coxWOQHmz1Wi3JQ45zz/Hg6VdRdCGYDWl01fliq2G16mtCCA94RuS3sKnKwuPkkjssnrdtKziJv0
yUZrcLW0SbXxZgRmeCBMeIhlZbMX7iCIVAnji2N73q70kpfnUiTtbm77ONAiyrFn8jPCiDu9G3qP
RHW/m5ptXeP9Dwc5/NSUdvQ0agdEH9UZDovdlAVTm5HSPgu5FoymgpZ2LdlBLsLoTQ1l8gwhXXkH
5fnmsVkvGaAl2dI5aB5SZ9XSID4uDtsId834EWB/gQ1MitOdVPO0qWzXuHeEix2qJ+KXNPEKyIFR
UiAP0Zl75c/D+Mr5tFwrA3VSYGi3O+Bobb0gjqxQQaZmUEMc2us268TKls0UJNFCpRP5cZCYqUNf
kufP2dAsh17W5kM6EddgA2beqsUdGRONMhgHWx48J9G3c95Fe+HwK7R+Zl/VSeak69jV6muSLmLj
t0N9CT+76YNIIfMO1FiWV5VnUK6jdwkktPvdohPj3CRsaGvhg3tABtfeRYUZ7/3E6m+c1Fe3IM+U
EpGyvooiGuggRzkcdEPe+Q4zwxCtabGYN2Goh28Kx9zLZBgcnDtNeZu7c5sGbtmaJcIKiPoL3TTN
d1qVVPXFstzVIWUQGikbGmWVfLUnQ2QBY4nwJZv8qbsUnWTAU9fa2hyJ/Uw/fRsz0kZv5ZSHwUIX
dw/ZnI3gxKgNYl88IunQV0VnwcTCBiO8ZqCXozyrobYWqUSk0BuHVDj62ber4WA0hc/NwDDKDDrc
tW5Lz6UuohwMMhVjeopEcZuWRrXxq4oxZkjMQBURFW2jCHyqLElQdIrQYXYYDig1xvfMlud1ZvY2
dt4VFS3DoOnQkwx/nhgz6aUCFWiddvFj3Bnti0ECyI54G+ilMe6aL5Ri8mm2yqzAO4xWXkJr/IL6
T70iWjIYzoyGN8MTVbG9HpdCe/RSSNGvl8qMztsoSbOtztr4RU52kdB/2f4hTGmNg8yv3bUzq+UM
BXB201fK3dWqIPfXxb9AIHV4inyZPth4un9OJjt7gw5gd9iThwTLV3IMEDMs50yO1Znl+PZuySO9
wRckfrbTwrm0VR0+Zo3S8BMqMrErESJwzZEjXDRGGm79JE052o7h9qPCd48GJPxkWAU3V2hrHgyT
xcUMqmTxt0k4T9slMuJD3dlxDQk2Ms+nxSz3jIDjb2gxvCtLNDH6r3ygNErhdO9QjHYHPUaWvSqi
WuwjV5uXlBXDoeWOeq5EYX21ewdeL63MsLFRI0+B4YbxXsLHDVcVOb8Px3LzBoK9d46Vl3mWzeZw
XgwWcxnfax6FyrLLRBv+XQGbGzOaCI2BK/sbOfblleFN1l5bEE+FZY0bbqHobJHinLo9e6hrNe7J
sE22rc4MvSKpLTyEbcXgzC31Jgag28jIQ4XJJL+7w7TYXA2mTK4WAYkkLdAuRvnsXrRpOD/mKm++
YpHZr2ITQgucSJSNpUDYm3kD6qEp9S9dLMo2xWBOB37c7sIoVGrCgPft18UbshU0ymxnt4m8rNlh
Q5CKBQ1Ok6R3EwfG3YDpJv2s9Jqreh6Ns0UM7St2M32Ab3v3Ao0rOTgNqfQW3K3LZim9b3nukYXm
RGFgagICRDtQMnGgrqQ2hzeI7s6Zxq30yU7r+twleRZzomm49Yqecm9OpnWSxsymKy+aL2KRjw+m
iFVHC+HOcSD82Mh3ScPcAYaTNT4VBQMGgDWOVJm4HHaeW26GZigeJ9fwvlVO49+TmtbfTfNYfurD
prjwF8n9BmW03jgqt4OSJKt8HdbhwLkkoboAMW5R0zmfVHq00bEzXw0r6dbDuUhkuXPcgfqapEJ9
Nhd1cm0nHXLK1p2W7+5SzptWhBaZ9SIz7qyMCSXPz+14+nVx0RWGd00X2e4mLzEOdNE8Jp/k74vQ
NrqtI8NmCPQ0Dxc5tZCGkZ2W22jp5L1F9FBQZrbxCFEVZhHysmSrXFWd2bmSZ+lQ1Bd+JNzvjoCB
1hzlqNueHiFdE/Uq9o0zto9MJMrblhlk4LlOfKP73H+to9kMmkgRfzjVZWfu08pEK7NMaYmJBtDo
yiYm83mQyjzThRSMMNr4QZqF2GG4lq7D3u/2zlQzrehMAyosk4oUa9iwO6/CxD5PBWJ1u5TyjfxD
7yYri2helaYw73i76SsFmd7NnpntNJSsB0PNzhlRzs75v9I6pjGTk0/Lws+JWLXCYa1ZmD7Gw3SR
dqa1VTzJL5rq7QVzkZpwQme690Ub7ZZQWp+T0DSHIPFsb5ubdXzIXGe2UIoucXaQcT0X69B21GOq
Dds+4PY0XsnC9i7zpdY3/5KNMSflWEd7JE/V89z48oLLc7rF6zah21X9teVHzvkAnfXZgXFyUfKj
XOCIsNDNTZ5+LusJbmjk1PMGFKXjGC+JX0tTcWejbnMD1Y90JAa+o1+E4VBHopUf9NrBWhdRKpxZ
ONdYPKzqeYrnR2iRbOPZ7/d2uPhfh7HoPoNY8YWmoYvfki58KE1/TI/ihHpDhZZ8R3BtLsTIFN4F
nYX8kjs+FgxkTwYuF9BZZU/FeqxMSpt/0ezizi+8ZN/OelyT39Lfgi/Wgdsx+wmAebJXRLLtXTss
NnsHliPvoZsb9MfggqPpkrSgahIfNFe//wd6/v8zPH10z30fnr55KV+Kl1+g6eMf+AOaNlwXLNn2
GS/4lmKA+d/YtOGJf6NRFNwrJCn8wK3/A077/8ZkWDomxr0sJhvTm/+A07wenhFHdoJQvjSV5/xP
wOkfbj7/DU1LQG48R8Txf4C7hTo1XyqhwbWOPznH0zVBee0hnpZmsrKd6rz23XEPJvzdMVr6pUXV
61bOCLESI4hEKwJggmvfBU6htfpG0Ht60Qwk56Yy2vo+KYkkVp4zcn9iYi0Cyx3yTWaE9rZVaLfS
GSnkHB5vtUh/qZfuso+Zhtt96wQY1tcbBLvd1Ntnzqs3oYpPDHH0v2GAODjawPzBPmME41OAjXQe
TjniFhAjNxIuwZ6OYyACUvcGTfb6p4f7J/vif5V9caMTppj/9b+tH872Jz+ZZ9mu49iukMcf7YR0
lBuSbwcuGwk2f+FXdzNl0qrs5NMRDvBwQPZFd2Uk6cZzCmJYZz5arYNoCdtda3BJ+Zg27Cd7FKs4
p3HDtIILsTxjtG4Fk6gls65qDOrQ2TTVedFbmJMgBoby7d3UOl3rSHyLMB/TUIX2s7AekOd+sz3E
t67cZepGG4O+6JnjpF51q5sS84KCzBPjqA3LgD2DcEpT6sjua63cT1YqwTWX7ZxviTHB40z1z8x8
e+RmVQeuhvwHITTGBFdLEZe7NPX3cH4xEx9wl80b9c23ltc2MfCV9/y16R3arH6mSjf2eiKoCZwg
6BJhrrHB+RIyV14nEVCUICSgY0S2GVG5cXCaLjzi2RDU26/yoQx6syrXbtdWq8Z3LhkibfFDujdx
0CrRXK7Hob4zhyLZMy+Rm7q+l03abdsJaSj+j9+UeZOq+Eq7ZxEc5aMYeI0u5iWz8D+X1qffrwj7
V8LTcQ/ZAsBfoRHxfds7XRAS72Ou54wFoZNjcKoa1mMU3xLDEQVVWTvBnGdf6Es+GW514fu3OFV6
wWzk8doyMCupRsYHdD2Bw8RgDQ5Omguy+BCT3fXY4WBT47wly4hhS3qDMrU/hPyDD74DJ9RPGqXj
d1CcT8rm/ynIMKeZG2XOXQ+aZW0gS8QstxTnBeXsG69+8bVgjDDtkyLCCSBf5jVwwy2Cbiwq6u/J
BN4/zbeyoqHL5tQIcpwh6OXPhwnnXl1+C8fhy1i2H7AJf1CPf92GHFweQZ8CoB2ZuPh1G+q46rJh
8rrNPGfbUCGsT5fvrUshhlUudh3lqzKmHjkpajpTb2oi+yDLoiL8/S/314fvetLxTeY/lFXyVPAx
VDHBlrXbbTwAwMBW3mNRN3fYknz0Rj9e6eQLe9wf5FlKaQn/1KO8rIaolIvqNqmu8pVRelFQdroI
6uYZe43LMS/x0JGL3nkERCXa4dNYXRK0NmIKMXJsIKjOvJSmeExnZNbwAX7/U1i/MjyPi8j1MJVn
O0h+DnHKf2ba10YVZn4bxnRMq57Qvk9BUdXVJqOHZNiEc3EbQYMxGzbs8j3uyrvWWh4wGfhGm/zB
p/nVkuvPT8PDgSLD7/aXJ0OQq8pC1PwbNYPr1dWZGeoXRpqPS0eXPatwz4XUeX5QpZr7/T8VwN9c
Er9Szn+8te+btmcp4biuPN1NGKuMJqPQbpOJBZCk0zpgCS+BiOgGoPPUG4res0KJD6KufpDmf10j
nuVTGFi2J/0/mWg/cW1JcG5bxi3NxrPbvR5rhnA1uD4SF6vahrG+jjeRGs+xmr0Wqr3//be2jjff
X95dAaSbkF9wQTph3LtqHLGMkc3GSvV1P/b31egd6jbCRNq7Adh/i5PlLvTLB8ZWl6N9gAl+k8bV
Q51aly4EmUXXH3ykH+K6k49k244vPQoqmodTE9TWWTz3SFzZTJZ553XzqkVeL5x2ZdIoITl/FlG/
x6/jYCcI3Yz+0pjTy96+9UmXOK7iMSQCEFnOUN2L5FLP9pmfd/yB/nVuxzscP67BvV6prnF1a/fl
gjGb95E3/V+PGMiDP32HI1X8p4fatUU8oERuNq70z+3Sv/Gd7pUn/QEz/28OGN7HJXDEFpynXAa/
vo8yCm9KoQ1t/Kh58PR85+XLuR10TgdWXT7I2j+n2nhzBuhYg7s2xbzCEsjp8H2xhtd88c/Jsvho
Rf9K7T5uJT4U95HFZsI+yT0hSCcpIa7wKPFW9Uf6p363GOJy1nmQsb06e7pLsx7ThPJxztwbZ1BB
G/f388C/q5pdPQRQ8G6MoXr8/VL/m5XOp6JmNi2cwljvv/5UpiY6ZTSHBq85865b9GMvrEs0UdfN
9JFb/d/taYpMPFf4MWzpnl50xJr7Zi37ZpNkaNOspr2vZEkqXw6VcXFDE0zD3dOOTrgjgR86KsYV
1qPq/P1XPtEB/vEkUERxqkmhsK44WR5+Y0FbTdtmI/zwhulaFO8jWnh1yXDzTsXNa+e450Ms3n7/
vj9YsqdbmFBy1wJVglThnpwqtaEWO5ybZoMZ8Jtblc+FUU+Al+Zl0dePhi6u56m6HsN6na4Xd14D
qTxzKlur3AYvU3hmrcyYqfA0pd+ZnaFkbB7sSX6kL/0h5/7L54QgJIXjOaZ3agXZk15oQh9sNmHk
31jO8BpZ1WOFk8MCT6xoGyuITfutt9RNZEYNRHHzc2Ma0VoZ0Wbp2q/zZGO3k+2E795YWf8KGfLD
mKvjMzr9jPBHuQ5NrsW/xM5kfqRrG1rNZg715xKjHGY7s2VfAoHew7R5sNHL4N2tn5tiXod4z2Dz
9cEx88NI4C+fwfE4dymZPXbPr3uH06PAMjNiR5v6azNCwRkrrEDCGjly3d6Og1WvPVEznijbi06W
23ApriM7Os/9IgmcZbjFDBBfBhMy55Ba2xqhaO60eTAZ1nevdHQwpLcUQiqY+RVWThVeG7oxV0a2
W8xqZwe9W8Gt8Tux/j+EndeO5EaQRb+IAL15pS3X3s8L0aOeyaT39uv3VO/LarSQIECChFE3q0hm
Rkbce24vnKDP+T/1vYlmKJLhvz+7/1y8PFdFfk5tyOfU/vRkqy5xSLulalG7mC+2Zq1H5ud+DhrH
ARjk7zOwg3//jdq17P37t8vOa1/P9HiDELf/8e0OC3PKMS+1aGxsYCKtTmD1/inIqlZq4xpACNZF
35eHSrfWUK8GAIC6vOwt8eJO3yX/fjXfvOw/r+ZaCqi2Y+mW9qfVFoGVVkCaVRF+zxenAfVaZLeE
9zFUeKs3cbvVAyc1nb4YIwVuLW3w9ba4rSAd6TpqnUzN3jfhPVSre2fNv2RbmH6TL0Q2ltabLajm
mS5fCtWIVxKHxqH/WXaW5cMIC+gywAc1gqKSf1XzfnSz8V1O6z0T7nNdtHAZB9Qf8+MoWBvUPc0C
2/NepLiDg8hEtV8Kn7TqObC74pUxLPb5cQsVxHM70qrJGQkh7I95lb+Wnbj/96/tHzfRUdmDKeKo
Wq/nyj83vT3XdaOR3Y5zn6ZuWaPZWtVXMaEwtEwR05hmvta6oO0K8QU1yTqoSvnQToxV5sWL/uNq
rlvs/72J/3s1rsaQlEaV+2fUn6zGfFZb8lhEtw+gT73Ptr0y5hr0CSi6Tos26qglLeFrhtWE6B5X
f3bHX/9+GX/W1NerMFFZ4DDlfeIY9PdlozQzrcrUChlaugOoIlvdMVGlrF3iGc1rY6JpYTb/77/z
G57xx0c3aPTYDsWswcH4+oL/n9JrZXLlWtrVp1DWL04/85BAYjNWuhyV+woQN7G17LDZzl9Epjxy
z3iJ/tJG99lYvTLQSsTxXqs8O8J4KDT3v/gp3zbrPy+PoxbTUa7SY9/5++VZuTvmo+uuUVVtd1gT
mbeKx3J9csC4tAUthUV1c1oNfR4wWAgLktCrDZCtYiY9/CJ1mu/yDfBO2f209+pTUcc3whpmX9eY
C+TmcOlb4/jvX+nffY2WxW3kBMuy75iqhaz6j3pupY8x1ALs6QAQNVhRnaarMI/uvr1rnvvmZnfF
sCJyl95/NAz+UUfwm11L/T6okxdq/Bk7U2wK7EclW6PRgkDE+AuHgl69t1+5UT3AeVuAKRc9oh5G
/16XuN0aV2P2s6qXd3OeoHagCBuslFCI1eR87d5KTdAO2/5jf/xHGf59nbpzvUaXOvxPoMvUmdKC
NbpGnsE5ZJjv9J2omoXorokDdGOclUw97WIIjW5oKUDpuK7GDZ7XsFTQf+GKgErJALZmn/2PGvCb
GfD3B067NrH5i43terL9+wNHR7pvmFQu0TYUv7E6a7eTPbvhaKqv61aap2XKGaOkRWxr6Sf7IcwB
mGugxaosYZnKD63DolwDCO2ZSQ2CF6tqoenKsn0w6X7mWi7Olt3epW36VrWy/K8v17i+En9+Al3D
7W1YKhvTn0/BVHYGGU3KHA3RNMwkJgyWwpG8rmPTaSHuGcXvUvJulClJme62qWGGeEjrO+05LdN4
hvAW7cYVRJW1/eEK36IOX86NnEJTz0HKzPNysOAIZHURDX27B3NfTaGq3dXsasAs268ahOKxG8s3
u9icZK/AGZaFokVSLBQKhPvAZElWEwWCWTY97wgAur7PjmqzOmFW0TdXu81gk+NrzPF9hLA87zdV
Im71linysnrH2eGpSYaO3M9pBZDg1IBWkkxtAXZfOkiRMO4kEjiRRd6aYstVTuWuDSD1rEdSEHFn
4URAoFF8qKN2U6p60Cjyt6U0ryBIELmV9Zdl3TcOVA5Nr2JHz39qWpSraxm35v4s0+bBceb3qp2R
bBraZUThHaAkoRc+XadpC6Alnokx8+7bFdXcYDUKIwI9vHIaw510NJiZSwUc2bv1UgXx9mjuoTWj
+S9mL6pWMMfGYjK5VdOTZyAG31L1p6Guj9cZWgg8F6yYuZ4nT1dwRskT08LbduZZtQsdgVja9HfW
qMLEwViiC7qsqaqtEcZqLg8JboTblCEl9BPiJqvAytFOdZVVxTQ/mgD5dRZp+vY57Xz96WY25++n
Z5y2GaoAo8I5w/ExSUT6s2Yl3mAtMVyv6f3fF9N/nA0dYogNUhTpbJie848NQNm6LbdIeolEbTxb
wnwB9/MTqN4PS12JlzG/hn5/dHI15CghNuWv//j1fx4n+PW2wzTX5VfrNpDDvy8He5fjNir7OVLK
CQfMalDAbVZ3cLCAOUhB0Wv10moYkO9gfcdWi1tsLViDnP/IH/zu4/z9teZKsBMwTFOvw7Q/DqcV
XEpX2iXcVg9uZgXPXLRHQDx68F1pY0xxQwsUnJzr/MEulx/qFpEvaBy1jT9fALIslCMT/YJUkB6q
G48XqvjhriE7uWuHBsdFgaPLW5jxrpmOil/j4fEUO7zyIaMMeGOQqsqvwb6Ogr5/sLuOt/r0Ic1V
JxSEd5UxMEuzIddA69Ebe2uEGni6LNIK6n63Y2OR9/VsTLf2lAiRdcEk5iRb1BUNBaFvDUzUSLGn
476qxoOniEBboEwA7IzwPJKL6vD+msOU/UcR//9sSCYLOxBlZnlI7Ow/Fn2KmM3rl2WO8BamkdmP
IX7W28ZuePytKsp197eXy+JgNGOQL/pvlS5GZE5I9oq9c0Mjxw9prkeFuAyUIdPyH41eg4b/PxZ1
qh8U3BpX6RkUqX9/DlFFjiJNaQh1Smck6bBoiZKW+rUKqw+7gQxKsR/acpG3BunvjtBPo2cvybxt
ywsK7TgbJ/VOT431zqGYMvu1vFmJA4e2it5m6oYAiWx1FujIOUBTIlADamvnPS+jUgWe0Q9JLlx0
nvScDo01xrY34dSgmrjmbxuHrSo+s32fE5qPGXqLxgqu/9Sq7agPBi7zArXMOOdRO2peREwGa4qH
/ZIzzc9tP3HK2Tw53QKaLSBTj2VcK4zQELUeKhjjrEYsa/OUV4HIJy/Kkej61c6iM90TRJG02BNv
sMvMPsL8LaZ5lMZpsfPQFGAH1Ha5tW0sH9KQ9/ZuEh2gtApjTBOFNKKKGImFy6AKcrmOGRi7AHLF
hvpo8crEWrL0tiPCRTh4bFLPvegGqqytBH/Lx6l6EOkNdtebppmRia1nZJGwDOfKCabWfZU21Vix
NVOQDpWOs2Iez1amIw4OVbvULnXlfm3piuZ0r0Lyhfm8ek7T5K+u96pnSy/rJ29m4gdTzd5y7Xbw
rJu1zcw7a2pRJVfNS3vdcyvOn04P6A2J2OoTQ2cdB6svUXCWZYRUfsR8Vi4MkUV13FLwyQWw/e9f
l/ecN2tP/ZJITBKJjCXZRPaxy4+xsLYH9O5/1cOwhc66NZDFNy1ouM0BxGI3YncZDgzHOHOLwSMa
ih2JvPT9Vpj5m5Z1P2nU1S84gWJkZfdS3UYAtcX9DJSWpagqkRgTEzDc5Bsx9302lWGFTE/g173I
7avd2uFrwei5aymoFl4qd9f/QuxkxlIKDIrmcl/p6DRNZbnT7Z2zrl3XvutkzRGHbv0wchpx8XzQ
KSpftbNlVOWFgUIfDr13dUbun9u13BwWw/oE9w/l08lHkhJaFJq71C9aRxR6PqbnAUjMxZHhkNn5
aS/JM2BGGuRIajGl1jyBUp53y3tdGMrulqkcpdrDzVQ652p+8l6vwO0FumRpP+aNqSdF2kQ5yZBH
fqDhd4wromoc16RyQs0wJ98qrOy5WtzpjNzuMe+ch8baxo967/h93q1rZ/yexl0eaWZTX7RBPtnG
s4IB9qFoyhspSh5lo0ovil4bSLlwGCMnW5/7Ng/HriCSBaLOTTpV67m/rq2usFoenysQtCqXEIvl
6jNMqM4FaG/fToqtUD52N72fs4IbZQ8tYwDtKhnaPrQdG0Y/KftBova4szvlZE67fVI3hpK5gVSy
0R8XLzM/eMf1xaOZlRbVURpbF3J8k8fanj8qpd0Oll7XMFnR/lKSpIZdhV63x1U9x54orAd0R3CN
eMW5S/JBcWESO2Q/WAtzfqV4ysigDTdvHvyi2d8Z3OuP06JywjOfu7UB8ppWxIcNGSwm/SgHlrhr
Aqgsc1T/qnYxFy33Bz5GaDebdz0/9UcL+PP3v2lD9TbgCj4ZA50XbANKKpagRjfHoJH535iyP/KC
BMW+lfcLOIKG1fgRScDRxfwOLXo5g0DRSI237KOqs0JVUMslZGCnZVHNrhVuC+jcb+R6jzz7HvNg
g4G0xBdqcAfabSM+yg46VL/oDZrDdym2cfBdckpB1+zcqKdzgGF81g46mTroyxO65P1BGPIHHlZa
LOPJISHlRgxo64oUrysgyD6UnezuHKN6MYmt2Gc+CM7U5jCClY8zFefeNH1626ZfRnWb2IozMqyG
9mJd/2Zm6WX21vogO806G4Rb7Fuzimh2q4NWC/uGA6h9o+e6dfNFoWEBP7yBJ77epjZ/E4wETmmh
3gxjQ95BrWnHjgXjyS4047JV+2ufVvLe9BBQzGr5KFq3QWu6TPH3v07qKIgbq3BnOvUU1oVoP/oG
4ToWh2XwJjgCVhXY66DGJvtbLDC3BMN4xq44Cgo0DCpYawj6DcYFw5OKlzTKC6mgjl+DJUUuNLWI
8/VJscI87byYu2OUNFeLer1HIg46fB5sGmrtQ+eIV9cSWVL2uXlUFGXxxY5ah8oH95ObO7EkeCAx
1XEIZ71Xb/VW+WQfSzAF/N7txoI4CPp4KtObNT87NmchLPadj/m7iTmXf6Qujggzny4d4StJuxYV
Bi0BPtRKVL2fY3TM+7mGlEWCLe9x92GNpHGYXX1qtJdqc/oA0VKJDY8yf7O8J3YoM2wYVOYGHkh6
91ixjXo9rhkWAzF1X66tHb8PKPo8P5Tq9UiDrv4Ogjvm7OT7eFLm3cu01VpIP8Y8tiNdyWpORptv
cMwk4XCq/VB2W4KuPEuyAUPD2oprqAzSFkLBqdU1wIeF3fWHndjrLC2aC5778zoqS2jSU8WgREEz
DRcabsUFXd9F97rH0Rm0eCHoIig1LIXirPU1K4GlHGwioJ6walb+TNBTUi46ZsFxZWSUuzYanGwZ
jUcPn8s2c7rq29S8rtCBlTpa4mXT7OdWIUOGO1PkFstFlctvfRh0uO1mYHbWuU1tyx96RyY5A29D
H9BZ7wfMKF+tMbIxtxXYDa9XYkSaMlQzTm4kZaVxRy4XukXU5GV701b16yi2T6esdn9bGycwHYM2
a+1EVt16/mqCyM4tDz8AkYFhm86av7lmGg5aQzyCtl9KwnIWUOq8pmp2WecuVPsMpP+sdhegBm9l
Ks6S2B56wg+uhlbFVOnnEEg10ALY8T8OF+IVOA+Ubh23jR57Pdk0dqMlRU9N1BdEO5tvOBCHu++z
pBtn5HlEe9WjajP3PXbNr4nwP6po7wjY5Ze+Aw66qnhj6g8GWNOnJF7vrDuUkio+35Mxtpx9h+3s
WOlxkKMZ0Y6uwqEqwrJG7YTQbEqKTO/8aTNynOn7ZS4BLXpO/ihd/a1XHRvYA8YV/BbuoVIKz19U
8S6GQbtvrULHXG2vUa+t52Uo7Kgoeud2ST/IdjEPOqfyZDJe7Nqoz081/eVnmCxBRuxiMLZbxZO7
93emUYSkuCiRqf8czOsqIw6UH2zfJLD6SlbPDylj2jgv1ZvJUZqnzdWepWJbYYMpLhJFtR0wpP8a
9KwCwopoWtnhJSC/NwI5byy+19OW4wGc1mzdwxVG8IhGnLLvXovtqiv2QF3Ni8xTZkb1Q1nzWqmv
i4W/Y7OXJmopB2F2pkriNabGQPpAqE13+X4T9c3CtvW4FUNz3uYskXiPAssg4URZ8pwPeJWGyOGp
Md9yXFY0OAjUuPYiHCDEfgNcNeyX6XEV+1MjTUgzWnkHb4AcmUmPdR3gsdfuF0eAMJzcXjmu0t7O
LnE4BeITLL9lMs5bS6eVoWzrFnNsjN67TZIEfZAhv0yKbSAKN0lM6G15YfzGhHNa7nDxcV6qbL9B
T3+vbxM7dy03KAPbltD78+CaZN4FosCd5WbGWXOUXy1ej0RW6M36DJ0AqTbxsOUwDTw5HAwmxr0o
skOOoCEt7oSaGgf2Xzf08q0/1NYHaXIM1UEhxPBORJAt3oeyFDpCIbO6d+0fnYkpkaQVA+ecOE3F
dNY7L/dtBM8ses3rqprisiubA9xgR4foTqrvzNsJJ0IVSWch4paEoXNJHMgBX8ZHnU05+TINp462
jcjwMe8apTyAyo747q5ek9S9AYb3sXYyD4hysJPcsR4lE66jcjWQcJRkG1BoFPeGhQ9st7d43zON
FrzNxlVMj99PADp6/Kjjq62MPzUx/6gz2cfGtddXmvaTkT1OM0tEMxZr0Dg5Rhfhbnjp8Jsb9j1n
v56Waimx1P8UmM4fNuK/fINzC4kbOLbX4tXI8uZctQeJIfpJmrnuN8t0Z6PZiPdBP2pr+tLlTRMa
zWz635fktUIJGcR+FTvfYJ1pHVGBxuG1zQbrRhpjGmQbXZNl5OVQ8hZv5nXvdOtSOxo7/LOpS/Ze
EcfNrrtg6XpxzvbpA6/uHs/kWCVqXb0JhfGZPad5ALlXxI7MqgD8UB83vZPg+PIJzQrRbVhIhHI8
PXyXUhjroVHrk4Mn7qykTnYQ4SiN/tRO1XT2JO041Zxjxh2sk4rEXj+qcbot7XsZgBHqL3ia1dBa
lyZAwvZaVs6ZGDnvYVuqYwckgVCdOgu2TiZs2s5NTqvmoe7rmx3febR0HSv1kFGm27rxMNTIPMqt
DheD3CCvkQfeKvVBqMI6uUr6vrV5EU7SeEXMShW55/0RGzo/IXYc0zoprfiLlBdqlN6oqHuw9TRi
jbrZ685otj7TqiiS0Vo+TRVSxNoPRey4Dp/eoiGpAJ2i82uErnU7W2N+GSBzFTbR3PjXz89ujqW5
9SoQITWpjJW4MdE6jaUHuaZuf+DNVgk8UodEd68ls5c90fj5mSP9Dzye6WrQf9jGHUju8qhVWueD
EsjpNhV/2aiDTyue3EudrS9lQ4yBLeAQDwspW/ia4yE1aIKuq/O4vtBV1U+1pF51bA23lf2bWeJ4
YlQ5xPOIPanAVaKw0Dq6ud9AA1tChaidyfgksg5tsLHdz5NuBmmm3qbe+NjvPRVnjv/SbX8RZzsG
pnifCi0/ehn41L6TNBqEE3fleL/bbbK0+XzSmn2FoOGisxj7d9GaQzQOhhcVw2uttzIRKTNCc39g
bTixNQBrEXrrE9Qmo/xqYJJYJdf9ycAW4hvX1IgN3FJIEFMLJAyqw4jqCbjElhiwVEExDkR7lSJY
pX6EMMGZ286+sF59mnKTic7YJNC08YmT6+AbmjWGWMbZbNUfmJodGi/WrefOql9KD1XtPP8oNaoo
29ZOmlogtK5QFWBQP7iT+TADiDsB4jH9qW1uV3VdjmL9WeXD0zAXWpx/ZFtj+YiSqPlth+DEcnyY
M3YZDXwmkeFaAtHxwE36WY7YxICowbJHCTC1+YctO5pFDmYNT9PYQlPdbzs+Ddso4VnbPW3XJa5N
GpEe/HxUnt7r1hEgrJfuFPQdcT/GTvZnPzTgitzFd1oFyzmJ1I0uyKZ3Sjvey+mdxK+VQtxowlwt
X/RrdNeIjGayP8ZpfXebqb7PYwNoCl2taUqcqf8cOm2LCg7UULcn7wjy5KVal7hVqiKgytxD7HLQ
QNTsLIEKVLXRREzNh3BXnR+ChqffgOkiB7IHRDL2H06qIHocVcW306I8Z/16LPLhY2w44IghOxjt
2kGnI1J7XnWHBF1e9VXpMc3jE4WS5BukQUUK8Sca7sO+EWowQ8TSesMOmiXKMxo4s3lgzyUvi4Zk
jO8oZEN8NGbwCdiRfTe3nBOghOdy/4VWPHsY9SLEzxXyfjYxYlTWopSNGs81mnRX5TlGvryUAw7H
FLxaWio0K3KCsMbxpsgMHMG1amEg3B73qU8yaT5yHP5B3tzF4vjXE7bZEcWqXrUC18gWtUlarbiz
eveGc/4dgReX0she9Fms1IU02FrE/cawxA247lCHrbB08/Jam/mj0BnbIqHlLepGGs6ZuGdwCqLO
gnySgb4rDf1AsqQGZCNwilKEs8WqgMFcNccvxRzPcmclJGaRnMLNeSVI9szXWAU6YgwakAvtW/ob
6YYPvs+6+0WOXtQsiA0GJV+ZVNm/QCi05/5s4T54aCrzHR9hmA/pesJW7twTbMfdL9ALYoWNmtVO
43XsCNocKVSZmPmjUGGQCSsNGIdcGmmo+KJtJBgNfmGIDQaqk7dxtbvEXp63btcOfUfVoHTpGGVs
8cdqRQvUmNt6XzDaYevaL6StyqiizX7oNAzIbSGidvcCfVMotKe2CAdbtL5YT45GiEzlOEHOsFlL
BruTx0qf0qApexqo+8lKGxW+GHyI2cvCxVGnBAZASP4p4xJN+cIV+cvUagKwd9Ujscb5agGZ+blT
PG0zqBjxorrivSw5qZUDU0Gtb36bUgPRe7/uoTd33kU4hRoZ6zgEeWP/oDUDymAqXsbUPJjeSK+4
6qJ1wPfaVGCKXYMIMX0rDmbPriDHuXrWhfGXM3hnLMv6wwi5zSfw7gysSf15zFf+ezPdFeB0pBzy
g800GQ/FkuwL1Q2xo6+lwRrK57yZJo3THCS+Q6N5XkzgaVw3KNXgOrzuKRAvJt5v9Li8O9mWv1ab
gDJvZDMaNZMlBH9lxM7oktY9OehBcxEItSruzLWKOSaSONR78mUuYO/23fLLYkJ3dhxyAaRJUsFu
0z/GnJwwonnLi3YOTViEB0/B9WZnydRuN06N86Nwmt/EYfJiJRiE4U6a5eArpV6GdD+BTaXWmWad
vM0tLTId0b5xTH0osSP6tbIxTqkhCXb2fGvhx6nBXWzqz8koyBmCkBA6ZWOe5+WLznxzFk2gk/ig
DezAs14pwTyuPMkA9bLJA9HF9M9qiyAdHXQCvUPw/QpFqAI555rteHK15eN7oq149KA8CQyAvL3w
uyJv6bon9K2wI5He5HFQxYqcw/K1lx+Gme1YEN5Sne69rAD+lc7QBoIX0If89OBt0NhqJeprbogG
NjlcqymxyvnnqrTHqmblm7uBgy+NCFtyRsZb2vuGywxCPnpObDOMJk2t5PtdqjArVMKhrKCTgqkT
OmimuR3/eRmChU4Uyb3X3eGH24qeoGH95PRMItqqbdBqiReNfMra5JTabGxTPQ8MXaCC3LU17qen
vB+VEEn/lbmg3QOP/BL0rHXk3IYlDepoE4WWEziGzfyz49OIAkAmOQ4Jd/ETj0LFwXz50L0D72BP
gCwBzSphflTOZZIX4q7CQ1NKZNqKavb+OLoEHtnti8mo/2SoaDerqXhmt7jvczVjnFYwdDCUiBV7
jVDicZIcBeO81U7mXr0MHG/HUnCeHH/XQ8c3eMWNi6w5F1D0o2ph1IMMK56Kook0+n0M2O0DJYdD
bwCvp2vCeNTNFIdOhwJLu0aUbtfGLq3kMiNkbhp/KP2ohlK1uCHNROITc1jNGMB0iOciravYwtXu
Y+04m83QxaVFwaNOGFWM3pBR2dJXycYLWJKOTGGE1TlAAEh5Fo62ssTciy9PTno0ELXLGKdCrMgF
6MKknJ7nZJbru50NK57z8pHAMky9MBDjgWWE/NvtODjyxUY8l5DIWJ6nBlRQ19wgo3KITrN05UIG
39lc5vmkm/elFc+gQPpxeOlXSoYpk6cuta7pH/0DDCZ0mDMHjdJlyu1wdzjftnjNe96xke5fTbHq
sq5NuhJf58PE7mhnMp1/aJlqHZB6fua7qJgUMFo35JOT5erRsKZgNAQ8kKlXo6Xh/65Lf2wNAI5I
b8TiflVLtnGyTGXiOo31qVtGcVh2ISOnee+Al7DF0dhRMpBDXpPqzEaJOtOGGaGPeE0r+CsEpMYr
BS+s3bOqLC7Ch7xnKu0ZR3u/Vxy0baIpy9DTSQa05P6yGkw2UOZrwTSPx2yZ9INovDwssNOF7OBf
5dJTmbLELZxM6Z33gHjGW9lUTXRtGmya4V527X2ioR4XJazFSpuci04+3UDE23n+rS5sG2ggn6qG
d8lrV9MvdEO/sQZkNJ0JL4brzvvmbKvKQWcHS4q50/0xg/EmJD/HbADPa43x3HoTo5MFDbTBV9RN
piRWLC3jbPhReMVZWHZQZQubNPZKAtietHEBtLKupGc609HgqXDRZJAiUwbKSDertfMXHa6YWeEl
or4M9uprylaXYhRd1EWoXnvYx+a2hAq7Kc6XWTW/VxUL2MiJtyIPalqbIbDoUoNZObqsw+HWLXVs
yOaxKXNO6uLaPU9/jkTcAuABriqGjZ40E6Sj91Dl1ylN1sw3up4RDCxURlEa2nq15pAAf4O28JBW
SbFSetOBGKiBa8RIzPvoHGaQZjMATCuB3lzQykarcWNrrHVhC1Y4MLH0Ba3jLMccEeNBtksNa+PT
hCT6IOE9Tq3qHUeFhFmmV3cNsY2+DjiAXjKtKc9tlHiuwCQNlmaeRkVr/brJKB+bWxhL1GSihaGl
alMgC13c48uCeQDWzFbSqJ0z5YxU5cZKtWhWtrey4wL6FVutlePtqnuni6SLmrmblCyZV7LuKmAC
abPer+gcW5gKJ+ilGRmg6QT7rUAErdgHlajqZ7A1r5zwBzFZDxNPO6miPIAN7fi0W4rIk9Dd2jId
D944mZFa5SYJ75COc4sSkfVLC/hR8DlMnRy0DOLlKGuVYgFCDeHhbEVZZkY5ucg0x5pzS7XsLqu8
Lck58UnbiBttal62hWZcDxcPzytrTVY+MY/PL+6WLZT0oTRV+dRZ4uN7tSh1m/NT6haBMmUH1cHv
KqqPYXD6J1FZF0XzjmXfrveZRAeHUR9OHxmSwbz1pOyRcL04Umd2KRiOMwqilZVFcEQSMQDgBOX5
eSWLcXrBq8hH/vRatzxlw3Sw8sW8m3oZKXWDsZb4UpnsNk/kt04D2JgISDH36450vcFwxljdiEhX
P2czbrcrVwEq5Nl11gOh214iG/kGh+JVes2Vyth9mtoiKfm1Y7uRzELDmddHzW7qGeSz0+ear2n9
eO09xqWWOffbVr1wR+0bYU2cuHX2aLX4aPPset87jLi6loc6HmogOs0YDhtsxTov83P6vy20vYrq
WZp3CNJGdnxgPWxM5VGxf7RsgXeGEByyrc66VURWX/W7Pmec7avcqt+wUmDJdurduLbujeVqvFYF
VPDJS8Pv84DsF6CmozyrtfnpmkBh82kIiFDrD+C1XIyu0AprGL6loI6yafEHd4W+dAfT3t+HlT3f
0ckCGLRb3GGQ3UbnYdx4ODRZKwG7aJJufDiID42f9+alaIkkhjP3UtOVS8Dk7n460P4zwJhR7lDJ
TDYB2sq4BPgIKENBs/lavk1RWYg4MyZUhjAysoltSTR7OCYQSMdY6+He9k59p7Q5T2/d3k7pTBJv
aoeGUvyqO3Ra7pK9pVn/CLHiaRvV1Wdy/lEOGRiM+ToTVFDp9TSP0yl/g3D6NprWeatdPVz1LM7m
FQu3vQX2VshYktwa2URuVguAxax4xpfUhThvf6+trfhwZ05Gn78IEyKiReR2mb2pdAHZQPGtV4KB
q83HHcT6pDUmlY24eluE+Tm35rvZOTdrZ/wcy/K8t+jT82mRHMoYd+QaZ7tWHtXVtmDflIZfl8ZT
6+xWLKvhL/ZpZCGF5OnoILVZPbPTktJQBWjiOY9VZf3unYywKwu8liUviJ9vp5nBbIlYZORMEilt
f9eAi/XpZcPdO7DveqG0hmNRT2Zg0DHzFf24VNpjK4qnGqIpVZ3zNTL2hryt+Do4Slg0yAhGRBbX
hHbD5vTUIi4HAsmg0tTloeunyHA6KN9p/Sw0MxpX53dnyze158/Oxir5Y+10Kt2VN5TnW+VeEUGa
kJm5hoQK3pEws/imVf502+HigYr25XBW9XE6kUUCuQpiR+6WN7jCHrNJ41UHJpDYkIKm0r4BKXzg
FE9k9zWR1PbKKVZbTw2RRSUrpY3BLM5HFwwR0mWWSRfrTkGS43tDbwZ2JhCXbYkArmHA7OAQl98N
uvcos4bIDYYTlcG9rHKClv+HsjPLkRw5t/RWLvROgfMAtPqBTvrsMXiMmS9ETMl5NhqHp95G76N3
cHdyV9IfQyW1qgRIfQEpkJkVGRnhThrNzn/Od2YAZ3617I1UtNCJcaY0TXZrkn8KvtPzqrLQPN8a
ImDQwcyCcT/S1+1kPSXCWmAc4EiwDPWUAlkNCoJ4rcFNarG/MfGBLzTietV81rTAbbPDUFS4QLSJ
BxUckYzor9Hh5kmAEWiyPTaSqL9SI1zFSNwa43w6WNmMqGM5BY7GdPQyrhSCEmaJ2bGKU3rt8L6t
QrmD4tTkbRgNxcvQsU+FVRqu/x4H4MCLhigcBu5UNcINFc/968jOq4cP61sgo/1YJgnLSaQGsctP
CVZ4O6gMfjVudXYxWjBEfNdMGiw/M0hkgCo1HtGSHKQs5j+ZOaqsxt455cCuJA1naLQdc1oGEN/I
0MnSCdTQApVJ0tKtjOKg6dW1oxQCABVYMLtQ1MBJY2x9KKU3chRzWIDIs4tny6AZUYNpmtu/0k65
tkQ1sHTO6MetoHKg+PIMw/aN6yQqh5FG8aoQyvU5X2A1iMVNbLPXikVsbOdzzrFrC0H0R6VNm8Qy
HhQbwl+2y+Mh7NNF36oeodzmpDFVbwr1K9UJWODBzihXr8l5l/KaLvaXMw3oDtVeamBebbf/sPVk
M3aHhpM4KhVL6gTgl1yRvTWLFvXIzqBB2BuzYd5FN0Kkj08Esx4g6tBnhywXq9jMxJxeOttmGzZX
x6Wq9dDKu7t0qPHylCMq8arULMudw7Hcd1HFNfPnLLINFtomEzfd0NxkBLACu+SIFHEM0xZwwkay
T8rmUoGVKiVvlTvXMGfr5OJay3CYECOzlgJWZpQ2KDcWM/cVeuyhr618ZxYcu3Qkj6HBV8QYo77N
Erv35yppWenHYzYXF3B5k09n+lvey/gwgH7MDQz5DQF5myGYlkHjWlQ93zTWzDCw3ysF3Q6cyMWW
IoDPvnlyS+ZbkEzSvZOqJo6B2dwUgwoDbknmQ5KTDsci5ykjZeXecgODn+4Zdno0WHbcxNi1cWGF
cBVu8EfmewVIBjexxdF4SB90dnlhXwIFKFqSWGYKtF9nk05+kCqkevY1YMZzx88AIMvcMEHdsBf7
SZVB4bPg8KAeu9eylW/f+4eGcW3N3K5VcW17BSGfGnYMN2/h7Axh63urWWGrmrMcdMEMDhje+Ony
7J5lfo8fja2E0X7Zima8Oj2UDEsk8pFw3xLA+1vuGiKBRr82UkzwvnunJVRVtz8qqPKrE7zZdrm4
sRLrzkqXS9VzbIlwSW3wpuBaWKsF9VHBBGx+uLb4ifv+nWN9tyksuTHnBKbIzGnYGbjJGHKKKHsv
6njZ2nAKMrUNnZi5TUOdOpuudM9aclXHae/a/aPIMzarGi+rtAN3gYjc8/Y6TKHHsbmFuQq4KduL
aTl5Q7vX3ekYR47lK55155g1ODtOwpzgoRkPQMPTBmksfUt19yMxeMB4WKnUXsO44KxY+xHgUqwK
6miog9Z7TI1NuavMFmklojqBlyF0B/GiQ79pHC2I8v4Yc+dixmFQnP2UuXc/ttVzC9XXVl97zX7s
1ul/bPZXw8MaBU4GsqoOeDLBL06GP9pQfHa2GS0PXbWq+fg2Svt+7LtLtxZcQN86uU30bsZ56Dhp
IEtWzoENWTOzivBcC8yxe8pUzopLqwJjzO39xAAUqz5+HEa/R6WnR1fVh6fSrO5aZX7t5bC1k23G
6+i7Cp0mpsoxz34D9f88zt7Wki7Ny5wNfaXRL1SZUlc85jDoeGAlzXRgUJ+I6G0qxZ5Gj2BuHrRW
xYQvfiY9EK/Ye25m5VItTG1n47xkfb53vXhf9kQDOLhwou9vWmEOZ16tTeYatHAX6rlRtV1lUISw
TPqvthj70BgNd9mYpRYRwvNIVaACCpA2eyl0hk1OGpVHGI1/+yVb/eq33yP70V03FlB15zLbTjhL
fL3WoOlomM/K42w3bLi08lGNoUDkdv1lLMQdOtcTgeHpL3oijcCsIidIjHVnOn5iyW5/SMD+e956
DmdgNrFuXDkZ++zeOadrcOIrBEHmY4p7dJm1QLfbmBaGcel2JQVSIFUkG/tNl9jlCfpZ4DQC5j/l
xDh9Bm/TqfW7AavDE6xr3jwomx65222Xey/i6dt1LfumtQvF4STjahb0aNnLnbWmgNIkS5mFWzrT
tOKe/hkG8AY+GC3BNKKZHJm+/4y/aFg6y1Yj5DlbQkpWdJ/kxoz6OfF2iYYqXoUJjpdXt1Fh05SL
iYK9p1LzRqGap06OAVPw7Jclv52wYuoEwevauxFKvTCht06ZjmlCE3RsH5tuMO4mOiKmHrFT6FoI
IbS5FLvaNPxFyAg8UP7hlDhHwbn58A3PUU1tSO8uaaAPyQt+5nwzJDAG4eMR5nDUkGNxDpy6JD2K
oXyTcfBRQVQZVc0eAv8IjKHpsdUmLro03QGF2Kl1P27G3gPrVmh3RvOl4zIlRELbQk9YyT6lw5Jt
C2/e4v9qj+YW38xjgrftLNaStDaR6lbHCL0ID6WkW7Aid+9JZ++sxklOVR8fScn9oHCFBQwzGnFI
NWgUwjAVwR/C8gejNtnyWKSqdX36Miwtuu08iP1GQ0I3yttHZtZPw1grIZ4UgnhTdEWw4Jg11B9J
3v3KphmIKOQrMeQ7lbtzU3rdEvTuQCAVT7XsCZf3IhH3BAEZ5Onml8xoyEZozCHW7k2r2QL2d2E+
v9p9tISul74mObmBaaKT3mI+ly4WDHy9JSuT/uIsLld2C70fuaFzB3pHyxwZ3hI2HbHCEtoqXtuU
NgUmc3KvVKp7qRueahgYjuOo37XS8/Z9Ms4BsZFs4zGzCSiYGLfS1D65At3gr+EKpPOdyWQCZesI
SxaLp5dgdKTkaKPEwNx1CbzBsZRpo4IUCWAm+cwJiWsTN8IAER9npj27hKSZQKaR9JFwriqGcJHa
ZtYL7ahqB8udZJgwl9gZNDOwrk3lDucu+kR8KWsb2nln3aSWpu+T1P2adboqWIXSoEQAN/nmMw36
6JKMvPCBqjvWreVBEu2jG9noaNTVSS/YTltJzZXH1upEdzxzZ3BQ7IKKe/QZi8ObVuiHOTMfGwZ0
DY01DxmBx/tJ8EmU1QTsyu1t1me/9KbKD9ZAUQeQ6PnYJryu4hlH4Bw0Gd7+0ip+FaijtJ4vWxX0
lQWolQvXrJuw6eaPyGne9d61qWBPsANoLv4sXL+VhWvc7XFFFt7ArhjcIacFuMjSeusxjKQppbF4
ml18nQTwFnW+2Cn0cIlLdwVXvhlx9bNooquukVrzlErhYNZlD53H6jgJ/U1z2NDPrYlZzpyLTebA
erVHPaTX/V5TgVwNbHuHvt/LxRNMG4VgkM8gK427ZGsq3dYi1IM/BTwxi4sDSama4j3D70srjGpT
aizei+ltHNG+zxY/lkKlnoaPLFyt9oZ9bcbus47GAjmZzWyK4tYx/pjkKWYfuslyUv01w+XRcp9z
CbK8o9EWn/ZwHgxc11WK4CjYeKYTT1janwNDFdVOnd4YhaNK12wsZw0xKLM/Rl5lzeDNHi1txwiE
qpaUGHo+DLjcFrgycbL61x9xzuYhHOmBgpvpmlhb0pCcdJagAQkWZHPS7Rydd8Qq6gzpndjM2Ns8
Z0x9k4ph2eGkJ1GEP7Yx+dQ5ScbjvGjzLpHM/5FDSPyNhRFMjooohRd2Wc9DqaUv26l9wQmBe8/Y
9gQo1KW6seLmw1FbbBjmSdhjFg7a4pFn7i75QiUaeGmKURyFZW68FEjbwUr1RqDmJ/DiJ+Z81KQk
QMp5Q6a4PdTVKpiVzpfbc52tXkvBAx1FNRe4TtsbSV+On7b0VORx9xYNyZEQXUEFDf8O4i/7TRAN
odp7u4lNUxOH3VZdFErFhHI7D5gH4joO2xKobGr1d/ycJBYpOc/ZA9Kb4LMdH9CK6MTIfQagYT7F
nypVtnzDMrDV9JetNQeLl9Vh60ywZhH+2I8MZUzvTaCvoZETTkCvakdSCPHAJE6186/BtZuAaq5q
A0QfC2F7N+cW0+oyLii0nm77aP5oaks50Imu8SzHiJJZqglGWvYbmbiU2ZkI3YzbYurGlKJoL+7Y
plvk3uLUjQ7P3niEFj/dZXB2t2bcnYflM4lr6au1FfPM79nfWPl5zGdcBOXCiSPSVKL1HAE12j7W
CXwUO2ALqpErH7X04JWsezPHcqTeZWeBxN2WSdqz+el+WdI5iUkCwae6gn5F9UExBmIqdLC5qhuh
8XjTtbPT3Ief7d0PPUndeDHiYzXX/bYHCfhtVEujaHyAaU/XMK8Oq0baVPFlZAVdLCbPc0d+PAJM
Z6a93GIv/pGRwd8aEb7pufiU2Mo3OQotFo+EDOUg7nXI9l6Hu0d0CB66irVfk/qNjN37RbEIVphY
gKPqM5UPjGoAF4LWEQh3frLg8homT/NdNpP9XLwb/XQoGINA5jWnH7rzgA/tBVVPBkmpvSjmqprb
PU4w0+KdIbaweiS/fdvmLPFbTifNBRaHstiBq2OIh9kFRiPZhVk384NSr+mhtvc7Hrk9ASk7M+7H
arULFz2t8YgunF82fayoAPwtrDLc91n+q1favdUxdk4inBTJFH8MDDedtvxRavFxYccajZ+eo96O
R80uL7ndESdt5f3k1ec2ZaOTKul7mk1XIl8n0pLPFOW85MRxQCvFqk0KQJ7y0toqsfbYKd1X0LQE
i8Z2+ax5Wm76E4jFbquULerf1L9PHJXM/FfsLr3PBCl+Bys++taIxQWnXK88Dt6PNGnfHU18zHH3
oU7q0dSSjWlMXBtaDb4NZoCE555KijR0YlrfrIwSa9yyoP3IlDeSFpinHH5o5Wo+nrKdLNSTTOYM
D03+YeoRZtfhC85FSBnLraMz9IqLYzwuj7opXoGgMtJhflSbzdbVTSDqa/yXfQRHujmZA8u6c63P
FDHIKZsnVW9o7xrNey12eGHUd3AirA1N9zql1tVEehCLuwQJz8Ig0cgA9ciBNx6iOsed1C53oIpH
ihbabOdw2aMTTcvGmuR1KWDUra++QnMg93Hlk0qhTQgU966KiP+C9oGEIQK9Qy4m8ZZuK5vHEXuW
PXuJuGN/HuNK3KXV/Awz4qbNUjoTbMx9Nq5/zr44y8ciu13UwTxZ3XjNgcbeTH11lDr+h9RRDrLT
P8tOJltrbJilGTUb9XHS/dZiiGXhVSrjJTAmrlbXta88eMgnVe5DO1clJR2IVYnob2kCaxm1NLiV
l373Hd5QshWaWVsPfeXSYUdBb5h01eTncnECpQTJJybxYMbGZp9RGIPAJBoU7KsWIWJ+G3AmxfvS
WkXuGExHxLKwXpCVC6exinleIbKsow4qA9OdywCy1nqN5keP5HlFvD1V1WT3pKWJuxerk7+aUj55
dopAx+a39dzYDBUvfdfR6zbQ0jMWkyLzpwUJxazxf08Rgw9XT69zk8h9VS/IkKoXUs2rhB7aFYVJ
5MNaQvLfS83YuMve5r30B4uDfsqx6cR+UWdnl+rbo6UzlMi63tk6g0JyRRl7rgV32yrOhv4SOc3t
Ry6LrZuVb5ECckTE7CTUaVFCau2MjavxyB7MdDxoBf62kUoIs/NoCG5zdJk85gGZeFnYVqYeitF4
LBja+e6QUgrHDRE2ysTMipib7gwGbPIq9MgYsjr3T5GBhpcyDQ21yTwtMdaZfx3ZNs1/isquCDHs
LbZjqysE6vdR2VExCPKoehsC9JfI8/rRGOuHgsezPzrxz0gCdrGcc6S5D3SoJkFpp18TvZ1MJkkx
ohA+ZUV+g2yyXf8fKawmxfLSKJ196UYMm7Hk1JZGVySnQ5egm2N4D2Wvrjpl+j50DTEfYPqkTzjG
CTu2Q/QPOhjSnWmmkvv/Dg+F5YNOetJGejZ7Jtx+nlZ0BbB485WsDQyG/N/AQb7hXL/Pj1uOSe4N
xdYgaqX94WUxcWlHo7F62aSr0PQIp971Gs4/9a7H9lBScrRYYxxYuAE8+lEQvdn/lqLcSqd4aeya
K6NG6q/B9Nr5yghJqKMcD0mR3neO/nNUaljFmO7QMGF8Yb0A6AdeC1+3QVUOcrz9K2/MD9OixdzN
Cs5nn+7KPaAvhdRVX52iBkCu7P5NuHsF2Pzx54agihPBM/mxv6Fm/wC4MdSqjSnXw3Bh2jfaUjPz
deO3oaCF08TB5Lc938O/vgRJ5P/zPwpNCIT1mte3XXtldPzDP0pxl6K76wglHq5l13xJldDk3D6x
qo+bkuwBpAVf6eW1i/QKYVg/0VOAElSV+nYqCRkgCihAiH1Td1kayzSgk5jJZ3mUqsCoRO9jp38p
rd0HTpVdIDiRbDBp4etUeWa3uKCxG7f0eoVF5MitcIzpWifLjsYX5aC2eAjj/D3Om53lMSNmd0wz
+/xKZuqHXjJNnNnZ+SpFXFwJnKhVIUoE3Y5at5Sse9RpBIgmbQosOO9R0ZwnygzPcfsE1MzxW9d4
gCdImMrbQrNafEsmAyP85sqsyfPz/JxXxn3rOqcBTtmme8Ef04eRh6dpnhA92IIkXBCfGTNc0ijE
rklbsSMVcZBMyk/UgExvGFDWaCN2dNuWxsnLQIYgp8iQ8NetMyo3q9UKVGt+qPWJEo/Uds430eJ4
z3Z3YaQwkKvpY0ovsn2Zapxg6orqTFLZ1aC6J8V8mYqe8zXipedOdDsVvPDmDNNlFm8YSPunrjv/
62vmnxjLjgW0DvXC0xiTkk78wyXjzTUQyLGteUxgo58q8xLX+Ys79jUTvkT4rk4YLHXWnuL5Hi0n
P7Bb1mHgtE8z/Vm2gakjmvZZh1un7MkXFb344eTGh0zLcBkn82AzQd4kylLQ3DeFapPU/4aj9U/k
GaA5uu7pgKR05kvuH34EyX9pUlTu0FqPKSpOxtZsT2PD9oiANi1MLfSOpP4rb+m/xeO/pB8d2tkv
8T9+1/7+XWr+UTczzWeJ+J+7r/rmrfzq/+UnPdYl//vjp/zuy1JW/9t3F7yJt9/9JqwEgLn74aub
r1/9UIi/9aqvn/n/+x//4+v7qzzOzddf/vSBS12sXw233u/74del7O/M3vXr//b31p/xL3/a/Of/
EV//8flf/+t/H9iTdLDI/vpVD58g39e/+hu/X/+ziceeA6Tras5aB2/9rVtecf8M511fQfwqJfGs
Y3/H92vqn7E22qxwDvF5JrH8pb4eRPKXP5l/Bk+hwtFw0Ysc67+L7yc28/u1lIe444Enc+hK8biw
7D/wtJxitAQgCVzOFjh2exLnzk3m4yhNguy4VtpK+TmA5SFvTqczMSDvPqNojykiiWbHpVJb4+Ae
1e0zQOeD5SiOz89WofOJQzlM4goDaSttzi2mPQELcihrY1WesKezLME8uG2YY6VUKZ+9Ut5VdFeF
dKhDPIopIsvU8cVmXBp4vTqfliy+aD3bphmT+lJa8mJSmHyJjWgIcg1XbjZl6SmNnYi/yJHDy/rk
GCuLtqFgmOeU+BEZHkH5wcre7PyFqMENE3c6bjD68Ty2bmUqmuNUZN1zSxYRA/LIyJ4ML40XSXw3
Evg6CJoNiEhmNtCJ2ULyiV1K1Lr8XDhUjXx/qHE440Thz3oMsLGa5jt2gSAr2nhr5niAIM9buO60
6TLBcro4ZDsUEjHM28sHdWE6hRhxSRkTHwunVM/ELPfRgkssny37YtK8QgEHh9STMKegS4ZyG41p
tlEiVd/FpB6gbYDsXmPrzBOGfeVa3bkaS8rbSJ8fpjh9Shh33QjYdOcCXZMGqfQuaaVxY2Jy/f6d
oazGlXTdJ0emOKxlQiLz0nPmDLsZZ/CLaxu7msv0VLnthzbydMKH6gtrtpjIJGo4yFi911tj6xrI
0mbX6ed0YBdrIKGREb8qxIeyyVZoBawbzmWZwSrKV1lkEvApZ6Y0znmIKvlQZaMezGn5qksOSA3l
UnffHxILnM3rSHneJq1becO8UTJHjUDTNXbsK10pR1+7FQrdO61mn5luyUNreeSY2soZLioDd3fU
nx3MmUGpZevQTIXNwJSM9T1OnF+FMTCdHLpr52LuCdpaRifLLaLTDJ6e/Z1JmiBZ5D5iL3GOyame
SYjwLXZoa0OxEBTBdHXstCjawdWIjmXCCCslcFvBHf377yu4LkqZ3eiGqpy+P1hZpJzq0mATHXf7
7z8airI7qIm77RWNPsfepSZLSMCbhkt6HsDi1wCBcj/H5oejGK0WxGmR3Di1TG7i58WxmfWMy89C
zPoRHBn9Am2DDtv3uIhnr8GvPgsKd+zGO3nQp/7hA45IZTdM6e3/+/O4wIvYVdnPDqkaodPoLt8f
aLfpL3ruYKPO6cXR3Fmw960+ctOglHrCbnHWiw7wWeNJHM+jiljkAFyCiBKK5gd68GXBsXEoE4jf
SUtzqmGN7OkMMzRIFbLHcfCsO2jul4K+T5cBw4bC9oHmCYGrvLXcoIdeydSRTqS8NMj9IKynjQEz
nX/Iu6hFHAXFEs2EgMarNPJoZwpLObH5i8/fv3J7Usf2qlxH86Ke12MVgxyIsGrcFyiPqE8DxUm+
XVkP1PjkN98f6qQobtBG+m28Wlr0Ri8uI5VGhG8bRAKdbqSdnjEXL2Pg4fMQYWtSczOsqlYncKEz
Fe8Si1GPo1Nrv8O71d6UsJSYZqRU6Lq7PKE0oYHPsZG4DP29zC3vdmbm6aJHTgr1filAocwcThDG
/AbHv48kRFP6ML+6cUZUgjRCMttkksbOxDeRtD5+CKTXTjHClEDQtorrPqjrFw435WaJuJ3lpGzR
/X0q3tqwpKWqzLTaj7z2YRiWc2VqStiqVtiZXbzTC+wuVGxuVA8+R+9FH4D+vuL4sqgFwnGFeSLC
Q1PS2cbFMSlkrDHJt1FEryAtJ6J+V1pRHdEAOL7Xz5p7SyH1azk808LR+/TSAQTR3bc5iS5FT921
VuDDJZ6Az/mq1jVe3FIPok6sCk93ki4tZCMLZ9NzqzlzdRFFQw+bQEC17s2C4sx0NC4w565ibfcs
qJVMenppTP1cG4KZXnfKE4gPFNHg33S9KyqI1htBhG3PSoZ7Z8XA9BApwl6Sax+Ggly69Rx5E4FB
Rt4coAEixR6hoPJ2mM27OKO31LCUy5KiFIBg9c2BzA3G3Wp+wObT+UpMB2I8mXcObSYkbQwKqFDZ
FHrTZyOnebHH6UJ+vBsogU3K6qJNqKqKlgc2gZ5IHbmd7fzJGzqCbxYGCcN3ohozB6Fvxyn9NFoQ
5NfGwcJpKHzNsHYUix1W0U+c7httGKudJ/MLIurgd6B9OUTfLC5TsYlFGPm73Sx29MucUy+cjSTf
JZWOl9DHVsg14DjcsckkGBmJdsewJjRLleLEmaBr4sjhMtjWcMEMdLY0D+HSa8Hz6PEr5q2z4tJa
kuXTO67VN4mfce8UE3uEyTU2Rc0BWHmbPVINHRQJZ2yPzKMczl+aG9RA5ItSr/C8M64n/ptwYubU
nE4/cFO2khy0MjTrI2iNOeT5dERBVGDxmex0PEYybgOJvkpkOM3xC3iwl045k31ejlQeiw11mYAw
4wPZX7Ji6o8MlELIVoFTJ3jgjqSEyRuBNjekwZCzIuYPrjMSb1YMxRewZPGuGkxGsZq5ESsC5TgX
jDfxwcgxZdcWJPTejQEzWDA8hrnFkdGwD4Nx6RrP3YxiNLj6lbhHd1RdjaOcTmIYoMAexth0KhhR
U/ZCh6jXAzJXaIRzsOMu1TGtmRcgb/2sc1k/5q54Y6FhbTWnYscS/8uO9BtVOjXx5WHmR6dhyKQI
U1FTGeajU985Pf2WQkEMjHKxR3XUyNFzec6jHoe2I+n/GcrQEQw6MMktF4J5FP7Nw7Cjypj9Ux3f
ghixnwlTJBAHUm9L8ym38awNT3AV781K3yQeI7XJsOdQ0wFFEh7IMLS1xzrHueQothqmKtKaStPx
0VKxDIND4cw707C9yPxTSKsOayMCM2Ecsf90m3i0wQvgOZQCCJW+VBEJUsDfxfpBZWMF/y09fv9R
asJ8b7GA3HrdwHq9lO2O1m83rNyZ3hzLhn9lZglMzugWRsaCZQDVTdT2/aSW7DbrO1Aa79FC8+RE
ZX3c6RwUO5ZLze5pNnBZcOOl9fNn6grdE/ANiX82NaEEIsDmLzaxFAMqCUM277nDZhRDYUSiqp9T
VVLbej+Znh0wR+K4bKkP1lw/dK19IqO276axOWT9wKA3ZWY4RB+ao1nnPtHkY5GrO7NJjVdzGIbV
usRLyzL3CiMLynVepieE6DsCYCwXLX/R/FV37Cd0fGWK2SV75K147/U206HOGF5atjab0dGSI/NC
f8F3uAM+5OKfvdWazttCl8jglHRHCZucIvmcKmdLUL9kpkenxS3klNaD1hAvICvT+RYEzGuHj0Vg
PH4bR/VrnJieVH0mD6amOlhFdeNmSiDKsZELrUkUgTY4jNuWG5dxGOa7rD2TTW/PUlkAfzbz2q7R
vdKS4h5cUZShR7ctj3eNDZnTJGg1in2kIzEvhUdG9wHC3+xX1CG2iXLI++ZdAz7X+V0tlVOvmgq0
Ln5FYPit0wcgf4Xco+UZjwxWzO0wWQU4us44umjYeJoazEtFIoKsI5yugt+rqMbdQvQ6Wth17qmX
fsGxNKNCZe3OAFwOYzyhIASoFI9DCr0u/dqia2K3DKSqHhtbyy/LqtLwmH+kdPMrM1iFS4olweAo
PK4Hza/XvHRPPObcjhF+ksoiVxqrwQjJbFfa5MKkho0y0Wn9G1maNBaBiYhE2A6Smag7kievOqzM
0vLtcpK+N+vDFXveso8MmF/VUOVBnTUnRgbjDQeCkDZXr3IV1DKIVbBNtlpkZneZl/zSp4XaJCKU
uAjUp3r+yeSs3ibsMQYw+2Gu3aqZE/nMHbzAQI4rNHNXpqwutUAptuf4LgME7OfZpzHMNlRVla7e
TvkiJgqjcP4QsU5Uj0LFzXpTQDdhhZEbvQdh0Qg9dHR5yyEmDfE98qC5cedbw1brZ3eJDdzFCxQa
s7ku+B7wTCpBEg+nOCL7li3DXSni+mRk7tVRc4MrZrinQiHeMEUg7JvhpE0YRaRttBxNlksZw3Ur
FGzcdSzPcYfU6TCed4p1eKWkgBeY6M4TjAx1lNalH6aDrqxVSiocEF143qVfjlrriIuD17A3iGkj
R5dB2SknN07IVLXXpk+eCZI4FytPf/tAypgRQReHeP+J49HLThKAjpu4KcOmt8jIudzvcclgKs4U
OnFPnCVtRm4Vhh1qPSYgR5kMsP8qzD3lZlSTW9l775SsEZeeiw8nIRQ7Geh3mak/pOSjYAjgBhOs
sHm/EcwGB88od2NzY4/s1qq1dQy+Om15xfTkjWt8L5bXrHRUUlf5HSUbe5syZoYzw47aschfsso8
FmRkSwPrpqlmKnM8pE8t5cnqSpGdKCL4STb1lGcxjnStf8W2ARPJjMatkVFSxYjlIxrcH9qUHu1W
/Wlq21SR913Lt07AkNXEEfAgXdB+Nk1eilQ/+fHIn8u7UjYT+1IJjgecIOCrgt2io/MAta5Am3Dr
Jlx1VWZsLQf3JJ+0m6zkq+2F3Gd6TKg0Z1pQY9A0uJjKyINqPncuZ5IodFr9DqKaw85Pz0N8PPkY
DKqeUYMx77VcqzHquAYwYOVUymo8tjOMTJ7VgWGOPKRq5j3sBtRgKbNNPrvTzoEkAlAiYYD9qpUc
yd0cIk2j0rqnJ80209rnvsCaX1SARAyn582fN82ivLpMMmRPFrkdGVx6mASDPGMWpHty2zvaE7l8
CDycD/3YJbeQqg1gjJp+Y1AJG/2XLmJeJPBuh86j2WJy6EQvS/hKjC/yVrD6ksaFTXDSJGbvvrQi
bpXn2GUTtJTVl5gg+UhS8HWEWQJza7txMg2HSmFgiq0QafLWxiAxQ0rrKoTw+VzMrSRtAg+w0TS5
tctI8VU561uhoqgMmfPhifYFz21oz8mH5VQzT9X2hbBDFRbaYARZaYxsF6F+mPW9N2TY4JrFpOu7
K7bKxHJVOvQnRlFx6pP4OImx2WkiVw+k/dq7yoLaiWsOq1fVbsUECM1w8GTioaBNPKd0tnO0FtQF
2I6mu6Zpiu90SXYlWyaP2emrrF6jeZeu3U10MD61ZaNTA2u9jEsKPaPuaa9z8N2o9TieOs99bAW9
LIt7KwxOackwH0hdPGlw9HeG4ups5PMfxqi9mg2W67KucPo03CpTzHfSD3G+Y4O6X8b809FxLram
8VEhhyD9g1OthXeZNHODpq6HiWJZO6fy/BJRZy9W22vNTRZPWG8rIUPXXq6D5h3r1PK2FCBccQ6R
JRmaPWN2jlxv1TL7PZ7igK7sK2Ebvr6DDmUl065xwCOw58QNU7ahPjfI8zkvu4TlnWQPtT1ieeZw
13HT2C5m/7n7MUWq3LWL+liryRtmsp+lw1xS5N1GWNYrG5eIxUNsjAlHPHtLWDFLfWsKLLF9Ddwh
Ji8LrSgJNA0vY0Q3s6WHI62VinFHYvFFkb+sNoV80u/NwrqjV07sIJNCO4pPa66Lw4D8vxyd15Kj
ShZFv4iIhMS+SsibUpfKvxBl8d4k8PV3cR9mYmZuV3ePBJnH7L02L4pU27bOt51tJkeuNjAWOMxb
t/kOxzbaUCBAC7ERQsZFH+0xi15zDpwdvzGiIVw6EZf+PgWhjrrUxuTVOQdLbwLfcltEO2iAConx
KNZR2BV0O0Nsw4PAnLEudWRBtmRhUtbWUrVix0wUExbLQpigkZlLRG/pR678ZsrJWajHEi6p+TK0
07jTc2hsQMgBOrRqoxJml0GW/05hseq18MGcnAez52hBlvMz5zgzJluaaxS9ytqlun2vSAMVpY04
OeSwzRy3WsNbdg4bDYMQi9HQOQQVms0BPDrQLeoaLYVVVUenSBv4xPT+n8X6fp2yTYDwwJqqGkck
InOLYFybiRoGa1BVGMGEDQ2ssCCzp54Rr0Hc+ZlJp5okDi41xscrYneoiJm5rQzkFmhcw03YOduR
Rzook41htTXCEPtYOOo89x+EUO/bEEvbYIVYa6OLqI9k4SGWAtaSDodydPcaZ+ykM08uzNijIyxf
ptkibYKvIkGt6wuTB2sKdVZKHSb90GW7Bd+GrpWqCCwa1xy8yfpc+2ZCswz96ZZp3ZNLuE0jP/lg
fQtz/CatwXiYDmr7VNbzSaB7GzgZzTA+gZ/71ZNXpJWIG/FnCCdeOZE++WE1Lqi73tlaVfk+5AYE
vIUj05XvHMG3mLvjxDgapps1e9hFmpXiekT+0/0ZVnd38YlMePm8rON+rb5UBkc07R5c/SUHPCjM
bwjtW8uanwgr3esDM5+mm46VMeyavMI7J4dtjUAQoMbcK+5EM/kM5uh3xk6JBvCtJi56ZYzqdQH0
+XGN87mU2KQQyK+txczjmNAJkOA0xfBXConOeglhXBK6tB4WBMDEo4vIvzUH4XtMeY/NEJyhijym
EKZQzMT2uwh/ieD5H7lT5dk6SKwXVRDCW8d/tdl8zWxeUUcd+5n2Ms0/Ujg9o7A/kiICTS0YN8iU
HBiOrSJOqWrCCTpR6817LLU3RgfG2Uux7IP6X45Ad0lU76XxypfMDrSrz7n36enVSAZ4iyA1C1Gy
wm8Dr6F/RQOS+Wp5ZirYxjOWPneoKFJ5c0uMuqu6waeAkxtfjf7ToytnEZqi1aPDTlLF+s+cE+ak
mPryKPi2K12QnQFlSf7NY/wYa/ngT3nxpzXYiyDgnYg+xQ9dVqfAsgDoBgX4S77PSuorA92bHYGZ
Gep57cpzkeXhfopjoNg8TnrWvY8VaT1Q/UDu3VvtN+41xjjQ4qH4ZQx26MoT2t0irE+BVj45ef2L
Pv0OSpf8wSXTCAVOEVxUzxmZjOiMZvekw7fjEYmupor2wziOK15eHSYTeuHhb2A4zkjhLER3z3Ub
I127ydPw2o2ImstuUL5ujOuqn/aODF9SfGRT8JxEdL78tqfIVGfd0B9K0JHcAcXu/79rM7h/2rxy
m+KF7OCdZzISLWSTn7mnnywkf/SP00oaCJyCIkW25YUXxCWfdoSuEB/FRz7Lz1AfzpPFRRXkcp9n
+rs3eMrPS+tdG7RPa5ozPhOma1jQN3JU+8DXiS3mxeqPqnpsWZX0YyvBDHavVZkegUWdrASLZrTc
S025cms8sw0EPaYPd6gZe5vIg33jJDBN4RnjMNPwNuUJEkGrZA1uvxZEGPtJzC3T6d4V6y8jRh40
s56/3CT8Vxq0vAn/DK+jV0EiatMKHLt5MAdrb7M6yyHpFaEXrhwRYEaTFuUHGYhFrU46DJq6TK/O
DJjPCMJf+JTrtDMvOUEcPWIxPFAlul2ZbSZotCH38zKpRuKI1SJoWN7DvOEyzb7qUTrrsqrClciz
o2P1nyOJ3ElWPc+L7naeuucJApbthFczD/8VWnKAqkzWsTFx3nvVD2kTINIaA/RBuhH1tUcGS4O2
+PwtgBaS7jF2h8XG6JGMhtW00IbHbKTyID56gcZiXDdnBseG7aeLG1HEMOslnmRboeWEQGxqcG1q
blTswHMIUzdLCfAmpO9fybTDHn36Z/VAubYuKuPaIhlA1vicTuY9izTayGqb1vku84gaYgL1LcP6
3Xa6d75HbBAYZjSDRJtGd1daJS5T7bEL6M2OoZbPp8qBnH1DBw2V9J1Lc/LG9Ivmho4oyE8IqL5Y
bqAhseqDB0DezwdOCSA2WBHAjLbFWSCpWcu6/3S8+s3SDO57mgNhhQ+9EVF0zfOlq8RnwmYNIeKt
weqb0jasNU/7JJ8oyMxXBpTZLocrtA50Wo3OfqB736CB/9FD2QMSg7gzlhfLyd4M+dhRp2nTdJAu
Pr2mhsLDOvWqg9AK+VPXtYEQqyHdHAPuCc7Z2YpOrJThvlGZk+4ErHteypfqX5zbDQvDghF5WvxE
DVr9llFWa6Nuc6YLPCp8dPjNV0lfbg2ZLI7UAhPwWwDn9jgD3TVq7olh8F4h3MB+LfZTM38xHwdu
a2EXRv64Yo0wrDTTtdZ5RtxLLQEU0gn5uVW+lYQorUkgWFcEPx7tsAjB/XmXOYXtaERY5QLHCfbt
oPlGaoALzrTFBHGGq4FeHDMak0eGtmxO8HM8yqVViaO3Ji9aPzDKbz33zIe0ZybQM30lIVwuxFka
/3hK0LQnn3FrXGcGzO7AdZvYQh7YzuPT8/bRBMaCWdRHHX8rV/EBATQe9S+Jx9Lunecsx7tZJcda
DhuY68mlxOLPkKVgUZmk+6xCUg7ifWWZKOhxUvTcY+YewSHejerQdPWTZ4z/2LyJ3bwKvfjF6Mq3
EIS9Q3D6ik72XIbto8yOLOyBrMQs2XVc+bhDa/ddKFC2nrlzQjIYXDtnUQBTCcIUnCmB1pbAwg3d
7lYJHNSMm8PMOjvoAEkRJwN90OExqOSx7OSniOdy20GQD0qKtjzoyhXYJPzfVLWAHFkrOYtLiB8r
tRBoQcDnrnOXOXYJeQ3Xv5XNe0dX/AQP9NwHd3DZqGJwURczAMmWez93iIkn8fPOHhJtfwSgjNQP
A24mjzpUr0eYjOBDId50YPSCeL7WKt+q3Hr3kuRHq3JyF022KmL+YahCknsY3kMVNztmrUfPAIgG
HncbTkJhHg9/wJuw9go38KZ/TBYcVKb1CxGdxMfM/uQETHusV3weEWDuDM+aXuKvz99ma6xXHlpi
VqE1ZLpebsDO7sSSbFQ5/48khk/dUIxIKqH7Nne/nPJoP8LGpl7nCO9iDoaKPAoMgBp8jBCAvCCR
yCMXjUK4xpm+NYesRE5bPAbtzHfC8tX5yuB5bbKWrcoYPQll5hDD8M61XnKbgBRmqU0uVE1ca6e0
CWyMfHJbKunIDK5xYoKirKKnHn+yZkNCmg1jkSFAlICDopjybkN78d4yCdPU/KmIm5lD/Z4WABE7
slUwXpdHz9WeTQblOkgCvX3P53tMHM06M7TVnLWa3zislEb3ZhcpNB8TtouRTb828kq7O/QxokJi
Vfc6b3igeU9OH+LhKXZFogNQjHp2tzJqKKyQefApLTkDNZJaVQtmnoB86DXt77Jmd1RaxUYABl8h
D3fLztmTxhl7FvW6kO7K5MBYiWbi0EiM04j4FAXleGgM0zzoFbtimWF60yzJpsC6kq3V4+ItPkOT
F3ws2HVGoilht+AuJ1J9V8052kn4rsy8iPfRgGdWUylx3xh+PbJAZjdbwGc7ZMwU/HqOD+w7mRiP
L3E/7HodmEOCH1TO4SeWs00auOtKOQUbHcvvDdTPSHPVpuvt3s/TfT1rfL8ZFvtB3WcykdMYozKO
GExexXBRDMwsC3Nr0lJ6d7s4q/VV6uIIA2nCDIL30qvbrVTuczMH+8mdLvzyHxgImOK54IhX8Omf
DnEl2hNz0tSl7AjpNwKD/aXkjbYtVrkV97lUu36YUfhF0QuWkpux3AoNJW6KvXLfB0QKza39MmXz
Y6d3XL7FX4yd0ZPaQ+/wBY4Jz5oRsqYoQhxQxjIio7KCjXkeujnaFDMLLZsS3qlJrqgzqBENAGWM
hY9RhB8dy025UnPxJef6MejGp7Tw4u3EgBt11A6p2/uoJ+PKMTDaZMz95sj+bijMTXOxp2BLrhzt
Lcq6k+VlH2LJOrPc4t1EZlQjKvZixDp6a8AfINtiJp8w1lnbqf7qxsGmgZUb8xTBKUl2GKm7bViy
Bh1IDjBtOEghCnRaMOcTX9NrVqmHYZnbJ1lzzmzg3ha6mZFR1zwAT+8CkL72Be/r1qDwwJeCArw5
G3MAQqMvP3owtfDlB+aNFgBb4C1uDvdYJ3ElfkDadJUB1YqALLMW6SLp77NTZeEqT+AbeESbMGjA
2hkCvIz0F2XDsu0SElPQkaQnd1ouQrwKYc6AHdnMSVbc1XJ86UrrNR4OQB8mPFCc4qp8wnh2TiPu
oCzFKaZUYW4LwD/+3H3OlvNepwiGOiZketK9YzfuKEC876iKbm2ixX4lXHenmZxdJOuKwPzVmR2v
dCtbeIDD1cRXBpybMVzTdkfyZrYobd1/KakL63ZZOdeJydSMxVNXdjNMI2bpdm8aiE2yq2V1LMek
nQDGZAnYuxfw/s96Z4K4wVoGB5v0PMddMchTT0TTIG/81ghnX7E0gJQTkqak4VQZq0xtWfplvowr
AhAk+Lx6RtYDt7XE7ogqb+tZcbKPlxvO8nq6ZXFREx/PIFKfwqdbWXbXATrELJr8OXJ+omTDB15O
FxI80vMQuDz1cY3ifOBuF4V3mJdhm9YPFaDTCLbdlGN4ntHbTAgJZkYzjDQS+D2NX6SMl5lYrkby
3Rulf3hM522teYJrfBaUncskGjOQnbyrqEeU5vE3xQmGYF4d8qA6OF7znRrtR1wLbMHxeMxLeZzI
aEE1177CR72ICnxtEatjOFbdmh6GzRUgpQF5AbK4f3ZB94fVh2osqb5K5zEGPrfLE+MWGOa+yZrD
XOOedAokBEAPmpkFHRyNHIz9NA93IPYhWz53B6KFt5uHr8z0j57fB/LH31zkx8QmwKbV6yM7OJog
LzqUkk86N49erM4g6taNcIK1LNj3jlNw9sI3LIMjc8GJCU1gvdsoiFP7sXacT1Yq9cZDlrAJLcR4
ccGpWZnWsvwJ/ID+k7vP3aY2PfHk1vmRZvnDYTulz6K592TbXSKoVlkht1lg/3lONTIgQWiiyiLb
MokDBBeG37GGF4ZawtgF9stAxswKJ3m2wYKUXCVUReYECE26xJc8HYRAEPHZaoSVRPojegcyd3RZ
/2ODuS6RWtSEAsuu63Zz677TU6YHonS+DLPYxEC0tz1oH3Ip5k0NqGttTU8ot8BJEj3u6qmznQpb
8ylWD6VrB5vCmRmyBJ9S6tAlF26mbmjHlG2lLZ2dyGzvnf+tybEUTHSdaFbCJa09gxLkUggHsLPc
buS9i0OCHzRwxmgPfsjkGrGklQUqvjzyHfEYho3lmy1TrWZ20WoPBxs/8jFwiufQzq9VEHS+Glk1
kqvBAC2zlmwM6Xe1/oeoK9tNs3qnj+ObjaAPM30E5v+eeKT2gCzDmTIFX45UxIJEqBI1uJprqWtv
XiEXtlD5j5XgCuQj0hNOntQwn7mnuWbb/ooc6bOoxQ+hM2AfhXYo6vqVEGB8MiBJgIRZLCvTowiJ
co6JIynbuwg1voe5vrBI7PzOcrGbT72D81DEG6NOsF/eSFfwHdSWlJlNxEfB/GiOgxPiFILFpANV
sdjL/wm0Q662Rmj9QttW1///zel7ClpA9035CpTbXRVYHVcuOC7b7Gj+OjCilmH9tEmjtuPUdqvE
s6CSDKxWQOb/uJn2as8AbmYmhasW1pz2VQNgP8s5e9a16Z2mV+LhaZ4A03FOK0bOU9h9517ibIKq
e1VTfTdJCh2a6DVio0aq1vQ2+T3ZYSvlIYka1JKpPGpsT5naaSaGxwju0qYpealrRklT4zwgzDCv
kWI1IouMdGXHBSEaXiJnvuaUmpXUju08tgdwj+dIGmch519hCA7QT68IfjU7fENV8mqa1Pnm/DmT
kcYyYjcYYkN04wav4jWuuRjHzLtDwzuwPDzMUbe3vPLkGUHgk2jISErfDRyCFnxvn9YDRcwbtoKD
PfFJjsq8s7/6y7vxrQWUhvYHxU2gdhk6u5WIEP6gwaEbj6xiETch0awfNFqsCatwkWm/hODqoIHa
S5g8d3XX8Yrr3tll5ghQ7nEsCd7VGuepKtiSMmKHWSVwLiSXllHMnjQx6BDp0DCA/rTGnDLCIquN
Ac8D3hk/H021S7GRRjONrHTNTxEJnv8BideUMHFpJvi0fPtcU1Dpy0knWKbi0ItNvykxf/IdfEt2
QQfDTUy8oT07Pc9sqVP3gYIvYEjzjwQ3yM4T0Y9lmcUnXQaPyJut64QSWYIBZdvMTaJyWIuDziXO
qnBLYffZRjL95qh6LyttPw/IB/vuJc/heeNvfsvdItl2Kfsa8iRqvbxjupOuPa7zIfzMWoiOosEx
H4k1h9ury3O9vAnEjxI6UMs3MRaUFB1jVomYjYyLLHairdH3J0d0nAlZ/5UH2d6NvGmnp64fOtzi
AQVMXz2ZY/ODfiCi+9VeCqLCJDjNsvqx532s4Z9RMQqNEK03SyXz4o3id1oIaSmMhXxbBFjEczRO
FRwAXqX8SwMGVFByuI2H5oY9ch1X+0qNOICG8EHlPVmaU/pWA8dDVDKjnFRwKOPeeDHhsApwVmiN
r2qiTRzLr659CVTLxFSdsWpsCcBGkVCAO28ogdlHVmPwFGHFB2u8F0TiriJd/VUzDewEF2xiWQ+c
ODsoI3NXA05c3ZCbnpXSRiFCxabGwMpreAHy6hA5tfSt1LphxXwcluA+M3uayFtmnWJ1ayvKydE1
P0xgGBiH7CPLF2gW4qSM/ja6+EkQoG3j4Mmu1GcqvI8qmclyr3PYtn9EWjGT6m/kL7Ab8TWqQUAN
wJeq98LJrlXSP8YQBZgLAtPhMxlcsKIpxe8K3S8vg7/AwrzoTTOvZccSNO3brc2kn+LNYxiP2Had
EiVTDsw4ELJDkfHQkv8/KXffOHvOfW2dU098xwj1UfnjZlpbJQ1REu4ybeldyf+IEvCei9d+QJCb
q+Yr1PHtMU1VjoNTOmr3HGD5uvbULmrbb+nxJdv6J/o0GkrFbKpCDRT09k9Tp1eTO6cLtWebpGR+
2YLcZ+5vIAh6iPP+hgfoYUB+XGjwsCI3sI4piPN8MM+j1heb0ZiA6w3BcRhZb9p5LTYjVyMChmGt
q/bHdpKcUTezopZoiH2W4fImT/ot0TJ9I8wYCNiYQsPtgKyD9Gx6NkYaN/mgs9jPrD+CIO6E8Ciw
VXELQPnXYaWwgpeBCVLAI+vi6dDX72HYPYzqm26+KLy70u1/supxo89njPfP0ivo0jLifSAkrtK+
CNHzFL8KrLiOJmrnsGFdWTWfVliRKaKAAhfS3jV8lWP2orTwLAsTeK5m7qfCOYaN7q28OAB2U8tL
ZeQbIoJ6aoXwB3Y7TR7u7LKweRxZN9AvJltnFM2umOCKO2EOBk5Lrn3KiY168XeGR7klruY4982h
M9NHpwNAADj93HWm89CQ5BOYBEhFPDxrAvDYiRrTB3En6lC05GawJbqwA87Yeahf6vdpZYPNZpVU
HVmIWevMXp6UiWAY7ScY5n9K54UtHLTfDh8/L70DYim8shn3jn2TNnj//wXG5Kwdt/1FKO2jKSWH
M0o2tudOu2HSCv6b3NNOojeZ5BHEJD9D2edZ7MoIIgkmECe17f1aZvMnmNzLWLtEpaavhREx9STB
yE8SvfNtL3tHAVPuWJjE62pRifRctzbSrscJkDI4UtSQAvijMMAg2hOANrA59OA2ajVtWsAOeBFb
iQk+Rt9pYjeYmg+PT+FU2Gb0kGAHH6Mxuelz/lEhMkijqd4ik+yIsdEqn6W0vrbdYzPyWuXgAzbJ
bB6Tlv9HjjOjearYoASmd0tyLDjhkOxYOKMz55mxQ6wIsZNvas0tfJjySC7s4k0mztobQ9A7c7Br
jfpcMa5ov0IwqrbqNd+tDARlI70JoCBtY7ef8eR9t24JtJyao7KLa8PJruHmsNFBr6J0fJ9T+P6Z
+CMiBqq/8WMWw0sZnZuxcXcd/pyeEYLWpVvlgbwEi4IpYoxRm6YM26QOyL9/yENHQx0xJuyDgJdg
ZP/XexZBo2QANrP3CX/i2aozsW/t7Bn25b8Cf+V6qPBHpD2NmN5bW4bG8ToxB7T07ounTXI/teU9
GlnpwpN9qATLk3okJIL5FRprktQ5MdnkN+duSl8oy2gNOcc3kkX61COU4J8qxD2rwXQfmOiEWJRI
d2t2vacvHPZB7XMm2mzc830DVjHtnN90Ygpmxea3VyRfeoZIveySt9pBcapyZiOM7f+G/tMd3LOr
eew4zEOtA6HtAwEqsmh3piQApDPAL+JlgXztDoexNPpzJYsPUVfGc8r+xUjrtwp+9TGKB/KfAr56
DWWkVdobmbYsmD20P8bco98yp4eQi7JnARkEe9MckSEg3F/JRgEh0x7wLy9HLcyGDq0DdAa8sZm8
maSfAFUVz5pnfs7pjLYvz4plfpEgHjb+FXjiNwV3hxlaZ32YnkrNTPYlM0/eoAJL/40wSEKOXbw0
+vxSEU2yTrIlLLbaFXr5qeXYxoi5QD8MO6y7lx4ksUgg0mE1hoIAeG6eNrtOxIhWQrkbAu91MJS2
Nqz6Vk5sD8auuogmOxDK8Wt10AXagXSPYZhWnZj23rSAypT7W8vxh3+NawagYr4FKmUK3wERMsLs
ZJtwOPQa1HVrJP80oyKtp3cA9rXgUkn3DuvnjrOWGdLC3noBFckSz3PezST46MExr5b/UBvpg9Ae
MhHDzscQslJsk3ZxwpUd/KNtarAWazcWER+h6Y/KeMh7tnWZ4d2Gkbk606MHI6cpofJbjKdE0t6s
3jqHeXXUxPTQZEDaRl0SEIaUu7XHU10F74OKQWgmKFDJ7ESx6s8TQQ+arXnHRtskmsu3M8ithHFp
auMV7eZF5AvIkgK6h9gXzwgkdCIUqbwa23yaJVK8DCpQ1DVr2wblwRJMLVextIn3CHDezNE5kXSg
elHLNeAOXDyjyw+I/ieYsT1gZVyXBIz/69hC+3oHdhx0mh4zYKlL/docsxxD4diPhJ4hNUCqBxde
je/CqY9OyLi9S2iDoYVrq3oyN6lEEZcQI0CzlB71lqzl2hxvosVIE1sNN6RhfprhhMVP0zZYvQnd
bp3fzgHjEZB3stVC/rLWQNebhLD14YTUx0Qf91r9kTH0PsDWuaVO9dOHCCRcYlbWKYRbYcH+DGyq
iDoLj20FQEazv6XM7U1ZUphiJZsOOo0aArZwQ/d18YR6bj1Jy0Nt4AOqwC/noUXnGui7rGPgduyN
7LGs5LPdAwHTT7rt3J1uYj9dUpcZGV+pPKdpGx8KtZAUQvFuReSHw5vks3Ct98nuBpYC2ZtD17nK
BQewguC3iuiQ4TbaGn6L/BvSPZBCCza3W4NilKgzOgGaScCXEjLoDgRiGOuCX0JT6A8NU9KMSU3P
1Uv3U9xlpS6d3pwMHUWWMYinUTtZ8NLWBMFCpfbEU72MtfkZHzuZWtlieLGZXSEnIaolIRjGqO+s
c9EYAtvi+jlU0Et82xxJ8Ri4wZdVhNVBRUugc2VZsPLKmQmbpSwGUvEp4xRn8jDPhwifRzjU6pa4
otnokwkpPst5UiL3yACNpihsl8hhnteCloIaKd2XfYSgWXd+glQgZEDC3mTmLs5r7iiV59sx+a4g
OROeZRvf1CxZrG5FWnlHt0d352U3o6S7xE7CwgIq4La40qXam6brf6B51bt2UoPvAV70OdSoTRzk
XRWDZRQ9VubjlywOIg+ZuDfZuXYMx3cjBLiNkFfu9I1lGS9oMaMnF5nYKvMsbRs2NWHGSDwiHm0n
EGKnt1blZ/gajzYxYkOBzFTi5pcx/Bw3DZ/ica21fXQxvYR71Oz/9KlihBDZ5qHqs2d2SN1NCxUC
WTxwqypaRlExiZiOLt8MEptXMJp3rpeNuxko4crWlXEvRX1oAvJBbajOmGa54sWSaNdTM0zIr/Eq
75SyPqasfCG9j44j21VKS/1GkWS8eHA9hygbSZjGNertD+algm/bEZcg0/CSIe9D2dgNF7dbVV3N
J+L0b6zcE2y35a2jsOsDV3urlc3h+a2BDNH5xX2bszEEYyuHkngMOFHpgmOWqb1zdD6f1EWj5xbF
Q1GPz4hC4S3IhKmrCuHJ9cA+eH98YzRfBBfazmxrtfbsBPFdPl/tKg8uE0ifuKLQHGQTHFh/I8wI
2FnYFIh4H2VLaWLk/YfoZ/rW7kmZhMjSMCMwCKjqPPYrKHxusf41mHG5Ly1SX6Ye50sbkQJv9Xc3
NG4uKkmGYvq9M8AgeCMMXhta9Yi8KTGBR8epSYrC+LScTIBAvrRvdGiyax+Nha3+wegk8xEAQpMi
hmXF5B1YdZKgx+H0Y1F3LLPi2e7qZldWOrolI7gwjyRuJ1AfM5M5rDviYnBGgxHmAwgTPgqtKytG
Kogy2mS8O6HkmvXeZ5k9jII4IKN/UyNz32w5MegiWwU4doZ5Bg4clYb5x6AOdBtSj9wIxX5O5n0R
EkvhWb8UU/qqcr3vrvia7B5d3SzudhajOUPzp/SS6spkXR2Pf3yFE/ze5t7GTCBj51vLb/DHdQYt
FaExPNO2y5+pjeGBQ++PtYSP1HXnpnzFSd9bl4RxbE1+qFh7QBCYos/nsOCO1lJumHKCNq0K0lYN
CMeGh2Olraro6DpHoxCbPJBveA8UYCDs2pJpLsOfOkvfrCx/zEtwwV5Nsq8wprc89y40wzcxDYRd
c8u/O5OD+5csspAKs+IZ6Vi8a1YDyk2OxcoQjIMle6ZcJIxqxHNjqVu4qCHbIP0KrerZbJ68EUkW
3+pza5K2Z6f7ICye0xk5unTHEGC5yLftaL2gDl+BVqEPdyCDElqD47m5EW2d9+VbRW/pO9MeNe9O
V/zRs54/OE2Vky1sQcCsjt3Y7AzVXLL527NbMuFBTXsSzeD8qpf6m+MwlbUn64WoRoRor6iuQHcl
wF+DjpbEQ6ZWGMwC9HYbu4vqxbKf6+g5mqPHltZ36KlrokVcjnpqLTrHF315UH30LwYMafSnKJh/
m5nAKJBOU0cDk/xQu+QscNplpE3lisVdI/Bink/lsjRrCEjDcisdtAThUpqi6BkH750oF6pVWe9t
Eg0ZfayCbLA2eCmWgQt3k1FaR8ySB1y1LPO7W+Qk8TrlznZsFMYMcLYBCGpmiXwJCcWEFVjbsoGV
GM2UiC4v/6L0GPSJn+Y2CjHF2bAJZo1gaIGxI/EupqbvzCXp28SuMmcOlyuJnNSajp8b4OIb59VB
B8348BR2LHvVEPf7emo/+qr+MgYLiRdXYNoa8kyMOrVGi1a/X6JjA/5mXRadBnmmAiY9QvDXjDIH
vBJzbi2N7nImO8glMHvi0hl7RRx7ki3WBNz0KcMyER/zpin2bUP+85RyrSeAx+KsI4qPHyRA1gib
Z+swGxKgmk6OfRa9W5okla19AMsQbutAvNsienaWF9iZcO2QA2Su8Ug0hc28yDgl8wIg5rnHSWz8
qoClqTyVEx2eyZecxFzkurCuzoKBBhqPLtjb6Un7o7LsFWuJs9IcjlZ2eOTqNKiJp+MAqAlvKrIx
t97rkne4q/I9PsR9jCIqMGW97pvizux2pSD/Jp05rSrFXpO59hu1In1qkz+Shcw21WWHjJGfgTmb
8KjyLolRHIpJvgXmCKasF3sSThCK2tlDF4uXCTFaz5hRr9tT0ruvJaJwHFwFeinte1wAf/DD1pBy
MQAqnoOBQQRw/ZeATYMWKfOx9qYHG7BkJuTNqovXuJBPFHunkPuUDXK+1xmjLh7q0WAb4dnsYAb0
FMzNa/zLX5Xe2ktQ12Nn93jtcsw5NK/4dki6EZl3kpwXXO71mx3xNjoDQxU+Hqpa3kjsxoRIJFvP
Hn8IpuUUHoFB6zoylsFAL10iEGg77jK3wFwHKwt9pr0ZhGzXTajhJGlJ81IRHgFAlg/F4P7jitJx
4ZElv3wlgnX5KjOL57lHephrVIsOUmWLmTBNKp18aR9Y/2GPNo2X3mk3Nhh+Y6xBQwIJpHRHm0QB
BPWUiQB/qaAXP51DDpQYJyJ33ZcmSfB7CzpVVgRSVXs2r0XbiLVTd/flG5qQGMLve3HGCSpPMfsa
exT2uHyIiOe6EqoRESmPnA5incamtm/Cvwo9A5L3cFq5brd3y+k2mvEDhCd/qHLShmRz/P8Mrgui
BiGMk3+FTIK412hRt9wLm5CReDE2zhBDeFCJ5vuFsf5LwkJ9qtOi3aB/eBg0Gl3N8gsSNAoh+E1o
acP1sGvK6mlEiOXrFnlTRRVex2C8G9ATdOyMqrHuxMeG68luhlVpZJexVS/DYF7cZt5JY/qMB1zi
ZujuOWKuUQ2UlW7qrimaUQdpIqG6OlIBf1oOyiH+kAOE5XgEHy9iKNt1XFzTfCuNlt2gYIBDVEi6
oSr+0Er9ZgcWHaucseMr9wlfLbksevEbiOLDNizDT8biJwF8YBVEwUonugtn+Gys8D/mzqSrcS3b
1n8lx+0rh+otvcZt4Lq2sYGAjgYQhOpqq9avv5/MOXmKl/dl93U8ZBsiAG9Ja6815zchGfqMbArO
0C4Abe6JZtYRbLbK8N3Pq0psAqVA6FCZDDA5nyyubHl+QVumU/h3b7Km1E8C40ytHC0VNq+RYiHq
4J7kK5MoGlOLkZIySso8EYWHUTPOqkkbmMjRdRCwV89UdvRDvw9N/60DA/NgxpNynegZDU8Vk2Xs
taw52q+CTd6JqKpdmVxM/aaVaO5Nv5mV9A+YQnOxztqjnzOsrkkXWzaVYdBcp3/YwF6rFfUdCiR/
XoWFbmOL7i2xzBtMjKTXkfb5K/FoG6FeIqo9Ji1z+oMmlBAyN84U429eR4MFHW5ljZ/Ac6110Q/v
nsfFU+NqSJritcZObeBwsLjGTAMHv3PZTHAnkd5whQDQbxkIr4n5vlFW435PR+oRBToh8VQj4S80
Xi6G5b46Sc2FvaOfXu8T0yIYWP/SPLzHutudc3vEJs5ttJf6Pq0Y6sXJtVRoMRls3mZ6W11LXezj
ZiD3HFNibv9omDI81G79CCMLZUwQv0o9TfdMtBWv3XGBmC6JlrocyO2zAdYMsM4fisI0V8po06IT
Jx/m/Nwm5xPjafsGH0Uu+sh5QaYKcDpRdnX8DBQBu7aJ4gerpE5vH60TZEThEODD3mBR0TZ1KTQJ
S8yXg1e8dmqP+CCQ9GnLFa7qfJ6NgGVLZPIsks8mg63H1RP5h9jjXJpwozBLTfifph2fspoSq2qd
hZW2V72iyrMnULLn+YssQonqh/7Jx3E4JN4zHvkdc0wsKymbiTJ80kb/sbXJuSLdZSY05xNT37m1
0+v0pgXm/8FV4qfpvtEs9YqMQjqkgrYTU1h/3NEjguQudUYOSXs1w4gVWHjRHPTx2qly4sflk5YG
pHsRRFJZ16Q21EUh9Gdkb8gTknOpAa8k70TbpkrzLP2yekiqPpyNOnrMmj49rY95KeB9S72C1JCg
jREJcUqS+QcBFEyVwOPh+4wqyJJp9FP1sa92YDzoaQ76ojDtWyBbBFBG8ITwcDEiH6arwBAvRHjY
KqiVabTzGcPfaQrajCnobVkib5nqKwQzXQksHkPEG60bdxbiXWBnguw+NEkjMBvlBZvp0wRXK0L9
V4KOHJFW/NPNso2LeoQNSNaweUm+NGk95114Iinind69yvRM2yGOnoeKc2gEsg8GzM2taBkxGW7v
PkB5eevbpzFsizl4qg35x0d8xsnSGiOE6Ll75sZwmk4Wh9AQemvsmkmMQtFMTBeMjYVixIg1xa7k
325Kxq75yF6CfsVUOviXdjTWJB+gNpggEdNkUHfl2tTMTR3PrSz/SgiyWzJq0EJ/mHs99Mo0xNQE
TZtxw2ZIUki/8uKKXi7z2H1TkTfPp0rQNAcATkwIqJO9eRGPYPLDfEb4y76rueEHRnKTabdKDZeA
DoTGCilFjPhzbNyU/TNL7Jwq3GaZ9gOl1nsaV8Fsut9gfJMaitNeZTcGitiI9V3hUjUh/URnhHS7
lLjzor4hNx1PJXCF9lrl/U74qkcchvuudH1C9ZotNUlCaM6lDR3ehA6mHGDyrhJv/6agaCxTD7uq
i+C4zolcr8MTJ0U2lLTTiSkx1QIbK+MX3wHd0LwpabrBkwHElbTMnimrgeEVjzoWkHyAmusQ1Grn
u65M7JkM4d5rTfSzHsY9bQiyMPG3+rJ7znOV3w8LSh0k6z7BrVSxuAIAIhjKqFcUInjnCCkX+tjO
pz6MEarvtTK1uJ38LVboZ2WYpttOvZpjYSFbtmiE5HKlZdpTZyRPnccAtpwGepsoJUWg0j7dvOgI
QAhwFUUknOolo2l+lCwdaCQp4cYKBATFwd4TTXRsdQrPekQmEthHHGuMnh1ExexAThm51S5lXq45
X9zMLtSea70O6CMHGDCmDCSf2UErgMIMLnqopUYswLIpyL7lpknlF/flFjnxTEbFDiHFAmjEyyAH
NrjeM7I05JUGojfGt6iQ35wRO5mK53bmqOFZ+jR7uL8Sn1vv8eC/DTo14lycFXjeeSRWXlGqq1x2
tBfbZOV6IzP1od9Gwrxik8Fo72rvuM+/krzYKxG6TD2SE+myp9/IxuLBs6PHkCYaWFd7IHyFhQUG
kojCt4ZZ9QxNDw1UXWsWgGUw5Vq2O2tV5xN+oveNA/0NAXj+ho3CBPzs/8/n76zBvz3979u/pQr+
+Tv++39lGP7/yB50wMf+7+zB41f3j7ev9+Q9+/kX7OD0Xb9hBzVh/1Olk2jYjmabKhXcf/2j+6pq
4IS29U9XVSGEm5ZD8rDxB3ZQMaALOmjl4GQ6qmk74g/uoGKp/3RNW9VduISqY9G7+K/f4Yt/+Yz8
LxAOyeDn2T+yJj3nYVZX/K+G/VfuIEN8TTBlJeJMWJpKq5X3/8RwbQZd1TsYRx8kfJBq2VQKwT72
QQ0rbAgKPl6iphAfwLumUQqhtYk6rLnTU2HlGkS6BPINScW3ievyyASAjQxv3h9Sq/7ZwjMEkzF9
fayNC0913MX9qYQMuLcjlL9/fANXwda39cf7K+RD2BiJFS62SAyWFSNhHFVFdQqyyZVqt9gN3GLv
1dWBkEmM4kkdPwZem60b2hdrPSkhRMWNgkypr36S20ejEP1CRrSs2gS/fekYtfpaVTeulU4TYVPc
AkY+S9BCFEz3p41fbwTYiGmGKG49eJGDr5s/iUdwbsigx6X0kfLXY5nu4KgrXMunw/tz+vh/edGq
p2Bwz9rc31DKLptXFOHqSZ/0+JYWDPtytGm23Q/vDxrWvL2jM5tzc9Jq/vYlUdAjJQN7ifucZEx9
GnIBzfdkUq0IcMM1Y4j82db9vSOT4KNnk8bwT+pH2kri4IkK2+P0hhlE64itwIvj9f0KRYOy8kU+
PDcxzfjpC5IR/b3wleekMJNT5LSIv8aaX65Q/GvaltEud0gBpFuZTjFDv78dSqSh9oiTOZcHE2DO
F0ZAQnDsrroRyNIuidCJdhKB0EFzTUbAbay81NK6+E5XHv90bv6bpW7+ldvquDokDtUxSLCxrGnN
/22ljymGRQXP0JtN4K5KgOgCAYOK3Cc119GASlbUQYCkv/uMKdhWTiaDQx9Om/iSO0mqVdk5UIPs
zIrqRoNau0GRaddOtU5HuuguqR5bHKrFS5jrB73pjIsZxvVt4g/S1UCWJieShrDxGKUJcjvsvgSG
5Ea4kFFSXbQeLKc5xNkBjTgZM4RSE/LglESiDqq+bNP8JRkKx5mkMfHJYC/gFRMZzi/fDIvZwKTm
PRbY4nZ5En/DZ7kw//vLhPFX2jh/O4LNDNUgB1k4gvuF/terRDnWvpkGQ/9mI+095pV6laqjP5EF
9KJHvrMK89yCL28OPwyVfJRYHaEhFkRcJ3WC6zawGrQM2men9dbVghy6QGTEZMkZAjrUZn0xmhiH
FkPLw/0hSGgFt0Yy7Cwkv74VtbRaVSI0KBpx73ONWPX4km+tpr9A/Ia9MQIm8LUMA9Z/WDV/BWs7
rqGhdzP57U2VayTNmb/+5l0sDSlMPX1vyfWBO6/4cxxtwUc6mOR7NuoPE5scJSauWJ8G6kiu7tWx
HpKoTX6EamTuUKRdfKg6SwgipOB25nAeEJB+P8iWnkmRnkHrTcawkBMYgUuudv4LLj93ruqOxXBJ
xZ8Hbw1xHY0WGeWbpPSufdHmR0cp5VwOELvMlGy+0pPv08H4+0GOubgayS/nR7CuwA/LuU/NsvJV
mgQqtojgP4DpuY/9X38yAwwFNzZuecISwp4W059uKXJogsIUjYGB2EZOW1m3Lnc19FktZcr0NOwj
dx2WMEDKQJ1KSrLRnJhes1C1aK1WenLJoxfcN9UlYVTeuFAJeKe6/OulWoP3OdaQTYIe7WjiSJqt
NM7UZXYzm0i/+qr2C8divAfgbV3pKXgIprxfrilZsMA5IEnawcJP6MzIzJSXTiA1Y5mX8wT/JWbQ
X0K3XlumES/wKYu5kVvDKWAsR7MO3ydYiFUta+MZvcvWZTf6UScwE7285hwsDGzz1ajZK8iK5kGT
l4CIs0+vYFgtkro50sXR9nkMmq43bblXy5GRsKYgh1XUZyFqhcQACkgr9oNXPdKTGQkdxj5U8/Gp
0fPF4DfBK3e7Yp142l4jK2WhWpGyTuM2uMiJbRXTC7q6fb4nvgXXsa2cdMxWYi7ZUq7KRnsTgTin
ee99tYQqSlv070kDhwC/pnaKBQwZl4TLJkMQ5qRuc+hLWOI9tJDJmQFELAthDbgo4XPHWqpJLn6J
UHwf/OuV6WCiDXXWT3r7b07ae6itm5DoVXVE+tqM27h4jnruYOSrm+7cITAW5pAaXBuRamsLnlhO
qMKeyLDnCOU7FAMtEXMR4vhiPPFD6BqwvVDIiwfkdybCvlwV8E5QYNgATlKlKCmvk2gTdZ6yHEJQ
DWOWnWm2ZLek71o0wJGDFS7Ibq3lOQ+A4p+sPABsVsiS+WFZEp38+5FKOuNaDeuLa3XpnpG0scNb
vKn6pjqxNqpTx55jhjXLXOVtsUxzZ7zmvd0+sni2TOyLl0Z27Q7tScoq509tRq29k2hE5m0VdxvD
l8OP1ny2vPzUBwH5bFz/aR/0Wr5tfW/bV0qzcnQ7QfRrjbtidKJVUxgwVzSS153K819gvVBE2LV1
s23fqpZObZDaFdbKijB4bxcIHu5HZuvC2/GCl/uzWKDhVVrD2LgowHI/aXb24Iw7IrbTJRj3eHhQ
kRstIKIrczCh50QfoxvW7HIHbI/cQuZJbGTTtxbuowXdFNZgi63zX0cVsr/v10wL0UrdWTSqXX1h
516y7Uc7vA6e+1l03fAcZG7wUIhGu2GF0W4lqVtK6KgITnlmo/27+yw296+IY8JT3awDv2C3J7VK
7SB9aIm7X3iaPVm2dX3RGA08rVJWJ4scmVNHM/noRX6rXKXZVXtTh1KGhjiq95ns5pYemQcCIIt4
4VnderC7ch+oDqn1VjacKS0GLKMI/uL7U2Je8LkQYmQWDY4ikgr2qd4bL0b4Xo5F/tylgc3+S2nn
MYavB2EX1WtDP0GYUGVL9JhmovZkODfhriDH9ja9Pmje8vvDo0kdHEJYtpeW7jzuFymWjkaPzuGG
RK+v0a11OChigT6frWZHWuio9eUy7tPq4qtVuUv98sWC57mOKIJnxNolj1acXdLpJl3lJZyrGDhL
H6XeqSXSCS3TjMvUL6Vy4zezAwzVhYm9Tk1dBcSiRsODF8OmStuB9k7pGi+5AWOZZZDt708lCaWI
tjEjFEW90ayhnEvbYx5DCNXSV/V27waJu4nKylkHlqEfRrTyiyCOk8e2guOpFb6yKrIQNlmmZWfT
ZqiSNJo+Q/qSnYHlMAwMfGtlak7Oqdo6R+w8IfW4jgrTf1FSTU9hPJrWmYUEKk0p3u8lSh0B57N0
oeyETKJlPETlduiHfBOnurHO0kzgmSF4+EGN3f6Qln1wjcp613ih2CYWr7Rkdnp0+nZmppvPfVLM
2mgoX1M/y9ceYIdlP+lH/D7x1qGWcLZktgoUTM/nQ4L+LbbU8hGVx12nYP9M6kVtpc+c+P6193Vv
Ka0CY1FU6a94P3zTGN70qPWWZdqLFeR8JXbMleFSz/uZYzw1Y3mlPZJ8yrvMMZfNVeq2idXIgW3t
pGe/6Q8ZZ9euCfv0PFqtWI2mXmOPZFjaMDX8VPBWASjgTGRwcGhqCvO+yi+JJgy0g4MtKOYsn8Gn
R+0eizRcFb0oJoQD/vNulAOynFfG9BkpTLTtwjZursAmNaTn5UF1m37Gxfy3Ou5ezJFtRk6YaNXN
2BHqnqOqi3oaCXXQYPCatpO6q6Y3WE1vLG0T2p6JdUa0xovsB+Sj6Gv2QVnXL6HJ8BvgmxN8OENh
z0kA6XZRXBaXJOwn5pXTnI2wp6LUxbODs/XJr8F9Aq2T9Prt8Kan8rMO4/RT7UBOMwLRW1t/StuQ
HWSIOeaPp3DcIbYErGkHSuHFiYyvpjaUp9GkhSqSgn2C2WubWhDKdahDLdo55M3tamlE/pwQeO37
OXrciRTTAoy28GYlQMlWHh6TBSIt5TnXmHKMWTBsJOb5F1OaX8JQKK/DRN9XU2NqKL0drrZgQSoA
cyJv9Hb3h2g66gCSLRuJ5rExPAUuEP8tnjUVC6zwjGM6FgXCiTRYcIvV+oVhB5fK1l4jjGHGG90K
CYXFkRNyIcgYDY7ZesxVsbIL07mB0v5BenD6GanKuw1e7UYK4Iy/n9zHtsfVX6S3eHpwGSWOfape
CtWvL9HoLRwnfsOcPClNRmtjC5OzPJf0o9rXPlSso6Pnynwk1dMFHP9pTRGSmZ2U154Lx9ohzWht
hf1wTahV6VfxJWpvbvNmSH+onqYtMlCFJCwCt+sKbvX6oD1WRe7u/vY0QfqIQtAsP1olfWTv0J+T
6bJNk/WIEEXs7i/dH3KDFIKofvTMSF+XYWQ8tR0NR2UEuqKXGUD8vC6X44ADbJjQeZoPYSVqm9cY
+vtFIdl3URSespIdM0Gkc+iQIot0mzRpF7i9sxf+oI8p+vOlUStiWUvarkHhiaORRPneq4gxN52z
myMnz1p+JTsdAc0gxWxAS7Ny6NEfSTq+Vkk7vEUmft3EGGzu53o/L/QRYG/vlcUrtyO/aPWFGyds
qpBK4uD0xXqUeINyjzhS6QCvB/pIjvf9n1KVtZfxWVStWQL9z7l0UQY1S1NgnaT/4619t+13Zjgq
MxipKJcd/zg4UfezQ5xPdlf3kz7/98Hw+yv3t2gam0nLf1aLRt0aPZE6+mAlm8FgKMM+9VEPXNAT
TnjwatN4EVb9fv8VcmtCDSB8xHYnmXw2bX+KMjid0lD3sVZq+xR2A+2RXr/1mVUuFEXEJ5nrjORa
d3ijLYq6K0z9rZIXvxRFyZeslKS/aNMltQGZZQdW9Wym7UWh6J41UO2ubImQ4WlYW5z+BVA8ueSW
jiijF9eClIyDbTTBlTD3Ta+hKPMDTUBMlUB/pqMe4PdMN30A+Nw44EiO22ykzV+U3rAuyJ97ANBJ
LOS/Hmr267MyzY9J5UHMr832pQa86SZesYtMqAgpqdIOdpBX0mWqhUwJ9v2uCBDltu99lc7dsfVe
s5hQtFZrJjupTWQaEsKJYE2wUhTHCoPzzOE+3YbKBWfWKrC68vy9nByUmR86+2j42150zBrx9b2I
ilyHPSy4CqRA0e/nAer+DDO028yxhB2hsFgzU9cVbZ30KRPIe5XZ5K1c3ttyTkhsL5nxxWtCWCtn
WSBulbEtO2S2o+kxp29N1sRYJ8S8stNPptuELHN77hotWeskzM39WJjb3geTG5WFevaDHHZfPG1x
/VphGWPQ6NtsOwYFdCJwKzvFyEMWq0oPq12oU7fLq+NziSAaW1tmo3CaEb2e/0Rq6M+SolhhmSCr
1crik+O5rJuxG94ImGDddHHIRWUkDep+BmFvTohEiz86j+CwUK0gO0R4ZnyiHyQMEolcvqiyNXrD
IhzYUTEGTUjkXQFD8QDus0+6b07uFdnQRvvpnN+JWPy0EEYSA85vr+U4tNHXQzK+f5Sa0e9FC1O2
sV2k2w7jSCvML4Eu2lvRR4RMicHd6iC4tqNhM/8ujeCKsmjqDPhyw+CM6Wap6QCBQRu4ZWifAsUT
G98pklWpkYn0/RmYxKg+jE7vHvQcVUfXdeMrpMJNkw4R9YKCqcauBQMvx0eRg9s1CbGKNAeNtvVz
aao4fgDEI0WOgluWY5HzkeL46ZBu7ueBlTF/RdV8UeWTIkz8oJ4THIufemiwyfYYdttWBYWaaJEu
Uy6NCuvy/lLY1VdcqlrK3ykDgDZqKWsSqz9hz8q5qlpdrlzuZovaN3416CFnaCU7gEzgkOpNzoRt
N3q5vQwsVR59uDOIOTnKUw8/U8xAR3E8PqpwSTy1w2x22iB9L2MrjpkN5sQw+E1s7UpLUPqpmEgR
50KiiTRrHg5Bfmy78jE242ajCZkf7y/FtOYWbPSHZRy1/tIJ6mzBjGu6DXjgU8HA/hCEZA+0FIZW
A/DeZcsSfuX2vrBG021Io9WeJS4cmCxqd/AG1b2OwLd8fOavnsaiI09aP8R+nV7KFElc7TvGRtNI
NkM6HoKZYZ+gMfQ3FZFPo1XO2k4Hp+AP6SfJNmer8Ifz95tGr8CTLYEjO3FxuZ/mfGbfz4jzqQ8u
0DG8WRsiN6N3BhsTBRT3bmhOYaXMn3dZWxKzov7oHNVH7VZms8YrjRf4g0TUqnxiWJqDs1aEl4oI
l1WVTMJd0jWOpRJ2CjJ72NiJGPeWzmVQU0Di4FDiEBRFsS7VM3mMWECmCzIB8JWWuZ9enNHTKCnS
o74l0hZ3NgEYSQ+E2IMm+v0J8u3ePJgKaJNbYd4PP0xhHDQ9K5+qifbBThorYIQNQi+/1GiCPrpD
cbMHE6erS0pj2DXdPsxZbTGQqkUR2g5ZFtMR4QrIthCiGXWDDAL93s2o0oYmT6j8TPyNH1vel9oi
866GBp+rlTxlHpqRsU3MgxdFxD+k9bjWCtc/IWS35sLQTGQLQfGAiZXIvCInKGidwXD6HCcrihC6
cSLwFlle6hdLmeS0QCj9e0hs86au7Q1ahYQpZtjNi6liMRXu8vDMRYkZtTFsuvAx96hkDD++N7Tf
Hz5aEBOFnGptnKryZ7Jz05szeu0Fj+xcTKH1pkHcRhJpuxRrCPbRuD/bOkJMS+vKZxZ0TgZvGnyq
9YjwqACdkiHy6qJg+JKZ9RYHef9DKemGQ62FOSO5bmiNmx10zEubPvaVtTUMrKggrVYxHiAusFx/
y9BVseQgHs+boj+l0xvR9EYAeP9BxS13yjSvOwno939+Y/qONlN/+461hMITLzrIt6bhYimxCdhO
IqXZ46IJj6ZP0Shw/330jJXZWn4iuq2R8g71SbM6SORxojIX4DfouRRKzslPEitS5DEPkTT0q5n6
yjLVGxp+uTSPidqlc72K7NdcH5iDWdmXEYTXiLnJSx4XISoqFzSZDQcurRtnkZqh9TQgm6KH8kRt
0sldFk7b+6QCUSO2CvjwZ4WMs1XugBVFHx6hfymv2MLaj55RPtRZM79gPlp0Xm/tUUHGW88Izw3j
+KOXhObRSpsSTh3Q26BtLQBE5tDt4obEWCK9lgM+0mo5MHbbhjqaeH7D4GmSuCyicKyPtEEDdCx5
vIlUWR5dE7m76ZTzFDn5toJ6BxvcWxRuOcKqCHXYp+pFts74XvCvzypXNFxnA/2YwB+aqV3YzJW8
SfZZ2m6ViKuCjZqz3kgwOAv1ftKzVoiMKINjKQ06UB1eGQ2rxTFSwMI4A5Tz0IO27NaMHKc0iJ/5
5K/LYi9AqVF+qDiVHhGS3Nd/Oe57tho3s2XTG7CltylnGInw45njD8Pu0l1U4BHO9f7mF5X3Ebjj
90HEwb08rurCftK0We0k1ZcS4NmLskTerFBJlg0BXRBO9pkwfbbXPIx9ZsM8nopckteRuYUhegu4
UvRkVYze8cKMa+WVwg9KRt43S3t6yt17UVkifSY4SN/KOutRPfB6pBGBTBmOMM4QfAiKPPYtk47O
F+qr5nuUjF5n7WlSh7ewaGilFNqrx5xnDkN6yxxJW97/DJJNwUKZnpYxBahjck8I9ZiZVVwSQdN1
e6YAIH2alBzfSCJlKow2O9+/JBrMy4gP9jVvSnHGD11NEEvjSPneXNus2Guj4/xQEpWQjihRl/en
fIaPmmGlj0rS2CeNKAdIMHwZxuJiYbVlsurY7aQiVi5q3Y6HgvNMTvjy+0t5GTVo7V0XxWrtXe5v
1MQYcHuABxcB3ae5JS61G4uLxFj5UBauxBDIa/c3TM2jRRxbh/sz6DojN7lXYTbapsEQhgCI3rtS
BBbcjWEe3jeMGeQ6kuqnwcd3+fy9LjtYj4shEv3S7zTzOKQo7Qn6ZXNF/B3OT4s7rBgB58TeBcoU
42aTjezMDOLq1pkIeWFwSCjbiOdiQyobAVdHzL2B8SFDqWo1EZbGTNftVVKVbzWkyPsf/f5w/wwc
I3XADLD/Ga45nG0UjwXbvfLcFubazJL6EwssshbdqKz4UITp45A4RCtBImhgvyba/v48Ggbczdha
/3hJb/Cb0BO1l7nbuOjgHsLSSG/+9JBZwMJ0OGp7pi6Q5RPbI1lD/iw6ovmmAzOQ3wc4TVgJyc8a
l4WhfgkLx4kTVAN1qcT+R0xLweJ9Kqviei87Rgxt3zdmzW/ThVMIUG2DD8oeSwTy6/at861sq8ax
DW41+BHrXhPPStsOl7mIeiYjCphEqb87dcWyxAQhi1uE4j5WTIa2FR6D+1Gn6+a2U0xgBHTVR5FZ
V3rCzabCDDW7D72QahHhElTWPDY06JRdkj7FA5LX2ANTfd+BDqRdgEm0q+39qdVBLYOoHfruL1/X
lveD8PcDpVUhAaJfz6i39/aYxI+KiYCnbVUUX1b0mKSufR7Lt/tbreYfQ7twdv40O26tcAueBKbZ
fZRrRx0QauACs2QaL7sVsNdysoshQnBPpGnfzBISRRGSM3Z/CRx6sQ+TgE6hH6/1AsdCm7v+Iwka
gGmdenzvCzDdEGjtMyaUdp9YRUy5EcpfsbLTNCW5TuGmnPHGE2Jq4yVxB23NxCwHylNvx2kjNbWa
SqU2XoEh0VBWhNz0emcc1LrGyRvN8ZFUjyrJhI9+T3QWwQnh7P601ZZEKHKRVxJ23o1vA79Q2yVG
YXnhxxjXhUJ0Wh2jtN35A+zI0FDdS5SVzbKtZL/3WrvY+kwF1r7apyfPyDALFE70hJMPtKfygyav
n15GjcCJXqM/RfUCJIyNASFuxGTbpGWk8YXRJwqLoN/KBlv4sm4VY9ll+PNswbb0/iDq1jtWg0CE
Rj7gUhMt5ELfrcXaMhCkxGhN2HUrKEmYCTyyjY4fba1cqpntHO8vmZXeb0bP2PSW/XhfZfeVZ5ft
maZddvT1hr2bEphLKiiJ9q1UDkw425fylkxDgrHBkmQEvUdSV1RgTBL51ckDAXLRTz+MSGN3DdEa
deoqMPBmRM5TXPgRSz5LFvcrAzbytamC+gcpV2+raRqPTtjDIbRIiIDbYphttlbg/aym8WZoezaR
AtPtqsrigVGpe3PuY0uCgQEkaMXZaju578pMztughLWt5tEW53sBtzVFlNE0SK1zLb0VtYFIlu4s
trtkF2sM0hQBd1fYHd0qYBJQidk9HgyjwusGu3FOmlCAEKBiICqQDy8Igo4+aZ5Fj/YQr/E1UK2W
eBEoyLnu4/Wwds79H0ukUtLeEOO2sB2Cs+kJJTa5nXVB4s+31iTFm2+OunlOWyK7vbTwV5mES0Zq
CfQJxz0PCIhQ2+Gh6WK7erkfZbjx53zDeCTNRdeF/VFbeCOYvp6HvhwW3xNiar+LR/wlwunp76bo
1soOg2DeGQqfGPM7jNt9t4V4svdpuz4T3cdVfToigxIuZyRJXnaLo15d3MBrGEta9JNxBSjEyGXx
qhiHdJkadN3i0jveH6TU1PX/W8CgmZM2449ocJdNOvm2tu6YdM8QYVl/024kYTQ0Vqdm73ExTWxy
2R8qsD+7WqsXPSKXberoz3QA0tesarZBjEhqeiXsma/1qSaWXZ1ZxAX0ZOH57ngwclghmPHCWRKF
PlfaRlaIUuOUUQhhkcQ8nThjYEFo3lZ30up6H7EyCMOgXUSI6LP6E7V3vKer99uDWdZD9SAisu/c
Mds7ozr3tLE+tOPonlB1uqdYKdqN3rifNj2TUwQtuq3SYzjSLmYwWQBbIjPKj8MPB8IRDVHfPPpx
/4SFoJj1wjDO94dAAPjOfTtf6eBbv1/DcuuvnL4oWLuZvQriXNnYnpuSW+JipZHc1IYWuPJ356Sv
hU574f7h+wX3kr5dMkcpFv3o2TQZJn2/mdq/2ExmZ0WFLdQZwvgwcRpYqpVuVHsIt01EPHtYAuFx
wSDIPPFODg33IXdr5ZrjZd6LzEzR2hPZKwu3/yH11ffJS/7T+Epdvcn0UnxNB7izxFeHnVBRsvBn
BLkaZOawdQEEYmR32nEdje3V7Yjua60Rm6Md94fRsrtDQnQePrCRTberwnKlApoXgcFgvQoeC3rC
cCvCD8AObGHJRSqclIEXs4+Vw495tLDMPZjLNm+HpzFJs0vTJ/Br5DDQcn6WU9Mv8UxzH+JSeiin
y1PYh79g8YX7Hm/WaRxc2sCq/oRXqD1JaT3KKm//w+J3/r72Kag0un7alFFvoaP8m3rHlm5WIO02
EVezYqY+kyeydGll1vD9NG36+hFhylulvU6CrqdaYqgXnKVndHJXOT2r06B7vh9VnDwItwN3A8+g
3mpj93Xvvei9ki9kGVDehSCBDwEhSC6F5geXFeMh0U3t6rpIH7TEbvbpoHzVqmKsrcDgnICae0zS
ssKk5khw4R+Vqh2r7iXsPT5B9GCsIxOloOrla62XMCxGNVapwRViMDBDL/Q9JJtkp8VlfpRaEmwL
w5/MWa43kFKmg/xuXeqmehqDk3ni7kiEI3usBiucFQ7En1p/uj8Npe+wDdURHGjRQpCF8z+cnddy
48qWpl+l49zjBLyJmJ4LWpCUNyWpbhAqBw8kvHn6/gDts7eKU6SmdcMgSAlgApkrM9f6zURi04st
/myQfIxQuar9Eo5qmpQrWcscbOoMjErqETmepAP7VZWXuf0Q5Oziih6alaWPRFMrNNFYZk30QWQz
9OnxvQ9tKqAVxwSiZTkKe3pd/h1phHW9nfjo/7xGephVL5FfKfvab8ZrmRVgbCPRvtQVWMfUpvbx
VDObX/Dg/OvdfJga+7fJSc+6jYKxyL2ZBf5K79UCHxdb3VZZPW70XEmQ+JnXNz6p2LVcagrJydY+
zO+cv991thS6tcOjbSJq1VkHXg9mE44zcYmQehypLR6Ocf49tbsbSGDADWTBYMpqQKahGvpPcon/
S502LTZvrf+kdn1DGTTW2bfzbR5qDyKCMo1g2vZtqvIk9ktNol/PWKYYAb1IGhJcJNGB6BSnfI1Q
JhJRLz15MUDRocflOg3jaEIXLeY/AOGTra3SafesT/CnjaGFzvVz1BpWRopJ299HMYKN1OxZQaK2
C2t+8SfQhzxaX8g+2C8TFgQ0UvGlDbxfngkjJ6AstZvHXQNq6EZ4yWIemX2DFS/qlnuzmrMdYahc
MPOiP9S0EI99cT87P+eFUMLV/FbgQbOI7H6wN8h8C5aiPnXqTLoXZlhcF6wuL96i9lsN1neCTUmi
ui6s+F51fJbAoQoJOEvumzG/Q0jSWcqiuauNsNxbQG2Rp5aK5GIkLyS6AD6wk94DbJOvazKEizgA
dQd5Md/GEH+qzq5/0upfJD+bR08S3tr0ZQs3UNW+GOxArDMG1JdAVp5iJW23b0UXvS/ifZY00drP
mvJWqOa9KuAcIF+l5c2zJHfDIWTFvBQATclaSxXPDU85u0URLmQaZ5VM15lxA2IMuBsU1K/TSsKQ
PLIxBsRReS7ANITJG6f2YJERmck+iQO7Z+BWAwUkC4g22XjIiVaG+A+pjtdMQkreiIrsrh708qD4
AJVQMYY9UNIedoULecrQah4rI4Bw3b2P3KOBM/TSVKPsAVeY4EoDJxRMu0x9+iiqqxVoYTymnVZj
5snMaCOKvL6bX5Lq0iY/cYuneX1njOGvUIPGhICZvJdaX6dikCDTqgTel8Q0XjyQae5bPot9K9px
uIYuFTkIH6rexy9AKMHbu3H6bPIUXdpSHT4c/R1+C85k0I5DJ4lgsGnkUXlRMpy9kcO6mz8y+vpe
ryLrav4uLRGAZL2mHgT+VI9moGjLBgc4dz4kQtW4LglKtH1/Oa8dEOD31k6O3PV8CA8A62VLqmGZ
gD2Yv/3nUClLqlmGzBKihMnEhuRGaWL7BiuUaJfaCEX88xnCKvmVRYUiTA3rZn7ROn0DCm445E16
EbQNZPyslPAu0lnuIdfY3kOPi7BgK6JlEZjaVpLMYjmvqJDXKifQ+tW85Jo/ml9Uaq+o1usLzu35
KGslwTNbBtXMFxrZbZBHfbJRjVp7NDwt2cyHo1eiZQQhYTk4DWXsVorsrSk9U1HjUVnxrpEjalz4
xT0V0k1pX0uqQnoT7Tr5oplGvVdBmJYomW+q0FA3FggrnIq06DroEgfRN6oB9FaxHaa0Bxs4MiBl
meurejy0h852kI6XsIxLppqwYYmdpJnKIyB11AbzSNpyvp0y7V+Zo+o7GXfdTQ8UDCwWJQ4g+8HK
CSmcJnHHeUXT7tgdeIhqq95tqynrtLK9q/nIDNvuqhzTrVLVLDer5NU35MmAmRE8vSN9pFCFqK3i
G+66GbwHxh5lHpb8o24equkQyj2WQtOhg5bVQ8guxhqVJylWxVPfgnIJgyxA2dWr9nEqZ1vML3B+
GA3UlqaV8PySdgKMU8UVMTZUAMQNFFVVuZBWz1LUVrfzrMDuqbw9zDDaWMfwwQSb5urDCCUwiMPt
W2dtjRInTyfYGplMVWH6thNNsUx87XkO0vNLbK1CvXZu5wMrMna41SB5P9VecgpTNTn1R6eUAI/a
GI0ZIFRMvw0fRisEPBMF0XZuuefZxbqK8mg7Ty2VV4s1fl9t4W1nJLmcyQTONAJd1GvXkByRfZ1Q
kiGrvXUq1wAcBJy2KeODi0XpJgJGI142xn0jJekuaKpXsze/BhP2tkCbtbSt4hK1NBx6JBgbfeGY
z6FA0iDSUVGBtc8oU3+kLAbBnag4sebdUvLK733Pzn1RDhZeonobs42GgyJsKr3IZKGC4AfAd22a
e3/8rsdRujIbsYod3AT0QSuO/wQ9zxsJ+M4uUkOPrAEC6vmEDQQxM3lE2C1emph89WbQQHwUoRuh
TXdrUo0GaulUX99mEVb8t0GbPc1PoHEie4m/FC69nmfeFcFEblXXCpj6pxIlt9U4Kcc7OO/tgxwV
8JFyFVR2K9ngeYYodubHLyFcT8eAd0YKdcFKT/qF0u1zGdfpzqMWupFNxIoKTZqENKlAYw9ymaYi
IOMfV3uCbHEZxm1Haj4zH/CQrBZYUHvfzMC7svGHeYNUsK5DmgWFjbwkpWw3CuM3VdkP6BBdEqnV
V7gx4TrWFxhOK4A9t0qUFisNrcurPEeHHzJogrYK0j0OeZl1YSXgTlh2oavWwEBhQCj6ui9SFWwu
vqkzai+kzr4KywBTKtjHDxlefj60OmTTGnsRDilSmB5GdLIqMKZLhbWrGwci7rRxmFcsElS9ZW6Y
F2xoxC4342Qnt2VxQETkdUSGYqJcqlttENoti34QyypUAbtP16UonLXEDV7PLBPNwp5sobT+JUPM
WIQmM7A1mNVdEAdfGx8bX3yMVRS5OvkC0afqTq/7PTqv1EEY4itJJfR3aFcyIAgGLOAjM7PvZ1+5
aVqJhNls6lEb2Fy23kEOSmVfZCTE7cSb/JW9gwci4zCk6NUHvYrYfZyXy16PYzeu0D3Uh7y5raKn
2JRkaNwikzeVEZSrVEm0TRy32UY1h2yt985w8JNWvpb8MYXXTrkZuO7Sg5X2qDvDQ92meFskcfGS
hzpSe03m7Yp88F8w/EjCWHuyU0l2Z9gdZmOsHWoNGwPPbHeDOenASGgceCK/n8vUFWJ5JItM1nAT
kGnIFHPNzsC+ZG+7DKeE6Rg3zvX8zhjJ0dgtAtGahvxJD4bPyQzjgPy2eWiml/nQ8iByB84ADnf6
TBL1t6DoGtJYTlXd+2Obk6hkqiO1YtwPWF1eSuT25zCOmJqzBpsw5S6npTBmomtUGJrNHMxGj8c9
f6vZnc+6B2As5rs/rLiUrlvUWu/hzu6aWhPP1INsVylhI+AMxmFVT46zQX4ZBa3xJY2/zh+zAYoP
Wo/sGGoi4hm/QiZWZLn3KAX4AMuYzBUfb3t6zhh3SMmE6DjhYrzA26f8Or/zcSxZBp7SIi1eukge
Dbdvez+OyhhzNF13gj3sonpVKaGBRxHv/N6cfHoT3il5xZoLIPAAXXttwqfaVYhCrFh3dYfKTJ1F
mTXDtaYH/mUoaHWuVcG3jIVjnhk7qYzKb0PvUFQKgx+FE5INsieseiSQAAnQcQXSjj68L27eYHBt
QtIlMUZvoWUGHiRhHj+MgdxfdImX38VfDa1GfG3Ccxi++Q1CgH+H8KR0MYN5+hx/GSUav/SB7ANQ
7LKLt+05ABoyVrZV7uUJz05CjwKPmh/MHtbeSsvY/daT2ctQQtiA2hvYnfSVgjj6a0O8GWOBRSN1
03sLNYELech28wZ9ht5qidRtu8Y0JjDauB3bvlrMANguLv7Cw9bk1ZfsGPpd19bARzFc2vhSmT0l
enEx4y0bP8LLoVWtXe6j53T0ZxP8K2iKH1FRlNt24v/UfdC5rcX0W1VkqUGJSEz09waqy5jzecG2
CayOEEGFZ+6Y86EvsKECvjbhbAaPYsKoZ84G70djaQfI7GhqaV7ML7gLM+t6soYmoocwrsNWXjYG
46GpxnKXxeS3WiiMDwFUz0vJFt8qK0NxpghxlygrZPemF8fANsyaXuZ382fa0G3b1Bl2jp93F4El
txA5vfbtXWAcHEAplF1t1DuqtrwfdHR0QDel31uh3gFDsB6d2FdXaoC/i53YKzhSUzXLFpcORipA
l8k/ZqCY8Zt7lHNLXGm+Hd5qSXbPyNSeoiHy3LKqMWFwrtHCK18D5IGqTDJ+iLKEBD/xaWSFnbCf
RsO+KwprNQ8uBwZGFHnFg166QYqbcFc6j3MA+/tIq1GMKtLSvKdrf62krn0yoX6vqjpsrtUA+Fzn
2IAhx6sBox8KUHFerRpffUre1tVVZxn7HkTKFYlT5K/7FtCvrV1RBYFibh8MheSdIrfDDkGQW1w6
Eld28B3SsctqXbvpva2TbVnWJg+5Ku+7Ca2ugdfa9BmS0naqAtDLg+3YI9Fee4lyGcCXdfUcVphW
UJvIfX/beXXwLTQ02J/StTxNKQjm1DsksDWUS/5zWFchyrzhJIwW+Y85yP4YBdmXFBV/KgwEuLcC
oCrJ/Y0v5yvHqMabak6T2VRFQUH3P6AKGn+l9lXvh2HSmlarlXVfI4XR+j34uCxfN7nk8XjZ0Pgh
fvRzPjENsxapSrLwcuFcaM4Q3g1D+W2ujhhjOrBoxVEooPC5MpikbwEtVreqX7mIVqiX80fDmKOr
E5jZWp2Sb2Elw0E1BzSEWDfjI6Hb6HDpNdAkCdku5IFJj+vjlyKezG465UXxAHZ5ViRtLGmUX2CK
ra0mAfsUkHlolPbBH8JfqQd5C6RE86CZsEFGXW+285cidO57JxiR4e2CtwcTOY5rypoMGj73Ljyw
bphCS+lWVvCLLmInW6pjNVwEvmI8hpO7E0zBl7RSa6QxWm09H1bIgWTmEN0SigKXsPYVhwd/YxVh
dTCb3L+CCtKskClQX4DtuUCq2MfX9UvslcGXqgWCSzi+pRdCGGEsLA3D61+EnNwFWs6KsEPezhHt
LwREvkZds1SgAl7HZhvfgP74UQ9W/8xISTa6LpStKcTwbDjYypHEIpcN6JbwF9y3PUD/ouEv5kPs
5strE+ex+SiYOGAwV/76CxD9zh4/A1SvyjS9QVhmRVnGB3aWJLAYChbJeSf0O6Zl/U5Mavl6U9+8
HWlJ7o6eTQ1AT0EV+33qFhnLtJKVyx6ZDvu2LCc+iZG13xw7ftIrpX6wBtl0zYr0CPjzekPiQF9D
Y6Qv+dr4Y2SBk5cOqsLooG+8XI++Y+uKynapB18wVxMrg8Ifi8PhKRZ6eOV5LC3ZDdUEWAHdyEG6
+cKXAHA76pcAr7FnxqWy1POsviU6SBvJYj5VwZceIkvYm0AgRlM3+COydUKqrvLCH4qsUiApoeNS
AV4BZy8uVWmEgGSW9qplVYBsRHpd9CrcokZGy6cd5Lv5xUrBp5PgKtwOoOhdm9FPDDzI2YddYNKJ
vOy0qyx0x77ORdWwGQzClTV9Nn/Bc0bWvw4uoCpu/zlrCxVgHYfw++fPwDbLdxKlCAPkz3VZtYc6
VJurDpClO7QUDOOZ9ecV/X7MOtjoGB1v7NE0txWqe5HaRYskuHx7E/3nDV91/ah+d7xyF5beVk3U
4mZmjgiNWbUUeLPNs0AUBqHrqcpVY7JMnMN9nxeookZmg7sKlUvWbteFk+qYiKUxzl52ejPP4FLf
vOZG4u0qPPsWiShIoCGeetF0Oei1ElPb6cimF23IyCMGlGkdJU7mwZIcH0DLy6TzWCDNnwfczEBV
KZ7LlKZKRezmxYDel9A7sawpE7NjsxNvqlEWL7aU9kRdn4X2dIh9wgE9nicI/ta9Upj+UtEoplCZ
GW5KIGJjJn6KtlVuFTwUL7MOUeNs2jdmcFQ89VdvMSZF3CUPVqWhRNyGKGey4UvDCluD6bAGWIBI
C2bjReFIeyvBqrgMIfxbyfVbJVcPoHZi4Leb8U4xvIHLLpfi3fxrsizKyY1QmiLn365H1KNc08m/
ZsnIzktOBSsJyg06Roo//n4z5s21H9U1cgOvCu9///a3P5u/mv5mjCgM6qlWX5HpCN1KbYbVPB9l
CU+Z9SCiMCNtxCKpdIeovQGkUH7tPNi0RlCh84pkIKroQrokjxbuTMCr0BCUbANdEIAKYPjiVlWs
1ywOVYr5g7OCLlS8sCj7WQI+vMEzvb0xNOXX/FhiwTqgkiVj5yWoH8Ngnx5WFrJWkQN5Wwl+BKpr
+cX8Dg3Y7PS7+e9AOWfYWlk3lqQXSHIa1oUd2OhyNUV872BpsxSWUL8CgL302epeozdCzo1SSqDW
w6MpktiNqnzcmorffWHHCRtYb77hym6hzqazkQ304GLiscJE880i3lZYcTy3U2LQzsbXuGN1XoZQ
OTVbze46E/2xLgnldZIaxR45SCQdrKK5g3iDGyqhck2KwXvxBwc4tdl8c2IQDGTmKvzcSFUFE7O3
RlRyhRNU8JJ4wWU5pcUF9uTzJ/0YVLix+f1VqijVHtc2Hx15EiRYc5ZrTWsS+HCRcpEZWre32DJu
tSpLKREMkJooiT45ZvMTQnf3U/ZevTlBYbfNlVGV9VdiDa6bfmjfFVFoLe0BTAI+VPqVOr1IYQyq
Cwz4Lhn9+7HqmAOs/rsnT9ZaJCwv+05iV+xL47pqu243Nlm1S0yfhTsWDm/VVEGc1Cx4y3oTFMu5
VGpWugNzwWHZkHZMXxMkK3QkSApt42rdwO4dVMtK63GtaQaIIWw240OWm8Y9BovaVgO8M+Ey2uVb
CeoNrCtFZvcMzAgiM+kM4FrKsutjEvBkzJDiRCQAL47XugYp3Kp+eOtj2OaiTuJ2M9tFjwgvRWZ3
l0Xe9ZediFGqy+uNHVnJyFoNR13bkDJvIYq2WasS9qPOaPQ3ldVK12/bApuSC2wnpM/fMhW+rMFW
SLOFOWBDjUVwdkNxK2VkOGJvSskzyZJokcpFuNG9wk2s1LsqVVRDF5hJeVdqzvZ5NI3d/IWuIYbu
YTa4GzM9XFVotlxHHoqWhoNwcyIU6yavD5U6MTt4yEC5AmYQP7vuGuwY8RDosI9IGusWThVQJ1W9
V6Zizt9HrYbX9Vs7yOCn6zAtxLDp4XK4AUBEFRT7KiZ9smR5Scm0b+tVMZdMRzPHhhAu3jdIhlhg
DijPItxNRV+qEU/I0vEWzMay1QLjvkIiv8nMu3LSKp7L217+jJROD3ggpwF2c6dZvngiAmbonvfm
kgqPeMqEVC8oAEGltRuJHMFcUJzZyTNPeX4ZeoMBA2rNnpwXtCCX/mqDjB7gluTUt3JWzgh88BaW
I9xIn5wbCUdeqz3GNQr3hWiu5XHKl5n29/N1V22qqv5WdbUBUwEpURTHsh3DOgKUpEHjxJTP1B+2
wmLCUvpL2VflHw5v9BhtOqsAuK+0N5TE7OdWol9Go2Lh4Q4DsgpXyOBLu5Dd5nNYQGuFOHsvGV1y
g6zWa08y4ZkF17IrzBfVmApyFguqukou4yF8/9IlWryZG/a/UrDa/syvXtOf1f/5TY7q//5+iOzV
Xyddvdavvx2sszqsh9vmZznc/ayapP6PONP0l/+/X/7Xz/ksD/B7//tf3/MmgxN499MP8+y9zpSK
7sZpcarL4TVLX8vjf3jTpVJk5d9MFarmyChCIZyIVs6bLJWj8gVYoUkQCoVg3XT+9V9ZXtbBf/9L
tf9tIP+CHJVqmxo94B9VKuffpozQAJofSFzxWGzzfyNK9bvYDMUeGIa26miTrsg73ZART8pSY1Pg
lmaCdAWaKs9CI0K8CZWdFLPhZ77rvv+c/ggLkrEJKmI5Fq7uR4ip4dyHRdSQOIAcMkepF+/u9s3b
cHivrPW7CMo/V5mu/q4RgZpbrags4RqY+3KByq6foYYZMXUrVW1ckrijcYMqpB9/0K5Tt+1IbkXt
IyOnmJO7AVxUfdmpijgESYNS7/kWKcqJG4e82fsmFXVUBnoy5G4fAxBw6wZsuGug4/citVLt7RWf
CRnpHP9BSrr6WRtNjF5tEeArKOtq+eX8zzjVzKOoIyWgrNk6F24rGjwkjSgvEqpJAzyc8xc41T+m
5r9/cm2Ngmdt5a7may0gYlsBrlTY+tL0JbyWPneRI8RKL6IMVRw4P6gEGyR6qcpcx2WXqMsU/vBb
QDvZ00/cKpUx/L4lNXST3gjywvVqpb22C9HdGGOmHj7VBHXS2Xp3n/JQ1G1NWdm1y1AHSZ1SAIWl
a+mLgcqluj1/lVNtOAoGMmANlRoA6wGpbjdjgXa0nGTh3efOfhQLokjKFOzyhJsTcG4LRaCHEVil
Wa7Pn1850Zkm3b/3N0nJRK8jYCxcEynsDj1iY5B3peR72rpO0wK6VyegQpRQiRfE4dBcIr0fmHtU
AUP5YKSVHq69BMfnRTamFMlqqca4CTsm0//gJ06d4Z/Z/O9ApU43/t1jHCA34L9NoPJGsBHLBr3W
YB3Dkko3fiyxlxsC3W/xVs+EdmECnOzXpDPU8fb8HZru9J8ufxRUDD3oWrI4mAjkpb3HEhL2CeBg
iKymOEhZ43w7f51T/Uj9vZlNMoo46hDvAZ2b3aWSnVrkBHPo9Z87/1HU8EMxxqRH0GIyJsd09PzT
RysN7A+i3ql+dBQvahT2ey0KSNeUjbSMW4NyOJSM73jSph9EixOXUI6iRaP4aLdYcYEZxYDqfCJx
ZrkcsX+KAsv63HBWjoJGMpaWkwU2S1UwbMDcDY18WpzmUvLBczjViqN4wWQ7eqCsCxLZU+YJqZFC
rJqUAjv6vnL0dP5pn7rKUdxQZVkfEsvALwv+M4B1qVFsgMJdm1z1FZoxH8wS0135w+CYo8q7sdnA
6LK8GvK9bnUghJHlw5CNhXZvXWYDPnrUlUFub6QcVuptm5DG/mRfOAoKbSAX+MF5hK02zB6sENQl
sohAJRYpmuDRB82b7tafmnc09rWy70CTd7mL5NZcpEGmV1p3oMcE2mtKOOB5YtbD1/PP7EQEONYu
bG1JqF5fFG5TCXuSlqh0b42JcPb4ufMfRYBeWLKmAwGniMrCehWJKv+BtpNvf3C3Tv3+oxAgRT3M
qgKRLrC7SPjaZrFCsDVZn//1J6YB+Wj05z2qoSX2X26ncEtgHvkKIAXVBo36mIz6aLpxWBkVVZII
EhNiOza+zZ7TfTQPnBhR8lFgwNoZEUmFpwPA33lG2UD90cljD7O/tqUP5poTd1A+ig0mMiFmUQ6s
ycu885dQi6GMIdv463O38CgooO8Ty5aWFq4dDnGF7DpJIaQFJRwQfbR8yKFUJBUwe7QRimriIX6x
PFP7fv7iJ8aSPN3Xd6EC+cN4KHQWGqjjqICMUPYO3ChWhv42FNLEtw9IYdydv9ipGzl9/u5iQlJ9
8PNgL1EDGL8BdPQf5RLmwwcxfHoef4gL8lFcMAtVIpVaF26dDNKq7eWnFInUPKiwHCjyx8QMt+fb
carTqb+3g+xL0MC2QG/IaON6jcNJYy3NvMjVRajI5Oo+d5mjyDAYaWHqZcvtkivoeVbxCGQbWRCR
fPICR6FBS2BmFAUPH9MIBRdcKtbAJZAoprzbofNyvhl/fiyoCf9+t+BwGSD62Zd3GHJljwq0BaQz
89TWlrVEdXMzdh4u7H2my9IHDZs61P/bE9DH/v2SqR2quaawPgdtlt1pEbbrpP21tPqgp/25A1Ch
/P38WJtG8FfYwwh0U2JsfBSrg6OKW9hirHrduDl/50414ygy+Ikm1NpThItpHgTTysS1qynEJxtx
NPTztEyFM43GzMu0Q4YgyUqMWf0ATzj81F7PdqaGvRvwnolcmgx4HasvwL8ScPi1AdhbqsJ687lb
dDTmA8TSCklFy1T0gFhKMFMbTLSVD85+6jkfDfSWEZ22fskDQKP/oBJNkgRbFi1PPlo9n3rER2M8
kFQqiRI9NYyD4jWVJeCjqRRmXz53e45GuF3kFbvennVzOuTXuSEN68JRP1yJnRja9tHQNkdJAUKa
8uuH7tfoQQMuYEgDUwT8X3uXGXZw59uhTD/4DyN6yji+70lDFieONTmviCy6GdXwGeTWRrVLyLvd
hWjTvQjUX0yiMQllfBnOX/XEw7GPhnkk9x75FofMVRTunUj6Nnrx3flTn+hZZDx/a0+tV7XXw3NG
7UZv1j6+qUhY4j1eSsjUn7/EdKo/3bKj8d30bUIZu8ndqunQpq/HVa1V5k5VnZWA7f5y/iqn7tHR
EK9zqaXixz2yAxyQxh72d5hTODh/9lNtOBreltOGpYbqg5sX4SGSEK8bajWCZ0h1LnRGb3f+Mqee
xtE4z8CXtz35FtcfgDcvU70T8H86oPIZ1IIPRcFPPJCjsS61RlIpgwEPzy7XKgzPpcnq/5NP+2ik
F5qwrYCil2v710IZD/jlLRQFsxishc7fpBNP2joa7EFW661jdsJN7RKLpnT0gJZlYEY69/wFTmSK
betokNtGAeStKHNXShENLAF97EshqwskXPNFn6jJnQYg+tquEh3KzWjeI8bsrIym6p/O/4JTTTwa
8EY/wDbIcoZMLQaCfl7dNYMcXJw/+4loaR2NecXqmzZP6MyqlkpAGZp6ornkowzHxYnFMqxz/UWM
PVbp5y94qjlHEWCg0jZqAcrkKuqHAzhWxAIWds1o3Zy/wIlxY00Xfje/G6Xlj8oUYhwTPmjkGbhy
h7VyYUR2tz1/iVNtOIoAASJZAaKlpNVthGrB1TqLqs78Dwb+qUdyNPBrdCWw1yRT4phjhDQuiKwa
7qtSgLEbsm9xaZUfPIsTkcw6GvwCFVzEHiueBSJcW6Mbu2Voad0Fzgj+IzZ46fr8/ZrGyh+ivnUU
B3LAb07S9dwv1VPduizRdx3yZ9SZ9gacm7EYarzRauPp/OVO9ICp3ve+B6QA/oIWjL0bhCKylkOv
AGDKert7lIraqz7XCcyjwAD5P25h5zIRS70NydLXdzbFxg/izokuZk6d410vris9kNOYLsbYtzZC
QIuH6vhXefhkNeXUHToa9XJJUd3JCMx+g9lKk5V4340gKy14HZ8bhuZ06XcNUCXcqjWFwDLo0N9M
6gM3uXAwT02yXFmdf9CnbtL0+ftrWHWkaIOTuFWFu67PNnfdW1n1QQsU+cQCzzwa5wJx+kqDTIvx
jpPdtobPlaImdlPZHi/UuKm2jaEhSjliX19keGrayE1gQ2qFr70U1AqZrcyC2GuVqMrBOsRVzE41
/a4Kijha5JGNdh+bqe6hHWGzQG7F9RB98z0CBs1jghIEZpvI1YYJ/Bjfwrm86arysS2RGcK8FUgI
yqOsyyHD4wFrR55HRRaa0SVaaIjMJWK0QMz7LeBfmwXRPmt0GXlQql37RktGRDft/FrRsTZLh7B5
HjMr8ZeyUqdAX6CnBZ03rpBPkn4lXYFely1S83ZQATagDx8n+8S3xi9tX9RfmrHP1bXhq+Z13I3J
oz8YX8uol7/lcTjsuXb0FYcz+0mtU1xaK8N3AwQm8FzoxZIGsgg0HA/sZSeDZinrLQUm+YAkR7wD
ImvDoJCGbKONo3pnBbr9o1RM8WhGKk5todR35KicBjl4HBJQAE21qFzolmU9hEhOLUwzHitM+GxY
GMvKqs1faK7g0Z1GGNIhMd46Cy3yzJtOz+1NglfCre9BR1gMkHW/pKZWDDu0EXCCgffj/czrMPgo
H3BiDBpH8aOvdN0eAbm4NXXnlQQkcdWgpriGxVl/sP46tXiZbU3eDZDMiaWxq2TUh0JNMvZWbcdY
PUKMK7ay3ysUx2oddqPa6KBPI9vD8j0fka1zgyHv6bOaZ4/aBz9mir5/mATMo2lNVD3+gWmauTia
1w91poao5OFi2pXjIgrl2F+ILgV5hE+9c4UyFuDo81HixI02j2a5gdRBFoZ+7ppRiuUfBbpNHqJn
n2JR9EG0PnWJownOyLouQWsXYHYFEx9XKXVYaVQ6X+wqiPTPtcM4mtYqyC4mNpMIodoA1tREq3/4
TpodRkfCBPb8vToRUY/FRRIlNiT0MRJ3NBsZWQGwgbiUNrZ4+dz5j2YF3B1D5KuHBJ0nO94i714v
6wA84Pmzn+hixtF8MHjAHK1BjV3HM548NciXCGoVq9rGKEBNcvLYCeS2ajpMItzOz1/11D07miU8
XQrrrooTF2UwfxO1QwnV2DE/mIVOrAaPpY6aboTQrjSgU1Jr7JdNF9U/wq5QboNC07el2enmomhS
s/vgHp7oysbRaJFAsCcajAxX72M5Ql+6aBHwC2O8WJs8Tb587p4dDRiEV7pYJwvuxnkKVybBmVZx
4FqdP7v551CjH42UINF7DAqD2hXw6LRFq5RQ7pIYdwRs0KxsmYuobD54+qeyQLNH2/sYa6BK1kSJ
hKKyCs1aE5TjPGbmJHjtk+CxqvtNH+Zi17Da7fT69nwTT3Q6/Wh9OGJpWqFU6bElSPpt7k8mSCHS
mOfPfqITzCI179oUG5UTortWurIMP2/hpLZvrG0vdfRlmnpe/sFlTt6743AghJU4ocAFFxT0oWvT
onjtYi0QB1u2LOSkpwzwJlGdOCODF+iI0xVjEN0ghVeOH/yIab79w7ykHXV4YWZpQ2Eud9GVqL6G
I9IoaA4H/roYyXID00c1yjShupDX7T8Y1Kee3lGgkli3yiFlLdcvCv1BQagtSpyPxtap3q/9vir2
ENNhOwfPrkA/dhnnXr0abCz5GgruoeQ8fa6LqL9fBce7xrBKzXfjkfG21AjjL0mRdlBjvVTff+4i
R8/GrlEmJEvgbPUw5xpFgnM5JKqFler56vwlTj2K40jUIfFe1Lqz7b2s/WJqmnTp9Y71wXx34llo
R5GoT2HL61LswahTjOc2B3TEul/F8LnL86LdaCRYxQctOTFoJ/fV97shp4CwZkuyvS2y0FwNmBQt
JAlRAx8vgg/67YnJ6BjOqiByo9TwoN0eFHv402opnu9BHmXdVpIzUa9h3qjNru9Ym5x/PKeuON3Y
d5GoSv04KpzW24YSlIGsMnQDgfEW1ACQeOYkOYntmPqg2X4EIjvRIbSjmNT26NahhifBKwHQg3Zy
W4tlqsmV8sEMe+oC0+fvmhSUuJr1MQG7zGRbY69Sx7gwouowfnCBUx3hKABE6qiWIpLgzHp6vYmd
2HH9oOkPdtR+MoBpR6O/MNQ86oeUm1TgIl7hh7SKbPUjAMepO3Q0Jg09tEzZQavU7pOnto2Y4Ezo
7ud71ImTHyNJ4bBjJKAPmSvJQ3NtDJ2zqVLH+uDenzr70SCMqfaYiPBydisqD60jO25d4/Fz/ref
wGDaE17+fd9xfFhMsoevb+Ob6XMNxWqpIu8OAxM0dlCwFoSsCrZRMwL0whX18D+cXdmSnLoS/CIi
QGiBV+huehaPPV7G9nkhbB9b7JtAIL7+Zp+nse7QRPTrTARqqVQlqSors12r8F4U6JUaA2hG5UsZ
nGiovw7S7MSEjRBHLA/1e4ZGmiaoz0gfhnBOkc4/R5C6PZdeyX9r9HjxnZN6Y1/bANSgMrMKByRh
OtqTOIMCxzvhevTOTfP0tuKwjSBtpBOCJlkgxUND9Fq5zvgIvhLyWcpV/bluw61ZWN6JpAzABoic
ZzojETMK3gAKXLlnM4XTjkm2NqHlnSmZ0b0TgEd0bgADOTUVWoUjKcAEsbPLt2xuncs1+gj7bsEA
rhLTC0RJ/LOD61LcDSV7X7XtHqhlayJWIACJP0GQSZdkLAfIqrKWzP2Bu9MqdlZqwxg2ULQlqZl4
pgooXHP+b5m59HGqhIdMbt3wncXaGsMKCchvdZyDauKcmqI5TS51ocQ1G2bituX8x027yrMCgxik
QEovhUW8NgMugzdFfiDCgIEGNBG+OFwfZsMgtrQ67QExIe5SnP2po0d64ZWZXRHcaI3LCr46GUtO
K9kuA+TSwA79CHL99j3eid5zVfT8220TuEzs1RBEh0s5NxhiAQ97nyFxAn3Td7d92/LsSs4jJ6Iu
zo1S3YdgCcDlQFt1W2iyMZ9oFKerGniOs7wXa5y1FLylhXFSaMoVHoSdbpuE5drQhVn7rgPdJ3ez
EUDjIJAybhw/2CvZbsSO/96CryyAhK3IChZkUEmgP0IFWr2hLB7pskCNayE7R8VGJsiGgHYiC9BO
yLML88TT6s2/54ZC/CmFCljgfVUOgexZ8Yk66+frq7bh4zbkswM1GBBqfn6eQPheRdnk+Q8uleM/
rtG3wfLxAP576wqXEbCHo0qzrCDNWNNVJN4QrHfXZ7Dh2e7FXK/MsoA2dfHQa3wmreecvQYvOxSe
/Z312bKH5dnSER648yUqTGsfgu594SOoX7OJ/hw9QIyfaprlz9CbC/8xteeCuM4ESNafr09tyziW
z4+lM3ea49UCbXXIQkEx+nnUOn9oZCG+XB/iEsvfSCLYME/PHzSUaJ0M0JnxCFa+380CTUIoAvwI
qZGRKZDNpmZpbnNSl/xtLM4bgFqQlDmjEjKjC3WevqIJexerv7UXrBjQVo7vigo7wKFF+MBAEXKA
ukC7g5vaeNL9V217vdPSnsm+ayXEvb0Pw4KOa2V0hHbsb9kqvjaK7ozzttmFjfHswIRAxwx5kNbh
LaiKBtBzQVzouMxZv2OHrSGso72ezAhyOBfP+wYIjYiH6BHPeoeiaaadlH/jKJbjD5QS3Q0KqRbX
7c/CtKo8FmGtVDyZSu1cIN62OSio/95S8zp22ufGSUBCZoAY7R/R638balhc2mxfBxeBcnYOHl4n
QRWqBn9J/r6qaXEoTLrjf1u/3nJxNP1rXqD7PCGqzQ7UcwfomEM8/bp3b33dOtiHqpu1VzhhkuV9
/gjmA/eud5o94O7W1y1nrhdZrWjeCpNprPlJMMMB+IBQ+m2/3fLlvOYMlaJGnv2x/RO0UKYPuLeX
O9366db9HLLOaLBylJNA7jaDUn3eRKA9y3de6hveZSM5/X7wmildw2RQPsSAazEtPUgpMrxtx0zU
e4XJjUnYME4UB9cZXTTIZXCfnLWe5bFV83TTpVDYeE3I0PR+WLRhIoqiOKZjCCaymjQ3JUjRyf63
Y3nBMq5jmiIAQfqsiZkuwCAogl4T6O3gWNi5Tm1ZwvJfuRKisxFxjhvxR+oaAkud967zIIJy0y4N
LrZ5dSbAsgp12VyeB2i9Rt44ow86DW5rpBOB5b+gz9S906FYMnBv/gYureI4gHgtWjN//HDbBCwn
Fis01qBamCZzNyM/rcGSYUbvxuW3fLjtGFrjVny89+QXLwDPeZ2+UGB/r//2LetaXpxC77aQYSXP
4Jsq7xQwjQ+4g63nRZs9rPTGEDZOMzTtuIqGpIk/rc+ZgUiW6e+qC/vM9Sls+LCN0hyDoeR+nodJ
OBflY9vVpoqgWQYCl9u+bx3B4FLRaEvB6diXC3sB7SH7CE7N+Xjb1y0vbiidwyXjOF8GkFqK2vTn
bAKk+PrXL1/5/7spmO//9q0auoNmWXA2Os1cRgAIoSjUiSUuuvsGDKg7kWjLApYHk4aApzvvsEdB
YwDkewdSapmbxb3RApYPE0gTAD0y4IQHr9Vdmpfv5jXPT7ctEfl7ifIFq01SHAFe7oOccVbAV6X8
WSMixaDW2Mk9bDmB5cYEul+gQVovm8gdv4NKCwoBCgyDwSPD02ev42zLEJY3F+Bg0vOUpwl4+GQ8
s4khVSqWHTO/fXkHY8rfK8VDbSh6frBSbKR3rBl8CO46TdwHxbGpgxLqm0G6c4F/+1ElbIQlqykJ
jQAyKSvyHITD5XAfAsd0J5AFP3Kvme/A+GIgDgRB+5v2gY26NA1CIR3rNKGMfwQtNWBflTy5Y/8h
D+ke6nbDQNzydqypW4Y1aoIkyPtjPkH6o2LTXjp+6+uWt/vgJ68KmjmJHo1/KCBievChrLtzJdv6
+uXvr87pdoYssgboMNFDJ5KUo/FLV371dH35t75u+TgALkMX9Ci9gbSYgW53hY1jtI1D4OH6ABuA
A9AF/f37JUgoMpFiS/mp/j614dcxXPtj6KwPEPs5g1CzP3Qz+WxMce+my5/ro275jOX3/dy34Zql
ToK+LXDCgcmwcKDpU0p1KGqw2UWGCd+Nc8MWsjPRjVDDrSAwhg4bG0hTJxnR44cw1PPZpU7/0auH
vf6UjWPFhqP5Y+6vSEGGSW6qLkRvFakhi5qqC8mV8J/mZh121m+j6iVsqGQfpIjPK24Prdvz7GNv
yFAegfGvzYfO7esPqQNi1ru2bLoVJEiiqyNFeA9JmRyN/4msUQM7gtTa1R/lBJWHA/R8cxfSmdku
ampj59pwnHQ049wKFiaNhFxqDVGrCGf5XkPhhjVtOM5iRkjZpAoPIX96BFXpg5tP9wZM+9f358aP
t1GigzJIlkqK/Qng/z8D+COhdgxNgpfrn3879/d/gmWh10rPa5cwGaV7pCv9OUDMPOTFZ6hYpBHz
0uexMR3oDPVNmXLBrBBIuwqvFQrNDeU3n9ZseeJhD+LpsrvtKmLDDH3U0esOmoCJDNFnRNhaQXUm
VDtf3zA2s4JgD3C5kkC1J6Bvj3MdPEMm6Bkv670E/9b3rRAIxi42G6HDJO2rj5NX3znQPmBpv+Os
W5+3gt2cj4C4ByXuaenEwdLbFiA5moZoAQfh8fqG2tqvVnDjs84X6A2ESeCpXznBRuLDzvVm49fb
yMFR+8ydoIqTOKAnB+tfm541bZpjbkK5szs34qaNF2w1XvGp2+AxOmfiM1Qs87MvnPCDGJafvPT3
iuUbhw69zPDVSe1Dc1Y1HdBA0pWgHu81uI563cY+yccjKdDRSeS0d65uWIRe/v5qsCDL0p4OHZKH
XeZ9J76of/Z5KnYuHVtGsTyiSBXqdAQdAgyt1Ae3XdYYucQ2WXm1d/HbmoDlFKGQDTDcaZB0lHef
acoJqCbnLrm+YbdsYfkE4ZDhaxzsqmHtQdbRTdAZXOQAXctQ6kPJSFlFvRHOTgTZmozlH7VDprLW
cEHJuUmGpUMErGi7433/8Ru98Z60MW25RhF4lhXiuduq3wxqWeyOuvnyey1RMzgV0nwgbncErWr+
IfR7ISHTnhonBj85yRI0tf0SYNscHouuZY+h4/Egqjn4zQ8rdGM+50oFdOenbmwcGxFXVAubuqUO
EpRJ869zX4SfAGVVSNSrpTlft+3WGBebv9r6ywI61jIXKUTs6HQK6cSihTb62Du7mKKtIS6R5NUQ
ld9LaKRquPKc57EM5dMwiz9EFjvX7o2IZCPeyoB2KzMeXj2Qp9dVNkdIoKyQ/NDPEwgZDtcXamNX
+pe/v5pFqT2w1hdIcgjPEVHJlvYInYU+vu3rVozQoyg8r2YphCAX3CVq6X5KXdF/vP71DQe24W6o
rzci7aYwKSlEmByQHueSi2gRq4lyPISUJ1+uj7S1SlaoEIH083pB2BagOP3h5hIie12Wfrrt61Zk
mGg7OyBDxTxk8MJYt7yf0iD7fP3jG9vIBtZ1mpYupMbChGfkwTTzo++Thwl9Z3NK96CNG8tjEzUq
7rROYHD1ctDncRKgv3q3rBP7cn0GW1+3fBkcMIS4Ba5eoU/LpC6yLuq6NDxe//qGG9tAuWXVDoPs
H6CsqR6/+uCb/AGZP+ehhyT4Xh59a4zL3185mZO3K1fQYkmWaqju2rpZo4W107GFsXc8bWuIy+K9
GqKsU9NA/ShArqy6ZxSSWV71XdT98foqbdnAcuSZeqybxy5MqpULKHGN1V3ale7Ou3hrj1rnfIBW
kJ6XuHwJ8KbfL2BEfTeDoemu9gzALkgkhcn1aWytkuXHc4EyqgArd5JJ9aOe62+O6z6i2WUPRLzx
qCK2J1eAYXEIdCWi65o2Btd52oBVnYkmaboyDKHj7ufsDvZxh1OKLgMF+vQOuYbr09uwkl3D59Ba
Y96SiaQluF2G0H9+rLt0+HDL18HL/fcW69PQL4uMiuSCwjz00oFep1N6Oyf2xh6wMX8hh3wJAYl/
IiHdGtVK4JmyjBAz58vnBenFW+aAYP33HJyJD17qrEGCnNbwYx7NenZXbXbeKVtzsCJVvUDSQQRw
QupUd7JYspgL5xxW6ECSNLsN5ilstJ/RDqlpiaoKAVP9MIdfIGH11KXk8wR5351wsrGTbF5IJ+M6
JNBrSGgNPfe2T3kyQJZh52qz9fXL318Fq7XlqzekCsGqlwtK4DU5Zjx/uc3EVqhCA8/MazKKRM+1
gv51nVcFgB8g6LzNy2zIn5y1qTWFunWml/SY5apPsrocP9/2860Q1TnVoFeIRCWTURBcL9fmyLV3
GzuqsGF+yG4usgTXfjJDO/1U5Lo6zmqpb9s1Nr4P6hZqCjnsCjmnMuGqI8mF33Wn8LDhXTaaTzVg
Hx8CGSStCD74lacjNYTvqCin2PDw+03Lb8P5aqpw26h6kUAHt/gKfS3/eZ66bifIbZw/NpxvgGAp
uhwhP8RLZ3kWBEqXDnCQD6COGnaOuA3fsmkaiTu5M1QdEeFU4Kuobpfshdc54I+3LZDlu67C21FR
nydQYJ7kcYGQ9BwB/zjs7P+tJbLc10+hp0El0oRNMLHvK23p2ZSBvOuWVT5fn8LWENZ1Y5RjT9EL
gaMGZ++niebpEW1fxSHT3R7ydMsKlhe3goZ54OPBkJK2j4pZqUjqbi/z/PbXuU1aqBtENnU5AXwp
jng4/EOYa3bs+7aXQWnh79gMaeWlKha8nOd6nGQ0hCS7yz09Je0yxt4SVmwnWLxtBW5D27ScSmga
YRJIcp/NIo6m67+Htf/zupG31ugy7KszpkyXuhrLFU9PEIe+1E1QFKcxIEO1c9Zfbgz/n2/h4WXc
V99Xa1PNToHcFBfk4Dj0cQ6WX/1afUfN+gyB4KQPvRsvXpZLeIUcACvlAklDv6wj3xmqCqq0meve
aArLIYSToiOhxfukX7w+0lmdGC84Lim/Kajy0PIGqGo382QEvGFBPuaQhSNQUSD4pbcpU6BU+7cx
JsiiVeMQ4OIldBP1nSviLJz2yLE2dqqNeCt9oGQCCWdGsTuLp6D8Zlz2VaB1fGf9N3zOxropfyq6
fsHd1xf049IofWrA0N9Ca/fOMe7O2bPhEDbkrS9H8EiMyFeNq4MmqgFNam4K0Ynr7vbf7fMNf7Ax
b+lseFWnMwqPZZhJ0OMxcDotUhiIQXtg7HkIPGitALQM+YaqCcAu0fQVf+m60Bn+oL2BfJNzB+rX
lAbdXQEkzC9Kh9A7BuFc39YnAzmav7cJ+n7nMYDCQxI483oPXb5gieZlnvf6GzaW2GbUMiXl6+AX
DGkiqHdGgWvY96nyavd4fZG3NqIV0/p68nW9LkHStOhLPQjYD+LtrOFTBFHy8bZuSW7D/hhIARe0
dCFd0Wj1JfWJ/l6vM9+5n29NwopmwYDcr5QEvtpnT9gySNj5+UOWjx+vL9KGEQIrmCljHN6pJkjc
ynBwfvD65aJWtRP2t75ubaEA4jNQpCx4kvnQrozDsJBz3M1iDXccaWsAK5TlEydVB7KdBOmn8Dcu
huZz0Pj6y/XF2Vh8G/FXFWJewSsZJp0Junt/7t2jLmrACyF7etMTG7LofztZCpod9CdkSNelpRzR
0ANgdtSXOQui63PYWCFh3VAMQU0uRM9+0oIRJRELlB2aOt9jv9haoUuMfnWuy16EZToBVNuWY1xC
nROykxdg8455Lz/yjTBpw/5CtyITNPVY4rUrBNygj5hVJBFDf5/VSh6ybn6+vkpb87is3qt5+Fmz
SJ06LEHb/JzUDoofJaXue8XW/sbNZHlyPRfOmlcDjvW50l+Y/k93Le9DCM2si/Pt+jzCjQWz3LlS
q/CzbBYJ6SDuPhuf/ibjoNy401B6C0f0Us+f0NmVRnNbF6frg25sMRtPBw0HYFECDOqKBcVZvx9j
H3LnOzFkY0o2gq6nPV3IBWo2ei9ptYIqajyHGVLbmh5BbQ4VXIi2ersYzY2dYMPnKkMgbdpiOEqh
8BDpcQalqDOIGmypgu5E9a0Vs9xmnQZo7CxoxqBtpU95oIYz68j8z3V7/JdbecNtbN7CAGVgqoOA
J62ZIsilnsxcx6r6Yaox0qmKgok+jKS7WyGp3srhEWWt22DqnFuOVK94xs2FuAxtPFQJ/DCCggVI
rNSQ3rjdLEfiEBzshoDyBIT6HVKF/r9pGd7GGsRtcF0++n0LnXOaTHXVH8GKqeJBp1WEQ2XnfbK1
n60zsVtaasaG8cRnadTL6pT6bhe1rDgXxIX2zvIUrsEh9/dSEJu7wTojcXEch2xAThL5q5InVelC
ub2Y8q6L/NVZijgnpZNGZVeEEIruhnaJTbqiX467dftlLkmBprPZTc1NUC1ug+4qPPZrdNoj5cgB
7isKEEPj6bnH2bnhWjbOjqHlAii5jCf9PJxw0L2UVO2k1LY+bR2laCsO9cqQK634Yo4gO9KxUvMe
fptcNsAbXmvz1nG36Q1dcRVDD1swHQNT1vI7OP9A4BKA/bePptzxPnCZD06UCpqmdxADEnPkZoMr
Ioc7rhNDq8tjh3xVxDsNGaTTEwgos/F+WM3y0/UDcXAI/8DScZXRiltqG8+gmOTH64FnI3baoLUh
B6DMyQOWtEN/9tLqJV+WLGoJ29vLWxawokveCpeHBb0MMP3yYOYIOZHbGoS4DVorL6k6CTVc8Bwp
8BMGv2pIEofenk7r1m+3j2Yx+m444FmvA6bQtzvMB6dy9xqrLyfHW5vHiirIAkIuexh4AlmI8T2S
Q2UWLaCUPbSgWDuaWoa3RV9mRROWq0KsTOCmpCn52aP66MalL7Enr++h/0pYb8zEhq+hTxSYWFBZ
JJJA4vLosGaqYg+Izs8e2FKe6qUy9KGqx2b86gx5IY/VSpqngiNyHaAaAmoVBpCOgWKSCRzIXk9D
E0EvUhfYK1kdgCoVV+IDtJUUh8CImfcanDYsYGPinAySzzRlLBnH/OWy+S/bR0gNcelC79yFNvaQ
DdFdZLqueUNEUqIxaIXeEydTTIkz7mkbbA1wmdyre3Dr6xDATeSr1QiVbwc3nrsqI/7O0bf19Uvc
ePX1sISyM2UuS1akFkFLFzb34NstbivochvBZ8Dth6Pu8tp0C/lr7gbktJBLdvdYHzbCG7UuHgJb
adTzwnBmURHN/QU/UIkw8lL3tpoQp1aQALk0+o34yJM0wz0kmsFK9D3r0vKmUiKnVpQwAsp7pRph
gFr2d9DLHmPBx2YHFbplXis0dNBUcpdRMTSw+eP9uozVGQa/DXvFbcgelOeqBrhimnQezQ6pA3H3
YHVvfMjaMLtAQZNmbLB3fND1ZWCqLmoZkbbJ5X3JJv7nenDb2EE29xxA8Cs67lAvm0ivP1Ep3I+C
mPwXiO5kc7w+xkaq3bdcGEyQAHOXCNDDIH7gMleBMdRtwRW81iXFzS5jv6dQ5t8mMXt6Z8wNy9vo
O4DhUGbH2ZzMYZb1ce2BARxX5oH+vj6njdhq4+4c3Td466MSCM3DPoiGSTE/pusa/stFSz8bgBRe
ro+0ZSHLx9FWi7dSNiApWebjU44bzT8cSNqPacmb25zQBuKVjIu07whqgg6f7hhyeiiteWVy2wQs
F2+CTpnaJZjA3LAhzvScPoHcLPgnwF1/54ze2mKWo6P9JOdQDWUwdyHQyM7l+idrCaURWzsj7uQq
q/TdPOCHRCugSXtS0BvbwEbnVUHhY2MZhC9J3/OufRorcVhxKOI+XMj4+gJu7GUbngd5wCDMmxk5
J+6F7/16oqeuYntw3q2vW2+IkNIaOxk32HXysseASu88Zazc8cONfJkNz8tUveim8fzENGKKJ/CM
3nMaeifIZ0/HYQzTUxikxW2uYlPZ+ZQXpgEpO6AjXWXiLMvb5QAe0hwEu4Bl7EkVbXikTWcHlrEJ
5PXSTwI444V345NfVlWcL8Ft/kgsl6+oZGshtZ8MLDd3XZF3EMGhe+xsWwa3TvS0Shdv8hqauG3Z
nUoNELmY3f5022a1vL0D7z60eiuaXFom+4jk2vu8QOx4r5Fn69dbnl52IHt1JL6f+R/pKuonugbt
bXkAG8MGFITyMlngmjloDuQR/a0uQsc3LYwNXUPCGwxAA246c74WD16Z5+ilb/nOT9/wM5upTrfL
4jUaeWlXtfUaF2m5BkCvtSucgVLDTsIdw6+ZJuPP69PZaFjgNowtTXk+rV7gJ+WUtwFw7ROYGZBk
dXR0yVe9m9qghvwAgUSjOnT+BAkMsLJCLujQ5hPVEYUagTqSDG+lKJwJN3HBQViOi8EAKdm0cMH0
hK5R/z6ox2zn1N7YPO7l76+u+04+NEhlQHoeTULj0aQuO1R1fxvlCbdBd1kBpiXotfrJLFDoi5au
KceIt4W58TnhWT9fVShT1e6MwDMWw6H3FI2dplkO1y26sTieFXVIQZ12Zdgw60z0GU2R9TOry9vE
cbDGfy99NQcCvFEuScBt0x8gzjHeNyvKJ2VV7JGtbVwC/tPreGXducOjv28pQRqvfG8mCpAZyd/x
QX1OG2AIa6rJqdutx2+cAjYUz58AQ+Ki8RMQ6vh38+SQeElpfQ4wq52b08btwsbj6QKVkwGM8QAf
h7WIaVN2X0M3bfvYbwoQCFKXq71DbWusy6K+WjwFCh011b6XNKyaDoFbs9itiXnnQwbhZ6B9s7PL
NpbNBuhxOabFkgqSqHUdUcIAs8gYBaHK/LgbK6Vvi7Y2Ug+C8aNWl+02o8R7hvZGesiALdmZxIar
2CC9enLRgKV8N3HqIIgzysUBttkD726ZwnLESi1ScZTwE8hfNSAUMc/K1fMBahEolO6RwG9NwfZH
pxIKsj4ED++FfkH3fhuL1G+/3BRLXOsWYIKspHXregkfCv2lo1XxrlzqPaW4jcPOxsnrJiiXtVVe
EoRDHq3diCzjqJx0ihwl3c9u1muNBnUn3WmVfHutmI2cz33CTKFnjDfPgCTQqY5RZh53Cu5vm5vZ
aMCZUahQFqOXlGNeHSmnD33FTjPLTCQEIKC3WITZuEAzyiCols5Lekf2nwx0jd8zNe/lSN/2amaD
AYdWkFDUmIOpTP5uyZ3gwW09U0foKroN/cNsursVXRcLVG0Irt2SfpTDWL3rOCE/blufi+1fxb9s
CnSHe4ubQKK9OtXIdR28rNzTQ9haH8ulfRzaHqhY3GRRzXqqwrBSkR5Meg+xETRJ3DYF26VNAG4y
b3KTufLSA4d+2sNK9W3aecwGAQo2SFXlvYdOQ9p9lc7afEG73m6qdGuFrHt9MLes1W0KH2PzAG0y
pg4zxODQBFi4O8+qt+uc0Kr528SCFXjYNjNM7HTiS4s7abzoXkbcmfWDk/sNJNfc8l51uvwy+WYP
aboxMxsdKJxKdnmNWJhDx4NEQ9+zn6HxxixeIF63HK8bfyOK2PDAjCpHgv4LR5LxzZ3nzfnRQffK
aV7lcGz0OO0k/N+OvczGCa554eE54biJV0Ki8bzWELpF43gzlcd0Ek1/BC9BQUAIfLmiXp/aRvgN
Lgv7yjVLMOPprmncJIeiJlJHYPMap2w43fZ1y/FXIXTgygv5/6Lk+1Y53ktlzLyz57Z+u+X4U15L
8MDlJPHENBx7lv2ELOe6szBbNrccnvU9Uej/hc+0oksW1wnPdVOu6EsUwRNIpG4jjGeBdZr3DToR
SC1JMtQU+bPetBcq9L1Et8/+owz8/wobCyznd4LGrcHjS5LFl/KPS2eGnGowmqKaQHZRqfJ93iOd
cMeWUi/RMhiDJ27v5OuntFGVPpgsHdz3bBYhic3Q1PoIDtcF8D68iNMYjChQjSgU69XXEH2bbsRN
QfXBdaYiWkCtMGaZG9MAvQRz8V0N5iEVaf0wh376HPiTeYaWkoqbQei41dkSDUFf4mDrvMgJujlC
S879kqvvXu8uURPKMi4z3cecmV9d6UBCcaDzPV/DFpD89h3yOsshRBnrkJbpeaZTFjml00e8blPI
qQlybEKoOLamilugcbVqvrbMdU5l2f2r/XkB1X2JnkRHPufz+rvp04swnvfCzPAbKpdf2eh+GcnM
45JMa6TdcY49l/K4HefHRhHQsHm0PjlogGYE+reA+TaxLNi9bp0PPPOHQ6P5ByiujtFQDE9T730s
Pfal6sA1wgguoVXHWTyIHmLM3J1j2Zqfq1z6e8ddvgVokTyKEGKdo9d8CaryJQvL9xr/P0JudTgs
ZNFJNzZh3FfGb6LSTBCqc8o28vPZvMhRkURSnCiFnN4tKfuU5otzl4HLGDl8PyLcfS7CqYpA0v2l
gRRq3K6BRFW17w+BYE6k9OCcWml+tRPYoXPqttHk8hEIFnk/hUse5QIEccr/WbB0Br07+d2m9Nml
NXty2ukeN6QczGQ+wB+5/9slTg+OlapKRh0+pN1yX03hPZS9f7Fq/ddR9G4oaz9Z6BhEOa+g8J2u
5LDgYhqht6nFFFsdD1n5YygC7zBpaqI+BUsddIuKu1qANx2JfXaGIEt9ny0qO3h5vhx9v/wu8uxR
NSqI+OixiDHIcFCS/ZkzWkYFqeTzJLuPIIcqgEFkdVSOoo9aFKEjUfT/gqHJHMau0kdRuV86oZcY
ZlsgtFlOkQnb5byoKUWBUAUHf6qqg4enXTQW4wth06c+Hd4zxwOkd0SOFn4UoJYLwMQUZJ8kNB5R
nlblga3gxHZBDpzIdfzkgVYsagew1bXZ2ked8MZHaoZ3cKrfonPPQoogHi4t/hqyTZHrh+ToqEZH
pBk/V7TG+8nrfk2M/UDvFtJCE2tjkKGCb5jAipMMvuumVsfGLb1jhxRFnNOsjehc/tOTEHqxzoRM
S79GyqtHOF3zm7Z45wFF/DRQ71lXAQQ39XpnpG7iUJSPjIYnkMWUD+tAZMx8ZCZT7TyYrFrPw6re
lyr7uDr048rhNij8N0nrIOC5ffOvJycfkOFmOLUqwN22ZTETY3hyeDYdPKdY47kCeqnrpBPzav01
El1G6MUEK78oP4y9+yUX4XNHzHisoTsZZQhP8eQCNDIroL+VHOmJp+2/apgLYFYHYGO6nEE3jeq4
AstJtE6NjIlB525ADDn7XZ4dWkOz02gmE3uQGLjrPT5A+dO4sVPTp5pnWVRx8as1/GXsU3SfgKgb
O2WaIg1ymcSjIIUNgyX/hHQSu+8mR+XR4KJ1pPND96sH9OzXIS2gWuqlHvhHhn7In0OoPtKYdYp8
y1lVKKClRv7OqGC4zye/OClAST4OPaLN5I61jgVFDjsWYHzOIu1weYL7SxP7rnZeCg05biH9QcIM
ZEgqb6HnDsyy927fumcFqZKT9guKE4fjV6TrtN6Xy0UrPvUQQBdAKO5QeB8/MVMOQxym6DUjgEgi
89aZ9tHtBuQac8lyGvkzMEoR2GnDJ3dqyj9rlrGHsQNmI1KtaJMWApMHimHzaOJ+9sAmkp/1SMQU
eXiSf3B86n2vM60egNuv/4RZL5+HoGOfPBkUK7SwPe9Zhso8NT5us3HAuvqZBtL5l5pZf5bNLGDd
wHnP1rxMZsiwSJxxrHhQBhDuqOka804MpWrfdRDkghQP47UTjcT3H0Mxzmfl50t1ko7yz+E6mjOZ
1PpZB+H0ZYT88aNj0BQfQfSx4FEtl/QwkIuWRWfYWh8HEvS/BZjOpyjLlw7c+QYkg8uUfnIu/a+I
EE/ZzH71IyAoda/q2KvCIurG7pdJ+/lj2S1oCfHVFBHXHT500HK7B0/QO3RamsgnSxJw8jWt/E8B
NlAE8r8BhxfmBKW05tBN/YtDcvI/jq5sOVIci36RIgRi0ytLrk6vZZfbL4TtqgIJIQECAfr6OZ6n
iejp6ko7Qbr3rCUiboB5Wzx/cabffUu+PR6ka9TYp0VqKKcQ6vyrozUekiQVF3Rw1DmqcMJqoAHN
+x1mCRzjz3GXXuo4fIPzcjlkPdKSxa73i7DpkI9rLAs7ol5XjeDkYebecOyK6RH66aiMoXEtcOV9
WikeOgLUOpnSoYBQOLju0YTKzyzxBYvNkzQotOzNCBG8BlnVjPQ+TkKDuxwv64iey7NJ1f2MWlJ4
Oepf2xz3KKwOqwgQfzkvQ4wL3E1F6MWeh1Z/24bD7ronslh253Co9zPufywhithjz4woTDKSHEWq
98rPTVF3ihSgzEnuOfxpvWGvQu228BTjhVm2/mza8RPMMAqpGhCePaaTfGfzcU0w+I+Z9YWI46xY
UYBWQq/8a9jhLZfKIzeMqs9MOFRGm7mpBhm8IQS2y9sgUNAW66hc41UDLOWu6Mn0MdfBH0QHNLnt
9r3kEzkl8ZChab6T5SyhBEQu4VuPbKTcqPCZBsxcYKyAfHSO91vSqww3LZM7woL07yade/xoU3po
N7YeBjN0LxH0rbmft2PfaHpwuN+gMalvDqrUv9vqpxyXPD1BmNAeSDgkh3FS8aluQwIMH54WnmS9
KjI7pIeGzuhkRJNOU6JjW0ic8rscnkxH8F6MYgVF16NLoLvFhunplMG3fhD+53XBXvjTdL438SPb
6DjAM4A0ySLubPqMh8yVYWizM+PBz+ou9B/nR3lOWu1PUKLu1b420ydN2qFITbY8Zi5il7AW2WkX
3pxHHvsXysLowYabea7R0yvzcI7JVy2sed6CqL5HLmdyIHxs3zW8sie0ZdbPaN2dyxl4x0PNW/0X
WQdt1bejv2WczVdELjZIFBpBN+u6H4qaSq7yKVxxQgyZfzEsQpJbpvur291qcS2jRnz1lF9pU9Mj
gn3WakX48tO+i7VcuPIRTsZxueFZD99t09lfzYD5ZlASk7hkK6x5+4BXOGnfZDDJl9mrsOrdnsEd
y1SBbwVzn9RAxSZr2DUjPj7MXRzgkd23W2OHulxYol9dILKLMnEr8ixu4WHBTX5nGjGIg2emKxvZ
ZAVL67CAQVOWyBBrDgiDikF5h0sV+o6dex4OlWjnz6Em9bdetu1brQ1+Tw0LqwTltF88WfkDByKI
J2PpXmf01TxPfTcdMl6bquO6PYq5G8qf7/mmUeGFySLVEIjW5GS3djypcYGLLZoQs8OS9QIHs8Kw
4yFhBUletag3LTDybOU09NEboz65Ory7ZWaZuR/cPJaCzCt4iD54nKHUL+xPIN3SrSl0gklYLmlC
nngaJyc1g4XKveY4Mpu6Dt+smPl4QiAPWt/nZF4rlPoqgSbTdOhy3lr6O5mRZpR7GEhvUqbk0lOp
4Doc6JqHtWsepV/jJzDIy59om+nbGsTsqrag/tzCOvgdCsqDNxE3BoDvrkI0ANhdkI+0wy/zMAZ7
rQtC7Bx+SB6ovRQbb7/awLjhJoJhGCqzwyWIZGKk+hWijck7al5rhf2k6X4L1hH4IBqANpfAxURV
oll0nWNYZ1HJumbZLnjM1XhhGcpHi3DSbUzzgdXyXwRxDo5y0sFxqNpU7CfUT9Iotzye2tLucNxj
Tg2HsVoDDgdEZ9qmWKJlDE9oL0BOx4JOZ/037NB9frVul/VJ1S4guXDCfaToO33o0jmGV3x0Mrk2
0Z74w7SRQOYCc1+bT3s0uCfno3D5bwY2vhVQlGBOMtrO8pxpw4N8JWlvIdUMcWdplKihaFL8GPfG
LO3gRWwarEjomx9ouW/1hsevw1fwTHANIaG2ndCuAFs818fAtukfhUD1tYCZMjB3ewgdRFlHLe8v
0dJl+mLInA257kkwF3zwo7+P6oB1sH8afmeCEYOh2KYleooUg5MVLT9YGTyPZ9ya6SxoX5HJSpCx
ivgXPuoePQkxA6+dscgvB0FYEB1csm3PsOwT9gVVKijpMB7Rh4163khWPcZ3cxiijXRPkozgUfQm
67o0U5AIVN2Pcixc6JLpaIKBmS8ql5liwmQswOrhBV2eEZrH5KWbBgF6Z0RCzCVbggBj3Ipg25e9
U1t2mUgT9MdxtyO+BNkLuZ01V1FwrtUwZ/eAAVIR5MquIS9WvhKbLwxfWw4dUYKixl2aFutnP/1p
h3TXtz2OZ38fJhoV4rmnbbt/Mc1kW9Qkw4FA9BRkl67RS5bzeNmgEEJT3Yg8HBzvVbjN2AwoYjC6
vCOtOo1h3UCYjjEBNY9rv+DsQvJwXamQQDWKmxBvZSMc7mG3gvl78Q2j5P2nJpsdljDAME07ybD2
7kP0uNQLQz4y6Is8XklW39gehapsNc6Nk7F+dTlI8b7D0y5XPFSi4Um1T9ISoB2xNucMUmT6VaPm
5RZ3PbU5QyswBqcsnlv8TAPyiLwK+H6gaIUKsfQHWuDx9nx0eTIufMXbOyBrAye/Gw42mOd/VsTu
a56QpFyuiKytT1JDFn6fGBJmlzBEul8BNf/mcoxxbLtD/5cPSmKHVt+E6+MZCRKZ6s96rvugWjbH
NErUpmF5S+UesNfQMpxhuM3XvXC2ySiqNFXaXCB2R7xxRPA/VY3w8/Cuaal5sh0Hr4l1s7YH3MrY
+xhbOnmTZCfpZcHAJRFp0KEJHK9g6s5wyS2/aquS30Q0rgVSE9q4cLQGGVGgw6OxB2zSw/7tXcui
e5Cn7fAXRSHB8heh6/h4Br1pVZgRLr5Dr/RnEGM/LGGEmlkeb7t39yOFf+yh36D2K2ySZeQR9b+T
LbNaLAIjFdUgy+FM3nEZhBHuBai/gTBtRsJjtFrdlDtmGRwFi2jFI/Ixuum9oQhxuQjdDF+b5EI8
RToc0WIYT3NfGa3VXGR7bfaLz+YuwBc1dQpGT7GzfA9X5u99Paz70fV6JxeV7N3vsRFz8+TWybF8
WdZ1OOPZYUO+e8HbEn0m8VYFfjXrMRy74B8bWvrXugz/Xh9gSDxit7Pp3ZTaQGH7XnEW+X5Z4tvo
4NM4L/Fs6GVgfvPnaOomd6BRTfQNT0wQP4NyWIBdwSseFUucrFGVhKNYym6l2OUZXvUPNM3a/S+l
kPv+aiFq8jng4y46ZizhyERMFyS1O6USCqETtcgv7tp+ukazznwZBHMqqmTdBnsXJ4sXBUsikp1V
2CcUsXgmC49D4LAMcIA32DyIXf2hRa3fn8Sq1ZTRYKYId9DSqjtw3DO72G2Y8Q573FflQlQXV3Xq
W17NszHLEcDcgqO+jjs89Yh7bfN2sFtUZXLiWwXLx4glAaEOJAejQKd8UYBhr5gMovau6bBSFHJa
nS/pQqKoggiR3LtRCXHkDewouRG+BVMJGaLNraaJvGJqHuYT1sLIHh0z7V4qnPjYxNKtEVehI9+V
RGyhB1qm63+UEbJWiRxDXQrTqf9ULJs3mHVNULS7Cf+lLRRqee8WOZdjm7KxbJeVPcHDMP79+YeY
e9Ev2VRx25KuTCLTvKdIlg1ynyTxf3NEu+m8hW0ylNM+Opy9rSLBUMTKsn9w9a9x5cDBTVjja6Bq
IWsxHQEXbPR1Q0xBf0jnRcqjtfEgLshYSvCloG50CYulNrM4mJS3ic8lXqO2chZBPc8/PR3teWqQ
noQjN2mmp4WjvKkAKRQkN78ZuIqa3W4EooeNMhgo5l658IJFOE7LKcXPe7CIs8UInvUT9ieB5CU8
gKhHQZT06N8GJ1uUtWPjT3Iioi3+mDo4HR8Zogi3Q4SYmu4FGtUgbQCVIfugmMS8PKfSQIYUx8gu
+qVkLKeTamCFqhxXSp6nEQmWf4K4yYILR8gwjE9B38l3VF2r/oDzOQHkOOkQUfR4IU1FGkmjUq6L
aR5wgaE2WhKSGZ0jThW58hhAQPjf1ZCtrsWOWgu8GFzy8VsblpiT31KxwdhivLkiRHFjPyfh3vZF
gutrynGpDyLnmDZxcUsj1yesmyH+j1qCnDn0ABMfMNGZ5jABYprzZd7MXo4J9PHnFtNicImITseL
AbIaXfpQBCf0T9s7hShafTZK4+xZQuaxfo5wclZMBygWGoeYgXQwca1P82S7FHpoE7+sux8wpyvT
JQBY4hlwR+fqOpcy7OYyCaIYUOuqpunPHC+UlPhtivoJzXWACrWJ4hcDS77BFQKUs4LOogkOIE5n
nIrwjskS+WPCXtZsqN8FrtP21qHRNsJyKsY0R0Ky5/cxFyPE33swLPnAM1eyJlyv6NNY+3w2qzmN
lgd/gIjTR4Db6XvY7ybB5bmO1daNDmn2avRPP0OuyfdWQ6gkEqDSqZ75Uzvuq8nrIQV4LKIOxaRx
+8zjhCHghe7fqc6ad1wr7irRiferJgHFiCv0eBy8HzFPSutrLNCIMZR90BxC0qZVghysG11NPec4
lfD2Rjjz0Vg2k+sUrJL+4I9dW02qll9yXIGRdPuc3rUGiS+FWEgM+LDeaNXXdLG4YzmtYIBe3vog
1AuWoil+UxbYRe0g+qzkJEmVzna6dPheQT5kE8XDU3Mw9laigxZBsulhjLcVuzVKeuB5ssvDzsLx
te56f4iBUehLVzcIag+WBchSRMJ33ixeH+zYKzAPrc1CLAUbcOEwC5cdE0+2nxKPVexpiPrxEgc1
9mJD5S9iajSPECEfaz2T80ZCPIY807emW2OUhSQZLI12TR3OPB3eRwIMQuMC+olWqOW4Oliuf47s
Vym3uPQgv6+xN/IuxN+Ls2ZoX9JxY0/oGqk/6GT+6SFrC7dG25Jz5MKfxt1RluMCXIH/rhyHBEmR
oMxwSYFDe+18BI64pcmCmK/R3XkZpl9TMuHA6Yb4wJvIfqlZ249l1M1ljtr5j0ozIPFbFs5wsmID
yrdMb7cUS8ongnRDnJnbOqnDbnv4kBEp2rAiTOdhLxsPmxaG1nGJ8t3Foc/HPWjb8yIylVV6qrf1
bNBzvx6wzn9LL16liKYKPjt2HyReZUUAL1Y1QFiPSRD72iEdzEwrDwtkmuN9C4EP7+tL5pvufWNM
lXxGBFWTufYFmdH63wAO5jvzc/hHK4/hdVO0w5UUTyUdrcKOpNx0blf6PGcEJK9g3yEu6hvEY+Cc
RbT/Zp2YCjpxi1yEaCkVYwNal3peBCupX1kqftpvu91X074gNbBFHBVYI5d7AmQpVclwUopxAAuo
3sXHjQ4bFrWK6/pjoHsNMnDNDhv1AuCRUAfcv/M7zEiYX6Dpv298fUq3mFZ0Qy1BTHyXu36BOV+l
7oN2Dblz+LV1M12viu7raVn0tFRwDBAwRWjD+/sjEfwKESpeWVgKK2vRaTZnJj4khNAxj3WWfsMt
nHB0j07mgDMmqiYSLXcLynPOY2r4YRYjlCM6jQrwkPjTteounUjIJVkyewb7Fpz2HlFcGyYtpOxs
SRmqrH5NBr6cOQ0SvJYxlnKYlL/Roa3THHevf+8I82iGQzUH/rD/wzQOq0BjeUlBcOQcEdY5KEiP
iWEmpcc0caQtltOZDfYxoZE828VbFMBseBtJFz1oFEsp8GzZcESB2Jb3SNbsIYQw/hkjfFxqfOJq
WV3bYmsn5FGPo7tmvGHvS7ss1xZLVrH1ROZrN2OBDqXevn3m15NGb80dCclXH8j0zbl6+6Vt85RF
dIGpH9SXEZvADoQuKIHP9EJV3Jz3eBiLbOrHwzCOwzvQ/exxj1vzDtLHRmXmYtwrKNAsk2lO+mqM
naW/jOzxLFE3qWOWsqxC/EZbQsKtkdoZZ1OFYSqqHBnZ86xiXsK6qS+tXDxmTi5yqdMACTM/eEZt
R1A50VYOPmT389AsZa/W7h6gpD62gQ7KgG+fDaaCG5rr20ffOVbCZ7Cc2incql5jtdEB4UU6tl/1
zu5bO2KHCTpWdGbrCoXiqJ9Q7uYYhXVfTrPsFrSWp0CKdQ1gEZj6DmaDhhwLHVnxNZZR1Mbf60ja
G1ddeJnrZA0BO/+A/mtYH0JIi0sBQg4fTdRJ4ZZJ/pmS1ucJm7u3dQpxLoFhOrN0rv+2MrBXhDkM
l7H9YeDg+Ije0n1j4IkcVvkiHRpkMtdr4G/bT4NvvCnoRrB2PlPNovc4TocFuyQs+0XK0DyxifBX
IM1LH2NoLjKgRQC5xehQHCXBu6Qbjpd80IibzRuGMK88GMYFkRgK8c/70kx/UNXgr6GTXTluJlnA
9FnU0AN4OU8Zq9Fc7cND69Q5o8v8QhLK34K9sV9CgmsbMZ6WGSKTjqvvCYx9YrqZBS8jXIr62kck
PfeLbPGQzCA4OkAyLxFnCp+QoOdS4T8Njcc0VrVKQO9lxlZN2Lwgl4kfVrJFO4jALL3olnOAEUSy
KkP864eJAuSeoZyriIFUIqIiJfd40ac8BZT/7SNCX0bNklNEcBBO68ovDj0QhxmL/NUzkt4A+9mb
2S1IprA7obC1KRDb5j+BzrUVXZx8pEy99n2gLpscO3Dldv2YRvUEnzxYrmFCWRa0NkejiTtjIttl
3gQ+OUgfvRqcC7lkY32aFhxYC3fhf63qg9e9WwkC24fuPYmkOmoVBJiMwWpAgLZ/1pSyfzTJ/s6I
bgZzMY5p+ZOtAFaHg1vnsj8smtqbCuL1EKOjquBxz+4XnPC4nUxDT1JaVUIwA7uT4slwzH6adDSV
5uqR53aGRKT54AC5npxIkNM8Lt3HxmZ31C7eX7I1GS4+mEkltRge+GBJuRsKo3LHy84KX6VGQGbE
5Tu6huocQg9RZgQvayg2AMMt5uqQyfQBEsPtULdrc1M1/0oTpp9S8wMy8XBcr6RJk2u3dCD+gNs8
RWJYD046YPyCsr4wGLmrthnwzSYqRlZrhHMQGB0QNZiubIVoA/sHnqjwnnBODksiVCn5BskyJuIL
j4MExQSpfwvAzmGbk9ldi8j2t6HNDNp4ScXQflb2Ie/vwgBpB/hLWPOts8zDKs4+nRz0vVnVU0/3
6EGG6KaZgDXdgS6Iq6lf21MU1/EbOpb4R+xtfb93ICd7MZozXJT+hsrq9gLlZVBRqitITNJHiVmw
IsS4Y6BxO+bhBCsw1aBVzFL/16PQ+c64zfwxE4CWLZLAXHQ3AUp0beUjHVTrBPpPt/NywF5c32Hj
TE8WCOMB7wXufgBR57Fd97/buCA8cfLxde1BY0uN+5w2EUQB45KcY7VrMCbi4MZdHaZ+YocIoq13
YWcATzJ7i5KOn2A72u6hpOel7yaZjwt0N1ApgLVBKmZ2cFAcYm7c3Q1ApLnvmLQnkjXdFThFm9tF
DVijB4X3AWlqBmrmwnIHxiHxTdmj8uy/cQI1MgmjyrDGAIRAgqBYd2AKLW6XuyTgrwrZ3hDg2OmO
gEh4aRxKO3NAgctd2HJ5tw3+M51agkCX+l+6B5WZmHoOWOARuQWug4Q0znsf9AeoP4DSe8xhbWsP
m6i305S4z3HgI+A8GxbgrNaj90NyD5cFAQ7WOXXyJiLV5JNvvDQSWcTbcMctXU7Yv1aMEp06Al2O
XgjoqDOc8KAPVPrexaj5rOFdx+qAKkUXwnO80306B+qH2NhBm2zbqoFpxEteY9X/1fehzROMpmeO
NbZYgB18ATsCXYwuhPe0y7q3/ceb3lLEsdSdJVesHNk5xkz8tLomOE84mA7o5oSahmDRvLmZyycF
u+t7ui3iUQl0YE4/iqu6GfUZdLi6iWl8CLiD32n0v0cMAhUQzqbop5ic5prf22TnB0hlvheRriVt
VPtGMHU8dIg3O3QTuMwtVe6ygSI4iTZ6bwK8+rVdXIgYmK4vQXoPZZYx3EPtrP5CeDUd2xgcFcnm
+bSTFdcEDI1NjQEXggH/ZzEqYYg+kOlFZFznq5fyrx/AgQWm1dUaIYgsCWd1CEBnYhKREqc7NgP4
/ZozZVBAKQAxEktsqx/WhAGabhJXQL1lgdOxtBCBHu50HU93k1T1ed/cdqQuQ3a8buGxg0P4Dka7
Ic8itNgHSbgVriHBEZsIffQZCoTWOEmGPAWI8L5K0NGp0qTcWv3b72H3ndINoTjcRc2VjmsGbMQ+
QdWS5omqRZnW8V+2IUopCVN/tI3YSjnjmFOZwlCqZ3vwdJsOUc3/GzIokibJ14Jg1wKUNSwPy89P
ugn9OxOGHjIEQD1nfc1v1idTkcwzCDfh4wvf6X8xViVgoxYAQ92fKfzPhSXiHvmRmDCDYS5ZvwIY
RYIrpjP93mcYZxc//ZqAOZbbChQL4n1f1lr0n8gQNA/Z0NS5z9z2JjuE3weMiUu3E3NWWfc3TFyD
wTt5lTwOq5RtDBqUbCzZACTHhoZW4QAlnkbszd1WLyeC9O0njRa6EpnMElcWXrWVNjskHDhMnEPA
TNJyhh8HawbY1a5IBteeeBcGuF3C7o6RDTBLgHuc0gCxZbH8awPiilhmzXNAcX4isAraunpLl4OH
j6y0ZgJHipq30kOadO6hYygAtSa5Vr252J/EKTts0POBc8mBNOuzXtVy1BLtEXYaYLTRyHdpafuM
PDYC3Yierlsc0bt5c81HGHL8UTcCbpsQJq6jpj6sXVK/LT3cMnXdIgkznuenBdf4pSH9x8jB7c6z
h+9CKLxZnqpyGOMEBEymroqEX8kW/2YJ2J6tiYM8CKFMheCg4ryGZA3yZ9wVZEAukw7chUYseYB7
Pr25uAtvKIRvCzHTJysTd46gMiwF56bcp0hfZwqgIlo2mcNUuqDu3gHnaKBFj7o+xD2pkpyDRoNA
guozsF0ohQJEDLIAK2qTWlfRCKoCjabQZNUftYQOAVo3mjeQnuQNFBK5gz2iIPC/Y5Dsm5sVC7+T
uAQfZNLFp3ar13dqEFMEtiMwDz8tsPky9S7B4dQDyBzixb+mVGBDa1xYAQWh0x2Ed/wR4jGIMIJw
QmBgvZ48Xu8LCLz9EUkaLZST9AAtw3TTTf3PyaD5BSlOXKYLLkMXBvLaonYJRCNy5pp5m54FYh8L
OyBZe27JdgC2Wd+BtAzyKAavJgLy1VgAfm412Oq3RhtEEumth1wK6aoQYnwt+GGfQaON53ZpRBG3
85OY8IVJ2r926xwdpYBKHkeB+snV+wR/IYskIdesxzYF+h9W+wiuqu1D/Eg3lsTNx3ZsVYHfmgLt
G0cQfcqvH8a1QNU8w1WffGTr+BWBa73PEtljAB2uSGC9XyakM8XDlqtueN2Zf/LIIivDFRIXlk2H
lMy/bUpfR+qQybVhzNg9eRx2D+OS0iCyuV7u8UgxMAOMFbFJ/uppFMcpI0ERMQDh6EWccw1Z5FHa
9tZv4ne6YjXybhjzNErMX4oiwzvMvujBhA7jnmVjj+UXot73DCbXX3pTM4XSlWM962Dsd7jTfgd2
tsdsdOMpVoJXYFTi0zbxrOgIRBgQbEJSXvjOiz9GDMhM9u1Kigh845HMgEj91CzBPZ3Blk7YeP6B
Vh9uY4+pQFOWdHlN1qHk/5eLMair2tlNKBbsJlBOUVJCNhYC/4gbYKpDOn9wmoEPnhesB7t2zxQq
wk/k26nPqZl+rnqXXKcGqBsEgDW57KZnGG52aDNdYKO/HM0j/0xj0P1loArGBZa4t6CHAQOHDEEZ
PbFLSEuc9eZQ8zoCre8Qs8CI3j4dKq1OGTrDkBuX7ueoddDpJN5uT/OQjCDq1/GwRl13rH1DC8yV
6g5QZ3iT2ypO+zr1GLE7C1Uzqkj0IWB18g8KB3GeOxBdMhmmV8fFcpIkhQxF42idOs6eDEb5y2bh
8FytWcvI9+5XstIdECX+rjKL8aoSqPrfpnhv/4BdRBSI7DkFkImQ+N+gbPQrSiaHN9rGvGJLJMvF
kPVKKR3m3Kydz4dmsH8c98OUJzPdgwPbBSRjKIT1vrJQqSJ4rBNjnze6Tk/wdthvtG4AtcXX2WGJ
xjKGSaK9YTUjV4IeyDtgkgqCNTmHkHV7Hn7uHFHDkKvKFSFOnXioE1CKuHUGyCwwcN632Rwee+T4
PjejpWkZIxoZiJIEzoFtN8yzVqs3qJFGDW4+nbGM74i7u9u9obwAxGM45BqdXk8g0szn1lD1Zjhd
bgJKAyx3HtJYpEoCTS1AQ0KPnYx9ulZ9vHNQIXE6XqN+xtYC8i5ocjrOLVidlnJVtVI1czH2Y7S/
0RUzb863oEmLHaBN1e09hsIWr9pcREPHAOrGMjoE4eoWLCed+YayNR1/YptDrAFDurQFXdcFhUTN
nJiy07OoPOZAQD9qxqaAoXg5jdFiHmsbpxWYRnZvenBY59qnPC0GCBOS20IBTGM0RcjfwSSa8nyy
vLtw3eAB3hhYgSrRDmAYQyWhxMC8grfGC0v+kwAA++euboGaThpfSmGB+7hyVENsStgWXXZYUR66
HH4mvUcbmIhX48SmRwjd+Xm2TWpKvU2+L6B8IbyUAQFFHDqhGMbJWXxGKEaJ8wEDuK52lW0rxC1+
h4VAJpafUyGSFFnQMK7iF6KGeqxxvE2cfUNaOndPAvDYnkPGE0bXPTNJWEBiFrkKrWx1X7hUAt+a
zSwXsHxTD/kboF9/L5bOTCdI7NWWA1DD76nGOb6VSWJY/Tqb0NYvm852818re8d6iBRWJQ+JBmv4
Do51W46pwDA0o3l+H+VR+y7Mytpp8SYbNT4axPr8ErpNVU6A2t9PROBT4lzFqBRnbdqXfWAAa7Nx
m97AEzFRAvWc/NmhTWQo+n1u360MwroY0fHiLuPaTntJ+y0Ftc1XK79B80bRUxqkdHhgNa3VcYUO
DBH0lijwB0kCySZKJX+IkjXMcJnW24+ce8fUjrbMwb9G206/VtOJY0vGqAzCMcwVUqS7vsVP0lB5
qrnuS8TszL9SyEPLORifsHBv1wQRL9UUbRYDh32SnakhTM+aDcaAWB+2RdJcQ+taot0YKCw+aAH8
2Nz7LcBA0fU72v5QPPqwxUOw55jYgDmDN67AaG//xbt7woXYnUTo2C8bxdslck32YFGmAPPe/zg7
s+a2kTXb/pWOesfpxJhAR9d5IMFJHDRLtl8QHjFPiRm//i7QdU/bOtflGx1RwShKpiSCicxvWHt/
NUTTHNS7sLLZcjuzfZ4psdGQHj90AgAsTAGTi2iIfJf2K1jmqK0i10h2KcZNS4yI51talo/0oQg3
rT69H3Wt8uER+q0ro9kfs1I7D1YFqWEjxh565JTaCHZCNFFuRZIEDH2VFrGrVMZ0ackvbkOvHYaN
V0v9Pa1KwQ5b0sYygqp+1yZTf6igQTCG1Or6BCepqXUBWW2sCdBLP+kad6O5ZAQoYdjsVlkdhB9A
PNUpTsn6IIr04eJZUw14P3bqaywomeuQlfq689xYR+ySISjIYjUC8egjx4TXDFuzsY1bj24GdUoW
FP3Z/jG0m3bTl8ysQTdjwf5nyZPR1eFBOVN+UFNlf0lLg6DQKKrbYoqqUwCL9ejYwjkaUc+pMRhZ
w6FGwrLSe6uKtmVsVTjqGf2Wad8kbGB0DKvGxJ3wnz7ch1EaKWmVW85HNfbzB0tR0lrZ0+SNK4w5
Az+hjXfgMGw25CovtuEEta+cjhF1zNz7pFKQnKpq9UeLyJP8qJO+Ptr41UpIajsU7oukKr8zYgbQ
TW38EHjaB+xPUlpyabTFS/eSl8Qf8zTLg4Wp7Zad8SDB3nzsHIONoHJJllfy4ZW3UiUnsy/EJhEA
hEkxALCJuD2SSSCL0KVNxmp+LOMYrL80sl3ZN9UqsZo7zyo7f66SxHf6DsObzj3PBRFz7YXZTeJK
Z123zuRrbSMR8VQXtzPOgEObKjOL/dymexUNfiIB/0rVmBd8Su6KApiaQV4vWZRbGPWW+ivj1j5O
9PpXVl+5a62PIKSk/USfc9hoGGpumL3+EbDo7DTzzu4KebC16tTazrML2Irr0qho9URn1vtEDbpA
S6RCYzUFutqb1JiCrgt910w29pA9dVr6SUWC6IyGCNPKqJdGB8OOTkEDcIUW7Uz/Wa7CWhcHt5qY
NcZW167oEUofXxKLxpW1Ccy4JdTT7hYOFe6dWwxdslnXh66KoqfYKS/m3HZrBuGma90ME+KT8j4Y
EXuVYUQ/lE9+NVJrpT3SRPkqqa14Y9VgfTUnHG2t0Nw2zbL72KmIz0Q4H3Mrpm7GqbKhe9dDoTWS
SjR5mplWGqcV5Xcr6G8KZZ2rcvjo6nHlh9703oMSjGic0psOzUPszVT5Bmlvi0gh4Kgr6hZWXK8n
usIHmvDmZnajfNO1iLHMoZJfvILGlhzR/mDbax5xu6ruGTTQPjlhQrWrH2Mf/5fOjwZrglL1zkk5
zdzsVui9dJ79UpkZQyVImrot9MypF3r1rMns7E55uIax8pjV7Ij3kzNUnyI3HIjKCv1M+zpLTmgn
2AtpSZ9kaVMZ1ggVp2BKtkYA3N8iA5ia7LXx6vEO3Q/NY9iF9eiE9s1o9vre9Mzpw8Du/0QTLfST
mrq9Fxu3Haoq2mCDWLWWrGlLxwaAZYWCqI4+EmAjBAubKH5QmtBRpIH8N4WMxvVQgDUfKSnQLVTd
pxZm8cZCztf2lrsNEgPASnX3CegFx5z7TOwKLqIBomcx97qk0x86U7e3hrr5Uihj3ldGeEDndrbI
W/a6EWWXBKAEHux9UqbPIqjep2V4LECEdh5U8Rl35s6nHt37bldO77l4+m4moPa1vF30OlWr3dRp
V3YrMdnGuTQQLUYpd6nMJwA+mIfohF6cW7KtkTa2FlC2NA1/yjx7n2qDfapdWZ7obBPlR137WVYi
PGiNU36bbdaHY7jORbIjrZFM6VvQ62id9ppFPbKrTtnQzV9j2SQKG2zKeTQpHRAHL4huXCuJP/QF
nhNFx9imvDDLd3nChujIlK6Z/Q3tQnic5Gh8o/U/3pRRkO0LskWwSTy7TcwQ9+0YpWubMTGXhvYk
v9K1D7GGbBFhRpitGoZ1nmQfkOyIOLc+9MZMzBEx9nUXtI2bnHNULNmaWeTiWz5Lqm1WPtTdw5gq
HXAk8byXMW/sZ8nw3nhVl9V0LrW833t0GuNdWlMPon0u4jvD8opPLJwwO8rSlA+hDEcH0tBGSBfg
09Y5A5KNxT/lGIy1c8KETL8XkPvlusjHEWOiWAy+7RU1AgJH+1Q6jNcdEVBM5FuhneLdZOZ3cZZH
H1py6n3f9/PXZh7qU+qlSeeTsbuvfTxXYpdE00SRIYGJ7YW8M1i0zWpIOupjPdIE4mHdeoIA8+x1
Wcw6WBrtP2K1qLapF6j6YkDZPaUahRezqbITOoXmQK0Gegzt1LkODO08p0yfUVFcB4jdVDFu9SBy
/EpojeKaS+OBoNMZmWjixe9tyOljZonmEBf2tDNwuobMaV3zDMSb35udW/huPSBuaEvzrCmpnwhR
4RJiTBKgV4BjBrSSyPO95qkgwPUjfanqCeFWdxW8Yroeqt7xm67N1rNh0FxoYxr29vTeMsj/mrFu
X+LI1bb2lCy6qcG9T8h8SXFMmiUDcvltkY3fEqeO7zMP8S4txaD6mugV0UQDTU80jzdGKOqzbljx
jR1l441dKxtbIQtVXVCOZ9OYtS1rJN3YjgumPM+m32I485JkE9McOf9vaUQ/2noT7yF5Z7CcuNH3
qbB61KuU4aGyPwuroMgSkY7Ndjas3Z6aXo0QY6VnzqNAvL+q+hq930D1pTaN8Amwxz6k4Ww8YtjS
b5oaAl4f+nbdZzrNo8hCn0A4hDq5mjawcibJGtdBUV5YSAXKeTXvjKyc/IHt+qk3Re5HJUNI2xCS
ndi8JORxwoNOi5VNg4KqaRjGgVHAFBKcqV0HwKp3SrfHaQVoon/hGBq3Tcb0CLtTFDE1knSma4/k
FdkdNV93S2KG5z49INjBAejCc05xQ9GtjiLvM3PnlqpYMJ48FfUraQR0ZpmkvMVnhSjdofUdzd0l
n6cYmNcheMDax2fiT0Je7tFgjfXgFl5jWPPJR7suEqcwUbc0nBPKoRBYSdMQ8juu+WgtDb0sj7/1
pDerYkwxNO8jnduxiXdTn5srgWhl3QrQJkhpfRMiQOQhcC5VaeQgk568DKn+7Hm9XJdQVncDl+8D
7Mc3c5GoFCGpnR6Lu94uoq2UoH7UhSh9krGs9BrX6Kbvw00CtEnC4GpUSuR06+CIWSYzDC3CzHoR
azT6MK+YlGyvlGDZWxm1uSzpz8QT+UqFAxa8w94ZQdFCGzxPr729GlNeZpKIWvYypH60zkxzitdV
j9DTqrEODayK46OS39gIGOyUj/nX3Hb7nTU7X4iH1W1txlzOmUILaov22Ieom1Uq7hjV4u7b0q0P
cRykK7cqa9Jdo+GoB/dyTdAb5E4ERHRxCi0LWF52o18yGMBdAs+7TseJDt4ynzwe8DEa5+pd2uXL
jCVCyLywnlpSQBaIk+wGL/Zo4MDhzqTIN0yTe4dDobfmcDtSgu5452HhAyfkG6kzQQb5X07Ab9LE
Z3rUJQF6/Bh1moyJUlr7aMqhfsCiUbvlaJ72seoUGW7dQjGGNpvBAL5VAAa35Oo7tHv3LrzQUbPd
jEp9ZhH8xqR/VF4P+dAXDyN4VRcKmyyJPcJrqch2s2WuHbQQK+KjGH8uGzwBHd1OupHG3esJ89UR
U76m18GdXpQj3XpkA1UlCkpws/zQe1O6H5hEdJkBlh/GrO98jZFQF2eUxRaHWWaTkqhRSsga/nd0
erRWOWx3EE1rBnakl1GMIYFbUviGO854prTmHgejx25udF+M3uJPUNpnC8HcGqKZurGBjo20Prqp
4/wMO3Vrp1W2jZsw3GWBfpvm9VmDZlubOso4dyw5GCnOHBoB3jXFbvtqII2j0ZA34GB5sh+tWK56
GUy3SVAmqD4LwsKhW8UQnOxsot+wa5+HYin+Q9Y2CnCmyFN5bGdpPLURaUPWM9S3jStaQ9MimE5L
StuqoKCcaN2OKlW7U1BZdwUG0uQkbb9K9O4WuvhVGzSxabJAW4GiNWeT6+5LK78pzegV6r1ZixH6
urIJR9TUXii6zY+NK6tTg8djZTQfRsertyniXspujHAZG6qfocWs+MAg+gjYNOwZTgxdyMPIFroW
yfjMaMtPdswp7kRjtQV76TdFmvc7M4vOgWWZm861H+2w68k8vL2TWtlmTj2xFWEZ8nHUz5bk+xUz
jL28eFUpVOZgG9NGUSuwJYK5mrECGxMqZS+nNIaxTfND0ETNs+zNd7OaU3gGeg+F1QJf9t4XnfnI
hHJ6sbYkC2+aU/Tt6HtRh2dsEV5Y7SvLox4Wx4/mOKqPiVXcOEY8fUSolR6D1AhvdCNxfdSE+NiW
6mOlpwaJm63otk7mLXMl+k9qLNPtTIr5PsnM/ligediWCBMfM4VizlZA2aEmoGRM20CNYd3iE0CL
26PzRxN+ZZKncVKhFrQ6fW045i25RY7vAlXCnoHXaJP2TmDdYXtKvDPuKmHch1q7ZWe8AQt/UU10
0hPOONi5eN1UYMeSqw5a127Qt38OxyLlEM2Xk6pfuXra+JyrF6S5UKciuRiYXZDIsbFWgUAkO2rn
YO79Kmw3XtSjNOm0C5PL7U3XNxRlWwPxZLhz5gQSL+u+OZzAGHHIcTMRa/oj9/2K8fCG77nJF5RT
JPYZdrTIDvEHyVK93OjtlN7FcXvKcpcVYLGqQo0LgVb1Qz0bz+yFH2w6qdug89DwRZrlN04HiUV6
C3Kax1vO8Zl+ZxpuwtBbJU1lXjwzohGoh8+ILbhJsm4+uqnzaFbTsAun6V6HtMPQoYTqmek5zmma
kbIjP69qvTgSu9WLvCYrKTkG/UvcMTigMYAIdGOG2h7r927cfMNOBJ0sCKardRAOWRCe5gABKHTS
vEb8iPanZuqtZBbu3iqccd2FuaAVSACTZwhT9LkEbwIUWpmliOltNc9ROCdU8uYLadgSOvXJOoBF
39gop1eiMU9ZG6pVlNLDdCatWhcIIVZUrZ/K0tRXbWDcMYgd9CSj5pjaFiocSnTrMI/eh3TfYyra
6QirXmvrmLxr46auuwVQL9Z2nn8Nyvll9pxsyzCRpeGT3VqxUQOEVqB2KRxrbCMi9YKaNq4xb3Vr
Hm+9dHLWEWHTizLnbl1pfcDdNYW+WdPulSp1t3igVEc6a8YKHb6zrRQCepq8SAg94ziFSh4hCwYa
ZVG8FXCB7ErDp3oYAoRmY7YzrfalT7O7mnLiqqcotqjx471h1B9LVzxHUYckcYjmNaacGauaVvYk
Ft+M5tltpdpIq0fqs4D6lUFenecESfn84g4YQJDhMQUi0OjQ20LtZkgrRmomlJitPidGU9Vs7bK8
gQFGH+iZvjYRLazGdOYm0fQsvo2k4EOMTCf7jOqy+UAlq1C03O0Q49RJHtEMsQOij9Q/x+zpva9M
S+U7ras13Z+oT5U7oxZgP2Gv4TjjKq+ld2UXSXAYwqjDSjaNZQSjM9Z8jpqpvJ1td6V3sYbQHo+6
rvqXIWD5PqVOD25iZEHrrErHDLotffK4oePgzdxq1M8d6s0C6Av6I/6d5/cvrJXezsILOls3DUly
7Wg1mLjniemTi47q29/7Qv3CtuvtHLxJm8dxFDZaaX3O4aPG/kTdjqlEUTmt//5X6ItR0//D9+jt
KLwwM3p0u1BusbCEvieoTnRWHUWu9QTAh21PGStm8BVO/JFgv/qs2npyqOkFRn6e9S6vdti1jPd/
/+f8wk5KLl//wWeL0Q7c0tSedkFZEn95NQebPXzOnf79bE6/8dn7hX/Y2wF6GiFF6tKG39WFlRM+
BsGLQbEmXmWhhTa3SlLucb2GPf/7N/WrVbJ8/Yc3FUa1TEFR5x0yN4oXWjb7naWMx//dT39j76UL
c6A9q+Zd0dWOT8pj7YUo49/4e/1qCb7x9yIaEKGROFyrngYZzKlAT0SxU8rgd/7sv7o8b6y9MuWV
wgUs2ZW6lzO7DB2KQUyYRL/xpf7Vmnrr7FXoBYI4tIpRfR8Z3T61Kn8iHBu03030/MWCejvrjyZK
hj9XPuPfZn6uA3qC+kV7MY1tHavyf7eI3k78A1/u4CAYCq1ShxrEZGsbg67A/u8X0a/ewfL1H5bo
iDeHXYlkJjhbWt12U+4mjCp2EBOTbys9wFqkrn7jE/irX/bmJk/hJWO75QNpepsJhgKtS4czws0U
hvHWrfKC0lUffne/+8/P43+FX8u771tZ88//5vlnam4qDqP2zdN/nuPPqmzKb+1/Ly/71z/7+UX/
fCpz/nv7T356BT/4r1/sf2w//vRkQ/e5ne67r2p6+EoFuL3+dP7E5V/+/37zP75ef8rTVH398w+8
wop2+WnsfcUff33r8OXPP/Rls/7PH3/+X9+8fMx53aVUw8fp317w9WPT/vmHqf8DrhqhoKfr9Or0
ZSbh8HX5jvUPaSAwFsIzDVM3xHJSFKVqoz//kPo/dF4gPFcYhgX0zouaslu+Zct/ePCwUlpS9wzT
ZULE//3Dfvps/uez+o+iy+/KGOzvzz+uVpH/cxoxMp4JDCalH9f1cKPl9/28HjEbQyNfGdHWoK2/
azyBehlSyFl1VKd8maB9dkV6jKccrF7mdn+G7Kj7iPqFY249PcluVNO6PtGXsxbIeZ48U1sPdVo9
6GPtPSWBfOdUIjhfv1fg6Rik0y4T+sGL5/ZDg3B8Tb8xP0LYpZgQwejBDUzMh9H2YWDibzgDR+Z6
U9wNY5ytg15OgI1Zc5toTbPG2kwsIj6XEdy15Tx2Ro5svUcgb6XdoefUjPzICaILThO4yjWdtmsK
S91PwsArLkzu3UJ0OEhYGoCcJSmOWj1S02TuOrrFiXGWyN0Onq7la7uyj4Ee94ciSYbdEIgnkrqb
Ya6+6IPlHU2XidkiKu7s+GIGdy1NpT0V6qNlz2Jrw+S/hwqwR3vVQDY9549aabWw21GP+oUaQGLW
K/rz+EvpUbGrrLLxUxF++2FZ/vXp//hpy2WH//nTtqXQhZSuIW10OMvJ8MPug9KvQhCpJdvUQ+5O
eSQVt8mYF6tkdKjz9SEI478egtbwSV3IPofgZPeWfNKbgLk+9NqJ8BL5zqLustIxfUBX1OLkUYhn
BEVghKhEjgN9a5gLPh4cOPS9ZnjFvnKLiT6Zi7mERGCGadd0GbimN5NSwRFUE3Gnjs+oq13spmru
0b2re7zKfK1gwRiRVbvryhilH+TagBVDKg8G/UlKD3uLdP62T/uBNI2e5FBk1ecWyGGrjU50FKRW
NwoF3PIk6RAb04yz/BE5W5ilHgw+FQV6BZCeaEV8Ocjk1ObyRB+JhVG6uGcAiCKJMYzPBuaVyPnc
eK2MwDIxucp/NyBLv455+fGDos3N7S8YxrPsD9J7s3PLzjTzoKxwg/L6D4j9lOkbO8MSK0Re/a1a
lvCoVHI7h+5KpnirU+HMty7dhlNUu8VhdOZboQrz2ZngoN267o567xjfn85LrlBUU35zvcBNjfF/
Oo0ZSKt9x6js8Q7Hz4tl4G+xCqhlxJHjbueyfAcfZt0s6H0XxzQKdDBAS7XznQuCvBqKujtcX+0K
6oQFueeL2YHFWFQkU+gb7FPi5ogiD4OVvmJoSK6eHLoU2Bw0NJOulzrPo2wj9KS5dwP9JolLSpix
OW5jS0SPopNrw6sS9iYzeozdfMK2KQ18XJUW1nvOPysKVEFfda+Z+bGaVX52lZ6cSjFC2ySf4ikq
LwXFKkwgnBouK6c35KGCUyGt7tw6ATqKRyvXTi7d+wpO7nx9oExwAxrGSmDrQY30PHjupqUs36+y
omy3iOolsshJnmccJY6wnbQcqvdWRJbXusVFhRE1g6jaj0XSQyPxOVhylAeXKR5rBC23qhzUBUUu
O0Q5fytmrV3rsgx8wmZ1n6Clp8+D5W6lcGasi7ObxbBWfVecCyZT77LuAUMZuYcKGDaq0Wa8umij
0yvQ7uoyEttkqI1TBx5x6EI3OpQapmN/v7Ho+hL8/rxgJetVgPpYJGKmeHOOAB57Yz9Ftl9phX3u
QL3XAdXEY0Km/Jq53g39kJXuWtX77x905GRiGxjzeLZjCG8rtfTj9QF3HoOJKQbErpimvTeplw6d
O2WbODlZTmE9jxhjtF/h15NhRRUJjRAOPdtEj6n3uSjk2kWNyixSFBRer7mrfgS8aqvUDY4wKu6u
qVVz23+uskY/4VBoHmSk7vVo9u7wTGXqLnLnFflufbg+LbN2PIRRg74tBL0ocxUc5nngpIjDxLu5
LpBAoB+GGazfy3zWTlVWl3uAGbWvAoXxdF8qP53D5rYse1R85jz4ntfYOEMN7kZf7lLa3RHVfAol
FYtKpXi0XT/70muNPc0ctcqNcrFFrXBcBH4Y7yZcRDvkcSdGJQoomDr0qz7Dc1w3Lyixw5dRaQxq
TCtGr8cqeqHxeAl7bwvHB/AuMd8qAbWo1590bQ6hpbvCWltT42ET66xBjO1LxF8Vmh0OhFGYPhWG
hw9TE+OeNY1330/Mqi3Co461+VNgR1CIyQP326pGNbeJAr2GJy69vRnTF5hGm8aV+E0mRor1dtkZ
Hq0eCTfgenhZvfXbbqcSNnAU06ZkFzyWyy2LZjc8p4tjlliEZfoiCsA2paPVYNLfxgqWnnc8GRDH
w6wfwzwtmRRtBCcnCMJd5CCR2qpljGwaW/LkdOEhjeZwpwobZS2os4O586qIYZryXByvOyjTAOdd
okDPbTXFPh60jp8xYeGSxhEeA8xbew+V5B4NQYnKCZrX1C1vuMRLkcF8zqb2sQ7Re2HPujUL5vpG
aMLvRmmad93gdVT77KO051W3LFbstmw2wC7c0kRrbk2kGLswxXIqjGxzFaZVhY+bZh5o3fc++j0T
Az0cKgyMTA4V75ozjG2vYdu73o1CnvhCclvpbnY/OPW9dOzm4fqgxlpfZ8Fr7eBENYBCPRIYljda
c3Jz9uVujpxn1DTDsZEG+29IxYsi51MqkRasJgQsJ62V2smRwvOZZoZfG05v1a6DdsfucYRoydIn
8hOWtZzcjwCpyCnamzFt90LO1lNcqhpINxkfhq4Z/ev/Fcj8/37rcn9OuB3PJvx1qGt7LlUpR7yN
iaQLmZ1rGBrhqs4802bpq193rUC/r+jlvMSpaR+62Vg0W5q6bxHBssGnOBq50YCLtdJPwLkCbF2U
/JVQA9evIVJQCMG49vST07PLoIq1bpUKIynu3UrV6bFMTO+TIZS7EVLvt7WjNN8zc9q7WkJVaMjz
k5YG0OV0jyyMIh6HNm9unVHsisHpT+CvFzvuaOm56Y8PGoKUVdsBu2m1Nh9EAhTu99E7u+xYMNeD
jPX72aEWq5a9sF0eNOX6GMimtxNxqVjOqETRyLyeyq7BpKA87YZHDp1VqNojbz8+6hlmH4jjN24c
a8s5FdxjC4Sj1wyrasgGCw0vPM5pUdxhYVixYnJ9r1R7aM0wx3vXVHfNPG3nVI/9niFBK0ZLlGuq
Nu29KJhE3bZN+puD6jqk76dzylyCKiB8w8Z2zns7Id4LkSPD7esMuFagvPGKIoVN36awHvspU8cu
C9JzPBbWwdY779Ztk2/MFjFPibL7p8Izej+oaI7XIfVxYNxLMUflUfTo2qjcV+25FYXPkoJkizmX
zepjrkfau0ifwBeIWQ2W+/Nke9am7IwPf7+Sr7OJf3xvhIm6Sx9fSiEdiTHSz9G9TtTKUIVEgF8M
8uAwDZi/LKZOPM5WiSxJ6ZvrF3vMqP3ECjiis5lTZdJOnj7VR222giMOJdoxp7aM8+L3rzTlLI5h
ehCGCQlh0fHALHrbWXDdS8xzDXxwZubfjFOZbMuuVpeonSasynp+kCsw0GRZYLboAniZA3L7cum5
wmdVO9El9sazohrhlmW+DsDcp8ixu/N1sxsjtdLxTfH1wOrwQgP21a/C4sWwoah/N2PmOiX5xysI
UmziO+MagqVhu96bIlzUBlOXWTFO5QDiazag8VzgfQtfUUTj2QMm39lh+DnCi2INqF/fsBnYOLVl
6P4oruMTgW1mhkWQKazuhiWiJKZTfGDPgNj1GRkpvo7ZoD2PxIzHNHXl+zar/DIxYrQAHaYHM91N
ALQPoJY0waaEDZ9UEgekKDxrFQpkO3XkIa2sAnu3sfNV4Q5no8Cg32BtkFcN2V2XqS+jaa16TJm1
pA6eSH/ak0E99PtTCAZj9/drz1gSkh+vHH1vizIHA9U8OBzsVn5eexK0LkpraX8PDwa6gkS7XLOJ
GJDgm5mjX+f4gXdtfbOtHKLOvEdHtbumeQ6WoyfbHe9M86Dbk/Zg2ab9OOGT59TpgNxLjjetM38C
2BcnlaVEuaomZAnpqvz927DeHgaEEMitWQPInUxDf3sL2YZe0OAQyG1UJ3zSWnlzfbD/9X/XpxCt
THJpyzzYBqN1F/TBsLumPkZozvTaJ1z5vJGwiJaZU6HZJIf00Mg5JaJqLeNOiavDLIrbRq9wKlqS
hO+ZwnyOByoT3zfpKCjEQ5/jZWtRudl8/2Jp4LLS14RyY8OYSKxVIKHQOzBny4U7sZ4xpmG29avB
QKznKCMcnGv5auIj6P/mWv08es3xKBcJZoLoLnuNoKzw5mbB2Yw7YMDc2Exn7RwCZt2zLT7bVTW9
c21T22LMxpi8XUX7+pUbbt9VZn/vFNmDcqoq9Q1ao328VS3WIBWm0bSq62xdG+r9dUu5ZlUe/PHR
Y1RBF3jqPiPqYr13+zAtdr3WqVOTtPGNWacbU6h0X8qJE3zQABaW3vEjM9HHcw3vWS4xKyFqjzjj
Fbof45VqfvVUcK6z6PGaWNHYxsmoMm1rTyNc32pW3v3u8Pn300enFkjpxREODh+W+ab6W5RuoUls
HQjMrM/XLN7hhOGujwqsfAXQO+EqLdcuuUv09PYaHk46OkX8i+mSMyO6+J57m7J29/yW75HHNR1P
49La5dhfoKAV5vPs3YK1iadr2m9na9ar9La4ftn3PYVVTH36ePf9gnFXY3UfS3VvUi/eJJ79qpc6
XJ3X1bs6yY9FBg0bW3SqKuZUPzgMWfXz0Y1OJbb6mHUn81mGDpuURmZQxDiaufUEAifIU7T5gW3P
W4vJu+8bg3CXviA+KEsqKJc5xGmK/Y/Abua5TaP4XGRnQtd5XWtWe2K6rv4QzM4lWWJbrOc+R9rw
OMPjrr//6aWtBlT+1oYZuTOdziXvHhvszsPxW5hE3ss8Yvr9PYrRwgFH8L6j/j3Y2Ihq0bZq4nWf
uPld4+TKJ1qpNhRTXv5K9rMGqLXsg2O1PMikldvGroy9VRmA+3Fyq0OY3YddcWfkqfmK5f1Fktdb
B5AIsoYl40PZ1x/NZH4AQBwf8MDbS2YlnK8PdY729JpJLj/r+iNQ7hSb3FH1PlXFpXerLzC1HnD7
LC8agKCzS5j9uRPI8neowcVZFFOHaRZRdyqzjeuqGckdvoHwc8VqxG5Xm1Lp5wNjMK91B/yuHBQo
+U2bztRo7IyCZEmQViNz206qZ0YElM2tNvXlUY9frhVJokMTxfxSHI0mJo16hSdOwTSLU+baPskk
9dIl+c661FgZ4GSbltGMZ8eqaf/O09BskAbFmD3nuwg3zy9YU35Cq0ZtpO/eRXi6rmwxGXdV4jnb
NA6q3ffiZGqHT4jLh5b4ZO6pFbj1ylxSHhmfgtSdLyq2CxSC1rS/hpgW7M0m8+oXWJ7baxJYKOxl
AZLvv99HA8B1nAzqFA54xiDplltzVgHM2CAJys355ntp4rqIwjGJd12OzTQM+vAlK6AnJ40RHEyG
MV/RD6S7mawT2HIdVxXJpXQo92iaM+wtHf22UWCQZCZFgWAUtT+vH85LV3xVIqTA85pRIxNoot9M
6rWvYN7hgsxnc9JfOpKhyzVOtHkGD9Hxt9oBg530tlhfc9brg7Bcslc1lb85yq1lE/rpKKdA7JrC
pTOAvfi/BUGW0U0ROAdTxXI47M4sy62cRLK97iQaKMj3p9eLKtGbMeh5XxLgn7SRqQfZWH8MYLrg
TJevcdDxv2NrxqcIleYJMGK66bAAwji5AoQNu/qIIy2eABqBULs8deYhWWdtrfm4e9dFFp91tOp9
KcmSwulDN85HmlhwSnV0U42qfXD77Lmv0vZkShODyAbLakPh1boNJqwfcHE2KAqDk8SYNe6EVOWF
yRL6b3psdG7+/bp5tmRfNyU9G+vfmpORMxY2PKoPqjhuTM2U57gGiJMj47+IaeszNpqdO1C2cmzj
vVMgcspTjF4cUq8mjvtTZRgBd30HJDSYiV8rl4UFvOmshmZwfW1skaBXjKq5RvWGF3yVUOxYsVMf
f9QtrIZp9+iPYRlLTIip3MyivBWoT+9yKz8xQ964GyIy6SEqVrWSH0Zqvf+HsDNbbhvJtugXIQLz
8EpwBGeJkmy/ICTZxjwPCeDr7wJU3dXtG1H9wpIoWSWRQGaec/ZeG0hXW15R4lecrZtm3aN1WrUD
laLeWoYX4IL9eueVgD66NPm35Y2fP9Mbx7mp02HAr3XDANQcOes8xb2j3ZYHBbNKnPfFNraQkawU
eBLLvaWF4kZ7zD4PRW/uvg76rJHr5c9fXpHlIbR7pG60Tu2ugjEhJ9OPzvyWG315VAAcr5ZXGJq1
dZYKM/BEbR+FVn2r6FLfzTKFVJ3hBHeCpn2ekh8I4W+82PLT8pAZkK/9GOlrX5B75LMPyF0dXVNn
vNsOlc9gd+zEY1M5KzYIg55K4bO36R9dWcbbPsaGjhaKHgA0H8CKBh0wo3h27LR81vQ+pzRKg+Py
nALLyGPRn1bLVxFnQT4no9aVivgVKUF9mXKWPk8uY2nV2SlN9ahSHFdSpO9UmfMSxxREThgSVdTN
hAeFOHeQg9DUBH2mJrBXlgXQnEqPi+uyHER7oLxXDQGPjCznYeWMk5y8IbrW19xgqqTbciT6OlbQ
IJiulZVFa6EZ0a2D60zqSHEVpVq7XT/d6/lyCMF6XnPHGW5RZooNgSvtxrZgypLXFN6cKPzrIaFx
X1VTdDJGqj8jToY9caDNvSpojGsaW8Tc9Ar9hIMrZr39sqxgcXqvJdyQeMOf6P9jA2iLUy3b6kvT
GeqWSA2Ugp3WHaWBzABQpsG2IXT6RoLbMi5oLRtLG56hDaWbSZON4rf/90fLc63VS9swUt6+vtho
8Gb0fC2rvrkKVMFmHbfdQRrJQIomRX9KZyxbmD9kv049gt0+09Dx95MDuyjjri3ND9snkKRnQn4N
TbKm1gIGu2fQTtpODWAeg14OkyKn5b3E89liw11D70vWUAyLXa0j1hy1t5J4JFG9FlNvEcDL8AX2
yDPcGWiA824JDRQ+Ook8xk+rbK0DzawPMVdWrGb21kAS52U0dviZc6vZScN3Ionwr6lJfgN5yFFX
Fr/oXlEgMoHoIgTBTSpv7JAKLEoLGFJMWynP+m1mW9O67vr+UueJuBBeAelW6J5pGjw1P6/rhJXm
kLmPLZaafTvByxuhTwqjUW/tQFKJFYBzKI2mAfxoZQ9RlaBVanJa8PTDiFp6T3iUgOgZDVPYnjZm
r2TDJm0M41E66RqV3HDr2tqZbYANMhKMbJYFqn8+/2tWn3FAgTQVJzKoecXGYjuP7paPcjtUPTXn
Vm6qkINla7YohO0Y9NE0SQTa1QxRJnkaNqyI1ujWWRq8ENlzL4tPbZ4/BE7314NaqpPXtbAi5lHU
8rsyfVDUUcxrQH33wyo6yVazTUifHvQy+zl/UFBI7MNMcFKPGfMzvvG7DZJtABtt1zL9Le70/v17
rg8RxC6huTBB/Hvt5BKMhp5opXBdR7J6guOEkBRIGwlAPb5dkEYk1Ecjq2atnhLJPMSThbsCpyKe
Rz3e27HxJM0nssnqocXaTbXS5WzyQOibh/lX8+HzuklTh7Td/vUQGlREJinu2+W5PlF2YVacoO40
e9OcGU6hNn5LA5TLvBXxtVYq81k1hwPZPiUIILyRndnRIfmO92JCTBwlKEuMynOozrEaKf7NsD/i
6DvnbjJvqql7/frIVFYR3Bbm55O/oYnWbp26bYDETDgU5lPz8tCBNirVYqWmTX5YxizErZOKs5yY
lxb3MggxplSjbNLMmVzijhC1n51wQmSpjaGbI7k7tJNNXo7Du4I6MblZZj+tIJnqFyy7nj5FwRar
sUpGkCIx/CGSTjbLeyx6/QnaJbwJFJoqamC8EHTDJ+bUpeMfl4+Ix5Ddr8pDCMGubUn5JaPl7rA+
HRsbG3hjGeOl6HB7V4NOZkxPMUqvZGsZFqpwKFJAm5uBdiTHEtKNc5zGo2O9VGi0Tx1HRzeg07tp
utLZFnVdEriC6DWMoPQhHuYkMF/9mSaeWwu2B8zKQPPaXCE4otbvAxarlR3U0SFiOOHphXhUnPmu
KjOG49fr6HRSt8G0RhQ4KLsNdmLlVipFCmvRDvcwqu+BPtUnozLOlh889PnyXR4yrtkxaNBJzk/1
PYNeVQv6bU3uQBgL8fQ1HzW6gR+jxtZZnTdqUTF6nPCWu5Y5XMk6gziBiMDYZopywYj4QUNBIEeU
SzQfxpiG6yQ1E1gw8/Crtixz7VO3+ttMlx0Po5lyIo6r3KZlI+D9LMVMYJwkKZi7MTZo4FZ9Kbvq
d/jOoVza62MRKguliM2XNjc4mGeR6IVntngBMUewxASVF9lRjic7L4A41hj1EqfeW3nYr7PSoeWQ
+fFRweQD4X0E6/NBRAC9ufnBkrVHWsf6oQxjyu150KIrxBox+TJO9C0jJwq+Ry1xDwZA0xUTVXMf
O0l+16L6G9kflNZZaB6zKQBWKCL5f3RsNO3Plo1Ba06ZW1s6x3sUIH+k4hLfOmIUDu1NCF7SnH8/
Q6HwNWRIn8Hc7ZSgWcD/Y7A62gwi9f5OIKg4M7sIIFdlsmu0AX7nxm+xSmbRJrG+TR0GgKLTc/IR
i2nLfTOeG+ey7PJ9WGETjHJEH7G5C5i9kQVQFRc1yn9VVZwcEtR2K6Pr/5oKL1IieQzStV7R7GWa
yJai6vq2TEZkD7XxFCGxgn8zyzK0eFAxGFMRqv4kLq3i7zqYIWtVr7Kdb/i6V1v7njSPfZngm/EH
FCGNqaNwmf+1yZBSr1o2By2c+n1iTCctzfZoCWDrtT2nMMYmnL0C8AStnt31e2T9dQATwGW+lSUS
ynHe9b/mRkqQmS7tP/9JCiDniCr7lNnnJJ9kstp2x4hYLwK40q0GCQnobDsDaPrmnkSZuke1vmmY
Gp4Gxz7Jue2fpDI/Q+6Oni3ccZs0XoezeGFkcdiEggngMnFa+j65nN0h+pOdMDJ1LqTjNDdB8GV1
boYL+u/TY4+/hTTI0TiDPg42mD9Gym/Qv5KTENqEZypoyxDlvYy4gHlYUeG+K0zuv4JKe6uQGbix
slZQ6EdEnfFa7wu7z73BMjmRTQOeg0xVb8uDFoBKRHR2+fupUI0VmM7gNgi60r6+zY6HfqtXkMRi
ThnrtOl/BWYynO1KV8gNy4dVIveE4cjDChcXkIW5t9i1WCcKzX8YxgQj0nA6fgTIg2iKnhUGu/AY
0u6gW5ul2AATOB1ChXFdixrl0baFcY/Oy9axHIFVdHh/LQwcAslekIOLqEwdlwMnDrrFaOnrUdsM
KfN8Z1AJl2hAjXAC1TdVnTgeYwy4TAphG1ISbOllF5ANBMXc6BOVhUnxgbT+NpSpua/kPN5XgvaO
X0S/LLzHZ9DU+LIGf6MQxeL5c2slAlm6xfrKDjJYv/PAsC/a0HARzJuPX5jNvtfjU5Sa0XHSf4CS
y2/+qGa3sR3fbX/ErItZYbc0rpYHbaQ1ihrkBtv1Lgt6Il3r8yvTz9rlJBoRtzdI8IEztKjcTsGH
hKuK7TP6YBNYoU8av9uWOEs5FK+gIKpi+b8t/9/lQZX5Y6ciQDw/S2Kw50kHjt4wkDr9UkZlhp3O
1C8k/BQrqRfVdzMNGyCQ5NQEmKI9Sw30azGHVyYvwCuaMw34GLGhOuVHjew3MoGGb5ba/TL41y5m
b+3QDaSpSynuISMHxpx0+bgpm8oLoCWfGscPDiGprWvHlHZGpKYv81/U+1b/DCHtnVi96KOO+7MU
lgKPWfIhQhvDSEA4meRA3eoNx9ktkkN5gg5ZpdxKhlC2cKMxrWfadMrTUJ2dl6E3mgWtmVZLTQ8O
OKiKjNibr3NubgBiXE5lFjIMr+1IWcDt/UYdbjOoz8AnlNljMDNDrAcjhGqShhtFrkevaWt/X0Tg
X/267w4Z1HJ9r4hyY+Ugz1dgVWUsn9rkjpwfGCrLmGG0AIaa3JfjsTQ+Im4YtB8lJjcMMPGAELfO
bHHSJn9L9qR4xQ40bOTpCTAopIl/78/LR1bvEIemk+oly98AcSYbPdbsU6yamO7q8bnPO3I1srrZ
I8PKj/88VTD+lCgaqmFbumHRg+KdRAX734MkGm5YYMEQkRurc/zq4K+TH5p9BiWRQ1ZUfZeUUN7o
six5uplydIyTfhO3nCvsIRRbxarSK2E76ZUWeXpNZrufn2HyWb6wPKdA/YaHgkaC6bi+Xt42GxEJ
5/WaGcTvRKrx4TRhcoYcO67jIVLWA0SRTaDgV10Gbn4Ln/JrHxERMK12Itqpd5x4WxfYjr6OLlkD
DEfg9d9mDYsFMc6ARwk52GRSsO9qcoMJcAlIDaBSq8oi+1qv/vnl1Gbd1X828xwCuJRZmaXaRHA7
+h+6rKDXplmwortEGRSgcDvmchB4XKzpO2DX/g1GD1GQUbUzYZsinvuXvNbRBZEUTnuvVVhHcdvL
H0nnB55EtXmWqzQ/KT4eTz9T9UvSZBdkPh6DRe2E348GZ++YmP220VxX2057suEaHcCpTP9rpvKn
AggSqKJypJFpvNm6Ys4Tvf+QtBINpcGfRGqRVCGjk1kBOTtbmbAwhCNZAiGcCKztODPxoiZhCchq
4rbkTtlBpEt3mYlCQukZvQw5CGhbO+JG9z1CdRldZ0l272C0g7TtIRxB3iedU/0fcfH2n5c8bVZm
jrpm02w1FfNPx0FAogKMwbJfN+gHj2pi9XvC7NR9GwWfTTc+SPF1zkubJHvVCQtzlaE37phr9nZp
yrcwUXU3HWRPk6rwVZen4KADXdr2TtHs5JpeTWfHkksMJKlEliWegpDzOTUcttrevi2fxaOdHfB9
spKR+Sh87VyBKz4vHxlBJUNXZzrNOlmdxHSWW1BXE1fU1/GLyCplk4TsPIPQJ1CtscJQK7Za69xH
dXZ07I6JdVg8kYF1LMpBvTXd8G7YEbGUNITOGgGSh4DmSF9Xzm5IWchgCR7GWTgy4FPLyp7M1nmR
ojVuupPTvpO/ikqp/dETFIGNvZEuQaF/QlnNjw4e7NKFfTcd7CTyRK8m166UX5cfZ2iQg0aYlAEg
08PYq9VNRkL2+s933XLR/fddhxZC44SNvl5jZPjHXWc5bUVyLdzeuVS3rd6b82dq0h3cqgdYUMlN
sOHAg4u5ZvUaMqb5QwQqeTmZ6iRw+H0U3DRz+KUj1rj1qlF6ut0ASMQ05o5+95wpeX6SyYm7tmI8
OMDf3V7WDWBlkv6cJe1VoGQ5kM42nNW+3HxtU+BgtF3dETz0NT0rR/lLRLgoCdU2IXRvtDB4FvH3
RfCF2rQ4Kbr+1tMqdbW6yml3DWg+5oemLuzdmA8/kdTWm1Btj0pXtZzw85b4QepR4tHyiYzbAQae
pu2WImuKqqfabgkvmWx6mWmndudklsoZWMK2ZofU8Z/fi/+3obACUvU4LA02DgxutP9eIJJKMqgF
Gi5hnTzJRZTA6g3aQT4QNFtCJLYJssm18ioMYlniuH4RseyjcofJThnmoBRN6DYPDghqWeYInasA
4QKBDIwcOk/M50Q87cM60fR46zC1wwxqKXuZYdC3yJL3nFGmTczMYtekcKEVK9Jp1PCglCh9mUj2
iELL6pi1o7tM6aYhTenG68916QzfCt/0iOYCJGlJ/5bPtgoSPxOtYCBr/lrS5Q0Rqs9KEvJtcx1L
Bq79P15JRflzwuHM8o5ZaEkOMaB54w9VeqUDUUi62EdtMIrjJHSAuqqFABD4SxaXr71Ew7LVNc+S
oMp+jfFiIVuwr4fistSbTAjIdKscaUXX4v4lBIid89ccw4h+aEuJbjMlO8VFuTI7/6lEwLv/mgQS
f7Xz0VmBcy+Yb6eYjvMgTLZ23jd74iUI2Qb1361GPLOryfTlvTqyK8gp7Ju/5xICafjGD1SKWfwt
i4JTqzlGZmll71JtesB7yK7aLKBoxPCIMLZvba2mBpGF2FUa6Z+Lbm5pUxGxq2xytOb438lescwO
6k03EIHgiGLnaBF7ie4/vtotkFAfKIuLFZwpUBOtxZSlT0mfXnodOa5F6E2MT4aWJN6uH7VdNH+q
w27+65atzfYnFkeCg2oUQcvVks6fJop2pftkHsLUbF7Ys9fLsbmBuXwwyE75OptTr60hckrqyujt
0SvxO9uBLpPoSANlEX0SCFOAP0GxqlgdhRPdXrpWClW8khbbsDfO4ZS/LkUlAW/adrkmv5wzitlr
h55uCmBayucG9coONNFHZKVv3TS23mKPibW3f77B55v4/51ykLyZsm0bKtclh8Y/1EdqNpoi6YLO
/brmeixLTCOD8dj5YqXM+DCVeO630Iz3Gf6Fi1qRJ9vOF2WfOi+xBoe7jVg2K4AidsTJkojFFZHT
0n4ZJBO3PLhfCnLeve8Ksc3LFZ21zkeJifqu61mwaqamfAxd2+OpTZJDA0xcHvx2D/4r2hIE95mz
Ol39PPnUCiW8IDPf21IY3426vxCgGn5Y5Hu6oks8NekeeNpZFvQgegY6jpZxi2EnvKtFJ4GYVcs3
VJMBDc02Pxj1LHqnmQC4gnRcl3Ac61gY6RFRg3PTSXFeBXZXX4r+PbFk44VRlrghHnh0VnBX+qJ8
KXV4nJDuWy/1LZ+mTrkSUWZ8+UwMG6GgoHewoRZ+Wdo6NJGAO9ToVSjpsm5on2gJ61fuUUQfrO0m
uWMnjO/2k54Gb2zF5TOnnltQdZyNowI18jwCKoQdbWyykNOaW4gQgPyRGYp0rEqynHxGSG5HWBj0
G+RwBBGMrmMxRTH9utkqVWh7uaomq9yBUzWO0PrhBjtXeSg6F1guuoRZADRYUoiYlYkm3AkoQrxw
N/S+yqaEuLWzE6RVWg/EqHMC46FqPkFFkVP88E37eYLn91srrrQYlLG2PhT+MheyEy3IPqr2CJGb
fVEADnKWmmxU7ZsTKvjY0vzmVI72Bv4HNVyNN0eoNSaiMiz9ZZa4rxJrH8WtsqmkTMNYY8nXwZaB
geNCqWZ5QRllw8mAxo8n7bOauPBBAtLDnHtiMu/CqWDph+bYeVLceMid6OOX1kXJYeGkmtx4y2Fx
+ZQXGQx8ytx7fsmXp0Trr61WijzHqqrnPGoey2zVosZZl02O0qWxKjdWrHEFt1UBg2f5szetfapj
Et7D1P7lzErRRS66PGS2886w5ShUluFFfZSk3ECFRY2dK8mZJDBjX1m8ChxJ6ejPv4pZ6qybbWih
lM/8y98PRPE+0JE2a99mYJiVPu4EhCb2yZEDptb2PBKvfabOiyIlj22WJV2MhNo0JkpSBi3wrXjl
WxE/WaNzjBNRvkWSqeJDjuwrorWrFAbaJZ4HVKCKoFKSLgw6LzLWqlnpb1JJ2HVuaVe9gGhNDyQ4
G20NnkkvY7pjhvSBNI4VdTmsxWr9OmEouy9qesee0f9+7p8SAkdd7iHm4oV5XYRPQ6bdnNYnLwf8
mV454TO8+NjVukJFAx09++ycb8og6FOb57+alHIdXBe/Ci5Iig+rGPdKFUunoQurbaQY2U3Pm3gf
5SYdApEM5DQ0yRV5IUOwiSwRGjevzMqvizuqyoALk8emYfzDQmLr4LQMi90IgDA96DiASdaVxWsm
l/Tdk+p7XHUwDCupYVrMDC8Mo/IvyViajKSP0OY+xcO0WbwO0WT/lMg/fsbxrTEKAAMqj4cJ//8n
YsCfdGusb8ibArcs4XDTqMnY4WNplw4YMrC4JU9JWeHad9pHNeutlitrUSOngHKZtnfpnlo7uSvf
Ec0QgrlI4kKielbz5r2cCFpSSq7LR8mkHYh70VZUIOOW7lF7zPp48LdGUiFfDwTAToLpV3aO44eu
2Y9aixVa3/rAfKACXt8K6dXni6KxHC+fHEwkSqWccOLJp8qvnmMrACIaN7Z2SJPkOM6DwjFFth/1
ZrszSck4tnb2vSAAzCMMSVsJrcU5prafwDWaTRr5wfarp4syglnfmW68OI02QYX4bY5SGXM0LIk0
DnLxkHSuSfRr0krjDLImljf4SeOj2reZPdE3SBERpChEujhQXEDGTLXxUW2tWqGFaYluk8h0hJaT
asKtowul3Gh19oMcFMiRUxefOVd014GAerCYmWdNjfWQy+j3QEr01hm6crMMOACDkahkBowq/Up7
Q/ear2Yd0sk3OILIxixBJQkrkF6ULkUvRv6L/NnTzzkmOYTDqDRwNA6qjZkguMQcTvaSQGOEbpgM
txrXkh1rv+DGMwKCFHgMCple9KzdBLEWgGmmU8KRe6YASy/EMxN+XmUIz7Q09iRUgip883uGM7Mc
LXCkS3e/GkdgRKL8vnR7BW/RkU4gOi7AYxc5mKK149sHs1HNn/bQvw2xyp1TBLcp7+N71NlHlgSm
VB2yeE9KReAFInv76tkwj0Pj3nXuYixMASMxA1J1UmWjhKAwzqEyuUErOpbPX+ouqThlnX/Nm0mc
e+KeL7XqPPWE6C3/e9BlDwmCy19XNtOdy7L4JNoYnAdAdcsSI0Lld+43QAyJ2aNBNr/tAMQUl3by
qy93+iN2fhOHWOIgY3IjRQq0XtGMrl2OJOREMzYqg806L605knVfvwqSAQLEe9sKe1Noa8TYFY/c
bO2jbRPiM5UnuYAsKIbok1O+tIVTc1Houe4JIV2TudkfFMhcSlxbG2hgxbq0d3ZOR6YPOJ87UA2h
KP/ukixek/z4XaTViqxbHXqMzBSByHc07dOviaCZCgwOqj5U660MLbhOJLJeug060slNkxCb4JCf
Kofoy4Z0p82Y+eUqETVoJo0GtorGmXGnkiCnUGD4EbW6DvoCExvN/8g4MzrdlZ2I97JD5mLYhDTq
iYzbVYoJKzAojnFTX9poAAWqSwfftFzoLK9TX4kVY1tnJf2sExXDSO+EZD71KzqE74S+XHOR/ZK6
jnr4PTCDWx6pO6UbCKKMPKnUr3RZK6l6NzPpLJfiV2mRphAkN9KHj461Qyxy6PD1Or44dmb4AI5n
bMTUfkwJsv9s4qBFTNEjyyfXz8nrHkXZr/KKSZ0C172BxsT65qXExowVwlxeb3OHruEkBeFH7mPK
lkHwUm6sgOvFq2Kw2A7EZVAQkFo1mi+C+laD+dOngsSK6oeQfRAKwMSn/16kW6lnTiin43a0Igrf
Ql7pjeEB0AvWcDrJTdOJQuv1kBkCEjQIiFmnBxuVnMgdeNWfQ6MeGDvhl5mM/ilNp7syVefSDE9U
kN+lvGLoH+zIc8HhgF0NwhlRDu3E6tvdQry80iC/Dn1xhYV5QqtzcHpnnbaE8uH7Y8DSwS0fH8Qg
HgJZ8czE+k7ALXU4f7/vG25NFPOq5uCGxtf5hT7UZa0KkKiyN8UaLs8650e16Q9dhrcJ7cr1yyZh
UMgrRsTXGtBUHWJZqSp934v8DWg6WlTnZMnVzwmdkjOHYhqC2rvsw1dCaKqtTkTw1InG1cYGEmBO
EgPJjtylHTRLq0SpNt5RiL/FWnupiOR8QI18h62XzOxfpu545VZhk70zcL1Tk270EWRgqu6btjjI
Rb4Ws7PQxGgIBiugYqOWgOhCMICzLjM9OZU3TS+fwXtHq47thJzzh1709eowGAyrbf1Cjmx1ztok
XWlpWq+5U44Bg7Zdq+rhQYxlsE4n5d3GTtrqgixx1SdTmYLHxa7Ociuc331nMrPvuPqEcu9z9See
5be08xzjScUHtlJJsWMTKVtKWUI5JMipTITQPpCD3szCyPIseiKCeipqxh0I+VRSCzdKVJf7JmhP
IRkLu0KS4QXPyACH+Xlqj6xmzLzKC9U3t1L5iiX+3uXxp6rMeDtlpqOPx0RCs8eiQNuGsORVxZll
6PqXsgEzbKjmRxzL6KTkI56GivGu5hWyK6DEJZN/0WJgcFZWZoz2yquld7z/Ix28sqVd6bdPgUPQ
YpAkqyk2zr5CitUoYUJvgGT4pN6kqGFw4YEWSywXCFvmCn84AkitPd2BoQp1bNwAE6UZ0YsXJNCy
27XRryiUdkpNxE3pH4JgOLSWmbsgCeDj8keaMajVxkBOGCQm8Q9zYiyziHI8iQHgZ21UxPA1MTGE
1XG+FmrgllZ4ycZNjmWzrMkzV6vkw6rit77Mtgqjf1fp/XSTFvEtgTq578zyQYwv6onhmbBgezN2
OVyvSEKSg5pbksn1nEKM/AS51VX82widb8FArpBeoydL6rUDCWKd6qMLOepXAH0UDqLzuzUm1Q3q
icQAhZYuIX/P/HfaJTOKDgPPY0J9lxrRTp5Yewnk6U9MdE6ZkYLvHbdkV9nrlBMLpwjQGD6t3Il8
ZX9Mn7BxF55dKITdaf4c2EseZJA+k6a9C9U69Fq+VzbSkQXdst04G099yAdjjHlBG6sLksMNNhQ0
NFpIIzYsX8hY3xQEu7pBPkorx/hUSbraGBGm8SyLJU/5rGo60q1hxQdfMSy3o4xfab4N87OSLeDQ
xkOS4VZGFFD7ghSEXPJk7O272oqyXY7ts/BFxgUcaedJi97MEX4IJ9B834Ov33UEKawxCoVe/UiM
9JFXav5iSuMjDllZKpOoqoEDkdYahGn6Db7E5LNxxHhOR/ELgV61RlwWE0jHN/aZsdZDgnJKUExk
IZhrsGw1yZsxapO2h9tsmB0hcMbOp1Rx4xgfrx1SLFiAxNe86pAI1QhuhxLBzMh99hytclXoe/z/
S6IG+WMyncUfY28ONSx2a1QCG3DVV12vfit+lCFUI+dZ6wDH8Fa5ttxaq8LvdY/xJpbAuNjT6QZR
KhTXwds7V+30OuV2JlwD6OWoabmTr+8DBRN/RhAGNnx5Z4ZJeowCDmuQJKHvodTwNWB+TVKeGcAj
v5E/QhlheFoULq2i34YRfE6OBIy1e4hKPhlShoMD2kAbvoyp5dr58ARw7wEJnsVPD3d2FKduqGZP
OL5TzJOoeYSuHajOCCwSqfqu4osk3UN6ESaLMOoXT7X93GswGbmm2W/pixk/orElIiqEsKImwb0Z
9OANtRe9kLJhZ46nrVlUPzJ+mS0k2Q9aoJuaX3890ZvG4o8UXB0bNw5PeAE/whbfQDI8dz6d8b4c
iA4Ze2644RtlY3GqyK3dSM7DwXxx4VRhrccMKV6poLzQFcnNCarAmlVSCeffxJTbT3DLY69WSCWT
e+D5On/NRZ0fEgbh60nmrmB1dM4OoeleX4Wn5bNpNEG4ROLQhbG1l7lsA8rvdcbB0jVzxlS+6BH8
8Jo6FgsQ9Q7pEIg9pShKjxgCxowhsW0159w38ZGw1CN8l9eiRDg6lMpHP/MfOgwRisBe0XYMJ7vQ
/NEa6UfrCMY5ZbZJQ4usF1etis8pToIVo7hkpTuzLFxqf5Dg5ABLlPdjIPYElEbrQQfq7+RIGA1q
ISUzoi0zl+Zch81j8adh9Y2IapTUrTZLSojq3CCPdkPgtC+UfspZb0PqMi02X7p2rM61DZl8+Wpt
NPQDgo4EBVM1XhK4GlR7muYFNuhN066Nd1P1vcDvq1eJwci+twLGTXAZvtU1U7jBNN6B37KsoZ86
OZMc3gfOPat6/kJuBL8JEhyf9CSFK6znyWZ5fupu9AMHcEnYyU0UUasqHH7ZKMaOwpdmQjRReUbK
NCE1mcNo4DPYEH2HXEizsFEoccij1/6SdxMZ4VXzmgVa/9ZGZX5InEysw6ns33S7Ltcdu8uBXIr+
LWuq51pI1q2tWv3RkKO0/KMJ/eRJtdizln+E2rHbthAE1qNZh0hoRXjvp6y+xLK0xlEd3n2bp5bn
p/hdUidaoP9+JtKqq912yckhHovOgK2wDJRkb0mhQoqHFkz35cFs09+9Fg6eSe309ZSqVlciqafT
1zfMz0dMbewptS5/P0XY+xC1xVGCD8EpuPuODFUj/IxlSJ3m2GLsIPz6I5a1Mcyo7hWmLHL+oSLE
WxNyGZ17285Rhs8aNxavj9wKTqR1da9yi3wGsb6OF98nE1hitDl/AwE+idvCfVe1RDpnlSzvfRVJ
aN/LzS3sSXKT1MD6UTjGDgdStxuLTKYKQIfWick4T80kv7W08TgFvoE+6hmuk94O71V+sxqioGjy
OJvAlIe1USrRHmcQMvyJoF2qmJb6Mc09I89stHNJ+3AaU7vBbd11vizOXOHYB7XxSOC1/IPVUKPf
V5sepBTloTrqeXkeaBWLQTykx1wo2cNppSs/uqFIJ4Q284kBG8po+j7F9aMpAqjSZI7GoQajNppG
bnKSYYIRjKxe2i3O4yLZwGHSLqkteuwufcBBsXbFDKvQJPo2MWskbYysPQNhkLbYI52LbaTBNu5i
cbMKqP5pbdeHhIbrSc/xDMXZVP1sYnNFhLv0W22tSyWr46klYcP1BZ2WNvVrejdC0K9tnWejJnZc
qdSQVoKu7CwHe1ZUS7Ql5a5Ek2CLgygM65SGw7AtFDu6GxIU2c6s1esQOt0l0LpqZehW/m1ILXtT
kA6/K0COf+uU6tkAW1133Z70NOUxyZD702pMPL2ZX9OWhB+rtrLt8tUos7c6M1LaE4lyDx3w4nYf
Os9s8UBX7ah8NeRWxwmFjBwgOQG7KOh2ZkfXvKvK7SgK/43qrrLaj7qZA7zLQTtGnCVvWoKycvkC
0BAwM4rxQr1mrPNguqmOpu96pbdf+qS+8XXlI5GIOpJgJt5rmtQeDZ1hk9dG+yNXGHLN30EzzHJJ
0tHOQjJ1FL3TtE1e/aDN7uNoNghWUxBrNLrQi1H6wWSCWh3cCwxPN4kx6pmUgB2AHenWJC08cLN4
1QfY0u12jLM6pKaMy/2k1w9VZM546Ywg3ZbTQI6obUu7zGCpmt1jWtZLHBWIsF0+9eUQvbyYzWTS
GJGElkzfli/k/8fWeS05qnTd9omIwJtbScjbMl3mhqjq7o23iUl4+jOg9xe9449zQwtEqaolkWSu
NeeYEDpG0u32Hs7LszJvzNZSTsum5UsnVuRwz3PLvAeu20Z7eriv0G6Vc+EU/24WWokSI41a9Vqa
Hg1k0MspC8vk73nLsa7NT0pfkGuI+RTZ9BStnOBLZBmQf0X4nj6aVLtjcgaKkt4QgYcHIEH6r9Yo
nsh9qr/dqfyluFZzHZ2k3qTBuGnMSmEmQZmDb21/HnYs+Nrz8jgmFor72Hy4IvGvWyXhiD+sMNT1
ctAwDOrKtEn7xKn8cFBttEsVMqblYZNGxjkyP60aGVrUDfQtnPruZEN9d9uZ16E3/9Tzocmz8DuR
FPg0unp0Ws5YzkXBmO4K1hbrOHSVyi/JQYMqFV0xQrkAfxp9U2oKll/N1I8Vd9SrLEWxqbQm+iT3
fK8zWfltlPYbVdPhB2UVeh85MoRMRWVl9rrCIsqL3xVvui2n2gqgriprERfzPbdjq7nQEXY2hiFZ
TVpUC3O4QO8FL51yQ/opMQ9ifvc8nCA1fqMW9pGQSfhShXTJllOQU58zJ6YvAyzLpy9IXzbv1dtY
EQE1vxDqveAHsqWTKhzztS8E6uS4L7Zt4hRf1RlHe/uVWcCjSd5rDmKgmttHxcWej8uiMNbG5OJd
hp18t4SKBQQlKW0T3hUcQuPaMVvppzB1/FGUvMHzpqMQnNK+vRmVajzFtSP34ReRpj32Wr40hVDK
F2rT5UtrYEHwrOdlRwqAfVg0P91Kqw9jZkcwVpIYimFZ4iGYHy4bOxHxCdA4cHWb3kyoZZdl0xIq
8efRsouLb2cWXnrMKhtgRJ2P3NcM+hiJ03mrwSz6VxYRJEuEtbtVirRYZ15pMMdQHIjfQv9gLTCn
rLjGTZnXOoliPugqyBVlO6yeFE+OqlayhB3a7E7aJAtVLpCWdipC0kwcQiG0+7IZkgCFsSbRDhHR
jFQ5i4njramb9Uh+SdP4mnJLBUDHhs4pFZ95Y1hyylfLQUxgcotC/fnvKcuj5bzlJ7S/Jy/7/+fp
ZXfZEGWc+pWOD6FHCXVn+Yx9syXQUgSkXw4y8VjHGkTBhLChsIMBTp03tUfnQrO687K3HF9+vkN5
T1p3HIFu4OUSXIR3u6NoRZbe63Lo7w9kCcLHukUdvxxTDPmM8QAZstvwhqvNfSopPOeR4atIRw+N
RyVICfvXPKb438v+V5c69btJMJqnoAIzPO+1ahETV8x8CL0er+i5jE0HfBGDrfGr6QWgKnf8ErgI
99ZkEc1am9/D1GSM7IF+ytKMgMpBkC8wzGZyxLfPgMu5pQtIVCxlvDZunutar59ZfXSUyyQtj3mX
+MQnD4jftiK/cNUFRf9si/4UBZBKgHlqm9RUdnrTKWf8ub+GUD/phFb89GiCrgpLYVE7aeVeZA7B
qVHc7CEQJE8Q0mimsH5+BSL5ERMw58gmeDfRC+/aIOh2cTnlH+DhyHNIs6/WalUfPXG4Ao/Gui3X
o9egHK4qXekvRxdIuYH4XxzMBXelIAW2C6YvlI3acyr0p7YZma+22Nfb9FNLapuQZa3E9lUxWy2J
jFNGpX+xJIGsqlGPfp3gtpxqKzg2Yv4vD6pKEgE3z17N2ic1m37llVmdlr1UxXBKzvZ2UYIth8Je
TPga61vdUzGgWlY+htEuHtgLta07NMY6MrRuXXhksceUoWMjVU9tGc3NwPkhdTb8oWbtnvD5/OrG
IvzZOdV7Q4/7JWPNtB9B3e60JM5evXx6XU5w1QIX2UBQ5ch1cvAyI9yNFb5KN/cuUurhz6SxBVHL
mfsIdfTafTNCq4jgQXYGFaT5l9hpzdfb2rqCckGTWTZ8Oh3ymIH8QRmC8hH1VUa0YJK+YvrxY0Id
T8sm0o1xq7XZRyElyH05L2YaanzYDTJw+ZGlEX5Zz2xRHR+HiMdX7mvps0c0ZJgR36YVIz4p/YVk
kmG+Pgsu/xEMZTQP+ym3JQKolNcxIgzUS8L4V1d4yJ0nvMEu0oIILALiwpz4BjwEHiWy1PA06lGs
Gw3vp06iDVZP2GbCtE8xKn2mDCTxOVP7EdmQTYgSVbexZ4iPVFOOEwKnl9atsktJTsV6Oc6K9NlD
jTBOWnXL0T/+2cgwtldxNnpbQF94r1qlW9lxSwLRvKlD6jBk4Ck+99iDAP7ylFiD91SXcCr6AnNr
9tnXlvcYHEM/qrnzT6q33mPZ0CAftvBTks3fY9ipjpDoXkBb0QEqbdr8tuwOAQwFbJcs8HSUCpDT
na1Hp1/RZX6PWo9vVKW8UJjYNaop/dAw6zWr0nFvNd17I9ToGmU4SVddxjzAyNNL37Lq76Of3DIE
5dRRXJdH2vwIjAPJia7UNqFUnkKnlVevTeQ1oGVxXXbjvmsoVwCLhLu7ipR8uFn0BG4ixwZul9hp
x5400XreXY7JRvmHqBVUx5S0rAL9k0v5+eFIYV3Ktj4Kqw4eudHYBzqrBMkPAWYYxe0uJc5A2OSN
N4PrqgNRGP1xjFLt6OEFOCjOkJzVrqOHRcIepeoI91HFOlXRE4OZ3pQ8qqK0NoPZ/vTSML82o/yd
JUn8SnGMNVDR4lCd6m8N68ca6mzVkC5eBdYzM22XVy+nORyGUHaSK3BvR9hENtKjKaQSVrPJZIeo
K1P2EOiKS1cN/9009fTZI36vNa3JdopZO77eufoKSyDitMywIEwtD8cpcM9Yf6tO5QksGM84PKwT
f/xJ5AqfVm/JJzUd8lOnuv8oU1nka0SYCG76GW8fmSVlPDy7LQW+FoSor1MEwirJRjEqnA4dEwWT
ZvtmeWI51rIQ5V2en15ObEO1Ar4w7wdGhnCU0sMDEY7cV2GhX3R8cfQhDcn3XuqX5ZgNou/fR/Ox
IRMetGQSfKZRMRlf5oN/zylZy6mNph7/vsCfV5lPE4WQRy2nGfP3R5dnl006gn/weiP4zy//++zy
ejRuByKeSPhcfuP/+R3LyTqciSaAe7bsLaepxgTiA83ydChIkVyeQJM1oGdmiWfVwtuaoiYQrJ1H
jzi6WSi/jzntkim/KoNxIqa2XIcsffdzALtfyI78IcNsD41OMZ82FiHtk50eZSjURyZK0JXApaZp
tj+UjDWB4nQXJ21+sKhyopL65mKBrB+56n13nvLWmzFShiSzeopvSbBdfN1O7GJUlPFxCrRAWw3Y
lGjj5PGOi2FkEW2Nfh787oFm31QMbY9lYwKtauuuPtu1RXMn2ox62D/RgCvOuLZ/NK7aPXkOdjHD
ay9aMvy0ZPKpgPDYV5at3WdsQWUCJtJywz45nTnsJLjurZGcGevi966r3KOeA8l3x7T2TWJSZzXi
BlcZUgppHUljbXxGO2Ot6SK7KSZNsSqyWJv0Dr+vfzRNXa/LpiPDR3b2NS+6lwDqQ9dp5o9s6vmc
mlZ7c5LXBIeVyv/bK9P2WEGzOrCw3+liLOmyUiI11ZE8wbAE++CuoXkEG5TEYuUIrl9oKRRF6nVu
jP0T1gfp1xl1EhK6lRdHhB50XlNsvLoKX1G4m0d0NTZrZZ6tmhJ8YF28x/NekzYBAYihvzzXxS7y
PGnNdQRZEqVpTL91w6j8P7v6cjBl5D0um//sY/pksJ+f6eOuPv7dtZ3EwV49PxOYMt8YJJGve6+N
nsrJip4q4DgUW8Q9n/cyENFnlrd/nlvOiprN5AICIKjb+bMJA53sU8KeN3+PLY9wBgznohn+c9zr
RufqLBuFgK2x1BtaEP97pViGOTMzC7E8Tmu6sGH9CHuUJ/FQaPio1fJUvBmZIER5/vr1NWGR+K1v
aS5vaJSCr0i8keXWMw+hfD4ZDumQkuY2hI7SpwZCCxNOKjDb6immKnoYZfLbcLoHTQX7EWDJeSQy
BJtIJlHAJIus2XF80NobqVt20Q7nQLrK5xgFtyogcnJNwjidaRnYJ3JS2C4V8dRmh9WhLovbFAfl
2SGQgoAsKRDkYbxxyrLNNstBdVT/fdrOEkKLlSiygPwF/vLs383yMsCTk7SIX1RgG0k14cTjjreD
chbv3CqaPhAcsB51qGXYwGgBTbvoPDieJDR9lQBaqGHGKBDh7p0T8xqD+n3NMSbuOgW/5VBCOtQz
0MY13V99IKlLrbIBqgSNCeJQp6NDkw9z773TC90fNSrZZaiNb5Ji3GpqB4MmVDHiDtjNVJwfulM6
gAGcCPYPZ1kWYgSk8NLP59049AijSvsBjEzwraW62HqBIn4okuJj625Z5MmL+JaGKt8l7e2TNQA/
zR3Nfm9tI1wjrgJUCVnxdXZIFAhU9lRMqh3iXI/8+ESuSoJNI3pZrtgPpYPCJO1hxyfIqItWowEx
b/I69EVqAGdplH8PuYOmnZvi7Fl5pa6GibiAehqeW1Qfhw7AEtIvzyNKfMRxvM5YWyPQ4Jy/m6xO
Gz9N+OZUVq0dnUAlhdBbtqrMNcb3+fCy4Fw2lsYUE04KjXQDJpAFFmFnpJ3+hlsPV06cZ9DXk+aN
DtdyOAiZQbZZflmMbbGt2PBfZrHq7HNDopneFnebRbeUNoS4/5/jRW7aWIf/c3qK4oRyaXMsSLk9
ocudTssjb4yAXnQZWqcxPwXV/44PiUFa4lapYuWbciTSeiP8bRbTdxTy5arz9Ifdp9UmqlzDT8it
58aR7HW3S95ENrwnQo0Jq5zaC+Ngi9WYN355pNqlpK4sKSn0XXnKZRvPfE0ac4ZybEnlRbViMvaT
ln0JBwZ+k/kRNb6xX9exSyc29DgWlRG6ZT65JFKzk5YDPPrzcErsK9jZnOFiT6ioRmmzJIlgAsKZ
aIzkfdWfAPV1G4b6g1Aq4uJsO7vpIOWYxbsPsBBfQQwuPvMEJixthCZi0t2nLH7Mbbi+lqsdABRJ
MrQreV4eLRs57/45Vg7EUwbYDDGIUBSCP+idWdv/u8GN5J0zA/2Zl2Tbuq/BnOOsG4HJ2oFzj5La
veN5DA5lTUbuvLccL3JgzpqCGzjh1jrGzgPu30V1Js/vuhTYZE3iHDNfh1o5nQE1bYZjCtaG+8TK
gEx2L6run6jWrJM0eZONZvJARIwv9Zi7JwwwH0wFTc0wWOt/YSNID4mlvw+xzM6W1SrUfEe+Tl5/
yFHX16qiHpqMQOZSf9UooR9LnDjHygze1HnRM7iG5sfCpfc8kEfL6owGvNdqK4kxQ0PKTuo61Vmy
1PFZE79exzqikTDIDhH0KC18jhpVHnKFSl+ij3sSi0r4WpskIlLV6vTvoU+eh8QFgg1EDyPYwRBl
tTYr9cz3Anyffs1d7m35FavWLOnhq4jPDUmO42rbyXZ9kjGd+2RAQNLISksUeVVy8qabgGC90dY1
JHvfJfNAPG8PwuqIWgTokRA0MZCDvub+sNFTJgiFi2GtERtZvgyVIi+TLUpmOuHvtCnbAzwfsbJE
Jwj3xayry2zVweRYJW7xBS5lM6LCH7mektDJV1Fkv6ihdPyOgNnO01kWzM70fPAO0cBdW8F+vCb2
zh5Tas8DTRRXuj8yqyRgM8/vgFhbEreFvTbiJN4IZkcEbuGQDmZATAKOiJBEbomBdxrrkRKfhlWL
GsWtLtVp48XFRSSGtdLLHzi2h60OKyAvKL4mOVgMu9Le27Si9d6QaBLb4brWsqcSnfKGDf9HC6yS
7BXiD0Pbx3Nj/SjSV1eda+CouC95WHUPGXYXD9xIakAYdzGlXEvt3RVt8VbRdWSmRo78stuOxlOL
Nv4S/fJiVz+gTVqRrHzA2PAsPcBDw+DHtde9JaJlCpbq6zxHFJk7qqRfrF4srwgPFQAeA26+PVEw
kIXOVLkJ230YEfmZCKauRIh0sCJ9b47bC2BO0VhA4ZpRmhkLHLqeA5I17wj8wAOzzgaTyIECqauj
uU9Z3J2Jc5oxUPmmrVnWuwAHu1a8GmFZr+tUwoNP6QXQ8ULLSiviBMt4PeLNzmORHevI/OWEKQy3
DJoh1iDSprp2JyJClLvflMAPksT2UKqXogz+UWnSrEra/8CNpC80qjqQ1NdpRaM4HuHaNGRdrhFL
S5XohdRc0Wyyq4GaxYDquyJ2dq+a40srjQaoZbUybbG2mcyueGtAnpDTwyR4+NFEnoIJKNmPkaFc
E4PKm7VK7TUujxF3LYbYzuWGHCsCFWqvJMiLw0fjesrWQD64Wu5InUHgatvSDnNdEtapdz/xd8Te
czmSFV3V/bjpY9ZDjosmLBF7PZya22hDfIeRIGkzHLTew/dlRs+Uyej9mtsyQgqDwYhkN7qQShVl
c/zsZ8f8zpDJ1Z5s66R4jFSI9s5FMUPbBnQpFYrAwCJWBgoXgUFKsGEi+MLy9xpYI2jqoevOnVqP
x4DYEkEK8YXw1fqMdWWFq8Y7YF3+kspslZLj1jIROSYxK31gFfBBgq7YZqrT7yxT+y5orly8gf/Q
ZKjRNsXb9cLMNlaRcXkgHZJ6FdVCOTmTdsXASiw5bUDC1r2OamqrZOUjS5riRhdwrZOUW9CIuGUl
3hytgbAb0GUrqpaEBtlZG7dlhte0hFKHQ/JFu7C9WLUUW1OZ3WDR+NraVHWMHK6efDb4WsyCzfEc
5+V0lknUdJRN/7e/POqnVNlAsiO8d35iUNAvt0ZSr5lVaBu4VFA0JnHQjHgnGjijaD9AvgrQZAhv
rwFDxdn1agalSTsqnY1FyjN3GiWcQ45YAN3tKpcpAbEK7VA91F5GdMpV58YrxnicdybFBzjGeeYc
glSlPc+93h+5GUHGrL+dnMaqNDIS0b25QWMjVsK4IJyt2w/e0bSr7eIoKBr3Zy3IuLDBo62CKsXo
DvEwqwKFMSAIAHuPiDCGuT6W1nStmpjo07b0myIpLoXbNHdPz4xNEDTmRiE0FPZJdi8ROSGnEOI6
adOtiRtrFeLcXReKYp51F/6FElLmbaKDiBkDVduLPxjed+BFsfGQaJrDJexVrg/6VAjTybnu0HHv
zKjdQ16vLlnv3GIlVTFqIcsSOVdyPUP5A0drbkEiLiNn7dNZ25FnsYGrgqhcxv2JOjjSdJHtJrxZ
kAY9hsiQwRdlZGaCksFhiqnWehdoB9HWdKTnknuO6AqY1VKbkVPf+w3h09zI2/oMrq8+62rwE9MU
OgkjZK0WmS8RbKUdrSQUoNxN6euRp10yhqTItxXmQRMioDY/KlIjfITxs0ePnivFT7BcKpBVu/TH
EB0odXKEvhh+8ewfS++zotW4pULBW5bhyK1ZLh07pfoVBDlxs7XX0t3yvOtkFb87bbiMFPYfVOsR
cSJuWnXgIzZ5ILPPtrWeIA4nRKW4fDRGYzwxqDXrItCyfQSL/GGwbgs9+x5b1cOMGg1joK5AS0fG
g7GRersaW8dRwCuZ9+xmqG8t8cJIRrgKmpBskV4R6MIjB/VSPYVrxzE/izZkOZRFu1ofb12ZGZdl
0zS9cVGaqlp35Cz6WIf+fcKm1UZPYD5xNKtt4DDLXU7++7PLI6OmkJoY0/3/+6MRhCmE60W56QgN
xI6JZPzPiy6v5fT6tbbb/rD88H9+JRe1DtrK3og6/B0XxeAzYfDDrpu+QFalEJmH/r31Smpu4AWp
VvTuWuqD+YTBMfa1yMzveq+3225Sqa+Ek7IDcT7LssQrknh5UoENZxzF5/M2xI47I2yo6YzqKiA2
c4VP4ooeiMmHFjW3iMugJdPpWJu5x6ef5R/EzyP8RoN40uuEAhY+eZFtNSuankc1ozrTDtaxrtQT
LjjvVg2q/kKTVkUo2yjHZbeCWb7BARntlt3aVoifbnC1ISWQe3UWfIaYR892k/+mPz+8UIXXn6x8
V0ZPY+pmL8O8qez0H1co/Xk5JAy19VNNzbaOFT5qkAa5LXJKfP0/RpQcOsciI6UOM6LrfkFRpKUG
6GADQEzzmR+qG6Vr76IenCPBSWujbLSHkiinjPQHH4pjtrJrkd+TC4Fzxcb1YrmDIuQ+ohC0e10o
3HILLFIRrJUpK74h1HirNKn6XdkzOeub3Qy8DGv9c9CaknU6l83QmtesareZQwoeHDWxCkmOJbBB
y7uDK+wvF7vgynbCHwSLbnIwbMgZA9rTaCXrCnBW7lgfJUn1UePuDT3qblnYDq9WiGDZoYmJvj/a
Zc60n7qU9KJy0Dd1hXmgGZj6B0x638BG3U1QySReIEMvL2S/PtEpuuVds5NTzbq53yddvUlwKJUp
1GUterNF8KlpzIC0UjmUJRwCMVxTxSdmDg3zmIpVgzckN8otrt57AtKOJvCDxL/X2ivvTfg0UTwV
cDDXE2TVzonLFd/umxtmD10/dlzOYnT+gQ544OP77pgg543RrEqPsUTAI3TEvqAClA0G5oY7tt2t
WilHslIP0fSkFdOGbtTBCQAUy62aS9xnI83xNEApFfUPlCPMByjVt3yIk35WnlC8otjDe5LmAJPE
kJ2J95SleonzqFqVbrVPdPurBsoe9upzCXF+RVsJMW5v7+qk2BqudpWiv9dUJL1s+gzb4Dz9zIeK
1YL1YRlPsIb3dqwjci9tLjmNhZW2NiU6IqfdKoNNYlTv/VSnC3L1Q53pr0iN37oYuiHmlm2ZI57r
so/QMu9aL4+0t3+YDJjz4gSRzzmO575dvS3awq+x1bqKuMMntOF6Vt4TSG6g5+dKcR7k190dXTlQ
S1lZDSZMYd1U+EE9eFjqyJIunN3e8Hm4snoUpPx4g3yGJH9nToQ3L2AqX2+zUbkPDP2muqMujTfS
mXAuZMchrl4H5lzYPX0Y9OZvsvyOXORHOAM+wUg3NaFLFZUrFecTjeo4fy+ZOCOueu4h1q9wizDu
aNxqBnVmgSARUazP2qS1YPbwvVhTSVKqprldOUufgeLBJFR/OAUt43YuBs7vF1Ugscq4rFalav7C
8Aw75qvIYTjVBaI3m9GHxrKvFCwQZIsin2nu0OKnz2LxNareIddi32IGOMRAJWaR6lraqLWY2SSM
iaktjhVW25x1e5hpO4ZSCPyAmvXRt5zxQD4iSRMp7pMwOLqfg7QPNAEUe3qavPxbmPIHcIADKrh1
GuRbOZoXDIt+RQs87Gh9gbXjw9x4VrdDvruNR5vOhEnfp9lg4t/nIw7mQb2UiXyoDtX1IaJkYmDj
7l64iUhmPRd3+KRDO62Fyqo11rUSQc3e7ZNvLIA+9MSrI3jWqSwEKxResTwxnE+bMrL9pstuXOY/
846BK6OdFke06pJLpsYPh6+LY3sbwEC3JvTee0lCUMzytSjv+05dWUZzkEZ/7mrzoGnKvtSTs+PC
AieaZ2jLtZOiBRrbr8LOjZOm/6qUTwul4L7SGBsbgtZ0Hfi29rPVte/aTVk74a2cyISfsifLgpDq
jJgu+/7k2dkH3QpElkaIcD+6SFt9YZ69tTVlVwtYxIOG4j9W5MfU4e3S0RpRNH5HeARvoi++kaMf
KpuLtm7QXjr0xg0E0cF2nIWGmEBXjvXD0VFqhHC3h3h66dzyG2WYhkdlYkYAruUDsh+4wvBUeuXJ
+omNiDyI4apxY8L5lWcRTgquS6m0KI/OZSFpKSgbsyWzQk+H97Ge0ISWO6Pwrvho7haMar6ts+Qk
2ekyPiFn2boAYcNwmw/T1Q7MGCtZygcRHYvWOqs1bgQn5CYB9iAGoNHLF8B6rDzpVg7uz2iKZuj9
dfKovMp/CmZKU+Cs2+YNWUV3KsLwtx4E21SmwM21cOfV8moREgSIqZA22gi+by2ljb4mOAcpjcny
1VU0jPy5P10r6O2+jUoCeTBsNS4VAnZwBYI/ZSF40vrhiyULQhOt9duJ2Oc2Su5mqRwHoztIGNLz
3UZNg3dNaTdujjXGUX+MJo4jh8qdnRnlinvLDubVNdRTbHBK896LbDM6L8i1HqrUvG1t3NLe+jbA
4Vk9sARgOKsqSvF9NB9lFjwSmykEIg7fEGQXeYj+Jx0dk5mLz5i80gpFHL7+zNfxSCvc7SC3rCgc
HAoIY5PxZcJvtocGO6VwnggtWGsS5Z3axu96JmERc3tfFy2FK9O6S3P4QAdAtZDSWaSLp9HU3q3i
zCLYXWHpDnGf5HuD0JBVT1EkptlNoN/VtK07wgi/LIYTwjXs6y2sJCq9eklhEPTVd7KDrbBrmNky
r6o+FTd9fxCEVKwJlmfZhfzQ6VVzI0xuXK6bfaX4O6mVXbGn/miK4p8piO9uDJuGRQYzAcN+NRts
zkVH6J8wm5UDz6GIr7FK17BnndiUnt8QWLEnYoJsjoSYBfIXWaYEG4INrzopWzKwUmqN6e8iEq+q
s4XOEVGpYUKFk+aqxkaMk2La2bb6pVYhkBvdR224jrHLWEzGQ7oVQbqyFX0TMv9sP6yE/BMUisZA
ISVFGg1hYexrX4O82Q/9GkOCEap+kFag+VRfyGgnYrHtEpqtGKNSJyTZI90iHTazbcrLJrzQBL/H
aEgSFpnf6YSlNskhtYJNblISH9ciQs2v0QyHfStou6eWQ8cD2o/IUYG3SFmKHdXqdIJKZnKDFdUG
9R8cT22DhXdnmALGYLvvHMMXfc4nRf6wvkPrutXKYBc53wVrpxgNtI0sWkLG0gv13BrE68Sv/O5z
Ck2Khs9WVUZ/lOGDkfE4wmYZy2zGB+8Czdi1FF0cClpiGLfSRWwbO9sqKbcha9+q3Zk6tzPhboxy
9NNSHvTM2Wc4d3vKGHmiPTp+u2aY2wh9AE42MN241xtlLyzkO+KloJY7cvsI0KZTFD6EaU+bn+JO
SwAyd/DScPwhZcEr4z29BF8tTQSjsR9W154uSDAkh1Yl0WjSDsFcaMA7EOLeYJm3JTsUGcWA3kJF
A84HSLsx5BVg8mt5fCjsYRvr8aFyrdNgV0jE+p3mtBszGbdKbK8LWCJRka4lX/CRQlRD1cCpbx7X
gaynLZVCH3vTdkR7YbFWHikBC+FQFCZaqbJ92cg9+IxtoyOoAHdV6uZeCVxoTuvKmuZgaN+0bSAI
z4aTXONc+BOglFK3URk7e6WbfCfR+RdjMjTZAokU5WkMzZNvqizAsnQ3R7GjS/V7MaD3UJ9dSELz
86WjbJ6UuNyoxRprziFTMDxn46ZSsksaOAcWcLvSdvBWTy9ht5mt3JpxUltjP5twZ9VUv5n/HidK
9jQVQZyOm6gzd2lVHkygJmmLMH+y9qFnbligH3sng1UfQ8BbFwbsuaTeln3JikGcwjk8ojdBt8X7
EOdKWBg/S9ZWGl/eSB3Jrrd2diY3zBnHyYchsHWE66eKuiE7/iqo1UJ3OCiJuidvZFMrh5yQDNX6
mabjJq3qraVYR9IJqPq5B67fzaDuhdIcY4I40zmoXjKtc1ep8UvOmpas2xbMOsvB3qQYdXWrfBOl
OONuDutPaXfUyGw4aZpPFCtceQ3HlEKOtcVn6jW72bBBjXyyBB96h89bLRE/LBtclHulzGh09ehm
Zz5k0ubRYeGCwioLd/S4PufsPngTlepDinEIuZmjf+mhXlokeQtrPgcDv6fZfmms8WkQ/QdNIxw2
M4ltSYFZNo1m/clxbZUpOmc4RUSeVu/DsG86qvwZav/Opi/S0qk5TRY6j67KHF8EWnqKcFThDygo
rWq1wlp3bB5gAZmbBY12bAyYa7I46fkXur1/c2P7MUiPVjZ9Yy4cPynWKzc38sqNpgJBUMLZb0IN
4JBHCguddvgugWIkoYRv5l2jmeO3wPwWBB9eE6yvM2LYK4Oa8d5TzyqAgTNM4bd6qIxXi7K2O3No
NT1Mtlix1PPCl1t43cuuiZRxnijCY1agzc1810wbX4hwamhbzcktdnuhFSpOw/IuFFWTQpAcpy0T
xl85DY5zKO2U75AXo3tiWMPQkJ/NOFKPmjl53C46KjJ5tGOyKbfE9o2bBUtDOGS0Z4DywYPLe1GQ
lQbSgQl4GRdrRh9jRSCbu1vy5R04JZT25+xMBEvccsh5m/+ziptr/IfEWjjZ5g/VR0RqilY1SHcs
wW+VwvoGN0K3w4xoMlTQxA8o2f95rUxPYMl79ZolPsaDVpIkMW9wHKPD7mnGM1RngGzMdl1RrSaC
+n+bYiDrM3Aymb5lA4t4kgUWc3b6HOYwZMZuv+TnmEafzTc7QbPaAwSmBJ27zpSIyUqQidtCHStU
7vp//qCxZyoetcdAG39HeWVdE4yX/ZJDQs0mOrQmoLA5WDedg3WXR8umrcmlocsl4UE4GoWHnnBb
NWsOutd0tz9vjGzc35bz6hJ3RgSkkjCTYWM+WNX3Fz0L99BIgtOykWMdnAon/pLxZG1bbaYfxfOz
+lWlmHe15hSKZdOaDBP0Xo7LXt0RTFEV9tXEc7pfeDHKTCeq0HXCigu/2kyvjc3jD/kiGrWP2nPI
VJgTq7RJVWiGpSZrJ35Ts/zSv3/Sn323U2dUtwy3yzPL30TY3kMOCKQk2HfU4SOzjrASLoF37Uhw
cvy7B+i/Hwdj7pSqqOUNYaGQ9FTFt2fs+oIPq+vsqSE857Ds2aH5M6rrAUdfKzEMGvWmmZlYvWm+
Nrw5e6Db3rm361+5Pha7ZW/ZWFpbN5vlIZZyMgFKUlvcEWtAUhlvo9kTICz1nWuF/cPUH0Mj9atn
0WoFRtSfUemzoNCrGqdluApCyvjLcf72gxpgFfx/XJ3XctvAtm2/CFVIjfDKIGaRomTJ9gvKlmXk
nPH1d3Rz7+s6+4VF0rYsiUD36rXmHHOibW3MyXyNhgYJ6v8h83Btcoo1ESLibsDG65jN0xz4jo3f
3UZBJB9GO2RG0SUCpRcyGFzDQbeJatNaJWRsndRDPWJVMFGXbvIkg9hmWDK9qaYXni8yHw/AC8wr
WPwhf/FepuFbWkRvWhfB5TPN/UAvfIf8Fv9lJZk+cvFpUsRX7kAfDlQwN6o22Xv5tVHoDIfAHxj8
+NOeFkP8rclZg220T4+oRlDwDdYd2kM9v5wbU9HkyYb8tWrkDx8HaOk9wuTlJ73AG38GgVs+Y9je
VaWR34sF0UA1hBruhrLdWIEBK6zP1r1sA5tTYl+Y3lgXW5/+SAc+fbPxLeowojqU6vt+hCPQmC6N
5Updld8IjzSfGBDRwodnN7fWuKu0PugOFjuF9FF5xzJ6DyLbQ/ie3A1zOPbGMh9jK+eyr4sc/Tw5
5cGQXmMO7AchDb+WfBjrkGN2UpvLSkRlvskM+sO2rGx8vYBVUOL6nhb+EyuFJ65Y8x092/OY20z7
ERO1VnQyZWwZ0TvIcqJpZ/g9hzcS95DUuacHIcsxM+LAm54zR1PQV9PH4K3twRkw+ZgQE8ew32SO
bD8Pzr6L8w8fgbIueXiWyRgW1nn2bkXeMx2mxlniCzbp+lJwkV9abFentEOa0pZ6eaHnAoyfhuoq
96tzHYHLIwpP30kd3bnqyZbrTForSE7diFvVtpqOHpE5RVv8Bj72CpIJOdTQkXRq+Lmc8evPdtNb
6B9cxQDyUgT/XmP/rWfwKXNLJkrShaCnmoXEuX7iR8/5te30wi5OVVv533pPoiot/83liBRa+rAz
XUvfdwggN6MPLIpAsXTTDJmF1tTxdrphdOtiwquqgMt4N278uhJ6byiDtfQWQziUASm+3b6EuuiP
SLbInU1t9HLyZcEWfTFpkblUQHp1m8fJPcjvOKm20dxEiNHgH5i1TV/SSl7ZblDbtZ1WMnNq3Z23
Kc3SPZAa7l1iue1bMrQjpzZDEe3hdc+68JhC5VGB003BXJ3jkexscZVk3i/PLb/m1m936vPos6zc
D/CyaG0m0QHEYr9PWj4CE3lLG6BMVp9iZDQMYWRzak5+G2NHHS+/XJgAQ7SqaLhwNYLdtsvqaOq4
PRA8ZOfHhwVJtTjWQUiWajA+TWN6DFMvOIjW6GHJVvqwnYFCrJxJzq6XGrkzJt+Tetb6HWNBBo6m
OYwrvdVIiW/SvD6WnXVU5Yp6qOSYjmTzD7uXV7Yf+ztz6F5LJGY49wsaoLXnvMR5YK1E3nd7whhg
qAHZrtNiPrg6U0RVrtiZjxuTkUZGMbhW2E5jMGxGqvPOzdwEbRnBNUbtpBgmgVRWrvOV4FLE0gZO
SzBBlDXC6ATe0R5DMGHzPaiMj3lqkqte6U+tN5NsElq+oIc7uxyRhr0CXnmla/zU6YM+g8mtfxI/
SuplRyepqdNj30OHt91y3GLpRcHokRKVRkF872zqSmYU6Ldx1y3p3rCl+DW/qQdFUpaShQ4ouG/G
n5lhoCWwhn6H9XN+rjNg0moRfiyoOijUtZGhF1Hr6QSsTzNHZHVjMz+u51H4+a4tfDzf5ggTVdYp
wAm/tA7HlNbq1sWXDwgQi7M7aMNtNBCZqaXhwWGrHIRlqE2sGzlJ/Dgl3JDaLO1HEB2Zg+YhJaG0
8uqbwh60yJdgGcllUKvEcDGcvd426bPRCIuAGixLxO46d992gRSQfnEkStK5BwHiANa4W8SEbYOh
NNsbWW4+h1in8NMCfQznPmK6/b3m5ngdAEnkfto8ZRlSf8G8Z9snwDlSuqybBRnfzpjTH6Sm9Af+
bLqkzKX3EG1n/zeasPBVL8b4xUlK5IfkC0MaC1d93lnzKtQi8wIo0DnNIxoTyWxwR1qUiAfiJ5Fo
/kW95wMZvEwJ+UhlJN5U+RbBPucwTmENqGCfsIzUHnom9bE1cYYW3aEtyLG+bI4qhM+xLPcZu55k
pUae+Z14A2KZZQkTgujRidA7CFpUV52y8slOGsTZ9jBGW7EULRZwBhQDUe7/fbOhw2PCtE0BgKiV
S8h3Gk2wBWHseDFknBHsW2cjIqRZjASRrmRluHlU3jLhagqIvXSdt3+Z933s+OupZgAWz5Dw1xAT
Dp1juseGqIBH3lXl0khx8wbpCJ7Nt0Z84ujptgNBO5uY9L0rRD/9MqTpWsTU2BBj05W1jPZWSGPU
Qf1f6k+gYOfIGY+9iS1rVUPHY6Otg6MRM3qbqhT+s6a/6hXxqWac2De3M76imBHCfrRlgCpHjBsa
Yhz6BBNLPhulDThGL2h3ojPvQLeDnT0jqFdhH3CaesI6WodMj5yQFKI47QN9oRdVfMQCK9UghmUb
1QQ14osj5FDrmX6NxUtOw+NpmVFV6ksgqO0sphJy+erGsXkivtTG81f3yJbg8ywzQh7PD8kfT7N6
QzhiQ+sJLDrpTdaZbAL3Zgq0ZubkF+yTvQPsBB6LF2xg0kYwW0ickPE0HaOFAzbRK0Lg+FktD3YV
faoPL2po/XaRHT5RiPo3Lf3epCWDT4diuMu6E1P5d2A2nCDC+iZMzb6Z5t94AaQyOOa3mZa8yAY2
aPUNF2ZmnGqAISAC6cM5Y0GXa3hXlD03kbD4McPDFTenQg/eLPnbBu67rrhsnTg0bkQl/lbBVo7u
k8gTodzl4oCYA8KJW4OHsiN6vmuT+NClTk+Ei/WyRFW/s9XBkbQ8szRuboKT9vH5TA0CaZJ7X1KS
JJ6EEcF6lQHVUQwQz+zQjhYu8SADuwhVefZe9jiGxnpZVqk2vDdOkLwZ+shf16e1OWIjKNJyg5tE
ewmjz0hmcNUMOo5kpp9wQOjP9pJpG5IggwsqS7CQhEqqyOvJLXFWGeGlHNqEcYfw3sN0fEHBstyj
RGzy0I9/sWj0pf6qDsGRlXh0eWS0U4VGEbXR/NPRjYzGXFyc2h5uumWnGxI8s/fQntHpv1PdGj8s
DFSYVJiUaeTiOCkpobXXnCen+aZbfknq+DzvcYR9WHX+YcU+Cd619aEhwFwlySJOQchMvZX1pNpo
vdpg97Tal1iubWqBw41BHgHdhLWBhvQSFr65n8aJprdG2kZOKQzSM38iAX3fGtwFbkp+HhryI1ue
GDGKDD8XdAh70zCSK3hXlH5BifGIV0XfREcL620Gg+DZSzpaZcK9TX7nssUFWPjLQP+dRzbujzE/
t9S9r93bkE0hMJm6uLlVsk47SDXm69SHJei/urwMYPof/7DNXbiuclnMnQigg8lHUUeL/hzULgJC
b0CjB/lhE5raD00foJaE3yOdAATLwJeTg+PZR8j/D04VGAeyaQp+2iiA68WDUTCVK+YsJNa6cFHt
B+lrXghxRz3j3NsyB+s0gY0o5P6FovUYeA4zAq/+LOs4/ub5qXerEnuPKDr+lhijrOoo0dgEme1F
4h08pxyWix/qVeFVFjRQryWmhD8UBvR2Mh2TlW8XuF8QHYU1DqZ/K62OER6j8kT8de1t/Gb53YP2
yqyvLOrvZY/qiBguW/KvqTtg6DBMOQ8L9BqOrljDMHPvqxmwMX06+vhUzdGMjUyXa8DCOIiwuEMd
jybSwp6AzaHrn0IRaXefu1XVO13Y/PRn37q3gDG2PjO2rXqZmaSf2iNTPoBO/i72849M9251Xs8X
7gvxNi3+72ROm0ufVtF2hjy9cxqPDw8nxWlGLby3u6RYBwMJe2KY35CU5EytORnhfZUYoZgBeJid
23hqt05YYJdZBlI+h2/NlFVn8AUneDLNLpXtoFl8siSw92Q4nvJQy55j9BXDpA3PjeHvhciNPbs3
Qz9B813E0VuQiPwlzazvYqwClLxueNA1d/7wIuZOHlPnwJybtZDtyMDuzDM9MnCr2rAnu8dcLcGM
Gk7M/KNk35jdlpkMOv1oN45DtvKW9otv2HvBQJnv6igtt7FA8qoW8NA19d9MaF241A50aLrCSIF1
0N2ZmdcHPhiajHOenhdsQjsr6VArk/CJwt4sn0z6b/vc1Er6022LWgTVLEDg+MhiWAOKyMnngNRJ
y+CaiCTndIYttUex4zSx9YHeGDeqLBQHL3auTYsOmLHLV1kN+6zthtuS5gCNe+YpHKvcdaNl9cEc
EyY7mfXcR9HJWqix1XVhOGCJA9m6A3K7bRaCVgza2QidI/JQvhInMXelHhQ7k18e/j3wNBCq43Vu
ir9tOZenaima/RLo4mQW87tN4tNLASbmyYDOA37HPk3hMFC7UfWEJttDAE6yD3LULZb9YlVuih4K
ul1s2b8oLJozkQHtWT3TnIQMkEY3127EZZNkGBt9aStHdIsfWr/ybxeDU18UgL6NqoVAtO5sax9Q
9rbeUpkXVQg77oAFj76zKQ9tljyOelOaQAKmH6S7xfKtNSnPHkuHLfilhtDnmJ2EHx5dhFURmszS
cv1LNSydtt73+HvpJ9fMG7vOuxJbOHWklWWBw0fSCm03TnAhmnFJNlUMCGhKNMKEMqv1jlh4erLY
P4C2Wkf4XDeLYJkH+HuUkPDcMBtU7ZO3pk70Vx4SoucRkPp20PPgEQ7blP24NbqoX4+ca9qn0Rz1
J3WqsEq3fCJ2MEFJOSYnrS8SjttMFumMohRm2Z1SYlW4R7762f9UJHirBTKW6xSSi/ts+8F76dlw
8XU32TXY0GJQ31vdJ5MpIP+XkGGgGuohlj0quuS/i4IQEBPa263Ar4IXYUhhR1IfxDk97IKB0UbU
qGxVbcwhhn5DBQofFv0+HXEx+gYxpirxL+6yexw5oINB7Kv9dsqbP0j1h6s1GWikWzvY9SGEd9H0
aKsb2AUJOSnrPKCg24xaGbGwlt7aLKzmmoEGkUFrWer5ZwSo7HNmlSTt1itRLpBnRLBqyoLdtOWw
D/vp3GnizAiBstsa7mHtvjWIxuHjeecB/2W04XgskHM6e7v+TG0XSKZf4gll1TSQw5NQMeWcZXVH
wCEYzAmkx0s0TszpmuGF2u9D9QwcfLd7exxePcRAI5/uzaq88Z4S57a4vv5OEd9uumzkzOr/N3QX
o6wHedDBcutZOztLjDdBd+poy/KtKco9gfXltl4wbxhm/GpSsx/qDhcqNqXucQ9w9bC265azVl9W
pfp6s/n1aBeYU/k9iwfq6KmYAPsuBUBFZDZm54zvRR3dKga7R7NMYUFS5m2DRGeSUcV4C5fylLnZ
r8GVgMs6l5PMPjjEogWaZTb3pOviW9hgfpJH0Cqj6dfRYVhpYwOb1sMOXGsaU1SHg3ighfGRfoPx
YnQ671XNhVQo/Qhrbq0KvaH0uoMD5b+ZGvGKtxfFZmytJkLunsym/e0X5Ac02C/aQR/XCeAKBqjV
eGktj/YQ2Wp7aJ2MG/Jmy2wk+AnE8ndE5WMYjEj8sPzgsPmVsdWu5mWxjnM8Wc9hYt3sLm7JVE68
bW1zMoDxhjhXlrtL3Z9pFVvf6kBznpPsBcVxv8q7TLtlC/2aRkOIa1RYeYpqBovYT9qzk4YbzxHf
OpUJ6GfFq5GbZIW7Q/w9dTlkAwz0jl6H03cGARq5Vbl+NJOiHC248GhWmY0WkJToQ2zOkvBAYhOE
xqGXLg5cGctofDJczd8MTSsvfSi8HXFF40EUiETSJYM/ExU3oDhIRWJc052Ba9pmXw1Q7XlG+dMs
8vj++D8R4m310oeDCt/3FMGauFJ/p98kKtEsi4uqlI00Axc5FelmyDbxhHhB07FyqtNNWTTdVrN0
j+kNvUw3JivR5li2US/b3r6mffrHyQF1eq7mXLql7V6QUv71D/VGG7qSCjvr3k3FtIdQhL3B/gAs
DQpBPgEFTeDEcu5SS7sYpeUvyCMYC3WRA3mOE2P425VncnU7hHmdwV+QjTmrLLBZpAQKk936Ezus
8wf9C5Qo4b25cyuekE3Oz4/TpOxnN2CwYUq64+qRSNODwf1YCj1aLyAr7nlGdmRIdSaC8bu6Oo0o
ZcpUeNNOhWSnXdtQ2s7V46VKzw4r8NjlxA9UYdjht/NmJcHW7jGpp974wddMjgn9kqeA9fIYxckv
sim6NWEXRIDKszmRQ/6Vwr9bCV+UO3ibS/ts2zFnatIR/CK6NJxJr7UV00Fzpj9JZYoT0tDoNfUJ
eGQrpzmj3eM+aj5hh91JkWw+Z56MSdysW0LWkqIKoXyE+Mw1h0hBZ6FrMS0rS3TWNwa36OUcnfe0
bgLcNG6MnnMZkizVrhAdJ78F3/3aGxfjZNj0J9QzfoWktsTFbxI/EdnZKEL+zYzHtKiwYEEA0msx
bWaRY/lvyMWIQoX2i26z0EpCEEDKNylKrCLFIStbcKr7lkyoclatvUzYXvIBMzlxKV7ROnsNzOtp
7vQCzL2g+TzTOS/JBCO2Kd822FERuWo1DS9y4OQNUglCDXtE5ftkrrBYGuRJrVLXOtnBlO9n7AKQ
1JnNOhzf1a1ZVU0htSo+PjoxnGFGwSNjCx7PFWRw4u1OrWViXdMNEqL+e3WpQcnSUsRVXgwqUoZm
orDhMoc1vsYHFm/iqiLaI06mr9Fh5VGnZ2pFb8XZqt71qVE86Vh8NpH/ClDL+ozfECyJPx5mqZgU
A2Emzs5Lhf3qwPc4mVUHN1pmwEAhLsmpA6eXLZi5sWsgVVUzOHBMByOpvrB+Nm+6bqyZJXkv6hXb
zQK0ATieerm0tPUAWOlbRHDkIls0f4ARtS9YR8ReOLSlQ5EMZO/YhgMRprcAUjmEhfx3b1PPmLFj
B1AL4qRD/mpJYlcnJyrK7tyT76neejwgolp3/UAeg6O5p38PTlqhkG/rD8rqiB+YV+oPe/2XWH6o
mkUvQvDovkam82QHR3VCxR8dnxqUoOqoChIPjyx1+saEwnwugrx+Soe0eK3KgWY8F4J9sIx4WKuR
17+HOG03WQT4X+jUa1B4V71uxt+rGuRBq2NKTzvTvk6tKfAvxGR2knlKrQ0qivy3oJPR3RoGQ04m
8rMG2hzB9ojMbeTohL6b1oc+eu0BgOIGufaMbtqDdtVNzS2Jpu46xLd/76i3lxGrVDmxMdLZHzZW
zBytMThyMBFB1GwJe++Mvf5kV76999FmbVLRgYhwEQRY+Hg2cH6gPJYJRLl+NPKr8cIstX0E0Dfy
WePW+dV5TQvbvRRIAkegGpsC4zGKF5THNMnsS6QBt0kcZ/lZOtTHoWiDo6UFBvRk9AJKIUHeTMqW
kOU1/Ru3q/cGJ++9H7vNCw7p4mnKw2TDpYaIJQm73ZJ59EX6kLohCsAqycu6KSN740SO9USXULy2
NtdMbYe//W/qVrGJIjGeWMRDdOpDRPhmXr54olqXAiK62jE7jwlv6YKXI2YEX+aYXLSRhE9DK+t3
stZnOJ2rqaUTYAtLvFaCbh6QHiBfji4YxJdTxfhw8M5mmntnjkLe+d/LuIIeS1yAsYa9RKjOIxeX
rJqD6ubX/NRHGFLPoMyac5tM1RmR/zImuzIBIfkI89VGPvQoygz6qX17VQc315+GX26pU8p3/vNk
9TjD5WLTy8Wnd1DDDm3F+CxwQK7WDl5VUbqMMEVyx8MFQbQjbU2+cuoAnGd4UktVq76EfMhoAeJl
gzOp/mBmcoJ5Vo++JuLA1/QWuk1XFglfVsbRF5giWbW50wcvwPAuCuxjXvfumX3O7ATbVlNad5jA
NIKSBT14E6TbqQUS6yz9ORU0fTKX6dxC14rSgoGlMXDMb9s+eS6ZXeLuxBsMG4iyC9BERLR5zpEv
aqFgo/v81wbP4uVH2f2obX6DKpJWn6ufqJSmU5aI7hL0AW24FCkZzQGytRqdQmLu3sOIVlI4PKtI
YN3UEULEkMo57cH9F8Y1jvXkXqMU8fP5pU/mbE/4E+Pv2ETVxrHrUrotwcChU2/9sDWvtjl8kEeO
4yUfqkufp6+Oay1oAO+JHOTQR6yvxRVxtM+PTA8AhffpoZmSZVIJ95okxB+diZhLdGQ+RWoVFVb9
y8Xx3kSmQ3eWHL4pQR5vmS1O86r8JtuJpRtOb4wHh/XcGr9RiKAXUQvVhESIBPGR2Cbu3ehS96/U
V7AaF/uQDMEX6a7x44QZEKYDxA5VfsjmohRfYYL6GMKOfVm6AfBbyjhBmz1MZExDCwf5gtcRo2ov
dci3Yr/+p+BibkZ6NogO+dfYbrunomF6DoJzujwW/MJw05cpWaqDSYLsKsjK7GBLhoHqWVeYrNd5
kcZr9Z4pf+R5Yew5GsJ7Uh18LcdQFmkzNbQ07pMoe2g6R98lTf8Io1MHT2r9HNtUpW19HXHciN7/
boQ0JcCxQOxwQbvXZv47KzUI+T3NrgCd6CATLJclhGaYx93WTm227jYyT+pZlvUL06qCfGSmK+eB
tkVsdfuOuD/SBERs7Aek0UVWXQM5n1E9Fv6mxxQ+IZQKGmjArNxMn/OyelXXnQmYfRWGY7/KZPQX
B8s9d8LICYtXQdQT7VEBQVUikDDwyl0aL++625TPutXi7imrCjF5moEjSxloGIwtEjCwq0DpWVzs
mOpZZeEXDix/R3KIg7u0svdeoVM1DuK5rN3ljiYBxON8gWxMJqUdVx8N/v6nwM4Rywc54AS3mAnk
Q66hHmLHMKDbLdbm33sRTmTXnjdqSpEedJclVl/gyRuBnpzgGOek+mp0OIImIYgtTrB/8wfqpR/Q
JKEmUgo+H3Ix6wAejkEccXTCHpIPHqOkxzP10rHyHyAU/N2/94PISdfJomW7ucPEjmM52FHdHanF
g6MNUOoE95lTAOkEhAhn1XoW6U+99bpndWfJV4LAvJNr9Y+p0yyVWE7ls+JrAGy1KUrhwiMAww4V
7qFBvnWzKKJNECFYXnCnxAO6fIdB2ZkxTX1Sy3ZLxMzaAEWIF0augYM50sAdqn3IEBXpJf/jbsRm
/6SEh23Nnb4D9VJv68JuXibj2AYxAbIy+ylImT6HbepeZje8uhMRI3ye8Zz175gCqpNXeHt1+nC9
VzsZKuL3xCvUYesk3Cy8OV0fnZE826uqsgdoQkGCf43E2cpCeNA2PYyaNP0zJCCUAdwIGLAwnuUY
JA6xqADvGA89bfVTZeB/jWCbr2ZRj3tomQUdSB6K0jeOA+303JvuahkBRHNP0DzH8DovXh0w+Qst
0nXR84ZPrgqRbbyYCCETNWvF6aWjq9a9xakfn1XRGs5gFBLfWKsoTs3HB1NxXcwoUi+VNezCqPLA
OF9Cs/HfVC6Unep/e3kjdySlHIJmQKxtF90+cex0J8zYu3fuaKeXxaaUnaaqupi2VoG5MNyfUxV+
QH2+qotY6/wrkqF0NY2XIErn715RmIdkwQQ6hq7+g+/qHf3Onyb2cLj/H0ng4ypJHLJEiTP0iohG
ch/P3+c4+1IfpVOX9FUzu93rceBcNaFnMP9q7wj6W6xpHMwnZjC4ETcgKMqXomwkh8jASzn2RKFR
1xDZUf82g6X4NYxvdAeN35jkOTynTkqPKFmeRR4BoeU49ky2SrBX95ZuYR3wWpKw1EshK3fIYi9z
YAKRIRFlZRtjdJ1yEjhXAykyp4wtu9YadxfBEl9ByGLHzKo/8kkLYuLGahKv3D6t9y2x4WuyhRYc
eETvlXF8aPVQ+/I+PTtB7zJqX/I9gfJm5dgifkXLvE/ZI15sQJos+pWMNSClIWi4AdVH2VvENCS2
/ZcKrwDX8hWCCVoVtyCiN77O4omSBLTBpnSiT5JqxY+gKNjjQARAzhh2j2C8VuTX2jFwL3f8pr2q
Z37kpU9xncKDsXBUGRFr/siVCc4YQ5Q2XsxASpDCEZYgk5ojOr4YqMdEwyaPUNJrpTgmo9sfK59A
8BawjG/yTdYiOUZFXb8HZodIAS8ps5D00nLfXUUVBIzFrS/WhX4fly4WLzkGzEzDxRIecTuRmctJ
ynvGTKdvhJYW9wEXYy/1BmpzVX2NCoLR1gA/xMevNYfFHl80Mn/6x2kGolOdJfrPwLS0a6tZV81I
/a3pNczkOJll5Tz8qvK5MOmHdMWvMRcy80cX5Z31wXxU4S7QiLPhCDLkgj9hlbyHOFOOkUWPkBKs
e0GGWMibf/lFRlKxym1Gb3Ec/I0wMb8Gk5xROGzJSsbDuUIJpBd8cBddm7DgtWSfzaj9aHlbH6Xn
z9vRgVW3SB019TIeEHYfW5RrkiWct4Cu9+1xXFL53x5z5hAJ1Gyv4JM6uyVkNOtFlrUlE4xFqAwQ
HJUwFjsDu2xYMULSDNO/9ss68Tla1axhq9Eb5o+hC6sdpFW88d1krtU2RKLqfzakf5uUi4xMj9qL
VtOi1fpofDI02GEr0wv902MJhzEUP4TB8ITxzc1g9NM6vMxTTFZcSLKMalcAEHMvnoWVRDYv1NQM
MehPP63E7qEydvLy4GtAgI0ILAsTwHTnxHGEZsH+M8x9d8xJOF35gPEqxjHkjdixeApKihqa1v0N
7hBWUwZlz4/LGYRBvFtSlE1F4on3ZkRr5+rRvFeHnpxVf1X22LQLUjRK0mjfcWCk6yhOrZdUIycH
CS4JQeRiGbLiqDtgbg5qb5l5y4kUitOmqAlhT7y2P3BscFa+p0PMLnwsneHL45jAt0S+Hh3/G/qW
8Bb9Uitr0qTVkYYKAkQUJrdxiYJNJslmQ764R+RrLHwaSgFnwI/WKEVXnQN3Xgqcc7pPy951RHvH
R+pdAxI3LDRTg02bjzHoQrptxYzAAzACQymxvpGCcIs47cKPcEk2yUeJn3JBxyHxouOkPg6Mzvau
JKTkIQUf6mGr6WX31Cytfk/kj8tcO2/QJzMHJZLbrDe1h/MUe8ZJdHV61iFgAWwN9sKwPrslqrHk
TXi76QAMZz3ijHb3ovRWxUZD2ESEKZakHKsqvXMy99kliDudM3ha/YxJzMi8gizSaPypfkxp5L+S
oPOUdvW8fny2jEPsakFmHQ20gmX7qps5e3sVaRVB7H33Ozv/nujF3rXJi6qDXt88fkMP9bftZ+DH
PA2jot0j89PoRU1Kl2MWzVoNk0w5UVLP/uel3/GdE1j6E0AkqB9PJPiXTavYqhleFpGf5Np0q/4p
pDUpQydr8hAOY32ZODaS52fWwDs8jcuAz1SLI3E1HWKdZcHvpMSRDf6M1aUIqm0OdGMjZM65Kx+q
pP9o6xp7uEW4NX6F4siQZk0bEZ8APo5HifY/G/JUAarY9p3ePLlG1u+GIhaHx2/ksUtMLbWE/D1S
K7z0oslOeNEvmjalb+Ec34Fdzx/jWH3mTIP9aHgt5UiiHgPpziVsxsaCp+RBYNXdW7DgX4ZUQ1qw
lAyFdhBiJM1+KIHHP/cHU+x0VxPHViR986gWF+nQGi0H4ZB1U5JiHfkJ/B5MOKOf9etqETZa47s6
ACd+vXcF7AzYE9cUzP3V7oS/LkqXU0NVv5hBkpzJ3yMWOa5K4mgANrQ2FhVV9hkWibUA7wFGmWVk
MWHGkFx5zW8zrUswqD2TOdtvN+WSLhRjvcvlpXkoK5rDuGT5bhA4uFwPDHFmIjOWAyjTQWDqWFSv
SWlpuN6A6IAmJhystO9Qkrvnuac30FK7FUTEJWmOUVhPgezK9f/Rqq9Cbyv0gfqN0L7zLFoyI6pf
WhXk98DWxXmUbPKRee5/emdxwxCorxYQKHVMBC5r11pptO08cHesS9ZhmvjYFrcQr9g6/E2eWePT
WvMmMpwnkX8mZGM3oEu7stWfLRzlIOVCOmZaU3cb1ZeEXbAN2JUYViP6XqnG5LBcPNQB6YUuI6qp
2kenP2Yc36Xyk0Hcmk75thjYf426upe1ZV5qJ/tBrE31gzkaih4H9V/boh9NM4pX1+vuHH/1n/5y
QesuZVuAb9U+6iR9e2eRS7Pxswzw7YZFX33kU8tdbRT+Pi2M4PRYuRAsfo/T5eZolF60O8BKmdqp
62FKAz9AmTblu4lC0zlaI9khnFOVjWcYMONMs5mvh5QV/Km1mLDbpW4SmYpngMHtX1frL77o5hcS
Rwn1m6Nv0TgbR/Tt6aXQpO/DaEBtyhZ7PTg254vph11M+M/9kjZcjm55tUA0R58mQGY7absdsUSt
HXlTa8407xa6K5imeZm2+RkwMi508DTnCcP82mZWyWCZaaQDavOmBxAEiOzma8qTRy/31O9usxCL
6nowbmqCMvsl/mRGCUDk/78Fquk0wtdE5dbk5IMEI/2rmshUcrcOj/NHBEkoGZgCZy6UZTVTSBY0
CEzaCpvWejX4COIYALcQSAowexj/Kq3xzm0U//VZ4N+WgEy1Bhxxidr9rUwzMnnD8Kju/mSU1JCB
SAGjcd9atMXHxw2CqAelPccuMIDHpczcN9UQgUlBMFv8OkaslQbJLkTatXTPhQ4Df4rH3dLZ8U1z
9eD6mFpPdiL2yiKxUPMBMbRtgnh05pKFHj45WpM82gOe7BH8T6OAY8jLo18ZWa53QIZwtZcxeFEP
/H13VxMCBWZ4xJ6m5moD1/1KWfq4d+JVDvjm6Od/1SC5HdieG+zh9cD1MhbdEQg806VpbLakqHM0
jY3XSC/TvZckBdxRYmmLbj6ocsPGkwBnFyVmkBCTU/isAwXH7IwqCrzc2Dy2ZNXSVw9caTX50RSF
qtwQpJxxUzJpe3S2J228DSHULizJYpRGBB2VOg79aatsd+uBox/jl/434dDvOonPi50O52zKW/JH
xx1kxdVD+uMU7MQDHv25IgQTisE7Uzq8TnJsiFfNAkhWMtmRE59wcbtVq+P5wgX2vYic4TLWyG61
ktRhu9UoQQBrAxyY5gnZeBxtdfmZqYc2pdaklw4ZR17vgWbFN+C0EZ0wplYAohg7BVayyuTJ0xi0
6qwFB5Yo94gR1D2qZ+rBN6b/vDR8DSa5/FP1XlUS6OtWrb8pmijD8g7D+vjoVbkDaF9bL0jJkjcW
MjLM3QWeZuI5nWNSRaelsvF7jMw7kw7BjjW7xq41vARyNgqrxwxI5BnSeteAspPon3gPH4cELcvq
5yLrzmpty9wNYjiSU0ySUYuO8m8IoA/GKbrlx9Mu4VDRwZrZDJG2Fz0goX8P0Gk4oOtYU6x8qNle
XPyJnEQmy/sJj5/lIDTinwhM+kPb/T+u3my5bWTrun0iRKBvbtlTJNXLsnSDsC1Xou/7p/9HJrw/
nTgXxSBpV5VEApkr15pzzIxo39AxdnB1pvJYeGfHfA3MYf7N6piIhJ2AjhxHLoOUuEBPD6XXJTeP
ZJIdxev82xp3bjv9EmytJ6Wo+B5rLR7SkDhA7h92gJv1gPsardbw3hKpsaBbe24pO1+aKCdgNglO
a/3pkjOEaX4QN6WJtcr2pRTs6an05OUAGNYDBkFHuA6kiDYQnrave7gbo9k/NeaIP07nRBOUKGJD
moWbZbCSYwXMXo1kB5tvpE9J7VrKhNYsPev9YpriEtuYt9SzSb6caaeeosA6qffx/ofEdbL5k1Fu
GUeUUiNNEOgvVWm2V1XClzk9bLdod2ttm5RLTZQOxnj+DQ8PXvA/S7Bsbxv5WcuHfeXnKVJO+mlK
1F3YDBySBXsf3w61O3RWMCToG5PS/VzvjizATkpOgrq51G2W2BYZzlnMqISP/ESRTnObTs62SEfr
SoV8y2O3YUo60Ykjx8+5uclPAwkH5m20wwIerA8g+vsMZoKCzEJnOMdz8xdzw3xQJlusDoAdZPEw
WGWyVfP3KnaCh5g8D4bZZrrVK+cFwnyMoxatqYot6aDtXMmZv6fH1QuAN2C3EadqJ51j8z4dkAeZ
5IBj2uMMQieRHDlwTapn5/rZb+xW1dlmDnIk3okZqpq0tB7BhVY4baZsnH+yJr8HPhPNTFvIgstI
sdGH3N0tXsRvbUh11LoPoJ9+UaWm2nbwhlJ0U5C4Fsm7asKo5o3h7AyEazQjY3VY6G5jNE9VbP7A
SJ6e26U2z+OEYU2ItnhQLRmEYjXV+3yzwMl9WjYqK63wo5eBKeIhaZwBBILUduQTRlevHV7zADB8
YHMKHNr6UThEVfLdtLfQj0jISWsYSqlX7lEEtVtHG0oizAFzEgiLQA/LCVS93p/mnwn5nPKb2bA8
MyrsfYIz24hwT2M4t9kwfwoz+hMkQX61inRtG393hp1uoKnmhjVRrHi2OHAvsL9fEYad6mmIbjCs
kP0zwd02U1G9A/EEXInr5zh5kHpxRKHq0m18IPCZ/HYhTT1N2O9L/yy0unpM7Qk+doEnP2i6BbUP
fqt/x18aAQdNN4bj4qCBo/pgMug3myJPutciN3dGYlR3+DzyxzLjeL7WcHO+8CUy2iysoD66s13t
wjb9VRJ4CwdQyx9t1+JbizsKRV8jX7ilGvdACzw78CQoSGhVqBvJTsp6N1kFMWkYIF67vCUgncEM
GA9aGKIev2oLHITqBVa6+7NOOAWhEFiKA7rBrQa94NoayHiF2Q8Hx0XpoV6WnWEjhko2XUxpr4ay
S1Z6TzKPXp3D0flgljSNe7XPLykcZ4am6BY4uRsERWRSJ9tF+bRj1YU4hnSE8Ijh0NU9JIfaIZG6
FcnVlnq+3G77k7Ew0tsZYqdEdWPt9PgFSuvazhPCANkcj82KKKDiUwu08lTLVQfGoHdTQuBILkda
DwMRf+cv9X5whTfUwLhFN+hiGZCuf84C2bbwnTsrR5mkPlCSxFo8ys3JRo7zr8KexYspQGNHGX7O
Opq12xx3CJE60kJvnjd5cJlaTg7w9vcVyWpXNT9X4/S6nLutx1kDzCael9YHOo2UcTiblY0B0ckc
MF0GSC75o6vxoFpJU6991wvv1Y3i9qrnfcRwo8RoHkzdoXTd6bmc9YpcMVF9TI7179n63mRHh8g0
HUC7y3wpKKq8JMBhhmCEidInN73YAb30LuOEeEbo4uda2E1l0crst2kXsVVcyUIY9nHE/KGVYwmf
jJZjwmK3nSB/0m3zF3oqQW5tVcfCH8RCURMJVHjhOzlR2duAJt+zc/8nNhsALA4Y5LFprZtD6t/G
qHPxIuXQ0OSqX/B8ogfGJPoPgW8YLaSJxHGqX/00waNeAYWhwXjpAsZ0gLI3YUm4VyAFBkPUhHd8
f0eNJv1NowkBGKMD0VIhWvy/hyr2/70U6HMOSB7MnU5fmRA1IpEGDwae2lCwTk57GobFNsB+tq9T
SFn4zRfv5Am0ksow4wPiZBHwwO027jN+2SbXX9TcIhGY7lGP7HoDMqzMTLy1Ze/pO3rcMozcxuhl
9dHLYopgs5riWxMN5TTTXEssuLO5/4Lwd6TrGlNQ5QG2xrHx+hvU8slLrKOWkbqWFYMcBcDwO9Z4
hLazkbRPYx0EK7ejbJoXDPeErVU1h2zJHODskT7nE2IjJA7BMoLlpLWlHlppHp5NF7uAdOPSr61x
43Ziv7aGqGHvwJpTCE+Jg2PFQmarXvpOO59+WDFKTSVXR5K2qW1QHetZwovG5uhzbOVbGstL3Ref
Qe3e1BY8DAFBsfSLO45FWDvTA58rusIpGlEbEHOkCiNVD6lnXs6+Pk7+sLHabtOZHz6d/c+AVtZ+
1nrn3Os5eS4xaEESV5oDNw29HhK+dgs+RwS7EE/m8V1tuOpC9iIv35MhE29SQiSZaZr2r8rnUJos
T6NlXjht5K/VvHhXx8v/uE0X3ZiJR/vad2BGWt0AADrbMjoShEQOLEqlRNmEhNE2KKQcBsnyPi+q
9rem+bSs5KvGr1HEZ0l/6EF5YucPObhI9zhr2b6snLNSPjAviX9YNKu2QoPb3froKjlBXBYSYtbO
UMYr7LYmLL/TCguhA+iS3UGaj9+QxCLbrqnr+/dd/1f1CNVD6YhbQuIamsIqP5d6XF2SYWlAZAy/
VNEYuFZ7qUbnT8hNuF1LUNZfhtQ4U7YEMrv3tP/3JCNKH6kowVZwg6ln3w8mdnGSkbA2acVsPXbQ
w7ZkAvqHWAqDW4OBPQ7ciWbX/8pKZ+nMN2vhFDz9N4bF/KTBjTnFvk7qUlu868MAO5Tz8dVyAMAs
uVFeuth7G5vBvMtyottDk9MN0t8PTEecMnXjK4roiMctYwqLILKzR3T8syDaTZN0TuzbpHDUMS04
IAwbkS58IXLaInRasMq143og1pgW6M/DXJaPfmBv1aucTtM1NMzqpNYdt6ANbtcAlfAl3/OBH5e6
Ms+qCTVZjXFVtAD1sr9brw0DjZuyi9YELOy6mQ7UNHMr74egz3bCdzCOxlFNBrNWfRDuYO8Cdsbz
kBNJLALMO+s+gxr+x/dZn4ifst7Edv01IDU7NhaGtNwUf2vpbFUPUTLpd2oAidUeaRIEzaTR3qZs
iA69CQy2c6b9aLT+k44omK5Ilf0TLpe6ttECN/io7JhWT1yFH6Onn42yBYfXxtcGWvxbP/1ap3c6
IoRycbv/WuDjekDbWqsq7UYkD3JlY3Yf2viHKuQgjUcnj0ymTT26AY799NTYCFZrWlcwLGC55flW
de5YPWlQyVBtzujByNrcA6F7LnIBSiFhF8v7bK+PaCglwcSRpwxFUlkmuIGLDfagS9EaCjtFkqDu
ttrf20bwEadjBad3NPbT1EzHEe3ZTYR5cCNqmkkluCevNmsMN424ZAhBOJSjRxFmPp6VW4NFk4wT
i8aDRQkSjPnPZqysN6+uzpow3ffY864itJwv7MzXou3JZTK93SCSZjfl71CndzY+spsuf6bIA7Hi
pD5DJ/ky1QepedqpoWTQdUj5sFdefW3p4E5k85n+u1O75VtjMeFrx/7RJJEM35jrr02ZLkV1FBt0
1ZCtQtFBu6AeVHdcDanoCe+jSD8Ty1WBEjfACGhBdVzPEK7JlRaTrn6qTdNC/SZt2Rx5NsrkSryF
SZQKn2weIYz/N5igbYF/Li0eBzto9pFD1uZ6yZflckQ5CsdHitBixyru3Ya59BwQsyjbv+zB/Lol
pqWxeYAgCEqHOLj7TK+6kycVxflFWB58ZSksdlONHTTGKBNKdYhDtjypJTMd7Wz0zT0wUkrOxkR/
O9TMbxYLAmsUALkjYakeOA5DN5gAFNtm416NprszaD+dlFz5W72c1jp9Gd+O2SStRPBZh/5u/Wi0
cURk7SVkykdjfwmqzjisZZA7g0lhKpWdSkcGJE1zgYsu6LQXSpl2+/+Z5ZKcTRofTRZ0xeJiTob9
oB5qZ0bxbcBsVy8HvF2561bXWZFIqPLI00i893CpsDt3iEdPhf1Y6aZ9/G5IqGcVFrmNMaMpU51e
NTPQOQHVE/8/JcecONvs14pPc/Vk+/33shTWRejlZ3WtRCk/emsQAdOA0WlDZN+2laavtebuupga
s2WTh3ZHc1ynE/eunqXd0OApJMBolIbwWTdQOnqW9agerAFUa1aEofMzNjKx0zI3Y3pYvaMGBnVj
G0l0HeIuuo6p/V8GEsvY9ZneXHR8DduAeuuJDEvrVY09/Bp9DkvJpfaz8lA6hXlJOhnRQD+OVon5
7kRR95amMUeWKTZf03Z67aUGkTbUsE/FyDGGEPpo62vA+MpW1Be/jgJ/m6c+BHIf4a1RiWfpB79n
/Je/JsVz0YJeL8xw+DlaKEVnyFvrM/UendphM8r31md6uhsN8MWwXRPSY6/rFBVRK1GbdMg4RCch
xxBzIPg+Dm/N4NgbcsvIMNdEf20n/7WF9HPuzMiANP4/p6165hDUSlkJUNYkfUlE/fDSEo766MT1
+sq1inrLSWmekbmw1yH+SMGTqs5h02Ibn00kOOoIVHfcN4xQwp26Tu25pOyUf+daGlOhZcjUtfsg
qcFhdiiEEI7/1Tuv+NGiquaM1M9MQ+e/RlHD3ZLu8T6EydEtVPb1gPERnkdCK2ipdlW6vC8BenYE
ctWzHiGPiBJiSj26HUxdUUozFRaHZkLd5lmC+ZlcIrzW+uzU5cGuDy5ugVS8iTvR4kSgamtIIbBa
BoJKApgIBEtqH28tu7grQPdD5l3K/ITxDistW7ANIOds2bnrrVgULF+wUSzzZzc6FbNzSeeGRMlf
nClnWJJOpj9Zd+vHInomBVTA8yGvYRMaXW0eFmHX/iZxbOe+qf7gB4qZxLTxYyWftQHBEm6+cYRh
HtQIZwYSs5E6uKtlhNauSxBc/Fc3A/JHpyY+VR5s0TsSRqOkUsYC6zrxhmOWkx/bxiD5v6lyjTZ5
+C1wGpK3ydRDnAeZM9zMSXopkK3SOO75qdrlN3NXOkpNNP1MiUaIpuS8rgArmcHEQU5RO3TETsP6
insAmEz53tjC5l1Zddr9MBnOMfX8Pduk5G2hlFUPeYJfpIXjfrabn23Jic+WzS5fuOQHqyMidQ4n
k6gihLucPyWHryGScJvNfr4z/2/SEKVRuV3SyDtWtYkxtnZsyN31xOSmf4ss40NLvOnRHd0v1rAN
fzy9cCxkOBcRCtMS3SI0Mb3oYrHvCKd4ruhbXAZveFLD2FrmSalnaX1kNoAzCrv54OuI/CLtombV
8exE24S0orWbQQ7rqUxGBx4KMKaxaCk4xgWeelpDDWNmLNVZptV3N/UqIFsQbbRUMWH6tLZjUBSw
wTzKV3niKzqf8AoxH5jLPo6zV33EtnDJTiI4ybFZJ5XmWRgDTCRi5tI8Jb1EDVt8LwiupuVfgcGU
n65uk80jQE/Xtglunf7mWUg4pqs376aLjXqlLCbap+rctfT0wVppW1Vom7OTPJY9/Yaxvy/6qP2q
zPZeZ8D20/AR6PrJVk0qKz2tTjVTPfZZ+sFTYky7UKr1Ey+2N0Zh3WpL0Jqx7aQCRGu2D1bunybf
4cgnkq9VeQKGC+ZA0t6tcvug/tOTvnk/NedY06LrN2sNLM545RYKjsEyvVDntkTzEapeOiXDpdbA
Z2cKQXEKqWY2PPLGeev7/dS8znFQH2gWTXvHJOJWo22+85FQflWdnp6Z8I4nI8neS7G4zzFJQ3uz
z5B+UT+E3G6Utq0Z+h/0XOHuDrH/gY8X+VdDeTonL206LkejA65rMtwGMuOfywXFgZHoF4b5oOb7
qXtWneAEDhjzp23MfOe2+KAEYo/iV3P5EqqM2tAzJDzem34UEeQbiUTpjWpgngsHFIODwH3WLS8D
X/JjZLh7QhuWlyjkrUqKgMSC+RwwUMN228RXwXp++v89GydSBMZKksa6SGfciKeqx4x+SSLCijOX
RlurD95Vluht7fb/Me090kokBQ6r4cGePDyVoPzedRPpTY0H4s8Y+AcribVPr0jme3U1BzP95L7k
UDX3gFlcw7XvRqxMG5RO9UPv6M62HkvS19VYedFtjIhSqdMZdICiMHVOqmUQTd5rhXpvO5hNf14c
d7x5gOTGzv9tFfT1uO9sEYS7FGb2JWrg0FYaDrw6RGGv5z9IWvjZjt69P0x/1PmhL8m3zotZygkp
ehFZSAZ3w3CV2+8+m+GR/9+y1btcXKRV1FvfIBmjS8LqpW2Gdpto6Nc15Opq8Ic/Ij+P3m8HWy2R
JaZ9J2q6wJ5ZOMA/XQvcDCgKNbzM2eUZuFwwkD/7FFyrJAVKloNmuxuOWgRzqgoqfSfGsf6wqVkY
SrzpftZc1JKJRikhVs0f9tGvwEPHrZr4KQiVfRUhhsVnxKzE1m6EwYfpdqY5cBiSrt5ZCPifDdvq
0K2Xxlsx90jFkR7Dj6uESXp4MtkPdkPTuhicdJOOGaYD+s8YNGhiNdkLl4RzxhvcPs47EmYC4A3g
rDPc/sxLgyOw8JXbKARcBe7Un82cWpi0Y6xJbKvI7IYfo7VYj35vQdMoU+w7/Dtr1UvKHCmF/Grq
Ze/Xwx2Ss4tmxyFGePdDLZ+qbWHJlKS6Pi5AvjHgQcEKa84Jlm1Wh47IwY1tu+d0rgiiMAJ6gP/n
L3I8Toc9zSQ1L8sN42sKSufQh/69UhDH5fwTo4f3FMV4cyVcYZg7zh/RvM7nYc0issm7tz4Vsr8d
S8QpbJahMf4VofEA31jk03t5VdcFIPWHyveKnYct+9XUmudIDH/TxJEQSWoxiqEOzEP+h1ZwP30u
+QgS+L98DA+d23us5eV9E5EQRIdnE7QpOIbeqCHBy0W1D9yX0SyfHFWHQVggRimSqz7sl7gI75nO
xngKLIwysZceM1s7+S+Ll2qA2af2a6pHLC2dwcy2TK0UZJT25gz9a5yZ4dnvemBgTgIzW9UZdsqZ
mrNGeOFEhn8vMW7qwejbkC5wRnhoKpaviv/ezc688Rz14mvuZ4cEO47flpjzP6DPnSYn7iBmgmLg
yABGKhAg+3lxaizzL2Km/v77ffUSc+9boaXARKR0Sj3Y6fJjLm1tfSt0O2tbdeRTibHISLQusoMt
Orrko+bER2AAqP7peEZeCcSdgkON2KJfxN7f5bFPL0tVflT1ztVOHRqlkBlF+dMiAewo+22j63Sg
zG3JlePZCA7iTPGJ2RrzGYEYaGSabsDVGkOmKPrfZp5y2ZSGOJnz/HM996pNu7StcifE/F6aXv2b
jEdV9BiVTXzEMsNAl4f6NgKu4bYAvcgOMQ9cft1q0v8+vCWJFx7atrjVy1Rd3MK7YFA/Dz0QSEOj
SQQvgCnaoBG9OLLMY7mjx9HUWbkLqugZdX9z02Xj3UazZaQ0TgZfWCwzJvkAhfvVpdMHewd2mQC2
rrrpdCdebga5LlCY0cApPyy0rBRNHl+91L4HgJvS4L+W8Zuc6nTPAeQTFOnRyfITTYbMJK9aHT/q
UTNha2uRDujafB1I7dyoimMY0N6CiqND1VP14g/Lz4zbyi3dbuNQmIa+cwPaT+Bykq0+a84x8fL5
ihRr58JNuEdB8oOTJmJZIYMyOfwinMLWcYLUVm91l7K4b50Pux5HucwTKeHptM8VJlIfze6+1DGx
dwbp4SxsLwjEGYtVOV1KiVXwsT5vON7/RC2KEX94mCWILhvAyILD8/cE6Ewv5RCsgzWMCueEgM4z
3vN4B9XOlYqWEroIStnF1jBcz0xEnEDcD7QOzwRisLeOnnHCVy5Oq9yXptWpn8nVU1tUvHAKNICy
njJYujBT0+y5L5Ynqzcx+mWY+pLCfDDpjl8YFeNLcUgUSw33dxubMQ46di41iBtD3bx0dnYZG3u/
KprGig7OEDvTfWE07i50UcdWxHOoAi9u/G3tTt2PMMvuzKjyjsFYzTtVoHP+3I4WFnSury/fmG5F
YS1ftH3L362w/usYvF3UFANJh3VXTW650YgG27Tx+CfoJePGrJ5q2vU3JTgMwTYjp+imx8QgyV0N
AKYCMJGBYHJnW7BVo648hVyByvziY/y4g00AvcNyR/DciXUQ8lmhcw8ryXiGxnbbB15wmpwsfipc
Olny0ISy+1WxkhrGF4VTZBfwcs5GT2ObYCcnO8eNXZ2yyiP2pyFKdW3QUGZsS8MmAKfU84Na9+cE
xTYeHhtCgNBZkBJ3p7d4T/0Y4YDIgWUSXv3IQSTCn60Pd8qPhcoRnVkMRd72vSMc4+j3kOgLqvex
Pc7hwOLvmf1f1oQHryoRi0VFsc81SJzfiwDSU2QvyxLuSsw8e59kjFNsQYrHkjB/zvTebAfPEdoM
c59ytd6KoKk2zkDLm+s0OeuD1W1CxG0nE3sRMyWJwR0Rl9cUz9TmEacKAENKPle6or2sQtgZzXzf
ET5G88h+bjmCcELsPpeZNWGrh0jPGwj/R65WzjRaROMD5c41kwGAEblxV7fOmGBMZHXJV1YIq8r1
SLfHTPRYWm30e+4Gf4OVrLsLyuW2OtNF/gnoAj8tmUb/pNlNaj7kDVmEkzffmSkhcJYSTGnjVL9o
iWWixmv6xxWtq3oXBqLyBi/z0Rrynqa+kb1g534qC4PspcZ86e2OYkhaJ0Ygy4nk2XBe0blzS34X
9VI+qGc9mKp9rKGxiwojfdIKy9/wGyRfeffbbOvowuaBoELi2OcsTK9e0zfYN6Sii3icHw564X1s
6WL9eK1CbNdPtw7C6V6E9/XAeCIpqxFwOEIVY5hQK5bJWxHp4DIg3hhiQFMixxGKOInmkOJTkEUk
DftNxPg5riZv1UIyCy7vhqL7qb5Lw6hlGDTCx43H/X8S7M54HiTd0F/ccZcg+OZywwnNvrhd37PR
IzZIUR5cIBoKEJ+dabOGh6Gqotcxs/LNHCZ/yciLX4dep/usI9zf1yL6XI9/RPiGe/5bJ7tMDfxH
zIgHMeLoUacrzb1ibQGxORLL4w3c6dtEr49VR9pe65jhhTZM8Qp0lWj1EAtiESfXqCfDzMS6yzCl
ni/EMDygp1qYQoHD/ueq7oloXarAuqNdgcfYpr3vd+k/HXFqpMdWzjYFTrWdQ/zXVrXL1p4ZdC4A
IIyRTTyEvSbyTdckHUGDPGhJHl4R8Z1cqTVTby3J8gUUwUCalT6o7Yxpa/KoXmWQZNexGyqfcZ1r
VkIweJYRGMroUZdMQ4tsLrkNsA46Pd3UpA31ZzVO0l3x14q0+NSEpXuf5cLE8MUvmrvDS+AhNjeH
H35qBfdKG8uSEDxkw/heVbhtMfkGm1XPRvfIubbaNQyrZRVU/2vJB0t/KVFL0KNcsj9dZRwZfWU3
bQr76zA4zxPpKn9tKDlhN7xyhyOTqIcPyEXFcRkhdEVpcdSaiU2Bb3djjmb6NFfuTJaWe1Lbq3oY
4wRFTYXrMy1/zZ3RbFQZgeAI1aXSUydcZUqUqmfY4cnb9cdt06G9U3IHvkPmp5R+myg2oIjJJqd6
UF+iYdADrHSjJi8OP/UQGwBnFEch69HEKaCuejCnADt6Un6MdgpzVUprPEQU9xEGKA/R7E7Tc6xO
SQz3X4vjw1TQHVKGXSh15Jyoo7inJ/WOHl2cznfrpI0WMXExyKxLiECrECTqMrzDgOY5VUn0tsSS
qwePeCso5rQDh6r7T0jSTxIlGglt83wIJOmnXLo/kbVzSqfF2YF43wFovPfYC0Gu+dHer+kI5R04
D5iJ/KBN4F1jh+y5rio4yos0/r20y1t9FGmb/Sr79g9DiOrXElb3ffBXaUvGLs4udh5L0GBgXBNP
cJ7RAkzEq8CnmoudhUflIrTcuWlvSqKgHpSkhcBTxK0e0XcleN1dMgv/iWY9VmNyvrGEsbejin4h
qnJhp5i53cvgUk5ZTMq1fiVbxf5RZ+LP6IoHK/a7q04b+xwv05eSm6vzWkRc2sZEy3BWopHWKl1M
Nf2wa2DVK/0SgoXwmABV2sSeSH4LgmaR9EqIDZyxOkMa4fS71CXJ0tKW65ik1qMY9AUjTv4HpaJz
KUV+U66OJX9WDeSUsZ4evrO4zsdWnusMj12xsvJi7WMaIUk1qUNPXPUHAjQzyAeKcEOlCoqKtbeF
9LNT1b6VVvqxPNLOn19M0wOHFnvPfT6c+ioQz0ZthHdjH+XQkMp4bwVzw8VFBEg+cooT8/gLsT+Y
Ga3+NaXikow1aAU5sS9nxyAOkgpfFU0F3doNKvoO8RRxUauuzKz8ZzWXsW2MNxCCGM461cZA7X0V
/ZLhBZeKnBZnRZHa9rWiU3L0kxqnihqkCL27mN1AjxdMBhlRWXwqxtrd0jIyiCubnLtpIY8MswOw
gZxlq54R3qOgk0FAc/K0MGTD6d1651b09aUOMLdv1FMhg2bywaaTkxNPtNHz5DcbC70eYouakFQh
lgbth233HN1HeovqZezzCXtEKbqyFqdiQDt+Vb8gQqevLJyT/YDaa7Xe2ZIut3ZEya4edqNDzJWn
zw9haMvfKEpCwpCBjqnaIjOAU8812j4oZBJ7KLQWBKQZWQc0vOle1aMdUakh6KJNQHv9pC7HcqLZ
sv5fFq8x9j55ubJDnWhp+GQsSKBd1/2TkyHxFGlLK60bwY6kvWA/tOnC526h96urhzkrscrYyylG
/HVqA70E60fglTBRnAUDLkL14KOLXZ99v+fJP01HTBkVJKnd9x+ArzqR03jpprnEK+A+j0o7EGfU
AfKlWo+BYuLpyVwWR6zz90D7Sh8/OUt941u/BqvQng24UZvC0Bk2OvkjZCkQoDm1iuY61KoT/uOS
pNVrkegIMeL6bZHnV8RKusSPItSXLw0OC42fNHRz65mOMqE70EO3oidNwVyqP5Tj40HkbfoDpVwK
FDEFOlCaGoMtkOLzYTy5c1N/pVLjYqCj2aDfPECKc34WJvxENaX0+rw5LBkilWq2UdRSWZyirlve
Mty0f4auo5USBlhbMTolkdE+L0PMUBk0+p2JMn4bmYzVAzIQMGS5KCIprm71dKc6hcCpzWuZuz9U
OzNs268y9DyZRsX0rBrCx9JnKxsaThb21HjnfM4JMaJ/F/kCyMPiTI+QIeu7Nk6zjWZBoacV85Tm
fLzgb85GZ24Yqg0fjg4yO5ybAeUsgDu1glAwWtcQrdBTD09x0/Sdz0GaMahamrqSUVWWRs/fM55q
ZMsZtXQ6CDedbk6E4mcw01XQJBNUHnQopHY39ciWg+m49N5b7Wv9cbX94XG/DQh4H0a7umRVE76o
B/A6z0iPo3v1SoMlAG4SEFIXJNpLDW7ln6rTTZJ+Y3Se91RhfdeyoPrI8dj8uxdLsKEtcV0125QY
0T5y6WjkJcl9p2EAmfiguAyAebsMb9/nVINs7Ai1znvvoPTg37iFpkOIuYrHwCp8JuC9Xk2CgFtb
n/+tSjkpr996BvWMTkBdBlfHIWZFTyDXiz5uXloDxl4zI8pparN+SQKsyFWgveq+7T/nsCSlHq6u
yXC0MdGsbWEEn+1hoDrdEUAmibKdcVzi5LS0ZvApNLCIHLeLTWU2I8BP6ehs4ng5NDWaBOIKsVfr
tYeRWzdOeVH0nJjCgoF2ER2DPpjufRqUqL9j6izpFVsKGbVFDlZmj92yibkXN1bTZsciQnCbUxsj
EJJ2I1p3I1qLaN6Ahq4ekLJQUwI3VsDjyWMK3Lc4vlCalsV2/mNXzfychdMzwTUvq5CtJw24qsdn
AA5EpI2MqElkfnZpdD1pHb2rtTef2h0p06HTXXRR/DA1n86K4xXbfETv5uXC3kecF59gIwtIZBoh
rH6Xk6HF/+8aec0vZ26Ko3qlBzodnDyjA6teDwQn7npomVt6dPNV/bGNrdyRsvj56i2ec4yZbSZ5
fqpi+zQsZyIiwUsbgekflrBJd6ps7lttFxXOAbQ3XC1zFrsIvOw5DYh6mq0Hb2DswYk3qy89njd1
OlbT7u8H9d4IHQE0d/Os3i/lpKCtFu3ObDl3ZT0jltof0n1rMwnYRL2LrT+Adrq+zpPxz9Sm/4UF
aW1rRcRP+ep6vXkXlW5zV9R1dCXZg/NMX9k4xK1411r9D5Y788Vx088G/9kmxzZ3VYJ8y0JZn/yP
OOhEdLHcBYCttMSajv9VmgsJ3QwxdlFoQdilSHxdi9Oh4ipdQveouznAb1zZd1ZotfcZ5pAdUKKI
eCa9J2NROLsFWesl7jOCd1OyUNfGh9AaDuxm6m7Yyv/0wfAx11m6d6wwAFjb3QuivF68JfaPo07G
ACHAd8Iw3HeCPM6JnVu3ERzLt5FF1+BKT/nzKLM8FkZ6/FPdM3LEh6JqijDByupjmHKk0TPQQJGa
BnIMpSsShNFNsbW1s4qQLt97Z8vUVqbgtz4H8THbRL/kyBjkXeP1pK3YAr6r69Vf0OAof2xtMbcK
WLT+nQ6kIWayaj/WILEZKFjvlhfhsxDeofMt6yGrr1AfNjDcE4pjktW6zWBV/XV9qsOk3Bhn4XPi
WhUAppuHfK9y0qvjBlfz1nDQvDvaMSBiaSB6lhYcAp9OjgpJCaDpndo0dteXrsxMgWWL4xur7t7L
k4+sQxt5tCDxnBQ0EkErPXWV4+LU1ouvzdp1gtbwDP/hd6OMDzLVHDvD2ZuG7SpCJSdhId4XER5j
BtRPBLpVh0TnPMRolSqlm6KtMpmZlsAzpJ4mlbbrCfe6nwfQ4+DNgZgqcXH4uTasmoYoEZg/D+E0
ANCxRfmMtK28p2d4Vq8W+VYiuNpEWF5KZ/gbsQd3Ni0/ebKrvCrb1MZk8uO4TCsrslDyIXKgbOHX
INREPYQ+1nFirJz993v0pFPSKfCGDL5T7noEYqeWHsF+PYfVgqni6CDVrA3QU2X6qRx9Y52529YD
310gFLoV+YKjAUnxW4H4I3Gjx8l4WHdRdCLH1Eyn+2XqmbrXeXafJgDn+ZjujLnzD8Wy5HcOar+z
ReKz8tEiiyCfEcA8tBO5Ns+JFh8JyGZSagf+Q2AhwIwCwYUp/axFBn8kcEL7zl4clmm9pQkg9a6R
0JadkxIAx5XxZYdkkairCOnPJetbd1+GEzm00jNslDKD28163M4pst/CDO5MgwOa3QQtma2pvpd4
VFpjBrok+axc7GuSV8Y+q6Bm0Js2HxH/giUE1riZmc1+xEX+mHvTUd1XZTybKJGluk4POSkg82C7
hAuTaOOr5eb6UyzoPXEpL0b6SSClt4vm/0fYmS3HjWTZ9lfK6vnCLkYH0Ha7H2IeGEEySIqiXmAa
MjHPM77+LvdQd2ap2jIfEhZBKUkRATiOn7P32gIMvfVDCaoRce36GhNeZYUWfDRJWJjs8SlxsZwo
ILfvY9RNtIesxfl8v0f5MPqVqvQDYqjPYiYLu55ykrPpxQ5OHH9Lpg4VaLojl+IxHBJigpQ8v8kw
lRXjdfIa/8Igv7wCqr0C/iyfNBre2z9eaWOHgN6GYHWXtfgmc1q/rwkBryx9PwmyRZWoqzbR8d4X
qCyTGfQich683oVz6VviNLNrenLQpTGRcW6JX3ZPtIS7pwCa1TFjrVu5FHtK0eEC7zqgt3G3RdlN
92KPhiYY4cWPiXnRieh1nB/g43jijH3w1Fvlq5bUDhv6fD6U+vIZsEG9qxFqkaBbhFsvYEnRDCAU
yhQWtDnCOB9ySpUXuzDDEU9m39VfkvdwjLVnjM35Pqr0+WoZ0IaxEHxzsb2uEDhzseLUwC/JcjZg
YZ6jJ71Of/CgQqjgzM4ryPVxTfM3g6GtOa/jyvoqyuJNDeUd3ev2rJXBvqtbVkr44oecKdLu3uFB
hs7sJvMP8DanDyO2X1pRVSm5quhT6pjGIPr3tFjIUzImbQvlcDoDrYbrs7SPefiFZkyzVxMF33zB
LwYdzWTfodq7LokxnT0wVWsG69JQr5Djyu15NpED1D+3NqEb/l54ef5YYvQTo0HAIQYvPNP2GN9N
Ih63qN+Eu7z3nUsHGuG5sqFNwgD+dF9O4pCEE2mjUBf1WCMaYGhVH2qPgEIUqxb/ezSeiS3J16nM
MBjZXpGlPN8qS2NWIieQBpPxU8c5JEyG3ThDiGzvizbFD+N353iskTcMLq30BUYTF0CyH6E9ogMl
VjmSgfZsrCKNPOi+eQpj7cOTipuCwdjOXcLqkCY5O+txGc5qC1Z/q8CQrX25ErPuOC9aimzFaGyf
3JOaLOfFZF4p+mZtZhhm2nLpMftmeI69bmwvjJpbKEUFrQPrqN6oL7MbNHb1AOTPlX0PNbI3DA35
LTZh9aXYqp+nBYPTRHrEsQugRAjnXBSwJ0WFcnaUCsA/DiagshWjt3xv21LOA7XiqFp2OViwXVuP
1jokVGKFNIz8sqAKHinL+oeoy3eMxQ2ySU1n4wQkhuqyAZbK/IkOnCrCVVACw0LIKYlYu7va2DYQ
Qc3eF13E4+H+tCa3B3Nu8OhEOqRD9skb9dOJyUFroO4q1SLSHFRvCmNQmAT71N1swAItX8u+HkPO
L4nNyhf60xjRJOHaEItNuR8CcfWJGGWPgUNrsHTx31gaGwwEDhgTM7vzWpQss+riorUlycIIG4lN
mtes0tmzPXk3uhXaq6wtKUlXlWTYECda0U/ld9eGqXpUr+oF4ZE97rvUaO7eHmXw6SB3wNauP9+x
rxTlCUV/NX82UzRltDx2IAaNpxDCxYr/c/4eYcS89+n5UOopeqmWXtuRhLnCGr5oFvcvM52XMBwo
p6cHzA/TcxcaAdbqhWu+lKHZxCGpU+Z7ZN4pGAczaTId4aLA+RzC/SS9oC6eliOrAuXSHOQryZs4
6RTvQ9Zq13u1MdFenPBZDB1Bn0qMpw4GfPodPCzcMK0uTr1mgAKYRfRRNxVigNr/KTLP26h5zDN9
3uhF4G5pFR/RDMPo64EfAAfI2LpoBJ7IL7l+3DNvkMM4bbKGpzLn5kCBGx9BDkEfoc1eRSQn08e6
qM575AA/uF9esSZmCSouNsukC1JYoRjQqgKz4NPavpDqLAO8KPKbkxDD7/demKHZ/i57gFajr0Ce
zqRa9MlvTtGYq67z7CsuSPtqBRWxbROxiMrk6NrZt9ToEnSfY8DWf/xmQAa+FUSkhCusODMSWfrH
RU0WgxEvMG5KBPdGjx9JPSYtbfhpCGaEBv/K8n/yp4KBxwsQqLXq3hKMSjWGtHavmHCzED7tuaKk
F8uKDT44Rmg2FHs1K6feAmqp7hiNuun+HVIZ9zTUDG08PMrsXUzvydDALyr1TsdZOcJ4fItk914n
B+XOTskbpIGTR8haM8yvteVKQmLqkQqn9glSozsvFqooNdWfadtfk4XybYQAXJbeo5qfiAbJaSwS
hBByphK7w61g83U2Os/c175trvhyvEko19NdQsbvOveNV6t2gktn9fkr4YqAx/3xNsBLw23CDF/J
uBa2WaQGLU9t0lFctvl0CPQ5uYapfVPLoenhqqBLAu5G1ji9ppNZSt7uJmCDfiE1sOeee6b2c3dR
JYxzhkPnTJcAs4o6e3iUDqaMUfLZNLBAGFBQK/PsaXW1QjLYyGg7Jv3l+HVqCYTndnlSLeIWMDCu
TAA0tbZNJ6fEatDUp9gYqKuJZyAgaQAV6LXWbQqzEenXcHEjnL6BbWKqHnMMLHeVqV9Oj0QFaKHh
PpkBwomeUPdTnJTQwofsqrvwexrTWphBT+VG037XEH4RA+d8u68YHZQk+amnu66vwgf2m4c5tMPj
6DAIUykapIoPdwVXKlUqnGH7Hr8caN97ZvtvTeNekD33z6G36G+1/ymgj3S8f/5EfQf7e1t3GLOD
WncNQJ1nopGjTeO6YqPWXhXwPVTjWTWCBL7V1TB+lGYW7fxYtKdFD+GQgOtbazT9b5CPQKHkhbtR
b/2JdHZG5jXnMgFgLT9LtW2ESzLvc4qiS7au8M9+oBeOjxUanK0TWPmLvixgdHyTAA/H26hBA0bg
Iwpq7MZVAbcJMvxaSGd2s9jTUTHOjEUH5JM2r/0koGpMDPFir3lfasO6zFRBSEGvDjqQPSTlaaXe
qoNmA99LEEOY2TwfXXBX+6j25h0YXhAa9ZyvyspIfgi2g+HcjR866UdMMR6LmRjpSRaqgzy4IplO
ZjW8x7KAXYooeBjwbzj/Y5hS/inbjZlVImqMqyJ7ZnjxVbX7jKWT4Hb/gSahOBT66B5ixoS7oiT3
u5lxlsTucnOtiucMWBLlMBKV+xgb7HEXn22w6q3r9kR0p3rudSk9TjHD/exqnhJQPlbhB31WX6xE
pMcyfwXWH8rK93wCV1ZDzt6ZMYJ8QkFDW9jXkn7GrqVjLZXM1TputIeS/viPvi9fpsgHMlbF0P9t
Im5yEw5VjOcgDorq2kUhLS3LEw++aQY3CJg3kqPy78ZSvseb+yyf0BgcmeWHj3T+GeWedTVjMa8q
mfu26M6wBpPzJQnneqOm9J6Gfb6zwlvXcuFlxvIVU2G1mSKPoNYpMzf3R7JpxMFWTSbTgYSKPkbX
JeeU/mxNj9BjVw1JPOtaOurIB8+PnXobTu9WRJd4lutTBgAZC2yv7UM7GTGPNUdl/U3x+a7q3F+u
2lJtyUD+yEtcoqQFfVlQPsddfNP74RFgjYnMj8JDMLaVIVThJW+ZNpK43e5UsMJgpaSShzmwKR94
P7MS4xz1SXVw7fI8iNA82jU+WEn9qjMgT6SymCdnXlZC2NbvadI8K40snBC4loXrHwtXgPLKTP0R
YzY5c9hIU9bag4p6KRqA511U6DvkxcbKIhB1ZSjtAMnt1b50QzIRq5rH/bxsm3YQuzG2NqpOrm0a
1CDLHdRLdMrA4b750DZWQstrpjs9lUmIBAtgFVyx0JnJyktp/Tt83aGLKRqjeR5bSDqtk0DQAZ+9
IeuqO1pU6kmaog3JaQaXDq12X8uffUsjtcvyGP3qESmNLll3ptRWT8NA7Lt8OwdBSgAYxQ6th6Y5
NklZbpxYIJD3Xps4o4tooMmTya1a76GbqIKIgYkbfRMEelQBMOC+o2Ou3MIOUULrEu+/dIJadlDe
yAFFOx8CuDQIYXvPKKYPekD/CCFY+C4iKknJ6AxbuKPFTGbWJMCUwo1NDqnt4OeBGKmth7I3eE6x
Z67i7iiv/jJJmfrMlnHNtIawuhBjfBKO/g6ScrebterHaNjXYCD5CJ4GVqAA8uXKcMmGKVxMCfkw
UXr1UNqal6btvM191ngHLuKwypBzT8UJhM28s93qpo12zL9oSeg9R906ncn7EPyDNzbGkO1QTwt3
IaoRn1DZzf1x4xpF9eY1wUPhMC8S2QKVQgJbMZtHK3tJtY8oL3fJYruvwIWmYzAhguttrgHDM4nZ
TWQbMnlpetc64t/at1Lf69kBKMvSija1zv6ABg75UIh6LhHe3VMY5p8Vbmgq+BuNW5CFKmUh9ezQ
DZhYyFiGHvQGgshA0XGnIWdul+4K35+eUKQh3xvfAseWs7a+fsRykn9JwV+oEW1kJ/NOkQx1BmLA
zJDlC7+iFW/GuEuMql/7gu8vuThY3VYLWSh+AZ1MzafbuhlOeWbLDczUnMqhSnZFvdDbL3MkvOik
BXKvJ9rZ2QO7rK+KuIRu1F6JuKEWLayROMnxW5Tk+2VJvEsDKOY8lFxCsz72N7uGeQQNMDi0MXmV
QxYGK3WXOVForTsnrlZ6Kd7xBYoflHJHTVu+MqlHbUFA+bGpLW9bSIC0lqYbp1kulaMTFuRN5jFC
pLyu3fy3wR7MN8Qn2FUaJqJDSIycaDKKRylQzwuWeAz5X+5KxqFnI0V2xGPbTZf70BONaL8NJn/T
5kF0KuK5XyOm2KnVM8/Mb+4SXcuxdV5hqhX7DmDzRr1N+hGsLfihVecxf/ETj/MhsSRq5Il/MwRu
brOZc+Jkb04MEMsmtIHBRN2ZhiLpQCS6PodWfi5GDSmJfBdXXckvTEol6DrL1GW8oMS4eMF4FaWL
8Mt3XmYr1J+VLS3V2O3GyZJ/15B+DwA9SH6/qEhacLvLhdk5tnJuDS/r2zf1qp3s5SlaWLtsd+5X
WtFp61h8T6wl3AsxV6RkyZn9XJDwrgpZZuoquqoD4XMA3kb4G2r7rZm2pCnbJo2U1h23Ydq5B99I
lhcEsjcrGqfraGZ4VHL75DIcv1S6Z1AYyVnehOP+cI9pZr4RlyuuVhRvpOZtzAmifMClso/o44xJ
RJiUvHCRT1a02AiA1RyMCHLOUrQEw4VDn57REuD0Np0HV/cfQ4wtT2Gy1EzYYOsnDnQRdZUmZF1s
2cu/1eQJnLIMjTA5xO3F1a1X7knGJt34jYQ/41ZFaP2RywriksEAwHeM+QymRtffQBz0W6VdgF8S
7qyuGDdxWXmXgPoZAtKQnF3ytZKWQbh6LlRacHIWoK/hiInaJXBsXWTWkwUP/XPvnvVohDsBTOUU
xPW3XFISR9SWznBiLjdA4bt67sg+1zJNru5F27i0aXd3yWLTtDwYh+SYtpCx5YtQLxmbzOMTdZxN
BW2ToNi713SCt93V/rXEVbjRooliu2LEd8Zpx4CBDcGqVdQizatpWS7TpszI7FEuJOhjHeAb7wEg
qYw9xqukNIJ1w4xB9f80I89PttCjlavpy5vRZoRCahe9f/TEUJ5quhzXckZ6DyRjnZjF+KZeoThD
IjMBJEoNI34Ym+n5rpPREj1/KPIIg43uJY+aVuzDzhpYX4v0Uc559EWSfGZX1LsME9B60HJUldWm
cYrxu1dGBH8EkoXeTtxw3vScLJiXAisUa9p06T6u5+AFOMD2PqoMUJwPwyWtjf6DpVTbM8bJYP96
V1ZZVN1jUR0gbzC2DMOjKmFbnUZRwLN+H8/+GeyvycSQMZVV0BikcNQoaxscAiNh78qHOgE3pX4x
78wwqNgvg9lJ/bPxZKYU8DIPToeYiU7FHzq27QD+qp4k096NX2gcplu7xFTVd9ULMd7W7xq9L/4r
iFDLGDBrqf2kkTK+Mj27+qgiN9t6sIuPqsnPwweSiQMBx+0oRW2nfhZEDG9yNZlhCZjY8oZPgQg/
TZIOBiW5WTfgYUewMsdWkEGk1aaxqpBQKYTZLCPELFu0aAfMTTs3waYaCuTtvXu7VywlYDmNnJAU
KfLF8z76hG85NHMMp5Ku5NIDZuCBGq/inN2Vi3PwZaaOpKRbvtIZcvAUkeghm64Pge/Gq1bL51Mt
Lf+yJjjp7fzVqQTuOdItVGtg7Nz2MWvZ8AytDXVeVsJeUhZXGMUbiGD0op3YPGvuUiHIRI2dkMDI
vbi8dMJuHgtGYhuCcJdtPdBBK6sPx0G7lJuGvYm7Lnty2leMmmA96nbGDcZQwjebN42x274hCSf1
BiTgQ/HgznpwikhBW5m213BlABlXho3Cy9r722S5JWSaPN3RFUXob/sgQVjUGttewu/lshANJUXs
7H3Es9ciqjXGjTbkIXrv5kxnQrtkRd/dShclnRjCB/wn+n5Y5h+0VPQMy4CcCt1NE7LgS7siP02p
FTyOTXPyrDWzpjxdIfBs+878Wsf1p14SsOphPLeO4b7UQYVaWRzGuWIYL8f0mZHtAxyF69Ya6ofU
a6ozE1NvR7yBvu2g8SBPmNqHoB+79SDtqAZcaHBdG2MukndDGJ98xk/f+8lHwgE+sMich1h2cUJ5
8GYSG7XC3JQRGtrKa+3HJuKnLmn4BSqR2N9XO8z23b4eIRfQhsgkhTG5UQDkfasfcvQJeMpp7rp5
bL3ZAd0PFOMPg6TvuRWNRnXludb74hbPgZfVkM9lHwOzJR31vIJgIB1iYaM7p9jVrqnxRhvDfVKg
iVHHotLm1EOT1rR7uonI6dSYXM+hXg/FmoyWdJ9KTUrym4tTfDcNWILvP0LERGpNS0ELVSYKD4Xd
H9Kg+awAYwMNYWisxbStRqtGpDkAJRMV0jfJqKvjSIerZB3QBzbPGmzarVa1MxogoLt3XlWZIVOv
szPW+v4QNgBJfLt5R46OpA7jPcjNnk5DPfLQsu300Dr+p7DPf1O2M8O0SGbwSocGlE+LP0REGpm3
OiBa2dVQqDOp6oGKooPzHNI0giotLpnhvZua+KbUlU3u7WrUfzViuGPNJIRWs+M/qnUCtWy3QaGW
M1kpaB+jGWEtLV4tmyTqpGY4LTePC+KMO1cxE2FFvw1eVKfhvkA/oqyw4ygj53IERU3XfYXVR/If
afd33BGqE0YOWFhza2IKKbeg8mBo0VpwL34KbHeVXcLWcL+6Gk/QPm2QAeJpX5k4Uq1VFrJw6SY8
2Dqy5s9NZ7wv/OsKDSOascNFs1zurWjX8cIbl0j+k3HOvNyTmBz7m47clM2MNKSarbsOiTi8mE3N
JNfqH/TY2Nc4fTqkiWbMmKv11xHV4jR/NpzJWv3zH//3v/7f9+k/wt9K6H1zWBb/KHpAfnHRtf/5
T8O0//mP6v7144///CfeJhQTjqW7ju7atiGEx59//3qLi1D+9f+jRRhmigG4W94280mdvwzz4jES
5lPfV7/VNF9vbVDlh9yiNI7qAawVlfO55QI+eu4AG4OhLIk44hJbqAYjpx2AfNGBuy7ycNaN2L2/
tPMF44NybjuJ84lInGBvOhJ45g7We1RMB5O2h56HI8TosH4KKHDIeKOUz83nZaZpmyYGnD1JRjZH
rkQrJ4uoxxGytxwclKrKEH3NDhKTC9NWE8nuMtVULiWrX0DwBlofHFei/F42lg0xwDNIKy72fiD5
nrJ7FGgo0WMZL+oklfMcO/3vqYhop6QSXz1bIOjGGCovnr2nDODn8ziePVAVoD+ym5rgtShmrmlZ
nlyPbDFmcuOVHSDMXLXTmPtgx9wRtFJpZPcZYzVHl6iuNOyl6GpVoRrrbEONRCBdk9DENhzQU7BE
fVjedRwMWNFOx3ZDDv3VwTO8dgvR4Ya2wNzhr+1P0Layw0Q07ipLGtT60r+Db7JalSGSCJ2Y7xeK
c7VRigaxd0Z8BrkP+ReDAvvlzC930VI/NpU/fR6K7RQjvCvNuPhE+R/egvStGbat1p4DgrUf8aE5
Ly04hL+5Pm3/l8vTt2zdcHUhHE8I3XLEv16eHkRK0msRCY9j952rM3ix7dY/Bo7rrua41l6o87qX
3N1MaISa9UgkMiptOhsY1SyQGYG3tz2d5lbZts8oaptnWhVook33iBUwvzVlbOwE8kdaJQv5xx7O
JUUaIOigvJ9yRAHehtnNqjKc9t1oxV6VbqBa8oPPHASy6JTB1Cm8k1MVxaEsAcMSeLScvCQUtIBw
xA3sqWRXQUzwunytmI53WHHtjyXyq2DZUmr9SHEGP/31DS7Pz59vb3n+qOF0bnFEmI6u/+v5MxFY
aoBGBAAsipglwFc940yjWzc7DCS+//VPM+Vq8W8/ztd90/Yd3TIt+XH+aTURy2gyaMQVeB9Y0TT6
Hs+VzOazCQ2x7OVxnGkPaeKVORiPaxFK0na2L7EA7drNPasJFA1wuKR6SMv8N/BnyUHNg+CCvi4j
vCT1zkTZ73jRspojFvIlj+enxgzbbVYTBfvXv5Vr/ttvxcUC2QIRimXQTJNr6J9+qwVa89LmVrAG
GWaflHCJoJD5rF55CB42wgF2qQxIXrYxfc9/ygaU3N4UNRt4UMGVYgcca1R16Dd5WxpEWOUZDND/
DUTvkxS6qqtaa7bzRBXwBzF/ss3fUem0Zy0rGhwMhb2GZYtPSjN80NI8yFA/k4Zqacf7IMQq94as
Q0fNOhMZvAAHEW8OohnZlsKPrvnZyg4Rd6oWuTqk4ddSyWh8/x2qd7YGH5rs77FZYx3Td5nqQyi+
MVJI9X1dZDGZe9+jlAlD42j1jjmdAftFyno82LNrIyUlVMn0+xCBEQ35+qzeqldz+zdXvGP88mk5
hgk50zd0Kk/h8pH966dla8yi6tZJYdXGp0lLKYFcTgFFGv04djtt4xdndGnfFt2bznNoRRenjT5j
WfCvpgRcJPWjWoTVgbH12h5y78HDX7H3Jp71Kq1KHTCuRo9zbSU7vAfsfhXIZ47yc7VU2FJJRc3P
ZWCme3gVJrwCKYMRljlADYQANbvmSSK+v1TR6G8iN+jJJTHCbVPaDIfp9qwJ6CjiUd+qMlARZOHl
DQ8Rp1aX038ulJiuyuwCiWH38NeXvf3rzcyJNCxhuKbPZs/V3V/W3o4Jt6OHZbadu+CmDbjga4zA
GO95Fbf9b5kR1nv1JfWHjk9uMDNSNvXjYpz/OLSAN4+pE+Cklzs84FtH1anto+Cq2I/q4OTd1tPj
DAe3Z5+wZGgX6M7WvjWYFhsOMXxOtWuDIANBXzT2yin8+ZRixj96vRGslaOjD0JnW7dZu2W3eYQQ
rT8jOPE2okv857Qq7I3B1uZW9OjfRrcbbiN0/I2x0Pz/m3Mn19U/L4Tc75btepbDuaO2sn9ZMtIJ
9HE8AGHLAoFnc/DrZye0xpUv9Z9guo9TMsP+q/HCqr17zBhrNsfkXCxN+2BfRoIBSEqMv7VL8Nl1
knrnZBFoIN55ZNeuoT0QCoRAAx91l1FmIIJZ0VOmfSFxjGZfJpuqr4JtMvW0WkwWFD2YXiLZ71/m
jG4bYbPAaj9rg9edRkR71CcieAj9sKFwKZ//+nx4v5aZqs50ddt0fc9kkyCX2D8toSkd1c42CMu5
N4AELpl1XmvpQxAllNZylFHbjF8iqNlIzqP6yW7nAEUhqNglK06QvZ9jubFMlz2NEx9usiyHHNsd
D2Vj2KQXwYEmPjZZx7UXP5qL1V8czcXKRs8+yprw0xJP+ZopOl0L+YrcW0F7okXjJ+UnNkAVYqGP
C/lOT+h/kQVVur8325Y5axWj8sHiPGT4lOeyq3dRH8S7Nqm24VzgbOwYMIn8eYhd/daiwgtMQ1xJ
OttkGtaIMLiRb1VdWi+ihQNdm/AvZxclITknfv46V4WzLjq6UnIH55hkUFVi0DZ1OQRnHob00TA+
eWV9UXiRINC+QZCbjin5qivV79fGvIdulT9PFiJLAkKCg6o2m7GQ8RSiJJdt4xrBl7gOvSsgNm/z
15/vv9dpjqk7QoJ2TNuhZ/rL56vNFGRWRLAZu1ZfnPCN1xfU0cEhWFp4tl+VykQdYvChMGqw+HGp
DUjV3NMSN/EpIgRilWXa9MgFLlE9jrW1SMw8jAtdP62FHRs2xKD2DtaZDK/GVYOKjhCWOJtguigi
X9eVOQMU/5hq7bSdAqG/+Q0C1sQYCeUBnb6NPW1ac80t53xZPrlcJVeyzK6VwUdTYLHmc5g/OmDk
G4uNL/dMmGyjMDIenPC9XcrwqWc8/zc3x72K/WW1YL0Qvo4uUmDo/eXslV1U4vyiWXq/Oxg8frmL
d1Lu0rIxEc1YFfRhewRPmSS+TukxPtQO7lSIMenGHrX+1IuC655gH73LVjANsm0QigxQhl69TxNF
wojS+LRovXSfThd1MEr4CpoBNwtXzMoDY7VSSJUuj0+i8sR7wqR2W5JybESo1++Qqam0nu/b11DT
4ndnWSyMp8wD2fCUH7Cock7bh8XjnX9mXJBbY2j1Kex+btB0mjJD7fkPaZ2+CQKA93/IAGKb7AKr
zsDJR+vOC88WECFrI8iTGArnrFDkeRKV5wBGqBa5aEdAXtXbPl3ImLUs96oOizWhRKmklzvVhAdf
BHT11Hn0kfqF7v1XVSop60Dmhm9aHzxqWd6SvtVHr2nSEnxCzIBqVS+G4dJ9zrekJx4yBh8RT7Lf
LA8PGqGHV69yxSrQC4TP5Ku+CZIEyTMNklUxYjRc+9PMx9B33++TfariZq2mM3NSLQ/DZJ1bz8u/
AD4L15jl/Z0RdAYEejRzxOCSyFgV470fOCWv9E3HqzPaP2DiaYcFQ8fO1+AaTXqgr/p20r5Bv9vk
sZZfUdROm170Xy22uM/Ym5dH4brLyqqEcejv2cElNHANX+heD7TdVLpv42iJT/d+rJGZ8wtR3j+d
VFFvHDXTYSMK6fXYkYC+DbGTbyIxParWqRre8yzc1riVMYeZxV1p3pg4QLQJSWqYxY+GzaSKBSTb
u7n5FMOO46HeBjSyRqYryiNa+wRCa2i9H9h4/jCTKX/NwrLchlxgqzLvliv/yM9ZbWSwSMbsrH5A
EA9kzuVeiTR4Ss8VZiuvZtPXVRA3MzvE3lxJMg+PR8g81tmLk0/A361rZlHiygazeseH8LmKS/vs
L9gIXW0hX4EAOVDYbXXCnt8ftSRmYmP78Qd65y8udnkr8jREAohEZnOKdqjntE8suvZ6DutPbY5u
oHIzxvbs+M9FgNbE7nXoSwyA44IvC9pve3olwbEmzx2bDPJ4lo/PMPqx81FSAiroHowewaz9lDek
ppGBaux+ugrt6ce9Uu/75QO0zPDNHVc96Y3fWmD4286uh/OC8gYFqjcEu6pBPji5oFDJHJQGTUSQ
6q1nEzYyzHGxb+L8pIQs6RS9u8bSAwOvyAPT0ZPfTere5D4oMYieelQQLVzCaI7K60wGG4XhOhqq
+qxYplr/36/U19wEEt3PTUk+wDiOq2iLubfdAc3ob/c/cUBWHQLJ1cqXyDzcBWsYw5Kblw4FCBjC
K5CkymSFP2ritluwOqu7FR3HOfV61M11/t1sgueOdloTON5JAyLgIKsl0EnyM3I3wmIqXzU1XgAt
1UmR0E0HMt/S7pX0J6glQcmyKMw4ruGQop10i/RyPxGd49yqyWFzMZSECVhS7ADHa2V9CQNIOX3U
nCyncgFb9WO9VqKRNNboJDilvlfj7IScVPoWkb73TPr7d7EBJW+98unjHYJ82jeyBLinqyMD/e5x
STr5kG+VElrJYFDMFD9lH2SrsGhiez6PfUECvDZd6ry/tAHUOJxsxtVN55AVkdjbGtFFPhr6kWyB
jPsk9aBXz1yQdRzy7I1D76TWemsEwiKbrsKr0JrZ4MWUfqUcp88KefM3ZcSvWw4fPBvlg+PY6At0
qol/LRMTDzCn8Eh0uJcRLUww1ZVLJWpGvVKHYuavJFo/r0xY9qqB+sczzYIZuXLpSG8VJGUk2HFD
y+XRl5n0C8AkgksjgsvTcBfEKYN+R1in+7JnLd1NDZmhB27y1nYvvsGyRRb2uWOCTrEFMy5aGPgF
MzEPg0g/sfY6Z68aIah56bMxxTXlA5wCB6PqGpqsuy5Z8Z57AQtKoH5Q72Zh5I9/c+p+rbAdUxim
Txmm2xY1xK87jiyTBO/AG7kebaxhjTQOdCkijb730UF54puLqPDs9TMeox6RXTNiCPMJvczolh6j
ghOjO/Z48Oc4PhMk9ptTeVvDjYlTKx0EhfR6t36akGs/hR5GkwpK3MxzNhNJ9yrGEZsBVnbH2YJp
G85unN8V6/Qa7N2vCfFYX/WDbcTOCSNGv/KwNO1JLrTFqpsqEDxzvi/4SB4y03H/ZmtmOP/LmaIo
0AEAGbZjGd4vLW9BqqfQbOJyfmrGNX5s3n8NM9hiiIftR3VAOuQ8Wr75Gb86gkP9IxqMkjSY1BUI
n+IXmM/sFlq5i/NIKE58cMOmju2miIqPxLPnHZuTiHGoC9q56p8joyO4qcZCUMAw7TP7oMSwSWCL
HTxzRgtFB9/ZHte+M+DXq5v2sekB4wmtfGZLW60Dy22fzcz39lHq2yg/F+OC6zK6mhq5EaJ1yaLE
O6BUxGBI1j0DjZuKzCIm6MSwf36CZOhshny0T+rQRo59QjX8JXDq+Zi31bTWkCOtiqmz9hYNCKWC
8BcGuVDwC2Ip/e+j3oxXc2yqp6ZK6lUoftzvnXgiGMQa+lvj2ocS0NsunDLvVFJgkPBDOibzWVxT
D8CdjM1SQS+4OrGXrnsJxFCPxTDVz7RMEDfPNLfmLuYikGqmkT5BAPF0/UezICX76v5jS7dzHxSx
5X5txu343nUp4AJd9LvEc9M3Dy22F1AAB1oM7b8w87PQi/Ts+ezAfFJhNuzjq+NdGtVkqIbUKQzZ
SsUdFCEDxxZZWigCJs0E2ZNb9QsopfQgGlEfqshLD4XFMDLyRpjvJgy5wCR7dex5luVVQP/e55m0
iVsS+rRxH8VsBf94ehVtsE4rw7zyuzrrDILBTu0D9RxPSp/cfJ+UywY/8smXEd9aCPO9GFOSZlzv
c+SYO69hI+vxDWmtUcqot7Vd/fjr9UX82olnfbEch7aua/g2984v3aC5nudhHnzWFx3VdO/23YNw
CyiyEOEIKEBn3oTFdoiIQlFvI7fS15MFYx2ti9y8VCjKWrDwD5OOYHNBsQVTpseC0VjYb1wgBl4a
9uvSwNrhVCWEXb1aC5+RUjkX+mGSeomRWcxVZ9tLSASTwzw+AlFZO1Kf2SHSxS+/vPlpIy6p5KW3
DVb7OyRpciA3zu702erq6aAF20LnG6vLewBtu9E80nVCF+6tXy0XNQ8fXXGunbmHxWI2x//P2Jkt
t41tW/ZXKvIdp9A3EffcB5BgK1KirM56Qci2jB7Y6JuvrwHQ52ZarrIrIgOhzkqKJPZee605x5Sr
7GnZLno6pvBetEd1Gsy58WrfJINkPyuHqOOooJJU0/iwo4pqdoIyxP5cokBxG0mEBP1Mdw1ijj8s
acu2+M/zo2UBKrRt1dA1w6bt/uG1sbOKaWupQAERuCZ2Zcskb25qdPojygEE52VuHmp2h5WPYv6x
T4twBVbEes5l9kVIK6kolWM8X9q4UTBM32cq29ySZK3hUFvFmXdVRNFsPF6dwZY5OquAnFRee9nu
cAx3IU2pzOesdU3JaDDrBZUV/ehFt4FaX8MCJGHRwkwDbn/cCClvKeJ3RDqqOzSw2mM9mLcAOZy1
EA46I3s0zyMUH3sd+7QNGnlGd8WcjJfv+BmlbuAAONFJxWw6xtt2Tn2BjkbLcQjW78uAN17SDecO
Od4hICGpBT3Rbr/8/i5Rltvg40uhaY5sz+MCXZHn7vQ/Gl1a1NsgjXXfS0iEcJ05hNafo2ft+WJp
wS1ONXW/fD2EanxOk5oISpCtm8SpIJggo9qPWF2PmuEnu8WargTZ95B1fBcEAxQQGTndUu1Uo1Ot
LDNp1nGeJgE26UD2RrwfPtY418wwoi0RzrX+ei1eBYNeb8gU0BcF5Snrt7GRs/5718jZ0dagpGoB
fUAnSdfgtKZt2FX2kxpiFyAgoVXGbB0YvUNojXRc9q5JYOYjS+uMZdWrfRAliaTZ+3Iape0iLGKC
zuTRfumqllQuxffXYSSKg46CnAjxndO0nbLLTYIE4dbI3bfO6McbB3G31qYdQu3ShrQ7M4Wy5nOO
k2INdZPJOBXb+/JNOln9FeOxsDziIc+ufcE2G5ObzsCi55jNvIITLOeLCgBnkjHhlIazTifmmIV4
5hapYWlmJnRFv8Cb5ctQ/hRz488S4JpxtZcvq7jVJ8W2qRMCSRu/hkWgM06pQUPbqWpudA2KOnMx
ZswZtXItzBZhbevcZk2anOpu9CJaY7fhiKS77CgpyMbsPaXoN3Ut91c+OuLsCtb1rOF27G7nYK3A
boH2LO/QVtftsO2qPr1jVBocqMrF55TswptlTiE5QULTYeS4PR9SCWJWXq5NmnoiHH0axsHLsMPe
jpbVH+KyVvFmM3tQh5bm0gxTr0frXlL6dK9LNFvNMEERH9XS17QYVtjw8QBUY8HDUQwaelW/oZ/9
7eptlmVn8n5/I6ma9aGDbtmmrVssaKpsWyxfH9a0tktxJhXNuAn9DngOasoMmczKL6Zwn4faiypp
5t4njAFNBnNnCVJvjnLybuklo7PaKAbBqMY8euV8OJw6jRuNqth8U7/7WbJmhql/R7p5qoBlvE68
Rd2pS45GMVMsrRzroSK1XthZOodF3DG4X2mt0nHaXo0xNYKhwgTQtsCCMEb1h+t7laHfsBuXs6DA
+b5KKsOhFszibRGl6XoZHrfoEfdXjXod2iBzILduihbzVlZj9fCDQLk3RIMEhwDlo6JZ+hGAD8Kp
Jjx2yxjJTswzY7B1GJwkKP77to7qOwW5ntXI3dasmRiIWaCi95j30qS5w63B4GFCqD7n5MiDQf1i
yA9L1rQ8EF+uUOdxYjDbh7JFdB7LeXsOiyjxJmI75tBVKRbtdiG6Sx0gT+SP+mbpwncJecxLU2Mp
5uTcOC/rgwQB81DNhSyT0uCwSIJFNedgCz1HgZVRzk6jfUfglSeI6t4tbbm/c9cakkk3nKZGNqLe
dq83RtPS1Zv1vVVakQ2rwke3huxGspTkE8GCsWtP+ncnUEokDTLTpLItoJRYz9DLpLNagSOgb+PF
6pCuQyc3T370VjOYfcgxEUDGJ6Ek6d+XcE9fxM1qzAlcWcZVXdA067YqoAiTdMXTiBBt0RJGgr7M
9bU3u6Fxoz61N93gAPmdFWKyg97i+tgNk6l267d3igSCR59N23qc31l5fRNHSua2OVq1fqEr14lm
7xDf8NTVWFrjRoPVGVMbaiGMnkWy1JOejlCqdGtcV+DSC3b7ZXBLAidnT7/J9z3Qi4utNYQmTG38
LWbx1A3TgzLjtg0Qd49NInY7K9B3MTK8w7WLQv40cDvNhL2piy+qELmLQnwJA8wCQfd9VrIMZoVc
ArTZoipD+EhScjlCspi7NxRxHXSCaM8EZhsF7WlRZLOlSyeQpbUJJa+Zhx1pNOo3ePVPMYD6a1/F
iKq90chbfQy5a2MssjQjm23ctcWRpfTHBcMMcXtEdc9HWHpbUwYGfomNLmtwdHFV74gLgsdTa+FF
JuPpaI3RPguG+Gign16X5nB/Xfb0Qb2dCj09kBqpnbOw0G9+v5RpvzQ1dOAsms5chFfU5F79uSRo
M30QZIoC3I41/UZmTopo4buMI3kjBIEmURIHxyJj0FxNie86ud/dagPWOnDMWK26qnHbWf9F9xuu
n1PYu+XTmU0V0p32jKb3j5qlnkI92izT/syS8jP3hwst7Ed3AkJK8TDFabQxtPRmyokZsjSrYykf
N4jPmrswNiNPmHVzD8AH2CAzuD+UqYr9y5oOF9SxFY7eMuEt9Ct+fiZsrWuIRzDF5vpSx+gBNqH8
VROI0B1of57SmhdnjphctBTBQIvbUoaObDrEM2IUNkGzlSVvkBa3KzyiqrdUQnZJLuNSERDGmmyW
0LvSLrPj9f9TSkRphlZrH3UDlbUj+cWpYCJ8TQ6Z40NGsuIK4nSawhFnuVbHk2gkZleZyxHclaMM
xQytnc2CSPv7xLp8JPx6V1vAoGsqCYowjp10fIb11TwiUmKsMSVQICyLAa7jc66+2VjRNyBDBlQA
eNSTlryqDrur21XOtMlSRV0vobMRx9tTMdGAykTEEfL+eocGEk6h3LbaO9tRwKoYVMMEToK6mSHp
gzWn3qYDI4ABhtSVaYZqrbhiXtRyXTI1Oi2soHaqdossooDtdnfFChkTx9xF3Bly9NSjajXP027A
CNo/dCAcogmq7uXINSHSr/5e+yMjOylx9DnD7XTxJYkzfqI/l0q2NZUE57Oy8eFKEx6KmbJAc+f3
tbQd8pl2sCx7olber2slwQw0rBHTMyoMewTz1/ZqFSewlpfGalNFq6VbV9ldfhglhp6ztQh50LCf
OQYEbpQkz32nE1bSv1NlfF8o/Cw71FbGrHMGFl1vRTopOwNg0SrItZslNFGSBEYW5JbcP2O0Ch3q
0PU1SXHu3C8/s0Qs9pbovGtKsMUacBBSsJXtCFuykdwwsjwXqfi0zEYUB4dliWt3l2Xxeghi67zA
GIRCPDyDOyIq9+WPpZ/U0GhDYfc2OoSO9fOwuor7bB/MO85YSm8hrJrNtS3b4bzgjD2/+qTlLHDl
gL6wN5IwGYCju6EHpm6VqYa2MK5/v7DZH5U2DPVt7mYNhIFiKL+IHEyROU0oRL2yyeX6JDIf1kcd
5rdsVNIxtpQvtMyljepPQF1btN9TMR31aIx2Q2e9VFojWJSt4qgKwggsbVB3ZT2jmul3NFPOSZwy
uLPRWS1PvRE0ldfYt2ZpZ7ei1KptkeJTL/wQlQ/+yF0zSNkJMkDH2yUCdlomd+GIvBwjTva1gcjU
Q/R6xXH3FVNcsOPIyaDCJv0UbTi8XL84pJa1o9cV4X7p1QcV5vNKspmgNoW4mH7yiX2x9aB9hvsF
S6MOxj4vOv2NkIBXSu/m1soEXY0so7MaRCZDfeJpjp0ozJWNaGCt+LnmzlXQsZCdL0SYQJyIE8lz
HBrGfekHZ4EM+7x8pDKO8VRDblcLSFMt/btR76rD1Dndmr2adGzeDVpWfvr9i2r8slsZisNLKauo
V0xZ/igI1mrHGmOSCleROlnuVYo86ikkg173eMMTJmyW+vM4NURTKTo87rDujobUGJ+SYtwmlG93
vRZiQEuJJYfC1TGQJhcnTpngV/N8LOwYpwDSQZcyT89au/9s2+Nwu3yzDg5tKMVPsT6BBA0n+u0S
t04SEoXmzMZRbVilofySZu/L/KNtZvpW3cqz7zh2HceEhkBuNqS+1nALPRxB0EpkfxUayQuWpK91
Z7BejEw52gX2cV3DKK7tgHzb50KDljlSar3mHX7tIW7fC2t6EKTabH//LJsfd0IkgIpjom1FDOPA
0fvYJsgzAwH61K2vRUgoWqJk6RZxyNK7++UiDYrkViBNd8unJFlNd7n61E/7SJeJgdQD7rkZ1QTu
/oQSOXfzmt5TLYfn5dI7lb4FNpOtdU0qb4oB/pOdWY7X4x09XS+G06Faw9k3ZAzLruM28KPTNR0C
PwRLT0IrV6kbx6tVvScCkz0hiaD8F2UcuUBPqtdELk9EeR7zQq/PMIvFs1KcLXnKnszpLhvz/q7N
579vzu+eyh57kEIxlwunuhkKxPwqbn2GvmrFIjtkd3UQIpObKkH9i8AZBPUmpOK8GZO6hpDONmW0
9U5piv3vXxTL+HDkdHRbQy2rGDLlCbCRD+UJwd82bgr44Oy/pF2KGs3I1D1CmQKrSrQZYgYKI3WI
tvKMaoorov46C8k0YgVaQtkDHWD/Ipm+a03KqpeU+HaCW3DyKx3jddIcMgwJh+Wj5aKDRt12bZxB
LwG1EVBvEALLRZjOj48iE0+MnEzKQxCTfR7u49QSN0ZT6PugcyiBh6y8U7K23ZtWqO/QPwcutC8b
+DDRhLUNeWXZyBs5PEkNTH6VmeemUemrBXr4ZMyQpWWYCCW3dab7oGPWTWIyXcx8CA4ZyWWTNfmE
10ZvwFZoANhVhYBpcS/Aapu5elOMxZ2QZtXiNCzjU16ldex4o1qQOE0MGh2gEfJuO15IaXMOkZ+I
P1WWH5vTjmkplkNfTUdsR4/6w0jHyWLGsVFTM2dlWGlYfU/hJhfnTmAGG0GIPzW9kbq+bmW3E3Fv
Ximj3g6GerwhPN2ipx/Bgm6wOrEwljtbKkn1rkvlRM4TKRja7vfvNPWXdxqP17ZMhXXWYXD28fFW
pLCgxmF3z3LOU1FDw5P3ST+o0nn5ZOgz87YaG7GvcjTQTTl6cm0bRzrQ6F4cXL1tpm2xQyZsRaF/
WC62rKWHECnKcjw2ogxlSjeanhTlJi7jiGgw2Vf+II5WfykC+FMcejScNAyTE86Hm8bxNWFJgVmv
0kS7WOji3MUYo3Xqm5EExCeIg+/P0gThC9BPcv8YKHNkVxBnX1t7j1Uh+zIFJZnmLU3QOHGUfdw4
5nlp7kqmcopKwsZ+//xrvzz/c7Oc0Q5vF8bM+keNcCqVo0JLlTQBvIIzyohgMVJNVH3cLXNvOZ2+
qV2i77PGOBi5r++cSJq2LVEQXlEOnWvpfn6OjPjL9dzPbCd1bQFeHKdJuO7JqsXi7aCWrZc7Zcim
VZ/RL0lruL0LIhwFwlvS2U9OANR6DKc5H+o/KbW4+Ko7qiniDv7wh3/UpTr84ZbJadRErsNR7MOr
xeaMSKqDeRCb1fvypxqx+ikr7OmmTEm1qQy52fJS9UejetAtsCtJujE16s3CRPrcJfJ0ZO2ao/Cq
bKOGQ3rJgrL34j7YEKnU37RRuMtDIBBMzs2DBWUO901iPXXRcNF9SBYi2KownkJOmEF13Vb/909+
pnrxN30txEigV9h8+PS/H4qM//5r/jf/8zM//4v/PkVf8XsU35vf/tT2vTi/Ze/1xx/66Tfzf//x
6NZvzdtPn3h5A9Hk0r4DPH6v27T5jy9r/sn/32/+r/flt6ABff/3X18BmTfzbwuiIv/rx7dmG5fi
IHL/H9/X/Pt/fHP+A/79F1GgTRu8pb/8k/e3uvn3X5L5L0AUpo3kghuYwcU8+6PHNX9LU/6lwjik
g2FoNBRk6pic3xb++y9d/Rfjc+IyCNzA0WDPXhDi0OdvafK/ZA0NKN9BjMkCZ//1n7/97jorub5o
/w+P2s+1EuoLZeZkIBumi+KYykcPS1/k6aTLMUIsSFz7Vnzj7EUxP+m3tdrQzNKdBzusJc9q6zPH
IHHxi5blO0vYvunrBRzMFLPYm3Y9bIRp/eme0n9eTHh8Oscgety0Sy0e5cfFBKl2REMap4M0mDMe
OK42tYw/lkNnq+pu3tEOJNZ511UZqWRREV8qZgeeIUUXIRr1ACxib2ZR8ViqdNoVFJxm2ZrktrUP
ia2Sf2TDnjDyPUiAkITF7Jam33g2neqtxDqOgQY4VkbotNeBYNoA4dDh0JUtSZHRmzwqBHBxQiQY
IwYcgeGmChHEFJryFlDH7x0gDnddr2lneD8YHft7RljZH5YdnbfjP+Tw81Nkk/+o8BZjl9CxHP7c
+CnNsbAMtRiJXVPAPwNbOy6X1GzsI2IbvDw9U12zrhSsQn76TDqN6RlqX24B9Q+rQkT2MYljCPnK
cAxHRUKIkQbktXQs4aBHxSC91EY6HpNW9S+W1N5ObZ8+4CtaMNLbGnSN2wvhn0ghIjAYrzedw3Bk
NNSsbTVEkVjZzz2PAtmEZh3jtLeeJ+a2E0Y5bH+2uQ7QLkH10cT9aEjmH3akxUzx99xweYagjUN0
ZQc1VM2Yb4J/zA2ZrtdZENIDrBHBD0Aqk7SW3SDs+/s41fxz10Aeag2Ok36JMEFMJN4j1SBkHQrR
UW+xDjhac4KRwyES3KLS4lv1kyE4oeu/ZWdLTmZTp0QtqK9pPKjb5UtNhNrB6YbQK4xBvqgtc1jy
HMVmKh35MsyXzECCo6D6wH0rJhzJXXJxoDuqmNu+j2l9Z+SduFTYi3sooUfBnP56MRTx41PTF4zQ
iNdZBugL30CO0Qv3TbVLQlGcEhwHJ8lv5BV8TWcDzArXN0hlIzWsDRheVGuaoewGWQxk7Yb7zo7q
fTd/tnwpCoPhhhNUfJhBBkiG26OUw2htRJkfbX+1dHfGJNDP6PEgBBT1n9YA9ecClJfPVC1Nne1G
c11hmR/e4BIQ+JTbd1iVtsQJGQjcOQytO56W0XWgF2zhbDTrAjrFY681BqPrMn1A4YD4kSGlP9M/
sWcZn2bIeQ6X8b6c8BTSLDnT04pvhCaSc52gmyBHtuvKJzHKuZsUZnHK1ZDRCHFTWLGgJgodsfY/
NosfC/I/TcIfzBvzH6epnI3kuYf9f3FUdVOcmNAg+xU9ui+6E4KKnBXkvk5LPSDCOAS7ilHT+BT2
/md9JJgdPMd8DvoaRnZ5kCU/vCxfmjrQfg48he3yteWCO7FfQ/3ACTjK25TI8ie/bsMdnRF9Db40
fpLqwtxITuQleqtjxjKG++VideNeSF2H0WIY79uiMw+lOsXu8k3iesd7QOvtqmEH2CLe48BX32XB
JN/B05XWjdMjlp4/XS5WFVubwkJyzhRDOtOX5MDKM/OGhfouGe3wUdVFhyqtXiPsUOnD29Fne0w+
K35fXmQOtEzfxI552IbjtRQTWePUHBZBWjIz8bIpLx7TIo09GB7qnvgTc6+kqYKHZ8qOjL9p/rNb
EbfT3ps5BA10oMFTYKqH1giKSxuXwZMIGZMpUKD7P6p7PmjilpeYRdrEekAvQiM09uflx3YiM5J9
EL3AzjGnV9YlyPTkoRhJtJzql4AU4c8kXJBiE9PGLKzD9aJhL5bt4JyoRnoYdCgPXc6QShqmcMW2
djHszr5ZLmoyz5TAhu2QMd9HaPtLCKzqazc6zdaJ5ylrV9HFtSAVV0PtUaiWe7PWlJdwuhWto960
pgmihXIEGHDj7wKrfSIes3sJR/tLBqbmW1IArdN2jYAp/cNeK7wwruVDKCHdVqpDkjo6Zb48wdzQ
yv9crNL8w36nKL/UBKaF3RaPv44uh3vmw4F0kBR1rAooi/0A/FXHjp31sNP6PgSdZfj0DKSxa/ah
ZrpxbhhQ/LnYykOtavIlZiB3bu1y1/Kbj39fsHquxeB3m5LkmTn1mpIh6bdFbCrPRolR1M76cT8L
OcmUNA6EAHVbFk+0fiEbPi1Do4gZGBSoe8icXkuaL3kV+bcnSEk3izC1SjgD5IZNj03Tnx2FW0Ry
evARcSnfgFwfsRLvKKEGd8nKrHMi9wwVWgrhqmJdGra3NOUUZQz29lRdliZr2+qgZxWfUbmJB0FI
CDmKIUNZMhwl/NR3cR82+BPaQzSLC5YLCZTGMZXCV2NwnC0jFgaHiSad6klLXI1IWRJT78ZRjy5o
v2bgv3wyOODb6DF3DvSZO2gU6h2sIgVnoJacB8LPQGzkxm0WDp0XOygyZbmTya7FLqFXUrfH6mOu
mrZK3xolBWsB9FIYTXpDh7c/AgFJ13WaF6/0419aMVT3QyDyU+jIiLt9PUdq0zxkatHf1OEYX5ZL
Ae1FjkqVvs+UD65P2HU/asapj6WvmNLzr79fp7X5Jv2phqAJYjnsP6rGKU+VP9zE1pSqdJwhneA6
RvAm7rMOfE0lsIcgE0Uy36r5MXXiYYVfDZZD1nYUlcm+G2tx1Ia03mVN/r0yskEmjNRpdklkPfvz
PLevwm9J5CDbkfRLPl6KJKCxNJvnasCk96Qt9bsGtF0E3ghIHJesDHv01Wq9UvBYPgpavlUfTc+/
/5N59388HaANM6m8WL0MQ+Vg++FOK52G2YI+JqCC2evH4mG5pBquLxgWMIl05RQM9uc6Neh5NaG5
qlCYA4Sm3jS6JHpCJpDfSL7Tk2A6RE92zrm17yxQX/N3SR9jkk0fAU+BFj4NfkgzDNrbRNTPyPTm
0Y7DwLVqoDxlcL+cqCUNcxLq0eGqoa/LDFpPGDpskrLxfdA1/TQU7HeEPKChtSVcNbXuUdNvc0iY
K2xoK6Ub+r2Yyqe4qx7KGJ+XEpXfkL8JSsLytUjO+zqMSBzpBd4F4okSBw1vAoVztow0n0fNeamp
aFfteyPZ38m+cSfoDNBowGEy8n0dNDY0rUD5V7BjZlM/4bUc38o+IqQD07hlknuHepOOmqlvnSJQ
V1Hags5IK+rO3r6196Y/vTrAzAAKRGcFJjCz3TsiOT/H5EkkVvJmlxpTXULWFKPDRV4muFdiMnc1
LVM2XW+fK4TTW8OX3qa8vERoFUhQDnGTz05AsG9uKIF0EUXyScH625JGug0M/wka7UslPZhm+QnJ
gk4UjIFCI29emwpZT2f2z6CIOF216SouEZvA/L+NsSVhLCYKUs+Gx1iX2lWP7Lrut1j7P5kOeBnp
keSMEEco/dpRXBKrEd4QdLR6he5SDazZjAuviPp5FFxkm6wiKKBS/G2l5s+lhktNlaNppaVqjY6+
HHcQIFKmTPD321nephF7hKF5C3F3oyQSlHzAph6NRmIhGRp1rVNuNBF8lRFvSZb9rST7C64gmrIo
1DdEY/l7sBuOXm90TJJng+6Jmxrz3KO45czD6oSO2Yrtx1xF6QVlqdWNeGW3ubFPq45XHkCeUqU9
zDPbICJVlnYqoJaum72tElSsAJCh0aCsLYSLKSXmPL1SwKhv24HhoW/NKU6AJyWRHPnLaA3paUGk
nR+5JbolvSTMJx3lW1ko30NJyEda0dEmRCq2kqb8nnbsA6Q0SI+oEmygWqpYq3M02kDckiqgIjqp
cOPBvLOJp3J5PiUAU33qxsgljFFVzir57BPMLK/WDaAbLV9nQ7Q2JqvezlBBCw5x6ukcdndkCZIq
T/JKlD85jf2WFQ7MvZ1faCd6WYgKG7pcw1BVDzR/v6eVf+wNPbwdaBuMFQVGr/NyliailzDV0BiF
0p0yfSqNHPuuuY3DJnInlpAaEqUfOPpunOJN25aurionMTh3rRoTGNeq2wbwaTuVhCzEyRMBHG+S
TnhIETwjwEQEIu86kzSMh4j4ODcFt+e2hXXbDNHtoNjjoXluHcFtKJzPE+w8J8MkPiXdWswblfaK
tftraH1e0s0i0FuroFQO3fCegN34nPHA+wFyJukz1iU7BFol46sAXdPLPnmqJTfzaBT3auK8mcwX
dlVfOmv6GDBsgwK/nmSjKLX1bmPBxj3RMvxOujkWEYb1j9ApdzWZ4tCn2Ai1tgb/18vQDKqAOHEt
+SaSUD/02PS9CSGy2/u4IPqxvDgFLgKz7naRHn+pe9iYcTwctTHcEDWC2m1EDwo8fEKEmr9q0Ujw
qkifgCncZQeCLQnr9ap+2GUld1qOEtpT6Fi4Hc7JXQlcO0rebQI+Uq3cdFOTe36eyVvDvB9tdJWN
gSB7HM1xB1i8w4NRlb16ILPrU3HJkgnIvz5hAsv811YvwMb706roTXVD8fdE6SGdnF6RCIY2dmbH
vJZ9P3IiB/EVATtwY158iyxpWjBnXvDvccrjqkUEnBp3xnosV0UjtZd+kNzGNEqXgKWtGHMI6fAz
yRsRvAhOS0YvRv3O2ralAcM/3XbWWGLx5ddklv8SyGazj8dyg6sANngoizUBKrIblc1j7cfk4qoE
KwUqYeGaeG8j3Ev30Wh+j0My06Io17ygIhNJKRX2Ez87VWKakKWMz7NREucCAZF0fokaM3sgxhV3
riKpEWOvRtvUvf8NhMy7bUfpS5b4HuwpgguiKbvLNXB3+aMklfcVs2HSZM5V3V6iZlP22hw8Ea19
EX2yGv2mN7qNiONp36nY7Iggem9mY3c2IGyWzCG49a2BQVStv/sp+lm7hn3p2J8YEY87W/UJABBp
dJ9bgqXPaLatOhzLJmIyHCOcSkcGQGTF867cqCkq9lZT7uG+dl4xUBAN40oulRmY9KDo4FJjIJDA
nNNLPMrKnomxDjD2JOqS+VWi5ATj7vKsINsgjDDsSeSERd9Ueyr3IfnvmKmjbK+XzFVb31xlQyF7
WM2LDbcCXLyvTsEHaZdaWxIKvoTCrm4bP/Bi3uVAbKankizYmb4KCjWSTkbPUFXI/qVjhnbWc3Re
bZy8izDsQMlnK8Jb65WlG+M6jjiAyePwaHPk2iBJ/aq1AVPfOH/UevXia5+ACQUrs6ifDI1wV0gG
a2HUE7kAEgT80fdCiWzA1slXyAwqMjaCtWYwiDL0lthxJ2PjLUxGTEI61pJ4QZTjUJE4X8i83DG2
Qpua5OwPRf21iwhyptPhViRXuBmaDi+IaGCJKMtcO8RvmvOiEFhNAHyHmL8Hi7orVrKEtqbLxlPL
6ZlsGBxnZoOHvdX7cG8Mykk2/HtmYw+JPG4V3mO+WSHV70mmS4LqlpB3OA9R/CWezLsqliz8aqnv
ZSZWcCPHu1uX09HJ3tIMeFsQw90qBvXYJPZ0vShjy9bE5icyK8XBUkG2Je7bidvsphSf6ELmxyDp
AOyS5wtcTsapOtjfLZltHbmtqRv2xiL0Em44OjRmey3sN7NZsWnVa7HGuYS5SzXbrf+mdriAjI6m
TT4Hw7Za9xKn44uVEpfIIB51vz88tk3/iiRq7lpk+46krbVWSwEp8AaIxDgpNxEyPuYMLvB1olGU
ZlUN9gssKZ5y7VBZqXmkSUj98C2iEeFqRjPtupyoR7hJKlWFkA8VnmHAIxfylEDZIa/nfM/GR86c
akUNkDzJy3jIBKD1sBTi6QvdPnOtkwu2qUaLkVbiRx7wz3yVJEj48SYr1APJs/YC/Nra6bUC88gC
BWTqvWdKar02JQCiRIrc4TBYOahWRI2MDnNzsjKK8HMw1ueSxmMVTv2mE9lJRl4yVsFrCDuaxJHb
2AIiA/VA6/mBsaeOgS9xdOQQgjNCv7r9FgXmTqp1usPFA9DUh6RB7WY52iMoW+BTPb7R1vZ6U/qu
NhNBjRgyLFUlPE2xQOqi2kpIWqUDf5NPDbkBTU7ac3BQnXjaKUPz1R/sm5C6C1BP+zLINna06dC0
NA/wsDDe7iI3HKe9kXaPoCKEk9pu3JQroWvNJsV+w8vu0vbgITEiITzUwbYseZIf079Cy7XF5u/G
ejrht1UR9k+NvkkER314nesS8ZNnfidPas8K5er6MR7i6BjOlyBDJNYa1n6sVQy8RbEpIbm5viBC
hPJJxFrr0QFPmRlgk35Qh6rfJXkneaAfHLfSkHnnOdgAxcGlTyzmSi7MaOWkU+lGkMJLhX8KWzbe
jLZxy/GVKjWnOBrJbBh4D3YBCkW7szYSID4PYPJz5Hc3PdFbMdSULItUL25JyDJqJ9pKDrybKZtu
E0klaGIW6VQ70C63Rc7rZvf11pZighdkWgVt3B0wkQReTXwRt4axKjNo9bpUvvYEormDoJDXjCxY
lTpBPkOxjyU9c9FUTJi5dAS1cvg1FNo9KNbc7RvG0boo3jibsuBE5bBWMwpaNVDMg5zkm0mT6s0U
c0xAI/hNC6ESKTw6Nzk2JmANHEznSbHkVZxEhDahQj1NJtUAeQHENCocAFJE4Z1ccnxb5zxIyviC
cBPuY1dXsnJFrpaC7gKOsJET1kHM2GAH/b6QI8+PQ2dVjSZ1oREdyxF+rdIjz0YjXRqWVzs1Zr4q
bDz8nKz5JWcbaCQHUxb2Fgne5xGHR9Y5N05mXgg49GnN2CbzESQmWRtJs3m0uWmJURu7+lGEqSdh
ndokQQlFieGKpUftuk7kV0Xq04NUEellR+VrjcqdFjXx39ksDSFc7dYfP5MvdBuXUgnbAh+zxLnA
JF0ilWUYVaq6mYIJJusQHVN8RBn6eq9vwnMVlHANIIKvBxweqyCzJsLkTlpUfYvQNA+Z6WxkLQw8
MVjAi2JQfX0WPWXyjrr+NjG04C5ohkedRUXg5/EqzN6ubdFF8y/DIK0TObzPopURj9p9F4nelcxQ
32ZmMqKd4gRsJWTqGDkANIdWe1LfKIr6pgbdXjEyk90PwSZU752s52uL9WVXKVHHWRYJYltGa2Uo
wfBYEjeQcamk8DMV+BrZ8avP0GdFzNljgjU/6WoDU51+2w3P9sjxfnrxWwtQWxJLjBjb1J30uZ8w
Ot0qVG+SRPo/7J3JktvIlm2/CNcARz9l3wcZjE6awEIpydHD0TdfXwvMepZK1X03reY1oQkkI8Qg
AG/O2XttY1sEzmubqSsBB9P3VPar3NFabIHiGjZ8jBwjh1KA9cfA2Y36WRdtyJeqEbqCx4o/bkCL
JSDlrOrccfddE2ydzGeHQ+IG09xbraxP7jCCbn12s6lejUtbz+pVOIWfEDRYmvfLyVwEESJhQI1Y
wFoo42nAUtNngjLQmoHtrpZt+JGodKd6foHWsv9uyElgIcx9YKZI2O3peyzVhzSBHtDdPxGtCI4f
aUfgGAaZkdY9w2RA2GC/94L0JaFnFsbh0UqwtXiihj1tY0cK5PQ+FubL8ELNqlgJJuSD5iT7iH7X
ctLIl9SmiBPU9cyu+hfiBC50d4OlFzBcTdBoJUtSEvhsGWTbpu/+QDqd74u62ks0SFGSNxdx9Vqd
NDHTqDc0NibaMC2DJC3TvYYo2m86QtyKkLgkomoxn7GxlPa1hFDqeVLygYclWTXjooodb91GWC06
tliF9BgmzDxfCBAEUVc5u6ZzTyxq7jiTMrpq2Mp7nPItpR5DMC7SsLFJje374B5MF+LIKQ9ArjyS
qo2QripXdETjJwxV37t+qukhJwd/8MIl2pB572vgtmR5lrY/aw8O/QDSo5oVxl31E2AqDmmwyV2g
f8FcfNSyJqLmwVAkG538awNChyT7faFsn1QAZ9314ZHrlYqAlmorEZ3jgDV/Gpmf5ph/Eh5Eo6ED
nOpyn/nmssO/tqTZQbL9QKhgZV2dwdKWls1JctqCCK500xTOtMq8SQBvlsS8GPGqq9JX12yI7AzR
tyfAgVm8dA6rh6xfRKwYRhWROA02aKHpNbPWlXUwPSzLtVdwAfJFI3Ik9KE9v5H/riPISEvWTWts
epF9qUgHcDMXox6hpgFW3siTrM3k4K4d5xW2g4aLnAq1Xpgur1l81LbYKD+/I1DOOOqyVcTvmZAD
r53eYEXK+rXqSTdmXztfJ9opCgwHyy9VxRLtwUkrt76mLDbYCZhYWR8VDbclNiBgoywG1j1dZlcD
6RUNV5lHGBzbYdXp8HsSSgSKVtQSssrPgbV053xoTnpM4FcESXRokvLJ9NKPPslJPtbkdYZUb+zK
+JEK/xpPFVfb2N71GjcGgPZ6EWTp11obNn7Wc+lQquNcJ1/D8KnpiQADysLuqey3/gggoNffwJ0N
60l2CnaZeRrmdHE9YjFqTBGxfAYGUqMlJWMKvtG9qRakhYenMgxWvmHf23SKrs+kSeUH1apnFdVY
zfDND+D9028E7RHz7XOz2fsuxUMcOpgwnCr2NqS2LnP5ApftRUsXUSs22UTmNDUNDvJPKFN7cOQ7
ZYkYiHrC7FfUB1XWyaIjRHNKrGGTA1JH5Y8TeT5KBjrItaud89bZCpMc27pjRuoNXx1yQ7zllTSh
+5PKmSXU6GT0pipTsnOLX6RrEv6AwITNCRBdPayaNbh/sygpeeMudDrxY2gi7dAH07ZPAAmCAt9q
NhKTzkPszCLZHFa5XSU7ZIzrNEmtRShYWjsNNGaImtu++Ix6ykJ8rnKZDgYOssxnR1quYtv5JEib
6CYTLbJI5TIrpbjJvmYFTm2DnhhBnDndQfSANFeJJHGq92KgWmD4o9xmCqBvBrI3zPUfdeYzCViE
+4pJENnW5Zt+0smA6tvXfAwo8HbOU2LaW59gUJuNOXbhTVPfKl0fj4h4/XVDTA1JvZQuOufLFsna
R6LLbw7454WppdfWHdB7pyF4mEDc9LD5SWwSK2+oSAHq3zjNrrC2+4PfJwAG+y7YZdI5tXX9PTF+
li4g9kgyiJjizQM1t/BSVLxaxxARo7xI8nFtzb5/VUbrqm0yyDwEhM88FWsRt/KgD6O3t+Ei6x1K
72QQAcNP9TUdxnB1gnlCDd8qFtz/BCUZyOiHegZjW695VhL7B9ZwpwzHuxAYR+ax4bATgua9SA4l
3UWvuFo0QkyNk2RrdyMaWEJG6Vn17L2qmPpAS6KGT/5H5Dl3copPmU33PfD8NyZSRqkweXP7ON1r
pqIQqLPGnvlj7lA+gWYF3DFQTaJ4YFP97ay1XgxHtH7s0xMLoeO8xDH6CRBB/Rn3un7s580ggtWt
Q+CipOKycGkvEGpwHqYm3UyWZ62roLY3eaVafDEmKgGqEwj3VnxiqgFGctHiAKhuleJmou+wc6Py
jwKU2l7WBBKwJpbG3SRCIXIqY1+lMUGnKdmKaVqxnE12BpPXohAdnpdy+qF7EJDQpewoBCh861a1
jzG+LzINbEM+DJ8RKJmYQvkSJDKtZPmUCrFrx4Zx0kreUxziuHXlXSdsrh+mGH26HSxCvfwCF2vY
N3ezssozCZvUy5aORVyZ1xOv1frjBf/aFdgRYcy6/FGSQcTJSPSWHk3MIgfF1g+aGAvuk1PL7cV0
QViBSL166/vM+1kEjbf6ZCzjP6YxP7niMGbe02hEhxhES8SKZPC4gOyAkbNvuAHTCulQZbS0W/xi
N5FoSSI9sbVdRKKvZ+7Lwf6ized8oi8KwwzUT119YzrQFg5x9MvC0JZ17Z2qogUh1FY/G236oagB
rth6fRoGa2TiBXUa5dcRvcyhnpPmfNZKOf6VBbvXhnvYQ/8Qeee0t6dN2nQfLkACWcTnye/FNpz2
U8zGKyb/U/hvlK4pcRT2UcTU6EDRfA4uu+XIlyxW00KA5bKjA3m/UFMSygC+hLEgmI29sNjImBYD
eK14k8B4KwLdfRJNvRIGBOhUWysaFvfAb6+KdMsyGLLn1LgRvpVeYTZULkshKD7RwgXsgYpqQXnt
R1LbfHcppSy+yG3n1bcmnrxF4jeCjbP2mmlEuNeBpRZmW/6kAyEXQZjCDRgEVE38dJ3l/swSbAWe
8QSxqF20lZKL2mG5TGsT3U8JxKqnpCUHwmdZ872z4A/WAeuVNrDTs6uiP7xkxNmQBNRv5s2KVo8b
/goMPhUavMY0XnrI6y9GXGxh9hOHpg+0l+CDUtS2CrQr+nh1QWTkTi6fmT6aPd16rgEr9NcBGL0l
akTSEFm4XDzCFtcyn/plrAq2MYS3oBhpyEvFPlnK4hSBigFE2YfbhCRhpb3lvfopY2Ygo7CbEwN3
uyiqYNyOrNw2ruX/sMP4KEqvIiR9WFQtup7BUOFVlWlOnVKxbKeovpZm903rMUk4Y74XYUS5jtjc
S54ZNmmdTfNHDJusKAlkNnOdOD7b3jQ+nc7KpiYQAYdeVZ7en/uyzZ59N1+VMwFfFdusKUmITbJ1
R4wCNTCYaoEbA4sVPJ8bT07VRPtGOqT12Un/5DVOtWs81qxt/Nkihr7GcRU/RyYkKTTnH16tRc+P
h7jz0k1osWk3wU2FTpTCvRjVM/sDZA9W0B26IqAjHZHFZBc56Y1ROGwDQ4233lPmtU3ZShhfOlQN
h7AIIkCviow2FrKLoQna3fxin5IMpWk13ZiuU9iNY9qmytKu1Lr6td0mzgqibgNkp643rp/UwHN4
qGqLezDsL3piV89+MQZH/viPrMkMWBZg4qNMePfA/UMq9sw0ydWiYTo7GeRArYgJKElyXBMq29J7
CPKzcIezPonunqWvo6fKZ/bU/T3UzWo1qgn843yoT3axEFaUbUbf/V603PhLfQXHNX8BdIi0Oil+
Jn6un7CuVi9eLlx0jBlhYPOLsikZteVEnFz8rJeh/94Lo6EgXUKcnzrzxe7pp3aRviEnloVubA7b
2nQGIAhWfheSU8hehFFZ1vndFa22NEfNumQWl0sCU+ejIPz2p4gSuUDYCDHV7mjsTJoDaFMOFz+M
5Dqsw+sk45oGuvtpdpbztaLDtcQPtqsSy7vlFk2OoXO+B+yo50nH4qb5HNLwq4z17rUy4erXyr3F
nmasDNxv6KfaftVWdb6d66en0C7jgzVr9bJSnFScKQSyov1ZVeLF1Rz92dOOIqJ+0cn+ixqzDelk
hPdgf19YWn8gN+6FOLicZqmNdgiuST5UeAdpKzc0XZd84nHbNwC9iuqVKPTynrBTMoxzG43de2EE
5EkGRM3aKdNB1h9GyMdLoxTySGjZxsl1iS0jpwVmv3ixudTcgg2ySZqho7nPDyOarQU1DbMeEgKB
xGct7fYy5avnSwFc3GfNW2Yby9KdbK4tGa0JNi03Fi5Ng5Txd5vl1gEWoLeM7J8qtuRSkfLzTITl
y9hr4mBWXkLRjZiXxlThifLKrY8jsrz1QSy9aBBn5LbGqoqRxNEmH6lepAUSLBiOdgwo0cal05ea
fRudNH+iAL0Zysa/EyL3nCfKPXaWf7ABNm48ikh4zhF5iFaeWhyFQAGa52p8NFIEbQ/IwydzyuxD
2TLsh3aKgBSSMpx3ODz0PXLRdRszIkFFmAALKHl9ZfwNdm7iEr8cwXeGwbKVmp89G2NTAOahh1k4
H2bdE2KtkEirZrC4EyI4vNZHzHLhQgpXzqfKvO3Enn9b1+U1aRCoyCr82dcGKRjzQz44O7fMtN2I
RHAdeD9qZqtmAjY2le63hDKCnSpFX4BIZpjL1iliLvK1trokPh5Z0J+H0YnsdeU7RDlQqCIWrd16
Dheq0lx48YGzN6Xsl+ymkb8412SObmCuI6KcXaIKUcGMUgNZ2VAHnYZYEZEXqeXUqfHoam6yNJyI
vUA5S3kDQk5z7uN9lLlbqUrzjyw3V2qEbmPU+ntKosCJ/iAiiHhI7nMkhWHGHvAPHooInbQm36su
y29uJq3nXEht5bUfEiHLRqeNcogEmUOiqL/qhSuWgoAzS7COwMLs3DwUlQu87RR2Jgq1tducwKCt
hokI9KBLVqSG6BffpxRTwlD5M67NgTG8dG3sLDpUsgWbrepT+M13/8mYevWcMCtbfcqKqzAjyp5O
S3PVhU0RVIBhx8zdzPb+vZNX9yz7kct8NybTCKDYUa9Br33XSrTqWjxeooFNhZckexWJ8ATGcCmF
HZ914glVZ9pvY5Pbp9KrvUusTdyiozpPYfRqNnT4+kQat6RxaMXBTFpAHwLSOEhjm2fKP0PNwbyf
tNSiW5MCCNJdlBHqhhRmukmM6c+dNxyrQhN7mCjj+i/yiIsykfzDtSM6e52YMjipXOTU8ES/sEN9
Bh05+tY3x/E2DdY+nBQ5i0Pdb4o6bU5xbLPuTHsyQXl+MPMKHcTCqgldSwsaiX5tTtTmIZ0r/P1r
AyL2uh7LcGGwqXwllpraemz1pzG33ONQEaXWqY4GRW1pO8AB01tq6VuwfdHnsrGN/myQ7rSKZClI
h3VjWkUaN2U7JntC0XKcrzykQUyxIQeEV/cIYP0W5b8Xf/OC19bIXCKJXdrljOeA1EszeCZCxWfF
QaHJ8JMNSWL+C9AO/6Uovwi6bE/W5BF2wxCfT20K60RZaJ7RMo4eaVixiZG5rNkblmV0q3cT/XyZ
msaNuph2xgG2aVvDhMgamLT0q7eJLvc29DjnBBsTohbNDsIyz06enu1C5D3LccpeMmnkpF5O9SpI
W0SIllU8BUmrnmzygZ+kke1E/RIS5XyskwD9rC7f+8YeL9yktw4zyE+PjWhZy1We1wN7S9smPvn/
rXOK3t7TRX/MCb6nxFe9bQ85LfWVE0Bxd1hgHZQnERjrLY7NzF5UjsYurvLUK67Hbj1pfrsazIw8
DpESmBqj97N0pV+ZhwBWNfnw4g8sUio3VhtHwxnVUG3kvkpWTVkO5Ba2wTZL3XENVrXe8APyGIWk
QxHg4744XbBF1AARhDvjTU4b3amdg1k4P1KfrPAhLJ6NsIHo5OVq1Q9uxh6FtPu01cdV5ToZTba0
OxO05HTe3afZmBeOfTd96lGVjD7TMKUKKPPqVAaIXlr9yVKGxHas3zPDkaeeBdKy+oDkZm+U2xov
QW4wIAYaNdgp8g80PZcNrolF1LlU7qBhQz0K/LWUlI5QVVQnAqWp1QVxvJxwn2yo5dNpMFDE+WVM
X8QLSneZTpA//SHMF1MTmjsrk90uUEMJbkdLrsje6PVXzeVxJIKSbMGZR1HneXwAoPxp2V2L/Awm
n+gh8PfhVGwRB5pL6qvqufSVera672hDId6xbjhjIl+79WSfpFA80GbCzq4kihLZXQVCo6uXeA1Y
NPsqrfZZJzzo4gdp/9LHLw987+MgN+/K18RTKsWLzfr4rMgkXYp48r+Mrtqzieko2ZG+XNtlcKvt
Mbv9ZwUkPZ7fVJ+ubbqWMKkReGQDmA80/6/OkSTs6i5AQAR3yEQ9U+s3J3YIKzSjgcRy1RDdixki
MnJJ7JPMVvk4cBOF4x6XsbcyA73dMKXgsS/JQGB46SmjoVkJzTfyaFOKEoa7HCuQ2DW5gXO0V0B5
sTJBl/ezYGOD7t71UNu7SXNmf1Jc1QDLMSu78+NBG2iG5QNymsehHn9TEY16ctG7YyAhpXV1vSs6
zzkiygn3VRRGRx8w2J4kwBIH8le7Y7pqSwepod7m4caKm48ML1czhzY+8OMhCQBryA0DsAePdTAX
WboxTSqbpkjRKzv5a9o1kHBCG7VM0SFsDZy3oa1IjCO1lPI12XIsORYTTMMTm+YOJSLreX6P9cUE
7aK5am7B6UckfAZ+5tjbpl3RvOdDly2KJM0JVZg6inKw0rRkjsumQrwi4tfdPK48M7p6bqOdSzl8
iGCI32jJ4N8YUnlozPcBYc3z48GzWIzhrBGb4liEaXopgob4xDBcNa5W3FVT/hMO93+Ihl0H1bXl
uo7AEusI5zcSQZlHbqF3c31kcOkmVlFBUxoK/7cumbQvrQPmoUOGs2p13hPHTX/IfAY3AeBvrbDZ
cMLijZsMhKnSBzyHnqqgFkTRFUp4vjTDjuIORvcnzbS+FW06sDVBOBESDrlQxoePpXCVN8xfdVY/
d2miNoFRUJou6ZAbhnkN8Q38g8//d6+O6+kCuoVvuQbWX2/2Tv5qtYJgJQgd4cRpZpcsqJr8cDLt
Z2SwqCWRhGq0QSu8syXFZ2Ag/2BVt/7ul7a52DwP462BUMTwbev371svvb5RZVORyFZ0lHCdYpX4
I27YQqwDYMabfEBhWQv29kYg9BMoupVeB9FTw8LgKdJR3RV61RwixHjKd+r3ISq0Q1HCbALRRSaq
nPst3SVrE9T4Y05Ns+DnZOhcwuqz04OvU66aiyEqmqBljYa1GJ5MVq3vodXqh6DM3r1EPxgZfRQM
MMHRyJCP0jKLjxQk3tmOZfd/GMLmL/xX3fp8QkyP7wJ5t2mYvzMzrdyve5LFZ+CV9Zlq0dfBIZM7
i/1VOZHekRjaQdBSTSF6k7sOuGD4tFKP4NAGDsR//iz/7tqgQCF0B3c0d8Vv/miGQS0u5MzeEvn3
oSYMjh1d0oU2jbaW/Akdrbc1tQCOxZ8Xxv95l//JuzxPWP9/7/L58/un/Kz/+Kz+5l6ef+hP97Kt
/2vmqwF/MGG14MP507lsmf8SFpZhDHnQ0HVX56L7b+eyZhj/ml0SAFhshgHXn3/Zf1uXSbH4l012
mO4blg4ZAH/z/8q7/PfryROmyRDD5STgWPKfOb/l75HV6M/FB8SlU+8ua+qbJA7EQFaF92MKG39J
FO6waAP/x2RHy70WVosWrxgYF2oYw1B+WEN5rUCEkJGUfHOGb798l//G2vcw3v51682fjxHIZkji
e8Li7cw+pl8WD2YQF1BOUQ/1eL8XZEhEC8OvN0KZI9hl87tDmwhlYnpxLPF9aij1RuM7xdO3giwZ
KH8rj5IXcfKe/uft8Dcn/6+mQ/t/fnOWg1UYS4vB/chg+fdPZsMvoWrMFhpq3rSFdTt7cfVjCPB5
MUT6zqOeAW2Npk1ndC+2DIeNKJuEDEGLBIO4Dne6hO6Q+kwtLaJ9S09d4Oz6S5aItwh1dOeVP8rc
eEWv1TLmWzfZiJuWh8lqwm6ytGyEgCFSvKDvMZdY6R+5cbb9Vq08O3KXjSJ815wrLTqYqqF0I5ot
3wx0PAutdOOV2VO+LgLY3wx+a9swX2kpO0vfjP2dp6S7dIYkXIAi2rQ9XEldc09s+9NFCEli5Wnm
OQ9ycr2H6c2MvOsEkm75n0/9Y5r7+6knl2zOHMI2Y+EW+u3UQ9fqJVl3s5DYNmdJlL5r/IlSStee
Yk4q0BHtaWwr1n2Wt06E981QUfdS9dNKtKOzM2onOg6j8cUns4Zy/5gurV4Gu74/Y12/m8rVd2bn
8efa+crPpDijLyB+QSwpOqbrctD0rakj0PInsjINvxezss/YeCXbdLz29gyxxVCb0qzwYADhpa/Q
VufAk5t8g6V9LXUvQQ2BlNSE8ko6Tr40iLjce3l+TKYuhq0nzaVOSYHdxMj8JoYNKTgnz6SLOGps
DklWPvZd90KADMK6wENPRxrU2O07E0yvIagvso8Ilu4YDMhn0otdj/qpgte+jXMuRKGjsa0cOKMu
0pU1pGpzlU1WvETEyXQh6xO45WdJYtEtF84VzZUFyoq9SzPSQYfBxN/oQWpDYqN07BGe5XzkoVev
Inc8mIJkd6Pr5cmirJZP6fAPUYni7xPvfPeDLGC+BQiCgcpw59d/uftTP0tLzxtIBe9kurYt5IEK
x7xZvlQ5W8JKw9ekGcsi04x9MRqvM/kZVsvNI45g5VfwquMqWw++1qymwhaEB9CFs3v7K+4065K2
xf4RRIPk+B8u3t+CRh+fHPWKg+WLkQu79Tx6/PLJ85qmBCyBdBkZzUkied/Tz3O2mkjzjY28B4AL
CovCLfZsqMoFWm+k4Yl/nGKU+MNcjUWOQOx7u4nmlyLfD2HCMsx1gG7LsrdWCYiSxJ5e9JZw9sga
JE2B3pzlZecknQPvk6j4h8XHb67R+a9iNcpqSAdDJRzrd467pZHJLWKuJgvOWUQH4VEq7ePCX87F
c8oVp4i2ak7cTnBAPsYScSLK2vGbg2XhsTKF+IcJwvw7MGb+SMyGzKvQ4DwG4d+HYT5wWUKARTcz
9rCpNcCW/TR5KziaTL5kWAXxhmHyu9boDkkY4QLiCx4jZZ2GkHIdmiIaVmhUKaH2h3Ii0kgTRUNn
kiYMPLGlG1se3Ttg7pmNGySsYeWWFNA97kPggi98H8Wql2DKIv+fFnvG7A382xBIHqHO9OfoFrwS
yFF/v4qcFg/QFPjMzoaLBSUqXxIbl2cXotuKfYxw0M6dGFVLnCykDcQuoxe1IG7gj9Cy3GXCYL6U
1V1qkbO2zIpfg+DpPw/T7MLEb5/SY2vPTAgmig2P7T3QEb9c68gyIZZK9C5OhQpTa9iTFzaCEorO
7YplgXtw88Y9RIlwD16qPokb0NaP51OJ3mYBI/utKRjUJi2Hx84G7V7XbojauGhOIlEUOoR27CsL
YBhZr19oq2O7q111kZGwnmvl3x7PQ6V21q10hp2Zy/aLl/8AA2a9h0nMWBXjTU4NENs97Ys9K+hh
Tc/X2JA4WL96ej1tmkjRS50PAUfaWwse3WoYpuo1Hmk30y+zUSPwKtvs7hCEDtx52um3qqi3IQJA
tGegTEPfec7S1HlWHonXZdX268dzFc4xjPMoZPJa3h7vqNCnbifdxng6v/h48KP8mvkdtTAz4axX
w7ixPBFfjCRMLgX0zl7m6XGajx5PPV58HOL5wGUodbSe+vTVTRG8WXz6dZHS3KTN0PgUz4RPGFGX
rv2MkRQhu3ku2kkbZ027eaZmdwX4hgLcruXaznUi5DrsdWk3zlUnR/xyOA2BQa4lKeB105AiGQAE
sZUaPxC3orbLaLDFyHrQBPF9B+Akpsn9wlzL+jJFSicDn5i7INnGid5/JGOwcsuZ1QqEAUATCFNv
Ql4ElmJcFBMGbHJrd8Sd1Rtiv8MNSpcWocdQxcdm8Nn2ieqPEF0e8lPyBL0w7c9pjv4Sj8L0xIKp
XWcNwAPPpBVGbBd3cKeiWSxeNLv4eyAb4y3IrPIGA/xsuJr+1g2pdsqCCRnWfBjludrHgQt6JA7v
bheVqPJp/jpWkSNaRnyXMurJJTxnOHqRrrBvj9EtdSJ3rzfz0o5c8GWjlcY2mHuvQyFsEiK9D2Pu
0o5t2d2Rq3/g+nVPjyMMDPqWJid90fkdemaRG83afT01ay3W7fvjAakmZjnKMrADeE7YmEYGqjDL
Bx0eQ19x5/0DDgckM8YzK5nq1WBScc2kutMJr161oNqFTVHcHq+5VkxsuqWeHkck7PzQXAxgjyN9
NNd2pccrKSSZDkmonR8PUhMBWXaVdm4qJroWPWo8RpjoPV/w+HiP7YcZK/cY49X87r9+2J9/jYlC
Iu7rTyf0jQsi0f4e1TG+HYOvx4BwGOSUkxFtmK/ZhHjUnVjwKiTqo2tD1n8kdvb+YNFUfQepIc6P
Z3CUfFWFT98tdN1LV6mSdNFUXyVVMM9JY0prLiqeh2QSVIj9C777jrA3pukD0+0FOEH7y+EDwPZ4
0FCqdVZySqbM+vMBdwgyr55TNageVDgFAOpJ88somS21smwGJ8dQuwbrYYdYV/PWtUGd2cO6dsPD
JolwC4eDEwO4WFa92Ou1iQv0cWgj5qQrd3u8V/qjurh9Dqh4/slYR6jn2giBfWT6WY6XTZmvbeLa
F9SK7x2ghtd6PjI5erxm66nzeK2e3/l4rdXbP1/7Nz83vxYAHl+KMBRbbRZChALdbWSk+Anmw8dD
mXAymiqfwKvJ6c/nRBfRLgYgt/vrOZdK2sJX2l1vsG/43KrPKhkJH5mC0+Po8YCIiAYI28ltOfj9
3uqwEVWG29/Mwb+kejidHkfN/FSpqq2td/HFKyEJLzOaR6UHLD2uVIQI++TPX12f9v1NFZH2VLJW
fhzhAJLnvC9OsiMeUmAFagyFIYe1eHLru2+sOd2nAc0ChazA37dkxVA2rpJbyf8Af246owCjJD03
lKcmzp7S2LCshZlq+T4sra9j1GYUrAyIIIkGqnMiYs9LiSRp7Wmfj1zSQUGB0SznsESvuZow+a/Z
/C95zLtaXf96dmLPsMyriPb1/KbHC1reUE5L/fvjR/563jb11yzqrMPj+cdbbaPTN22ZNcRv4x6p
qqg6INL17kUUYfFP0A/NR7hPqWTR/NwYlu/eU4IqT3pQ/qTp1CPRm0xMU7m4qgoVSp0O0SrEqrRl
m/AZhLZ3HrUM+yX56ms0D+OrUXD2fLre66Doxlc/KsQW/Im9ehwmNUN5OUqaUfObsQzuavhYezMz
c8AMtENQhuLKUJ07sV92T6SzWYeK7cZT63lHywzaoyj68WkQRelAezoNyrMuj6fIvLHX5oSrydfz
eOnHNM1M/teXhqiITZOYmEaR2bxYfVAe2yEkHXN+Fcm8fQvCDHsWL2Ytu3VRqKNdTvbT46nHbwPQ
gYGo8pdTpbJ6YVROiCe9D084n8NTa9RHBpfpjG96FzXp9FRlfnUXqaD5neEbKktV35vKtm70CheP
o8c7PIw/BKd18a7jd9BVZ2pAEvLxeMfjqSEcvjt2FJ0eT8kRuIiToJJ5vKiQvAUg5Y71YN+cdjRP
WSFzfCe9e0lAWj+OHg+QGKYtwQisaLUqf348p7XIel0SsXZ/PWcCdIvtNL6WRcrWqfTRr1csgSlY
ELAY5uVL68zzVBd/fxz5SBlebIHxkzno8cwQoqhKJbmtrce2tyv5o5OuMe5WXdCXTAxvX4SGfldq
avdR42gLvjTjjsvBuOfxp84mxvT7/oA2tD9lXsh5ovlInkuHx6rGfH4BXaPOIGjSDLLD4xmvcCSi
92Zvl8K9VUN16GKbyWA+wnEorhF+0/mgDbStCvFJe0Ggzq2lHewyTRk9slStbGccCIAKMdzZ9ngM
y4M12NYXlA9YmKvhMBH8fEjwrMPJsM8axI6zUZsJJYChXet9Z5+RHdvnx79opBKkyk9i6oexN3HH
1dIw3imPe04Zfbh++aOLod8t0bRLIroIG7H0suOba+Te4W8Pl38d23Ey7ITktHtR7h6gpWAH0hP5
rjHKbZAGESXnD+gv1NAtPT8XB+DzuPAEbLpE2dZC1FVyyIDZ3y3AQttoXpE4gHPvuh2OV4XdrERf
+OQ7YOgCq+/QexbNi8Mki+YS+rnQOTIaBxmm5nF704sYpkeIMSmeVanG8zBar77Vm6sElx7nSRue
G3qlQ2QvWoxM2JxGd1m1nvtV5sZzZkIVzaVJZow3y7Wz/hbzKS49mVHrTI9QiDZ+e6o6H/66U1rv
mlGtRXJIabxfxywar03ShHvLbzZGTaeUxF0gFPMiNeztFejnJxkZY70Yi5bkJhuqCr0HtI4DHfol
3UFYfrHms3RRn5WYTbw4IfZ1VTurNqmgEWQ0En2c4GeLHO5NSDz1rnB87eXPU1Yjaj8VZYByEJk4
WHXsaOH831GldPDp++HKq9WNvau3i4O6OQc9PGp2JUtSfbt3B13JKg88Z+/KlFDeMKWM0Tvmk91/
Tzt//Mp+dtamF9GVYbk/6JPcItVAj2Jb3r4KlH3TUpTGoVNt/f9i77y2HDe2LftFuAMm4B6b3jMN
09ULhrIMAt4E/Nf3BCUdSXV0pdHv/YIBkllFEgAREXuvNZfZcLgtwgDWglLjPOzXWVm+8ICELVyA
k18gOuaAURyZLpSHuIQM+5b6ZvokKpqA86N+VqVaO7cnkkE1zmMwPyanNFlEfladIkvlm6aljrLH
rLlkoRpf26w7536Z3+CFYR/xI6bBbSge/CGx1kLLqakxYz9DDXybIsylTu73X0bnPUQL/znlmbWK
RGAejVbFiyCX8chciesraKVAKA252tFxwNaJ9WuHXhMVg6kfnV0jNK5h7zyWUWy9yPE2FJSy6MyQ
lxtraPbJezNBDJvlJTPzaq1HrnasgiK+uNzokkYZDkwXfAkFShSXbExkeoO9boGlbvWse7r/t8wg
VpoWhs/xgZZiBAuj9i5B209oI6zoydRnbr8fhZfGKd5iLZIXP423WT+5S9ford1dVOAXGTgIouCX
XjdFqyQhRb4pR+x5LaE2Axhs0h/K6Mwyx1yNqt10aq+GstjkRdztSb2Ob7oK3+zC6EHwN/auG1FK
4yaXW9WW5Rs8cMoSoppOklb0csj4fognuKkWlJhtxxBnj8H7PukZNUYQpxmfnPtkicBt/ZDHwzef
439yyuZRD6XxZORA/evGnNb3h0EiSclU2FNjqtSj2ccP91laNjKIJ51DkYl1U06usv1CYmy+Baz5
VlumfzURCV+1JFNgHZRa3h/eXwgGI96Hvvpa5sCrMLgBlnOTTltJFWYITJAPp1qLkca3WszQBaJa
LGwl2p1vWaY+8sAfjnqBssphWXFiiPYWUL7jN2Yq8dYqJqzibpS8wYOfli6BZMyUihezsgEMsKBH
ux8CB7RNbnJ2rq6u3pCmIrHV68U+JGXpoNewRUDRxDcDOMKTr9701olvtij85+oAAUU74tzZxWEV
76tgmq8sNmD8p7Uc9XDZaikTRZJSqOd39ZKWEJSICiiV5Vf2o1Hq5QZUXk4XgOdKg7a96dey3Yc4
BQ+Mj/Jqu3F0Bd0Ctstk8LU0P9lTGvrqydzd9yYAu1xnpSzD7yltmI4Gq0zbXVpb+qmscedQNj/2
yOKejYaxoNdcbi2oJJsAl2oJ3UgvkOH3EdK/WeQduCkO1HmPJn67DMPC3ISJ+igK0T24gpp3BZ6L
lDqKkFUX3pzSgjwfxT3q7sFaN3iWTn2bjghUnO/gXTH9pAkUKCsn7dGc8EQYSMgXup7qOxpNIl7n
JNcN47SLrDF8KA2jPcF88pe+gTFJR8y8T2PXXge1z61pPkgNssr5CutY6xLmnWALP5Tu7DUYsODC
DJWbBt/eWDhyRbJF9Qou4zNqGKVLeBJrwLYWbhf9uQi4kTWa+2U0x2zfjD255VnJFTzP0xITyxha
G1WaHR4Mlmco6lNbO8Q1w0lSU6XXfZyfOgYgP8WiYKUg8pQ+xb+2vZMszDd13T5U1P0XojdSim2k
8RHvu89jZgKq97ObVwdMxWPin5MmqResWMJdXctnMoeGE535geU/h/KPh8ShncwUwWaIRZfwUO1c
FFP/bfh9J0REeH9mfikEML8xUiNaR7o3PKi2wdisd/lKb8JbbQrrYdSVwTQq67cBRXVYEa6z1MuU
oQ5BM8twWfRbC+UTiKHi1kmimwKSrg4Z+DjiDwpn1xkNw1IIwyxsf4Rh8sRKWj9ZjRltysqst3kF
GStqsZP4ppE+K62Sj4JVU16VAATqUq3caKacdEpySfADT9Lh4AVoB0vVhEc7FIBO4G9kbi02VfJV
YSAiW6kYj8xuSsrkZvXqYMDY2fTZAeqxKZxyOCPdRaes62qVavhu7N484cUoHga3Lx6aMvvFMiVS
PuIsKdlN68pGOyzcKr3GeZhefRYb2I6wyGmFRtqJWzVHiQTsTO+hXTU6UJFQw+/nIAs6j95onSfN
s2jq0ECjgNClUbsZBa5IQlqWQ6Mjcw6jc5GFZHaRHQjgTzRoHyAem3Hnc93WL4XR0jVCq9Z9T9BN
nCBaqF3MxbwUykm2da28A5mDGiZsSnit4R0hT0eb3PJhtLQCEXqs1tgiEm4uC8Fd4FS6FnYWyFSI
ecNH2zZeYgigOymHaD/2hcsPTNeWeUXab5BAYbNy/12W6YcXFNUxNYeL3wcGsJj+e0WN8Z2Wyjn1
0mvZmdGuQBC6sOpCfyRcMrlExfCEeGZjK4XAqOlQdYvqgQr1UgnhP0FbXZcYhz9E2WIrRzsBTQRh
e5Zy0yEreSXTyn8fEaxhoh6GfdKM7YXgwJUYWQIg9yAhK2O5X2WCfDVjOhu9p56ybxPowyd9yB5k
QMg95JPHTLKgRdD1Tbj5sHUtM9wWLewF10xxUgt8bfxAiG9KCKeU3N6BZ1Xjg3BfQMBc2x6U1MRK
imB5JzwEzAwe7ptOVecw8d0vgTTfKbh8BpVTH9uE8GSTjvIWlUmLHTeYc3/y7ACMCBW+OVhviaQ3
Mw7ZuGcyv8ebgMB1tKNbkQ+7e7YveVrw+3GtwzmilVd2Ytq5tIY4bfmbxnW6NUE+70ZwgRuRz6uo
wLMuosnFpZrqA9av0Q8yzG8pfnsXWM7CyNSETTaS59D3suU4hA/WUIfHqswHFn9tcYMPWGDuSrI3
+rucGODAS5qYSM49wg17b65iOkfo5nvZpMsuAmZWN9mPGvN7Za5gIduwipcRroT3xkvthTRyJnUi
74g7yVhbleEq6zsmaXymd7+9ksZlb+GOELerOaAmtMkKz3WmMRS1LZAdX3nYLVKsiElVXKqxOLmm
3SIgH2a1tbyZ80aZ8s3RIoqPYWLwg0zadZO48Q4TXYHHHqhGFmWzORrch1a16msfy1U3dO0y0jRj
h3+MH44f3sp5wxH+Mgwg5KKuz3e/Tg99UcOpg+hxMrrW2+rYT09B2dpo6y3nqAQ08lCeq55pFUuf
7GPwyB/Rcv+hr30g3ybVLxMg2R7sy2dbjOXxviFeUOwC/HCBmKLrfVOlyVUJJmZF0QEzvFtoympE
sl7329B1r2LI/K1JdBmjP1putxXhGv4rQFKMjDCyFhTr5rh7mWOLI4NDE80TaznGFzhED0BIUlg3
U7GSwdgdirzqDp7udodUBwNisoBc5jG2ZsvV6+e4KrdUqZJlpsYCM0uP4d6vBJ3dBldULz8SZSab
tE7VVox+taQKXpHZY2cbaqksCPHx1Q3a2yIhNt0DmIM0AtarMtHLNuVFOnp80YsYl5XjLsxBotfw
VYdjDpZ5PpbcDZ18k45zRpLbR4vEVs5ZV1nCNYKldSId5B3RYSHmAN3pbOIbJIgLekMNyWhng5/J
yYY5jUBUmDVc0GRY29h2CUcZu2JbahaiBolIhJEIMlYEij/WNPpf4dhthGhipPXJczaG1kFkjlqJ
yekOPUrp1JjcQzuBaylmocEYkFYmMxcm6RCsQlL7fnHHBR79gwzJ81YjvyJQ1OiLlS+OdR8aSxJj
NPg08dIJqrMFhW1XW613UnparGFHeYego1er1/7OhiaG9wUOnq9JYHg1sDc8SRuW4i4qYRohXmE8
ob0Wh7HuLdoHA77cqD77Hj9OVjoHmCpPcR49uqkRnrpu9E66Y+PplOnZt8tnGZKkbUtlbLWcfIHe
5kSD+g8NiXcrLZK9YYMOs8ppVbmyeHWR5y9K4EKpU5vMGPkeoU1DMXFUjT9i0J4UKcCPWeCUS9zT
H3kFLwNe9Vs/0ZHpouQpdMjs8WP/XFVtfNUdFrqUP0OqrZR7gxI+UIgNaFSYIYMKCuKC7JH05OsI
JjqolYsicg9TKMhjaxrtOvR1c5qKeGskhmA0qsXJRzbL9TuEOyNkJurhkl2LSZVPrWA24tWqS/lP
gIz4SFMBPDJ/1WX+EI0px0Aj7jTXp/dRuMnnvNNX+Rx2mnjLHCTzAiI8Ri5fvPqyvbngSp1F7vQP
mc4qupXVmk7Q1gw6MtbTtl+aWNL4takKr5IW3WolcNGEqGyb4YO7a4E+hWutQv2zCKcpPaalNGlU
gSrcjl7xngYuPYbYuulNb180DwdRawzkxQeEYGqjqmgSGDV+QomZF9IggU4DvJK+io1d2Bh4/Li+
z3dTKsIHkPWsTJZjxbqpcnDUZGReDUUD+zEb1CKPRko/YwPMpinqo+COG3c6//lQ1PtOdOYLWA+5
CLPUJCq2JHN+NvWG2dRu2jwXmyCYrJUfLKNEaV+VUBmsvUJ/EApNCEi5+JGicbgMR5kgsVaIRmoX
T4k1PnSmc1ETTALdk8lZH479ODavVhx8RSnDsFynyR7tgvGc2kF6GCNNXxSau1UizjjD1dLlcjxX
yfjdTIi0IjsMHBgNuEUHHasdY2MFGQXkTdrTqVcayet2TkYOqk/qHXW8aCM4U1NREC/cxNVqwtCM
UZSpY5UUO7PcCywRK8LE5LolX89tjOxEfc6uBwOLJ4OaPiM5k3q46F7/6cszEo3uk+v4c6gKcas5
vtsEp8Xe8tx7gmy4KrLsax+wSkucWF3vmwbvLcmGzhnvU6Zl7keYD2JbFO48QSnHLxP2z5CsNDA0
S40B+yQMemR3G4sd0QhoVcS8Aj8L/jUEtwgCl23rEn+gZb/Ugz8sexGrcz659Aw6fnEkojq3MIlx
XY5Ff0XVH2/m9K+rjD6cMLUfQcAByWjyevHrOn+AYAKNH/y4Fg7PeCEW+jiPwoHpLdN4eijANP8S
1RS4WC5qb2hfcUQXdX1LtLJf2a4jH1udqxRI2/G+hKwL6mqjXSSoVJL8oQF0scw7wSygsUh7kJr9
tUYc/pABwD+rlqANacj3IcpAjYn2k6EbNkVFm79M5bYMq/rAKBPu+KVOlNa6cZV2SfjazL8nBwbj
18Qo17woD+McqCW9wVjZ+sBRm4KnfsL5r8fNh2TmRvFsTuCeuzD3jZVb5mqgjLhkIlYTFYx/RLVb
ZfTfLC30n2UK5pJfMFzOoXlJS5FtO9XEr639ne9kvYVuM54c7idMiANYFySdnnshDD59lV1MP1Jn
gf1r1caD+DSaJ0Jt1C9d79B6djjrFheR8LdYvqP3rrOzE+cbUVOXohQKPRKcwro8aam3yqxg3NVF
9LUvu+LigOHjEFj9LiBtucLygCcdaFPGzBGnskFpokaQ3QZBfdbfvEDvH4shBTtmZ/XHXMbTG7+j
pd19MyL4hC7MjsTNnNM4xIwEgIhXOMpIu9OAUJZdLT4CYJUL9Kz1xm+Hcd/67ipOjNU04MeK7ddq
gpKFU05byzxuL6Cnk0U8SVarYxBvda/Qd77dl0cHcR/SoHpZYt58nIKyelLk2LuderBiGA0oFHDm
yOkj8vWrhtl535iBWDtYM5ed7YfH3iNYWPfWfCPFpTQOVMsM91zUVBYEs1fTSYJtMfbGKVFwNrWK
E6dcwq6gqjkfRgdwi8gi8wPmOUIT8kUKLbXffQk7etK+DjEdfJ/EygeK9DqJdVyPQZ0XN+UgR6iY
iC8cM5aPXQBhLbW9V6AFgjKd0+6bNFZPwQxHrRJDHZoBlJnTyZlk7tEhTMrqtaGIO4iyfB8UyG5J
TslSYZZ9D7pZpZFMn3Oa7ZZukTwVCNw2idUZNxNi4CKlbfxsQEsFVXD16gqco5jMrV+O7VdPY1I4
GZA9pdTxrNTRj7r3mu/BTMQwG+czc0WyhHAMB0Z6zH8aqQ6xJDIll0BuDN99jPSpYd4BELMRfbFN
tGF4HPrkpaqjbUY80GvlsAJJ5z/FODGuiiBmClEnPo34RFwIxVT7vKoQohoI/e8z/zT+pmsurhl7
TJnrDOE34XUvYVZn73kyMRE3V/pU+yfyc8klU0jTyjaRr4lKGHi4+8PyOeNgqh+dTqenp0VnJhbq
sbXtJ05zmaw9PCvQTR9NU3w3/YIgOZLnISmOMEBCOTYrkZiQFf1ZVZm7DVqkdxq3zVM8Kv8Ardde
dJ32pe0L+8XLi1MQeNS2Kyu7saSIT4YHiLOSw9vYm1crz4YzZYZ6WVEx2TmeDkUXR+EByL79rIL8
KfKMczORqJRqI+QZ30qpi4PwgichALC0LzSutb1tJtbqXqSIdbJJCg8Meutfozz2r7aW8Xu8H6zM
rOvrPXKtqvesz7yjnC1pBmW4pZZb4AJYPp9G1wReWTbpnvx39Hfyu7Sz7MnNlbGucuXiUAqNDyZU
sTZcbYAgC5uZJQ3p8GY7TfFYyPotI1R6OWI2XsHBOmOmNE62n0QPvnznFxcgDsDoWLZDvXAbzOeV
aDMotLH3GLCS+yiYpeElygvC6LJiU4wazWXfLymdC/2EGHrCg0Ok4t3xNFWC5otwjgPeRKijxLG4
BfViL2VIALZv7lThPgjYl9dxCChkFpNxmkaitzFHZqtsDgiXbbNDV4YCYG4mjRikH9P0jEKgu4Fw
726jPz5HpXqNOkahlJLUWRvQhzcdrHeKb0tFRY3eXH9i+sCAw40UJFQ0pPjHMcvfv1gHwu8QC0lF
vSisY9l58uikFvJLme5YAzZvWUsOCC3fXQqybK+s7JUpyfQ57xSxNt537PkZq0le7zvzS57vWEfX
R6LpDMhXAdjKh9ZKxKFxIm1NG0e8uaN3hDZvfA1UkixcY4QI4WtrT+nDwYbs7gzf1ACiyOib/kbF
3V97MeO3hNZxMpI+O2qa+QMHFzxfFlHbMUqNZ5PbEWSF9sXKiHPxL7KDJ2IwAC4Lh7rKLvGs/GAj
F8ebq+3ljJG9b5IxpEqgx87Fr3p9OdgjIyNwzmNd/TAzOm4BqoNDV801Vf96nz1yvI21hR5/JSs/
AVQ7JUR0iJPpKnkBGFKtsPFbLJXd7tZnoHCV9HdKD3eJjpYTVG5jXUryxHyZR99l+C70xnjrUv/B
BCgzLhGve2HQXoI0EpcYBdQyauIQCaRbP9JhwaLbadxOE8DaUwnRVZbY4XXe6JHaXF8sNdI49k7i
ppT2tWvLMucDjbazNrDf7fBA9h+adZsVf8jbUnPdImU7TRb2gbHIvDfm3cM6EkxAzJlugTn7PbH6
5iHpouhm2NwbE8PdVa2Rgv5yqBHGen6B1WMffBoPeJKt+oYXhyldlHZfHNfAt5YICoHpsJL36k0z
xqe48mj56c4ZMJnztdTa75kWljdBePnWc5tsAWC8Zayemg87W6nACj6Y7Ce7ocmaDXhn7QMI4Ya1
Iso54GEXRG7VzqmacJvQ1P7wTFJQ6CWFKQy05otHthFRRxY/NmfelW3C8DqABralHa283iN6vMrk
OaYwf74/1KXj7pCfXOEBnvvOx/w0hNswQyshYmdCo1OTCGXLo2jcJ3Gv+ciwNHYNsYi7vpWfsmcZ
jEh1zNKFg4x/M/UD6VhW8sAktjnrWAh+3aRxwqe9P1keJoLStjgaJR2dtLXpm9flXvPgJAojmj5g
tWN8G6PPcUyQs0iGrWS89QxPpzLUtugrBzyUBO04VuM84Y6sriXNOb3zGOyDUugreHv1phfMj3JA
4KcU1SWlX/DjRlHZr0EFhUrr82Hl2MGjmIvM901jQkcmpTySq9KpSVZh7W6aT3/U6Oa+ReMaOr2N
1Cv3uivNqwrcJ6vMQGnMj+4bz6WIpQ0eFTEFE4DAYXlzdSu8jcOPpBX9UwqW6mBw4dECNy9kGbvP
dWg3TFNNytZJo30EQ50TOhAmkGVYQoR5QlpH7A4bbHDikrf6b3v9/ByFiWaFCALNET2+E/Nze0uQ
1Mv9UWq55joNcYfgW34sS2v6NhbePiyF80NV9DlaBcNL1x/CyjEIJQG5EArLPlheax/gJAOa/HV3
fpLEqlOISJtEcirSLcgAHN9I0+4P0978GJGwPxmO8WrR3H/LM82CIeElF8cSLouzMV/oRniMi7QC
gTha9SlCMwU9DRj92JbhxbLj7f0WEMz3ARQAuNOT6SsKm3HTTlmKD6XWVhVrwGdNRy7s0AJ8BcMP
77hJtY/eab74WGJ0rTdupZk6O7sR1UqrlHqtSrRSiWvITVto9Wtddc4qHSmxmnlTgb+lO9q1uXUt
zWytiIl9yq0QdBN8hG1mAeaS4Jg3qQCvmVSKRbfkXh1Grvz4aS9xzOjX5/C+QNySZbfJW2BT903l
wKGUTJ9Z3PPcVLYp1ANuUJXnI74cg3zfmubwmqMLhNptdacK9vyrVxvnZF7RmuVn7YhvuWMkz9Ip
3f1At31j2Khve0GUE235F8zY2iKHaTYiZX3oUbg8xobjXmxfre+PyoQVoyuGpQWNCbFxpfY0AQ+B
xvzNbmrkxB4r7WMTDau65cqRhd/tcnPsnzRXeo+V3N4f9G7WA8YMkYpV9sAKgD8oaUySJpbD0Kch
qDbDlAZcKN1vm9y1yMiro77YEZRO1r3Xgwic6i2LGfu97pwzpB4NRJJS19H95AtkG1jHsyTBQCbK
BNqB2J6j5neZf6xFWqKCmG929jBqh/ve/TZ437tvxoZY6DhY17htdn2pV+8lVrH7Ip2bXrn543lB
21UKayRgiecFHV8mJwZmIQatNY5UXGmaTrWBu52i8+mXtPk73JhJG7/R+f8RCNV818X3uC0VJOsQ
+VIvZ0WE/hEXZriyR7S5TT24527e3PeCLP9tjzrjhsvJpveauAeQpe5hcIzf9v54roKgfcij57Af
k7PF2v183+uA9VAejAQibQcE7e8v3p//48+i+QWZj/U6kPgI/ngh1zPo1JI1aKPUcPLbOaGjHLVb
KEX6YIrpmE11+BJ2bnHLnC1qcgcz/thucpnh9o1jsEUasOUS3vGeyPlxS9Bn9sxUdCZyCvtb0H+n
bB18OnlCbiLSJ86pDzNqzK5+TXCJzGmRU2b8pDfbLAfqAxcszN8BVIkteggsHCSZfNauvxiCOP1i
sZxcN7kHEz1xwU70Ex1GdF2n+2bw9d/2sDn/tkeGSrMG00lRyXMuLHfLg5WW6hr5k7r6dhvCW4uB
1fKoKTpWxWUPYaxJq+2YlGsgI8QBjZBpWGvLL54/HejS74NGWG9xk9WHkV7+Mmx5aBHYvTKZjA9+
VSzdof1MOFB0TDBwZV3frTyimM4xXp6ZiJpt3XYIL2ZfvOto8W7E99VPfSCWtu97t7Snpx8U5RJW
U3j0bTRw900YY8nhn3uYGrrxbZBmdtJ7LTuNcaNtNfqD96fuG5uBDysMfxEilV+XhkVnfcaf3Bko
940fKw3uPcLkg9uXprU0kTfIZrT2FKF9oJe1lROdGf++65ftb1SX+x7T8yX5YghIWkrS9+5iV9tf
NKdUD6VVFs/CwbOfDvmp1I1oO1ao0+g20VHXDgE+6mWX9uP7MOBf6d2WNkwR+ru+ok4UIZ24aIWa
bzjy9z2RXsmVyx/ASXyxiiA/13PrvShqf+Xjd990Rjo+l8m+slFLCOke1eiu6qroViP/08rNMeuy
2v6W5+D2PDOlga93wUNeCXR/GtSiqXpxtWz61PTBoaEaQ0CGRWzPVfo/NkMxfnXwo27vTwGoXORo
a160apIgbigthr3LJwvtH1yhCyyhSLVq/d2uuXCtysYcWo/tmrQxCEx+pRGP4/1A7oN7MXQ0UuRD
60Xjtgk3LiDEnmCBLaIhmzKzeQyNOv2eF8YRlGryx45WjAfnGAubHms715TukDBJ/ziPSQT1CEJk
ye6xtiAI8b5Hkd5DFlKIvaURroGAFsKWWPozi8u2cJkDwGL3vnH/s6djvTgo/u7+lHv/O9qmWBan
+pJBPnx2g6fBVd3tvoHS99xmvrrQN+xu3C0MQLPgesYeBKiIuuQQjXn40JAosYxIBv/aeKDUhPja
WrvArX6JnMR77TW7PJTaXDEnbfFVSZOYA0njeZgfZlNM5grtpkNeBuATeg6U33PVUNulaovO4fzP
nij/v0xpeOQsC423wLWFN/gnV3WCqIo4xW7AGxxD+vHMl8SjE0Zz5lG3J//UNGa/0fK+XwioWhuE
C+NBk0O1aRUyRAyRkt6m/Uj1UZ1p5YbPnFsiHtqW5BMLBqabfbl7AgybDJweY8c60vwdRXX9GUON
SyxU9TR5Ppxex2jfahBiJ6w12WsW1kQqoPE5cNfKNjbBs5vIdT4JX8hPUsw1kApc9tT2THKGEdNY
Xh9C3f/oRnHIO06BGFFyhGQ/Li0LoDzxE/hNiGHbRGGrIxHUMxKbD4FeOteaoWiyKYQbzKTzQr8Q
3gSgSfTb1okeYwWWI6k1Yw0gd6t5hXo+3HvFytUe8a6CbxzXxOo4K1tDMqf1w3zPyZ9FRumzTvX+
IXYoMThOezEbk6mXl+IEGNE3N6kZkzUryG9I5LGxKL16FnIou3b3zpRvTZINV6CWNveT/v/5CP/G
R8CX/b/jEf4PTrsoTX/5CxyBf/F7srv5Pz7KI2fGIOAexEr/Ox9Bc6z/EeQlmp5veMJmAYTB/jdA
guHBQLBtZw5bZ4fX/sNH4CWDJTPkEt0BfeRb/094BHP2mP9hwLRtD+qM46Gq9VwhdOvnmFS9nHQh
BfmrAdEYFF03BakbE8Y133yiFRf+EmrWlqyyRQbetRLPGjm+vU8gRZOsFdVxAdHa7b/4UbojXHIx
u3JrUhrMZepl1w6b/p+O7d/gEn7KmuTjYk33BVHIuD0AWs1OzT85MTW9qyqXAvpqcL513kdIc9cI
LoU30ehM/gWA8Pfv5cKqtnUhXPHTPU4jf3PgRiBWUbRHKL2ivrS0sEC2JMfr+3/+XrPP9a+nAR+v
Zxk6dl/TN735NP3pew2Nj/LDJeOA9ta6iQNk1M+Jv48A+2nxWw62O3Kzf/l+cyL2T+/JpSX0+Y15
x5/v4dAYck/GFC+n4ZuFmdVNFk3+MsiHf/5q/30YeRNm6lzMpgtl5qd4UFlncEYzQK4xrW7Wor2E
DH52KQ6TgPovbzWf/r9+pfm9bFAKjm6ADp0/y58O48g0NasaTpkFdJL3S8DlFl98AwOzWZ6c6GIl
L3hU4CHdTKwXkE+JviZzcanqT7d+8yisFGKrmk8qkiCfkMYvK0KFvE/4SwvdplCbsxB4ILVkQYDB
aqTETu/fidfptBp+qYLPKjyk2Q8by8dIjEMDlBqLG42hZhYlReFKUz9cV6waSP9oCpfegJiE9mbX
fzIgaN1Ltw7clybst5k8Fp1cVM3NBOfU1ZQ/tK/Gd6a9Ky3fwJLad61Odh/Biwo6dvEvR9KYwQM/
H0n6t0SamTr3iJ8tzxVqMNdWaAKN2HxuqmCnctBzXP2WG26ERuOSICp/+CX0x6voeqyy6SJvxb98
DPO/r1Hb5RPgeicggDP7829QEr+YY7xYodfEvruMMkgkBQt+QHh6Vz7Rrvoq0+SI3MFqBeGhdfEe
KObphvghlGoXsTe8th2veNqGitNTNrC+9bOHCbWBS71V9wg99j4pI//LR//7I/inj/4TPqWElQlD
ZhIrWeRbLwtoMtF26MgQ24S22timdQ7dJyNpscyJRdaQ39v8Swr2f99V/nr05p/Ln34OVqXBYin4
CPVQonCuVlX9i07bTGBrxpi+LzVtpeJ/Q0P83Q/exvmBH9d1OXHzOf3TuwLgn3REKziFDXtOz7LS
RZa9oXQGYB6ZCQ+u//yz/+8xjK/pePDOPEprNBH++oao0nVSmiq+ZkKIw/iqS29B9+nwz+/yt1/r
P+/i6T9dirJnYRHgFFvhpF2F30X0tQiumXVy4n/5On/3Rg5gEIZ3w9fhI/316zijA+kh5esQJTtn
cPWSWASUhQHr/zT4dVL3v1J+fmIXMqCiZUAcpzMVMX3D/unNGlJM0hY1/6qv0RhC+Ile//mwWfpf
GQ/zFOMvb/Ezganq8TWghQTo4QAtLgum2OB+GrkJWrI4+3ipMrmVJfgH1lSxHDc1GPHayZc5RXUT
3BgW2bCvVwVVrC5wNvnc4LDEITXag6XwH8UjPZBxA8QAqaV70BJScZHSlP7Si8s9El3Rpje34RZf
FF8mOkOLJL6lyY+BCkaCTTM7giFZSgkJCKkRJrRtWBlr1XirUpFuRYYglX3oht+L4FmU4UaiIenJ
tAt/oe+4dCqysDLvLFx9T+F70zrqkgUGaIBgXfVqLYG7lmayawP1aHojSGPApA2wSPElFOEhbt2N
7ic7PY5PTZ4tsbcga6R/BKFdJ8qlVP7aGo1lk/SsEeDIzm2EFPTT6G2ijI9dDbskkweaYoeAt4hT
CjjWtKrtYVUZj36W7SblrkJyP8002zp4eqX+WugHURJEbX3PMJhExFD7vbfTYVXYY4WYja8uOVEV
ZKzGPQ9W94SSeZONX2DVL1FHrfNCXeNpOLlGvq/rdB/p8SkL0RtDjZCZTkDqNpTlsdTRxofelusY
+06NuA1MAeHVExrS2qEMp5xtNNH89vV9bHdPppbscmD3RUSDy1wjQc+uVIZ3mkU2RV1jcs83mssJ
dCvi3YjRbLHMIzfPydD2zZvdPBnRLemurryO1Jj77NHMiIS5qvEZoxxC3ov/f9k7jx3JsTRLv8qg
90xQXQpgZhYUply7m8sN4ZKal1o9/XzMrJ7KTFRVTg3Qu95kIhDhYeHmxivOf853HL49jiF2kNuf
KixJkt2+aDX03TgYF4JswGbkSE/N42gzijmM3bU0H3qBnNxpkF6+cm5luTJcVnO2H+xwpFLQnt/q
MiY5kIdqXpwc7aHhqEP3YjA5ATXKpgU74aYgo4sVJUpvt9e1rcinKOgoSnpQlBYacHeHE/CoNukr
Rh1K2QaCju03ds2Dbg2XKZMqlaeAUuNEyX+ofbqfQcSL8Q12kt+46nkIGrNnop4eLKTwlvlaBETM
QXG61DsB0sFFEwJKX2pAHJZdVVmHbtR3Ttdu3WG+BSzEMFJy9uoF2MWLTs6HgjfATSAKV9mraX3w
o7pM6+w2wVHQa+1OS77oGcO2ksA/KL2uKMLcJC9jkNB1UA7n+SOb4xN+coocenBADiWDDCXM9qUg
HxJrsGKlG1KqE6K4n3RcUR2ODkxoB3SOzjPi/lA5KmI0JVFtd9Mlob0uZ8uJbvGPNOvLCnNXUncn
4LkL4cuk5y3GvAvlaYXkptodNKt5TzkDqJhdkZ7k8JXhAf3Xa5y2rf1/Pi1ZbD5c74hW/Yqz+/2W
h4hlRTPSUTA20N0Z9LcUF8XIn+723qItNWzA/VKfG+f+X7/0Pzog/e6V/3xAGo1M1Zqc0A6yhS87
uD7iPgZMXkIA/tev9I922d+/0p/OMzbtYv1a8EoMr0IDD0yTjT7R8P+fDenvb6X405mFGJ8pmqSn
PIv0/XzhOn+xH/2jN4wfB9EfFDwOlX+6jijxYJk1LhY8fje1ykQjpIYvbf7i5GX9o03cFirsJjZW
7qp/Oi3MQy2nZnOGqFAHtjZW7gS7gudEM/u3QWAaR0+3rS2NOgfLWgXd1v3EwX9Bo3JFQlmWFgLe
P9jVECw9bbfK50go0VkZ7LqhEmmnEleAmoNwMdawy9RQbxyEaz0oIPSmY+QPpCnGFgs10vaAXxaO
XAZTzSnIOm0JO/N6Jj7muuc4vVNdrvXpfDHaI9f5fjebYtdyVtVa6uafO25TMfbiTD+Z7m5wuPl0
83VMRNi1rsHqB0hxqAGqNyaWt40Zmzr/7fT13+LTX4pPfED/ufp0Jav3T/lH7Ykv+E18sn8xwRrC
13RcZtLAwPid39ic/I5qCtMVLmqKsWFW/6/0BLaTAyHCkopmpZv6Jlh1cuiT//Uf22/pBn8R93jT
Uv9t6Wl7lP++ahIrcUgwmDo3Hd1VgXRuz9DvLgr0SC90V1K/UOjNRUPt4FaNNnFpbnkuxgdG3Di8
KcQymn05hV1xzW3KgxrVjMFg7634WVd/dFjfrLMlf2q4G+v3mIKi9qVHd+4ecuuOEkGZsqWSMfBn
UpscqWkuEp9E9nrnqGfH4tOdLzIRZpSua4d8qYPkYcrmO8BoZsqQYoVomPk6Bn8483AJOIqSizTW
Y0afvXMtGybhTkjeaF0vIW61C73P3cVgnszixDGJgN2eMUK+Xlk159/Ca0JoTpSufqcjJt2RAb6v
pVhjHb98UwpCp6TNXykuEC8Mh9I7ErCcciiwE89x6nO/1iSrhC+5Rc2F5wD8WLNHCsk5buGHwWSv
BdO73NOqvF9/oodp8LCS40aqkr3bHpWDnh3Mt2G5VMg57VYKcTjNSvwHnMEDub9nyo2EZyMGyUvr
J6J/Y9hj/NGmU9F4oBnoOqS8OSRbckh37gOpUel177rfHuNul93UF+ohHblqHxoAyPv60nA9zk0C
8y2tDerWzLUzZZApx9llCHxUmFy2j/aHVVzr86sAqVw8RNHt1N+n+tkUuLVZ6CgzPBLfsXLf/MCp
IaBphFAkUoaVrKZQ1mEeJGS39znrGlUeLgH1APY3GfnhXSHYnuOPJwGMm/xaj8LB2hmgHbgunIqW
lOyu009UtHOOKFdv2mQEXzzUX+bPIjzts7xarotbyWB1NG/cVZW+bsbfTtdVQWSXd9BVJOAQUwR1
bjwtJGgGqhyzH5eLAya48uLXZ/u/F8G/WAS3heufr4H7b7l1JPx+Edy+4Lc10LR+YbeH2Sd0Domm
arEI/Y1PrP6iqgDIwf2Bc7AtwUnhb/I7C50gfIosr1usoGRL/r4Gar+APgETxMUcVR+28L9DJ+Yk
8Mc10BCYAVyWUxZURmmshH9cA/Oa3EI89KA/zLGMDnqaRi+U3hB6a0uHlMuiDbafVDHmqElrAtPm
ilcSHsFLWZNd0TXwO00DEEQIA5x9ad0rNZcLXP8wZK0ZygIRhX0qojjQLYrH+5wsPQ66lTwEVzd9
guqbwH3aa4mxNl68oEFnAOXvOnXBHgw+IsCv2h/gNHShqHN5RMqiSrFq8Vmq8OWddbGZytJ768T1
zOx9Ue7H2lx+yiVBnDdarHR2Jmlo5UixkPW+6CnkCkxldYO5pnwly7msKObkfjUDY3fJdsUaZ9FQ
p/Zw6skeU7FYtuLGJUMKKHMIIILPfjZs3lOHrj+vLq0IELEkI5iRmMd0Ve3qzNaOICE0b9GT7gEv
PsGnnGCqwwtg7a0+1jTHClW5S6iBzD/IWNAbOqpjgCtsm4ujNPSMTkNp2/leuCSREndwb+EzYW/A
+LLP7AxwVJc6u8mKjNAYFcn1t1IvKJpQva7mhqyNOukz0F5Ul2ukdpwID429qHdytAyv5hZMa4z5
idmIcHVv1bfar8V7alUEqcJeZEcOQUMN5CdpmjdDya8deI3HuosWUNb451Y8w/TPxvrHYq7VrhQd
O4JJkLziJ0sG06x2Y8N0EZNwHMBEoA8+2ar91hVXuTAcHXtqwt+ltnVAn9QAZkYlAFwMRJVGSj5V
5iJbws94bameeK0apWZfbMxzDL8ADyWXvRyDNX3H9axelR3iFVsUyc9MsQWREmliM4moOBbKOF/I
nKuRTdj7RdjudKA6yMZS55ivMzH1q4ES6n1XC/k66w1NaV1WjjaRxSzdaxQU3Cv5Bilt5+hlWNqq
wY2SsHeNXMrCETjJruNhe5NtV9zJPBU3rU77RGFBhuMhGmmawxVvUjI7uZDNiulkTHp8LetcUHNA
GRVBLmqkmEDjL6gT9X4qm+QKf70KBWOsb5emynYTkfeflc6CxEv7qL3OKZ44E26rznrpUBadTfK1
iZz4kmr0iVSxve7daCmToKLQmuToOmOCoyDXU4Q+HGq3B8+7orEXpC0d3yzK+iavdHEURrNcOWY/
0bpkGSf0wIgu4Kzb95lWnSZlSh9Gw1L22triqlBEIheSbJW8AmVDBW2vYgsviqS9xNixpUomY/o2
ctW+mioTprZSNLcYwSvuGgZiGIaj4QVWZXFHkXuxIfEy7HMJ/ZjzEs9HSVvrbo0aaiTweqY/DvbT
O2ValVunF84+swTrxNgme1A/w3ddEkailya5Ax2Bm5Ny3aE4KDO77GCPRUQ6MlOuaneIPzW8Jo8O
6a6dM3YZQw69pOxBE9A4PZt3ufJXusNiYrRieKttWoRcK+GCZEPu3HyJ1aWblfO9PuN7JhhCEU4w
53lyy4yEnrCiqHyF+gRypJ2y66qMJrwsKb9V0UcQC5KeV6QfcXrJSpciUT7JL4UlLfIwmUPayIyn
7ksxrf5znFLlkCa59pbHGDeA46aUqGPKmCIvKy0QYgahC0DB8F4Y1MDotVJGE5QkpON7TWV7xHfj
tPg4BmcN9W6qTwhkOJeXqX7TS72gzdNsvnJ7piuc8g/pybrDZOBm2n1ctONXkTni1orcaEcMHbm0
4UEh/yJlqR6LJIpCuUrWJM1KHOr9iG6HgHoVkhtZsm8XVV5ZuYJZfRxBIPDkXLBdNMdGMeor0rUt
fLReJ0Ab8Y7elHFiH1xzTA3fccryMV0EOThtXYG60XLhpZE5b2jQ6mgTzHKOeSwbHg1ydzTMibQj
i1MctUVrjhXlQS7DIopzPFsq1gMvZRZeVsFXCUo5JU9za2vvg4iMnRwBe7q1mW4wraQ9lGOh7jAv
lqdaOtpmdZzmIz9PeQLqKa4omIUWuhbqPqcfS8GAaJaZpww9UUMi41jpFIuavK6Kd6nrsJ73JHS9
1KBEZWsU3uKWc0MCU47RrrEW7bI3WvV+LUE6jjVecDlX0SPU0Tb3NPSyF5gP48VKJuqnLlbaVuS6
POuTIy+yhIbDRlW024SNg5yUU80ftFeMVLrm1ELWUFxD2TUbjqbnJuEVioljhFX/jWeI2FqTF18d
kDivixf3lmZqh+bkBtB1nirylDmjdktCn8O+LaMpMNKuwJzUkx7YgifpkYA0jA2u7cpzJjJxILq4
gfoGGp1nmT5opWWGgJ3Nz16J7efB0tsCoUC6l27uZFdpU9gvTW/kF1oVFa9a0zovZbbSi5I2dhZq
DWWJSZl0903sFN+9LtY9z4RAj+spq4QlMGhe13fVydExhQ4FDZTFUEiwN6T8UtOVXE3o3BxEFgWI
qhrmyDpLTTy3mXVQaNrycLCIe9VajKdapPou7SzeCtSfhitVFF1vR6PJrzvdbP2xHUvLX+I4nSgj
Fkzg+ZQR/F2z68Jt0Z1x/8Q36kw5F8748SthM9V9WjVjXIYT1PmqHBScaM5427eOfRlnZZIx81C1
q8lJcz4CGA6YGJvKtuOQkfXgZtuzF2mNekX6h5lnMW9ivOXe5u4az+juS20xN9Ym1RP0JF4uumNc
mn27pYr1uOyPOeYKdz9oZQkaKyYAh+JcF0dW+Kba53w8aZowFveDjBmXpkZY9c3QyOQkqTKkmK4o
NPPA9NUog6avqafkFj00u35hEuCJLsJZqjRE5W4s2q9xsNPJ9uXwyX/j+WUz7UjL0nOX5xiNeK+6
sBxoEwUNC9ZbEXJ6higRs/MTsau9qLVEE7JWqNhD28TYorOMLTSnh2Wg25rJGQy7NlgdI3YJoUfA
c2kELpDRVrUg5r0qIn5Y648q+uEZuVq5X0/MOHQMJCtYCDMD5oa5F6ZY3nwOs7kTbRNAsPE1QZJx
ldcdc4Wpe2jrJ67oYwyEuPRazoqUqFZ8qOr5tNjfXXKv6SRPYxcQSxJQxUbn+tVIqidt77r6QW4t
khasZH3wJyaU7HxHxQxZL8jHysOkPiCI7YthocC0ueWZOi5N8WwMzWNJNpio9ElkaLS1eLTbYr+V
qkUx2tr62TjcLhcPY52Nt756k2r30mKsF0N/bvOp3Ztky48KPJdXxw042iJpaJ5aQh9Mc+PCqmtK
nXojjS57fXgo8uiQtU2ILMggLOOUb2rTtw4aIIiqxX7M+6b57ot0B54icCJ9fufDs4RTYt/okPzB
9nX5qd96EKImXfcT4eDYiyl62mUcIqEuZYTTmbRKDuzFObWy4iMl6babUqFRmT0Kby1xaJdF9OZE
QxHQgfhllNNtzQaI1RL/MQVJu07Mz44x3JLFKfx1Kdx76n3BHUQ9rgi7xdW3Ng6dubGACWpjcVBj
LeipU/KTtcupGMY1XoxQupfaNnedXT8hiKs+ITXWM4WgvJ0OyQGsHX0AvTLex13U346Wm1NFzlZD
oRkHz473u0a0rEljhgRYSjSQ5aPnZuRXVtfxeq7rR2pHy7VMmseosMC+mmQBZ/fkMoWozcnyR+nO
QQWYxRum8YWT6lu/ulqQy3ivZOv16CoukxIuNfTGe+kKYqiRqQiGlt0+T80PZeTYgHb73NesAa3L
jp6mSBEDFZSeyeWMxkubld4YnteYp1pIaJPwaAnYulkSRjPt7q1JOzV1V9jBZ4OYMWCooHW1LBjK
+mXQ8siTliEhNMRJaPQzB2obwDyI4Y+VjdjL67k92BE+1tGNZADTX9/DEVVg9KnvsyGNYG1mMxj6
HMWliAY/V4r62JR5h+4S5eHY9FsoeBY3VNrYgx/lc/dD0Na+E8mSXCjOCJJZj8RzKo2VQCbHrcuF
A/f9TCr2Q6026OM6me+QXsAJYYrGyVDElH1bbXmZxXXxmCsm9XxtAn1iqKKBxliLztbIUiABqmTw
j9zRx7BfVe3G6JX8Qg4JzAMI+tbjJHWM4m25dUqm27umC3SaMWKXd7Uo8tshdb/jVGb3tc53OhlR
fqSV3fkY6Cm4qlurP8NkIztX1sVzDheCOM+gX4L0BpwwFUsb8OnPOG/CMg0mIoQlZx57uEnchiQc
9TsPioDxUjGgtI/Yec1Hyaz83AHUvihZPEi5WRltQDXP9y4epeyAIRrTS7vqPQJ6pSAPlrLKyFc4
sfXazFEfimFboQwnFRdDYisGSC5oKSEuZHChk0rm7Bhp4/rM5beTgR5NjADMtazCudcVvxW28ubk
af1VRWqxTxjwcsK0VJpV6p4TvW3L6mEFCmYEKgCnZ7XWKAfuq/pAwESciBJFe2idFnX0A9kfb3Gl
DRS+68XV7FB4xhi+JZlVmlqzX93B3LkEI/y2GYaDoa5OaC0Fk984icg3LPGl023Noraq0RRjKOGy
YE3uFAxPFfiZVtLThgqdPkJ2WSkUX2nga/r1W9UT5gbEusuLomvVyxa/CDgUAnQXLWf2K8NkrOFw
UQwFpYGVt0y97Wm6k99sHIJX8ncdtlo1+YkszLu0tvH5oJT4WhvU7NbW5vXEVykXLCXL9TQNyyf0
1hZA+Uo0IGGTDTq9LOAuyfmmF5rCMN6cH6B9mMSccYjQyNOc1gX/rmdWlfEIanF+W3PHuuH0sRJs
XMRF3FEo7BIQ8zelejfBv9yRSF3zm76OsiBbbQIUndO6XtOZnB+bsegeU7lY5zHnKhnkU6zy7s+y
/qndrr6pUQ4fo5J5eogIH2d+Re8mOKFOPVoNoV6KuLHuciclyD4vvfa+9ku6wR3ilbdCsQ/12oKK
YnbExDQeW5dPLTFbjlrDkJwp+ZtLxuSpBu+jMMjNqVUz35UCjyZ1J+renvgH+sAzsyAvxse6dMCA
o6CbYuVoLuWxzxadm4DGTURsf5VO/U+NRuXPgDC4L+n40LCs8kCoSn3NH+6eFJOci1YMfX1hGERM
aDChzQ7CWkjn+nq5XbdeOVJMvMAwT8//JYIoCuH1e/nd/c9Naf2U9dLSttf/7z/+svvt1/G3DN77
9z/8Iqxgoy53w3e73H+T1OdLfzPYbH/y//U3/8f3r3/LX0id2jbw/Oda55UsvuT4B63z16/4Tew0
1F80zDymquHmdLAOM8P9TezUrV8s+ktIZdtYPSlc4VX+U+x0fkHNpIEIH7+GCulgEfrPgY/4xcTx
xIgIZ5VpwnL8d8ROnF/GZif63chHFcSPHcrYqLzEw8uq8Ee5k3RsXFuEQaBxTfFFnhlKoPej6ldK
XwaqqNmnjazZdVqL2uiigqqos+iESc5cfyKtSWDUL4dEC+y2mdh3R2Onl6Az9XTtT1zmdt2GcuA7
KneaPd27VMyFycTljITHlZXENElR7tRASA2iBRrhrNu3raEceriNjDraIEOWuWpfoMhZxD91JEbJ
/cUsKRyjcAekEe1jEya+cT5SP9+cCHvvdDxCe6pJ4DTZzrPysCbc/kRuw4Az1ZJpBTCWuYTepSNn
0PWb+PycaDFX5sOcN8eeLl9rXMmCQ7mg9UzZKdF0irTqSxagoZyZZd0trnLbyvmXT691sx7ign/a
2p+t3r2ztB5EQOFpGpE9XFJcjLg9rcsL7+fo9wqlNXaTPmYVZJKBqVo/0tJSAFpUTOeAXrAb5wTG
tx4nQQE3yMuJbLBn58RTWgqzh/hGZwcIDKurGdENeH/Gvcyqly6RrzisGm+D3yVYcwJ97YpwUMcX
LtL9rpoa2o2L9QTakb5RdaWQBq+GRsc1LpZTZX9Tawa1MAnNeAQVNR80p30qMzTPRI898MGmj45J
VnnE3FI3dKfjUS5HsH12icQ6V+0X54OHWal+DIPAsJTLR+P070u3fC1AY8MhOdqRqu1YGIW3qA5i
V0fZetLYpteO0OQmrCMrdOwWRdhzmWm5sLojdQZu2tPgm0GSD+h9Uh1w9Aacg1Fyl1jnMg9UyAJg
Nndqi9YDoBCmSUndTUeRjjrgkaqsqwLbtVd2HfgidSz3BMCPQ7aSpF2wjVGpkIVzXmYoz+Rs26gT
XM6xGU/woTzmGPphMXBC0WQcX9s1mRBQ231f6sEkazqEHPsWbbPw+jV/HY11PRW2s1NMSWWErhSI
gmvs90jC0HCel2X9qCCz+b1WIVNWsxEkCg+SScQxSDNRhyJx8rAVA2l7QS42s1FhCrV/bC+RsS7q
slqBP3ErHbIeMtr8Ce9DuSnpmuEMAURuXvXsQl2L9t6Mhjczg+Y4Z+85nDXZT+C6FJejesXekuiV
vUtna9+6Q/tS9uULmQO/UTXDjySIIHad57aMnteWNJu6NG3AAeBU3jXxiGMtAfqh5u16X4P3ix02
OHNaqmM5wuUzRv1OqlNoR+U9+IQn4FoQMFIjXHVml0VvS8AbnEiTeWQPk8alVo+XpOJ+9Gl4EIKg
9ZoiGxkW4m5uTZd2onYI+87JYKAH5FmcFOFUR3XAkr/aR2Uy02uHaxJn6nOStWVYRPtE5ljSVpxN
1tT1QVWxRDl2MZ5qmEu//aeHj+2xZS9+BKjLI9h20CFZ9FXyRNDIjZgwaovxw63gUYvT7yLKy302
isbLjQVDmetgnxOUe29CF2UNvLdR8dZLPFYt3gtsXnaYu4dBs42dnefICtzZ+cx77YycZc5UREFh
X2vrwXUmTjUDpGaySKG14lMvEc6CpLTeurnycRTcSDd+52gcdOp8uVJ74SWF+j4g9KyYecPmK+ug
2NNuD0UQyVgk+gT5JvbR8J+iAbultTwNqY5uM+Qn2+njE3bz43bqi1g9jF77QCA2JMcJ8k3zqU6g
sS7Jro5F7UsYGoGmRIeSrWkTI1W+KAczAR2qKAwVfSSa6GrkW1vr/NJ2KNeaM3ogq0EJmCOdXFCd
yFXvYxr5JncyEmtenSYXYh5RxAVQdD19M2rD72X/MxmrZAXLsTIG2iQYFXFhDpiIQbjrr/Q4vgN4
8MSGFHuDVXMe41nS+PcPBoKxkX2uGeXzZZVwbatc02cO+YPIk+HzHC91k0ZjhWG/6uyMVLmAIU3R
/OC+OgYsKiq7TWRkav6WSQFINcZUn+foMjhmwzpDyDAZtRC0H0ncmpL+eit74WrlRSuGQ6M0F6rk
MQHN6Wfv9slZgYriQoiN4pYvdbIbWAsj5KoNfTq2QWqsDPdJKoc6DNSZMXsERoJihXvHpLzJiD4I
CXVBO+q4OVkze07QZuOmATMl89DZxWEphzv6ZbKzMhSX5VTSXgk7L5jsaD3FTv9MakEJtynGrqvt
p3osO5hQS4qXVN4xGUIotrlum4pzbKS8Hb7jaQOsFpMdKoOhIdnZim+leu8vev+qAOf1xyY/czj/
tGs0Iy5flBPDXbCpCLfStA/qZj7XNcGlcoI4Xdj1PjGMl0UTd0OnZ0E61Xf90D5aLovydlqI+ptm
Lk9KOgPBNhuuSKwSOHwhcxn8vgkp3XdEG/SJ+1xoB6Xvbye+YZ7N8dJc1M8mbw8W3zzOrByGvsDx
67Yf8ZBcEMaz9YwIofEO2qn18lJ97hrzte7V0h/de6vsRxidbh9+ZZGjHNNRfDituTcyJfKdxILI
bUY11yv2XYydBERuSveBpb+8mZvSN7d+2El2QUnYMCA16WKDbvmsFuTHJwchXE8elnlrzExsqozW
G2FEz+6GTprr89JiiNC2VxqYZeKKmMh40RvjGfMMi9W2a6ZURgQ0zvSb1gQaKBnrIQudS2pmuFym
NMndGkOXHK3UQtDkDpOsC07Y9VYZuQyY40O6XgtuH940RduJZpmB6cZRqLP2GhOAmyTX/VhOWQi4
3Ldkx/hrGegzg3TRbztsnDzLJv3o3RzvxWz6tKgFad8qR5OtpwSvM8UA4sYigQejr3extQKj0AwN
JJ9AbjdKl12dWjjRXiN5clutEkTFjvYNRzsrrXY2u7EMk97mW613gKw/gMV9tWtzuQnDuiW/DBoM
YkAIAQ0+vpu2N8pa30vhGFSkY8RZmTk01IHnhdUfY4r7sEEHWdQfNIi9eoFRXx8H/cDt/SIbY9Pn
re0OFcH3saIKHBUUSrM6+IZmcbxtgWZPcGJ9g+YID1OdTi/Yaj8qJKfpxk1+XEYNO27rw06z4tc6
GoNSzb6pjuBMSPkma/twH2/YN+64C/2fXNzpQSOvVjCVcVLF9CKGVAczS3cyhvvK2MRQW/04uWIH
yJVPK7M2T5my843oZqgDmnmZQo70pviGTa9lS0Nut2McUwMYcS/Xs6+8oK0mVZf0JNoB5y96Y9Iq
08GqYADpWHH5V71WKZT0ppaPhkZCim2As5Ve7+n7qKG4KF/wojFT248DHvaslXzKmg+3f2L+Ufow
DwEzIAcHJXpWUyWo8vIxp+IUJLX9gyBwvy5JsiNbDQnL3tFtG/trAg0rYsTFhwC5o7oZHoe0PnfM
krv8eS448IiZEoQKaHGjvwL2pwOomL7X6gTZ1/aKQa39zE2/hD0nB5RLtPWMB6TJIFfF2fKCvac9
ZvJzns3iotVcWgb4/IKj7i4LRstVzSGmG5jNQnLXc9sNc4NSGTdOduYoMAOoEGgV+44LdB1kKtrh
rK1QgKPnQdf5fzqxQKzNuVCM0lOrady7BCi3PcmSiz9yPwCsBhh0Bt/qVsM+i63TYDAK4R7uG8vw
TnrAb+qzao7sDM5QHSwYZ2MkUAPNJfInB3NTPIgLB57SDLBj7/A9gPxPae21mWDEKI5WPKVhM0Sf
tO6WF4thG7yqbAOIRi9mmj0s+JuzhkUB+UfZtXrGDzGX21SmeVGQfHeWnT1i6L8UccckT1U/FxOc
dCX9uUPjjrvpOeOWxnprWiHE0mNptc8x8FzWkJwiKuMoMoxdiTU/Kf2jJqKteXq8ajv2z97h+pTh
klCskXalIb7vZ44tXsosHDF2DOIoRcTtIZ/qy2dq0nLaWOpuarQ8jAzeb/ilRQBwnbYxl9JC0mys
Uss5MQraldMJy7qb3yitFTYMnm9FTWGnQrnGKrSjWVfOzrbJQjC9PFGnpiEv8WVOQmK7YkzNsXlm
Xpn/YA8x3QVsE4/kWpyHFiWqAyUaxIV8UvUILqWSbfge0YcchP22ywbPKupzBnQncIGHeMJpH5Nu
6HyOWa3vmjeGsWx82JmOXeOh6tgc8jU2vJlkC8gXHlWgcBiIwnWCyN7mNOUgrO7wGCBRk2ZsOe3Q
kPM+qi9ZjhWub43Voy0n3+Hjx2FDPxYCmsGkZnwaG4bndGxhEd4+DuUmr08lvjjjAmTygaEBXiGN
86+8/PVPaO30DR4grKe9MLc8/vIUQanF5vSybH/NatQVv2IWgEU5sI1hK7yItf0AVgtqbBiZuI7V
DMCOq+YRfJjvweXH6dai9JEGMDVKEpN0njKlyi8MAhz7MtauYh0GH3urEVh82oIKALmrVLSCWyPk
vcUSPvFpIqDiRk6a8AzJxb2v3M/R0e6b1kiCiR8o1HHO68Qu6iwWXCoo0K5td6bHUxwK6YDx7RGP
ezk+LgK6qOm0V71tcGKukOUTjJxTspzmvj+Zzjx4mLK7nJSizonNc5P1lI1MWbKogPNWxu8o0f7q
KoVfSqlhHnUVVDUOQZGp4uM0H4che1ncykTtAFtGvSxbJd8KsGDSZT9xPnw7onlYNuV3LhPuJ8m5
t+y7WUyHZRqOdjsd3CL6mvWzvXTXeVu9V5OBMUd3WXOxkOKg4NrnMEKTxHKcXufYyQqdKdlNOXtq
oyPtify5MFGeB5KVjZbSP2Mv8bHps28ECRYX+RQh7oCt47ZDSU/WqSIQ7SuX0QgsXXEvx/w9N5U2
ENZeR6WEsDMy9iFyFJXx4+xo30sCTiTBneGvsg9VV36CrgkGjaYyJqQdE+3AGdsXq4srH+/PWVGV
Mihsdx+tBNPUXDnX/fpoWYRrk/pVKzO/TNXoUAOEODqjtZeO6pd5g+raFnYIkKR0lCkgt37bZNV0
mrKBhh38ArjpzwmfAAiGXuc0fOBMfhiTzF1fi2K0d1VjWqRyqWGNomsi8/qctW5OSgeXg8kfBes8
R+eGhdw3qRA6xg7EqDz6NDHk+ssa90GSX44rSdnsXGIaQqRFf2ZVIiqMOTnmIIktkf1Uu1MM85Xp
WcMtZs8EDWRHxkw/KhPVG1ItBeMgE4+ggW/N0ZPR9zSCzhzH7bm5LRVwFdNYkz5mglPqtm8wRAkU
PQ+EjkasJpexYZDY58qkQx0OqYmhAQjjSfYTrckDRoUQR5gR6Kq0vTo/iDnLPKlV9zZ3RcdejwPP
pxINN8qSXHE7JmN/lSjP0aQEowprRLhXJcBqHtwrpLBLd8KSHEHYZ+TUn5NRq2llvEraBFsMiDqz
RcPICi1MB2ivjgM+oyhxbDA+I6CGCYsEEepxeioyf9Xt8mA30Z2BM2JPP7gDG2rZzR21JTUJwJFH
mjP/94B9qdI4Z0gtBlnIgCJzDM7/554epWDCb8kfMx7/D0nntds6doXhJyLAXm5JUVSvlmX5hnA5
Zu+dT5+PEyBAMpM5Hlsm917rr8mwU5PJsBusiKu6uYPUaGuJVLzV4I9kTQNk4fnqZGix6SdI8t2k
njpN4uSr00uSqR+xhcKH+m3VpSWQDmrtN2wiZWelFNeM8V2fE9GlUxWGOBDXpcYuPU2lvNJy1Jki
bSGFCHGqI11v5vy9jRXRU9UJ7IQl3kJi4zRGhnmrtNw+VX3PTPvKNgOqAixDuzDoQ771Bu4NtMkJ
DXDbll6BbMr/xn6qXLmeiAwe/8I0r+H5xkMyYeYaa+svJ3qzLL4sRfwq9flHwpLsZG3yNqjlJpjr
1jVEytoLamqSLuE1gOkpWxV4TFdco0Akjw7EEaLpgTAAwVO3G2UROlhYxQyIQQlDP2QWFjc/3IVJ
U3qNr/9EPtPpxAbd0YAGIDdQscHZzhtkw1rcukF904zsIzZFIvA5GyJ/vzSRt5XxTkjj4NL8zp5m
qnSI6iS8muy+mWZc84RJP4M5Ntv6qgbjhppsZ6onH1fVzGQoSzSdy8FfJguUGLGjUIndOKmfUXid
BFfyAqytXhANVVskZkm/SjS+SQRj2kE6fERjddYKRbH7RHrXueltfcn/ypL+L4liL8mgKMXuXueY
nSaQzTUo3gfAE2WN09wjhVIdcUEVLBr4EMgb55xukY4uZnATE3tiNRLjy6PI/s6PlOYfqGOSBZBO
8K75a6NjBBZrpSIekiA/iZaAXmLM6jh/satb63rKKWyMiHAVeok2HhM9UJE4RY0TYK4zODaaiWd6
M8kTAxHM5OJLHfUIWx0rS0OyBFcOsGGij9ytNVGJZsmInRcb3RdvUIWMV7ysSBYoVuNjtSKL+pRl
Ih5rjmRstrfK4PYf433SxkcT8mCXaPJVDHEYBnGSuxogjjM1xV4fqZuIlOBCnjRORhn0bKljEQsu
8tkoq21M5WgfAKvElWTLGeumySZGXaGyzOP+Xkv8s94Jr6wEJZqKIvIor7gNzWy3Yydea354d6Lz
iQro4AOZrenGoJAu7arZpQAX30qFvwlEBdFYMxbsRCrMOIQOsA0RXtLIYernlu7NBonGgG9IvAT+
EZBhD5qPuUkYXrqeJWdsigczNgiKqqfZKSukMqk6MVOP8LctWfdCw52ARlR2VZVNoBNBj/MoRdVS
cshoBAWyOZW1F0hLiBVRF8t7GtCysBfCc2bEZLsifUVpgVlQmGIqrsOLbLW0gvICVUTPHf2q3caZ
mm9NU42BFXMZXv7ZtCwHWVWdCisn+CQFerG4WCSLEFgpfCunFMWbVu/DLL0JqUc4v2lLfQ2IF8x/
chKK61rj8yA4EL9mlnREvqWmVzf4PoVp2EZq60aE23oSIlxnoEOIVpbsGilIRyZrYPwtPmp9XYnx
m0Vu5Kqn4AH2RmDzIbUZlKoGzUpvScUFMQ3VHqjCwH/d/HD2El5N4hjVRS4qyfIWScWt1+S92M8f
HEc4KnLx/WBWCZbUhGoUFfETUAbVZ7lo5mt5gR5mwvopFeZ2FNWfXhVJi6zVP0kppo3eEeUoxak7
CjX8DE2NuITH6TC1lFv4+b0PY3Y80xydIrNCG+9btIXA2kkZqiLQcdesfIchqlLhhwphYvhWOPRD
a6tQOu+WQWlbKOwcueY5z2k8oss7t4OeUVMQ+q8uNCEOglc1AeGU5NQA4sRuo6sd2hLD6/TirJfk
vWdRyewpAOcrATp9FUlLoOuXuvBRRucqEww1bKkh7Uf5SvDYSI67FKy4MsEKgcPRWtPQKmxL2Rj3
ejzbyB7ldTVb/5SIELCuE2IvJqJ47YPbCl1I/XebYQ+INpkwTpwp2jKEqOijIotVgtxvzYQ+VzqG
NgSdeQnw0xijN4/qpYRo9xRr2ilR263ZGl25APi0JBIdTEL8EDgp1G4RTVVX1I02BLXJEsWj+cjV
R7uh31WXePYSg/y5BvHTXkPwjEQt88RYo2dbjZvVrLIftmox8kanFO50o7IRA3Pti5XC2pSma7Sb
uXyWJvlPIzcDOX7OUjAiS6e1/sjzD3mTd/9EqR7dFH3hmtmArufQsDvorGgtB+wAreRDTslIT/k0
jkmGYz+yCP+ycBUhEmCwwYqFjw5pmVnb4/L7huv32XSbd/Ir4aYi8SIWerxp43kNk8qkuEyPFjt4
GX0opBGTSFT+a2flZ+T5poAMisT/ymT1UTbGbYpdH2m/TV8m6NxSshLNOm27GgJMeT2VQGgGy6Qp
0UGVKe9NbmoO7R76SinCxJ5mam/CWqI6h+boNPsaw5+ixv680tqzKaIQOsT9OUnOqoo5rgSHMV+W
fCe3yhb9SyC/6clOITO5PwzZKVkinvaduBH0m1+dks3c7wb9TmNtysZaOIN2VyjoCQ84DlZ6cB1k
jz/LW9DDKknazTTvE31xpNuGxUPiY6aKVUq5dWZ6lqglhylhk0XEMMJ9kdYsfFvVrdCPM2F/xRW1
gg27ACDyMkPZllOs9O/ioB+JLnBAlVzFf8z+dgglR0UrNfnU2N8aQNDhPuWntPrsGcez6SdXJfpF
P5ThLVfv5nTo1IeP4U1914yPqH4rknBjzZ/6AJmHI8bYJ/O+650EIbtFSejet1BkRa0Xmgfs6ZW/
nyPWlL1Vo+q7iRQc6lXLRE4DROZOPmbdhqIidrFnOFRrS/lXJo8YXZOBcBS8p7yI+l6ufkTqhqR/
OeBRUSWunp2m5q9rH7TKzeotKP9i9T3XyG/lFZmlU5t/hsF360O1MkAIRNklSIQH6KdJ5795pANS
sb9F/02Wv30gIF99yNKNRu+1DFhJ9Qs/NHHdyOWQdSYyCy8NG6VNRA4x6DxmmumMhPaQNyhOsARL
1x4L7uLXr4aJC+BTalBIRo8Mx7GR8JYxjhOrlQuPIt1qxZbgMlti4+/2SbaJe09tb1V7QKjsFzzg
RzL/MC5W6gGdtUnx3i4hjTDY9cqzHY46p3aSD+zCWzPGb0HhyEYJtvS88ScTbUcv2GyeexAigIDe
aQa6dOtNVFWbYOm+GdDuA6wMw2fHJiqR8tXEmF0i9osKMlv4pEiRAoyWwEuJip6l6xDkB+pWDvR9
a4Zr2fQJ2khwEHAVgDnRqQuTukk1CLMWFET/Qi3BRMojXb1GlOoRvSu0ZdqhkbqtULoL2G4hBh5h
nCG/bZpKHfzVKS+BObVeRfxHjvlhvoQqRsSOWR7afpY+WvkjZNg4i8k5TS5p/UlXkzcahwpxzehW
kdsyoU0KHYfnON73EQVx20F6S4NbRuY0Hs9Y+LF6abUokIpDOF618Y3fs1ZBat83Wo2XW/4Q62JV
gEqE9BvJ8i1AflQ3Tu3zf1Dzd86vAapa4r/ReX7zikjxPqvuUvlpxvdR/MvSP0n+TaDzjPizRvcV
ADakyp8IM0mV76Rcp+FrMcuKGLGwmNgRIGzGXSxFDy5OydpV07epEosMm5PMvpsir9D1z2m4mADq
CEtLtLk8rNPfyCwtEhWgsq/IN+43pG8/ORw2BgCb02xl5aMTKXhHkM1WZesUMWig9DBWmfkWyV9D
1bp8jPDEKz4Kyp0KY4dy0Z7jd6XLmDvwxdMIEGFvGQY3Gn/NHlPG6BNuEjn+pK0DOrN5ykt+Sct7
SW6mTSgTuszACZfwCf8gjoxmKEzV/tdfvMMPo/rTzA9TfBbNMa3ey+lcSm9xfgrGp+p/1XwWIQj1
aD3LQd4X4HadzxfGx8UoVWCrz6887oB1lBB+C6+GpK9c05iyZhsHMZwT+logUNEmhXUjs6/ndGnP
i0I069BMw2z0VCf3PMVfQ/sFB++CbdmMBOptMkqEsIFThipcDwK9/MfMoApqTxTIxqoJzK2UfYOU
IpyfJnrlnKe+Tp0EJpJhC0ntwhh+Re1fCieSSjw81Xdfb1pQYG0pLuPsMfHrigZivNHywtYELLgR
2ZKwvfjN4Ch8rzmHOymUcJuMuQjAcc+tNFx4bNx2GP2r0INALxeK2596IPqMuN2ipGCXyJCZqzmg
aFxrFLfgbVKZkkjJJaCF5TYniRw2xZ9pyIIM6jp68dgawylj4PPtKmVa4uOrGlI+JgyIm2mxitCL
MlIQz2OHSkRwuwabdZxto4TaHaNf6R2mXgftpWORqSCKD7pxd+aQ8+jPKG4pWmsnbjZl1VHM0SrP
pGidUOU9B22ALHJ1vAc6t6pPAikFhKwrILoZbfNGhn74ha6EJpTcNXtEzIGrCZUb8wVrdh5B5IIg
4/+atTK3Y9Q5NE84Zo5lWku8KCR3TnkFGi+xMbltMiGMREKSvONCpABPaD4TM2Mu4SqSqKYhFtu4
D8xdOtHmyzcnNzy942EK2L/hALPu14r2hkEr1HnQPhXe46L/nWAQ2NQcbCfuzMQ0qe16ml+Tuhej
eV0pW2EON6B5Kx5+eijttuxcCztAYb0UVbMLlp6ei5YyHbtssIkH4E3Ntxw6OglOIkBrVlNeGSBz
kmqsnsxeHI9pnNIg3PDP6KuIDCYKQeyyC9e00zoEvzo9KGBNgRyB7A2fyGjdln+PmX4oiDh4U5aP
t50C18rUTdsZ6H2AZhmMi57rpAxtQT4G40Wt7wnTa8woZf3W3cscOKdVfmqocRnb4GCiD0p4tPCR
WjxSGnRgr/yWpJ9NxpsvfouImbNDWPL8UI4KT/aXIW9SOJp9YOSO2wF4jjE0oXPRXEVsMelceW2O
eR8KPaD3rKrBwYnDTCR1XfjdVaTOJojmq8BVAUUCqINuHhZfxeLEOHtAUHUfgvGUpAvb9yFTPR1x
47CMABK/0z0pNsJR405tkEWkfekMFUKSFDCSGBE1sHZBXHq0Ix87Xbt0VsxPkpmPuEi4g5Z3DnOv
oXktnSSEXROJr69IWLAriawoBBBi0HO64xHGtUIm3Kboo6OAhw4d9om0mh1mhY1PkF8vfTTy9xwg
kgB1k9XSs8Zo70viWxIVu2LgKZpGDy0BPyt9PThhhLDalbJIQPQtINhcpLPJkDDBld6YFdsQ31Cv
Jt4EQhvgXxJk9Whm1tWkNDuvh1+Eu3uhxBfAjd21+npGTye2ptNmdzb1kxkNZ8xA98I0kBarh2Cc
PaNPbklfHjFDHIogulS+q8o95HAvbtXGv2Hb9gytObVyc3LlUjoO4HQZ/cV4JtZdj+Ye+o/GAGot
EVmJuasS7KTm00Eibwt9PJBajNCO7N0MnUFUPEp/uLViytSeU2+dSY9Q7D4q2YAtzY550xyCKtgb
leEqauuZIXivqTwrSXyJiXWqG/WOLvKk5rRSpJ9Rmn1r88YymlNVbhsLyXMo7KW42JPxW0kMpqmY
DbQpz++yal3SXPwbE1gRloCjitUMk8kqlZpNuhSifdZC/Fdp5ikfgrdUX+llfat0419jcuUHAyhY
fAz8aStJSEQqvfoiTfud0pV1CgyISk1Hsric7YP5qrKc7e1LAvLNkFdKCr/n7VIpWFTo/0OAR5Xi
PCJj2GL6f7Qj+M3en1eZtc7QWFkAluYO23IbXnHCED0dzfeogx3xlooqmXhyW2oOdXKP1J/I4Dgv
SppXDz2lB7wumRrAjAMdEDlf0PEXeWb5SSgidAEhaacmel8CviJI4VQAtAVQExxYOFCVkWGBv6jl
s24epZ0teZL8Ap9ZURbp+OGtz/+VNoI2CPfMp+BysuwH08p4EftdLp5j5Qq36uihRyphtIZv0J0F
lgj/yvFaDtxSK4VML+URN5+81RzER8W2VvjS5WPMpS21gNzKyYouugsy5QXNiVfJm5ma1AGiHEEp
mk83D1A0ySqMLIWe6JYIWSHb6tHIG9V4SzmAM9T4nfKQaXsGIKXENPeGzkMax38iMgZxOqFOLyVx
K65ZR4o/JXmSdN0KbmFukB3MMUVY79yVdl4ltn42q2NtDysaviiAt5GpUj3P3X7kdDEtjzPNUah+
QFkn/aRAJ4hhe69KDyBOSu7GbrEah20coFRbRas5+ebyWgnhqQXA8yNWh6OCtFPq76W102GsZTQf
0XTQQsPBxWXnhKLhIfmVwbytVd6U3AXfSn/NrNzOjM+E4yK6LpBBx1MhmptxfAzzXve3lnQOXVSK
+oWJ39Tf6nGXhbjB72pPIR974FsmvCL9nf2ont1W3EzWo2Scp0+zpo7TNllnNjD7tITe+M7XoXbJ
kiMO2y7ejWu6k/W9WZxa9VZiTDDUed1MZ9Fp8VCsWESm8Ux/cC/uh/6dP0a90qSdc/Niiqslr3M6
d+ZWXCEG5UVgTs92sas51KOnHg9Ovo3CwwhLWZIOk/9k8z9Bu1fDOnUeEyKsf6H/3ki3MPpjWB8s
D3900m4m7Ua4U/wI1N9hWhfWgzmcgPKXLp10utrHNw5j0bwaK4Hn/rdc+a5onOJtS7L62ahovlhx
bjqEpvA1ndbyguJfxP0nFS8dYHxctyuI4siEBQZp5sruyp9B/Zjaf7XgGe1KUk/auBPi/UyLkhM4
POZdduy6vehfcwdPXOpgbXbb5rPUmK62ZbRru5+eQc0goYXqTMy8ttnfY/UoV5vE+uLzdw0JJfR1
lLbLr8JL1gPC5fgtnLw0WdihvelSfZSvaSV2Enh5PyHXpXj2a21l5qSyYv22OY9aPgcq65efrvDt
Wv+X97SSXgKGxc56Sh3llv21YcuVR+SYSJIEdkhPx7fZVwfNglDewOPYRvne+m7GnKgnqPa4a73y
z8dlXkEcheAjUf/0Gy8DlUC5bBvXpAYHF89SutESnYAZT8+IJ+J/0idql6B/c/3uN8cxfObN1/Kk
5ePgmhQmgSYwuUNwOfxdhpKy+pTrfaRswcZszf5FVc5i8pGrl3n5jR0H9VwWM63RV2s4N8EFy6Jt
CK4r+19BfWQlYm9aSqVJo9iWzSlsT4RlasOhEPeTdWvLEVKysmtEjWOxyTAyCn8GWoyazjAx+h2E
f5GXeKnxmpgwO+XSFj/LD/i6iHSykkGoIbEcm1uZX6pqa8C2e5LmmRak5b6u35rqUjM2faDG7i2O
l20jvIcrDtyV3B/ZF/mJTz2nbtJdiQJazdKr8I9y/YHkBr2f3aLbZ3LhKDqF6abrvMF8+DbwlvIe
NEeyQHw+L7KHCLgob1O9BWdbp6zFlb8NhROfQjh9/cdPw+nJXuV/mfJhsXLF6T1Q/vxp3d+62kMR
Sp02WCuYVbuPyGFq8Ou60dpoGaSji6/tooWUYadmSiacGF5puvnUm/XXkPNF597rELAxcDPsFToh
cO6skR5CnQu11+VNYRdEUVro27b7ljN89zsruHbzfrK/xMpF2sBysjObfQbxNmUffeL5LkcrcvN1
A0G1KjI3YbNMmr/GLVd1SHQGig1Bg3bFfjnLpxnZ7pLFdNK1LdmoXber2CIH9ZddSQxvGG35LG9m
4JUiOljIw72R7iX/UGjvSgLAtRlzb7ROWvikaltE89G7w3rGmF54aP6l/kzvKTgQ7TwLfb3Lx6PF
B18Ie7Ghjpk0rPgnmH9yAVRIfS7KcRYUh6AYdvEnp3NypY6D4NlFjsoPMK5Uj/HO0Q6YeRE0r3ER
u7OpunnDDS6lrBkmqZX8mh8M6EHkDiVNkwGUyWMKySTwvnQwcaY2z9qWnj6tJs5z3ft98Lsrgy02
Yauk+YikTNcYHjKnOXF4YeGRvtEsyZ+7IPBOF35qQn6duF2L6TpHhVnCfe/KkvduUTF4Ue2ZrrAq
UCwLmz7YYEWN5vdK21r1KQNStmzmHDu8AvBVrL2YNT8haGCLSVtZSfnbUOx4cVuoIG3XJccx8giz
738QUtlYINYU6I32t7lSIV3PjNFNGtokCY7dpleA0beC9Z5YFJFfYq6cwPGzdXMwbXKu1qg6fOig
FWAduxW91sBGF8k4WBzEKLD4JDBgkSeiJ+fRAAUpcNVpzza9dP1JYeAxnrrChGSt+natVq+WpMsG
rN1DcPJ/NKRhSjR7QlcAYdmoCIWw22WVFXL2NC9KzorpciwShctEtQnWCm6Ohu2ZtkBHhSxFRLWu
UZxdJE6DZK+3d9rdWdhZYpBzn9LxapQPDP/wGTyX2bfPR94om0L+kkKfZgrYB20nRm/mdOOAH6aV
yEuubGvzHQXjyImRH9rowpuJuj5TBnb2d/lGt54vEiLE3cbrkVXOMmp0xkuY9zhqs+1sHLT4RDjN
eoo5nfcjFwX5HTySSXrEq8vThk2FCJIEYzSpL/P4ZoQ7gV7Q9Nm+M8e4teXySNu5ecjDrQAzTJxo
e4eYBgVUnIwAlRT0QkRQp+8QmFflLg83CacTJoXsJPDCaLwgEPEKo68g7kP5njHvyPlmUDb4SBh6
LdnjYUyyNXqTvtib42mwdrOTAAJ4iAJ4OCM+WYPYhN6sVsH4a4w7ixCCvELiuhrUYA2nQlo8f6kv
Oj1MQhWjEkLkmYOqUlln6fV9IkG39ENTeQmUqLJR+CL+Ri89cfzJUxpu4HdEf5/1axO5xMqIO6dq
90p77giS11FhNKxYlYuf1vyn+D+j/GzlJR7W3KEFhI66ZRgl1xpqbLLcRZRVcrZHPlLzM6SvjHAj
vdhVkFxu6ArBL1e5rnk00OTVWo3cJsKgSERS/2UOT5FxVVmAMpgTVb3xyjhD4Jn1do5gV5KNIR7H
v5HTPPxqxrtAMW78nFZEp2X3ZYibP4PmaoZQMOtkBZ7nTtVOzo6yNNnhQNzBB8elRl0LL7zuv8QO
+EP/XF6orsV/4GjIbOPGJAMLIl/nZfEBu/qnFR5SYStON1X77JNlhqzE0yRecnmnBUfdPGOeUqZN
mu9nB34ZYzFXGJ7NvGiRMDwJB+Has7PAA/HEPWrn8zmmjj2UCZYDRXYw964m0gW8aJUCc3OMKNtY
eRasjBokDkENy25lAL+zJMRBy+T7HIj5Ke8jv+yxP5rjwewuSkx64AaEqkN/kq1b3izSDKe2gsRC
2cbPZrFA+39Tf414wiIyw6qtdq2FSyKeynSzfIAU2GG0CKqEKell9Vdty9so5zuj5zXv0m3T/Vug
U6F70S3YqbDB4wuCyaFqhrVHlR+lcEOugEeJp3KV0jjnYkdaLgdFuY3qTdf2if6hym8yc1qfv9r6
oxo+ifWbOw5MGuLic0PSMgFJ7Qa/MJmkIcz85HTTxQ9uoXW3cNNNTm73bESXni1eOrAMNv6O0mrb
CJ8ihOkKBBegPT/PO0IU+/ZQNFswaKdQcFPQnmitlwNois5D+t+ELHdrHtAgRe3PJ9D9xcx7G7hU
GS5bY6p4lwI6rfei7s7CqXRK7PtvpB+6HC86M2knfLDwsitPDiwregphZ1qnFF9fdS2VXxUOIIUn
INsG7B7lrXVXicYoJjse9n75XaqXZGaifiJxzgdXSl0tB9bbRuZ3LfLovo/xrvrR7RbXzlY0WPD2
jcaohCtBVP4BJQ7iyLhHYQESBav4l2n/ioDAy4zYRZY1nEBc5Vbwzwh/dXUz4jvrd2kJkH8l+qJK
Do+FJT0G7aZWrhqOmiQ9k9EK33ugN9UKf1ECiN8qN8QsrS0KJBYKkktCbdgkVp35mmkAGYsDVCL5
WXV/1htvZCSd06ca7GXhu2m4ujgyixvjQ2WV4CgIHKhDr++K+MEVleuMo+NGbbxUf8aQw4JwW24Z
NANNttXY6CEPHr2KCwdNuAiULYwnQTwM1ffivSPGmNY7FaT+po7KVk3/VdYlGX7q7KabjAlH31pH
uge4zFH+RSYKgbezM7D4rHoHphcjUvo1Z56q8E0mO79ZpTYZ4vqKQ0Oe10Z4xODlFijXwvsYbGUa
mfSLzwgng86aPEgiKCreLhiJR2lgWVjrMZq3PWhV2x2z8qlb6NTR8xISYaPqpEKkBzp54cv2ZiWB
Nr1GLtpO681Pv5Pq0dFH25IFv44DfNF/Q/6HVqmHXGSO1ZTfZWHL0p1g96vc99LmOGQ71T/V0z1p
vrXqg1bPQXrwC1GC3Zx4RHlRWBdpi6YkdFju4Q5U8RKhTaje8w7T0vSI2isrUECEXjaIrkYXVrmd
y8Ng7Hz5S7EjTD2oRg/1iiFN+elcnuP4ITsjtwVnhnKlYM6pJMGGNHaGmjjg5p/cH/B6Qvj/0cbM
YtzpTKdTsrJqhFrDb1SbrtIVdjL8sl05c8snYv8K+vu4RuUuvxNVZwcb3bOsrRxdVVQnBa02Drcc
64kTrkT+wEgKINiPeu55Y7lPoMWSrxEkdvk2+HVQFJaSwaqRg1G8AuEySFdNOlQTZxZjPnZcuwcz
JncgwyHjL6Kb9EJ+jTSgwP/WTYLaVjXCrO9E5314UhiOFK1ww+KWoOFZljVF5mQNO6doVS+z/4g6
TThXfF6xU9e/U4/HAkDoyfBu0iscUHC3BLUdWAqQwXEtXyf9zJrPkLwiqN1dnqQKNrCK3jL1aG3i
8mgALjIGI7jQEZlCysTAWtWRCabw98n4y3uZj28CAB37tWZcJmUl/FFsmLwyktvLTaNtUyIoFhSi
O1TyiVqC+S8zNzARtXLkTZDkXS1uTf/MGcCpMGHQkNhY2b7I0iOu7Ece9oZ578KbWR4JUajJiuVK
NNSPGqhVQ8PDKkcWGzzVhwmTNRRngrf5Yj2NnPpmYperGEGDv6WdN+pJh7CQlRlHAJtqPRv7iaW/
PHVAktK2DK4InpHJkpSfveg/1BWcQLbhBNXRuhK6j4ZbIDMjg/Jy6/rw3xfH8DW+B9lbPB3D7Kca
TsuQrAURmuoBXWZCs/xDG7wECjjMbxYXjBYTN8mUD0veMawb3jBtWmabmkPGBvUwCITiLQ19zlk+
JmGnZl5kniKJKXfT1p9yhJzlqdI623uN9fianaw6c6KEbovX8MoWuSqDzZB80KqAFxAPS/o9bHTt
DItZ6C66ZIVevTc9XS+fOYRFZN4ws9Cs0DO0E024odJO7/+1fK/cG46Mmg0QgOh7Aq3wvj+JRrMD
vGf68BCTbQctM9n6J1GfZotk5kMWvxnZe9Iwuw13KGWOMHN4trfL0yzI+3rXvwv0tKIm3LQEqjQM
mYqHepoj2WsLdICHBdY0CMXN1mazndN7KL2YFaRpI0f7qTjk3QXdEtTto3dYFevvTvsxFYASuJKF
wEC9OApuq1yXf7EIfxDPL34zQnE3rAN8Mb3Bo3IdxTMacz4RIJfllG3XKJaRXX0aCHra9pNrcDT2
mbWluzaE//mi0AP7xpK/axNlA123iicn4mLJxJuqnuPyAaBcGChLxwtmw0g4TxN4nDdlh9JDTkWL
jnldIKQq+QCs0xWiBI+F9JLyl38sQA7qa0qPh4Qyspk/Y/hYqX4zk6dgnekxlqdj3e9FnBxMyAMa
H3JEMy1YXpWUStLyd1IjPsF3Bagkbb4rrJwWaK1VH3SbqGZurE9uKZSKT37tdJEuO156GshCnqrn
sjkT4TcyG5Ar6qAlw0wob9GVcazu6KdF6v/ZxJsMKEFIv+L8y5dRz2DM6diDjR39Erxxm368cl3z
xZabkyxBtzceLDv4f1W769l8CrKexPNyPGrtJiyuJamChN8Y1iOZz+h9WpKN5I2OzbpfT9G6RCKZ
/JsSMju6w4K6aOGuW8gA/5hFLxqSIM1EZh3hq+ZvJ9XLzD4RJ0NH7ovqnIXfOgqrMT7mADRG8Nag
cFeNH0HcFsJZh9oL4VGYVMTmKMq3aPU1Qlnir3Oa6tn4e9rdV35w7pP1cifo8zYDG5o7DWb0m0IV
X/uI/KfePSx9W8mbNv1uA6aj3Vh+z92nICD+5SIP/8OyR4Y18VPz7yGG8wUdSKTnssor6j2odnVw
B2p28njPfuiai0z1CwmYbZKAZMCXlyIXD7dtNpASOd7B5Yts34FBVJ4fFLZWQc/z3EQc/aeKYFx8
qE7GSZ3WRBPhrO6ZdH1wDyNbJBd/C6fQjYyD1kOcnrpYE2RDwM264ZirvoewtaPysbW6S1vu5BC1
Tfom8Loi2nWwP3aC19aoM/8l5sLoyraW896QKuETrRsHPJ58eSE4Dhq4ErUta6qbiIib33s0+ETA
PSRWjuV5m9RPubxnNJTkv+RCOR2bW5bcRfGl4efztSsPGp3zyGL4hvNbm1ySezxfjZErHJxzM9I2
V0ITLDsPEgY0bgFoPv/6UoYNASZBts65N/6gZoZWBd5EuFjGnio9ugUoEtFM90+UXYwFZyO8RSJO
wi0eCDfNr+HqO/UxiAgQs1gAOOJTtxZPBoqncUxdVQlw81qOpso2iRAJ5QWGQ/scwBBbrm7tU/bt
WmccHzAUEswxHSWFs4afa9wHxWt5E+ncFC0gPHbNBsg0mZ41x14TnFR/u6zcy5LANcGDyJ0PkEPr
DkpIzEYE+72sajsL69i3nOUHkEFFdejmYRGFT4/Y2vTTHamyrZTneeLQQOK7ZS/IMi8nHdFwS/OQ
LSMB2oSyO+tcVYX8rSQ/wPaGvK/yY6ZtQoyOokxcPXdDL1P0Hm4n6TaCN5hu7rEd5tI61Q/iZ+N2
jtzckO66FkNtiSMn40VnQjP0jT5tS/3R1/BHfPxJdlXad0XHJLlOy5Mp/y2fhKG8KcMjDz6WoFHi
7iiPgU1mJeSk+h9L57XbOJKF4SciwBxuJUpUjrZs+YZwZM6ZTz9f9S6wCywGs922RFad80dJ2cL7
qG+JRK/L+vE3Rti8rhOlcdLQLxWLxSP4CbQN4fWgKu9zfuBzi2GOOhUGYDEgsDxYw3ulrylnYrIw
HQZrTxlOdn3C94iKz1rge4PdR6uYnGpMvjRISLtpN9He1JX10saMnmAU0qMrX6+Chq9hfYCLp9Ie
de974Fz9+g7JQHrRPuw3PakFR/tIX3vTHVrrJ4vex5equmDEt6eNscCgyP+b/En7qu/H13wJECYD
wCLEoRRVBpBhIqPMqv7I2vs4vfiMcPGI5oDhlYhCUjs3BAEvxPeOuFBge9Reovb8siysme2V7GLZ
3uvRX7H8osR2SVEBXk9cysdKpmEcv94xZJEnjWqpsEinrDtWcPZNz973EyH506OePyXt2Zl/qPL9
fqf6X1qJK2QB+me8qfPN7B+Cz/H9d+BhzYR5Q5KyKu5Rv4tHt61+SjxGSNy5QWsdkYB9bB2k9RxV
uiDzXju7drmb/YxRc90xwPt7P76iuBOcj5WsDX83rUwPvZtMpIr+MmavVfSnQQ2j/Xd4QhT4mxkW
JKl5zVm+61AlosO4ITFb1sqB7gLcSVPKULpK1/RypS8FoRUWXSMmsJlMCrWSf+TlUxyuZvtJqfJi
uKpE4/k5YgPMw12jMjcG+FVvtgESLS/aGN0sHQYREuhE4lhYSiRc/7Rr7ojkz8LCOreOS4QayNyG
FKlQ/amshdpB+xydHuLgcyZcmLxPhA+F25M0F/hPhfwEo5RQGqZLB8BSm3B6vwb+lZFhtuExcExh
x223Csw0vU5S+VeHL85w5OeG4gNYBk+8j+vaHZNoJxwvPSbRjJejI6kl2CXtPkFNl9hHzkQZX/s0
GBAG3yrynsLk6CrJrmwA3rwx2UpQkprbIvDEcg3zmeO45+vQ3jqYiEjoVUDdEV3wH0gxS9RSA5vK
GmKT+UY+hg+b1RtuPW5T0j5yAoN2inLVWTt1/0OqvuqZa/IwuMM67g4yuy/3d7TmQjH+7TLgXwbh
MXl8Ssg55aH0CWCVyQE0H70yg9uGS318S/23qWeH/3Okdyl9zyvy15BdbEZ5nZDftlU2GF8bxEvT
1vC6tYT8HDEG9g1egbdPDl3jFxUgnHm60DF7dcJGNeH+6rkqkCTp9Zsut+RPfhrTu9gLcSY69Vns
nVX91fwlnCAGkNaMVqguzlrNDsnDspeKm1Lt0/rX8E9gUQWpQPmZbtrFv7vWHrjcGreybtBvSnWz
EfGuMLECPwBUibBIKfhWqWJTgn6tjBWydDyews6HaKnVkPz13778aTv7UFMwuX3l5olPhh0m4qzF
AewK+Q+oX0xGs/M6okgLuQ1EooG6I+TExcGivon+Cu1cdkc/4E9EmuoXbxEe+ryn1QJm3JC5xYi9
VxWRp4Z1djro5k5T93YNpO4hitPRy+J0B0nUsrsZvWoDq535DUNFbMTvK3pU693pPyPjZ6iQ/Rk/
VEkvSINZTj73F8y9QTHaOfamDVVys+TpKXTrCoSS4YrYoB4JuyEvjo+2o38MjM2C0/H7DkXyHTtT
ax2mfg1Nr2DVQ3/WzSczvPGd2jOUHKNR7NBE1B7TSVtUz5wTayRZs+r7dTX9mihiUlDWqrvUbP0d
0jvFhohNP+vs7GcXwMyeIS8kjaJFCjWM6NdyKqLmi+DC4pdW+tOqzznYxlyICiVHrgRCkzBuTOkq
BmWNFW7pJFzmPHxBxatqjMtAASTdN/KpeGEOShCVyPemh1gpN4P0VEIYZPaHnAQPcVHFBQfj0ywo
/8M4kCtg7tMq5qROKyaQlCIWlL3lKgw24OpkcYXKhnlKfBuldu3DhrM9YP1gdxJaWBtNJYRz3B74
g7zI93LbHdKPlINk4eNN04jxWk7GpnkZWWn1NQC3Y+xbhu/oYuHXm40jwf/LCq+4OeykecFwtrSq
PeCKyc+CK2aJ/pTBThdZJmwY/nRSiot43lNyOrLqpeLLLwZybngJSp9nyePLD+7iXhZ6E7grddqK
L7/z3xpS0KKCTTakugZdfQ6y4+xVmZU95Gu0AHWYdriqTecpzwetvFXSS0HcDL2B+ZNDQaPoOXrM
cBsNkxdFs7IDhFmGywI7bVsy4pI8mnVPshFY9hCAAmYK1wsOWq28YMdzjXQvpq6wM5YdP7PFDY04
gzppxrMZWLgW1iR+8YKgmwGSHt0lbj8jTzZ6YK7kiFRRksBLffbypPH0JoOQFaQeglY4oJwsHw1j
feKqrbqouQrElmV2zjI/YEwCGCslc++DoRIDbI4rR3Y54IG/YUHgzKAhJQVl9E1dW5Q87kvjRY7R
PXxWtecz7LQgoPixSL5HSZi0yzYkHU48NiCKkrX9sHEDqcWPqVyr+Uhkk065adynrhClpirfESro
yu6WqQds18ce0jCd4JoK0njLX4Ejus4uNeGTYLqOzO1nfrM6oFayeHF7+94mfwHXAtSBcQnSS6uD
uaJRxcsUWh8VFn0NQ4ozfQlZ1NCtOJ3Zn9eFtPMZeXkmy+A8Z5touo/OfUKWGPZQaewDl4QjALsq
wry/eelwIuwn5VHXVHXX38VTq16NEmkISJo5MuQjDyQNchuLtwpYTLbJhEh4y+PcHS91CDvk73sw
sx6EOLcshCkdWNmFLGED2HEwwO9BTa1daiBK3eV8yxiL818/lbFPbRT/Lg5T8YO6n3JTQ+iQUqnM
sHQOkCHKKNRVGRw3Zylvtl6QaiT6hVypOH9hgp5BD9VlTnqT29DueZmSh66cJ1hmYScJ7T+qKhZS
eOHCmcNxE2gfioSztf5o/LUmoq7uDQoPIpEX8nCPhJ8Aut9GIwGyRWQxczkAWB3Vi3aprsvUY0hf
TcYxhNmv1Tde4k3lnDrzvUacMaWMcwHqcV6RiSaNOp5446IVWgMUCX9E4y6yrzD/hIBo9A3Tg+RD
KXG4pPK2GfcinVVZdszEn5WA7Ky9FrB01cuBVWJgXgB+0s1rNXzzJsupi62aZNj0H7X2KoJ7/dyT
iWYpMdbVOsPonAIDDy5uQkJ8MHbB1VkZvMOxsYhzQa2CRpegADdc9f0KjRZp08u89QbnraZ3S2qM
hcNt12wsg08y+WCIjObNHF4K4xhkkFE8HRoTjTN3rlU23wGCbFEdmcQlEYU//oq4/XzrfxpCS7lv
wZb5OGNkfsheZEsCL3mSd72yAn5D391gT1h2UrYtUf7b+FG0AmZb44aBIaDsC4iQFpgF+5j9zhm4
kOYHUSwqgPmFbDrattf0a+u85FD6MxXeYG77ZGK/Z0VW5HgZMx2OjIZSd7S7R8uvOssmp1GqKKzQ
zsqYpJUCANhU0tLhLY5Leg3QmnyrIrB5LdWnGEeIxM2ZjjcDs0NZ1Ivv37q5QMzyZz1THCB98Zic
Y4IzLbmHCK9s1BsmJVCc1iptIQz79FZKmEpwqDt/GlFDRF0yrAdTvnb8n0J+FeiQUk9MVvXaKdRV
p3MT8NPJIbVj5HZhUSoOVg8IeB1ovYib9aSCRBMO+Ztbz6xfUSbtaflFHAVheCTPkcxylrF1P+1U
QizCqxq5cngSEBseC6GPQRm5IeCVeWwVZR64Y8g/mqg+3VfWewMETNONE6Q7B422nT+cHEUCXz6S
Jv8WokQWro/8qNpXs9gW6U2t82Wn3BLLgrhGf4JoftDKPYGedIMF4Vn3ajTnG7U98Cuxqaw69Zhx
BBIIDq/4p6WfPrEaPxVXmvgeGMKXmNmm8l1R+DAzgldchRG9OItzoy3uTnUQH2yZeNaT501cAWl3
zeRrq57KenAte96GZbG1ZnmVzATF4xIgNpruFhd4f06slZ8TAlDpDE0oAoXoVP+ZVuOatowMB+n8
W6Mis4xtE7wH2kuN4DlpO+TIT1n7QHT276MDV0Lx6shklk5b9jat+Kwwp5BgIYFMRz40HtjSaL1N
7TXCZFRkL5a5zD1evfK1638pJGFRYFxq10X5GFbdimqiBV4SsrOgS89lKS9G86aDa5TOeQDIqN7i
4C/vOPfRkXBGZ+Mj52VPycIca0yiM1J3ZVPnq8p+LZqdEl/D/k/DFU9rJ5kSJPcordtuYlaNfomW
SYs8ENqFOpmkL44sVYjz20NFOU464+nIYcsKL+8O/bXgvRf3o2SToudC1wCJNyvCP5RF91c1a1Pe
kGhms8xRRhy/VvmPGb4E6fuEU2EGP+qHl3gk1meiLc11fhX5Q55ONTqFkiq+C2rBjU24658eeNF7
Z19/sPRo98C6ktSD2ePUTLciuRJMqXeUZcKGRujL+4aOSRNMYfFjMN2ZOFLyBxeAIu2A+zgs1pBx
2HL3tkv1H0KYlHUzmXcEahTyh2Of/fhOT7IG8Y5tGbML25mMEIv2OZzxqmfEW7XealD+qOQRqib6
1uJX77DBOuO7oeJIgAITj9dkGzudbDPTDvh3UVyIjbdlJs2FFNJAMxEujUlGTE2e1RkMbvBfaljo
8qlLR4FZOSY6KLEtXHCxUQl1JvYcKaaQC0nqOgjJhCE19CpOMMv/kE2a6vBMCrsHIg3WDIvhysST
XnMEpvFPPV7FQDxmAIh1D/SQ4AJ+wsU6v+XylXB++O+SiWlGyXBykD6Y+wB+rdJ/qvli5Y8c82Ml
B4uGl77nBMyZerB4A5Ayky9tQlRJ0TqquJlsdBd8LRLrKk5H31MzoKQ9ysla3Vm4o2AWuh+7eUL6
Oxjfad/aAP83Zb/8tDlzjgRVLdrqMFErurd0ht/6rcaaoGuLCbmaGcIPVhSNQqaJJdJs/kJ+47mB
AyJ0PJi3ZFBhgUMbw+XajRdsoelN63B0oO5EG0jaLQMneQwWhLDxrKFvxSHYV5jLEGObO+6ZIN46
6mN257VaXXxMRyLSbKq+q/JbzTahdrf5SUrgW/yNfn3stSPWQG433hWkoAh/1HLLIhhnm7b5nrFR
9pC3ZAFq3w5uZLP+GIpbEG2MYmO7wUpU50KyIdpdJ9t8RFg0AfT8O81GUJGxaFYSZr1oBxWXjKgt
O4Yh5aWyz5F+CVbqCDSylutPhYCXtPlHpBrFznSlZQdTsNLdkiSiGpyaP3ZFDhn4QYJ6i8Q8zDoL
Qs2Q3jDk4E4GVx2ZSbYGsqqs2MlYgpNj01wSZTcMB8KAyUt6JRnn6EfXkWO1KpcWC4vNgO7gImSU
LxTkrh2GMEh0Bbz7MDfrcXjFxr9IYfPDFi8uNMQ6QpxPPXa2TtcZf++vswrXYfAUixBbUJxvNM9Y
6dLajw+0NGmE5Nps08SVrEMAPCAjCFG5g3nk2IItK+xVET4fKvAz+wnbXhs9qvItS9/BDXNpI5Zd
ZcXFZ+L3BZVRan6VCq7JZHYhaa+HEBX65YHhIq2/X018n/kK7HRgD/vsh89M+3OIdJtW6nkKCOra
SN1vA4kXGx/8JivCpdwDtPjdDm6AL25ovav2plzCK6Yr+Q0Uw5A2dfhH1s1yUJNFdQ/5PqrIk0Ny
lP/i/kdGTA8GlGn3yrx0DN58Im6qbcdbpq841ACN1qO8KWjcq6/ExpGu+TIBfohZ0VGP5PMuk+aO
aIS70cR3RW6u/GpoF8C/WFSioYODpCRWK0RBFH5+Us2Cv8X8ZnsFmQrHFc3YRnQK/loo2lka+VIw
kqFpSKf3rFv3ziOMH2H415p3abjl/mGSGQ3PkyetK2Nfqocuw37J+EUGUg30brJxdnA6EvyOviqV
Q4Q1lXuNsvrJK5OLqZ9V+TY0pAZdyvBPcw6AW0W1E0HHX1XlEduFsW7DGOvC0VLIamec3OXWsm/t
3OAqN5Z+epr6G+kitv1WWgeNlD8IT2glLJbzozRfnHGDus0wXgxALoN+iuFzAriv1AsVUuIXZx4b
8quQ8pHgW+qnWgNUuCkcz2P4o0Kl9qjFnJVfkpMAL7HEGW6jcu0edv4itZ/9ql5lQKaUsKCkxCTG
pq3znEYEtoqeJ/TvMw1aZOeup5ZnO1h0g+ckRzhqFy8iOqSRdG0aCgMW0mAB3DKUgBTnMd2gkeIp
N6KLQONnwgEY/rTwpHYTtqt6FWGT1/eqenYiHAE7jYgYEM72RnwsIO89Bp2Y1Rc+B1eCj2bC/53b
cxr9qMQ89dKf028QSgtNdA5gYw8/fgbCbHyMwP1oAfWRtBkuCt/4cPqncjT0hYNqxiFe8CiT1oqk
RfpIcvGWLGfeaqZNF1gOKYMbFitB3Xd4upBQxdJfynQANru0nJ9i1RT1stNJZz6WMhUl1RuKUpUD
Q8Tirafws4BmRdnuBoSkDcmrZr8DkUTKW/ScpvUgrYPiNSYNPf4eiP9xtA3uxBUmORJIf1FpNGva
GpGKGe9gV+jCGofZNDzmcGOMO+SaNfURISovzEj4Bt2V/9Ip5BP/i0yNoWIi28bO0y8/4/knnn95
/+h42AdAn7TyAfUuFe7kdYkNjBEAH6kIbU83AvPkFUo/ZOPYYy1nK4avSwjp9SotXYZM14EQkyr+
kvwVJIlbNX2pqIZwCnTP6TnqtoVxqAhgcfzTrF358ZSjhUQezUHkXGUYdWVwDoL5LSFoQCLMaq/C
THChhQIHqh46TJURfzr219AzNmOeKVZk4mY2mQSiCQkpZm8885arWn6QFrWIlY0WheLuUlRvqI+E
CCBV3Oce8nl9W21iD5q9PVpafWmUVx4XmP1Y2wkRv+GcLkp5KeWznH5AIiE+lziyrWQ/AN/X0t8k
M/1IWCO5WBR0xpX9Yklbsj1xRGM23g+ajTKalmNy0YzdkFzHYlknrq4hfMZoNRafKcVBn4SutMQ6
pDdxBEzxW+8fG/OdsmLDwQzp6gr1TQIT53fL60v1Yus/ABwJR0/HU4S6BUXp0kh3rArCgeZBcTtP
/nUvIiWwR8dbpMdK1cjA2Sb4DQoeIwABcropyEGWSFqvkXnWlkW/WCM6zv704qL++Ry1zh6p5BRd
QfAWmsKe5FyT6LdJ91q0CgoPhiUoHhkC/3nkQK+YjkF8kabSLxCAaFvftANjccTWjLNXN84k+YRe
TN8KEy7SN8TpiExcKIZYheRW+3VQA1rKt5yhTxtRmg1rAiEVMDg+UfqMkVX3D4QV3IQvaCNdTftw
Ou4FlWty0RhfQ8QXnIEWS2sxYUzJAcLJ7X5kpIECxpi+Lb6mzseuDXvJOJvwkYPtu3jSkzUzkNfq
vy0wgMA8uT5woDcQ4oSJwmKiQA/Vje2/1v2nk/8k4PIG+OgqnWbOAbTO7bZk8wzK7TT8dTr56KgA
yHhJrsRzhUwUDBY9aoYZdTCuHp1QfLkFiwxqb1C3EfGW9jVRvxT7Ymb4ionTt2sQYJ826Qj0WjkF
8ptT/3X2otvQszMeCNdJZG+Yj73bw17cZPHVMtP1BBrIOX21WMTpYMBP7gLsh4pneKr2F/1Aqgnq
RvfPM8Niep+wZQTACjYtlKu0fRM+lyBD4R+ADxxHfmqQoVlCCHcaXCijZttb+5S+8vgWB+/9AEdg
rjQixvis/eDQDohTwhX4NzYXGtVWTB8xMYycVMO+Nv/ZQnwOJggw4Pt7DtuMbIprgM8c7cjR2Q4b
hHppvJL49HzK5u6JfIyHN5ZAel4kkwAOUEEwl2Ji00i3lrlGTYWoGtRCU4gl5yqUugfI+tKsNu2q
wtK4h+frMSYnrENEDbeIHYKaE6xQ3PCKML5r9ynsqPFMuBFCeT9OFyFxjLnjwlZyk+wPGj5sd+Te
k3gBrlrQHIzAuSPBhV03crDYEImZI0VHTVNbe9naNOOaVlehTyZUrZ23je2ZweeEpCKSjlwpafam
RjcAeGTxbJe4FTPmnUVU3e0WASEZy43Gd79hwU7H9yw6l9KtC599eop5N5r5AMLRbIZNo3tiPyhS
F6VXXx3VJZr23Mu1X5tVpmg/2wE+st6n5BExxTcbs1dXZnO0On65au1Le85uKHKezdRz5PU7occL
CVCeZxKcfREG25DQfWU1DI8BuGvokWsEZ5FloZknxyQWbpeQl0eQ5uRnrqU+UzhEgxNwJHug4KIu
F2/t9KE279QsUSTMWgsWA5glkLgRiDxW9pOx62v0i2a2MvjrsdPCK4ONXmu27LkKMF9ugmEH/GFJ
J7zGgFw8ciRVxA1R4sip2kP9wINF0GHdoiZeJ9qp6YjE4uDy5gd3kRh+TNDpApGiXIeQAr8MXriU
i7d4y/+rdsMfWsWWhg/jioAMS42D9Kd1M0OYHH+EiYnIf/rQ+0vUvaX9N5mBmAcCIETeM3SVjewv
pPYjbl/HmeLg+ui3O+b4+kpe9sBlN8CmMDaUkP/J4i/UUONxLHqqF4DejuxgQfYWcN4wuCFxJ6Xi
NXbhHpBG9pfcxLdKC2uzKEDA2IniO0MjOacx/kX70bKnDy9iAx76i2ZdMASKkpfQ043fNt1RTrRQ
2CjEXp1hgYJMI2rEnyBwkbXk/iNUOCHmXcgZh7eo/aiw4WreiEGeu5dfIwSepBu4X40qvxwLV0FE
/SUsV/O4CgTLveANXI2Uxwn2Q79T7yE0Hn36XVUM5eGJx3xQmGb7cTE2Ix2eHwH6GJkA2R/Z2LA7
0VEmxqrO2TAmjM0rzkmOZ14ARGTk19EGvQxLeHK+RmyUZVd5qX3gT0Q7REFqBpBlf9rt0dGFjMl3
J+0iOp9gEPFcMWsIUDAIDw4PgRgNSXV065pLgviRCBi3L27kCJJAcsq6O+14qcevr8c3hga12fI+
V8VTYrns668qPgh+ykZYQIL+gsEgC/c8X2K3VrtTYlqARXxc/m/0RbeJkGBJE9dHeR31mJaTcCkh
CO8u9vCHRUFCpBFP9Jt5r4HlCT/l3Hyo5AgRRNox39vovRmaqF7tNepTLSIP2IWEC4BhN04QptxU
mwOICOEmegoB16cZZUtytTPnHCY7O3uOTN1NGaNtwAuYvgnUIYcs5pMwYsyogatVROINHRzit8zj
wMVV3QGPcfKn0Rv1OovBSbjHsCpw10S4rZRnze3V5KwhwVU3CHMiqSrAXC5GTkGBIYHUy12MLVjt
gVVucfWqqq9SdVDs/YzmUlNdxqos/ciZuGee/sy4lZBARf6EbzbNjewwOMtuyu3EIIrIoPyA4Te2
3UbpNoWzBxbLkUiBpfY/WgV0YFAkBDc2KyApYswOy1NUsgIoumjjxhrLWt49TLdrsiWFkouKEjFK
QKgrf2b2Zzl+5BBnC7iIBvx4cq3cQhMCS6zxnXB6ZkeTzjiSJ8Qpz5EnzMIF19A0HeC3mGGISaLX
R13HI2fKjjOn0X8xbQrPzKjqbn2Nxt8OmSSvK5FHUXnnjF5qjYWXzWGuumHTwPiXzX/iLUFFmti/
hj1w/XNZ8XDbpP6gl66Z2Adc5stk2If1njlhapEp9YB34Fki7HUSuXor35WY3QDGU+UqtvRE57wj
3CoCjQ8QEZRTsgpELDJqDvwfS/6xQEjEl9o/+BGZGP0vbmV4mqndfTZ4D70R0QmwCs2KRrKJzb3M
AzFxpSGp0HA5aQ7kX33lTY4uBiJwhWLv/YBxEHUU8fLmoYjgfG5izolBdF6E0FN/G8nOa/KNre90
9ldU/Ig6CdiLXeQshgd4VCHyZFgZA68rLoTJt8p6jr4jB2cfB011QociYz1CqJ0X3mzvoTWHfhdi
chPiIomWn41Yypi9QBAwI7Ia7/OYhNgz0D8sV+5BFXSyq3Tus3kvCCTRkJOrNN2/SzXGCWIZZFSO
xogYcgx5LqgLkHn8L7H10pEwF/2Eypdvk56+pn+doHrYflcgGmp06sZ3KQClZQZB1jzAiz85SoUs
mScVa6Q44uj+e5h0DLT8IxFaFz1iKiJMULfQuJvmWX+TcQco2j4jRComDagsbyHPZnzEyV1J2Fi2
bb13KpMwqW6VTZ6tu1V8MaM9eCLZyYthbS2Bl/i5YF/vY36P+a3VUF7SyDVYmavHIrh0GwUnE8Bs
+cnwaCDfsNad9RITogNMYIJAku/A+EEqTrtWzZuU/c0Gm3e2IuWFUIqFxtE9Fh6Up4gviP55k2e8
q4dh2jqzhuiJmJFrB+PGcgGKveq7XSzqF0zO6IstXWTz3Yf4d86QAhSmOONu4Dib5CUUfZudTBlO
ft5zvgUGYjfaz0n8Y/P+x0VYrmV9OvRqBQM4NzE0pec3J52blaVNpBq6SnmSYmAKJVtlOkFFQHlY
mFGG8Gi81o60SQeKguZDjIg74oIj2i1csCcH4a1tsEbTZKCqB704s2oRa8dFqqLhPcuog/ItwQTi
EdPh9qEqy54D1uiWtbWKwWn8cC3F+AghAXa6Z64AXI3vyfDXJekcMVhITLxaCjGR3WQB9HL+DvVd
BuILEVbeiPkKJGaY5IfHXS7PgXNO/Ncm/Cp6qiHt9Unv8QoAUBmXHJQlKSlD4GfpZv47fjeY3dS9
gRq1oQOgYWetUICz3WPvq7SDwZeGm7b08BJNHrLtbvwSB2tLrUNYnXMJ1wedFTkjYoF0jXaXA55b
k1SBkrZ27VFhP36Yw1tlodsmdEObnz6UmZH/aBbctDq7J7VVFtb0IRbV0jLWtXp15B34huUlW/iO
dqmvS8deMpca43YcnyK2LU3YEZGU22t2AERPvHCPIX/4eCwzk9VN4a/V0nVIUoLErKtuwmGVE+Zt
0j7J7Ja3H6plESzGr+hz+K4H2cUVODIFsduPZoashGDvdpezmFD5wR/K3f3K4wa/JOK8tOFpKO+E
8/DW+SyZaFGQonU3kOsFSx4HhEGKF79Kw4TRgq9avAo2ITXjxz9ENLvHEmVcXxkR4NPRtHba9ERl
WtlbnP6GdQ+ybDEFwH5iJ8w+g+hbE8hu8AiRQHaNgycf+js7Z921KylGJ9KJBAvxR+NzwXKgNy/J
hHqMWXBqCWuJUK+8O/rdYnEyrReh83Wysy4/B/KPLK+qSC4lZlhZa/2RGjpJ8eCNIvM75UybIh1+
+ZUgXbQs2VbrGb2rN/MHQ71OWn8T0RDEbk2JJw9N41JgthRYEgiKxLimyO+8h2ImA8BA98H9RDAY
tWMlJlTVgoZB2zXHH6X6R7qIXx+apuFK28z5ZwbhZGgUpjMqdUCHSNopq7mBkTEsdsJHuu3pDSzo
3vlQkRpExrcZf/jVdZpQ8TJedczJstc7wCl0suG/eYvYF6uBpOEFxGfnEh0KezNzJOjhqTL56su3
qfgsaX2L0SGqbXlW+scg+JGNOB0V+J1wQA5r/QGj0MqIGiRaNF8Jvn6fuFg/bVeTSjEBbqSek3Xf
D+j5mbVOb5afuhpCD/4tbhTEsFel3NfysgSLsYKN9ONXTDD0kvkucMzoFfU2l4xFFXznscNMjEgK
QX+3aVwHYPQoaDCHnIS2vBT6rzLSqEanmN57ITu6P8M6Vi+J7akXvb+2+rnIpcU3hbbMzcLHpJLt
7bwB2i2a4sxbbqlXs+6JzANDuZvlbpTQfblts8u6z4q4tiwr+J4ID0c3SalcIczkK1lIYvdG94rh
Q3iYd29w68LDr+NpHhdIAKGSA/0DZoK4XUeYr3aQrjrffzl+VyiCfelbyTcCAAb8D5P7tNa8gAnr
hRovQV/H4W80XFJn33tDjL/TrDDYsAktemsFPtQkm5FTNjYZ9b1IuarORc9PrDwa8hYEzEQsoPrQ
eXwj2+fSBulC6ohgHiqIjGqbjEAOXX8WcWBM3NFZJdiL9swEnQe+KGQ0yUe/IH7kC0jPr9xqWuPn
IRPoopksrvVvrr0XLfiu3K0nKVpFOPwQtBERwXDGwMH33uE8q0V0eHmX2Dpkea+pCo79GWvsQ25J
999LX6DwhMhEzS0ovmmn5K/iI1xauNLI/ARVa0+wRPyZjzL7QQCHxIDWJYksqXOAkoGHidm3ubOC
CwKaenDBnwYAJ2N0cNLvcn75P94XYrsOY/rxPMIKpeTL1LYB/VEll4LyZFSOt5NnTScQU9rrh9kL
Ta9JL7nuLDXjQLZcN4NxMVp5Idup0rRrpx9cMyXLQr1gbwP0zgDEhDZIMEd9xmd+QWtfSD5zI/qr
aGcL6JebuRsavr0XyT5I6Ym0C1hPYXbGe63vK+WuIj6dgQrrsl3FCIJUnpBgFZMexLPLCtbxDvxj
CIe1qI+y3ZLgKgkxaok7s63EgrRkiWYGgjaIhfRc+iYsF0E8GxBscIZMz7KZ9pNTeiWAPyUjJIHo
HO5CxweeoyaklrBycB4LA1YDh8UEjJpC4wKMr9niygih0X4TfZMSwxXeJxZyTtTpJEHx+Yq5EqyF
2jWXcnrG1VVR7AUuTUsl8FLqf6kVL/zvOL+RjgsrRJJGyg9SZe9K9aqw1zUUCMzCEsbFnRK1BeOa
4x48qPzB9qklsVorPgrMmeUBRncsfo0GI6cHa9L489rPPhIZLyNLHyydxRutzSI7k7IwE2sxYVD9
SOAhalKFMKy24OY1WViRr6hcPP8EmKCZ4RtLOGc5pwSJXKMlL1WdWYymnQROJ3A+y+I7Yohs9q15
zDwCvPIt9Xjr3iKIzxNcHFCMAvgqdr2MpWAivCfnCUUqqKyFM8eQvEzbzu0R1zs+Yfi18kh8Fh4Q
s1jlIuqZSISDZCK1WXcVIQa7FL+HbNxCHECknSIodZb96LDo3ipSMyBMgdIaa0sOFab8VTPtuzu+
UZs1LLUuxLYv/G4PumRgQrI5azYxsi3ptxmaTVgmS3rGwHVQlOPRwOpQ3DhYOvUlMt/z1N6qfIEx
RDkPJ3Ch15UHXQYmMDydJ8BC/aTajwirigPxfOPsTqJsoVmcJ5vXeTn2tzAkivnLJk07b1SXSq9V
pXLaUXcgmxww71OzAXeK7LPG5ZaQZVAX37J9lgdPUpB5u4n9XjMMdx3PmHYgfW5dgd0xHq5zylpX
vJdrp3vE5Z1KCpLw2mVJouccw8OQdbMp8+PgSOhHQTkJ56o4Golz3jry6/xPxSVuFN05QxVNPjIi
DlXBjCMstURyqroPcMTOEzBwcY2ISLVr3LhYp3GCyMc6phHd4gH7SVgBJVJn6rM5vjc5yXLv8NpS
jCBb/8s1qm0AIIGnouB9KE/qZ1huiNsgvp1rgF2kIBpv3UghQNgBI8/C7/dPZAJf0XyBMpwgzimM
p3sBtq65TuXZTl4H+yfuvwd53lAOwLBWpsi8rJsRcA4oxDKd5M5jy858BnPqQ3QcAUhW/nfB9Hx/
Prej5PJAkDAQN5pI1XTbWFn5doiz6Nqtmfb8C0rwVAOyZqaHeFD734x4lzD/KqKnRAhc/QlESnKc
QX1xCZpwtRY/k30iUS1U/gw6XJ17LM9uNH4YZJ+3R8n5M7qjau5UPAH+w9HumvTHgzrntzhB9LO1
cd2e1f+oO68dSc40yb4KwetxjmuxmG5gQ3hoLTKybhwZKVxr7U+/x5OcXpI9YM9grxYgCqxKEcrF
/9tndkyeEyRUyIfLM6N1V0rEIgAXImW6M4AjfnJQjFdX4gzHRST2a2Ee2HmwYCM53lDHXR3PHD/Y
XHAuA8aNsiGThV9fG8ft1UMU7DEkIQtrZvsySo0UAu89CCfCvpnUMUJ/xPJWNDD6gNTYZF3L5Zex
EAYlmiaY8q6w0/nT9FVmJFl7VINOTCYmBUCGH6K/VduFAhoy9j8khSC6dNaLmoEZKaj+2jElGhbd
Ml9gzsiWHIj6qmWu7we3UTjrWYz6jD0NttfigI1WhVJW2RnWYFC+VYTY4bO41CuU9xuM56kv7VsR
EQqR0eogHFwM7gQph0pEdo67JGYaluUst9B6rFW/5Bo97oGUxCYZPYI1S5QSVq/ZmntC4y8R6cPh
pSyBSe4S5RTFlxqWgL8lfSPktsbhzjhnbi3YlY9bI2D2rCTK7BKzY6bch+Dcm5qEePWWGdttiYOS
GdAMCAV29Q7+Jpu6MrgBd+nSrw5VxGCfMSZVKhm1L56Z9OdInH8aXj9lVW7iflnQxwb2pzK5djM3
capnXL43+tmbustu+PA8OlRIH4RzS3uLcdEW12/O3QZ/YD3egFh2mgsnYu2xwcRA8QNC5KfHXs2k
67Lel2yqTHUZZg+vO0tDypm3zjn4gmYruY/B25kP1VqJg7fV5WJu9VRivZQwbscBNZNkLrQjLlEs
cVPqe8HCWDuS3HiT2xH8NBo4mWnRIMUyEjKn+xbTXlbErG9qndU5nw4VegEDCs9mWqtRp4mWHbK0
ALUHVYD0P1mYpj82uPhTJmJZsUQx0mRbZb4T1wWd2SnFiiif5fIGF7Se85Fl+VEjoAUt3djW+M9l
3tGYTbzYXEWwCD4Ov77a4XedNmxHneO4e4GOPNqbzWYxTlsKSiELjeOQ+38hZchE7STEhF/i1LWY
yYYCJya4J+TAweatgkWgliuVisL0o1DBZggYr7h9DRwSisF56am0pAvLdxRuZOY5CMhfMTmq8Rx9
dBUFHPhJ0KHD6hKyWHI1ZcIuH8TqtFQICLuEiOCC1B0GDLYhlCVUzauCY6g7KQDDXYo92u5egO/P
SASvlHsKeCy4aDI6XH+Us5PEHjxjqRD+GEAG4vFl3YmHu7gP9OywzkGnVrimW8FSLeZddVTHQcS4
QDRfjzyYAlFx0zDElV8tTjISc9JyHByE3MDAP5ranUJI5s0b5nnsq3a5Sd38LIcXOioXjsqulk2d
0l8jdcPwQaTZ4upmr98XH7HH7bl1OZKskfDA9plPCrxgpNpygAgKYLFdOeeCRL6diBtct7V4SupV
b9hOBVtymTv8uhk8AFQmJVo7RrjQsn3GXqRTRNzPNvLrAC8r2Ta8nx5ZQOIhbLqlmfgeQRWE4QXh
ezdaNqQRUO9pePmcqxXtjW63Flsb8O6Ie8GciUPDy+iJfHFZwTinoqdmdRljRcmXww19hv6kbob6
zvWIjVzgHWpOvTJ8Gu27H8waglslssO18Haifi6z1yTHL7UYIYetzWqtZvaUly0oPpBk+SI1bXhV
eYbp3HacHWJIG/5Qxqy1z6SZ8K0icpH70rrz0ILbEBjqPRWGHxLB0FVorMaZtg0CNepmpVywZEC8
9nZ9eTUJa8BSp/HU4TABzBBBkVi7HIjqruQ2OIfT6b0hDkUMAqjgIDKETZ+Lnso4d0TcZGtCMn51
LaV9r94NaBVk+3CHhs7C5YRtkPJWabYeunXi39U+Wurqj1S+cXTKEvEqnJzjDnbAKpRzbzdIpUCp
6YYl2FtwJQdmT9xNxy3XQBamndIaMunlZyGR67Lr7GTR2uzLl056k/GalJzbfj0bdH9qma89C8GQ
0qSl46wrb6eor5J7Av8qOutM3UX6Ooh2un+3jCsGthpGxesgrTAje94lRMeXjKPLGaCsOawz6+Ih
q7iIoto7s6K+2AnVVmPpDE9CdFaEmfOBDq1eshMX65HaI4niuhQeJtWpHelEG6FLhXlUUHY7U9kQ
RdhlVOXeCcdhWAnqQ8YME6FciQIqbfTapfeM3Va6AZoW1uP6ovHcOePnaXHrsAuL7QdvqFDTIrFJ
sCOJwOsLuiBMHxJYevXEL/q6QTiW+rrxlk4+T9UppOo1WMgId1+Kg1MXjw6Q22o1Gr8c/eC3+wGj
ibZI0rdemvfmNVVZic+4yTLhMqu1KW3FCyBMuXxV/Kuc3gZQXAxYhIWvziPYw/hl5zwAi93aBVL+
ig41RBT41c4i5bOOUZJ77PlW83Q8zoT5EFHQ8WqCJdBnYmy3OqEEnmfekO0D5YDCFbRnrzh2ZKdw
ajY4adhGAhvW+21HaXUBcgRhVagJ0hO4Co7gDdy6I0s7t4yHFLHk2nkhiS0yEikMDZPoovumyl8B
z7UlgCcaT6QWKnLs8ZzPDBh+xwiHEmLj3FRWsXijKLKvjoCfS22HjDXoRzoUUWDJUsG6/zZue19R
y8k8AIN9S/uPiA2fHlOVIZ6xz+KlqXeJU01npfAAlERKJEnPIpyT+F4bHwNHgcAKPh4tjO0Nf4Lv
s9KR1hQlh/J9tNSZoFVvPCQ9nDCWGcoxE2BID4Qla+Yg1mdOexjHFrESTwP5c+wJCaR7713xUisu
9lwoALtGOhQRsshOrdZCxUp71OrSj5hwCwt93VhycRhHWrUPsPNmwUTlrZaGR1xNrLKlKIgBDddv
z+NmYCHtmlun2tBDw6el1otxUy9f914MIwDaP78xVLacOSBRHFiNh5FzBRKrGicNUT4pEciiUptW
3FYCbY/C0wE9ktrXONAm0QjGcL+4/cH56QK6SeI76E938Olo2OvRKRIf6gDkq7sGa4EX165TGmwZ
YheUtG9ZXnn5sUfLqtjkpvqHxeKqdfffBw7SX7WRXIR8TnnqLq8RVvTO+Ux4WS0I+3HAXQl3Bvc5
nmkzx9rCjhydtZEnndQgNACvuMR20e3yhDYpm10cl6uapdW3zFfPanSPGBgeIFxgO5uQ6Qazeidb
MfSgG3XIjkWLn587Id7rMPpB9iuOMGMv6Nxx1PHDyt2tCgPCJ/s9Xu9cRkm8e7J+kKSlzI6NnDSh
kwKmAReOnSx+jkIwYLgieCjmnmtbCUQUxq/1QyZKWaYPT0B+B9LevUcqQUPAb96yQK62NmrzMHlm
0mMcTRrjtVM7eMZUY1+tb2JWa8Sfy3Urc70bE5d7DpMhXDFd4sIGRIQVDW25iDk9KE36bDApwhi+
E2gD9ilBdDK55Fio1claEje84Wl3pz8NK5DHu/4I8MKzut+p7dvQbaSCusY5C0BTRIij7oFRX9Hy
u9uvvIVmukDkcXLciwzI1iELhm6jAdXeDh0+BZbPSJsIJRYmw6Wx8jjlmksafWrSpWvmcE+sT5RX
I/3M00Ponzt909eLqtritG/xDJZ4wIRdp14tZFAK4sqrymlBJjf4kkQEwBTZqbwPycV519qZ6TNp
35reEcWkSZYRa5oa0cSnKSh9p8aWMXXEPoo5kKpiSYQrzWCjgWOFsxHsQLwKKB2MPFuO8WSuA9pL
pFPVIxfZQ7IgdFALWHAgB2KZUm4J5vDy0oRHP3jtsY6UIYLD0EwKbV8JmIKuCbYHgH4pA8rL2PWC
zCNU57zfjLB2Fj0dBUVrpn6GMTMLpuIH3z074r3Kn6Vy9uUPwYeVjtE+24Tsvmwe0guOAnm9opkP
zdJVl7nBaRtCi985CdiWW5TjmCSmiWbdrDghYYYxAQdZDL62Lx8dC/oCKEu9IJ1BPN6dVuMT0Rtv
XYCxMMVzAyaHi1GPOrN3MojIK52ubj6fblKRmbDHZt/K6ZYJxY5IRIwgEWEI78pbh5YHcef7eEep
KTGWhnwNhBeLyz+o2dFuuJJQ9cqOk6Zd9JRplF9qkNkF8xK9XzLniEkdtsCBlrJz7dJ5LdK5swhb
AVjPzvA/B/xwTWZ3PYfBNMumrP/IEmXRiquvbj0dJpPBzYxsilr0fE1tvV1xL/ahCMBhxG6LGYzq
Dd9/y6HdENxv851fL1Sd3eKWMKoen7syJqU1WvXsxLMzducG6+T+VsXvrcyN2NDYNY1oKGb9rLYC
KshRX9Od0Vx0Euxl8RSUudmNPk3MLgXMC7056jJOmmCfqxxaJnlPglFbCThACHGZ7CPRatBTnHQO
XvgGS726gqPJ9kGl16HBIEkUBKzLOHWMD4IQ0MG47ZiQ1GSF/eZW8fQHjRznDG5VcwtCilCRAksQ
fYOxaCBo54umWwPjcgM7NM61xcqH9YVEsoQUYANDzMOMSahF24HvjY2FAvmhabaCcs3qZ6wBDL21
5VroI3bnDwaGAekY7k/RHiNspew0/DXGmRoCBiQt107I47HPocaaZEORi9q/F9nWRGEueLMWbbdR
hl3WHXrhXRhbvZ+RaaPf00E/iEs1eMOrY4iATYhxw3A9WP0i5fqYEDJQCHBb97y89Bs/ebSIFmjU
Iuo7B5RefcGE1AFrFnNuoPg3UIwiSPL9Cw+K8gEI1xfZOrZfZvogTlqjgHlPx+JAX0cAMlScXnam
85vgaLCwDPb0ZxpMO4L2YHSnLr+l7T3hjCkzyEb9UzCgMJK/j/z3OJtDrDX4zLy1Uy0FGWnGeDf1
s4asiI+cLQP2GeplMzayM9k7D/WbBrhFkq40HlTGJh02lrJWk3KKT1YsZ1PMQ1TJiJjvR8kXwLxm
HgDXcDQkWC4oeqkwSewzQL0ucl3GBk9X7614GZJ36vbGVU6rLAVuTiNWMCCWw/y6YCzKS2L8nrjX
PrzpxnM8ZdFig5cxR0394zRnv8KwCK1dK86FtpHkE8Vfw3iNICNjpLbvv9ZYrWLu8DW7/8hDF/Vf
x1UoqQM2vzDO3BrHxZfDNhvKhbRv3Je4/4z0YNb6iCydSeneQeMkTucdQK0oBgJ+zDQQxWZx6fsz
za4xBR7hk08AnjZFDi1zmo6NFak4XCEwQ3Fu6osI0DY/xYmNXZ9xLZyGzKRMd9VSa8yCNHSfFlY8
VqPY3Tlc2RDxoRQyfBjDQfa88KZT6sbqmSlHzGuqNebO2lgp8VY6J8i8ccnVbhVatxzSFhQZ+aNI
7hljCgM7rXhl35gBgWSynq44wDP1hWcf+Rta0DlP8+4AR7oieOi+xlSAOVCUmWJfLZfkOymBk0La
HPjtOEUJ3sv2k7exbo+GufHjm2gtEEVZbZr+OZaPvFWmsEMg9VzAHrvEgmq9I44p2Gl+ytF6nXZT
CwdUvR71ySzmSePYQnkG8Vuzt0r3XIopxkYHxixclOO4hbDzeOC4xAK5BigfXAbZYbvUpPqzUgOa
mk9qOds08duAJEkkyV0OLXiFra/dJeSUmgFDC5yHTJzBHQxq2t4LQQo8BH0duyliCBsYoL4KkwYG
Q3NeEYxWobq1zWZYDMGah46627j64gXCoBhZJ4z0ckD7K1k9FpQlN59Sv3WEe2YcemtbZlu9OTFE
AIoa9kdf/tTCijPwVJTnoDzL4j1LjlE7C9GpEiyNM84Rt6Mj4kty7np8bbndeQthWAKZL7KXNGzY
djHWcoH3EiKpmAEqNzM99+YxQ/EP4pOMBomPV316sJ8GMtTI8nD2fzTDKhwwLS3Z/ZDbScVLkO/H
Tl6NprkBXY1VFW5mKMsS7uUG3uiyNm4aPl7eZS6nUbwWu6Ms7Sn4cYOb6gwLK8tsOQwo0z20WNcV
FLSAlQKPwfd4EMXaHPVR5lbkr1PtLYqNqdOae7ns2BmuJeDYykrLfygg7C1VWBk1yrxxypl9Z4Tl
uPux88LrQlUvVxKmvO1XI5wBd6neocdmQsx3nheXrI1mQmUy+K5XyKx68wG8D/NV2Ng12ngF/GsR
AlwSigoL00eXfWQKXAi7UjYRCbq+J4r1pWIESNxPXPmCQ/T+R5O91hU6MC8dSfbAwl1jqoVTLlxY
3kOEzyejDrOYnA+JXQTbCuKWyakNZtTQ2VifXHal/ZQBRQcnWV2JEpuLEDXWOcHUVMI9MYCy2EbG
U9WoSsHHGG2HbNXq+xwpWpQfIfgQ2HsQO5V5pD2TkikW6iJmKAvGLcv58LWL7pIBRZ2sm8oqv6f7
jrGJFCDJYqOXzl772spLq2MvdAvfUhOTVsVVxwMWVb5rNYsW4W0gdKziKTFGIFC7oZcYM5NZYN6x
fZ6yVnCfLzD+vJdwVwPCQ1suQFmG6w/PJReZcti7+SkFkiRobImEH3H4A6cZG5UMxQLLHiqMRfMA
szkCdrgS8mAuMj8S84hL17ql1atdVord1+usfctH7abCi1efgRwqVoPIvOXe5yBcR6zfauXNQQYb
0G2mVcsAnm2UF957MhnOxoyXRb2kXYWbIjdV7l9egkFDweEhcxhKL1rPQjE81xBnuG8xWnbF/RhS
TLCKMKvlJJOR2KlEt0dAN/fN8frq4tkfffaxtvJopmABoazZI59b/T6mIsQlrDA4N8xDeWVud9K7
dZa/pCxMhAaTT/ccrTVBaVOmiPrPrcHB194i4usYxBtvDPq+CCMmQ3gPnC8DOSvFf7RLm8dASEpA
Ta25HDndRZXvhnFJRdQM3jsJRYYLIM2jOUY5Rkrqnq7iERPg8LCGVWHOwYQ8UpIoBYgepUAv3CqI
X+LhhWH1foiXrpaxFX2t1BNrKlzTJffeYbBVrvYe9ArkH8+iKPRtKA6+vuZgGs3mkkuKW+e2S+uZ
KdA5jv20oF+cg1apRpBGjuT21bo/Ch/pFoN+jK5s2RYFAHQ63fCsBf2j69Zs3Ez1ILSntv8o8jfL
/3TYg+Q63QXGOsmId1xSvk5/SGMBeBb55DCujncxnYKKReVv3GovSm/IYKMmRvX0RFql49cdZWap
LjVnISa3F6GQsP2w1/SAdAiIRcxEmFgFj59/+ve//8e/v3f/y/1Mj2nUu2lS/v0/+Pt7mvU8ea/6
01//fgUkkMbfP/OP7/njT/x9578XaZl+VX/5XYvPdP8Wf5Z//qbx2fzjN/Povz272Vv19oe/zJPK
r/pT/Vn058+yjqrvZ8HrGL/zv/vFnz6/f8u1zz7/9vN7WifV+NtcP01+/u1Lq4+//Sxp0vcb9ev7
NP7+3744voC//bx7e39Lf7r87/M//cznW1nx45Lyiy6iI1u6QkWhoes//9R+/udXNEUxdMMQRcnS
FB4nSYvK+9vPsvyLLKkixAxRkSxTVuWffyrT+rcvSaJuqqKkKLquW5b883++9j98hv/3M/0pqSmn
BwhQ8myUn3/Kfv2ox9f2/QCaLqmGpYPhlk2Z55C9v539xB2/+9/csMMDb+UNi2R17lj7MFVunbJr
XULJLR03c7l1XurGxl8LPMhSXn/3Xv32fH7/+Aov5J8fn9fIu6Baqm786fFFTy0BDqQNXEOCCOtI
uohtuk9cqp/NpZjL04NWMSImS6e7+qw0uqWRrgUcaOo5r5bgKaZiZGI4+hTZQtQR+iWD9lQH2s+l
GlyJYaULM3wlSxImLs0HmMq751+/Bsn859egm5JiaRKvQZH//Brk3oiG1jPrjXQQ185av0PRW3iH
cIfYcdDW0V7c6kv5xdwr1//HRx7f3d99ekFXKCodgPUm2db3fI/ge0l/eBeX0HuwL/bxa39hsLAz
9+nmXzwyR+2fP7c/vObxuPrdI3e6FHuVySMLl+jorPM1hoGDsqe+bp3su32yTnbSMf5XjypJ/8Xx
opuyaMqKbo2njfrHx20Aj0qdpNUb5ZDn04qEJioUQfwXa4/qudLXEfIEbKpJfO/XEhFUIoE2hChb
BXZcgwylPWkcDK+TrfWu2M22OFaHzPY3yZFycS2yI/wsDjBMVhkkUGYDDsZZDnKIaT/NVPLcpXWF
2BkiJPC7aprHc8CWHuI66Okdkmn9lMAzEUggcsmGirXGjGYolupz4hDGFEDPdp/aJ6NkF2HX/Uqj
vuORbYkpiZO827IvEfEi53ZWLTR9KZVrMBo0QAAN8AE9Apqb9F99AtpuUt5ZbPVfHbggdCXynF8M
X5A840V8Enf4cOCamW/5Od9bm2uJowDXxUSjvZ3S1l21ZLVFOLB+sMMnjgcbmKZshEzckGuKtGfC
gVE2FL15kGOKyLDqEBugNZ1NUjQzqmVNKzflWfG6zj8tB8U4+7IeYfkeZa+VcpeTL1ck2bM0g2X3
Lu/ajfAaYkMOqLCYwS5D33eXkIqKT/EZ7JSV/8XiWo1mxbv7HF5ROmnRxEoZPylSPN19dnPppsNT
CBUYW6ACH3bJ/8AFKACCUkqij/+D540Dovwy6JV49/f9nJ7kZX5X8pOlzmsmUljTJ9ay3KAv0xT9
op/Fs3iiyueqPCDkkK6iw2pHE84SXZoTqpp9kGea6bTEuAfryLsPvZ85OysPLDINxwpBG5hp/oRa
wxn0wEWy1HYMNybqlLgr931aGKgwmOTzcJ/mVFtlZFQ72zqIX95xM1LocfPP+KAmwF5ITRmr6JHP
rQNRGtZW/kSaBWhN83YH+H8FWMimgGnNS8xWpFqwnXPwz8RPvDt4bw9EWH+U4aKyTi5jm/5ech64
1wQdIMXhK0ISTJ7iJ+Gec/ZavHIQ5PwXztVgUQyzolwil6lzDk+NJMNEm7pfop0kc/8WbXRBILy6
IvVYXbWCZuuDhOkCZj6+JYZzwUIH0YRochb7CxqfchKJX7GNPWumrZzFlXAq3oK9dsof7NUPOBcx
28RzZYtRZxoyO2HxOBsmVx0/RnoWHoYNG4E3k0ja1Fn/qFYW3409Z5rMEtuzw52Bbg2eWbfrq25D
sJr3y9x+7abv3dy0+234EbB2f63esLXtnUv9YGiMBkFyVD+GNKBNxt9GcGk9rNmszbwpIpb6Fiqs
uNigEnuZIROVdKw8pWqSzMA8ka/XGaIx/+/VuYBZA0b5SL9HGz1z3HU9xYuY7rgVTayJZSd2s+Fs
Uz8CJsYPzDVGsjH1dsptDhlpwNIy0e3yktFwABZrQSt2PBMW6ZYzcVjE25gBFZP3cKvNhb0LI+Ge
/jDsaot7vKuncTxrv2jHzDDjcODLO4GKAaSXjgmH3Vm2DLaxxH6rzt2luiY3M/On+kp6kV6UJUyq
FeMBOlPLFaysPUb9fb5HF7gLm+HYnpp3eABdsWQrQuyfM7Ikw8qRDLIfVth7kM3Ye+MrGEdvcAwX
OeZSOgMYrWKXbGY+dIFww3SQtFtJszzE53IzVEeCUwNRE7hCFYYQqDYDW9I9TEuGE+Re2U28JJdw
425gLYRrgFWyRNbuaYU/dOHFeLhD+FoilLDJIABBQxzx3KvbY42GRDsPbky2OuboSfQ0knReER0z
J+yGuFK2y2DXYaJ8YnnudJOIOh07TNIm3ofwaK7N0XppoowEQJ4zWy+3hoWFQIZ1ASnLt/jgIax8
xp/mq3GWj+IR685A5Q2xBPwD79Wb+1qdmxMQZZzWbbUQ9QaIDo48cv8Ss516nrREmKZ0BQR4jdy3
4tJgTd3g7AqYuNBshE57Tkad/2J+Vh84RNkN+qjPzbbep+uEu5JIbcudW4yt4bn33WgCDWoir3hH
nW01H+ZU/cH4VEusw8Z82FdYI3bS3Txw0n5Ab5PvojULPhx/AREN/z/Xgg9d3DB8AQ6YXcy72DzD
8qOXVsIjvlcP9QRyTMA+xtQX3XqNKG495XoG1QvWAK0tU7oVcPpmDa4X2+EZYjIgsVCgykfRKu80
9mOTbi2uuvARMPsd6XjLtl6pMm8LPYkku6dmfXWEVR+A5ZuQkKte1JmxYzw0QDzhys51WEPuZGxw
jtH6HRrGjrlEoucA1p6VX0GpCfLyRN9iujrkF8eGUMX0zAPgC69sDKsm/TSDOIc/F8gGZAKsZsG0
02cufez0M4R2Es/hrnXNjYzVsABd+coNkBfJWzkDFf7ufnij0MqvRbrq41dddNFJ7KifjlhMlbLW
aWLMQirE3IWoEPCbkP8hKhF/shf0yoUmnQfrpFWbManDGBRD/hd71vAob6tTz+GZQcJ4U1BnnG2s
Pi2VKNAMtAM+A9auUnHzod5l4wy5Bc1Hfz2z0VnQURNPQGdDhVcXPSVmrzob7Rr2eII7NLyPqQ+9
+/CdK3dWgzVOZdNvcefyeTJQ5LkwAGiv9xox2pM698/hm3bIHriho0dD3v/Fv4BLvjkDibjqHsST
dEV931n6ceSyBUQku7EvzudZTlEoMGzSzGK6TACUcANzRxpCT1mntTRbyHwcn9jMe+mlDpKNK0n4
keg8WzFSQWOch8eiBAi07J9YYuUL/Oy4CfGdk9hJrjV+/Cnir/ki7cRrfsRmkw3wYXDJzzoPq96k
O7XvCgoALBn20/68iSh+myJ92hya4TsuuC3ddOqLcTXt8hhp02CROjOH3DB2qwvFSdjrRVuQEfc2
GLGKbONTxIGJhsAdWIAlHRqz/Ml0MroZ3MBHI/Qp+hQYFY2sNpe5JEs11JOn/xVsaTZDXiEVe/O2
4YtDU8JEIH+oAYpewooZPvIXi2WbSyZ8XPvQc4bFOFIYLTGfnhS2eOZjZnYri9N/83szD1InbDa+
ExBP5Xol1spSN4OT8IBddkO04CYRfqLZ05Ejifug3AmwpxyMIPgiyzsQL42FkN0yMvCaZD566HFB
Z+gCKjjj/K0GJNViDYxUpoi4raRHWzBTSb/+en+gyNZ/tUHQZVHTFFMRVfFPWxPDqps4cL1mE/qr
jkWK9oz8HxKAaoZVQUJ/BFLZeyJ9Gd2+eZf0JeTXoT2KfLyoeVZ/bC3SPdGePuYnf4vBA9GGOchb
Sd5CSVvneOjCW8gFs4htGaQMuQv8HaU7J1/7I/8K1X5Guaq3SpflMtklP3ixxKZtcZbbBXRrB8Jg
RhsCy8IZifuJtoUQNHHnrLS4YQpkZLGMHITJ02AoQL6P03obbOV+Wqnz1HnRLKhjsi1HGORteWvc
lU/OOR5zuKT0nekbBaDaV//W76BnOTd5Ed2cMwvrZbnzuIuGG5U5C+l0svbHwDZAXhET4EkgExVQ
EODXzdF1RwF36epTriJQtEBZ0EeO4fPNGmbuIu1WSY2PzK5vhT8R2XbKGiUfthnOMkYrOr+V9wsH
Elnz/GN4VlyqzkRHry29LtZSFCnNgS9O2bK1ULb1wyvf8+SsPOiD7o+uSfjmBuU1Hla89rp8NuWy
3ccnC/Qn6JYCD32pE4S3g2KtApmLwR/dc1AV/VLRlhg+dW8pUSTXHPP6YLprKV+IDQm4Dx1YtyxQ
NbOMwUjwX59NNBZQI3yYBl1QoEsR0NcTd8itVBZaSGJhp+0idnATEGZEBLQz/j6KCrI5t5TqLqg7
vWxwVc9UZpJgTgub2uaSxBnT2S5nJWgpVyHdnOEpw5Y5QTF/rzGrU85lEABiJFwGAvyGGb9yHKSe
Ce45pDYyyI7vqXMwn6oXvSaLcsyrAbrolpB9H51c2bklvbScd6K7L6GAldcSc+QgkWNsc8yqXIs4
wgQG2TMp3cQYs3v/jcCRBDSeLO+MNwtAB/k+BoHwNnDKMts3NgkhCiwTM8Xi3mUjsWsrv7/XWIWQ
1IF0MWgtsTTask28ZoVyvo5u1hLSom3ZWPHn1kyndw5qyTPx999n9f9IAvzv6Xv7t8ZPvtL/D+S9
v1b32BGm8dN/+724N/7Er9qeoOu/mDr6nCEbooZcN8oVv4p7gin9Qr7aElVd5CI4fu0f6h6KINdE
1bR00TR0VVcRlH5T9wT1F1k2JdOyVE2WRUs1lP+JvCf/UZrSNE03TEMxRFPReBKa+Cd5zQryqI2F
2rP9rhogz5dzsSjVlzrVHPrfs3Th95n/mrDiMwOtehMkVAFszfqqKMT60Afg4H1EmEVT9kdyNfpF
LuPPvg9IZGUMEuuSPiUFBW7nbWrXV6mMN4xd0Y31BkpdcJAKmcMQy7Pmf31/kbQ/3F7GF2bxanTe
eA2Tu2iO+tTv9Cfd1FXH7KKAFitxHRmlCF5f+ez9EFeK2XZzo5CIDHCuBixanHBbGnn+njbqOVWT
ZJOInTiPmkFe/oun9Ud5iqdlSLquKaKGoqpKyvih//5pWX2bBWISo400vUQUuvMupcKFFSF3U3Tk
pw2XyZ2QayWOwRQ4vd9p4qvSE68p3G7118/GVP70NukKb46o80QUWLCmqX9//XdvU96aXl8qPuWB
aQFUt8C7oRhXpySfYIZUawe4jpM0TLayjAcc7CEwhz7NVzpggtzXaVbNjTrcB74/4ODroOKHbbpJ
OhAUru5tv7/YBFq4b6N+NcgtnPzBd3Z9KuJL9BSVDEDp7MSe+0Uvo0EktWrtvr9l6Gp3qQ3Ge1Wn
lLLWbXX03IGkyfgD39+maNWvv1Idf+Wv3/b9hVK2TFilCYum8Ssyix1mIhgBEQbl3ZBUBkttK95a
cWCs3Nos+1mqBgo9uiwc/CHDLjZ+S+Ny7/Ib6kvGL/76s2kJI9sBlee4GVD9739UfZfcdN9J9u/+
Uegp/620bPv9w22VcpU2CP0Hikgm1Q1C2+2hr/z6d8DTA2kHXBA4mKwdLAlr17OoN8Km3H7/7fvf
JZLTv36xKikSUg3nzWXbGBeutgulsC0XuRpjZJXzzfe/Jb0Km3wIxX4h16A0jDrHKDR+9/cfNeMj
VW4ASI//nnrsAeoglOzvL/7pewvBELcNrhvQDCPQDEvb0JcECVJusR6fdO1I4qxyGp1sid6Tx3U0
c9ePf3iWO+wkBydUlWNdG/+J/moUlJyB3Pd3hLXCBqaQQ1s3CKLHKUFOr/sqchFeVNqztXUCyCsD
xlaJCaskE1CQi3yYaUNN0qJp4VMBOiIpklM/EQXW3i3tVM6jmVNmn5Gha/OMC828azU62jh+pq0m
ObMiY2LmJmW3kBjOzFrevKkZmVcrT1vIEmQpW9bOWAbjrWwRfEhU4xQn/Yh+izq7tAZqNjO2jLEv
pPOowlgshex1mjYVp7EWFWvezL3OVXyqZ1m4hRwEdVJg2+PVItUCFdKN6zl2ZfYPSShoUmkxfeOy
Uy0Sd7nrrpOLEhiPQGPASF1RNUsEh3gDsJVBYvtZ9vhHglL69DtMIYZfvRZCHc7yJntQZTRMJOEV
aL8U2xbhTrOujoPj2m3uCiyxsaUXgrvqtdTmXL/ElQq9IWBrkjvFOqs89LrKpAPF0aa651cbL/Fm
rWte0lIjLus676HXXnTl/zB1Zs1xIuG2/UVEkEwJr6pRVZJKsyy9EG3ZgkymZEzg199VvifinJeO
dttuWyXI/Ia9105Jz4V1r3pChOqQpyldNm1IKkzUeniCqwkRa1WjRXrTqt6VLgvTbGbi4vbH4rqC
zlcmzL1Dh6gqEBHjWeJz9ROAewPfoZsmvitAcWb53xUhj+fzf7++OTuywPeBT7jJwhAyZGDX+eF3
5l55pVhrB5ANbZIQRQvaRgzRrh4PyTQBPZXlr0bYO0cyV6uw2dckR4/NV7YE32vaIS0u6cy8QrE6
5/Pl4ng37DGwrXaHXrqPsySBO8iffZk+XSMEhYbrIFsiRunHdHWpvfbejzsyY2GrpitO+rVpQ8R+
COrbmcJYzeYiU6YQKxKIvDb5QVrUOm7f77wy/NsN4yF3fEo9g1I14YeEWzDKFfLvlLC5nmjkWsHH
VswMatwAsUwSwAgbRoPKhKh3MZP17bTZcWh8dStNdSn87jVsvafhGlY1D5mFwcayR+5aWfqYkAJC
96rouNgRIa2dcZWhxdLw5vrVAnRdskNB77Z1LCNh20A8k9BJgoBc7cF9Eb16bD0kvBQ5aBZMWe+d
52WBhUk2c32bxeDDMUAfekBRXjRmmEP4NqmgREHmfeUlmEjfKTHBwRBRcjz0CbaiPJdbLRJURXL9
yhWFu7c2HzYhHIaI+U6m1U6VmFmzME/2+XCV8dWx2UVmOclMAf5ZO/FYKCg7SXTqgokVvHSr1yJx
L5zpzWeFWLYNmlM/8PcIRLZrWfoeZcwMOh7oeqw9iLrqT//+IbuEYaCxEUrgbCHrpXfG88Qz+D//
mjceP67o1aIi/G3rmJ/4999S2HL1PstoddrQ3c/12p/+9x9ZIv/vD//9hBdyDrWLgZy03C6mBEuU
Xbqa1C2vvBSez8Qq4jUnR/MqpSBCeQXZVtMtqHQ6BgtlWLDer1hPhaavWSpzEFxhnmtO9OCgcaR4
Sh2BXw60/k6rBTGGL7bB/RChuSy1C6AjfE4tYMhMrogJwl1uK3+rGmRWogLKoJidiDmH7pCNljnO
tCmUw5lbQxtUzCoEtoVDbhjbJcEEJ+8Izw0cdlmoN9mjMNHojvMQXu0Y6os/iU/lIVBzuviexLpL
UfuvKTcA8aoZCrh0vCsmtYMX3sE4qo+TuzzGQ4s6N/gwOvrpArjFAvddmf4kOKuiiOlMKfcRR86+
MDzF09ySqUHkCkorYJd6/NDR+FTr/qMurEB86SBNtChB9UTUUorGcHAYhDnhtKvK9JFLkz916s4u
EpXOjmcVV9VOOlBknOTRb0ik6XJ/t+jx0WQS2u5QIBGVEHpn3CJ1ycBbD96Lm77M13jeSkiGYR15
KthTx45IL915f0y/i6R91BOfapuj0gi8EF/Lv28Y2UQKi7Jzmzds7jTC5tSyyqzQJ+dHDLCQXKir
9nRZ9HzmzucGddR/OhnO88CSYtBIejsxrpsu7b7bFWsNUqYcskQ3uU9MxVXEgrMkqmVw+NP9BD90
IjThhAg8m3hFXW7YBPojm/FhenQ0YktFml3XdlwEbDloJpDdVuc0IfyhrD/JxxNCwwmDJRHE4kle
jfdt359b1pyh4xlcHdXdhNFe+dNLVRenspwvoY2v643WbRnU2fpYkMPajA21ZwuiQIHWyzl0Ramf
E7n8bab5qn5cL51FsIN7aAB4THHQ3pdotKae+zDWzcvU+2d3wuc/kY/g18MvbSQzmmRrUwpBwfVD
cOiub+Ofqo/E8UrEidBGlxGSAOkgYTMDwtMBL1CYoavTPY+0k4aQtKJdaof8nDnrtzfMqJmc5CG+
6nJID8FgLW6HJIPDn/GyOnhT4wadt19kqJDVwAQOFLah08kLPFiVu8ibVvLZr3p9q9wRSh6O7zJv
f68tkcuLYQK/Mh5Jr5FZoc+VnZPmVkSDxu4GjArxU12DPA+xHLpZ9+PcZD7DsWJc//ar8beuZLDD
A2QO4dxdnIX11pqyPOhLQicWT5/SicCAaJ1+lYt985zsYzLdCRstYsdOXS0r3rOXDw/C89mjmOA9
L6cYBAgq+6FD4qd5yiKycypUe0qT5+UgBwwM2ElvIler7K9vFLOk7HnxqC40jgG/M8cAu39cE+qz
jH+nGTiLDurnfL5OZEtSj0gRj8vHKQOC7iwp17IcN6bN523mMKKPSM8cBSAKJTZrBngyazDGi7Dd
Tct1VouqYlnPTcBx5dULpjp2pN4aMLvzu+0yswfwuqTH88PzEIXQIpbgo0mJuFynDvf6Cooo71qU
orgmiZqiSmivyQJNRYIUpqdAVqQzTm928eXB5RDG8d+d3Km4ug7CzzD3zkPGSizSNrnpkmDYJLvR
tL9WZAGVq/FWz+pXY1ly2cnm20FwRcxkuDVAqqiYeZJ241UVriqcRDPkdjXyiZE3/lZWybcooEvV
d6bBIb0AHooL1Z5yliJOAUhgHHh73eRPuSSPmY7/iljiJgrJNKAWOsssfPK94qdKV4tAvj+bpGVo
6YKTDNmqGz65GHFPW6Jfy+cBcb/OJG7cgW5Jsycfamp785aOsMmS1W6GFWJBOTLjLNioxBkpycnV
Exvy/QgyhoN5MBF1jQG0xbflF7AceXqmo7pNFNhSOaKW93MMTTnzxchpiu0cJR/kUz1p0f4hJrM+
uZ6uGOtLvyaPAvjPjgqiOcXaFiuZa/xrW9LTobbjF/z7Vf//N/z7vf5UEUr977/2/35VEr2XenpI
uf3JS90kCdr5Wl7S9BqIgae0AXQSIdBsw5kdaJIATEW+T7oxo2sUsOradTj931Gwtyjx8xd19SV6
tBJxIe/aNCbtHvBPOUl/O4+oEzj9YI6urAtD0AKy/eWPbI+cXnzXiXPXNWgftZihdAFur5yzmiig
vHggW4DpXBNTegM98g0qZJ2RhT26zFQF6OIiZKOhpham94+jCF4Sb0yRAHWyVPUhkjbIivtRPuQy
xw82JTjtkQQ4uO/cZuWeXtpplzh4rfOGpbOMjsb62yj3QM7Arne585g8FITtAZ0ajbwKTcAqt+1L
hQm3jOvlMK3idaJxC0aQTRVppAk7aPwcoe24eWPowEbCKWamnBtU7h0sAZ8s9qX07wYPD4a3jt/u
giUksoTHrdV5oTgASBvs4T6ydMcmp+3so57BGiHNRPJrRXyYMjixPBzUY4wOObdJs7tGQrUTO+dF
o9y2Kuzo5koXy/lsefS9CSvMCpYj9d0XV9Q4IHyvPfXznN0Yt0W0LGeSF5HiM3zZdiHctMTrCVpQ
HfRg1wN4LieqJ4Ttk5jB0dYW5CX52GXqPxlZvvD0ikXvBg+cjLDE0w0jr1NZD7e21mZnJHKyutkM
Rf8+tjXUxLJ65RnND8x/LqalIgwc6kBKmeBWVOxo02A/lsmlzZEFuAW2dYukR0ANPM1q/J9/DDXg
lyqLNzlWy7JHYtxNpDaV+fdUAKL0J2c/Rq+drFGAehmxsOt0KhrPPQS+asgWhwtB9Vqd+n76dS3C
TIzRaakirBmMCswoPoO+2clGtThy7K/EJzhDAw0aAmi3xVhCW71+il5LPLnAlnpjG9x316fENEMO
Ew7jDG9BvVUjUtzSgt6tBToXY/WTN8OklE1I78f/x/QBiS1ga7q1+bE2y7cUcRKHMYSIiZw5yipY
H8vJhC45prQGqJ9H71TRUJ8m991xXHPtBH43PAYMKVdsI5Rutfs1RaApSm/8ZEyJ/SaL8z20pynG
7Oi3dzIihKp86lpGnVMJrjUNxb0vZrmzqPnnONqqHnmI16/ffV0Uh7mN8XbymZAZpecXkm6Kdkb2
kbMVm0rvrRvTvRfgQ00DqBRFhGOhhBobXY/WXLHtUDBGB1Wlr+Xj2C0cvNKDHYNWaJiqQzva65Jn
+c8JxWHsHbaJY9SzNukOIgl+sJfRhCtw/JjHNlIDe6CtfIKJFDly79Xfo8UE3TbyfY31l0C6VPru
OfTBMBlXvU0mI/eqveTTjHw6cr6GxGt3gzv8ZBFxyW28xjhvzIuueB1Gl5t/dn431rz7YXeZI+a3
aRAB1IbtVSW9vBlF8k3xcgpbUKKReDdlQt4Zd4MeXbQurhbbaIajHbfzjgtk5lQhH70DtzEjLJON
Bq+nxY37EFpULu6oSCcF1T+XuEgG7QDP6yjxGxvcaRszr8WWl1USg2O2nKolfyuKcSazDUdLWb6D
VQd7VyLJn7EijhVBE5gYwwK4WyMFjWDcJhCDWAA6CZGdYTszS0LsgRZf3CDkybrxxQCdHxnF46qe
blthi/uOL4THbGsUjJ+0hzov5+Y2Dr0zgapwtQa0LrCWqk0escybHPXaeg5ZZUVPtAXGe94Oeer0
1ziovTtGASUCmrKg1b91Z8N9OEScTz0LvMwnWmBVMcEk4ZXf4TS3NCHibCqUL0EFis7BszKndboP
MvfOV8+9i7t4BixUX80czkvXAV5s5//ikVk9gSzMVnTW7/qUWITeYxyxchHVGrdaXMEb9HkZGhcC
a5P77+6sbwNNiHUtRwCCaGI6b2ZN6rc4J3nUirwFwsCQi3Z92/jxdnSj+1zw/I0hOecsQovxt1dT
fFQT2SoO4wTm+TQ5Cbr2NA6Xg279+EaQyDYuCGx66966ReYdnPA58Yl8ia850V000CYCY1BCbqvI
8EVfaymfCmnXLSLdX2dzAfoXGS3QBsNc7DXenaqjmco9B8/aQvRbvl2MzPdI8P9Qk3FP1uFrkiYs
H7TARY5WxQVcV/pXgm/W7txmDk7zWl5SP/qVN4iFYl4+5DEpRS38/xzJR2LY/KUFm9pIlFf3cH/q
wxVHCIgoFutoOZJwcfdSgr4RjblbuxCdCO7BI29Pd8gDEiqLuMIvvN7Z3zPNVViaU+9yGVYjTPox
+M/Pkmk7mD1MrOw2wn5yk02DeGDG9V/vkS0xdiXW+cr53a0eepngllYHSDTheDfaJ3NeZ/j/Ke4n
t/5dd+vdvE7OUxytQN417QV/eOd43+51EFgXnCCuhHDhOi5JCSkZmvFYMtQkQTFNHKASbfsHRVQy
CRY7qnn3AMNMyiUcak4GABI5k+HR/QhH/d/CwhJOl4N9P3gzC9KZCcHzPlPsqHURd/uoxbralfU2
obI8yLF6qbocf0ir/jQOilWPMXFsnZs5IFsnXLI3r5vuBmlg3xfqnE6AK5G35D49qmBW6sXz3Tot
vwdvwfvxj2hN8WNj9zRmxYNR5ttNfFiJefwcx1idYzMigPLQsc2xdwknu1+DV+NO/aP2YHeZlDBA
Ax6ossc2z8jWaBJmnCnjSZ5YXiF30acsAC1neq6THJWFVuiHl27c0t5PWx4sjDSDnbcybyH+csEV
BTuBvv1TC+IjDQymyCAEKairSVIhG0YtPtNiNCq8qZc0EIw/oiM3I0+RD6o8qAnJ0ZRGBEt9mmqC
Q5B177WY9GlM8vkCkxJxYi/JoPUmPEHttwi7FeUood9MxMMFAhvrbJnVDxUDhH0eTUzhGKJ0dGgd
2asRYRXxAnt4rP/0phoPft7eDgsTwaIEIG8aUs/LCw/tctdg9oVpUGy8ZY0IDQkfeGbxxXtVvp+o
GXnt+ls3Cp8db7esS3F2JdZYj7bS4W3bpUxvbjruATBxEIUXf07ArN4McoXxFnO5i+Qhqkac1HHz
ORjb720BXCpiprmm5JNf+wQROMVz0CyHbmETViJHEZX8NdeiIQs4G3ZJS2JaM9fzseAY5aW7BAnG
wsoQGBjZ3znzMN5xjxMWaGPRDr+jRfS7biAsIqDlFuwF6a24Ua7D6iZUf93EoIdGyjCptL5IUDJV
mByLmSMAl9a79bxopzpaWOX2hE7EXOe++1EVxTWYmLAhx9IlZc71zbkqxIohP2ASwnVoXsb50zO8
RnESp7eRabj4Qv92cTl0avkVa79kzq+nw1TieFz8P9ou2aWX5YXbE6p0ULEQihK+ys6+aw+BUVKR
iBH7rGVTA//NgDT1DYpz1VUHQ422qb3xlAimpp1FLsJ0q43CQzWRBBIpsHqLOxRoQKp7L6vuIjZF
GJOQrTbUYoGDVTJt8a8CeNINnPzkE4rHI0W73OXeRAO9UniohSFXDlBOLNPdPJIa1sk+uw5PfAaC
Ry7IzyJla6JH7282fnG6kPvRZ+FWZO13EtYXbRymc20N4wOJeJK34YbNJrkH63pIh/WhpRyieUYN
Z8UKztodKrYfRKa3EVVon+xXM9ElJi4ouwAiSpwGN2OR3A550x6LlNahtI//PrqwDt6TNPwOC47S
3H0eOuSHTjRQ8xn6JUif1/ANy3CeO1uuwWdeaoBWBRxPEdPBzKNGaCaIJdaoa2y8dlsaB7SEgiVP
T5ZLzPgs6YJh62lUIqrIXhtLLIteVHRpZrz7NYIcU/aMFjwMDzX0jiaHVFMyF6m5RNios9SJ2ga9
nAYezXdA1xRFBZ9z3xsy4eqF3MJl4npa0J04vstU1tkMVXErBTlKVddQarLPktWCGxnpDPctxZlw
2bPqB1EH076PykuwOilpoemb5M3AldCTEFJASoJzr6oC4kCFKGVkn2kdB5lVhNePnIJPY7r/MlPV
myqFye+5Z9nlzJZbKtQ4mTCVB5/jhN4P+2vsl+lNp/QdyruSCPuUoGZRsqKzhgGv4o5p0nzbt/xh
1o2JLPKJUEMzXl8f0wLnXUEZGTnTSUXtJfCac+itR39iAahqkCG2Zvoj5veI+n4O6i83jS/1ou1m
bS9Ny8xQCtR4CGtqBv/CBGSvuutZtZ7ZhXX1kRdkEPokBXbHtOr/wGp/1t107tAat5XehgEewbpB
pSmL/Mt1uw/XIY6LmemqmRSKBoR01CkiVJK/RWu6LZ137/5W+n3tUJe1cf7tk+3ErXau0SlWvv5x
+uU2sCdRja+6HnjEYwdkCSeuyJH5RECCytCjN1TPCwTG7crQi4NmZwzc2Rk8/vXMj7kidray2Z7F
pO/G0FkQRvGt4khkQQ+rqf1sB/dkxMcixuo8TT5iqtgchtRBCVvJk9vzWTsuJu90eGYqVm1r5s67
maeeRjw++zNFVjrkjxmqj+0yiOOUIAQeDMHvc4J7ggjQnklXPT3OMSlgWWbey7Brzk0WPirR/mRF
HP1WwG8LFIpK4HQoanNL33VxtDmKMIf01EKoW+S7TBBm5iogElZOtyAgvl03Eh+RDvCCFgY4cfMn
7ML1PJXsixb+wuyMGKzNcJSZXh6zfMVo4ZCLNjD+CITBxlkEdwIVwN6ZF+9pLQzxQUv1N+zY3rEQ
m7ZsI561zf6E/S4YKRiDht+qc47ndm1/ku52YRBfjs3RxvCQ/HZaN9us4DXgCvzjh/K/GEzer/pX
lpUPUzIPmyhY/3rK72/rAk/VJ202UyJLZ01B+eLSX+xk0iHkj83daN3pgDV5jGv6kMQMG+uY1zRn
PpiUJKKthDqbJVq3EzBd3Ll7kVL2So9BSK3gV/jAUOMh3jfKYnm2HPIMiwhUm2+sMfYYJv1X42cO
0t4A0CubVeug8g1H9K2cabBKuIoX9d3PkAx1Ebz680BEc8vwKkt/eh/9YpS1D1lRA4m1xSPb+Edl
Q4CrhQ/LTLmHqGeiFFyP16B2H1fLHgvYoXPf1eKhyXr1UNXeBtNyMT+nJgmJ+eGungtcISa62m3g
YUGw3lWgaTD33Q1JivXDC9TeZ5jc1FyLA+0NkDmnQ/sQnVJ/jriZg3euj3Mb27cVi1ISXb3oaGpg
aaTcD/FX2qg399pUFVfQWxIR7eX7zrlh+cDZHQB3EfNv0w802Anq0qAlyMJw4ZXICU0Rj4csnDaj
33j7zk0UwOg9JXD8wIjcld9G10zsA/9HRwXrrigHQFKt4DvoHp0VC0NUvDN3TJAshagYvfnOME5q
x+F1iVLmL7pOLwsLFrZPQAt3rQ26U5df6UqMDFJsATaN7lkcRRtmO7uB9e+ZEIHjpMiwjAhDKpYA
8wosrVqGL2X8VS4kK/vTWm8mhhod67eHoUNDuJQs+mWs8c+Ls6XiDWYXhEYTrJCP8D3kpTmoLnse
0JzPM3N75eR/gs4+5X1PwmJjYMel1CRxBs2pyUhNjeLvNJ1YgFnupRqxdpg98qKprZ+57Y2UDNM6
QEAMDn3umJz0j+5qGWJxe05d3OnYGgaLFxNdSpry/+BGd0EkOrMi/yGvn6NqfZFLcjaCNbIZmUPZ
+77xrwoQXlR5Vc4PdOdG4sAs1vGXttAj8idLe+OhBC/Q6hLGORI5gk1St5+a2RvERib9YQB3ty3e
oSf526Kw/q0TJ49mvrIvYVOtng97LFb3wRU9ptb+0ToxEeYrc50k837HHvzJIiH3Kob1vFq0TaL7
Qn/AxiaeT9RgzSZslxDSPXz/JuVHilYyjvZawUx0r/vzcAQ36/rJvfQU05A+5EVU8qStIUY9B4WL
SgGb37LCeB7ViyUgF888mSZx2bAxzsZf0Lu/2ETclBQB9wYl++pPGQj3hGoPCnHK7+rX5u8UTJo9
uCAHIkQe3Pj0Kt0IkSrDS5hJ6O2VS4VFNkXpdY9SS9anLthpLyMbGLQIdchHUGFXLMF6I2MiWIX8
CiFAxwXtoXWJ1JQrPygYQfer16LvWQhDpFse+vHOMzydInXQ2ZdyG9bW3tUafrpg37EJJV7FzgC+
H9O/Zlz3Q4KuympaAK/tn6xOYP8KIIUFi6K9G4TP3IsfZQPXuOBFoKqqP3rf/EX1Q7SOjD9Sv6AV
SmDkR2l/8kQS3aRzD0GlS8tNXUgUPuaD2HP3NMREuJg4ea2aM8e+3A6uLk+mgiDT+4t327jZdsli
kskD+A85f0YTglrBykyKlo+ZxHNxCHj1a/2PGtj12aOuxvsxwPLoRcQPlaGC1KQODctQJl+ESstg
ymBHkISn3lCLSPxQllCnCqb+hAkyonkIe/YoeOgZdXdwXQfHO2VhWx4cKW69oUQPuWl7xSkS0l6r
6pEVLg5lY56nnl5c0hwVI8IQUy/H+mqaKdNg0yVKkXqR3tYx1wOGiC+vgi5rOLfb2PwYObq7+8ZL
+k2liXWoV+epBB6WRIxVvMJyq6sZShwtx5CXdFiMif0Af8hq/Q0DeVyMSnw6lFvJumlXyGYDyPsp
UXoX65rhdmw9CNWYchCfeCdhP8JW/rENoZsd0UZlzFDCHd7TmcyvYC1fKy9F8pn2G1kTfxga9pda
T7CH1mqDREuXjFynMg1RbZC/Ctwk0A8AFJNNqsLHVYJEdOv2FPJlgEA49PkYYk4tl30zVl8++9le
t3dGOk9pJTru0eKl867Ig6bNDlPqbSp7OzrgSbJuJcsy7h4LaHKRK/p9XqGwaZqV4KRe/e785LOY
ho+aaLJNNBP3En44OvbvgzG/71lyJG3xFUZOiPvLJwszNg9+QvnsxOzSWvy5af7RyergGIf4pj6D
cX1qHYhKXmCzI13/c4QIDTANInh0q5vSCaAu0dWV+xB9GzoR8FAhYAoO1xX0vtPdFAGziWQXeJzJ
uKgRCibi2FpJ09TgaJzCb5VV+TbgJTlGWXJMqQU2w4KNyh/wzZQVlbcF9dQon5Vv1ELGBdgjB6LX
G0WkEXhGV/WXSN3lwYBept3ZHOtAULL4CSTJhZFbfSejJTTN5t+14/0UZmakFtNasreHMZ1gYGGU
LagVWCU5/xk63e2Ak9oPSvKlNMDSihdsRDDpJJHdRSzsoTqDExm6b6+cz+kYpV9opnYuCL+MAnnr
L7Xaez2jHSdUhEC9Z6a/xFrDiGQzRd9HRf+1RoYZVku2DqPa2PDdmVtEFZ5OnKtik/QCli6LZf4q
MnocpfRAflvvQZ0LDmw57gc54FV18Xw11w86dxaqSaYUS24YQ88sIljLYJjohq8u03+mJHiq1bBV
bnGpxNqe0WNYqri7wuR3YozI3C4t1rWat6JdCdPKilOw2vQpYrVWTja4zFAancOisbCNhlFr4jMy
KfAIrRJWJ7ZHlw8fx9/QjJ9gGlBNZelDlIjuxIX5wXLL3nmyhUvJmNJnmLGpJvaoIzETxJaRONXI
12GCBlLKmYSqSu47ss47bQ8185a3BOSpU3Jq1An2q6q7Twj+YV5nXyOHPI7g+nwHNIybIgAJVJQ/
gQ2edbQ6R+gS31KJr7JPmcORKBOX9s9Ua4cOZ2GMSCvoro9Zn6OQTX88gT02trW9rRy5daP1MQ9w
UYvZ0I+SIlkEhSZgA45R3F1hO+6AA+k/I5ZzEOHTwMvEb3d8DNxJDZb5eoUJCkCro3f3yj5JSxwg
TNZer/DNyoIv5acOaAxvJDORNZ8xAWY1+0n9srpA6JHOuCDqofh5zTZwxgftas7zdP4z+mGO6gQi
azbLl87HzpxbCHQjRhExPZOqkQzmfk6mgR3F+IJzCu2DehWpF+6U5T0LKRJDAaKUrhCpDQvGTcTl
vVt4gIwd7bVJP5m2DneDIOGnhqoYIEs8BCnfdMQofAR1XO0HPT8mtRzo8ZSHJzFXJO86XzWXWe7P
1DtqEKeW3KXRbS6A4w+9dQLUaS66aMio/QDsz+9W6sjgK3T5rKspxp6swxeCnjajLeejy9GghoD5
ntEPzvxezDlu6KLaRR1ddUquZSRLtU/da5U/uKBREfs5fOHpFSGzPnmLeuLkeQ4Mxlz0A8HA2WF8
ibE7+oVECb9pobF2TsPbnNqdzsr7bO6qW/aGp6aNy9ssqt7WfHwNESw1WAjgJAAZQAuxKUEoOnQg
VYHQJWsJ9Vn8Rf1WHZM5EXnvzuLG26ajpnJ1fAiaCkp/XRJyiQxpzgApioK4BLbNNZyncUuRkm1L
44P1Fcy2ywIFvTbYjpqUcUVfelC2u+y9hzDgGe3vUXB9hUZ7JEcp8Zb3zh3CAD7zQPTPASczBTeb
bbdO/zZs2PcKw1VRI+EA4PJPlBRs814tu85fd+qraILwksQhUWKIHsdiVzqU6xglD1zwzgcyjJ1a
8+ouuwr5VYt/Ff3Ze4ft4RA7zasreXBKOfGHri65LzHVnw3vyPBttmKEBD9jNPdHRkcda/pbvrso
LeG0bb1qCE8plUBnfcBDi1s92QJQoXH8+9Ha5DjD+MJdQb01IMxZI/XgpfAihjH9z43n79AWOdUo
vuB+YhZrIUZbhqu8Q/eqoqs3yZOEFTjNC3yChIHUxCgfjnj2VDoge9k5bZuE7+fYrbzMa1DsB289
lyzaHxBAXzzj/xbNkQ233vnhUzJQ+vcCMCPmwv6iWQDwt7zXqqIspko/0MbXCBvn29TCjK6Ue+59
uulooX5meqD8+b7Kexj+IvkJn1k6B9gjUO/VklQyF3pmbdm4NaW3G6r446on9zvSPmM9cowQyJjM
jCF95z3OJ3wHFt6HZelVoH2cqvqlW1bLVkLG1PzzUc3dXY7oexyaL6e0bMDWx6lHPqFkAnbAuizJ
w99OKthb5JVP5HX1akr0aTLCirsMqDaCIebLEOY96XIyX4af5bPuSxzXyTNie+gac0RHynw09Zof
MrOuZFjOFGMupUpIl8huS42RXzT67MctE2esnWw25LZNzVe6mGO3ZhhWB/1TROOJHhzrtEN6Iyl+
3PntjCGU6VxaOtw4zPX7dX6VrLDLhb+l13hsXwaeK5nCXzcN6X5Xlq1dIF5rNvl5HR4HTEGH1UMN
nrrz95g7Z1uMqM0qbN4TXsLZ67ZVJpi/LgFwXLb3fr20uyV335lfERbpI0Hnc8mLoTo6D5iCybxZ
vQeFkuMpTH3879VzbC2LlsF8qS7GpXc9FuoazjwB4WpfXePsPRI1SsziunZZaHZmn42F3e72y1C3
VDPXZlO/RCjZbvouvqLMUC9GsOxi9DO7XtaKmqgH5EVC5GygnoWJIfgpOA7XSI8gexOle2+lgoHX
YS9kKXmXel8DEp6bcGXKLpgeOWEPm7YQvyqZEj99iFvaEhHJd644scUUsjcJjcJcco/0TfIgK0BE
syM4KnJuESfJNmkun2aTUkT7b4VmnQCWP9yUZf6B3IuevLxZWSVvE20MdnmUsNBm5oKVVNHk3w6k
t10U1/MGETjUD/lU2r/o6RH0D+QxJ34IXaElW7IbE2RU9QvJ2Wj91+YW0YXHa8vtEBXzq+oVjaCb
76RPDNfINnXU+rlKFcsaKiJnKNedX/d0Y3gtvU5614i18mZoQyAyiRfdySXja0IwC6whDNNsW40V
f9U0PQ6+RYvpIgAjMzBg8UbET0uhQYh2Z7KzDk9TmRBgO6y/2gm9yLp8T2IRzOKJbIsSbKQTRViq
clR5Q0i3UG4rJGrhQr9eZ0jpDbCQMH4ceVfBK/4/ts5sKXJky6JfJDO55JpeiXkiIIBkeJElkOma
XPP89b1E3WvV1tYvmAKoLCAk9+Pn7L32SDphGe860/8aLPVuei+OHgDA5ayZJTIoPCrsvaNbPNg6
hI9Z+rsgpbfelfpPKrhdo0VOK2PJ8yLQK7fjQFOXykyWRO9Y+JyY94Pdhp17p22U13bU0D9LE7bZ
mJUwcD4iqpGNmaLF90ue9LkiO6eotk0s4F9E83NXoFV0mLhiwTOxcIuz7fvrPGLVL14QU7W4LTiN
lYzwEF+fZOQfImIi1EwSRHs3pxbAPWShtHmuyArIAANKXcXlcxy7z5X6bUTTuzVwxh1akyrPwgFl
bBPIRkgVzzlHKX7X9NVqJm6cP07kvYSRMe9c7RNTZnLqvNDQApjnXaZo+rIENnrbmI40YXrQRvB9
Iy0eIx/cii4fLGDEFrZbSw83o3MInsuemtG7+mjMmPn3HyIHaaEC6vI64ZdNnB7cMILCsvmcZnXp
FDR5Y36pUJMn6GrgGrjWqkhqnywV61Z5ECg6b2clfbvObMbVMQDrEQFnW5H5En37oLoYI3bfluua
21c/ng/o4lZRSTZF2rMjD4U4GQrARl2QwGVP1XBpzfxoBP6v2hXF0+wORy/QpFI643hIBA4Uy1mA
z9Ef10aPZZtk6jKTP7Zdix6SXJaNa2ftgQYNGUk1BM5EnQPUW89tgnmGt+OuC2eQiHFi77tyi5WT
zMMZo4CIfe6hmsFDV6HljuJ7lUfgTkMLM1N28AVIUt8nzwMC2TmxKkmsD29yabS7uAuJf6VwGUIQ
QhCMXxNC6ZQfXVFqn5XXP0hO5sBCIpos5n6eg51U8sZmWlGXAOnU7Yi6LKc3B1QBWMBqjDNYGvUj
M/9dlzo+xAX7wcMLEJXyEAzQABhjvk5R8+pDLZnIwTAt+ARujy1lEfjOWBvq0TtbJqzRKFTnVmPs
MFQCgEM/RXX6nXXzZjCwjyhHPJsRyvEupvWqSG5prReGsq9Tbxh3FuaZVRfSQSzngszJhW3KvRWS
rGNQUuZRD3yJIz1KzMk8pccxVMNeZ2a/mUxCOGmjOTwSFbJRNCEkAdRAUxzri9UEk9cM9bWg0LGT
Z9b0YBfm0zUqok8v0+9oj+kTNDSYclptg0U7RhITsCnFyD+VqpWwo+Cgg/ClV3O0MaZluOeGm8TW
zR4dmK1g8yT5NfWnfjfPf2kgxgRqLsb8rgg2dc+gRg2fqeNlwLgGRgLZ1Yv7dLGXH+js/a2GTyB2
aGir6SVpi6Nwxz95VdfbaFzW0aA56pA/vlUquR5zGwNbyXkiZLo7M/eDArjIzDM4nDu36LZ0A/eJ
GQ/r2G5f+Xvcy7LfZ7nzaieseZUrnkcvuU5guPtFJCjF1hhC2NajcpA9N5vYCDjkVG8DM3p0/DAh
7NHj9BLsoLm9WCxDGD5WMdV6qaL31qXhmvdkklsHEdI8sfrgK21xONhMjWPij0TLfChiG+mY1+q4
ZyAXcCS18T9o6AzSQCEz87Cvo3NQzdMqa+kmh6b/q1DVyStR2oHcI1Sc/noQG7gfxnwnDHISOnby
IMhvgS8PUxC1pGoSGy1oAaNMlx1Zmfa0dXP5PfrpsYH+WyBC0E58pNaJNnKe34TfDai4T32avOrS
HGAWcFfrdj5xYt62YJdcTRCEMYe7JPRvtU7eaIzTUUey4SjjbJsD81rjV54wPsaRwobH+VKZnJJG
iy9FrYkKpvuYJPxYFdJTY6WqUGOPFxNT1KwHnBEm2HnppXhcPBguQY9olJYlOlU0+0NEuIrxwDKB
wCAkdK2m06sala+KZdiXpvY2VuXTUFbbqEF5HLTzzmhgLznp+DnTwEPUyzqk/fQqguJTRdNe5Uxr
IzNxKcIYtWZ1Ga8Hf6wem1q94bp6RNKt97HoiyPKn8xjw03hj0YA3FD+/zJmnssBT+ZSSDJoGhrY
zkXI5hfYl1oWK7rS470TDyw8BUKSyPb2eWvWBKFMBaM+7yisltwNY5Ea5Ry96Hq5TvDBX+AmUUVO
5vR37F5iWa2/qhHsfDuNK6Gt/eypM6bIdjUlgbczYoBkw0zJhVKiWBmjcc6rwGZKbhCcmLTluu/a
eV1kYXpNbCg5ZULOkKwjAKvoX23l3Wurdu87dEgMTZS3ovB6dSk/Ic6Vxn1mRN6Fdy6ZM/9qFeDg
2F4QxrrRR3oK6zC+ls6eA2J7X2EcXARl/t4U4IJwb1jUpPLkMpW+tCNuT1l4K/iOB+xbJJyP/hsz
Vzymw54IDrIt6muSV1s1JJ9jxVs46lRwD4bvzI3Z+qx2j5rvEqN/VGZydgNAcNh+iq8m9ifyEuSv
VLVEdUzJi91wN3tW98tOBvR09THN3g0EWxTA3UfpttQsi/wigD/TwsUP2u+xy2hs6P571N4zThZy
g0O0863j7/ysP5cl6Gc/IkPTHo4+faTaJCsmCnGacyzcJL713NGU8quqhBIz4cPjwXDt5CWBEk7f
vDxO0v7NFPM9m/nR8OukwRA9uTFyduvUh+Tez40mfMN8KPqU4OMk/ltL/0YdvG+Tnntplv3K/YND
xTrZjGYGJYv1iHvRNXuWoIwGRTrB9HIj94AX9mAT7OLgTwX1uxx7LKYlpuv+VQ0kc5MiN59v/tg8
VJV4APayaBppB66HucZG4YPQiMenITTfaIwfqFogwE0eViF6Z3gAjAJTZt6qTRGMpwZzQSmLT0+U
f/yeyDZFHauXFrLH2FEULhOPDkF+IzK4+b5edjkU+8RGjqKC5+v8cTNygUu1ZKB3DwxBY/Y2fxMI
X5/yIbokOmPdq5tXLavmFDX1qsWzxHuVXOdM1ofINUFJlv7eQlwVW8Fzrl1jO7fxjJoX2UcT3NLa
+20Fd7Ikx2PoKQJbXTnbcaQTOrTUJX3J1h4q59CiUNKThv+Zp/ceItHJYbJgjeLdsRvvkDj2hZHg
pcqcs0zM6Wh7xUtk6Zu18H/s8HeRkVY22xDevaS+H+um2ttFSAZdR5Ub9smnZQOhtr99OZv0kkEd
qoVfNiqBGIcSrejgBgyeOjrleErDFIEgLQOYJsX4wrO7HoMDWp/4sWnIqE09BXom+IzypNsVan4e
LFbMtCT6wy989yJG/2Ik8e/OCPWtTfNLZ81kyfL7hqPbHyimMBe53Wtn67csz8VKhSHMp/oi7ewv
Ohp4ignNuBQdNFPVVYKddeuP7L56Lte24XiXdi4N4mxM4uwoefGT28cpUq+mjaKBQCJt4Izy6qKh
idTcSzcAfx+y2Q/OW8e5zk88gj1C275ECBSjbIGCmt6qyvvlvJHPpxFhcjipV1U1/LIVpHWzWqfM
rg+y15w3g5kkWH62SDlYcTvUeYH4a3VomgAm7JCE1hv0ZEczS+Jz3yKMz/rm6nm5tTiJt4O/MOqE
TZCBk68EYP1BNvc4g4qTa6mDWc/HqWlgN8RIRksiK2lzRaKj4XynCxa6sUf91vXFM3oqc639kjhx
xWHfBjK1QiwTQIp8sGa2mEJjhhhje29GUbe2aJVuJro8lAUlMZNqm3ej3GUPs5RiZ6QfnmP46C6q
ZjfmzouRdYv0uQK8Eci3RqV4A3P5Oq5ttBxM1RK8dDjhLMvCTcgt0kPGaS13ONnpu2XgxiuduaI8
ZoTios+FHSfXFpaCfUhueKdB5ofu1vC6R6OtX6DyPuHOaw5d7NNIzumtmSECZxnDmkd3ZIpwZvHC
Ju7lw0tpB/d1hmpDMSJfD9QEmwyXBm7kgJ8j6oI1zyDe12jXWxEAtNH9w1xl5wdDuZ9ijsbBNrSz
Hn/ESQductRyOLvtZzR3e72oELPY3yIp4s1p5sNQ4I9F1PVh15lYRxTReEo9JFkAbJlnUJ/WzTM6
Mthhyv8lowAGaev89srYPupxYpAw5Lt81ktMgKCb1I5XUyLBCcLfuLdOVhfotZUSbVZ32Eir2aEt
lT27IT+mhxuXNgoatyAG6J91ZFTE0ZbPrgO0HBA/m1fURn/R4hHsWQa0g4hcrA18S3E9f9stri5q
feQ+EYYkzDIMwvEJ7BxBM81g6R3ooe6w9FnreW6fyDPZmCVed3OyEX820DRqgy4Zbel1IQBHBCah
pJwRn8Q0HqM6/417tNn4mfPALPumvQrkFgeSjWA5UDP6VIOmcR42xH6HzDBbplULDwGu00yPaEy1
uBs8+IqVOZDNQSrIfd1NzrWZ2MOyBDyUqcZ4nYuW3dgR6Vbm0FoX1W9gfyj0bJhQpxcxxy+uYczr
oOL7AHdjvx1vtsquo8kA00lDcsP9hVpoX2YD4ZfpqDfBUr6ZJ+QS5jwAn5HnRrHq5/1jlkR7K26H
51ZgE/aMdhUZ6mprZVK24dRqRSM3ElBG24a7UgSE4eYspS6CdbyagFbSnqwj8Rzxw0xW020HReKK
ivizyp5kFT1ViIBY7vuyNSn9Zcwmijlb2xAIE3yPa4vkce4nlud5ZjYFZjOok9fUGh6YvIGS0oIA
JJfHEuLBphuJAuJYTAMMD+BSFZ7tKncfo8wKt/iYiL1Q+IZCDdFVBaz0nuvb9I6n98JV+dH3VUBm
zoCKi4e5t2PNuvDIURdWccfqFM1PhmAP6CNT34T22ZcaoN1I+drcJemIMAR+j3qletdbKV/Hx1Zk
zbadER6ImbKu84dfnkXPc2SA1yNEO7SwPF5nlR1yrVeUfskDiki59Wfe4Kn5UsjHX2LPbx4nt7m3
nNy9JHV+n2ecleLibzKIzywvxMGX8RPSxuZBUJ/GhAmJ5wBWQDXOxtFv3LXlCHF2U5VfAZ3Aa2w8
NoMqoKkC5LL3ouGuid1gV/pAA0csE7gdsZmPPjeIWzF4EDjFKOSueTd8G46DXtfo48cZbmqUE2Oh
OnfYRxAervNY8D/ruwd2MTQvVFVJXJwz7Q8kb8TztWyhBo56Gd0H8xO5rSMGBFNhI2SEU2370jdQ
Uw/WA5wL0mHR1cGwzOniCDv9xtBKRGzB+2NbI0Y5x1yGVfeFgJDXOgrlQvnQkwEAYa44e62kWa7L
U27E+kW5zXQEAoA6wAlRuarlvTXhco5mkb30ReRs+ka152Tq/ZP2Ejo3TX0me07ez5zd7n+usoZO
tRsjnXdnYewyD0mRn9fRxekEXDZD+luvjaJLXxEc1gzOqml8gtDwtR859oqdRhjyEKD7Y4I/h281
/5OgOkdZOr1p3qkdrml/8/Oyhr0OR9QSVxEH6dPybS7mgLs2NK1b5scu08pK9vvBejI8h6i2PCHz
Ie0IdFuu2sm4KXTvx59P+XNorNRodzh3OXsVYJw+/rnSpX8/+h4wX1Mb+z7pn8sQr8TPB3OEVb6W
wtry2xH3vXwhSUFTuElsbow8dw5MvBFV96J8nEbjVfkoNGcOGNvZcYcLHa7xwgAnzgeAjejeUF45
nJGoPx5S0b01GT+GUxuLr0bX53B27ed+nvYNk9B3L8mTXVuzZ4XQYE5pY5s7K283IlD2izJ0f5O8
8k0Fcc+WOWwm4j1FLF9C7eFlab5EpvXNNgDSVnFtHDmzmcdCFgR2pQgoOqSn0bpU0BeTJYcqcpG7
OdnoUKx7+dZBLZFuIptWW2oGDXW06TDOCByKFPY65bBhCDekyYoE6l6kVYHSkifEdPor9z034+CI
jRj85lZVRXvrp+wiTYJWgXiYhyyX6sEoJoaLXTl9YI8l5iJwMH1SOewYVtbEVYJmoiGg++fJIOZH
or44ucvLkEi5TR35ctsyQCEXO6o3SHleQHCVJAbwHUlfQ3JxjMvPq5/vinuqIMuqb5PJKMTza3cz
StWcVFNdKsgw6WZ2WpRpGfsqa3CE2iZjahT6PKtWCzC4tb32zxD+xpAkvmZzQl6EzvDmmrW7q5qx
PSSWZ1+RKzmrMhbOns4NyaSZ9+Uxzfy9XAT/vQCCb7xUsr4ZmiA2j6TIrpj84xxkEJeXl6RDQLEk
aVUY/rhrfVFcglCPm3Ls7GdGiRyjch1+xaAIcwsirlOk5dlFpbsOVBicsOiUT55XwrCs7cMUwbIv
J0IIDZd12q3L7N2BORNX77KXsFudnD/2IrRg8HlJZaC4+bnKQotU6Y6Bdpbbw6Uzqs+pdNxdo6YW
488g08scUmakiEpI6hWVuWfSfhBz6KD3EA5+xtA+dl1gtAfwc815dCLCovLWPTuaiCwhNDaYodJf
dnNqWi8gWd4riI1vc2edzqq5Vr4Jc7P1KbWXl71pzMdloNTahBlGXlxuZVlOb1OlvoIehJQX05qV
fvvRxqn+Sn3zvVs0T2MU5MWVA3t8jHoDqECJSiqrf9VgKG5Nj5S6zB1qvrrtr3IglmouADGAgtVg
ZpwkQM3kcmcVNb1UVPXGPvSi/okqUJ+cMdR3oU9AvLSfGEib54I3eW2Cs/7sA9a4UCbvsxXMW63a
iSxY3Mq+cErgSfBfZdbzlxuHLtohkkhgcseptx7Dqnxn5OEwrYrMLfWjeT/IjkxKDhP/XOGltkm/
YK1xTN7+WBbNe1VaB4Qz7ncryxvlsBJl+tSFdnRu0dmuBlo9H87QvnQOSIo8lsZ9pGK1Mj2yLxGu
GDjNuDIMIL0/Vz9f9VsxHvwmkOu8ij78WLnfRt7um7Jz3im1GcTYJFEGAjJ3m7XZpqzh4ILwS95M
YLx5ZU0ffs7kFw3xya0m9RRV5H8PpNp8K/lrgj57LHwh+dX8t7534s/lAkNMf7XoneaLIasTPXEI
ab2JajrKw1htTRg9D1ZGvxL16xkgrHpyksK50uwAr0Q5uZJ8deeYff3IYYSwoRxdfU2Haoumg+7a
qJvHRAKD+/nCZPby3DqcUpfFyouMWx0b8GiXV8h9+ottRPfLp7UcD4WDkTQzKmiEiUVlEMdyP0u3
JOvbSG4T3Klz2jbC3SV5t/1ZGitma/f/e5F8q5Mou7g9pW9pWeVVVsiQ8rEZLxYedkotegF6yNqd
ErgjTkZNEil+rywCAT26Eb6LMLWe+jLAIueyDCVW9xeBBdLWvEvB4Fn2K7C2oxECRWxS19oHEzJx
r4hIUo+YygTkiIyi3nruAOfLMlokUX5NjauA2Q0Dyna70Wr/8zkm5/O6Mn3rJWrS/3xLwaDo3Gs4
KeUw1Y+pCutz4w902rFpWyl7GKagBJExm+F7MeXtbQE6rmRWpRTjTnOzQwqHpp8InO9aBmemJPGh
6JEVptV7GUukLHEXcDMvnezfvrZ4HKTJ+b1CQDq3TbATaORuYZwhOWaI/xkHX2PkLnt/dpQNCMe1
rES7Q0lz9L3sKxl799vBYFIni/ujNDrOAJ2LBLgJ96ZDDD3H+uzx36sCo+///dy/X/33amF+ULJZ
qy4LzY8OIYPfhPE3Gw+Njb7tb+44TvvIzClrPAYGbqbB6fXJ7Wd/l7WP353OwX5e1mJtg0Xx0uEW
p84LUDb+Yqqe3my3I0Sh9cZjUHFiIJyLE0Uu60c7K5xTZPZPgPHqx1kkzSNn0omjKHmUhgkQNM44
U3VMm64t9uoNQlTo1DKgdSoxvEWBtI4+I0gZW9bnbFn/XIj/Xixf6uv2XZTNmaNlcisZfV56oRiS
02hkzq84QGvHWfV+SMbB7DinUFgItwXBBXr5Z0LmctmQf3Pe2zVhb79kZes+Lq/6yi2ZQcwkydM3
b3ZE6xF7tXwQAFBAR6Fw+3kpWRLxvNjok/MCfOGGcjxf/VQUamD9aS1BGt/yqA5JNl0DYjtcV/HP
1pN0j/aQDq+tc0m6eHrjfIJ4Naad6q8xcSeXYanOugRos5h9aiELvUeH3S/SqEekea4ikeznzL2N
rL7nMG5IzfCBdEU6pztiIR7xEuOpiwlVICjog1FYvJEejOhGXAowQIzV9pAV7ZcylOHyAiL3AGBx
dA6piKNL7pH1NfvpcBpMdkdO0hVTyZdm5OStx/eC/NM4WBrDaO/+3yvJPFsgM7lHkpPtShPLhcfU
4d2DyDw6Tk/PICAqZ6YNU1blWZVw0tvlnakc9b9fZkiIlykQAkGzIX0gdtzf8SMyjOhTKj/ftIDP
jhkjrioe53UbTN6Fhrh3gsi4rjtmTnnOnE40LxhUCZ0uBqIwrF3f59beJQSaNheimUHs0Ychom8a
cqth6A0BPpA5oqXaV/3wC+kwq2APpbvhAC5rphd4I3hwMF2OvXpxEB9Ke/huJxdodHxtU70L3ZYF
YVrDA9jnOUc+LfaOh0/bUR9T6uJ2bXZ11Xwahk8UfIxUKc+LPzQk/cD4jcWw20sDt1jCDbxJZnyc
lCS0YcKjFRHC6iVzQW+OeE4rvhUmhjgn/lswzDfzwTvOuLVTqCE76UPch4NKSVtujQqNV60O8Gja
jVljGJlL6u8AtZkm3iAViQsxad0vUrCZ8YGLNxaDEcZmlx4o2lAScmpIo9QtSI+wxe2aYrwHqvJu
LJN+z/fjfQZ8gqhPvHlDr99bZ/l/A828MzwAF7UUIPQUui6qtmIj0BoaRRCfvJEQzjSAmGogtca7
vS2V/2x1IDZMi7apRQcAVE/929Gi2xGVR2YpTE+hh/Diqf5tyN6TClFkBLA9ijjT9HHTruqY1oQf
Nm+AVdxtsfyKWki4mQZwkQAdhp3n27QXS+qNBQkrYnpnxfTVTVv+ilNYZyEUDEr/DHp7AuKE2XVR
mcXagMJtA+vONNERneF+lvOA/bTsCCxoCOfUebY14vmTR2Bf+J8OmulVFzfFCTfZY1Yv/y+bPO3Y
SfHh/KKoNbcWRbGYfw/mOByKXt9DjSmhKNrRvhncx6IujH0hsO3MsFkR3TPQSIX7WPb9RxoFxrqa
6CMZcc3tnAIKcvoPyXnBUF2EnRjjmg0mKTPNcM0cJ9vWA0Oc1o2/c78v1l4NqabB4xRXfKdldfvI
C8YdsTYJEY3l1NMRDbthbUYNrUjbGe7anBkHPq1IHHWpSP1S/EqJH3wVc/tmz4+qxm3Izhjtyuml
aexgw0QXEHBbvzUyf25DhxbMjLxscssdus+NwLW9NytNxoeqboWWza4L8RWarY+I4c/M07iymiY9
uLnm2J1P9569OPjs4SExMZM4mQcDptlyUB24fYmq4K65mC4Jci3pLHXMGdEJzRbwTn2fkUrPgRuv
ly2s4/RSD4F3s+Oem9ttyLWnDvHU4D2WPrCgMk32cejH19r1571WeJ6JcKcy0dhbdFR1+95/NEZw
c7hXLnGPyG1CwqJ1+LdbqhWvrne1aSMCVHn6UafVuA6HAZGOVhcVdZgfWKH1RMXz5KXFH003+MFH
uhHUaXL2nPs4sG2ixyuxyZErPri+x0LdwPkdO5rfefcby0Sy8zLnd45o/tC3YJoMMA4QQfXKs/un
YGQJNEQwHTzGXnXhgsCbk/pglhyMXQ5rUxnC+GLGaMzKOUImNB/HkKzPmJtywJ7SdOJCD8V+TFzL
JuXJwD7FPaJr8g2Q1j92UnsXTA5bGgSvTZZMLKvZoUMy8ZhqwPK0jpCpoyuFC+gzM0GuolVVHHJq
IWx/BN6U9dQ+mWYTE+naxx9A6h7RzAGOQSrSLeNkfGaPflHnHwLcIXr4b0Ao7e3ng0b/7VrGeP15
NXQk7bggCQ4/9XXcm/ZxbrrPsINpp1ITrm9NLUpl7dxbrsOiYzos520Svdhz8tcF7vMdSXNT5In7
4WjinArjBH3OfmF5BsxsLOa4ZdM0veEoHWJp6iaIzoxpi0sHCXtdM0N+YddYxSrRXybJYW4y1fzc
/tlxdPKa1c1Xh+nnWUsEkFli38PIaq46DrMrffskMj/A1umvLGreE04qz/85hZnTryF3eiR2SS73
mdEsJ7UI/5gX5gShWF53SDIco2Gm+t3PEYJMi2lD64jsk6XZk3UJfMQefaLhUvW5ffIyU2UuTo7f
ptHb+wRpxtq0BzLHlz7KT0cFV2Be3zUm/xKWJ4OxK1HfhpejEG9b5BWh+VUo/EXtPOrXofWhbPnk
Z0p27G3clKTa07YubXAe0Crq82RWzfnn6ueDm/PzRzinQNu4B1t24wvPKAwnu1IbVxvilKQjE60h
pBOjWgaMzsTC7801r9GuEoGW29sSGeyqmT35JAWNZDxHGPrD+X5Al7wlcefncO7nHq2juQlasFtL
Zwk2NsPx1xE2wrUVtXyIcjRMGZ6LO5/1dP/zklGZfKCuHDfGLOEI/VSEcX1EQ+MOazFYz7Ix233t
uBV2gxm+TVlc2CA4Bf1cJuFUXCxX/A6lrPFGaU4RHI/uIhWJMyklKNFClfAHWkw3oBUOdBim08+H
OBgRif77+ucqtOhoY2KDfaCqi5NW4f3PB98y/3PllP3FMCdx/Pl84wfskT8/9WhbN0/aLUDAoKX/
tqTe9GiwLu3yAQWFBsi+VLC0QaA2qPRtHN3gaWF5HlzXS7dAP5OPBVdIbxEnVe00D1o7v4Qqk5cE
qhO0HiK8Bh3Fz55ov6yRlhFjA2udozOiApDmHtu49fLzctSg1Hm8nib2NKwOZk397DpPyOyqQzJG
yYrjQ7qvGiyqkXD0gxfNxb5tcffGVpo/QOsbVrqegmNf2TurKsa3otVLXrnTHwPfNx5kYhB5MZQN
bWpM/iERQJkj5Wdp5CAtVV3eHBpzO2zi3gFvDLBf92QMjB5/rvJisvfTpNwTWhV7b9CMXvVeDSFq
6T+lUx6RZMMV//GCcFxVA8FAg20VWB1mpnTIZ6tTardQfpB2VugfPCRPSxfSj8P0UM/2s8v92FhO
cmLmWaJM0hEZG6G901aWrRvKkdfakN+MKMSf2nvLi7JG45gb90ZjeL+MdKB5UzA+sOiS//xd/335
cyB2Us2Oo2besq7bw4cQ7759dhs9v020vw4O8NCNZ8wmFrX6V0on8laj174r3LraT4H/J7NGG/le
Zu+qLLU3LhDrV/LSh9hM1h2SrO2/zVNR6B2CseDecamSqkRUBK2Hf31Xdw9ROooH2Dh/fg7KEj7E
unEHhmm2FAhVzR66W8DcJMjHsx97HBzjwNgEPfA8xCG2qvylta6fE41AsjSckeadrZ89UHFrGeP5
GJRxtQcmeZaa9FfFKZd5s/Ouq6CBSSghABRY4lOOD3iFeMuSMgiArxO/9tNGXNbHfoAJg/uU7X4/
WWW9pwmh9/h54iex1IU/x2ZviLfBXITvfjzJtR/wENfzYziSyBekunqb0vj3qIX9x6vwG0cdu5Yn
g4V7VL+MJNHUQ4hqDgvpBr9O/xzLUZxS9kEisHlpGAZvQKgpcoyJqWL7XtDlPVPjMhsuvPBjXozt
S99QiI5MrC5Orv9+B0ip8GPkO2xB5sI/D7ywon4FCeQ1AHN5zWih/QIu4vUdGWqDtB78KXzkwIJt
wevROJDFxViNbL9eAtnjPKp9hzfIgVb6z/I0syC9g5sUawsMEOP3RUPuJs2VUq9hnDE51FbL0baZ
OG+j5GVtnzrkmXqa/U2iJwQLJRTueShomHnGGO1Y0tW6LfPwLMaeN52K7ykxRrVqgIF8TLlzDh3J
ba8m1J7wtlg90gAS73L3Y1m2XjyjR4M7daufr7EvIPNN2vCYqoUZUBXWyXXTHEWRfqaDm4MfqvUX
cNwVWBnMljCw7xaqwa0NcLnntnWdcWKurTqE+wVIAxMpYK6mjhyE0EO/C60RQ33ROYwXUb6OmIQI
0uk+LPhY+yHC9dCY6q/TNXT9+CeCaZJ7gCVkVzKRyJ34zu0KyvamOobG4rfL+q+xt5+mqfT2GS76
PrtPvdR4dPoJ7qmpMQzoW9SilksHGmVy7g8YxeVBTOBgXO6Du14+RWbab+eCNcyl07upFlfD2DR4
3RrQUFWFtHUisWIwoKuEtIMd0oEwNYMKtuLrqDk1RJn3ylCaJLkRJTt6/vzOex4DA091o89JPSQb
MJeZlBYgJ5li+cPpynOxkUZBuJNp4qEBPHmnp/Cg2ONWw+xxFsWKMkRxfFdrel1qiHfI7ytcXuIX
edA1XqZoK2fLvCiK3Ww2/Q2N9Y9GLnhc/gp3pr+AyRgHOSryV1ToZMh7j/WMPxcl535MoS7NaX8f
ABC+H0T0WHPHHWQnHfCCHjebJ97MAZM+Kie9tk3ExUHJgXUwrHnta5JqDYthv1vOW45rJTLJmcyj
bBMK76bYz74RF2X+ButSoVDZOLfCtdwdnqpuU+Vds/aB4UQJClciRED1eDa8Z4WfeoleALDGRIrU
eijhYNcrY+TIUl/TvkB87+f2wYYzjzsI4sMkOXPW+NTWKMxo8pQIiNpInIQdPv8PY2e227iWZulX
OYjrZhZnbjYq80KzZMmWLVuWfUN4Cs7D5rA5PH1/jMqqQlYDjQbOzQk7HLYskv9e/1rfApB2wqbf
7vPumkuMTjXArzg7IhaWR0MvTkPpjFAy5aEOrG4d5eG3i68KvUNPd+ThPzVH3gUxxjhgw2Bihx9l
cWjQPX0TDOxAMxZVWWV8hVa4odXgoZ9GfVtA8k95D6zqVkBtj+xdnuIuMdSjzzmR/BTxJ3vOwjq6
sS1hFmz85BxK3t0Jn44N/uSzt5mxAdfBipBANZ08slEFa22exVBfG3wMp3Hodg6ImDgiolIJOiqC
4t3uSg+hQt9Bg1rr9iAJlo8WWme5Nc3JW1NzScbmZPm4DjSNiEzYitnkyp8GWtBu5RBQfhc+93JE
vXa6YsXEScUggCeOksEBiMWCG0+xzTuAS5DHGpSciFuF8VMU8esQyhZDGeCByNnFMZgsgBJq6UWH
fNSgvJmu3GDyBbwlw0/fyJdZrmfHxi3xirfZfa9cSb3gPIR38hEj22wvH50tSTjFpTQlm873rF1U
Jlsnr8yNyFjq95NgHgEWv+lmTtjw0kh6IWoL/Oigt+Mmshcer+N6mIANFZMOJx2jc0aKWwd8mbFf
XVT4eSilGyID/5PZ66D2dSR7KkvNaeZqh05/L+OSBDhNHZ6p7Q19ep9rF9yKctJQcg6hKSdY6aMe
rTSluyemq4tjxP3Oq5vk5BkSYz+YSdNWyCmK80ZJFQvBEqpY4XSCl9W/Wnvl8NssEuDFNVpIy143
sPae552JCQSnDKv0CdMsvX95udVxJPQujxpQ5GQT+mRPlPInq4OTGEYoUbY49aV3g2b33oroTgQj
AIRsJSrnq/PwouBHOroTBABSLsOWoTAEBedr5o0patxauHi4Ti6hFTz1gD13VQ3+zgzpKii9J/CG
721E2tuvyte6EFvPgbYtUhwrbkWrh/M7nXIwXLm3lbhaEZHKx74YXQxjYMSqZlOQ5dkVUWMdzV7A
ZbqyR7eoYFE/uAdSvPUCY/PUrKMgfi5t/xMkAdDceN0h3SxaPRVrlgiITTZsz5jLVeeRZnrZq5XG
PyGu2cj2+clj7tAlLigpbHdlKAN+objlDJ6xpJOb96bT5p88RqE6QU9QZkenXeFjjmE6W+R3VTk8
11aQbnTp3lhKbCJF1tHg4o7LpFk5zDrsFUN7kU3huY/liiPsAyLlQXbeKTAEcVMa4aK44Bch7lJ7
wyjykmHt39RORxfJHyJZl7Lbr+6qzIN7Vit3YwfL0nR/hCA33ukSpVy3Lp386hNI233DmQO75L6o
Rf1ElwhZASuhj5UAzH34mZNx3pWN+wQnfjHpZbpk1OGhxK/btNHqTLwgy0boxwYnT8YaEVI4hCz+
Euiccsm17HkAprrJhqlCy4ACeLzscbuXU0YBOk6+xQj/7i6pa/Z0YbSZ/K7jqKzOmGPZbJvscDpf
35tERFcQnO/rYYbtinqASVhhJ1BAWlq4WWglMf9GmaYYkI5hwgTJC61Wmm98A72x0H+wOBpfHVVb
JIjm2vCoATTqYUKdY5B6C05EpyyFDWxEwGOJVbRB6AAW3vQ0f4a5/mpFA97vGY9WG3uVGodkzsxk
VrHlrT63nhOXpxkl2haxdcmrAPO9T3rBwE6MfgvcCv5Ly8q2p95hS3MYbvMq5+hmfcd+9Oy0smap
2a4Gzga5R+wDAyVxR/pEh5qhaKrtQ26mn0PjB/dBF+xNP21ompAvLSVCD2PWPTqZvo8NdNRJQw3o
DG64UeNVSza628kGH6biGgZYN64L17vYNUS3IKSAoBtbxGwgkabph2ee/fMzpgBiDvqR44pCiW+w
cjrFKjBRpQ3prN3e9nYs20luKLRZaclXzaimJ2OUwEUBni6GyeZzk/GcRGmyTVIzuo8cQdOxzytY
N+1PQj4XU+JUvsjslvWae0SgsPO9TCCkDhNx5rquCYrZ40HvBPjCsdYpghcNnEneuE43EhBv6WtI
omNpcgYnhKHxnFvmDSMTSZPMpBNdjljG0rTZG519J5gD18ocT60kOl36eOSJ/O+xlMmV1jjEJdxk
Mz/00NwxEJNLWBnT8N1byFGBE1DZZYplOY5kn+k0bsDDFcJ4C5X+KaI33pqEwF0YQqacKwbElG8L
MjGm75yt0H2ZgBtjbeyiXa0bGDQjmkFl+kwsj0lkstDI6xZoNt6cPnWZy/2vaAL+OdbYrdLinnvb
Oy5JzF7+dwg3McgLNF+E8YXtePS8cigkBqnBZvLgyZVqPbXG1a4YtqZGQLvjtmKwmLEEBP44QQoi
4L8EB2/m6OD60LpnnAYvDQG3SCUwo2I42ypJn+KeOC8LxYK1jBDkgZKxKWiWpT8bK5GmPSelQSu1
hd9GtNrLiDduKaI+W9NiFZstHbleuzBd5lCKcNn/E84c2nIRdMWmB+yEkow7bKAhj99jtfRpuloZ
ntaT12zKpWXU5n0UDVcvZDni1GBUsMWTWQlxgxkeKWI3fewbLT3o/kiRc8nIm4XDGzRVnS1nQknx
3JA8afqmk/GzZTefQabPh+zmQW/Cj2y8d2osTpP6aD0AbwYrnWXAjYphCtJOgXGaxiUDjQ9bsrOA
zwZC3dOeK3LPfetiiAtPQY39sZssQtZMe0RL2i+hyPPIWlDQZvRLr35Oc5rJg/LGAYKzB/ERN3dP
zkgtaE4CSjPJAEp4RzVPszR0uBj5xa38VF00TCLpWLq8u/14q8BZcZNzQD0m7qUetOe08fi99gSY
m4Gm8t4gN4wlKK3xWnm6xm3HFu6iM4H60rViaBiTCThCpMyX10RMILXKMN83813fSjdx4WmgIgiv
9LiRWFouqHMh2qCMvbcfanmJgrx6Thz9YeDtJvzsRNncEtgdB2hmkoS1b5bv2rEhSiaZObUjeYTt
4BmnIrW+ZJQTW4kRgwszeDHthyygltizynBV69rF8oeD0E1uyjamYSd5Ide0w/Kw7zX/OWEbvqiL
7J16EtLbikSbgagQWRsNJ/zC23vQlun+aWcXo7ovUxebdGnfeYZYJsj25Jpr+pbwm1fhHg6dD55P
7mGp3pPIawBCZJcOk+XSF+6dtE3eYTjyGE/aTVjK/WC/ubyqfj5TTqLsPcBxuDBi4FC+GHiNWzyG
cQNM1KwhjE84+ztXIy0L4ggKka9+mrH7ouDpz3usdSvWny+O8UAzCJ9kQltqW4uqDIbQXOMXx7Nx
geoNslQf18LQni304dVQYl6ISXm5/XjnAhkUQcyOht2H1c/v2HhntID9s87koj6aEeBJpeS4D6dg
Z4vqy2FuUrY/R+iJ77eevMB1xgDqP/JMHLY9cTzRe1/CMC5WQFA71ZtLJ6irt8PxkQDP0bGsjygs
t4Hk3OpqzTvG5bUu6m977EHsOE21Le3fJkkiM+6cfZGNV0sXb9yF8Rf6K8qHlg2r01DKsymT7pPj
cURIBLoK7soopcghQIflBLirIVeGKSda0Z2Vxs4esmDBj2mfzZh0sNGOD7XOniZux3MZ+SsmRt7u
dvEzArBaB5LCnEDHE5PoPEEnlEQOe0OavY9tf204/CxY1TlLVHbeFtjR9A6HTMdacny1U1adeu2/
OqP3AaTit+cB9uDr1UO21+r4G1aIu1C4lWmReyXkSi+c/uDqzrAEh2hkZFQLuho9UPhkBp9l4n8E
PqXmWf2a4qtf0QvwkcSgKemm2Nuh+YV7FpCEf/THNl/S/EcPs2Lpxylk6Ktbi86EQiGehbranqLn
STXHljWBFiCO+RoL8MRikrCqkoyAi1mj9kFpKc6oxB5YSUKO6OIdD2WDgznLG1+nBq0ku6Wai+OS
b8SbW86WpM0UkuDjxrCCIsnk6WMX9owtBpni3mu817g69LbxWA66RUahuWOiPoOHI1IfCkA+Lt2I
PrxHwaArQiZDCuhYTtvkeBpmlvLDF9reHdhzGVDOtk5MbtCBI7fp3HATheN3g4Ax2VxMJbcg3HPH
gixrVZEyD/1LpmuPeTOcO6811lZIDUbX4GxxGusnbJNjHapzCg9Rc9K7JA9+bHmg7lCiYRffXcSU
DpyqRKjghPfdhDRIlj0cmiY49Elfr4iYrkCWE0TXnRQyP/I2E/DW9wacF1p2yonVzc9Utyt2Lin2
aWJOUFAbAjO+m4O7ac9TcdRY8RLHfC/C5jraxUPkOqe0zj5TogXR7O5iRxlyE9OHhpDlHKzt2QCB
XCAgwpRQ+wH9WT3PATuCek5YA1PwuBSmkS0t+3uMB5szc+MvmnaRN2xhXVpZSo3HO4PByc3kW/2o
jTabW56s+EzlFjLsU2Ui74xmIdFm7lkw0wHUNv0a8PKl90Dq5NFvukdzYoQwbkxjIQYmupCUwDSx
AMXdQpA1lzgagYckV0CYRMLZZCy6MHnTQZt3OZZa6rUgVCYPFbrbQlnFZ/vSm2svYuKYOhoG9CDd
2f3AcyTgGq9qxNk6ulBeOSww31wzvz6KtHvRc7/Em+J9OFZ6gwTC8S02vrIKoJVZuudi4AavqCt0
4xtmcMyVCaGU0VAXLvzHrGheaipNCNhyKpmb88aOMIKr6B5wszlkrmEsq94GTYMom5Rgj+jPMRmq
MQ3BDkvoPCG59NF1LGeD7uw2JXkg4NZMyZsCRhW6Ki56l7bbEmqiALO11Qd5Tbx4bsEjvE5YfV8X
OXCUot2Mwni0FaPg0Bd7hFTANXYhFpPYw7d6B22vTTkrJ62hrSJLPythrsrWC1ZOyvrfMY8T4yaH
JdAhXgHKqSCPFUms/SLhRjbE+ToLX7tWHcmiXFxrdhkEzvusFAqk7QXeYxyofqsoucffmxRfuqE9
BUqDURP2PgyXVUp9DxD+nqA+1oFGVQc/y95zqCAEZAk7j2wRCyDZB6089nVr4N8fz6Msbjqk13Wj
T+vZY0s9zQq97S50na88k6vOCh5Fw2Oq6QaF9gUPY4I1qUYqnXDb4uWrfksMOL2C9xH7RrRxtRRO
RXVzcguXhsURPKeatPXKXaMl+9QUrzY7IAfFNunSh7TtrskYPqWGfpoIuMwPS1XXtw53JyVh50Fy
Z/WSfBuhYsnAPRtkbu58T5NQrk56yrmG59YmtF21HGjWqKffqA9owMHAMhUmgGxptc07p1uTtnzJ
Z7ugNGp29kX5UtT2Y6tzcY08dLk755uYNCzb1H0w4VIu7YemdRO0c9L4AvbKyJkFxufr6DM1yJpS
tlCL6Gkf5QFTvEkyZPzojE80IcnVDFQpNoPtFGc3mgtyFFJxKunDaDAiHasuea8Y/dzMPXn01q3N
PmE41ixw4HXPXT1Rh9AFYV4GK1e01sFIix1chWaZEEqnzxBuEiymwtXAPsU3fFu3vnK3YtT3tel9
JW6wT5R85PU44pt7yCtvWsYg1wi4vppxMfvimaAS8k/B6K9GrT0iC9Gl0I13se34EFIsSvrETz9S
fVG58Djau0HxWGfke+ly86uy8VpUAS7+0MZly2Yx1J51iwul5gItDT5KVdkzyrMYfRvfjSOYgEL4
9TrEgBAHLtkD7vegeMZaXQKYNbDfTxaDkh93+r3m8rbH9EbogG14zTpyVdT8+1E8XdJIYXt3DrwX
vvG7Ez8gVwoLAlmQ519hjD138qc+xeMcDyzVx8CHv1sDPOtnfXpyr/ib2EyZHfdHvCnK0M54X5D8
Au9+/jmGgXJZ4I1dDiWimnjKEvKxgNcQxaLlLwWWRu4UI/x8XYTIcJH3Hgbxb21M7LXFE6jIKnBa
Km9569FdVTER9GVMuoubk81pRXOB5Dq0D9CuFMYFYyspbFIZx6VHuRP0kRC+dCqfs5SadWaor3hq
T13Jwptz1QIyOtRYsgJTOMKaZ7oIbB/VhHcGa3E8vOkuqn/bUa+4B81QJX+q16UYeOFWBHPBNlsE
iUafSQRqDggMItKtyB8mo6UowCaiZpDPIDguLcoDarx5Q/7AkDvngalcsh577oYISv6hsUEF+zpj
V1V0X8wpE4VzFsXheEnqbZU4N60a70TebMqQ+h+dbSnSeEJpemaHsIjzmFWVX5+n6igr9UU9x0bO
dg9RSLX16ZdMpnRXEROGEIfhheeKE+k3ZImjU8mLbzt7GHoomVRJ4bCeI75rtzIAWfQSbmBov8l4
pOpKP/uJxe/M4DgKXKZri5cgDbjUEG0Xbnnw3ehBmtpHK8mIQ+0ypfeSfWcS1nhu4asBSr4jiFSu
RFaQuJT9qyiuSnS30TS8rRjMxy5y8g0hmJTY4ouWgDsQ1mOTUFmLtZEuPeLlvfEazoWsmd3d6WUF
Sx8PspUNIUsk+ZS3giq2+Mkub4VffsStE28SLTvSCAzWCgPs0uoKTv7I3Ag04ou84NJMNLmoNf2H
4gRe2FG/DnjvAuiRy0JrXtD83/skeqIchz658hyO1KbS1UtTGc8rPaa0NTfe//zMuf5cKnXimE7i
aEBe0u69CfXZnZk/lpt9T7yXDz493DiqnMeM+PgYIKjkfu6g67fvfhkVazgZOaVzZxzOV5I/5Dux
5jdK3Umg/USDix05e0ASvnxy/W5JgodaLh6PZgOehtEoosEA9FN8K2pSxD3vOR6DHV8zdVyO4ZKE
aa2OtR+9wky4FS10rlh6v0eYTCxMfcc4NTSQKS2lWl6YRwVnF9kL62Oxy7X0U59Yflv5ztSQ/1In
xRxHFnlBGPdFdtED60mq27ghGD9VXr7Xef0d6iDdPI6OOdIn5IcT9vZ60TXuT19gYSlrJp+pBTzv
jg849yjAznBc4zTTc4BcQ6+eUGmI1cA6HNNuA8TiKYVGl5J8Z8B/JJvZbxxwSCaJEAOXhX3WE/Iw
MAuLHdIyGSKdReCYXcfs0XW1m2kOSDi2cQLtMqBbs41nR4Fqck9nypI62W4VZtGTL8WRQzlYysA4
UZV8sYW+oWBgBYFB280W0pTYyCpp0dhCkZ4JTgtmw2lekWz6YFh6YlhIvAAr3VS3hj8XQfuJFnXX
k0PYB572kgt9P1+4ufNSGvi0acriOMec41IQ7HOtL6iFx4eutKuix3ghPFZXXlM+UvP+DRNgXdrw
sOwSrDgHnrkTusrKBzwvX07RHQodjk1dIT6nSbhxw3QllAZ5uMcaqMIrVJxnLwu/KwPAYDjNg3fJ
sO+ryygnjibJUzFgtsSHtAj1Yc9jzluUvLg+9yFDmTfCT8ciP3oFjRx6Fi3d3OeyEWKLy83cjiRV
G4dhqhxPMz9v4VicL30rfgwq6BOMloEsLgHqJmNqsAGecspCZ2tC+mpEe4ZYdTWy+FsnZjiZ01dB
TdLScpoX9mNXzTau7KjulEPffcvRwCfjy/Sx8pjyGIrFxbSL78EiIy1Y3gxzmUcSdxeNgXC0vWud
cUsy+xrcrrLT7cTSGF1sp7CdbWko0TchZRIofUutn9Q7FNoFWelV0Rj22seTS23ieG6c6rMVV3hX
bw6uMmBKCHRa1hwibob0cT+qcevr6exY5KFkYVzA8k2JydTsYxUQNI0PBrLHKnLB9VOnsK5a/nh0
bllZPtC5yh+6j3kVvUQjJ+zebfZzAbGP89Sl4d6ns53sX6qstYZMwMOfh8UwoYflOW0G0ObdFffp
h9TT1rpBiYEIkS3pvb4bQAZV5RctVXXiXPGYbaw2qkGPR3dO210CMowiHe6bBFxi50/HotIe7K0l
KOnLs1FDK6KntVG4FDP5IbT2SnWQ/gDP4C6tPOfeCxSST25ds2/WhvzM8p5bEeXkhnltQvmQTKBI
vTOhLiy6XrmXKgIFTjEUORkgVVq/ooQVFx/FgG6V762y3bsYRYPxbPnUq4QOv+lCQUByWNeKjvUN
bPdqrp+exiFdAaFAoAfp3jPr8o6JJ9w4RMpUUr7Efu8Sry53Wge/uOIurhPzIbaLSU412asBQC8d
AB0NKc/TzBlpxiLrrOSwAXcxuy/UpeWksW2NMdul3FB5REDPTvxHk4F3k+aUE3WvklmzntgE5527
sVJNW455e8K1SVk02x0e25fcg1PjOdiwpm4/tzqDAtkVA1NVGrtPnoFuV7rPbso9TXJPIyIyt/Fl
tzCeyxoFWV6m4BXuW+zS5pFDzdHyqno/7wc0CImr0kLlI2PBAJBx1KiyYDkldFipkJ6JykStytnz
kMZUI5c+JGPIhcNp0JIbu29vp8r00lSlsVKi5hS/Dtwpwsr9TrIHgW7ASNRR3AJMn07MrNlqsGJ0
uzqE+RZLHNZ2/XetTnIq3mWfV5ukLwHnWAaVYSkHKFMA0ujlQBKnP8FFgflJlp9FKZ0PrGRqg8/O
SU6oPj1Z3tTc27wsdY3F31c04lSIj51VbfJq7lbRf7oQhgZZiduutiQXnsuV7UX3iQq/e2w+p05v
DuorbIG9psaahC5NLM70FQ5hu0Wav4VIdlGYv6mMxJZX4sdspHlHZaDcgI6+6HluAnMofrLel7Nf
NF7VHInGmgJdTP5dOfcvV1+eGXEq5TtC09uVPTtBYETwgViccjiPE/mt1062j5tXo2N4jQAlrZj8
D8oEVsaI4wchjAbtAKLqZZRJs02dN1djSELKxAxhtsCTtZ/RJ/zBtJ0sEYIdJ1oV0/TgQ0Hl2A2T
UbWXNi7I31MSv+YBsuqAq7HP+fbpd1kwEOKfJaU4ls5BFLMj17w6eKR4Q6F2NeVX13QgWlym8bll
W1TWEeok5H5numD9v1Ir/2Na1rbPvCtu+SvPvfl35lBci9WCFY1PFLJnwFAh3N9iD9stug8q7pgw
NozEYGaH9FOX4kN/gVz03lMthV2PnUGQ4o7NKCMlobTwcRot0kenm1jcevlvnGXdglggd/rguwyk
sQpSSomi8DuJ0YuhNlDll4Hfmpuq+rbmEZ3lByv6baYKw6MGS9NmfxZWprHMYTaXOBxrq5JLvShJ
yOHUFx7mHBz0SSv8XWghj3YFNkbgiD20yuyzCy0i0xEXV24nF6tuvlPN2Hl4nmFZdyxQ3UcrxQ0H
8sMYnJK1+57lNpcjl88ia5IXPE9jh9LqU/TFAzq5x7TLdirnIGKkgYW3o1sFjf+aD81laGsehjai
r5+0T4VFLBl9p1mlVYsJy5fP6F33Zi75Wei0CPufWRIoZgBnwnlTkPx1YiaTnOaiZdZAeJS0rvUF
3THI/8vemZ45E9iL3+idTxOBi0U7DIhZLpZ2t16nDYCfEZhEOZkYYOgvT9r+jC8aCDrDSBuAG5Th
b5n6d6wO7xp+StgG2TkN5SPy5DynTCGH9DqbnqM7oPww8ybnUQmZ76aSHjp/U7clLpERZS8hLMbF
BITDORWBCUOMrEjbbehY0whL1D9x8hqO5G4gDq1wOFypVydfj2lBTJeJUCRmrmdXchOl0RA81wwS
v41NcoV5CBUoGVFRynpvKWZBVogx4lz8TYHKptbQdwTYBpCLOFnalQ3oHDN6EaNGGQycy4qIEsMY
rrqikbR/5o8FjZmxYIVnVDD3p3zQ1z7kerNoblxEuzQ2RmZQetos/drNOLem+O326OPSne7t6WSq
CTlCUoIRJbOqTjzrYBSfekFgI2bb3w7qZ7ajL8mlr+lbDbhZl1SNTpgJOw9ZVtOGG/Jktmig/K20
tmLzCOGbAdMFYN9QuRgi+vSKmRjNm+N/Bb5To+bEditnrZl0/Yzow2jEFCjl4CWi6bs2/D+r/kUE
1txCQjMluz5p8IV8jSO7sQ39zl8WVnWImqeq0XMWE+5jRdNKROUULZvs7HkyUyneNoSL8IvwXcFw
yl8HgYTdeTdKuHFVpdWakQY/WSbPA24xfiSPXZzVbNRgPQwV6TVgKY+iRaEGFPymx6m2y5TzLOL8
HV4TYLPpXDkKMl+MY8UcvnoYyRGGyWXns7quaFdiS6L2ceWAoKOsBf43NCfdHFnysRIU7sefPwiq
ApgyyHPFSc4L4RFBc+ZZqUeP6ax8TMbRj8iCg/SZu8rpDi5cZ5eTSYBAx+DGD5X6b8Ho1LBoln7B
77af7IMFITeYpkcXDuwansOL5W7MTFGlGjiSpYXPur1A3RL7uB3e0TpGtqXZuzmMdwPauoqtG28w
H9HKAbsQznUaZOfB572I3KX22k+eqAAHKyTFCWPqwOkXM1bINqFxkx0bjZvbaUs7RRt2Mii0Wf/A
fXPVGdMjBUAL087xI4PHYjxIJP2ulr/yxseBPHpuYvyqkHEbGTxKHZ0ONMDbwOwjI8AkpjXcT4O0
wGoWKVl8/L6Gi9ffZi1X9El1BX3jLpGAtTvDh+sDFPxOmp7/5vruIU+QDVimQPbSpv4mMs63Vvwe
tW07N8AkW52anvcOTHLcFmd3MEgxSaviyaENa4sJ5MqtbxN0016LRPkiKBw8RAG722qIynfDzJ5H
i85hzXaqu5E8xTFM4VTpJjM7u9qbn1ecjnNlbkFxmqep4vRrFjAPOHc7RFuz+r6IqmaPbsXANQQf
DgPOe08z3QoDrnWnqVw+s1ciTOtm75lfHXTPk0vF02OfuYqiimd4qfrBNfp2Vcc4e30VkJ74rebc
dd6BmyUWe2zw6Swb6viaitR4TJY37aqDFTvOyh7b6MGceEynGXteYXpPdeHlp6qWsAHjXGNHiNGH
E3r5wJNiLUbGNFxXmEvmFxJljK9cF91xLEr9Mr+INPiF59JyKBZu9RreCMl+s4tfakfOuTdSBmNJ
92mM25ZtCiWqyOZuj80y7knHszzwjeAln2qUDv+5D93okLXWp29xfsO28kRijNPWhNkVSoxHBLMD
da3DnOnbdxXwUC3wN9BrDJjWjX47MfwlnAy0+xF2yw3CyP5zKL1tWrH5T4q9VuTyOO8pe9ED1xbp
u0Gmag1pN1hACyRW6YKWb5I5HJBu4Y9/A79o1y26pCk3U6BHG0/yApVNvMI2x2ys4jU01/lsiTRj
+adE5PbKy/G9C0S5KAqumqe/QdAATlRkag3q0BH7is3cKnZorYin8tOa8KxjpEC2mQM9lvMduy0Y
Vcs855r1JnWLd0R/cmnE3llxVy6SESYpK5FhdJ8p/zTOPQNmXxwrO4wflea61GRuIurLF6WHdRHz
iEmnKeI3m+RxV8DUdkucutpA+09xyKrypTZAKmcHDq5iWWnWtBkTg3Bj2kabHiOwcEAn+xBL9dGk
n96ul/Dz2Hn3qSTdkQMzoCIpfyCLZG0xSdT0DU53keUYmyBmBekTTKCaqNrgCS8QetHlY2eCxh5p
qAuZXFuWvuOYpmIqjGM1AMVxMEtrHtVFb8ZAPLb3GwzI6nfbFYqLhQMuPSOYAxGlI7C6O1fUzPwa
2xYtyW4a3eiHEAB6O6mQAEu4LPIxWzkNvmKPssu1kXyXMKj2RpC8SM+Pl7/++rd//Pu/fQ3/O/wp
z7QdhWXR/OPf+f+vshohMuEz/9f//cdzmfPfn7/zX5/zPz7lFH/VZVP+bv+fn7X9Ke8/8p/mf37S
/N3811fmX//nd7f6aD/+5X/WBWm/8bH7qcenn6bL2j/fBT/H/Jn/vx/86+fPV3keq5+///oqu6Kd
v1oYl8Wvf35o//33X6Zp/Xmh/uN1mr/+Pz84/wB//3WhPGX6qbOP4vv/+ls/H03791+G/jfgijYI
JWGZlu/Z7q+/+p/5I87ffMdjgwHvnh2+ac4fKcq6jf7+y/b+JnQsD74w+EumbZq//mrK7s+HnL8J
03HJNDmmYwG0M3/950//L7/F//6t/lV0+ZnCn7bhx6GC59df1X/8uuefz9MNdng6SVK+NXJ+ujt/
/OvjKWaXzHf/vywcqZLUCwMZ/BAHCw1WK/Rrh23RIuu6+0n7bNsaG4kIDAzyGGtJMpIjD0zMb/p9
bD+HHAnvJWGJRVzUxjzA0yLH/tkzn5KW3DH8uVXtcOti/Ywwr4tvVo3XiZJUjFiXEUz2bigxpEl9
XWBYZ4Ft3jgYl/u66rYso3g8DSN6RuWVlNZNaIFQHFDvQ8rIahBptpj9jjn+crubTl04bQxHzMtP
29sadbHVapriVYm8N8dA1zF8s42pAU5R6EZVoZ0rRozdZJCkEHLcSTdu7xoJdSGLTzKE+oaOq62c
MQArLltA+Roan2HmL4Vq1EEi8ywo2AUy4JG7lWrgHhnWizvTTFGFE6bxKcw/Tdd/6MNg2HI/LlYY
GJ+GwPypYIiso65z4F4+d25O71aK76yCw2cOLtDaLPkh+fKVp317iO03LT0abktdc+PhhGnFQYET
vPSG0NaV6m0WDWCHWk7gkZmHB3rEPjtZGTuh+tvgUvNekxgWYaktfJDCbY5Vb8pgZDh432TXXKkh
e4tCNBWXF70BkHPo03Y19i4WtSo+6JFOS4UZ3A8pBFEdivxS0ZvJ+IWdZg5vdd6RttPYVNbdOMWX
UJrBakj9k+5Z9E3HrNpcuJu9kRUsZ4cWhg7ManL5L10tYnD34Mp1git0gOJi69PmiQtrabKvg240
PaSm2nUuG+F8nv18vOwjRIg6H9c0MTxRSTpw+w3u8sTc+Kx8Y0o0cgOLexaSGo0qlm62Fb0EENV3
Gb3tkxEb98xRzzXpuzUdpRsnBDAZ3qTjOIjGTDXYrjei5j4si/IimuGd/REcx0h5VKqlBw2dkbAS
yP4AUsWZcBJijnGnYwGj4jF2tmqwByzzzPpNTmflUPTrLBjvLeAb0qb4quqtaJMOPI7KGnO91Rc2
os1r1XkGYA4nQuKk4sgRrHX9xrwYFhFuWen3TeRujMR21iU6JLtJm238XFKWpflCT3tMDQXwDVmr
V+IUGZsWH/+IHd43zs2zh8tkO/+HvTNZjhvpsvQLFX5zx+TAloGYg2RwEKcNjBRJzDPgGJ6+PmRV
tXVtyqr3vUmzTEkpKQa433PP+Y517iv/D9ZBGlQi9Rcs8U0/xMN+tvEoW4UMmtWTaFrlmtsviYAM
NthZZT0II/5oDNQ6Z2apLl5MXYSXRIxPxoxzsC7Hc7z0Izwr9w4TfU/mA+A1Lx0H9JvASbHRo59t
SuUtgTNQfO3p3juMx2nB6RsX8pzgsN10eop3PUL+ransgySCopRlb5Huq20YR5D56/mhKFHVY4bN
0CHhE7ePBp8cud50isnHVEAzDCsgfEeG5xJcWd6xbaV7o27e9eKe7azTB7uvH3AW/kxFXxKMmKwL
i9R6J/uMnBp5h21r8Fa2Mx4+u7zySePi1EXnpStR2nH9Z2Te6mUKBpN7celYNHkN5j6Ue8vysBiX
gKqk9V3XCOgijKtz1zEELQZ0uSbnGdLjhlmpIjwUI0pcmtEAKEPb6aTCL1ZdZJbt/ohr8E9qw2xy
DDRGudw54eqb66tjJ+KC12zrGOzhnWBqxPRZD8bWJK6yUeYYbh0eWdHSJ6ttEhRHyeq5x2BS96g1
5Nt3thxeyVl+xfySYxyCv4vuY6CPfO19Dxs5i1iR+EHMWq2KiL3w6MHt3oH79TUPWI/KRWiz8dw+
OnRHJBgxEeiJkxk6PYjBfGmyUzHlVHZ4oPtTAExbnzLqnUtWGN8oU5ObOmgTqG/W+mwYedtkj0dP
DcSxJFQPvEdB4S1bhSXtxCcMCki5NasKizMdgwFD/qs9hA9Rxh7NVN2tbKZTUkS7TPGXaX2/3See
vBLtKXcsUTCj5BTQ+4tDZE5d21bG+9j/qVN+3iQdoplq+fSF0nCQ2hMMHk21GAmPVk+vZXiIsdEF
GCi4tiXeqVQqudeucUXY7vD1Iiss/XBCsEAuNpNkp3LGDRsKZWz0eu9wPIZ5fSZmw5o6jLcz0beb
lH5jnCu05fCfK2ei33wlM5KJ5TGehqfcOPeEu/ZziWHMyFPjphIwXENlM7pTW4tcmNekxrGqw+ux
nLbdOnmkNkbROntuxgMaF0GxCJtjpibjJm1c5srmL/rUaY70beGXmHfK8aOFWbmpLQo4ktbqn7Jq
jZX5MAwWHBj8WOClHX2EpCDDec+QJYkjR+QJWHxtqBZ885zpyGOxCwi4L7suNx61HL/X77vJ4XKA
PsUqN6QvL0vAaRFimqT9TIdMvpuj5FaR8GSSw52R6g7CkFEdmXv0zdxJtNXKeqlW6IGYO0qbJJsm
dynJTFvekW1dP1u3WH7ygCU5n6oCC29foUd0km9zNROFzLwAzmxHnWqi39jS71W7GTL1araL2Ewp
EfeWMpWmtby7mXWyg64dTB2hd5vc5dFYnIxPnfO5tCNRoHLZx6P4yXKMO5kb9KwSgirLtyw4a1bt
nrkXSUQ+jGxWYo4vcUUx8GyS7iID+cPANx5GmhKhC/2mbf+AS/Gg+XeSimWw/kDl0EggbTwy/cQ2
UTouNhEOqbXdl76CIv1KU/vQVvQqmsR97iovOouckJ2EoRBEU/kwybQNLIWSKdEIiL8PzxgpwAAs
RrNTFBLZcFM2w3Tqa9bIJjcyiHcIlUyqoPPWnfSodzxrOhKnzrGoDE0GfHmacb5rXq6my7YWkO4b
TuILvzOZtNHkzQtRsaeRiCAx5FOT9ZDy1efIs4dmADrhDIYi4wRztt0unvjTaTUAW4SA2JlMbWlF
1+eIxdRNx3iPzea6OOQ10/Vgby6Ng4/Cq81br/Cu/hw7N9I/Wx1b0rEj45QqtkWxtK11638Ylni1
93BAFr2/TXgypcV4bvzkUxoL8Yk4jQNlHpxCfOUeC+Z24RzO24obAu7AEoVxrEFIcv7fJZOYTqY3
X1xzmg4eTWkinpujxV7MMVc+gLUzzbo7yzFeC8wmuVnIkaUlkUgXa1tjHBbtCpqpXKiKCwXfKIuU
L9ic9F6Bgc4Xq1U0qsmzXPid0V4NHrG1Tm+4Wtn3Sz8BLuuDLGG6nU2swXSPI8qa6uiqPnlsc/Gs
tfFFHc547Bf4S3PBlsopkUJt3V3rxcLRCQdpNJrfdFDeo6oND2k4gtEAqM/Wcf7AHY/EroWrvo35
KsXZrZ9dYunFx6SquIpDuELpuOZKfs9sklDqvdcBmZd+oGGX1eNTxwbhaKK1hlH+atdL+ZrgG7RL
FBI6JvmW5rFxEixy3dA1eD/7vxShwbQoTlDc3htvTe2kVlDQ9ZcmuMg7j3xG4VqankSLKijURFdR
Bse3AbRg2QZuWNV75Z6qatzCuPpDkqIKRpdfZRGC2UIIoRObLXHLUWmHH64tOIRNWm0YfWgBApqZ
Tc2q3ZopEvC6SGOO3+jFRoKbs7NnU0iiJ+coIixuVs07OrOZdmwYpbZb7KuS5VoUep9dRaREkso9
+7I0t5W07V3tYDOtma0vdlItBLtG90Ch3GZR7Rw4PnHthSfrY1M7j13NuheBKw9c7YnthIfv1hqX
MwRC8EJ3vVMcWQxlZ5v0CkLrsJ8catfljK1CqfNU9xyyhdiGFm6kLLX+rl2YWpVvnmv8+ConcQqa
XyTVp9RrXpi0bweF/WyHMyC58ks17rBPhX9to469wsQeegCeJG2n30/D/NzjyguqASPMAtF5GJZT
kxgHVqanpYgi2jEakyBJ9SB98UEqG79kPXMu4VjCmnBX5/JJ5/ieVOxswkgyeY3OfFq4gnup7I7+
5E4UH0URu4ibRNnf67g4tNRuQ1qYy/HBVgV5rGVgoqEo/CDkfGuwveFbaX038EXuXMkdKDSvsA/U
GRCOCpjUCQWNiGCxKd+BEMBjiPGO4ddQmwK/ZCMJwXsDf9n8EBu1ukSiCxRZaAYc/uxjkpHQbdjY
j9mVJeyh8vGbxUCIKIqEM1fny5+WjxGJLEz6QrzEEnBHyBYwGTmcKHgEkuMVPs4GYllKn3SEtwdz
FHHF8KN1iB10ur+B6fOF/EKzQN0y4yDVxUO8BJllciOgCH7QbLMidOxkIMkn9RIH8LYcvHWboUx/
6fi2vPRs6eyiVVNxj/GA6OkSqcgDy+WyZoujNYGlGvK/M7y5djwN3ORO81uUgtKiuZtKXDW9DuTZ
Fdp2zmOvtck4+j47LHD6NOYldDLfWJWMdl2Bk8JVxTG0+rMDyQ9Tr3l1hiHcDVDoQZa67SWe1Qvi
E68+SHzNOYNjEKGc9rbVBh2+N3bUXPrBRTDgQTE07YB8wFO8r++tScTHKXR2luk+emJtMUSRZ3Lf
1e1AcevUE9XFz8MwiSi/d7zJoOwwPbnESfBXeX8nQxicJJhpl5JPQp1/GxFbC89p0k3f9jSK80Fv
c+/g2fLMyf0nUtwQVg1Wt5jlJ8pJbvA+rmmpmFw6sHWvh96d8pXdUqrt3zRGxOHZZn/hQqS7KgVQ
/CNxnqdmf19GVFGXtBjO095xSE1YBrs1bkATx116Hlr7vmoctraJeGuL4blN6ByADc2danB/DZJ0
7F0R7zCDv+Gy3rRo0DvXmU5jHl0pMR0m4d7SuMwagmYrW0uHqwqoiDk91CNhiUae4T93Z/yTH1nx
2Pk/bI7ithuPbjfwxEuYNOp+WXkOy3fa5dUx9yyC24hQ5Cccj6FfHwdq/7T13XnWL0mYPb51imAF
26xstvYpnAEjhizWcTXiaYATrCW7X4tdOepl57O2Fsa0C2fXZ3PsP/Ny49VzpUEgsOkCrcBsm8m0
rUKcNxF5REKP6T29i4eqjh7HaZ/6Tn9rNvap1MY3G4h3y/CeB2fByNWyphrRe24gjJxWhnxd9H8p
p/30TUwOfJVSvOOFV38A+rlSfpLssQ81jnmtagP7jrEzu/Y8D3TJuYZAnPJ/maSxFfRwz8sw8bG7
FFt7qJ/4Xv6yBYqR8DWxXq8HI1UtxOrdggp5hEzh/h2Jum/KDJ4X77CeLbCj9JNEaOgQcbmbclhb
zkJb5hL+wmX7Sx823g0QrLhQQKKGTKDmMXPjI/fEeqfHdob/ym3JwGEF71huF0w+/F0zl9NgGPL7
GIMMgK8BqjBl6bMR5wdzjCGNbHQ+MfSWyR/fA4ijEtbiVpG/6NgHGzDqb5dwfIDLH99B94GtFhCb
2VymAs/THDm7thvom5LC2KbGpRlc94IeViE58qPyjzaaj9b2rlFf3hJ/rckAYRcyezo805AGZKR2
HCKmA1znLxYtXCTWcLGFe9WVqG7Bw/E2+2a7o8dJ5zZe1u98rp8ngxbdLK62bj/blxlI9FJ1CC2R
v6XyGiuOLFnxDc9gYovl1OZMRVZkEMSz9zOmbGjrMcdpi+mNjAN2A6xKXvO85AXLBZqKsbLk19xV
Hxy7UAUgyrid3bGqj2g3YJtbxZJ2unYIbxyU9+IYs7yemoyR2zAuXLtEQPBxg0kh3yndHaeIBilB
OUgoN6nIXwa7Zcgalk+HtaYuLHlBj2JfkWGdVLRwOto85b4+zSKsT5ljAJ6O0jPrnf7Uj7bB5pUC
K9V/xHY771WyWGSheP8JhTICm+HXEofXYd7bSz08tQWgMlCHBXoC5gZqWV0245a10XAzdEjkc0lY
q5q0qMVR9Dtx/CdFfsIN9Rh3g7efbCL+HuOB3S7HmDM/iDPS655GUjJF+wgy4xrKIdwqjeyEo+XX
4rTep18NRR4nZL+qtwJKkMMgk7A1QW35F1a4vEj+PVyLCyUv72qmojkxFM9cYlxu+Zw2/XLCuWiy
DLnN0jMOImD9ODs3jrDelgmm3DjlOczyEovCOP72hvpYiPXHwkPgG56wCLBXRzlJltcijOlqynB3
NBRC4Lzij+Q9+ngNbMsfr6s2RGLOcgITGL0shL6FXJAHQGsVNAt7g2mm5b5MtHzm61Y7ntxMOdGC
cmrgTK0GcR9AmZVHz1D1MHhLi1qwUTzFnodqyQ0d+GMYYBpKGTZbh/WLKQ+9YT8k42ts0TTT15S8
ANTbvDP1E0jG8vTP50p2RL37jIirALQawQrdqDm+o7sjpXhOoRJjh/aQtTaVRWKr8qrz4MfTPWnE
iJZnQDZjTGIBEB+GjRTnk7SUJg2NQZusR3GzgDk89MI0t3oVCE173BLQSHZFRrJmoHKQkuZdDQ96
509Gz6IsYQfePS51/CxBrpqriTwpDXsjo6oI2BsHEWg1aemOB+fInJm2+w7SGjHW+gVvx1/gGq+L
HHfTPMIuI2wQzFVxYJVwq2CMksS0+bJr+7YirgKsAvmHlUHzOIQkWUtYN01Dq7bXxe8ugtoN9o3H
RLZMjutlx7vnroKfxLJZd8kPVyJVLbQHkHhrArUsE7dn7MxFbL1lzQMT7m25WNmzcvBLVFx3Rk2X
VKl+p2klhUbe2yDDp7nDDUqnOPk2cOYVK0NS/tsaHm9g4PavodYDHzuV8jbqXOhPE13qND/fOISN
zkXn3IWIojVFV1TLqd9sloFoeKARewmZyQxaYbpd6NCtw5iaAMR8Kxbvw+7KT5ipN1o3bSAM/d4M
/s70i3Q3jeSjY9n0TIfqNJXuT9U7FN+31A9p3Ju7JPmj6oX72XDH2F4hdcQnFE8CIQ4JR2Ppcfgt
3WmRDWVAnMfE8eNiR6Ok3I1jjTupGlFsefJo6VHaUZLUt8tNFAOaMPL8sZtyfY609wgvDI7MwFVl
JAd7HSb+bPYieDth0EbmSdbxG05amnlsLFbVySqhqGFCLUfvbMzW/CZc3IR5+k3uXD0JBVB8KMnl
tqhHWeRTZqNxZS6pucG/M34hoA12vlWcGWGeNhdtx+yVSbgGVplmezWql0RTollGnH0ej7Ry+Uin
NkFbGu+jpjY3bMVfXIF9Vs9TwsHBVx7MQUsuD0WJ6DkWUNat97p+afJ63I9m/NKlRMoT1WWPzsoa
KNuv6ZdK0R0W6+ggkj9UdheXUq2sEclyfS68ajfzQJQrqrwld7FzBODbyO/PcEJe295KTgbD4NYE
5FO4I2GrZIJz1ztbO6IPqDTieGNB0cVqwJMNEGFA3K04qGlxtpmmVU8aSOj0xk5vmF9YdSWfFW0N
o53/LPiN8Uh53b2msJMOs49itYp2cXGpO7lLdH2oReHsGxn2t/mdZPoMsqbTD2ExVuTzQgOjd7+x
gPdhAWPBTfki/kFkLEh0S4ML23pp9bibneaWWpsjwbefzJ9CBjM+V6NP+V/R4iblwk40ztcJFrS7
UPUR+6vRPZUYH6hly7Y5QARk+tw+dmWxbEqyx5N9X9PQbc2fGKzGHXWvXw4xYb6PRiBTn/4sygo3
WZNJHKc4vFIXtzUkT+y3o41aU8t1hyTnX7Qb42Z0qlPIKE6ABF1YiGbeqByNOZEYf6G8HhBPmttB
9095jMynuDhYc0weOmpf7Kr9m9WlHWBFxrOTIrA0NDrfNBn3lGyq7+qQZ+7kZi9hPj9ZmnYcJ0Vi
dOGeYyqqFVubh5puB1WXz0S+WeqHFSNmRSelxUL13hblvKtNyRWsN/9k+aHVOgzmYoFRViveLs7g
MrbIStfhuzZQ4g0dAozG87Klmsou+TJN3NISzMidsL+T9RtsAcblqVcGvpcuwVA0kof7MQaFt29S
69ksZkKC0/KKGxkjwm9m1Y+x09zRRUWvIReajczU11h/p6vwZ9BVTyAnUKJ8VNpF7y/vRMrVhox+
lT/WU/GjXQBGfcX+ZwjfZWVLtkGsPq0Ew4o7Yhu26ufBz/EPLXAG2WJfMOhKMCv6pXOdLd07t+47
A4gpDm3o/QwSVYFBeS4fdeP8bVxa/jhwhD8dfUzmys0OfRxONwQa/1rFNrFc56bfWsAEbzq7+EwG
+42P9DxXvLAt8pJz1ws5bBNdfYaejweo8u4kpDkI13zf74Z++ZIzvUAivatKAgVFMf7mCyjN2b1O
S3ntXEJXtc/j1yqzo2dE8m5UjMtsZ7pMx7tc18khc1rjSk8tk6U37Clo5OgAecvTqF5eVHiaNOY5
WWgHCZut91RTYAm75l3XTbCkOoXTibiGVHk78AfdiyI9skA8zoWKb22vexd+m59iRoxunP2d4eLG
6dkNMdknENtjHUT22BKqi7qD9kOu8R2+JcWrJNDLzm3rlecOhgqSP8QhYtc0BeiKJEbXSUYX1Z3c
1K02tmO3Qdc0BurXE6yET096yw46znOq4q1wF/vOmQWEM5tSAdpouBqbWbcXtssHPxzOAJZvua7C
l08tY79s/YQLUewIQmt0H7fzBOfHerCxMZHIiodj4w/X0dXvCwXQhE9JC3Tgg+uJG5DFF6NzDnph
pZI7kpGKBFA1gor5BxiI65dFfXRnT8t2rowFgotk0+dYetcKRk+IYHcUiMlLlTbkoiIFF9wghut1
3LbQD0gcrdbUmGO+cx9pOsuCXpLOjyKW3nh6T6nV/xFxeOIyJXZirRPsJs8IwnYilaMMbAyk0dsJ
37KehzPGB/I/Ld+nmaPhzGUQhP9QmkG+NtqNfMKzmv1nCLSVgK/5Z5gqNgdZe8MFNgp8rLI3DWbz
hBzMJTLJW/fZxK9l6dpQkrqpvGxbMFczxVSC/TXIG3yn0Z0/8NSfKC2qvOIpETmFHy4zft1S4yNd
L8QtJb4mB1q5VbIjZW2vDnwoDlZucOQZ4W1omNHJ4EHCLftgz4XcreYCtcT1VlaEkbuheclpn42T
/nkx1BDgZ/9KXpsCm7O2aCKep6kLIkqLJDlw22Q5pOqkwENtvlPScVx4TuH/umHl29UnbBHutzR+
s0p4gcaLx5f823T8V/YFmOWM5WPovAikiguBrN7HQ8RKJ152sayIlmvnwZ6IAwwT4aEeWFU1Tlus
8s2Hm3IdpNWUWJwev+fit2oymm2nP5JDHfQH4d/wkxQd0iirRrdxGXCHdMd1s93nunsUIS90J6nb
ZQf0Urj1p7MUuNO74sd19amiQAhDvwlkAJMXfx/+NsKq/oSmRr5OUWGT5hVZhinXil5aUb5kjnoG
qMAjBKA+ja/TUbWUnZhRGt+kKE8ADhQtp6nBgQ6SgXa84r40e94zjq9QWl+Dp6jVdn98e7Gp0qQf
Ju68g7my4Ng6eoNtEEzgNJp53cqJHJ4DHoypBeiOkzIIwTtcHMGydcl2aUWQ0UDsJB2LRKkpXFCL
++xkNonMRVFViZ9sjqLkgASFuX9iL9JgPyZVydCW7uksg5Dl4NwtSf+Kps9QrcIj12bvwIv+oVcW
t5GCrk+AXmU2S/ixg9lb4FWwzO+Rlf4pxdnagyMx/OarQrG9afHzBjoS8nYcHaBAw09RmR9NyN0S
k/lV+jaWN5QxygRX/eVrKMMHhKJbI6QEY647tDoW/3WIqGYOJA+wkJJDOyhKBclDhbuIIYl4zj+N
Gek3AZcpKFRCs2K+dh+XEcpyCu+izC///IN7F9RF3WabySEtXIUF0u7Qdue0j39MqHs3S4uV2wnt
adsnw4fpREdpptYlIQlvJvLHB3SxEyHIM2fgJ9qalZ8xyoxuJLayYkRHZ0/WbyGIC1Am5jH8SLgs
X5qiZGUefnKbuZk9HdJP7nwKDMKqCZ9iuus45iZuJtFdbfF9TSayU9ka6uD5MQ/vjat2i0Zf0vPL
oIoBeuP4BBg7feh4w5l+rn0ql8exrkD5JOWOSiJjl1veo60rzhyzIeM/8zS2VPTluQ4xibGN0F+b
OFiaMQsaknUQ3VhiDqW6c7QGRzDyizIkACBFydWMUKc1YYYb364ApnlYHtomO+MqfMVVlJ6mpoNG
4C4s5xXDmL9QLJfaCp2o9ZdAtDDOmLsP2skfeiLebEis73FwUUxJmoE9Tal6PSGwT7cVFEd2+zzo
mhyCotI85HnVoA/zMsyvkqMId3cWHVy6PRJr2jUSxlrrO6+EwDhMbPGUW4INPHesYwM+owdERf0w
0Qb2SURC3YJOg5aC4iQ6fOZlmt63xasxPVToxToEk0ng5jsU6Eh5xypdcncZ6HJLZ+OuMZpb0ZL0
0vCVtixmrppuNNqNSmZqdq4DoIA1qbChSOSeL3lOawMZJq+iiS0XD41V0gphiW3RGgB5NVoMn1G+
0WK0D+EQwdxpMY6bj01h4duHLYYwDXxqqYHyUY5MEXmjX511lZ8RICM1IrkFT9l5phI9mpsr4+kv
3Jxk7yeUlaNzI1EVhsnzIX71ut7crZXPBfUPuMnCfmti1lIk6Eqeabx/L7qZRTBgsqO/avoqLIbG
EWM8HjjrEELA6ye6R2easZoh2Q+2ENyCys+hnwWD5fy5eH1+AVxvbWoCGwmw4MYYTokJNHLqEIw3
kJ8JH83NQenxg5VKtiO1jmbnk8jgTBVrEljVrEwpfY9vwr6gWcA2d0lPigNuw9T29klavrkllpz6
KyIBTxatLmyiC/voUD9221XLu12Qyx1CahY00K9DVSZGoPWzvSrISXkxMI7ARZpZT/U8QbKmZFXa
0KBU8aBr2ZaFyAwKfTr3z5WMkw+GNARe5yONSJAsPTllMjmkP/DzxORjfWbPXju/jilvDeiSB9nm
l0WVzGiOOOvkzk7zmjuI5wV+kweN7B86X/P+5vNhCEnC4EbsNv9G616zkNfGH9lgyzFs/7tk2WkN
4xPrXXxO7mucefu80qh3owFYA66Asp5Tv7ws0YJ6rvmwT+sCNWvfjQa7xb8NNP2Q8UQPilxcHFPO
GMw8y8c82Qxc/9IRLd0QxN2QcJyRpZJrJF+dSJ9IElzJYs0AAnkvraQ4qZzIssOEOKzwipScFod2
hCA8PZgi709Z+S4IbP5/t/D/zi3s/o9u4Y9Pyt8+/5tReP0F/2EUtqx/KYHKjh9YuI7NivC/jMKm
/Bf/1XI9ehdcsbp+/49R2PD+ZZq25fgOsUjTZ3bGRPyfTmFDev8Sysd6zMpAea60rP8Xq7Djm/w+
/5dVmDCjz//LEcJ3CCnali3/u1U4XxSIc8n2oB89m4Aa2xG/bE7UDZPcJNgfRfFD20EtF1zXaMSG
hGotmB9ENptH17i0KSyMkuobvGjjY+iS2WsKzjw3ffWrct/XdR0YinyurcdfA5hW6sDH0XZKSUVz
xJDmyl+q4/qTXTHfcVjdurOstovgJomLmKd0BZPCIvlCV3N8IW76kRnsNj0Pj0Uhhh+vB7HV6OL2
hafsBKsLIan22mdFPIAFkHXWjfnpVLG4sRfTPHpOaGzxBhIFFc5DWd97jnNv9yNeM/z060N83k4C
TNvQ9Zd2lvkpnajqa0PUWZIYqHU8EK2FhSrE2n4vVAUXAHsON/D4B4kr3Bl294PBb5Nqd02hA4oy
c0jF9FzqIFcukBn2/0DnRvturqxlP1X1CJK6+BK4SM7ZGF+RmhO8inOyn2hfDoDffceikHzf6wUq
l/hTiqh9VGa6q1PyiAU2S5wz8bnI++Te8Alfe6aj7joLj2+dPkYeaqqY44MXYVXy4CNgDxq9azLM
YF3Cud9Un66g+9VcN81kDz/qaN/GCxge7nob7E4R3gUiEPihTlwVlt3SR3+jOfWIETtvXdqQxRE9
nT4Of2GvfOwXciNzajAQ9oBCCuqOvL3X8pvzHDY3OmyKDXq9GQzqiWZpbr5C5Pvcm5hFgVzvh8yG
r5oOxkoAUeTDbBBMK9CGkBOZkLIl7BMiNzu4WUoXFlabORAGl+QwJNNwkbRzMB3ssIB7TEdMohW9
49AiSBVR9mTgkHMRpmeaEtkvmfcj1+4ly8U9EXsi0TVLiaqVG6tne4yuVnJFDwnkEyUWifvjTumx
lHQ2LZQNBXkc9zQc8NWoJrtF8wFvYzb1VTfu+Iz/L4n1Tz6DEvGcQu8XeiVhigTdWioc+0V5Hjz3
EIYYe/D6rWoKTmMM90c5YUayy7MRGeMdGv4LqYG1/8C9XShnuYd8Xj6rezg6UAlpHTjUSsMWUZ1/
csr71qwMID9kjGHtkTuHa1E3GINTs7vMbcUAaM5kKfvyKIAMb7LFSx76ZGz2WZgYJywVzSUqm2bX
Nq7zOKyzb+0nyZuVTYfYfPH93nn45x8JBGMGBtKPGUKx0zxYnc89OJ7TBxK45t0E4uOffyssgxBw
gXE0sdprs/6Ef/67io1Dnw3t7X/8BN+OP81JyNM/Pyh69qSyzaqt7tk/l23EBiItkCoV5A7gz+oM
V4XKi5C7RPxhRkt6TCWrnpTABL59HFNmf0nY1e8EXOY9SKAnt69pulP+UdUxE0SnDmUIr+CjiQqB
31+a23zM9kkhiiBvPTQQiK5zhu4HhH0gVWTBCIzutNLFDuAdlpFc3Vt0GG5ZpuziwSBUWZZ/Eaz/
pmsMiUzVvCkSgr0dtukgtRDsRfbchPOn24rmkDsvSuPzNLELkEMu6Xb3q0OypETxCozHvzV38o1t
yYWLBB2Fhax2g7dKsSyhHdnfkVijDG5kIkhL8+Jx6T0UZX+acQmiBPbL9os4g3OTebE8jhTzySk1
IerRfDoL8eOV8bJttSWCgsvHnFL1ic8l770OO/+9ZvasnYS+7MV/0HHxmZkLw4vdHTN6McCBvGSC
jT4WlZ80xWoNH+QwmoKbW4IKxmL2niv41cj4fnhN/2BOpA7ZfgzY9bCwJh7+7853D+lQw18Ch6mn
+S20zJeoEkg/uaalOKIhLWNhkHYG5p/sJ2OxE6Se24CCHK7N7A83csI+V0vjMKgK3LSf9NvC25SD
aVMNA+OQ6+gdrXwbTT39xrSpRUo8xte0xJhYo4LTgudT65qM94KSZm+oDMZEXAOwtF+WsrLOmTFu
wWI1hzGTDzNZeGzaFocS30meXFtduq8jKtoeQ30cJAk40dzm7jVJpjAOP3a/qN4mXtSe9MZdK/uN
kJh22wobxzjGdsApG90ZPmilwJcXLA404kmE63IYnxGgXyy2ksESC4ClVY+tcOJgVBR0uCmYF6T6
g8dObjGRjybzZgKGvG40qIzKAdq8UFJPL0FD6Q34AgbPec8+I5ANKC+71Zsq8tZPOqK15+N3nLzm
bxr38oT8W25dn+jKZM/R1rfDV7KhF64qq/cc5svSdZuWtNsNE8e+dozo5F+xLg/7BuoJDbLMlTM5
tqAteKbPc+buUkT1K2qRt8XDbles82FRAM4xwcZVUNJvM8d8KZTRb4ypORqYRHepIJRsJfZZgiHK
YzM8lnV7aZ2ZqtdhwZM1WEeyyZwCu8WAI4rtpto7PgV5NhYsOsDtUV1GGwKM1F65aXdTXz1CXDhV
aOvnHtmX2Kz/YcO5n+OZXXWy2nEdwFRwVWlZ0BK1IfMwXjPo9halk3Guq+0o3hFAxTGyLHfLKhEQ
ZOchGOVchBr5XCxhu2VvyDkPx+xoYZDoHWfP4pvfbkS7EoMBfKZDFWrShdx7BtS9BDOz+P5dW1NQ
b1pDzgKYvWneKvOPO1ffIq6ehlZNqznnMPgZdlKNH5pi6/1iDzKgbSSm2C69UiYQbjuHoCiIvAK2
0XaqWFvhdWaRJp0cL6Szyew2fcnqjmZaaFJpyOowX5qTWxHhp0Tzx1C6una5uCLZH7zxwenl8Gal
zmthnpuGzjYjHQMnmqFH9Wyr/GlKT63tO4fQFRPu0BAFbVT4L9aYfVH9qZSqaZ+wAuq/v6DN6FNB
2CKSuXHo/p2vM1uOU2m37RMRASQkcFsF1arv7RvCkm36Lknapz8D/bHPOmftHftGYcmyLKmAzJzf
nGM6F0O5GUyE84qt/1SPA06uEdigk3Y9Z2bnQawACLYw7jSp+KxLCn9rh8TDXFu7Tewf4qJlXP2Z
Dj3DO+LnIHMoGB/wPjcZpvYK0OwPQSPwUhyLebReWVSOSo4Tz1/KcxQA0wS7ndj3WTLhNYLv1zFv
mIhiNrEYz1ZXfrZdhgBREocx1PhSxAk7ny2s0ZxntIfLsL4MRX/nlb2453HMzaXfNRbXk2dHKamg
sKZDsVcA4sb8lzuyA1jtPEPGsemb45RAv9q8AR44FMbZGKZrIi6a3NxOD9TLDgoAeYzJk5Rmezvl
iKkQNxAG8a0ztqgWkuCB7P+Y2KVFp88Z0tlx7jELQjN97ucJEbGhTVIkLeS+1QHGti3DZnP0eshc
xLBh7k5bkXf9knYcKwe2s26SGweX5pC8cbb+tZiVocc5ofqE/3qtzKcKfQVTjRXjMaXyZY6ZbFgu
fcb81wzkrOUB3roPdoV+4dUxbie0IwylydP3G8amFfsB/WPFMLP6U/78/cYglc3QE8XZSkgwdzwK
7/vtDdYzHttLPzL86B8dNmcXE7UHVYxHMStjRvcxW/b//Klj3w/jyVtvPQ4bsmYYp3Fc9gqkS2be
tkhKmEXY4eWMQqlBczX0E7PvUb6LsX+Uma9vatXcE3rvHz2IQUcyngxj65kYclbx3GSNsnr/aUgC
717Kxb9PVDreExSvMHsx/kRuR+G4HaHP0uiA69nNR3HXra64E7r3b8v6/vudvt7Mhb6z4MrLszvp
7RNBImbI2QQajfNUVNBeUo4EXAlPshUHKXzmz86JnaZzVjNkDcdIak4w+eesLeONreFDgGsM53RF
IQXK387xg+QtmYDAMqgJyaanZzcx4N0XFJ4DCb/Qm3dbJSK4G7yV4LobB3vbAjfdvfnVUt9NVuaR
Ce2YwNY8VSzFFVCUCLw2j66jV2WE7wd2wByU0jdSH5szhonK97tCcS6oVyW3oDdazLllo/ZguPYf
jscEottluctNYZ65DyOPFSMI0uq62H1Uu17/0voc7Jq/MxaOoYf/ypA2NtAQ10cW6JdSURXWl+ex
Q8V34rw9sQEYd3SlkSkIbjknkjHwEyp0la3vvt8s8zQdR5rTUVSxO63s6pgHGBYVLHmfuRg1XY3e
R9Nn6hBmMhsWz9k0x7sc+eVKZ8t+Fmj62/49LjG31cqgEgq6oucB76wZI+6XFhBET6/isc2MGKmt
Ec+UqQT0zFGB7TV36YpJDy1oelSWdReULHWpcAbGvusnoV76yNrqD4hTwBMuFkTHhXPUT7zIU5/A
OgjEE4Zjk3GgeosNAoV156aPExV5Z8clsELG0gQ+zXa4Wt30qa1qgZHvhbP37zm7kZMwDgAGTmXK
TkBAJo+YHjRP2BluQBUstxYi21MbdIzmdXrz/V6dgqbJuN6yQqjvX+8+BSxDqwUlzpSe1C3mYB5S
dYa9QqZ42mVAP1uWpqBWsJFvcd8cmjhNwd2J+77ZBUGZYvwlOpUV2CNgcSXpxxCwl8tdrrN1BRJM
2L6D87yViyLV23YaWYmK+gQ9G7qBvLQNLqHe7X7AoyFCm1VPNOxuRvH0POU2BcEMizBbuIfAQezL
4vWQSPqHYnM4WkUbM0nDUFW3UAhmz8dAT81rzI9TcyTcJ3NKDRRI/Mgdk1tZ5SVQZ7XsiVZETafm
/ZRt+Q/gAz50Sr+66tx5LYkiX4DNUZCDE5+AM57j1C6v4J/qPWPC174Zf1Y9echgzk5TNv6KQW0D
pHWSY8VruJudZOKI9elNcFQsa/hCtLl6M8vfwEIOmTy/VInr8EOvHwnZ3iPxu72iU0olmliIkvMT
Fjv4MAYgqPG1quQ26fxQigJpVf5N49S8GU0glrAGllC6ujjb0MdfeG2I6dT5L2ca7Kjbl2MHC3S+
p2oRV0ECO5dgtgjbYLIYOyY4rBn6sAbj+6ME6kpYxOVBnI7L82prendZbEJ2ZKdpyqaoU5Xe5UnM
gi5wTzXqI78HGb8T8Vr/Mgs4RR4z2saKzQjHURFtjMod9zqjFwdHBdQZfOx3pinpTQBqA6PWMHYj
+KZOS/T0zKOixovgQy2houkUrF95D4T3Xs7klEYcRiTOup+OIEE7dCRL20W6TExEOBItCUtt/3Gq
9EVYc1hA++VksXKOsag/SOfT0gIVM/0ElCkBHXfC4JcT0k7SBrIKTH8rRyfqiPIoq6sPPhgys8TO
0vQxcUoPL8w60y1l+w8Dzv9oIhm+Y5MxH1cfe8zMmTgZ+Td5lhdR7413czL9Hqee36Dof5DC/gs5
8qmngRWrwuBYhEbE9BTIlmNmTLHM5kzqKixmfTWkD+sQy/s6foUP/kEtkAc8bskionXY40yFBc3/
ETiDc05YKhnCOm++al9XjyeaI+TPmE4GLI5AdNX6zvOgO7sm8dmlCNiScQpy2CvgC8/xkhQG9501
WLeLwYVWdHO9MegfbJ1EZoH/tl9txi4Y50FS2tBIxlc3IRw4utNp9M3fQWwVx1h4h3lsnsXAiKRm
RnPkN2zTBHCy+paMVTpD6AiSD4xobAdSwUySAcCmzoUFO9xTYrtUCr3KIjGZNizQQDIg+2zddimx
/UPCIu7kdH3g192NljTOnN9vNfC7osHOJFY8P8UIQ7lNfuDyMg6DYMZZWpdAJCRP9M9uwT6RLSXm
kD0gyU/BltFkQ0fEyPwoh+R+bsyBtWXY9pjzeeZ0uZN5ZT0nM77a1DVCM39zAlznMGAv3G0nAIRI
UDGkGYBGl/+8IbKxI6wSs/usbxFnMZE2dskWAp0hNQiBoiojBLJDPKfECpqlwDFDnm/HMSkScv61
ND7feE3kTeqO618TOFmdz1FN70oSgQzy6T7eDN9ePxEn1XC9Kh5ci8xdqo/KHy27LTaTHDk1j50x
z3+xPy/W9sx2p9/rVX7pmXBfARLIdrPfqkkPXbyOB8dcX8AKZ4e2K1dmYTfm1D0OgBvPKWEFYyXl
m0CqzGL4jHYNQ3bSfzutuEHT6s6p3jmNn8hD0lpUCD+K8/KlTKI1MWXYxvJSgsHbl84ILyEm790n
pqCcUH/WmXs32MMf0ry/Znx1PH1KDVU7B6xmopeJLDV5hFcfKsY2PBfs/VOneAF/OW8RsaowbkQm
9DFnSUUycRV9Xw20WbhMnyPzonAWXnwy3OpRFvZT0Dpk2jtsaHlTjdFIH9EEFbnLpHU7WPKpZ1od
YibGewePSuezD2gmxpXrfbZZdk63CfycTq+JY3bHZKVKabERSpFBX03xo86dv7zYT0u+RixkBtck
gc9aFmTKzPmWKp07gQgd0KsVJbPJN5rO9UXW01Hk1PXg3A4dv6o2nvGWrSWk3LDna8v0MhD4vQy1
PpdDxm2dd+RyckK69U2wMXOnbCCqSocKmW8cEu2MX4JwEVzVLY1hzQgCq1awUP0czzB5FagDN75d
p4ehBbBkWEzcyTTdmoteryX4LqbuXncsl+JiNYpWMKT+ppwEXFwWFdd8kiW7h6wfkBx08Ctr51eO
dxhgAEmDLYbOU3SMw7uLv5IhNDzVRVPm3JUNCJ6hNZydqzllCzfbl51LjUU3f/aFRfWKUv0x8aKC
QMipz6YYesSb+6mojQsVza1Rom7yhsF14qLJFL477S0HPdhsrw2GpUeC7X+kRwZN/sXwxrCTY0BS
rXUUuARxhKyvk+D2R23fV0aPfjtN2IRptMWzf6iZPXhlK++neSL0FYjI7RwOb05CkonAVqg7eTUT
iSVTGn9Fz+qMFcCPS4Yk5YAuiPhjiSbEPCTeDZvR/NCxm7bvR8NlkgB/tyjuZ40lwwfptXOZ5+44
brQhSGKGJCymmsrue6OTBhb4ibm3/VPWTXFBTjQuMCFh/uMIaKuDngPcP7GJZQhsXjN7eNG71wBh
j6mnQV8Sz02WrEdslfT24GTxGSo39a+q8r46NJcIRzAwNDBurvmyeiZma2zbsckceuJehdEYDBeD
ngrlOjN7J67fWYifJLAOQyN+pIybd1ObN0cLNHfWgBkgnkFd4EyJ3Vb+SgKPJgReIQ9SJVOSMZVf
pBXAhQAzyV2kNmtt0nPT5ZwA7aMhcNpnQ0k5DpBx1YrHWuIztq72Qg5Epl9L4f3CT2zeGmSbGcth
zvcVCmEz/e497lVv15ortUgpJyIyvoykA8UmgkeIhQkE0rMfpibaos+WcUuwba4VvLRcRgE6UoUl
SRkchfPgZzssDyRoyBVlyHZl8BZj5CSL+gnaPxJTIB+7Es9fvd0EtOkw7cM5MhE4yrGEEMvf/Ceo
O1aPPw+iTqT98rfHtXTjyGumwdYBfoOVOzyBUaAwMhB3JPBTctvj2WvwtGaZy1TI/0gUxQEt6LER
5sh+tF0O0u1nLZgYt24joqI1H6tu5GhkH4iAVJhN6KOu3GdplvNDvTg/7Bw8qVH7r9ZASwQ13ObR
I19ZlGgpRBgYFrkpQmwbrlYicN639o5gZQrOcKt0UOrunAUuV+rUneJlebKbvrhgbCRv16hrTEBh
LeQnVet7Nmvz3iXPwXX8ng/Soaq6rw/kQl7atcBfZgQ/57V7J2bq7Adzfm9ztF5EKsrrjLc5zt7H
3iOhrsc0wkuwq6YUohrgUA3Vj8F6kdKRow9qlMWhXlh3WkXkt0hP1mo/Y524ZnjTHm1y0Vn8guUq
OLU5G9eFFMIB62BAlfm1JuS1Nz3nsbfzJFJyee5h2zyMEzbCEnPzmFKOmtKnN2MzWnTe8qLi8+1n
ec5zqMG5a32mFjuIhJquXNnnsseiv5ImPJnueLJd0imcAwGqoFADaA3NoH+dbVzj7fTpDFzwAwgW
kBBkuDlOdjvsBmY4btwjY5DvKP8vVlJld4H2b1FeEPDXlL2eFx8o0DR3qL7y0ONfq/PgtdL2U5zL
FXf3cHE3JiDsBVxY7eru6njcjFSbz7izz0GG57qzH1uyoezmHOaTcIwZ/XVp5Mr+Q/mY1NaOWrd+
OPQm7klIR8xkCjqlZ5TMuX8e4/UNY4JkEECCy3I7GFLzPctLHhbeyNnPePOw6tQVrxIjxYJyRPjb
AfWUp94jA6NHD1Fz0odionEo8/DBlM4jPCLsUWqgBr53MNMgw3HB1yF5Tn79mfmzTYs7Dtb0JvCR
qKloBEsK4+rI9YOFw4fydBGYFX1pt2+ymC64RTH2dAVIeIBEtte+p/VaRsvoEZ2pOjQWw4dL571s
TWY2pJTn2XVggq8AoVX7l/4l5rliyyZ5FKGzw7vnOdAmSUfLr7DPWLH22Zzi06wnQCUpPNdYMzcZ
K4TvYIIDUbrPFuTEt3Huf8a0cxGTa95rt3paph9IWUQW+LUe2jixD4td3sDUVyStL52u1+9xGLed
QYtWBCuWI2q9Ukdm9E8cAShDcpzmMabvoM7Qu+uOtcI03PuGBN/jvBrWpWMBawJKQEX6vNUoWAOd
hBPkL6vFZVOXPOwB+NzLlHwrOGED7DGW52TLbCj3jWWQ0slYXLLAyQ9g+HsWlPavrQNaKgbzIUeS
RR3SVph3kGZlY1yTViL6ME5e+4zWrKq+NytxInO2F3WXXAFon1ThaHRz0lUrmJ+5lL8Dq+AxcYLY
Ke+6Bu+80ywx9sv8leKOKIHy9V5pTuoqNW7NurVv6Xq873OnvMLtfinAlxylwxOVlxoXLCHbnMp2
OB4epb3d+qzi8nUl5XIx0ppkeL7harBY6lY5jxWFyk3whIeNSrOs+1s6H5bJM74qgBea925VIJkI
4FQUhbrmepi7Q2NSk9GQJVaZcRwHSOLrhGl//TMlFftbX4eph1sJZYrdkZ+PO9dtL6CW/maFfVua
JDYUxpHQWtZTMjTyoeuXC9+z0It3YCH7pDWRivMRJlQ1WToqG+POdPltjUZ/lYp97WR2mKcWVR67
ZWKy1uhdqV/Sxkj38Qoq3sZgnC8DBR3Vh9GnfxpLcObqQtGlzbsrnxjfA+Xmga8db+FYwNbAklDS
cu8Hc70uKihI3zlbSwFpuz/d1rAy5DpscWizDa2JQxh/5qwGd0bVE2MriC2Ul/gHlJDp2gzGyMt8
DGjCgpnG3HJ4W1b8DlBEjpjn34IGhYhZb3VtluqweMMHuZeXrCnHcGy48GaTIJz4hKO473tvOiSb
JrHKXB0Sf3wSg8HomYQDm5hL77XFPseXcLKQUJ1eOg826BAyY+4xnoBFS7MwaU2kwCADgZ0hWVY1
9yYy4c4u5pslM+qL5/yCD34KpIMs3POzEIT5Ta7jjP0LV3ELzcGzac8Ezx5Csi2uPUiOvRPU0KlM
72GhOc4wuztOz4zkhiI/WHwfu9Zufy+1yXrZ/gS8xxrg5HPo2+2xgjSBJw4j7NRhkrRfTKspwCEt
zSmV3DgTbuNzKh15z3VwWNP0b+phjyvHtQtbBVAqMfPhsWhfDe7Tyj/Ho8Sn0Cy/+Kn4ODddHDZV
dRrrDgubZRw1Jg/LtYlr1kz8wWkJHM/aQ4XP8/LBb4P61EOdOia+eBzXdqtvwrdYB4txaRfjasfo
8LQkQ3VKambDrRMudXADb40I0FSGGp5KSCV0f07m+atK6jkU0smPfKXl1IFqCc3pPIrxnc5yuAqk
mA+ZwwNUU7rjenuQtBgazWxBjFA/IEawkymA7pZ+eso7eUyUd88o2T7bi3VnAWOEm+n+mqkvblLs
pP1CDsSK7RfDyokC0m/TkaaypX+oa7Uhcc9+hsRFX3AjjUsc4z8M6EpbcxhZmbce6Q/BmN4vLEKo
A6WuSChmL8VIWJ1dccI8apU3VNzxNbsHEuP6aVZtgzW7ormp6uAZ12TbRJDZhHapxEM789jJrH7E
fkzh+v/V9w5LvLk851XCcaZsDfR5h3h4jf2qKkhiJz6xiWnzPChXMLp1umguUJUKY2QmCzm7Bhgn
7JsGJWmnr3p07vqgpUKIlCdQrHTnB4OzbzavZBqUD0YtYIrmgbnrEUGQHT3KfrSZQf/zysihjDZC
E8gPttkWYe82T6vNLm8omc+zSM4bJtV1aaA1cyCyy2Q9rSOcMLTOSJM+OHhbB5LJ9kPTKkz7m/3l
DzU15uKAxRZfyXRonJpkeckXNFd7PtULcfzZKPdeTrlB0fW/Z4EVeVbFyV7thzwAzYBGi0pTql8z
kzwsVOZd29l/3FHvldl3x5F+8n0VDyMue2J/wwRdDE3/JNYJ4/2EvT0HVkL7XLqrxhc+u45c6igo
ikVq9r0ioGKjpGimfyNS+qACXGmySk+Bto6GPUKlzPH0r059MkvnKrLl3skYj1Xl86KdQ+BpwQbC
P6oewBSMso4JNAcMzr1DQMvQQGpyttpgn3SPE56hAHvWq93WT07j06ZL6C6aDHID2fgWY6PZz0Y4
DQ1VYUYF9763f061eSglFmgU2Syy8+C0lPKuKrouVLZhkTI6K+ERaWAutuMFI3eklw9Wmg2QcRen
dUOx43Rja3ajmGVTWPUoC/UsrwaZnXC0rYCBX18dfR9Hs0qLZwwpgjkktKesWi7pKubnmvPU2K8o
lVjal5oULO67MOkoC+u9YMuSQdasqgGyYEWpBnftegH6LkMW7IPjWTSJDxqEaXENNDDKIlADHZHl
mzUpMIjEQK/mKnj6df6ApJ8xDGsgvbQ8EvKKG3LOlPqcluIWoEXzBqNMHtNayGOcLd3jWle/kO7x
muRP329qiuAhncN1FG1OeiFJL9NMmo+fzbuJHUKw33/6fpN0pRVhxoXh9P//xb/e/f5kR3yRuRHX
f/7595/+9aktNLt9xi8p/Ndf/OuT8UTpi1r76J9PS9z/+ub++dj3vxo7DquoasvhX3/xr68Zj4U+
WnqAr/1fX+n7M77fiEn8vz96QaFLLVGG/qfP/edjNF7GoQmWjN63//41//WxG3LkPBH/109sAg6m
WAoI4P+vn0fHyUB5M7m1//u6/fP7+edjFHo9kv441Vq7N5OduzcqGyuI9Nv7S6zFOe7b//xtAaX6
5vvj9szg9DCVCnu5NZHUMDgdFA5pdM8HIKol5QFaW8np+92FkxRR/Dgyhg67zNgEIXWK1Q0mrIhm
ivhvnD0tWGXxTtUfdDi30A03puz06pHPfhgscGKp9NyraMf1QhYF72nhA8qoYcKY6qDctfhUDW0x
eeNat6lfijsdtw1sIYxUSWe8erqlcYF99J0LIes5jzF+ujZ34Vx1Z29Z+yvKiU++jY06mJ23lDNU
2C7IpYWa4HIOOcPTpr9CBpVBRikIwxCaPW4mzy7uGwclD+XvNC8QqWz10yPks+ep7hPW3mfWp4Eo
fvUSWlxwGG74p/XYmSI7r3Ym38B/ogehCZ2gjS0hj7VN2SmHN1Rb/J3d1tBh77WEoJBl9tPskVWB
msWzvt5WxU4f60r/Zu8jzvmG5sV6s5/pGQ3n1PhIZfO1WmYeqZlOFvxP+V6gLe5ssOjMZ/Cg5ozW
qwyCF0OU3TKvB3saP41OXcs8qhzDPqoVM/K2CVYOURf6NzH6khJi8xfh+4wvjAlIqWQ2ihsZj8Gb
cnYoZ0esfzQJb9Jm5kfGEXDmplaS4IftDQdOX6TfBqq2IKoeUvMxXamZHXKgB7iU8OG8WJshI8WU
sCJvIJfiy/sCgcdOwTHFgarZyJxZg73YHU4dG/Wow1zAms6mBEredXYkX47RD1a0dWdvIcU+R+Lu
p/6DdB6/PMX8APiTGSo3wc87lGvE3DsKpuCjjXkOJ325MW2R9T4zYed0rNYcrtKLa2RnW3jnjJmB
HxONGVFdL2zL4g2HPztXA+XplJKWMGzrJ64P8+o3dAm4aDDpSunvYDx2+czIR8qzZr0FxGnzaJLv
9Dc1t56BwTJzxykctHpYPJwgw+IxexgamoTNwqD9mZqdhVU9D9hbsdKxyOxJ4E0HK14/stI+Tq1W
R8MpX0ZsQRwUT/jBiVa08s/Sbv6NDFtb2hp9mFKfTteXgjmT6Ilk1H1hdBRIWPZLXXFmHWGuH3ry
4BCqp8nJ97JMrBN7cVgno466zgOq0eOBLGA1etBGuXAxakFoKvf1TA3bQs00AxC8VpotY1tTRLo0
59SkFKbl52liFRYrTfTsIMqalXUmLhbzY8UG9Wd9BmNXOtAiGUbCeWrYtzKTjTJLPHbFaBwQzTAM
gofvF1AYPuAxu7PIYZptebEhXvGKhXNeQq2pM/OQlRXGFsrcp1jvk9YuD5nJKS2p6xertbBzNRZ1
ZIJjhFo7UBLIqiBtyTsWU3BYeu6ApPF3CtzgQzsYd1zb9YHw/0lPQG480bybFMTQBtjela4B94Fq
pJ2VDB2koi7mAhtuTPreHWZRXusmUS3yTz2D6TcmhVo2M2Tn6CqRBbtkhWWPXOKl7L98qZ5aUoM7
emqjgvxXOFGwsId7wPYHEBoWxoU+zUF9eRW9WZbg7ibxmEeafhKeN2hfAWP6ZdE9aIcPUL64qJkD
ncibMwhv8OeP2fo1DNo8Duc48bzboQyiTmK4HX2PDmeyste4eJKEgi8DWk2I1EcZR/IQMEndc2JZ
T6Pj/B61/qERBvyJLVhezXC6yzkcAuUeF52dy7Gkubycm8jNbglQd2fcp2/GPLzDGiRFOogDDRlv
k6BYVMJNGuWM8wmsqA/x1oYGQjXcofWndE87GUJy7cPIHXzwzvdsvxkQrlXLAboO6Yocz46ESzKB
vy3EaMDbjBoXFCVBEA+oLorZ91XWTCTy4LnR99j0f7ZvZZD1O1Cgn4TX6s3QgGxqMVZW6HNF95SB
jQa8NC1oydjq1lZ8QfwD3ZzFz/GE0qfAIa85CA+ABP7aRHYCtsfYRNMWvVOXJv+v+3NwP+fyT2JO
n4aJj57YJ64xfKYW4TVRoQ/XjLrsgmse2sQcduQ5jTpLonjsDiSoulMirPelhN7CHKM/Aal3wxHA
Rjjl+KhTQuCVzF/GIH0apcS82vGYbCSmAvjbozW/LUWFwGQ6TGCzW0YvKfQYDDdk9jx71Ldu0ztM
kaLYky7hrnk4tnJjvK3ls2gSLEKW/Q4NXO4NTFZafHmT+tkbgHwqwl4ymeMjswTSsmPy0tZMW7xi
whQ7+F/M19CXXHmi43nNcwmrDP8BNof7gl7Ba+pvMFcBpAdeB7+LrT5CVUESJXV+Vjz0Tqocoq4X
r6aF+LWyxoU2JlKqM13ec9limP1fW7V2xOy7vHGaCzXlqBkeAwBMX5Tc6hsapKyTNV8QgUERjBYK
2egfO7+ddwPgSKZfYHwNhUATNFGn3WefYAUTl7Y4U7Y3cm8iTObNH04XnLwVljF/BJaaBrdl2sMi
pyIuous87I0RuMtC+lh79as1jT4ESucmaLpj1k9q/x0Cx4iK6oid1m8HYDMev9/hXDuc2lsYHQ24
DQo32kiZvndcF02zaqveK+7w0BScw811OiUIRjp1ggfoByQxrZhTyFzczJzMOKutJJAYyZGR4PUl
vDlK5x57I0f6Iq6vfpa+GtmbXuKCx13Kc3lSmzRbr6Eh8CLTimzcQkiiBLGNf/rQRY4yoMM8aJGf
YRrdiB77dZ97uGdi43dDVB9AFnB5fwUsbbv0GmMNJ4rihFny2qjsUZRkDXnGr6gnB69JjBPWrF3h
6rtKus9MVca9Ej5myZ6Jd6ZQOGIGbHMRN7Rg1UzTDOfS2KY4Ocp7M6iN27UjFQsGLI/MxmbUDXcJ
Lvi9yOlTZLC2d4sGFAFrjNNGXcVuTrsUvMjEZM8xBAxE9VtNJDqEaJGpK5z8kopteq/nckbmHNG/
2GYPezXoc1dPd0Xs8qyY4Qg53XspOODPCxyBvCJHsA7bo4VvghaFE3mNM+v7sqOJ6kdVAenrRvdr
NdsPCjKx5CQLAPNzRRvqoVFdgC/11LiY2qfU+sUlgZvOe7RkP7+ze2H+G+AsLJPld86EDtkuWCib
dMLWIXusaFuIdGqeZw6GkUvREIUo1TPCN8hgF1WAcd9RmYwia9lRSpAN15wvsEeGnvFdDSJFfjLi
ls5stoOT5vVoWtTZKvkwmwmfdWE7Owpqfs9lC3i9hI8wgLcgjoOA6GF7OZfPqYT4b6wls7jB/mOP
zgNGG+8422Uk1Ogeid390Ej8xgoQzHT7AF3XS470p+F36XNSPkdjDO4wAhpJVT6AU3vM5PjRrMK+
jBVbLKlRnwP69uY+hvy5+WRoR473XeA8XHVXitC3yORXw1/bmx8MtXo3pqCB09O6ZdI63K+1mxxt
SE+8MMbZN4+Lm6gHpEYs8HYkvdSJwCDnNS3DTKfMYzpnDNRKuEMbAJMskbNDX4cwnZEMtjn01Gy1
98X4q+2hO1uJfLML+SAIQVBk58A4buIIjNMPhhbzZTTUoWeqSBD6ma36eE4reCDAo9LQoabuUlA5
ckhUcS/w/16yrAUutf3JblMfXEv4/Y4w5F2ifXHwEgM+n2PletPaUQN7YNKC4WfAzs0tfc4S1EWi
1zLxjWSWTSdWkkg7DdpEnbFTmWzvlNJZwHO8u3y/sVujuxSrm1zYWLCNrS4xrJjB/ltrirHqrg2X
JN5kkwrUmucSJu/L7gK1qbtYoAej2l7/GLQZwBwPfhY9teDE4x7zDPtwmSEG+wsGn+2ftIXZ/udN
XlL5aEum1Rrf7sVyvVfLnOi2G3wuwASoQ07rSrjyvbOn9pCg9LqYUYHtPE3ie64M6vQ01QLu9psC
SjSfVoMICgeSZV/3WX1BJ8KUTKcBUJbcvLQePnLwJF8LneyQ60Brl0grSwaVhRnjRRXgZ4ZJZWdN
rd6u9plja9+lETAGQ1EVeDLzhkhz7AVE9i0mM3PAkzEO1pEHvgd0fpOFcOp8zhNCeLAMEqfxNINB
4zyXuh4jQJgv1MPzHHPZ7YTCoWC17SXikVttEBTjUGA+ySVH4BIPe5qVXzndZjttyS8z0Pcyowm1
FAGQl3F8DqwRn6eESt1QA5ZhpDrb88xUgq03BF9iopoh07m31huThb8KeCbSvH6Tiz45ZaAJ3FR9
2SJ9QpH6woAI+L5Q77Ca9sQ1TfapMw/WsXyryBUuU/5RnTVInGyoenYkNRxn+HhlMPyWHQcix/g9
cK1Fk8Q3mXWCnQl1GljbmzDXLPKDT7wpIMtApgs/I9i0gql7RAYQcke+ugddQZBv0O/N4Hbpsu4a
1BqLkUsGx4nFfQyJYW9ypewpvYFKggFE4DOeCudpWup+58xQXByj6vd0H8QbaMHMNEnAgRt6WKu3
epJhv9I94zdLt9+mjKbOsQYN5UuaOF+9feOkG9KBn3P0SFmsyrkD7o3vV7qstkP5bPjeG032bC3Y
D9a9/YbFH7SVmCjTon3Z1uLEHPgttqi+Nny7w4iW3eJFSpzmTG4FNQALYZ0mPFKo1sDDwJy846dr
lYhUg5uRh+lEQ0lJBjbFnm955cH1hj8DBuMQnv8xN/o2WsFoRUmVcEwc1ZU2ZHg9erkdT+Ui8siz
za+kjDGVxk1xXtnhNaX9kuBDebEQattZgkMzb6UrPR7lzDXqfrrkC8iSrOXHlL73oa2NJNz+5twK
kb4PDvlcehjuoPWatZWFcudDxzwyRHnSwG1ZNRx++xYL5WBQ2JFC7UUa2XPepm3Hd1Vk2+tt0vVn
ggD8lhafMpCK5KakBEe/z/bElEm5+JUAhVgDOiQtr/txG3c6ID+MnMvSWgL7gtOoteQIXwIqcYxE
lnNQPSfl1eqocjCF1xzZ8uAWYs918IuOC8lCbll7ZwgVxx5Mz7Dh2/Rt/D+knddy5Mh2tV/lxFwL
EjKRcArNuShv6ckmeYOghfceT/9/YI/UPX30z5FCETMdLJpiEQUgd+691rf0Kj3l2k2SDyRcxNGp
dqoP1Ea3thUShjd+MiCrERqwuyzyq0omz+jgmTOF5nOhSlQRCjC6n1qPTOjwKOpMQRqSP1c1bJol
WR2X0u3wZjpzA8hJkaJU8UrBecDB55ICQY+Fg4TlICWDczJzFL6Q9zT8uWELGAfj1q4NMm9bDNO2
Jlg7cPE6RQR27vzcu2Cv5ew0unArE99GJo2lW7LriZIUCx3TXk78leFx0xF5/oT5HGZm19h7bTh1
pE6xjhUW6wfHdGhYw6MNMffu2igFE1AKe2646Wawnm2D8a2fM29XFptgwyne6znTxKKgsmKC0mOi
QRe5BX0TJBchkUntYSOkEiUKGuEe04MSPV+mblopUviduE+UQI43DeRux0G9M51quApAT6EqYrA+
dkcHTd6iMaID2XB4f1OcU0YzYO7LLVqI7BIuW5BhkDtjbV8go2ord6dNwX4ySGzq2wTpdIoQhX0S
9PdBJZvBpAiVffjh9wRyqA6gtdFO0BH70j6TTRNhamfgbwG/3DhTTOiNgD5lu4gv7EqsYMmwrMlb
wYTDrRxkP9NobSnYh8ERh4aDOUTkLqX4vWLE/dRcUKnjerwM4tRd1rNUuLoizPmTiu6yNbhVeBnc
VZ/1+KAkSb2tqF89RtebqXTuSQrXr1yp3QTNsaBGW2qRhe7VqPKVHISzE3J4nB3XYQvyf2CRJgvb
2hHdEsyR1Y+mMs6R36FtDo291tfPJev2PX2dYNU3+nRp9T1j2iZZMSVdoUF0yCsuHhwitrmnapBq
Jgg9OmYcHSyvTgm1xutz5cT5o+dNu3z4ZlVK39vMnCg52GhTn7LmELo3oEzRc1bQKtt5vPMX5oAt
l1vlsnONadVP+WcMtIl6P7mhddFzGbH3wxVqrsJmb6iWu3t35TrqMi6QZWgpcEnufib5F94pSWki
Yp/Kk9DaIcjaYdDEWhpfNsAQL+mn77qx5DLwwVwDBS0XfTSl24a8SAR9/coduI/njXgywyqHL6bW
Dk/c0Nvb1619i7X/oh1YCnVHZ+StjyirFWT2kHWIH0CP2MRLOwxOsp9ux0htkUQZq0j/1qNGXrZU
MsuorNbEDzC8LmV06tuIUqUo6OoO2qtnoaDULGbxdGxuaFnyqsr0GHDM16or39rC3LUtKlBDiitp
4EH2fBbcCqnTgnIsIoWSLreLnLiN5XtR+s9IE8ifm1HJBLZAh6ByBqcdwCEEB4ZIi7oNFY9HKFOi
n9oBvEE1TO+uRkc7cAcskZ1fXFj5eC7ltzECrWaBMiDOJQrLmByJfICcA7mIt6wNbe6xCRsr+AB4
xsnRsFxzL6XS1l7B4h4aKI3iBKE5slq0vQ8VGuqqhOAc+f20iZri3Kakdpt2pa+2YwiMxxej3LFh
IX/l2RpQtVWcossE4eoYVOFF4nAmFVnjYr9Q90LV1cKvJ3Eg0eJbnsWALaqITkYMPoz7yxEay6Wf
G++yTfk7yvE9sThusdNzybsOm0jRv0yNvRXF6GxaZJ8KGXUMf26LOfOl0VW+zSf6ZCbZGhtEfPHC
smkV1+WsFglQoQKdCXMbFDL7uaCwhg2mIsVQAi+048PncXpOOvr2pJsIE4g+4koBxA9HNDFJUaW/
9h2kur4gvEvTxsu0LIdtzBFdQgNK2EBzv+7c0Nlm4eVUe+m5t92N42IAxcRZIWjbxm25FclQkALC
0UtzEjInAxFa2R3kXPB//eOZ438+HGlgIrne0+iYQDpML1M6zLAm8crbHl2Cq6y34UDpPk4kxRsy
ZrntWJV7WoSJVqw7q/3IBJefGsg60LwL04+9Xc5ltUTjh96CRcVhS4HkZlNwQ9z4EPcXxtbvyHti
b5HOgURAdipCAhMwjVhq8kXHDoGmsgQW26MlsODyQrG4aqz+JOzsnRbzpR0byMd79Vzp1TlXTg82
KytW3ujBJXipJQ0+3asBO7YgxVr0ME6jrfNuJMynlzdloX3rSA1EDaFla92qiCpniq2nATfjgaAp
pDiTGWnrjsVyOTn+PkfotErwJXFun2tTrOzCMFaBSVI1s+CPQTEIxfEBsmnqX4i1JtXFOgeDehPV
+BS60/1g+t4G7tEpcvBuQaHFdiq56jo1r1IeamJNQCPvYV10LALSi7x1GThgqFp0GpLu0NSMewKB
A6zRGMJD1IK5Dj5F86BLS/thsqnABMN7J96DnwlRB4Uw5afyWunmZ4OeckeaEPDemva0jAGTvmQx
5LjMRKgT03Rncm+tUzaJSxrhD0FiwyRrzGnFRXWw5cGx8cp0A5AXfL6nFPSpJAh5o95shRSzbOEv
FcadBqOKKqannFckBgTFiiE787FMi/Z6TaVvBY0Gy9MYCcVBY00/atGbAx0KrdjIDH101u5dxQ4p
hRcSzZRfLDEo+Av3ekDmvm78jrkK7fWgRXnopIa7BXXCXg0z9zRhPuqzGy9g/KyXjJywsQ5oPe16
/ucYEWK0ymRKDkcbWjiyQwju3C9ASxVXQVXEB79yNzTLkougLnfmLG0NKutgSYwBedfupFVpOzvz
vzUNDtaW+djG6sgUVO17pL9kBnd4PGYOa+11kEuUufG1r88eeLjZi7R4HiW6pYqQ3jBt9EPd9ebO
CUfYe0m2FGgmKZOyc9TJeJ3RK+7HgaXySxV2U2t9u8d0cfI1f6RaJdsdQjjATSn9o2aQAmp25HlV
o2UfBoxJZPW1h2JKrmOR1dtUt46jA1SSUUsEPS5ZCR0XZSnlFoIc00WcRWF6WTJsW1Qk+ABcHdn0
endGVJrbvgMGNo2jv/UzrDeJBuiqyvtiG+Xg1LiCEGL24T42zRuDNIZFXbAhbwe0yCFYLraHwyPr
8X3kietUInic/EOPMof6N8TFaRQnbCHmGvyn/ZKDdd2oUbvKjGdTS5M9cbuc7+zCgLjRVZbmfZXR
oHETJ1wplE1LiDPcailA5iscYyAMFkdiNheYMgYsSasgsdB0z4KL1oLsm9zHAPvQhXmL1OyN65qA
yZBpVih7uDP+q46mqY96zGVl/y0duC5yJ1kzA9SWRg8Duiz6vdEU39BGfaYgifeVdyu83ls25JAJ
r4aUWrCHdg3Dn91z7hnivm7La7TK2IoUxl99oKmmt4VBoUZIRriu03HbYIVE3An7Taf+YoYebntJ
sFddEmgRWgV8IO4MZUHOE4FSvM/YKDND7KGOsa0fjJ3pN6zcY39uC+tC8v4xSiQwKc+phMwOrVnm
lvzagUmfOYawyfAqpQOwtsRnRwad2vVnpLJlIpqf4hUzYgOGA02YJJN41LnHkGi6ajMFh9ybpVoO
5SYYSX9jDm/j7BHtvXkGzkwyzGMGowXKGc0P3m0F5QJv1AqfLEHQIRl83HKyZUpfWUBVKit/41XV
85Ca5S6EZAN7LyTGfrzvRvk4euEhtX2LNdF9bIyyhQdQJkelknPjDekRpg/eCkSKYmTE2WCfWmAP
fMIwt0vyuNnlnXvG0OJvci6XJSyqlW5GMX4eba2JYkuJkeIlSy1KTRwGUdadzBp86WRtIwaM1J3U
VgnY8gbmKCE57qKzJFOgfhrhc7kv9CQ53/F8l2R3IQAlmgB0ix/AxyxODTpmoo8Isgs5hUZWLs2r
S2SmtG5Mbp2lJAjeCm6ikYjUPLvwBNsE+lAXMfHWXhwvg4zbBk5ohhbRWcTWuZZjtlNi2HkZY4jW
xBvUyOAMrEke68BoFl1GAB+WTlpYKTLenZH5yYrcqYjrnPpUY4KuQYUNm6Ba42nyuR0TJ9NxLmoN
2nS49XSGI7RcciR1mEHh4FRincXY7HtxslG0rWtpvdZVVW0Ne46EbQ+tuMUhj7Fk8g61YBdDqBo1
uRue0jJZu3FQkSZB5lnr3Ixtw7UbBlcjJkLuqhk2Ci4GNcD6SEwW3mTCFka3Y96LsRB6xQM7N2Pp
1FG2tt2LcQ5w6n2+pNpSbDot5/QDjZVoBm0R2l29+JCY7ripLfAfQ7cifQDEFzGbyEZwMHTDmskb
woCWCJ+c7j7DOhsOJtPFsatORgAcx82dKwDx06LGp4u2HhelQN0divA6q+vn2E0Ab1kGXhjvqNtA
kr2RRA81Faje3Xrdx2wMcw/RBGrmHc3y+0JM7gbszrjvQUqkl27mvRMMG9FGQIgfBdltU9C0aoup
JOFuvHQ42daanj5a0603ADh3s48pCp6T+WQFw1nQIaF3kcZMh311XRGSAcdmxiioFbR+ez962NIJ
ViCjhnaRHXjsHdCDBDpMWQJks1U5Bi+mBDpRQQ8naG0bTJC4iPM5wQx6j4rygUyOXZLp476jgCs7
f4tkFKtAgxs5UAmza+chHmlY+FIIpBezT7qJqxV5ZPex3e+BcGVHL78bw6Q8qim7rhuB58DQgSw0
l5KA7pneifJjpHNZdjdMjx/AU0I2jUZ22OAu4koByUkNvB/sHeZL6i6Fq489zv9GCTWca4yfgwmr
aIjeZDWgnsy443hjalwq5W28rcGqQlWouxtTVA9GbMVbVy8p6ouRJSNqu1e2EEDI3esRoT/AKYE2
nZtsajDpjvWoZvyb7+opXNVkgi7TpvLWqYh7sjmsLd4QxjtuwiBspon6zrjpBnikWo0Xy8WeJHXN
39GcDJEveNdN1iwnCSxcaXvRlMXR8+alt4xWgdW82ppzHXnhqUbxtRNhDeyPUSNtk2NvWdM+UuHS
ncbLXvQ3VpQcppRQpKjV9a0K9Z0ZJhdOEy3DWCO3koqQfZ6VriyciWOFx7Cs6mTnawXI06bblQ0U
zLjlBh0r/N3cAgKk+W51REx6iKiNsZCY244CcQFv5QAe5ew3NqxV0BkSEFjhwURucYcQSlmiFGKi
krmkApYIIa0KU+ekT0v20xq5E7W5YXO7DEpZYCv5KOAerQDIYotT+acrQ/LObK6wTvr7wKTzmZYs
u2bNQMbBabKUr8wm7zxdm20RDBhtRZ5hzQsj9mxfl17OjTvAsDaGOxfSVY5ufQHl3uG0/f4spDWP
pN0IOqMp1b2fmdMysAb8IzrH3b/MoIrs2Xmidsf2il2fwwxsLLVdGnpKcLEyfkJubZbpo/BKgS/F
wnodqn3XTbdhQRu+tLxXiM0Q9MoWcRmK1jrQPdxasIBUx4g/E04DQsNBeEey5yydh/OQUBO4MG0w
k3ishj46dL21jsCyZkktWcq1voP2zz/hVJCkcKbLit5N7y8r17lsI/g8Ymwue7vPr+Q4cabTxwJ7
tki5e08F2BLPoG5hnV4bMBw9bSzWwXQJkGJZ1kyjMH5+c5i48qjmvk3sOrE926EwTQyPwQVNSPpd
BNcvioL6DXQBoz6Ku6z3oDmEapflJnObd/4O0qs0DIWxC496ePHLc0+bjqJVJdeKXkiWZSSc5j3t
dQ1HeiMKfFQ5OnKjLPA4TRabV6YRlQ6ZZxqGUxS7VxqqkSxuX8fRe4oIdUaIqmkrKxmv0wDEFuN7
fK01F1/ibXoIOocobO6tpLpjxFcs6K+MG5Y+bynC+NvIIKmgoRKY9YqevqCKLR1KvfidLRTnQAnN
30U5uah8tBSDE5b4UlnkkwyNOUFMJ0ElXPSMffSdPtsyJRqa3QC+3q20fNs0Iz53AwYSQ+ttV7Oo
9ToSF/yZZBr4ibGGU8EOt0lQeBk9I5ISYNlS7+QudEIc43V5gaGa/mDIfrIyj8QTmUcnTS5Lv9Ln
c6E5xmm7C/Q4OkiwP7wwM6UYVdV2ovMHmlTtM4OynoSTRtQohBrurLrOnVjp+BNJO6I7bquD6VK/
RkH3XIQR4wT6h5xPtE4CiMWe2eCbU3SvZ+t/HJjzH0BBXhmQxGXtHSvOqJoYLelCwnDJwatdF4aH
/sam7Zjp06m2xUeqqCj9CmS1a/FjPsF18VBfJm5QrnxFJGWfJPkaCCI0v/JBT2lFAc3rubc2z30l
33Nxxc0SUV27ip037LDHCQeiWefZrkCgL21kjLm3rTOJCIIUorVwJZhuNSImgdC5TGDoAzLtS/b6
bWc8IjsjKy5jiwhQvzdSuo41Qw5ioyu3wV1G9NXIoLAKENdMuCpWA3wBFAED3gFGIgRhgooDAbSJ
JwMoeY0mCmEoMUfps+3EAPPNCU0h9gZycfrimNMOHTnjA1RAHD5/YMYsWFSYB4hkZpr6cMyb+uDG
1WfE+0eS4JgsytqrliHgcRKTtqXb3wV1jwwvS2B4J90TukVmn+IyHLRya8BIwl5YL2kCodyUTBMk
7aAYZ/LGkrTCJnGvNc+hDXdBn1AOZBZ+6mEa15ocXrvUXlt5HNFb8/Gtf2ozRlzRr2dAQRCnoh0d
FEx3tGOM3mqZ+o5xlua8q8oUeSesXiphNTWLDH90dSM0WrBdzQHUc4Y/tCmXTZbe9qMg2mLjGmyH
SrM6DH5eUR/2f3xUzx/9ePjjW3583y/f8vWF/8H3/fJjX7/j63Na7iFh/D8/zdcTfH+u/++v+vFH
/Ph1s2WdEfQ/Pxb/7Sv+5Vf9eBozW6lkdPbYHelBannH2NpUDJhDx8gOfsK0EiGVEuUGnNBmmr+u
izQ7qCyZu+rzY9kjVzp+fbZr6Bktvj6kFz9C9Ju/4fv3/vpZLHRoa+fnCnxssaxQ//n4+1OZXVI9
/vhkgT0ZWEyy/xqt9yYSga+PKl/jV359+OvjCP4BcUjzKP5LVEqbl8dfH2oImv74qa/HozUPCX59
gq/HxfzzXx/9eKavjyThPn88/fen+3qmry99f7ofj3/85I8X/uNzXx99/2fS27Xj96/CCYsDcLiK
7ODcygl/sM1s5xd8KKwSUfHXZxtYmX88/ulLX59llkwSYdLXh0FU3tbSmvyIYP4J2fKjTyggcl+7
O3h0jQhX3gfjxNsw/9OoGKjh/JFrOgdgIkzMHYLTUfpiic+xMaU5eAmrx/hcqJNGxHLeU1fF7Tic
B7aJFTS4qPhEs8QyyMCAWyxO4REwOuNDBtMdugLNqt/HyaDDPfOJy7Rt5ilRtvIxs6+zJHuf2ukW
deIRjREQvYpZO6ORkeA9ktRMB68pRq5XjE76omyWve9I3ELJtQ/llV+H5sOQjPDgnYVFi1GJXfsq
i/21skEXhDXOv8S7wFEsEP8vnIDcgLJUil3kZZrZz5AcVgkRr5dVkjzzC6/coRs3WmPEaFMQchEv
C7BFv6c1BPmH0NYSrv/clif4noqwjLN5qFlARkWkPHryMkDPPZiCSM/Bv0HMZTBwC5/IlKhWedY3
2DvrblV0axCP95mKLUZjPYqQMcTnW+ObVYSJTMgNhylKlrXHHDyvyb0krOcjNWuxjGPMR5ZBIyTy
tbs+sbddWjdPntNQaaTUrX5v3wdzWZst+4pCmMw0SvDhvW4q/4jcMdiVYlqXrbcfsRjhBU4/kRjn
i7btMXhTRXptcQ5GHECIqMWy9zzaHh5IkXoiSTo5o6HGNMAG6wC9aoAziHG5bBHNF8SWL82cOTMC
9+wpdbUbvRIGcjqBFtseMERVLdlEXixh4Wv5xkJAgSpFWzNreYLmmz4F5b1ZeeKWUQX/J5ieY9gP
DDwXtLJe41YiljZDY4WGf2LOqYzXcQi8tUGCHr0gbR0o+8LtjFehzSSyTJQrXZIYkJXKXnlp7j97
dcfJjQXc0kwW3RTNrKGrxybF9uvZ4Zk29L0DyatwJ1CEKjqPnYTQUKcs0gd2DeIozOIxVNUS6/eC
Zst4JRsbSUxBVrlF6Ow+0NInF52ZXeAylIFHmmGQZKC1t1HAEBiFDg2Enp11b9FPhnp2GwsxrF0j
R1SWMa4f3Fn1lN6YSvucOqdfacA+lhQTxFD48npMvKvQ3tYVAgb2X6+ZoEkNinpYVICeU5h2V3qo
OKT0MUnDQJyOg7GhO0/llw5XiAbAOj3YYQJbsabcIOONCHg1QxqbDSLDysIZWraf5IOeEi27do0g
WcVRd6+qb0YcRiuXqlxP6nyjEsbFpEXoJIiSZDPg19K8WRmkamay6Y48uJcMZ+wyF0OybZiLLJnK
M8P3mp2TQsJRisFNI454rrNFbIR36CXo2Bs0wr06fi0EfPEUbddM7ohL81GTsw8plATtNjmGg1zc
cE4by5ZUksbc6Q2IsElZB70qEKlL3mltwAicidXQcaHVYARMfhL6ZYb5GHWXcx86zjY2z5lwKelE
h/ykCz96Zj/wzdmHT6mLmATXYjmwtWuYeQmR8poHmwkxUe8XbC2mC2zo6RET2a6e+fh+BGptsJUl
VyoATRvjep2+Hta8tRejYU8nr50WTT5hDlKWhcJv/vDrHyJTEoAIP33664ca7ol5LLpTImbd8ffP
zT+kTdUOSb53KNMqn7ZCtaA1y37/9R0Wm7ma8p5sX+xCEj6DN2iPwH3Qv8j2WOsGxv0YGqxoT92U
XjuQn3e1NAjiVHs6Ntwp/UBfweOdvMxFBwesMhmgwGL8g0wS4gq8iDvnaGTYkcgOLoHrN0yY3Rjg
hZT8NmufEk29woXzjGbnGvl1uNVmjaQRVMYxSUGwGiWiCIHVtnUSfCruoaPZvS7C+Er2igxHNsMU
1dB4AhdtV3BbjDpvrLRpv3L+LAzqdBSWls15NQxUxr1/iP3wGWwZcSgDg28L5r0Ppo/NLHomLnAQ
TgaKKx/RltjoAqWJpJVMcm5PmA/zr4AhEsRMBt6VtaWBMKw9Ia6ITxgAnKjrEj3uCr4D2kdwzlw1
+9KyPkxt2ukWcfNTOfWMNKrHUqbo7qxmx5O2yOhM5Icue5UH/N+SlNf0zDF4bjv7jtez8Q3zQ4ro
1iX5zOxIkW1DMEbj9JiOya6MeIFCuYQaJpfmJF+a0GTJGXN4OIG9Hkl9gRhkHLr2zimhsFlQjayx
Q2/VF4S9kctWpwggkB0HvVgLhahXeUejmjQs8Ge3pbdhEuNj6Br00pCmIPV+UxMuWQXuhU2nfx5R
YgYybvqyIw5agRd0Wg6iCpJrj6nfEoq3v7JbS+IIJ2PBI3s9a+gBtAbh7KlDgyTsgDWjEWbn4Rqg
9uJP6zAZCHhyg2z6uELf2bBJaQzSIrTAuyl99DmDlZ46866ynVfXo0xNzGA/p+6OCsG/bvBSiJ5A
LeyfRNvuuXI++xy6TdvHb7oUmxkK2Oj1W261PuT89iFKq2uV6ScnIUCKDTrCd1Ryuuec2Bgt2TIj
QYxyb5l2hLwyxNgTGnfd+HG3Ll35gHQqX1le+jhanCKSUnFdjXdECWNHrs+w8e9y6oLWOo9e8IyC
4VDhAlwE9lciLzBSBJjPTZoehzAJOW2Fd7Sq4aJpLJfECvtbHybsGs3aoUaau1JkO4TNS9Vn98YY
7m3D/MzS6IWhpbFNGkLUa97cSFhHywb6Wj1aCQ16TYcYA5E2ndoHYIOE0E6s/plevzfajohwqjGX
UrhvIMF3AQqHsIThIrMcUfnWjuEpds7zGN8mdFIWRlfupwxKc+8Ue1uApqQTqJblYJ+dgXNa0K5Y
T7RHVl6WqaUqog/Cq5qlUD403gBT2pxbGNUR0WABm2QAQNRerSJcFZuWV37jdiWJd3S6FQo6MnCc
+zFw+k3bqltNiZMW3KCnBVcCB4TpGNL1ItozEkEuFzgDW346WKN02LCk5eztuGghgmy6Vp1VojDh
mQdAnMj9nZEMZRxbhsK5nVn7uNemleuzeuX5J9b5RQsbd1O01/oY9yR+UFXA5exUi32+xhFU9uhu
jS5cpb19w84BPp041/4YYD3P1vyR0BGgMSwtx/lsBRYXj7c9CyO5C3KfILoOdrk7pxd6ZOV6cwoX
w5/BIpYUFO+VBn8wS6DWCoIyF7o2l0gmoqJKh+pUm/1hnN6myVhO6D/BfoCLbIM5F0zABwmIhqoL
ikpqbUaNa3Jnw4WWtTe6JKtjZGXp8DM4SBiDSnA0lORea6lV6n5Tmvdhep7P1Vk8THnLyLgtPo24
OqfTjEqm+JwKbITpQE+6tm/Ib2D0Yoiti4tgbdWfPiQhnbkL04iuW0WDOCNkhB9ik0PI9J/qvlu0
Nsyvhn2EEYYnRSDlOrezt7rz1xzyeI2z5GI0i3Zd9QtYdYd4SJFQ0/snIKEmoEXi2zV93JK1cMp1
VOUnV7nb1v2ajp0Ci3LaJ1gTwid3AeWfh1pHVtG8EGBowZAk+rAPqf0BJYE/LQ+dwSwWOuSWmwbw
wZoGfRZkl5qB3LnwBqj26TWrd4F4sPxgBMveFjtahojDonyj5g5XfV1+di1OG9ecwaBUBS0QqCUg
CRDkHkLvGrM8XDIkQflwNwna5zIvvvUTIpmxfah99cTt1F12FbccPz4K5HJ0Xcn+9bLcQjVmTMz7
H/jzL4oIdM8wBu8ObpuZoLPJcMhpM0hdy7XPNnGKSzISd6murqZOvtkMKpZD8BZK+Tx1KJMYJ3OD
qGgEN767rxLkk8wED6Ks7G1qFto2s+ubfNJeQDgyZJx5BdxeWcJBbHNk09C69gtIZ5PPEBczxzps
0UeGVrwKFSr3zPuo+iHeGCUjJL0RgqHhS0FkuaHZA607L6XRk7nskbITb0Oy+e1v//b3//i3t+Hf
/Y/8Cha7n2f13/+Dx295McMLg+aXh3+/y1P++/qZ//qeP//E38/hW8XO+bP5y+/afuQXL+lH/es3
za/mv56Z3/7Hq1u9NC9/erBmrt6M1+1HNd581G3SfL0K/o75O/+nX/zbx9ez3I3Fx++/veUgHudn
88M8+1M6lUHCEwfq+3Gan/+Pn5v/gN9/u4Ni8uc0q/n7v6dZacImz8oQphSWbillzl/qP+rm99/4
kvmvlkNqlWU57vwV+SPPSpj/alIrGq5NEi0fOD/lWZGDBcJBd0hT4zwUTO3+N3lWkhfwU5qVaTuK
dUwYppSONITlmHz97eUmxFP4+2/iX6AEcaIFo3lfVJq+y2RXfgPDyAV+JNegPPV8hu5GCzejDk+F
bItvEVhECx7WlaAbdY1WlDHdWrJ5uvUc61ZX7XRyFFtuotmLqwZT+vanw/vHafi3rAV1EWYNL8L5
9RVzz9MNaeg2x0dJm4Swn1+x0WeZLEu/vW8sr9wzkO0Wfa4bq7LGOVp3VbMTNnkpVK/+8a9/s/jv
frUwgOToluFYrpq//tPBylrTq0ea8/cmWbI7CsXqnDX4M6LRRDaPBOXYF/KpwcMfd3qzjiIvQa0d
xVdVTQNknHMNDL+Tay9mayDL9DMuI+vUJ+d/8jqJT/vzm+oIm3PLFmzvcIuo+U3/6XWmiEjJ6/Ly
h1Gm0zmvnODCzr0ccsBkX+RNuiGulpDRmGBPv945RYrwJlfxoU8QZJtAp9Z//YIk5/IvL8i1CGHD
OmSbkrdt/vpPL4iDlphjbIwPRpVbtyb25qPMin0kjHpbs6lf4dwi+CGhHNRxBZDLgT99IrMiqymq
p1k6hYt0W5f2m/Kr8bFzSW6tCXe8cAodGxya66xkk5S1Wvi/P5iuqyuuEcLjTFMX88H+6bVrmGw4
NrhqqVnojNkkCE4igM2TKWdNdgkLSRfcTUZ6rNqpRnlr7Bw8i0eaWCtXFdXqr4+l+Q/H0tV1g6sW
aJaLT9pRf349QQcEAFRu+5CX7bx5Y5pZJQAF06R66wqp1qXnvXQdetPaaLJT66CUGNiAbeFZpidU
K9iznWYprah4AFpqMHODo1wI51FTun9y8HEQKuZgStQYOraE8Nxonjt3OnL2gXFIdweD2ZVv0ahU
puZubVAe+9gC2SlLtwPa64SkgtffytnXbMXRXVlAu8ZgcMQngM2om66acJj2jHe27N0Els16uvJz
+9onFu6ZGT8EkTr15/3SuW0ZzqBHPbHx+GenpaH/elpyKLn9WcB/QA3q1i/XswPRUZKd3j040CWf
wMJPtIe24E36TVQMcpMK9RaGKcXsFLu4BTx/Xbu6tw01Kqa6mCUWHgGVSWwz+fbLaVNgvzUSawLM
VJ47ryLFwjemJ+G0L1iR42s6ixg2RxOLpVfcFkaOft9GDBGUwjwOqXv663PlH+5Xri4g28EnsrgZ
OL+euk7IxifyfP2BKNZpFQPqvQiRQFLnj8OavlZ9Mbft/FZF+7/+xULOd+HvJcT+/fffWFdcQtFM
wtcNnfpW/bquMNSrdPTS7kNkIsss44c4jtwLVZoRTavhzJz1OGlYR8Q4rCymGMvIpkQEODyP/2AJ
F0YGOaIK2oXqjY0ojOmqHoi40uOAsPQgZawowTWhzfbpg5OSSjg2rOlRUdj2Y3Xdo4VGmAcpBaFF
d5VWAVheFebrurEJoRtQd9M1DyEhZNeYY19GOTbHfhJPmjAvjB6MKKyCnF/nvJoVIMMb1Y3xGvxw
QYdkbmdO0Y0JNbUkGpj0kmAdFIguAuSddQg5JhQt+oYQrATg+TWpGk3rVwd8A6tqZky4g6/27P5x
uhTOtjOnvSDWd4GaW23izDkkYYLbraC7Uehnn27tJokHBSe9u9OKFiOPLi+Lki2XXxkJKXSuCSW4
S3Cwc6Fytt0EXVivQ31Ou4tBJwfMAHaeqgj8UqQ/OmnZodvJ65UbPRmJ3V9pmDIdfwjv7VLD6EEb
s0jKdh+aAkUJ7ISdl0Kkbxwoo938j5aCvzPT6Rbnb7UdonSt8br3venrt0binll/+iczyJ5CyERb
v7dI1J1gZnj6dEiSqL0BgblyWllcaM5p6DQD8XJSww1oXsTAFUYvp76XiKcS0qB8d6x3f32CGv94
aUguDl1anJyW/IcUT7eIymmsavcBIzOhCVH8SIF0H/ZRvo+1/CVBI0muln/Z1sxpDFK4cLU6NyT5
gfr1ovYUDk17smZTVVvgU2xTexMk8FFhtJItmWXtri2SftWNfrOCiURqiptsYisX9w1S1jZBLsg+
lmCVNF/ZKPkh1q07X/OemhLYAXqALfncGqbEgTkKvlMYNuqfXaTzSvHna5RFmchUS0rJQmL8Ukmh
6iWpF5Xhg2OE3c2UBM3/o+5MlhtHtmz7RShD744pSbAnRfUKTWAhRST61tF/fS0o7rOKG9deptWw
JkpTKiRRBODu55y91z5Xvbi3RwP9FIFAqzSowCWSAf0dKhqMCarfu9jBHzpYgX1Qtu4cPW9c/f2l
4Wz7n6+KfdYRUCip4P/Y3/qiGOICe+MLrY8l9t1iObVFLB4jW8FjbZq7v/999nLE/eNtkA4wY9Ph
TCn1r8PLbxv82OrLnzgk3ApBcU5Vdu+p6K512wSAveyOQTGMNzknH7NjNQ80cmq9J0k+qFPmIYAw
R708Bl1+QAZuowJxSM2m6KYHZKi9CmyaBCbhb5LF5VQjmE6E0fmJC1JzwMnau4h3oi46z4MZbpt0
Oixttxhq86sVZPRDZgxZExswcjMLSNespl1jwYH0xvaCPy495YbZ/5xGYhCFln0LCMKayUf5h52E
quI/3yQqERulCm+VsJdU3N/epC7xOHTPdvIyk//hdEDTTTiWWvoWJoP9UCPFpZpHdMXIbXokIfAb
6Dbr153xv6pA/w8Vji539v+/bvQ/u+8/yub3SnP5hn8VjhSHBsFy3JfCMKEDuJwC/1U4euZ/EZyB
UMmiuqQI/K1wNCg2pRTkQHk6NafJo/P/YpBt0pOlNJaqUSe2mPPj/6ZsFH/cDga/xNCpXKXnQC71
7OVk9dvtwJmiraSmPJJe1WOTMy7gr3B+fRgDyTj6fz7/ny+T2dqAFrfpJ8dx+YJgnUpTpd0DInlM
9qQ6QGPshp1HxPsJ5Y93MD2oJU7Tm+ckoyFDxK24U5axZF906jFs6PtYhLa9ZpIOeexq03dTE7cB
zPZfTYnKKnIx83r6x5QxH40cephNZa/aROa3fvnAKQaJcI93aR7fIvSYezRfzVWkKG2YGna7gOHB
6V//TzVXkPHUwoQ1hnMb/eszkfKF3MK50Val/+tbiXAnpbYlIUY05bWRU2Ssskl3L027+fXZ1xei
KSqvnluKC9vAtPzTXsp/2OrMP7Y6Qy7dAscmVdta7qc/q1bH5BQ1W5OFnHGQmzRIn4W9xALXUbcl
pY6m4UDNMtiTL7Ki9aM+HMkswGsUhtN0Dqv2iY6XBSEB9JkbRHhH885GdzvHu0hTV7MEeqUZBhpV
oyD2IINPRpBTup+rpPPLLoUsVLnONvC6f1i5rT+2Cv4yqnFJqevRYnEM84/mBRJRw6hK1/AjDh4b
l0A05RQOd45X7mSvMzU3RbRlruIBhq6ybVYK6FW6hacsETu3LE+hMaZ0DeufSnJqq2kVbtu0npGu
J1g90qzcoxP0dtINkbN7ydsgjfaJh3AnBxlepk6BDVFjgV45Psskfw8bcE5j4zxa2lL+VcrYqtD6
q3Fl/w/b5NI6+n3bopK2aB0jE/FMlxrmq0787RG0w6J3xKDpG2oKd2tH83FsENKjkzubrhj2bq07
vq6i97bmoDG8e1+vuGwpuLFbdhSyR4CNO1249mOlmAyO5oA4tXHuJXPrR6PjwIkMXTcIvtO8axH2
QGFEjzSzSdVhzPE6CqahB4zXj93i0vptNbz92n9/b/Msi9/vf59HY4zFzDV1Uyeogo//vsQINcyd
bEPcX0lxc/FjbvPMQOtmldek6OQpJou3tkAmZEwqATQVr82cxldATO2ZLvk7IR4gGQP54MBa2mme
Z6Msnby1xjQatQwgoDHBcigLlzfCjqvXlKvWmNFmVhXWXwefubC6/Kpb8ocz/JCRbh5FVZPWO+a3
fFE5em6wTobM2naRPt6G0RJ+nJJz3s6a49d2j8SZhqzvuqGjkMkQcVhUD9qkkxOW9aDqgBYND4vq
REQIBcCKiTNY5IWKG9Rwj5L2ifvxbpncrvK2+rQB2h4YHLx9VYtSJ5EsiO9yMtU29lCR6pYMP1ut
PP79dfjqp/12POI6QII1XLYhy7R54NiJfl/qkaE3vWhxvmSBS7PBao3Y90oCuFqgK5b9k7A6dOB5
P3y6mEOS+PsI5j8cneRbq5Os4BQTBDxL90M3VPdyAORmenW6CQBF5F3xYmYFPtIG7m0yjvY9E8EL
imcDPTYyW0G5ukfV3dzh2tiDC1oUwqW1jSNVbW2HDaJlcISr9TKObXqssnE6IGnn8ZzoaaFcwX4S
lAd3zBm85jU/lfMqjN0QQ+myGH493HPAAAjOx4UA+VdZDc4pGzRC1pLraGDXN2TUbBmKGBRC8mqF
YCxli0FKgXXeT6Z51FQ3nGBDGUxyWdx1rnWTYhrs3LfQnpuz1yaQ0eeIFCECS89Evi4a8/HVmhgD
T/RW/U4zww2o8eyfTvjLtfnj2gnBidbhmODQLV22ht/WCDw7maYAphIyj6++KNj0wICgj9G3PR2R
Fflw0V0563Kb5O5AAvIcnNA39xslyBz8+xvJMv6oN5Y7ibXK5GDjWULyTP/7qynTYVQzkUA+jMjx
lmh1jDugUXc2nJR10NQGJBfxl5Nr1i2L43QbgTv5iGiLMDptUjxJ2cBzW4NXqtCPR0lDCHsArU3o
34jCbU4OjaarsajlRI7zDCafPyQZ1kQtOwGSUvy5iXcS9WId8BLCglOiCkecEJYsT528KgwgjHoC
/SNFcESwpjA2DevNmvrddBrv7usDcNFo7S23SVQGARSmFr+MKZPdABvn4HlotuzK5gc5Q7sbcD1T
FetoCzsA/KMVnqM+/UykLHlG+Cwc790AsZSmaVSRFkkysYmErbF4Ypx0fCwdcMUtjW0zuOkBonPX
wJgJn8MvteGA5sDQmVqH1p4e9IFGnIuL3GOA10z2YbDUTMaApz2GCbYrUYMPN1tH3PXzJ7LvCXh5
nt/FynoMTLt9sdAOEtLEQzPp+YgH2WnfloQJDbQWcQZ18AxAnaAiHUVJnR8C0glLOXuPc823RF5R
vpfT0apcMq5tBOVN1UIfq7E81YT6YLP2vsVuTH6oFzI0TCarwSOOOkJrglc7j7df+1M5Tcc4kun9
xKd7RpZbVSOXQn7iHDrWjz7pNEhao+4PuQlAY8Y1XMGy28+0ISgOCVEKauu1eCxE/CAhSx4nh3SA
cjK7Q+h0byUzVbwOLXo7HLFhxbU2kgk/IjbKm9d64zpCHKjlot+nc6juFlK3JKw2d2D32xGJTfZ0
CwPD842oni+qgvNh4Y2cSGPdudw298OI6GUKyfKJNNRK7mtu4bCyEOLiOmsZ7be0uPCwt6cOfdM6
WEA+Wt0Ln/UkOhUhS6MGwXywHZxXNE33xNB1TXXnygmt6eg8FhVAskRx3AJh5RNmgF9AmzR6GECE
Qa4gXk37pzKc+msAhnSLqR+1fiHIWh05yqoERZvUzyaF/KZcHsSJKazbGM19YDPBT79WeYURB/J2
8c1edh8GGdoZYdFes0OFDN4tDiN4jQd23r3bkNbAMwupBeT8LlQeGaZ2Mq+lXv8MG1vse5q8x+y5
amnkQQ1JHqPCOGmiiE4lJsey9n+9CnCzjmX3B2RrhPmFMWeaxK0firDdhWB4YdhF1nNhTkv/WSZw
Kkr7RH9FVN9quLAFWlpfw4ixAQCBT7Cb9A3sA/tsJI6+rl2UUb82BggruNpx7OoVTMAwSOAPCEbU
RXZs6TTZ8SMMLeTYUzL6CVPau2Aj7SF7WZgKETc7iznPRwICbh7yYAUrurkXWBz8zFDepSaab1+1
59xKsUnQcF9MyRB9G628BKph6yjvImwLd7rn1YDXgBxrrs2hxQOsU9LVJNHT21Vprq8H9tFDVwLU
I1z9M02j4ayZ0XvptiH20uJ7mrfFXgjiQJNMp4pJzWlX1+b4a20a0YSsJZTvdVaS+zU7bKZDnz4i
Qfpr1gSWKTOZwHCK/Cma7bvKFeJE3JLYxQVNmU0YgsT4qk76Ip82SQrvd14gOn+/J8g/JlVsCXKZ
PNIpooa0Te+PwwXnjWw259zCeD/065KJ+lFKkE3jUjWE3N9zjNm4s6tF69vUt6gnIJhysNgoHZcf
MCDsaK1VEOvtNIekSeLHvoVxE+6HpvZ2QeHc65EBsoJQ7u2v1bJv5SFWCrRu7eC8Y3y2IfABW1mC
FtZx7IPMWrKOKFPXM0f+6yi7tUKMco6RfaGbKR3UTMBTFcrdCPQiXUwQumK64UvOXkgIwGiytPO/
PhC4RG6mOPVfr8a1I16Sp58HGIchlvOwVNVR1Pk5LrprYSYVzxyB1/hW9qR9EIandJOtGU8iylEQ
0Qnc3q/beAz6IdhW8xQdzTiMORC1OKvBlGVO0OwK154g0VBzSdEc0pakEaNt+Va3pv0aI7Cx3egx
ML63hvfgzVr8SFxT/Q+Hjz/7asu1JWnZcywusOd67h/VWTnZbYYg0PGz5egrO+juPGg94WYcRJht
MYeCqll1w5NhcfunDYgOxhlq15O4unJFWR9jCdtGz1KSsUJC64Zjj1zvzqsaMsIVDB5zjI5IJu8o
JJy7IGQ7ltoC2IvIMDHm/hRggd26Xcu/InF10/SAnHQ9BE7nJupO6TjxxmBKTmb1LeMGPNlJgkkf
KHVgyCdTcxhMWqQukYpHAokZvyXAYDd//wjQc/63Q5pL75nqlUG8aRq2gDDwx/skPWsYhO5xQoYt
s9XCrrmYyT6guPh6p1LK1zUcptFn/ow3mGjQQ6+IPoMec1LGt9QQ0bUAm33O2+lbU8cvBLG5RwPA
1Bp/iEeaJccGY9oyaCruyzk8fB2/gM9OhNnVB1wE0FfSfDyB4Jtu3oIFkkVM0KFgGIww6tRkE+q1
lij7IaiOYTRm13DMNg1hP5tomp5oeU+YHRk4CMu+lOl11skcCeJ53tYwMxrCdkHGOs+B210Imx3o
HdTRHhccEDLh1bsW+SLsCCh1o+JxLicikVWN6tD2sk81ViSizMUTJ0fnvkiGXeDk46/ju5y3VC7V
qZ3sDwHwcGTUt2PecQXnNJN3EqjtnAGAj/SouBXj2ZBzBKPUgq4HR4Bz7rUeGCJZGVHvLYZVXo4L
m1YP5gNnwXBlZjkmuCo0kMU1by0xiES0o7hisWTeASkVnEcO/xD3PGb1YFtHhn7xPAeCsipuulcO
67+/Wf4Yq33dK9wKJoW/ZTHA+Or1/Hagz0mdY6pnMlIy5/E4F/paOoV3ISgtXDVaCD48H56UIp3G
gNammSgjVuSI4zrP3700xICPy/L4tWSFurz2hKBssEuc2deNa+NBGW3BavKgzDoMFaWAW2n11hXK
OhamYR0t7Pn/UBcsYpbfihT+JuQUjNU9dC4eggVj+fpvf1Nc9qZmaZjmgpHFy3d1M/lISTvvYiZQ
U+q2h3IGCW9n377O5iay7LUzLCaecN43FQ2ssUhLv82hejftRKJUYh6SqHssS7nVm6l9iNUUr/Q0
Pxloo24AOLZo6/JtVnODTKOH/jVOyQQyXbTUeQ8ni9Ed9Ief0i3l45BND4OeXdTYsWRomenbKXy6
pGoMtHRrNb3ly9UGngx1wwqcox2lftUtqWPLgzcSyP2r4Vjo5eWr4JwKw3iKHZERQmy1x5q/zEjD
6RaYL1GupbsutQu/98pT0UT6KXqRDqki1ZwgPTzMoiCIcsr37tAxPPZib9cmABxF/FqxjGz0ljRM
EBygr8hrPoOr8vZx5/UpcZbibjYCcGc5/8IwYICQ2LMrU+8pGsTR8ELrOcjl8z/csXSY/+P60nz0
pKvr0NcZM/1xfTWTB8eZOwxCgIYV2Jg4LOpD1R4LQ2NaCQGioaW9GiY2+SI1SioY/Rh15g+ZYHqt
9FKBviUy3NSHq2WAlTOSjMJKOFebAxxjiL7zXIzzCxghTd3N6C3HdJ6GDXUoAPwoaHAgGJBFUg85
pq1vdCcTPtfq5zzho6+MCihult+NgDZWqHfOtOPJ0p2c4WIK5YNR2hmJGjAJTOZWTvPoj01zq8fv
VQ7Ntx2Gtcqht+dYyKbGctZD1H1oOtQdFK9Hq4ifbRKMgpuTkOhpmKCpu8mnF1zc952zr0paRFUs
f9L+cNa2AlGXJ8Eqkc+SNQWuFVsgAeTfUrRHu8bcAKUx/Am+Ch0UwdunVy3ZmNz/A7P8DanqtzYo
BRaysbt1JnFKfZyU25xz7nrwqu9WgD9rnB3U++QSbFipw4Oiucj2a5OGgV0Hk7fYwJH5YXMv4SQI
91Eqlxh7hL8SKv+O1OJqZSQA+bO2XpMitjOKmS7yBGtAOsGWRG4Tzh1+5Tam1IxR3eYjgvx4VzYq
AUhtkGeVQK8q4lxtPdpxoODYmOPlQzPzTDk0H2ZUp1vHwyJgAWrsOKuXsEDIuELJkAWrztDeUxeh
J8YViEzjD2vMjoMymRW6j0LM6ZmCE5cXIJVyMC8JXZwVMUgW/PrgYOEtwlYpDhYLqDvQH7E13gLk
J4c4thQ4hmZnslTAs4z0fVsmIPvGZ3YI67mte53AyZD3ahreZ1sUNIdNcq33mSYhKJdzDE9Oe8TN
Kkm/IehKIND3ZUbYRjyTpsBzlsBoo69pmEO1HpwOSmdh3NcOkiYNdwo/j5xsxCiU9XI1qNjG88D1
tc0MLo5dHAKr9gnnjC5GiJ6g0K+W/degDcatafOPIbBIMAAIHiNbzcP61aYmgtbivGRN0h0sN1y5
KXryJPpgyZ82zcS8OtM+Cvh8FB+my3TT1k6yZtAfWYxiTMtYV4JrRJv2CI7xUkoz2AVEwK6G2ri5
ioEoDVUgLCmekgSva0qepI/x+wh44bHU4vby9UHhByCswZvXA499H+Ur3Qh6nI0KCkk+kCSndZgh
15U2qm3L0AjjGpFZsIZ9hi72CjUw7bXy3Dc06SuJlaKmL9LU8Nlb1R1kjd3CyONT0drmPk9jUvm0
5GK1/XfZEjBJE3zFSH6xzKAup/f0YQ7a90zjJ5PJgNcI0TxhxKSQ9TjZAVE+Qo0krQ9LpjPceGoC
OgHRyaKyyIyGqx0vGm8A38rxLWs2mPQAicNhhx5KQ7UCN7Trud42/YFVBspsZeTNVdakc47ItNaA
rg+mLqcNaB5U1dKr17EVGheensS3SNSYCIrXk4Tc4kx7kkTFhXr6hKsPIbDF71UcrVCQ40gKincp
hnfQ3w8Tq70Rk0xaWUzpwwTThpuxwNJZ9eNaSXYR1Z+DlBKTTveikHYecLVvyZSU2P4WFoOg36A1
Akr4TDCsWUdrTaJWMAnjo8Van/J9nCa0b7VHej+fzCjp/TQ58WwkkzKZ89Fo3/ROCdhGKj3Y1c+2
O+pdQI89Dg1i9dJ6C/59F0VmvEknCf6gmi/GkuBndXIvaYRSpsFsKhyOwbW6cGanjEm1b+gSy00A
+Y0D4bk3KYk0lZ7zgZdpj+mzgmSzSphfX1uCK0GzlLbof4ieDF8h25Mlx+DerSaQChx3ucS3zAJo
oSXU8LoT32Vl3F7hUjxxs8wwvMgmc5wxf4CJhI6J0oszwcFjiNd5yb0Xz+a5sslOUApNSwRUS2Yb
lN/Yo2axWMpYlMvG7OEQkdwDSN4zbRC9HiVlm7jXoBbxPXnMmt8xbSTaI9/bhbhmIhkPnpDx2XE5
m0d5ex9O4TEgyffy9dmUxeOdxHNq3kdxfJQO0JdCQJUm/S060H6EAhSytFdutm1i/qDZtYd7zY2G
e68k6I/IHIAyNuWF7WwCli1f2cG8EUU5+JH3Pe1r7U5WgEiS3HkZc3aejl7F1SapK6F92gGFu+Nl
67dMR67uQS+ubYc7WQs2SJOyTddW872s7MwnqZh8mk2NWmljFOCBlY6vzUmK+wWxQDZjGEWVbzVv
QZaATBtCgvNCpd9HeKMv5eQdvj6bG1LKetXVcGLjBUhC5kswd6iiAkTxYL84muqdcY/VNSA/I6AO
Xz7t05Rbd6p6CAgWkPeAZLsZpqc32BeH0JFVTwLffRWBCDQrFyDlmjbihZQ0NstZfC8SV/fHTMob
SmB2qSjjlGhX8BWjBPaNfiibRv8Iy3ldcaMvGP6rlfTNBW8J8BHXS/YIfuwHx+DFG+1UonojNbrm
33u2r0d5cC/I11hZKY8V8bLbIbH7u5yad6uTomF4CA+F5dY0zMbvkTE2P/JKYdVuPp2kFzfyzNSm
FM42oew6RYAA111Cu6hKjdY33W56Rcxzg++g/7DD9r6TAW4PL7J3ac6eQ47DD9PBzftmBh11kobY
NoZw2Yi5ZkPAc1bH/MJBA3/c03/CkwilrGx+JFhtN65hk3EwSrkZYYL5siAPqnTUeJkq0uBQ+kF3
nEFyoSwNDUBZqGY7pHfesNWD/sJ5ptxpYXDUmKtsNSSX64wIoxW+EI7chd74BtPYjTlYfg5e8d2w
yOccoqC6ZNmCzPHcaCkLh02rDhPUW7KgyLCtwHDrxFWGihkd0KKVm+f1U+m02a7Dunpg+uubCvmm
TIhnBl0KVsY2ulXcFdZD1VxwviefBjCadZooC/q/qtg8q4JXqVxu+2B8HJv7UfFC6boPJ6skuGqO
V065FKlB+N6J9jMRww97bNXFAjx51gOx1JOzd5Mqf7N6/dS24n5iZPBid9VPrYjMc0A3baUkPJ3E
/plRrfhlb3+WrXsB7HVIyTZZCRfEXk5imdbpx0GjJBmb4qlW+dL0Ze5cto+jKWBhec+J2Zx7lk9C
PUPQkUGFZlao2wRz7sgMI63ew6F5ixLUTDEX7VZF7nwrx/zgtKk8G32YAv+Oo10dFdhAQ/a6oOy/
xyif1g7uTHqbeLcqM0G5Gw7xzZ19nYb2IU1DIAjLb+pwtN/CkLSEhr29bL1tBhOD9gGRz1FbyNvA
zbtKl4g6alJnxX0anOgLX9us665xkhO6Ek7XyAasFnsWYkG8foGngD/WlvGOzwhbmV0mLFPpOXSB
/5PTLLRN57Z0X8VpHkHzkD7GXn0JjQ8J92872gZBq7Phzw7bdAYos0iT97HOX9AmgQJrsW+7HjFr
XnQjbvMtqNCSkjN4Z4rhWm2aCv8O4c0kRM14Eqt60xccCnCHzkQhrqUF0Kx51PrpnHrdY8ziQZX8
kHYMc+ZssrdWVbyBK9iPRX8357IBNoP/UecjCxFuN82C/IL97tjYLxE6u9RejoixZNw0Rd/6sgr2
bHCL1YIcGQ9Mu5bdZ9OP3qHB3sviTioa2yIk1qkt/E6nmdjE6bptql2H+5RdR3kc9TC+Tslfk17v
qhmZmpCvdZu/K3hNPpUvDy7u5qw9uWH5PAx1fqw97KD4ym5ZxpHBTG8TmzQWr+DTEdo6BzDEumas
S4EBjDuch0LgRuWIsO5Cqha8A3xiW340kao+jPfEW2ysCNSPCtxLO8DTkNnWEBy2Ahs4mpbL1QSc
yHKSdyNSLyPDd4iVxbXwzA90Pt8G2mARMNgS1sWqsJtzMrIJa6m3hvp9qhd8fYjnf01Iu9ePEOPt
S2WIi2pol3qT+FmSULdAu5eq5meBWWAcioNyyH5sDe1Vtma3aiaSaCETeKyTgKFa7VmPdGqdHKaE
A0JvSoab63ZnFvmNUDwSrjcSEyC7W2plByx9f8GbPM9ueIay6VBXJpxNYnNdYYVkxPs6j6Ac7OUx
VIpZAhP9GRjBSJKCnRJTU2+itBp9KxGbgTbxljTbG63ycIU3+/uEvFLk9re8r9WKMI0DITDbYDA+
B1uYG5Ix1yaEdFmIe9QnmPwD3BDAL+z0R1LGb8UCdQC5BAYOYqMn8BOW2bvASads61ut6w0Ptfic
un5vDam1cYus37IY3GWd8VhDS2eJd3yHzIkyBqugqxdwpiv297UxuW+528I11KAXNo55id0ZVUVH
v7xQFzzAct0ajMZ5h2wv2GUigBTQPZQNoOHcYPYflf2PkXnnFXXqa6FA2bKoZVttgOVrYM9rZTJd
LQlTsqVnunaKQ0xu1YpByXtRUzzWwnxwiXNHoBI+49Wpt0qFPEjufBSK9keWhUQKhc3sl7HxU1ld
u0uN5Ozkz50BEKwzvnX5/MBp7K9mqB+tGSt2FNI91KYPLD6cHyqeH6/PCRqp3e9eSoYAR/souKJ3
LzZitMh70yBxldnz3OBdjxW2SrCVlwm1MJKEnoFYt+pNdOd5BdSWJvDFbPXPqe1oX6Xls+WMQNnK
9AiqiaQk7swgjndNm161mIcyd6bg4BafERsUKoHwnTDPGFXEiZGa3M8RLBZ2FbTwVvg+kqjFeYQc
oOyDJOpIZyYC+W+OylOmi3Db9dWnhtMzLXDJd+UutwIG7kJ/G0vt0GvsIaNXEP1ObEXVG0fgNzyq
4y7iiUcv/q3KQrZE8rZUfHD7jBG5Ze5sWbJXy8KXaWivuN4rp4I1gS/xxcMoMrULMMCoNdKe4dMS
db3q4gGvLByKVSigjHk/PGy3W8/V36W81DWAoJY/ghg693NMWWDDfh837bCjYcv0x+J7mAc/zZF7
UqiHN2EPWUV3QVvaoftseQ4bGgm8kogAq24Q+bkspWrxn3nRt6jXP0pJs1xhyCEf8G1Q4zboODyF
CRJ3ruaWhuoPNEdqQ/eceB+qKpBN2ySMCmLpWP1p5Bzoq83MtPsCfOd08ZyOmrmzT0OKIqqZCAMz
CezSDdRmMc2HXu/XrjmsgU6uqmV9SFH1w/mdsA/jv9AkYY4TAP3Uts1VTjoDtFZBHewhBCZjhanq
Yey2HMbcc5O9MX0qn1PDwnis2p+DR0hE7NCNTVMzuqYRs7mE9v0027MfhCRsmlMNGxmO9UNj1a/M
iwhxkGA9MSWLfWIwl9HMmWEHiKphUM9RSA8nJMg8igqxigiEYODphbcUTV8/taWvhVB6nabr/dIV
j1pLE2uIm61uA8jWrIjUO1GtewO2o84JZ5VAHju4mX6Ys+6+o8sDP7/mMoE21BYUDjxeJl7ph97Y
x4kUFlKCCvY/O0EW5PWkfbd7HQI6y0CzTbzoKY1JAygIL0MXx9BmsHYxAT/k2doBPQTedBoCieEh
aWTjxMT+iG062pVtADxxIenmDAmXlLgt+NCj1RgHV/EO2tFIWJf+2g7kkuvd6K0nWTLiXpqzjcfg
VNOFnyZ6ewo4zYh2HxKhgviTRlJewdOOUMYTHTbUA9mK+fwjMWlilMq0AfydsdGn9Och4VZVA2K9
cMt1jZhplYmMBV8EC8+huOJNIRm3mw9aMQLih4q5rqb2Nnldt+tHkrrBMf8ck1A/dR39i2KGIdmn
i+osadYR9dq6nTkOVtW8WqZd0izJi2n3TF2oGNicZWJjotfPtPIJsrflsHKwqURNw47CncvJD0pv
aT8U1QDB8IOExORa2kG8qazY8HEPNg8EuBxGVbIqRqCMOvFh9qX1mEPS1b00PlUmPI5g3TW9Cw5P
8Bqt6gS7dG8OoN2V0+Hkp5Ld5mPwzHNnzy5I8wzgdlxsNFhFTScuZZEcXTXejXENETm81QXLiiu7
lkInIcg2AjQkHVoZmdwatfumLJ7OGs93cUK+C3dM0V1FtQTlaDTwtNMrbF0GCTHoqKg+Ez57GT2H
uOTpM25md2NGGtC9iWFobHtvtLqOdhr/tET2aiTlY7CMf9oIaKBL/41QOkEGuffXGIrIHzKUCeIj
s8Mn2yMwAcXxKpfE0s5a/7NJ0EsQFtrYKa1RZZ1Lu+qYUpC1lM7sjUQYq7i8b1pHLjKTXcY4d112
zl+Z6VY+y9WrBMenCrlD4PDaRRWpm1r1rpXiodOm+0znx4dsd4jhUDYG8aMAxB0scMVo0t+ScOZp
hdrljDsxQ/cYSvJNnDhHiup8hkO28QJGdfSxxml8HyECDmNwSeHRMC4IOYybP8t2IABg7K+jC2LK
gOI6Nnm5U2P4llf6QL0UXB4k6TEaXDPwAzp+UshPibF2oxuoiT7TP2sMMFsW1mgXBjg6qcfZJxU5
Qn3lbAujvIfAlTAoc4m1mofHcEAYbUx6BBu8CYB9RsVaVK5EER4Ayp3fpakd4ilgWaQFqIUOcwCy
VjaNx9o/0kS1YuKXspmnp7CfvLR+crjb8BqB8NT0rF8D55o560zMU305WpHPNZ30dsIhyTGxrWEb
ATGn3LlDSz5tx5kAJS9j53bzytzGZbJj7mztMzUn2zFnnZycCfauEep04Or7yCUZtrTpXnfSyq7K
IrYAu885MOBa1+GHXcJTakwXwQeL/kZGR3QZPYUOt6aZRM7erYh7rttjIrUXL/tZziL1gbGpbdHV
nDSnqNi1S7CBHhyrFtjTrKN2r52u2Iw1622QhE/NSLkAa4f8E74WtdL1wxDYKPMftckv1sj/tcxZ
+JB5KJVQgxs26Uiz4Am3YRN3peDeoOhG8j3FOc2SJrlh5wTyJKNLOrBGMArJtD7wyTnLtoBx2Kpz
+UJwGzN6ZxwvKf9dpGBBckNaAzDM0Q2QU6BO6jzdBqIhocXo2Qvc7aCbe0vHE60iRe5JiCu5hqPK
J3eRFXIBps+5B6/RudqZlX2bINpbzXr300Fizy6LoCOvTnqTfzSGSpE687R6vfcJhr3zjbo+TqUz
0V4tLi5RP+cWtNmZKUJdjaeie0Fh0hLQ0aIlDp66yDhZFWhW9IdLVxWE2WxDyh2gC3OyAE1WyMIi
3LgEOlo0d3MN6t1SCE2LuU78bsi17RQFW53EEUtYwb4f2nbDzMVDFD4cm6IjxkNwNqyAweziwXnw
6oEQ5VxCIjxGo2v9gBXwULu5HzXzBiBHtSndat4amskxJNf/m70zWW4c2bLtv7w50uDoMXgTAuxE
UqQkiorQBKYmhL5vHMDX14Ii61bmrapbVuP3zDLDsomQSNHhfvycvdc+jZzT0FiKeIukMfHKHGi0
kNRajS3w7JLxYPa4UNsMBSCdlYcgyoZ7NR3uubphMwcM1s4FsWH2w+ja884KIySzJdAxB6hOkUKn
6YwwIDHAfAVr66w5+7kGa+oJUdcGBwoZSLq49WaPJ5Lb/5ar/pZalE5LjLhvnO1TFKEzKqhXAZLP
K6Fy1TYhvm9Js6/WdgHqxTFSyGWGdmR/ThuZrFUtPU6uoq6cq52OcMJGKiZtJj0+zuyXjN7WKrfC
c+1Qyi+R2W6ABEyXSusRjsRTVTM0cwgEyUdMyg1zApTe0VotC55X3vtGGk/4rJZAOk6gKiiNvTkP
+0xaEH07+LuKlj8GJCwfrQG1mJ0qDzLjJJYP81TZu2nQn7gLfSgKsXpZW9/ZfckcrGB1W004rroC
Le8EeN0IYLr27REP2de4RDvhVmt3k92/8mUKHmKiyVK292cFqQpYKzlsuyYyn2WWOP6Umdo2c8Q2
XNS2wYIxDmkNbyeZPkW4LrnR1xlAr/o+GbpuneegvW3KM5TjsXlvwfHddiEx1mVfTa9dljw14U/S
4nSvsPTbYIS+FjTtYTZJH89d+14LpbmeBEuLx6vq2/pd71vXqxNgjlDdboPU6yXved5+T6lzihhV
L7U1/m6NvqUNaY6MYr8QmbLOY/ZTQTdBZC8JaTo/c7vCUWF+ktTW0vEJxUsq1Lu+0aj72zl/7EVy
mhf/YMTIBVUN+SulmB8SQvw2DLBLyDCxdhpIhfitu4Qg/K3ODGbrrp9nl04zRG0egPffogZufpCi
Oeq5eEcEE+adfM5AU+JOHV4KlumpoOO60vThGTCQ+dDAQYLGVfV3iuFkPziLc97gXR1nJOqFdsGQ
Ah3E3rDHpwkv/FbN5cIKH+YtCgICCTpDPRapS6OAV+SVlSJ2bFlLtCs8toL7wbZUUaXNDYGNshzd
R8Sgd2kdcu8K2WhcNb8WLByjGze4C6MzIcn5NSvlJlNbHlRjvlTwLDlc3Ts9g5akyUGnewD7kZ6t
Oj7mLL20LGru2fm8Gdj1cR3F70p1GZtgIZLXBpirRUsWnej8EG3xLZ5efsmZqz5MI7JcvLBeRr1+
H6TN25gm9boe0yeyf+UdlwImIVUfPfba0OzNRKcTEQcmnd6Ct7WoDiZGPQFH6m/RQfSkFO9aRSBp
55JlXM+RfbLZKG2mGIyIiOzsArs4fv9CWV4eQ11OLO3pSW+V/pA3hQvTjGg6azbPpHCVYKy7n0iW
35pFaNEtvyiaUZzzi87h5ulChT7vEhNvZ4p7CB1szWFZZ1iRB/rgDoVuSEu2gq0WrwCBY1KikYBD
u21N5ZM8g+fMYiKdxD9ilS7z0GXiPKqZuSMbQN1agcTlpTJgJCjiREeTMWmDgMqtKfgSOTvcfBiv
90SrrInKbfxaKCTHSplCTqrtx8HiTMwtvCahfmpsxikGWoPcVop7KcsZ7bLzVmVNeqeHKSPOsddO
ehnMBMsLah091++TnEYVNhjIbRZTnjnpXxKmaGretfdzDeD727owBzQkvr1HhYEi0QCRAUCyXtui
zKC3mLTqkjG/WlF6pqAauLRFaISR9GwnakZzyNEDVaVIfMfFyU5HJr5abvkqZrFM3BW6R1bq7oZJ
vMreaM8j7/ceScybzII7QbblvZBO+2hmmIy6MntxCKpYEQODJsNEH48Wwd0gLEXgDFQedUsh1pad
kjWGHJ0AD3qxbtXH59hmdQzxLogV56eaMag2U3ZhHucddJdTY0hEMEjt1t8KGt3l/HNFXh4GM7zN
7XxaR2Zl/NZbppZmkj5W71rbHj8Wx51lxAzf7CHfjQStHOwWzQcQ1ifgsh33lZJiRTLxUEOmwE07
IRpwQN/32lM4SnFVpyejLhPuKBLkexydbat1tyh+dK4D+zhSrD3KgINhKvJkhxV1mtFx+1SS6Cpk
/DPTtfxkq3p4jadfbSyx3ptCnK0MSYtlmBRP9RrrvPI41jWrK82Ml4npOPAYLI55Pdt+miGuzqvs
qeosqmOtu5Q649Y5mR6Q1zFJhlaOAY1FWhh+Vo/RExnlcVM9JD0Cjm/7ygCCYgMQ4iPOTLkFfKGj
aeXgzPpk3Qp8cPzI2c04fCNlDrcG0MKDOhJjhlR8ps2OSn2WRYkVkvggoK7jBjM4ej+b6AnP7bl/
61EEuHL5j8UUB0cM80qZ5V+Ae1fhKCAJOzRBGDJGgjFo/lBqbb2n526fpFlEIIjXQREWv1894wDl
T9F5lGjmPgRng6cMoksyTNaTE7v+rFGUjgMlhYcsHXgGmayeqoXhEWU8sqCgfKiweChdtbHCbno0
amO8xCCJV1qe6i8h3C9SQbXtwMXiarVTuOSg2J5OCF7kTvLybTUyEbk8Fka4+dbXqlXoz3NyUJxg
eh2i+r6vk1NksxunDWPGAHWPIYYX9lKyckI8CT0NmbtqGeCPiE/LQGu2mUXOphr3x4Ju+QNveKSp
uOvtojrPqjs98YMmK6CGPsCA5kQrmohdUtlPwj5aYT4g07c+MYO3b0zY9BXfztnThr0PDBi4qoz1
A1ntZ2f92yavVQS2jhgPSdNJ1xmyyLUzdXc46Oa3yiWRi2YludnkKoPLsVvmcCUjTxR+f/6TdkjN
pN/EWcV4h2gE8E1qfAW7mnpa3+EPGoxoEzXg5/H9ymvQorl3EapdJlv2G4upp8cuyR9zwvjgDiqB
RLhJBsDNW1vrIf3r1pkp2z7T6+xdG2lCiFJyMGJXXgmxqBezYXptFojHZIRf84hzUpJV+aKOhlct
iuyMTJ+tSMfhGE0s/XTOrRWpwiNwJQkfoRqrH05cfIy9il8P6H0l7fSzdsY98ZSvDsf/IXHD/Ayi
+dWZ7CtH7nBtMa/6dRN8MgwUOzkY7r2oVcsvkR9mZafCQ0awXDGEfY+HZD/otybS5jeZauXKMFQm
SdVMpydXoGLIj4EVuGtacVWaJDwHOHXutKrbtYBgCNN1wyvxycG5Nhe+Hf+mqNOP71NaC9zJ+9b1
0+oMT9zrnCXew6V5uArgoj6MEArW0kHLi4Wq2dfMr0+Bo+Z7JMVkbJfop4ivArSaJk75UqOf3QZK
fS+DZa5GL/5psAPaaiVVpp1X6I+EIpv1PNruCaRf62GA5lyord7dhppsz1P1YrI33QG81J9rIL+J
Q9gPZt9oT3J4doy1JXe4ZLbXJbLY1VW1Lyb3+O3B+G1tLFwMJ1rtNNhGwoqQ3zq7wfVam4LetLVw
0w3T5Eab5ZMnaAnaWgGKgwXYk/2QG9Oxofl4dqYYdmVYkXvaleM2rBWchvNa9Bm1ChqE3Pveh79/
IYr83uGo2n3X0aLWkUqzUWzrBFksKPmez7lzd06woHPzeLqUyL9PJUkqimmxRjNlVy8+9mCOVUSJ
brWpVUdDhGduKxbPFmkqTaAmZELUfP9YHC5rNCC+nYP9ZDyntEVPDu6ujcHD+70RpxkR3L83W9G4
cNIU9N1lHJwcI9mVxqJpM6V+zyZALZMXb2Hl2p8O8hWtiBIya9A45E3wnLjyFHRkC4kIc1VTKqNv
kjq815MpAzDU5ERlciq7IrP9qCPtksNy3eSyfHKDi0EffRNbwjkaUn8VcjTf4HPWKzOuca80sf5C
dilXQITBJx2P6zP8h42DcpU6qxsvSs9HjbXoog5oGjqViX/VTM8WAzE/d3LAy9qk3qYpWqMluoVV
fursnKxbBc9CzXqZGMkp2OWJIZUVgbfVMrXuInqgTByiWbm4NR3tOW+fSxJ6bJeeRq8Sa96OUHE7
2KZuXXwyZ6NLgThTL5icpcOlMplYxd1PVWsXXA1RUWjR2l2IC9hTaoVoRAx4YUempaU+yLl4XRqJ
zIDPjt7w6SZU4nDvPmqTA7dvyVFplPtCie7HKbI39P+gicrYWTGRupllSTmTz9vCgBEK6PZJzz/6
vtP3rpyPVYhXprJ/ueHALUvQAgrq5gFUOj+Y0LmBUlmxxAlICGMAO8WrprmBR7Dqo6O3PxDj3buB
HjJRcDSPzv7ALB8TRN0rD25gnrrMvlqIMb/ZOwWaMddGkTmpAS5Zrv8GcHrh5Oiy6AMrFMD4Q4pd
EvEPaV8/Ey5DxAua50kQsdyF92ScjFBspsDDVousy3AZp9eQ1Z1BvuVF5HdF2mHbyt/j3mTsflSY
ZNeAjDTdPmM4iXd2zmLQK/llqQH3aFM5pWSxSQctNWYo2NE5izSduifbVO7yLLHw2i16DX3mIs6F
Ag8FErPZMLbhRUboPOa4e5gdGGrFzCg5ieo7nXzpUO3Cu64Mzq4aIm5lJa/DwX4BHYdiLTqjGv4s
KHiPNB2j5Y5brNsC5rfr6jdD2eRowLjUdqFXFPN7dB+V1jaL6y9tcsGcZ+cWi4Tfw61gjLzOMH4j
0tlgv2hIFqZq7opiRwv2OOTgjHPrl1S6ZJ2m/WFe5rpExa9M3RYehf6zHS8MY2P6UejuMeoI/MFU
nOwjZ0lCIyU3vxPxwC1A4bQLwmprJ0OxM/F7J27/wl7FgIMd3qFh5we64ks0g/QEOCxlza6kZglx
5OAEghkko3qMZbA8ieEjqdR7rd6qrXtoibU9xrpy7TP958Qgg8ZN8krpo6MHek3xOK75XJt6UY7k
Z5LCivymlsTxxEvurGNXNyJzmhJpZD25H+xK7wZJ722c/3DpiJGHqiFwkpk8lFWxV2COeONIp6in
89AEw44mEfHcvcc4BUokKQkj9+txqqXvNDs0gQaNZW80+M60T9aOXXwJtbvFWXAw3WpA4yyCR+aJ
pk0n0IyyL2US2GhD7SN05fskLrPtRr6OwpMxD8kCjtEcmLog4HG0nYY7BbWHyrSpmz1RJE9wzD2G
ZR/0vN8nGT0PLYKUlK97pxJZS8JUpFOrMmwhz0/rL3jldpVtb1qKjy5KH3hET2pGjqGZ77QG5UBR
+kOO/rLEWV4SxsGgEG9mVnwMIKuw4ae2g7gcPLBNVmg9DU+zmpAx6IgvmpRHe4Ts04zJjMu2/HTc
5efN9azQ0Q7QfZNcHJD7k8Y6xdzn7e6QYZtGMVGflYzBcU0yo+VCcle4+rlld6ha48Ymdym1RW/K
sNSpCiI0G+R+bjfcIkIqSALWcKi41wEdsTdbyVrLg70s66sgEKFoipNuNcEugHvs5/l8Zwb9BWzs
rnZ0QLX7nJI/ZNSaVwxvZPZaa+lzkVYpiJaVXZo3VRavinyAsrDv0KFjhFvpT71qHbMyfARw8qOo
mBUadc0qVqPHcsGXaVZir5yyIrBUNa+dZMhVUo3Xk4p8JHYf5hwegB2Xh0DPaUMOzVtvou4Cxd4G
yON05NUWEFC4nvKJEcs7N7Jn8ADscHF7cMyhWjvtaNy1KpGp5mfJSMJ5S5v+l2G/NkEmj8bMs6dH
HXPtvZQM0LuSJIAhX/5XyALtf1k5RlsVigOT4PQ4KyTVOl4RKC9RmNzZOpNMN6C72Ub2zVRGzGfu
cGEsNPR8snGJ7R81EMxkJrymGm2SjAh6GHduRY4EXdwSNLMgygLFTCznFz6D1ag0P51AoXu+bOmK
WmIVb9DYJHP5y6XURIOYLyOyemuAhaZPFCGymHuPwEg63RpNe00AnaaGD5ER3CUdl1WbYLpRcMYO
2UZr5s/YMj4Da7k3cvYOtiU4x51j1Lt0GUdK6QFMuBjcVV/GJPvWZB8vxYAgxaSn3YgVI6T+t/q9
zJZC2knRZQe/uFM/2Un8jmXgS2mlj5IAW5jKxLtucm5YCWEOdGFm0qczxfSLNn2VqDUaPkN8sK6b
PIPApoXUFc/QEFCDARxjgaifdsyqg0t4sKeWqd3MM2foBKMtzUZH2/dJSPejJJmtcM1bu1yXVX2g
9+Sb4xLZrh3gvaz6L1ugEZmZ+w2mcHwMI0hM6n071Oq6royf/az8aBzRrKq6O/NhpPdPShS1eGDZ
o81KPCxhnoOK/g4MNMG4iKrJzIHx2t5L3WyIa0kjL7MuTEmctSVIV1SWjp5FODPAN0W768KX2Cqb
TQSthp222wKGgB6W88di1I4+Xc57K0M61tD9CRqjPjnLL1oTP2AvuW+6clqrfY9vorH6D35kc0q6
TkSYVyK2rUgSP5HOOQlcn0fa8MCQpF5RhujFbJOZP7p88rzJ/IFnromUDo9+c0m12zjiLTEjOkoQ
W2ZXuVSSgFB0AoifiYmUnCTollYQB9Dwk9ADLX2SPpZiCm5JdNxMVCOhB+5eZSScqvKSquXs09q6
Qpl5GBnT1bi1dxalrtvVUBZbBNRaq92UUjU2SO+fCWZj9pujtIV8JrrqRzJ1yICxB3CMWmzejeUy
8k73pDaiHiRB1e9ybd0qcbGyLGZREMl5q428uLK8Img9owbM2Qi9LJ15xAmLTKhlvo1L/yvY2P+L
uGuchX9xeP0n3PXpLeve/got+/79v6llwvjDBMaku+DFSHswFnTfb2gZ/wcSKC4wOCQuPkEH1GBR
wi38v/9Ht/7gHqWrQIHpgqvgiv8BLdPNPxysVhDGTFPDOgrE8d8x3H8ChH7zycN/4Mv/ChTS9cVI
+x80FL6+6jq6bqGPMmwTx/k/8Q7B++eIWBQKgTJEHwnUI/cra/RbS5IOVd8bnLmjA5xD21epspqi
lyz60PQHkwNQVO5aRTah9smW6SaA2nEjZ0Jb1Rpp4Y0I68NMdnI52J5xh8yhpKQh/Uo80MHzwL9W
8rCs4f7Nzr/U7i64FMrFxBdQ3mXXEOFnwCHEK3OVtWCoZR9d9THJz3NwnsrPGdzJUGwSgC005Ii+
mTmvucKJihKKprZ4Htud5V4MvG+2u0JBvrHQAU8Dke4IVbjjodYiQTreO9hVG6SFCp0APUHa5mV5
6JUIO0z9UoXM+rlgOjVRh1g85DgBtB39iPumw1Y/Ib6ZFiNh2t4VeQoFl7fgiLUMd42pn1I138RK
sxrzH0767tWqzogn9Cx6/EwxVgpTxbRQVqHJK5p0Mhq59mE1ruyTaiV+oBEylNKXRigWm2hxOO+z
xDd53Yh9NhCHUV5H+5zEswF91BDjyavYVcrogFN+rY8TCtNfYhR71yCLBQdvMdHlJ6yoQkFDmUa6
6eSnnCTTQPpJ/NHX5ERRwHVbRgrW4PpizgGJ0ytG50OOCozXHs9LvXhgXV5EmG4DFI7L61QwR4QI
meMHmbwgpqwwyTBZa8XKcZ776abtEove8Wup3pXtm020r+Hg7hGCeoazsbzRrPI1BRSI9HPtZpKv
UYobrwljjwdAlCvsbXmVsUlUJVktOedkySTJUFBptMxgCJ0UIbblFj37sKYlhWtRbAmJR7v2yqpq
TOlrZUJsQM1OTL4nHi7FvTTVsDZGjiz8RrwVsnqW/+LSh8lHZW1aJPySv25pH4vYlKNxJRUN8dQ7
iKmVHG9EyHNkdCsZG3x6d3k7b4Fk4VlTEFtyBgKqjFJKDgsoTizXI24Zjhu/RlVdAJxYTC6gbwmQ
L9tb230g9yUOFfGozYJgeUnUl7OL8JFvo6pQgXVG76rGEYc9L3q06FSWqq8MP8dOxfKgbCo0h5r6
k6xO0fChzCweVi4jZK8cQz+gQemE9IuoisDVeKF1qxLNU9FRAKujcOdVJZmvVh99d18vA2Q8bqmz
d5sbcADSxMizZg1kOcliI/YxgJ2UZIPOhYy5vMOUNexHvxt4k6hFCaKj3UUDDqdHY47+TBBOWYMl
4c1I1sry70seUKF/VLxYa15yp9VjjXwZTRC9TZYTg4qJNltNz8CSo09R52X2xWoar8eOkcytF90p
qAyU4RQlH3/ZxP/cLP+6Odp/ZzP9uTeaqqZxmVcNIJ9/N2HDawK12C0pO9lXWzb+DGUBLBZlMdEY
qyDItqx6nBUedz/emXNAK8SjpvjCYWiaE1oxbmBprAZV7JnzJVRubCbVZtDFpkfJVXWEyKipbzJ7
j6p069C3VXfVROYQOrRS1N6MNtEl+yabPpaHbBy/n4G2fFDVS0AGOwCR1eQgmaOBl0cfGQ+Qo94M
ojU0wsP45OvFXNDfAq6LGdeBQP0wkp/5JuC7WRZ5XaUvm4+mfmhHlBzJB5Y+OuZiFU8NNzOLSuPc
Ro8wFDwqn3/90xX/5cnzl5/uP1mge3vKU/p9Pc/rczpe69T2yPNj+Se+TbWrUtJ29Zdu3CsJnhyO
HgM4U3OkR/e7qvn4a4bHXz/nf+Ie//6cIXsR9MC1yeDA/fvnXAxwpmRL1pBWcthtKnHUWe1T5Bkq
mkz6T5u6xv52Vzr31H1wGer20gbrkJSrxFyX8C2tLXk2ab9t1YPCDIe2SfWQlud8XDX1R2UeamWv
xPz1oqOm5g6sktymMmv7n+iPy2n9T6c5AASV9bq8G7imf38neqI7qupk/So3No373nf4z9QlEflY
iuZ/4C4sdNv//L10ywaBpxng1P/+vRpBOnI0MnqVBsMztCZcoUhN2pqkFr/TE/vXy8X9tsT/7fsJ
CiHVolZSmQp+g1z/ikRgfIboBxTqatlvKNz3aEX3lO1bvLVwGnkC4Xmk44em1D8U0E+cGVJhsjPe
pOxxYoTrckS86oh7AaqY5AXOkeigif607PJFSybxnN5CrHejUr2Hxoua71yu1omekFiMgiHuPk1F
wPi6NhjuZ5SwotXoTjRemCPR4FVA8b60jgQ9UWNe/LBHIsmnTeOwWYwPRr+e1bd6Dtd1/yEZiNmk
FnK4LmWEguAIUe8KREjaHviL4/VEU3MtJ5pu+j6cgt1IRWAI2g5MqrlbrhD4bHTrog+P9Am2rfIz
Z0ioRMoOj7Q31VxSakZpO7ZQj5WyAgHFBQVBO4XMIP3l5KVV913YLIYpOfBWEN8uJ9/ybkN51cja
Cm4qgqGS6L6UpuhynrDlLVWDyp9RloeD/OfMJFucjb4JCEh+ByWfWvTzIgsS1cuwTJ/JbuuACozR
VuPwM5Rk1fXoPpTPbda9tPWlmwlKqjZJQi/IHtYVh0RI3TMVm2bgQWwREWI8H1ITuNkvI70oNMoC
PBFaRwlD2LlIX5f3tRwoefkyY8u06xN+tNqhghR0NhU+VPHTsdA48ZprzrxF5LoUbAONT+PcTzVS
TRuKBWlVDp1pCmDajHkCf95UPBuVm/59TPYjupou3Otx/mLWgHtBJJZyn0yDz6Uf8adzPxnKzrJr
Dyctr43G4CtB3IjLcj9LIafE0boMKRaRqAEvAFFt0HsbUcq28YQtP9smOAX0kNaevVXNfjvnRxK5
NyHHysChaWh8dYOqygIdAMgqv+O4jGHoLufyGvux16ZvLRdkkupXgXUT5DNU5a+edxFQbULECdty
txzXukyocRK/StMtIr6d5KFZTiQz/0Arps7ZbcFwiqTbTjnxTcaxrB7QRfFRkJBOO8dAYZkSAzeY
h8HhHh6GBM+E10zQ/10WhHKb8JEX7eMgxiNRytBshhMiKJzxiKzbD+m8a1TXNN681jzaznEioS+m
rHXeddzohbgiE1wt38Ghpmbhl7y4cbhz803ZTstabiTVrMqJFaY+QU6+tPnD7d2yDwyMtoHyrBVD
2/ZJhxpSbvTpZSlFqG5cMKHLUxlj7pwxS1QceXr9xApgFrNT4AIiDMXWFXIcVhq1Bu2bsiQlzr2Q
5eIt+4Vdh2vKopKUqeW06k3hm2yCqrtrZL3LmUCQxvVd3zYsFyxtq3685t37comwa/37jtHUcm1r
HykuruVV0LqnJfcRqEShJuFazx/69mMpoqSxR8LnLC0gqvCI/m+JUTJChRMpA4y81zQev4tiy1Lw
j6tgX2B8Xi26WkWOOqv6KNoXAmyRnq8jvdlp4LgSd1xbHYp/ZtttQjXA+xkUf0ZSBcF6IDFXwy0a
0TNpI2T/LR1R8wlCIx7RW17fb5JYgF1KSXORmxb/Ej1grjC+TgpbZhHOzuc1Vn9eLFgNy9UBgSIR
Xg0wCgpYovOMVlkZ2oMZUFliQy3jTyUY1uIH2qNV1z1ggBUIuyf7ffmZ61Bmg/SjKdj3qTNdOawH
SZGdNrvlRtWL7Gzb3OfqacmDo+NKI8T1qwzRzEgGRphzz+TGQrNFDdpz2oRbwg1ZBK9B/1oSv0z7
x1quvc1rhpYB9iqTl3zHx7oa5a1PnkXxFRe0nQimNK3Ml/3kV7wGdRhAMvgmeSUEQQA/mJkY7SpK
+spnIpIwHlv+RryyVjpjO+qnJVmvjKBPMCIYY6+uikvVxV6pBOsApJaqmOifwXd06HuQR2KfbsVD
nd4F0a7Krm5/yKJ37Cy2vg2C19gki8VYhdeOinj5rHGKba2nbAHmAsD488WW6dKGehTKhRY2hIjE
A4u/cehVM4/i7rutM5QKBLKa47Q1avKZsM8HZNHq0HSLxKtNZVMvh666LcWXiiITgVYPFaom0CWT
G6oMBLGhSbio/VIg6xa0XzuC61oLj/47Ahkrfnb6KztriMoXq9GGomxrsQn/ijAEOulBDa/QHb28
PSjsm0GV+2Qgl/p1JGuS7ZkTIODx4bLaHVMCcBlAYrCbYS8fi+xaj+uwOy+RcEy6oz1eFncmyfY8
sQO2GPAzf/nICKO0iXQiGdLOfEOLgMDUfugcGT5OTHZRENryDXO7X8a9l2obkxjg1ADGQR8bteoq
UcRdIX0XepzQ+7WWus9KWJ9nhLrzrPm0dmgxqgic+01XW148TT78T47paL30O5Y5fQpoFv3jJtLd
axqiWF6igXimTKgHKI42iKM2ImvPbkLsS/ZaUfiD80BicCcjpJV4ChSMizBUOBDsBs9oY3kGn0jl
p+IlDLbKEofbLAtIWbek56GxZ0dN2QUOIyphQGFstziaZlzmYscMzSRSSlt0/+aK58AYftra84Ic
yvrYo0luYdCJh/WIiEqbEi8dEm8qTM8K+iWuc0VXdd0z69GAdZh4XeYJ+6XZwAMEEOQaD3phbLSR
vgybZJ4cu/ylGUq6SS4d7nAdKJwOPasr47Eqh41NemFE3WgIkC54tSzKSYCYK5E9Ld8Y8Oaqjkwv
ytt9rmVr3Qk8RDf9+NXTA1EzzC/5HtUrfmYvpgc9temXmH/k5U7XkZXA4ulzSo+rRCelaV86pNQi
XtgUDDynjg+ciBLza1koGnuTCL5GeZU6SIfc5OrRe8wWGKggSfmaCbhYfiQV+1wzmgzzeLEM+3fA
u9G0MAjuyHWk8o5fC/SrhmsAIGe2QBJmJl4LWD5ByJpoMJ5QHOW4BxJaDYbgt+nLi5l9dQ7WTYxf
jME3QT6e3jMFJ8myCLBVBYgtBu4qyMitKPr+/RntGoWfUVIxa+JpszvgOlgKp9zvVLD0sCXSKCbd
qOcBYP6XwDxLDbQ9vNAUSAfO45jdTmF3gBrPtet16pnRUT0um4RiE+ckjjXNbIYLKySgvKd+Y3Al
HG3czNzdl9/mtgTrwIXsOqyPxbApC1AeWAUGlSLMiLZzEz4aLWYsq3idiDYQAaVxtzHrrwUqBRHe
i2keIPmEzgp7quKwmLSj25yzjBR4bvu6M26oUUaczZjA8V00q1lXdkXL3HCm9DUh6jHk7XOgCQQK
R8ltCKdNnIABnQ59E+5RsbwyMWZXl2BMEwLcaXma8Peox9oZdbJLHJLE7EvHif5ebNzaPNksRe/S
Nmz1bqVS53UliZT8DkNsJbY6HZr+UnimhLq3I6FEtH2KNN7knOaLGx/h8lrCkJvj3pfirTF55Bkg
MRVCOw96iZNPOrHPUrbmA8tBtXcIWSBz04McuzvsqR5zDnQvNBcJLCs6NKGMVhkKpCAJOuHLmlAw
Hkz5kSzn6X7I+Ayiz3ZU9zZmZFfKdUrfp7VUdP23eW7u3TzaLDV7lM6rz9n+aENtpdIlXIqsTAl2
3Zxu3TY7I4hizANfravJ3U5uukahEyl+XsSP37e7/z9YuP7rHE3h0Nn/7/NQnvomLkjU/NtsYfkj
fyaimPofxGEaIAJtQWqmadAP+D1cUEyHRBRLp5sBbdQQ6kIQ/HO6wHBB6CqOE43ui8G+8h/TBfGH
o0O5QxVicgITgvm/C9JkvvG3JoFpiQXzu+Se2Y5lqXzVvzcJ4kY1zKK1SJMO6a0MgkaBY0pstCHA
BJMYaS9LpnUQiUuc5ss1l+03mEF3lvphwJfSolBZ2X3cb/PF1WHV5CAn9l1OLqfmoEdtwcf7epfC
tguHY2PElxG09DZzEe6qPImuqAEPcLOuYGuRkYk4CIUZpgV1YzX5ttOpZEpdlzRP43MC5wHmQPwQ
K6O5Ral/42zCGeo6X7hCyg3n2sXWYCLkU3MaKyPch+6aa5Ti05jIdjyxIzZ3y3amJ/z0WHNiDh5E
SZYbXCcciztN77j1AYDdtGO+IQIJNiugl1UsEAnHblbtEn384XIp7OseaIQR3sK0Dq5NEGBO+dW5
WrRPCr1kYq8P2wkdkada0y9d9Di169dQnHMdsVbcqi733lo5gTi+z2htN7HmPOkJ6SQk0r/pEz/8
yEJfZ5jsgAMh9RPkBbYhugpBaOy1STsU+DpKCU2vTTmlRmFZG300R2oZv6uzJ4Rr+r0VhsvBuMbR
2K8DlH8rIkLEVh2f6w6IhKbowz7n2At73g2aP8sLU0kLJg62+NKVdXnfj28ztG/kVt0LaJPag5EE
6AyT8wxbdbRV/Eu1YBYtX/IUV6cdGVy6FeulC7p9bHHKumDK/URXd5HbFj96GZyjtv3QgYswSgnz
PTgwSEymgRuxewNSXDEl5SM0aKBtUvVdEZKftlZfpT24pyApPOBw6sWgeQL0n1l8C3FsAjwvWqVc
9y1dWo1ugmZOpLDTGsPEWzxV9KwRpha8CLqURKrQW59qIhlu5jTVB5ehn0fPzvGtzCD0DbklbVcc
0CCH7/vkSagRhZlDg17DMlplbn+nBXAcx4gv1tpdtyvV7r3UqqM+2uYuOirGVB3GQLCSO6KtEwvw
edJuso7+acUlAoLI7DttcpAaDoG+ogIBIw1vtvHHf6PszHYjV9or+yqG7/mDQ5BBAvaNcp6UUmrW
DSFVqYJzcJ6e3ovn2Gj8DbjbvinUwalSpSiS8Q17r53Zz4mIyoOviXpYMJCuSm918BlX1GOqCoNV
1E14f2HNxQmPXOxRbMV4DLemW8NmR5adlGAslL9ueCBwNjrlQUc01gHCXrYWPUIahhveDFoD3xJB
MSGTBjdpkYJ59KsuXJM7vuhX64E0HmRTrZuNztz5WlvWShTuY1NwQNZuxiduc7EXM/WMYy5WHFmE
WE+Dx4gf0qZu3iV8l41UzIYqz16LNHxsk/Ejc98yF4+JeA0zy9qKjmCOUSH64jmXAtFhSVLTnckH
LZ3+ikI0XQOAHteTV65cTfJF3sT9ddAMkIyN3WQpLxWzgILPwNfJq2E3VNDxEt2Fd6xJ7+0I/kkt
xYsHhIfwOI+zX/EAYnQuHNByc5MDoJsfCnTvV5VFL2acfdcBnSa6U7vIf/cK+mPlFHI7afTsshLv
rqw2oGc+ZAtfW6N8X/WuphAccGbFpZvS/Fa7eLLEvdAAUyJUGeksy4c6jfD3KvNBtZBsfEVzow13
mQViY5fJS6JTbKzztEn0jeyPgc/rMvF27e/IZ6MVs9FT7BIZB/ZkQXjRK1SubBXb/ROgTG/VF1Cq
xMjCBbn4ymOQk/j7iiU17wb6QTNpTr2osWiLfei4aGn8GgP6b9jTxX5IJxuqGeu8tCcvQYXBU1J1
rB7nhzG6CJhUYCcxV3Xj9DD6pbep5MCtNrxjnjoMBF2uDdESTkVWCVHr7Dm8eV0byUv2mRd+fAwz
50+VBkckOk+ZvhHETP3lIhQSSfDjBP6JlWC3hvP4FGnkRXYmMAm74SXIcAwXFIqFxrdudCMMk747
jfD02fbW052VgBt3uVnGOqX6MxbQpg3jqbR7HDuYd2eoaRvLne6TBGeAHop6m2aPbqJ/vDh8IKep
3jrOk9czSDU767Mar8pcnAlOOp7Ir0OfV057OweO6PCy6PC/1UqirppopVXG3eZJDKMtM2zb5D6R
xo/fe39wAm6d+NGfXPvc9fqRuRt+/Mj6qaHnH7EdvAlB+FMOr4L2qmXsKj9gDglUdExSCLI+yMWI
nvfNRY5wD3uRNozNJNQUWR6nqT8VrIVMSuQuiJrT1PgfHmKg2M1uQxfOFyA37sm0xOPYOiOoIcRj
VhUsBOlvtzT2SRp8ko5Vn2gEQXYZnrmeJzrmun7tLoYZM62t1dXrrB161WzMwGDO0rmPGrR7Kq3f
G43FLo5TmEOihqrhO/dBVLHPtfNDRiTlihROJtkFGq1KiZ1bRj9uw867BTDHw0zw8PiUoirXufnF
yAsAJiEAjnMzu+nWN4RXyO5g2sanNowXEac/OOaWnBPODHFDLsy2nH00bswztg2gkP2N7xcd1mLk
6QJJYUC8sTIebTqxHvAn3Kf9VJhfygAG5CDtuIslWoSMfsvnEHHxW1O8O6bxu0gZrlBxQPObLilH
zBngxEnHF/atiwP6rcxZyOOMfejh7DX5a/xKhjJNWSZogsPFJT2UCNrUiwlchAOAt9A4eA/jxNE0
z5fZdp/Sejo23UXGwUfuGWqvbfapehnMDw0hPgp/OWzplnVDeQbjbG6yotRrnUSA0yzTXwtvyfqZ
2Vkn4xmM/jGc0asGSbB0qlcEtviVEV2DlFmnLgCyMny0FjaXKlGUiil4B5jAoJjXUKTkHydm8Dy5
/c3NxTNy6S3r0pcBsPSd679QvxE/NUB28fRXDt4GHfym5daz/PCDeeB68tvvgQAO1uzkKYaBZRE1
xGw2m/m5RFF3CsvogXNzH1gdyDwb64Ad3aIB+4jn6QuKvm3Tzb9EiNQqL0ESD+lobe32mzkgPxkx
IYJI6+3gjvEGwAzqQ7x3du60lIPVQ1jIVy3q9ynprnrBtHPrHeSEL0wDfVx36bjJ6cgvidGVR9Rq
zL2ClR/JeEdsHP0y15F+0WyGhoWfHfDzZSoUMs4KimYGcNBUp5aqrMiG6W6uQbISWLRzupxAqLDZ
yGj6SaXId2TVIOeHzruuRurFqKmiHbyvW1PqENQfCvJaMUw2QjSuHiD2uA0ejZlGvIIMCioG3J/N
pqUviLCR8ybqyGNqQXmNS65dI0AqN/jTA0+iVFe/nWE0LyytMT0Nr27jOmvDRwOTmFm9ziMFbqhy
9h2ikLLK5UmRRA7EgOkV0PI7L8lhdk3OHclb2UsZ2ztisDJIFmqvsv6P71TmlZxZ/HzN4lsX4mr0
8mAovFLmsOxTemvX5VytgdqKte8j3iECrcoNUdsh8N5Z3oX9BFYA6zJJGe6eHdzPVLsbdBlsdgai
DQcvq1civyWlnq+tWOLM1LuUhkAhU1rHdEN84arvAb/AzQSk4/jPJoagTQ4rQ+cRJaNZfJYVQQcT
Hq5NTOFOPM4B6rN3bE2D3p1N1LH3sUBOZcJ7jPDoOkWjx/YOsDfjTOz1di5+yC1cW6QmbnrBmTDm
8EshusJcTchJIStLPAF0efFT764r7OIAj8Zb85hjzbdsvqSL0ea115Z8zOIv3Eng3BVvGjOFhGW2
6eICsD+nkGVWlKCnZO/EFsazT7aomOcExb1fY2738yX9JG3WmZj/5J7mfWWO+W4QHOJxRnpEYcOU
uElz7E7fsAVXZqvzazMA7tIjx/PIozeWzH7iGTGkdLIfRimPaWeERwaoW1XO1prROtQe9Z6CO8ah
QrZOpNASw1INU5P8JAwzvH7qjJF88IGlmFVgGxBS54b6Lo2YQhVj+JpEDPuyyYr3k5pNMqFnmCSR
ZJ9T87jnRg/1raVGSqPu28LUdDfh6Jk4HFdAxK3taPFAMX0EK+5cOGuLvTCbFyMccQNbdru1HegC
Fa/Ypgj8o0nzFg75O7qPG0NeNEw6uvRTdxa5Hxx6hBqwyxj6uy8mdVSLfdojSIWJWfNi1fFtLv23
0PQe/J7paauaeDtIBGmtjUOlHuCHmT7j8z5J7zCDTyf+2W0OQOQ0D9m4MuKS0z2sUCvJadjAoOOA
7owDAabHWOcniAAofozuB1l1v2ZCwOCvyfMjQ2H+Ouk5lv5AiD+SvF2c5TziZ8hLTnJgHXf04A7f
pXWQeXywSpRxJWd10tS/qrn9cIzW2Yaz7LZVa2DatpS9jn2uVJvgf0OcfOjmVYJtFf1CLHfuxI7M
zHTBtiHL1k2WnD2pHptGPLVQTEGm0B/McGY3kCmCqiTIBcv7Pqq9Gk/xctIEiNkkpuXtkLfeRuDo
WJU9MRTSiYkjN5csrO6tyllh2PZzZAGf1YsVsQrGQ669T/BjNOzAOqKpRWgRkctkTxqV7xTfArtl
7BrXOxTvT9iEqgX+Gq2lQt9MpRx58RtAXGyJiNUSiJosJc2ZpZwmMZWuG1OMAVJ5VGDyA89X9zlW
sgCimwOz4H0yNWzoadmQOxda9AIcOcIyLxI4oVG2La16bwMgh7Ii8BoV6BuXX8CZ5HsFG5hYyIij
vQj4ZtvRbjee4X2q8F2wBXoKNQzLOufVMbFYdww21TK2zmZcRB8We35aWyNxZ55vA9GjHT+4bmYc
dLjUm+QNAeiCtwUW4ex2sjngSj44pZ1d7BwMKuRjBpvS0E9a2Fsdo6qRZAFuSqKSH1FfhTi+RnTq
6beR0wGTg4qZFfjIlaWgCXoPoBAoRQ5FV/h3Vt3ed/HkX5K800he8FYtqPhk5t0zFEs8Fy+0JCQg
b9Ft7GJTPnRauOd+7PjFiLwzjBNuX8tbmgwvP7QRWSDor1HVZVXE/MDit1wTVpyQHzuWNzV2qrPg
zjz/9bu/fkndqti2RfKjytGBoM4v1UTADxUAQLjUNu9t/DO7v8kQc854vpvjAEQGv7RD/Z+/s+oI
PXkQnFzWVzcMAHuQTCaXz8sxYujspJUBqltmuH+A4uMTQRaYy5kgNNThbIqS60S18gA47d6wua5J
wd1nc7Y2c2Pv3QgJK18fP7b5LtQgb5lYlFxFau4G6jbYfGi4IVuUmyRx1Lr1B3UVhlInn9CucAQj
CFjy5oElPxVFOuKuKLr34s1RRrqfBnLiAdSWC6W2XHLjUIE7+bQLWI2R4VDBHM7UAzkM4W4UAzpY
HDQo9nnVM2rzk3vidNJ71y/K80hkQWS7yCcdr4dAUef6XAYwFR05bFXQEUOWAW2vOnJTY9GqU2ZY
7BFBhLOITmb8a1MeInCNS7ZOA214nrX5gRh0SA3JoJ79lC16YvunsfC6V4r8t9xvrTNWPJOtCVMN
csfyk8rhREU81neAz6tjbVvN1iTh/K7qZYE11lk3c1DceHp7YBWVfeUe/hi5yx88i8h4PpZuFOB1
b991Y3oLqDFB0rIaGXH0rgbOhxs2s/DRryPjWVlTuqlPTpa313DwhyshePUplOGJblTdF/3vunFj
Suw6fo9Iitgl5MBho3VcHtUg2scRSuR6MZL3CitCXNjBrgqRI7adA9YI+Msmn1n4wqVLHj1XkI9a
DyyoCHYw3bk9ETi06eB3giVEmjcw+UfzIR7c+2mw4pNR99WGFcXACjbpbkXdb1L6oR2b9RIQcivJ
oHto7FrvMt49VD+kcrhdn20MnzXEXyynnr0yJlJIEU7ZncuhJNNQj3Rc5Mmz7XPYISbheS6Sg5fY
+XEqovEim4W8l0hUSYMz3VulvFG2mhBF2wn4ML9gbwSCV2mCqTzr3quj6a1OR3tjYdU7MWxYcZoM
lzJMLLY3Bqh8og7gJJ6lbL+lQ/JFbEeognl1r3ow2uxU4vRSF08WZqRH4sWyg67oQEEJdZe2zHcm
A5xIPnNN/4wZWg5KkmVaOlbbduRx9JC3pj63SGaBGPOTr3GpdH04WmiDZ70NM0yPX1ac9XjbqlMP
yIKS2n6dA1TtgMzaLRokkLxti+bbQzA5Oxm7Joe6isnj9MwB/xE0nUE3shwOGfTjACc5nTSLxryP
Hl0a+b4t+hcvjb7LqUI1hLhmLtGnO68tab/rccRIxVMFNYnizfema9Pusyro9iAiQcHkdLKggMIu
LB6cuNsSsuetclQVx65hbOdli4OIiz63MHaAuzBiTMLfy2UESuYDYZPdM6/Wh2hat6oezrTehzqp
pmM4DuDkNdVEWFUvsTEVq2rAgc6SlDetikG3WySGzsNPpdlnKpvIQgsbICU0O0sXX96yV5y3gRMe
0bVWWLVnxED8jP3sMTRy0qbSClcvjew+bOgQi9H0V7HZA30J04peEeFyGyDWklrSjEjUZI7WKz/l
OicVPZvnlTvCbonJnbx17mQoh3HvbYlUqWbTRQjnfsJhf+JnEl6Kwvsy8qUlFMjnnJovofqZmcQw
3FVcwrLvpmOPSgLUNYyUcXyRk9G/WdyrG8sp/cNA7MBhKDfBABN1Lj29UwI4lgwSomIa3uWanCC3
ZEBplJBKWOclaDasBycz3zwrfEu85qE0r5LXz1m2i9pnCLjV+mBAFaKJy/L74+hwiQDJtgeKY8AB
XYf4mSsquQGB2pMlHnD8TMoGLav012yRhOOFLALT2FafFaY3J4kOqnfhSPnqB02/gbJnVzmZtcqB
p93Poezwmc3xltMJQ2MqHAKCimNtlf5Jtim3SYJHqTBSaMTjY2Pz91rjcZoofAoz2YYjmZgi7E1S
O9lVNt0OREr2LvsXkjdgS9gID/Iy6Tc4VCknSP1ZqUpCjV7eUYO9T43SoKDxB8xywZtM4x6NV/OH
hxiBRp8Z4IQYPXA7z0wybqgXbRCCtQeVz6EbsIsb721kDywUEA101pnz/6qYRDDkxCpr2NTzsShx
02JeZcKB97H2koOum61HMbRYVtZhX887C1xGAsgOGKqWm6TIGbj8eJyDp55VysZWxrAhn1HeFZVI
tr29rQZe0hCns4+Q1UfsdvdJjQBeOn2yJb6C+XYnSVUjXA5aA8DYmg8XKqs6s9b5Rp2wDxK3/Soc
Rto5yhkjhvhH51zfWXnjnZhKVkfdj2CroXruM/vSuXZyG+yBPiib37Qvhh2njn1KjPSNMDnNP6jL
pxm46LEnqQzvpOHgmWmdDaBkYhkrW7NSga6t8gG9n9McfTE5u7KfEQy8xn1BGM0481pFRplG8M38
9KugKkNotTD7nWZ4a0Bplwi2P1XTjxCZmJolhr2fojQmTSK6DjkfEQnPXeKgG2x6ZlKlgcxBx+gW
QOTuIH98NDGao5RjYSt4bh8sgofYIe5xsG5ZCvX3hTXch6QmHNuq2M8DetmCdA8cnSAbpyFsN21K
EtLyps9c+SYUTxyayGmj0g76TaheJy286xgxi8rLHJbmlO7RWVEeIwqRYqCmLIMjV9S03mynIKYO
RaRdFcMuIsJUhDI94dhEmD7B3XK7+RwlSAEw2YtdgQZeZTyeaN7ptKZkWyUOVGLhT2y5E8g/AASX
H3Zu2Cw4loZPzF382Ef6tSiC32FC5HGTi/QAcHoHS4QOm1XQNGmmR2I+erCYnvvkRPFG8CRY53aJ
vq2eijqujgS9OuuWrdYdzwBUouglnghWJDvTWWFXLQ6uveA1m/CRYzJ68zRIvLSaF0YOZYlTeRsz
gC7I7BaFTroWVUd0wxK2XPP2WFtjchBeRYpZDgYvUvgPcNZU9p+WNo9HWu0Gw6E2cNsfQ1s30eNK
97qHPm29qxtMP4nZnCGyGJvWpZ1vRxdgu7+za/TP8DvNg58M91WW3U8jLDAp899R9Snu8ZN43xg+
MX3aKGs4ca3CutCm4u0NTQ79r75Vv83cZx6xEg05g6pwT3PRr8gXm+/oBCwKoHw/xPEnIe5w3ikf
udsBTXvlLw6EB8YyjvB4J4sBYWt4iqdhHwr1kkbRp9sxBZ4JwgDr6m7jr8mqevIWYnaxbkJyUBnt
8R+vc7c/4hy5BQVyodCeWT8OSCJKj5TXMf4Mo1zS28w7VZZfcZA/TRCWdmUpoHoV+M4yQk4nBEnc
S9cUyqjFFVrj1/sG8NOv+2R4Ff7or92IeMOGS5Hq+SW1i6OHhLisoL4q8lNMOHXrPnZ/u39YqxyT
wa02QYZ2J4y3ItLvSRSQEus37PkGNJUUttIA7Dy35mfSTLf4IW6hOdUFAWo1oTC04ges2YQ11j8e
x/ud6tv7IkLy1lseg8HzPJIGmRntd4pb9o7Naa3sl9lIjlmNtnvZBAoThPVgMyjmp1mzPAKZ6oU7
SxV4SOKHZJiOpEl2zJbTtTamEiU1nIcUVHQaQhgIh6OjxFfmJ4/dQKyOtOx3L/THHcMIDNnUw3de
ybir7ksgizSDPbrU2IQ8N7sOl6KlJpWhOCRNxkgzqdfYitfZhI8vbUzNpIfVW8KdoapsAhTjM4aA
qZQ2L06a/5gRBPKZMDLVtOtpqlFreSdfee0tCub3LgrgyUGltPHbij99xN2Hw8xdBwzaBkN+84Yj
xAs1sEjFs9+/SqcswSAALU0NMo/a3JccWDHCcgkWbPRvND2v9PEPXgjCJnUvZj2+k54EX7KDT/jt
VUwS++ZTOTEYlOZmDhCp/WAkh8DWPzpLfzUZqzkyrXYjMyh4XEwyWCajNOJf0sPJCPrwyPKoRB9P
dd4bF+cl5/uDtbDWXkYJXXZ6HTEgiYumR4QTOrsgJbLDmw5l2J0GvwKkHr+oevzx3fGSL8Zpx8GO
EznlZS+R5xeM9f2ufqlkALyAMlle3cK+RGTPUKpATkeSQABscF+mRFrlNWoKuVw2ptPKVL/9FjVs
5wxMPmdMLoqGofbXdZa4q24CgGdM3jIJ4fAjSmfuWOMwY+W4rA4OR6mcJUYs7zjmBqGJK44K+IW8
xFZzP5ETWFzt+ewF1YlSpD+ioZjuUvp0brFEqBL/XFUeXXLD2969NWOmiXmLQHOUYu1biL0nirm7
cuJrBlr/DJ6790tXbgwP4W+LVyHrcrHyUk57w8iI+CAaR9fDPq5ayqKi2RMBL9b1T+iA19dF/quA
dHM3dM7fBzIs+HURBu+hNyN1jPUP//vDspj6Jc69EP5L4E2rCeLxusq6s1eCVRjsR8cp38vh2LrN
c6C7ZcS24JeQ78ctymbLmQ6z3ezbjMQfSjzSOh8brzoo0Mwrk/u5FdnZJ+iIZf5hSAf8AOS2BrgO
WDM/p5751MCSb7Me+XgCgx482mDoR1vLM0k9j3HpbzuCWOaebra2wd1xoYC/BQp2Td2TkQGkRVKV
EEr/XOKQ75Ly3QaxE0sSX2OyHWxypshbwftom2sdWLfEJ5S+PgveVnZeblOJSjKtWpgRS6OLPrXo
/aOo0LWyy6srFyRWfy/zftn+N/a6OhUNeCJmdNUePWBAYF5LVP0OdM6E1oTwozjGfdtXgLsG/9DC
VQIw7ouN7yKnSxy3xG7lY84EiAXdlfYgah7GrlcHf0QLoZOhu/PUiAw/b29z7+1NiSA5bB0AXRMj
skL0yO8azL7mwXQkc662Pw4jWsi5L0+1ekpq8QgFGwXL0IFf8F5ZlvACKilc+JyUMF3wRc7lL+xh
96k7/gHkuhPOaL3P3kMY1cAA7Omrd/nyKbxyu/MmOAdJsrdmNlwpWJB90rjbvGMBHwzxt7csyLx+
q9jzs7LTzEHFpc8jeyeh5tq9+2a4MefAWATbqfttwkE7OmX75Drex9TH7W6ugkvHoiEzok07GQ82
gpZJ18XK8bJ8PQDuq14KF14tc/Nxn7cI9bPUfCg8NP2DzP7M0E2Zs1i40EbKc59HAejSO6zVippw
JOTZ2aoRPaDkxi2MyiF0YhKbqqFGCyLG40LN37lnQs2w8pMI2m3v+p8VSSbbwgG5bPDXGFYjBsph
Krn99GXamBaDUrzHs7U1O2EceQOchjmEzGMBBLEG+bsACggWmpVqa3kPYrxC7MX42cbnwjXDnTQz
50gqoVqlrfurjV8pLtE5uiN1fFbbx7zqAYSKkoPoJCzlb4IqubVm8GxkKKp7i8IvIkMGJVOJl4Nd
hYZxtSdL8kXqZTLLJyUxbeLwAKKCMBS5b14n59pyvkwzqldlooFtWNG1trvPLJjmK1IPquMRmHIj
xB7NXHkDCX4P7JYnwraebQMy/f9eA3mJf9W60X/af1ukk790OdWxitq/HP7/57+eweDq/P/5R/7b
L/RPXxdUwH9KNBemwT/9x4aL306P3U893X6aLvv7M0AVWP7k//R//svPX1/l/yeClNgU/3sR5P1P
+ZX9kwJy+fN/KyB9/x9/uR2lY7G8d4PF2vm3ANI30T86HqgEsnJM6KKIHP+LrmD+QzjggAL0kUSw
I0/8139pNIHn//6vtvcPwh4IXXY9lvQ28eP/G7oCteo/yR8N9JBSINB0/y9vZGLkkyIzoN7LzK0f
m7zquOPD/DDUJUY209YEl0EoIkkb2Zn1Onamr/FQNMbOxPCE7gg44Cas85DZ4xRvKhRv26psaVFz
xkzYCNLvAVH43k8lIjCVJP1PFsXuBvwfxLGhs1EFz+M6NKX8VVSBua9CaCqwXxbTW2sjDcn1hdNK
Yw4exgsZSeppzgDJqdkyf9JBB0weSXylA0zl3mGN8MgbJD7Wrp/eJ4Nmga3KilIwR6b1wN7Y+lW4
nYl6O8u+Z3dMPpjOsJT1tAP+krrrhL88wWUZe7RJfm0UR7dwBPnZQXn00gq5YSy6NwB+2QulFRDg
diCae4V6tZBrvoEamUcmUWHMI0lLHSrkDzuv9Qjh3eLD1ETM7md3Ee80cWrdd/y1mz87eFEB46uX
jrE+E11dJxOJhc78SRxbe8pzg7IPeTlNskxxkZjCozWqmpjhsczfnNFG284LZzonIu9+p1TtZwvW
tF4pY4maUYp5Xm8bD13aW4cqmf03jQrmcxrLZbsaJKCIJZpXnDXWiN6hZOgX8HaW45ZQGPtDyAlx
TKcpdv1Om58q4NSjSQBGH8Rpeeuj0UMGsozZpnZMbboBGxAP+BeJpyht4QHKCgHuna0sMttYflpf
lW+DD5sU3gKkjFYEI2nI3gTUolvaFvVj6LowAhhH0aebqdNiNAjiNZvgBXiIRGuX1PDrSjYTcmWM
JXakfg46ImY07kUbBPtRBmDsM0swOM0cov+2EeGJkKbjiIkr02wieYVlm6s0CIL3XOI/jttK/uDB
wpKY6kmjwvX6GRyB8OhCG/YfzHTm0fyj0d1J0psCbxdajnNN2qZbj6xFsGAgEEzJ1ww5LTqzPsG/
h6s3lQNVf6k5fPhb1P5B850Oi0gmYIR/kWHLnoaxL9DoCQ7fyRE1u3EZ9pj6kN9Op1ZhvSmRT1t3
TedmwNJgph5ETb4cZVFdrrKJ4jF3wbOhxkRsAVQtmzHVOAz9I4b2W+Ct/VuqSE7ZVlj+EnohRbbH
7HnqN4L9apthaIbwM0Uaxa+siPqpbUFG/WSKN1nPklyA0gX2k6pEkKtXO0x7g5pM0m0+kDwQ+n33
4fOT2BeGYAoKjat81JgvCdqp6hKJp19Zj0ZQtCwRIaWx83efM5LOiKyt/PhEanDAKF8wasPCy1q/
IRk+3kpfWUSQFUP7R9Z2sanriN7etgIgXBlkEbEzOmTdsJBmvFausvseJSEyBaaVhf49MKIuUALG
1la3cnwO+sj7HTSIj1i+qsXIWXjBWxb7VXNMax/DSUxI36NHQzhsO17NCXAj2yA1HPHjsIozsupC
RTAdOoKe/oaU+fzqEK+ASzHKY7bSZjxAsh+j7qfCTGji1XacL6h+Azy2rv7QRFweKE6K+8pjVA4x
woY8rsvkKc/xe9wVoxs9l6rSPyrC3jr3Bjy6Jh+9o+WatY+wGNYDP2idXs1KpGqtgJJeDbJJUqw6
c8xmknetgkwYiUOXsl5bufVAmEjl6vrZsgv9E5tt/d46vv+oHOWckkL5v0SW56+tmxe/ACTqxbXc
AXdSDsvXZakwn6qYGdSaqDN73Mag9aFF5P149lww6TshBnzSOqSyWsdE1lqYvyzEvIndD/PdrOb5
l5WjZDkEphRvoAqtU59XaAE4FuWVk8O8GLWTvteNU+3ZuID+KKK+yPjoJW8Kz8VnF2l/QZJKY/wC
Mgu3zQhLLLzWQizChBbDY3GlSwHqu5Y6EZOMbiHRPi49ruM871BN9qcu6ZsI9Sib722OrDC904Zk
3TmrBOqEykL3kGqQuGtvTJIbscHFR9rmMULEMTBI9k2CjCTJnoLeMyvJm0GWIZNRwb0EHMeKdyV1
q7FzOpdNJ1YltjST0xUdw8BEMEgeXcGLVM9u9d65jf50CZrc9JTc6zln7BqZjGLp4lhRcidv2jaS
32YxN19qDJwPT7Mg8CKHbiyOBg0GVrf+F1KV/smyaiFXxPhSe0OIZnRUB0Djt3E6I3e148b9KIQu
vuO2410x5I1Bak0Vh98JOGb7vvKTZQjCVOF332U8QW0++aT32vOPVYqQJY3ORyhghKqmjMf/TJ5h
XvwRoBeTDGdjmvFEqHZuglWrs5GGOPSDT2lb06UOCw0DG14zEuS4fprxBphrUhRgA3NJ1oCenHST
GD3sMtQ73i+0DZKpMNbxh6FLMqoE4mfbLTZUfasWkiirX+9Qmww3LYWnTylvepmTqvyuirlsAUo0
hKkFjkAiOyHiLyi/AaF3RGzdpT1B45QCUYGv3g+Bn0lr3GirmDFqyAT3POnq66xcWDFKRFdjnLwn
fPXBFruuuS1mbaHFDbz8i0yb8CCHeTzVbeKftMPqClq39TTaDBENvvXNzKbtLMrUvORtZFxtVCS8
CUEPrl1tlL8ngYYjLQKG8V7NTq0FOw3gIbaPQ6bSe8mK8wZzVKarwXfnQzgXDuBCxIuIq2u2rMTQ
EyWviWHdVkadvytmQAe0E+Wu8Uv70PZBunfjEaWOJJae4R4Pcg2SH6u5hB7eZqrEvGYv3ALFuTZu
x6HofiHkb+4ddMUshOP8yuy5eCHmjIGaKq36z2DPLvBoptirPAYh5DQuKelwnoxP0zLkW5cg7hsr
kR3zwsbrNaeBcyAFtz9xwHh71zQEdj01ivbOGNjtulEBJm5mK3DuuJm3kWE2K5aVgBA7P/6cotb4
mRFNowEAqrGL0iHZo2iYdxHjbwfZWxht3DSZ75HVwrMWICcRmqb2x5hb46OGNY1dtdb32vXCK2Jl
9x61T7YL1V/O2WncSKKhtwRmphfLMvTOCYbmzDUxz2lu+oe4Acwpcqb3oByhIDmRdrcWcomtKxgI
dLhtP+XUBWc/K/lMXTBcSycEQV2WTd2fLJf7jc62qDOqu96tbr0TOx91lMh7rw+7g6CEQ8hvBDft
z8WEfZKdqeY+BkORRhM3RRDVFxH52XWwEF9YQ8DqNwhRzaaNaxLVYZDlgjJBF48JO5DizXP86DWe
s4oIdbPM/yijdHZWAvDX1Eil15FFUPyub6G5Q6EIouzOEnX/ahNCxHI5nPi5pi0srXno8Ei49ug+
IBibZlKWUg4V26viaI88galESJnPkD/0JjYMM4AomKj5uW/Rs0LTTthH+ZifUGc2pylrfWIt+vQW
R43FFB+yLEWyOlT/wd6Z7LaRben6VQo1vpGIvhnUhBQpSiIlSiItm5OAbIvR9308fX0rnKjjdJ7y
QQE1uBe4k4M8VseI2LH3Wv/6mzIZDx4MgGKltZUBL7IEDS39isS6NIDmQUiicmPhRfHcEHAOG7Vo
TVA2W3HkU6RHfwiN49Ri3Xgbq+Qn781+4FAYotHCsGQYCOciwtfDud7nCDNCuLVdB/8MZzNG19uw
cTp01xm+vCohThy+erXjZCKBhSAiTLrqvP1aU6FF3y3mOvqGh9uIHBrVAuJW1YMpr09kaCVkQ33q
ysZ641RnxK1AmLvvzI4D0m9aaHZKs0eI7r83qE7ve/FQ63KtAuG36+ajqDNzP3dNux3rMDsGpW2e
M7NLXpwevvPKrGG5rQDxzc9u0Ax34aSOh8qp8M8MXOVpYIU+NH5nnJk+B1stwuccQLtyvhi93UY3
RacpyG2j2d+ZvU1ArZYrjfpS1Wb34iEOwQKq7W/9tnPvQRJrNEwmvjM9vOubjrRbn4luEbwmo136
R7xo7RM8jfkcNiFeo0ywsDqnsCWdwMb8uFd48D0sFciDI5EPGREIZ51jLFs1Y5l+9oDeXwikVN5q
f042UY6YogRD35BFD8vZgLHB0N2GwJHl2R6yFUJhktHgnROOc5ORxLHueTX2UwOHZtuZpvFFDV3v
jXA4JgdGI0dyndgvzG+d9s4LbcYGMxRDonojrFMSu0jgxVtzKpZU8UlDtHZHGRHdWdD0iRtv4woZ
8dhhfZEQLuDHiK3xJXzKfcPDv1mjv0lS5mMY7Z+mkOCtBFIRhxyUro0Bje/ziG3sXWawNtax1ruA
2ToA25gjoliV+UyoaNLBeGegPJB1rQYHGCEESxSVxooyGPg9zLKrEWVemge2eMjvTmjFp6Yzdcr5
KXIOOmgBVEF9NPeMfsuHfBpjCPrdDCZpUe2pTv0ahFNydYd2unPqavjqKxq1Wzj2TwpN0btV9Fit
063goFBrDGgjWDUn6CB4FnuOzZZCAG/5bg+zw2WZiLyLrOH8VIfWU9dGH0XRVsc18W1CNoMYnq7y
MNV9/24lmv4cpxpc1kRzzS1g3/CZWANkVoa4AQZuUj+FfuFnT2UfddgBKj2OWUaKn8NcIu7XFS98
dBrmlGCA+b2HMG6bRKRy9RH6oqFw5iNi0WZvjkZwp9bsWgbsp/GHh9P/tsr39qN4RPTa/Apw/V8I
XemO/jvoiqnCe1T/Rb67/MSf8l3b/YNq3cUb1HEs8bbil/0p3+VLpsBWDqahrDtHA6P6E77S9D8M
TYd57liM8lyDH/oTveIrCHo1yzMNzaQo/x+BVzoA2U/+XpYFOma4NvFIfETHWlTCP/ttjaNO98Wk
4KZo9U+23X6HY3Ovz/YhbfwTDsDXxAORyLAL0rX0KwNMQI7+NdOR+KZUAyvFM1EHTumWjKd17s0v
baniDFCHjEOxfPjpvh5/2ID97OFGU/b3j2saqseNUfnUnqikf/643RD4yI8z1CEOdpyAGlga+kyn
eg/jgzA6BNkbPTIcJhIKCHta+xZ0CuSy8TqgBuBdQWmagIy0ROogDJuQLTbpulTxIGL2CDKM+A8M
AbeHUsEyP36q9APFk7V2fSSxdu6DalhCZ3QJPZhjb53FhM8mOm5MTXCTwtuwtGmfNu4ud4yLas4U
2l1DV3LnafOnSsHiobJoDnBd6LYKzn2E56AvQbeadh8EHGGcbhjJ1uZGhpysWAERxzsYE/Ux1VLX
4vU56G+hZ5xm5gCboEiOQcERiiyMDGwyauoY1H8KESIoFZFCabvyw9EhiYVj1qATSNBkca5HWKTc
Zj0ztXbAxrUwXzM1rNZlCJxIbhaoIDPoDMTI6WEQENVDOHWI50V8VDX1m6KXR/SWlxJ6+VApuwFy
0arLbIZ1o4nREzkc6vytS4MPwDfiDNHerGqGM2LAOvFgIWRhUgIPW7ltEve+U7/kFfFiiX2ZXO91
moPn0joGQaut+0E9RSpOyyVyX50BNEmCLWTHGPCq7nfwTbZpZXxTreJVDedMIrk/kgyLLOg+61DF
TAX0LyBu6m6SwK7eYKeewpd+ds4D2CqWitc0twBI+2TeEo5mKwwO8Z3AScxMH8OSOOaGPncMcQAK
dFo07BjTIQjXiVPhVw43k5NhCH6Y7v1vb6H/Lfz/l6nC/0Mb7e99ErbvdfHxb3dN+p5/b34eFfzk
lWD/obOnGSpOCMzyPNU0/muzdf6wPR0wkp0YS08Hk+b/2mxtNltPc/gig3NMDLR/7La2Jl9ybRcv
ZpkYAP7/D5yYbf78z9utyQ5r6RgbWjYm5I4nQ4mf9y8b/aVtmyCQDYTIVchabuYFFWzflELs+PUA
PS3ml4bTPutR5wKYTKDTvEVFifQpBk3FRQSZqiUJOHCZbgDqti6GXmqd7sMM7rhqiYHH+B6P1abV
EVUFJru1TPedsRy3Jm/uunfVLbnsj76P0133MZnls1jphINLfAOhGLWXHRSDHzOc6oj9sAuPvKbN
9k5ezbwumwA0o7G/q9T0Mup0rMCcnVfc6RjuRJpxW7kKDmgWejc35sVywi+tSsPjB+TsJqTuTfg4
yW+Lpm9GUx9+f0zo8rx+vc1yOjiupfLsnF8nMxC2jLR0MV6Z+YBIOdO94Q4k8ZaUkKRToWL3S33l
4AhE1WhDcCBJvMqvSFdwxjO9k9yL2OPmRg433Svye7XS3zDhB/qOIAzE2kYbyG9FOW7UxNXQa8Oq
xwOBzKczKp59KD/X0UtyJ+FJZHingTjAkGIQj+kDmnweP0Xdys/oj5dPSZDbN5iFts8WVYXXuPdP
XeScSeScBs5YLexu5qL9rLfB2a9c3Npm2EqRkm4SKz8n1rHDtgYTjDldV+zGmH/gCDVxOHlQgzQr
GLB5xmc2C0FhKEIZ9PrKY12OE6aZ+kGzLnWRHenWG/zw3HdPyWD0YReht1yImdndauyyB09pp1vi
BAHiduHofkrg6lMCuKe648HOUYbDf34xxRBpIAsFGVMCg8Qedo2bvXUduZRpzLXU9phCxOlutZx5
iWGmF8LQWNzDfO9XxUtr8dm9hExMhtLkpxwKvXjqhvxocW/CRvkwcnexDdTH4tQgY+SZ8WTmQkkZ
dvCJhoz743I+YqdyJ9/ckEaJ0kxZj9z4bV84pxGKuRJGx+Wt0sLsUrnhbayM35DNHjU7vpILcSrE
U8GuFcTRHiptGIyuiwRBYtoYbSCxx+CAaAZQU6XdG95IlAOrTNY1uMmRI77H4Y0X2u4hjQ5frckB
3Ys8l2mItpvN4mo3BjeCBN2JBJKOJrSWq+kSdgKQgMit3xqDQbcTkDArk5DEf8ma5ALgTph2jYpP
dZDD0aGuwbE/T5Z28GDYMN2PrpWWAAthpJREL70aflb814aR0jrO1KtcAIRXGFTxgAtfoF77WkWd
E5MS6auYDZNzUcEmXBktMnvoiQ5hEGtcZoptU8cPaaTrm8kajwkOI6XM7xOFEqnrhwMGMK/L2u91
bo1RceCPxXYyygc3xBZJrm60ksvv33f3l6qQXZUOExEf6e+2pXtSLP+8q5qK0jYRmRy4mKDbHWBA
kjn47rm4W8yKcR4Lfe9E9hFUaDupeMoMaBNjqCJwX9xjQUIUssf43TEgjXo1VuMhoTGMJzuw5u5B
nYoX6wX/aPiACXVECyXVUfcYvzMJ7Y0XPPE3BlMzR9M+WpM/yaABVGXeJzgakJGGuWiq3XRR9MXy
/G+ZF24GMNQVbE1M8PvsCcqxMdu3nW7AkBz3kD32XZm9h0qHdTCDVaLRGZ5m73nCgCMZPxxFO8/4
e+hhdWNF+AuDCAB5uT323qM4qWGPx6rDpRJnGxwk5xnaQ8j1zXwuJcY0MHeiO/kzsE4wJ26+m3K9
taMRSGeP310XqChs5OpxM/hXFbxq/W1rtixDJvlMLLGTMeXr395fIuy3/uPftf/DbdMjiHPaGgj1
7HFdcptaBeY44syN456HMN11hXYhrhe5SZxtKwZOMlE8qOV4ku/2Zh7SaIjfYRoyFaHLRyMbDXjs
kwN0nis2KAbc2O2+MyXaaIr5ji8I0EpkokkFj0Hypm6cyQEXq96NwjwzFcICnY09qvKvo9JC68Ma
vizeNcunG1fCV8tJ3x0baqPmZO8tg0O1dr6kNmvIq7h7I9sSfBTM1kcP51eSpHSOO0aQ3Yq2zl/H
JhI0bqnuTzrFun5ukGYRK3PUBuuou1zp8pU5Kp6tvDnOBnnhcQY5KAaO0rH4H2w8NgCE4PMlE1Ut
KsGAVYhFPL4aypqZ8qayGqBVwQ5Dvq0b7CPpoVh/zkIguJ0bFMi0VSjXYmcizsu5QamRbMPq3KDZ
RjYSYe2BcQ71BnGZeIU4TFRXcazP5AEmDKw9P9kRccPm31Grl8kX3Ggff/8mC8fjl4MbfyuTxaFh
1mGqy+r5aXWonRIFSqVqiGY5oPNoT7d0zAb3OM/cI7srvroG61udPFiMIhKoRpBrXrqCNY2jQlfi
dWPr2jllAygSdb98EWSfoICFZVacW6AUYJ49MU7v8p1AiayKKXtXUv6EobJGdGLa4gGuaJe+l60J
01s/R4N3NGrnWFhhuFLhr8Way71MuFmdwrOWD1BM2rnX1b2BpnPlkIEDdoUKvTCU7TxUG1J2+Rj9
GeYdtVRGWp+Su/fkIPBz05r5tHqDxysjPDiiyJdIhuTXeuiDwglvlMHBH7ZfMzfhl2j8T09Lima4
20S1sl02AcUogfXxgGFbs9nwJjY/rdXOv39I3j97SGAFOIhRXzt/8+jGkarhSmp9Hdu9ix0BunBD
e2y1/Iis771xivdSZ521k7lubTIQNOShpPM8ZA3NOM+P19pI32Vnlu/X5hLGuppvsyqtbo2U4zEa
3K/wlW9mhYrFUtloGWuSETnvGeTfq8FbAwfe8zu+yGtpZ4xBlmcA1vkF9euLPCvZ8ANMbYPReil9
6xgnGs54zc7Pra3c3SLipwqbjB7POneye7aaeWz9fF7F06onsLtqiRzHR5csn6qRM6VLdgqm2job
RjiwYQCnn+Gh7HMMbvIhRuOfsWHwlpNNdJOL4W+ZsmdPzfCRN8q0zpD2rayBeSA7DTmR7MRRfyGN
EJPtoD+0NdYmPk6hN8DnX+iZsTJxHuT5Nbl9lA3bKSClmB29tquea866sWA7L1J+pNX7fepa5zoY
ivVz1bMAf//UTQG9/vZuunhoWR4xN/jO/4K9cAODwdMUba2axXFuiwvt9aWZgQKy4kjjcq5DDx6J
UlDNZfuyVzZ2ebbQVfRGvve78jiF5dHw0RkzxVOlEgCvX1dVe/ajO91LryXc1I0TWXda175Ss+Dm
mwUT8fKoS8J73LHesZTYK3Z65JynAvMYPKxmahlCZfE0pIyqKj6BW8TXvA6u5hhTRUOnwfEhgL/P
RZFhD1emiMGNHLM+Ji5eGy0uImyZ2Cqk5MCtiSlfEdp+muIAHzU32qmuP65/1GV6+SkZvVu9KYGC
0+c2MBOWxpPR0g2Zd4USq5tcc1GA8nxN+KakWwzJToUu0pkwi6upu6Ct20eeuVkqVtPjLpRDzbDY
Sza2BXBVWHjzhC3e2SHlfUtRQYbOaY4oV0ezJo47OCtt8K1T3kaY0qFi7cwaj6/J5syaOjWDcJ5n
kHK4sCwWj5N83Od+Z99P3kC0JebJwyjlIgH1tqqcw+62tvIjdQZbfRWdgsTeLxU19hs9Nm3JfVWO
35RcwX8kKDYT0TbmKCTp0MCxEn9l8ikw6jRaBN4UzRxlJWWfhLW20vyIrFQJ/Q1WpyemxaS+uuHV
ADPbLH1FiW+r1Tt7CEkUxgr/Y6TFq0IciDqXdFr6TpaNrKRKqkwkREBqxZH8v4s9UiO7XQy32hh3
vpVcx5lWT0+0fh03pz5w7uMuOGhKLBK3PWohytr4oXATBPrJRcuyaztKF5Jq93USvi0Bs2PQfM7I
A+xQOLVT9E1pSW8zaYm8iEIKI6693xAy2fOHpA1ZOu05wT5hmmj5bOd2unpwSZiEw67PbGr7CUXQ
9CUhlGdgJB7X2dWOQPR6V7tHiv9CHwZzV1p5NdQOiRCLZsOed4ZiAxzKbSxC6zQ2MI6ZBw15NtzE
NVeim4Mo6WKeNiYpg32BgHKpbedkKuZOqntsDfek/tFtKIc8+g4D4Whz1xSI6WkYbCtuadzFBZnm
V5yiryjE0EJpn7Fvewt997Ssh2gOtlYJ87BjNuUE87Fzs8sgdX3k0NTIozGG7FOl1wQHhQmO0N7w
0Lbis6bwIkfWQ2AGl5wnjnc3wu3MeoGU8NbWXPMgD7s1YSFN2mdpaZb1Jq33GBevuBx9reXbpHfD
gAjRLK7RbrFH6XYBXD1x9p70lDtjbTs0iJFJqLDigvqxSiyfx1pX4Qus1fWISyL1Lndzlia6LT85
qgZvMgs4xO2vfaNdDZ/43JgfxKGCpczughgUDQz9dwiPIp9g8kxy0R7+kpH9YGCEDnV2qxjJp8Lz
ToWf4GKQ7ZctYnbAEZs0v5BigTe6XeBsblPwc6iNRvcaEavILDK45gwkufZob2k02UsziWv9awt/
lefqnfoovbgZd0CB7bYyCmtXTN/AQD9pfXFc0oAG560IHhCUfJY/h+0Ls2ZjM7pzv6ZtPgXkyUBc
rMA/eVHgWVwHfjXaVQ1VwqzjQDTuCItAIAi9RgHCWREUzSumKsfYGp7sUv5Pyz+nvMOQy6/upJzq
ILrHvgO5RobO3Y9dDnDlVTAg1Gx00FjiwydZLt9jlTtwXNaqkT3ECekHGKNpYhM5chojGOXaaiBl
QYSQ+SDyjZ48M8eEa3pJMhZ+qoGZZBAeKvZBc8KrJyqOTJ/JDrvHRu7YEE2VGmQ1k6bc9MBOJMfK
ipVlqdT5EQfQK9pWF3q6KwTdNcQe/hK/g1WMY+ERg/CzgDithr9EmKtvvZgBaQpGLeBAxxDvwrGE
LZfkoHB6r+AaPT2l8lER+vEU++b7uGrl0+Gq1K/dyNmFMdsdg5TN99GM6OP9mjzY1H20Zx57odB9
G0ZGrJizSVsqvhll+Nqt1W+FYxyGRkVae2N4OHn1JB16Zp0/tNi126WgBjxSXzZpWRyFvQHoO8To
xZa9IyIZY+iw9e1Lc+fhTrPuIu8ka3LijJAV02CffGPhZ7PCNtIjR+OrNWBqJDvF8pB1bWaKYwfb
39cM+j9r9jyLKtEC9dTpz//a7OVGyaRabSW5jCSdkBSkpAJJTxJkduPaIGp8ObonIAF1SC6kLDGq
t/Nba5iZ4chL2RUOLgzdpzpIsrUHmWFDdqIpcI9lEEKnsExxS+GQr26nEKjxX1yAKp/wH3k0nMKa
hf6cStdxDQev3F+sbWdLN3OPOBmQWUROMc7lTZNvFV09my11bkovpqCOHpP6VI3Ps0ZDaM30gsHg
Yv4ncTOhAA1SjRY2cZxKdSOVqJ95R199jzusO2aV5dSNbbIx5vEkBWVq49IivkIN3TKvsWKveOFu
lrpx1hgWsUiPxuje+t3jrE4HiHX5ShsGb23aFIRLI5NTLwo+U1nts1XRIZU5puEuEWwBPbdGlbp0
wtJPL6H2PgOsVYxZPhlKnEm6cU5a7ZOPRYk3ZPV2LqnYIypxK6a4cUmnYezUgj1Ur6obvgYDtave
FHfW6FzCViugsQCpuo8kBN8BQYEC0iPNcYdxtYqrofaaY6mkBGKa2F3TW2Qs9u1sgxdPSv2ZrD1c
1Ww9Xjuo+YGR+PiYxyF0t29M1T2GTgmupJhngQcmv39VjE+CuiyYjWbBO9C677yZwKskXvxoOVx8
xRenjFqq70LoNyNRTwXxLL6LNtt1insvR9XfRFxKUcUIcA56+5Li3yg3yWnbjZVB1MYDzKpJ3zay
70vH0lq3fe/c+Qgt8Ajq3I3ZU5aGI84GDpzrOrB20mbifYHCNcPowFl6E2U0zlGgnaPugN/XOSj8
L5X71FDjQICS1kArb/RQAVK2W9KRteGQjuOpQAm2GWzlu52coFq/W3rxHrXJbYMKTzoEhcl+AZW3
qYqt/P9hdB/dHBh3ANNJiU1eOga8bUrrDY+ItxQS2YrKsFjPuXX0jPo1xJ4MaTReh3G6T4r6ecEt
FOlWYKh2lNk8m6pUz0FQkNKAMikRFMQ2PHYdeuelNR37EyRed4W1GlgCATFBkX6AjeIwkxdHk6at
WDpEaWMjS9vAArrF0wWas3FObTbfnkNneS9i07ozq+HHgO2/DwP7a4TWj9daZT7gmKbjOdqvcxjV
GALgc0zVBKxdiswU31KXyJ0FOwYP+l6Pzp1OTbvMZXpzOLg92Ya6+uR2+o8aeRgyJob9A3F8FNpR
ilMHr07xRjhyu5o75z7RrV0stS3UIfyskqvJNxnDCFFMRXTBqSEbdNaO+8J3zbVrtLvRMy9ygP5+
H2Ok/0/2MVJGLc8mc0v11F/Sz3CSzqCv2/xlKf+S+HuPhbQp1bLFYerIcb+A/3Xon3o+djOZu9LI
L3EXXaW6lqNVmqoZIvfKQ3n8ir0ANSOFfcXBLDdq0vx7jGbv6rQ60hUc8UM7IylbyzwEl4wt7qQ6
oRzo2TF5hPJ0L5XoMgSSQpPwaBxivIB6M838k4HIeQlogYOurjzV/WSV6rfASvfSTcKH4Y6H7g3u
jS+pnR1DRLFJYN6Mc32b1vQXMFRPaAiNQJy9LYkbBZ7Xe/MQt9aTPcUD6mGKWGkai5L/iMkCU+hC
8bFapmqpTeBRrF+WL2KigJ1wTifH2Tqp6V7uhlwWh0a4Huv0trCBZiqr5wgfOfTZYx5DBvNLiWNG
EOfqJL/tAoTmfsM+ZhkvYyA9Ql02N/hxh7jVsYLi+wi3JznOl4I86PhzDV5ynhODCRd3rgpm78/0
sbmHv4pX3y+9GmZ2ltiFkSOGUxcGPNcGsA7/p2YzOikaTp1BfzU7t5hOA9VQUzNE8laVwTSswJV4
7ZTlqzOiqjYp6zqNYl3B5txSwvuIWKNgYmBmN8Qyu7r2IC+L1MbSNnjhNpzKg06FEYT9oci+ykku
/Tfkx2NOmzR6FBZLI5MFvBvy2Wb4kzcyJooZPKwg2yXPdjfDCWA8dBvVMCWoIyHcAnAmjOM0edQF
dlGRnYGA5uZDNVvX2H72WyI4l3GPp7NW6Wh0xjjLKM2GTIm1Q/slM7M9CATtGo3y5MXPAE874MLh
Zq7kD0iFITWgOs/YgIxko4XffBnq2H1wG/jKDYqP09KlLw2o91Ja5YPZGTtZAG6qPExRcfYbPmah
x1cW/WOM/pN3ofHtncQLhT1/xkeimPW7f/weDcaibddffNfdBZ50zDwTgwwweW1gEX0EGZKt8V4r
+5M17l3NORm8lz86ZL7VoZVjlXwG9cD9jNsjo+G+Ko95kB7ld0l3GrLfSI5LXtlPhlER/GkPPd6y
JQ7bAQb2g4WnjXJPLAQDOdZyC5LT4SKCJe8hncML86ljqgjOwv2TsjOMEZcv1agL557E18JE9mI8
pikjIxVRvp473+IWAjpJI2E4UPJP6FWsgpztgPdwklu+dEmKijbDcL9LOyp/Wom5g5Hcqi6pcB7Q
SUqRMbGaAZ6OCEUE65CdorT5xibsjza4SCAvzYQ/eK52N0txnLFBLV3T0kEo5JFbN7qksMIZ7X/M
gpft2B5riMuyMc8TGThVEt5mgtsIuBBTw5tV++hH2k3WxV9756sHVu8G9U6a6pzn7Avc8Qz0y0+k
+V7md3CKTnKPBvwtQDMuUlm3Ba1bwR4aVeGTNqeHlO4Dk4FrwoaVT/nXvMxeC9KEVhBK4ckSDxX4
0W6ZjUtPZbIgOBJlGrE0TlqmfzE7yik5ZSCUP8xpeJBBo7RDilu8OxhSLLey812o3fBSl6vFupRi
Wt5TY3ilEPgw/ZrXg2tV5+bVy1+qiKZmAVQwOXuaISeSZhgc8taiRXDKrbe8DQo+ZIRcNQJZLI/S
Cuk141h96Cf/KL1cwahhNNHwsjX8/vzS/yqx5LyG6abC6mDOhwKFovuvjURXy78alLNqThsvW6/t
TC/kK2AKE17xNmP3NbWzio2bvfXS+jkYjJ0xdVtXgXIvH3mBDGTbk8eELeOTj5ZudDZ5VR/CIrl6
WfovDl3rn525GH+7nvQNjAN/OXPRr6ASy6CFhxnveZgetZn9NdK4AktTGBRW3xw0LjnukVF9tb1s
P56ExVE75s4WgBQdzcIDqBVI7WnXbrqqohXldOMMWjAaOV+XzVz+BT7zHa5gjyWxfitT7R7stLur
cmdnV9ledqXl/Gq9eK/o9FeR7s47CGFkmWlP8ropsHZrp3oiYNZaB651ki1gac4d+TTiTKMQU7l0
X8trFhvOPZSRZ89TPjKPP/r7p27+7alrpKqzezvkNMAF/HVWGJnpALGbV73VzbNVb5wSagpCSnHH
do9YmH32si+ofGmIYmoyAHFbJm5kNOyKEBd3GQwJR6MM2i0ScAwx9FfUNxj8zWelZhiD9o6mB93j
0g8oMjaVSYPNXGzpmWS8IHMiCtA5Tb7L3CDqmNs2Y0N0nN/vKm1ieJHoZyaQOkYtiYm0bcJBn0rZ
bSh+f39HjL+1o6iMbSTQjMgsl+ZUltxP8zGUBXXkKD0JDXAu7wzrNprxXKEL2HcFWyMjDLzclJOf
TLBd+u61dPAMk6m7L9CYNuECq5h7OSLovTpYjSFAg7PxXDwX5BycIrYWF+uEGQpJFe0Zbj5yGC08
gSGwLBT4r3XbP84RmU+dVIAhsq81wRZ+hQOODMn1kfkx06N/sRi0v2EJsgVwxXweT2fY/8sWEKm1
pRUTFGp3iL9qSnViBgqwU9ykMNmxiHBXvcPoxfKOTTfepn34kgScKFaI6AdP122AheDvn4bm/Y14
wGfSEeOpDKHI6FF/HYl0HJpuh5db1GcXmP77pfwQRN3FLr9v6JIFWRUCUsZRupR5C0492sGTF7z0
Zfu5iGAiCcxaTPaJbIAjBPFVP5h7QUQE7Jx1+6lw9zOaK1YnYFClpLd6VPo4gki1nEZXrcfuLkc/
OYd36rhQXpYHLj8+uRgA2F+XImypYhZiU6/o9yCxCFGUk9ROLT0HwTiAcmw+8g9uJ/GePgYyccOG
tZRvNlwmYk/QAJr+qW0BFjW3OXiK85jBRl2PCbhnlu/HbmtNNX2s9EVpPLwzuQCyYI+WS5J6a9mh
oqi7a5kTmmCXC+S6lDHYxrPVGI2+Wf7kMk+RKoxknkAzc7wpoiuBBJcZ7RU6ZVQTgkorZAY5rvq+
UIcwTjrOhfdFhg3BTLcgY5baip8pkZ5QrFJUesOXGDZLQgXGtE57QOqz9QZ7F+vh565W7sreh808
7qyk4Xh1sT72N9KW2fKgFvAyp7QUKks8pccwVO+w7FjbAqNNAyd6NxoX294xAt1prbjWhREWajRZ
OpS/zjeBkmWiwThRIF5nLT0MsbBXIyiulpXsCd28tMb81CnICWF+LYsmlMFDaoSfJqIaBM5PEnCU
JjkEanbN9eFFd80beY11wVlNNcVxvnoswahl3LNUOJORfJiR+QOsHkjzzHwxmW0RO83megjDqznw
visqxpuI0Ih7k9pWzpPK9w9hiR1KFlTbcgbdWhrYbNYvHTxndKrsA+RxsDxhg7vWXR/+SYNz6AdC
mRhgTr2DjfYvxtGm+rdmnpGkamqajl2gqWvaLxgdSGlqmoDiSK6KfYyn0dLU8+elSpfmRNoAmb1Y
CU3NcG8xJMHag/82TmmY7yeyX0LWyZjncITyvUyyuva9CrxnC+B5FPRetsxKY/yXlqtaBkcytBA4
Wd4VGUxJk1yq/hOppIxDZcZkagTFjDFh4/D5b1r1mRwedflF7SaNyw9ZOQNzqm5+FeDWNsKrDE7l
E7iNfoLRKdvp8t7mvKi82/Lrrj/6bjv8ikN7vA5tnUctvMUwZjrk9/jZi8a7ybNsg/nHexLjxpsw
HvIbkk29EQvBdt6xJvD6hTbCQukBcpb/CKYnyNJfpqi+mGAAmKwIMpBfZBVnJgS9gCZWm5r7pXWW
XsWPCJrpHNKoBS5YemAKkgRmg+dXL7hL87HkyetStdnlq8eIeoUPnXvz6QMEmPJd5gTS78sr7hrl
EU3kcUqhWE3kiQhXcCjii2xOAcp6C97lsknJU+vQ5BJxujGqQ1V1J82OdumcPvfOpG+kW1JYgMuK
cGgPWdSvWtff0Dec1KH8cVeX1nLZEqcIE16XWMHCSy9OSXC2Hr8mjexYMoQjFAQHfXyEAK1c7h/r
OcElprxravcx5lWVYnrZjDNJosQbO5MSCuSMziWBhQ8s/8q4jkkLkwnpkfUsfsevi0hFumiGWsso
UZNRohOmr7x4ORXl2pHWSy4edxNEycChXIrv4PywfL+tmk+mwS4mbTtS/wusZ770QObCk+KxNf4Y
RhNFKi9GHjiQQdAOcu9iRQYSbGvcJzl2FtqxNmlPUcHI809OJBe+jBekkYxj5UPrLSBevImR5nNi
5Rd5J3rVf6m9Vylb5cPNyAqdnE01HOMHQOFPLuMZeUXQ+F5tzIrLXPtWDlybkAdahnTlRKBb8LoQ
hpMmI7sddHWV9lxSKtel8r1D8fCjxdWBDqogVV7kQw+tc65rbFgL64vpqqRZYsJnOByQVsS4rTBf
BGVQcQ3K1G//KIIct7txfeXbDwzECpyVd5CPj4MDS17I01a60WBZbJeuC0bYfgx4ASbrBNV6oVkn
c3xoTeX2x8SQeYrMWxJMdE1sncme3DCIP9XIXykc1hb01tlVHqrxIRewZVlRGsP0mc5DBrMywWrl
1Fsmly0Wdpoa35WkbyxjYGmShR2BRhGn2LzaCDl56elso312gZ+ce2mi5UCQMZF8v1pSE1DRz5y3
Q0yyXEi2JITQGFQM6Rt2mnKkS8sri1nGiy4PL8/9zQKmDSBcTFhLu7wIKrH07EEbX+SozQWbn6Lb
OX5MkJrgmYDtnUZDK29Ok79ioXIg7elMtbSJseLWSP9UWujC/FLp2+QXE7JwxaOf6DH6DM4umVzb
Y06GH6IKTfYKuXG+LOGl01wgiM7Q7w2dn1pY3KNefrarV9f8Dor0Tgw62fLew3fLIhJ6aVny2dhh
aXujZyTpacKkH+L+6zjyi1sTbgTvNt7lp5JfWEy8gCXzJdsGKGNtkIXFp8Ty+wb9CVp/PlnrIeRv
B7ZYwSJiUrmN0H3OFka4jGjLPvwuBmYlv1JO9obiSO6lBAFn+BRqirtbqs//LxL5F0ZSCDx+KtPF
qOpPAyqRE/7Hv799NO2/rWDD/qwQWX7mhx7PsP6wYPIiuoMs7DiOQR/xQ45nmH+4SD8YIDEU0G3m
S/8lEDH0P5hgqjiWwExkWiNjwj/leAYCEZPfjxaNxhfNnvU/EYjQB/0FqOfvQotVLfpe8bSyGE78
tcPDxq2qPbwi13YcV1/bzrF2XdsRQFLOtXMbNSbhRpEbtLfBGM6v8D+Su0YNFcAfW9l1GDnd9KVd
77tqsg7akCj7YphhszRKcCiZDlj3hHFMT3mZ6u4m9R0jvamx5LZWDMqoTrIqIRw4UcAeOzJBGNeo
ANzz8C3xpw+rx/9unlAdY7eBwZNtnTPxudMKD9E2fTMn2fvUdx+o2r8oafCAGHjTTNqDV7kHdC+g
SvFLwwDIMIntSqIPUAjs0IPdCKVNqF1J6e46X3mAqXkey/ikpmTshKG1l0C8FjmHb3c31VweiiL4
xOl917fqoZ8CjAnwhi1K5ZKVyBvCQLtoWrG32f+pBd2Dy7+u40F7c/EkHIh+oYuiFjDb26ljh7LI
GNPj8v0/qTuz3ciZLru+il+APzgPt5nMeVJqVt0QkqqKQ3AMMjg9fS+q/7a7DaPhNmDA/oAvoVSV
VFImGXHinL3XRr3/omx3Z/odhwGfbHBvYzo2+eKZ91iQqmDM/SOdhv2kpTczT8+ePr2nyfhY+t3J
NavtSEyD2ZOHM5RfuSL6ZgkWVtN5BkiHvZw6LLUOZmFWy9EZR3BkTuzx0Phd+w/YqR3Im7s9dTu7
/E6tT999T8jh7YWPA18LmbLtcTzt5iE+iEFnAJnt58J4UjTv9Mp94qpHCoQmpu92eibuYxRs51Kd
nVQe9CS9FjW6qhxVOPNF52vy3bMnu02aRQudplk7BPSkExoKm3+iR6Cm+m1kp7sqs17GMSHkUBuZ
8ontrM/0YodQeBOIHG+fpsU7BJRHnOTPKQNeIv6+6qnlqsyOQVrvwOsCwZyODhnUZql9pkJ/bxKi
31PzPqaskso+9Mi0U4asra1eUxWF7Do7FN83r0DZGjW7wYkPapmnaG3LdgPKu+vToyooiXMAVDTy
RRbWg6Z2ep4dk05/0RdnCnYwGGMLXoZhwUdS63vlWztIAvfcZJv1CLh0/ORYDxE98dH51gz/Ue/7
Y6LNARKl+M4AV6w0xmGzo314lv4sx+EUV80FW3220sGLMykg3gLmFlmFefzu6Pm2r/XT5DtfqpqS
tQ5ou6FgKQlLXDy9616Nf+bIuRa994j36zI4xcfE/til8jlrmEqrvPoAbLZVTX7zDes4Gt6vwieS
O+mDD+WOlJMkXugu6SxUdXHMEEi1u1hWByJW/46i+I0rnVfKBiLrevEv6anr6EvgWu4y9/Bo0JLm
dlcF51YJLt8jCIhujk9CofXbIhcjGNtPs5pORpTevaEhtz1Adx/PEzKgzmVbrqlHrAdlL734igRB
nL6r0jdR4zrNy1w2VzGXB+nl+7kuuS8YSUxmjQR+yjYSIB9J3SK6cFZKQp9b7+5ac3sPoB8fzN4V
dxUp5jQs4TDwsdZIu8xvUT9P9NnlyalLf0+KdXlvrbhfk4+Ecd8ri607wlOOHLshnq4k3MXN3OLa
jI53Q9dQhUbSPFYVMQVG5d6yiMuiIrjkPLjpJ8kZ8KX1bOMqX1uDNEHbA5II6mVjhPD8CEDryGYj
G2dtSDO7ZT6shaFhEpcVdMoqKe826O4L+Z3fVmXcAgHVIS3k9+wNqDIsn/O1a8ZrWVof8eS8xRp4
3s4qv1DWww/3eta+NEaSQfIFba+TmetfLGOYTrXuMyiZu9PDVptCA+du+PpdeSNMN3s4WLZ7AQbt
sJh4vDlBAfK5J9xGN+JPPWh+VaO9k511yt1pq+XWlyjipz4gZsmPH8eMmj3x7qnVvQOFLugWcEFn
HiCqhd61HgMdYos1qnVVjzjKbBZfxxrKo2l1sF0TN1pyCRzIAt1jUcz7LC/OaNeudma/Em6zHxL2
DWvxviVm8s06zDDIp9cDNhwAnRE/QNY0WLELJi+zNq+H2qFhOvcfXRwTZ9nOpyrTjXnVDLXxNlh0
Wyu73vuDhRQ00cCTJ4U4uFN1s2pzXLBxyAM1bZPUTXpVsWw2TWST6e4+e5XWXCTmKyPAds3WXzMh
EJJQJaf/QqjRXNohcsOgrBDnTFWy63TttcxZPALAsb/aaH4afIKPibaNghW+FX+dkc2yc61qWg+x
SQoAuWsh0tvfs0284hQE3pXmuDzhNeZ6LXv3UBqOsS10q1mcneCgKBJRlwv0bhki1YrXPeIk21W0
zeS0d+30L6TjzRAbH4OnXVOlQ9RyjCsAoEdPOOKQzyYQ6OoqvXRezscpb4j4bqp5XAW9hErjmHFo
VOPVFRHFfYmvb+y3nenepyFnxj3vBf/qNvP7ZMOrdo5M+BqyEi+1U1S/If3ewcaZQMaS6qWaFrlQ
0FQnRvs6QN/BItQq93PC6dNqi9is/G1lxgQrgG0t5+bYYUsAkT42E/D6iRySxksXhGMFLSaqMjaB
QhibKGq819lE5sFU7f+kNP7fM0f/ryGr/w8yKEAD/2dV7yqV/+35c0j/A0L152v+WfXa/6DgBVQK
7QFDLCe7/171Wv+gUnKBPwRM18yfevifDAoT0gT/mb5r0GoK7ICC+N8QqsY/OM7DjPB9S2ckYf+X
IuSN/2iLxg3mMqVBJmhRfJv01P+nojcTeWEjZLPY47za/5IO0CDFZH62P1qSzTmDzVXyYQXNNBG/
rviGC4dNH1mmFf3zUIJtoYsakZytbSQ9d//x/8ph6y0Vaf3nd/r5/wPV5D+/oIDT9unnfzhE8QX/
ZJo43j9sB7UJWiJiLTABcST7N6ZJ8A+XFq2D2HM5ZP17JK/GH+GRA3YC1tNAfLUcfv55QUFS/QdN
XFsPuAQcREpc7/8Vo33gc3H+O+UmEo9lIsy4aPkxF8f/4mL6d6MyfoZk1Nl0Nr6lNkFuxrcIlvg2
8iaky90Iw9+34+TWpOl0NpUd/vyVn4efz/98lAfNA6r75vjzzFu+yb/+tbHS1pUxQDJfPvfzBXYy
1NegQHCsxKmz0uZF1Zb3CHN1PWhG/fLzEODtYDmvFymACOZPmcvpIRspn72guUuCnAgBbA6Se3HN
gov1S8ovizHPNnflo1MI7HfExlEkam1Yop7D2EtKTE5YkffHtgh4RBRxRaGCpo6gM3p1w5lgdH1n
VVqYWROTEoK6zFTEh1bFGk6HOT/XsX7DCdudyXfekBQKvDbNGrZP0kojU/G6kXbvOlE4lCd4JeRn
l072kMcL3jSwHk3dOpCPYWwQY1U7zS9bQglABU6GuxN+F2/6uM62ROuIp5mSOfRHYMelRkaQHBjb
CHkNRKJdgO0S5FwRQOKRptB6/jonAybscVnt6/EpTbU5LAle3y0jyspWm9hhiG0nQXeIdRHg5NAv
JpxNbOSp/ivXrxhd0GfHI7qgjOVCdv5usa0w7ahhDnuWuQUh8aD1tWA3p4EqEYgKq8IliZTz1jHP
7T0n3vF2DBqtWocNfTNNEHBU7l0DpjWnwpveXGU6Byeomw1ZGBtFV3uVRuRkkRRDCBFza72nAaVK
fjgx/AIpWq8nsCmwB8lA0LydHSPJr0v50o4M+TNsh2uCUc+lLVHMOd+18pGDTwvQmQyPbnobCjiw
Cc34RTbQ+RYFtsep3K8vo1ElgA0R5xk6ZiBOPZoiNb5nZhP1F4Kgdom5siEAkugTS/Ty1KkEIfti
XpfCPGNCpt4CwOW1HYqF5K3LtW06BZuo7//ITsg14JNLoJITk8Zvo2lt5BPdX8tAoJskW6sKfjlT
lKwN4ta0+cowfZOm1DzZe2GV37aTuGhMxTtAnaAu/jApZ9Y4OOdOSnA0LUr+gd9nAV22VwNQPBNV
fefXwW5MmeBHnh2tvfKdy4+zBgytleGlJfhqwWexXGiJXBwG07b3ZhLBAEGvXcl7TXn8aeLeOE/g
pe9N1/zRSLY5duLLH1t/61qMKePCsfYU3JyOXVLFHOMhqDVyVY3egxFn2GFTNK+TgvAm8hbZV00m
qoaZ0Rh2UVE++tg5V51pfZTgOXdW/IxgbeSNHOmsxOpgaUJcfh6SmETBMq3e/MbGt5C710mR81kR
+bVxRdaFsv4kQWU8Bk6/7dtB7lpZXMsuSzcubuNXLzU/Cum5f7SDXgBUU0MQplaRnvHUOasSytRm
xPsSWqTI9p3KVraljpCkYFoyYDRsazVGBGi2I9eyaf0euFW40olfsDVIOpk455H1GWPXiIb2aVC4
K10v+E38LPEwNcdu22vMsJ0I0nNo6WQGvvVp5FcnpkIVyYtvphfmmQx7ftSSybh30+hcZC4LrVdg
n6I5DGf2WsUETFn5G52sb2B4HFWCTRBV88YnrmHdYH51keaEUcnBSebzXdXOXdfxAjaTHSIAYajm
EKNlaoMOfzh/9SJE0qekG1jGOWF4kRsdpOa/Z+QtnQHPbofcJfa8adHX53557BY1voCUR/b2Sim3
DFt2LGSI4xHdVLvTgVpXQhISOs/XxLXVMS8begLLR1ENjVofC04oPZyDLgpng8OTHCJOU2++MRGy
boNuansinTISv5evhJTbH2lm90cxuWc2TzMUM0/oupEiG60LOHVHsTzUkzjMuTXs8Cs3R5I3XQ42
tRr0XeaOc9ij1iaCBorR0yi84NJ01uOce8jSAxhOpCWEwwzCTg3ZBv7Mu0bg57qM7JcYt1lDkQ5v
Mq0IaTJO9Cviw8hBn1ZA+oWVhtALGxuMkG+jw1nBItdhi3d+W1hjtp193uYyi611/6HbEECER+wD
+ep20RFdTAYI6VrvUudcalmPFrZy5K7QsfO5eDGEdlN+lZxEFkDkRHHN6EPir+0f85pw3EX2xv5g
bEja/iPZTJ/LS+lpER0XM92NY/TLS/SMK1GGIwHxvFgtNObJvgrRPMiakAenCYJtVKE5ziMR1nXn
7XJezU2Vyw9fH7qwRsNCatPekfbvIOq+lI6xM22sU4OKkWjpfkXSyryWTvOURu7NnFKxgZ1I0ZA+
WAMoE0+V6W4gYIYFj0xeayYxURrvnjm/1YSQbPGxn0SL97PJ38e4+YUqoVgpfXhImnKXmY67xVV0
itmfGr18h+IebMb02BB3s+rhB7t2sOsna2PUDTY1j/V0+UYcDkM0W9leG0xjJTvcW34V3+qWXukC
s+wrDo7S717KNP5VmBvSgvsQneVtLh/BnzucRNmRM01nl50gpR9HLSEgPoAobkhEUsBsL54Qr5qc
EUc03X7KjSsREXsj7+4ueWMGkTO2wO7QBZupArmWK/0+MVHrbcbfeF0BiacewbFklUSAYEtzm2vw
PmClTGvTjHZDfhHDCIIoALMTcPrrzGkDsPHZGBiOGopffyBtemXk9dXV45vq8cel63JoCeDy/xbO
r1zQ+a2hTebtzp1xs2Y54+YCim6tF2IzNeO18Zzpztr+e076T1fYKCwK+UdlwRY+zgIenxTqMfXs
w+pF1kButh/E24lMhlSOy0DrpZbum9d5W0hHaxWhCzTpa8IQX5mejWS8JnA8tvMNI1JowjTS1l2X
/53i0wzSezVkFumIBiqOuBlJrnesK12rq2OEse0ymG/9v/qcfYnORtMzV5ABsne7H2dS0px0J0Bh
Q2B8EV5+MuDm5K6Ar5l4ewZq26pFR1VToUpbB6E7kCdkRtlHj3EmSzBaoOhMVl6Jww367RVzx4VA
Q+TbTAirVielCtVCbHOpBcY2s9nwWUMQvbPpL4NTu2vIpTKpCGjE7Y00OVsae5lF3rLmE15kbGpD
c0I9dWx42f2nQlRHHBNTLSIHf43ufBKjdk28oT5FsxsCz45WKKOjzy4r2q1qZy5rKOuVf2pH1dLq
0O5IpGtS5BKxQlNFwwagRQa7Kns2zQrsRKB9kmJG7oE97c2CFG8iF/xtVkeIau0vw28+pta62uxN
NCIubj7eS5KS1mBGj0MRahmRiLJWe4IQX2SX0A8z+EzS3HRLYwVn7+haB49KZF5GWTXh8uMXY4Nb
slNf3VjuSNO8dIH1Sw/SMycUkA21s5Ogfse5/eP51IVi+jAsOrhjTxMurD36UDJI3/QmFesxR2o8
1Hd6H/KYSZCzhD+MVxlTqTUl9OapJzxLy0+WT+xlrk69q3224jQaD4Zl7iazenVaWnCBlRMJoh49
jZA3M8fwtARsFKQ8tflbz0pIUB3EbIgIQ5+HGQP1Qb/EENj31hzDL8z+jnCBGsvYxfDM1oAlqrW0
ogNkv51UzSHv5dGOcHD6TBomctPgoiFSo0gmil4W5k7NTFBqs6OXmD15VraFQrbFmpPqZJt5NjZf
wLhbpSrYTth5w7HMp40paEAOudEzHY1Xg6eCg+rdl1qZ7zVfg3Z/+lDk+64cT+1UxcWVMjzlqlcQ
WC1KS5+UrK1V6s+ZCo5t1O+0yXqKHAoXhlYM8LVVO8kn5cjF559terfC8Wt3372Lyw0C4ErYfbRt
iBI2DeoGx4RrZlp3vezrMMrfogCtiTNlz6wij+VY9Bs1zZQCWlMeC9It9q60QzAatMZzqJU5hT3e
fZdAIUZAlkeEZYTCo0qyOGzd4ZrqVULTfGyec1g2W1mXxRUPp3UiCMDbsC84oZq8/BUJ1kS2ZX1I
7fGV1gUm2ygCL+C0PQ99i3kIk/kA9tsoztZYGod5lPVRq93qmHsupFyS9XoOOLiAm6P7YqNFDZMO
9D8NVVKwCvWXURucGUPPqQIIU1lVmpGTlJejbR6j1waN76aLrEfXGmjlFsXjaPgcaSztbLTILGpR
55ux7apjvzyI1AYY1dKsHXucJEg7XSAxCVYQjLfr2n1xHL8+jng5m74awzHKnsFUVMQnmTfqPIqf
vHjNZ23aSWPck/XIkQWOS5h3JAvouRfjOuDun6Pq+POgl2V97MX0ac1DFE7zh7WkhTpxu6mYJB2L
5aFRjILqgYx1ff4z9+pr1uS4FqgbWL763ahyRWLaIQ2I+HWjRXbhwZtKX0CIEvOh32YnLw8tAA9I
Eaw/KRh8uDzFsajhvg22WvdC/+WxjaBOwC8nGHG2SfObW1Ru9aC+Wl3xMtkNdvZpGwjtiSsoQIic
WFdHwyyEcpnSNvf+jK02wbcjKq/QSfnu2+o1HgdSbBD1k6POpEDPqM70CCceV9S199Id0xWGKoN4
0GBEXBiNPCm9RLbVycOYju4aLlm81mE2rzwnhQI8b2XX1g+OYmFsyPoiPybKH37B1yTteepwldbZ
JplmNrJZCkzqaIMaOZztSNvJqk/X+KfyNdtJSstcKx6sosGwHNP9nWJACW7hUra0F5sT60FELZmN
ubZuzAZZCMGWi45t3M1IQEh/QfQckKGbevIuqwrvT90eohg9sJHlWCBqT5HflmIQ4W2IRScukX7L
OC+Gdv3VJ82O2R3M07ixHsZpNh98f1YbJh+4RMoAShUOcXPSL4opncWqFBY9N5ZoO5KoY8wLY+Z/
VsR24dwy7kGmm/fAIl6RZFJMFE4cNqmTwdLRuy2ZZAZHJQdaetxT6S+jEMdd93WTbJhg7qOa0m9s
HSyUwFju/Br0z+cZ1o5LECney35ft88INpNT74yfTqHfush9Yvu2QbIN77mmadvSSF+GfBjuFmfW
SZ9j+kDzeDQ972/Lgrgu3Erbde4f2cYXU6p8NyYk9jVGvTcZyTN2oVjOjK7eC7MOKTZ7rmip7rb8
rRvReDC0bmMVRNj7aYPTbJTAY4K9X009HvDr4JTjpojgPuEueDTVaNyHhkUAaW5KqBKXRsNYMZwP
HhJIvL6oOyfF+Slj9pgMBS84tIMBV8R6Tq4N+T5H9grrOMRjfIzozYzYrrooJ99PUgwWHL7Wgc8i
2taHonozSOigzDS+PSnmo/Sm6eiVnH6cGmLO1PTvicrabWD3Id6iBdsbv8Oth5boZa8DSIHACtrt
YE/xvmimfRUHwfHnIesHeTTyXzmQ+y9kOdh9PG2X25VzNKXXXB1lcus26fQmvJJNX+46jtbvsddu
Cr3wQ92nEROVnr3Oha09qZk9sXshBqX8qnSNwSWo8buoXW5XJ+FKbKijRM7EOZi8Q48ueJOSmHF3
TeU/Qnh9xfzvrCu2wqjMqlONiOxhGrlfBg9+k0otigqC+vQq2/h2vng6569y+Z6dC9ODEIeGFgGs
Dl3HW+VV5zHlVlBabXzRHCqFFn8jo89DYQ7eum2lgWIdyCfxx+Neq5B6BrjCgdbaHDNbE7NkReL5
jMqdDf+RhChv5yVVvEm6PlgbbRYRMEbR1VxzXQubrHcfTM6JD510geBp5T5PQVJY1qVsnPix0F3v
inFw22F3It0zq+0teE/qYYd2kSaSR1/v4keJmgKPGTDG0SOFs4dKIyRVGnPJh8EobsgTFJIy8yMx
yefqis9UG8adWVdfM9T3kFwEax33itaIn7cDXuK+3ua65XHaz0zyPppoRDnb95eZwF+ih92OgPQB
41JXZpvOYEKGZnK4aLMEwWQ0CdGHNdkzykp7tCMRAeWyQjMWkyeZBsYQKlYThsf5MmoKrPVUeMnF
n7qMePsmW8veQsfpl9cO0nLFWwJMWmuxPBn/fFDC7Q9G659zO/+yBvzJQVN3l5+HhCWTSqd6Ls3m
3oPq2Cd10F2y5SFh1jsu3Bt1IT7z6eLa5bxvl6dWOaoL96q6/Dz9eSjw64GyPct+ceWW3j//wr9+
RD5L4Q/xdZhczpiG2a1B5O0FE/5zBUPvJhp7vqVjQWOsYUCcD918s4hBuo71BTiUfiMIvoEnw8/3
83SKOv1WLF9k9daRGf28s03M9GLEfZnz+189FOtuPtFhqUxWGvyXFHt+f6yGCKZWo2WbUYzm1hCY
5rBFz6FdxEQdZ8K8lUoZN9ojKGc995Bx35wQ0qkT8+tsLcq4CJ1BqJNnuE69+vmwNTpFHnQ10IBy
zXXTet0prUFLk+VtNSfj8PMZBtcRcQhIfdm9u1NQTt3p56P/8YAxQ4Va62CT07T2lE9c6WNZ72p7
qk864L961QStFk61AASl24JpUuzC4iMIKbTsBkW3XeQzx0nEHtgNq1Peq+rUzXF9+nn68yAS4NvY
csZ9MwkRzp3QN30uDwu340aMcjaO0+MQIy22Zv1lVlbznAWcrt1rREzXQ9qI4Fk1O5m480vFtOrZ
Kj8hj+cqf7G9ctrWYzZu6gxkL+kyjz2l3kviJk/kDmlXVyX5y1Dwgzuc1I9Gpy/dsPToT562klMx
haMzO9sgytClz4G8eA4QEi1QhEgJOihdnnyYen1p7Vtn0yej9ZWE0Lfkbk4yibrIwx2p7Ok0N7xY
NcL3pZKTiCGiu4Om+N1uErFXaQRb0J1/IefUH+0R12LS3RzrwYzVTkZ6c03jKHlVhX5Jk9Q6d619
zKc2eLXJsklG+dYEsXmVgQ1YL/DWSDKzqza9a1yNh0CT3O+uvw0IrnrqefmedMLXW3btNwNLG2Su
aWu7R/Ig0l2AEubc6eKxw3yzcUYUncnscf4gpMht0X9J1EIAvTg7CJLdTeBXlcC65Ez7uTKPs922
m0w20FyLeq8RGLPtLG42tPigG1G4SBnTEieXvEopjbqyAN1GywvIVrYl5IsDjjGfNI9LKNAjjboY
vWeTPyNh/pwJc4BgRkEvfMQjUu1Hg5xD1k1sER4L0gy+pumSte+q18whumUsZ06v0v3bJPaLUj0s
solF0lmMPsS8YrzgGG9k/cXnYwcLcznQVygB82N43K41LDGBmLD/Bky05h4VTRqnn4Mj98KD8+jD
QQ/qaus5nNw85Ahre0BEDeTBTObfpmvFK90q951Jyg33x104pgxtP7noPVIg39Ro4+VBuyHHCt75
GD3NMrVZV+WbFY1XkJIiybSNpzIFYbJ/mDIPztak/RJBRoEVKwJRumxTE4TrYsuEkhGt3Kqu1u2c
4Wypc7EJrMhaVXFv7nJEiWHfN/amFabaeML6hsD4ijqNSI8kYp3v2l05IatuazecCKo7x838Zkrn
JH1zekIAFgp9iph6eWxdXZnvmSxxS1R6KCPNf7UZAdV4keI61x5U0T0PzsSp3AK5Iwddp22Me6HB
zKO3s0SV5e+khAcv4buxD9gDjlsEX+VPpEcpbooyjqNPdOzzEq11e/K40phKfpsW9CXgiw85nDtU
jZbappq59dEjbUqsA33L8ZSMpvzWNtHF83tqj7JtTrneYu7pQFgmY8QeGQD+/5kk+gNJ40YTucfa
j6rTPGdwMyrNIk4wzw7TMl6MG8F7GmTDziGt68WSfbrtC9MLWwrcavCrl3GgfMc1YbPo9dWLiU/l
YMaUcz9/apvJY03ID56hhLThxixfgmqQFyalf3+eWXZp36IZr1cdJGEZkFpG9ALtUKwbREol216l
00udyOSpZOv9eVZGstkHLuIhm2YV88zxJSry+IUC7eeJigxqQpb4TY3pfYzOeFOKdVcZHqB9+z1x
LKCfv6SQyZGcpn2i+/7VCYsmckBnksoijfQ1oTMR4rKt1550XqpuLMJgbhhluRkQRhYaphTa2p3M
Yt+WzaObeC6gXU9by6R/KSPzWM7GAXVqEI6MKJl8UcfMDBvhq9LjKChLRje9kNOB1isAlVDeuUyS
Ux6NLXM/OGJZMKV3BxbdpqibKPx5yoS13nYNDSe8pAJhJ+ZpIofT+8+fjjAJDkAIqfqXzwUtFA7u
/GsX6fO5jYbzklAXr+cgzx6i5oEzvdiO4JlCw03GTRNbbdimdf/Q5cNHb6TyOLiTepBRoB5wSGwQ
GHMM7IZ2/fN5o4IwUJHqdiRvcdW3oDsC0pscJqx2ltZk1GA3q91b2uWEWpA3TXYqUiWSaJgslc9Z
JWgfE1izVol8V8hUib6BVTx27MlGMp2DCDsLCd9k7BxVwNKp1w68wHhcp1UfNuKqBWykXn7EyX5O
84VOgw50JaynrGCGDOdxQ/APoZua+axykGGe45y0zzpSj4txsPUT+OZWDJko4DyfNQr529J7lUFl
nDn+r4O5pmr+RUsiuP08SCyffh0b24HCa40FpT90E+1Q5tPZjWCz0OaEHdXZxAofFDeAJfcpIwKQ
GSltRzTFkVWjwtWdctvMuPc8MNd4485Ny4QhGvz5UBU1vdFuBHyUypdO3IzWvLddudcm+pGU0BS7
UrwSOokrOMXQFTVwIApCrs0FVsrivnbcoeGwN5/1FmFuNETexWABWIEGA5kyuKd2ys65AbaoG6O9
LLOZU3p2bAAMxUmGTte+1ZFf89olf/1RAI5aKdNbkGR5vamoXkCYDRdcEAyxt74RvXLTf8aCTwwd
k0/pF7R4SUjVaEEi8l1NYjzQLnxBkoATIouIqxS/IXGeUu1pyNQjAp6rH5lct+NWcWFxXKI7MtS7
TqodtWDmwhiTcON7Wfjr3griXVbhHSk8fFvtM8fra9rQ2fGMVxeY07Zzx1fXmD5bI3N2fFPY9O1A
km9QfmGdwco21DcTSPN30fp3NsmBYswnsTNmuD9ye3Y5o26t6Phf1w59bW1sDZ6TmeXM8ZpvFCb2
e1ZZPiAELd2rzEzWSjEaHVp/jYz+0Tf7j0Bj8tfz3dYtcC6q2XeLaC402SA5O1HwztM+rSf8dNhO
LdTw9BJEJjZKaQizZ/27mNtvWTgtjp+ORjnYrjp27Y3QswZWiR72jhg2iRmfg7n/0gt8n5M7T4hQ
7ImpYb4F8sa52npEMfiuKcCoc+YeLV1tEUJ85MSdrhuXLGXDcG/wxrRNNea/J5NZ0xDwA4yiXXfS
fA8whRKVQnpMmi5DzcD8prgWK6R7RjkwBByyG/BrpsxeQs6NuU5A83p+++FL1qzoAy1mtJ4yF9nm
RHgvaxpRfitUrRSDrUMz1lyCZ4qIdjYdLekcEtSVtVXz+vSshMpdsRmTZjE+0CJq1mUa3aeEmBwT
VLI53xw4mmGfzTbf9vdscDNGxHGB60F1GOnZ2u+8NzpRe5Eceklfr9cXFk1BPJUQN82C9V9BWJuT
4JCL5G8d29syy76NwD6mUUEYIntsDsEqGXTBRkTkgcnBxXgDNLNk13TfXVzc06h5Ki3HXc14+MXS
/K0BIm1BpBrc3sA1S8isq8kGZjDZBe/kAtascZf/oHRszXoXox3hef3W6fGG6KKe5MR8KGHQ1BFP
Iwt4Ws2b0KP3bkEz880q4mJEm8Qr1x8/DMFIwKcJ1vcIsD2Jeqh6S3oNU+hqkN+WHeSboKdXFeVz
fBoVHHepnc0kunkV0V5RJd+jjB2eaZQ+oZ9ZfgC856+cQAtXsFnVOCD6pn3CtXG1kCqM9F0ZTnGc
pgPsLg4mJ31Ekr6l3ebskqB4DEDFgt+NH5xiZey9TtuODXNaX7y4PQ7ExYYe9NZfaXXXJsnv3IZh
b0tKU3LKlpoyzOXITAi4W1xr14wGxDHod7DR7zDHBRVxt4tEQdOAsiO3iovHubtMF4lT8hG0AvV3
k97KhXsXxcHn2D2ZZZmECeaX0GKz7ttSrmwCduye8VdSEupjMIaw2hdwcNgYY5lsYs9FH2Kr0FTO
b10NDwMtP/QN5quPvo0TZAkNNVhS6nKu7dbk5BPzMscXu+SibVvAUCNF2+zJPVws8gki8r4NpB+U
pEP2Z9HQKEZXW1lqyP1poQcRSVelt6ktTrbNe0p2u9v6H5V8TRicb4I5iP+FqfPYjZxJl+gTESCT
flvequTdJiGpW/Q2mXRPP4d95wKzERrdmn+kKlbmZyJOrDXJ6pSxLjxhwoYJer1MrdW9EK2x6wbi
HBE+l7iuUYaIvzm+fcZtdLgk63YGKXtNNO8iU1ssPNdgL5+K1E/JykA/n1VQWgznx4k6e82GjmPs
AfWBAdSvSc5eTAo0u3+QfB7ufTQRscU01Mo1YqexjTa6t7eEFlFqkHhiIADYKu47thgJ2mkTuIaN
1H+qEekP1IerhEm9Scrvuco1Uqw4+3RdJkDotzAaWlf2qV+my9Hk6fFZZGrTBQOZTk472GSy9s3G
At2ddsskvHDPg+WI7WhwaeSByM4xZ8J+rCx3L9v0mtIvcRrgfXUyPzrYYHUat7FOkDTReRvBkWVP
v8OR8NWZbk99dKDqz0+zV1BhxfMRz3J7ccC7czbT0UdixBA5eQCAeW1gybOPwz1pZPpSDat66e89
WZ7NJpSnUk9HFu7xPq+I2Urz7hS5MSwhl9l/FT5a4M1ObsXQcLGhZmtrJEm+1OmtHHLjlHELnP79
6d8XBXLspMmoYrdmjRuBKYs8VcX2sV6+UFYap8Flch51qtm6gMUAx/EPJlPdNXv1YB0bl9TmZMpB
GxBywW49LIyzE/yFTKnOxkh42Sxt4mK8hzIPoSGabrdhj26fTMNITxJllt3IE6Kr/34JZlZLuMkQ
a6DsB5Ug6T/aLj8kwYLEIahHkTSu1SkI2vagnHAjFoWMs3xhLP/fPxnKLoByKcT75D4XIGjqNmS4
u2yMhuXLvz+lbladpFNMXIXiO21y78S+w2WZlX0LQjcsE45ThP9KJyI+q+XLvz8Nai4IrBgPxBjE
ZxFVyTn08NYa9XSUhopOkXM/t0O9YXL2wNBQELQTvpO5FTQrJ5r5Wg6xsWua7I3EZfxeOdPG9N8/
D30gzq6d22eQaeVBaO+SWo31P18qbzbOiXO2Ow67mUNpF9bdeP6/L5bx/39a/i5pLx5v0ok+mKna
v+8IONnO9SgyvErB07+/yio3OMX9+d8/oYH53//Cv78zG6adYddZlI9Iy6Q3jzfdUgER/ilPHNb1
NpZQs6wG00lGQvx9VbQEfeQdUo0GfnxqKvvbVjOvWYZZhtUvkzVudciPv5ZS73keG+/j4KIImpX3
WJMfSYnoTdeh0SuzbtND4I/lEfCNheRycLdcGMZjTzG9rksj/2Dl8+rMHj+kqJ2LZodo4LQdCSIZ
ah+117Iy/ffl3waVlXx8YumfBdT9fVt3hwL2zLpEoHhFhYAjgRaiuwZGqK66nfZaqO7071/T1qMf
yb3jNKqJofDyHXKJfI8MFbPdGsQxCJpPwyOtyiN1UMfllbgAHAsKIJZZg6XQs3kKRPseCGQDflgg
l2CHfsUWBU0skpT5XoAmoag2Oqu/Y6cKaOXdRQycCH7Z9H6UstpEnrtTyiYYK7Be/MBDu4cCwsjM
/JBlCBPAGsycz6wpYGeFx2ioX5vmPCDYAffzmsTeGUYlCqWWy4K1tsHWjlh5e5/P3ZHM65lpPVHJ
hIhvLWVNqErumQfhgFxFsrI3aDZoBWqSuKwEgoL9G2mi+hJtGeu0ib4CxqOuNB7sNIvWsLJBELT6
mOXhVdCYErs+7osJOsTsju/CYT5YBvLMFHGvmUaizY4OQdytB7QtXF/tsPVSjfKmZt7hwGshvuYk
cwzwYcOexJ23QG5/Og9Qo6MgKhu6u1JTwbKPGLK3MdHGrjc7u77mZC6EYqxcf46WLbb+yK5gdH5n
2R8R2bykuphQe5Gdwu312GXzzSyss9dv2xQ1YWWHrGNkeOGOeTQkHy35wsTmO0MWWXflZ1lpJkIx
IVCpVS0ntfh1Kms3pdjNfSvBSQUXLlcPcTQcu6ZtuIPQNLfjrbAkoC8DuB0Z5SY4P4ukPrYaf4Bh
kEJB4Su7nGi/0bwFvt4GZUf321O4O3Xfbc0iJQqnJbS2bfonv3mWgnSeyT45lhw2hLgyH2Ifa3Ed
Mrv8WH4BfgJ3nZi8VlkkbkXKczxMhz5HBTlLfRpCRs1BBtjWvvF48Js72XMRmjdlDo9tye3b+zm7
KNs45sjYVsRPvuFos9dL1ZhbGfxy12ZYDWKKyrVukXB29NQokKjMWdOf49HZ+vl8m4rkA9Wa7UeX
OU4mpjPz36rRMKqKHJmmZVO1g/1moNgdEmZnjXDtEwkYK1NhsgrJgpF9cO+w0uNMJhVRNDfMTHee
8klZh2dll6yMKxVc+eH2YvDuRn3ntJZ/qCPxbQTtM3faFUFzWLJvKvWR0rvc2qa4xk36l3Ddl5Ya
ZZPUA7QMHGbmHK6behldO8fGah9yCHmrPG7uCr/Rm4WW1tRsJz0Farc5Op7R7xoreo6cHzXXJHD6
LVI3+bduze/K6kYY/dMj40y4BAFFC/g6sIv2ie46p8XQ+uZYzU2V3SXPMDobZnBtK1q6gXx7rINr
L6CWZelE6I8FcJxn987GmFdSfkL03HvRhGAnjteiJ3gp7o51FXRr30IcylDO6dCTFg2KS1yBaoDM
ZQ7pIxPFe9q6jXTIIR/GFiL3R+JS/RlBfj9raxuHvY92HYq/9LZGndxB+hi2JN9cJWMpuufhFJF1
8ieefzKr+MgZ1CJo8j+q2f4TsFYcE2Qqg6iOJvOyCBMZbBav3dVvWebuegd5pu5ZAURp8lubV6wc
rDvm1oP57KdMkTKU/2J+n2ISiqf8JbPimw3CcGdbCOlFnT2j18u3xuRg72UIpqMIqkG3qCvLhFuX
j0hqjrughK8Q9xHEQwt0iEqrjd03J+7o/FlrFrHU4KxeIBRXytkmB2dMok2mo+euHBkCKZKa0byk
KyVZA1qm84UH93uwq2cqUbKiJ/XdueLDcpNb1Vw5wvKDPdBcRem5j/qb03qXbLSYV7J0ycsZA/hk
fWK83Phd/yqHlHBrxuLYmqN6KnYp1zkSc2Y+angEfn7roho27B8OHLVrU8bkGC/eWoVMNjXOvDoC
ax1iHuLdNl2TsnkCckQwyGtMcwLd19o2HFBzkjhHlnGf7RQI6DrFqVWsJd4GwXCv8MxgTW38Z5Ie
Vlxi1j23vKOphwy+KFQKJmjT+MTQZqNNHBJx/Y2o3Nhrx3vzrOBiyu44BnClyoCru3DOSuiHaHRS
hHjyArL0Q1p/s9KOWfpMPmdzCB/ApohYtGr+kSkl/WkJhM5vA2pNlv8NQ2htAPMZT0Ed0wynpE95
fUlrFV39FBMz4w2yesrgEcPYL3YKrKDDOJLFkdR3+ApYb42kdPj6ESHqX2jV1g6/Mlvu6bFf3tS4
H7565QpmqaTv0tBSVnWcnikXsMUIl6m4c63Lp1COEXbhd9PW5kHl/oNvqHtgKNWqKSi0KwFFyIFI
aBawW8uU4YJduKiCkhcApmA2vKpa3yH+uGBlVhtRcxRbi3Rtgca7t75gBspGdcLZCILWOrtJTE5e
OkdrqaGWM7nyIJ34kpw4WXH9BYiqa01y98S5FfXxofEk6hxJbF//Vk05i8+xeZugfswWxRldZ2lS
vleVs6Bk+HlsmyASJkZ0zfWwIxkZHhgjCen67xw5fI9cj0Hyg5sY1Qlbk2YonzVPAo5SqI7m9IuO
jYq+CgQVbA+xVI5orkML7nAUxF9hTMFtlOktY3ooAvmUSWy4ZZrcIzvx8WUL+AAlt46pxmtW3lIX
+Y9MVsrsfuHgvs1TdZhIM1zlNSWkFSrK1ss0AhTQ5JFNqnxL2TeIMv1sPIQeRv0qHPNQtCiO8qp/
84ryhY0823bGHZTSqEy8E7RJBMj0u+YSTZLWcFf8cQ+UX+y7fudUF6IlNkE5jDtM3i2AQPNO9ME+
Dfz4uS5XdmQ2OAky8IL3UnAr5HFdXR0B1WWKT2Mx33yz/+PawRJHyOJY+ANXHip4o/WPY9sQY2xP
3WbWdOCJxbzaUI8Di7kD5dLIp83u9sadLYHVpAHhl172HSpmNrRyCdvwfdLPy/Fs3syED2nkGf7B
sfqd6eY3fBp79GekVOUAdwy03B6W4p3gZM1yzg8DRukq66vgyPSejfLcI3euCTopjqZPSGMY4dHF
1RqvKmShPHPalmwQ95HZmpeh4edqGdpMLlBo4t12qeFtu6mWZ5391Z6nz7UTv5Dn3h20kWNKJnnC
82/T1CBVmVu8Y5naQaup0QBSJA52TA8PDHgDe6LL3LcC3XgTVzjL0npV+O02iGpmHh1Bm1ZPjNsE
BLjvzP6chD5Rx279bbAR2bbAnTwTOab06PLjkcwkBObOuhi9dj/VnywBz27OltSwxdpO0fxPOeWU
PxwNtJJs9aDyPBqeubOi7JZWFaLS3r6Fld1uot4F6pP+zMtrIYCvrae4P4RvqpEAunS3NhgJljMr
RzG8AQJlNSD0RYXEt3gYC4hXa++nSm/BeqAAd+s/Nq0pyWLjoxuLkwpZlE5sblaYSrIdVuOXXsVv
HJPGtYmDp14wqXbz31L60N5PhhG6q1FnH3RZb1kwMjwJvlGU38w0ZQ8LBZcde/HczM4v4anpJjTG
mxLxwPmrLm0yFTTQTY3a299YczwgNopuvVsfLWTERy7Xieyl2r/memRKDbdfthbzexh7UaL+CLC6
m6EjAUMO81OLtcsjPohOjnI+iZ6R9fVc0/1F62tnd4ilUyibrXDASjb1DpgN7sGZUmUZRgUzT0DR
7Qqpf33CIld1zLHgO9SUltlvxFhBcvbFpvN4NhBYrHxEjJ3fkFfhNBaVDbG8bYYVcoqfuLgDBh9Y
dCqSkybEtj55qbb/pEtmb10JGiWoH1mvID2vhwfmzsj6Q/fd9YdtRjIE2/+og0xowvjL5XwemHMm
uWzWRhvQB3QyhliLNSBn5rJuWu+gQiuiHeIdqYeBuWVXM1osxq01VB3qsmLFyrnktBHT3imwPyDs
J/gIs49VDV9pC2XVn1ITZUUuaemsJ4tCDUPN5yTnaiU6JkGU9x0uNCZjE741iLEs7j4pYWgKBDdA
lSFa10V9qUP/EkbNXdtXCONk/lnWyC3VaF0q/ziLaGc6QwJ1eAxXpQheeumZZ+KP7q08zQ5+cXWX
MSm+nmQL24UUCFxcHreJQcgvwys3ubCreIOR261brxHH2tW72BzOqHvzO/SHIFf6ZRw4oCUIxxm/
3VyvM4AOe0EbyIDtT0X0cyra+dC7KJB1gwxySZpIMpZSfYX8ptDQEXzDjE+ez3uKOJPBjvtSYhgB
ZDd40d8u0AubMoh2FRiQsQlvtVM95I5ZbXGeghxOYIlgl1sVfKhoUE2CVE21FxaSMqG7o2OCy/en
5NbH7tkmrWI3aBNidgJ+ms8aPiT+L2Vq7pRFXzK78ymJ7OjbZz+gwxG0DKS5OfCGtXLs+6AbM3Qm
/TdhxnhKfCbTlaExWelcrdG2MU1HYeRKtU4F92AoSVmsZ/ObLW+zyxM2S5M5IOo398Ry/kk5QrGz
zk+ChAFa7kUfjeSV63MSGOEAwuGhDa2K2BgwCP0YilNc2SOMxOSW+GO659G7ytL47ZQ37xeFkTGi
cukifQgQmfNK8pykQwN9VX8348xHcV4YZezv08xg72HENnZHa4PxnHWj4tGyvYZUTZfkD8Wl3bkx
CHeY66m9VD/zzBhFfdPogSyp4ozmgxkekjQQLHijjAiqayOjQ5d5nx0brEsco9il8kdS52MWnJ3C
ODW581uazr3fQtpxiFZC5A/jFl2cw0RqHUVFvFah+YwtMN1GTa6fpmR47f0mWdtck5wUeciDgngf
rxz/w4Ill8c4eEDt4s407aVi+jCF5xKuKp89AVMokyTiigShUfcnKIpo05v8TKGlH3EV4I/2o1cp
iSrOR+cjB3az9txg2JRmsGvlyHEzLQa/1vzwhjbfpXP3AADrYIzMU4ys33oTQ/vYEp+2l30EDMXQ
C+xkZ//kRpXBVgPU5IoSffcqHkS2q8byKzPjbcnOw8G3hNRpkvT2weov/+7tnJB+AxSW2GcdIUE4
ejC9SIbIddQeEjwzGKXgwLlpeNbEjezCyb6zx+4li2X0gx7o2E/Nr++Qr5ROC/rUY+9H7OoevbSD
K0x917nifRpCGggsMecgSDFUlbXedaFB+YPoCQccAHldsEezvU6QtDzFNypEjLApecnjc+un9jmv
E7yabn4ItGz33pL3ULRc6OFYOWfZec+E2tLcGN1DE0e0snPFBN4ocTNv+XmPeDbahzSI4fkN/l2X
ItzPnLnYJaXPriamq+prED/MaLPtiO+eeYpxNgVi/M4Iq73bfAsG7pmdeUhbAYIXA3ev5Z+91gAB
XyGlLLvgt3E9tQ+7+WP2P2jhcB5HaDezTJ+qkjWn0bTJLsfEsSkdVCAYHN4ZxuIhDFn7U2rtNFOS
bQCs5TD4wbgNfMdYE1hE3+dGORLEa1I4CVEY6mBL68FGTUbeQ683UfKdhIF9Jsw9Ptks1DoSNc2G
h9vGU4RKYEqAojUnEkOBmA7WOg1jBbsp8qnn+C8OiIsAFSWYgGj9KlxXG8kFtOFZWc1mouiTgdSA
FdtkPCqvSUZlNgHwRZrK4om4igPTpsNoRyNmVDGQloWlNUJNSYLteOryHOmsHcNpWoRV9U/ud90m
icaJsGV0JIXApWT3TN3TVpR7keLBnBlz62F+F537KMDzxgQO3Umn2aeM6tZ5H6UbDKnqGIfp2Q05
+JsKp5ytx5oAPPMAupvC02NTHnsQ2lQ6nfH4x5cgag6zDgTZprG74VVl6mq04WZw4IsFYTWx58iJ
5oizs4PWGcUiFQGAfxVhPwh6AroZsgantt5Plr6kDnvLKGuwLBlMDaXrHZ2pIRu4dTFV1ZyOZTc/
R7PMt6Knhc786r0YcO2rtLxVKNRbPMQHJ+jQ4Gb+PX1zuR7656B1/Qe3yU6Gy7o+ISY5H8v3zmBY
PmR01OwdAXalNdTIEVRBqry9ORqnufezHXiAtdkJjDdecilDJF1as+M0E3vnzCCLDB6DtT9jaJlG
ma15k3+adHr1egBMOuI9hHzrOQ0blmh6yE0ilLK611vPkPHRywn8DuSwnf2A/Ois/8AXvyuso225
w77pH9u8BhWpWDJKajwqsKRkeVu4+Irtb37ED7uh4nHwIZn9A8qGz6CPPkp3NkmAPNDl2gaT2qbV
v+C50Iu3OUKjxIHvl23zyPCeZJt1zybIHuLkK2/vGcE5KOtrUgEN1q352c6SGXLZx/BkOVxGV360
tcn7YUWf1sKbGF1IA349W0yFuCK1j4q1TCmKA3kUDrPFvn/1Rk0xFyD2q+y95SpKawXDx+odhrBx
cew6htz0wTTjDV7EmiexhyO4mdr0WCBZW7XAfhC2M15rmKUCMsWTGiJeiFZWEXSrqMTnEUtaDmEP
9s4u5FvMbc9bYVRbr+kerYadQ7F4ypHic0M9hyGSTHxN45YJdL5L3J3DxJZpnv862u2hGbOJx7I0
t0ZP+CFeZZhXTCM6+AiEzPebGdvKuu7cN22XeLwzv9j4ZQpjDWF9H6lkG8icqj2yX41iTC/9Jgyl
dQiluXCeG/TU+fvgzPVF+QplcMPH1OHUNp2Euyd87xdiF0jQfjPA0qOm6+Y1ajSUcE1xVHm11+ZY
Xcf6NNVUyD0wsn3YFvN2aCrBXrvYMTIGBJEn34j4QHmxCjsOjffstv1bUOTvbaEMbgymj2MItNvH
TG/lxZpPbH1KlwFf4rruBjOKXut6KK9+qc8j+u1DwNL2bFXBZzQ4tN4soLcOB3NZbQxp+SBNkK0y
qacCqtFAmlK9Ekl2LMMDj0p7x5Qbxoc6VIU4464jRwFZhEfBcmDf0jIRrcSZNQ8S2BQzd422k6hH
EtymIP1SkkIViyKqWpdqNmRcMau1jqbDUA7vUSF+iyoBAZVLa6vcoFlNJvOQzvT7VRCa2dHRKQCu
Qb/ByzcOfc2AOCagO+zrfR575bbPfBeSBEVjkZqwIqqwx0o3pU+jMd0XrbxMGCqe/UF8mWQzssVG
e+iK0N37Pc61xbeDO743519bRcwiMMwx+akfLBHER6Kq54UQj1M6Dn+MGLGFsDh23XK6D2FAHrXb
fqbI+S/oYpzev42D6Z2T8RhMwwYcBwOuIntGupM9spM398KPIYUT5jUVEmmLOeWIlzmhKQau9jjF
W9p7uasp0aUp+HSlCHJwHUkNI8sddXqN3eHbswF3+Loyj73pIhxDYRyDJUd83+C0tzxnMxmPGXUS
s3KeqtFR8z6w7T9AL/60xDyemon7epSAKWwJoKzILqEKnP3cGMXKVpJa1amvI7QtElDaFEFBuqGL
pWzqx0sAE2wuLo1Bw1QMvbn3A/craXIqIyHRfTTuDmPQzMQ30msjTsSRo1T6x6nzFOgEZiFj52lU
+3JPbwmAbjEZwB7LLcgFbStevZwJlWTBuuoa/RWZuCiS2t3F3XfU4EEfY3X0nPbZKLt8LWIwfKVx
9DXY/cFOnudRPBfOX9PzTk4//uTajnY1BRU1KgP11kB/koUJ1p51mwdofUJdcknIczF7pxhU+dWr
vlPpv6hKHFsxPVdN8DD2v1AfWuYZCEiL6ibpgjEt3Fna4lR3Zb6ZaO155CrsfSQpVhh3xnx8Jyb3
rsuRDpgReQlpLRy2WK2/JaHqocOqOCim7YiGPxkUu8vmPzUSopOhWmS0EodaU3b34XQeLecpSnhx
Pe2fY5KmdqbE2zAUDm/Fhzk6+YFokSsmTrlmiMZWoQVohwt15dXMfoaCcHDFa2plilV8YP1GXSFB
XHZy5Qv9WMhHiyD0NUJphaRbUaaES6Yz+TeEFx9RtrAzmxgOFVGa3QGSx/fJk+m4sE/xV660w8Fc
AlVZ2d9SIXVKMmZnAN6/Y3uyN1XOwcRb24zlg2xgPfqma6w4ygyuxX5gkdVd5orUcR179prPwM9s
Gc+RXZan5YcmAPZBTsaAZBUqS+3TtLlJiWHKOw2+PaOscG+GY3F8xN1l6PsXvq1fWdGlcbp6xwtf
bUOebDfYWbOvdqAHf3Iv3wRzOnOJ1bQsGLzzri42thsOu2rOIc4lbIRUEN2h/f0lq/pCuUnfUsx/
MupbQqqwIYWpzUi7ax5TfridMYpTlg3caR0TStdUzMVAVVZ5ToFsh69w78yTGdWfixaTd5AkcZP1
gjl9ORXR9mNJGmhOwNtCb4dWVmNQDIYHkRTJGq9uvCOZLtuncFpaqkoERtD4mGNE68ygf0BGiWaw
jf5UYx/hzphT5nSPIcoHnXO+BIUuNpxs/VqbaKatPOKTwgr3QaX+W0ZLuDKKFG/VekTDc6gaK95R
FgRR/OMrcR6D6nsSRP2OtcNHk5epUBoQwPxXIOFDW9RujZxuOaBz4kV5YisEFKGt17iTXJb+I78r
fuI49v8OTHlHXtkhHYEVRuPfpEM8aNH7uRSwu2nwUPp0HmOYkv1I1DBkB8Uo6H4DuaTbzVGwrhQ/
b5XO92iyTpY7rsEWYaSoBVvkJEZLbKNi95h/ZOus83hgHMHGL2ZcAwVh9udV4BZfRfveusXn2McP
lc0UvPcjtQnr9FvnbonuipXKJLN6D8gVprvd7ViDvktAqUSlJM6+y5+y3kHRDSPrUFrhAVTECogD
GLmpLxHc2h9BHSDM4P6P7OBvJnX1mXj+V+rCugpLWZx7Od+1AXCXrEkOqrbf81gCm1R8zktQNjmD
PlsYzwj4XntQ+CTbAtEpyWuDQHCeQzSu4Us6Wu6B2MJk72X6Ojf6j4qyz3kSwFdiixWl+emx1QRq
pdazwVlCPe8APoUoaSdv4B/YIbCBkUUW8r3QYGr3jFi9Q/Jjvlf9uzvidoFgdG4bq1mraF8OlnXK
FvI6JwXi2ZJVo7UwdCv/S1fiqZnHr1gsgRl8HF2D4ZvdwzAfMueUZm/AaE7d1LzXSyBo16MidAbU
SPFjChSo6Fic+n52X9UlaRFyus/UYKNVlM6qL0gni7vuIJpsRK9PqDO3ITIMF6G7psIMy1/ZyOo4
A4ZUlGicXfvJjv2Tzzg3TbKfrl/WCFR0W9MvPnrCBLLkIuo4u821umOz/zHX3d1Y2nKTRe7CKZYn
P7Y7HPO4rxsPRSeTS2xezs6anJWdUVvZ9UeZp8ujx/g5YGzBaPkNnfYTP9YxUO19wr4q7wsEauib
Yf+oTV95YFfbbxM+BQpXn8KFXtKBJZzH84fs+VTaXurAKYhbPAY1/sOe1JRq/Kva95m9VcS7sbKD
JN6penp3vfx50erOoXsdAzWtvST/HvDdrJ3iuUb6YNmpPLhBwSVjBxePQ1kFXnwo/RQTL3ozlmW/
QHYjNtasPhe+h47Kh2FG1gC9qjp6404EeX+OC6b0aHX3JhNb5BfOq4pBPSgzBLlsyFs+vtR+wbNM
LwWic1n8Gd1GBXvH4ZHlzN9p7K1MttRdYABMzttyFzcaZC71xKZv7FfIvYg7O5vCpUHNN87JhQ8h
LzJZHgOaxSjSI5JJxhtufHVDF1AwHA2kof46tnDIVo7FTDVRpBIg31vnTiP3vY8r3pNdi5Bifppj
+YVHJdu1YX5Nav4FUKodm90Jc1fFoG4kGwgcaw0ubJvF9jEZil3YDXT2tUxZDlAGjCZ2D8dDtgO8
LBTpMU/lxZ4if2/F8VtvQV2ZsOAt5wJpHGJE9ZG/Iy7wmU431MNxzdEVMGf3GuWsw4XqUDBhJugd
FEwnfFKXmTkUTDO9EGWG7W1V6fabAP445zdSVpqj5TVj+Bq+hZqwzUkSvVPqip18vK5TR5waJZ54
+l5ErjdsFmoGZC1QaVTehe1/OZ2OVm2pi626dbqlYI5yJnf2xwS3bC2CY5WFw6OnwrvSsAnU/md6
7pJfUcy/3lzMp6rlApdCHFzRP1WcWzIZF4EoxcnUw2nP/WWy4KPVcwNYOj3cXvho6+VXHc2OyImJ
XERDO7sxnDaG4Q3EX05qG1Xz/cwMZjOE+4jKD9oMnYyu8lMwtMkWLk5gAGSp5R0MduaJzK0jNGLM
SINwPdrGi1P56M28mu2q2HiAKFa1RC3N08h1Yok7ImsUg4K6YzbsHUu2AxFaMRu3wJYMOVYgU3Nz
LePTn1hfzQ3dKH48c20Bo+QtQzyVNji40fjY59hcMG8hVzVK3VXPQHbV0IZCoHGOIxoCFUwkpOiY
0FMnRpQmRjyyU0MX6PEL2gJ0bqRL0F8ijrZ2CWGpQkW7M1DOWiV1Q5/W8yaBsXFLABAFsJWMhTYJ
G2TY5BG68hY8wp1QYYCemMALThUkx7ojXmaZxraImCpH/Ew1ML4iuLgTeq1GUuj8q1zym6VpjzR8
KIgliJNcNqCKNLJtiRb1kCDSxLFgsE/M1J1o4mddx8YxxYCraWl7Ss3RsnaIIUiTTGvAKzZMFSK6
0e/W71wLnNvGJjGJ+LBs1gJO+FpX+jXUfbup4Ath4L7kFawmmSYvI7xtPgbgzaut0ygiZMBiwM1e
xbV4BSB7YX5RcARdS5tSP+qBsMfsmgwNnxyBNF0nxjMWQpDzjW22CJcTw+WoVeZuFOgHPFqRQtrv
Tmh5xMfYsKtd0DhCXIxaf2i3/5ERCjtYJZdMxi9VnrnAOobXKmWkkrl8MlE6fMWpfpgV4m1H1+ue
xz/ThDdnBrtRHtXXikJliyHj1YizS4THc53l1Xu6GCstYMuh+yAMNlKTsK7KIwDeK4onFQUb3App
X+yLttwbcBNX0dhfAjbZjEHin9KYbpac1GHGOtP3/mNF47q1uuBcesUtq4ZvhQ1dd5JRg/C3YaZI
ia4Z//KAQKf3ukswc3IgB74ZXzA8+MjYiHxMx7pmxddi9cuG/sGqzSe7IrkwtGuWl+m89zqykJgi
3MWuGW8qvSklE2jPK65iHI6s8fmehFzZUGR3WrUnWxwct/odGqhJfJig8XjiIUeisrQqFhgYwJTZ
1O8DpnKrdoazXrbwgJI3x2yO6dDdmeDfGuNv5Y8AVpw54K08DGC8BApHqr6K/tkaX7zJuNotxkwo
OnbNb4SaJWZPJxXTualp1sRa/MW/5ewip3moDHG/LLS8gnocHndARQeTZkDVMMM6gYdunssedqbj
9A9zWs2r2nqoQ480RIzMmpDPkAYGhKJHAh4Fb9xD7kRk92BV3cdUGEvoHhOUfpLJR4FyeG0CwERx
7YnXmvyq3h/SYzqHLOBnPW2jstziPrtPVIYXzK7Up8pKdhfxuHAP59PUB3chA1k0FBW75SxlzWoF
30ESNEc9WeFDbypsYiL7UG0nGcZn6JGXb3Ubc2MJ3ECF0BG5PTzaOLTjba0sKJyGp56cdrzrNcMc
hH2HHlDa2cSU/xQm0ek/1J3JcuTItl1/5dkdC9fg7mhldieMviUj2HMCCzKZ6PseX6+FrCe7VSnZ
K2mggSZhxSxmMgIE3I+fs/fa2TAab57TPuuD+TjK8GpJvd76RAksksEvIEaobdCZJJchgzqGqdsi
mmj2fVG0aKygJo1anJ0JqNOvdhQ+8p39u93CbPOaQi7S2iSwaiyyd0d8RjgiXyWe072FU33Zi7kE
yziMh6JqDiilNkkaWFdanA9tr7L3YtTQXIEv2TDYy985pCwtw6vPpRuS/iCDC4prhN6u/SzpXrGj
SAol20xQyyGxN5r0PRylO+87xcHO3fhVp8Uxzj9VEDO/lTnH/6Asjqoy3SthLg6zQzzDYqQ5qeAM
0Ya8+QzMZd1KygGTvSp1pudgsN1FoOe7ykYThgMzeGb3Cbf6mBXLP76cGnMPqt66+/VlUuXuKVbu
e8NwYz/YpARFdiUeJsPeJ7FTYTjVxqtibTCcHGsKAM8N2I5mqdevYaRgYAU4dVweo8KP7Wc3MaPH
ImQmUZXZaQynn/VYLjsNQ78266Zjmmy9oN5XngddN8YYP8/3FEwJzo7k8SkZLQHVDXatNjSm3s1N
U2bZUvORZuRUE2DjxJ1OcrdB8AjEyLny9ZL3lEICAMqi7qrsmomtDCrn3q/eMUh6c/v8cYrHk58E
Cdg8FOI9DcRcJ/EA+11p5DhzLJyQ5bhC1IzCIUX/27via0BoLV1aaO64p4f0LBv0sa2VfFti+NCG
+OwFHd1mlJ5gHjgpkH5VWf26gXZ6V8rAXaJtuOnliGrPVlQL6iJT6zUo824T402CJIVtyfbnz6F/
NtZ0dCLtwe+0L00bwnVG5LpS7aseTD9z23ghZAQ7RFe+enr+E073th31ZzHG3SK21JtCJLoYEHk2
mmEwSRsApCEDd1uaOkVXeXfAQXaFdH+0WjkuMPL1pRHOPIDyrjLimyboEVIZB6Gl3akhLleyLHcI
1t7qdvjKXG9NIQ15v7YIxraqlUCsTAegXiT6kC0zJfatSe4WTBDQOBFsDWTIbYXSm8wSDIqbqcl+
uLoNa9Pw1p47x58gwZC8X086x6oJvwpmbppWca7GMeXn2Y6uIPw2ndm7si4JQ9lFPKGOVkNIzxxg
TkjLAn2qADEFXX0NJPviuCheJu9rci2OF7hhkuDSUcrGU2UTkNND7IVT5Zf3KvgQDp1t3WEYNFBg
39mkY+YUNpLAngVJwR+Gb+BdTM0MmnW3tFP8pLkCM9jSmUcGrZETDJ9VOxVzS3xWWQioPH1tL3A/
bKd+Und+UuqcBXwHCz4uVwOOcjPcmGi1q064e20rUSvD/6K1mWdLLjzXdux3aV0dM8CFEc4d8Bvt
Q00Aq6IAar0HBiNXl35tX6ilXpHr0+QEeNhRcJliQHKT9q3XHXtHsqzb/Mt3LLB6iPmbeCfHhnJs
louPFk2k6tK7VJRYue7LAOsep5VHV2ofeJm3A+jenlYKeTOkRPAZhNLXbu1f8jF6KtP63qCHAWHo
KQzEKcRjfecJLeGIbjzNv1lDocFVZvLUzbmZegauSkfIHqFtgA2+qE1WOhpEj4MjSXLNXjvXOhM/
hbAle08QQi3SUL+GQbmz0gEbvXs2zAz8TvRkQBqWpf2Y1iDJa+uGOP3Rsy9FyW5EM1dfg4yaUFLW
744znsFUYRrV5HJq2VIhGbMXigPkxQVrwiJypmwFUmm6U8Q+gAJ6hRbgTHweecYIi8JWTgXcMMmn
89G6CEvfRRm2b1W8tBj+DK1PF/oEEo3f4J0TEwlf2+Km2yGNVMvcSSdacdxZ9bgJ72LvSa8fkzj/
Trt2RGOkGNQk93qgeO7keHIT68433WcVFUAoahyH1DUO5drCMS137YxtAeKR+7mtL9T6P9NaAmwT
c1CzxoxemtG57uMDdz/wUv3b7IJ5djHsQvu+tfEP+DQJNOz1QUoEAdBFlhayFm1k/ZMMzj5ZtIaE
iITAaTEAZMSWkktFZOhsXfTCfUROumjg89Q+kXGJ2qVBp9g5842QzVcMIQhlFT2oiIevzGiEtgP5
1K59TZ3wrRrY2i0eoTtgVSMHooLpAqKDSMs2TW5t7ZGkGSvPPvDX1czECa1RkGitjhFYIesLxS9x
Ms9SIZRr7GkzxHMoyHQwBcZfFgXGeh6MXS9ieDR5A66xMkM07SFOcziyABbHyowVTy2nWDvYtg+r
QXfBrjm0YQJXQK7ZQQangynGcG0qZhqUZjhg4/a5SIpsGwEx0ZPsKiYBISvriSfTkxfM8QcCsp1P
CRa1j8l78m2esEnLvn1CG9eOiQbdr5ncqfCME7I823YTXgmCuidT6J6YAEzrkfjiVJ2RvelSfgE6
4DAA6BKnz4PP8H8IrU3hYSEpPHcRo9/qIDUsbVc7IM6EZOWEx5lAsi/SRO7H0X7TQ8aMWk5rTdcZ
FreJn97XQbLXezJusjFcZK4ZX1XsH7HQMPY2mVHhyNoERng0XaLRtNj0wCiSMhRmnMFhKBQXG+VD
aKUggTOEZym9Nzo8KCeFHVN+hBP6Dcf3qGPNja60BcrAGaKi1th57VOWBjx7VDd5h38K3swJRtZ+
GLT0rCt665OF5U4M37pXZMhbjRX0DPyMBqJYptKNMSGKdYabbXYcTny7Y0CCrLssJhAiwDc40sC+
ChLzAZzfmgbx56DGehOj/Ty1AslHDN4baiFzEWhad3iYGEiqyeFjkLqleeeSRO5FNC6nHD+lzV7Q
UyqvPAO+JOdUeEx9Q0HdSWYd4tGsCneTJ/Z9bAIaYf9fGXnPMu+zctD2WdgSQZqduoSsl3Z+Lrvk
BxPAcA25eqcVUXRKk+yVuEaoXD6eHU5CCwsz7dJr0k8bk1rdsUKn5VJyufFrFw8NbPWFjkZiKSNs
Cglxeii/kCqNFhNuZ0y+y9DFoDNAUMNtd7J5vg9N/ZUKjNYidFliPY7VwH4X1qeBcAKBXP1TK/HE
tE7yHMm4vUZJcczTgFjTlHw8ZGbFpszQ/ClNvx8qTT/izKpo0jgXWfXtZdCQgI2yzLfDuNFrv180
UJ/ctP6h9bCjfbv66XR1+tDYwycQ1fBBKz/I7FHIIkJEEFhqXBoGUicnxyDb9a7FY7Wa+KO+Vj/D
RKe0Le0SVSSLb8JYFg3GC2tYvkZb83Mg+ArTwecAs2PWi7Fcsd9l9l3UTXg7g+Dbb12Nxmx1Ty7x
YzbZ9r7NZpCVm5OYzYqfTBPITg2FnvLp+/diZcIbWmhaB1iC2XSHDVSVBZT/ybuiyV8N08AT4VWv
QfFDCobBlSyurg3hp8SHia/iOsWQKTI7F0ueiKeU6UnqdSSB0SvUQ5zgkmln3bwia0IbF6CKcCvP
mrfT5zKa3sA6I/4S7Vxozj4nkzIvJvtKmXKRFP6z6kz/UtdLdGvYdehjLQ3NgmbKoLWRLqJZT0iO
YlJt87HPMbghanCGvtplTdq/IYVdFW4fPrPFJ+exMV+gWi3tGlpr1vnHlFCka2k7xYOHAqwwrYKW
LfNDO9DjqzSLZNc1IzcFlLzrr+/1cRYzLOCE1yTnX3+sz/9P+cU1Ihfv+OsvVlbRg2Abl7jxRzZM
015rVQ2EY1TioUgpDm26ChpFqGh06hIjeWjR0R84NJ7BjLx3UQCTKOgJvXecL8/SamAnqD+Ae5KQ
WOrFGjjvzU5SVtBzqGeETSkBW0zWw+vUM3mrMB8KmqexK/1NPmhiERPOtzbpg7SW3OtWjpis8zeC
xWRfaR0nBIhjYwJ3O+sY9niu/gGwDihT17z0eaLDxouG9ZDb91ly7fF725p7jkNrlee6ywLpL42C
ULPhS+YPZdsWy5xQaM4i5b3jtIRvKdKAQ23l1w0qimieN4000W3kkaB63a/UuaAsITPbid/CGuxB
z4R6wKJKnEGyzdi/vCbY+0Uubvx1cnR7ujCuag+xbkkEV5m296HGOapf1tCBaEpqVDA0nDMwSm1f
6uj3W3vfGQzlGh+UZGiDEpsa6wpaPntoh0h/UfmPEr3QJpU9Xve8fe2CuDgOUbNFt4zqpNCXRkVo
SumX7qrI9WMlaUUwx6CjnsZvXRrVhyYV40Upu+A3zHJfoLMlj3TYuGMJm0QyQbDsArR/viALiYlA
pT5Hv2dfd35Il9LUjfHq55W4WUnEiIydMvZemyCLgflV/jNRc18yq18LGPmrqra5nulNxRgZlJpx
SEQumjVH5KzDgBr1b9bIHN4t5B1gKTBdkzrVenohzDnp4nRnSOySiZlWz6ow6P3zdxe+t+8DLD+l
DOFPpYiJc/xnd8agKCsi87lHXgOpC7onaM9167OiOSpvj1345oTmT01OCiMfaiim7SuYIkcbuhwc
ww5DZbhB9sHjUEfmZeq5MvOoT8u1AYxececIhac6zx66LCSQVNlPhTva36mYTRwkGaYoy6hCtAfJ
c7bGyPKm8uCpo0JDPdmzQjFKWzWKWZOwBAGR4SEU1ueA3uyOTBjOK130BIvkLSoYksT41u+YHvmr
RGezEkV96DOMKZqkd03GS8CDgI/hh2yZ0nAj0cG5IU8bzqLTbyE6kKNw5amxKNUn0FwsmkB7zAn3
s937dF7DN1I7SkJyEMSEDHPdKZhJYEzzDVBNiyplglZN9wXl2VKbSLRSkbMG0cB1BTy6EDIDwt2G
67Ire2oT4eFuIYGVo1dHNWzvRYzOJxPlh16PP/EBIiQP0nVcc1pvwT+U8qCT1HIUeMboKfw0aG1i
fGFc6lTGNQYyxFEl47dNV/jOdO3P7mtC2r8zOgXYrytWDSE9mPb8YuOhfL0LnPpalHX9akOIGXrr
yZvqR6vsXBw8+iaHBb+cjPPod92uMrPgwdIRaPt4EuecRZfMO3mPSCqnrOT3Dz6CmR2cjwzXscUh
dobOtrZlcilVRj3w6DGWwinZ/NAMy1tnmoUTFfQsxrmDnVBh61X8gbqo2sgiOYJPpJQ1alYgYWEL
dX8YDSGcSVK2W5rjyWpUVAo5ffe1oRqT2xzoT4jUfl2YKbEsLtP5qHIuRlRVK6tuEDZyW0YOYQd2
hTGh7VILFFMCRRrtrVPrW2mfSNr2FznZKOjGHvtaM1aTHp9BD76kIc1f5vHOwRr6cOP3wUuM3ZKG
l+SIGeGoSYYCmFCKIxWzDKI/FvNIfALxJM5lzg0MEe4ypMRKHXNSYM71Lb3ShBRgMefIEcehSIII
aKhbirFqsOgGNUp/AsdwrQPjycdiiX7G2SaF/WrGA1LkhK7xMABlrMCj8c0IgjyrPukfL3huk7X0
wjUZDAdB62IrDfLnBaiMMmievSDbTVW6Lq3u5rbgIomUADve+g9kOB4Dh2WZGkI407Xvok1KH670
5bYsrUMlqhPmOpjFWO4ijklVzRGTGFkCtwe8wdj49w1kmkUUVj8DHRVnN589/OBiusmyqwcIhBky
C6sEbgIbcWd46n4MmCz21dKcndR1FCSoDOph1VVIRpiRg41eBQL9dGlnpHV4T7ZZf5lClMtRz96M
pC5v+ejtJkcnEqwEWgvesalR02VR/2RBG6iLOS/jgah1EjcN/1gV+W1U2NBcnCRefaBp/+Y4+pkh
5M4TRDa0rvkuOgrMyuwOJJ5dHc++tqClK8Gd4+rVR9UGT7YV3zzDXbMXr/q2v6VRpI7UeFco2Svv
plzzxR9ne0g/vANKAtEy+l8EYs5176OXA1AbFEQsiHhuWzynRfbtaQ0uF3y4itshGhCXCggjLuYW
zrbqhsaQJliarwrd1KARc+flSBKawN1VhWGs6OJzIi7rteNwbxedqeaICCh6bb2PregBcHnJ7Mt7
wYhKBLJUq56m2EEne35rxw3eGrKCPCa1C90PdyT7XNRsZ6+5iZalqd2nNMUyd/gS9QAd7lWfk9KZ
V9FtSMwV0F6DX/9ZoTteVAXsyyzNwHYO3U1GhKBCTwODnn+X1fRcUlJGfn4SKHLvfMAWNV7foehP
gtx4RIs25xg2R0wXTfpIARduhzzBVcSBNtIDd5Uxrl4wyO2fjSRAdMqaU+Ai8quWmhATfmyl8UIq
B4lziiq4rZAPC4QPVAm+YjCI0KC6q9DwhRNNkLYYtkkC5fBXg2xEK8jazvy6NlBbev5DW0UTQ9UB
xRrRTHbLXM9lUMgoke3PVyjRURbK3UTCwipw2Kzpovw0rGmfOlX5I5kjoZhclalZv+Zhke3ijghr
2THwrlJ0yj4nA8P0byTSN++mFzBDl672hAiC2jgoik2IdvOum80FlDnesjK6ozeLCaiOiPvh1qGQ
pLnoxQEIAhuvTtkUjya+99WIUvQe5sPDrzunYKeF7/HTzYeXJMHuAm8FewcVRKczAEfPGD3oFCln
v0N1A3NTSIssasi0nlbYRyVzqJtQn0MvforNoF4nZcpYkkKHzlRD22ZkWu/ZIbA5h4NQNPHYVo1/
LhIXtJOot31ekG2nFgkPyoLRrr+k5Q29tzbPgdTFXg+vdGxaOE5ZfgEiKDej1oZAanJQyqi9l5bd
ZDt3oi1b2vr7CGn3W3eAkDelILMGbCYzQ7WJfGNj4Eyfw9LofjbJtU66i2+8kM0sXvvxlSf70Jnd
nACsiW3vmz+zyAGcMS1rI0PnZjusWt4PtOVAE901Ap6l7t6XbneVUWYspexSAnMe/Zwurjehtk1h
YXajAq+jDS8Rg2SGRPhWMjBCZkQxKRYOKKi8xKkbzDzJJiyNOYPjXNcjYUQ14cauQBpfDdpdb6zD
Ai9DLQ0sgC5rWYHymYYFo3qfVpReApfQ1OCvyRa8wXNZ1LnzHDRY+9uRc82cIN3EGe4dAkCZTVSX
0qLrxFD00WjDt1wnBYrTr7ltu+mAzxw5nTdd+rh8AUx3HR2U0NFwajywEWYPtd8NsxECGfAipdy3
dG22MB2aMbpVOaIurX5mtMwMPESszl22zVBWTMHbKMrkhBQXV4QEbqDZL03xMLWl2pvpyFoHcrPF
NLq2I1zLuJ+T2m/2bhbp+7jjyfGqBgcXmcrriBErVCexq+OGm8pH6WVHk7P13cFHmsTFVF3I8C8A
ORKzR7QmvA07IxzH0z5kWlpLig+5MG0s/Czko483w/avnMv7fW4VD5g8uzRt6UIH2IpG/SlFGh56
rAb4zc950X2Zg/XcopS7s/MmXUwxsYIMUwcXs02nf41YA/VcvGTVF4iel6Qo6XooY1VY3s0fBwLy
Qn5i21b3FaqlIYlfg2TTc1xVfnrwbZRNJMkhbZlFdpF5RiOFh54s9ZgpP4IdLN6KhjlD0WpXg5cs
S2Ut9Do9gST+SM384Lc5op+pIZIvNLG49jhtBDKtilDtYOiYAZfHwjOvJUmEhq6j/a9DuHk+g1Jo
hLBuUZ4xnaAl1rTBgzPJTVARGxKEPkawI6aTfRc5YLZl0O/cahL7iEcMcXjl71WZ5SuHSdIxqQ0O
ocVQPgoYcGhvY0IeTHdj+x4Wf4XcBX8vNg6UGl4aLfEwY8IbdA6v6SGoxn3YEL7BzEdsZD/yY/h9
iMg9hSKiYoo552QTpkEn1WkTk1/P3IFUnIJJVsB5OMzBiibVuMy1J9UPcPOIRbcmKlUFinVpT9pq
tPNxCc21xGyULlIfCLQXRQltMqQV0qbGaCeuR8AFbpwHr4mPuECtc1eJLTtgsGnr8LVH0jQMxSGc
Kmy0DLCsqnvPA+QOnXIY0bt8nLR6KDs2y35yjsgBeFjjibTRPnmcHKKRgu79F6MdaXC/CPk0yP+O
lJw4bjv3rh2I33SmfGulySeO1Qpuo8/KYxP2h43m5NLmdsq2Ig3HE+s69LWFktg6msDno0JZ4hnX
dp5XVwu7ar8cP0IjqLuI6BiP08j1mtWgCmAkdBbJoyz3Js/KY51DgKPJFJ0crgriTkQ9XOLCzn8i
6KXXJrzX0EpehxQ7G8pBfMITJ4dJYJKtWHP8CXpGlyHL8H1OliQw9VzoZV/FsC1aIAu29dyFbbXF
KRvvKvi5a8NvzVe36BBXxPrnaM8NP8cb7kvHKY5xrWivyEn/1F+tgAjVWvXmskHJuMvDAG67O7yI
4ogEZXiFCAYJqwkaniG+xMpEHqhpxOtfX5oDzQZA3elRepax62HVc2ei8uqqm9X02unfL4Fu/eeX
zKNZH5Q1bP79Z//+PmtI0ebqtOVMOIDT3a//g11KO9UNv/JmfP/1JyY5CbuqD4ncY1xvxUjHLJ+m
lJaUDoKAbL6pQPNLYgn/9BIROPinL+f/++v7/FjOPBbAcmgl4HZL0Kyl2kxdM3McDeS90GwWZRWP
T8bAiQB4fo+UXqB0rQf6sEZmH1invZ2IscnHBrKdYeal928VGUgzqlrdWTJ8qvzkOmEtAoMj6Pn3
84mg8N9q1TYMQdTPaSoAOEXluJ8mXHQIpMb9mM5BgHY/a92c9GTUMS6MnrZjwTSI1g0oFYwB1HgB
R6W0wHVUBbAHiDmw1RlJ6XdhBl8J9D1Ox9lKq7TNOAvtxgythuP08FNoMy+8rp1OQRCu2nwWO4eP
bBr2WpLH0ORAsFuiMvS6PQ15QU/0zq6ewyJql4nmMx0r3ZtXbCv66oznQknaQPOth8MjT8tjkBZP
fSke09591CfIRAUuLa8P33CcoPEgSC6QlM8K9EU4fqYFrTmz+E5zgLwFVK0iv4QWp8yRf8Jrbcax
3lmPKRBSCDA1oIMKdSw1tbNrhBgoI6CVNdqrZQwnmMUcA/rh1kRirUXqJXLcIyTsets65pNQJGgH
IZ42kyQ6+M8rKyCbNUEcYliIMHoUMIopUFNY310MhJ4IBBSLa08P3cP8Tpw6+aRDiSqh5fRZRX6z
wmOOUqYagQoHyVUPZn+QKLcp9RVAvz32B3aG7kMF3B9jJME1FBYcCcxRBWNB8SAg9Ci6tp3n3eoQ
s3hCjMEKCAtU4bcumR6ZUpV3qSMB2FgF10G6y7gt3ks81yNF4bJ0+Zc7NWfhBNg7tMq817XhgolC
cWdieNDCoTj+eqHeVckyC6ytcrR0l09WcSznFwdE3f7/STz4/1km/eY7P9/S7/r/hwxx5f66UF/D
f/e/8+Wtuf3Hd9bAH5g/wL/+8XTLplv2W4r4/Ff+iBE39H8auI4tR9m25Zg4tv5nirh0/6kkWSBI
QnA0Ga5FUPh/htJr+j9dhBBUGbqgnLckNMh/p4gL8U/bYObrOg7+WltJ4/8mRVz8NZfeEcK2Bf+I
gKarW8JSJKD/OUPc1QPH6HoJboO5iHDt8rlr4kVXdPmZrmKwKuvG2uoW/IMm1W9N7g7LLKeJQxIp
qdnff7p2D3kyItr4D1S7DwDBm/pf/xDzT/vjj3c//vWPP94NOeYKgYCNjcXQ//puyjyAAJlbzOmK
GaRl4pf03c68FuRlXaVrP2l0WY8Vw1tYNAs6HjOPKyPzrWtodPFTl20PI1CVTXVANdZu/uv3p/6a
uM77cyWjYR0IP2/QBKf31/dXWAVGlg53buG0+koXAVX2aFBEK0nscz5uqDPA2QKI7R0U5TmmR36R
sK59ghSNWt1bI62FITAx85LFdHJi963zCWCINBdZlKMol/KKrbf2g61vtfeQgi6xYlQWdd533nTk
qLInIoTVQfLEVIPVLAVDNPY3n1RyG/32q+Cj0nrBuKgbrk7b668ftSevzWAoyJjeEfkLvd/T5KbG
vS7AK7jJyIEHd9GMVBw4amndgyjrcuv42N+HenoBxyDvO0tQoNU3qFX9w6+XdERDUzrkeOi+vQtH
uwAHrTvl2cdTgoUqtNcFoEfEoszfQySJI2F9sP2H1i5QJoK/U3VzSusCGGMWeRzBI+IqjfqJXAG5
cqCCPE2tdvT7srjkrYlyvjSGB1lb3x4ZaG0L0y/38+Nk0h+sc5o/LdmIzFd655DImNTJOvjjJagE
YRyDbjLz8IZFAE1rhE1Aqq3rbWRArCR0J/3o4cHM7GnYjgnaNmnl6zHw8h9dqn0ikLHemC8dPJuu
0URAZiPJdvQJQbCgdD8wgDkHtfKOmeVDAg6/sx5xV0CDd+0MRv9AgwH7hNMLoPAjyd+JU9/XbTxt
bBQCK1C0DNdisBQmM5+kaoylWTK80DEk29JZJuxiG63HKK0SyExtN15qLwzO6QjywyxxdLbGhnks
qVVZsStj+5ZMM/oVgZElTRsnpWiOcZev/damXThar4TQEH9bRcZON3B3EGEmLnBKds1gDQfNAnzs
W2RrlE1mnOVWzAeMyMEoV+CRXWLVjO5ZZSJa/jZMRpge+zAzXrtYC4+F1dXnwsPuDurSB9fD7Mcz
wnQjeGsjLaMNUeqc8YUIL0X4QtzYShCL/CRMqXa5RbIc6UkZVUp3i0ga3+sBXEPTjzW2xeCkDHOj
aUl8SmasgJfU67okm1rDJ7J4iTq8d1ZUMbkKiHUpwEk70L1K7vmtURP9nNUVV7RSzhk3mUVKHEQ8
YVVvDFCYINKSW5UEZq3x/0A7MSAuWll3tEMGDJXRNAdy0FyQmhcnAAvkGssqXVZjOLy3HC0yODOr
rirdzSTjFX1ucRz1kHNWFSHsnZi/C1zcg22e0LANT0EUlmea9MZ9RveEU2gDCQKl9aKF17Yywt4/
JpJbQW+frUY815X0n+3OWOqFg2aiDptNWIVPQY0otKxo6Iqxmq6N5Xxiqj7hkzEOxPgWSzdoqR+D
Aoe7BbA59O1ppeCfLEFaBpdK6vf/9ZIqnN/WGclOZ1iOK1wlHDIM2Qf/vAH1JR7fpJszQ90EwWuW
kLHnFwR3oDUKxHVQ/bRRPm+4RNm61RwTO3gxFR8h479knQQoa5XBm/dD82AhHMRKh3xo9Tfv8veN
CbG9YRH8J21HZ1U0f9smCyvLVZJndA8aw7/32NP3EgVUyGyc0yda+qkfP1LB0c8izKgctgOxVFtv
xN4WW7bYdaF8D4capuEQPf/de5sv0Z93TSmVoKVtGTref9t1KD/+fAkRLrtpPKEiNAzNvydfDENs
67lv+RiTR6uPzYvQYKLprChPEiRSxFBx31ohI5wUXrYlPbiZhuFwnAeSrfXTNWXmdnYCxL9jvNG9
ID1OXfw20NWjr2GMOwcyjh72yYnO4XCIeCjq0sVvNMtmafCFzzYiaFxhkFTiMd07lcBoNPTlKk7q
aKf7dMbKqr5n1MYohBTLbZSF/TFrRH8cANUt4Cig4Coc9WiDrARyyvhxsq27ABLUgpTzdokcvrr2
Mkh2UYPSvQy06hoqF9Oz7S+TSLmHXy9tC9/d9wAkh4MGqM3y6wtq5QI10wM9P7oGTXQZC5EuQDQ4
L0FHE2lwOR2mZvg8mVZ/6sC/n6DapktJBUSyqmF9mJMgSipxTuNoZqdoTMrZojZ4un0d/DhaFgQY
AMEC/DaWlrnC1h+SPxh+VgCGHqcV3Jp8VmT+kmWWGFYIkSD9PN6F84eS9QRIKBDhCrtelyyigia3
k5f7keDp+0rHki7agZwihhDo3QERxu7EHjbzohvwFl4zPUAdHE6G1evokDKcTl1onTqQoNhgN1Gl
17cytfi5M7EsF5/Ake1v4Iq3NGlqmqIWbRB3MM5iUEhj0eHtgphLbg7IHMbUTbHKJWdzcswXhm9b
uiPjxZwb/SKp3yuJKp4HN73w3U863O4qpWRBpZ4QW+CbZ0Y3Pm2ywVzahRavghQDuY+kciKVfZcR
beF6fvlAPBbyhA/T6Mb1JGCP0YxJn0wWtDs00+PdpGpzr9Kq2WZu1Z3+5on6vSiW0nRdyaGRAl2X
wvmtDM2A0knlBYQjVwIfmlW7Tw59WY/j4M5h91hnNSlkJM1WG9e1cJ3P476G5POnuH+wJ/ftb96P
5Jjw2xNuifkgwfv5tRLNi+jX7YrHdq6i/1vUlDUKUbqktmFvvHSotmp0y3XQivSjoKne4J0DelTc
tHCOzG50mtLJOrVn5F1aiQ24zvJJV8aj0gaHeIhwDjLGNIVDt1ky5o3u/ZYeJ3yDsx9bzz6qD4bC
TECHGO1N3rrWusDWfAxHgBdMcacnAIfo+lSKmq8oD5w6kRKh8KxTKZ/Ztz48APeh7TwOtZm/pwPz
ODNC0puVT/78Yg7jYhpi9/LrK8/DhBtn/ZvtomDC39+iUk6KT4/e8t4AcHcaWm0VQTw9/HpJ5v9y
SRAi/A1v0kDyAP4bdL1ZK7onF7E2GDzKE1oSmIQNng7wsYAu3f4jbMLnMKjQHeOlX1UZIiuTScYR
xstwkTg86JPGh6LU14pa4b40GwpJSoxB6t4S0J1dYxONKHruMzWNS2c0dWRnVXSfGt2VwiTACaYU
PPuyBfRHIART/7GPMCC37p0TNmTY6hkJfQCVrwGu97sp73GyJWawNVla76tUT3ezNOuOngTmdyc4
VF1vwaNzEaCKt6RuhsdofingEi4M4POck4bwkH4SyOedY4aZQ5f6V99nWZxibzr5fRw+A2zx3uxR
Zo/jpGHBE5q+/pu71Pzf3KQOJgPDILUcdtBve2Q7Gq0qhaLl4SELUtGn6RO0qVovPFpFXt3ZoXXJ
u5HmUPsdS+7YUgX6StrDR2h6zkEq/auK7/7mTf0ve6NSNLl0dq9fm/fvx5iSSODKLAPIKBZV6yAV
1nthFTvTgwEvGDa+162S/4OyM9ttXOmy9BMR4DzcahYlWYMH2b4hfJxpzmOQDDKevj75NPqvrptC
3xBWIpFWSmRE7L3X+tZ5IloFoJWl7cBfZcsJZtT/9xGCuY/uo3UzGQjaxqOm/+/PsOuVTfyLqW+R
eo9C7m1F9lcezfUp7eppUycJ4O9A6k+1z/Bi7Jj51qPL9jS/NXPunWMbYb87Bs9RXK/+l4/pcUT4
f44QFjQLUGPUebbl2I9uxH9/cxzaIz1ITIAJqV8RPiRe+FjW/jyvIxDv/+goPF0pvXvNnAlFMp8d
HN9yYZZEkjMn2LXohCFJEzaOdUYcfWqTV7NV28qR3f/yQZI4+j9rUxRkuuc4Fh0U3qvl/Y8yHHp9
TWbJ0C7kHO9LJJFnvQmu3ZxtsNu4T6mB5bQTxTHyp1+qV7IG8dUaJsDux/SxIJVKGMTR6uIJzDVJ
fL11hjh0G5u+OTpYGkjdK1iQ2OqcOKr2no+5txRlGrLgpuuIcJiguWsDI4xZosWYBuVgLqYtYEr7
u0f7tCQgaFjXVZVtHTwZzr3pwPYSJAIYCrUE5MoyA/AtI9TjkvCjOSXvWdxaZmaMAwasHbH9NhQc
9GHl7guKEuwW0YBXQSDoJIov5C6OdkoQ1CGDl8nm1JM0w7vr6s/4mxe2jiKQVsh+iBp4eg8IRMGk
FzXhwqixregeKlDHbhc6vx6PQRcfqlhzwqADmGZQaPetOtKvUmEWyNdEtEDjlKKOZaifymmV956+
S8fkPhtmzqkiSI6d0NpVMHyM3hY5NpD7in+m7X/MJ9z1YBUtzAzJfOn5vqHf5ayQoHyW4M7nByIo
A4D0UP8nzL1y1PAbgKHY5B6IGqahXpjrcfGEKOeG7d1CwLFAXM5IdltONe2XFKmk747DASfLItj3
1OzHObbMBQ6K+lwgAQkZ/j95PbMkyaVOnSvdBvr0oE1hKIXk+JibkoV5tAFZJ1WKRyTXv5Q+5TQ6
PD416cq3tD82eSfvvttgWnVBD2eo52T24Km6DmQYqpnFHH8MQw8U1hLEIgbpJjVHcITNwyzav6Dq
XBe+ZEaGlN52G0aIdlbcrAFn6lzzPx7hLmi2ZNAqxZ6TJQ30Iz+KI57t/tlHWrGr0m5YiJgJNA7C
/Wzj1NETYohiP96b9GKYvLvwMUenIRobv73GrLkgQRBeWvzeS4ZlKLYIRCgeumQP64Sy7FsZTOnJ
yVDceLXAt/A9t8UPrZ/voEv+ZkWtDjZwHdDPCHQGMytxYDBwfuEXh1DTzVUX2R+y+2KLuU7MHTCE
VeuGrM1Y7Kw6e8Em3a/H2TvbE3LlxEuONtAX+mjdzgM6t0Ski7tB6eOzcItD3iUXiCQ0ygtktLNK
z6ggqiNg3UUyJ2aIt/dcIoAOHFu+VAhx3psxMHejSp7N2DM3eU8oaZbSFvqRjesB6e7fpi67wWhr
b7RfNubDzNI6pCc/GOlMNKeQwmM3VA5B6kBNxwhLjBOraZNU9k9njuheM+aipHWWnAfC0pNqYY9m
vO/N+GS6zkNwQDogM5Y/k8Y4WrMgW3c1W7RLfhiJKXoFHYJg60F+Wvr04MHAWCtHuQyoCDUHeUpT
o/PNjZyzcpw+6R5CL5SK+BGgMWfFvNI7jHzJ0HwGNcEHgAI+GFaqjafcF6seBxC+6k1GZGR0AfNm
J8JPiJ04JVdnkehK7pDlEBdKAyVrDtKJMGXl0I15CEDDJIADSFZXHY5IuibRcsBWI5IUmVVEMITN
urSc2hXr2adBkDaGCUtsm/k+Z3BdeMo7wCEtiADfWVTgr8Ho9e9qRIHYkE/sDfGzjgrv0Mo026N4
2BJBiMnTMGsGwsMf1WnID8BcodlJp5MvGiQ8bdNQihAKZhnzc2br5NQ51j2rJb0Sd3wzDKl2xB/R
7bHvDpwYfbihzRrWMs5zjkzTJhg4dvW6Q7nSqJ5qCLNIWwNPnFSpUw7OBG+WQHjRFK4DsqooVNpt
hbktnF1JBGwM8EZvjqhX7P1orGpzTHecwXGuVb19dDv3VJa0L/XRT7bJUMZPM3SETvPis0rfIqeH
6B7E4HGGtekY70MMNQhCN5nuldynDewn5nnbPhijbcxnDfgfsGXw+LSK4MmceoflWehb7IT0kqRK
DghzsSU6IHrauLl2vtfsktn3HujHrdXP75KklU1cxv2qetSpfif0hR7UYE7Z12FHeltr0BJMRkm9
CbAfr5oW+XDr/cPnqi3RutZ4n+aGzvosj71IXxu/+kE2qS66Biaps/769R+rH5MnGKMETSSFvctj
gl0tk1TiVDnv0JS5Z2AcgN81VwhBg7UDPmvhRZCtpgiVpGVtK2ISt5pPx8Clh1lUYFBNcRuRU5+o
gdeAd+Urybq0lgka3ntVhDlY0RlKdfDNHjbsRTtiNsrm8g2kWbrM3Lo40bV5ySC4FRYbYsYUHIQA
gbK1MYdwWC9CxyyVl7mzRA4gdjPg15stbgBmWX6VzrgQaA3nxIXQic5ERsQNzofJ7cS2VE0rw/9b
aJ628gCGcqbHWNUg53tucU2KDJWmZQbVhz0jDaPPMbajWo0dDhMsAyDBMn/pW/UE/hnJtQMXDJS4
fU10TC9+a67p+H5MLcIsU/GFGTmEEvQ2PpYuQRIBERSsNy9C7zYcpldR5LTfbanuvdb0X5WPk9wY
p21HPXLrsHEs7Xx+EwOI5b4ridDVpmltkRnJh4T61ifXs3P5Gjy64RW3gROLc+MXGy/22UnnnGhW
hzKlkNXBGsd80xddsPZko4Hfnf5CYiUu20/Xqc+OCUprgBOFIgmcSp0CTzOmA7r8btVyPIRJZwO9
q7RLVmjNNmv9FvOlk+5cxKwLFldnG2jQ+lIE3QdPtmpRUDVt/YE7ZC7N6V0AWjAGipvM5WuD6yFf
hNoMFKNZspqZOnxlEdNVpfpbq7ffcVGaW32aoXtDChS7lAnyGljaV1QN2t6wIeguEBBOOAjLzdxq
6YuETbkgvDnakwZ96AS8f0Oa5asRxdG65rklXYgiUTMPCv39bvZkeSJztkVAaBlb4Y43mDhY9AFf
Jnu9iL/jCD+CLt13HCQTSgRcQ3BSXxCjuaFVtHv9Fc3lwzpTn8FOOoeijgo2gD14m/aCFji9jo+L
8pywn6zgqMNuvc5eS8OXCkn2EqCQCjHEFTAkrfq9LrV8Q1KD3Ioq0C70iBGqi2cSApnmgcTwo5zD
06gBf23gOwRWGazSwvMOZRXBkcIUqHrb2hjdiHjKdIiYmWyTvISar1nWjnfipAOGmbHV0sAIt7SL
RpyzQImzM8xXbtHyMse6de3dAMBen0r4IG19qGAgrmZFN71TtthaVFIE2Uz1NmW1wuDbJdcU9c66
1vPLnNJYSK2y3QwOaWMd0DUUETGhSp3FEKjX3iUAmyfWsyjs0NI9MuCqU0Q3+5w+qOFeQQvqgZbg
r3XrgLP4ajLyaK2PD4tqjbtbRBjPPNgVSFHRKVh9TjwJMT5EFAZfDp0os1bjVWuC6ObhKN9Ubj+s
/n3J1P0c1A99sZ+sycvFESbuxZBr1/7R5CB5a9s6dnTNI/uMConpqWX/QYXmvOmS8zWncjfGasqj
ZtWOOOe6jWbXe3Pzxqf1loldMQsI0b4sXgiDwf7WF/1bw9NcQO8M7dKVx8zNpuPvT/+5/P5Zkegf
Wu23W1OvvlWuawQ/xgQU+eJPl6HpMLmT8c+ATzZNJBolW4qojPeg9B8OcS95zXA9IFtxjDAFHf+q
D/AIhgIugtDM0H1cmkHbkk0Rf6YdSsEZO/vO62biwl2Fci5S6YuRWfqaM4KDerLUCcKChlfEvr/T
vVzb4jAInpPA1ZYM0zkYZUnYzLHJujFDf0pQMMKPLS8J9IMXWBsO4mBZ7jTBSxWKt0EfnBuJBjaO
OV9cUa726wgO8IUzZL4yYxtKkIlsCEbcsxWZ3QphZ/2wUdervCyMnesVsOZ8rwfg370UpY0c57EV
gTo5EQdCzeXCsHIMuG2R63kf/VRsSULr/9SSniVmA5sQr0jtXbOsnxyG5AuzMdtNnD+35rPelDEl
J5eoI85Gbx9kWbS9l0lIpPo62NkEaealTMr46LucXSgOo2eoza+xRRJAFTQVRnk0XvRFAiYbfXfM
BnrhUtO1tZqU3AjTeO2kWdyS0jKf0LEyZnVAN+stWkVrYtZa92P/1Igmw2CMGsnSHBfC2cCz1Aa7
GHTmMnWM9KtED9RA1QGqCuSGFt+wLh42up5WwJkAbucsPjVRUjWneUL6zuNit1Po5BZwMSNg2rIZ
RWFdiSpub1XeWPvK+YLipqJUO3Ze0+5ozT5DJIyOriW0o+y/0pKj+wzEayH6PDr+XjxV3hPkrgdV
xE8QPqNTIVRwy/Sx2cuARnVn2FRRZDVbilrId3os/pVgrNjpcSgk04p0aG0SEJrsmtZReu0jn+hc
DXl+7/71HTmgeQLJ7Ui9xRmhmh8McBMlJHV5Xjp/oHv0LynK5JfyZgBnTErJMakIXjqsU6+uld37
Pgq+6S080yrq3jjljZtStmWYGTZjXCcKx0FCNzIQ54y1aeyVqtod3Xus9rOLjxAY8lI1rrP9HTPM
49TsFJkHC28UzcVHVHjBUm5Dz6Ij60RmfnJRROL8LA+KBX+RGFO7CQq2BievXg130K++9jwG/GJ2
Wu8oSrbLfj4kD2S80V9nU5tXcQ1BCCeb8cJknIQfOtZLQkG/JAfB53HObsgL0i/wFoitA+cvD98c
WknRPyGZHlezPb+gW4XtQKDNsdBgMUHxHJh9NuJK+KZoDHHIOsg5bsQ8i+PjlGX2pRh9Zy1mxs81
+dRnswZq6zeEB2uY4kSQNMe+Jx5JJ0wM6bNH7VSkGW2XCZ4xPJ5bEBFs7oHaI9UgWXeW7l6w8LgX
OyMHHh80+tcO5nQ1J5yza/ep92cXDCUXyoVxIWVQbQtpSbKSo1ctl/4+qBiDTw6UQXqK5isW7pCJ
QXyFE8O6PGnEW2YBXmOdQB7XzpyHJt87Pua8i8hx/WMWlfRNK+OpUIV/Tk3X+/eCZJBwcQZ8UZfK
sBqr4hwEGvToXOhfTgspQAjzj6/Q082188lpsL9pLlJUDtj12Uyc9YBpdeMkdfE2t/RmOWHbBBMd
e5zXYQox5DXTrDXThu5KIXhG9JY9gY3PnrLUoFeRgSF7vOoaoZacjZNwLIeLFbfGSwtCVI7sMITK
ezeERuU616L57LeCMbx7aQqjWlnJ3B6MxyUuaXaJSd85hCv87kjOY1siZ0CcOX+tk9FQod49dJ9Z
DI6NNOo+mUYw9wyE+9ZTny6UG2vuyu+SABLUunN3ZjjrHpT8wQp1bYN+O/recGSSZG6Vh9QVkzJJ
mZFHy6swGVfPwg0fhouFI2IDEa2l4xfJutDjHF4N6kok1XyYle1cnK7nQkmK1uTTg9iF12fs3pP4
EKP6+ZgHo9jPDh18uwGExxuVu3zu0oPIaZ/2sfOZ46UEF8QsLLWM6BRULkBtQuE/RWL+zLDcV/yj
KMLztn4iwoBu+uO5m6ALElRc7wBa5rfKlv0B1QR7Jhlh58T0ccIp/V3X50OeakBQSQ5/bjrg4TMF
RwTgV2/c8+9PfdC/a4XzCqisRCM5pa8RGNdNMpna2rAFwG6tb1fSiwvM/l5x6My0I8wwZ3gmSUfp
arvbSL0ges8kAbDP+2pr0xcAD4cKdHYNMGRuTxETBBciQIl/M04iV/ZOzeXKRVpxGuc2P3id22+b
ElCf1YoUj4LXXStxspGKWtPZZWc+D80crIwGot00Ze3ZZAixGVCVL2x6nfQu+zxHCYZtrirJDcRa
ezI71ph5IkMgdzt5TB8XDWNbH5j4QpnpUmXlcitd7VOTTbSRmj+RIi3lyhh5ejsUKWGhgB4GWKsd
7avWaOclKL4vTi6rY2La8BVL0If4OJNdFLyNbb/0e21cSz+Jd2RzI87OMpZ23Hmc6jakbkefQIvy
wRk/SwvR1dBrMArA6O7bYaJsnLtun8zTT9U441eU0eN0ZFxcUt+vTm1gmsvcY/xpZGRDTLV6Tmwg
KRYuKuk6ARhsK/lq66++MwY2p6jf1gXvLuFsCQSM8lSOqClG7zXq7YOXwtUSknwXMwet5vLhrF2/
FsvOcy6kDxytIHU/J9+j91U06gxkwcbVA/zN9VV30ijZlvos/iRSaQyTGwotu2VaB5Duyx4hBxTJ
PwmgdicG00LsFp7VGgSXLfaTLazPOeu9FasDfGTNW5n0N94CvV/ZlfXw1ukbmn9/5pF5WlDNx9lq
jGvgGPTlqjNUu+a70Zprz5nyDRU6EU8p3MPWmrWtrrOaaYP7hXMuhIYxPTEibFlGoqsVtV8UVfnJ
Gab8TNI3iT9EuP4TJbTxlEPqiMghIiX2W6FKc28UMM+SVjy70lcrHWJA/BhSonHWb5GH34FzrHH2
M7sHFTcPq8ZKh3+K4cliMvhlp0W37lmCNpgf/xHRT9zkL/Sa0IfnNH4z3yy/Js0jVJ1i+qLxP3Mf
90CKoZPMIUIgiTyxwn3p+cNna7SPo7ZbbqHzjZ9RtkZ7+DLkRnpJYDY/P1aHmHy86++rocFXV5hk
RjUO7kUw0O/0VxM8joTSxnI3MLcBkqkdA5wEa1BG8YsoAGbbnnm3mZUutRa1v2bI54T4sFVvp892
D4Uq0I5wvJoVreF8U8kVOuxuUQXt30wdBW3VBYSOhAZJ9zmrtl4jAIt2VqNzR1t/9b5+7TB4r23r
u4pUfGKy4dMN71s3zMlwdB5jVzv3mfr7gLP1GLdRUe45EMBH1Kq9kX0VvvEPKXrwXIhEOfZAGxeA
ptNVlqJcimkz9QGIoWyS+UX1PmPUofubIAWMOGKtXCtWm5nJ8EDSSu908tQSsnkA7bIsg3VMLPoR
DPW6rUxtY2vVP13ZzCTVFYN+MjKCeNMGZ/zjVZO0Rjj1yd0eKsTl2fQ+O175MvrxvwsEBDHcpJFx
iZnU7m9eNLuHnNojyDCiVMZkfpB2Se+C2NFz7HvapVLt3xLkzkc0lEsUZ80qEjESps59SzzszyCy
ddRt4g+d9ORJkWq8zZKyXxcWZkS3cm7EXaQ3MTsnmTXW3SDEZAHdWaxHn7AGBt8FPLj3EQ/j1pTZ
jyWpFpIhSu5tqVXLfMKuE+VTcp+a9DI0ZnplKFis5EDKUI5XPYVRpLy8uThG8+QLUFREIj3VwgEg
N5AeYcQs+3ZFUoGbfxZSM87KZuLWRgQIRVXrb9EKYGlN45cu8B+KtfUA/+uk0Z28V9EKdE1Bb4yv
sgzkOWPdiRO33/XsfItBc16DBJN31bgtlAc6VVLVdyNHkRoIgd8PH8RdYJ2cNTO6mqLB4l6xpLCT
UGX73yLnkSZfaAqJzhyWvy/bccq2hE+NzL8SlAdlLz/yvn0WCW4UN6DPEuQUnnmhk4NJKs2ItmQG
WIX4FLV/ogjCdeqLR0yvbwH8Uj2rdR5bcudBklg7VlS+9/NjzDMbxt7iaGdq8fQG3HuTg/HbS1CJ
i2K0s6t0mvfGfBVz1LwMfvC3Guib+TLAHwHE7zY4+nkm7RJ/tRXvm8lv36qaN0bqWX+ojCWgtumV
Hvucjbvet+/KYZidmVDwPH2Ue+/xJSqlsnsQwQhgByGNti2ze+m2EsgCT3mat/G6VrX/5E3xl4o/
UNgEQGba/qAxlL/wK7/ygjlqi6cafQR9/N+XcYm4ye28ewpdeJdFrfXE/PCVmcd6ip0Uh4/dnCyd
h/r3Nqsr8pYhMn6iY7E2bjdUSyA2IrwFI14QIEkaUsomvqeavDX5rC5l36QHgsbIaQAdo/HuC+m2
SBymS+2S0Q4n8AqRo1w7qWdT+fCNF8pqQFXzEg0gN04j0M2ipl1o+QDl1N8QQp+uYR7YODyoTonm
sq6J5R0JxMQFNgTqkNBF5qRceIcUpsBycKJxU9t4ooWR33pBYlU561cNO7zSgAvQaJievOGv1eBJ
s4UWhznRDj7/s3Mexy9+bWsnOJlMj/Se9HSNgB5Dauk6mUiamAmI5g1hoAUE+aaoU7ld3LPFqXRP
DJ68N7nx7Fe6d2npNIYlfkDoQuTI+maYW117SlHodtKwjqaH+SsqfAAobmFsamOYN/XI6ZoWVcx9
6b7KbGV7kR5WtnfUYhrNyLP0rQ/ZxhH3uY2tpyGANhC7nbirtgEnkzicS+xqg5b9uaL7fGLSvKxA
LzDx4A04rIsgX65NM5HgHRkHv1QIs3T7VagpOROPw5jycduIRhZ0mfmSrSxI1jb3OC1lRG8FEa9F
UBkhC0X27jzSx4uqfc1cnObJI7RB51aQw4z42Fv7ck7DSS/alW5a7YtUHjzaXILNgUU/FGV977Gm
+FWuOAyY6kVAkTQpQ/ZOicesadnGPayfC7Pjb2qqv/t9DTO2MfXQJyGFmig1DgNriAm++ebX3fRc
87D+Lm4N5JNDJRga5yIZ7nE8x5s8ltW2rsU32d/j5fFdC2+MzhbRxp7gXZJcke/w1AeDl7w7OFKP
2O80XMk4v82iSzZml++iJgYDlGGw9LLefx8r/T421q0bMfxopXfiv7PTycvZVeMrZ+jgnNjzqrQj
e6tlICGRgSOyFEh8VklUfc5ep5Gxse57UtlmxrSr1jW/yxS1PfTMKpyg6MOkIX0BlfjN1spp76Kx
CvkE27AnQG8X1BFcY50pgDbj8/IzsdT0yVuNJSn1NTbRhVsS09dlM24vv7W+4mJCzKu8SwYPY8EC
wbnMcI9N7/f70Zbvfq5HG6d/hYM675UGq0BzTMgV3Qzyz7S3tAa+gKTQ5ppaRIAJiVl5dLVzXJ79
TOvVU1c951m3/xgEW4aRUVahVo9VGDwuvz8lDvaOwsAzDwkLYbHsQuaRQl8SltOFJEGKMHYFTRPd
EqvUsATdQy6qxZT8n5e4JLU9g4eq6yHxGvn/uQAwU0Q3BH+I1jJ3sYK4E8cybJGOLHQvI4cqp8cf
ze0GeiLSHP5NETd9+PtT0yeIN/Tkh7b8HJoymUP4gpwWPY/8scD6lgP8xcTQJ2zyPTqLx0X+358q
P/O2fpZuG3o8e1Ff0cn2jTWG3CJjqM/DGKLJYHbJ8r5qsFzlpW1uiWPNyRepgf5h9QsTmgSh//jY
fl/GVIYr5Vy7KsUnmppfEYfZaSJLzzVgwjkeZq5/7wm7Qbzp9SRw/b7+veBhu1v20GwUkxwk5fCL
hJg1tWwfBzm7Am+tHWeHdhEYZPyIOt+sW6R8VM5VCpmvgMyBl5ERh77YrEOjqprQV0hM1FMEgOJg
Z/IfWQCUxRS+mq35SgnPYNxPmR+kv1dmwrdkYI6j+ejQEpO0oLipQLo87uHu8aZ/32nJhAqOwADv
UdXJofIEn0dbZ/Qd3D78vVRpNvz7k2U32rYUNr8IqmE3xgRXPX6yhdDQ6dc8qOZcE4/Ju+3BZFlj
9hezrL2mXbL0gFGFtqYwHXX1VjMIJiDQhAeMyDyNPwuDxyU36Rj85/L7Zy1bAqFpxin12DJ+b+2Z
9No4l+DaSqUfQFroB8vGhtzq/t7uzLsfO1vhWySyqj5dm3ZG2TZn+iq2G5K/H5fI4tK00a3zenmk
s3HSarr5EkHSg8D93SV58hCOvPDDqtIYqKejfNFLZpfCNi9YltoN+CD01Q58IHJawnXU+Ht0Prh4
yglCsgbtHhYcdIwMeWOkplU7mSY6qic3bnG8J7VaYhD8dJhtMnLqTwgIuC3j4COfmk/obPWuyAGq
SoE7BxEt2hNGP94RzU57Hk1jPRnW/DSNf/vgURQhG+aOeTD8KV2XWOmZWaxV00FEyOxD1Zo6boEM
nMj4NBfqZrj1S+VjiSAqZ+9iTeY0RiMhYjBPugtZpYKTfhxU7/Dx0R4nZ1BoBTQkLM/WdKXF5G0I
DnmeLO5YI8ILn0zA1cFjJpjLbRa/te6FM0plNAYVnaC6UgjKunuJPXajKyyarrdj/WGVfuRvmjw/
lT7cqxkRUzI00OIeYyR33EcWeFZqzXEr/eISR/5HXzo34UgXYaxnbJPa+6h8whVqfeDel2GaVQ1z
p06g4RXpDmlKTqIJwiqTefXCjRq5NNKn1kUpFA8lfidpTrs8d+5l4PcHInBobUXOXqF6PksV72qw
WwurKZmYUqTpASiTVoGWEixWR8vw+BYxPu8i2ZT7KeogV6QBdaHt7Rr0mweMVDH1KZJYN7ba06R7
04WC5s9YvnUDBKhcq26DP1+qGA5/3+9NGfnrSfLPgnx/NusOAwpUcNpb344W2acgllehcXaJa8y7
un2oTTBeedkiXpaCNjoYXgOAlilxvvqoNkiUjciBAs8L/SqB7hFstKbcUpjW265llbecb0au/4gx
Wg/+o/3SaswIoxC+3sLxUUE86TrCfnCFcP2sE0XjKwkK5jLJiBZqvmQCrU4rzYVA3oXXGNGtliHf
AXqrBnUfcpRvWPly3drLQpys5pFrEJDzQsrORtUa2/Pcf2r5W5wVFF+5Z761XlqGJf4L+Fk5MF6/
bzfKRH84pmI41vbXmKj+LDtydcCxqWKt1z7PMJF+ee7WO+zSuPCj8V7qNKXJczgyUTpHZAbNZmPs
adXCYpfuffLLCn+OcyjTlGki1Bg3A62BitJbS/bJFKsXbr0/GmKvVQ75bzn1wbYq7a0l89e0I7eI
jtw7qr2LEPWKkO10rRDmLasSKJQPAMoSaUPPEWKJHdfknTjFW/mwNbunjhQLutNM38vH7Nkikivo
P/BNPONfhjSleA5RjtCT26HK+DS78rWhEIWd3DxrvsV4Qkc6KB7Said/J6d6PdbWsav1GSl/+9ME
frKKSlqfVfRFzVUggxKIB+x3v3xI303NXDeZ9dONf+e2fPZGbl7L63/ZCy9WZBuHtujCxnP+Th4i
IqDF0xnfBbtrhPeC0YSFz2HFOeTTmYCXJcj1OtMCNNHMtNRJDao0pjtlTCmTF+bGItMvdCsixwKS
GbcME7CPkMiXjE+Ru/bzsXjn6WMynzt8cWl17Ggu0RY0n1OHWWDp+tFudHv/6DXFHYE3+1hFv7Qu
PTJcPOc6wFTryJm6wOp2kDRBjpD7Ooqmjda26sFtMnZ6FAzP3mThL4PINXRE/EQu9Po6yj5ld2bC
DmZ4HPRFiVB/SRxPpANxHxGLK6Kvtpj5V7YyD2nmyd1ka2zW9YXDYERkR9hNcbWbJ7wt3KFLpgav
MRI8RVkbO+yPDlxXY4j5G85L4DR3isFiMQqXwHUP9iD/Rqq3eCdn9E9aBnhuLm8E1WxJDwIj5SDL
B21ClUx/igeahhzpJNVPwGlz54IS0sp2XhW2T0qPNn1mRHj4aL70EoqKwRK7nK3op4085Hvsyyk4
Qq9t3tJges/KEEnwV1Tw4IkhOfdkICzdctCeSJFOFzNzIJNNB9AizVLjalqfMkGVUjoaSVaOdmcd
YWyfK4YaXiglbQsg8VFby0UGrmjJifwnFgD3+Op2Wle/lFbGGJE0cuaxg7Kgp8PINQ9Wz+NnwRoR
ZuZv0zKOlqUN/lt9SN3oN13mX+UjzgNEs7/tjs6EOatvuvY5Gfofoxg3ARbcF8usz91e80gfmALU
Zr4GfLR6T6BDnNzKXSvZDDgrQOP7WPKlXyc3RPVqUU4QvJqO/UlFg7sIXOwvnbgwzzj2dg7ttbgH
FWoDJ6v/+l1B8y7e0lG78I4OMXU4/bsV7Mdg6bgNJCuyuHOQlo0zVWefEj8la123/R81Mc+e0BNC
nDoNdNMJnzMwE+GYnGk5rCJjPoCEQVRqhzojJ/rvRJRpw9q2FSqDZkLIYbDH1jnPfJ1BQmw52XdR
Ktd5Ur22DiMGMkqhyhkahihE1vRNCe1sJiBGkQQFXfCVui5ZgGkwX8YRnaB78lAivlqiPnjk4tSp
F69tNxg2Ac+8QKuJ9/k9M5nOejCF66HD0WOhipNPmHSjZ8/sDjRzcRPaEU1+dFWZ052la26tgkeH
IQLZ8OpZdBZJBGVE/iC8LkDBCyv7STUSupRIT3Yw77PaXRX0ipboEnDL9sMrgQPQ/T7GQhxoQKVb
JJ3bYBzNc5cqlM4FOA5MTIigvgG/Xb2h/OwGdvc2ATHre4+/YOIlyu8ZRerG8gIikCfbXTMn6hQB
WFGEFg5kzZ2hULeeab4tG2mAWhzzfO8a6CSLsl9ULlkidDxhwjH/XDBFZc7aic+qBFaVQ+ZYiXR6
aVpOsGNR/KQld7QPIEsT6lSyGf/BZQ281xZPvnK/JTMXOsUKX0ucQafwT0Vu6xjBAdRDn5miEUbE
3G+rPLlM/Doziv/xSwmhvLOYsdG/CZCcr0xbvkW5OS/n7NtHGR2YTBuQ6Zwsr8AX4n7EfvBkC/ax
2COObmxoCiA27pkMdf5/sXdmu41j6ZZ+l75nnc2ZBPoU0BI1y7bkKRy+IexwmOTmPG/y6fujMw8q
M6rOSdRto4Eqpx2WJ4nDP6z1LTVtJ8K5rTZ6GCQ4jslNLnJMt3FSOwd0czVuqG2mDy8YEo/kc6Dm
ShCPMOpculryHSUdGbGm8PCYZ09T/J3chCfvR0lj7aN7D/tix4HHdeHOMJqnKiT2xsI5lEax3Ckc
CF3jdTvNQqBtNWcTeTFUgew2Hqv22PTZazpHRRAi4VjlI9T6Nq8g6shbBgZv0smeLNkSkjT3q2Jf
z/5RjOHP1OfQAkUV6dVO2P2LyFJu7mSjGTKTm8oTlyG0Plytesy0bEcYwLpyEJTge5vXWeSM6xiJ
n4TgwTqbFKaekG4mnS7RcXHLP3R1t09Zdh0iFN3kNgukouYxEX11CHNtrzpingm0xxajmrVeQ2TB
g6uvcsOKA10JZz8Yzn2mSeZBqOJ0tsr9h243pBC7Y0xI5EhZLyNzOxnhiRvfk9tE1masXIZEzndN
g5FZu9anjxfa1ioT3YYCo5PrjGzYc9znNGqY5XhJVHEvzRqcmGfdpewXt2ZqlBwSmghmD8lVpIlv
uK7XgM9Y0GQj3fdwFiWmZsshBxDXJcpIhOc6qSErVyv57RsroOHjuVAJwLZuL2zx7HT1RweYHVF+
x71l3CNWA/nk43MU+kMVqWvvOSe7mtmrIZjWCnUBVeNTNgqJCFDusFQ99g30UXN6nmVOK6p3O8Me
iQJ1+2wrRm43GT54ZCHbyu456SSUdjOyuD72O6/Uy8DaEgCYnoSkVlDRdCfG8XEgK5V6BrBmbCNn
VejatghhThr8/JUBygXFfcUoo78r0fWusi6/0zzjGXU1cQ02Oz8xIM9c8sGpps3VnFe7Nk+vKI3z
tVHDwuwzFkvZezYmmGNo4sNyDJKQNZW7lDFZhE0CB0Tj5mflmkQlDMRfs1RKXes+JqCkASPwVITV
fTNvjNnz9wCyHkhUeylQBe+yprrK0LhpnZwIbxW9z90b2pJqE7nqWzOAUa8r5xlP2xLEMDtQ9UEa
kXtAhw2lwalLDn1yJNf2zPWGyCsnkAjMjpOfqOPXe24MyMzlZrVWUdngc2H2k8CnRuCiE7Zc1/gW
wKHKU8cxeCqWGMFkukEUyQg/IlE8zXODcGeXQ3MeD3Rc/kMKjWunOOKJcIFE7yZZfJxdP19V88z9
sidBK/TLYxbRoVVulnPzttQxNOxvZl2yMupCcDaO17F6lsbGyO3o2M/eJknz4nYC7oVmqBuLW4Mj
0fXQlwwWcPzJcUx0hQOPs/wkSKci3mA9dwI1D+aFJUG5b5QECwx8aIOH9iVB6MoGoE0v9VhfgOyP
58pN5Q6GuEmvj+Okg6F8ypLpB6ozEludtuGSaUcAB7BuNSkSnrbd0vIw0u07IjKYn0AR1m9VC/EP
r6R1as34W6TL5qzYIx4jsn1wT9DzscB9Hh3AmITDjVdmXOpqZeKx6QjhDAkuodwwBGsJiB/2jAxB
EONpCXkz23CYVMHZWdNAMcASHWss14xvM9tm7FEYPwEnlXcsAQzMNXkKM8+9y2EgEaxO8uHXe0lo
RUjeCIlHbw+FeYBJYkbFyWtgp6mGSZrS5/Kstw6nRhyR9adrbE6m5iymzLs1ljedmhD9+KmDSo+Y
w9nRpyBd5qNVhMR7lUOM4jYo+p7SKvnIjQT/ON9/KzXrZWTWAamop9MqvS4gBsM8KYP9FWN1NFNh
ckAoFV9FQoJ1JOWm7JJ0T7v1WFjJu1M6HRv2LNyKyigf9M6CAqXFOXUCf3fOc+PLwtzEaE3K2U92
fpT8iIRfX8c6JRwiHp4LYl0Pom7EBuOH8TrObB5na2D3hW2IaZWzYoxV7cE3eey4CeesUA2Uuk5s
ilD23hDGqx11O8BRw0/Mc7e56xIlUPFNofhK9BG6fs1CSe7RJJuDcmt4KFbNlL5sNwXZXt9Re7Pt
S3+0pR4zd5kMRlOaj2ZYuVuPRi5oG2CILNzJMsIX2ZJ+0MlRO44ZtPdY6cT6LTx4glEZUDsvvalr
hynmqPJEyopxJDNVy66mxdakKUJvzUT82i1JUosfparahG46vMwaEMHRABxmek55SQ3KCoebI0UE
CjfFWbOOS3NHsAxIV020tEauf5dnCHnEsJuLMPxGuQJpEplcykQC+o/+3La9tg1hW6Citt58B6ik
wUkcQOAczjwJEx1BK557y/L3RF00gdm13gXpxYmY3vJOJhHrkBwEsllOG/QDB/Z95hXntbHrRqT6
5eyZ14E4g9qEVcD5vNJCqZ+6kDC2kOkfVGpkEJqBDLWRTFEyspgIcDyCkOz3ZaQ1jzzVADGGlHT5
otgbA2h3zFHj3i9i0jeWD7F1kK+VZu9aI177Rczq+TwjBh4nym0ISfcJiUT3jgN6V+KnYJri6RsL
qQxoMYaQg6j9q7D4iiH0SGs3/GsSKf+O2Jf11+e+3mgaAi6M1jWpKeK1aLPq2s6UKrgWbieFMTUV
8xOaVkJQs7exIAXLj+/iqOjXlebIvUbIwhYOYrWJKy4chWzwScTI9FPiLnUt9G5HvaAq0UeUiNON
QL1/hM5pbZAD2exTxonsTPcFw/a3hH3qptW+e2kWP1QtUjVCXeKja0INcByXrOYo3urCk/dfb0L0
NQURjclUX8GoOzuEMbyxvfJ5mNKbMQFJmKA7JiMTEHE1l/TjUXIH2Y9rAavFHYmR3kmMDbZz1tXS
b/oLzbxPQByszi6/mC7RvVU5bfUFLVD3RBBGuaOvMjDblMeAOBsXZhLJOOkPgUZCFXUTTB55I+DY
MTOEq2g24dflExbGmvYtJHGhjtMH10MIgqEu3/WGTtcdm3qAycM5JVSn4PjxoLBGBc08ncN+Kq94
QhgFeqwaUH5VPZDFBE1ngYyaRutYMLsIshRAiiIzC90U+jqZbCArkxhfiK1oDfRrOaFOfQnhSQt8
30fNlAzPgxZjgSzyjQUzHXdpda88L3kqdTogLh1sUNdRz7C+86d1WXJETQ0JWQ5ILC1dIkq8Hepm
k9fb3grMKLjz7l1tvpsz62TKap9KztgI0RwNGkQbleyRwMFvEPnFd9vn2SWZ3U39pYBr19YoCWEo
DeJRhkdVA+VNMmB9I2mFBk3xyhnCYZ+7KZnhSPWyEBkXj3a4YrUktQClLmvjZ9hKcTuilWQn9+YL
eCTcWmmeZ+tSyTndj2Z2lXX74Ug0laHSsnU+EfE0M1uVGeDTwiog/41kG3TJVZrYxgrMS/P8w3Yn
yEaCoST7KbJ+smZLDbCZ+PaBGvX7WQ7JxrJZQo9T2ewWX1HH95sMgrQbu+SAJTAZKiBtHrPzTUux
QTYDUT9D4qZ0e5DyLYkEOSzA6XHqXQpGcSvX76kVc56LKUWp1Kl43w7WbYvDIcKWaxrnKa6ID0J3
FqsN0rYpqIjFG+qwBt0ZElHFWnOVNwOYDjROdCma2Mxpp5ErwUanE9NDw81mVWZv9GfAjgXFjcaN
ej1ac4w6jpl/hXCQv7X2gywGPz/CUjz0qNTvE6O+5OThhX3lLPrqpb6vwmOOLL+ldL1ZOrampZXD
YLWKElKz6CHuPM5HP1Tteiwd7iE48nsiRqxDXjSs3w3H24Y1u/dJnUNd3tmZ/cgwj1TrjKLNN/EI
Vt4b6wLvEHbmreEp40C8wR0BDrsq8+I90yT4ZbkA5t985/klK7Qh9cKy3TUpg/M5ti6m4aHXWy4J
vTmQ1XJAMYKJmqiLvYEud5dF2K20Uf0YTNkeWhFPoNRYP7FR5gz3zz6tOd7oYhP6us7CmvK/K/Ae
u652rA1pks1X+YHmmtd0ctVO+Gm5H+LiEg8lpB7ftjYwQEmlqOkEIbbQlUlIa/NAlFGpin0fBrgn
wmbor3M5vfkD2VGam/MHb2T1hGGpv/qVngWkgtdoYkpvP8XxpwewKnIs524oVHaI2Bbv9HIq97Ne
YlZsjUeIOS4AHYi6sNSpj3aprFQQT4Q82dWrKgQbNaP6EC3jW8FNamvBiGA+Kupb1Iu2cC8mu/11
i6ZlrQafzqariNp2DUQj1XwyeoD85FQcmNN/gK2io3bQrnfxtHesN5VoxbHvh/NM2l9WLO6NZQo/
yaOzCEJsQTqST3dNhi7tZz/HK5Pf4yKQOSXRJPdI/FkeVPQKprcnECRbRZq615q62ZJLUq8bpuJb
BLJr430UDCH7ktwLZ6wZNfrTIz3bC/qD7dyV+ckrqXxxBD8b7Nx25Bmz0dHBapmZ/FZxj9+kqckS
NsUNh2jnFbnG+yTLAKbYHZUwyirDpsYGf+4xAeLksC5U0ReLkZwmEvug8Gms4F8zQ4mmUxWx7ZGx
jqC4felE/xLbtn9gQ7YRwr3n/2ePxW3f1D/bGHIA19BuJXsMMcLagZ/bkwilIVxKPoxevQ4t1M6l
CFWci37BHDNjeM8pnh/IHFdMlF2W5jlii5lezoqGbN87/b0FaY2ZxrDSfF9tLTc5har7rjLmHphB
mJzEO9LSfjoTnirBXnYicyIZPuA5/9TT+WedAwJwiTNTy/qD3SdOESCz9yg4V0YhyBZ7Hblfr2cb
X6daVKIzXKz4VlLzpUp7cdQHJLHbqsL00fUUimHV3E0l2R2islFtwCCNOPOlg7aWADwu6nJk8pvy
RGTZqy7aJ4U1eO06WKxiId808v02NVGCoWQY4c9jHAykuwNGpYHw+5OSMM+JnjlH5oLGndKjdOZp
A2Z5IcxisDFFeC77fjuWxMWE8aE2cM2TjOOvUdtywBvvXD4++mz+JswIf1p7byJo0I2HjKkA5mvj
YorZIZsB/HoqcM9N3t5yFZkCjRcoC2NmAqPW0SkgnTY6ORK9krSHbuv09Xnow2OXlZJmiAi0yHyZ
CibGg65sbn3cKvKEMIH4ro+KedcpKicLDFSvuduYTPe1Alu5UW5x6HPbYWRrE+4VtYexQxU/M6Yi
XS89oOoLd5yX6y4eiaLp2VHZFutQEFp0NAzGrMZvD0UpuRgZFji5kB07mZJRjcwF6l+GH8z5yeUn
+EzGhQKM9B+JvRWUsfFShTlVXHTj6O0rk5ZbqgCM+F0wRuIdldIWqQ7nU+NSPvIaUIlb16oxH2rS
1oWfv0p/ifqoNGs1Nupl5JfUBAd1Uhwc/myW7/Nwr0eEMYTeexxijkrtrLsZIxpwsL7VmWlnPwzT
gxY73oNdWD5uOoSKJGN4D+EQjns0wkyOlg+V7VnoujDXLh+J2HXvI6ySMI5Ivih7ApGT4dHLbypW
E2rtEhuUGuZjwo96ihMGq4UtH74+wgKyG80y5oYDGDkx0uLy9SYyCvSbaXhCvlFcyAeKLu2DaiLy
loBOZ7Nd3vpaWt4uxaxOM8snZrIyvv4trDv27H1GHZUo92QSPXT6ei+SM51v3TnuqVzeuC2ZBbJo
aE/MjDrq60Ffn/l6zNeHLkYnJ5wwiS40NBFX4hSHeEryPLv5+qev92zdWzjgy0O8UWetRhAaWa72
74/57dP/+BrhAZqrLH0J6+ExNRzR379aX75FV8byJtv84/Ffj3IKmmsz5Fq+/OEywgIQYydaPugX
mitjHZIhZ+YJnZa4dKrsKLURUbDgaHBVpi4xGkkAzfO+lkn8YlJYHiJ9aLgd8yjLKQnJm70EVzOf
dSGVppbL6xXFtxwRCwzZMY9xpcxj0TeK5MqC25BukgULHzujlGqB861r/yTQOxQROy3diDitUos6
v0u8n4VgxJRX9XjoQYKE00Amjm/IbRxVTTD4BHlCyNHA7Fsh12jA4ChNMBPiP/ddVqTYXgLbZzJn
hNNGiy11zuM1Xj7g7hRxrJMVjUc/M5EB+nMk6cI+NhoUMh+o/2pgInBAWVN6ihgZ0RwNbl/4Pr9H
GZNgw8PqyYLv+PXGVGMJmYdt0D6xR2imfMLuCGGlxdsp0CAs2JPXQavRJOAC2VlZeMi7n3aIFjeD
8MGF9qWTzx5bLhAz2R7xEBKABjieGbrv1gzOC3ZtdlsyA97Vzvxdc2yg5g4LuFE7Z4OG48CEs4Cv
CGJlaoVgM3rqep60zlUdSJNFTDd+2v74nqbMxch10vz62KbZ4yi5LmeoJLjsuUSSoJq2a45yNHqP
VRodldlhNB9I1hntTzWDq1QOFss8DNwF+kkaG2xVhIdh1b8D1H6csf6t+9Q/ZjW1Wd7f8GKejXz4
0EisDFW4Ydm5nz3nWMQ93KBKfAJlweAQG9ep/5yzTF8ZCB82SkTvQw3RTJjq3mgftEav1xDH0PZa
7Sac3mx8A4Gm3GvvuJ9sGFcWfAaWszyfGFhvmLhPm1EKov9S425ksBC0UkoSVEi6nsvxKUe8ksTn
iFzlXjzpZYjkHmItvszoQK3mYB3MCJNFmNnzvLhTcnAA7dfWez8kAdee8aDHDJZz2wc6QSvF6PxZ
t8o7k2dtJWfT36QqfGH1CpKrDA+TJsZVmIruCFz3UlNIKDKLTiXbrrZObIIzWjTw7sZk38jLqwc1
UdgNjK6cRJh+Ru6JiM+DRsGguJ/Th8jnns36GypZZWC8zxHhmW2utk2uFDFr6bBlfnzhpen2IwGT
VZoWgY4kcpPILqQCN46IVTTm3Mr65riMerWOBOKEnHmTn1qn2hbkdFAMI2ofXyfa0r9kJXKhDioC
NhKda6fi9mHW4GPVcvS1tU+GvFzsWAgNER+vlDeSv9erUzU1L81YLn4csPCDfnCELg6az8Cr5EZQ
8rRFLF6iTuG/Eqq84wZutwR76JmX4Z3UD/hhdvAVEfR1d56/yGdc3w8mwnFVxllV2PNWee1nwmJ3
XdUE/hhR/OQz8/M7ksG4BgWsypjrvZPmYTKnQCzaj/pnA0P3lOXNiSsXrAJ7JensAGEundqShohK
xK1gJmYNaKtZJ6x7CB+nefBPkXVXcdjrJfwXc4KLOhpstCexyFQyd20WU3/ynYPGdGrvjxkWsJ07
x3sU+Wcxs/3knMfcOJeBxHYSqCYLMO1BR5lp0XFAzThkRuACJP945foL7fUfvwHJL79BvNq//28+
/lHy1DKn6X758O+PZc7/fqWt//Er/v7/HLgdgtl/fD0r/wrb/n+a/v0NSPsXyX1Bj/Po34jtmuP/
zXNsujXTMUwBmRbW4viz7f7zf2mu+JtwALjZrsXKCzI2hLvfme268TfHMDgBF6C673o2SLKWUL2Y
b238zdJ126C51IVuo/b7d4Dtfwa12bbjUCsYnqcLx+BbLaj5P4LawnFSrKcqN2jb6B7qHT2l89QK
BtXRtHPjj9D2v42G/+0Pz87vx9Afwex/Bq7900+1fgFi1qPd4sXAFUApt9flviqH3/IF/nSU/js/
4RcAXc6NupFO6QbgC7gnnQbKzf/5b/gznvD3v8E0DAsGGsMisUA//8DQRDgziXZxNszI5yd/Ym0P
cMSc/wKlt1AO/0HS++cfszyVf/gxUAy6oTf5MRPRg4160tfPcHj/4m/5Mw/0v36I7XiwuE2fwcyf
f4jvKceH0uIG3D/0fC/nHxPzxpS+7C9QqGDt/+XfwzTFI72ATu+Xl15gtPRAM2MmlIxnCOMxBBqz
olj3i6+naM6EjRONhVLK2rZENCKxwHq6zrQfWsRgFl4Kw898vCHxOC7JNCJ2bzRetDAMejPfWnP3
CBD2VLu4z26y6UFP1E5TP119QmIJlJdYQNw9KTcgN502Re6+FFoNp7hekxd1iOcMWGEd6HuV2UED
eST0P6cGj33fBhrNX9+PF8sr38ZqJuqNKPE83Mapzea+R2b+MZAmls4vI2SI8Fx3HYoaOJzTsBHm
wK32pSKTdhQ2djtWNLkNnYgMJBd4gn9R+RXJDplY64SQMrO9IVz1PA7eCo39GnwYuyImYh5Ak3Ct
EPLhofsyf9ljcSxmwHck/zHQDSyYkxOaqqZ/WFa10Cdpmg0QOR9l8WzaNy1DrTohw6my1hKpfA+g
R3ArlM0PcmqL5qZ3Lt30GhFoHecrUqw3AoyYQeHAsJxvmmbHge67Cnr7wXX8nS8ioJykyCeph0vd
5mlCzYCar2MyNukPHQ1/KV4GlGEEV204FUfEnxXiHayusuh3IRpJFmPKfbXKKw5nJV8EjPWqdQH4
kxIXr0PuhmiiVl4H+YXQ0Lo56HoEU4phNqG8abvJmh/V3hxo4g2wDtoPR5IkPOfrlCArjaF8zUI9
rBBcolprsgJi9QsF637U3AsEylubAfOork6UIR3ksueaT8yl4SzQx44S1a9hknHv0I6gV16Wmz3I
KaVvE2w1bPGFKQM10H7zC3GdOTlje2Z7EeTGzwZyOvP2nFJ4P4gEGu6ADiLZmNpjIxFioH/oWMJG
MZZavD+4YUBL4/MlIvokQGSZ8RIplm+k2Z/Iq1khO972Q7Xr632sMV6L671OxLHJpDutwVUCZzYU
fIBlcWOkR7LmAobu66rt7vXGODG2eqxKg4XtbmieDXqgzBkeRNSjMYx2zWhdnGrYakl/n2LjVzqU
Hdc8al2JrlfbGBTyljdu/XbYezojzAGIGycH2mvyBb8ldgMP7iNq5h2heZH+bktAmiGkk/wmtUhj
TbYIWNa+d4btwRC4XaLteDmtDPYILPvSw5VESxInA5RQIiP7+EA8EdimG2webGY8XhmaMuylZp18
Nwc3IKfztsGA1xPSYC2uJuTK9HyYytw4cBihpf54dJpi7QblFMH8TrGPYgzA41/N7smakZHPI3tq
lsOWtmlIDtZcgvGK6aq0TzfuicjBlau8EPF49OweNF5xpMY4U9WrofrujDZuO5H51PbsfIvinPTM
KZHjaNlDKU9Deapi4tOBGqRXz+K8JtfUNu7yxOJPjGlmqWHBTunYRIaachEHUpmzOMf0rloWqQNe
a07wEYGZqDlpczCTnGbhFvbTevkusZcdWUstLwOzHTulwfCZrlLixsQFdNE9c7xtiRVDpmgNgAEY
S04zE5ibITT/4lb1L+/qlPP/dWn/5Z47ehGuCDN30YggQjrE3vn/l55fFePjVJH986Psi66Z7n9C
Fir+VEwuheF/X3zuy+Kjb97af/qS3ytQz/ybblquaevCZcnuuVQyv1egHqlBjPs9jjOQSC6V4D8q
UJcy03UoMR2PjYoweTX/UYGChMF57giyG5dcnX+nArV+LUFtgxqXoD7D9kwL6eEvFQEp830WA4mH
VVPgOks3ELoDw17Fo9q1yt/j59m3VcJFGwOILM9h2JwGP9xb+akv/LtOyGvVp3e9DsUrmZ7jnGxA
f7gZiqtPijijUVuwTPDkJeeOH83Jt34knLap7kmkwJjZb4i3eq30+buFpD1Pm/fS63cusqlFEtsa
LYCd58Tud2kVbwrX3uLpuNLqbtClshP52ai/qJG+8hX+WPLZps3r5TLUpLakHltKqD+UfInbjgaw
oGiXTKSFxCi3iUuwK2JObpNIGB9RSOVhj9b91InoZk6L4iJsgJpcs281qbuBbkXJg53q/kEN5R3x
Jc/KmLTvUtjfsxn7Gd8R4obWgU7rpYfoGqkrE7D5RBTknRuqbN/YJAzBbWoQLIPfR71nxiXWk0+T
HevB0/VLJvvxhACHe3xr4V/0H5XDJI04PIUxJjHurWNG/FlckY3oYPqZW7R4zVIzQb2xN2VKbnnh
T9oxG2p0dBXFn81Fe8JBuU47rn3RgDoMgWBCNomj3+dOghWcXCPmlwLpKSnlduXEt/wu5xYFJgE6
nX+sBZZ7ohiToCFGpWeOj3N6sfSwlltNLthVqDNyjXwuv5v1+S1OWu9sOBPodj9Jd9ye9Tt0mh+I
dF8JYdHfyql7iV78wrZPS51oWc3hD+fqv2qFlqviL6+2A1QOzZhNPhdc8T+/2i1sujyOVLh1kpar
fvpaxkm87sPUXVXwLEjwzYOprNW6NcrvHnqRVSrzV79X4BTH6t4vLcEGoF3PKBlPfqE95Bk5b1mP
nrzlrtvRoqzqZv45LO+Uidfd6hRwk9GiQBmFtdFzH5p5ZDhESTr3SRghCCcMIGiNDvBmnJGgBAul
9goJhyXflnmT7sCnoluYkRY4RT79RTNiLN3GL8+Ia+s6l5+v/yxXnj8e/7FXG4Pw2WVpMuLsHCN2
iUhOd5rdbjXPm9a4XrC8+VN3TlrdWRm+9cNE1X4LwHsrpftlGlu1GrmeaYXqumORtxlso/1mEa15
7skiCfPmiRDicJl6+4fR++FNMAHRpILtbaq/uC8a9nLB/vOfZJn0VZYwlyQ21/R+ucYVbelbToPq
No8wMJnpQ5fGGKKS+o5kpHkH3Wg4oY7TGBst7+ZzSXHoKiaZyOpOueQuH1c2U2IssBqm0M2IWBNH
htZuZGYXW0OfDk6DzC3q7kQ3sqOfcDp6wt0kpX8FaoazLxJ7qNBlYBd3rhE9jIDWUdlWMBXd4V4C
PxGSiV6WPYp52Pl6d5BNgp4ZBXrRinuAX6I0nhiMbou6jY4ye8JbG6+VnuC6UuJYVUm/q0fwpCRa
AhZv6hp1PsZlabyQVvouHPcBcQ38aAXSJpNoaeT41CADZxMSPg7OB373Vae3LyGUvrif2KdCzmTK
LF33ph9RwYRSPbU/SdtqkaBChIXmToAOMpxc4FtahOvJ+G5a9TotojPPHk6RGW1VNcTvkVeXwKm1
KPA5UJQY3hFbbz0g4bi17GtLeuo5jLpLH4c35Inpew9hKiHCDSHc1psAw6CGhKmtmX1HmybXtUMq
Z6cKmOF5JS/usgBXLzUCiHdEehSiqfne1PJzKN03J/Q3sYAtW893VZeDEuu1RZ843KVtfWfV4i0k
DKIo2eeBKUpW1hgZK3R71PWpdzbt0rxx/E6sGWY/VkOobeKsfa3kQmJ3m7WnAb3UoIIEVvduWyR1
597crRrMWat2ZUi0+p7ezRtMjw9WXgUDp/gJzkUd9Ea5ODQ7qDBmUm6+OF0ocMKtF2c4JogjNmZc
KKiax1OK8cKaSexr4wfgMDhmwSZdiKLttoMC1iinq4h0+E4OaHSoeYMRX8ndJiXN0EDb6PeDQZZP
aVpB19o7RIT5PTZ4SVrbXY4oUy2S16649Wp16XI24VYnCHPJarBcvUmu3WEsbJwiHXPwSSEPz+3R
XoHmLEUUcXHqPsj2TneeIA1PwsuEDYEPheifE3PonJYJDUEza3xx16HsdRLsyy622z6atjKRT7LL
PlCdtWAfoQST0vsZ5tF2qloCxw5lwyhe4MEu1EtVVayb3OToGIBSTeRWhGaKoC0Sm4iU96Gx0e+i
jVkLnLyrGcHDCu64ixifhjAmpN5v0ZArN9rmk7/r/fR9GrRtYxLYPIMQVel4ZfJ3CrsiIW/lu55m
BZb9aWOVFiMRHKf7ArUTM2pucHlB5LegIzBAChdbN2vL1eDG/o29XCjt7EeRkFzWNpnkX+TWQ/Sy
GtsGCaQOgEuFOLbqtMfI7kNwA8ehZfPV6q1q4/jtxSDRSNcyf02y78MAw33HACo7aD0vvTv1x5Go
bg6gCAF981DrrX8i9gi1UnOM0n2ud8lpMnIHoTrTDG5/H4kS/Lheh6SQsh4pSEiK5De3aC5gcj3s
4uyj0jJ1aXebizM+idDAVjpNr004XdPSfary+M5zBxQRY0fScvXdDrM3NcbLroj0QGxFW2h59HOI
4osJMfSg9/vE18LAzAlQ8G3thu7w0KcN2vWUbU8TRTculdg2rBJapLHhqAHJ6aL5w3AcfbdC+ZCa
yWuEc3GFxPmAUqHal7N4QsGt3aadebEAv7HTF2jupjWtMXBAGV2R49dr8jkI4pjEso6L+guZiMTm
mCTuzrm58UPy3URVdVuDSgthn5cFntmKvU80TO2Fzqpwse07YRwUfdXRTVqvU7ZzrO6b0fOr17L/
iO353oZcw0ApetVH9YAXaNz1mMBWsUv+eAJTn+K/49pQgLkfZmo45NsTlkj2Y+4JQe7RAIUflFG1
8hRqFRg+pB0QNh2M3lgE9bSZreSKNeajc2K5qiEaIVaJcCKNCBpDXNYrKfAPoH1cbgENDnc5bkIU
wFQd4iZMnIMJLTUYmoogzU5++l6zS+3yR1YXak2oASXmLB5S1V00FBg7cnvRnQ1sbixovshjoK+H
LDyhUa4LCb+eX/1ZjPZLbMJP1ad6xLThvkVFdwbZ8z4jeFjFGkGLaR6TSpQNQ2Bm7WO25B36PIO4
xmn1nY+2Mk7AL7C1D/do2+21js6cWO2aUE04oCgsKIVmeajYC4WZbt5o6WtREsqdUr9u0JMlwah4
TmH9rmtdwTq/0YA3H2xhfWq9OvoiCwaE3SGmjmAW/pun0Obk3U0mnPd0hI9MMUKEG48wuNBGqLzX
zZjaW4rRwO6H76SDDMR6H504vkZlB3w23rU4d9iAmU/KOY8mJ19p4faNhgZhVmW+W2b2iG0jyLXx
03TbR2bf58HWes6F8Y4hDzcExpehW5AMbeBQMj4gbWpry47OjtG/oWhAwxp9NuzjR/jHCqYOfmsm
xkw/UgfhdceckNS/fT1VB3oiNYknPNNklQzaQ9YNXBSd4YPANnkdZMFICAjPiCxs0MWTn9fheu4N
hmnlpyJVkOCikRsnq2CZ5MwFkRFaDpZTsIHkG4T1sXbSD4iRq1jmD+3ErrV+d2v5qJOYUhiEOfXk
JQci3Wuu8y38xCuBAavzcoxHJFX5ovgUGhTFkkFHx0M3DonkGIzOKsP8zAw8XAEL3QwLSqThfFqZ
SXSvmfkYdMXWcQEpJUvehWrJjhLYKzXucS17SzNt8ML/MH0I652Ro+tlWtsIqzsWZBkgFxxJsa4+
nUK+0YZjevLCta24B1fplkg0QF2TwGQSFff/l70za25WSbf0L6ICSCDhVrNkyZbk2TeER+YZkoRf
fx7trpvqE6ej+75vHFV71/e5LEMO613rWZ2frnzJ/wU5fWNJpklq3ZfNTW3F3OmN7wCtX7tMPVJ+
ky2cKSQ0CQyspQo+fg3SNlqyEVZIuOY5qyZOEP1OCGoHElexA9tsA7ZbbV2JjVmYQUpN3fCaWNOL
bKgfi5IpWgZwUKBRYjEz1dmijNqcQrCNJlsn3cK3ClTvg/K3kfiA0W7MZH4yJ0bcETcBc45eCSgi
dTrBHW0rAFebg2Hem21LCSWHKonvCucXZSCjkXFnc6CapmrPNoS7ff5NKUrZpHhkUV/hmraENFRM
8JqapHawSQXl4yd0VWjcNlDSrDVWURftOyRDyLYYZVvz2RyJg3fl8BozbqkA/K1qQ9oPU/46DNgr
ogZVWURXOTr4SCbNo15dfdx7VjmcvAxWhRdwuOmDasI2Ve3DutxlNI0T6z4HzVxtgQ/DFLXlie68
xynwqJsrLZ7wBvgW47yVkiwtrc+u0hj17vYL0375gCf/j4nFnv43UktFawF5/RZ+6+9SknxGpfXG
NdMrKMQ7TfHqIpmJn47QPWyzh/64n61WLh1rEhtqfKOF5RfR2i1B4TkYyQpjBSj72qXuueo7sSUD
uyJd3Kxay053pN6p/0aWTOhrM2v54tHmwkuXAVgwMlIibBa3exDEQsO6E4QSHrwm5CjWf/hRt5m7
lNg52DzeBPFFkhAzfB7iws7Kj1quZ9IeaUJNnasw70+m9+mapY/zlWm/Q7jZg7y8qoynEPG2MNSr
SY/i0tfYPEOpH7Me8XSOVzE16onVkALLn42q++G69NxEpOFCeCllTERjC6X3NYtjzp8T65u24Juz
2dmNfcb1ehorsoGj6sh/CewItzbhxaD7e3CgX3bND15oXO1F0v4uWx+M2JzIj1vHOuAKv25+Vefu
ytRjPxxx8vQBoc22a89uZ/zlnvUxxylQgXaJyfptmCe1sL2G2//ErKh5y5zsjxqLdgGn98hEg1Ac
m18fJr9hUL+AL7oxKImgz/FPERE59uq1ITCsi9w/pXLnl/EbHVgHJ40JPcqCJoj+O2v7BU7+e1DP
rFmt3yJ4D83SdWbsvLv6Zi0i6w8PQ/mfQk5HKi0fyqK/oHEhLX9EZBuXxUCXyQSlS90XTvIBVOeD
tpkteeofqus/uj58S+A1VrmBE4REU54udOd85rL81fyIYKkfJhSXdWFyaGM+fSgb2pKzCYKLwmKu
jC7ddqEFPzl3L37tmMtJzvdZbGeQinoHb0d/R84l3PSFijZAJhigFIfOj+xtKOOTKaFAiKbFWt7t
Lc4q9PMAiCTNuaUck9OaXEZxtJ3qiDjEyB/uw/lLZ9XayqZtqOliVezKeEvs+4mY3kKRSvlnPRm5
AmMyWrVz1S78KuP5tkiH0iuaxIzU+phfvyqHdZDeEsIIOw4RC98iWQTVxgFUzxzB6JM/rn+fZQ+R
peT611gj7aqBvJeQ1ZAq6QycsnNm4ErNu5TDZbrpJZeqsaifMR5DDuSUadvTk1vQN9Nk418l9Qv8
7lfu3UdlQdyJLPMq8Ln0nl1tsjx58rPqBrDZ+vSB3tCYh7SKfRxFuB/9QRM6mICWtw3qV2pts5wz
P0nJaZOAsO6GdlpQs+OvDO+rSOxyYanqrZmySxCVar1SM4k5iiaZ4cLjJK9UmiBobx+6kuDgjY5D
SfZQ2xQSuH6vQSh734njvQyTGhZzxw/GzQzmiH+XygFMus3iaXn5gfnEprLzF13B0C4M9972+oVJ
rRu3kORSpOqptwrGN7m993vnMfZt2jVNeq9Lzg5FzVtQFM4zqSsUOnFfYAKapH2YkOa45Al+iiJ9
mj3vHNg0wNvGMwblaVEmpGUiepunAGuCKh9qYrrLwHqpYCgUc0DKzbHW9Cztuibd85o+IGJ/ZSBa
if9cJd3WkVOAp2H7GcK7AoLkZgg0nR0dN43m1FuP2VSFSxFaX1UK5TgFse+RVIaVmgB2NsqLP3O4
cXW9nuCWl4+y8ZazNSJ9OsZSUb9y+36Kx4hKxOtYRl9tnFA86sJXNHCccskzouRPgYdfTdRPcjwZ
Xifby3djDeW7KX+6VrDG1G21hKG1C7hMF37GXe4nGkn/9yFgVSDKpOLKY5HOXyqvkiXb0mPlggpJ
veJSzP0LRcq49+xmJSzv0ZbuF8l/kNLfhNopgupDY4n17A+b5XqYByIZuvpOs/jdHuendNTVrnDZ
LtIZA5jchWH4nBFb1mVxj4P0eQQrkRefOGozZnbxXxPFW9/3sQ5ne9nT+h1xwUgm5zWe9Vuonz3S
mQwz88s8dJx5gANLMIGFuwGbdsTHeMjGiC3YZxxp/hJP+IsHyU0G+h4K9jsbfrqoU9LhqsQZWIY9
R7Z+602MRvNbaBwc6NF2oDqMPDOYOyihysJf5TJ17sfmkSjjJS3sR6ETvRo6TcCX8I/nfHkJWJC4
shkrstU2srtM2KMWE1cWnwx1UoqvCnjY2JnH1lEvlm1/h77Jsg9RI3n951sbuT7kU+0vBkH/Tzq+
Zy0NbCBfGv2lSosXmVBPGqlzZUGaI+T10vsCVYoz7pCrt77XB7gFao3/fJd207EXCqghaQrSspiB
sQJHeXEcWw8Y4EiXXiR/fSpHluRfLrGP8yCesopz61sqzfe297+E8rdOh4dhVBt7Gv/Qy290r7xB
IAHCk0fDaiRRMxU1JZR5ibm/4DUESXEJ3qcqoVTRJpZTtsjeZeWhipKSmBR1QCWJsMnt3vUN15ty
MCC0JjJWZ0GdMTkPbI5mdKFK/uLQOodmBNQCYVmjq6ST3HidtZkSPrw2ItlJbvUUioqLHrmAEKSW
HE3C/R0oh1lgNUySDm3E2QRTCfFcbJST+ICLGZqSRZ3D6d7vRbBLzekM6kMNfbuuI+u1TeqjF+pP
p+4DnLTOcy6KY5PBMyuxi4+WtW0Hc1oSKi05GHUZjY7R+GGawts5pv1Sak5eljQAuBjmrrklZsoc
2m4a0AIimTgJJ3lJOp7gto+K9ZBnuEU8XW/6GXNU6Vhn7m/iMLeldXTNeGtqrOkDRggy+vIukBWT
B3cwXsbc4qoxy0eWQ7FpI0qXZojDmTV9+r3vH5No6K8FdQFa/9WEMB8LKmV5Kc85vTgUe2XsA10c
71RAFl9pK32lZpHUBJBPLBtWeqwnftwwK2fslLh2BOC9neeL2x0r4e6ZD8bPXN60gCpGjTPRzYlc
kFyK0q2RcR/nwM85pIHX2ZikDf0+Nrel3zT4A0pjF8BTkroqlr1oDNhXQDEI+fxE7D4Wbti9zGWE
oZ1Tsq4p7Q7TI8yF6VqEhne8QY192gCZNhVEZAg5eBayievSP8OhQ9bFfRTq8Teb1Da00xuba7ox
pfsJt4eVHjBFrBOPltCASzoKQ29eURj8jWYtu4uTPDiqaULPBN/y7NsosHpOxFF4+biOHxpokT+j
NQZc8cb50ijQ5bRaNzuRpcYlhwMCA9T2fkL2G2P6X/9Lq3XHszVfo1gXe3QqYzOHxvCS+OYDS0vx
bfoGqM+GbEU7IdFImnqiprpmsZnjPh9ZzhvPWrpTWR+dzA0OHVr5zVd7sm5f/vlPcdMS/mmkx5WP
0V1U34++ifDahfF871iDh1NZgmwsrqIaivuswPT5zxfpqIIrOXbQtit2ZPiJUxdkFOt+bu+6DqpN
VNnXTBjvFEOUR6UV69pM1g0CDg8V6+MJp/HjP//tny+TGz8EKgIyjZA880nyngzNHcoCwzbThBQa
3b509WMb+SBOR797IoryaY91vXEtY96nGO8Jy+bhJR+meCez26PNzxK6bvWIBsm4yozTdVDY6cmf
qnw5UftDEhHc0dCPrAum37XAcvkjYzrDSSTEsqJLDNJONoxrY/Jr6ut8dciiq2dsK/uxLbPxvshA
ojewdZdxxCGN01y78kep14aTkLK0i7Phc0OaTeNazcDky8IGLFNV+ZtMvR/A3NPGMThxElym16Hp
6E2QkL9mWHFGK+5ka38we8GXMlsn9kbzwUfOFmY336tYzwtpa+qMJvIBgBEqsD59cAyTNjxQHAgZ
lRImNx6DfRZQtId+vkWRorutBA80uEsJTu44dcivdYDORm37yq8QqHmxr+Q+SNf4xQQvPCFNNLFk
9kZPtggDkwVIZ0tZBNpxgxCt3e7MswkJVsq1AwPtEMSDT3c6eFjzrb5FB7zIcQ+DJH7aFTFxXI/1
kmu1v2ubaU95Oykmgndb7dZPVluKZ04dCzfo9L19SyATKr255GzjXrnTXVqJcjeOob1LbZeHxfQx
3wfzPfXIf4OKJzSSONlIchRbNaOjDZGm3Kho/mJ+Y8RrpNoinnLEwza/pagABH+W3Oms2I+iR5pv
+vswi5p7CATFiuoKvDuck+sms66Re/7nlWu0Hk5NS08eIpq3wqIFMxWCtpFiOkoYYyxEkV85/jdb
QpTznYybfkXPCanTMtanPGi2kz9TX+A7wYEwKDrYaNQbwy7Tk2Z0CZyrIC0xHAiLh++IWQf6FG7d
3qNcTyUdfWEHhwPdRt1Tk/nit7Hx1I3tL591RVNJ9dJ7nrt3NJxdwU6yFz67PtjlqA7NryAf3mfZ
EpaRYbGy5nLCiSWMQ9fC7nN9NHC/QocMb1+AT1DFw3WG3mt6AAxQP1OSZpd/vmRu8U2sRdL1fYgx
TZEa5RXAOwwmKmiPo4f9XTs4zTOPfUu7B+AbTqPVrcP1vRhncDPyOdWBzYTfeKCAZ1xbiTySIRHH
LqXOEa4onPCWKQlGPbkF4WGdSehBvmgBgdgs6ljJTzbdD8u6CHAOeiy5Gs2F/CzM0UQMZ54OnIRF
g4LneNzoiWg/dGLEw1iMWAEsampokz/ULbVUs0o2ru6P9HyRxLaMtbKd6ZJM6LnOPV1jyZ9HdU1X
7rPMgDpay2qpwbU0YRkegpZ6DO5fW8+ynmJnbtn9OWmG9PetmxFMsQ1xccu8hvtiOLs7o7f+Bqv5
rhGNNo4YFRmsxDukrfNoB0DCC/tqkqjYcs/fd7lxYvDwkFVtvIIBsY5TgqxWFs+bas8A19sGVVpj
9PPJ8WroSA7fb8iZgDo8bht5K/dyEnvTdEFyrdiMnUnwCgrrSMYB+QOo10IxU+D2IAidezWmEioe
R6MZDqLiJQr0XkbIO7Il5AyrbNOPeXQHB+XMe3crJRvsjY5Ffqq75ANHaLuNVWpvq7Q7h25Bb68x
Oqt0xO0XZhfS/odDz+O/IqfzktOHtmanhq0nHz0hHlpwLoso7ZuF4pCdAlfURQPtq0dMchhA8f3T
fdOclMG5indzLDIUmaE+FMawTfPsILwxXguTMbJKpstcdgzMgnXayYKjrlx0yrwbzaHnhIsxMgIc
FQik4YbWKBuxOvazgx3lRxu3xpGL8otnEFltK4XsZnvimM230k9nhGNQFB+59la0+Aa/2LqfnDQK
XoMW8OQQAqmTIUgscq/tLqJuc8QwDWLTi69NjlScRn12LFRJj6ST7pQztseuNodNJ6zl7NAd7A3k
xLwB9bOhPMei3nbX39iiNAAUr2M8GGQou4aqa999SCPALGSkfnU9kTOF5Fhl4VOZa3GX1gHQqQrV
BIw4lTgOZlLHh+dCuU+IkPNG3bWKpL8wHAskhVX+1SnehaT2KM5uKGjD1vnLj/s6Z5bzMvbOteZJ
WXA+mE/UAiKdohtZdWBvLdsMz8B50BfFqJGi5xMyK3x2mG2+ptSVlhZnl0SJ2geY1HG/9yPlZkjM
VsP4TDfgNAzjGBbTfPJktpj96eC0t0wbSxlXUgqx+O2vO4pH+lnCPRkMyFMN2VkJntX0SZMyVKio
KqUk3ENy5AzrfxdB9pvlZMXjlKANr/O+sEEij4FW60mHdxMdk0tVcFFRqXIOdLjuQThW6G3GxSvU
xpfYTRo1bli88XIPYDLDmvrNSQTPvh4fFNG3tpXDLtB4vWObI6kU5jbqp+YBGnxK+hQfZavVlgAm
pmUFeKbInGQ/TWjV1hB81nG/Nm3BcUr4/TLMmUcPBMakFj8WA10XdXOHc3IbyOLbM8tNm+u9OVeP
vtd9wsisyKrxkiyMicVmmPVO2lypu5otaDSKcROzCqMLRsWGSB0ni7rON02EF51QsQa9Ie54iWAc
WhG1qm2XXmRLOCtUHJAcWGrJxMrUxqrfIYXyCporu+1WTjC+2n2FzOsk1naOxSlMkXdQ/99HdOld
anHcSuqo5MO4eFpkxzowKIitW6imc+JuBEJAzzCksWjN0iJgacM55YXbOR3Nw+C0UCCG6DTovNyk
/rr2qd6wFKURzHvWwDKKrUMkjMs+Wjd8oH1jtn9+4JY7JOwPW9rdXWziW8A/wMm+bR49J8kWtC+y
W68HnHIvmdvtXc4zixjY7nKsuRhHyJFs2NFCm+PzQHdcAcbAB4tA1SKm6raor6UAiFgODOz8ZrCv
hTltVG7H20Qb/gqC2ZuhsulRxuneAb177NBM9rdz8PhjgQBrsuJ2yqZvZyo3fDpUVcCBakFxzY4z
bHLy50sdpw8TctyiCaruXsxkGLOxn+lJI5wYlziD/NI7UL+0g5rS8Lft6qb81g6Cq2niQ19GPj5s
ejRL5ld+efBUB3TKw8LfJMwLUnFoAvoh6+jMiMlhyJfAQGIdr4jvL4EHk0e4TXRNJzrEhX7563NA
PrVjuyunDkASxQScKUiZFiCMFpT7sQwBVsneK3XL5UBF6EO2GaZL85SjhUwGs66piM84xzE4O/Ow
c7ksLis3LlZ+nlzAQjHtqId8VUHrXba9W/Iaux8pVmqX/CDIATs8Esp5Mcwe+w56NOLNouq4f2am
uXcYrW3MAg5TB1BoGOUfFWMM4k2XRDkXZcSCEOW7j35Zh9SeE6hc0WrRr+A9mj6ytUKMgE79HHVK
4CZMWFZhtBVW84SyjlRuFz8dB5q0x8A4Tt2FRoybAo121QvbW0lQOLB13LVUDKEqm8Nx6tXXGJAM
xQ0uQg4SB0EWNL6I6YEZV3uf5V+mkcW5P/XWMSzFVeYo5sQVFoznKebNpTGmhyRpacZWY/gU4QhV
GgeB4o1e3ea/WQP5l3IiVwG7aSoceKn+oJ1KJO17HTaUhwjQsI0AdFcN6YMntm0WfqBhviZmX+Py
ebQsUA2FBPls1pCeORU/AjqG/uDRiMChwNLDeAiL4UlrgT1EN++upusuDfPNOGCLxPbf7dpEzVtN
K9TyNktiyhrvRIDqGnF9yq06piusX6Gq+HejbavNUNQ/Pp5KxLy+2vH5vQHBZEfTT82tg8AqcOWD
b10FECNOROSdA6XEewTk4g4CdXpoKeTGHuHgC3Bp62JOsLxdWo9tzUPqWuN0Is8WP87lePHCd8OM
R7qMl3OeskAonFmFRcoWv3puNnseMCYjYQD24aZEGexiVfSj/egR6Ab3bQgU9hDuqWUFMUx5taMY
oVkOeVMz/vFhURPJcXoN7ewnMIvL2DPpyTL/tQlf7dzMGFU27o1NdZkyOlK6iFFbGstl3wZHyWB/
2U1MdRxTn7PZOjPbTNdljhnUjOp92YnHSinnnNx+IXkJyjmzrJK7qvU+uN3EA+y8Z1XUrueUIQiH
wT/TjQAUBnsRSQ5PXYqd7QbCwEIbLfLACRmcUdhA4uoOV1k0YG5j/fSZoApBJx0fK0d5RhwEEFh2
DsoFn6LQJGIjugpTY0HJynBRAreMxDmpb2xdGaGXpLfxnQ0ECIWJDf5G3uMB2RML0fu4VoDnfGOL
ojgnUG4G5pouLdD3y2hqGdnQLR0gZ6K0hyvlx+xXA8dAwRFG1pShddg4kw5HRpO+M8Xwl8Lrn7Hb
ovKDeKfh9q0pnCfpAy42xLeJAGhwvVszWjth0vylM5MzT8Z9FNWPGZa1yRuJZ9AtKVm75kGRsxKZ
bxVUXD8VE8bAvl93aYMnt3WQ9E2xqTG4YclZNCYtTgapJVU4e6/kRBzP9qGM1NWbnc1YT29TRygp
lW9TFX03Mx+PrKw/JKSPcYCDQOVTfhecTcxobuXZb9o3UjoRYWHEng1t0xCQFM3uAKwsWvJXdhsz
IzlSlPU9ZbThrUJ+k8V0J8zC3d2uz0fLmZ+7sdIcL03U7pz5c9Z91l5qPjQS+Ezra9TzrOdKMoeY
NOrix6/N4NLd3Hm8jviZEYOwaIZbUxjfg8nx3JOBAVzDxLDXQbDgifuRo32tcw9VwwHgHVbVdNQc
tFZ2w2aRmoA2+3QeT3FmPKiWpoCJhE6TK5LSAVZny6LM2MB8Q6ilb0/RgOQVBxeWf7FLHDN+dAO1
IuOEEmrgKxUObrrENPiMOnhFvU4f6rb/razmPRPWPY3x0cnUzpruhu5sdM63NXngpPyWi/W7sEP9
xAQ95H619akqWc0TuffahCngd5ZeBwwmaWc0xYot/pErTnIeSvut88ZxLxRMNZow5cMcZFdQWs1D
nkDRo+fWLLxqHYedt+hpICJ6139VMUmiagxeJ2lax9quZ5J+mtsmXqTZ7EHPOn6zKmlSSXvxlVC3
B0mIHIxk4nwAj3aX1KBQxBS8UVw+b7BgPyZ2ZG+AqswbRrmj7x9qbryur6ZX3FxLGqi2/2dzt/Xf
sg2OsOhnxvRrugC2zf/N3O1V2ss5UnEOq9Qyz/SdYfNrCOkqXGd4IYtgErtZ3I4GpIqWgza3Y6YJ
H3LJjNLMX9tADOEnT2+o/dbRYhAKCE3BzMXw/f/DNf9X4Zqb4f5/DtecP9vPaPic/iNcc/sj/w7X
uM6/bErRnMC37YC8tkNY49/hGo8Mt4PtEGc3XlLhCHzu/453kzn8F650U/hS3mIvpsm/+3e6xrDl
v2AVkvsg9R2Y2EzE/1O8hrz4f5jPPcdFYbj9XY4LGUEwCvxPP307JoEi6ADJ05ZQEWqQcY12GZBh
EY8r1F6D/ni0Sgw44wQAUN0FGCNGU97jAOf9iGn8MFhTRvNcmv49bYHHvB1OsWne+XGA2yHPXye3
ftUVm5z0+g8aB/dpnOzNavzoe3XzkyF1MOM8jAY8x7jiAMluti5tBXSNfx1DtsO+5bAMRr7zJZLh
0RGCld4tl05Y/0aN/ZL64cNoOL8T4Mamezfi8dVz8pMW4i2vp3U312cwUR/JWP/awW3CxzAa2sZG
z+lGU6wSoZAt/JD20jmHxxAWNh7YigFoWz0MlfXh4RfFEUILLWaAZWiwVyv47VynPvw4y6iYcFkE
mSGCz2N6DordaNgP0qJgAiG7TZek+GeCEIAt018rrbEzoG0sM1dztUj9TRSew84GinzzBAvFkDfD
2ukOCzNT6WJ07ffAkCcYEm+DbHa9U6SbiRZqRE65mGO4ZCaN0y2tiGUEhH0AlCg5Odhu/SOM3zF0
zyHNzzji3oeJi6VZapcJJ4cZuDCclFkECbnSVtXGzRq67mtURHd27eC6UwaG6cr4MbD8dLaGLMH1
aQqiN2plqPVJKeOM/3Rtf4rBfE/bCVsR7l7fe45kgJ8qPgjXeHQBxeNVWMjCe6E3+oSo/14m3Xtj
3DFBZsw29ptujg+GEytwVurRbgElB5TNzrl896veXLHvrfBk/fQR1vdhhBaD//y1kfgUM62P3CKi
RXpT/JOGK8jc+g+xqrgjp+WbGTiMEOZ3Ws7ardHBN/YJb1s8x4sIoGXtFYSsXWNpK8NCEOFX5mfl
JlcQYQiGLm0dUo7FuGMG/IbjxriUNOhO3C1yHsukDTzeAlxDTZ1QoGUMF+0097Y5YrO9jafxiyKD
vleBeeZOnVkfYTC9ztQot9X4TeEZ3tmWHseQ37DF9HNA7qG7nPhzEP0yDk+L7hNDC0DcqP2eGPLS
PAv7CPFHAc3ze2Tj2RFXXiLCvvFz3ztgxMddM6p7YgsXVxBSyOhwy8IXp6yfk4S/ISAFRxclY2GI
yqSleUsL94fQFSoyumo6ECwymBJpnpLZS95C6Z4m5u6++aMtmp+SAaRIcmxTHHaMtq+9fwkc7i9t
DVsfYuVSWeKam+ohLfRPEyFlJ96mERLp332ZKmfHfPsZTCemRkq6ANC6d5k/XW3P/ktn42RjCsBr
AUg6F09sgK+W+6IpsrVIiUEp049zF7+4+fBheb9YoS70LjG4a+WXSogmFdq7Btzvc30Lslv9VQ8R
ENQZz5cNC8ALX9qRAHEWZz+pZewqS/2Kkn8wOZQtzh5uBPe1musrdu/3RNvPc4EVwzfuLIErMbXe
aIoAMPhkFN43Qb3fDhIRll0sf114MECArUYx/pkGQQj5gwFz3BIaIMjcx09JNW6doeY9jWWPX5lh
M8cMgKgeQhwqqFnj2/HSJsTJY2HOzQ3Kffs7G1Zuhf8W84qfUMqsN/RbvJoE/PN+4UXpl7rZVCk4
59qQuyZZYWfdFDHLEGIu9oNkl7nOeSAXtRj+Mtlfp7l/LmPcnoHzk8/eo1cZEARml/BM/Bd2n77n
oAgk9xnrIRO/+DkHsOSGIdwxYytLvkNgOATR5WGegp5hFYgLH0gBnbW9q86kTamMDk5EeVbsPZgH
7GfPm77bkDY8yz/TXPyQER0RDnAHhxpwNQaYQ96gjqLq6JOj62vvqee+68plGxbPaQMfoXLWblUj
4kMqsnhm6vA3gdVkVe2ntkBLeVZ76sj3txJSXYh9zpuj5/q9lsN90BdY1wOn47RM6M2ij3qZ2t4t
S4NubNef1sSjUlqIsr3VP9q5s/Muuuj/srn/TuGncYt29LIK78vSbBn2yQevnF+j3r3IiDfRatx6
aY3D/Rh2y1g0d7FkobdaETN6LDZCyLcqw6iFJYC7FANMSzn+ovHk0o38C+V/eKnqgFRI85Wlzrfs
2uPtN9YMt4gEZu4kILJDJAwuVkNhGiQA/GD+pnOG1zSvPwpKzklJuey9xTnR+jnCBW7r5MfOSain
wOA1M9tp/EiH9hzjv+rEhQ7jgYC8/5pW5atProviOxNHnemc8C6Lwf7MjejO7I3naKpfVdQ9MCtl
mJF9hj5KpsgcsYBxloeoPDaxj1ViJm8slAQsaG+S7p/yge1XwdWK/VOHR7pNs5ZASr6iQ+O5bucL
AsTNuHwUNlbFyehuKdEFlGuJACGSJbI9ANEhWlre+D3H3Evjsa0XRpmvrS48R4GgNQ0EoxqxBoum
OePkyVZDXq9q/0bNjJzn3sJsap1bReDMmRKDZdjdydj+NsJsO8g5XRIm6hkYmw9o7Mz+ImAMsqoA
rElSYhGpjXDon71xxmqKeYpThM+VKOWAgu3N33jRBBuUhFE24/5SHStO6iyrkWiYNXD6qepnXcLK
qauaEwOQCQyTgKy78a2QRGxyuuNQ/hhwJ9++CjhthQWzPQnOTD44SUotBPONpWhPk/AHrH7TtUlS
sZxLw19YJj7uRg9cVD+Ym/+ZkaY3oaJahyusCTux+jYssjomt3azP6M4srzYuCnopaQaovwYk1ov
6xpLObfWnDFdVjbTwrPVsmuqM10WO2FJNjp57qkrXBht+9LdjjeYlqt3boqXAS5aOoZQ4XJL3nxh
IYVr9iHpnC9gXjDt0r3QvGNYusaFdsurHT62BQUtdbdnKLyaAYNjZNvakAEYl/0mcXLXU0jPdACF
cYLUDD3YW0VQhhqB+AeZQdi9WETNc98Ym6EP7yM4bPyxb8OV19zLX2y7/JkjfWKguo8w6STquxut
DyMq3lUH7Hr85EQKTVvxRvcjtgJyvFypeapcxghx9FJSG6kNahVFs6OK4w1J4jmYmrMpm0c7+dNN
QenpkcHaVQ7dm+xcyChefXI1XRNcyzZ5oqg3RuaKxmNkA9gMY8KYyeAyGBlKdN9oLQNq7tPSP/Z5
t1P9+BAFSydRv3TNvdMtd9fEamWOYh9kHS7ZqceyjMkIihuoe9gNJf42mcD2IHDSpdP7HDDSyVNx
tunVcaZdn7X3RoBDtbZPlIgonpF6GSTWMW+KV9+SN8BDzlhLF48jSnQgWe3N4qMfcOu0jfHIT79M
cyRSbalxVaC4Bzn5yLE7FVNhAjP+xJb51FJbxflj3LiNuoxZwmHYlEgKOT41ebwZ8V3Xvwe384AM
cYaAddIqhLLNRL/zdk1W7jqXEt8wpWZiFthNneyb6UyxHMvmw1bduNZ+vpskU+3ebF4GOdTg9x6d
0HsJlX8uoBy3LUcNFwsQDotnqO0tG52+kuT+8Ih20k8FZ1CkzxNV8Fw8vu0q3AiydJwdivYYxvUp
4J0GgU5ogmnamLqHmPq8yOouMfj3hWNSZK7yZwurTeKEHC0xz0MWEq+RctdtHP2Eo3zSrrNxzI/G
DO+9DmgpDb0gHtvXojb3cYfXuM3Ue9qrKyH3bYBLPyAPE6n+jOj6g5/jWiXNf7F0HstxI+0SfSJE
FDywbW/Yht5sECQlFYCCNwXz9P/B3LthjGZGUpONrvpM5knAdsLa1P307urmhUGntc38DoolGkcn
id1NPvVHTO7oDCQaX8veoWuL1lNEFhQWm+ruUNhE2Vso5SYTIcOW7mNUNA5lV1WrxnSv1Mg3TWz4
ShE2ly+DIcuVR8beEFoDwLBFjqw7j6jCQ8rMZg53iFJREgmcVWUUX1yLLrDpCMuD+ix8InxkTjej
hvhuqWY8YAonKorL0NKOSd2GldhxiK5xu4AJngtYVrAx9ImrB4ZjcUbDtDZH+MbtNXIcfh6hsxNm
9TdE5knY4eRvx5CFI9uVf00q62Ul3a8DZybSdXZZ7IX43vOI9eho1FdZNHswtHzJfK7RhZDkZfdh
Hj8nOjUUpOAziS4FOxKB+pKO2Ph1/ZaYzkfhoLLuW6IZndh49Sfjp/WCcWUmeG0qKhU2AAfZVW8D
5+vRz4tXRZz7RhUlQP+uwThcs8MbdXbqY8c4N2kvEBf6LEXiPlsHJkMcYVWbvNvNg98/MFdjgZfW
+wzH7qogzRraJVftwFJnb3s1/rDmNWkssmBIWiYYkjGaLJeoXERkCKpqWIKSQpR3q/XXAIrZwAPl
bjA7F525jXPoCsOSnBSSHVbCOo2tER09AYcIwFepGcWnnA3jyhqH7hQPtbmbe9IYKUazunlkhvFk
FuMfYs5hSBGYZpn5RyJ9A/gMNbcyiQ9xiFLRnXdPG/PaVS6f+dbxOAVuLUFoq95NPlNWUyaFI7WK
uVVuhUKiP6TF8gkqoWM7Hf2unp5IUkACHNsQxDLU5UYm9hVdKX4yX9GV7Yu2/e7N8k8UslqZm5gY
LJy2bsFHpkUiEY5cNSA2ko3bIe4PEqk3jiN8/qDi0Shmc4vVgCNOuI/ZSEs9R/qnWsyDcAvQSJYh
zuee+byK8G3rSH1arFMZSty9ahpp/ye4Oc+4GGAYRMOum4yRoFII/32nr1nKU+Tn3cUlKw216qIU
TzCS+3tXsZoJky9g6++py9VheMemd5iaABRfk+m6S4cBqaxHucI+fTXV+t8MLHI7Z/V+tADXezm7
DgwiNP3WH+yts5H9Mc2R2wJgdjY01rr0O+hGfvOU5kmx6fL8p7AZUbBgfDLZo/o8EJO5taQBp6B9
DibT2pWJfUzzSy1ZDFRApRlqcP8UZCqstR4ZUpgbTKnPGSGYfmR9o2xa1w6xttwNgqwWol+xJr5o
ePEpzAwqKOsFPDhnrfkm6kiCN3Ne5gxtD8HknZyRgIxecBOm+DfHHYaKSEaHWkA5qhOSUZOR5mGu
WR6KWp9rTxsrCbeTHB0Wv8TQXBtSdvdZZpNEXuptbPPTQD15KRw6nSFxiu2RQEwK5Ersx9DQWP2u
sFjaNaOredviR600eZ8xPgI+WAhNeOR3VH0EeRA4A1U1fsVKegS+OZ/dMjloRWdWVIQpz11dYLVS
4mBFrD6m1CKfGiulpPa3hoe8RMZVzOimOoYqDZ+oqPMIEA64FPTVaFuodMvpzKz3E77n7+T4Hw28
OmI2XQbjJvZlSZIsQOoQ3kbtvwspntKxeA7LCgFPzohFoN3B2bcuCCLaZqHNOD4mb7bo0B/n85+0
DX+9xmenh6fKrDi7wSg/BUTblzhqdoZnAb5TFcGRzh/L9e9xdglBRiKpB9WbFyHIsxzVG6VoWohv
W5c+ZzMlcBvVn8hkyvXUzAWt2oyg0DEoeHsunL6EARbSlC7fF2L7v7ijVqxqAVcbOt0aw68uSufB
d4Ytq8v5FLjwFK08HM4DfStu4wV27J7c3KUUNcpDTXT2iqAguVZsN1at9nGNEVwtHV+vh6lfYufH
nVb1D+ANnLqE0vCS0qeuYwwjTOepIM2LbYdHIg3WG3TJ5qfikBAu7hY51PFhRCKHUG07kge7avGt
iiwEeyOuxEXD7ac+5ocT0Bkz38tn/RoKMnyQQ5Y6fbcH95lLjZoJm86GPGxM6Njp9fiGHAS3g0ud
SojSu98bHqYBeQZyYK/9SfzpDCh/hHNRpXvkkbbx8Fko/wHf8meekEelIQ5hakXA5KEKma91Vn53
adafRAttePgVYfHqRtaXEsHj2HQn27am7b4J6g+fLDXfZYfp2Ajix5o6x0O0TUCG+vV10KCBs14V
HOXQI17BChewGBKvnNRkYBPdMML5Cn4NZX52iPG2dj7i9idphGR77phFOUpdZLgBon/CFxn+2YAK
0WN4uv8TCWKGMZ6rtUFatJ9ymDFC5go0misnltjELl1zvSDvchUdlWjPcEWus1H6K2Wr70DVByeW
X7111sJ4yRQ5ewwyH4uCOInUOFuW/Su7VzMK9dbs0D247cFmu0n/GSoKu3BJaXNSE7M+uTK4Snb0
KeMqS9SxD5B2dkq9DBgLqFiQpbbJfdb/KicCZ1y3lzmzP8306E0mDbvJnHiqOGFSpqac4+sJS+h2
nLl0ZG8UJB7UzrHEmE029stA8NpFpORTE82Wb9ADDg9woMAe8+xGYb6x5/FkTkv4qIOVnlk5DjoG
xS3pn32WHXuT5s7KB6DZgzFuAfzTT6ujGM1za6t7J8LPWTsWz8sCNWggSRhl/u4YGMxj3m0j4JxF
/eNtnJxbiqP6DefLKcDqcZoD67lLjTtWQLKLLByh6YuPtG+V8/OtUxwTFoPDyexh2jFQWzUhkvGp
geCDZAohEuWZI18gEDAOgRyJ2nA82zUp3SlMAqcnE5GW7dsgBuOhaYwdAKlm23ncFfH0m/Osl2Ou
bm6bvSY+aIM5GsPNOP4mWXlm7/hrFvY5jIsa1EjZY23HvNk20fHIOaR4gwmtYqa9BPf6p3a6SN5q
REVdsGWDx7vKVV6l9S8DaW/FSY71xTRu5XU+dJqgnK50cGbEFAVZexNVEx2Kgn9jTL+4d8K1NSxY
TO+fNRIzH3JIrBp38o/gLN7sSGcbzuTnro8M2jVWxWIKNq0C+W7F5NOFHc8SivlNsmVR0+wbR/2Z
RqlWluDz0ftpfxV89mCA9QevCfeqzd4j27Y3qcE+FHjNKv6sxqgFxAOSHV8heT4T0EXmaynJZO6S
QDbH/vM8QjHrS7idASWYOZC2ErVHBXDRLThnJeL9fiTCBC3j2Mz4tpMVQ9vyUCKjMvL4zTL+ybiS
GxdN56ZPEVZaBN3jkZwEs2EA2ZORHv1QwVggWMPFWw+wYAQhM7hPeR9Uf7qwOqNX2ARoFN9zHW4D
IyZvJLUO0pi4lwm2Qr6Rx+AuGGoMRKqt6zJ8bxFpRmRSOv1yklcDYxDxlURsRCnCdlZMRsscX6vI
6h/mNBv3U4sP2K5O4SIJGPF2Fm4Cv6vVGJZd+3UqR2YaAlJR9BmIbEFFCGc/e8ZH3GTilMZklS+x
efQPzI4gn3bhGluvdRqLQ+SM5wGBc1c1z1GYtZsBFc4mCAAMGG+gu5EHl90uitG+DKOkztOBuy+d
JSGgR3HWT2TP2N4tFd9AUF/iCstqTlLuxlO0oHZ/gbgabbWB6MSwbp4XR9e+P4addcuCeVyz3sKv
5B1ESjpRUlkNzv6ZiB27uOZ4NLlBEfsY9Kq7VlYKa0LzqdJ2O6AAWGX+gOsFGR/ABJK4dDptwrr6
LSrWhVRPYQ560cqz+Dz3/peToJNuM/MW9gbWUgu3l88qxrHbp0m1BFiyVlx5TfvgdsVJyHnBQHJm
t4lKlpleBMTpUNEucVpXm9BeInqi6MXvzefYYVLq9uE51iBs0Ut4zHKrtw5Ukzkze1FAnTMyuPap
Kp5EbB79Ovxqm4ZH2ZuoqQ0TmQHXpyUPIpYnEtCaR/5mu5w1A2gyH7QzbnNAmsjAX1y+wz0uy39B
cAxJV/b6VQuoic9yj7y4/HSqgQbMOMRjyISt95/MMNg0XfiOoI2obG+dTduGndrODALS2dKaWANF
Cd2l8M41abW2d5yT6tVM0BPHbsNSoijmddhS1FWNj/AqlAd02DuviT4X2a1XAfsMezJUqib/SDEl
qzybsMOON8KMDhEvjq3eVWSsOuBDMOgt5QPcY6xFkBfGGEvoGH1r3X1W4XUGS4d+IGWKJTFXkXnN
54k8NzEgoVz+Ni5+Fp5NfxSkDVH+BZce9R2UWerqvsaV1adjdRqr8Y/VGuTrFlhjwupjIueuSj4m
xw43DjGy604Nh165b2F9ZxuMxTL86VzVICS9t+6En6AZTrqNX5Oswo0Gcrj10h4JePcqhn4vrOEl
a58YxYKdcltU8LXAYS/+Oo3xGOj6c87REuZ9c5zb+SuoHKwZOeenYCfraQ/VnFtuJ49dphl49bab
IFsZvaoOtRZvAZKslQoDcopjfIMIGUM8FI4knBtJ67flOw4z3/bLIQOtsiDzNDgQoV4AKPLr4Isc
eGjF9FeRRBvl8+NVjA28QbyNNUdvMIXUGvoNZ9oeUjn9nXpmAHARc/PoOMG4ceoSt5Lzw3D1EZ09
51Ddgvoa5/NsHzpcrgf45l/hhC+18x9r2fUnzqaTZQH7nX33NyyQALb+wR4ZmQ6xm26JljkZbgr8
xcPQyYSpI548XJxyXWbug9B4AChksUSJjyx0bcxUxWPiAWYb2bNWrHLrrnoOpX7JtP8WznR3tfct
Jw4HHbZskObPNuehZ8e8DhvGC3QtPQOMWEcWm2N7DzAevlJ4Jv7PXzcjrmwkJHQoWP+dsmA5XVIT
wWv7IamTbkylfwYUpp77B+3UO85szn0RvJmdvPqMoVJFB85eYXLrPz6URQv21KpyNeQC8ZZqcCN9
Gd9IB/8tVIP4rgBV7dYGn8FvI+xeFCE+O2Ual9ybnk2VfNEU7SS5io7kaan0b1Q7H4ZhHygrOr2E
g3JNdkg2AXah91nWigm5U4bXntC5oClsU/yvg4Bza7AZC78HOrfSz26TiVUV392nWftHFIIcHyaV
UIMybIOx3lvpgGGhhPEWBP5H4CHPidJjTyjKplO6hoqT3lI7gYgGLXgGV7COGXCyRv+yBw4/ubVt
8TAlXAgV7/pAQrIVI+lW8+8YPWtRPXKsy/DbqqCxmfLWuvArqpa1R5bcCWC5NKaj904p/vmxu6o4
bNIBq6vOD+iNQXV7mbktTePZN8LHoJ/HM/yoz8Sl34qcqz3VJ5F0xnYKs2w99v1FdgTikN4SDMGD
2yK60/NXroefdMz3k2FhppmPRC/EmxbHGiWhu4SoQD1hKTWmv1kbXOkjDTCAiPh5mYhEZ1JKHYkx
g8bDphjP1i3y+mXdYR0itnDHUlLx9b8kMCLvrFEy2NCQ25AtR99bD4Bf3yepeHYkSV6iebAwOyGy
e58CF+ZZNt2s2WYA1PSHhpMA10J3q1ubnhVtMbXuyKOtK1aYKVgCUr+5mzx7qXUH/OzWcWzCR5aH
8HUw60fYVBOvvzRtd5U8K+upY9Qgk+DMwOWn6fNT3KtXVaPBUAbRSXPzNIbVi2exwe3aFxLnn7Ow
Gw9eH1z8oDrZDRdjh8LaFwvgWfob4mt/LG2fge0j4CtXMfzlIQsXqITJXBKRq8sg22rlS98yk/en
/MXomQ8ChuvWbn+3a3lkdPpcEDdHimjO9cfuryETbzVQ9a4LaPSeTemRfBitgW6zKP4SM/+rMY7Z
McOyuSNiN0g87qQ0+oTltfZKlrujipCwejMJNyZBwjbyAIMA9F4l7d6LIdcRpUPt3nh/3ZF1pe4V
Rr57HQT1Fvn8uNcuc2vAJPgB0If6TnCZBn8gkIbzRPp6N3h8NxllqWmH8FGYSsuBslq2EYWL/jRd
QCtZzDZHPSCnW7l29SyT5QhjOoICiNO0ib0dvMAv3GPrcEkHzjK02wEJjilxjtqTv2XxF/oJTqa/
eTMzBjdLHprIe7QmyHxIkbvVbgwH1PG5+ot65pUmqN9XmHDKLDzCc2UOE49XQwcvhi2eO9wRiL4D
srqoZ0yIe9g4OHZJ3QEKz9jWyrqNsMIj3yjU8hajfBdL4IFYQFrLfxFF/FJbEzBGBDhlKxk+mixw
xQ8CkDXQiHpTNdz+hSf/RUW7rV2j3AnHo/yqnW9X9hBSzL7aDi7A/G7SzMBnQS4zACUthzd6zbOe
U9TzuVNgYZjWYsDGAL3juU3EY+R7zc5uh+ykWmKLuTxfXUoOJs0f85S7mzpKX1EuMTutxLNp+7eg
az5iUbxnOlUPSQpFpx5nXIaWs+tdY94UgX2edD1sCJuBDGWRuWXt7Yjdm2250LkDBjKYH2Crl9uy
EfXBldmtqIsLjhdyEtr8SOYSFzSJ3V3Ove0gXl3EIy/c0e1W8bvQv1pbOWDvq5KS5Vz7XiqPWd2w
FbP7RcPI2+fpVOzCgXzWxHa2VTeRN0Ndu6odHzA+cFAx4K3Bi/8OG8Flq0y0ZM7ArMnhMsBPbda5
agkoY0cceR1uYx3eosnJD4Q63BMN9sgk1GhgXkYvA34/5/S2K+K1mIeXc4/yhuCaQ17Z1cabYsA5
jLlNT69zDzingvqYsaIb8AYsOJG7nNtX2fFJI2A9uc5zS+sPDKGNElzyDKwWx0Dko/FgYhIZwXM7
LbzJKpFbVrahH77YsNMP/q40mEmysnL2UbAJah4jPNPsNFy4+hUREmn4QVOwt3S1VfyuaChvHj7Y
zZTbeNCx1G+mVG1T5gBHZ0jYI1jvJDA1hyka/4jBuqqiukUl1wQG4NdWR6+iST4tcDU9FCc2Gyij
u+yKpvcZe+t4NPvugzCyQ8sd8917ZwcoxTFuLkYInThzuT3mf5LjQdBvrZ3s12kYwBnJgOpnHGD4
FX8g/ZKWWDT5zuKvn6XxwC3PeDiZPqygu/TxvIRjOIxK2YQqA19M9FM7/b8yd+5D0b/5fFY2bpqJ
TWemT1mCwLzWCnJLyFvd6pEs5ZncS9JUOVOadSj9YY9u+qNFvtB03P45inIrdJ/mmts48Qs80ThV
6nK4QxBjw1WT5zt3+sUt83s3OkccE/ijZsofCEY/scrUhub1cUB00hJCRHB2+WlgYPAz5no+gqxK
hffCZxFsG9Tzk29AD0nK37LtD8EipEtsA/+VT0qtHdzyapkKTP9STZK0J+slxvXc+qgqYhxkpFnO
bCyJicXXmzKaAroTMtfuGhdztvIe7bJiIyMVAXKJT3NOnxwvVMkkICZM2fdqhhyXwdcjvE6gWKHK
yun+Vki+DoVT6YeMXbdl189lwt9ryajb4A+Kdx1+zc4ozG0ivK+ih8fnOSbRDoIM7kFJc4/xYw27
zMTf6v5SaUUH+SU93TASlLuE+3Ofl8wrw848qoyuK4kMjo+a5F/P/bEMVqzMcx4l58eTCgnLrIx+
N5fxN8hcsyT7NwNFBQEVlUnn+qdSOddmmstVV0Nw6Ue4eG7VEH5LUJ9HaZdIUhDE4OzAZPjolCrU
nyaypMywXMzFnMHZiOpgcT2U3IPSPlM3jYd0Wuam9evgX/nJUIdBrWscPj3wOp+DSH+0yE/XVoL7
M0147DjKBvZy+EnG+o2kNGdrzNPNM8t/NXDvfcWuE4IKVQdAxsI+hb2JJ92fMI7BQhzVNz7Z4thA
HVpmIC3Dv3KzCyA/7tyi/VdSfnohFmlsGbGZ6ksTrITPL+CUQ/9JWGvNlR2i0HLwInn/TDSQZFPS
t4Ve/9Z0kP9ABJwaZlZcMSioSjSwSUxpZCmOjoSMPgSb/KnGd5O9MA0m6FlA2pEB3e9ozmdCOYAJ
RYr7jH1wDyAb/h107RTTRdtI1oocaGsHt12d1DR3YUuXOtWHgsORkd/UbrVnn7JMkOOCUwmv2IlT
N9z1WYoPwImPmUd0xphR78VIQ70lb7QiBr0X6imKdfhgZ0S2u8C8IKLsoFxcMfrKd4r17TD3NuGa
RfZcLOHMRtOtpaNZRMwfaR+k14y6oA3xnzehtK4iHpt3lzt0asO3Hso7ml77QefikkpInG1EnrAt
wY1hVeluLi3Wk+wdvvjzF5ThYuWSj37wfDP7cKvoMScqDVQGidmihmQoemc65zZrAWgR0Brhvu4L
C+Jp7wwwcpybLaoLWMD4U+GoklHvrAO3I8Z4DptLFLFIntwZxs+UM2jhdFiV9ZScLDjJHgu5E3NM
hqxAcV5dgCbXxIufB0eo177L5FOd1tt6TMet6xfTDp9w9pqvneK78nEXMzKZX3W9T2sVvuD7TO48
JlcVvonerl8sexavo2S5OI7TE88Z3zYRgVlzFB3Jx82k1MbF8nXIYnBSImeEzwQKNwIxchADauyR
2CLnbelMFRhmWZ3t3DHA6vD0xMLhRc+V0rwBrYFjmf/H9/zq/N8/9WiNSKL375ZhtGe0aT5ATx+c
V1p15/++GLZnVlDy+bVMHcy13F7rpvVRGB4ThWyNuWV3/u9f/PelcjxrnU4lzry2ZPGeeFZPfI36
/y9ZQbB4WSzkLYAoZ7X819TyPQDJqHvwRN0McFS3kj9l4wfcPlVSQ8Vua0wWy39Fem3eEtcRN8qB
J0yJGmwwPZqE+b9vFSYaM+rEDW2528TGVS7/53//RtreHeb2vGeRfDI8NYPKzHx18EXC4KZ25ptp
PMxW6l7hXs+3ovW6rQeeaL1YOG9DYE+3Fs7gQzYXB4dvmStUpEDSc3kN6fS9AqiEPUUcBYYi84WQ
GgQj6b2ci8W3afCCtlblPSfQOi5RXXUXA2fNRXrLCg4xMDphs3zMgmegsO0FxDDT7Rjj0uW/Lw3r
NZbF6Q+ixQcrGPVx7hvWFcuXfPkNA2qGQ+WNPD1TcdWDtXEmkOLtzGKnbkeoSaVr42cm391K2RCm
oTlsDJmaiPdS1sO23e4sDnqCaNlrViUSZU3078jT5mrEfXxhDETDaIJhsYw62GQj3RUYPTTtssj0
xc61vniIpbejwxFiTWW1ExalflP4/aVavsSYLblbDEWMUfaTGqCR+vwb1PQAI158emmD/sQldsPw
7oGjSaORQ/8ie8FkcY4eNCPAVTAYWJcgwzFXNEegn4mzy2tXPvmCZBoAxbscPff1v18x1rUvGKaU
yA9Vqr1733jevfZT715BR58e2i5tb1Xkh3ss3yEP7FLjyZq9vKjTJ3Yce3amLvTLzNo1jXaeafkE
FsDom8xV0pfCRm6Ek1P4hWxVXAbTmzQb5C8hx33qA+vwzG6jZshXZCLHLOM4XlHUuD5jtabzgwU5
/sMk1znQz6Q4DvWhr8wLV6/5NtkgICCl9ZAOPdJXw3bXpXBfbLt7SyilnxLzntyZMAdcxmwtVDlA
gufP7BehaqCR14GUKB9lFRA3QlLDD4X0KwpT120IdBiR8LQtA7oojoPN4LKXggTyYYXwIwZCnAMx
vocSoTeSYPQy1PWn2Df2no+9omJZ9TPan4kemGbLMPy/L1k9AUOY5CGwebF6Ml4mlb95Fr/wffnR
O77Y8LZu6KHaHbO6D6di1esV2tqMRY26IUnNXzHZ/XaM3+eWrU8UPEWoSNYCXT/1OUzf0aa8d/Or
xgV/KmOifAlZjU/avsgpx1nAHQTSkX2zmXoXQr5Ys1i00mlD6Y/busZwqzK8kVEBpLoaAHyGmflo
eN5T7jF5chx0I3Z9VQgJ+O3BodTIT3zH5wnsIh7gdhtgZ1jSHRjgdYsKt39UbrmxJU2W4cVqFUX0
XbkF1rsT+UeEOXZvwGJxa7rfGOPrQJxYH7v/Kl2Pp6Sv5HUOpz0Ah+Fx7uTrGLvGDvj8h+OOzj4G
lG5W042l+DezR8I4DCSFuT6waCNvKm98IPZ0BGp5HVk7KSC1OUFNFFDzrOLt3AmPFfiI6pRDfTTs
Y5PWywqdHDmoajgZQ2NdZE2ydlkY7IhysB7NfjQfh2lCm+x+1yEzlTYvG0Bu0keHKK2NBWNvEqW4
NJWDjsi/59YAfznseqgMlhet8oiqAyve3q5+dIXZOWefVKbqUhkuLj/f3ikfQIzbhPqQdxSE0q+P
dhn1F1fo5nHM6PaaiumHdj7ZAI372CCQOelg80+5xHERNNueMAJSCeoLtiMkm3Z6AKShyNXu+QhQ
SDLeEHG2NpbvbRDRXtkxVv2y2PV+prZhAc3G0qjJZNA8AMVzV1eyfLP7RP20Dicn2Okmru5ptyti
sP9jsYi5xr+EyntrArV5GpF0DBPCBN9kge9I/ZmZkA3sSW3tuVS72uMw7RUlxdjb+6qadlMn/+Vx
/FTwE0JuYebDUboXED3G1ovb5sgmKfWax8TPrUOckpxZ1ne3sve+x2cn/SQAINwQwfJnKpGHGqBn
NibN2IqZa0Ak34BUzZi2eAKHBeR7IHvkFtf6oPMRv7Ihi3VebYOZyzcuVQigwWI+WLI6j7REALRK
j9HWV1aCEq8m4j1J5j0SsrXVn/yKrjpMgW8X6StzLswBXvXjWU+mW/70I6eUmwMB8pzDUFdPSvTf
/mCfC38GGp4GQKbogASUdjYouyYH/IImGSS4R84ECRznJJD/eGsf2O5BgGVzmSIbcCwRHmRE7i8u
A6btzHXQT/gHGXzJkTRhEYCSZ4uAR5iFa7R1/xN+YBuiKkcmoOnFUSAcQAG1a1bpm3zZmhdx8qHq
6qubDezkvCJ8UTglvXMzpdsUut7GbaYPNTR7kX50+SR3UdS/Gu4iREYlDtHg2lv2a6Cdfd4VN1XX
PziyPspF4952xDSC4dgGrqLQV95fJCcoUfZuRPIJZDv2UmSGHOnNr9B6Sb+GIFLmxoP2ARvVZvfT
IdhgFBvIta2J2eaQKivo55GZnR2GJxWq1T3ZLRKzSyFBIGTgyzyWxLoZnxIpSMiIgNzXza9bjvc2
K16iGvgRYi6N36Ev33NSJPJvm+N46/j9j278LfquRVludu9qLPZGZJEU12RoA4MAIiCjy4q+x4ws
wIxuT0xFZqxLE4R6PcaIzsaHQGoMHb3NS06Ml8RD6iK8PcYo5HkCyFFox7vWDIutYJ2gjYCdXY40
oimIWRnZaamOt1GDI65KSFdYt2A+e/CC1oVtR49R81yjx2VdI+/DRPxtncCpfsntdCt690VMiOV1
cG1TPa4Cb3yD91ivHC5hbjsUma7P0NiPeJbKvuTU1vBDZMBAh1h4S07wGMSXVfQ8S8Wv7TVQAGd7
nahKoXXG7ZECV4mCHhcWCI4sPDd5+k+UrXeRpT1t0AoeVd3m+9BVH6kTx1tnLr4CA6GCFvbKWRCP
EhbaIXDpxRvdbz0ivpHQz1TutvjhpD5xiQ/rMUXgZmdWiHbqAXTda5oSqJBosBdmWBP9bg2vk/NF
ThiJKmX56kL06qX1UdkOqOKoeKtzSEOt+JXPfh5pyPKI8nNwViC6s53fB/YaBXbEiNfKkE8bxhYV
xK5/tkxyn9nmLmoLmlJWexwiOeqAxo9fOSY3+Vx3xG28hk0KhSEyQPPaQ8wIRHZbqZg+LkGWZhPH
7K4Rb9DKJrGHVikfgW/4zGzDTHzxIC07+rtp2S+dKu85g7I0C2mZ5ybbMYCUaU0cAta5WgLs84f2
MACpXgdhkF4MaGhQst4Y1zw6XrWImTSNjEU9R/OJwE5/hSYezrBH2sbuYJXGj6RUMEWZ6GWhu6lW
nmsVDZfKlERarLgzp5Uz0kLh3KpXQBFtXq43rScg96sKgp94ijrze5zMiqcYbXuc0sJHuYfBfrC+
CE+CHgzLgxmzfhyg++PY4LcZTvVhJvourMlfjV1whLqaH80Ae5KaLJNGxH42MSvtS15c2b3HWfTl
29Pz7NojQzBM55BKnVaS0MFff7Sq4iHqdzby8Y46/AW9zLtVMtK0qpG6R54gf4abOh8/bJ+nFcmY
t7Zn89XMCW3y+oS5SUwvLE3JlKvxNnMwiUXEVG1qcO6kbHGcdw1gLqwcsz8fQzF9CTG/MOKzcbOA
EMBPyXalBI6qtuhDnoTpfix7RD7ueytlKuH+elo/djl+qbqZjob0DjaKIqwsyHgrpFFzTJAMUTHq
FlfjseiCU0MMZgcnu06zB3twbExvLD1A2YoM7z1xHlBil7CSqHzRKcsd6HEBS2q6uwIBjoRlyNjz
Uury2fFZ8AVNP0Fijb8CITcWlofVcxeo9CQZR20Oiih6YMQMM+fKO0d2VOOSG/keGuZKDl6hjAjA
NLJ+RsMi4SCcDmOJ7qQzlSYT+aEvyvTaVNnRwR1bTsmADN0CV9JAda23pheghoH6uzOM8R2gJR+B
cjr5Ne9D7ATNoQ4/w4Q8ZegLsIXj3uZJRI0sgOmVtvGBIpsKMG146B3YSxr8gBE07b4D8uZ2PZca
jhUclejVLcWmV8FA08W8AzJ9gJKxKgP7UlPrrbQRvnjTVO3oMB7Qf8v1bCGwCiZWYaT3AsPFqeoA
SB5Kt9yNTADcatyH5Ph5St68KfnNh/zG2dOyyiEldBIBuRj6UZBBdC2o/7v8CanMrUpoHcmRI2m4
gYfhIH3PE+PgJtbFyvQtKuZXfCrhFqgfg2WFWzDC4anNAjalMHco+I1tnUKR7rq5Z8bRjjuTpp7N
PIAkr4huWdrg6ySXmNdSbSv9P8rObDdyZsvOr2L42mxzCE5Guy+U86BMjSWpbgiVBs5kkEEySD69
P6oa3X0asNEGDvIo9UsqKZOM2LH3Wt8ymuNoUBxF+V5GFc5y24HDZYbNCuBnyDEp2GNKGm7ngEq0
rSla8nkCID2jjCuVe5AGpEsg2CjxmJ2N0RrMnl4zceraycJ6Gujdwk2eRuVC7q/uOy9QdOEo3kcN
1Ed00J0cHn4+Mt0czWasVilb+3Fo5hLr+cRfO7rf5DiQkcTA9VRyCoUDbQF8Ocuxba/aRdbiuOC0
+l1oxCbiDVCPEWzuws7zbWCF/ovyuG5Tfo1bZab+i76JJuW+hH5y7Se4WBEJfUz7PPelp5W+DbTI
ds1ceS8dOk6mpY1zqb2m3VhRTdjD8GZPI9PXqp/PyDuXEzhP9TB4XHqJuasag1dMCJjJ0vwOqemv
buD7z3bwhNhYJzk5OIlrntJkfPVAhScq6V9cI5GnwTObFRFL/gq7IHFEnXYh8eBS7ovSPjhJYPzy
B/WpVYT+ZhF1F6nPaZLmvyX2bvMjyS2OwPuh6trEyCUt0NXY+HaIlKb/jS+bdug65NZBSUGYXOo4
MSk76bSdKS2YMP0xBbM7GTF9yWdaWK1LlwTxVWwDPMqqIUVmyeio63G45Pykccwf6Tay6ykUnyBk
wxsObRmScqKnpu4IXaNex3ZnrKkzjsD86OrNtYNxiYXC6ktzXS1nnHqC62YWwWpwrHJlDqa9oQX7
p55IcwiBs8bGq46CN4t4oRPWgPuJgyfZGWJAGScPU+eBeFEMvgeUWGF35b60bmQyUTQyUpyJjWYE
eeSUcfZo46KrZS5L7AUj7HLY9MBdXQIokBtnyGy19SVABFy72dx09BJZi9Rzl5/YHzzgW9nVSf0V
3Xax88gtJbg7PsVuMq8LGQ+0uENOUrwImly9dZbXp6TAIzUUhEJjLvmVmfZlHOcAq9PUr4U1Hzs/
/OotFJwzjHFEazEXzZJ01vWGeY0xBeoGYl2KOnpDj++xLvXFNLKdaw13mbY5spAtoeo93PuTdLns
qiLlqGnLtypz2WOq2dznYwlrmIOKF3nznsv0UNgOeNiGktFFNgdj8rOemMaO/Zo+3aoQc/ALTt42
TTISshE6DLH1Ag+c3qTZa5JpzCvzhvXcg2xmRoXDnlZAXPhPJCF0JC0E6EYtotnzHPNCCNgFIOOm
dL150W/CNhjpHkypj1zU7fdFZjXr3CebyBzP0k/eJolhCj8ikdPIDjN5LhIQ+5FInTVRPG/EKuSH
QKtH0ZXJxi+CDuYrQU2e+gRxTGzbH8NqxK43z32fnzmp3iUjE4jJp9BWgN+MiK4ixAzaC15nr2NM
exUHXw4GWCH3CHAopkPgV75Sztku7DtyTfcy5coPaizqo1G9cPxWiHjx6M75UZYuPA27ATaqr7DU
CMQoq8fesocNHhGs9TX9+dJeYYrCKdUmd7KiCce0IFw1kVg7ZLZj0/8zmfND4oljZXndPp2bc5lS
/QSFy+EEn8LCbTtBIznQR7Rx9wIydlXGHLxdfhY/0Imcz1lGW1EaMyElqHtcIMp9mkM9QPOfFCFK
6HD6ovMElCAbAFLVEDrD4gGd7zImcR4hwlU7aEklR3kSyZ0xexk7Rih1D0N83GUZFhmR3SY+NRTq
iHU3EshapVAwqhQXTEngA8LWs1cjRGxGGEjL1DMawu/UcEitGQ4Tnqu9t3EmMjV0U/ibPp4/jfBY
l9z5nlefqtIDGam5JAE+DEVfrUfTSFZEXrsn3TUPbmGNjFCRAE/KR2IruNt9n12i8k5OIVNaMs/p
MtBUlWsccY6qFfeGG2vztKQ49AGyICNlhDE0ah9B+3MGd2XIiR4CTX/asLm9aqYzJGDESURBbFI0
7XNi51ugDISATXjx0gQluqytY006u+Viky9Aqq+C6C1RU7rV9QEfIcWaYDdANoWYU/2qTbq/XtU/
uxSN+B+YpCXmYsPijs4C95ufnlABWltj9GCKBPRVcGmBRvXi3dgVC34jZUTF4klun83NYX/UMt57
lR721EiUU653cXvBRDxCLNjQfwBg+sfOUcIUTBt7L5lQF7DluPC9mGysOqZYm8riJs8g/CIdJBk9
TY3+wCv7q0XphlQ+eO8bILjKtjnK4Ml9CDTgEl29k8b2Scn3nBTyqS/LBHuUM0MGQ7mqK0JhauOQ
mjrfdIqjRNJFG4RSGARYCN3C6M5JbbWorRpIJJAswxltiW7erSzAOgYeENW0i6R0eVpF09s0YSSP
CFpDOUDggxll65a4uto9s69v655ZYJFa0dobqwfvSsYQv+/Wa1iaMK1ABOXyoG5NEJFfimT+JALU
ZgJMdjDxEQLkLYFhPlbzDSqUtalxolcTtkRrYFpLxCxmr7BeY2oTTUPulUN3JPI5qscQDyYS/tag
Aaujl5nNOWyoW5VBC3TJEEFTSsOVvQKhEAb0JUM5QkewSkyciWFk7pMA8LkMueUAAdO2Svclvd5V
NvsJFC60lhUrq0SUTHPSXKnYeOxLJEK1jee6hp+5cYlP8XH2ekNgUHa59tqNO1xX2I8ESYy0h760
a3xUgvR5jY5wtzSWRo/tL/KSQzh4mmI6g2vFiArRmY0gjGunR4CMJ4cwzkuzzB0rXyKSDWhU1UQ4
WICP105GNlGSqKtdVTuUdu+h9sUWpeUhmyv0dxAsNqlqmlUREGBrTuVXUpmPk0+5jgfmFxjWbuUQ
0Qz7O6XabfG0KthHt3k+u4iL8IoJ41CeK2fGQNQwAmvwes0+6W5Yut5DGxuXr5AXl4NxLVx57AQL
bRuweRPi6mC2nsmrrlECGia3xuSNv+sx/aUExh8U1spxeQMGunP9IjAqCH0JQ+cRij75O9kv2aMh
ivwUM4Mnxl2cBRz6R/8hYu7dc+CpLHbITM1/rBBljeOPB9tRgPAQIiFELx4yxwWGK9Ek57h7mwg/
s0+8rW0TtGZlpL6Fvlz7tuhXVV5/Fb7Qe2P4wyppX5Awc+fDYSybVWnygiTvFvrXns0DLqICWuQi
UDGYgQzZQIxNGmwqzSgegcADm+ELpNIKaoz1lY9hd/DQYWjqRw7s7bZv41ufMA1s08E5o2m8yTNu
DPLZbkcLkiTHMFo1Xv88ZtUyiBIxBGL7S1vTDVqtHeaheqR5LGuCQhuGdeGy/HcGZ8es+WSgtxmo
fNYWja5UjcVupBciIgbjGXIFgEqcfmHLIwdmQapZHYzIgN/Qhr/Ns72XRfM6JobDwGKhYIaKI47/
xxOtXtUHPbqURvk3mcz9DaYWH7kb2GCkpVvRgYdcBFy6WVxwlCG2Azodk+PK0JHFIcIbsW3DxJ5j
Zzs6XMJu1emlZ8yvbTZrYJB4TphODWmNAHmkmzTH2SNh2ogJDBbcjGEP1dhSSKdIqKTrTjubPKkM
XIbd4xjtuDfCgK4l3H08l1b4RedJ07ym5t5P3cLsVeFdrKM75pkCd/qwBtaAAHzJ82A+rQ7xeGeZ
VPphYCDeWch8iFXZAotPP63OWTGTJQm7DGuBvRFi6e3FuDTZz0zPz04wi/dKlOFNKYdqnwl5zB03
3HoOB9mAQOyGjUaF2biOiRWhvWb/cmUIIqsZab3BslknJd3qZfsSo1WvMiz+u6HHL5t2oT6yRBAF
C/fZWm7WcSAz08CT6fdDuRnm8korFIxp/myN9NGMRF3a2JvPwZCta9t8CCxWAGmouyDSb/5L0g5q
g1DtCI/hg1txESnUdCMkNzkta/Tv+pXFt1Q5RurotaMlf0pL7ACI7b5tPzyOo7o0XTpuoRhcgKUx
pPKRpTmSIcFkbnyrBf3k1s8SUsexH5e4ypTJ9YiGY1bWg6s+ggLmphRsQzBXCVqyjWgbZ9fQNw2k
3JLMmBGLl89M+r7MqZkCazyTLs1hGogM0mX7wSMghFcP6EkkNWc6mOG+OZCsuPak/9oXeI+TCAkL
ZUI8HOs4YGvkZO4k1OiBRRhDm7+PnNhxorQUPLTsCHpBgY8pjODM6TNrTDKDe3QWgU1iXWnelL1P
UpGunnqbEAb06TSepQ17KqnSXaqjhrLBYH231Z3K6u4A1Jcmu2Xv4RG/lSzCpzhSd77bN9wZBEpk
uJEA+BdMyeb4K/LKfKttNzga8XM14FwZgKSiMHFebUGcRA/n17dRRJFuTZff3BWKmbTVjE9pjvCQ
Ngo+thIYp/bnWynoM2YE0dZedJExEFxT9/25qsCS03KmrB7vmlaYp8ad8bsTPpn2946ls6uPidPE
oXg7dT3bi7GgxgWhDnLM1iEM3Wby1DkJ6FriUX515td5GJ13iJ+AR5xVBIsONxHrPRghOPHqISzs
+FoGXrXGk8npQ/nHrqJPp5Mp21Mm8NdsqsFp3vzU5o5205nMRprt2uXPtEqISbwukHLGYbr13ZGD
U9hO69zDXeX4jChjuUdLw3vTMPwhxhhIEFuB8dlWSGo6kQ3b0AGV6gkzW+WJdDbQhvI732SikhfO
PmNkdpHynnAw8mWK8asYpnlLk43xwbDXI28JHcFjGt4lsa33djOeLXOUBz+9M7zxk6bF8MgCXGz6
yMo25Is2m2mZNlXBGF4650Urxz9pIT858cdrYauDUetsgw/Uvxs9AnZbRWzfSHDMbUUcGILQadx0
9VxeWOr0jdkg1ZAgcPGaKLwx5MYE4ROTU/O97eUjdzVvR/qYkKu9ByVH/kCOL8EZaVa1pmEfDYuY
Nm7wED7xVnVdycHuJ3GbmZL07U8P+FniBYeusIOj46PFcTvoqIFsBPl+2j519ZkYSefcaALd/Lo6
OrKEAxxsIa0wN04bqudgAdf0GTG8E9KRdium7iPSKJSzMXm3EbANHEIdqOqg6Wi8t8HTUD+5oI4i
wFA3ncIXOhGySY7T1RiGN1TvH7Y38+2LeEc4iz92OXuPzktOmjvdtm0k9GuYmgBY8+DDUuWWf45+
WUXHYWqBYwfi2mXTrvToBYQ6ZhjQs/myR4ISvuSK3L42Z2WN+My67EE+G91eKP0FKvio2NXxcdcR
p0p8tZM2ME7SawuSXq00Y+NG3zUWjmDDch/Spj9TLrx8o3b6lSL8logKe9GgZBbRbWWD5x1qSn5x
l+ThcykbvHBifhpsArMsf595HgwsmthVmHyOnQ87Cr4P2PQMpvINQCBMJ1Hym0DbvzTV//kx/q/4
q4ZMPsV1pf7ln3nO6WNqUX12/+npvzzVJf/75+V7/u1r/vE7/uU2/WhrVX93/8+v2n3Vl/fyS/3n
L/qHn8y//q+/3fq9e/+HJ5sfuOh9/9VOD1+4fruf34K/Y/nK/+p//G9f/xVEqW0BFf2/I0of5Xta
/Uc+6c/X/+WTin9ybItoG3b4HzqpBxv0X/GkVvBPlm8uyFIXfKllW9a/4UmF80++75uuD7+U/zP9
f6eT/sBJhekFvuuBZiZs8P8LTgp/4h/gpAA/HAFmSuCjtm0/MO3lv3+8P6R0af/3f7f+h5xMTI3F
8M1NOWwtO4nYlDC8DGbRPVThe7/4eskxmFh/n+2JOGvR3qu0c9e1k5IYYYzkkbpittZzWn4o9sDj
1JfVoXcJ5iZGtr6AKb1mlci2Ya+dbSIenQAQaWPeDj9HaTS2nKdH/9ZlJXpe4CgcMZ2X3qBL4kOu
ZNVeVElpYb7bpOuoVldvxWAYW8XNFneNQ9UV2M/CAoAwZG6+GzD131o9fYihYeodjyJ/mgzSKmfx
MbYNaXYKzVxcX/rSGO+GrvyVQwg8AqwIr2RvsRMVUq/JRUsxolUPrWPm56mI8nMp2/wcmEcWpHij
tJ/fzW3gbDo/K9ejYKLIbdc5x65/Y7yT3w+5M99Goxu1mzqOPofl5yOxDa9JCo6g9/VBKfRgVTp0
p7LR6R5xVL/pQj87VL7u1oMy6XXATkTgMGQ74ZrO6uf7ESp9RokEWbT8SJnlJ2YNIzk7QbA3nVIe
etnlFzO3a9KG06ucUaCikbD34YQ/Jp368BCTRJlvMykASvq+cYSDbBx/PpLLU/ROqEcd4mtvKo5l
69kgUbpR6OFkUE0XT05oWp1gupid557GGO2mIhlt1fR3eedt0x4RvJ7TYpeVs7Oj4WA+iPjW6Qi7
ZmA8OXdxFLqPQLS71Uirf+86ffJIcvp4W7rhXZGhula95JoSVtzujVlEp5+HLmOfmiJxLPS9Wc2U
i2kuXoJMk6+kkIbQns+ARiL6s8Uule6rTt/ohttTW350FtEEf39NJ+zPTYA030AGfjbFFAJZIfPd
jUJKtbDxdpOVqXs79XCJpGgA4jKnnW3AK/h5FzEqBde/f00QluiBLVXddS1gVG/xxbC3ctTxo2gf
Nnhv82iOTj8PyOMsZpfLKyXmol43mYGmd5ziNaia/kGLQ+XVW3B3jCVTvE6VMKw/I07dmr7ANRnF
LexC4xgJj5Yw1m0M7Vpd0+XBJ8DWZsQQ3QSiQcyeZtORyylb4xCIYMkA6XObW6hj4hPhKabL8RTp
JnumzcIxnEbpWg/ItbO5/BDVTmJSuDGZbp+IBq3uSNyDhTMIgxdccAwOEsUfaH0i/CM5yOkJYVce
AUo/76+BPX+IwvZ+rhvAER4Dy8nJ37RL4rAxMGfAm/RRlTLApLQ8gz6xD/QcsTPWdEEiL6am6SnS
Uus5d9sKKmFjuSc1hfMmHrJu49sg1013Nh+1BmUo/L9P6Cqk5CxaKe683jojpgdSaD1ZtfvUE2dM
YoVK7liq5VvQe7/HDrUfaJlv5KGcYZZnJJnmxMxgqfv7pwZF/EuNvbr+PITSv/NbTJqObx6rrPLu
o6L/DDPDRyskKtr3fks7mTCnGTkBjk0HbcZdjVuD3DYYF0YbZrtx5pD+85WGEbnrlKSMtZ039WUg
O8srBD1uv/sKqu8kdlH95yK5IEvSvye9YGQ8K2LZ5r7FKuyctSVfeIuKHcRjfCqerP+wtLjV8KdA
tY75l8Sl2sP2bSPhfyZ47zPJ6HFzDOY4OHg2wS/Rp1eiuZRiGu98vFi2IcJLSplymgiPxGDu6pe+
05cIDJmXWjWdhhF+S6y/0VelHFmG4VSj3tgM1uwvh6lgE/e0IuxYbsYl/c2UWPD+vprdQPycYn9Y
+WObHHTrLZqz6s7X7YVXbT6xUP4yMk7vDMgpd0fr2CqzxvxC6A6rkPdYRwXUtZymHmErt1MVGLde
nxDJYEoEuLHr7bMQWGBFY2Yo9ESIOHVjmmYh8Qe2Iihtnk5zZZ4k4T7HIu++zeUmb92A9e5n9SZF
WO3FOO2FLsu7vkmqJ4qzJVvhWlLL7aae7rAQqXwJByo5yzHV3nbF2mqQxf08oOcLdqH5AoKJLtxl
ounDsdONMlrNzo4F5CAKqa5ZOKtryzj9xq9dWjteP97mEqpKs5iz6Q/UF91XyIsnPMtQab3HspXP
btlxWkbvd+MjwEWoyG8fd/BOm46uNjE86cJg0iRGjPM9HGF0DDUmyqBqk9suZOTAWOv6c/EF1Wau
WZIp8//kff8SN7Y8ihC94axFe65muAcxCTGrEAtdSMP3waFfEeStw8rI0kjXuy5/Z0V164maJEIE
EqH3UfrQooDWBGup/GkrW1qvuaCT6AQjKk0tnWcZgNgieJOJftpC6CNeCE709IoW/ylKZ6b0Ra9v
E52O+9waEIpy8wrfBmbStOrqMjQ5cDZ5G7ETm1Z/cZb3dRwKkGyRh3kh4kxQ1ON4z1gBqvcS/EfP
kkREOF/nyZl23dw5v4hMfLfk3LyaYjhJHyenY4zZkT6zdQLfRybNmGfrmJnjo05MfAcT5AUnm9pP
0z4Sa2MiLiiJu81d98LAEdDKRvtO8uIGdXYqo2RcGUEUsMyp4RwUkjQjTQ4E0nbgGgi23sZ+sM8x
otg6leX7P3wQw0jn3bVbpFIGOSQTuQRtxGE0qUnbWdb5ZHkYuETOlr24ViYaF2gu8QQnPW6ezKEL
Zuv3xPvd1/WJppH3Go5QJwZbOQ+4Or0d6kewoeiz15XPyYfCNaGAG5k05u3CV+NfMqYUjGBkHBYY
6rNVtMupYjpMRgu1zgyyh5+H5VPZFBAFKaHbMafcith7Dfr6TtYYFZ10YLQwDE9wdq5g2cNLFDGc
aQtfHiszO/lkUj2KYu6uIyq1mzlt0yN0JI0bRc5IS5lbdmn3YFfinXsr9I7xXKtDbVfWnvo0pOYR
QBD7Dr8gJcVWRdomtoR5XMIhkmCUQZy0K59oBSbrn/UuQQq0TvJ497MyW8vy3B1mhZAU/c2LQRIJ
E1x7xrc0pbtuuBFBjiUwtP3ntFMnYUTtOybkiAG3aZ/naNZnNIBoDNGFUjShEZqd+Y5Yj9+AMxgY
G5H32TaYa5yAE6cey9vcrTxiemwGHL2UoEKzN5okNqMhx9qO2dS8AQhG4indE90LCQJSfpHk4ryk
zA12Fh3Rje014sUC28NgRRcn5UJG8tpgY8aJ9WAEdMlkx/DYCfI7J42HXUpA7HrkNLpVALFI8yOM
ZNY9iBEDwlMmYRhk7q+gxp7b9D4+2DbqHryFvy9yGxCxcA4yMfdaATEdR87jMbQpFn6O696AfKuw
PpHkMMMZEoyE9CqjuUX3UU2IS+DS3KdRE+3AyQ8bXZ+cNAR/xAdmmky3xAoEzNpO7s9nyf382U78
HmAjeAlvQ99MrKxq0SbL1j03fqDPXPgJK7yab8ayGm5H1dbHnISsHckHaGeC8a3Ab7CQNfIUmT2I
pWWrMAbPO5c24ZHE21M59d1wZVtokL7SQAUGbh+KMKRJXUlCFkQ476qQTtdIXDCWTxx7YurFxfcS
siM1rE1C0tz9FAY9XH7NH6/m7N5nR8Dl0df4m9gyUOj1JxKdbczSAu7p7B1/iuafh6lDiOtPbbel
Nb4pOjqCNBrITcHMiKipEpcQw+62Y9Y63NTwMbfMDs4zuwHZ9Oo84gh49SD+0+X4hWvGO4iF2ORA
TQbNbSrUrlVH0YEHuuOglVtd9jkrSNuJ7J489jZgnIuGGTXfbWDLclf820fLG4vqMjn9fP7fv8Ia
T6IFMdM6Vv+QLGMYSLDyQtEn19rELM1iiZx1KjFBJzOuC7Pf/+xPtg0CKsTUfONXoLprmUhOSeh1
KBmQUlu6WcUqhbKT1Me/dUIzxPVv6gzYBM30Qet79besdGeCfbOsfTaygV17OYUC9/u25gCQXOJQ
Kfgq3DbZPDxxlhmebHPagY2wCVMQq86zsecub2XFkGmjqyBfse7rtEvOPw/dYCfndnn4D5/rPLlP
8/I1kXiuBZfiURPk53tNfTsv58hUoApVVn4uyGpYuSNvqLcEkP48BAzJcHIuc/uG3teyf/3dxJY9
Ky1jIBIZm9iaBXA1CfwZgJ4RuCkTvRoijNufpwk32KYBhm3a5E6GdPOgvYXxUxqFHwi0/YPHv0pg
X0IUKafcVnZLEZSnu8Jsy5cQ4WATN9YfM1AonHT0LvMkvQ5hoDYqWYb3UTU8Tkzbrq7NaI8TcZda
T0YxlQ9MFbZ/C8flmZ/X20CB4KwleEy377u7foxJJyinM+NmoDVFbW+mRB5ABssTsy0fZUOLIWSs
7/NoQPwRuMkKQbi65NDc/lZey3tYYWX++dRPNwFNUQ2gJfdOAH+stYNa+iGGDzGM3W/eOH02urR9
jJwQG6qPo0qMffuIeb19DLp+lfVIgCiD6gfTlBZpSFiXxxD9fiD4NToAB4Ku4ZOE0sSRwCTFYKAP
5/FN3kjKc1MY5UMC9AtUeuytiIKVb9gfJkAcs0dD1zF2vW+ciqGCLTGmzRu4tkNk2N7jAEsXIy/g
rzujLooNuZxMRM15YGDtWCuzs92PqPC5E3KfWAAa2WsUXVkYTq9I5Ha9HdIXQUp2CNAo17MZn9AT
cVmrDpVdOMhkk6Rl9SoMwm0BGSP4Jtqvon3/U0Ej/mKGJS29/am5kwbBR9wrky0Cl99seOYRT/7X
FMfFznSHajthxH0J6NNPPq37bFgEp2NUokKBY6lA721jRjUrJ9Mc+BRz92OD1mPXO02/7WhFejHa
PahBVzKgWQw9CLy41OSEWWOAUJPdpzMz4NKiUA2ZgmMIYwZkPQZG/ahi6xnlL9IVyugb99uP8Sck
8Usisscyy56lG/2JwTM7HlyeGQ1NExIGmJYc94V6IA/PVeA4mWyccJDLdWDm7N7tAzMN58bT0wZ6
QGbklw55OlwEJBkCqqBsSIQ3d1Ob0V5iHJ86LWOxOfhNVD2LU/CMzPchoPO9SinJo6h9qofUPiEz
Okdkl920uofN2IDYkGQ9B+ak1uYSbEJw186wGKxVvDKnkIF+N9TRW8HUghb1NycJAUkKP3NrTX8Q
RuOjULa4ydPQv501p9mOLnXfJfbKiYf0tmg+LFTlt2bLGFxMv31DO2fPRHGgs3OfEH82y0to46Gv
UGAWk2vvIgseg8wdQZ/bvndGH5utDS+liKa17LdVSTuqYtpsgNi5hsSJrcPYy9a03qt93TUXL8NG
wRBL7JlNFXsMVh4uaUZtac7VEXmor5mS4EDvDn6ljUcl8t/pzMAhmeZfcYA0wq7yLfiH+NiD6d8T
b9CUkXkNY2ldB8N8Vy7GnVAC5csHYrcmMkDMGnRWEJP33MSA/urkHLKhnBvabWNj4QngBpQV0atl
buIWH7qN+CiMOkCVxqTCY7frJnVxvCfVBtWpt+0NNsPqeUT0gCLrPixV+KnqazET/tlP3rUquYnc
NpjPeOjxyvS70cjEgcjzY9TGHSPTPlhlzngP4j1eQGVINuD6KbH+ibMPINr+4OxXPeJs4XK6pAiE
UBno4xA21SaqQ/cmL1CcpENwDyILwEYFfh1CyZa51EOd06cs8UsjxQQgnLREjTEmbUb7JSxL9ykP
MFGLlszeJsQx3Ca4GRAMhrfIiJDFkbXk1cdZOhYMBURNbmsle3pXlCEOLOZp/OaM8Z1lY7rBly3R
vYNGCITGvMEaZOl+i3xPnpIYeX8GTzmNNk6M98OxQEpBj+MkMtUXv2LuLq1NVkScaWWECy9P74mY
VhVOf9Ps8bXRelgltEBudO4w++602LVyoMKpzfp2ss7mwPuBcAlGrcUrMvcWQXoYKeDy7VsbFVyO
/2mlQkOj8pjqwxDhHQr8byemH4abEeScZQJxGJNXGXTf9nM013dtaqJamhYmR4lSBQVgndPuyGj0
+c6vXhPrA9ckX7GUH0d8mZ43k5zs0+qzTWevLHEqdAd/0gDcjlzJiajyWRfoJ1fW45gSLx+m6rGy
CfNOkuIQKgaZzO2tl7aN96FaErJr+7Yf5BWc8B3yvU9TooNuyguxxri2c9CMVVU+DGnab3ujqY5z
DN2mNFSypulGC9mnlYXd9+j7GhxTcc6JazwYYbBzPJsJfZygkIQ9Bq3igy2KuZu2Fyv/Y6BT61Rl
6MASv9tX/u+0MzlBzhAnHlIk9KaVGL9LTCD4sinFExCktiKxFX6UfxxM/UrH/gdcTTyo3yAtRREV
FlvHwvjXiEZQVNY5P/yoZvtCgutrWHTPUZ6idiYNOPTzl8mevhsTW1KT+PluKrprPCFELrGbVA6q
DUlj63aI7XuXowd9ECOt0w2i7vAiWZTRVVcELBrFgW4shkW0VZAN7N3saDb1LsCzdzcpJgtpKpPd
jxk3nNxrQBbXiqx7Yyck2SOgeMiznyd3Nc5X3KSoCBL12EqyCJPwV2LZl3bmnFAyYx8t/ynvy89s
gFNKIDsEeC6DVlktyt6CQF2NUGscEVYWXJq+SikXa2AFif2SzNNL2wXp2q/CE2pKEP1Z+T33AlVS
TVe6a+DzCHvWGAz6md4aPizGmRF96MI41lru5x9Fjp6+ay8+0Q9MN5Nf3RWOccmmyNqNI+Y9koVM
CtdjypplzEDV5galum5MYgYj+dtpUf1bQ/lQZIpmbmQHLCucTnWArwK2AtjC4ebHF+2Ec3oYQ8wK
ZdLelQVDy7kSUM28a28a/dFyD3brs0/2CHN9hQ0C7yPq+Db/pF+PgSFz8q2cA0omx5N3aTVcqHX/
lECWFinUjQqv+VJLpUZhrRo1kFLj6pF84QH+FjhOtvWaBMiCfncb3jgJfOopzZe2CMGRi2Iy7BuC
Mv0nPctig1zvmR/3UhVVe7AocxZyg7WRJmqdFBf+bUnlvLI7vQAl0CCBsvnDkvLeTM2OqqsGUojk
2GBBWXXB8DWL5kv7XOxOnazyLiP3NIEbpOz6dzOH54hDG2KT/HotFohMlRfbIm8GuGXd/Qy+xC1b
xaUf/PZMQRhFKr5ifNCrJLXKtfRIpAiAp06pTZJZLOntKJtvDUgBLpcgn9DZNfKZObz7y5Tdl0Nv
bNtGzc5B7HCtZSW2vGZfzUwXp45eTW2FB26SZ4+8yKOcUw4zXgOIpa0CsOU2okIyBZqa/KIed7CP
jQKBk5uvxaAApRFEvwUPiOQbErkF1sKx3c8AeCBSoi/PtT56e6QBQStnAyL/OQJaQmgCwlNCpZjW
DG9JLaly45w0Ck3EDcc/AuKuYel02yaCyjkRIc7S9Bn4sXXTe/mDqkeidm8mieEEB/O4bace2lna
z89qUSZK7x55KAee0qDj6oGwwRCbbktCSyzUhRqncVAERzfApsOeQQcTyxeOpxrjbT08EFaLsYqT
A+ZGb0Ri2Ja45YK3IaFzIEcafizLBUWcHLg3EIdUyBzn1jAP1SJS6P4PYefRFDnQdem/MjF7Rcik
3GI25S0U0NDAJoN28iblUtKvn0fFu/jmi4mZTUXTdEMZKTPvvec8Z8j31GiPuL/DY4ABKGjifk9X
ISI7ERBWWE96x7OSN+G3ewEUcc+waxPGHic7CXpEwxFK0v5U1m55iK2WAVqKwCEmzASMB6IIR3wK
r0CeFTm/U+R/INDNh2QRCoDeEmTKbgtmirhr8KP2hfrE9pYCz9IpuhZeMrZTYG1Ba+zqcRQ7zPgQ
fatjEvsgM3ua3gJORVeUjxPDqnUxdEDgITdvmfPSL3LCy1JBuBXj/lYGBtSKv5mPJ62KycMYevcC
SSlALKr1Yr28eLW6jEV+9JZREtU0hmj5y0lpYOZRVzyZSX6KcdPhv5u4j7DBeyQxI4Ro6qt0me8k
tf6Y5y4HrIgAPBJwTn0Vffmpz1ICJV9abX4ZLGdluiSu5TVa/bzx6eCB4jjBywYEQsTgWBFPwad5
CRu84KyHTMzcfTAX6oSZyEUFXWCayyDM+dBzZHWT0ZDvBrN6dIhBf1gwB4bMCQcMwmmd99UuKlOi
s1vSpsZ6B/IwoFWA1qowAHFN7hSjj4yeIY39tiNYZX1Jiy3nyONL1a9HKANGHNDLLMBvpG1D/kUT
ApZyXUKPXFCCjR/2qxrsEnON6X05KxVtXCM37GCXC3UrA4yUfkj+wmxbFS8d1Tef5X6h5oQ2Tbk6
mDacU8XRp6ZuBqgHUfYLk0mzY3pAxxZmGJrYB1MwwjJGdFJlCdS899IPh9xbMuq4YykRCycKSYd0
DDy2ZnMSeFpHGCQnOwbPQlgYCNcGDNtsm+l+LjImhN7PxnT+5Slg/0bchrwinVOmDzGhW31Cf6KG
uAoilPGjq17IpkY0nc9Hq6l/GhyQcBekYnP0LONfPEFgsaEaHNwAX5Lttn8sIoS3SSGTk9lAsA/N
6cIcmabNKO3z6AzjRduIoY1lY5xdhz2Xh3KKNKSN6DCLDP6lgXx1+esxzcQxm4fXZAidm9NM3c6V
wEWNkrnv/e+qYO/VXg6qkYCIrWF27jkJvXFtTpg87NS/MuvnvEJW5f2rmvhljDgi2xjwj6/3hznr
P8xKBHszsut9FeD2uJOPcJ9CQl3oRvcvfXucbw4jrirRNzI07J8ohMot/YsF3yjh8wDI2mZBTIi7
XTFQLxOmzwU1FafMkwyos9Fl0qczWHFEivwAkWNxnmfNoDU2g+gMdCVeD/WYXWYw8sfayim/xNxc
aje1+DLY4XEgSt2NkQF1IKNmvFNbuUy0m2qQ57qOtt8/LuxQFWRj0iAFG4efmN06pMvrwYoFuoag
uIkMukRoOPYarGl0taIBfi22DZQ/f4tlAg3Et7wJMX/aMIoI43MRVoUUFyMEnQ/a3QZFj6OvTlts
S6yOH6VOnjNYAGelPfyVoZs+09588prGufhznj0Hc8d65WuRXQU47Ruhsx/49dyXcI7Vsy3/LvIM
r/PRGOipeUIx66WetWNPlztf1+qjmaYjirx+j41tGfz0M0c7pz2Mkx3dOFRvY6tONPbj8OwRnDPU
1Gv3h7jHMUaeSrv0iCLbi06m43drSELvkRkVv7TAU5Lb4lXC0ajHQC4ajhXZJ+L43TYt+2W7InKX
w7N/TZeHwBjys0L5p8baP9szQaNBBjLEWLQaJModBqNvLtMyASPabp1bKsUXm6jN/Sq8/wg7j8yd
NVADEQ69kNCjnk8vGNd64EznwrVhEuW6ZzCDRcNpJgC9zplF7uxQYTdpI3W+P4C0R1pO94o4BBXb
NKZpBaDza4jGdFBEbKwM1KqFlIGuCwP0KkvLQ4HC5KHsRvkwgfajmqxZ+RZtwTQp9BFe/wewgN4F
tCe60oa95EvnwfIgtifjvnAnFvHYHSklMLlsUr8OcT7wE+8PBm3PTS0bDlrKyiVDw9C8hGROcMmk
5xGAd2G7V9HZ/a7yCmcLJyffxIHVvKRJB3ro/tM7IAjKba1dlUnrJZKS3oAJMX7DyQOTQx1KdME8
39CUyfa7u5QLrDH3991c3vcWDSXa2ljU54qMPSCw6EIA++893xxPJbrNK4UOW1cud3oq1WMNuhgF
QLm0pjNet11jb3QPyTTpF1VapzrU6lGGKCbTLBIkDZVjC9ClAKqk9W+MFu52Mj3u1ghZvBjpCfeB
Gk6qyX+jUK8P7tLPHYulXYyEdYeUuHnqZXSQXele21ziib+/9Dyp5Tqm7j/Xpvd+vxuyzk22HdP0
dQQ/7+xkwmK15E91TE5lH+IpQdYaXzPx+/5bBBX1NfKP5aIyUovoiKImu1RD8/y9WnamSfxZkfFk
9X8eImwVKUb5szHNfDPLOKpEZC0Qx1pd24ZG9fefUhSKoFy298/gfrncP4gKzcTaBDtvbUxEkk+g
RnHIL5ejR2cqHIIZy1MS7O53Yee6M/uxBaq/iYt/nqrFQ7A8DIpDlBeQuygC54mcP30oPAhmTMfo
btvOT7y4hK05vbgWrfhrm+64Z0KQHAhY8BnoZcaV83qMQJ7G0gwpaE8jd3ovm/ISOEb+MrQEddRp
5aF78LdtjoCzRTkD9Y6Lg24e0/1Fkv6rz1vvMceW73VMdHiPSE/pTO9g1WrclWmxZ6Uqv0o/aKkl
YRKiTIF8kGMdQ9pWnSDLH74btxxHL51mRnNfdinostP3N4Jm/JsZcbF3C6AieZejYVqQhmElbi0b
jZu2T6CmYRuNM2hfmS35YkV/qS2AC6htzINVlPY24ILEJ4UZ1Rq4fCGFOMfBTuKj6oLyoV/G/0mJ
uRACxbrDgbU3IFi9Irt4Rh5R/K7navu9yA1SvWuLOADPMcdjexfofG8mrVDRyVpysgdhC7aanqhH
F7VZg0QNTspL3MruoIlG3lkmaYpmRYXdDbByCOGm8zwtze/RrbHdQvN9Im7RM/urMU2sjZBSvnVs
dy1UPYxiMzRqM5BtzXvKMOcuIqix2611xvLMNPJvBMjs5/ctH4wlRkuo6qDwPk2AVpQAlCnfU54Q
pzpOZWbcQF0YdDvOLYuHi8kHmuaZ8dO+S4y8uPxj+KiafTN/tsMIeQtfRZqjeTq4SG8YvL3KqNnF
HkwCy5xHWunj1fUMb5eXZUBskrUZxGC/as9/vO+WyFhAS/Pf6iId9+ZIY3BaFCz3HVMvf1Kgi9eZ
AW0A9yfch9GxP0PcLHPg7L/fdO1w0rsvEfcbxtKojgJDkbFqxoIDPrvL/WGGvrUZerYNLxlmAo1A
ts1WbL2OdvEcZVDfI7d6jkY6cfZcMhsT697qsh0xHfzyZQmaMShSc8YWTE0Nxkos5Ljl8EXy6bTt
Mm/a8yb+Ei1TDayXIBxSF5i7aN60H++TjGHh0tu3m/QGh4Z9nJj0WTbWC+3L75ccR54+2P309b2W
We50ZLPEi7JsyF3ed4ceSmUqyCiRQZ1/VMnwNKOX/k3ZvHNEP77eVUWo0iGId0zRfjcJqoIgo2nE
JzJMR5ay8KhbIr50Jf8RDNy9ub7BQaVg6AxbCOnhQBUQhKS+4nDEUmdgnpo7gwM8hvyJJWeYTvgp
UjKbjORH4uh9R+G8tYJTycD60nfoxGXevBi2hVxtImuDFi1rbyfKeK/na8qmlBrxzu+cBs076BZ3
pGRj8WcBdjVCp0jtrOXyShYOSuqHRwvU7bqPnRDLmq72MkMRAybR2EYOdlWoQZCONPbdqpA4EpRp
7lsT1Lmqft3HST2JL3j8jO2YVNRWrcTgTTsN4vSQ+S+Nk/5qjUa9ZHld7sbG2elFb+Xiz8sSz7k4
FqHtecKMeAF/ZRPELuSAzQ6z6rvqcn0o6V0zmXovdDdytOqyA2CKhNBn/TLRfbnen0Pmee/Z5GXn
MvA+7oNuYQX1FTs78/Uq+aqEmN7NvhwxmMmv+6TO44y+GeqAKoI+0k03Gga8R5MhUb5ipCobsLwO
84aIKExiBpZhZ4DddGX5KCHcyv2Phs5iEEkryz4YxfSLStxBg9Z3RwfOPXaJ8RoMACqdzgx3s+tp
Pp/+F0zq+WC49Lsa5QTb2hHEXMCPizcymqrt/UiQBPm4E6kGzqriFmEIZk8/fPheLGMkvjr/QUeC
LtpySq3KGZrFsr4FmiAeXQ/Vg/zFs7ZOhLUMj3fFY4pNepUx6dmndKyuYQrjFE3suDX8GBpIJX5b
dD5+0jMRx0YHBnt/eILE6BwT23zTIni25j79YxTRa40f7I3UlH7nB2RAmxZYTMcOibgp6/+cgoTd
NTdz+rmko7y7zImsRRNoW2RN6sk++oNYGmBQge9jb1YTfDQ+DmGtLQMxRf5wH/zdH5LlfeTHnxqJ
IcCq8pvX9clJgKd8iZPpNZ6L+ctEe7OCTiBWEyKHHc1HjLe9/kHqUP1h1TmYKA72gaYbD5bJeR0J
l9Il2LcgThIiYmfml3EX7YWTzGfsle0aNkZ9a/THvdRA/NzfSluYtyCai1WMNuWSkYlwKQzzt75L
7UISiLopCq7I4fyr3dn+VYEkWXu97WO76IfT6PfYY8bHsqEWdiQDdk7KI12XRRcZpWThBNYjcLC1
P8l/UQReSBiBfeslSVTmgmaqOiYjSG+kWRDx4IPLFZiqKK/pCYfYlpZxlc+Mvm0MgFP58JcxuwEY
F2pQTSkiXXNrANqL/PwGMNOzsGjmzHZkoG+W188vI7x8w0Al3QEC8w3/sc1ZWhHREBOAGbloK3oZ
tF/SpGr3IKyYyjDK1MKlyGZajtQzTza5p5KNluEXymgSlELvXOCkP3iMRI36WsZ31NVxCrVNPyu7
llg7XG985/xh7rIgvHKlOfvIJ02J6Lxuhb6O1dCrDqKk/xLGN1AS5noMEHBRo351EXbnWNjYKZp/
qupD2G3yAhxyg2HLXccSXRGTg1/ebOyHwfcPaTvQo42Dj57j63FMsrMNVqpEL7pCLFsfSuhrceTT
kcSNvu5qoAqzh84DyMsmkcmLymM4wMHj5NunAS2iOScjDb2vtkiIWwuLvZUHZDCbSwoMneeVlRWQ
GOh7W8NfIVWAQn721iqsh63a8tr+BhYRXpFl3bpwevA1tb8rjGGvE3zPoI0aoa7ti7CBTvJZfYAE
IOB3aNJjUOtjP7jGMzlBiz4bwFtqwAyxDmHZEbxAuHuKq5uZzhGn11cx0mofPPJvW6WbY4PanlZ3
sCzTdEHq+W+UN4QV2DCxaFcdmL00m0bRu67jZDdlpnXMfUUygPMyQSGiQ1Xm8F4Mp/3dDGl0SBvM
8DKl/zBY2UOldYFkhgKwRrqlHXOH2pNTATaF3egbhB/FZr5Das19Tdyny10waeLJBtPdCwQmA/2a
89DDvFSEWSrY4PQH2gUdiQYhmM4NlJVtGvABpzVtP9ZRuo3ImlPe99Vokp0onfo2zE3OR4MZwlwu
2pm3KFbV2k7VZYrDF68UC4zC2FIVoVmK58/OK66jtnq8pWA2DW/vcPAdfXWbzD19LJCKq7pj0Bjl
aDFDphgP1BzxoYA/S7PxVWN+WBctv6sKGpTKDiOFoPOu7/XABZRm/SeiFYm3HEdY2ICVNTCclUTs
6rUVKHmA98IETRRPlOlbUdrIBbNyIouHlrTOd5nOUM14aN/nxH1LJiw8clErMGbt2vZPHnkXBhUS
5XlGq7pT+pTkxS3swu2YRu8Zbbc1Mvl/KKKf8FFBPo96ht0GawEbG6eg9Jdy1ft5HryPlO/AN6lW
EBzDrV0mQOfaJ+ECT/CmA3lYQAfc/TR4qIglcyPdvw7zYl5GimHNrHehygjTw4Kx6oX7V3NiwhCT
P7u+G+21byv8yP3PzhWvfaq4y5ZtA+rNeow8GFecjnJF7dbDQlRO79JgwriYuN5XkEJlwVmcjZZe
WU5LXrGOvP1Qfelm3mc5nd1ABdYqg8dCSvW05Q7IDtKaNnz+9UCKc+rTxAjyZh/BERWlte+gwp2m
yoXXCG+rYq7MojPHDTP6eZqoMBJnW6FOYESe/wjpDW5Fnb31XEhbhVbcd3NnwxX9JmqWp6wqfP6h
yf0g/D3CsYesy9TWcOW482OE9I3pbu5fIcd+VIoJu1216KQIwVLCpufu9geOGkdwD1+myayvnCWH
aQdfCzgi58fc/vAiBlilCohY1wBhuiWEdfaOoyfCXZOvs186AjCNiOEMtOUa6ua5GszyxAl3Tm6M
sV/qWHKmUvGF40yzErP8ZfZ0Iy3C1ibdDMBjmcLpjuZkE4iLU1JBB6IgGtez3+LJxbk8anRo0Nnc
HphvTBRU9slomou90JAAjXEXFvknwleWzjZWq3TqX5K5aVaZHd5EY/0lLCXbhWFy4/rOtn5dvceA
GxykWqcAjkFfUt19aIA8Kin+ce1ABmnoM6a4Z9y+J96nzE/cr7fKKjxASo9V3g64Jh2Ca+ocNtLc
EcCR2VQqjKAYZfGX4jKDUccIbXnHoDcuIoEipChv1lAhoYzQy5sqaWwZ+H3wsghPkkxygNy8TNKs
EMFh7YaSsC1ScN00742zV74h0QSiSXTJyk4j8B5LHktKThNxDQM/p+0RcBrwYIfseayx7js2jZzW
Lne1BNmB5AdPg2S61T2kqGdXsJVJn3MkeANy5eoCwi+VIoQr1s2VAqRHUdzReG/yV5QIKUeh6JmI
QZs90pw3FUuEh/W5Ui1pzOTyrX2a6v6IQCKkXYcIjPhbggJKIPBFiICPQeaTH+Vf40Cyr26sDcRy
F0bAxkRyfPRD49SZ28oNu60RgEFUFkMIo0XuSsJABxWxS5gkJyjjpg8mgysLUeC+HdiFg2RXj2o4
N4FmSvqvc5mFjhaj/3QgU3Aky02OGamkTrvOkvmPX0fZYwth2GS9xmeaqHMXJjjo5ENlRz8yV0G6
SYIH0z50pvuv1bHeTkB8QszBaMHsFwKBL4ug7VBQVqYOOpISqu+qHghv1cjHnYZJR7BYbh2gYX6A
bqSGo2WI2zwM5bZLmbrKCoRN0GFpkIax4qzqcJlA0rJpPq/QiIKw7unSWNhXyw6bj7krQfaWYiyP
rR5+i0gWeyG2orB3jp3+zQI7wViFtJq1/8HnLSoD4JUjObCTgcAWNKJeN116pAwwODzZ1aZ7nmLr
hzT1z67AHWhyB8Nwt+mZa/6FILBSpD9Kp9VHQHMIT+wX5j2wbsnoYrJWrTzdIweCXgAk6x0z3B9w
093aRxzWGwi2aCfhJKBKAVGQorn4mVsVFfKi9SqAj1DXBPuih5sHKWVngEJeMcGzwF2MQ3Hq0GV0
fdxumGpyM4Y0e6JmTja2bX1VbvHWlGjWJ0ReDWGmgTv6x6JHjAx6ZG1WhMUgom6diWDVKgZQcyVe
4sDnjICklhe0wjNnWOs2t4CUYVptiFqb/0hMWihAXzPPYZFuL1UKc8Op4MN0KItWniIOy1j03SWh
EejN0uxn1IjHQJKiRBf94DnuqzHRbsIV9zmE9aY14g8rcJ/82DHWtVsTYgZDLM87bpZkYB/maQQ+
tsfASA55iMhujpBsc3yKSf5kYW/oAr2GTog5YNTPXkUdyFWDoz7DEKgZPa6sonCeGaNkk/FkgR3k
bPrkg8LLFpiR6kgoJgcZ8Mhr67XRLfCcx749dKMbv2GrAYUHMcZM4ObkTP13U8Q0rK3+ELWmU2um
78q3sVnrDe5uqLYzCXs9yt8idQn7HJMzkZ6XFsxQYZoRvMXxywcZ0viBx/8Cd+ZV2WM4feSh+EY+
atskwRFZ4N5P1CerHVNRg2CqJoPbKpIeFLC1TiNFN2SCRVDF+bYt1WuBETZwh45wY1Y0OrsQgKmX
eDdpygSF95STFjIyo7ZN8UHcRrCP5pn5lYvoDsk9i1LcbZuw9VaJ7W1ht1xlgD7DM/SXXcRnWtLW
yq4DIGVIHR38LEcMjY8OWbMn+GJP2mS6ir6aoyjtjZVcliKyLojeYApvqlud41B3M4vYtWRgdAF3
xRqVfSXkFOC/Beq2MsRDXRb60jDxZVOa4zTbjH71xwj4vMvcbXdZRNM5a70TIRvpFoXguLFavyKe
tvoSLkjpAl0EGn7neTTj31IKoumzbj4kBrFysLZqgaRudhM+U+y2K0ixzOaGClyt6rGoZO7aVC7J
RzOeW4HLUBTGIbBJ4ktEzZR/0UXPxkNJSXOYFOpP+yd5n1zaGuJTG4LY6EEQ50UCuzSRzE3DQyyH
C3y2nzIj+NonIL2PBGfqpcfD5O7mTMFZWH2I/MV5DMY6JbELAnLi/xvDQaEeYrWatZesY5xdYDys
3TAjd4YcwVkrrHChuqk+hE8t3F36qjnhM1D6uQH6fMwYaaBqsqOk2inGnVHM7S8o2MLRi8/G8qA5
J3WcVN3smPxJ5o5xpTU2m9b0yP+AnDmFE2t2gcwe2QxywFTvPZQL65hcXWMOoLgy1MAgNm46Vj7V
43wUCD6STrFD5xxEesDo4yuioSP1GmBRRsZtT/7aOJ+0Sdx5aPcsiewOBQtOXOrfVpgui84p7YCU
FjOTcpyg8KypiagFyE6wV4M15huHJA+pRISvMfw3juFWj9ypwaTXXui8mo49bogi/EGg6g8JfJEW
4yFv8VACHJnL6KjIzB01cTe2nvXOYPrvLOADLR8jj7idJvqcqZj7uriqmH+QENahSR/oPPnORpCt
85pUhNioT1YloGTJ4TZ1JKqgpUPYwxbI9byndZXDtgm8Q/PWU+MEpWEyGpLkAJYD4lVkydtSwiKL
6HMy9u09TCLkRvYM++158lZOLbf2IqCXJVF8MYmUFj7iaQSqMho3gxpzNVuRefI6TtYdZCxkB1zs
RFuolf8FyTVdYUr3zn1/CpyKxT713pvQovWosGajUmA6s3IIqd1NDlZ4Kodom0Ks2kRJfiR1IV1B
Hv4su+7VL4B8lKYmpdYZ3mXdvfsJ6DlsKYDcBnjIIP9sr0cZxsDMX6uJuWA62azgA67vmt7krhxA
6vlQwHcSdpNpk+Q0Bv9sDg6kCYrivKzF57GIOWLWL/FSnHcY0ZUdzTfLGfOLNo2DPfXmuUfE+v1Q
j/YZwRGyisK217L4ki3eTqrHc+kR1y4x0m+HuAwO2ezd8Hr8ihwvWOdR89iQDrsqzBymLDtAtnCM
iHcKrOA5FPOVdmt8dDvI8lYOcKuDD7qehmK6cqbZlmvCFd3DMGQhKXEcYqoS+Isfy12VFIS5xjQY
83Hg+NnAgKf+g3PStnQ7298huXErRXtv1drDAd3+72E5SzdG/S7D2jgnfoVRNaS7JHpnbYOfYl5D
QKKi58m8c221bU97apLbDsYenc75OgSMch2qUrdq3xI5R2vgZJCUn9q0fPUnWG4FpATiA9zdPI2v
Q4rxc+jMaSPcol3XlCUWgfC4L+K/ZIgWW1pi+gG1whOjKgBYVUif1HeuDF4mGgEzv6Lsf7Qy2uZR
2T6W4fgrgwG6D6p23FRq+M1cdAwCshz6xNwKy6WHYFUofJLiGOFYghw4q2Oc/LGMeNPFibkvCug6
XgkY2iq3VYuuxjGy7EoSXTLR2iBl9SkZEICZAjKX1/xoOxU8huC5I6raJmyGLc7OZ4sBOqKCXcFA
N5s6eoTcZ7QEEI139nh2JcFVM3cFtv8EpUGC5NES1Mv1j4z4N6RE5DF1zAtDH9SV9MboMUdFyRGu
wYSb5X97G6xZlabzcXCHndeJC5nOL009JhtVWz9iwig6/WSkDwzLFQdV9Rxm+Wva3mrMlLe65zPl
KtkaVpm9uwatJeFzui5wYoRTsi7jqEEUSNpjJVlb2LotpufVuBKT/mlM7bwjRIrPANsTE54ZoXrp
bJOYzLh48v658UuXXE2j+Ctsd4Mo9R5W4NLXa17nKDeXu5QtOPXyNYfBHaft7ijbYOFPsaMgDSW+
bNdbBMak5r5LDVilndWjNCq/nBnwpzWFpATZ1b5F7EMgCCAMOfdP1CmJ8sggVPwYMKQwkt3y30z4
gUyT4GIP1TvoCwSokYFKkH880wwNe3EIuwrXnI6st5rCdScJ9lrD7zo2hfw0nJkbNKN3WdI7J8xX
l/ZJAytdOWvlTtMBUJC39hTrZdg/SynnfeOW5dZKldqxI+BO+pt427khp8Q1eE5APYBQCuRewxJf
G4+gbo75aaq9W1Lnb77jqkMWlp8EXpNu7+D3JOy33/p9xII1nM2e6oH2/K8k7g+o4UtCLRm7SkZx
U6FwurLebassFkhGsj9zEy30LZy7ds/9wES0ecYHGq2paQ/zWE6vRUW6Qm+O/7yE6PWMzJ2dIYGW
u1ElOO9Qwo2pDjdEGVsHKwu/RmZzHE3oqJqSCJUpweprN+Yj0OZq8J+GEahBjgoo7elA9uNfo7ZO
saa6Mo2230T+RzL2v1vnk0g6AIBkkRa0+dlE97oOP7qQEIf4VVvBdBo7fOdF+DiyMa6SJTuvfUt7
YIGddRgZvlnsX/48Pcyl85VDMelmRbQGQ67AcfbFiMeuGsMbeJoro9AVRDlEBxml8kx3YCpQJXbw
wGkIIYb8NZYvVmvLG9rDpeGL1KMunU2SmO55mU4zxI4fazs4S1f843pUP+Kq60iHp/ZKnfnKWLUK
9Sb23a/Gzd7SBtLhTDZQ6eQHnebbnGeDqaEvD7XufARCJDe2it6h2VBT8ta+UbxZWK2blVLogEWL
MC4TnF2YLt/AjNXIfZ2TR/b8kcSmlUeIENHEgBoGfpC/V735Yx7zZ9ZghVPHi8F3RRD2hunfiGDU
9pELNIzADZu1Np7p1enW8LYEWlM9l9EFfl6FR2PZ0AkgIe0mUpxlrb4C6Oh2aOei+CQG40Lxu7c9
G+w1O1+lZndN0KnehK4PU5z4J5ND7bETnGEWXHRhj9tW2v4rXgCJiHITS5zWPd+Q3LWLGPTBxj23
i26xEYZHu/ac3ZRX6U418zEd2wAfC5i18FfbUgUHzLMI5XYOparYWwqYq8lg75TA7te0q96dgnXr
YoVw4WgfzCidDr43tSvmQIQ2VHychsp/ItncU74YxEehaxUhQd2RoStGSaRsQ4VdhU63Nw16jMZU
PyVleM1jzhJ9/mrCBIap+qJSgrrnnYGNbu0U4yvZZWQPRSNWfmg0mqxmOudciYh3MeT0P1HxL8pl
9Zkw+sD76Yuj66kXRQZKkr4bQr6BhsAJ4rIOVtlLrhSpzQQ4yiLELIzLER7A7K1Q+zwJaXyVjtFC
lAkebKewkHXM+aZUWbfG2YaZXQXs+8rZE0D7NfBeGX6LCjq/xaUEehc/BF2JQlfOn/6x1sFjnQNf
jnNu5qCKaGp5Yq8dMl0MO0jX9Gf3ioPU2u+Grz7qgIsCYaOTShS4duLXKJs+NSJjrlH+BpTlCijk
v+5vU1Dbj074zhz0A5d04XD2L2fvE43wNghpQTTstocyezAi3hXEeStS9f54IdQXt6p/YKZ9YxpE
64KWLRflCJlY72U7Ceq2gE+uRi5xt4f6NKHKNBTHu2OUbcigG9aP8QE06FtLq4A2oEyzQ6y9k9X5
RBY2sjh9I4kM9mCSTcmBxy2MM2NiAnd/aJhGhNjaDmwJVOd68sD99cYb7fMrq3z6hCyOygDFOFoS
E7swoNU7ZcGJQ/c04UMwqBpfXDdluxizB8d1XDYNbW4HTzpcaPRPK83xIorBgHeDCtb2Iry4fykY
CNEXyYyXKIUkaxtYJgDyXq3KHM9tIbKd79oRazaXUoPe+8hEklsPVXnh1OKzmp0eKqQ1XJkBR/tU
Ysub7fZ57ljLvbKmhRRIKLs4wum8+OgtCX9ehky7suknkiSTX8jqklufEmRGmJd/GaXJxD4gu6+Z
TgFIh8fv0bGo0wfJGeqcOGwr6aynz97uHgiDIK4rtJ5jgdtkWbfUfVjdufzGrE7Q8jQTzsZl/Bwl
wxtYJmTec/zoxNhUWI/qLWsZPJhIrRII3i06PgVc8LMSNaTxJGUOn6QgP+aCL53sH7294sf9bFrV
rQ3EimBdV7nDwZzKdOMVM1hfwjxnr/gNYzErIGvHMiyvqg/c4/ImcXU3xzsgKT5ZaZGtpsVeXkq1
Yf/Dbb/8yajmiz+2NHuL5APHqj4xckIwnM2PMpDTp0TgtfH0P9eDpO6iQj3G/Vgc1Rj5V5/UyS09
iGFjKzStc5CyJlVW2x+/oSucZ82N5zAMsuIweVSLAWtIqWxnQ1bP08BN0SBE+8pNzoNktk63OToN
y6SdZrk7pP3VCgymfIvctLe4lP0a8ev3zzaoJuklXhLL/uyHybuF5uCdZNyRylfyAv4L9O0/cLz/
UfbFjQjhDjaa7f1fSGqucF0XLKRt+R7QuP9KUlOVgEHhhH+tULBCTt6pii3GtiXk81R4x2HOP1Jg
XbUdOz8IB9VbFzkVcBFi9lhmF2nu/aHAC4/1cLykAeMzv3XSo1JV/MSdvpogpWwC+YTfQUO/L/1N
0rvF8f/zQgDP1d/wv+Of//U/FyScF4S247mh5Zl+AGLu/3ghgTewOVczWjnlASRozL1dqOe4AyIO
sm5LC0sdF7m+WUU/AliqCwbs3+hybJ4SoC8cCCkyETyULsdjOXDIh1DAtubZj0B5z2McGav/91P2
xX9/yp4vHNcMTJIvfJh5/41ih7SYg55KiLzNF+mtKESxz1RR7tucfj5Z14iRO/tIQI+DozyLjuVs
ZddKk3TF3NLGY0u7Zk9W24hkMifnwqffUbrWS+unp2KRxCD5Qw0Z2OdwUV/fH+o63ngyUuSjSXli
6xvgb+IjGokzWmU+PQHYEs0mmWdvE/jZS2zO9jYURBHfVVUiZfZihv+buzPrjRvbsvRfuah3Jnh4
eDgAXf0QsyIUmgenXwjJtjjPMwv93/tjyLeuJTvlSqCALnQ+KK3BpoJBHu6z91rfAjXUmDrxmnw4
/clq5GcJ5AL2jknTCXTYkVZ0u6ybfNiOHnCrjMJ5oj99xUQVV4Rjm1tfTegXTNv5lLU9f9KCy9LW
qsd5DQrqIr9tau0AhB29pkVQH7Nfl05FbV7EQT/shoFatijQg6Gx5U40HuhqawcEO9FNZxnNVU4Z
BFCz+s094/50zzi2I7nYTMn/THCHby81KsaArpcGU4RHfJiXZ00x+bfEgVTHkChHjBYLI9CsdGto
RbiUFVucQmfIdgLIgYlQt77j0c82a3wnU7HtZ2pTozK0QIwEz06ftlaBO7CYYQ56c1O2SXymBRrG
GPqhN2Uo4mVkG86WSBUeDabo151L37essdcR3nZbV9OtNdrxsQoVylYQowBN8ot0wKwsXYZ4oZup
c8vKGN4hDjot16M9dCtrEsTRgcBZMKkMD8o0/TV0fzq+Tp0eEGXs4kS3Hxx4cLvKIZx5kZIDugwS
ja5uAgMJxklHDvr8uSrleVS2TASwvd1WVljups55HFL3+qRDPX1AXnwNfg3VjunZa5LN9bU3Bu19
rqF1l5Y+3DeVuAK5y7Z9IBrbNA16MqMXY5CeU7Jj3BTnfjSpVZCp4jPTnFWRueqLM6v0uhYGmdVh
Q+ssjUcCznRME4l7nMLsmZI63n3/Wu5bx4/vbuunBcmdSZjKdRxKaQW34u1VogUWGyIBpAZvqrup
0VhDZLTIlFJ0eTsz0HfNhGjHt3XaDH3tHsn8aW/lyGI0coWRMSccEI1dgfvWQfBnh8SaaPK+a8Pm
utXG4HJSn2xL1TdlRFPO90Kqr4ptTySu9bpJAedoyQsJqC9uMR1RZmoH1bKVHSomIvCvtbMikvW6
CNBYn2AsU42SsxdyG5FOt+79ZLx0sBKFlZPfnj7kLQhqhfrpziioWcZhIPyNzu1Sgi5bN/NaMMgK
3dQUpWdQ47+FSVj/qeUkuGR58+gD+IPBkCoaiHryABZyXELyNF+Br294rz8+0kzj/bLqsvy7upKu
yyONc//2xEs5tgpnVbKwHRe3iVUUMViiPN3Zcq2n/edIjydYenNGcpZb517hgdDI6qfKjKuLSkfR
RboA1zAXLZGDPQ2g0PaPtbKv/DgabqJIxKzV7GvNCrPnTA1kcbX3tjf8eRJfnz4QkEobQfjPzmjg
GrJA595DAtowgCfttm6HpQcdkkZGSi7vLDbrzX46F+xyqYPpxwT5hS/1dPXxRSn09ycHTKlivuAo
VEem5TrzM+kHcmoNma7wyhhGhh0EW20Epg6IhnI7KHYn4pSDX9Biy02rj8DjTJf3vLd1zDPntT4p
RLn06L3fpjLskSio6jC1g3cu7f5RWT7DFRBQ4nAiBLaN9Y0NlIBaWu+NVNT3WqaTso5JCdKZfxbV
3rgWcU5mtN+nmxwpI93j8BPOpwDSk9GuaDGmR6N36J+beXoMW48+50Q/3B3d4KwOMp8muJOuNeqT
B/Yd7griEPEtcX/sEklQfela18wdUdNwRllFjXOn7Bct+n/qus6bVgr96OpEKEsUdEqsAsi2M7BE
cSHofHaEE89FggTfdRlOGLvjpCQnZP709DWHuc9OK0MQj9gufNj3S4otUt2aOY5pMIm2stbsVnN/
MQhF+DSoCK8cxEhAqobTzgn6/RixLVSNZd5VsroIixqKZmt/RovyknlRca1r7GryGCnwCVJKeh9l
mkEb3JqucFLGN8Xsg0L7+BU4Y3g4feYXbfibO0vI+cn2Y5HFRcNCpiizDKWbhq6/vXpggU6JS94r
ceokBZ7wpuXsCEOzOS35vR0mSnZ/yFXLWMPMm+wp7swvfh587pSqrhn3eJAYGghn6eSuZINWkgfF
sK0qvT0MTWfvJ+Cbu6LBcCAa87q3mniRV6V/HpSSoEQ6gezPnZyp2p+nr9is8geVQqM6fTqGUUW8
vEcwd9yu+jgqNrVZ9OfhIMTe4UrcylHVc+3CHEZgqnYsywXR0Jy1QZB9qXvrxizsC57Y0+FEEup0
m+caiQyHqewnwgs70L0aJMY4D9BKtHuGUMVzaNLoCuiiPeCEzhehPl3is/DOzc69e/XBaGgWXy+6
njA3MiFHDQhfFo+rnhb3Xs/K7Fa3xHPQ2sHzBLWH0LgtA8PxE6OabC1rQQDjSCZ7bTN5DXQicRK+
sQzaRmcEPwJYHOoIvEuJYTWBasZYUHMuXp/QYY6as7RFeemiFJ1teT2KsOVYgls5Xfmn5b+v2/rA
hmnGtgxXzClqMkFackDnT7sZO4xQ41o66flJ6Stnua++ymEEHmVWuJxBE5taSA4aaNaRZAYnf3CV
YJIHqRMnMft6q9bWp21nXVrLMdFGsFfJqosGzqhBbnDDY/4xoqm9QpfobaFlsnS2kV5vmb9Ny6nu
pz+TZLi0ZG++wNxaCp5xv6nKhTlfxG8vctPm2Wzqrk2taql35R2ZISK1S8EuICL6xzFKMt+5pR4I
naOpb4/+V6A1GJxb21/YoCKZpZMd6BnltWGJy8EQ0X07XjZA/C4LPdplUwCEhCEtrWffkts4R6fR
wF4ABg2EhIEu4khyxzImFlNAtJgOiz6KluWkYw+07Q6KTBhSaTKsiIxaXXXKbu+LnHjdmchHlLY6
EriClA91UJTdFYxmb+xBvN4RTTA0V6+7hcolzCnscUzrZL23hCzdWgLp55BVe9E3XbOwwogAnD/t
JgiOpw8nDqdqqJK4pXS6ZngZdHcRZG3xONJT36Q215AJTf8xbqw7y8UOFpjw+jqEGXOyYTDT5xC4
zSYhfq9ipaSG/WRWyp8+9L4i8MGO5evXfDHESOWR3in4dXumNslKL6V7rJGsotJx4j1diIBAuA58
I+F/i6bq4PAQZYLciwFVg898zDr7QgtH5kXgw5jHXr+2J8TYHVPtaTDVuFN67KDoN7zLKiWHKHHK
AAIGeohciGTrgKiEcxDNwFNEp3Z2G7a9Dn5J5tueaptaloFGPY+8WZCrPcW6eQOkZIUwzbg3SBe4
qCwEcHH16vxEOvfJGYbk4Hmw0fRR/zMEJXfRzXrPcBRQT7PebXdOGrM3s3hioadmtqfKbesZk9ga
NO87FO5o7C4QhGu7j6sCAzL7D1e8beiWwUzSMuelXTcB1rxd1gMCd0Yz9lAW4QBJDLWzY1QHOdFw
PHMKUK27gt4w3U0ssoNzJoh63zX+lZRMP73gIUA5HcFTG0V2sPtW3nlJduESlf36qBTorUQNnWHA
YgqmADxeQc3Z0sM9s4hX+vjFuG/Z8LwY7lpL8XySrqU4WfOL/aHCmZiq0kaqo4UbakhG0Z48mgWD
sZMNxChYLv0ZBhbKcoJU0W7NvsTQMm+a9KJE1Fj3e8HIF4cBO2w/ddEknKCG+HTDswm4LRLD8bGz
YScQOV7k0vqKW4Hpc1R+fv1Jq2s0BnxaAUix3STCqyCQlAZkw25an9wG48Cd0/IoCWe5UxiKc1km
SMJOtkYbteOhUmKrdDc6r0MIvIWHissIYUj6TDvv6KjY62aIzXNnuE1GhjlRxpWjNeoWO0t/FCeo
dpm84NrEz9WnOZiBEgcGtzqlwzjtUdHkF1q/7YIGj3MOu0IQEm+48XGs0Qaw3ySnrVfGOjBpizfe
1yD2GAwXfbfTXHU2gf4m2bqQjy4ouiVq7mzfEwh8qk+ie195/W5wmKyeIOllon8Bu+YeMA+FUE7j
q5NRjvRCfxFVviKiHt9cAT/tNxe283anbuORklI4jmBALNFBybka/uFaUIEFG99qvuYzG3OcZge8
cTo3hZxJ0ywvi0L3tauILRYiO+NoY7O+MZEZL6Ouo0ieb39tpIs7U9cye0AG3mLUGKTmLXF9xkcZ
ANPu22Zb0g/cRBmlBCYFjziwqkMTb44LmB3d1djOIlWmUoLi6oxyD7yO18o9Ycbm6yWBeOxfNrwq
S/xtN+JbMByz+HMW6inWOKPX+zU32LQ3XLJ7QHqimrEBuuq2hVDCMMrZhHSOmDpjqy9XWTHU22RI
6+toAqYcTyWc45Nh2iouLUbL8EsJVhFhD2gn8mpSBK69cVzmntSJbqZXg1Z/PA+N9K7H/bLXupyZ
5/wnv58js9s2v5kcHjnZuWHVDngnH/KLPx0aklydENZHIl6CWrWUdRHNeFRervcUJtXdx/e8JJDi
zQLG++zoFKU2YGWhHOddXQpqzU5UnnwdjIde2t3rTobNd0E+ztTtwiSoLtOJjUUbBw9EC+1APo6f
RQdXoYmuXi+JPsRbEjUdteNIW8okNjzvSOspPdoEaVLhkRnt4k+kkbDlr6vUTp7Q33yZLCe+1ZKO
SM5ByTWMjKXPIvXs+wRKxpKdETu7gnTdlUbY7fH0wZkfsEDHPz4LbMB+Og0OaHwhERYLmHn2ux4o
Lb+QrTH9y75KUc0JKseoM6YnlUBj9/zPWaZPmzRKHomOKc8xg5kb28ABCye62KGWzGEXULroElVY
yCz8qcy2oPiO0qmrPxUBwqskMYGSBsWnIuCBPKbheHX64KAE3ZvBBJjL+yTSHFMgf9Br6u/G8j/N
n0z//CrVXo1l+rHPqhhdDZgr3JPl8lSQhHN9YpnaHcO5/AJUCSGU04Roi37hZvL9LXeUwwgPDnKG
nBK1DzCtIGpRLEIVzp/GFIEJHsjq6FvuwpzHOE0XfmoHFWP8KL70ZdZe2lK7YVgfn2eD96mbiAVJ
eH+PJkGU26ThyY5ptF6culNh6uaHOpZfpUGcGwWSClBT0ouP8h32W/OxJHt8kZLEuKyqCsq916r7
LjAB/0VQ0XGY7gzrkYbD12o2oRayKXiGZDirwwqmEurCfUfQ5HyTu8Xy1CfrGkkI+/wVc2xI1Jpb
dgz+X39I4Qff++1sCouyq2bOUp7LLeIlEC7B7dyJAfHI0HvfBhKQ6gRHalWB28AVXR/k/IHdeX3A
gaN6PT7QejV2rzsUw8vtbZpZ431opSuPNKlXv61fxf3NydNJHvalO8gLjzykY1f53pEUEfqQCUPq
138jHuxLPY0qmPiPBVr3R/QyR+SC2gaBabGGohE8Q7wo3Jom81iiiPIzCrD2zqBfe58GAdb61tkV
Jl5ll+jWqyK3RiBuibkvLKs9M8yeOQv7l1yfkm3WBv5Sq+y7LB/za4KTmk3OfH6X5sZtOubatWps
xEZlc5xnVNB/Y3evSZ3JzSCbi9xGkjhNbbMGRWqu1AifFcpPsmqq1kb7HeZ7gmUoCC3bh7GJgVdT
mn4sslJ/AE/R71RnJ19IV8X/P0/GPP1LC1wTRmLc7NJy2hELOB69afQu/B7+p6l8uc1qc9qbukbi
X5d/aVi2MCaMDyb18UUN22yH3GWb+SPmo9KVjwks83VZl8w1LYgZI7sKMTyOo1dBWKT+kJ0WgSSk
A1XK6iUzOB1aBhzElyY8x3yDvvTZn6ILMLjNea30Zhvj2d14rd/vahU1u27U0f2UBAJa8XDsQ9g0
jUhuJIQ/8Fz2TWXa/eoEbI1UOu5facemo7MwOP0x8/QbPwrd77RjQyVL7KT5Xe7Bm4z7ZO337vRQ
09mnHQ3XULBhwtHiJQPMMACEt3pnNtenRfD/TdzT/3ehUJIm9V9nQl08dU91/fSPszp5yr7+GA41
/73XbCjNVn/ous64kMYqW0spqKn6b3Xz7/92+haYOoSxli4VNRffyvKqCchkcv5gY0IbnLQmBwSR
wxO8ztvv32KYQqgUz24KdkP9nWwoId613ZVy2WXrUpAJi2bIer+XqXMDByVNFnpuyGya58La5SBo
82s0k4w8sCGlBeEp2r5FvDiupw5KPQbJVqcRAYRYTy7i7tnCYxmf28zZQCbBKQAuRdTntT/qCz34
SrpIAEqXv6l75PGgTTfsJy26Nkv2o/4xrj/b5r5j5hkzTaT0WVZyRyeeHmb4ucEQjT7fPxb6FsjT
AtkTPn/DQUKWUotuWZmInWb4ki7y4eDgocyREu/64aCJTz3mImi0WXVvmZe1OpPR2kmvu+ZSJzE1
JkXeCZHff3amL76z98JNbZFCwq1uEeFxlNV9ZRz6Ae7+5z49AlTKB8Saz3V7YYtdp3+Sxf2sb0Xh
7q6QxtvqquTh4CL0ypdEGOnhRnW3E9zmwt2r+Pnv37f/tdvtL3/qf2AIG1e0q1OHKVtwTZoMeSnZ
/voG/I+b9e365mG9+j//eOSW+lZl/7gl0e7px1vxl//k670p1R8uXQZpM/dwJIY87o3XW5PvoDE5
TchtXZ9v2/+8M6X8g0auS2gof0uach6XfL8zpfGHTU9AUNIqG004w4J/5tVdvTbMXoP2/pXD9+Nc
hk7Cu/L0F+fix91Y1bSyYmKIgwAx2aJSaucLiwdNqHRGKPIR2BLxLUZ6T5gacSjdg4eUvfXFWa3M
CGUkTOSqzbZJpS7aLkaTGa9at76Iyzr57DiIuTqCmRbpaLHLM3xj2w3Wo2+QMEPLDZRsJjBpRuH0
Mg6S2Jqwq26nmnAvmoxkfg9IA5L0pi9s9HNx4F23DXJtIhIAw4nqYhga+M3JDq3bA52vVe+6AbWV
G6JGx2VZ3lQGQLZggNrEJpiR9xyRTLDDsITBv8kHe11lLTedY27cLnuk6VdcmaEcl8pB0ogGH0//
AIatCi9KrLuisLZ6QOaV0ufOBY46/sYFbsSLKQ8fcM9d4445p5g5BqGBdnWc1rgU23PVOcTgKdmv
IHRglDQiAiBt5HOkuKyCmiGELNIX0sy9ZeWTDm8OxnnaTig6dLJETY6cdpi0el3/Bm3/qXa0auVD
GeJ7Gr1QOGobePchTkZaewn+UBwKo38OnHJYi25cBnV86EXpMjXsb7XCem4R3m9TRADfqrp8GYHY
OpVXMffjMij9DPPEeOMU9pc4NUkcMfFfePZlRsZVO1YolD1rF1Y0pqwspcVPnMhhKMOdNYEpaBNY
EFGU2CsYOOi/gH3WZ2mMti1iakzKmt5u2WHg8cTocNUOzkTemrBve/FsWb53N3kJu3OHVC9M0HGz
Bg0LlqUOcRYuW8ujDalMnf5i31/VOTHn5F2LrS+y/JjSwHUo/hrDtzcYBybkU3bwZ1UO2UECSd/T
syfAWQUbph54UuKm3jTyOo+IsoYtDUWJwWp1UzuIg22sjkOwmShLVWgth5RIIA3yDryMmxThjU6P
0zBeQJUsMD6unMonEGi6SAzrLOrqI0nuG0tGxwqGSItE2cRHzZ7+gnSpy8GZa+QEI0O5jVuyqi2m
izrZJCVqZRzU421r5wTcGyPKCja8uX/4b1zT/weu1oagKvnr1fm2/fr0LjKTn/++9Dp/oARx5pEz
e6a59vnn0muIP4gjcsALE5dJ/WPxne9FkWHMpRTLsW5Lc+5O0ar8vvQ6f/CptFiUFWWxcFiV/8bS
+27h5V+yxdzaZeKLjguj59s2GO6zVB81FNlW2e2i2Nk4qXf9w6n4vtr/uLq/67SdDmG67vyYcE1T
198dQjkukEd4AAsnT1keicWrtUVVGNZ1U6eCHqMZuc3y42O+a3fMxzQ4oE7vmikOHY+3L6tNArdi
BuCAK+k24aCfiZl5DJ4zI64jNa4+PtovXqFB92SuVaVSxvw+/vj0MidAFG7oOsDOSXgL8BUWj7Wd
HqNS/eZ1/fpIpkODR6eWlvPb+UPXkljNaXRD4rim8ojaiqjTjQ8gz8Bz+PFL+sUJlI6yHNNVyJhM
9a5tNhEaTLoN1wWmmNtM2s8JbQSawGdxpSPZ7n4jiZmvgX8N1mzaUshguAApQfB1ylO39ofXha3B
ZBJj2KxQ1xDgNnYSrLvMJYRbXyJE3Ljh6wL0l1KQWenx9oBsRAQbEiVsXuZJDPHDAceQoJo59nDR
FubOsx914AYMKH9zFn9+WRYwBNSjjAwN6Yh3Z7HI5+1IkYD8sO9b0S6sFHRtCKDR7Zor+PSu/+1v
vm3MNxwWDlYNOlj2++se9UjihSkGW+F0K/CFVekforBf2ghdhGb95uX9tHiY1vz65rEKUgU+eXs1
1kZTl3Q+FeMbuhhRuGxABn/8guZ19v0bZTFJZ91kawj+590V7wRGHsbKVXjcfeLO8vMSdNGiC7XH
ZCpu0r49oNSh0DJ1rIGEMkBB07FLeSTRQodIzPy6HbuVDYUHl9MqTj59/Pv9dEPOp8BxuI7orFqo
Nt+eAm3QSKD3OQV+5awEvJKS0FtWNXo8Yv3xoX66JTmU0BULvhAWD5J362gTU1LmRPEiJ9Ag89Aj
tEELVflNiC21iLXtx4f71ZsrWGTYnri8yc67JVQGABht3ZnpNiD0ExZuo/vN9fPzyePeswRzGMk4
zjXeHaLQ2thgsG0vPIMEY9s4j8L2LktGciv037ya06329oafj2XaygTGSS/83bHKpPLGaXbroSYY
Udol31I7C5ZaKBnXxlhGug7zYqiTz2pk36xM6ZuPz+e79sO8xtk0Rths0clAijhvwX5cu3PDDRMD
diYJA9XDVBtffCKqz2QZizOVRt+E4c9hGwhb08+FBbkHpVFy8/Hv8PN6RJ/F4mFPq4W7Vr67hHKT
WK164IQj2qKZXhqHanDuib+9iBN86snkrSyjffj4oD8vtbZN5JOp03+ZOznvzjwyU6PPhGnBd9Dv
bZKihONBWe2LxcfH+fn+mJXSbEgdm5EeU96355ckMeW1DbeimX8lIYqiNsGg+ymFr8EY8zc346/e
Tco2mly2gPsg388PRdCCNdRBaE/0mHFwmc+T6Pql2UHh6OroG06pLRqPT50wP7mZPDKK3P3918sZ
Rfujozj+6RHGiLEdqiG1yAVP1rRqnw0jaBcOJIQFkcqPGfrq1cdH/MX9ykVjmLTkIG9gMH97hpEJ
AcYSPDQ92mj0erJLuxBPOpjMqABT8/HBfnWGadPxbBGurRzqg7dHy6bIN5OmJ1swRiZ8MB1sU2El
bw0P+bM5LE0BjhMKPG7t+yQw7j4+/C+uWsfkP/ozFrfL+wIhKw263LrDVRvQKGSnnd2yqvxmAfzl
QeapnCvQXNrv70dMfULEPMYXJPusyvLJpwrJoN///ZfCTc9jw7VQ6cl3b5sm+qnpGXYvPPcKGIRK
v+Xe7xa3+d94u7w6SEUgDXDCbCbr794sICVVpmsUcDYBgsYsJrbgB3bWkwZYGoeAKWA3IWHcuHb1
mwvl50WNQyNYFZbkWnHcdy8PDTFSN7jOi2ak34FnrJi+zhLLoPxaELLSDi8fn86fKxKOZ9lKGvMu
g/7Y2+vSGTuzbiKLRZTCqtfGVSe9bSeeay3bO+G4LmHGl3Z58/FRf3E7sGSzEaThxo6GZ/Lbw+ZC
ojcu4ZqMeokbuX8wRuvYzsl+mrOxcfxXXv5spOHem+LD5Me/WfB+vlQ5POuqdJF3WpSzbw/vtQnC
RLYl2Ifv8VLTU3kOwug3b+WvTi1ruEWLnp4kG6q3B7GKzFdZwVWkKvQHPsxOFO/RV2OIVsQCLZM8
XBqgqD8+s7+4fjjevNnhzErkfW8PSkSz3Q8O87Yic44SZbA17QlKxLeH0Rw34BTavzniL4oR1+Jc
8gAGZT1PNt4esk4S9F1zUdv4RI9Bgovt5r7q3UPs4S7u3UuTpQaA+H6kdv341c434tsb1cX9wS1q
83qRv7y7UcvGmHmmUCDCVF2lYUnPHqbUb17gLw9C+pXuWpL+xftHsUUXt63m3VWYzhyQKX0K4vri
4xfy8wXJbtsQlmuD/Bas0G/PYeozcBY2D+DQDK09XBv6W6JXMFtaGf7tEmY+FpeIS7vEUXJ+MP6w
W6RjQb7yfNK6nmyZjNCja/hTJXnlJKr/5tz9XMbwiuZJmcFjnUvy3etyIz+TwidPXqnwWk3mje67
hGLMMb5e+wKqdfjNTXe6wN9fEj8e8V1hSgRDMXY5WYmDlcTrmHUPvkNhe2dklTbLJg8b6uUpWWct
GkDNssMnrRibnSAJj2K5oxVO3jbYQtEciTkaqakdeddpQKz7shNfPn7bf3XvMDVBv0SpxzPtfTmZ
+76qnLIkHyn0vzqNvxlmvTsSti9QU/fkSs2YyDRYWH5xRd7l48eHN955SLhxWPVnEY1Lq8figfP+
bOkk9WWjfjd2XZ2ESCvsGaFJnoTe0mMONf8FomTgtewIY49YF8ptF8EW4tCDlTupuBTCz2FcUaIL
OPsWGMRzZjZB+zKV0iDFLSH2TgEUa23NvR+FbKtiFYRWTiKBHbTk2i8G/nOGNe/pzG1S0ISN+DZS
dYf9fczaDpgSSOHMaj43Y5SM49rJxlQn/bU1k2FFBqjMH4SohgmdaUpM+lkGDTktPxlBXRKubpPN
bOboXaqqIaREBj6ML4gh7oDIEJ6igAWYJXGRrdkaprnchCax22R7NwxB5eBCA9xUQYFGDeBdUZog
TYwQhQ7TkAGl7UYA/Ss2Vde04DaSPgDBtnJSdGvDOkVjIM6DEDqjWIH5dyfUYjnF6GpgUtP+Cb28
ML80YR/Z16hbYhdTYRSKngugMsbpMo7aST43BnjwDZK0XJDG4mtmf1VEAza4Jd51C3QYHn5TPHe9
3oGz0ZCMEovalHUdfu3oOA0XDVkMxsHW/ZJvlHIClx2xdaK28AbkmrB3fVej6dDZfp4tcukN7a1d
N4Xa+iQweAX0qiljkDLI2gDTMGlmIzZRhynjEmycW1kQWEZvPDdyooTOpKWFCeo0JUI6XzKUSPaj
MnDmiKK4qNWjkdBJAsfQErB3W4ImdKeLbJpAGC3sgtHiZ2nFhFKtptaI0KcNwkNFBRdg5HddVEI1
w7OeygFAgkFmwMpp0Pzgj8w9u/1i9bB/7tqugp61ahqXCwLRUqqSi8wOLAgKasSYcqhCnLuHPElV
fiRZUI0b2MGpf8G0R9bHNuMcn+WQqrEATcIh94wzlefuQ1lU3nTldO3oLbGWasZlJyLd2eK8J+yt
qaOG+InIk+l56csoPeh6GWtXvu/BHz4rnCHvn0Z+kfpooYsheI2IpXg3phNmPaadM+wWX7X6RkCi
i2K6Azc5vSRqBPIGCLJ1Ny318MpLyCX7Rh8+RNQFOCV51rMp5UdQPBdM9tvEtiCbtOlEunwV6sQU
KdOL1iNXaHEgRSxqLsYW7thNa/a8QzmQTycXSOQXWtMMBeRZcXIhBL6p8LHnVbhqgImvMTpjEnJ1
oaEyKnotYMRS6KpKsb6hTG/HtZmQMACvNm3ofSwaLc2cZw2dbemf9ZlyZOjACqPz1E3EkZVuXY+3
VtkE7JaY/8jeNlZdWvhlsEx5KHUYZes+ZzlMsVUVjyVurvAaNFDlfE464sMw/juNZZ9NWLWxt1mt
wGpj5qM4YDghwI2cSMsp96zavrsbEWwzQgp6KECFxh7toagQFXuhE9RnrYqb8AqChTGS2tDVPV6/
IIgrJHLwwAJFBzJFKq/NJCExPcK+1Z0XatsRjljlGHZFKJVVC/GidQYhfkLQxFNLWxtidu2qGkJz
k+W5TW9bpVIP7gymqkstioz+JmjrJkE3Xpiu/Gq4DEjtZTo6qr/uktDIH2kU5t208hsQFHciyRsr
P+ZeZBnejkrPSb9ZUdwYZCmTHt6d9Q4295vOx7F1EdWjCK8DjOgjjBuV5OBGhlq054wNNbnl9iMl
Ok2IGdqTRtOz0Q5kmdHvjzS36V47Vv/dcqXtt/ziKf1W/683U7P//fZThvHfj7t6ap7efLLOmrAZ
r9tv1XgDKD1p/jlMmn/yv/rNf3w7/St3Y/Ht3//tS95m4CNuvkH9ezsUm5skfz1Eu8v9/Ec5gzH/
+OsMjUEZWy6ECDbGWfo71JvfhUX6H4J9M3Yz+uuCSpA+wX8O0YT44zSTQaRAfUgbgW99H6JZf1D5
Ml5zbJ3eApol6+8M0RhUzBX7DzWUMU9+ZoUt/Xeck6ig3laI3FuikOnLiKc+DG46YrJvpiBlewhU
2Y1zDQTblKNY6JwVRNrszJ0wgSKLkqtWlNVNEFSQzwHU7Wxt5iMnbC3p15uXWVMmFw2JuLLv5KVs
LDrMTgwHgL7BJXyQx4D++zYsyWGuU4IT/bFj2KW3MNhgMLGdKPcIWFFzx2pvwrCEgF6UG1dMaI2w
GFdVu0rnrOpomlZplxBsFLj1qsX9m/HrbIyxgRaWq7NuDM7dvFZr7JE3mlmUSyy7d0DxO5guV3j6
FBSbGBJYEn0mySRj2OcWGIpxVdtVvhgKz911XgC53n5JHyKnb5YhaIKxW1SNVOs2j9EjlTDQTfUA
7x44YJNsJ8dYIpoc1qWerSITDF8Uoy0O83WRIp9Fj4DBQGNbuLN8QCGwONR68vubcrqUuWwhKBMD
VlsheM/y8Flp8XMERZbxlSJUMrA/SSYJVkKAT5YzNmhY+erefggvhO4dAhGMqzZzn/TIOeatuch9
96xLp6sedWobvASRu7LCcDO4+m0rrIfOGT+NWbZzxubg6JBG5FiAj4mgg8DcjoMWdLt0HpTWQ5xO
YzRncPOz+0lL78HQXdFBXZVNRqgw6fDLMQbxp4feF/J+Rnf6ZFHaBIO7a2MzXxkhT07Jiw6MdTQi
rjCI7wwdYG4Dvk4Zk6sUV8bCNwqiwqYrA+sqhmgSPg0ipNCwPAylB6OXzn7se82KdEaojkZ234b2
tV3KtRNGL8lghqDu8rNhyJ6mc3S6cwQF8ofYVdtc5XOf8UsAt5pUtkfhpPeuBrkOed/XYNSPXerU
s4WNTGXD/TO1G6or8qCCVPvS0KjwYF1hyioviTMlO5tRDXHaSydNyAQUVy62mWXaqK9jBMY61eA9
9Mmw8LKXXGJj9Ga3XFWGL1WjbdLcuo969dCagYlDAYsuTSDrSR/KcgUcEW8gkYADJEwtBYwdTfrB
wE0zjwBu3U4jNKe70aEfQChunwPjykxQBNWm15HJQIa1YcU3uW2ly0cDRzSFUL53K79YGT10cyMI
D47Vgw10rAczJOl6rNq7ZOCd93HhYx0hm8BCrktq5qJzoo2oxqsQtLU94ZNMFJRQUUyrKhuvavC0
gUwi3jLif6tCnJdDG12DOOPluNVKFYO1rq1mXk6iVcb0dV8UzvkccCRD6yGyYqTJKU7IkpssFk67
AZ5Rrf0sl3u71ow9Uedy/69Pc2+otgIQkp53Gfx7PgiRfv+TUueaFNO+gTbGbSXOYO4aA6EvUMyC
bm/MH4rcnyNEpx1PRLUPHaNZ2bHJUDovACXPH8gXTf4vdee1JLeSXdEvwgS8edFDoQpl21b7F0Q3
m4RJmIQ3X68FaiSxmxQ7RnpSxARjYuZeVhVMZp5z9l4bKYFDfSQvcYOSVv4sK7cKYne+F7l2nXJH
VkXbKeta3zhltfLG6Gh2hKk3AJ12OOO3VoInJTbHymfKSAZ2jOC4mYfkWI66gQd7AegPHL8FJK4j
DzetolEzt10+sq7pXXoItV09eumxGXPBoIP/Noxq+s//Ro5BZyGGropSXUMOeRpE1OA77k+5kaP/
HuzsUnU4WJX0tlfI8oHPY6xMtDA+pp5N0iGMLR+bEW9shuY+keXh5x/jaL8NPTybpKSLFbUtUWWE
IpGGwX0btVlDIVXjG42jNehEmF5ZOsOfwFag44s5JI5Iie8o7fJgOrIFvoK9rqodpAsmaKZYp1lU
2KfGs6eDwWQ8g5zsV0ssuwqdVSFfCqyWhFOvE5eh6BGodEFsbZRc8qhtKh3kKOBJJaiVId86Q/GY
dO6z7NtjrwAbS1V66tjvApkRn9PUJ1ed3pQwDjdWVz8OohgPcRsO7Cnwv3tvj4aecIz7JGmstQ3N
m8gRbYv5rtnlqhmtNMb6G0+tu0OryLOWlpR9tgrs1vVurLFOjxx/ryDDV5AvgZqAGy18vciPhIFa
G9xIPHSaNhy6lLQowjKxvQGeLx3nsdIoU8geag4mXJNiXdROg1oQ5H8Pr3alttR4SbWPKsovU1QE
tHvVpq54l+vWfuOGKUucMXdiIo0rRI+uj169qXXnZlKiw5iNZzI4urvUvqps68KFE4Q5RjHWVk1X
GxpLJofXeDRGyoVKPrg5Qt1Q5/LWBHkSl92cOlRVduROgT4Yw65EUuU3FiTHqpwowyysdVMPWXHO
2KZ6Wb0NY/k4q2CjLBSDK3Qe7kotrBnqSRgQu8tPUt03MMgsHUxN14OiWWuZOBVGrmy6tBjFIJ2/
mJTYwz2Z3Q0Uw75jEjQ8j9eGmYzrIsOtRzZOMBLhsLOX4EhFUWBZKVZ8QSy953sSfLrdVC+zZH2m
cWkSqhSRJEFOlN30W5ViulQKvGbzfQpuMXAi4L5zIYwzJggEj223plooglo6yq1JmvHYVVqgOHij
hVusMZIqeKYhbs8diUiGh+0j09QNI7sF5zKPF3mBYZGdrF+3JjlrSKbYSspsm8eZzQnGXsC44KWM
iLK0LyCqyVw9VLEqoP5pzXWiZul2aK12m+jehRMN763n0PxI2hSgY/oEbU4edUuXx45A+7xvylPb
hjQnqvFYDySUGjlBADoeissufgdp5a4RQGbsAxZr82xWx6YxTV9XlDPuEHmjudl0qzbiorfH9ElN
B2enGX204ZaEF42aEGAcx/ftyN88ulN+GIDcPyaps9LA5wZV39Y72v2g1ctlT+rnxVjsQHCUR7u3
hd+Xg9zgYFrooRdFTldcmN0UWOkiNEqiK7pQOWcKb4u7k3QvSyG4UNTGpZ3Ixu8bi6I/RD5YDe1W
sbom6EMHqoEn63WnGIKOmSAiYhp2oouAYeU/TDXpCYmTYMy5i7cQM7tVKWEKKDIHQV956WUhCnXV
G8NBdG0gJ6zIQphkRCjIZMkGBVHuwA70CIOTQ9KeEsOBGV93W08ng86c5H1JfBiGxRstQ1BZpgi0
QgftCMEX2C3NxQHiNMJvuklB3jr2GxMXJ3sL/NYY5t26ufVozxzIfyKFoz3a5Jmvcm9og0lNno04
nHdjpkarWKIFxn5p7hSlfCkqG6dKyl8ZW1ICUwY0UNePbRo/hxi5b8uCXd9yBFiydN6QhQ7Otahe
RedoF2Ohkuki1aDpsx/kVvN4dEI5Eh9bBAlgh9bP2qULoy3QVYr4fWIaZKkFlk50d4Wpc0xGmqRG
cdQHvoCtOOZGguT3rRY+iZyQVLTAuohDQG67BIBAf3Eqj/C1tFmHmt6sCLydaGD08061bsweZplL
U9aNu5p48K450DIsfdvEKgaoL0UWO2Oij7kzelYX8J/MkTdH58AsrHUUmnd2WQWRG1VXfU+aCRdZ
PaQjGuSSLYe3n5wgqZ8KRL9bq7OeiAJ1Ll2rPQJoIKlklLduqgcZZ1jpAXizhJMDzkEim7jEMUjI
BiQiRQ9TZV1HAG+ZnTzHvbsppiklZ5ADYXGXSle7Ng3xMGf3KEx8jp/FnhTp4jJaQCxGhQeZJviS
YGOse5CrfkESBV01TNC9rfku7q9dasg3Wcbq5c8/FDs9ebqs9titfMUXON0uPCViRwpLgtytb47a
i12bQcys9QpWqVGZG508kLGeSnUVqc3aqspo59T5LezAeAPR+TlVuivRsNw1aIrgR9uXOhRL4nCG
PmhF4xF6kikbddC0y4mI7mOvDYHu5m91CSGmk+O30gRwpxew1TVCUMiF4CUVZbuVqKVweXEsdPIW
2k09TCeNFA53dLK1RXrWYSL4Nk3ke2y4I0E29hPZSOSJjywMOdhuz01vclXbVKL5wYTcZzDKcsLU
A1lHdlvWyBAG3i80QanfExpxcCPxYKqALmlTEB5gR7uGoVfgNgBdNSZctZsc5pCCILb5vQXMkLUK
J5L+NKLJgn9PdaAvVsihiRQyD87yh0xm3gzOiFYynIoCmpJL3Mw4OQ/5QhHh3Ku5Z3Um9IMYvoc4
6hFQp0QuigJ8KAFWWVDzavhjTG5oOhTY7D0OAAnEyNp2j4YTBln7rScr55Lg5dsmB2cOslT1yqsC
s3SQRfJWR0O9agY6Sj0SV2KW74o826VZUgT4twMlxwXAlGjtON13UQ14/Y2nxM5QFarqfTFqT0xR
D3U2YNvXOWlE4eDTRaJjWiKuEjqsNrcYz3VHyd4qiLDr4hwRg0nRKdvyXrWw75Rj3fm5cMx9kdl7
fTY4dKWKQ9+7eAonNPVkBn2HlZKgvhvfOMeQAdFiymczJtsLKqa0wrssHgm2h+kLTA2HQQSLucjd
IDJKh/BYg4ohtTYjfPQ1jWYkEMmLO6bYCooQzn4vr8CRo27TBrmuCeKijh1sfxhPsQvP1Cib+86S
b4beJ/v0wsqAe3vdUlILpd2QnLX4EbiMSeE8ISx/UOoIzDqDnMLa2MR9zOXg7gg/fCq8acc04Zsz
EP1RdlpMRuYdnlVf1RbLHhXvbkqrt9kJzxnSnjx0n20lv7I0zAGmZKKUNRjOp/RybIyrGuitF8ab
WvnR55CdwpYFK4TAUcfGe1s7hl8O+r2bz/7P7SGOX1OrxjoJu33s1j1tT7qMup87RH8nvXnihMkB
ndSqsczzk+3Ej2M6n/KIRClDQfGPEP/KwcwI+j5+rCV4mGrmmIV9eGfm2osxQLgalHaVutbWFVga
Inh0Uw0k0QmG3ik3WVO/wCgFl1LfJFG90cmMCmF8mJ3a+0msnPJH55zQsaXLa6xbUUK5TQkOSy2O
SFNSX8WkaJFhv/zkPnDIitlpHc+pHMJ1WKq3oHgjmpgUkY68D3lg1sNi6i+jb16EhxYc9bbIspvI
yMDn1BIyKie7ONY2E51ZzNbdOuUsiikEsEVOWkQWQvDteItTskiXzSkk2lGZk5ORuc5m9IBeDHPz
GGaxva8vdZOtlqgWh7lFBun7ygVt2ZYxMYYk0WysMXHXMx2VtTJhEW2aMjDU5r23ayoeFnk6/XDi
wH8EZCvcDlG1jZeU9Hi4zWvjGKNMqid8GqrL380sPBhMwEljPga9rZ7djtgKI99ZGvZsdefl1sYI
S2Xl9KREcJwM16YlcMVWzaYERBIAEpMgrqC4eiZchCzpVxxELhRwNSro4dCw65WbIm4zDNITCLuY
HVX6GacOwa7lxm/OpCenjg4PFJNiX9Av2DHGuVaLG8wVhHFpw9qgx7uiAFA2tRk1G2u4T4kQXwjl
EENr+Du1RmYKGpexn09mnO1ZcoNoDs8wzM6qtK/bYXoXSsYxO6og4St7unISkm/8qHTzk67BhOZ4
taOwYi0Y7zhawX6JM5I32/gh6ngzCbA7w1oIjOTdyNWXMmYtscuBG+7WVy2P9YiXPy8bIGo9zp3M
fprEs5kbNAyLZ2b890qWk9qZVN8i3TqrCSt5MvQQ6Z1vDkAgmcsjKLtxPdSO2IBJDDMO22Ouvpmz
WW88GNeR5PnWK4ETRWRBo8bxddHx/hXYsVlZtkY3H2YRH5ZXg+kQLsM2vLNzuWN48+AuwTMVSTyC
qLd1p7PZRWH4loX9jQ7teotpvcEGsxt07Zo28pog6ZcywptE6vO1J/oXEKcvjpGipfOmg53cz6wH
c1X1K1AD1+NI7kdWm+eBAwRdFgr+PNrC4AlXnrDBWUOgmXVF89vIfIst9amPrG9E8qxqyElB2lVk
7yxmgGEQh8i1zlUxnc2m3EF7bVZtabzlWXedee5F10JXw6D+TgR0skpbLyAfJ70nHYnmohOJVRdF
nh/CAaSSvBOecj9bdR10OSAireM10bvDkKj6ylDag8plC1JiNzPapr7HpNHvW9ZrBLB4grhwA6Ro
AHqawC8Vr+OOLMRhAv3jPrZWyRElXMieLDUtrKShp3rl5Lqy9oVo5LoyrsySRBpFp4Xi5ukRPQsG
Jei1E9leeq1gDRUXXaedZ9tka0rumfl3K+xeCYD88D0cJC9Z0e3IMiUY18HzBs4RRmesbkvikuNQ
PCWVRu4IBBMvlsaW08W2dCwREPh0RX9hJtDZXBdTMvqApcBhwVddFV10b7NhFgbhVOMsfzDRJWme
93NM64xySR3WGs9jOBFZ5cQDy0F6PU0lQaQRsIIwJU/gsBzbSXNyCL2GT75xutheSzNydrWpMtKk
IUwoDCgSeCVdP3bbvPcu64ZXmKuv6CLfd2p0tiNCrWDoI3bYjJnxMBfL7H7hx+pG4ddahTi8M29l
9SB7iiyta31F7CkUZ1jlF7VuTicG4a962Y9BMZFIYHmhP2mEjCQDyjp+9qnoKuGLAXh05XFnolBx
12FRvxLuGl3D4n0WA0yHyXhfDtMbcptPag4DYaL8rvstPVUGo8DHK9jCQ2L4IK4eFJ0WK9cw3I1T
cub9PFM/vySwelZkdWwMsn6tZtS2CsQgV2RnI0QPWjbDra1kCfS6dK8o9imqyBBTO3gVUbzcJk5n
s+tIsDDqKSE9timsB7SdBbPJmwSjLwXlsZqBc3dCpRwJGXCZ0xvXV/jaPI6rvKVtPzgnNgfcYrHt
+anLxaTOHxSX2BDtzojNmli5gQzc0EY84KlXXrpmgHDAmnakUegKsj3iN6DkTynKA9Pl7TQq2NlG
3Q2+RB+RZjwqelHo+1jkG/yF+g5aHeospd1VuhVumhnAwpTnr2PpPFdS7B1TqXk7Zu2hlwBe7a6g
J5a85KMz+AoL+UoqmKEHSbscceKrW7YeWi/x3vNIh4N9VaAt8S3xwOCYSCoc4W5iQLG6sUPvJnLl
c1uNe8aCiU+I91l3l+3kthac5OqsvLTRThxA9pC8PfRrLJGpP4YxadHpq+I63VXHxL0rmoFWH8qB
SUNdo9Rs/kBiaaJH7SZk1skB68EaUox8TY+BL5YniiOeC2rjSV2r1thuRpPI39qQTxNzqBPz+mOk
4CS1wgca/fvJSu5kBTHcSMhxHjh/rxwFsngpxqdlv4bHeU1Uar/qBvqv8E38NidzYjTNmyUdZm8v
AY3JRLYiwV4r46Ylu6jiId8odUFwq0oHKGsAlTOQW0NBMlcxwu+1oE00U7hglUXl4dm5CCTRJph6
GAoT4BtFLkz+StlR+Tt5wkeQQ7gmqcYgGrnYm/YQgiuOHb/0EkbF3d1ArEGj9I+zFbHTxfpNKrYu
OferFqqGPzfatWaAD8/gXe+kPvzIk2zbk4xHn4WKcoiIDSS4aye1xvInu38v6vLe9CpO6YC/W909
DBqPfprba20ao22isVqSa7AeIy274GVNG48w6kZzIa0uhw+iHYjQpleYK2zB0qCYHepXBw7YhYhw
girdk5Jrym42VXz31YhNFhxooyi+PSQW1svqTSn03FeWKKqkv3NDAaLTML6JpBcMcfpjYTDon7Vy
NQsWR9VlfVAtkzwW4a5tFxzsmJb3o9bezcX8CseoXnWzC4mPgzBoa9pnNCqQv7MWKuIgRq88CAB6
2z4knQfBgH1gvws8k2pIDzvpSzlt7YnRwzDaQMBMb13XDbti7rdT+OrQte0g7i8BtfU2T1V77cx9
vBpFzn6PrM9JSayYQ5b6DB6zpbjfJGF78NWX/9VZkEa8HHbKgmzrcoN95tBLVjI2kZc0mg1/Vsmo
0L5HYjcXCOqUqLwZapxKLYmDSqI/0Eh/lTGMq34WtxU5UvRSQaNw8IUE6ZSnuu/WZtdrG6r1kOAh
v1gaILNOC6MT5TfYQOpFeXQ46ZPVMrVrr2pO9J1bwvsotOfaI9mvG4hmI6I0t9syYMF4RZKp7wyH
aRhsbupuGwRnHkvr0BnwvtIlSk3E1qEk4Y8XvQp6a+IlbUyyr0XS7udIJYQ3apqNS+fbsfp5DwjK
84dakCgLT4jlJzxU5cwst1TGk+0FoUkHbwSPu6niHCqj08dbD+kJCKD2XLciJNR5vO0xCfMXdG+G
VC4FFUkWQlN1INFu3JRXcwwLlUH+bKy8EDnY7AgvkJ14RWSV0bYsXwxi8Raz5HYyUmL2nJj3iKWp
gcm4zVG/r+w+2ukt+1ZBeF4xoQntGlwTPZ1UeOfhbnaGk94Y3yFQv9Ajo4K02B758lTIWB4DEpsJ
SMyiBYQzPjlAI2NVvkyees1YaT3GjU7DsvCOpaueMh9ybrgzZfYG9/pirBw27BwEmi7u55K6hRSH
bTmbt9Rst2Mzn0Oy0PWK0IuQFbB8EsQlaR7ZZIKBmbTMYa3GzZNRi9uM43Awm0SULPK8eOyAlTf0
FFrQgubSp2KyAkOZxTO6Rutj7XjkDyabyCYxCNUDxKNFi+s+jSYsovajN5b3acGoKWdRpIUzEI5e
A7KrwzN59SunsEn8HXD6G/zhONLwAaozGrsZhpH5EYsAx60ykDMboJKkW9vMrHVexD9AlbsxSsv5
R3yvOqzpbTwxDldonyNw2BCUEWF8rIGOtGKLkwhXJBWn4XC1QV8yF9B5lkywc/CrNG66JH4WLJcp
VC7LkqE5D5woJXRMnhIg+WIv5/LIyW1fV455bRb2gbCpfBspBBJ2SvaKpopgw168OfT3/YFb7sPf
RW8ja7nJ56XNjJNViva7k5gjX4kewUhE8jjTlhJMhtaDbTAczRdQ6+QcZNsV16AB5tV6TPPijc4W
6JPh+0hG+842u+KYR6w2qIQqAiFo6Ialy81s7Olo6K19Q9dt3aPkInHJMv2adKiNjdBmo8/Tvmv7
u9EkArGZfNTVIoBb9E1UyV2tNg+cy+uAdiSPE1R4Xy62Co+Gyapv2nhTONTgfcORO/dAMIwzc1dD
JwZGcaZd0kz7ykvenSFla7PgGFved3wbSLSm5oYki70x2fKch1L8L7zwd2XOfz6Kdn4Kcb7RYa+T
KG7/7X+Em+B5/e9/6v+THAgVz/+sBlp9z5L5+wc9EP/8P0lDrvMPE3oKtkvwpDigIAP9pyDI9f6h
Y0MAKIJG3l7c8f/pqV9AQ+xwKl4pGz86gqH/kgNp1j9cd/GnY9HF1YVh/F+RAy1an//WAlkWf7lH
cgf2EAzhOPg/GQo6PYloyYImbpV4T3DrxpYdVK75C8/NR7PEPz9Gs1XPcklpcTV+zq+idMSdWCrn
ifgoRTnCL2d1iINCyw+VszMBaejUErm5/+UmXP/Hr/jVzK//8VOxgFh8JH6bn4zVX6Twgp+mQZ5t
tjgN8dj16SZuuievGY+E59FgTg62TUOQ9JIDjdOIQhGR+2XUx9fcAaY1cES8tLvXe+VKz/VX8gTW
mpe8dJ1yFU7qbS+/YYl69NrorjSqvRKmvsOUl7SPLyT9Hy0K/3H1sEKaKp5deyHnfLx6audKW4SS
nmSdbAs7JHpJef77tfrpTf7tQcC0jE2QhwF52sfP0IgVZK4MaHNw0++6060tj2vGcCFo8Ubl4BWN
TNDXcfmjxPqFc4EUBBhURAedWCZZwNpg7uy7yKlvq+lc6WYgnaBMzSMDE2JrSYtIjp2cNvVo3ejp
rZEFy5XWa3b8dk7XtV1ubaEyiPSs9Rc/bnm8Pv84T/Owz6uLCdxafAy/PAixaZWzQHS6tTPnsi0H
lM3HZfk17PROZsaNW6bvwnUuDW5jmWVkVQPebx08Ye2qN+U+d+0A/swmUeROz7rAFeynWn4ygeHM
UiLMPGi2TbwLB7LMqp6T0aQ3Ox6HybpkcnAVe+mzOhRfuEp40//ws4zlvV3wTFiRPv4sxXI4ApIO
tdULHe9RSIhZU9RMZmexarXuUrHkhhlysTI6TnmZcaHnxnVrHNIwvsQDS8/JAA0+6P3m79f7o0uJ
t03F9IUOymJTwzJtfn5epxQhh5E226TY5Kp77KZmp8u7hryxLJsCoWpf2EKMz8vYz0/E7WmovOm4
ET49veQy5hPwYHRFAx+p35Hn8Uy/51zn6e0Qz4EGrDrSbjq0DDEGyTm9MTIPyo2xV8rsHm3cOazb
XQnwvYzyW7cvr9oku7YyzXdKMJJhyjDX2nvlSUwm2iU6ZVBvvMg7asr0IFpm7nR+2Yq7p5A25t+v
5k/P469P7/LjMFhhhlwMkbCtPt7mAR8h9oK23nZue1e7qPRq1fb3VieYN3voA82GXjM3socKPc5g
ShxvT/bnllDvaJ2jpSFoKT0U0NPGAlqikV/RenwKDTIOixLYQuFKn2xUxVf7p870aFcI26awEwc1
rQ2mIcjy/v6btD/dMNiuixnKxajnfnIOgRKvNdnKeqszMFrHUt0xYR8pVQWdhSzbKvMUtNG8DnnC
6TmUhU8u/IviPZGvGvkdhJQp7q+++FLu5xdqudJQalT2XhWbprn8/7+sE1ZeOFkmlHrbu4gImxxt
SaHPL5NhPhba5OyHLjwlYc1FdVuyZUxvn7mDG8S2qwDcLE9DflbGY5moxnVs0uvWUm+DBZggIXJ+
JxXJfi/Ml5Aa/ZRmeGRKGotoTSLw+nAhYrUw/EJDfdkiSwH0Vb+3EWI+jVWpcImgpKFw644Mq3Dz
0CMN3U1dF5ezgwslI6829O7wldOkNDAit3F0OTrtsbRrRhllssXq8NJP7vcsLHfhqOeQy5C4Ge69
tNDT9AnaAvKVwgIFWd68pjNKV2AXs28TwjCpdJkW8SDW7bXUxNq089NgByitfzDcrwnf8bsQ2n+f
2y+CxifD8EZZq9O4ndP+lVK89Y32dnByqkOnHxEPMF6NRsUKijp/UZWtyMVFYRMCVUKKUuj8kCUU
I1dzvlnIkNWQQg4DyoBojMyLeQMypESxRarsUuLFTdOQ8pW8p1361CYntadrmNG7MZF30BN6GFOF
0Ff4+yjVCsA/q3pZ2YlGvR/ijW4P7zQKbRme7doIGurgysiYRHbWJgVyJa7tGE9+IvmkFDMAcj4J
QFFYELd83LXUeMrZXMJ/TZW5UiyGi2pMl8TOiNjqpDvmXYvRnyyqmITsFfTYG8jyD/bScS1z17eR
N0XtlT7kI704AhTGAY3NDOY0TSUMaswEg4O6VdKiEMDxaADcF8qjl9Z6QKbHxq67C4Xmo596xW7q
MT7lqgDcTJ1YhQSncgU6VIqMw3LQwliLoJR5FzTK914I+EynK65rVzGmFZ95m5E8GvZ4O5d0UrWk
jKnRtdNEVuwKINetpmhf0HSWxevT4rYksBh0ANkqflsIwrmx2kwNJUQU59rqqPJkZp6ROZDjZ14n
oXz/+0vuLZvipw/UQJ4hf3dgk3AA/viOk6frklNHryirmOqWQ/FdkNFpJAi7SjTlZWZeM69H+LBX
K4vSGVlukcXZyiVHg/MdKZFxtCsLHeW5oOCbyifNUUwmnDNTS49QqOIip72MEh1/GcDJzlXP89hd
h0pEBqvpPiPM8lZtl54iDt6rskB8Z2TPY4oUNo+09az2SON7ngNE1ceCJAZQ6d6qMeNXPaZJ3TRs
5mofolinqzAY5c5JiFpU2sBWqm9MkhIW9QFJmfjepWA2O+n6raI/1wP3cMrmMyoK4tiSH95sXU0E
0AkUSuZtZ9s7ScdAhFcEkPJdIeR7l8LuL+ohJH3SoxEcBzZpIShRoEjIGkUA5Plvc5LeioQXPYlu
O0sf/Ul29ymtPo2Rc6ZvBw5HM1RgX9pcThRW93+/odofniB85hYTG9BPVEqfthKynxAdNllNG1U+
5oD4BGLsyj1qDV5H8kzVlUXmjdK5JNUgNaJZKkgcdhOStQbrAPm3waZg7QgL+P7FN1s++dOjZsOv
BMugq67mLZXfr9uJ5lVK3npzvY3UEokNopfGcA6kqt50un3IDHEfSu0CITkx9cX27x/+h6vCZzsq
PCIXZNrn2kcpmzQbk4FDg4IYwu7vFfZYD/GROcQTEC7aPn//wD9t6VAV2NEd1dJ0jn0ff63FPMWr
RMWW7kiwi7CNmvgaY/pGzC3JlVbnpyMCrYgFSWLnBH3dGDOzeut7q/Ev5OKLc9MfrwBsKQo/AGv0
nD5+H7tye6dGQrjtG5KJLpWckyHaH7PxLtN4Cr749R9NNT/PvAsqB7SJi+OGj/34aV6XoeBigkam
t/osvG6TDuXJ4IGbXeV9tvJbR8sehyF/dPP4rR2TnYxC1//7lzA+1zk8/zZ4YkpE0Fo4jz8/cNhz
5rFWACWiEWV/1ekmdf27iHdmKTXfsNuO4C99X9nmOXWyXdekDzRnXwulF5grKmfVpynKpZFKdlL3
UpM4PXrtLNzs0dRQfVteejDRbEURWrR6wulY9wiD22sjmZztGGVBSyrvqsqw5hoKq4/Lbf/7j/zz
c/YTJmPpEFc+P9l2p0i3iGLeKmmeHRy5q7HQzpVhr5v+RMRxtiqHhOAoGX8z1e6aLeuO8cFKDyOa
l/NlqVXFF19p2TJ+e8/BB5i6pWoEdCzPxi/HRic0kPwMXkX1kd4y5tpaXnNdhSSwifJ5wFEyKnxJ
O/kK2fZbAcj99vg4vCo8cIR4frrfbWQl+BhluTWS/K1LdHr9aY8C/579QSAp5AhYJZeqOb1IF/np
aNu3Ug1Pcc2JzyABnXCIJs+VLy7HHwoWjTqbZgLkCJgH6qe6lGwrS69nq9ymuWP5UWNcdsg2yYtT
r6eG5zDSzLdqiApGgZjf9aY+F0PZI2ibm00+hT9mYVxYefnQD5xzp7uYfxyd+jk1tcB2IcCWXY2F
QLhbvRmeZ9XMDn3fPms2M7rxgax76ZtZ563/5ecOeBFXGpwKZBEseR/vMv2NiAGAWfByMYuwOsVn
xlv7OVIkUSdpIIb00c6wh/Rccy2TnPd6tBUU4o8tQ/zERCLW5eEXF/sTY2BZeLAHkhUC+xiuDK2A
j1+r7BiZeS6R1x2K/EwPtxqJJeiWHb+NtbWSqvuopHyY/MpiLPbFNflt1YPNC2sFaTMvos6T+PHD
aaXFltUn5dY9EOXO/oaBX1MPA8JmkmxXLPz7prJOuWXct/aAGnT4omb7rdXw6Qt8+vVVk2hxrmbl
thbdIdEUEEgdeTcIrQjJwaa7F+ZXmL/lpfrwtn/8yM/nDbfX8eNVotyWXn+R0unBaXJk+vjVjvLb
qrJ8jsbIBOroAqP/tKNEam53Rsq1JU9u75q9j1SYy6p2B0uBPmBijg/HR3ew7tJ2esiT9JVggx0Z
zeu02nrKsJmzEgZ14hfKbW/mz1/c+j9eeVBeEK9oH7s/I7l/WfR0ch5sF5vMVs2UA8LfU4MtlMJ1
2+AlzULkxomyxPlez/WSwrJjKQCqtBxBI/JOysBsTnnRBF7z9sUX++P9gZqvMydcuDWfFkWZ9S01
WFRuK6kcCtqUsiV0JbHX8Vjt8ZVydMXsaPlak9xVbQXAL30um5vRFvc1+UZffJvlLv32tPzybT61
FFLQInHMdrmNEg74HgIMe7xo+2kTh0RY2WvAqfeIV6/pGh8YrwRxUhI/KLfVFxDRPz5NpgbigEED
hcWnPSoi9WkecGfQ2niLyYXrGmPXapsyusw0iXCbphFlyd9//PLbfvvtv3ym8XF1aLUid5CkFtvK
6/3eJV+FWfhg6egluv/jR316WUI1JGkkcjEbq0Au4GhjF6UCv9W/PH8so5c//CoLizY8SBOr98df
hbxOVuAUyu08snuNbrtOa3weLdOF6tVINMRt8wVcDRPbVxqflLz6llTTUSCl6UI7yLP8We2j99Gx
yFN7JneZyWd0p/Tkc7XV/MV10X87BS+ryLJLsIzg/HY/7cU5mkloL1wYyr3dqMvtODt7RTSBbNTj
sogMjEsRtx5jZev0zl7in5syCySCjnS8+PnaZnF4nRb9Y9T5zPUPk0V/iVytAzyUdGUpaaCE4cbo
qrPsui923T+uMr98/U+PrTOIvtOhX25ti6MbZWfj20I79n2xK3BtRe38v3lPWHHNBZnDoOrTg5RO
nq5laVhsy0k5LOMg6ZqXddgcpGGcmJ6sc9o1pUi/Wu1/a0ss94lT+wILooz4/FRhfS3o9PBDk4kU
VtvON/FMml13QksA16ZcZ8iYpPVEMDD5dPH+X35Tl0fEZSC2MHk/10rjbIkRoFm5VTBeZm24Cbmj
EQqC0u2+2LH/sChY4P2YOywwVfMzfYA8Uc2e05jlubFp7Fm+2Rk7gPsboTinv/+q30sF5gGWadk/
m7o6gNiPr6pZq4rahjz8U5fguYhB0LaZb+iQC10S5P+dtPNabhvbtugXoQo5vJIEwSBSWbL8grJk
CxnYyOHr74D71rFF8Yp1+r64ui3bmwCBHdaac8yStbXM3FZCD5SPC0mH7BKWqCHTEZGKdZ921YWW
zZm16cMHOnm6Wh3jmDwwC5dQ8qPUZLmu19SQ7y5c+PxanMy8vDSwUwE5W/BwT/aqKdVIMxp4mrrk
d4Qk+JjCiFeRnBwjy9hGLEi44rMXWy2+TdlRRbBQ17574VOceabntjc4eaQ3XPfJ3ENdzMz8keNJ
0PlXVUT3xx4Xhf1SjVAxy2ZH5IU30qMK9H6To3O6MPw/bLqT2wAUHB6HzPlIUYyTxbcT3AISAQuP
QGAuWKUUnhfXg0RxvzFQSUOvwkRPIIKGPGhS+KWz1E3NsixKYj308kHS7v2uigjN654VYWCvgdGw
EIq2p6+szz1jDNEKjnOl3PazE6G0r1XQtDJBk5hP656zMKX9bAwQgWnbzgpRuwerbjAOiPyKTSIb
GICcejkXsJrxPk8sV9YgQhWaulOM6pry0WMYDuyyiE3W4qNoVc9q9H2k+bcINeSWsC5DKLu6zCKX
NIkDej17kSf6rlLosycVK04VPegZNWvok8dMl39kqvo0hEXo4RsCCxRoW3OQX0W8HyxFeGNB4pDW
2ltZ1MeiVZ9gM2nbdrTvR4rFrpDzq74fB4rSpP4EwyGN8xHJTHiY+kbswwB6A0z7HXf8Z9XHdMlC
QtaLaSGNWrRJW1M+pNPwy/RwfX/XcPTeduVtaiQVSc6/LGDCa6Y3zNlR5YVS+kbc9XyaCRe6Tsul
ynu8hhpN+053cz/7YSW9i6QRUdNQxOuq0m5EqNsrLa1eSSdXVyXUm2Vb2jtoS1ujVqTrTCqeI9BY
yxx7ul0TGGoOiP+xmg6Fb6zH5Lns9Vfa8feg7dJNqcUvA+YvKiTKsuactXDG+n3iXFeDalBgbTnj
okthvPr8cEnzw8HAMsNeSzzFzq+mNd7L9s5CbExqY4nsFEGyiT9/NQ262xUmzZAiMlaNP2zg5W06
3XxtlCcipMtlk6SeP3Bqa23nGPlxiXqcdBLRw7xLqSbyDLzmwDdM9d2XhuFQa6Q+ZmAm2InnI+HI
UvFLJP6x6eIfqY+uc6OM3Q0GsVVUmN+tCMNj/xBqNX3jnOGCyKHebY3cA2tn+cq2tRKeFYbVa34B
goXJ3HiIiIil/RFit2twU/tHI8oQOYnuRRG6TZRwNa7Glgr4CMeFCZi2Q0wEFbp4SfAd4aUayYuq
mGH1BAIC3pAxQVqfkWTCt8rucOorKuB6eDeW+j3CwsaUaU2QCLtqHGU79HKNm6TRdzP/mk4onK3m
JqmSN85K8TpTeF7KjBqM3ClMsdGLbyhXch1R76/qFWmh1MrhjpF4HbThxDGVKrFsh29i7jF1qbGU
Sv3azOjIEZiX99WK/9cWBtCkBQWG+9YPsTtXruZQ00krJ4B9kz+bUlwtRNI/NXl7MyLEksfkIY9k
07XABIwDj3/v1M3CyNJ+W0b+VdHY97023MFPvB9188U5YgfA9MEDZWAujAv6+L1lXPcif8stagmS
5b86MpANO3nL82Jn4okmFlAOVlNeP4Kd8xrjjVBYV5N9JqMMsWbbH36XADUfMEmQUxVo67nDl7yF
FdLk0qC1qjT9N/qsdF7LTFma1W0XfBM0RRYk822MgDBUy3yM6ju9SWgyWvYyzBGHBymPAKSKe8np
PLOhzMjR+8judobqpO2ySsLrQrF3lmVtRCcTrR7lgBIw+aqjPCyBQ4LhOVZmBgxezVEoA+5gFt+I
bOSxHKlFZpq9niCPzkGJ5PgE46GUKO84MsnFVLWXMkGaKOYk5IY3aqw3y+5B25iEby4z8t8DG+tF
ctVmhJsOsPgHexb/Tx7ZDTI9vEwhtCG7DQgDoLm+oryiLAq0+3ZyVfS8xIrT3cixitq4kI6I6F/8
8tfQKQfevnwxlCwACJq6fyYPIBU/CiZQPxhX8iTIihyfJabPhaRSGg0G7VVWMNBFzMVa9dKtclN5
1VkkzFFyTV04W9VXnrRmSA6941ql/FDYdboWHFWJqHurHPsuo8TBvpfcdJ/IJmTWa4vYhFViOhzk
dNcy226l1naGz6RDik5Mr4hqZ52M0WYQKm54HIgiaubZylm0YfKSWLjlMId1646YAdGabOlt56pL
InXxe5YZBr2cHTt4romHcg2bqkrkNZb9WJdjj9cWr7faWSD4UH/S5pbKWThf8OdKUewnqyVpux+O
kZItVW3seduTtwAW5ioG9WIrQe/1GfJxwHAY9ltdpYuVoRotypgnlJNT0SgKx3NH3kmR3s+CoJl3
wPatBvF0GLNEIpPbwkuYBPZ164BtxSAYkQ6Frhi1ujprpMq1CZiFAOMI/6jWq2ix44PCqrKzfWKR
y/F9Uqreq7PeYHU2po2tYl5sNOtnJaUsPxZvFlVXmcbtU+zr3wspfcaZgJaGXO5F1q+ohgEF5PEL
uH9hkL9lQfsoTP5EylykZrx8mgDkt7KHuUUuD9cFXlfNGQjfVKBoB9Wj8GUK7cRErewRmGatz6/b
qh3MQxLXN7UyHuIivlITKvJKfusYY+b6DtMV7A/2c+MB8qftmsiqbQRYC9W0VvgnN3S18JhBDly2
9Y/CQZAK8RDrWXInJfqToESMJZ28sk78kh1WpA56FA4wVyhtu2xUdZuyOHW+ehu1POQBayVb5+jd
kiZM1+RuuVpBXmCSVYuiSX7QTAU3NGnKGpvDwezwSzq4e8i7CrGvSPGmd5Tv0EfsPS4Pnuk32mXY
b0dk0XWNhY3os9ELO/W1s4YOL3jVrcTka1vSY2aExXhFZi6Lo0yd15bXSNdoaVTVbQzTQ4tRDqYZ
H8ZOrKuev5RYyeM44hRRKvtXmEVbst3Z9vQLtGHzCgtBZFxhICps6cbs66VtlyNGFgZOVJM3iuJ5
pckvWe5P9C4l7Nhmcm2WTHZtKm5lwnBXoyZPy6mvn6umemr0bBMF+VXnZ0+QZNlLFgBh+vohqNlc
JUPpknK6Sgk8zDJk+sbURevKl3DUWfGD1RbvPS/LUoZweEUGKuJyWYDtwbqZT0ysRdxf+VJ6RYqi
jBtmr+ThuKtsnCEhkDYjd35hDcJAR4YPCTgrv8G5Uo3dQ0jcu2d0HmovFmo9M9eEguFwykGaFKO+
1AnU5p3EimOFxTso03vCFFregiyC0+AfdZFtOHVqy5Cj2hJyP7Z4oXgRYjG3ssQVBCKWERNPF4Cr
Xxln1WWvNfZqeLdE0xwReRA36SfJRo9476wy3dFfn0K+6zbaSiOLmKVM6MzrFktT+lKJt7ROJLw8
WOlUddgraYcGhbJ60YHZspFmMud+U/u0YZeRUHoI6r1hY7J1QrbWodqxyzBvzSjTVsmU/nRKwI4s
0++GkXfrVt43rG0rEYw3Rgx0NsWNjQtIgq6CA0E3h3bnG/H7UJPK65MjK8zwmObZoZFBNZoN6va4
305tJBYUCxdxKpRFj195QeFm1cUDOWZkiNeQSDQKj2y7WrgNq9aEdTBVFgaOPAUI6zxavHN0nbsd
+DZxjDIbX1sNLMJPxU1b+M3GZsPbTAnmaTPfRwDy8IfmB5N4PrW23jXHvxddmLtm/FPua3OBMogi
VziMIJ5BfSW7PoN4ZfQObkTpMdYPMTKBnM/ZtcAPb6qNrN+I7l2ybv14n8G1mVYGNjYm8nYxFDel
eMj955E5lZBoXkvfIdSTjEDnOuvvA/N1glg6g9tj8aYO1YJICwQ/yUoMwUpBlhPE0HT77350hdrG
hDWUT6grwXsoQXaw23w75vBGrJCEXstL5W1c1wfEQ2TeVYu8tves8sehR4HBSaZwrH2tqlfSkF8P
6mMyietUbXamL23DKPFSEpSRkF4HKVMdcfMkLS6H2yHB1dyE65iIRUNSD4oWHsDzbuq4uJIUydN4
2BIESnKibhXppu1Cl5qAZ3HqosbEwdjakSC3zTEkxPJOKM6+LsZdoUsott5ZTjm2Smu9sjCtTq7d
YI0rgRoTaSXyYgVx2q0K9D9+sM+0eMOGblHo5n3UIdnNmxWYkWUeNRvfHji86OsWT5tTr1XF2CSw
Cv2gfmice6stIYz6KPC068AI7ptuOsA64uTnL3FR7e2JbPIyvE+s+GjJ2XzscUc4ENgKmY2NgzOO
dxSir3BUc9iCzDdJ6qOmdfu2Un86TfOSO909W5sDKjJB6B4Mmi20Ig8i8tKJ2jvdLPd5KNahrh4j
o1iKYAtn2DWS4LYDkkUuziYw7btEKw+xanzLm2wLHG8X6P7LVGXfUl5WJQseJVt7lpHEqY9ZfUhw
5kVIAIoR40QobVLWTF+VnxBD7GS5fyC6Dzcbuxgn3qaT9e748rYyNK9Mpluc9ZumJuKbdcccC2aj
ORqWEiQVcj9S34RsAyrT3Fa1j4AHV2MUHMY23E9ReEsFk6XMh7pwPRQct3sZL6a01jBVxJPtJaG2
9HXhduQUcoJfQJIGRAAdIbX2ZUbbomnwFVuePNttkbSoVufKTrqsjBl5ky5l/Zeh7gqjXJKztO2i
ki5gvEknyVMq/hS7T52EXEeXHuV2CR7KTSfHizjFtDaTta25ePqAcJX7RLD2Oml+H9r6TSfIxczc
ctIPbShte5BKY4yFKgUyI+urYRwfdIfWxQB8A69LKy9UC28d4iAfS7ttvhLS48nDgKieDPRWxTie
bKF7u00GrqnQF7gleZKkVU5hiCbnCgzT2gHmoHcm02hLPG7npUWwqyzQCXa9bVgQsKEv9FBi44g7
JYcMaB0VJd7NhlXMyNu4IJcH73FT7ZxQWddStaH34/lWfqdp1sPEyboynG1fS9AmGZHdWBMErHZi
2eqx2yOn0/J0k0fjtSnYSrLYribCBmbYVg1PJGAWA/28LIVJSaDZmkm7McEaCCXfGLW2HpHdiZHK
B5CPttu1cCexe9noLnwagbb0Q55+tRklAA4VHaXTqjcIDm/AKhUEnWVLZ1BXfl2uekpSNrZdjIBr
OYld+cqGqTnC/NN6nSyv3ssc4S2NcNpVFQcbXexoDyCMk1YonaBrv4VsDhLG5Ua7ERJ2WZfWjcS5
VrzUvbXq7MCdmsA1QC3TornhX1mrWusNPpmccQyhJLuK9Zeal93nS5+N+CpWNwJM4JBRx/Ent+AT
ZdFKCg8hIBhO7As1eAFSvMqsjVWbXiX6tWD77MMWsBtpmSnpslDv0jalJAPYwY4sd1SzJ7/zvdYH
R9rQV+9GAHnQLLhrrc68EeaYs4ylakvwl4dFCtupZYM6ldo6IRg6JsSjZjoLomiFOjaMH4wiWE9L
3Hq7DvGeZMpu2bo+lr4m9+LEWSkTdz5KVmRlcIgl7ydTXcmncjSqP0zDhB7RulVWcs8sr+qKFyBc
N4APRor78pGJhppPs6qyaaWhx2yxWPMPI95PMEpCqh3xJYA+7mm7t2GMKy7zRLzVIj6JTRyuD/tQ
VlZIgVatk+/tLnUdxhIselJpAmHEYlc0bA3BnxTKBjDi2pZSSNwrfypXalksqkldkmOqZavWfxu1
Zn4eWO6o66EJ9Mc7Jf9hDwoeklUXoMT2gT3H+04DbZc7s90PTcgdCsCUo2rXR6vkZ9aG62jE0QdF
sS2oukD+gb+2DgdBGIA284uWCpeGnXaRh73nNMTtIIoFYu/yFHiyyGfFjWt1PR7eZhVo0VotZVJt
AR3VuOpmvt9Q3aU1vv6u05c1KNUwQ1ZaktlRRldJMN1Gpeqp2FlavfOMBPR0Nm0IsNg2JqcGMbxM
tnndSxSKG/gbfTw/BmsJvkSts7WNANzLXqnIa1kW9DRRiLcseDTA/CbyKgUPICCHwiGGbWSPxPWZ
xXSVTjBGNGUBoXxh4dmF/aKAZkx18G6MooAomCdQdplXCqBcXWG2dBIEwf6CWtAqxRnpJ1cTPAwI
XevB0jCmrMkq2Mn+r8Fu73g62VnY69FXVvogXLaKq4zopw6gUWcZbsC8DpAscqXOvDWkF612dkoW
48m2tnU1XdVJtM/o6gVgzVR91g+PIBqw60rRKl+bMZWMqVyrYbmM1WTXVcU9tkmgIYnsCpaEabTf
U4uCcTwcKSLvS1CdisNJURo2QA1XY/ldhPYxaXsCjOmt+P42lvNNmttrPzK2aq+7qXpLGoJNBRq7
iuv06aGUw72Y1D1nHHzeCtDabNM17xkiFNFl11Ji3LLR3UaUo3G4uyLhrWjzjQ8dPxVrnz1GYpX7
NBm3IpaP5ltc9keZ2xawFvYChcBQrX0rvOaQLTsDm6VxHV7jjFj4nRsHB2r7r3XZP0zNsGz61gUJ
4LV66mp16RJx5VUpaFVqewA5SPkJ1rZ2J2H67DnRt23tdVrkqhiWm0bAIqk8reiP8ci5Pe7bu7oS
1bruK7H780uVyGJny8l9p0B+w9xb7yInpPU2/9ef/w3DbKCQ/3/9+PcPTv7K739mBGPxzz84qnKP
sug////7x3/+3oUf//6DFkLYQh/NLQWybu8ESb///V9/fjn5PeFHKGZ//7hqKDoocTWt/vwZfeqp
0v35///z3zn5I7oKy1hlf3by+38Nd/JP/TPS79/8/XdgKcjbcbSZeT5cyT9/jjp4UwQNYoqU1c4M
r0odAEdvtB7x5g3xWdVtrSH6BGoxLITf/Bql7kGFanOhkX2uczbbMsjkM1XWhfnnf8lNCNAocfkg
N+kNc2sr3TJI8F5Jl6xiZ/rNNEJlPAAqeafaqXSN0AM5rwumga5ud2j82YTwDhGEytlvHGpgK5e8
S+eblNh6kNLYumJas3Lj7ysrzD5uLIbsg3btgO3zfZtZq6AxA52qhkgymetOzW5s1ua+6++iwr6y
wKJV3eukjZe6Zmdbh38+zqkzp8gqn7MKN5p0kL0otY0oxf2Q5MfGF9tWtajvdIh+KFR1tAts4Tmi
3nzduTv/JfznjpxqFmqSSqusp0Xc9+W15l+H8YsNI1BhtirV+KgOze7rAZUzF21jC5z9uWjp6Jp+
/A5kdO2qSJvC86vMjVISeeQOS1/6HBuEaOTTU9TSqZ4q9HyhRYZGbTO1m9YlDfXc/v3Qr0S/S3Ss
jYsNTxSir48fYzSlACuYUXqcF3bsPp7n2fXrS/10b+chkKIjijaRMpx6SQMzJnZ36ktPTqSjXdD+
0hug42Vozfj5fNtG6LPTTLsgMPitjvx0aX/GPY2KAmaXDzjRSi/I2RvqIMoCu3i2u5kLOF01Hfvz
WpZDEoeV6yhu3yrTOCLuAzwJxKbRVG0NUqx1+zC67li6mXs7dBhEpVKeTtaZ0BpqntJthcl4Efvl
nDDA2q2nWykLvtdW/EbPG1GwDp/C9K9bI3tSG+qkYi6J3SaKTR9nqA9lhhHNL8Y1pLSXr2/8pwmM
G68jeWDuIgiKvvzJd1sruZx3LdpsCdF1Ohx6rTwacXj79TDzbHF6n/8eZn7S/5pNkhbiFB2B0sMI
e5fllC4LYEzTU8vWNyI+wBxpX/QtuStfj3vuufp73JNHt6AVFmFzQQPddTckBoH6cDlwrS22434+
AFOvLtzQzxPnfEdn75BlYEYm+/fjpfaWrIZ6WgPkJqmaJXAHke6hH6kJ2p6yh4xEDy+/rqvuEJjF
t6HXvCQRm86mj2QZwd3X169+EjvwacggxxOH4oToh5Mb0A9R1MtsO7wMqAyhSw3GPlww/aHCVU0H
d6TX6e8lE8BfuQTsSnGwpvHInmDUBhJCkao3CRvKZsp/ibhaJ2q2n19/UdePX3/Uc7PM35/0RIRS
NNGghoFceqNNySOA0xekF5Q3n6z3rKEM4XAj8EMYyqkqmcKjCkLNEh4d3U1O/7JuZnxaUh7TJr8l
2emuqfyNFft7rdd+hQZ2ppG2Xp0g8bIPZRywqQbuGZoZlWaEw2A0NL28N6rpfqx5kSv4h1OpP2e0
KLAevM0vUjkD8/Wbr2+W8kmvNF8JGnZ01giDeH8/PmUxgqsBAiTfq1C+M+E8G5JY07Vch4FylU0E
bEjhW86WfmasJsYISwZcZ6ChMSkt+Uoz6VLX6oX7+48f/+Q9t2Qy3TREiLjazZOHv4h4FIk1E54u
uFl9Zl6HAQCCoa8tKuvWdZWNV7ZVqFBlpxtJYwmfakBBCiY02+7fY6Kj3Gpy1gY9Q1WvxDIvu24V
htq0zEpAJTJSgG4u5OvYDpUCX/5giaegNqmhxmVOE6YD4lR8h+t8n8c07PuK3w10eRupwG86/JlD
M9AP1gJ0DPoPS0Q/UDu/xWruanO8EYwlrdmBp/xuECmNLoc/LKwMIg4TVKwDnwrIl2yLrZVQC6dg
tChHaV1UlOQLGQ5uYGxJmqJREIujGWOtTcCppNOB7E91nUk2hCbZ7VgGVvATk7XhZytLyfd5lKmr
3ncKDtbdGrbOC+UgDwj3QxhTaEwMtuaNyZ0sab9sMiwL0yAOsokLuEu3A4dutUPoCIVqRK3bRPPR
dIA+CSTYMBr6p+qVJtleZXFLizLDE6ipIPjr98AwXINUhrAqf84pmjkbmTY5kjz5iupmLdMDWzFl
pVJ4l5Mzt3SYpBdR+y2boAQpIRcYoRNetICRllOX9tysdss8tAx6LjiNZ/5kT1dB7v14MflEV5XO
1oz4mdZ24Aru+rR4p0N6zaJA4Ij6ahlgp8eyW9OCMB7tlnJJ/aRMjrrIrPIliHK+TjN7wklylGRr
3/S1QCMMtL8f0Gho1h7hiL6gl33MYDnUvvQadObr0EPx8nVEHQEPBfLBF9Iv3pMqfwejc1QzYxnV
yVHrSG6jXRWr39LSmgmouuxmSfdSGp2zJEBwVVtQx8Kfih6XEMTjoyJRALjwap+ZCG1Z4/UBs+IA
UDhZKwfHL6n9aYISOC3uQqXcKuHfyQj4mO6UOr6Rs+6gtU8Y/e9tI7750YDHMhxeoQsfZB7o5GW2
ZZxzisWpg+3fyYzsxznxPvIovEKJIorWFtly1r6obkVl7P023CndS1HUS4LddmJASDN8u/AJ5uni
9BNgoMRpgIlp9uJ+nOUsKJpSHJbCU3uDVLH4e2EHR9HoD0pXumHur5PIvtPgfPdNvv56bP2TRBnl
KwYCTTOQ66PWPBlbr0JqXVizQWmVKrUlhFaYS6lsd/IN+rYX+ujvBZvuSq3fo0ilOubsCUwH0v1j
lJMMCuVSf1FrAFRmlzhuGhrA2PSe/rQe3I2d+R7LKbhlo7orDCrhsAcAAyuPqVpeKSNZRoCm34lb
gACeanvguXe+3FWEdZgV0CyTRn9wVZUNJ3YKYjxIFPJ9ive+23SQ6UpabZpEUIYRIyeb3ddf351z
9la8DCw+LKJARH4fXf7a0I12loyOE+CrENnVKOKfiFqXQMQxo9fFd7OE/GyU9zQzH4Jx+jYF4PMC
pD4hnTGxjwYtoqsRvqbctAsniXNfmyGzlSUFeTYhzT//64PpfalZDQ0ckK0ZAFYOyKI9xsRbDvI1
WMPxwo04s3+2TXlegB3uBiyhj8NptRBtXwxIlAN7OxFFQUTKGvvHBYXubxTR6ZvAkoqZcz6NU2z4
OE4TOmUbU4im+UODtSXCR0keaR3eJ4m0y+rgcZq6Q6sZlP5o1GTV1qrUvZ5cXOHPvZHmvH9Cwkzb
7tMOimgdRxvkwiPNlEpzZK+robqJ9J1RZzdjmN+MxehCHmPajrsLpvwzprJZjA4px8RjSYD4yXeb
2JUNgEDBwVfLKWBQDE5mcSyNzO0U5brQ6wUpXe+5lN2TSHhh8DMnGHrnoGvISedbONWityOEioHs
Dy81zBtUETDZWzqcmrkXVrFHynKvleZ9HMrfL7xp5+64Q5ELL5NisYs/ecKMHs6DpCvCswKKDbr8
FKW+GwMNNyPN04sC0VSpuAayIsQ0yfPXo1tnFiPKWzgPkGuDJzjVxSdsVWqD/qvn9MaTTl7uIhLj
Ncefmw5NChJM41WT60ezvneCb4EK/Vh0hGdpi9FA/jpIHUre9nZE8ozU6a0256iStCZzUyOv1Yf8
OpTTDSm8xpKSTuio61pz8McrxrYUqrq2u/rF0tmQ6bNI1bBeQ5VRNZK8FmSeLicT3Z1QnrMhZ2fy
U1TT00CCFykaay3pfih4ODGavDpJ8yJkI1429vh+r1oSk9O1lrRA+/t6zsCJixX9PXYSxcgErna5
AF1s77r2MbD07Wxx+K2oYLNHyvNylvdDEeED5QPpn2373DX+T0PW3Gg0B9pK5f3X34J25uGb7dtY
Iai+qJZ+8vYbqW4KZ0AxnlmBgle6eapLGnlhjVCBFt4CFqTAVJmtp8T3ih6ph0iNbSwy7HlS/dLg
wIY4ae9lAfXerqSt0VAzUmTjtZpyb5Ka4qBCjAmQztFzazkbkKAeERhgWsk156Ufg5i3skJtqKZD
+dZfg7HIFhKRFLT5KcmR95rzSCiNhWoSG+zX1//p8jW2HzbrsK1rDvWwk8snLTzOczAhnky6MzoX
hCZlSa5glV7FbX7fGulCs6dvqRwWF6b3z+dnhmaBw5mmshWS5wDMv5eTUdRdREIVWc5D6rbgPFXJ
mdlsSgI7UQnoU6ySglOJlhqbOpknhF4GlG8j3Z6FOd0oSDpqaOaiIsr0+KbNdTblOTc9g6XpN+EF
o9Cn9/XD51Xkk9lCAMkF0Metsmp7O89Qvq17X38b88bnw1I0D8EESJioA1ngtCoZTGaZgtcoyAZs
9rmJBOOokZxkIPb9eqB5Ov800HyKnNNCdev33PTXUp6ZThX6PSVoO6mQ/4I2SvTbAsl6WQd7Wsvb
fzEcMEAT8zrgl9NS2ERjuUp0TLvAtZYDFOMiXznjI837ADvt12OduYeOSsETypSuM7fP24q/Lq2K
0mlUQ2rJBJCuQeQjLSG0l4hZQ79QeTvzQDhEsFsYYpV5p3Iy0pDmkyx4MbwhAowAJ3ahNvbD11dz
aYyTrXKgDoCiHHxaMQepFCEqJxL36yE+7bPYaqiweObEeJU2yMkUwPmgF30n5V7jyE92Ef3shL4J
5VG+8MKf/WKoEM2bWqAVzsnt6tBkD7LJOLk1PXVZ/Epb4zjD9wCJ/KtL+jPUyV2z9KArDYHrSqQ2
hOykW/W2/VBmwX8/JXDL/owzv2Z/PWtSTyXPKrkkWTduZUu7lbLwkqf27BNggCbTwCU5hnpy29rR
rEzHn516lu+2vrrhKP9vvhkOgQ4LlcXkc1LJFPZo4w7iMkrI2PQ4CQYw1sr4hphg8/Wzdma5gRrA
9hLqJHHEp1Z6uXPylAkCs+WUvodjt5qo9+nhHkpnZpn3ZZ1dTc6lNf7sg2fhp9ewxymffPVK5acm
z0MOY07clxM+g3kvr6Vu3F3aR58bih28ZpK2jAdOnb/Mvx6IMVWB8JAF6InJOTrkqJP9h8UWel9c
mBcOLp8K8Ly3cw8R6KIF+Mc6fW/7JjWcQs69Pn3KWmW/sIM7awpukuBC7fHcBKFTf7B0Yy6dfGoQ
KlVhBkY3O2Szq3yQ3gp0GcSnXtiOnxuGzTDwW4oifFcn6ysy3cwO0AR7mgVdkZCisgqWkP4v7HiU
c88gc5DCIZbuHzWYj99RmQ9Mdjnj1PW8Y0Paxlimf1+k/RE0CSSpdB/I0dpHvmfWJZU78xeSkU7X
PLXNNnZJfVOx9r3RrWibXXgVfwM0TlZm1n6LhjR+ZKC/J1PKVDeT7ZPA67WoGskhJFHIlSBrWsJY
EzG/wjIMedDA2maitYW2Vb8k1E8lUrh4gTQUYEljU6QDi606XlKQKZhVJPYB6deCXY7OhMzLTaUB
zUBtZ+ti/fUb/vkkyWP59wXMj+1fr0Ad1oZdz3iroIOVQmcV0bzq6erPQYNUo6lz8dnV1erCsj/f
l0/3zaBcIGuUZDjLfhxWUrOW9EDePI3YIntC7kU3Zk6XGIp3CzzA11d57ll1/hrtZIHJRuBOImY0
vVV5tam+tNaC+//1KOevSUNXyCaZetnJk5qHSVPbA7dyMEYSW+zlIIdeoF/RBlgWpnXh0Ts3d9G/
+c9oJ/NJhx0tFkQdeobxPuIzsLTRM6SnUL1wVefvHQgZda400JX8+E35HYLaTKBosqXRlfJbYvMo
5Zf/6mr+jHLyHpFJKdeWqeaeqrxwYF7opLmDKXIV/f95OSfPu6A6TGwOA3V49u3sLVVfjFK98Lyd
fRIgLGkoe2RKASdnJRZtu2OOnzc0tSf175pJE5QoP0khU7J0Lkz4Z5+EP6Odtu6hl0Rt3TNaoNfu
EDg4DkGC2ipPuX3hazp/YewHwMpQDT99GMxSFppsjkx32ksb0pJ5Dp/mdymzL510zz52887jf0c6
eSCAKNpyh8XAGy2VWKSdXbQEm/+rxw7OJPtpFmX6dR8f7jrXIj9veRqa4nZeX2iduVr5FNbZhRt3
9jtiRbZZK2GsnxbNAn20ctNi9U+DfiUKGyUZzgDiK/XswhHk81cE21mhRjBzxygrn8ysdcyBjmZA
7vmStZ6B2TXg7wZWl7+qrPy/3iAyGGIVGgTabwDyx/vXqSJUWpWJdR4Ms9ZTlwovVMKjlIReppH0
sc/h6H49z35+NBgUrZkpy1Q/oeV8HDSZnJROG+WaIiGKynoGInvM6v7CO3xGc8QwBquTKbMH5qj1
cRhHwX5sZXxl1mIwGjcrcPcBoI6+E3RFOKCzHdhiJAicrbS+oHc6e4WUCegryDLPpvpxaPI0YyMo
ec0aacY/U2oFF5X1g/svbqTJINDBbFAqJ3NhrxcScUotE4ePtQ/N9YQMWQL6+/UwZ++kQeeK/CZE
e+BTPl5Okqi+43cpiz1Ze1hDSAunIjrdFdUh1zyZgLqJIpz1Lj8X5X9/iQpiOaYqRIPUzk6GjtUi
TcKYEKpiBC1eSFd80/B28wtTsPqpNq2Br8CToQMCp0t2euyTJ12qo8TOvDLIZFx6+jLtBK6BobiW
ZEww0HcO+pwRinKuo4tNRUyP6hBDFWQCNVbve42yYxNNb5FGSTexrzWneU5r7kutX2LofJ6M+LDs
PB383TJU15ONSpB3adQ4eua1sXqn3/4PZee15DiSptlXWZt79EKLi9kLas1g6IgbWGRkJrRwCHcA
T78HrN7pqRrRs2ZVsATIIEEScPdffOeznXpFx+iDGSb/JOaZv90/r/LmQhDNX3NyB2jOX4ZXpAW5
lXtWASkZfoTv8IETzfknM/p/DBAMx0DdRHcmmXmWk3++ujo/hSPSTcXWDDDbqd4wjEY49FnowUmO
Ym2iIyrt8sd/f03PL/qXT/anN/3LJyPdgp4VlRcxOMB8UuWWo5AooxoiDAlEsmqq9uO/f8v/ZGAH
asW9yvUMv/+vBTZEpbopXclb1s0Su5Bt6EzbuKS7P0H3MbX/bPybr4K/fkSTPinWfEyQNAn9+Xsd
gzZWjV4UWzUVi9bwMGdEhwKF2pnEGmra0sM8YRx3/ejBI/5ncd9/9mn//bv/ZQjs3TqbyDsC77bw
8MOWzJADdoA9trvYgxbuH+PE/8bQJvpVPfzxudo/2+D8Zff//Fd+N38yxfmfWedgwMN/f/Xgmc/m
3+x1ePe/n93qq/v60w5ojaQbbyQ5x8dfbZ939/Pmc8zP/J8++L9+3V/leax//eu/fFd92c2vhgFq
+ScjnLlf6r92znmqiq88+foPf/GHd45j/I2WQpKDzI40VpNZ/X/WObb+N5YZrEAsf05DsLj6h3WO
wUNUpYH+MvOQxeQEWuwR4n/9F834G8MvxWoaDhBOkVH3/n+8c5gu/zzS+XCl5lUdoAKDrg3K9H8Z
/q2QB3obsltO/WYFRiBFkN7WnxIXlEXja/5Vl117dTo0svcHOGvcr8KqunRWld6CHoTc/QEHK/Nl
huz+1NioLD3ZvPSdW3/WMtkKkaAeosPmgLuZ/yLA1JhJoX24hhCbJlPlrkPz9YHLVW4b6sOJNJOu
bTRI98NZNO4tWqWeDLpyMLrv9pwxZl1KJS+truFyV4bf2qhdEZHGb8lAs5RsatLLfUb3LXWulwoe
kVSj/VGC3FibCGtKIeL1VPTZIw0awylrqo/G7dZGNpaf8AyMFZVM3CXH0FlXnYd0MBiR9NSo/Vp9
dK8ZN90htQKxcTSrfS218CkzuvSnI1IkjsJf53z0AzyhFgNFOPltkHsHWWbJtu3jeOsmU/GBpvPg
9Wi5YbVmZwsGJ0pt6zs1VLaorKh7ioak2TUoEXapXYRPhkReaPsZwlGsEZKwqt+0Bt2VLwx5qEOA
CxhjJEsr2oa96/3wm+9mFOoXBmfpwk+s+MWT4GVY+BpHr59i8E34tEkzxkC4nN7uz43uPP1QfTk+
yu6k1dVDlhouo5c1224Mya1BHm7kDk0oxhgdLJENe6kQotmzn0SBJzdTZjhi+GqUSzuJwoPmF68+
d94xaPDIzkqwDHpW9uvJLuzrkAzDBgPA4Ewazt4mfl6cTJll+9CdnYgbOR3uu/cHxty2txOk8HNn
p/jCKt++ihIMTunU1k2lRr+qUiZP3JMx3lNN/FpZ6PzV4DfvjsIUG342VQ/1RucgRDrhtY9uPev3
8iY8S+xKd1MxZYdkpqjda6am07cPXS2JR/iqXvhtzUWQ2uZn3no3RYwCtOiNWxyWkitRFyKN+Gas
/00Hb/QuU4DA0zC6j6PvTYC715UV5xcF2nI7saw4VoOTHqauxTW29N1TPftw0KoYXD0NMIEKZPOE
LYpcmlWav3UqahaOP4ovGTSP6Zi6v5SWr1It69DIWafcnHv+ezuaFfTy2xuin6r1s4/eavxF1yfF
i9mU1KgA399oiArWVVuIy9BHCMuRlbUul3M1dP0moVJ3g0SpLdN2Ml8x/awWwsmsH0Ez7VvH6mJU
pzuvctDHuFn3kIdR8ElfIx7bup+8ZEhxVhWZuYfEcWGAqtY8TlNsHXyvT+csHe5Fjl2uR6OIL/qQ
vTgpequqdcQ3Wt1DzkL4LYb4uDGrUhyceL7iMuqhUgieodv0Rarow29a2hhwfeGjaS49erV/yAyg
D6RnxKXPTGtdKqd6jOkLXFroWV/dmrJ2ljsWqBvrAuaphC3QvbdZjjdjpyBfdq7z6IgE8YoT/IAO
5L0ppP5Loaz8ZkI82xpVqBOrqfqYtZTXYZ9ZDyFGqpjoKvGmdd3vLrLiX0VvocAHvgI4wd+noxV8
FfaETQKdmM8GeId14TTygsORt7N8Ua2AMyU0R5TBgzsbCzaOoPmhJtfnBepLeZYAqCTGs5H29ok7
xV6FhiE+6SYHOOW5304B9cm1Bvc2Onm1j0Lqd3PU+eLT7asLpZ+yuZVbNCShwzGOiOJT/6xhV8kt
YI6fU2PPFlhtdItS6Z0LAV/wLw8YdFP88Repnk1//IVZVx+IwEpoEJy5rJsfAJTSD8OL+nUUZf7O
wpb6wwV4WeE2/OZYMSOA3trLHibXh9YoXHPHcMRK3q6frXra349nVVtv8Se0N/dXG8bhHERfJb4g
F91v7aeyjvyV6QzjxtAj+wmNYHCyI+vj/qA5P6Ou6BqWSXC5P0H4CDWNjgtFq7vfoxcH752lg80b
fOfadHH1OHod/3N8aHp9Y9joDu671tCcOhRaT06IlePgBK+BriGGZA57c2JTcaNYGmLlJnrHMRm8
UW9W1yRKshcQYavW9kuNdwFBev+L2vMFqo3S3d93lRXsnEGXT3BXzQe0nm/3w72qw23W2cb6vluk
vbnIc1Wce49G8er1/m5dFrTrtORChfFhLEWk2Z+96N/artMeAy0OjraI8tX9eAGag7ajElILMtaw
8dbY6gbnsJrw2tDL4sGxknRt25r+2HhGuDRDvX4Z4h7PYxMcOOK6j0i/6gxXP2E5o5mOYufBLkpn
Hw8AmtKhql9gtnz2g9V+iGh8fI/HoXvtK7d9zDNnm9pN/6phZALeoL1hunZ0dPhFmTYYD97Mnkhg
6yxzXasWaT9Er1EMscaPcuMaFBIlLWMDT/bVyTaadiMKs3wcgwoOhlUlH2mavGJvifFnMkzPnf5g
EUf+gguBC3Mls5fSr9Ra18b8rCLfAlWMcyeLIe3mmxrtfhBvvtrC3mHfIH8nRb03hyT+0hyzgiTm
xjRwOvo+1BgI+xpmXBrRzZOF0nntawhBae14746HOY+UevQlLOe9c9v6O/bFJW7HdoMrinNMKNQK
3x0+pZSo/OdpnlbQ+OyUCpsUN2g/fUiNraFr37HiF7XUUD/6k3bo5imgxfzhGBbdsB+bQcPCzcYo
vLXKXZTkCthWYGyEPdjX0VJitoEpHgnhs1WeRt4zNEkMXGRnvOX3mYOf9xNA47tj1/53kkyHSq8q
fPAkPkuWBgQ37mhHjACgT0yopglDLBrt7JEuwx1mxv4vOucOmujaX4KG3kYG3k+zn85mH7c/h1xd
S5PXHbPhVmJB840j8NMUFMGP0NVoivC6H64m30dZhF8yTb7Ay8kv6RgAp4roC7+G30bWDp9lwJ0p
sHz4LFMaBv1aTUfICLB56A1bJfA2T+Bsx2vYiHiZZdPwAwvzveM2zRsDUQqOkRWb2yOCL63yajox
eIwM3Aja8mGpB131ltk09ZsTp5Ek+sXK7RgDbahcRkRCcKE11tKYZ9a6NZ+8onc+05pV7wia6tUu
6T6NkAI92mNiryMXTJBw03jXWTishayCMq9tD2OehbtsKHEoyFMfUVfgXPVOS9dp6mqP48TVztwV
PUbABvSWPm085vpfQ3MrIpX87DNU6LgkNmjyHSQ4mcDyG6Hqml9CvoUTpERM6bSDlcPy1P3iEHIp
PjYaq+3Gxp5rfhYU+ezY6la3vO/2OqR1vK+c7X2X64PecDGIy30XpyzB9/Qmy167lCXGiCwX9q1W
yyflKmPDBRRB85HN+xA3Hx6Ngw9R6YyPFhrG++HYHYpdXaPEsFmXvAcGjKQAtfZB7/NLJ1hXiUbI
VTrmWIqY0T5ilP+JHfu7wbL8VXeltsayuzv+46ksdsRa1ZG+j0EZqGmIf3ZaS3dUm2gMUq7YVRoT
vXD6/KlpnQpwGk/xhb/RR2DUPcIIOAb6dPJEOpyHUXUUNb3w04qd5f2p0QAzMTdk/IhXdLiLemva
yqLNnlVeH5kI1o5XBq9pAs9FSAuz3dQIXo2x69eBl/XMtMyPYZqXn3p8Zv7OP6aCEB/X+WxzPxxk
5FicYHyNIphGKFGBTM1PDyYWzj3vY4TCO9LbBS9qPu4O4Zc1GN5tqjLzrLVVtpzEVH7SwgnAKPTM
61QV5hUBTMeEAi+kRnoUuaa1AwFHfzcD1iuvxtqRZsB146saQ2/cvgrD7remm9avA4HX0izrdo+U
5Were8UZfANius4eNoFom+cESdkh8SYfI5K8fRZlGt3cINtYoTEewiKjI3BKxMMIZfKiz9Yb815Y
mdUxk+6ph5VyCqQJ+KbStyrLAEipvr+0QN0u6eAvYaeI0/14AP3aR5XzUOeJ3NCADRSDq+TxvqkS
GiJDDVCAPQEKbdTE12em21Cw0kV7mT35MMaerKJeGq4IH+57OGU1G1fYWA9HJlwAPFI3QwGGVK+T
fG2IOHhDOEgRWVjaEQ5L8IYSeKG3U/JaxepJ05NxN9VasnR6zf8wBeIRozaGCzLagQay6kfR4FeX
jn6zsiA5sCQ15K4fWOUmGA8iwk8/ikjrdnFHYBljA/rhmd17nmjdLSnG/GH06AG8Pw1mAONAzx0V
Vd3OFr32qA0ejf5a6HIBv4LEqL97frAllig6kFOUQ74GLLcKgYA4ZW/vaOs/3s/HS3tnrfLc27V2
Iz8mFC/zacreBnMkknxjlan/kQfmjnaB8kW0AcDVJpo2ntGAN5gjNENPwFAhDVhpoRpfzcybNgCQ
803qwDuecp+iEjP2QWZesjCdEWdGfdbbpLakn8a1LhUtNp9dgBwnSYKnIPbCY9NwpWVG4C6DKNQo
3fhRgFWfZMyxhTr7NmLX1m/kWtNr98rpl8fG6S+KNqqr10F+qrr8nNiEIXWXu8dBQLHKm5ypv5TV
E8JfqGFh0RxDi29EgI+sy8J5DzQHJHaJI1AfQMdwg7i55iKetip1Kc5rOJyXff/hAKuNhP3uRlQm
Rh5btW7nLnI9ty8I82FOmBD/ov4xCkr/d+WEjy7rl72qrWytQuVCg4zWgZ0ILnj2qNlLaCMIv4IU
olZhE6tbUTO+a0LbA0Q2sSn7YkiF4uUkLtbwkfMhTXAcSUR7WGELZGpg6Leuy3K8TwO1sbraRxrc
PfmQDVdFxj19H2TNwfgcjFo9mKz04WEqBGw+pKnEa24wRb+kNvmHyGvVrucSA3UXQQ3Uje+BkGPR
aP2JsVnu4zHOUZSpl1jz+kMZGfV5KuXJa/R1bI6YIoUqZg+yl5ln8jDVjsHQX+WbyrbH9xZCkS+M
LXUz88setM/7Pzomc78srGtN0EnuJ6H1LRx/aKYjl0JE6lIOBOpe6f2oYqYgm0X9wYvUcIwMsGVk
cNOHqoQwJFSKuaSenyM/n666jjmtdF2aqUDHDSVMyVilRz2pv2aZ0RkmT/5QVkX9R95pjCIYV7zR
eaj1tc4qbJ0AW3gyI7PeVyNQqFhDehBq7cbN1PhmgM9c1Km0T/ddlQ5I95LxpfWi8FojCLwf7sVM
1CQ+BqrYvdo51hL0TJaPITynQ+6OKttVEBc9eHVYsqVYj7Iad1dGWiwq3ZanIZbylLNMP913/7ER
90eL4ccUFQk9cM1Pt5LjPmxc/ZaNrnci6D8bbq/f/PlQFDjiEKYAVBPfSS/CKrhOTOK0uvXOcfBZ
V419uu9YqkUOOGIumgele9PXKCOs2/3f0ZiJncxZ7NW0kt7MsolRjKf50qVdeaMaN720HlI+Szre
tnbyaFlo7c2kH/xJZqV1otef8hfxwGetWKvXraJgMZL0xoLXeXBUnDFehivmaWok8yH6ynMIz2GG
LSbknKDAvSftoOdKd5hOfxxjzgZFpBfLvsm6s87Ff6w7PLn6DvEYd8YJPhSsv4WTc+s2/RraYgVC
yzSjI9Ckt9B2WkAKcbsTOQasnt9br76HbsgLvfwyFr68EI7TwhqaG2mn+avmJ09xlZ8xlbcfyYSC
+9TaxwIEzNKaEGvcdwMMkpl/YXHJYCpXXdqqdyB7ipSH0stDL4PPQI3JGQLlp958lMlBV5O5NcK2
w3kwMq+mVS3NwI9fqgk4saYBrKJYudI1KDCBDgVmUoa16mztPc/pEfFa0/3ZK7mgYrZ0/Di5ZOg0
rpKiO2Uxt9ink/qqG+3s1+1xmIWhRCTeivZJdWrDYVgPVr8LgyRcVENv7L0Je0s5iBcA8afS98cT
HZ3uOcLrx07idB+hNcUts4EyLR0gZr12buqw2N33/rGxBTr7KOe0QnSlx4H06XHA+uYIgD5a5wbT
pek0wbWbWnUJghTmqIkIYIifCXvc82h7wbbRvJbKbBO/qHrSDwQK/sKBdL+prARDQ6NmtTVv1BTV
R91EbZVgKbmQJP4f3YlWK2Psw21R9h1gJPGZFN24repxOiaaR23QFb5aqzRtl1hK4q+asVAYdMN+
Bqka70gA0JKFsvp+mvV8dk4JK+0+K+lxYG/wjHFXqSfcD72L3gY7qR4FXNcLMDBqRfPxiKXbsjeY
AvJBuxlT3lzCtgyX3ELmD8OixO0R68Xa79yx7cOQlvahCqV9wE29XrSp4e9GXKrtviuuyAK75xw5
7jLIDbV0mpbJEbHObAaWXXW+mcKGNWgMItvYYeytKj1ND5EcjZWe48EKDpkFXdSbBxxmTYYfNpOD
O0vsFO7BSdW0yUlAbEQTTG8gH9ViGmBBWNKCvcZ9h615O52zRPZrn0Bzed+9b9JQEil4VbYz5ifr
+LccVJ9Mb35YgVVzu11k4KJOWZfTHrpx3+pF9yItYM2jXXQ7PGDaF62Po7Wfavs2n9Uwsc0kEjmd
d9LsBHsW1gebKfJOpmjjTzT3NEKmGu4nhvVBzSG83DdI7SGSNeaPlgX0qhBm+TIMurXRPElkyrd2
FJBdl4aOnkVO5nc3kPQUMv6NuG89FiJ7is0Gynnsf1iD7V2GYSpe+yI7kkQRt/uekMBBQfQ9T8p1
ARP3V8vHHLSqyAVW9q9R8fpJ1jnbVhb6ZfQ0+IGkQF2hoVcOYQOiPUfUNDag1GJdTuiTZ5a9abTf
WrGu+ireqPnmdPwey23Hj+i0jFtvO44p64xO079kFWhnkCbdm/kNqj57E5MVXsCZ/I6gtR0rM/gt
HGGA7bHxHnXGyTg00QIxT/fQB3b14I2rekZlhUPx2liDxuXdYqTQb2Pha/zcOKYb2DyfEsJ319P6
i4upD4RoX26aIv/duGr8kZbTdyBc9dSEwTfwwGHRQAV/NYfIAuaQxdhcsCtt8zWl2rG2K+6WvSUL
563MTKTttjrTptMuan7JczdV9jlJop9VaPJBpU0Z0jXHvz8QhEV+BIG8vh8CPFYsW1q2N3qpaYQ7
wOxV4RUg0CbtVpdusB1TgS9xrwOFTlwdaHTdvgK1aV7KSA4PWNMdoy5qXhDdRVvloCJ1gZcu+N0h
9YZ5e71vUlO1V+Rtf38gTKABVEPdYQYkMIxUuQH3f7QeItW7S6WgD1aIJE/xlCUnaqo2ygT00V7Y
pm9TomacbnjySedGTVGddOFUJ8eVf9/cj9XlgzHWKG0r0glz5O1Xc737o4C2v41aNeJjBq4O5t3v
qUZmgwWlcQAQDlPW6Oyd5sXpNYLACvHFU68WRE3i09kkY5SGjjMfqGSDeIrxPutPuZEnC9dV5qYr
sheQajhPe4V7sp1UX00RpSZdab9BOxvHrvyFg9NALcXXl4hP0fb7dbgBphgcTQwCj40O7a4kaXA/
lCsYWGS0lmNlYCljgfVejpKqV+TDGWj1iNVFktnYVLsGsLhe7s0gsl7uu4P/HMnZvVGVyZMw+ndl
6skX5bV6aeqjfzZp9XhQobbyU/0YTsNTg1XFtun74XTf2OQye/wZsrd8cvKjrUisKayhD0UQ+Y8S
VjJCZ/19ql1IP4Y3xEuHW2TtJoCq66j9rMIvs5X6aphctcvpI3/CmkPQefXoZ479NEHbJRTeWVYd
fDnkIbLeD181WrK2XtCMgBQ8f9Ewj0BBxdj1vnFjwz8BQF60Cj75VIbjUYzUvby4dx98cO+LSaIi
LUxfHYEZTM9hIryVF4qEdoDaO44mE0wsLnVa50fEV85OjqAD6+ClcNL+SfOJYCy9ejWbUD1Q3rim
Fllrc8CquLX8s1Wk8UJOXfmKlGE8AqCHmK67uG475KNdk7DaNgEWFpYVwOcO8TjX9H46lpBY8tLC
Ppmy36YxhLE0VSRekOrtPOai232Py/6xmW27w87yVo2ZM3J6SrGaAIAD5ATwolkk0U5Kla/dISjP
pHfqY+rj8WxJ2LgiOmZ+3by2IaXRtq/fXPlWO1Kcc6hw58JyxFmMZnluN/d/3482qbF1VZIeSvQs
Z4TIKAGTGYNJcZTQPFsqP+OTZnTJJ6kJdBAO0Y4enW496aH9XgfQ9VvHJk2K7waFy5A0cVYl64lv
aIM4ZiH9bvqKwyFe24EO9zqsM4BuU4TzQnnqA2yE4cDhr2HDSdTjdT1m5b4t7eam0xOwaUb7h93g
nW5MfvRcNaDZC3Vsiia5RrilXXHhSK4NjjGxpblHO+pXnRaTn3Y8/Yqoc+UCNl9E0uvdjWXUESbr
ubtEeka6unCrNxg6eBvoQbEZg2Q4lG2cF4v8j+3EDCTaaVh4vpRH0YBBjfOhf8qt2lh4iAa/ufEW
xaxY1mghTOvRW3sJqTqrpcAZ87sf6GbynyUk15WAMoUkaVV7syd7DQczzHIWiTp00qJ4d+I2+Cgn
KhN5Q6GTxHT1XMf6SebTj9oP5A424UKFE+Uao6xeOz3c+EErH12Q2Sy9tcGNj7lgaYhzpb+K8yiP
9kY9lce28csj2eofBbXIHXlCx6ZymLSHzvQfOlcUV/lvG2ObEq+eaKmeTk3U/ftNPe+24XgSnU6b
vaP8w2A6OHDb+crVWdr4jZfsUJI7T6QMYBgTaC2iWsMPGGDpTpcQiHxr/Goto/nlOOS3MUafXe78
TVur5hs2eAGbXTNek9BI5/wZtGzTOme9Gd7yTNE/M5hyj6IwuQQxzR+5xrSHISPCVkZ1YejjuiVl
vh/z7pkRwPqc2/eX1WSLkyRx/ij87LPvQvPTd7gX08xIzv7gTbex0X+zwCPbphBBV+XPzJOzWYgB
SCRuu4+IegANyUP9Tl7QXFSplb8xtkXLWBvT17ArmqUbg5rNxzDHe7n4smUa/jTcGN/Uqv3UcCBa
GVFnXBAHmwdK3MNmIgh5VgkfP3DS5IeAZGMF0cacxuZtdEKxg5XibuKxqj7JGnf5WH05seev8b2O
qVgnT64dF09Tn6U7MWXjEhxb/iTTiapcnazl1I77PEBRO3jeIok7/y1oNOPoVFa91KdE36LBaaGs
kx7MgiEif5mNNKyPrLAh9Y8PhEP90cEu5dR4lXbONIeEeEUxoy1ZeBpNvKw9B/MKcmsrc8hDgLmG
ux01c20UTQr9crAfexubn0r3mk2dmv27iSycJHR9NMitLdvKdk66mzknqHsEmo43vriJWjWjqb2P
UzrsalKWa8pJ2ns7NT/8oXUedBZxD9bkft4Ps9q31i6/8w4DmeiDj7FORaLT2pI4p9xDo97NLwZg
fVwOkppP08nw1aYN6/7n1F2KfVw2+A7MTyMDQvFR6N4Vz4/wFtq/db3YtTkO9z4Lv22ZDLBaVWtt
0RXtprlFBlHxdqI+iy2M1Z4ngq8DFkC/SRUwXJh68YEIcQ6Ivwaj669gHADosqg/qsZSizSx/XVY
O/vaZ6GHbYgbdOOJFDDU3o5uEsMhDTWQWt4ndQLZzi7TnaZ1zoqLO9o2AZXprE4OyRj7BxtiyVI5
dQS02dae4vZbxaG9I1OOvQGpvQ/NAlxmYSL8QOQG1MHQ9BVl7WI/p3iSAfIvNjv+nC2vfqKbZwKF
777qypoftwtvZWxd6rGAUhLiqze4l7IZyXvaVs4FHu0GWtG3Wt3ssWK7DpN5yvsJZFVeT8uwqbtr
1I36UtjJZzVL2RvgYPTRmo99X9cAvSsw+JHdQwqyZ8f2qbmGSUpxrjLTZeuOe5+KzuN9kyosBZiK
w33jmUCApFVfuo6LPx9KcTREX4Mc4HJLJ+snYTK1z1LsVJjk23iwfma20N60uNNpcWyTx84bsg0S
+hIj6zztcWtBY31SP5J0Kg6K0UtLSBy0/o2gr9z5qnL5gvBDs2KDhlwrfgs9w3nso9B+DCetpSYH
pT3lB32cBsOBId6LBQvaUxxlv++H/fn5pv5NIerJUGo1xQN8ZDJGaxZXeNCo8pfVQeikY2uXRsaL
Mpx1hjZhYQdgCcz+FokJeFUddKtB2XOYL1FJJCJf0FaVnpG0jcfW80LasDLjdTKdlACRU3Wn9lwV
drXQy/irRHa3BIDRrDscuZCrmjjUMMeuMVGyz868uf+L0Qk5Ro7PC6UwxEBtDUAKasclzkZ9XbFo
WJIwJRoP9O3Qa78LWl4WDjbBfkpqPzPMDTxAb6WMOF619UAtqOK7i0K1tSOc35pAH8jnhntE9MPK
5gJZkQe7TKaZHmKo/YJm7FXemMa67ocMl7wH1YXpAeMFiWeG+RCTO37Lgo1ra8Uqaerp6vr1z6i3
P3CAjQ7FKNWesKfBFFp7Ys44RXLythQJzR3rElI6VW89OQ9dWyxrSZsJhjkh52lJnOXA3UszkVs7
a75Qb9YLGz41zL2jgv4YOOX0EIqYMFN4/pO0vYLlWEBYGMQvLFPFskHu99r2GRifIqkvbTy8Z+EK
+h5O3sqLn0NfwwsLy5KT3xct0yNI7pYY87WpDWcmcCXvzZDh5uVE+d526I4jpGAKBJWvmZ17wnkm
BdlAaxRU3IX2UMYu0WyZzQldXMMi2vvJmDTvlH++ylLuaqKkS0JL3aJNerw4jGpJdKhC70Jv2njQ
utqLl2UOUNpTj0QS/j7KcnlL5k1Oe5pXVtj2+SxDkWaiOO7uje/DW+K36N13geaXh8EznnVQG7dC
E/FKRca4kTiYwB8IzyDK5ENIDWMbgvkAwJMtjEn5N5sc2K12QbFzfXxSI5m5dlZ6U1Gc3ojAiCOU
W2OGxO8xqRyrUmJcr7ftDc/QT3bvXjGocFdukNasg62XzLLaYyvr8iY13VjT2S1X91169K0HQeq5
YzHqYPO0mtsRGFy6yUbGUgUby8QnTegb4UK4xwFqA2csvvU7akuQNHDh2gE28M/0LC/0PM9vUW1V
UMqShmilz24yFcO2sepsWdcu1nSdrrZh65H0URm1KU+sBlMzL5M9/BRICQ6UjiYNszUsmxynublg
iZaG6PijCK8IsuTtbaiwClWSAV6ZI0hAH51BSWx/83pFKTho2u3ckF+MvdpFlV1AfnNqTmTSVmTo
8nU9w8UHVV91OxO32sEwkCoCnqjz7v25ferRqLVPvaFf1YUSNw25Hn1f0xJxarpCB1MuPKtLYa9n
7VLrG7WZKCFFhI+XsvZx8hmnJX2K+c0VPTVE6V6pLg34mKkzyBJaWYqK8bD5HhAv7nNc3i9eo1CE
VgYMMDZ+5dpHBVmmb4aTe/9KYsaqvW6LL73lt5YVEW9oZMmui2zcdxTouZJfrzZGZpc4fW39fjzG
ylS4NnRgG7tMozbHJnDz8tQNzUUlTXii6XMn7OyXLIt4Bb1eI6NbufOIVy0dfdOk4cW3cmMzxPa4
CKuousU4Kl3jSS5TX5+9sbS9jMNfWlV1W7dKj6DQuxMke0BgmAkRgQSbPqucWznogpdKlmn4y5CR
fHD9gDbOkC///zJ3Js2pc1ua/i81V4b6ZlA1QBI92GBz3EwUx/axem1t9dKvzwd/N+q7eeNmROWs
JgQGjLGQ9l7rXW9jZGO7muf7IjR7fgvp9pI6TA4Iq8ZwSokSuHQfQ6NblAmnSFLqwnbQtiaVDXyK
6VXFSd2/R2tAx4suzsBHF4NAEzqoOqzEnVcay1EUylHNtI4YN6zrMVMjpcOKPu3chJYnCbkBzMee
077kGQEcnt4S4JOnzuXnMamTLMnjmwb18cpp2o9elfr+51pdLEsPKd1MAhe4dPX7pYtpJYgk2R69
Z28qvp/BSx+HkQ6lE4O3ne8rQYlZPeTeNLta41SuY8texxIToYHIgnivCE+8F5H5FZPlStCBd+u8
fiTdbD4PcVb+sWJn26Ui+jbI2oyWu61shKuuYwgIo+arG9Uu8aT6panVloeRJ4Lik/hY5SU4IWSR
UmuOuhelX1WaPXkoMz9YDH8PlWW/a2OVs9ha4o39bEAj1Zgv+TLgjR259S9CDaWfuIX7nCml449G
Nz6ReNsGGefQNQXRC6AJe4+iJpFimUf9YRpyMokmbTwP053vUibdKc4qd+NKVTJkgROgC/iJCt6o
O1oyuffadmbWZ7W7yBumQ6Qu47bJ5HI0HVPbdLqlncw5cte2ldtnCzLyGsq68kAq08DJ71YXe4Rf
aVbeeO3cQrCJ5s5TY6WG74yiunmVqMgFajUYxFCtdVPNX5WMHeyuenvDLApenOyq38MIMzCHkxzF
yGMbOX1NHVM91a2+Bztf20RBMd8qAN5rZPjAVNvMsznuCUkjHd/sihDelaarAmPcSg0tnD6/XVHs
jXYyv7BZeiR3Pv3E3uylWrT+t61TpDad6rzZ90iLWiZQUxTQYcfMnV9g6QVYttrd+L+o03CwfTbZ
AwOnHvRrA6IadInbXozFaEOi1YpHqxfpeohS5axnk7XuoKGcLBXcSGnuKLSptFuFxeRQNbrYJbLS
GQqV0KX6gqSzWRSHib9LIBnk5lSSLTOWrTgtBny0WbGas0yqHuZvPz1kFc1GUknzMa+JHugVI74W
/LPBiDfpU5vgLNnpmv5sGIRz6ZOS/iol1lmtncwvBg4DK9bb5K2/s6ccmJ/vtVw+CF8qP4i2eJYG
FK26LU6tKeY/I/PYOqmBl50oYgJgZ3Cv5pe/jnu9GqgT4ItClOJ8oKo3K8JlRQG+iWPAULjdHyM2
TqTqwVfXnefUlunHyHWVmfnwPiuMBslZ9F5N0llWQnO6FzPWlVXueNGtrwnq0WplwukYxL1V5/JJ
H/IpkEPmXcg1yMMy6tXHtrStsPKM7qGvAER6cxZEPxjYHDR1cVJlnW5Fds/rKmiVLLKwDi2bz45R
PQFakKv3QN7ljkwl6yBhIW1FCcu6kdm4QbTvnRoFO52ehIcHj+V4PbqqeITxLMOytscLM309EDOc
YG9sMfZGp/UMw25hKqVOtz5iJABgoPzCuxa1nGsMr+TN4PllDfH7zGkdu9ryO4uLl5RF4NNWlgfR
Ot6XKfWdSCz1W10qtJICazaNFJUYOUXGfNn/6/B7NrBTdCfDYR1VO50DS42dcTSi9Ju24tDbY/vV
dN7Fqyr9QxBf5cC9/t0oU7qaE218a/SlW41uG4P2wJkYmn78VXowG7uxzm6WOplMemqKU7geAYtP
e02b1AuSackubDvkgo1QETBWYfcpiApJlISAMwyo+lT/xz2r68B2O8J9/n7s557duiRV//3q9v4r
//TM3y8XCtaW/t+v/Jc/0wLSrBdTu/z1jn//3s/rfn6MSmSSTIgyCvs8Ochqjg8ILf5x4/zfe2VW
VrbfdBAmazblyRDnogd+qufkYDBbfihUrT3Go7n++Ql+sY3fW1dWh8Jdjnqc9A8LlNwzqepd7DkP
mPoiVsg4t3viQB7iLIXOXE+Jckdy4s3Pg2567FMsV+dKLfZdEn0lVLHKSmZKcZakuySA2qsK+Rjb
qqgvhZsbbMuCJr2piZmJHQbfZN2ZRfw5wTAmh8SCc0KDllT1TXUq+zjWCEV+foREaJ97YT3/YLoe
WTdHzuzoXLrNC5kt7i03nfjcTuNXMziZP2hLe+gM0951kkQfvZHNi1sjHVHhYXdaXu60uFdfJQGp
mqk3wTKSbNuOXFd2lYuwJe0Y0rs09mwdoZ5Y8zeKzZ4ReotRHgwVxAAZzjuhHuUru0scqJys34w+
XzEXCtuEubqbbRw5NQebLeksH0uYxD4WyJh43F8vsGauO+cGi6pcdVSPW41miMaxOwxt9hVDWjB7
6LkJYcXoAFCeKCORWq70qIInIr4ji5QbrSJQnLCAs2KY3tm8L/v6HFdb0bDYUGvGgR5LcnedVAlT
fWgpdjTGzjXhUcLOd0os2DYbiVTEDKce39VmmLNQn0h8MQpyXrCb7lbJRPZWVp1TJVHWvfWhKcM5
H+OnuCC3U85etBrAwNSkjAOmrCBX2sUCP7imDsHX5RTWLQ+C92nXWMIlauDKL3ZFIKjevMC/6vzK
thIuNPEK4gSCNlYkA0xYpBqUqxg1IHCqq2VL8mfI1UtwclELPx5qoiXT9jhrzqsdtdamm2k5dBds
idlJUznjcfBGJ5Swogn0LnBzz2pyifqy2uagND3C+8OwSLJA3Zc6z+q9BQv2gPMuuMAsyUAyO4Ne
fFjgRM/LNrNyxsVA+L3VpfBPmBYX6r20b3lPwwzM0YL7lkvhG3J8r6c8rAY5vGpI7vP85qT2+KdY
SPFO2vE9xzJmHXt64yeodvxM8Wo/Ae9dAU6HyzQ+YQWutpr3gIZkWY8WJswlSea2asYb0Zfmym53
dty/V8sIgt4az0X9HaXmu9MtpHw5i72RFcko9hDmS7Wr+168mAbO4aUqzLUm5ysUGu3J1bGpsVvo
an3+1jWNGypUH43aY+YslR6L47jkevRGH1ts8dHnWAkQWlpaS3nlAmn3+HCi0HhWiYJ9mao8GOGF
OgxHPkw7IetqFrgTJzB6DJUhMgyg5kOPvTCyZftajA4Ujw4jpBSXzDGFw0g0qj/gpPMeS20MNV1Z
gq40sJavVPVqk0VY297Oy6zut1DvJQ9M4keTRvboVhQNfTQ7O8AWLZxUZa/WxPoZjapAlCZleGyh
x9b2aqLoAVlZGJz07UMJQ2qXorG5xWl8/nku1dAbVI2sTwJvrce+A2CUzbPIVOVNFPRY0hmsi9Hk
ykHxOsLHZtn9rggozA31l2pWFFxW8QmBbXkvDIXKGA/Ecozct0Xpd4nJMK3OU/M2258xLH76MIsw
TIP3Hag+dMCab87+Q6Jp0acL97+Ni44CT7IBlIxP7htul9S/3MGeP+/FSUt4PNBg1zw6Xvqw2FQn
3pLfpkbNP+Kq/PBa13qPJ8p8qwAAQzs9rYnbKvewacr9z70RY/e9S+ocEP39mb9v/uU1//J7//Qr
P2/x99Nak8cbCJ+nzsF2qZriOABMEfv0fjOafVzcwZV//Pxzz+hjsf+5h5n6rHdh7hbVyisTTDUp
5ee9bsQHDEcIOIIXvh+wJtznCK8DpfYw5xRWsyc+tlH9bujsoFHjxB+uTWGoBzXSTLxXa4kDKKDU
/GSScLY37KXmQ8wpt0NbyH2ddZ+5xR+eZkFiXMMmtbf6pln8n7uVoon9z71/faa3rH/z+n969K+7
+qw81bom8cccpv0CgLGPXWcnVf6luiemUNpDvf+5h4UUn+ffPPb3Syh7Q9o/ua3vx6ZtCBxeZkl8
RQF5QsV1lMGyO7esXaJt9iTvNeCw958xR2j2sZo1e6XIeVU2C+qgePxg0if3I7R0suZ/js3PA5Wm
014ZSL7jaKdVcQceaLR7N7OSQM1ItkWCsjPHrAmTsUe1wpv//LGFcIV9spA04ESddfo5Peo2rfY/
94hOj/eS8F/W5QPfQFANubFu4cniT/G2OFb211H6OVTa/VB1lxEgjw1J+I6nxbtJhEk+lYSaimW/
KMoM88opkC7Msx95Wrd3W4eSg8RxM1dIUwebD502v0xthJChoILsWqZt+sDczYYGta2MmC5IFgfR
6mOYOszA0kz19sLZYLkOUpqo0k8VWaHU4ebnXjdVNI3xvIWf0RMtPvZ7kjrNuw8zd38e7OI52kpx
cQTpnLC8v5BuIirth4/eUtJQU6RDEdHnG0+U5VaXDpx8t95Oprf8NjKHMG3tJq0GBpYY0+Os5EWo
TlH7NhjO2oI59zlU4PgN7M6rdicOTPY2xjE61JLcuTQGwFdDQGxkGQwE+9G3LbdijfDgFo/9DIE0
m1/xHtstU0ny8qyoRwFu7ntKTcFrWUbQyzI65fQU/qwa8WcPwaCLzN+WNtmEaxOiqdjxqS/T6Ujh
BNceF70t0c+olYoE7IQYZ8VsA9cqmzfpDuTCKro8ecgFHrROIgFAbxCPcnor6jhwG/zaiTrxHpAO
bpq0WlZOmqL1z9rQUcZfeYYiZTKjbTE3pw4ivj86mfxsrLPqMfbzSu+eUq8jSoHME6rlUAbG/Yz9
OW2Z87vBjwL+f2QV8O/1/f8s7/8//29GAf+d58D/j1YBeGD8904Bqz9V+l+dBXj5XzYBxn+4FqA0
qn9PUzXLvpujjH/a7n//L/U/HOwB7k+5GGU56PP/ySdAx1zApXbFfAefH/0eefAPnwD7P3TDwAoD
R0Dbhpds6f8TmwCciv6rTwmSfj6FwVuqWKLcXZX/xc0jK6MEHtLdxCOeD1Y2ROGUojArE3c5m1x2
mWEr21bNjXMGOxFKW7zKSncL8dbbmY7+LPN+IZtaOJDMGuKDREVvaU3mDSZJjB4u7g+NpJZV+vI0
IRM9EnW/LLF3+rmBgoORt10cq0j1TpO9sIWyBGExEp/LaPmT56ShLEvn7CEq+l67WEfI39bRHYfX
eEq0zc9PP4/nFemjnUtYB3tYTp9tvTHV1taFq0HqGO9uQqrzOrrjeVyKuwY623sVkh0wu1bHMICS
UNWnG2yxAjITNUsiQFsij2mzlTen1KKtcAeCEYcCHjP4RB+KgU6vSV1xUHM0Rn3n7dpkibfJlKUH
Z4jfosZrN6TKZqdEZe/HMHrj3n8akd6QRWBnGz66ec9eSVcMWkqE9YkSlFpKzMS0XPBgIi6XRifs
Va1gCvR7rq10b5TOHkSLkmAnunVaemxM6TgdMwgPymxeQW6ZD5R9RSt6ZLDQrc0hf7TmqfRx/Gba
5DkvokmSXZxOJd9MFD1jpryu7YV2GworhywD6p4VGBlrrcCgQBTZHyvq5B435LTInI1iDJ/4KFBE
R+Ss8A36Vjs2vlV7Hx2ex76jQAoYjGSTyuy7nuMtyl+oyXZiB7N3jFO+DWXC645y8AG94Pi20IAp
WvyVS/tbiPEyo0YjiOYztVT6C0nPUADCkZqbVmHvxkPgTjmNoIwJqhLwQtg+dpC9dqivYdHB81nl
HQYqukFSVS/G/YDzZHuvq5MIsmIy1/1eSZI3VZ+fm7IX/iTaYpfKcmfK6Cuqi8e8gMXo1cjeCqvZ
iik/JXWSbiz3khqVDlf5PnfWnpw5xucitfdzUhvkEian1m5Plk3stt5tJnk310iwM0Bss+7Vrb2Q
aWWNXbcWTqczbyoO0pqUrT5AnhwH6/Rzo3jemz6z38CgUQNwBrHqDiaMWh9d5UMfVybv7s47z/s0
21xb6078qv8oKe43YpmurRj6tdV0ZLJE91BcC4d7a4B7R32CtjaNoBXHX1ZDY9qV5QdOOlo7LigB
+BJBwW3EHKpDxIQJmQrJGQgRciHjW1cLFzkZbJPF2FLpZ+QdFYyAM4xqHMoCP1JmXx1n+Ip9aEjr
VmUZiHpN+1XJG1ysMYAjIXcG/1UWq4iGzWpFjqEaNHSvUCWT01RZ+LqrKuB2nB11FaVkbjA+lpVb
HgzYRnD6qzZI7Gbc4LDytUS1E6oWOyvyG6hUm2SB42bpSe83tfkrn4pXPnXk2xQoXFTmM4iyGt5B
7Sp1EAhieRGo5LEf6T5C6NiVj/VvGVSLsII+Ly4LttZh6+nLKgEC6TSidxsZZYE5wJkYBxqdkgyo
dBpgOc5Vclye+zr1R5WMWrpJeBt9o5HDPWIVb7Wh5bTrzqqeKx2nU0m2gVRR8FlvKnViHy8brVfr
DQ4ZW7VtQG2c2GLNET5ZQDVwhiJwC1uqVYLtGxTamb9bT49KyhhJi6piE+nV24hwlASWCuoOIq4M
DgYFwkrN8OTUEUMiG+rkOsuQ2i0FS0HNSLwFD7v3rTCTMm/tTi5je83BaD/pGQwwwZARccBLm+5E
ixAnqcD0YZHUABQAvsxMPL/SqdKKAomsZn9PZuMFtslfHITzKmsAaXdOCA/SMbaM+ScMk6CsvifG
28ZxTdToUa0cTnXL9YkUTCVCgWTrRJoBthFHvqJ8O2ly55jRJRmrk5b22kp369fSZZLNwO/ewz0O
hJUGVbSJ8mTa5Lk04NVEiKbL+MO2dYGFhm7vSe6l+yFuYoQbVD4NouGJk5HUju+mw9PCLE7U6rmI
73I3QkBCOP++mmYpwBGEBaZUXCSQgQfdExB4yZ4vtXpl9fkrnVkakFAvGcoaq7ScYCoXJgHKUxI4
M6P1ianOSg5utXYGw8cK5T1uoBQni0ZsAnBQogEzL135kYPXQbNJAiQXILFNse0yc96RMXmBZZMO
332BfJpzNKXHhtc+BWNH+ECSW8sOD4wndwadSwhhmKy64Yvq9jgdHAlK+mU2OkulvTyhymc7ispq
DbVZe2ohXxG7sLCMdhPudJhOc6yVtdvjNTNS0FrpVZh1Cz05vs45b2J7lj9TapOy/TAmpI5oWnot
UzYpKuFD7ihgUahkbPxaqsqNQtiE50wV29jAg45TbUci4ehjM8jOVt8MiacMm+kYzPa4ImCZ/jci
Va9s7JXRT+M+LW2WcCVbjyZdk90OgW1MeLHOqeTgPqInlz5nyKGf4F4n5nA1sngKk8gAtzJ7xv0S
BLc22804injXlsp6HmUTwqGeViKHoevIL4HXM7KlOuzMz6hjplQ77QBvyzo6PUEzHBW+NWwrrAkr
Y71AZ0AcOHjvFZM9QDZIRFugrywgeYnpkj0+4ztIFLCO6t7OcrL54mFTtPjiJeWX2k1ov5kGBl4W
eysLHd/K1SV8NCtGN5tyNrq4fWS63QWEUosEPe8cI5qTtbHrVM3ZaF3MtRKXvwA59XVWPtTw/A+A
u+dY4azHmnxaZfmSP2SFGZbN4l6Sz1IQkFWqzA2cApPMZWTq0bbZMda6fLvISOc7+5RDj0Tx7q4+
yPkASzvG4ZQGE/2lVsD5c5P5CquCYuyznEpjnarmZxrX9i6N6mckF0dHcX47etEHAxGXB7sGDHN/
Qy5jrE+bGTnLvIZmjwvoxIBLJcyUOHFzrXdUb06bmv6kZxeideY1QMqtx4gm6UAD9cx11rmq3yC/
Tqj/pxe1ZWvQFwNY0JuhJaa9DPPsj6Gnj01pIvi3xnpTstcFTd788eo4XWtpCRow4OXfChjKpL6b
0ZKFrHXqSteYsnlg8vWMegBOarEB+epWbqIWuxZvgk5acPExo2i9DLtrxr7LYg/r2XU3We3SAQ+l
CE0mOXDMkKS7afkKJOmPfYt9O9pW9qTqGSIPVyuTKtetglydD6YG0dBOWcrnZvnwluY2lRrRhrn1
lhT4aKCkJjNeERczgjueVYoDeKr+EuX4xCAp3pSR+SFKLd4wIl+ZXULPXxr56g4fYwCpgw3m+2Zy
Y+yfc3R7d40YnUeYxuWBMxpLRriCjSsvUOovjUxfzJyMPAXYECqhLxImvuTTo8LWtlNev+cTsnnk
NCEVtrsaVcsvhXFudOqZJVf3Zpc+Tb0lfVvEmyi6W5PIUfHhqbJBGAO9wYBxbueeJYpHJIawXZY6
W3aeqFRk4QxkdOJYazsusQpGfGdIaNxN/6EtDbWx1oVQ31dRg4ZdIwyb3B7cMnDTR0RB5aEy8cJe
AFf0ZVzzvx3F0qfbvKBoaNdxxofGyR92NfxxYQyncaJvseP5lrL4XujnHyOlfmTt0R9IXTyLmN6e
zHCxMqT5J5ktb4dcePSVzLxEjdv7453m4OkEuWTds/S4NntOgIAqyr4YckAhCMPJ7/r4lGC/lrq2
vFcXgZW7V4zCcOPBRogM0Z21Rumhw1uS+6lvZ4xnItaC5lcFp+SilkGnRd3F7aMvprFBBP/En+f+
IzGgyerJrs2Esff6WhxKRvsEZcpbkVYHzCCOCm1TaDQOThNuejUR74fAEU2I6jsNSdJYJbYRbZuE
MFB34MnEVdgOptQNm6k8V/OyiVRJTVFVn0s/wkiPLGYWJDdht2iaCWGYVJUBF/qfdjQfx7ppaEoM
HzWBurL5MJvCbD5KpSv2ClHleT/vPUBDeHxwD3tvDsxOuis1XRb49SR4JvA29GjKQmdxdqktQPTr
fIeuwTtM0ydOrclqTLF308p+Q1UAgWw5KbpGomhDc1ApWD45aY7PKf+wWl+xirP93MHnSRuIHY0i
C51dshucewhcS0JJ2xZHuSyPc5eTuVdd01bVTkwprKBkNezxPXryquXWWcr8FduP2E/4MHCzz8yL
dPKhKRZaoQZIveJQV+TIYEVlJJJB5XRgfrB+24BKen3K4r65RUlNFqBete8SSTMwmXZK7yqBQVWW
TUPTeoa0jQlKMgfxVHzXbYkVwV2LngyOfca9iRsUWasCeb5fGvNbD+Xo/HPDWBgXVUUXIc3ufE6q
RV+bZayvTH9RMdtrFETRChbwF7JKty5ECL7oFBaUo9HAOAsVTDXu0WcdK3t8ictkg54oFO0IOt+V
9cNkvTciytZ0uMu2JCMYhCp6bGaA1CjLvyd8ddCOjR+9qON1bGyGRnvOUvdY5PJg9pFPAHK30hJL
QVTXnSG1aEFi6Z7vZGKkgGSKpU71VrViXzfNA6Rf++DiNexzEa4TagRZFAt8HOU+//vMhvSVAuME
1Fau7TF6TvMBrdwY5TipWBvdwRKqti6pThmDaAG+Za7v+P/zCN4g2xx2miMjuGZe5gBKKSXxhHQc
sUAjnJ2GpZXmDPu+mrEXsZlw6srOhs/kt1YmtnqBPqsqo3ZX6L7q1gPNGAUtEpCja85TwAVTkyWK
S4JmBrL0YOxAlvVKKbZtb77KYn6Ai7GtTXXcWXpzGzvKJsgqgZGYv0B89KtaQUHWcVR2897XpcmS
AvkhrLtp9jvZhQprNSy+7kVR2d3X8yz7NUrgmsZ3CN2u/YQ3Fx8IEiI5wWDKjJ1axeWjWkjpFKt9
NaKLnZ4gCDJP79eMkFfd5KawHEfhl/O4ZmqFjs+KjLDLNLzTWk7xTCUrN04PveW1K4DX9yZ/yOcx
6HsYXGlMqdEqZkUgGJy/2ZsOWp6FLkYx60RbInoDdxN7wqOvIfiSJGGyLivlmOXUw0ppxMHkMRep
Y7aMzGiUjWrbLUNs9aOyhHaUUV8FjD11f5RI2PIY3jHDnmw32OrXXM3lehJNfCBVGzYSV+KqGL9a
zXIuXuQGiglZmPnC1pGoHOPpPKgtBaxSojRv1UMOAuHJ/EYdn3DloDBr44mx+eCcew1me9Tg59ai
ToUxEZ/dvPJWRV+vG8eQwTJc0YWNl8nBtweVeLWKpKX5EHynVWny5udeir1LGVoKUIkkOZZudqsk
m9wY5yMalTm0Gg5I3+UPs1CBgkW38yg8QrWltUmqds0nwpcAny6avYLp8OIcnNZ5rxM5b1NUx340
P3mMJUZkbykvhRe3KVzmCvMAAq1nBOQxei4D10RYDmm3tPL3TENOnItp7yYx+1qjf+M+8L647Nni
AxceSgutGYPsgwkhz+vE3I5FdNMi+5hn4rnQ5jdLi9BbNVe9nPaJMoqVV0NVzlzctuZPt+sPOEzA
AObtsdWdyAgeVKZ9aRIaUYaRQszEF6L8kdC/Q45TxlZ0fPMEqaFW8qYg7+sZa938NBe9vVM8GM2u
qngbhSN7xGvvDa+YjrohpmlcYLOn1uBc8iV9tHFSM7Jl3TYUdlB9eWqmVAD1p0prrfVsu6zQk/xV
G3CQFUn1nS3gdzIeiDjv92NjOiscCLIrCo0DhWkZptG0N6hOEH6NO5mrN84QRf8tZlMNILbeIHjg
4Ghr5yHfFikTkByKTTW7BL9h1AcztHqaI+KOO8xWS/MJS3eAQL/IhPCrTM1oR5m3aAYM4RFYbTGP
fZPdebvH+9kZifIXV9Mfa0r9IYGMQh1mWz0y7p4rx8iGw/0jwFL4zBD51S6e7KY2bXQFU6TITVcc
nW/HrB+y2H1MXQbfCCSKIX6RFnCM7K3zUGHJkYvvLEnvR6D5gED9VEAB6af5EduVVWIY9UFoiGMd
ixnDWLTYbU6HlD6OgeyZ8kMGLjifPpRhIv8YtWEERtQYgdWpf6LRwKIV2beogFAHFEZ+1VZbY86M
NU2DtrLU9tRhmWAnzkYltzqrPufG+sWWsDEZWm9Ho7mOk/1UohR/qceE0rZpH2KzRd2hyAbnEliN
ZBADKo7bLqG21uKLOjuPgBQnDQzTL01F7sw76bJJtccYhtu6jPm2RWWWAY33a5SY3dmZ78mFtWbc
bAuaiILMYSg9cZ5T5cVUIwoZFe9AWw7xWoxRQo/Kl5kVLwtvCt98IM4vqYYT8t3TMOq3yMZnJokU
rCntGXEKWLOKwGRbsKt48Vuvt8ARsj7M3nfOrEjLhHmc089ClcaDpQwb8NjfS6WmWwfnpIXSpdfT
PRHE59ZD+6bgGqVrhyajqLlbrvqqMVyZ96E2bcQGnst1As7F/5EK544NeXDmPFN5borxO4/6rWoq
wYR1pI7zQxB76bMiQJer9mUw+l2k3VsYFzACjsTBopyNOu2qdfo7M3NECnN+IieNFnLaw+C20/7Q
C8xxjApbpdpwn/qFUrkBHLMEeMyURMeRHMut13RvpbuT8AP8aumuZYb0JJ/h2GHeukI7FnI6bBkx
zGvMXk6zgaBtji+wW1MfzwGKhqY+FTp897kAFkj6rYaylIW5uzoiAsxQiH/lkpCcaSv40R0cZOup
n7F+GxUMLadHZyQJRMM0LxgOCHAA7f7EuOC0UXnWzDf492gxoDGGndCvArYTcTJ9jUMveJWGsfQq
azR35ZREqLeMb+cpJXssdb5U61pLqdNkLA9Kk2sgN4KsZ9y3fEebST71KkJJs1veGZ+otLfLlJ6X
UfvGmQSygf4EIBsitgoyXVMDNvH3Suq3UiVovsIgLsG2x2tNKzBmfQgn/UTT3myHaVx3Ai6OPsov
V7vRF1Pq2r8zCKstpMLUsp8iVWEp7DPfgTXGrFLX6QHWukdbVSOhseIeelb8onjma1WEWG3g9+IY
T+Yyfrga/NziIzUjHC1L9YAe+eTsM/fVyH+Z0u1WjZ1cl8hjwFKI06yztuaskKsoL2WgpPOHiuCx
Ju6lt75wSDtoMc0KRksZhnXJsW2gk9dgSGoxnB15l6mZoJG6vLZq9LjUzM1Z64M4127jMH2Mza1H
5nRA+kENmYlwxB7ViRS/M70vN3VfZzfbptl4i+7GAkm+HUjSxMcIJmQ0HEhJxlCgYseZsbVNDAVP
hPldKZueswoibg+TYumvUPwIeQLP9DVgWKKyfa1wqcrtgpz7YlXGubfxVJxnZgU2ldMdcUXZo6+Q
fjHr9mZRy4OdiRdtSSgmmugBn8VtC1yxcguWhjnNz4NOoMECp1P1HocM+t1kvChtfIT7dJl7d8Jm
SGePMPXnAr3VACySKq5Ye9P0uJSw4rGs28JdH/wJ5wLXFA7bgcHARX/v+/kJCmcSDq5grUSA7+YP
OrIb+jJC3Ca7+iCJZ7cw11jVS4yqQBcpbwOtwCKku/eetIgpUWYfFhO0daHrKlM7XSvWdMM/LlQl
nKAUH6iVnnfaXo7jbmhxKBziHbZCVZi3Y75GuZgQ44JVCyt3CXiUm/pqzFn0FVtcIb8Fpmw0RLbO
U6FgsrrY1lNjiiBrUmPVGzgc9z2mP5O6zRQjKC0Up7rTJz7jcuHjNPQEoHVdEi3skwonsPvuP6Rp
gDPnk3TjL5m58X+ydx47mitrdn0VocfiBYMmSA56QvL36X3mhEhTSe+Cnk/fi+fcBnQFNNDSTIAm
BdSpU1lpyIjP7L120BBMUufDW4XbgXQJxwhiDHHog9TRGjbcN8vU01yqnVOZYyiSAWKv7IhlqD6k
S42X1ZoPu+i2zHkhmjj5EDGQ0CLBURR5xbn20Cgan70wFTlGfblrpfuNChdZu0ZvkVjhas2ery/5
uBu712nYBu2JvCrFcOi7ie4+IxBjrgx/wJjdp8zdGxYG9rz+IAfEBR8OjRYOpRY6OXjUcTSemUP2
k2CfoMv+bvXYXXTwAK2e6YA3pTF3CFCqVIKlKzHPQSkrL1OK9U+Lxcmr9P4eZ3dimd99VfYnKbDP
8ROk/+mZy+ACGyum0jDdjIE3Hk3grzGlAHL7NXDVLK4HUX2ufWEQJGEuu2LIThgJmI8llnpIADxW
SMtep2RHwc3AJeMTULHAj0juBOIj60iu7Rb0B1fDq4yVd7R4L7yp39tNjm6S9cOlKtn7qfnc3Qkv
tcJx0bECFYsZFgKCnMtiwAe2hP8W8i03MHPkwWR/MpWW6+M1AiWk3YP4AE3eVs8JNo6rIc6HQzrY
1KpWd4Vc8sok/jZo1hLqMxQ85gwRTe2yGRHoK/lwZ37cOoZdL7uJmnLdVVTfDNxNPC2sGB6ymIbd
1Ony4778zYb4ATAY2dS5dddrzNccr1Eh/ucOBlrd0aia/QGSzH7o7PnLToEhDrliZY44Jsy17VPu
3YNBy8IQI75ld84nYjHjLEsDNQwUhjbJjuwpm52NbyLoPJAM0rkIgDjIWTaBkkusfDP26qhni7VP
MgcNlzu8InEqz93Mygtn97PSmXCWTRFdUxvEuzWbnOMg5+xt7fJr3S2oBNehuRcaB2JnWQHbYpyv
kmEcnlteMNCmKDp/cEipG6NMEMCD/eDBbedL10enAgTvVV8xCbYNqkN08RccCW+dUQKn85xlx5Lt
J0GCP/Z2f9DXLjvURksifGmzH+WXuoQXVWUYSuLC8odkRCTnMfs3Ctc+O0VSHLCEYWNwmzMmL1IL
Kah9Q2JL7xy8O3U6Yphxa9rbYjy7Bmu4lNogALoUOk5CA2hmYg9iaTc2o8aPrKn2rdeTnoUgaqly
87FpRIugee32UflcaQyVVjH5NoP+xN3wnkt6aSfL4gxlGcON/4F6GgSZqL1AQ3p8HWnaiksFvgbI
0Yn2BdNTXCI/tkBcLpBsLKUCVvNr0MfF0wy0eZfPPUD+Ct1lsdygzlEhHYXNUwEgo1taYkR192uy
V96XMtqvlb3umolYE6uGIsZQyQvGuX4dmvZrKXg85zGOEGv0RgAQu9wrW1lsM3ExC2J0jnbsMjin
4mnWubtqlMVZaiBPZerv4zRpXmJAIGR4T58l2fWqSA7FdvI6QI+Zu9rXqbxluz2ATJ0fl1FjUWvf
i5m+O42Yh+Ky74JMsGsqDG3f9vKrbRnMTpMJphjOlkWesd+m7cmlB2FnxWRR5eyqFW5gsFI257NC
0tYI1A+V41Bioyk20EIf+sy8MoWYzp5CfTzL2t4Zen6xuhUbUtYkASBTcuRq67ZY0uzSSue+lTqe
wjVp9tIogHmnw7nJ/wq9oWux8wV8XKOzkWd9imDaDsXzAg75PCBQORVFGJN7wU67ms9saF+jKIkY
DS9fau0UTrgnQtg0dhszVh0XJ0I6XsRgvsMbpXTC3kMODIxwrJ1hVYDhLeObZIptf9WMeLcJ6SAr
s3/xTNaTzm/aGVtrTWyMgRBZeXI5Z6j8YyP3vR4Dc4veazcxAvJNp6GBq2V9ZriKBDuq8ZBERbaG
Wq6b2HMAI8mywBi9Cra1LS8BowXwfD1e7k0QSksIPG2WX3/pSv/6RaWFcRTwhpRbQ4kgDpKXRiSX
ctKYCwGe5Pu7OY3KJGA6cdODc8PVwC9GP7I4K7pwEd0bOCY97G22LShs9+OsZxcL2tzFSRtmBX/9
vhyOrTFk575EazjPwjr01CMbqcC+CExl7BzZP0/ObAa5XiGQMbk2FK+bH1sztXMKNnA2ioOKZvto
DtoUuKy0iMoEZbwr+0EL0YJ0Pm/fXb/Oz4WNsrQp6vc0ujZgTOQ4J9vFKPYLzOke8qMOjEKfe2yE
rX1u9fkIF9s6CMxW2Mv4pTas4e9fpB5SAZw6BNvHyBTQafWruR6rsy7K6gwFjukh2SCXivH7gekp
7a1kGHDW2H6cLZ4YyHnuQJ8YeUf0JYfKZrpkpfJFU+KxWOTVOm3/HpmoSvaIfNAsIilQoW0yG23m
IbtvG3ElsULuPIFfSKVROJf6XaMWSkCaEAQt5VXCNkpXy52yoK5BpKl6NAeAoSz2g+q+YViE0657
miw0K6srXxw5ldQ7Kd98ZLIMxlnmLzWq4jzxS8TIsNKFzB9iRTGuNw698cw97+HZsNXX2sczoKb5
gW3MUWjLozC5hTRYSavJ1CubwTVZS/rQKPewzi3WhUV+6niTUu4f10QkZb4UtXxue23PYfqHkYrJ
zh8Fe2n9AWYPmlNzGh9/Jh5d48etWeNMxXqn19mdsGmgE5PxERuHpaxvB3Y7HAoki5bad5cmp8IB
FAhU7T1in8CuOsVXsOjXjmv+uBoLJVtHDj5ALWHv72pfU1dQTXn2oa1dRXnIykM7CwCrhVmfchCB
eyfNfoEPsRH27qkan/UZhnoWRzCmh79GNNGpdpoXSFC8BeynfCy+vuetd5pobquB6g56FI6+5JC5
7BFtNieMoOZdbOyMoj4O8eY4BAAZFlF0TCdxO3vrG9Wu3jnfc456RrHM34QGKrDgNg3LegcYCvlM
8Vw2x6TM702qJN/s5Avc78ivEp6QirdhRdbsThClEH9e5qoCBTW99UK+TJ7+aMPnizMP1+NvXTVH
xZvDCO4EcJjWm7CVyvuMBTsHW3Mv7RVKnpfObc9lDTjVpmTdGR7dS+K8lehx/dSs5ZF0nq+bFbhj
nqPVki4LoJpLaalvyWx7cDIoMHacIHrla9aCYkRKUpfpeGxTiAN0aJWdgXcBs4dTZN4R1ElJXCDT
motTNpgvTpoc2GObftubYJAHklCT69SdiM571EfrN5vj09LwlrnoNtDxrFQ9bCRaQja2EdBH5MZU
qlpkHaLlTo4RdkQ8oNmILlHVyYOdlvZOedrFscyTyeaHb7uT7Xt+OEKafC0Zr5ipL2HRMnippy5s
G179/6+h/e/EbQkbael/LaK9Rmrz/V3/r3Fbf/2Nv3W0GqFaxHlbJPdZlkV5Ccb1P5W0mnD+Ifgj
G6U8SnhbN/mHqpqQj3//N9P+h2fgIHGJ6iQ00zNR5nZ/J24ZOgpcptCeNE0Mj7r8P1LS/p3NXhdL
XFenn3//N1u6Bp+DTv4xOiKSOd3/TUg7LbY1dQapBxr3ulWqRUD0JqPhyhZwFj4hNnXtZyTzuEJe
wWdLlpWdxN5a30Wy7EB+zVxczhf8urRDtjLBcz0CsKyMn86FmuHLYTUI8cYqR0PHiJ0oqJNB3gb0
hllnj1NgSjNbuD7Q+DJL2syF9bmdLoCHXIeZRDJmg5rfdbOEon8om6n0xpdoMJyVNX3haLo6cNba
Ixo6BhEK+U03tNSVjnA7cbOiPPE+db13UCJhfjPOgzZq/Tkf4rl75nyLZyKFmPkClWhoCFAfjKK9
n8ysqH9oBntEKq5mFGDWMUUHKYMN/D9e4Q71Ta4PU35YvGwYjxKg7x5VZz0zzG+sOSSDop/3LmHv
6c7LZOrCnkoRB8UGloq9JosJC2UErPmrrfuaQVvNeBG9ZF4SqswMdDZxanh1DkthX6VGugWNNaXQ
KSTh+Fjh9hNlrc/lnAWt15kvjWaWE275fKhO8L/yt2mGPMDqE0nEbrZ6E26nsdaPuYMj5OjEBglV
zUrVKpEQj35f2SP6PxPI/S5CsneX2cMWe5lX/dWIsurJcMrsM5+a4muzhwMDLYVQByOz6RyaBqki
ZJsGRX+j1c+u6AX2PxAy16kOQp35YyGxoTpLym9KZzRmj54mahmuI30qbqgB13yXLwWIP64FS2P2
CXkw22exmWKrbm3+Pjxv26Aw0aqtzTejXBM7KP9oGP3e7sR6g9d+5vmBm5KeeEAsGgTMkA4kcbZl
l95dgAgAQs+0H7eYWvc769Fl2mEqvXkTMsWWy/BUz4CjF+UM4FZBVWPSm2aRvGHlC97PnmqHMJRu
cOq3cSlT0gJMBQeklYOMfEAgvQXx1eiT3dx6YAOHBFH3OXHoWIBsxJWyHpxJH9WOSfyg3dUWtton
5fY9zkfTytJrPIf02CXwTPZEOuPfiJEeVIdXLZ9YGU/gD6NwGUhOv3MqdGXw3ejRzRZc+rgNS1y8
WNB+ejNf7jSySY1jW+U8xBj0c+uKZ3Jxc9owXZfXEXFSV4sT6YAa2bC92ugOKcz1ivdUoet41bKE
YspO0t3S5TswVMp7XSFw4UTGVNwDPzZi65bktjb3Vwbe5sleGl4hmx1ThcYpi+X8auLkqvw47lbM
JZU2CsYuWryqbfdIbI2dMO/+zrNEFunWI5j2Ux3rg/E9Riyk79u1WC6cj2c7ooeDJQK9ptkxt2kQ
e3kQc1mDozMPPNattF3TyCU4Vm6eH6dKbXW2Vmn6ZV0WtCOGgNi2NxrDywM2HgMNL55tJ+y9FNOt
AyKAWbGLwhVIE4Tb0aPtW10Fx7JZtRmVIafL1mPHbslKBqljViIM8fBuy7AY9R7/GfswbeCvgTMb
YXZpYL5AVM5U370BHNXW5vFVM9I82fblq4guEvP28MnyV3PdnQuGhuAa2+K2jwymHncSGxqUuCmH
SDRXyGDR145tkgRmVzuSf09Xqp4gpCw5QN+5GZCe0FNT7HVz0pooqadEHhJNMqVRDSk7t04u9fqQ
EN2FgAXeoKv9xBVAh4OHysWhyARs6x6Zr9g9XwAReL9DM21RI62Z9IT4KEYPo9lXOX9qxQjl2AHo
6W1lscd8MGXDEicl7FRSMlV8yOu1rlu2vlkcr4PYGVVlGXFgjd2sYy1oE05/ivQqxxFKfyTFwR2y
bsYgCyVyjzvKqXdZghNzl9csaZ5iK0YV4SELkSmTiqnCoZtKs8cIpU1jUlBcVQClTnnX4L7c22zB
UP7TnxvjTd0Ua3LsB4FNmaQImEvtIlwctK49THunk5ZxtozcrKgrvWgoP1wQQJ8qT2rC1/RWC60Z
lknv4zTV1ZVmEi5Gqxx3M7QwbUzJE/CzSTE70CWF+ilt6zHBEBJbfOtRNDJgjIcV9xrHe3vpjLSh
mlVMkbBMlKC8vwz8GAv/qSarjcnhipjiR3DpsRR2ZGLH9MjmAvVyGpf3AmjHwpdc2O2fOmm88YF+
uqruU23QBlTkOMIJz8qnvqn/5FHTab9t1LAzZH41TVqYUkPe6Ks3qdcOkQx9f25Y2XOHqQdB/TQg
M3ITRO38KKvW9Ds2cjM6bvKxjMcJla7Dtol93cmtIke/7pA1xE9OU4vms0C6RKCE7mBWhlDbeNeM
UIXY9Z7NeB2I2WroT9M0zPMpq5c4uVuNwayvGoxj+Y5dyqq9QL6K6O5zuaaHsfIG+mir7YvKQ4y2
WHQM6BBV/EUN7rpvXu/VP9qkWcP/Rbjsf8Mx9v+SF8whDfi/rmMf/xCI96+psdtf+LuMNcx/6Lqj
E+CFK0yIvwKb/7aDCfcfLjPc7U+2qtTdgsL/WcNa8h/CE4bluRbsHvaBVJb/rGEtAzuYNCh+JKWt
5RAo+595uf+S+0t+7j9//z8oKe5qisSO4pja91+Cj1E4u0LnBy6EwVaEz2X78+/Ph7SK+f/F/xz6
oVopJ1osp9cDGOLAGsBLui5rZ7duw76A+AGWwOcUbsIGd6rKxqNdVodxHVZ6Qfa4GrFNwJMrdojs
/6pG/cQoxeltTRv6dQnMl5aKtRTb3FS+ukuGCJSc16N0xW0+dRAe0wfJ4nLnXZFPf2iNcYZheQS0
yFrAM/OwVQWTCCUfvQymr1sVR1RZE8bKbRLcq5A1ARaJnOUv1llBCEEgXc61OPpj9xsjBVZ+siUj
OGhdXLYjmAbc6zJz16O9QjYtiAjCW+QrsfxQ0KInbSDCz7p68GCaBwBgV+L0DDQRbLC1MX8qKn1l
8s22Vtuu04qR5ZxFxskF2iClR96ZDewXt8nFotYMakS3rbV3dGtAESURjvD271DpbXQxwME51hnK
pSPPDxwD75B2GtFVwKiCsvpTN+0t+QvOcTFSAmilIrylSj4iO0OxMnCYrxwJbJQK/PzMg/EwxFed
jBj3yGnYg+VJd/Do/6h80Q7CG45pPxYH4i8ki02vyWAZv2ipuOni7OIt0w/j2sVvi/wz0uAJTbn8
KFq2N7U1F1TYxZkpaOWnlgEmJOJ4KbGS9z2KFgsmmpqQSPADKqVqgmI1PybtcbJdfLIWvC2rSSxc
1xFGYg9XNOW6740tTOn6Cxg3i2HIl8ThWC1FKYxUwQdnLuYoK5B9FMPHQO9I2htxw2CoHvsBcaTZ
4ZaTW/M0R9fDxB1YDEDDlutm/I2EfizG5GUYUerw3TqZoHfwTmHDrjpG522567T1U+cjLMkmaYhy
BO3j42JMNw0OH3/7e3GRHVZ7JZ8QPMgkzM4fKwEk7rdL5ZVOWqPWaz+TyeUYFzseZXbcNdK6RUEb
LTTz5ZTbKaa2FKN+UzLcx3RnUUOyVHAx99LHgZomFcYHCU9+SCs/tXp9WWh8g7mDmZVNkd972o1L
9Iys4vvKdm9ozt5IaeHna5S3aYlUcbIeE0UUlGXC6HKi8UTC0m8lktM8YEFqVs//60u2yuFBIUOq
xXhQor+RpvOohHPqjV+cBV8yX26rwn6O5+hq8+iZ2qeUy2GKUVqb5MrJBIveDC0AgZDdPZD38a3i
6BBX/XHIimurSeHhPSNe3/HNuyxV+9C39BLjFXp1Gsy13QAXygg76me0NE+xlCc0KmDTYhn7TWG8
tYqdW4856t2RzZcBP8wvyBv1zV77Nt30Le5gayI1Vt1liG2UxGP04Vqo67S+Y59/0ap0DPtuDbf4
hg1O8ll3eCeW4S7NxMlU9GS67fdSfVJLf+PAeJ9YuvoRWuGGI8mz5V2Dft7T1mMTMZHCYC9jHkZT
H66SUrtXE/N5J3cu7CleMnZYShKgkxSE3hpomYPamN/LFtxtvOKWMgaLaXb+hQGwwtPS9W/sRV89
en34fAb75yasR+sxLeh+ugGnEUlh7JjulSA+xTTAN86ecVK2AZeexzBI5vlVWQuixqryBz1+kQvq
lCI1v+Zk2WMz0X3A1k+tRDsIc/BnTUKY8t8DaZjY9a+9Mr9xxjXjW4BArFWhruBKoaN8GNaJj9PZ
gE5pcNgQX0BBPUGDe00nIjLmebq1AtGFvej49qOaCmzH/TBX9A5Oh1igco9xBwRcQT116pjML9aT
RnqhWWPJyFRxA9ODKMzvPSlO3TD8IF4yEdlZnZ9DL/XrkqegiSMcAGguOl27xF5GlyrGFyRKX6lM
VCimON3pQOMBtt3P7le8/Ucy0d5IQ3uLDPN1mdkAEPjCGhRy8dzj4dGaw7B9Dm467xyN17Yn93Hp
xT2LpYsdpyyc0o7xylw8tI4eyBHapR1/iIy1IJw0uJPs4Qk28zG9uOFENl3bfS+riQGwnaBpTdTj
9vo6Npt8R8NBZeaYoLqsfUWWNPAGz3yl8MxT47m1tA+1vpIYUhTzTxTLa1xNOw1fjraS9NPS+ZDz
9Imxl+VP1x5kv77VrjOExVpfl2O2I/Y5SOv0mZXl52SRJWMl1n3KwQw5jnW8dDl0Ntn1bHqvEKaa
/dyZBfK80O7iS+O4T/amjiTf9ydP0ENGNfE8TjNcTRN7O6uXx7xFGBPP9CisQxQsic3OwCZ41ScD
ApgXDqv3Rrv8W5IP002kN+HfBrRa0jnU9+2wTDwb5stIpmcPpGiz942+dKp7VKAvo4S2Kb3B2RHf
ercg7wv61MDlDXqytx2QCnH63vbWFl7t9mR4MNPfQPRAhIy0ZzZe3fP27jJDVmGSc7eZQ3Es7K4L
8gGZnOCAQJ767KzRyciiMOlG/DCWJv1yrMmkdfE2WcMp45FHGTvfZRU/Fr3HsqOmPHTG9jzIbAnc
rH1LYcvCPHI+DNE+irF4nqMUsvq8mdUMl+XmmVRF4jzpXhDjcdQzMMFIWeDK4RZkoSV3Q5sRphW7
F10gYZ5NpNlxWgXsG/ikaKt8QU57OBQHSFqcPtycgUWCm++ByjccqLmdBnFjl9uz2C8jvHe6yB0U
Q8yU8mYEmOvns/HrdMQiOs0rSytaEw/WWCGvNMN5qDTbCg0khi7M9bbT93O2in0MYWjnadGXriFj
50N7rABSBDI16c5plHGBMtPPM5MvsSWzGBMy4Q0PXdxScyzD4pcoUPU6moPEE5/17O2ICD4mzUpV
EKOFS7LtxoyetDECJ6wQrM+FYkmQaki5EMu0kL81vXI4cfCKmyXxpFmtc5tixCYTMwkyZD/4g/ea
br5RDyHFx58EWao4CwH1CJ0KDrnVDkAy4lvhyOXGGwII89yD9Dkk1DJE2mrN2bSuNRxNTmoxbIRM
Tk7EN0PVNcC2EIGSh4ceYaKO/nDtn2YXpZHQmNYxLtmnY3fTQvPmKcYrEx+tWU/3qoT+pVpvIX7M
8XZCKe2SqWJHFK151FUTOnqZg3jiEHO5uMnTxf82Is9bvhI2+1oxUXZEfyB1n5qoOVAQjCc3Eg9L
0SCid2oUejoKphVpfEbs4sr6tcUnRMK5euzXIWJUq977CAdf8pvH0I9U9DLH5Xec2LdO1vjIlZ4A
aYN2LnDrLXby4Yi7eXTIW5rJAHY20awnT01FPNsy2z9A3nd139x1ZSIDU1Q7COGI7LgJq4wfC1O8
4lia8rTkRO1WjBh8Oyo45RGnbQ4lfmby20sEyaTFwWvsZ558CM22MnC5NPetWzwhoMhYC6akzQsg
JkX5qVfouGoHdSe+JjzCBsXqwpmFFvmpjfM7Gigev7aOw9x9aWcJ7yRBfxGr3chtes7Ih+nKbL1O
UhLUdD5nNfU3Xteax3Lu69DItSccvg9MqybstQuyxpapdmUj5Ika+ExFsTfsdoH2jnJwVMeMwlAM
C7ypvP9wIo5LLl8wN8grPGVwAvTYRLWSa7eMbRK4MtDyjPctP9InzlxLEEofO/uRpVxAgjx+GAiH
YdLooBFY0XVThlmWhUEg4IMlxBv7APdh6s31d7ZG1C8Cm8kP8wA3ZMtMkQdCSy6iwMBOiNLUstWD
RM1wFppTGNcRaurejAJ9stDXxOYKUqGBa6lDMhtygFqZqo5L/J6hA9q5JgbOTuPgwJmGOtFYmNMR
hS7S6Cmijic0pdOCbR1v51153dpsOzGNUxPWxcmbFQkBdhbIzTkJr8rnokHmkvI0xQ1sHVH9mQWA
xMm8ngF4+lqif9tg8wNR9nj0c+eBHlTbReWVXsN8HErzp2rqo0cC8QBWRMu88sp1gIDJ3FiC1Uzo
Ie3hV6Q2pY2GMtKoIVqjKnyVE2GzaDKVNBjnG8YcUip1yBlMeH47u4Fqu/B7rd6+QN9Okc+55I36
mck3rkK8HZiHFQhnMJbNH6bc5xx5ywGu1jthAgj0TO1AWhVuZSLtdmY8HRbl2EdRVSyOrRoyANQG
DA0sQo8TA8egySpU2BGUWY3uUGT6Te1g45eTizyoetTy5KNRE4degTllnrLHpRNPq55hne4WNxg0
yjrnTZ+AwWaGWlC9dYcRWcbZ6I4EwOQ7I1vrmziZENw85FNWP9a9eS8t+HOOzgI+xsA/TZ55UtXi
+YZCxKTVd3pjcjTM/U/nWTtoBE7Y9ioLDUO/nbljQ5Tf/SYE5flCeOwzx6XvSRokJ6575ThQ3nmk
JYEQ7Ik6ANZysRx08wMXytZ9bIrRpOJsp/h2IYMg+EhidVwZAlJliktGuCSGL905TyAv1FA/RrNz
SZDinWJjeVz0utiUPrzcQttJOdSkVWEVsRBU+8Xcfg7xIA89yi3GEEQStPSv8Couws6uiPul1Yt+
PcNxzvUyvcBXXmCmMIvQHR7MiRn05pchDnFSK4N/Pi6Ks4KmgTNZ65zTELcgHiklWqs+S56uoKkg
RelmWJfcgh4cnk2cx3vPwSSNtAiK3GTUZtu6X3bPJHK6CUIZiohqt/Y0SuVxsJddq4Ow2SR3G8Uv
bOcVVAULuENtIai3Ev1uGfOHqLD31Pj4wsQel617EKWJokFDz+O6RIQkw3StZS68SJc+XprFWcFV
Gad4DiNL09GImNduNRxBgBhoXLsnIkm9QFeyCVxR/y4DqnqQBBlmSG1vpRW8YBtiuC7MI2NN2Lbe
KHd44F9iY9+kNvQ4nbplSd3WJ1ILM0p7mVxUr0ORuxzuXhy0jsINR/NDTzuwceFIYnPwU60O74LG
0LpfNKb1aYdqm9zodmZ83rnNuK/K+q106CxdgfCsdgSDhPG50Hp0TmVB5VmikErQxOZ8Xo6gZ7IN
85LTUge2FEawr+EdY6O1tmxC+aZm68DGMzQSZG9eoog9BGc2sm4M9TUeA2DzvuU0JnL/0UFZkUHa
ZfqrezXZBBSd1lzdz7n4Mw1eHjYLol5a0zwqqmCRsgJHYcIjGBSEYfPOIBZLoXaYm1+95fUoq3rZ
NUaPlAfvNNOk/SozEZSefEfkimXOPpfti/TGN6QG5YVlL3sju77Jmrk41iMrQbxrqFA1WKFF8klZ
VqMgYkbMgCFvou/MNg5NgYTdMqmxC9wh8ZDcWbrz9NdQop/wcLXwblpJE9Mr7Yg/EK8W1q682pWZ
8+wSJbYrEFX7ZQH5d3L4J1PhdnB4xj07j/PaZ/eGqv84pKZDX+CotQLbbgH1jMhDwWNcxkEpnyEX
Pi7LLyaX8YDTH42+ezE3CAcItTyEvZB4+Z+EFRNth0arqzvHuksYUkCv8E0v/tTdqzHK5qB57b0s
4VbynkXefy9CJMHK+08+GkmFSffRAe8JPTZmfhK2GkMYHZMRx3bKQ2aj8JIFmQwTivz5nruXV15E
r4NR0qCKb30pvtxC04NZ139IzMBtr/FQUMRzpgF/xkcdqCHPcXMeIU+MwdrRuIhGBpbG33JsLHdV
xlmFBvCd1R/p8CQrlZWCb7BGH15bh5M0HuCPf5it9W7m90Q8vFKkw3CP1Q/Iv2dR4MSqjfS5Y7dn
2hwU5fyHBNM3h5oQO0RGC9M+gma+LfXstzf0rwmwib39y2lSfRtLcqwqQrxN1E2GgY5ozScM6vY3
FG0qJf1pXcyHgWT5tKaUz6qIla2O0lPq/qYlZipkwc3rHl0ze9UVlKO//r+lrL6UJd50znffIQ+r
Qv4beAOmN6TLxxkdFxZhFnUFRj03o+GqCZXyC7L5iBaAfQLOnHEnboDeI6Emr5FbZn2gMh6HeVl3
gNObZDCuXIYpkRmuKcd8FHOxOtO+yvqNPu2RxtyEY92+tCkbzbVvd6swBauxmTkv8Qh9vL6ni0u3
MNo7p34FaUMmt8Uutpzu883l4ejDnh3XY1bEX3ovPxrbvJ1YiTbdgOpvU+PonHca3Z4/gy852LWx
DViBVHTfeoXSqx5jA6Nr/p3SWiyx+4jh5tGrY0wTI/0uMcFhBDUiAFGgQmMsQl1f3YuLYTViT9ph
zs65RxXIBExcdPDFkJ4FumW/WpDUdayODJnEbI2/OsnocDYwSlstmzrHvFJMWOIOfo3i6oetDcRo
UqcGYWgHSIfp5DqtIWP+fbP9ORzDryjCl7MMT02PwEuvDi4kRDyKCHXFYB/qkQBcx0P4iSiJmtv6
RU/Q2dz1HmtEcAoZXubyOems57JX+IwZl25psm8ag32/qVnoqal+Vy6x9Qt6/umNXPmB5UCol3bt
kxzG8JoJNHvNJwTTeji64jxr7Btrtu6BGXN1Wvo+xfhKX4WHA+Pkb1GXn203nmPGFREBoWjl+WEs
5kDOk4mcQSGEFhzBo3FEoYqe3ySQBFFL6MXE1E1bam9voKtW1T3BPW8WnhakIZIxk36LfrE/OWYP
nL1aznbunaH006Z5EzamqHzvrXjvRvTYZmYG4KjdcNEcQl/05rZX/TVYANCNzlXe20jNuN4Dp4QA
nVu2j16/D4gAdbmz9nJIfojpexk6PllE+Q6MLQ25DSbUk11DY7Saad6J7qLB2T5EwONYpXLi1LU6
aBovXD9bd9A/YlTWeJi3wUUzsi1o+/5TK+R94STgF7FQT+tKCVqIilXq8JPNDI0aaTRBrzCnwBj6
sFBHEiQ0hCVhrLwiHPFGTp8NpY2pXHpbqJ4KD9l+ZFo75M9qp/L5xowWyPqReCrdrdSro3tUEDae
1+FmmTe+NfDWtHtlk/gAPZQutUX5y/ecN0D4dbsFf0xsQiciQECbEFVJurJuq2RvgbRaNO3odhqe
muoG9hQm4zRr9zxQxG+6a4AB+FXCCkaDhIMQ2UgbpkO512zu4M6xbpsBjX67VPVuzJJXVDaoHa3P
wlMMlTiwAsrgd7QVn7G5wCteNeAK7EMa1s5B5MKbr1fUowItNMlb71gFQJcq6mVJesiwZUxXVX7i
5HxhXNG6aHfXAYB2nFlNkLM0bhwMuakgFpdQB6pTO30EPIZo3voP9s5juXWm685XhK8QG8BUBMFM
MYhKE5R0pIOcY+Pq/eD8f7nsgavsuUdvUCJBoLv33ms9y11Z9VD5INFG+jsEKcYQxJ5EQzJEZLjb
Tli/Rhhk1G6Y//ScWtGJ7JWuy2KbTMqMWYWjc1tPdEGi0pNEcfuFNoin0pqQQof1q9qojZe2XPsg
qOeDUH7iOtwUOuGPIxPblZ4UnkFej+c62aVzu28ABauaoVaU0T+UUWHTVyiR//SCwBdVvslUNH6G
cgBQNg70DHNjKJV1Bgd6ZWnVXsc34qX1Rxz3p3QckTsGucOpXIO80XHZrUxdDaL8CRQG75fYr/Hg
MrVJs6OWGI/M1j2Sx3QGSkQ25yLGY+LMsW+cWocWGCyTH+xg51qZh12UvnV1nXEEwmipIuWwDNBI
+RgdC7r0lJf4DnUFpr2N9B4RJUqUvp5YP7TPnLGg7OlKFjGGaCQVxKG4UFbGxziK17RTlxkbVih6
M6uYXEAK92TyrXyTxka+X7ROULFc08b/2EMyMSpOhHXyBxvGkxp8tMwI1CZ6GBYZjXlj/J2C7lsL
VDJ/HAhjJQ7WKGTFVx32mUhY6kqt3aMpioAtbXhD5Iv6XjGvY82bUpbb22oYQrVIfmuF4kpEqEfd
llZJAlawqpsn3aJHaKJNgkkBS6jtr47BJAsCdwGxDn27XmFziJDucxBvNQoImMGkSgf7ItYwujTg
vZqp2OuK4hN7466H5g+m/w9nqpDwVyCV5oRubKKrG8d0Y6+0xh1Qsw5LXH5maf6rV0vefPApCw7o
Lbrip7nvfzm/aRXBfmxS2gp90NdcDdQWef+S1tEvuUfbKS0+XJv8PQ7M8PxMuisTDKAhz4Nj2uND
HD+qOo+2spH2fpqHbQx674mgF20v3C8bSpQDU+uAmeiYhPFnWvQhZUvKhRKdsiFjjBGnG8MF5CnU
bHD6mpJPPoXiujQHTC7OXjNIPMrte5QdChbtZkE2FiMeFk7lQKo5TMkUbWMlY1p28qOxTbn4dVqG
my77ra4fiJ96Sefo13VhY8oYmz9auQY9PUMcK3e+E5O5Rzuqb+yIsN0Efxwn9SWvmi0gHPAESvIV
sKv5KFL+ImGPQEeRQpe3jqBlFyar3qiVTSEbPOHRn76lFC5xO60Gy73aosSAnhJuqehy29choIpR
zGzpz2iRjxX5QJz6oMIBXCL9LdFvbso4Y6otAUIQt0xLToj70vTuJRsETZ4yPeqMudCCbobwpKgS
piWzXChpw4mg49ewJuSN4MAlQBfDUwhc2LbMfhUY3FkWB9u6bYN1nypkxYiOHuAsPE13PjHLvtX9
EJ+rqnlNInCTCAcgUTnGEyeNj9TSfsmSORucvdiJ2d9sWtjZmMNdY/ulIqv31hw998RO7xfDWhFR
hfU5Vj56VtCH6bCrwOkylOG1aq47A0ahmyYHJ2ubbeBg9QHVGK5DZ+ZBqLOf3HE+e0+tClqHGGOs
fMblY3ChrLTPyUYYPktSIwa6dJ1Z/mq5/VTj+FDp4GbG1ca/wJ00NFjknacOFAoYrYnIxOi7NGIG
8bProxb+ExXGLnIsPFZ+YECGI6SC0ykozyc2yrR9T/BLeKWdPQzE52RnDQngPQg9AKNqfwLD4MNq
fBap4ekw7854R9f4INp1tfS89Enma6GVMSCNahfHrrzVmruJumreQ8TzhaYWB9U2gQbx+Dqwd2qQ
ULqZXnGn29dkJ2Wa4UizjtYsb7YgUZF6NSM5jkysb4sF308ielyhrLh4kkoaLxv7vkAF23fdT+wW
PD0WyG4Jcc4iiBqPB1DpBYhhxiCoBkXUe3x03WYIyjNRnGdUfy714NB5LrJYxMF2MO/NNvx2imn0
clv5GJ3aiyIl8iwcbgD7kk/BBLAGLRTjWMNUmjCnGWDRxxKUp0oZDC2D8WdHkgo0vyMr49MAxBTu
mb1DClFivrPR7qEOW4MiIbebj1s8tKTCFd3iEVHgw6L4yso7wGoS/ipGiw1m9tANmV6GoUPD/DSE
E7Y6J9LQJWbEBw2WWaySxvhnMkX0JVNa7paxxd7sUIbSje17WzmUk35N42F8cnucWHoMoYq3NQJu
dENybzjQjwt4sdBPcTWql2HsYT/pKRhH0T8o82fWgKNh4ZgvS1bzubI2qruQ5XjCmGGt2tnRydXF
dNUbxVcG29vPO08EJvHUvYjWIT4XZ0moa/rDgvnEWAzOf2Q7Q94I20rMu7RMXgu9FfBUKYtMu8EF
ldmjp7sO8QwOcTVca6zBCER6CZQnq+1T2sWfQrcsRtzVyh4a4aVu/VnkGERSlYOOZaWbLLd2DbhT
3D4kuISJdaig+UOMF2+x2vihbWymObJ3AIsZfIBQXAMqcj0EhPQgLLkxwoLfnRmYxVtw7DOpeUtD
DE2m3qFkjGbMp7zfvykTs7kv2w0yz5TJb/7QXJTOhEBQyncF347QHZUGH4I2If7BLopFsekxjRVe
Eanz3XZKKABJ+urWI8ukWp2HoLiw7r0jk2KHdBgICsyvtVrva826V/Afnoy5/mvrer6yCns7quNX
V8htMdfRSrqIQUKyrix+pxdQansa2kxudRWUlJG95j1zylZof/Salruo1WezqV9Tzr+ekdlb0gLx
/k7OUY+5HQuLqO1+5h21tN8WLtK2aWznqc57mMRESNBEZTsb7NfCYcUlXP5RqvDxB03RnkYPtUB7
nNIm80rHzXZBt2+7CRgK0Kx7bmukFCvPdeb+YtSVO/ihMQKK5j3Oxj+BUFZWHGT7St0OJNowQ91k
MFd5aeM+EN01Ktt9pVM2TSRa7rpR4LEH06o6WuzJhiFwXdfo//p5TWIYlb8CmQrP63WY4nDFaXDk
OUEFjR/uw3aI3o0IxQWxebK6rDpx7PqxXrVg7PaBae+cqnnrBLMdi73+KU7dsxQsBq5pcZqyy1PS
BV+6cFgoRmXbu2PvFVP8XXXuT+rkf2NLofCoIYsqhp9Z01ufT4zAeapgRTCSZrnxRjX9CZl/KfH8
C5R43vUs2x4hiEwAzUupCvOAE+oyTow/+86i1UpweUSd6pQ0WuawvdRA/8kc1BpP6RhZS8xcPLQB
D20EFAPJK8PQIlzw1eRumnN8HIz8T4AFzWsIVPTIcT80tCCCQvvKG/zuRl9WT+obSi60ycRn1tVu
arhEy7QSS/mW53kZZkb7oGGIvp0hHsy1wWwY6P8qGdNb1hvbuM1Sik1xzomaWulFF8CM8IeaOHs7
QrXiaNoXRyOG77OkLbGddMnwVTLbx7L80bAC1tSijG2TgbGtDRYyWqmwZ7yucd+1svIgk6yKIaGh
2aKBgVxmpwNEdmqSNAR90jO1PM7GBBYial7q0nKgBEk81VMCnLAaza0V3HpEdWGDmwIhL1qwfj7p
ZUm4M7yRsicvETm9Ju5wMLdjM76XuL49UPE/WZNu2aZJuJsR6FmApMFO9YVGytmwdYLkeTAY/obE
UWZN+ahjsnCNhqo+BogzDlq3eBBOanJklxxo7E7oYVUYO8iDXq0IOK2GCYxZPjP+M5y8H5mgn5Mu
31G5weSBlS5XmdKOT7RnakYnWjpgCuwlemGDkA7lVcVHsLPLbv8vpmiwcszPFIgwW37tNgIKp9dX
UdkKp6NAUMdN62Qiz2NcWrlKB0ovwGwHxo5D1mwfDWFQrQNuUXuqY8g6NaoiWFwwi7G/zXm6tk3K
ikWVFMm+wrPPqmxMd5NBZRL+EXryWakSj21WBF4IKA6jAjb9PiA8I6VKnPp2rQ9xfbOSYqsW2a/h
klZj5vPNLnr1xyr7nZ0VHy179DXjLMnJeSyOrvI0hZO67trwwhyh3MZUHdy6NgVoW1WvXWzsTNV5
1SEL7aQiJl8di30TyuSrVrLrVFCwi6one8tqS7+eLAPWzYqZ/nzpsgtBieGhr+tvpGrAHLHhM4Zg
f5PRbzxZu1izm/MiLwuMz4CES8hSlFNTP3w51fRW2Fq645GG5MNqumkF8WFlZz5CAX50rujstDPP
b1w56o4V+c0aKsXH5vOipYSDDCzeu4AnkHSP9DlmQg9mPPQa2dB4mQNyuems2YO2Dt1Up3eYefTy
+i8toJ5l1kuG3Ubt6xOxrC2GPqXjmcOJn4OP2AdtW6/FGMlVxZx2tyobYzg7Q3HJhCg92k3YWGM6
dli1vlobWGdkBj9xYPzt9fp1Wcng/Umpar5mxDoylewbCUBfD7TYOXzR0PbTuoiYBC6W1NZYI0UA
M8Q7dbOTM9LClmr9ZZdMgGLVkVuQy9Afm3lD4im+h6H/aFP8pTIgXkwfzE1jWRtaEn8KnXDsFG9w
5EB3Yl5AGxUPPU2FVWQEB1fUmJuHL8RKy0yXKV6PagesPWhLjRxopDpciIyR8cxyheHn3JLxTTxs
c6zLhZICBIWpPusE6JxZOH5eOkiUivycVbWzgepyMqzxYarZFh0iN3locJ7jRDdKDBpa8zDZBABg
gTfqrPAG6/pDWs/YaggdBM2wnDfJtS2OOGWAnBBZWtEAdqtpxvBG07NCnXeEDnusJUt21NiYrJrF
isNRjnCZowO0EbSqgra3jz3QYBDBQRzieSCBwWZmpUzxfnJdHzG9vnfiedvholhN8TIRWPSBoYZ/
BdNJVltUEA0hfoXS3GoA+WSFU42r2mLTta992G1J4DuZo7pDuwV0zz61RrBjd5GHduIUVCNZChAL
xSlkYlGRrkaOJod05CZJGf0M/bbpr1mSnnJajoqKFmgivhqpPXMOOiMJ7Y6a2UYQmNTR4cuEu40j
AAoU0MKhIp0n4ZhfCEG1HbDppOqgso7A9BMJXY3aAGH/Q0/yi6tPP8uLDAS0Szu9ZJX2ZpjBXWJq
RfS/bLi7KpqvZbhgdd3HYDpHIcNdqbI3FNFLZv51Zb815+hmxvIxadGrAdAvb637RIyxOb2FtXPO
Ysz08AiCDh662E1zesHPck7c5ixT4zC32oHmL6l5TCVs6olGbKM+vajLlqLzQscWbnb+BbKsqdqj
Q2dBaapnJVy88Om7IojGo4MnBWNfPE1ifKb63w8ZfbXqEdjpN6ARXLcN8w7FMJi08PyBAjCeoojT
jNnfSmNrJUwz3YE9M1qiSttIOXHMfjGmcAOp+xu2JlykbWADdIZjNOjIH2kA7aj83xsFrJ7Z30Eg
0exe7IyHmjwkY4Ad8J1kwSd7yl9ByORqNPtXAZ0FgQhDB7tAOFQeTDrY4AzRnfKE1Oq8B612aqVy
q9LyUNTjupY7yyW91gT5gkJuIrla3YgGosdBCY13perPZh0CJInWijmjU5s30wTtHY+US46fznIc
lXRkB6M4OaFypGJLTe2Smf1nAn4IotxbWc2vbjIfB7K203r6a9v6dyO0U9tRScfGnaN1AxHemAhC
4ifD8gCMagGx/VqLUlOxjpOT0Jme3kZHuSklwcEnuDQCtxa+rlObdoew8jL1fYjVS92mFbw08QFH
/y2quq+0OxvmeEMw85VT7xH+jIcvvc0f81z8FmX13Ec+dKpVRjy3wUXhEVw7YeJbkCicsMAoGL7K
EDlCMtziyt3nVXy1HXUDYptgM5QzoW93QYXstr2VWryJg13d9ae5so+iG3yLMIRQH3cB2AiEWytU
CuSrXm0OUd1kc8Rs0JnMewjpqyWRLl7G0l9q6Z7ZCdfq4NUZBoZKj77w3nH7aIKwiJ7Wm/bGiP9S
Bh2d9PluGc4a/NK2lsM90fRLWysPRdB2Y/LB198cS745FGEKH+M0DQ8XSqKsz6U03jQeyOUBRKv2
DOFvLfTUz4LhptvyrUiLyyT+6+suYqlgD9D4OOn1h/Xcm+ES83opZHIbkvG1TWNYkuVOd3toeu0K
xvzOdexjo7V39Hg3yL6PrAuuJGKtWvOsSCZQCH8LtX8AB3kDemOK/qSG6kUtEMgDyAlTcST36yYj
Xrwczui4zjgOuWatPzTKHXjXLWrcM6EeH8syQsAewwwNyvBwm/pVVsWPeIxuy0rigirTjJVpe454
H6sLfLfXkQi9sPV7Z9VO3aP9O7uITOQq5NHgHJyNZ0nurjac0NY77cUqHhQxpzEuvYauUwpwA8kO
LYfGn2J5VCsmp2lymfrkVpNt9k/URxZgGWqXSOvPde98NPTMnKrdaSbPFCPI6KI8Z7Nva4ZHlDv0
Gd4O38ps64UJ0MMYhkeNNCQbrRPukVvd5hcGNzehxri/YBEP4WvVvI/xeNYEK2MXvzFBvvQgYEH9
viaueTLrn6zvz1iWLwM5A4Wh/HtjbRvdDMV8aCXzXwWOYH92l+s50KfkVFaMd9iFoNIYM43ZZSzv
WRAdjeQrks2+k+45auNXIwnPecsazZ+yeAeJEOuyOs9zcgqE8WZNPSgW5b58AMvvz432BCFSkBuN
kuiADu0xGtNbHcfHiY0u6JJ3Q4avk0BrzK73GQvxYVnjfbmjtME5TfYfki8AYcpbl5vPsHluDgp7
N885BYKRnBfODKojbr5YrZ4S+tR2MF0Np7+pDn+rF+flaxlZZHXz1fQF2uX4VcbzW1bO1+VNzWZ8
oXxr9XpjSLKLuvEl6fs7Ct2Pf5uOan/o+sgRlsFw9Io09B7b9gfsm5vVrC2jv8i+/C7Agtl6cG9G
fRM5w1qjc033T7rjWlXqz2ju0Sb/GMng527GyT16WV5CnkK2xl6tBR/LE8W1Omu99jYM40vWb5Ih
OeuaPFT1tTWGO6zXbzsuLpyk7swGbtYMeStQfYl+6t9tow6P5e4NrWlX6MgX6OA6pnJwq+6Opud9
nodboqhvSGo+yoVLYueXOjM/kGtspsTyuTPZINKnRAYPvcwvoJceyz45mvlm8SekPJFVMl6Dbngh
+fVmhb8DSzIO5ldTsfANYy/ixxh8/tteizR86dXuPDb5SSuBKcUhsULpt2mkn82bMzfXwA+S4NHk
f2UwPHPQvZuTco2C9hyP/HWrfzA8PC/iPgZbbSWRZxeQUoa7qifvPY+cYpKeLZ97d3gQe36j3C0Z
tEGTX44hy8v69zG6qEFbLEkGyjKUtfx9vuAGr/9ep4CFM7yEs/oT1eGNBgLnvM/lXYiugHytX02x
d53wzBD/TjLmC2HiBBapbzk3RTMJ1N79o+sDDCPzYUQy43pZ2z5MW39uWLfqZcCYSvc+Oeohj3wE
7gBA+AmbMxbsUM8qfJUv2+XDDKPHsnnp+lJlgb4svruq/aMR0jtQPwkqKoZH4auRW37PChoayg16
mt+iNSvtJ64W59t2k5czuFPhG4p6qvFEWm4IozYGlQn6jYodT/+RkJMXhBW73C4PjD/APMw+jtpV
HOWcKtPrsrM3br51k/ZP1FerMrY3owhfNQXRlKKZzwGYWjBzJ8NenCxdeRmL9zHRfvpM4ZyksyxW
L5NZfFvN9Job9m87Ds959jwp7k0E0UYVBtTf4SXRWW1T51gZzsYstSeCaQYtvFkSem1heIGwQWBn
770syfiYdtIhTgVlZd5zXn4K8J9pbrV1gBpPtLz6eQvrGlFItwk68zjk/ABSJxszb23pK08ir4wD
ydpgrvCUHuesuBjh0voSRzvRTmHZHWWya+x+gz77GdjEfsr86MImEZ9poG6zoD9i9jlO9rDuaFR3
6iEGGxREFgLVn4pwAKB7t8yC7/8UP9exb3IebtGmOCI8mmF96MIBIfS4btR6o+pyFyGWUWlLSkHt
J1/DMD6OZb6iU3de5H+BA5GsC160gAGynqOWwruYgZ36ZYbK8dLyxpAjDFpPVS33dazuCSh4Wly/
ZQobnuu8nCiRJapueETXDqoZVergshzIvTWk55Azh2N9J257E318IyH8itkAyWu1cS3WNAbhQ/Wc
FenFQYSIP4xhzoyqM+KVhIwS0EmsTIGQaPgDk/eoJ6xI/fAou+FuKMgik9ar3HYRNOt0PZJrmLHc
8OfS91yCvYs5GTRKvKkmeRoiUppMFGLP9kcc2qinIb3T2pqE+wshZ2/RmxCWtpE00EoMSa77Y8Ou
b5mhhwygARSynA3qb9I6x0Vd2dmbxD3pFtIcEe26KV1lDCnRadBKCCDbR77ewuJbXiX/v4ZlkZBp
UJOGo1eTNwzXHshcZ09bJsGkd3B78WJCfCKp/igcmPY0DnI0ulClaKDRGQtHn9+6En46QFoIxC6W
MS1sZ28oxRag/AlOyTZonR0mKZj4rYSuZJt+Bx1TSxdkcQTuWc+89hmC+dqJpQf21TMZ0QREItmh
sqomZx9aAZQlHYMO+Xm5+oxBbD+P+c6oow1APk+z5HaMsl2nkeci/R71HgrTdQqFjFOLx2jInBO/
0fHlGDiVitWo/jjU4BYPEOGq7MXs3D8GEleUAtynSF1dY+3Im2OelivAvy3n5eVTyEOT5n/jdXL2
GOndyF19VdJ2Y7vqyXWDdUmss7uPyUumqwBZK4tvwxhtFaPYUPV/FNFSqkXXPDU/kuCWIGUaSnNv
9/rb9BzY0wVl/0dAw5wqq4LE3ju+Tegaj/5cylPTTi9oyY5OmF8G1AUVUcJp9UYc7i5JAKRyF2Sq
cmK9SbAI/RkFrRpLR5djyisCeYbUlDzLZFQs1hHpLfe3y5EzLd39suFhKd+HMiDA1N41sJ/CUfHH
gJhT7sKouTlpxUQnyU+hxs436s9qG59tJ10l9fSHEEgGy3IPBp8u1womFiPmnAodLAnWFo1y1R3S
LQ4PPLfPpOzdGZhctFRhCVRPVjUiUjWJd0fNyupk4NhZjqZ1SINjhoXCOdSCIc+X2dE9K3F2JGqv
Newvuc1qmoe+xIEhYQ53LYUC/x3n2iZo+BiL0R8Ahf1LclBOVCRPCTj7dS5DuhzReSLCEh31uqkm
P5Dulh1obQzKGp/U4hLCPbzO2sxTcukt/3vmYit2sOHRPDNLH1gMFsm5kN+LpkIiZMQXvFk2wilO
r3LIL5IIzam0/MmNDgr9vuhKR2AvzedwQCxYIuFvnXNu2tsEMlmcGM+602zUwN0k0b1igmuEvhX6
OOjWHQ0rpb2NwfMsqQataiNJIxFz/VEZ4bVi24ubXUqEJAJPOmiSOtjZFUq4afhSW510rqqwYecI
llbghtrQeDinvAFhKNAdr1WaTQApxiAhQzAYH3OT7tZIXEq6g47CnDGCg7wGn4BnmkRhoJjY9l6r
hA+OA16MRH6p5qhYvMS174z03+I53fcmSpHv5aZyandPahXCjJ0z5Sci5jYmcpREit8k240qw7lJ
X6uQz8Au+/+qQ7O7h5QyaWa815V66OCNKdoH9EcSnYt1ZdHH04+SW6WgSHRwOFvDV24pp7ZnAtRk
pwxkb71TU+NiLYkrJqBChRWmH3x+MN+O8EBblh0b1D9qpp29BMfXzm65TN3f5Jwpa8Xm4ulPkIae
/l1y/lZrzl7AUI7eotcnnBR0b3mRUkFAnLgbOg5P3CufCy4adt9mwlJJg9oPIGoXA4cA/pnEwVof
4SSVH5kR+KIEJ6WEV900nlvV9J1oWJgWxxrPIR2yFWsrEwTTj02TPe6hzCgx4MBNUblFJfPUL5a8
XqWVUPnLwjwAZoriLTUk16Q+/FuroStCVt7kdPdgVfq05oE0o6Gt/l0NmfRINgt/FNHRqriDh3ij
2ORrhOPWcVAoxT2hpOqBKNUz3OV9qg+PijFcOhc7W+93KaUyJn22a/0QQXtyR3cTaIhttBa7AGFo
hXXOGI2jVTy28eBH7fzTNQ3fB6BZxm/LnZy28eKxeZ6r7DRWylW4nLVMhLQoV9qGpEZoj6LQ18yu
tyjGnrSwOujtuw7YYxzaTaGBxom+beo6yAOZGniJcyBj1kc/vaGT5C0fdG0j3YjzrbTgRF5nziRp
9hJWGkNF81lVjDUCqL0NI7Eqh3NhZ3tYA9tGqpsgxqtGTAlsgENdNzAEq+cgOxGgdonjYpfEZNKH
071KKXoq8AOxu2vMbIde9pgT35MY/CVENnCnvAxpBcQbHp7U02dnKwtGphy5nfnYkbQnZ4zfbYZq
y6zNn0xPjA0KozKpSL6lT1ZYlyYpQO0OwcMg4IgK22j9QzA5hHZA+mNnphII0NT/fwze/xUGz4Sp
8X/Ghxx/27KL/ncM3vIT/80Pcf9jCsu2FpeLwab3P9Okdfs/qm6pBo4OJCeO4cK5+298iKI7/7GE
jb9MRYZh/ReZ7r/5IYqh/kcIjIiOEBRuqmn8v/BDNM1W/zd+CAQTUxNwQxZTDGQ9Y4H0/a/8kLjp
ZGjhEWFD4JyMSUlHOsqQUgiOuI4aNxzG4TrnxHF5opsuoZV8JF2Iyg4pZ2Bj89BUZqz214x+juYK
lF0MVHe9RsKamSURgFG4beI+3WFmPc8uqGGdhbgIAm1d1i7d6ZGOj0Lp0sIS2g0ieW7LpZCr4oZQ
P5UeXLuLolxDZjm+qanjeG4Im0xKwUTUwLgWox2NG7vw0crhdVMZWKuLem/o24vEWofDkoZi0LmY
X53M3OucIu2h2OjNRHfqY1Rrh/M0SWRGQbyqzjKfaUgsYsO9ETd974og28bFIPy4R/+W1g8tWiD2
mYbcv+Mgoa7MIldXQYtHDjfC5OvJdpTdDcbTkuS2M8i5XnWApzlFg6xUK7wpAez7pwDNvi9zfOu5
+imrTpD8wkOPqJHoAkMhBoh0Pd9RWFicdDgCGFi5gx3uUZF9zwrqDqlds5aeS4+mIhLzTRRlzkkQ
Q1WfXhsd3VCTWijonYtT6Q+r6/NjUypX2vdPxNt59A5gb87R2a21N5vPDVMUyaYOAcqt1m/lXL2N
tldlXPuaV/lU29jmQxBem5SCAnSIhZtyR1lHU9sd+Mtx81D6kMCOSB89JUGP3uAdNDoyVjKCrqCL
Ij7Wqz9VS2i5MPPCY27p3J0kEaj7Wa9LBXxZSVBKO+rOGsMVblbVx+9GMBh+KGUCOIY4oPdQS3t6
BRIpsIJxQ05AcyCLAPpyrOwZT50nyGFP6qof+N4mIihGomvWQ508lTQm5WpIvt0MOKAl01frCblY
dMJrqyxxMjGy1ZfWmNR9ZeM0zadDIp1jmM/jpUpQhWGJOw4NcpaSTGvcoN1ptGGuMKEnI8WuzEvk
EgsDt4AONcQ/E+EajqSDMJasKAuzV43IWJPavB5E+xt1svXw5iFoB1mI1YLUYtTgBqowd+58Fy87
zVpsqalS7OtB/E0zN9jBy/LVVv0rbdcbGuylaYXOvsjE2tbBDDYavNwsC7kRCK0Es/pHWXD8ll0D
Ny8Ul9Zlf0bE2G+IceEpx4WxofUT9+3ekCgpzCjUNqZUV1rhdCuCYpN1SGYX71HZ94HrclA0sJJ0
WehVqQXuw3pBv+MnPaWgjAmbDavKrxSGJpVkrmxEvXNqgcaoGmf5tCOry079Mk0+2pjEUtJzQQmZ
ApdK91y2w26JdEUG9mPp1CvOXD3QRCbrWR+tVW/iKGV6V1AGTB8Nv+cJ43e+YtK9yH+iz2LERozK
LunmV0CWiA6dIVphrMcC3yLtt2Znl0zmZ6EH0V6RPUCUPekqs5aF6yYma0k3EO0Iw7yXBtS1qj00
TCZEYg1Poz1J37He85hszQx7XRkJ4TmSppBhmo+uzobDPJA+3NnDHz0Est3UO45+vAebo3qjC9wX
xgjmI5u8aiYAhCdgwqpTvdGWjozORsXk7hvT2c78BEfp8qMThKI1tX4XUONSIqasuw5w3ufBNboA
tVhOG9gg2kI6SBssBkHYBJDjTay+hMAdO5TVetO9wVA40S6q1u7iJWyoTYFy6sewGeotOa3oH3FT
NDoztSZK3rUR6r8lYhwPM/iRcvgRmu2rZbtWko5+jvKHedJRDOVBnc1DIeu9rRDmxrb1C75BHQgR
Ms+VpMOQTirGZbAa9JZYiWAkrjABfvaV2W0klBGmdjYYY7zzE+oY3lHoI3G55u34NnaLy7jMt7jN
GSnXabqbaGg5ofNNRlL2ZJTadESacFVj2G2BWei+hajGW0ydEVpOZF+OL3XjxzSM2HMtND+d4dI7
N2lpL6FpdRh4WOJMLwaF0ISMsZ0qaZa95tK3BIcWiDSxd2IyrU19cSd0rGn2xp5ybKxd/5oWovJb
vfOzmGNrOcUe7sNfvXeusBqfg8K5GgTIvHP4JbSX4m+LAXvd23RlY3ihO5tPbaKALk3REvMB6d2u
FWWdn9TR+GnccVHIRa1v6MZNcXKi/FpRwoNKT4BfeiIo7XyT4dLtJc9gU39gtfOGWo5rdF5MJofn
zkq/g0XvYiNZmcBAYIyJ6a4qI34UZOuomfNuZOT0p4qMZt3KGFdxpRNt5xp4JwD+6637pbgoF4oI
i0sXHCpI/NuG/IuiU97z1ZxH1Tm3eYasiv4MaaRejI12KA105q1GZ4hko4fRpggEODFvKuTT51hA
1xkrQgDi7I/VZEs+qNiDOXtWJqWmBbT49eepxwbLFArv2CqZa/LCtenegecq8Q2iBMKJigYQFTIh
oe10h5L+P9g7kyW7jWzL/kr9ANIcgDscqOHt+xsdGQxOYEEGib7v8fVvQZn2jOJTSVXzmqQlJZGM
iwt3P37O3mt/0SB5N430/GdW4lomBSiPrvtim8Nzwel0ID4Ls7VcJpwPbjqzLTVYroYCZStpOS1K
fBm/ms50ZPPEPGrisRgYo+7Sb35Nvi8YzmorGHJwpTZG17oo7ps66wlec1JNI1N8xqL7FM6gPUmp
Rgo08iW3rvpRIB0h5zhb0k04QGGdwuNyA6r7+qhHTSTXcvcGL0v2V7aglBC85CSjEv8S7Im2wcgW
F2fcm5eq6dBnjXw6f+FKuMUPyaYE9DDJEbwidgElREpye2ag67gTqdF+muGE+px37hm6PY4SdNyb
qoq/tu30siylthh+UIZ9FNAIcFcUR4U5uk4VHWT+fIy6CAKrrnnnWmNvO0u/h+Kt9AoyEnu5JR7u
TY/FvJfwwZVbkzjrbCKN/mYhqqXxhzE70b7I6Q+gvgcS7PSYfdcaS9ERGy2CGTJFDD3U54GsFBtZ
TkMZIi0Pcogwf7oKmUKrBQ/K/DDnfdah2jE0xRyqRm9nw+eVM8S4qYZGW/vsJpI2ciTvygoJpYxw
VLYzo2UkpoaN0VDX+gZx9slvG8hkcdsgPaqeVeO9qZhJU2inB6tB8TcPnFXK9S9Kkp3Zqe8WfCc6
cgO7tM4u3ggSTYJH5fFCqYOnu3Yy72vQ06d3Hb5b8WRnGvI/VzGk2LeQbu+BDsVP0oyrlQJpc4En
/8nv+nGHbIlsj/LOVFueddd+bkx8Rpl9SOHRYUh8CaFWceeN32OgJltXwU7v3abblEI8yFY+eQQq
26iR6UhPGr2k/BxEuNOxbPSxPHr7qoq8TY3YCHnNT3vsz6Hh4xuI+ltKlibyPdTWBn7xzigQ2Gd6
V+xCveQRNtFjjMLd1NBBGjLLVhg/jqIGL+HVGSWZQiDVGUcvsl/Kyr8EHjGd3hov8cUP2hdEXLjj
nPLUN+XOMkqa9TyWvF80ouVj2oVfIvfEt4jDLa2u3JUfOO2++DXvg46oYAqUJDBtiY6crfdqSr7L
qr22NS2XckLtGdLSNaGP0/ATV6QIhxbQC0nqiE7owgZyN43WDwvJJ9ZTd81hQA6Yf4mJq7XcCXuO
Wb0aefFY2tlXpXxrb2Sut53K+qELGbLUxU/wvTXRzaSyJ+2uKsZ9Asl01dTIfpKOSb/gV9rMAQoX
7MyrzDbQzUbYeWhxfBbJ+B3pUoOrMPnZt2ivMhwehUADzHWQd6eqP7wgc8/wuc6ZC3QYMRSgqd3g
pu9h63hr2vrfaXZ8pLD1hghRTWonNycQDC6g7nSQiw9dD/lEI9eee/ds97JaF5xae1llSHVPHcMa
v9Xf2n46RcP4dWpq3GKoikf37CNebjP1bjWwwCIajuyTONQdJ74JEwd7JkFrhVkcbCfvKTCQzRe9
z/whVNvUGB7RpaEELKYPnEXsTDb9+9HfwLJiNFAabzVgDV0+uKKa1lyq0MaGksEwCp68qdeNyOO1
b8Uo2bjS0IeijLK6auVJLAhtYb8FouKBkzNH5arhCeT11hXd1UL7WFfwSqIFQ0k0wrNqMw2jxXvp
KyJKJSrNnWynh35M1baw8jP4r4ODGBswiDHDT05jUCWwyvGYURhPccjscH62G0FiWQYko8PN59kI
mf2YAiO9WiajU2EFd38cXiLLfxuUd2pdYlts332dIMatbEgOfLcYg+eagy0megvSZIYLcSUxeEOn
Zmu0OXzW6Wc3D75D7aIQcjmr+9QjnSL+qhWcYLv/KURCiIpRb9/IjTypMYbs04kry7lYU3t+Qpq6
mvAtriDA9zus07fOKzkqiva7l0XExKIVTNGyICkGLgmQ0xhuQ1E+Y49BGaDPrnhCTs38qQiOquti
JHKk+3Cl6xZ1t8i/xXEqH2gLm/Tw/V07a76uhCZeECDF8RS7h+H9yEOOmBbd4laGbyaQI1CBwb0g
fnPje9YJRxCWDRfnEQjcSEL+C0mgvtLoRVYUC/aBzrg47PD7SSM1J8ihWGVOSJrjwFlQoZJ5yTuw
B3XenQPUhVlDgJKPkF2C438pcEQ0mgkt3h9vg+75OGfIQ1FF7sqhOTsDy2iw+2nvtnQlbM/8nIcG
nJz+R8lLxws7XyhV2kuUQ+Al3hBlvw9HJZ5CAm45yLh3HjK0Ltu68aN7ua5E1z+oGiFnQl9i31+V
kd7LYDrjKZZHp42qDZRnZwU3D7tjrK8TW0ibte8Er2aYv9x1G4/ofIzTbKj4tIS2TtURP8MLesUD
lt1vRpxU67z2jgHVCckgmn5m92TD/hu8edpj+L05ISM821oUImivEn7+jVYB+rY2uQiJESPlrFxV
VOeAufQX74elYzQvDmaDXtHHrrexrV+D1BWrTehdqPfeIzv4CMeFPy4gDdo5TtTSeaxCq4PvEkGP
RaJmm02+7UPnNQVJit3Xc3e9mUZXZtvGFpYzEvaAg2iKUhywKbmbdmc+ufZhFs2HqLiWDKJ1dzFC
ZIAeB3B55zZEojJmyUz2ZHhKw+oZhQRNTnQQrP9m1UXpjyQh3G+ycQjVA8KJsxvmj4HtfspBWHdx
Jc+kHADr70qUBep7a0pm8J7xvcLwADsr444aupdMMbUM6b2Oc3s3pck1HFYrMza+jvKFiRigf0uc
9IBLPkTJlPtNx0KW3jkua/+ZmjnvNiiEYwYdgGHSYnpF/vCVCut7i9rqxI11MzVFtW5Q4/cE660H
mGRrqy2eETuFWx/hQ1aP4360hmmlSbi9DBM0HZvGU+Y6Fg6q+XttkXcXT8MnAfR0NWMmbGC7bZCC
sWFieXyqa7SXRbDwqlEoVuNwFlhVL4RTn2hr7cvcOc5taW9G+9Zr4I10ZygXYxZ02rX1jgyyY2t3
3BTqZm8P2M7NYAJ22xUbo5nqIxgzX9AZ6u143DhdxfTCR9sfetl7WTITMSV/qV1+MEZDKFEq7q0k
pBd2INf/v6X8f9VSXjDO/+eWMras/Me7sYqa5r37U77K8vv+k69i2v9ybIb/HtmhYskvgVn9bzK1
YTr/0kJ5jks9iFkFHM9/95ZN61+OK2gtY8NWwtMOf+B/WssmiS3Ln8Ypp0gGJinj/6W1TCP6f5W/
pKtom3wV8Miapo4Je1X91ljuItPzo7y669bbDWH8YSfxdK8h+82F9dGPjJu8yvZPbvfVnawbMSvV
Je3EsG8stuUwIOKprwxQjZ5u9mUcwCHQ1V52mKKsOXKuRdmfUPo5W2I/GGylTPblSLwZgzQbbNlE
i7MviO4UhGhIclbuCEmplUZxDP1AHWbEzmUmn7JpK4zOfKi6d5Ts/V2Trad8Gha2GoONCzv5+Ms3
+fDvB/ArslvR1//9uUhTuxbdK0ealgs2/NeGe1IrOnBNeCcLMt45grYakRuQRurmm2GqvWUhOaCz
WMkM/E9UPtKQZYPK5Sa2VLuLCyC2WeQSmpiDHhg8WKK2kER+uuNOl3PH8E58lFCeL+Xkvxc9AhFf
W/JkAIYFuKrWld/HF45n8mXAtx2zPQYrGgKLTkiFOt3TsjvQMyBpya7GB9/9BhCb7FJQ+RnfOLjq
AX5ANEebyGrAy0At3tGV25VuU949H0+37fWXuhEFjlWggtr7YYyhdYpr7mekQ7yWZC6s3c6OdnTE
//7Zyj8PM9TyzklLKC0ZrUg6M78l+lhV4s69Y9z8GazYUD81bgaSbUZj0ArzqBaYZ1iPySaqPjcd
qnfK11fDES8ax1JalcnzKMINOBHsR2lor8bFswkuB7inxuweZxD+CjNfvNnonKM6vkph1wdIp+Om
DqDBxhFQG11HOcE1brprlks/sJUQp606yRGjAveZZu+xPh+48THEwKbRyuazZLH8e2/9Pv7vv2bD
W8uL9NsClNJ0tUZXZmmx8Ol/fdE8bRP+IY0bwK0tbGp/Mzvk9TnJT9kOEEpDRg1qWHRa02MwyU/l
4O/iGCMynooNvYqEXhLeOPo0EUzwKMq+GeGEcdiKy91spT+ruFn8aIC8Yh9C799/k+Zf7B5SaltL
xzIlKVC/7R79jFUzRKMaZ5V/NzuYJuQChsNU7gBnUZyhyOtC7DRtDk+1cc4y9HBr8B+tKPa///0P
88dW9duTVKAyeIQOmxnv2J+fpFPVdSN1dGeoRea1oklj9NhjDYdEwAyQC5J4ZiSjh11aUILT+Wkw
kFbvY0yeheMV8SfTcx5ypfdEzce73tFXp0VVZjbz8Ni5WNUaA3mMMm4PNHLH6sWvJi7IFiqdtPQ3
JKtxQXH88WQrKK0ixaRViStIBP8YOx5tD8P81o7R4r90yyP9RvKCaceA4mGpGRXkv6GaHrLBAjxp
RtNtbdokj5oUJ6tER+LSQXkjdTDMnMPfPzmb0+T3dxCplLYZVTJg5LX+85NLpsLoJc3ghqDcXZWB
ZI2hAve1q2hk2Vsut6BzAKF1RmdBXEYRmMe3zKirvQp7QJIDvvVYEhU5dHBs/QkiJL0EBywM5ZDD
ApwdS5PqWFJtavukgwW+gT0G2r7F8gXDamjDXVdS9EfIHoN4dmzYZgs4ZM2mWoFY4Z3++w9tcvD+
/qE1MUIwfzhKXQLL/vyhG9CokzTFLaWpvTd7cgAEfG2ysDe+icVBh1G5mxzML9Wpuee9cP5hGzSX
xfHb+8qxS3XguIqJrloW1y+ZEFwwIrv27Rs7S8XQhqBE8GqGzKius8dcgG8YLGPtx+KFJ3dSFTsa
G/c/PQf7LzYg9h5T2BI5vCX+eDl++TFEkGpypAXi+XxvM43YtvKHnwXuYxTjH4JudrWaKkHp4TyB
Jv6Seok84ZnEAigwkNFA59ype3Xo4GdeTOhPuesnvAGvcQOyRMXEYep6Jml0wP5jFHR6wNNtZrRR
kNSo/D2b2AkH1l3lt4fID+QNHxkTR2VXq6gFQ/3337v+q89rWh6XUI/6yl5qtV8fO6H11gy6+FZF
48Ng9iQdQWH/VAf7UrnTLbXrkclLv+G+7T5Wp2EmL8bN5n5DQMyeTvipMqrxlvks6D922hKv5G5E
9JEUbrbqpvTmWT3jlfSjaRt3L+rm0YQqth4n43tSEXyf28GEUzSQJ6ccrbWfMhGZ5norZbnH+KkO
Vii/ikk+xVk4AUIuH0pROeu2ihh9dDLb1Eq55xTq0sqeCB0jeZI0Xcf7rPZ+YUNF0GOybatziOkH
KsvQ0tyZuVaImY4VssoVN8983QUR8Pg5BlTl2bve9+rHSD8OoYiubnPTGFPuTjAFJ0Ast4aeATrW
fgnU2U9QPZmlEIkgRwQwf//lLCXv/1gTlieX4tdm8TlL6fDLyxi2A/0qo7s1ttEchOdzlTSLr/lC
DxcgWZaZg9plNFXqNgJxZRob0uJORAvtE7fON13FSLNw+s9xlDK/FISbw9LcgcrOScwGnGZAhIxc
mJgNzaO//9n/OOx+X89q2UCXktqkSPvzzx5jApN52t7oa79TedTE0olt34P98vUAnUbRyzf3wcDt
0Wu64dTBtIGoQut2H9Ym2MaCF6OQ1mvRJYdqrDLsbriKSn+8G20c37CnMqyszQMcYncT5PCDOJAU
BlKyVppYewdrgBztJU2JyZyJY+mHw+nvP+RfnBRcOqRNvWIiezF/WzwyQHDo1+VtGjgJ5NgeA45K
eJDTe1klT3//d/3VQuV2BM2Q+to03aVE/+VdKFOwdFWd39BjlTvfiH4aHnXO3/8d/6NokMvtiwXD
ZmCZgvyoP/8lWWGJwbOsW1J3WBQskDxmxCIluxYFCplq6FRc8Iu0hVCtFO1ErAy1Q9LM9V5ZFyOl
nCaud5tZbbCVBYI8Y+Gc0K0KBgE1aup3iR3KY0Gss976mAV2xuynm7aTz0btfPVpcNMsjx4Q9tGp
MJmhtQFcgj/qN/wY1kp49y5COu9PBRVdxn9A8t+nkOsR4H9g63HtkRTceWhDK7xq2kY9oqa13Ssy
hunP51e/x9iEwb3/h51UaZ7Nry88z87l6NRcHKVUXJX+/Ozm0gzqKqtunlG/ELkSnB0fPi366x5I
hrFvtDA2DIETelOg+SUJ2YhwZ6yy+WdcBeYlpV/qClsclkCQsGGNKpcE8SErxI5GIyPzemOX3P1m
cHFrktN2huS70T7DkhkD+Tpw3FdiDx1oTYpZmhERLc4qD1RrYNts9ynUAHILLLTZRUlLPIo2Zunb
1DGVswe+GCKv9IZdM6cJss2YM64X21q3b0VN3egH3mVI8mCLWm8XhWhw37hF6/NouR/YTqvtNFdP
MTCZ89+/kxxGf/FgJZW/JxB+Cfv3eqxoarAJFsismGEgMePm07x0bDOihjPXfBicCvhVMf77LLZV
s/TrTOi9DYgSXJiIKvmkdZxCaYul2kY015gYrkrFdTIYSAGq8LcfQQMuQXsxgnXEL+HARBeAD+zQ
qVvlTloh5SqjG5qKq2Wj0Z/n5LXxpHnMBuji8YJhjuTXMHQ8QvTgH1pzTbBSqmFBcfPflBG7NEMw
tFg1BI7R/ZYPBb02YJGbQY23ZDpZDe5j8ldoHziRB4q6M3eVW7wnZDAcCAz84erSoKTIHoIZbI7J
n1V13nzuOaTM2fDWQdukDyktshzJdUiLWdcBZLDJZDnzcQK1CUp49LjB4LAmOFpFOLL2wD1tqgBE
ADhIvCfF92m5ckVufpt6lqIqoqcCFhxrGTHPAGnXGbLwUrT6OzKXfRdjaBrnQJzMU5g79qkR4xfa
NWsuFT9kjONXtVDtJo7WGsAZ3hciAE330oSs4hFDq89Tvuk5BGghIrhAQh3tPO73ve3Caqx8nJcS
CaqyQ2CbjiJXmoh4W2fZXWXlz9KCVxyAXSqzbhsEWp3RMezzYWRiVTY3p/+okTJCOaNSDJIu+Iey
Wf1+AiyLHkUjiVquoPn0+wk9l6Oc3TK7GUmM5JigGXamCGJE1oBLJ8NgrbAAgGCjficbwzimtnoB
+0VvvgY+Vzpuh4qEVVwGZQqE6VbE9rxEVHkXe7nrtpkB+z1t7y6pvXgH0cJo54Nbrz4NKNgMQ/lw
M2KHZe3xoOxjVvNsXSfdhkxqj1rGpyzrJ9DsOIozmuegsuCADsuLOMX6Gcs/DKpufkgM7h9wJd7A
aOf0RVAgEiD4w2nba+jxnVVZTnLEGF870wFfNSF+MwxAJ0IuGERdRvt/WPW/d0V4sJ60FIW4SVyd
/v0+EnVGCAPSuLYdQpq+izP0bwjXQTEBntHJnlaavZ4/iam9KhRA//C3/97vWv52RcNL04yw6Ucu
h/Evh23d+7ZvKPys+BHqsP7kmOnZdAjTsgAUg3Fl5FbEDtzJZmuHjn2Ms0UFDn9m40U/Bo8eEyKe
O3FhZPik9slM6n/6Cf/itGGE5ZGlx2Pi9fvtvqaDpIqgO14HslHWI4H0SQfGshjfh5YfBcPRYxAU
a2It3ib4pRtvoltkT3jTFdvOFIC5DzqySW6eD5/8H54eGtzft2xorUIqwH+WBGn/+y3K0SJNlymY
brwdNaKPXWvuX5TR32EOzbzW6Cwb7SQnP/Qx12X1A+gzbhomZ0tt1JDB45kDhWlH4YJKboJrXrTu
52R8j1xS7oywLjaM/wYUFKj8PWyJM6LWacCEVJS187kzwbbA9O226SAd4Oli2MD5dA7MBnOu66U6
kfeL45dg2TMRCNnnNGYBujXC94gI0lLYT2ELRr+DmvHvX8rQ9A4CyRh3lH5DQJv1OLXd8OKVd9xT
nzKT+e5s9uo4GPRI3dFVb4ikVyYziW9z351AceUr7EPhzrNkzodLW0D45Xgys4VOn3m70KHbm5NS
yISMuFBz1CezvVLM+GfTm7K9O2FunMGm8zuQREiQEAO43gn9p6js4dQYIRZTxzl0LUMxx7vpztvh
a7t6leE/NEM5gBd0hgPYyUOOGuApnDDBWk0MgFOGJR5/Bq91N4XX3unKzyXWaqOPryPl/ZcWHKok
jPjg9VG2S2UykcKGrQXubcYwLnsKXPNHD7NDJGa2aTx/Y7rznmjnYB0KUlzsqunWSbGRtWagPuhm
1yJ7JlUCt6X1RAhYRFN9Ppkh2TY9SLa9lRvDQY74oSDL7HMGyiQLjF9dM/5hF4O1CSuUcoGfPE7O
2ZPB/MBRytyn1qvaIcfMGzQWaeGfxkauoHgd7NF6sMZqm0b4wG2DNnUe4UoaoYTPDPUJ8HgWCL5h
gFgfoQnnD4/DmsKgOA7KurcSI2PZ+bQYI/nT0bK+Axo9GEP3M1bwwVtd3NnLEFTX7SMpSE9ew9tl
z9lrNcefKFWtbk9Cnr+RzvfC1s/uMH1AL78zrvNXw0SHTnI5GUmfgNDBM+MIfhJC0+bvcbb2X8vG
/5onaA4s3E3BPHx3BsQyfUJgXOy+JBlcTN3dDRdprfT1xU/tXYtNvVfOaQmKHAYKZbNDLdMOwS0c
OqZpPtT2Nr16Kn6tvfgbh/prGENyoNTPsekFNRquwaeNPjbzc0ozXgX1tzECBzfU6B6G3Pg6Cklt
pCP/5uCJjXiR1hHucFKl0C31JG8jOOqINMc4ZhvJtu5cMK1G/WyELmYrBxUKI0hiMjWUkmz25mOA
wi6r6/wqCdndw5J/BcaDxEta8zaJ3GHrpKCG1DIyMRoSNxODGMYp9A8kU6mbt6s9TABWwXNihHwR
mpUTV112K/uPwVD9rVU8yd49up1J+lABNoiom0gONo6mGUBIR5gRw20ynubmuYg1UTr2zzwE312U
wJGnBTymzdPUA5pNSCFdmRSfmz65m6UlLiPlfjqCoxqacp2V0ChJSLpVcsJ7A7ulMFSGWRaFIKFk
5DqgqvO47gT0rs894+lpDL70WYdFOgrfNH3ZtVVl95zexQjKcw1/oqCPhOHJo9bPDffSIjpHEVrq
TVygQfJdIJZg5XuUbP4umeMfAk/Uuk1zvrJxvHcYvJ2GgM1KVuhIijX42+PE9BZG7oqY6g8D3PWG
mfq1i7k5DOKbkWIh8oJXN0B/y7CasDYQjWG+IAz9GT8iQphqalP2MTA0dvuOwnTLzfuLlTxlDoMs
wNErbSxeizqr1kYtfg6hfPMQKDH6h5AdKKrfLvkUzWW31iQ+b5zZ4s7nE3Bg5DMPEiwLPUvcdIgd
YJKvKriLaysovjN71uuuFEiTU4gzqnv1wR3sBPKrLJiA2HoNWHr9EYOkRUVN6HMGfs2PHvsmnU9G
8ULK2ZtA8AF7cIQkl7zanci2mqwusy+YKjgCt7T5xTFHSOEhpi/TKg55A4QpYHq9xTZl3c0aRU7u
Nbt4oVoQ/savigIiHxLoQzQe2b4g4SAJoaHE4ESG3+eoJO6igGBOYtJbhFFtN8kSlV1cHjO08wCi
AK4YPQLg+jo2I/leicnapbTF00wyuWMan2WSxSfTudeyD69Rl8Nlx6eynTE8i5YMmBnFydjAUazK
Q+UHoK6T+lwMZgZhMG3nbTtARU3i6plRqMfth+AL4nbGBSNWcWKwIXuZeZiMuj6MBDeQLtQgpTWH
R6/yvGV3OBOY80bHGAslo4GYNLRT+t//QwFenDqSyaG/wdyWkTWfvIgvWQPHQQPOQY+GY2gpAVS4
2LSTFF3P8puaEuThEhr/nz8uaUfy12e9jVVS/Bu+J+oUXP8czLtxCN39EPng0P/413gW8lOTvtcF
eeyiLr+oiT43DeOAghF38Yq4D4vPgwDW2cjKeQaT8rN14FKbN99MngmAs2gr8/cjyD5mS3zwgLdk
m7WTdcpzbZ0mVyGTq9vdaFlvnWqRaJC91bsG5kDYCk2Eh3cMD9Xskt+ZSTAUPHEvG7OTM6r9YPEb
4Ca+jDUXUTwFckJZaRpDtDWjyni2lkU+hQKlO3vnZkYT+haZDuA09zpQnp+GsTpTac1Pk+nN+2Cq
1nOEPchFWLZlJsW0kk5nP4701mINUMIeXlOLLqdHIiKSb4Bl2oeXJ12U215J661kzKrBqt2gc25t
Mb1UuquRX8ZJ+dkjd4AIWGwAaHLXLhJ1pZ1PDrfOFbUo8DVDf0kzSs5Ql09dW6Fhjf2fRp3nn5ht
z/fRNu+9MaBVCbyH0p1NtFIFEHZbfVFaULkL63OW2uFD3Fy0rLwrviYsvcjVuY0QGIo4dzvXMT1e
LrVXqt1ilXROsfVSZ+c0zbcRYvFGSKwxA0hp8L2PZpJ+RifkX5DxGOAyKszUPZVNQcCBC69orYNg
OFeZuhkmvo8qgEtt2G9OW4ujMPwQRHvtn1tlPnhiDh/LKSBtA+uT7tW3KnqISQC40K0EWscZjn8F
52yDoDmt2k8i94CufCe68WXI22RntANQMr2QGfWrcIjlcEmR2CCRV44/bwjnjA/kIZEJgJElLLnR
jAyIP/UZIW1+3nO/uEyd5gqcnIJI0wwDx9Pmw43wOJxjLhoZVJOHineSnX+4OdSkc1xbG38CyFUz
Upt4e8/hkKXnP/6fbrEwoPE2SP5hkhu7SyLv7L+6uXlWTSK3wHVGehh7rRUZon2C4MoaVo6IFed4
aKzA4X6ZHQ9FHKJdG2HDesyLg2kTk5dHwkC3kx3zqSv3AZxKj0ADRHsN2VSUsjMj6yIqFdGd9g9g
4enZYT2N7Dd3UmZ+2H0q133g0Za3nekSmvQKQ+R7UgyfSqRHK1tFxc+2kuW16pJTU9Ts4FP1TCBt
uTGBfX0Z5ugpKkYyG4uWBOsZEVJu2uF1EHBPZgI5grz2MRQgGHKh7J7BVTCvbF8H+h2n0M6umcgg
3oa7qlbfauO96xM0peFw49f+xSUZRo/iLY664QqYjMG8VZ5AxD+RGWOQj+aaN0n33/EMsRkgsW6H
ouqPHdGDjQXyw0Zq2XP+TM1+bvVuboyTntR4KDorwv2Np1zXfF7iZLynVkffmYiWuyH2A9rJJTkK
xA0cgIeGU+Xu0MXXN75FImiOHNtyHfu9IJ27+YyresZkz0EXDc2BhiG5dbN9soZYQ3607in3g0ue
W2QxCMpqlyqbcawJT1CIW1Pyz8k1DbbE7kRIzuhaCGjCGCfFgYhZl0uWwJ+RdXff1MWWhZYcIdx8
Q+Fz5gQj6s2mVqSaaLfFwhkx3eiGdc4GxNfp/agSkJud0R8RhmwcHTmfemsq1rFDjyFRycUo6d/R
Sr4kgtAk3RKoMdTdMSUYBFsAG3iBPiQgd1Xks7WvpfwS9WN1ikX2tfICguqIeDWmadsEjfMUGt05
ctyH2DX8eyT1JdQk4xkDUuSpoixjm7Sr0rvk7KOtcrgyN6k6JGgz1kO2llXVnVzlA8ute5h2C5yH
PG8SFSz6xXZnYf9MUFw77dJdYxI7O6oiyYs4Ad9oz7nsjU3PcHHNqJVgI9uc9mkOLYwQXfIzCDuu
Fu6EWW1i3puVThwKVaNK9t3Y4RH0IhB7oRueVdpnfxwDj0XmiwcPjIfV1oQa0ehBfMiE0bfBhfU4
1+ggPeFKyA921rzWZhAtt2GYEDP7PfCr4C3sOWPwG1V+/T6Lh3jIu1PfF9Eq6JKfCVBpuk2Bd86N
clqLsPow+fR7YVts2B0MVtnr71GdrZNhGs9NEoxnpaZPPV8ly7dGh2EGdwJtAEjo4iDNwnoNWnhm
Kjr3mosXYvzSycczlcy0M0IJ9MKcjjO58MCaqaeIp96wraurNGq9DcEeiFy0Nzr/+yjh2lRYxZfJ
QXiki4ZkdKe4o4eNkTjn3qUgxGhtNuJr5H41J1lfID9HJ/iDW2P2TnTpwVyrcIDRU6CJb5rylFa0
QcdJJvuSqzFXPL84h6LaOWMH4VHlzwlX3C2e1kOR4u+NBvSlbVP7B7n0SqZgyM9tQxCEkhC/luYw
qGFSEiyO64idZB3nHo9e4/ogeuyNTExxHjNwDKL4YuteHAJHv4CMqna8pQ01ZxvdLDQu64bstjsd
7ktMIk6j5ujVbRC72nx4i97PXi6bAuOCSIrwOaB8gFHaHv1+rLlhhCAB8O/BT6f0ex7r/Ow6U3+m
Pgb9KP34EYjPsZPltIGNwwQ1C2wC28hbbOFOwod09pE0H4qunS9lDOhex3c7y4dNkoXylIzDmg4G
odkYlcim8pMLGyFt8wz3jic6iU85J8mgnixefMGLjcsa7gVpqU48kIfUzgZ86xnDZEczJE/DN5rT
6aUT3WswxMNWlQSXDb2RXNwZP6nCGJzIGipLS15bRszpraOlqzUt1dB7HLCfwaW/TbO1oDQupqqi
m1HY6jwm/rUB53LmWW77PKJRSsTmRvbeyZvjimZl/IPEgWSp9LHioI55QfK+bQkOWCWmk5/tuv5C
Jkd0tGOjPxdVs6tBoTQqjQ4inYZdXYXxxslicnyK7p4ACtxINLWbmXJvIyVRv1nuG3jzEIjHY0Qw
F1y4/TSMT1GPLxbm5tbqXW70U4ud0BAH4ar6aJr2o4yGYuOOCrpSF+Fg1c6VccJTovVrH9tnpGu0
wAz+VevA/Yprh1chOEfNdBkYhJIiQSjsHKqHUpfvXBiyLYcs3EttVGsSS/qSPmVw7Eq4jzVyIPLF
6NqGgTr76luP02QTpFa+xu+QlCGVdkkchhc7Xz3es33Xkv/W1fY5J5qCzRjKRv45LiYP5DkfquEa
jPxII2IOjAMm63htG7M6LA8fdzHGQ2Pr1dzsbGFfGcRy6aO/p2nBEYcHgxv3BhFhQXOUgFIg89O3
VGTCg2qJkHptfBfXWAXrYwdlfVOlvnlCyLY1uyzYd56V4V5CBc/PbmTmNYuLF4lt/4Kv/aP1TH2w
+v+i7Ex35EbWJPsq8wLsJp070Lg/GIw9Ivf9D5FSprjvdOfy9H2oGkxfVWPm9gCFQqmUUkZGkE53
+8yOvbGv9y869o3AWGO5jSQ5BKDzl3TEry7G3R0bOUFAIEtjPdF0Wuv7IYk85p0+Wa8SmHo1k4cC
MCSh8yrH/4qp8GKSgmJfFISMKvjePFNpwG3yt8kY5C6Jqu7YFfGzmzAdZUuXX3Mj/qLR7wXLYwAj
VueyFU8WKa8DpyRs2HHns/R1u0y4XjiI5UZv4p9G1dLEnvCsiNE/7wxsTtJgrAyHqIeKNYvyjhPF
ATK5eEKKCrLYrk/RLEvM7ZEfpJiwjjq7An2c9Gum0ZeCyJbx/OP/p8RJQqZtF7c15HPePRsN2zqt
PfdVZR1KPbV29qR1+9xW7m0MhSFY2rxA1qn9fW+TKtYWwK7WWFIExvb15I/iETQCeiLUIJ/Obp7k
lJJoqE5QZ/TxrFV8kh143xCVgAdtOp5nvQPzWA4YWhGkR9MZtgZ1EKHbQQ8SouhuUtm9uI6MdrED
ZImF937O0/QJZ/pFXEAIwCBiUToQLCXkVKk7TfUj0M4kDRie0hE58kE6cr40gpQMVPgfC6erMKMb
Cba6TuQ0k0cspXd9qQ3bfkxoViozysj0ERLxaWiYGAGLpXylHh+kRNvTJE5KMArETq0nrSNlwt1G
xYiaXgASMNpWfDOdaC5mrhtRmZ8+E6pD5WtAGU3apMwyeoxpryi7BRB5y/MROjU1ZwO0HVgSD87E
LZKNOlhSbwxhuTFk7UrGCEVvUlFbPMDV6YFJupyPokGHZU6zsxTepTbEM3c3LhQIN53+Q7aet8kz
VmeLJwOdaPPWWTi5qShNbsGhU7Hhn4scHEvfVzQoRmAiMrauqZqnbRslRuD1Nqhcf/xaKlNwmdbp
jc72azM1xrCjkZS2rZFDFDb7atPy0Mob1zwPPGihwJFcnHvtSEaBdgitRzRPiaVWMSUwI/5uTMLp
TTQlJ6y+Bekl7duEdE4zE9SJvsXSoVke6TsEsZjI9ybtSd9Hc7UrOIiGVp0TtwAluvGgNTLoXGuy
MucMXMy7l7Z5bbNxfVeHp6XALDMl6W7qkrWDHNkL6PeOx4OxIRrpBFZv5SHBJqzTYr7zmQ7svZhd
0zL7+PLS6lIZEMn0so3DwWFra8XaeGuU6oFyk7d0zFn/ksesmpwjMECmzetIjdSMeSrp79gJW70m
Mt9R7tSeK2GdlUdqHeJVsqncMWgHaTOLSDI0YsowMASIjdYz+tPjYZcaE6FnhoGzvmjscNp8K1ny
N05vj1yScFiH1H3OwdqeCpHipxmXe90g71NYhk3Ah1ZIj7RRrqoHY6B0OYnOvf7cK8e+wXJLeQrp
ZzzHtIszMvQG5hQpeK1SXlOBfUFym2wGSgY3HSnqNBbtvfDbftPV3cs0MvHVS/zwcRqJbRp57Hxz
kpiZO8S7vozWzqjcAs8uHqi5BrjoDd6DCYErhwo7alSYA6wj9JIPVTBwkrojDvWKd4gGK51O1Hqw
g270ExjyLnFOkc17Jmx+1NrngcoKrBswikrGBJpnY7A1d5HX1BfDryhD7i5Jid+yyO81TjShOW3k
RO6sgoGGPja8aOvU1Rqo7eznMiBtgsDbEs0v/V/+RJOP0KhBZYq0Ucv4jN8o+2sq9u9/eJv7f/wH
v/5ZN8R342T42y//8VSX/PMf65/5P1/z55/4xzX92dU9R9r/51ftv+ubz/K7//sX/fE3893/96sL
P4fPP36x/R34uKe2bX747mUx/H4VeLTXr/yf/ub/+v6fxEZWv/v/PTWy+Sx/1F/p5z8HRtY/8Vde
BFPVv+GFxVilO3hqzNU0+ldcxNDFv2HQ9X3HNHHocnH8V1rEIi2CcIl71/dMz3MYnf5XWgRfNrq/
jSMa3ct1/7/SIn96Zmm4Nax1UAyASEezMp2/WdyEW2R4cdRwKFtVh2kOL7JsnyZ3yi6SFORRjusA
kEN66CVFD/ZgoCVodTkqDkxda3sHDemNmwScmExpxmBqFO+aCSxvN2XBNEQ0okcTf9GCJ7bwCrUH
dzJv6mp5q6d8eJb2YkNCJwZsTf55zOGgVx4VAnWFDM662G6y2jn+Hs9bBnVaVWYXe6uHeOYnw6uE
+1dFtvGvTGR/ju5/vy2u6eirhww3MVPqP4fnUvmyTNukJ+Bs33SW0x5S/hBqnc74xGSAVBBODHrL
6sJ29Ozz7/eq1mf7bKyrWJ62b2pOTuzPbl0D9YnRDNDVoX5NRyYPMMZOTTqZW3Iq2Eh142ZgHIOi
6uPvNBL4OLlxn+CUvcaemWx+T+Y5c4lNPQgXaJFpBmaTwAWs2W+SvfwxdxyYoUa+Kbi6F19Xl8nW
jp5tHsnzsJ6KKadW+Bu+FMroUh9LM3l2GBpeAMP/iwSB+HOq/9dbZ8ON4IrGaPrfPGR8IrjWYhA+
+KHss5CgVnRaOQqWS4uPEawi5G/HG+CtVZjpFlmCOhqDShOfZpFSpFupK+l3lvZYPfsRwz7POUyo
TwH30RqX5meuSqgbGk67Df/ythR8cLImdRgOU138C3/Mnz6A9ech0sKdsboosG79ts/8k4+i0GWG
JG70B3f9zs6UHlrKOEJd1Om+K42XEgOuBkD3UHbKuPmnheTuL+fdP4eWjD9NHL+/uY13A1Ozy/1u
/N0iMQgpB1drhkM/Yk/Wp1KcOPQ+VesH//vCmZc3TliQBZOMnuw0s+7iwc/pvqzbw1jNvxw+gGMO
HEvD63Kt2lkPCfsa/yJv8Dfr/V+vk8wZ3iWBf9By/mbloNDcjquF18kbhQw1assxkRoTbpKRNNSc
kwE/l+vNfM48OnZGWT7OECj/haPExEn6h2tjfSEk6TAOu8IzUOLdv7k/naawKn8pqPKMi5Ne3VRD
j4rU0SlMYTRJ8aG6ixzmc5OcTo5h0XOwdN+Y3ecwM5DVbaiXOYeezLHElQ0nrjUm3nTfceFl3Vvl
HjNqEE13/khq/DwGk8tg7MZd6epHIhdvqHS3A2RXpUFISj2ewBJGiSPEqZgTGrM7K7lM1bO+RFTQ
NYU69o1DuczgbRd86ptiMtxj4tNKrDKaCZY4IZGXPcOS4GgF9IzhVz6ekvW/GviIiMBtv8UeyIm5
WTpiK5rb3MASDnskzV4v62PLcSvMXMc4ml7dhmaZm6/CnndAtBI26o27J1JfbNuFOWhviuqW1hAQ
SDFD6SjBADraOv0fc5LvIhKxM/K+6/vZvT+P8UvNzCXn0bebffK9lKhf1TL8Mi3BUC65W1jnj7lu
4W6I70y5lFuxRm4IpL+XHTH4KsXuqNMzav8Ykw4sNaBPFgciBTXXKud+ZtOkkRLmAxo9gYnNASo3
0gMTfljdsj7njdXuFothgzDy7YR8iUhtXr2kOS7zSjfNJTXajcYAAFklAL2DFrgmGGLbeyw78Ysj
e4v4E993w/DBgy3bT+5AREHSbQ3PN/Bt80dW75MSz4UaMfajenNnafcpP53lPs6Rf6/54tE12Xij
kI1EH00RlhRK6rhL8H1xzCwM8xacrTPBz6xVhaAV9a/z2lefjd23Tv6xd33oSYU8Ive1GPrJ/SYd
nrmBqgLmALDg6QyC7GO9phQGiDWcBQw9cP12RBPobjTcrCTgtUeLtqpKdEE8Lz5rrfEsjP55aSg1
KZpDNPyIhP1ZsrfeSKOhgz0RZxGpG4LwXZnclrCc8VosQTmwrXZk72yX0aIpgwFMMqVXeg4+maG5
JJidD00trN5DCMTwglx+Z8j5mmjd++L7A8oQ83g1Vs/AhekUiLdalVxwqiL8+IV7LPoPOTdPnMc0
nmJMTabcehhIy1Boo6gQbWj0iFs32VXLsCF1GV35V312q7V5W/vQR5wbuhCo6kmf3KkM2ScysWe5
ZkFe0O8MDFnjB1zS+jZLeEg7KM7SqZAuU2Olyc4fM4SanRbXvEkJrB2R2cRQ57NrfCmeo5yXtIUb
wsWXNkLgq/FSiFaLAw4wxS63jO6QF3G0scwhiDlk3sbdyIGODtoK98HeS4wb2ykGZnj4D6EZILwb
WGLE/DLZDBsnrb5GJa/LL2O67FABg6Z1Xy1Vc2GS/QM1SLsTL6kaHYUpxT/rUxFfW+jLFCveRrGG
25kOjY0up2NdDT80f2xJPGIpm2PY0clxlvGxnKeNHWM8E2nUHeTEicl+SRAfdpZqflKk+t1nQFMN
lqoiWclD+vJmT/WrlQ7grTQoXI1jqw/t6PT1AQlTMhtr7RCdJ98llvE+wcZl/J+95H7xy06YrypL
px3C6w/OvBinsbYlL6ojtse4LYqi7jXXu7ckU2AuRRvqJQMrr1ZXjbicib1qS7QWP4ufNjf+srxP
dbcVYhm/aAsG5lfr9zAWUSWVUW1yS76qZjQ22pIjDfTiGi2o+55NDWHWXTo4XZvhrajMJEwHzdqh
GIiA9VzwCaoWMweDVMAtWZDV+UfGNraSIrkXxHwoujibVbWdKhu+7r3OpH5LDrLdzEJx3lqQbrs8
gSVrRIfBpbuK5mWM+b36qiOdO0dHrq/dj6k8Usj31s/wcWefQC5phaAfgN828T1kgQe31p5dg9Kx
9DumAi0vEKrAJtmIkN1GKBM2i97dzzPTmdmOFnpR0JED0aW0LhIZ2Xm0iO6e6kK5W1SbYYsOt6sK
qE16+ZOt59oDWd+AyjAxSndYp7T7oaKdXWjeEKrMOHQaBIwphtjAyOJazPhuo7oMdHuGOteZ3R78
I5MSH9iysLhLfXmTuXW8NTIg406x3sggqJM1UUlveJXbFk018evkY9FK4/YNyq6inmTeRm5a7ykm
RnhqkkO+dLglYY4MDnsVPX7OBC3psnghl/LoNhGdt9Fn293EcsQpszgfuesf/cov7ng2bHvV96ER
u204dKh2LvJdcpsiUwaymb+8BqpGMZTvxZx+op1Fm1k18JltVwTIMnJnVP63npH9ZZQEdk/moOPi
/EiGOJRmcSknrz3cla00732Pi02dyOjywGNq2OTWiyZ48vhxcWu6tB628PQCehOemL5dE1oRkSij
txYJyKvM61RT1eAOgBOpaS0qew+a2dhplTgarf00aFgJi5gSJlgYR025j5aJNu/n9V0+/xwaTAmL
DfPcsLWDQDnCzcRBY0m/zLUu1xULtLgIy4wzdTvPTR7qdupuBK5iH6i13VddiM1rZP6eyJ3NHYYE
MlO1ZMOyBpy6NP5HYvfd3qp0LNWOt8cT0526nV+bYAkLfLhTsjwruDarq45gO89M20HlL+LyWvuT
iy2Ry5oLYDjWhs9AxSHJPtUCl5qPWh876yK6H5WwsRcTDVSGpKk7iy9MSHDLSHDwkQUUSZRMRdS4
oLTM1Ufa0EGaOCq6FA3YgXws93IGzZFmFFaU0jyyrv/0E/sDA2C0L3Wu2Cr2sE0O7JrGqflZQD8j
U4tEmZ8AF/7SEryPmUblaUdl66xP9bXz5LOHVwQsZFswZWdEaph5HOoSx0BTZ4c2t7kel3WCmwG5
m6xf2cQDLnecDxNMuhSg26FRtwFYQCSdorp3C6++NlUScgdyQm7GX3Nr3Hk0hoKT2+id+2HQTlRq
2lnGzbzvJGn+HHNk0BrxvjBy+0S7Q/+Cefyjp+ybDRfeXQAod7Wnij1Jv30xWbu6yR4dP/9kiIqj
gWNyYDrJcyeUFkQ+0AHuHgyeklTLgxZTZkKx7UenFVt8O7+Nh4dmOruF/mChEVFxSu+wbcfv/mRi
ICY8oUdP9MeGBb3hYddxS5JjyRkFUYju0l+Df+O4JGBMKrcGPyvFS8wRYOPRpuAhlgprfsvYqMwD
H0bzy1PmKxAVOuLo+9MBoTA5AcznQHrQ29vEEx/Z6L+TCXmq06/cl9+Ugr0PvjnyyDIZUuspvcaQ
FJYFjkFrcm7EX1j1lYUI+hatNhEBKGqTi4pcj8KuU3Y/dTm854nJTGx9RszJcDIypqQDYcvCtqdt
5MxnQy5tYE0jzhnD2o6twhTvsVltk1uKNL6j5VYzxtuykj9KrY1CTWoeLQew+WxqQcnrW5z7aS0I
q+yl9c+Jqp6HrGcyUNFPXhc/OfNjrbofikXjoEGFY04lZ+twYfXIO+zV/HPdwT/TqChEdHdzm+pb
SF2a01dHW5FHmKq2P9uo6npb1OFYdyGaP73h3QN5yXTtgX9sYSVnmvhaVBsW9njyHfmsz9HbtFjQ
PQBFs1vEeNRPxs5mi4Gty9f2zLvvbG/Z6Q0ibWl5FDhrxlnWFusmudAUb5Phl9TolHib0sK+SyLy
OJN7mdv5R6Sb23TSmXKMP3Rco+iK9Nj7RGDKiMOGY58MjsBBTfthUCRqDOkeZYuD426Dk9jdAJzD
r5O9D6RfpPQvruldjcy8cyjADOqaxyj3wC/2pNhlZHvNnRWGBXSe2Qyfen6RfrZOXMfbWDNYBzz3
3aYCO8iAXmxFauNpFfkMzwLo31zzrZR4lhZac6+D2RQxdcalUo/N4lD+OeFvcyw2l8Sin/piqLcL
h9UHaY1Xv6fLjWpv3BoDFC8x8tkNlAWlvZkc/DEHaMZqXeQ7L7c4Mcz4v0u834ZVpBsAbJS3GpXc
+v7PIh6pXf+aI7wDnfIDXc++m1znmLQ2UnPvBJancGYonDYdwwIbQHFb9NN1pqOrqyBkkC1n8OUf
+4zRnDOTph5jcSbTWLCIeSdUc6T92S03qlEbHPxMSkMtaaBNxp4Hp5A5iDXm9mrcIIO1VnmV1LBb
7q/Cbc+Ryj1ugiILsaY/6E2zHDqOB2YsH+e4fWV6epOxvgYWVFDE6jcxP1ld1e68YjgJxcZIB5KV
4mN2si9wJgjduB9xSGDmzWtmD7bdbjUpr75R9Ccihvs6UsWlMH1crhhn+NMny7JOfkx6ui4gLUPL
ZZBksKUDKV0vy4+ab4BuytB55cORJlyM8czSuMWKz9+dOzZFGv2wrQi20K7MvFPP6fWdCWsbhDJo
5S1IuqnjPI7zjsjlnTctr4OHTQgfcBOO6kHPm+UOOyMqmN/56SZ24+ZU5aTAZqcO6NCtW9M9GsuA
MWSgo2xN7DQsX4sAP0JcdFPJ6UZra+2kZnbxllMOQWpgIC7adGQmXJzNtvzKqAHY8REeHTPex/l4
0ez22bZZ/f1Hk+gi4POrK5w+hK11ZM3jNxLEU1Vd9U4nM9Gz1FIRx1H7IXLdZZfaQACJGtF0RAgv
EjFmplV7SPt2esAVNdHptwEYnG4WVRV7HwZj0Hp2f/ThrO6wF9PIDDnDj1lXOmiSGAud5my4PSEg
v6PrhGTcoSH7ejfVks6HODpZXnomtH0ic6FtPR3kcgr4EeZAcpePq6iwEBGCuBp6i1kG3dzQsZFN
p8gtl4OWuJ/xqNc7Yp4x72o+7TsnYrSOlQ77eZpcJFw1KU3nGllsjls10awlzZ9dwbqZG6SCPaPD
1jb0NKiW1zEqy/2YpGpTRviysTPtutFjGQ9is1uwT3GKwBombhtdPRX1W+0n0X1JngXAWTaelhJU
bRfdINzqoWNSQIMZdT9OXhwCMHQfTEO/6N6qsg3FPp1t4pEM5WQak8V3CZuMHP5ZUSCoInLg6VQ7
hJoioLKw2EDcfGXqCbSGB5BEGtyYaXQnIjRuRvh7tHI6SUCD0kVx1HDfwfsXDBWzaDtGiMl+Uwea
1X1VuhuFJQyxzqS3Au/QPE0/3cpZ8wHUwXqZFz45M6bHrnBx73a13HkCI3y3/LI6WulS4HfKBJZj
8kgh22xuNKvptrHJjr0g5yD0FtPhOlhuqFCHszaFwO6qDffWk4iB8M09J0G4es5yitYUgGGIR1Gq
CPp+eWwkBM6yNlFZW6LKwq2AYzP5IzXz6GqZ4CkTfXSI4aMnqBpJXWZo6Tt35AK1EYe/OQLUL13s
GKRBKEixn7tyHMNFVzQBaPPT4DpnTjKspgNKGQzgoI0cnw4+3SdlDJ8RJ86E65q3mMWebSxCMZNr
a9dXw8BhLocpxAHXV5RVJb7mrLi6mvwg44xEG2m0zcLSzq+pIju6KLZXHNd4nJjHQqe5ZkoG4kfm
cjWaHLFvreiyxva2AroHi5dnr9dTQ1JHxsYxCoKo36Uh4KigKQF22PWzgVif4gJGvYlH1w2ipfk0
f1IOzaKQjcfFr05TCm5+IRgcWBqmiCor9TDpnPfEXLqTEecfSuDrcGt63120mYRDz5GtqkZTbjsc
5QS6vs89Bny9vGRjJg9J3GLPTNQW6yE91U10UW1U7geLfSdOl5ObrnDN5r3183xT624VYGhv9Ghb
VagC+ELw9934Evt2Idjwim75hEDIxrQc2PlOVIeyzGL1cJ9KqExUyX3CX8i3DA4AAJmAiaAD1oEU
1S+aUFankHlfchIKEctU0JT+z3Ygv2onEB4iT6+YugMFtxxa5R8As7zFFsa3YZxfYGGxSIADw0Gh
NEG+t02PljvWu0YXz8aAhwxj3M9SF49V0VtbEVW/bKjM0XwXz9N1BL2xsYwYWLJWHnpFakexywNg
7d+0zvw4FM6wJ2J6MvWmCmuBEsfzFwI/TOmm8MMxiU/cvTeYVFzCKPoPD0K5LgGjaytIHroaiyab
jBADMwhDutESDoLt4FnEncXRIkSAporNIoFpnQHwgDCcbNuy/In/0d85WtQESTVYOxqMzWDBS16u
W1g8QYXTH6bWvWoLZJSUYX+FvlrVEY+/Q5RgfvAaHiNVgyis5m5H2L8JhY0racKS1d4Pia0jS3AN
Npp4au3oUbTWLY3U38PcshRo/LbxgOnVB3/QzmHeCUxMq1Ffuk+WlSMHE/5axmTvif5HT02WI/w3
N7Gjgy52Zc/5mHQDwvC4yAARGP+M44Um7uwAt9izleX1Jp4oSRCJuFmwvpAhwQFIU/2P0UV87R3f
Ooipzvmm83s+JcRarA75rLwvluJ+QgkKErs4T81N7ugjky2m5V6itZSrFtuK5RfUNuGkiXiAhjMc
JG3yZJs2+5A5u/FKpR1AbFDKUy+oUtVB8/C5m05MVB5JD3AA9aE+390faCDoE40AwKC/c+3AgQ6j
mBUGVe7gmXlxgIl+I/IJWBB5CdMueDhXGQRwKiGJth97E4tci4PppOXwRtCKgtpx2Qa6mUtV9Hit
bWu5WWY5Bn3L6bIsJGBhLtZNElcPatRI5LRztsOdTIV8YbI/6QlfjsVnnAD8sIfoggqATaO2SBzZ
z4JT25aNBrp+Qoqr8sFLx6R91v2o47Gkz6C/RO+yhYFtMXYOp4Q02jcaPb/ICkCSmVWldiZOLI4P
lQEO2DG/yV7feJO6wISDWskpZdDuzaVe7V/qcahiZyNNk/e7zX/CiMHedLYPqaQBcaR4bEiyG8ce
vlEW6o1tUJTegKx4kOLcrEf5xWLXBRDK3kov48TDptbnJeGDBpeKfEU2JqtG5iBFOZxIVhB8EdaX
gzXDHHq+pw31NlXKIp+hLrNhPrtx+tN31a6krDNqpoNFR1fnc7RbfJQLnTNOUUfYOSL4PJHcSHY0
iPrFt0MSkdDZd8rObA9phTRsAMv3AUQeRGtYmjDCIcQTnM2GewUuYtOANSShkodKkgTyaAtsSr3m
oYuVuNPvazEriKaOHoxetoSeIk9H1dOxJ14Gy0VHkXTvjWh+0DpwEtFYZ1Qzy+kAi+Awj2rfpQO1
mQwXQzlyFJ/HQ2ypnQkVvsYMGa9oIEz3pHf3Ln2HV6l7fHL6c223ddhoA6GYCI91nK+eSaMI4+Ux
thCVtIqtiqZU6FVZthVMLxbmhFvWUry7Fo1zGaAAtnZCcunmmTroTndvUpAcCNHMR1E9INsyW8hb
tZ24mpTnskx1XPmEvJxgGSC4q0w+dZ1vnjovWRiecF5Meb3tVKQ7Z87u8cbQMJg790bqfneDuAWt
z350dN6xp23NYVQHYGenoSoQ9qMuwB1vhzqjLaN1HiIrfY0cxCmw2IuvsjPuW451gzzOTiMOoNge
Mni3TKTYXNdaf9PrapvhaKXF08Bp2hVUyuml2rCnlx22XhYyECV0+QBjwWrOZBp3voam6VK3WLuq
PCdZzt6qDycbUQQ1ixkZ+PMN+JXnwpChn33ZOZYjNZJALHwF7gGkFFO7EhyCzs+gxlTbMOZkCjTj
54uq5HhgvvCh/Gx+tLPBRf45qKyYtl1DrVjRibOTsy/puhnXpH/LRQ7cvmNtdhxF60zBhLSEkwXy
lyIEbhxaxDN4ya648nhwGuA/jcG20mIVjJKlhCPP6g+P5bh4LljgiOg1Lig25FzBZeltK+EcPV/c
6Yn3zS6EypQ598NoqGZmg70Rap6QK0ojDg3H3QwTb3ijUTOFX3lTQcjnJWVPJkeZMOWkYLbFSM3C
IWWktctH/VYCdl5DsynjcNLnRrhEmTz5UhFEsxBcuBBcp3obpi+c07ui1hI63eVdI8tf09Tpr4R/
7A1G35cFFvOGs26NkWLckwdpT0VuPAq/u8+qt8ianip4u9uid07SU/pJR/12rVHDNxI/1UYW2rL9
ZitMRTNhNNeiBs5kAAb8oSZJPKLyS/h6csTFxmcTzlZJO8+cvLnjcsp9TTvoI0rAYOfZbnTb4aAv
cE/Y7x/LBhlE8019k7Q5XElwP9AknzuTegWpKFd6xMyrdvSEu/zMxX4yxkesDiHhyfse1TLFdswW
z8aOgEpgLPX9SltwYTmCtnBRJktbhPMyQZ7Jn5LJFWy+0c1ce9wlhkB59biYDe3OajgVd7ra98sN
OeF+58lcu8QtZn29RX+NyLFHNXJnmdEuz0GiM/amPkQkY6szGKq1QsvxNsNqg4UZ6mtzfhSZ+NSN
+UqA7c0xewq/e3avdC26jmAw0NAXP7PJgwtQ0lNb87rziQgyEaX6dd3RiYgn3gg5LrqzG36gJE22
qqiexxzUX1U+2YmM9m3aPo4xAyLmYIEvHbUtpU/KYISISH/NksJbnlJulBqqYDVApzbJVug8QQxD
5luAJ2xEU1LiZWVz96LZVDr6rZrrdy159wvKWCzafIs84751cWo39HNTO2CvQQvGaLYgfSgKjEha
8uY1y896QNeaSg5gHotWY7yUPgRDL9WqYH4biXIHYuy+dC2+iKon4csmJKhLtWNvrZ0VjJwNo5HQ
gRS+nqzTkW2x0KddiQC/AzqHscBbnI0eY4MeosfGM34hdjYnf741DPTmqrGukQlCIHYIuTvxGFo9
dUaWMq9J+ZZqBaWvYGSLZYjoM0UhVOYPUdHEnIKLdZj2bBpvPKSF3zFCjfH5ZZBj+LvCTPjvFHT/
sIlV9f3wSm/UVh80VCtb0VcISIqOnhd/BrEEBQJSD+eOnON8jAQ5RxGDxO7VKlnFCnWtB3qFY0HD
WpqibozTog5Tj+ymSa5ZuWCsX5gy7x0B9ozcwHY2Iv12dtQldsb6mlc5O/X5tiYYnrG/1VycMEZl
IE4NDy0duINy6O1MLDQwu36wotE5uHVOmaaXv6USpmYXDyAZhodhBMcn2bhtRKY9ti620RX4YRuN
t2VeQqQu5vYpoR20M9Mw2DC3hkkZWqS/+bmagl6DgSAqYmddZ77ndB0cS4kF1DJ7zpcZTghyea4b
QWZs2d6ZCCZJQo6kZ0Mn1+6ASssSxs9M/7cWE7Izuh1lDv5nObqs7E2Zbi2NdgELjXmKSi90+7VG
sgYTTNfmzsoJkMaRhUThpic022HXGIrgyzA5mzixUhQ6/TtBNNnIchzA8M/4yaL2fYpuOvpcmtHD
4to/uB7qMZGaA2krH2JnQt+ohINngwCqaRyzOX2hl7XEXVOIcBmwRT4gY+dOknAUX1izd5DYckPD
p44mtiAKY0lOEvRRw1FQdXA+0xF27zgODcWOYjpepu9cBebGdscmaIu1cLfq9ov0XiE8I6JYoi/u
Y5RejmzmJYY/ZXX3eLtfneQnEQLtmKSMQbXyKfPqtyRyTrShlrQ8OStSyhQ5HCEdqJxK12Psoj+X
DNapiPHGi04J3lTpe4ClO87i/ZnkF/u6+FMxAYFGRSbHdeYHmVC5Fdn3U8pPMW2ZgVwtP3nJHpRs
podkek7hFm2cmQxrweM3sBtBcQY32sbBe+DXI63aFEYPgiG7p0o2CXlERLG2ghK1fdOXfZg07PIg
wtCBYiafS/XVF6wV48BVn3rsjP2I1gQQ+L3Gl6UVXWuaZWzAE18g2j21FcFNB5A+n+uyGywRHWx2
CL1jvFcoD9upzrw9ZwjjQIYfloGmqEmo5To3pJ7Lam+WlAGtzhHOhyd7LDpOE57CKlj11jHVrK09
d/vZX59+rf4aTwaiu+NjeS+ybSbADEBA1PZGZNxB8fmOMiqw8Ypd4tRPdmo0vmzfZRhSxjS2JVrG
BBFhaZnjc2VOd5pX3+eD4uYGH2Nz0Nj18GOSAQdNXXDjm/GP3F4TV4n7srDlNRUtUTpzGfaOVMY0
halCI9V/1LrcG4CcwJLUJ0xQKwwxuWv0IduBvt65uj8dexfFwQWMW8HDCDoB6KrHkVETGzT1UV5K
JL06ZmZjIjDK4UuXdJw008L7ulgbXPNxwNGR93NpLnFWswyX9pkjSkFs8653OjAIZOXCWqdH7bfD
qaYbppw9PAgAOshafYDghC7JziglwippCsFVUl/+k7wzaW4bTbf0X+moPTIwD4u7uCQAEhxEiaRk
SRuEbMuY5xm/vh84sypllcLqW73q6I0jMm0JJPDhG973nOd0Cp4YeaRAG6gDLYeF9BLQPSGuC8Kd
fhT0tt8nyfMUM2XUXTUj2TfEDacGuzbEO0GND6lAgUgeALeoCZ1dRKOcfWonHzscwot9vcP3oysk
ERjgoCSjo+MVNbeCyjhn9zB1OuXLnOBk6B37Jiq3YzJsxJGqj4LSZa+gQxvH2JsSpd1aiBZ52v3F
0onGroZMPBTzjarMRC8O+a2O4MwxCMu0aCjBY7B+pPSA+0h65TXEHTDS0w8SiHoBlfTW2vTYwBYp
wFMAZXJdZalDiOFDzilDh25AcpzMved0oHXxNzMgkwidMzcJ90eqZdl6YPz6SUIUypwQwxRXMA0m
9pvNt5Rxv1HnDi0VIQ3bWbugUsC3AzTQzipqFxZen0F6NqqI4EMQrJyzcioqevCstKXNsqtQCeyd
yqTn3EgaaWsWbsiwE0mW12KED5Z/p6D7GMDE5T60saHhc8ijdR/pCJhkNbZLC/OyDnbMD0Bbzbx0
jL17q51yO8krAWF9zQ5ZN2hqYZZAp5izZxOzJ6kJn8Uk+z77Q7Nt6juQpDf1kLXk6RDuhZ/Fq8Li
WmdGsU61mn1WmGleklCXHKUf+USadK4j/qXaamBXcMC3oQuuW3U1SFl9yHuuY7Hrb5JStwfBQvjR
FidqZdiQgWLZxrOg0OicVPLAIQdf2b4faSgoqyc2sT9BuxtrxLoixNV5GqGyVN3GCjnWmBQ8GXD6
KhGYePMo4RwdKMQrlbrTCPHJ72ClsCeD0FND3KtNdFBd7XN/2CeCXpE2iTek0T3r/bZtZOUYw1xb
F0wLRkhEJTulrdBifh7NfleW6pIfBu+vbYznaSB/O0MTA/f5W49HZ01rldCUxqPV/eJPY7Iz5+BJ
SStSy+gwRnmyZS9GNXzOH8oUeQCnAiecFJSu+vg4UORAE519C4jcWCURhs58eGkX6CSHKc5+lKWc
DAln0HixCbOn60FqDWhbFt/6y1bU1CfFGFP4ufhBfVg2Rt92FIRrl1YN2alq/K2I8nbDaIbuK4JR
oewKygiMdxIJ0BULdkBWZrGhjOk6ABmkOWAihcgMm2YV7ugy6fl6dEDDPH3hqOlpMSSfOo32Qp+j
4tIROSkT6ga6BVR77kM9aO7GIQGIF6AMUwV4uyCYL1YSOXS6Z5sGawCyCdHFkGLu8AFfJY5ixoo7
T0B7ivQJL3kMbpE1hWmk23FQDBwkQWL/g9Rf/PiieKdblISR6j7R8rSNPogvSmYRxV6foxrXfEEY
QDPD16Oi56l1ydpPlK06dKu2j9Qr21wbAcpGMgg6odkVO5MZHXOw4S735ygFAsWjZVOjmuWIAKHF
rWTWcHlJwMJ99WKRUkcbAGm2Uf2wCp/ciXADaB1/n75EgyvJo+ELSBfQzNP1Yj5/pdR6qQf/BU3I
McuVZoMSGl3eND9EI+zxUoqeQhEORpahc8pQsxmCDHJJ813Z56gSqeG9UYJ9V3AIZ3P9dSiiB7g4
6SazwpH8FOGE677KhydZn/dqmX2BQnEYx4JqQEihRtG+0zdEr05YqCHRzRU5baZ6yMm/YaE1de3B
3DZNp/Je1DcigfKmDG1tkgLIxKS18s7sJFkmFYjwxTpp242RUVIsmArUDA8YtNatiT7NHqN2M0xo
egpN+zapwYES5rjN8plKmBZ1jsqa20z+18oc5c1cW49lrokrwprTBz/HjTbGbhfJsCqn+IvVsxng
oNc7qW8CRYYDAHaUhukCwBL4uw7zXhMhLCuqZyn6OqrMt2FCFW6udkqaKQ7EWeQ5Ebl71igQtUql
qW/uW4wdpDNmuWuk+gbXxpIwmER2Jpv3bWAwXpP5rNK6Yy6l4QFDt26kh7beKnkDgiJg4yFzrNXr
LwSoEflOIEiCw8HlNY710DMA5zBFcAwiCXYd4/EISjofkcYJVBliMulbkO1i4nZVV2xDud3oeul0
lVwToNFQmSOJLiJZqwP1qpWJ7JGnNhkiqiTm0mGMXiaDkm4FAikL5AhdDrIaX+MYWZKLFadW7iT9
IpgON5TVNAwvo7HifyIfAkRSo/wYI2rzQrzrlRI+2ngxrTA8ZDB+KgKX9rFUE9cnpFvYcyvITbD6
sip3ytJ/JZpjwpUs3VhaHbtzSbVXHGAD+LRgVj3scaamSV5bfnqaSxZ93aJlFxScRAzSGWWRnWmj
09rK0SLkIHgS4UgRpd9LqUlR3FzoYfRGkXXNrE9s+5AYU9zId3KQfgMTna/iZl5qYL6HfRfa/Sy+
jNAV9F6aVgGgJlFpJdvk0+IFjALgLSNnjHniCCxa7Ho4aKigMohBJMSU9cVgvvcpBqpVdK7FcNuz
Y0BLC/u36PQXwjUe0PXtleGq1HJ8wMqINlJF7K7HGZ4Y18w7DJZprTvIRXdQZkPbgIDJVEG5qVDD
RbGRfQFmm+J7I7xx8JUdczT6K0WoDzxNvmWd5g6aKmRiFAb9OeqdAlywi/CSyUkNLkVEOdpnkYvS
3jrVFUrlSixdNW3Ygw1UadB4+Xua5T9mfzHM45mwqvE0YiE6pWrZrgVkZw7t+sEOfeJh4TPG+zrY
FjJmVlGT79pjkIFWMqIf5JYWN4PR2lovX3+69WN4F0yBHYKASF5yaL1yQd+1qZwda6W8VpHR4zCV
q81P/DOkBO3a1bJjQYDR+y/azMIUmGifZKWm8cHxswuL489/+/OT+jQ09/LC8O1V+mgRbwaCpQV5
UXh0RchaZw0gfbxfS92IliJEMdAOkP1RhFfjOHi9FZxDxt7BHLtN1hiCJ7QzrUA8SuoIqRzNtri3
wl2ad+1ZJKz5px0Lyz3IzTmMd2VgMiGFjVdL03f8odZOGDg5qcTQ1TnCKCFXDfenX2skidWx5OAL
2KSRrsGogoej2JMlVLXQJLMpn4zmkAUVOHc28KzECM/zYxFc+Sl1EyJ4ZI8Tz5c6y4+PCSaVmz6M
c7ogabZq2yheJGF87YBy6xhsEIbHd2IanbMOTi21ThqV1B6R7rGVwcGJgXvEUy/SIigmWFIFkk+b
9Fc2SWF3K7XSvaWr90acpRth3CvjqB/B4pF9PcTk8Ur1vJbVJnfHPqts+vfyuuwfJV6cW9SVmtsM
8bfRNA9dpYSXNJmfBc5fe5wRnpjFl6TA2ZHFiXYXZXNmV216W9YtXASjhbnjZwgJIoIaNSojhVqq
m0AMPEtpUq/KfYvmp+ppValiLp5hWnc4ahGXCpxJCGbFM/HT95arKDT458cc8oHVNsnKqufgUURd
JCkx+ArmoFKWDkW+BLYTe+Rl5uAKxZS5ebeY8VUr3siI6zD1iqhzccTncARI+t3UBW1DODcz+qFc
cCEOI/dtB3vy6Yxw86zbKatfRgr/EKOvWi3yPNjwtGoze/Ws8aY2rc16pNxILcb+SNR3ghYtesW0
dUWi3VPJMtgA4b5NQm1cZ4hLVpHix64Q+w0iYsrBHCgD8DEc+YpWeSVdN0OLOBCQu3j+Jo2WWiur
XjVCGVQERScscyyfag0dL1ztDsSutGr6rkCwjgiY15ejn+bkFqFN7XJDu+XvJq1UiArqn396uqzF
nyjEwa6ZWWFi1Q/OXZ1AXhkir1JibA54M22j6kovFm+ZLxHFaMy+hdRgIZC0bz9/8VhTPCl0MksL
qRydFgvbys+taRPlLJLtkH5LdLaSE3EIFBIQgJFsX9MT4o2IVBCwijJuU4yXq3AKC1qqxHRxHu+E
WT8UEanDEd1HiaqRh+LSWJU65GKtBCehFcQhLfRi+Hto5KaEqUTLTC8YfYdax7mP2TdX0QvWxeSs
yUTRjRw3A79Nnaaqx9vcMA8s5Wh+1foMfZcMpsXC6NNaphAZbOua+dhsM3dcvJl+0zK+TwUlfWca
C2Beclxshao8iKzDa02p+n1mkYpK7wh3IYlfEvrkOKNfBlOW/x2N08HXyZLWIzqYaXKGjJCttXAU
F7HQ5OR1D46K+mgRyN2N3tG+hxN1Q6nXkVLduGMc74Klijf1SKzGWOMzVfH3OTEkO1tG12yBSw17
EpEFgNoeUSgvbTrcZrEY3QRSQJEsRRJeqor7czBWI2G7fSg73wUG3b7rCgIxZk7Oo3XWBgo6RvQA
tIgBIiwUJshY6yDtbo2GsAAVLhtoLsqzYEwQ6g3ajlTifRRz/xClNWvVYoT4DbyqGm4Yx6LxBN8t
4JSZqa5ZTVdlar4WBJrbg/+U0JX+0xD3lyX6LwPhO4f2u//8/9KwLf3WsP3f2WsdfXvJ/9flJSt+
sW0vP/eKPeC//kGWn/mHpCqyKdIslC0y/f7xr5g/Q/pDxBUsw4dWsGgvJsQcBl+4/Bh/pRqmaOmi
aCpoXPmxv5zbgqT+gZWUg5ciqzrOboJq/ulZ/+VRfpwz9iu2HdyzYalEPJGmAXqGD7g4Id/4UoM8
F7WAKs5FH/FY4BkqiA9OqebM6pd//G1n/8CFunjA/06F+OtKqkkPSpbVRen365WIIM+xYUXCpUN7
GCKK48DdlZ/FFhnir/EgP6+jUYjU2OsiiCY89dfrKCrlpybv+mtnNI6PIhQcSLlKdRI65DuZQh4B
byzSNwVKA3X6iiNhleBAWNDDQezVsELC0lyjpnLwJOT0/gBYaBRRE/EiF/g99McW+UXX/WDfRd8p
2y6MeZNVfbMIQfMFfGbsAh3kEnyhSLo3EBgRFYke8S4KBLqCKDBEyi97gSN41hdrNR9tJX1Ogx+9
8TVcSh0DB27lfpq/mkQK5ON3XVftIeb6yIXxibldgAUteW78R31IzwH1yiQ8CsYz+6vabscfeXrW
/Je2C5w6hhw5JOTZq/1moqXTwddQSlDx0YtE0ZjHz5KNwuc6+Q8zedooVYxbfLccnDhcoXNrAU7c
++yVB29AXxLXZ63L3L56NBYxu/YciVeKA6QcKa6wcKsmlCL9rVp8D1FdFu1Fyg4StVDUT/sI4V0+
wuetDbus8Xpql37QHXLOMj5ofWu0xAnpxoZkXgwB6so0LlQQN71FyixyxQqmeT5duurcYl4oSNxF
DLTBxOvUSXjR0HMktfm1Us6RdgmaFjJO6qiasClpV8jqtRCQd0jhti58j0LVcTCpOVoHAUcXOy+8
uTT8nqOAiPTBsmWzaNZjKLiYhCAyN3YJsTkWhnUIxksc5BOE2sKPH8RAOZLCdMaIGYmH2kTx2Od8
Q6O0C3hmhSY5aWJREBMpY79o+Ss6OdZCShmSyikLE14kbzJK37PIGVW8NzRAeM1V7zJnTA9mrd6M
evBUtLc9xqS+01Zyb32F0LTvAeemwx228bVVXifWIWLv15j4MDtKXoHCGZ8HHDZStTrAzJZ5aMzk
TpteQx10XmBtwMzcUl3fyNQG1GnA0Z+w0Mc4LSOnKpGT1uaqRwdUIa83C7R5qrILUTETg/so+orT
dV9L40Wpn0pxnxDVPedEghI9r/bSyS8RtySZl1oGC199K+Alt6B95eGX3lQ4boAWnh+GHt0uSYrx
Ke2lw6yI1xG/cDjigSE2495vmp0Cw0zCBkID4jiUly69EZTnpWs9U/fCDLMWEDhWIpvgYofu2B0m
yuAZHz65tqWMWjs7wMRaj4aPW1VwfH8nSOQ9TKqTAwbvc2tLpd1VRWNDlLVdFrQNNGmb6LMbDwjY
EbHq93Jgbaf5vvNfkmonUKREjQ4i7Ck2nyaF8mdmgRiG31Nz/IzxbtFFzf1vbc0rKp/npl6cbSut
NlZN8VJI5qbXXusxfIyViLLJkmhpulIn2+y1T5WlHUoUb33Qb3STcMGJ7tdIxEkVrYvgQeL26y1P
WZv3CZcqRtnp0q81YgyB6EdDkJwI6dowh17BjaMTsxIBbajNMw0gaoFfCyvaQJRywkXbmCAUlyeX
GFcqQfM68XUSNSM0KRWYS/Ql5NeEcXCT58gSGNFL1CpMYjKoNW2DMN1uZkC6oQpjbjwSqkXZg7+M
7JjyQg0HtOgvYvpgzLzmpn5gE7qTQxMpQAKVc9j1MT13Jb6pEPjQfYC+QexJsnQ9IM6PtA/GWXFy
MEAthG5ZBh5FTmPNeTWoaAOO0W2L9U2ihhsGd6yR5yRAA0HgjAnWTAMGGYDUrkI3TPK1pj9KEkbb
SNwwW1NNuWvao5qdlhQCGcmsNjiAjRHGDGvc17hnZVswbkpxZ6YvoSVuqjheG5x0Y/R2RIasZiSY
BSUGPToozXea35yGv4cBrqOmpl39OgbuCHx9lo85neyIqkRHWUVFXtRxRs/gL3WMUA7HziTjjwnB
hI5IG+Rgp1L8q5IOqCXlfQjrSZhy8IUkpNcEa42uGj3J0xfRYrbQd3X7fUAimOrqqrN+jH1tm2TW
jRzPmgDbXUPuAVE9Un2roIwfhGI9J1dQxJOxqZCkSPQdpn27TNRPcvzUZWdjArw5XGsVVYMCylql
yiKJuDnIVIIdacCiiqVz2WpemxPhsJDGGOzy8tBPwxgSKo/lfryEKOlo/GNJBiCF5J7uJoRiOpTm
GotX2776S/hc7JiLu9sMVylvP4y5sMecb6iuVMF0jMkQ7Nt9QQrshBsyKK58LbzPLwInyZZCwNzq
trj0NheNdvqEEoaBtaCmmW56+CbC91GG2HhntGeF2lQmAUsSTz06xU4cOLnMWMOvY+9RhwfwFNgp
Qlm/3aW8pJy57bYC+N8j4IzOYfqYqSg0uh8JUvwyRdWMBDHtRqcwj+znXVM9qCo1OhpCBvEnYhOv
k1FDVIRxD4ZTiw6gieUnAsHAPBFGFN/Bx5/A/fEdgPtCjZK3GuRH3VBOLfSbufsOuhAEPi7IBIax
pq2lVt7PknrBCLAr6pBDbrBNqFEsKV4tz3LKQ9YAzJUkjzKpBJLh5NDYIxCrIKxFJx/25eJklUkg
ke8pGNsFnj8ilI+DQDxLkroGRk0dNTa5Phjf5D39SfQCGXtAyraUA+tUXssaUWVxyG4I8fNUOmrK
r8eO06VPYohJT5rsvkeo4qP24EUp3J5WX0eKeqkxqqnbG/Njzj20AvKhuaXd9EOTqFYuQliCUHMw
q+2jomjHXJuo1iq2qmA136kDEetxxNFOcRUSAzKVN5qzT2qSNVWSF4mcg8gCO+V35THK6kpFfN9+
wZVH5VCzVvE82NhumeSxauFZ0md1ayL4KMzcbRH+jTDxZP2HQlE9Bl0/8Y4OwiFMjcWfubJGdv7/
gjp9sAuWlg31u22wprOhl01ZlFTjfcixQnWzF3S2p+qm9Yajb39D9bpub8Rt9QlORYb89O+XwmEB
dMZYkFHv9vZ9OpZwBfGy0LZ4GOktngbH34VrzqdHZlpbfEy86hCfTTc5xVsIlO5nKcbSR5tx/c1H
WD7im+NFhohxSFI+ggqKbddfc3vcZ3f9Fpr4ptdBJa8C+z+7qGoBOjJNQ+Mm/3rRzuqtMiIo9Vrb
vR0+SQQVOMkaPt5BdUFv7yLb+ITu88EpStPfXJHj2tuvWVldWVH17q+h9oMCFeHGDwm61EJtP3mm
v2KE/jzcvL3QO0KOFsaQhVGa/hw90c5yBld3ac5/chnpk+toC9nq7XMDFFFKFV+IsFmH2pm+Tl3T
Fp57L3FCN1oLx+bgr8wtAHT/Rjj8/h35OTD/7R35+3Zq7wbuKLSq2CpcfdrRMjFOxb48dlvaTHZx
k+ytr9Uu2yVHf9vNN/kN7JFNvPn9J/jgrPr2eWrvhm1ckY2DY5XxOuxBCagzkrf+EzrYh6/Gmy/5
jjGE3TwWQWD3V0OmdhfdGpL3+y/x8UPUZHKnTB3s1PuTMOEHI7t7CwW2PaHLW49sJnn5Ladz65fJ
5VS1kvfVidCeNXmpn7wSH7/6b67+7p1AWs8BbMiXia4/tJ7lpi4O973vGhvZpuVCRfUTcNPPJNV/
GzdvLvnu7ZBkP/OnrG+vSm8eVPzytHrpF/8osj0kdCtBT1MKrogzS/NLVxjx4XTDYShnT6K7TKag
DitDRU4sQ25FuJzHL6X1PRFaGqYUCAPl//Ieye9eMzOpo34QeZ2N02hzzHkGRmzj2dz1N5EduPL2
s4Etfbgm/H2L3q8JEji1AVNWf4WYY6vr3I7tfkuCqVfY0xfzE4rbZ2PgZ6zvm2mEzSRIGTPor+iA
PHWtbCWbZq8t3cxraY0KixXns0sur81vxoC8vHZvLhkXzWxlQtJdG2e0h5vsrt0KR2XNztumS7VJ
Pxlz0mfXW6aSN9cbp4BWTtIsL5nkUqBwx73u6TY0Y5eis2d9//1L/XNI/O77vSujyVYZpHGFrQIu
6xUJP2ycHUKsbXrpjoFD984RNuZ+1Ff9OQaHs9I+m1WWG/i7D/BudRUlIa2qkWcKkvYmx5/jsg6t
tU1zKK6q267/013Em0H7biqh0I9QpuOZTrv6MNtIl+3AiTawb1eIT4+RbX72VJff+G9fUqdsS2lU
Jl3j3QpU4yfwdcOHzbLSN7WnOtVN8Yz77Em9juvB1tbInTF8H7t98dnSKy438HfXfrf4JFOjlNWI
HL4OtbUcSUhQMZYG16y/5yy6EmckRlSjuuQh13/EZvwINjMnqFW6trmCvLvm8NXsRBhIwjSfUHtL
cbLFTDpDu5Jn6xZ5zp2gL9mB8QNOBo9G3jd6Y3sD0FtCYBbW0b2i4C6vpvQZ/70TBjSh4rzyfD08
J+PoTcL4Paqyi0+sHKyLkkD0kMMkDN9iMyR7yj+rQQZk1plEo7LXxbmQ2G1BSS+zyHpSx/0sJnfo
ir75nWVLskmadwNk8hygTMuCr6EkEIcu7ecsvCXe0THlV6Vs3LC8xLCfJ2U7dNTTkBQLCPayogeQ
nCJUhiSQ35TlV3Kb7SAT93X3OjWvCQwDkxNiawH2UjI3Mck369VbC0zHukT0KjbBdqT6W6G4n0Pf
DgyEhhDjBnN8hmPEWTBDFtPnhbBKtJoUTAWPwvTJiHsHvPxrZ/dmxC3zzJt5JEJnD/RA7K76c+7l
B4TZNmrXfXNMb8N14qBfdRJGPBygG2Ejr5hbngYiisgd2n22dH98cEDeufAi0W+/zxlO9RjBRFK1
1/bR3wBRRYPLWjF7Ebk3K0xjm35bb7MDh+Db8R7BnbwNTp99iI8PSn9/COvd2gh4ep4thQ/hH8EX
rTkPr0XP2FAW2oSfbPekD/d7b6717nX3R0IBfL1sr+OjZneOvtO5Hrib87zJHzCy2vXrpyvxhwvH
m2u+e83xyEh9EZTdz4VjedhgvAmyXy/bsegU3svn368cH27p31zv3QATS4gDZsz9jL3WazbJBpWC
95/uMN5c590CnOmNNZpUg6+VMzjx92JHw1N6Ljx/H53k/WdnhY83uW8u92791cRgGhRJalnvsS9s
kbEegbquhVfTWo0PWKqddE1skGdd83X8yUv78Srxr/eETtwv7yyOVUlLY1YJGfQKCE2DqHYrP01V
dZPqlTNSdvz9M/x4afj7gu/W3qREu6nIcntl4fLUDkN2du6AhEE9RlB/9/uLfby1eXNr3y271uAH
zPjWMmKSs7rGGPxsOcJRdmXODcLtZ1/uw70pjUjqwbpC41R89yhlE1xig0aJE4Nqrsny2FrrFrb6
6s9txaeL/Edv4NvrvXt8wqThOqnMlp0M6VE2ystT6Cbrb6g+nOSkf0LhVT7aOJmATBVEXwbNyXcv
YCdRnevI6776KgUskhivhthemkHFVR5pL4aKgnfUndrPnUAEAEr2uA8dU/cLGE2Ki4orQfIBpECM
ACE1nXJRhRK01ERwanmnaycd0n/Sy27eX2Y6E5ageL3fg0tipz03FjYu1U0bvm7ve3o4fvb9lgn5
/b7l7fd79+JLgSorTT5m19z4mgjmOipbLH5afGyBqyKesMcUb2KsktQyVXYYWW5Vdt9wIR+x+895
s4S9kP8b9l5rNbdzYm0Eq98kBO+y/bu3cjjdRosho7hTCBBMMIGOWfUsZ+F9S6PgPxj7b7/Mv43F
zCB+iIfVOPgjtzkbTtStXukUXupASP1sOfhZ9/vd3Xs3GDMLp2Idm9kVQd/2GS85tuNsp3yx9uUF
c5iw/oa00aHjuzU2TDPVCosn4IJXNoKnS+zkTHL/yS1g6tTB+okmRcRfZ7dOyMCJLOO1te5NaW+O
Z6265ibI1Nk6+AiRzeaIyHlbY+qEWLVu+tdPPsH76U5SNdk0ZWoXiiXSyX833eFGgjs9ATccNfmW
wEMoikq1nwIJAsIEmFq25Vq56Ebo+AmJgL4lP5Z+v5NQaY1CeqpTNm8TATih+Vcq+/9IEvN/FlBw
Kl/zS1u/vrbHl/L/gZQCKtKYk5mb/lXVXpIQ/ko4WKIW/usfV1qotXB4bVoe6J/RB973//rHv37y
T+2LJBt/KKokER6vmUv4ABucvyILZPUP5DCm/FNzIsuLFOSfyhfzD4Ugd3IJZOZIjTo5o+6fyhfr
D8plom6hQFfQ1CzSjv+B8oVgo18mLFO3DPKpZcCT/C6Q38q7HRhd4VxtSwS/QZvBwcs7Gpu6AKwp
Es651q6ldOq/GCZylbbCwORnEfIYsKwQMONZrW7n+EVr+nU5xdFpCAU4MEP5OlMPWOcVQVpA9xEj
dsjkYScTQG4kcbYXTLxgoS/f+qlxKI0B81wbXqoiRsYYNTDM+nbai8N57kv9NPlwUMLHKqqt9RII
L2pptqN/QPONTC36foGMzTrf6Z1XD1HolUUXsl6qyRrPeg1xQFpLda7c9/O26mMg/3LgTRLh1+ms
29OgEzQbEJQJodYEAoHusB/nYyNIl3amCwl56Cx0ukA1e6ptDbO6TTIIovdBcDmALWniUb0VJvMW
jWztzFXFSh1HD100/8BuCxTUIo4MP8RqJOhqVyY1+xXuzIpsWdyP/ZcyTV4E7qQHmsZD4ppAkHY7
lQafvkQomq30QlxoxYafsBJMbStJlH00DOop8MXiSPZd5HK7yOnsO7KKw0PVALgzU0gTMm1AX46S
varo20ZUJHuci4BkQSnExCpWmyKRRK80DeLYoMV0nHaOatrfC3VRuWCJCT/SvlSLVrQ1/auhkaUX
909vXprbP+f2t1h+46MByMumyzqdIOqzS9zH2zMf5MJk7s2y3At+XLkdGKBt2UOYjGb8+oB55900
Y6QXEZn7SkrioFk9AK5SN0pk3UPTHLZyHd0kFeHSYl0VTqMCCpHmIDgjyfkmtcM1X4z8U1CLdoEF
MuyhbZimeNd3+Y+oBPFF5CqcQ8miF4kFrw0AYs30GL8Ip2bU7RlS8nWSwNewym5S4mRtxJuWJIgX
CI3bibY/w128EwX9Ph0A7gljQXcvLktsHZm8iUlIWyl0e0lXUx7DJabVImXA0EMawHLh28ZckcSp
V9YmmuEeoJwPtzm26A1jc95OFB5sMAuDbQjPGgO1kWPGX2xBU+rSbAOKIrmb0R1YQptv0zY+CqI8
e7nOd9Z95UuHjXxf+SkQ9LIMnRomYQz4N6OmYYN02qYG3nYzKMTtAoiUJkm4VUSAGIvANxaXlDu9
W08z3jCTfJbV0OLlaeMBtQVULlefYDyIY/SNBNgENoqen4IxODRNjR47kXuchCPZYCAn90KoPdSR
eJ7FUUZZisGVaWSbwWXaJ5reuZMGCVgZB+zuqiReg5RifQ61amWE2eQlA5z0ovgxN768RZ82nIQe
R7qkN64hVdOtkva116maGzbj61iH1jFtqn0ao0MNclxwpK4tudyleAiXP6pCei3kxdE59Meya4gd
7ifx3OnRJa4xv1uKRD85N+hiFyHdUHGgkWuNMtqLeYpIdNOe2cgepbobCVicL2LN6EnKXN7NtbA1
LfrjukopiRUYqkEpI2eBX7YOuprIJtH/moBzG4HePcrwGyzCRMBnScJdHaIZzuNDnQWFjQeXEZsX
CK3jDAGZS6YvyabyQwtV1oGHPjgpdhF+GqUdY08f2wMe9hHVCT8zC7rbB1N8VUr2UaJemIhBLoBG
spshUbG8jlO56pqxuBNr6MCtaJx0IracXpJLtyysyYFVjeNq1JE1xKBBY7rxg2HFW7UxfTeXzAMx
GMppACY5x5hk09y/n1olOgwBgm6tymhrylLvmjNTkWa0lJ6FbPYSrAQ6JExiP/XxgICeAL1Ihe5v
Vfkl63UyWnI/OvjQeiG/El3rYwHfSUaWPURD5FZaZTptg358kBEZNRMKcsk0nw1FwoDbCNEa0kHl
6OMSwpBUROwphd3WRr+REwU3A/lyKBe0AzYe0caXgd5rQlWP095t+fBbXDvzZqqRiqFL39UVLduE
muFB4k0lB9eInXmOfbergWHrHZY8yEnqmTGFBhrpNqbZQNygJYUU4WuXzjef25SzCUgV2clyHdcn
5nsP1OU2Litpny5/WOHsFoOsH7tpQKBZm6fKUDMM5cp9buT9QfMl4FZp7bRZWJBnm8d7sjUFPV7n
8KfvgO0Qo0HOILf7W5U0mCVL0dj2HJRtoPyEUgsctfIOrSAcrNRJYr/wIqUhaZn0nR67ztZE/EZk
gdbyZTGQlE2cbELS+EwpIUGR3K02HH9AdqAJOA6Qw1W3LrBA1WUrAbxB/KJJFYzkZUVLjHA5cEGd
MUXJ7uSgRzJD2Gqy0MdaHk1Ew9rhDvMaWx2tpf6YzHiHCHCfXZM84htZO2Nrh2SpftGImD76YZq5
ahd8bSLdWIGcPUh537E/UF4mkKE3ytnsANz6QuUaSsCL3DRe2feATjUl8fL4WsZfKhwmi8FSuzOW
jEYS3EDGIF9fJUZyYbqZ9mZkuHqhUydpsucS56QXibDhrEHZg4YCjeS19dx8SVX1NjMAWM0Sykoy
zdkKhNN9KpvMPOp0xP0TAlZkHwJI80rQvbgjYScnRqxEW4CtfN3U8dE3UPCpyqmPRxyY5vAoyg8g
sze6hO1cCLG2yHLujbIMqikgzyxMKDBWMSqUOVzQOPLIyECAi85Sh1CpNRslxAcWCMERSGXe8QKa
mopsENs8hGX80WJNgHgrp3aPk2vFLvaSoOmjzmyICMQkhxnb/9/sndeS5MjRZl9lXwA0aHH5A4mU
pXXVDayquhpaazz9HjTHONno3EqSe7VmaxwjxzhkRyIQiPBw//x8mCjPeGHfwX+6XHl0+RzKmLNg
xkatS/pDgkYxXd2qIOlaI3aure4hclE6RILSj1YuDYxSDGXV1lO7LmJfd3GbQxBYjahnFIzm5fql
yJuLOCd73hqF0+HzQl8s4aMxC8P8+FLojbs+7MVDG+CFiASH4kbk4Xm4jiMWdgGnuIgxHQTeuOlR
swAfUuKVQO8xTYWp6vphk238jH4ySFWsT9wH2rxCIlRNrwQwgd0TzvI74Md08jMHIiAjxBlIawkl
hZQWUyQkMlvcq5m0+r7RlYdA1gQXZ8Z9V0F8ztTqBVXibIlSYqsxjmzj0cYDzkhHNWqgCfFR3o/9
5VAMq5CNbmcUwuMYx/gK6Vi7YNZ0Td9xAuocbWlEPwu4JQn9IGxJxbvKwIormdyvdGxi5DJHsCqU
O8NrIZCF8rTHnRlYsmLgsRcV7QEvW2FVScR5scd9XIT0tBU8q97UPgDkQWzCQ6vOXh5tOnBYgKL1
FQ2sE4ZCBw+baaAIJm7fUogDvDR6mwE3RoDqCOUajBUwiyi7Cy7H4nYAUBf3yMLliguopAQwAsAn
3kHzyGXaCodKuerZDWxl9NTL2iB60eYtSQcNB5PRuoM2NW5lLrCwl1yNZni2LPW+0Kp6VXabjGhz
lQfEPZK31oPgukzHy2KUH72Eqk9LA5rylVnxbdKi7pT0e3EsL7U6FZ16NFa0A8Y091dzP7q+zUze
ORjEdlPg4jNUkCTqFjS05aOjAsahZTLtph30KQ6gCz2ikS9O9cPktZcDDIprDd11KUk3Yib8ECb1
Elxq6YKS3k9K23IpxKWyR91vV/QU7OLOp1eRSA8F1j3maWDWEDzPrZ9bOaY5KUy8H1mm9Zu0Javt
SdmFjHpUp6fcD26F8F1Rc5QlgfFD6uUtaEBHivFdnr1r8rp+aWjVElPadFtaODXMJVe+33ZuUNLe
qyPf88NupVG2Q5eaPTRxNux9sxv22Nqg+xOgI7aY15DUty5Ubdf7ubyrStxuuqm+sLIUhWZa3AXT
uE9rYKROO+vQiJoDyIC2B0XuQh0yYIKAD5Su3mQACdou9VemF2QXtLRNqzp6NOSRS08aIo3Gq45b
GY705YYjxDKKdQI935UyxKG+XkeHBOZw4l8gcyv3Q2Pdc+l8lOQR9pQrIHBFDxyv2EjmI3Xc5wJk
j2xkDzGkBqMcgm6semiJVSt8ZGDTDj2tomph7RV6uZkTZSMTHfghk57XAjcrZiEvodY2EW4WevAj
pbF3LYjwhcpU+Ew1WsaDbVhK7KK1vssq+cmTC/iv4qqrvNCNi/RdCBVXw09Pzlo0gS3dyb1mvMW0
baRyqTp6L3yi+twlefxz9DSgmeKEMYZysFr6HvAZLQPoWwCccF6dVn3MPzANuHia2p5JiS+KVdzi
segiUaBIhsUNShIXl6hJ1CqgdjSM+VF0H5lbA4eZcMBqSysSbFzat7ib00AlW1nt3wdEhWBj1wOC
eiebg4C6IUdEPTUdU9OGu9w7QxhwFx64HvkFx8mvW99/lDnC+pK/lsmg37ww/73k0v9D7pcUD/7P
GaX/yX7kVfV+nE3if/9XHukfNEKR8rHE2erPtOZC4V95pH9gtyNifaka9FYp5JP+lUdS5X/ommlI
dFFxIyDBwx/3VxqJf8Rlm84rUlP890CW/6Ms0q9L+t+JWyAuumyQW8K2jmYjkb6U3y/xspUhV6vw
TCoFLLK8/DLzJpkrkAK4PjC4V9b41NJzhAJbbFO7hjpJF+rewPrx1puETWdwlY5qMjmavlcxW7ny
6IOMKlOyq0LncpsI1He4Ufj+gROxIPpr1xZ6d2NmDKUFcH88JWiF0OR50wcd5mtoIiIM6/2pNNf0
f1H5GrrPVKzelK76sKarqNSeOmG89TCP2xjKjOqxet02w23Vg30DCrCVoyuv1+BJZjGdBuAub8lD
/Kik8E1Q5U2mq+uxJK7tq88yR0MVbUSDdmodmW4eqCQYGoSdZXWQzFSgYzHf93gxFrrUXk199OVB
SClzcJQ5ZzpdtMDdE0G/5NLipjLMtkpA12zJ9DrIMpYATDthAQ0kMTg5Fzf0zRhmc41B2KhCl24H
c7xLsh9i3kUXClFIn/eVawHasyVdOIz1sPGSx6QQxSt/guGXSiNNtVo7OeIPWJKg6dBEV4PfOkGE
Ry4QwlXcN4dKUg+SSLuOMbAF+rSOJmrpNl5NszshSwP8xg0N5Sk0H6pao0DPdKEQSDcGG3sZivkd
nKAb6VEKq59eLDxjFI2OJCJmoiUMwG2o/Wy9ajNEY76rLHqLonbGRsga9y548QCjk200tQA1cP4q
0mLakyzKDv9/O/p3zHjZGb7bkLZ55v+vw/xv9/9Dnf3vJPev/99fGxOdmKqqa7juEvBYpK3/tTFJ
yj9MziISe4pBL+JRgluW/0F3IlsZRr6KTAsnSee/Nib+kaRJOk2LFk1r/LHSf7QxzRWqo33JJLMt
cc0TFYW/E405/X6cXOyMBohJXIsH/71FDfaj71btW/tYfWiXkLXZrwoaGQxHfA4uj2bqRF7z5MAU
ONld6VHVf4ktjpQsWR9pAabatIVNj3r2OHn4Cjz950MYqqiZaFtFyRAXlem6a8ckkDrxoIBi10Lu
EAGB1vb7QeaK23ICDVUVOWKYQFGfn/PoOZRILYuCjeiQhw0zNT3gpLlVMeAJq/JMEPN7JcL49a5w
z6QV2CC9BlHx96EG7mFm7LXiQdCeCLVVLvvfP8vvlbQ/B1jU8pJZIYzVukgVr8RBk1S6QMfnZ6QU
+4A84/eDLYQDf462WHpTNHqNMTEaDYpPwov6mKDwwgYO65zr+oY0Hfn68vn7Qc9NIbHA8duS6CHE
JZoxg+BNnZ7F7Izu8fSfr+qKTtXoz+q9nwkVgmaWHLpmwAA/h/rMmj79iv4eYP4BR8vNH/Kh0UUe
ACrSGkNBR2meQffYCT1oQfTPbf83C/bj2sPvYqC/3hDnhkiMpPI4iwWX1T4ciorBuq5wrW6fUm3W
wbFkBPh59TLRqhSrZxfhyS/KUC12TRPbaGvxRflNLht5MokHTfkyccpoGpkORQo4MX6rEZYQhrGP
R8E1WgwsSeJLebLPRW3tS+1jGmfuGFsOZpluj/9wMHs4TrSQZyi5jenaoLAU9Tl9qd0m9QXgotll
5PWUO2DyeH21HXAB6Wh+tMQ7XTEdGSgDEnx6djWkM9hiVk8DCmghdJEq7PP4sa7fimbu/g6uRjG7
bgUw7WQAG49rN+Y9/RA78dxM3Sru4HUbCQqiEVebvIH36x16RdjUvMQWhG8iHVTjGifblVC+YsJk
DxUO2uFnCsmoMY2VQZTYyB+T9RwB7MCL7vb7T+Pkyjqa9vm1HK2svADObQCzPECmfBkhcjQcCAKa
CVUvNqNv/jf7pgENmJqHzPm3WFt5ix1pyI56aNoaWhV0Eu3Wg6cipMO5b/LkMsZ3CY0CZTTi+d+f
jE9ymCSh4RwwvecxQoCN2ZMQveE4Zk+WsBuTLwnMFyaB12PVX3XUuAb4ir5uHGj4wsHBt7vGJysu
PlNHfSutHy1+kj6ocEXfTN4M2R9fZYt0cQj0SMYLMNqjSST0flVz6MoQpWZaq5fWFIux0el6yjIw
LcMHP1ZXEMg3Ms2GDRxtX7zvpScAXKuophteqnHI7c+cIvLJ78vUZI1TF6rEXDs/ftFR1FXAinnR
c5oFcJBtdcFPiatFZHxpXeMAQ8PvxiInVpOQpcdPDtbkCZEbNbuQHKycvmuktSLDv2iK0tY0dZvF
8qE1ooOZKnfeIL/5Es0kZGK+X6ELVfs/9yMu8oTTkmQabIK//3IBowectQrpQOf7RTzpGJla+97I
6Y3srtt4sLVhcJTB37K2Xn1wKJZWXMhRfZeF+Oqa6i6q0/sI/lXRgLrzy4+hL84s60WigSgP6rpq
QuLhuiFpurXYoBP6OzEJkIeDXCWOACt66gI3p5TU0DdeShrpBSCbpuEq4rM8kqWvwGv5vlsolLgw
PmgKqhCyvM7xbIWqtEqwFI4EfacGZ/tK5k/sOHRZ/tTFRmtYIW4tvjgcfBWTMuPep7s6wEs3aT9z
r1ynQcK+9kZ6/czJv9xpfo1L+CJDEiFo+uWrfrTT6GqR6ZgADQeJV6HiUjBi2tpXD4n0UwPL+v2i
WX78y8GWUYYcltqYMlgXUy+T8JQt+nVaXOY9za4V9kdFuu9xlv1+1Hnq/pjao0dcrFRPifOxh0J6
yLLXNLqEcWkb/ev3YyxjjfnJCATxdASfTT1+8fqUXAYj7VNf7Zr0MlAs1zTOCdx+td4sn8MUDYJ0
8qSIbeZXefSqQtFvyEAIyP696wHoeJtLG4F78dDjTCpbG6Wbke3k3oGpFkAo8TTciTjz9RSCBzyn
c+0OT8OVIofX+I3elx4CUbCgSlZcqOnj9/MB9ebErJumpfEvpD/SLxXw0a8N/EGSqgAXv4DWaUn4
nKZPr4BlgTNXIGz6TsE3kUIfTi4FdQly8KQdoWRZzbr2pH1GPT0V903gOXLcuLMfSIYlCkh2+u6H
1WDdzvVLieM4n94k5aaCBVfK+WbCG2R21cThsqn2Ua+uex8v54omhe5OxcFCzil2+8WhVA9T6Tsk
GvAA3DYKwDKfZm8r2ac6axPH5zYznLFtgTHU9LwHtkH1K9S2+AyvE7wCJniLlryikgVr4NXI1a2K
y1YxPmojmIb0PZc/0KeTj9xG3aUc30nDvUo+PShverwqYpzlyIbgXAnuHhOmuM6gQ1LpDVHNzw3x
UGR9ifAnM+yO5owZ+lhhlK2DWxx70JV1dJWNL3ltHgoFbrgpgEsgZ1qgKej16yBVtyI2o6Rx7/Fs
6c0XCRokvEBbhPqiB92XOGV2AuFqoiWgOhj6OirfsNfbtpwWJioIw3qzJmUF83HVF+Dm9Gqb9NVF
HhcS5Ejl0uyYISAM6njdpR/jDHiHaFp+DvnFWD0FoklahMSSedW2B6C7bqRnJGqlZ1GgrZiHr0cU
W7n+JIcC1G7zwhfDnwhlNnkRPvCFQhSt76I2dEXhUdHqu7FrsOLCfwMqQW+WG3gSkXjV1xl2ORP2
K/6qD7tdJAxuTc28isFMWrs0v7Gq0gVasB8wFVSv1MFweiASJt0qedlTWRVsqaJOQlq9mkF3lGai
dRNslKblV6V7yavXmv5WiPcFbS9tcG0CtRHFbQLtJTCabavTZDFb/xkTGPV6U+o/G6zz0jreDhZp
f5Yt/NU7IES9T6Xbr2xZ1zAEoddeA60avWnYm+okmzwIi7l1lcg/yuLOS4pDjztmHaBeC2iIhztt
wg2f8MEB3u5I5W2n4d5Tv8JJvKrEL2O8i/k6cF9cCcIlJkeXhaQ55UDv/QvVJYpW77V5nUFvL/Sr
NOt2yERdLJEATtDtH26TaW0Nt1iDOLlikI7nNUBA6ZpPse/3cf+zq8pD68EijD/07BIiqI3lEEDY
myb/FEo4L5c1lFUR5ROFH1f0kgfSf8AwnscpxLsOHsZYb9PgwfLfxXqv+7sQv80sfpCgIgVdTgoT
uYuUAdL/aWDvrVvAd/Onrj5oIlhAU3+dOC9EDif4byu1dk381JRmFQ2HkGOyjvZJyV3V28fdXZ5f
i+213j0GvbiWtecp3Bh4v2iCuvUn+o+rh1SPXCUyKPlTR4wV7J33nQk/MKdXGYSENXLu13et2bg9
XmU4UmriLTcWn1Jk7n91ANA5qua6o4Oc1SkbyxErLNpQ9LXMof4QJxsz+zKybdUh8iL0nJIPWYjW
fl7je1U4U1qCDoXXCOMy6Q4yah4rW0+sr2i2PvTaBxRL132yC6DBoM0BLWfe+pp139FbJF2mCECK
cN+HW6UY1nqFEENnc6pfBAgfCnwOK9tKVubK2KqQYQkvEJd9IeFe6+1TNBTOGD9LDfAsrdimNY/z
NUaz6XNzU4xsm/KPdKDNi1AA5WSU4SGfbjvpfvAPsZ9uSmtvkW7FBmHbYEthDNKuGO879V0sX8YZ
KBx8QNjcFjMpPtW3Ku1rFGWB5+Wu36LZM248ayvzetLb2b9dqSdKzLUjjtkhlDBnkQkNu+axM1Mi
cyN38zj4SgCfVPV96r/MZKjGw4+S/VFqnscs3eYTdtr59KnN+nzZ+DIlyxa0Zt2gdelr7k1yLqyQ
s5IvfotE4vsELFcaIEiuPlNLX49puhUHxNrYpn/4fQupRhlx0OCITFDT6Q36JI05bdD8ZFVyU3X6
TrNuI/XgKdJnhCotrOODnq2VkG66j0q8kstnUXo12uCOzPR1ImYXuf6Zm9jTWeWm8l9LfoFSPlmx
6o4eRB3uMio2X3332BYPcB1XY2a4/aS7flytg6k4DFLtVvIlVQC525vU6SYQ26bCkYCxlT9d5Xhs
De1jmH/oSKeyJrmqpodKeJ0N8hROxV4bVlP3o8kuDUQdlK5tlft7Yo1IKx84crfiWNsYDrMz6fux
nYFBesfxKK0jgx506pae+KUGI/4yKCnkFhsB4gbdeijj6iNQi3UvYdPJfpIWXKMq4C30D+/T6acF
2EYmjZS2vq1jtDl76ErqXq17SiBr0ctecu1NHkCtFeWl4gcPCUm7rMa0zOw+cD248Itbj6ZHHUp7
3Ci7Oj9QqiHOvzRCmcN+/tMyCrzNS0UkP0QGJJ7XyeTz9aQPPFq2fYWMISqxNS0drRt2WBXsBv15
zIW11IMz1qQ13c44u3c23itrwRIOPoZ2RvD5fSz0Z/ypQgY0DZ2yp0TktogNRcn3e7LRiISx7kQb
toJCfgjN9fejzPWxRZirctcxKKoaiKP529/Dw75JZ69zazg8HTDecXvn6YnoyH5LXbhj62CdOpYb
OpSX7Xb1+kgy2UluR3s8E+L/iut+j1L5GdTK5sCPZPqvG+9R3NfloVq0aTIeoLBJeyHE0MGyJ/O9
WfHV2izfjZ6+whkA/gT3X9orGxOqwbmYXzo5G1T5FEmj0EfF7/fZsKK46eLSIyBn3HojR4hy+RhS
tNGY6cjdLUJPG2r8uj3o0H8zOV/LzY125upx4gbKbJDzNvgV4E2WgvUwKQZpoER1KF0w7/tiV+28
jbkvbnBAcM1VeaG/mC/WnrPd9ex3WFxnEgwnp4EfIEkqTbnWMu0uxYkyAoMeDnNzsaSq2ybE7ocC
uhfX22CGoSEr+34h/nmj5JEtiaWozC0ExiJ3lRVFJWWVPx4i0meDla70ktgNjlc23EUjoqXvh5uL
yX+se/qDDYPaCaVhc3EtQkllSmqZj4fW9TZw9B3D1TaefVVszsERlskaikAUjf4eaZ7so6VdiVFt
1T0vk8OTewd+dT9SuOkqqowzz3RqDo9Hmi/SRyMlmlYEoZjxTA4ZrfVwodJQjAMSDIZ+VbnPF+AR
Nu2ZDPOpfYorLAUNcX5tyw0kh+ItZBGDptnGaFHMqPk6Hb0zqc0FYWJOyjCLimXNSRn+Vl1sh21U
hFrQD8ziZljD0Vx5K29duJ27f6czym7PzeWfF9Hfx1usx8FrfAH1NuPBzuB2tTGcCtVIdnZ5/Mpd
Lre+4ydbrEQYW/AwM0aa39q1YEcrJHYbrhsMFzlnH+zUt3083GI5NpqRVmbXz8ONm2rdrFCY2amb
b7wVO8sq3pk237qDkfCZTeXkd0BBYM4ZkQHUF89pSuDzu7wdDx5BImJ8cF4PIxU2vY/OvbyTH8LR
UItn5KTMMzWoxwNx44bzGqhRt9Wu8Kzf+heoqNaR613Fz8rD9x/govPzr0V6NO7iA+QGRvmo4RGN
6D0J8wtd3SuYhXnjg6k/Tjm+zrgdyKj4IqvBnkq/LCGplpq+C1HU5ho2yynw/SA+lERWCoL0Zgi5
16S3GEWt0uozwAE0z76GAbuwK0NG+wqNEBx0B/3RxChEBZn9/SOd/Lr/fiJjkeMX0kgak3m1ZFJF
vFc7ynwfic9VjE6sDU1kF9ZEZIZk+BdfdxHQJa9K2K2kHDI4+627DiuL4kOkteA/fiBNhKdMyUJE
SvTrFR7tkWjZaD/05Omg18U6y4yVHBsHWX38fpQ/E3vqXHKj84xclipri7VOgr4tawXJtcRVdGje
hf5M7f3U+QXSiUoIxyUyguXXxN6EowyadkKEaSU817fkn93JnR6nR+tMOHJ2rMXnZOEsX+uJNo81
rMRH+ZFqgiuu6nusEc6MdWK9/fZYiy+oFzHZqFQeKwtuaAZ9K/V3r6tfvn872qnXI5ksAwIOSwQY
8vtB6dWZYBbSMBx6DfpjNF9lpOjdRI5Z6daT2pKYuAVU6mI96uSFh8Hb6MjkIE3zpkAOggIWYmV0
i8ZQMKlgppdW8DaM7wM9R9A2dUoF+IiS1bMmuzcEt5D0vaJ2ey3NwRBO2PZIYYA5DchDK8eUTd+S
lN3qkWaP8bRW+ua6S9ajZ2z9apxvToqNInlH/nHnYx6lAOAdJ2UTxPJ6CLQHwiqkqV6mb3PMHb+f
qVMBsSaZcxDKHcTUtMWrD7JAEQMNkAsN9HYVGAe1N0IHcszKx+e1NL+MPN0IXNLstsLxbc6YxsnK
iJCdVEJ+0wDnHX3hra21jgtWdWa1zKthcXRCC9JggPMmAawvDun5fjQlasQdyaE12f56vXo8OwMn
AoHfxlh8ymGLb8WkM8bTm2BfD/ZFYUf2zzPTfGpBHj/IYpolmpTSqGeQl7ePB9/9er7YB/a9T2Bz
ZiDlzIwtvq9cpCQRWCFP8/IW2nebzebi8eeP7wdZtLj/OgaPp2ypckm9su7JVY2HYtWt5Q3NMmvZ
wc3eVh0ZzKBgU4UnyKE5b1+58Y66+1pxIvsdb9iNcB4TeSLU/+3nLKqlo1FAWjL4OVxw7QffFtyM
0OqRvtr/y9n9Bb44OlxCojh1iBjpQEnWBiHMDJOssveZc2aO5wXxzcr/FVQejaTWhVW2XUCkMVmr
0bo2kpeyD3CF+1CzH9O0+f6NnoinmEE2S+pUfG3qYnlqjaeUPU6vhwwvkALDu1ygIoTo3NPvkvHl
+8G0k1817FT+JaFpW14Fqyqqk0QxSUlAfncMO7afYvuFLhcXlt16WCe75oKswKpmhmvn41pkRX0Y
9g9tJaxL17A/HgbbciyHxmUbTLiDb7zTudkTfuYruoSwJP2p7YUNHY/2T2H1eH/mYz75avRZEofJ
riT+2lKPXo0hR4FEv8hwKLJX3SAXqgQdm2D8KrfyR1hoFZ14w5mVp5w6N4kCcOrWFO5Js/3E8dWv
oskqtQrWQ5F5Gw04eCQ9BXC3lexFtL6GfHRiUqYqHZ+Zqrl0g9oJPVJDco2a2DZV3Fp7yO1kF2lK
U6Qn1RzIw+yE/jOLIIF1r1bg4Z6gHzyp++i797i+JxMg0q4aQtWe6JOnreT7ZXDqXsS+/vcjLbYq
Rc/7vg7ZqprVy8f1w93Nq2k/3p/5jpSTG6KBPhMZBWqKXxN79LakUKZ5eDQ44FTTVpVog57X9kgR
VsMU0ijfXiNq3mlYqpdjtG1981OjuKUa8cH0bgFGIuyOgw/UTo6fZjuZu0wtYakHwFpsAyqPw5Vv
eY4kdmupeZvokbeyHh922S0hYLc+YG9sGc7M3KnThKchuP3nByv/vhgCS60yvxvHQ+6KwEBrSIyp
80nrt33VONtzIduCaPbP7Z41J6lg9FDoGIv9tTTTtq5FYjZsQ5Md1629sh6JFEmtunSOXAyr0cUW
YzPv93T8/MQF2Lo1r0V83+K17v43D3/0axYP3+dVbuD+ywnXrUjbbSZ2Yd++Qb3h5OvC+S8+do1m
NHSV2qxoWSzStKWfATum8RCP1TqBnG0Mjlg+9vmjIWIcajarM4936kM/GtBcXMhq7MPqZCDdEtsH
0rQfEg83sNF9vkZ24Prr74c7daPVAMpKlsqljKaHxb6iEoXWfcVN2veeRZ+KQ7TLATT02DFntb62
cHCr22qtmpThxn7dFXhOlqhz6l0Q76xiO7tdJJ6r098wtwD0YnlF/eNZ6Ys7SxRsPdFxyg1WFhgv
uPxSDYHYEF6sKifhGkE0Cl2vOZtLOnmcHX3z+u/fh5+WytCkmLnlczOdGtmd0LkSpamWClLjt1sJ
mrufwIOzvkxvuC9HrDS8Eaut3I7ZOmPcHDFlPLOH/6HqIsUFMOrvrWgRaRoUb1XB0ocDL7a0i92b
7FwX69AO1l+d/fms2roNs3+1vwps8cNa/TgHAjq1tGYPIhkeEgm95aU1lsUxMKVsOHjRvV5+WYFM
defMrn5qayJXiPBj7ugxl9tt7UXS0DRmjyzvbq5yjs3Zo3B+e8vQ6HiIxduFShF6XmH1h0h5wh1y
NZIk8UzfTc0fnSGsVUBGKEWlAd9MapdWpDvNOLgyNdbWAl4yG9y/RzK2CF0EeAFgjFTIK9UDnJ63
Tutdaapll9lEEz6Kv2LY6OhnC4WNHawXtiSUGxPsp3XaxqWwObNGTsUWczOqovNFstcut9o46iJF
8ng28gohF8mcIKzIbgS6J3V/op9k2n+/A/yh2JtX5fGQi/0UaxAxjHP0Q+M+3JZ7bdvdKM/qjXI1
3Vq3UDpvgIZshV1+mK7lu/xMcvnkcjl63vn0PjqdiXIz2UJDcFCrpyQIaMfMzpwXJxc9JQxDRrCp
a7+6vo5GyCaIHyO+fgeds1nWKDejAwqG/MyLO/lxc0T+a5zFmwMeWKmxpjBODJY0E90ukvZGiiZV
8e8lGGndhOttqm5avb+RFEw+q2TTYvOThRjpcHNui3bFy9+lk2THgvxVAyNpqtAxwYOYSbIaIcvJ
4jYb2zNHzsnv6eiXLxYAmKa8z+YZihGapig2cixLaiAWQSaeGer06/57khav28DSTsXcoz8M9WXa
PaR1deY1nExlHb+G+RccvW5Rpae5FrX+IFKoR1nj6CJElmqvRghIat9Bn4oZMWKbCmmU6Hz/LZ2b
yXktHg2Oqj3wOUt6THrzdUj9viuL9SjfJMHX9wOdKqdqZAY1yK4kbSjj/T5SjHG4gDCHE85F97IJ
nIGbELcgQgWQyvbXc0U4FK//jcv2vBr+2H2PRl48o8wpDwMF8axm0+9MBDaPrK5e59vWj++f8uRq
ORpqsdF3OnbjWshFa8QkGNFC4DRTYZ15Z7+6mL57oMWprPd17kHB4jb6BCjHviYFdPf5TIhjI2U7
tzzPzd4i3BJRVqS0hgyHZt07KnH7XJLJ7Pd/J1lxKgpS2NtnqaVC6Lp8MDXPfVNE4PqELaljWGtF
pNUbx+nJzufbQmWDyTIUmqczOz6blTHnb/mPeT0afvGoatNrVkzv5kHETmnEVSaqfAeuUgRYRg6/
EuD9sYjXD+FZw/YWZS2ckJuZj1lg++zfT0l+NcRvVkfrRq2ttMhytbB2qlZfZ/UrzLdV0Av7Sa4c
CcFM/LPW8jtJGtx4TKCXea6HfY6Jgauko+ACgWP1c5E/cyTpKm5abK3zdel1pDMBjNXZAW26g280
GjTwVfyeNrgIlN4OdTz5JqDzxvvUKrYv3ggpckBcVYMKn0FAb0GSbUaL0FgItk12BSNzNQj1ReKP
O9QsM0LFnoSV2Tzi9gU2+0eOn4goXmQF+vLo2fMexo6Gmal2E/3KA12hSx/ff0anTsC5x44uPpqa
ZXGxDmKpkryuMqiIYNU67rzhRsr+myEoiKj8pVlcTH/fjpoa3X8bqNOhUSQMmNJ1mtyFgnzmUz21
H9CF8q9RFpsemo4JDIA0HYg9ncjUHFM+F3+pp3JTx2MstrdKV/4aY3aXL81XoYwvQv9W6mEI1P5t
Xn5VACr96spSMKGyoDaYXxjj2JE40M8s2hb+Er5Ew9JDBDOizC5D+aEYYIU9GkkPHf0Bw1+74o5h
iOFhiAZXEEDImtku96ZrP9zp5hblYRKM29oXLoXKW48GFlBm4HgqV1xAcrixC/UjPeCYEzbAam4r
8eX7BSOdOsfwLKX9hGKHpC07TuPRbFM99lgxt4iqL8q98VFcd9tPEmy7+ma8Hy4zR1h/P+ipiaeH
H5U80BSLVOTvS4iUMqbxssCY3k1Em2bxzEWFRx/Hdd3to+jm++FOn6BH29PiYk9UpafjSIlI4ZKt
bPFdWOfOHSQjBzUtyerKodnj4N2dU4ucnNyjbXl5wY8StdeHmG4HghAnSR5N5VYRrwKo6J39DJpf
wVszfUbzdi6lfOrzOR54EaEq2ljSZcsTR4k0M4IwCym7c9N68oAjLUXzqzi3Iy6mVY2E3OwTZThQ
54hWuUNeZrQzZ7TP1m1ObWuKphkgJTQKfcvMBbBOLfNHaThUq2mNDdo6ewgcwVV3lSuuNQcFv3sW
bD1P0R9n2tGYi6cDmELDcs2YT8hdHbwBbWhWzvt9b/83q5OMDHknUSbpu3hXvdTpvSqXgPna5lH3
6TNK8doRcXybiEskb5M1mQORAfu0rxKn+LTqMe181Xsc6PrSuCGmv8sjcBGWf2V5P8/8ul8bwB/z
MCNc0fMpqOgWu+TUiAFcHlQDlSSDU8Lar7qL+7dUusbpUJk9HKf8I6vWrb+VvJukeLvVgJjuFfNx
zPZteJUUT5L/ptCK0MoRP9Lu+A9jEjG1FDEDxFD1Z9K3fAfvGGij/vRtI34dGkfMMFjEurfE3TSz
FQt2lpU7oQnOSXfayvF/5t0hrB50nzKq17lCQctHcjmMX54AZXAfVLeShk5rJRU0/JBLvxSny0Q7
NONXU22hakvCqx7fh9ONUGOhWfUvpRnu/Dh/sqTyRvDj614NXI0IALcFEr4Xabc1DOxYKUSgNx/L
tfxQ6a9jfx1Fz2Pr0oxrRfcaAL3qotJp63gWHxIDmn5VOaR21yb+e3ickXXYmVC0rOrdaO5CksZg
tLThciLfKMOTXAeIo+tVql9GA9kMxVxRIwAdy+USlialev+j0IhIaJkLmweIF6rEKnDD4oZJHIuL
Egxty+btQ4S6n7KL0tuJwlWcbf30oijB3N+H5S5JLvRAWPX05QwmTuo7GU1U5GJRQ+h0DWnNnqrH
WKWx5EeGmgVs45Td9125KguyJ/Tn1j8C040nh6y1ow3GlRFJL6OUvQX6cwARsxZueX61/fH9Yjy1
DdDUr9ADLVEpVhdBQdn21SAmSHJi796E76FqlD5o/Px+lFOxNOwFOuHIk8r6rxT50c0u6JRIaiQF
ERwfWFJyho9IdYwZj6XOQvDgzFOdvJXMbn+kgjkQaVL8/Tj023zSu5o0sKzsZcwXE9h/hvAoCIYz
+VzT0wpYXLbRimoVhYNLt+RK9Don+9+kfddypMjW7hMRgTe3eMpXyZSkG0KmBYlPPDz9/6F/n5kS
zSlO7DM9MREz062EzGTlyrU+Ez3Hvnn/3aeh5h870kboOoHMhu99lj/Cq7OPGR8lYh8+2QEY20Q4
932goxRiQRcPn0JkV6i03R91Wre/RhWmdgPmW4GO9O8JUFBNoR0ph604QEI/SV3gU1YWlZ/S0r/G
AOwIeGTEMm7eiByg8QJvVYwBDTIbbpgugNDbyKwccla9esMf/SOUjs1oD6vvfMvY2m6t/jVlNX8/
AUCx2Lwg44nTE97sK7jnwOOK9yHdqEBqRkHZ7cqNXgClXWjjefHD/TldG232rQzwAmQaBqMJn4N0
bXJDUjsneOSoZCugvN4fbPGTgbIY1Jl4SIjMSxQ4t6MI/De09+yJmQFxQxNgOG6tHMytjTPbKDHn
y2I8IYpyiTUCMKZk4rUmBQYB2pGRK4Ftx2KX9sC39PBkgTTCqn3ITP/5Px0yYIxVHIYaMufZMkI0
fwAzKBy32af6Bj0rvUQDO7ZS43KFx5CIkrPNPEeZCzb7J84tAxanMM1Da7FYzRyWEjBo2cjSpKci
4sP5vaMA5+N7rmGAUuKcwEaaqeTH8IE88uNBHuzvFGYMK/FhscV6M+Q8o2VQb5NFFkM+N+hHkmRD
n8NHcpDP9Qv4peND9jk4mvtcm3DAMojzw100Kvsz3vWDVaLZlOsZY4WXSH/IjPub8Ofa8NcHBlMm
/NI4AUHs93SoYw9peDYetxBV30kv/Y4zYZUH48vW4u3KQw0E2SLEK7Ag90dePJduBp6tA6+MUL3u
g3EbKW99NrqRxDkDFLFXvrLFe4wEZBT6ORCd/Uukh9dYP09TQFKYLetMFmfaEakwXjF2hEAvtpC7
tDtP2uQ2+HDO/Xdc4jFIt4PPKnSBBHHdRv0PECjbFSbdVm5h+o5oVU7+pFmy19njhjsLgMkgjB/X
blMgOC9EUAksBkA+ReBXhFm/VJGzqq4a8Ark8lNo4GRenkdetnsFhjppbwQJBbeImC0IkpN5cSCW
AGsUMjj+5BGlM+SHMA9DrUc5K8lbJaMnKKYgikE1jA0d6CpbiZAdxfQzLnAwdLWNSrk1ZTiZ5EJx
O1bfAHMBh+FLjr027TxQ5gDmg4hRtePYHe9flXxH0+9WHI1COPSyR+kV2pBgY8e6NiLmV77XCBK0
Sj9rFjBFJnYhgg3qVu5WWrDt0xSCmd+cDAMdCPirJfytS6hZKqwpJu988AZpaF1A7geNNPgOxNCT
6w613HuwKqj4Uw6NDDG0xVF1Q3oI4YfTi69tLLhoMuldA/5oA/jlQUWaCKr2oHN59ZiJsCVPRLtV
OtvPXiHTDboZ314B0jMhmKwrxVaDGnQzwC8QCWGz62noMWhoNLGmx4MnZBtNTPSSRvCKGe2Iecw1
5pQ2oLpAFQ0OBHrHRd4AXcfJHn7yh7YKECd8UCk5netQcAAvuFHfehnGdWUC9wBJx03ITtTBzFqi
w9TcTaCOWVP6EHe97g+SmxYggxeCUYBb0ghTwf+9jUGv3qfjNs+f/MjWhg8h5aw+DM+i+q2FnyIf
mgU0cGO+gFjOCKAm8sZMwDWFGg11aqWA/LDypxBwhVF7i41EPWtZr2bATMgEK1Eya4zhC95qhjKl
/3J6UoEGaAPwCNre7nL/Eo08jr5Oz6ByjLs3rgjMs0ZHQ+xzV2OPNLjQIDJ7tGF75iEcEpNFiyip
n+CfV0MDtByCp0b8hmipN7KZrsnwIUZiIESZnULDLoaMec/jFIklK6rkx0YRUXjEwrCvjE82Phhv
bJNbpdQjV/2O8n3Fnf3yq2MHh634c6SwK63fpewCiCiYLEKnAzDDWTBo2CgUGHgMbDt0PWLxJZbO
gwh/6DQAdw8N9t737oefxSRZkpGXwpAId+W5s1wtwpZ2jLkJKyHpLxRgMbDvPcX6BBlXh8CLt9ZB
/0la5sfJ7Yize3laEjxFDuQNuBwmJNeNxMydXv/sjcHkzf8H/+alNPh2wCn83SSIbYU2IPQScLZO
rL0PYpFzaH6+BmjuALOxcpIvnVlI8SdcHsoOaC79HkyGTRiEmPF2JHZjaB/68jNHG+v+qmErLIVs
DduER22DhzvM72Fy2C/ERdgCbo7EMORHtMoeS8F/GMTIqRhqEg6O7yVjJ8qRFuOuop9K/B6ABc0n
sqnAJTJpH0OoZUNZ01RKqOqOEtQtNb0RLmF+HjlkFOMBsgB6UL8yTWoKEiyTs63GpI7GZlYjXwtc
RgUZBiYahJs4CjIqRMBByVBb2KUoD1oLyaPSU0KUyNjS0LR31h/MirbfCew11cqTuWsZvfY4Z/LR
k4gHHSvcvE9tAlY+xflCnv0RGMU8O0kwrIzos1S0GyjrQtcXtQ7IEVAm8tRG2UexqfB6KkIQu2fB
iD74/ivPQZ9KAai8NypfBQG183GqpU4zHCLlOt20Oq0wS9YKc9RZyrcRhy60tXJ2NLQc9zLZf/KD
FBm3oKMjbTbMjsB8W1ZTrwZ2kOG53dAiMwBAXVG/h/4rEXYyepXM8BCUWymGlAaTu3CYMeRBhaUD
qs89lK8UPB2UWfJLVKMSkAR2l3wE5CVPYQzg7zK8NUtB0wpAfKOZ2yXXSH4Tm0un/RFghALhLzOS
4O8N0jA2FlMglpX4yTGAIqrDQFScF9gdSQ5JQ6HCBMyD2pkC1B2K9jJE8IyQIMazr30bdjGdGUJW
Tw1wMk5GJXp3Uao97QGQGFObmpLyIGBZ5YSB2jy8ChLEP/HEdk/QH1XaTQWdrgpVql57Y3soZpAP
hHBoNqPSHJ1VHrokn0kLLHv3zLLnMPgQxH3ZXX0a20kSGRCN0Bvw7kWoi6WXvCQgAnRolLu4xplh
T+EnVOMcrgGUUyB3n4Al0GrQXU3gb6qgksJEAbBSqGDBpojnbFX2pz6JRaCcUe3hIm3j+u21DLur
QRQaW23LwwKjbsf3LIDoMoTCleI5r940+cJoD1yqbUq1sGtBvCZF9iaKyYZIYNE+j3J/ZpGJpNBc
ZzMkK9h2VdBCR/5RrDOdQDcyCPONXzeuQPitjx4EYYKHLKNI35tzI8gnwgrbTONMwreGz11aPtdL
ZO6a4hu1+CS0KICO+N0sTAuEB4gqVMmlhrg07mEDzAn6IN12ImMynLCPoeU+FmZaPAvFQxG+J8DT
wCdjzFzsVBrtM9TeswelsRvoiTNXPttJ3aEaH0p/K8D7K3sI+g0HAybtKgOUiWs5fQ8q8PRUzQSr
oiC7iINIVn9pAh6lwLPPANnDXJrapdUx0DQ9aPOLIgZwG4jwdhZPzLo+SJIJcq9eQGZEMMf82Y+t
Gmolaezg/wzFmWgU7H0oVIROyn369WCpfTtAYAVlGO0AtUUxdMoMn5VsoJYnl9SMGhCaoKodY3ui
NVVdubjadtDs0sLBk4rIadvqSWWqLdfIgM3J52r4RsqShJVeAuQTUnBGq7Iyagk1ZQWO5qq/4XPZ
CNXQlLXG5JGPilqnQ1rAQL6vt7UIFfDaahVY84iHOIDmSNS6cqN5RRkfarJpI/iydDC5sfI+gVuO
KYPaAbcRI4KOGQPnW620fCjIDdBFKdDNFOVTXJ8CgDJC/5BqFqyobASgugdTG53SGvFE9dR406Yj
UDQoQo2hjWjkh+8V/Io7SmB7AqOXh0Yu7BaGBFnQmyobQ4ViEyRH0j4lkwwR8fjQ4lTG46GXP8rD
C3A7lwKglx77KW5Q6USHFdnOYJT8YGXZFQ05o8hlPY3QSyjCpyrDCqaqx0bNKUo+S9jZQo4Zar5c
9EwzfqeqLTwUhE0fPDI16qwKtX3elFPODDinYzFNYnnOfbIXUAOtpQMkSC3Us62hA4xCTizShacR
byqygZdyroYkcazOUQZl+8J3OumVgQUK4VqTdJ9RXz8SIGAFMPuurfJAmBJ5e3ata9FN8sALYdvI
Q8ho5QhdPEA1QPU1DdLYc1tfDR6LrITtuJVCB4Ax6IeoKyMsX6u0f4aYp1asDNUxvwBpVeJLS4Id
QUsfa9J4AyQvmvHSFS9BXzuCH7yyde2WAXGqjFpJrxkd4h7TQUCvjIgJoL+j5pEhQ0Ghqb+he7zS
NpySynlChnxFgtkdYEVAeP/OJaDQEKZjg6kIJFb3i204onWXxCZqpytTslhKAKkQ2El0oEGbn+V+
tB5HlOpidsvvRaf2FDd9ExCfdemSbGH65qET4qaZ7oPTi1vw/RVfknGAvNe/g8/yQBkUl5KQFFqM
puokp/Si2fAh2qZoXPZbyMNZ8BFyIjs0W6OzYey6646hAkkgPTtDl8hZ69YupaWTJiQKKpwA8ZZZ
dcNn1AbXR8iO8o2CcxcA5XiltrCUi8oCJlpB2Rn10VnhpuiCiGgdZFpr5kjIl+gf5VWVu7UxZm8h
J9AV4Sq8Rd1fReYP01wgkHh/4ZaqkzevIc/KEwXO5ajgMETMIO4yld5KCTBpiIAVgOvd+f5oizei
2+FmexSGD21cDRgOUkhe6+Gif0RN+ULN0YK1qEPs4VqtvOHiVkDPXpp2A5xlZkOKYl5LJAJYIAk+
oc1UjulKJe2nhfPXNy7CKBJVTZRXf/hEN3cgNIHLSiAYAaazOcQBQRkaQAmC15EBj/oNano2eVce
cI+ud7h5WmSTGqV7gkk96l64gluBlzzLn8oms9AXtoQN3WlnZUMfkVqBBb8mrrG4q/593PmSBzEq
cqjrjxAYBkSEQp3V93UJRc77a/3TZP1rWvDpQciSxV9zWkbOJWOfMhy7BfTVAGTDEKJG18QvJnrN
oRpVwJuoexDppR4OQfTCVZuuCSwNFQK+wdkKATGifo4xqCMQ9G9o50XkHKWlkY8okfJQurv/uIt0
HwiNwv5BEBRk87Nbn0xkqY4a9IwpKm4Mbj1CBdRXylqkwp0A1gih04VP2Zg6RQChKKY3tSBcY1Uv
HRcguYo8jKk5VlZnN9yoDWSWqHiIwmyMlzcAsvbQ7fTwfRgPrA578f2aOfXSbrgdcfp8bjYvx6TE
zwuM2E2Fxsk6BxU7rls5HxY//NthZrNLqq4pKTfNrkXfC0+yqZPuUWt3O1u0xV109q01p+PF0IYp
VNBmwJH40xa4eTONRI0Pt0CI1KYbNW+sTNnHwK/l6kaQyQpKfVLT//ucVyAQLOCYh6X49DA3g1GN
qgrb9gjVPGSBRMbJ/BqMlMQsUaOAWlQJVKMQv5X5C9rlLcpqJNH2fvxMYlxGiG8QpjI5MTGaFuU9
H8o/FG5/rbSV4HWUTFKvkM3yMx7SYZre+Qr8woRNUJ9AfULx95GNMr1K3ytY1qnpTh4hkcAoFsHn
xIJvAOIVGhkrn8vi7N688Oz8y2XYI+XotqKu321GezQLe9zGWFICr6HO7i3cM20UI1bMvxd7ogBh
wc5UmADz4iycM63SQ91FYbfRzt9rNtnAiydDhUKvS5yR37BFYk/iQ7eD6yY64epOYVyKWjXERZDl
pXr8sTIPS9/PJEEL8OKEKJoDioqoLDo+hTJ0YVZWfAhc2YhMOJGYtaU5nIFCmLlGilqaemhDcbAi
UuW/1ZeblEQ4t6G+HENRTMC9XnoRUcLloQw45mv6rT+c4XkYRzyENTaLXgqAG793NsmTshkaSGOU
Jm5tXrOnWOJ2k1xULO/aYb1YwLwZTZrlI+HYprWaYrQaLdJJeks7XKYdBWFLzCOzW6Pr/aAD7rye
NNtPvVYGfZlgwAa7WDAzGxfiY/5Mnxm3snq79KYKqmqKZnBqTAVr2zm9i+9vJx7x7464S23Bo27p
JC5My621FtbqhEyB5yawFPDCJRTQXHxl8jk50Y1m927gEKQIo1Ud66e1sLlIUVAEYFRxbPNoj89C
WZzCNIcNoFACuqXx8QFSD/jLFBWxieD3X1Wsb0ebxZEgHbWgLvB+vFPv2kfNTi2UQQ3Wrg/hFqrn
9n9z4N0OONvPKe2gd1QACxyhqzL6gsVPtHJp5d63FBZuRvlhNd0sWyk0aYT6LDru4TYBEZfJrIqu
YQt+cte/Nu+/SzXPbSOYshSZIkxAWPosGh+xRZ3Rra9XH8A/zVAfWJs1ayfBL+ZRXgnFPzIK90af
bU01zHKV5hh91N4ZBQr3+WjXYFH2CS7WwQsD7zgWVYj6tBJylzL627mdJUk8VISZaIoR/Fl22H3l
SNt2i+bSJn5kkENnT/3r/RHXFnOWIzF8UUjNFCOC4Ag+XlDti/Ty/zfE9Ai3+0UMKkGLMZdqX+s8
aFkw7crjtab/Ihjldupm5YgkCEc/QbN3CyVDH32Ii/+sbemT6mVu/50dUBpJP7l9uY/29cocLgey
m706CysNU0QNhTkrAllvD/vooUQnehvvuA04sE/qJTHS6/05Xdsns9ACu3IN1GGEljQ498Ib7f7c
//mLucjtbM5CCVB9BIUkDCA7sgGrdyc8JjZgkrbvwZDMiQ5wD7GSPXw87NqJ7XAP9p11/xkW8RU3
zzDHF0DrrCopxTP0tmJ3e9kYrNYud77TOMQpoG4iOPGpvYxP4WZ17OlDuxMA5ir8aUhi/I0lhVw3
gDRevkHGaSlW9SK/tJfiiV+LOIsr+g9VhJujZQCA7AKoDWFFfWDuJRSfNTSGUrdBQ4ODw64mPWlw
3FUg4hVAmLciuVeRwiEkWLnzL0aEmweZrXwdg+Mra7hDd8lmcsdjiyMINfrK2i7O7z+jAAP4Oyiw
fUfFBMQLaA52FkxLH6qnYC+a6U60s3NBdWZ3f8Dpqf9az5vxZrkQaeBCLJSY3kY7Nfm3jzp3EfLu
AEBnB1HlnL3WwhogbLGSe0v/mZ0iwshRRogRXKlVetlJ2B3B53Ah/HySLhWyaGWjOZFVOnCNh/Br
8dSsXE3v7ymenZ0mdSbTzO/VcStCeqREMzJ8uz+rawNM//8mtAdwAyBRjr0is8e2f47DtUrL2rLN
zo6QdFBfrjFAThMAWCKLHdEAqVK9lCqjhxd8AqZ4D1+A+++1WOC5XbnZYTII0DNBto4z601GyTk9
SPYHWHwmQABQq0TqYcMaXoeK2Jn1glN9CF7Ua7dNV+p7i58ihG5EyN0pEM2dbdq+LaWwSLBpSbrx
0fNtXkrm6/6bLlVlFBmWmKICJBcc836voDjmftXEeNF8OMrDYwQzALlwJahD3x9n+Yy8GWh2YoU9
W/sZxbcArtWlfUjh7qDzr76rPjSe6mZwf7mKKzF1cXfeDDmLZKMMZ960w7uFLIx4Iq+HxsT9t1rU
Z7mZvnnBEV3uIZOnfdIh6yDiWaogQ1e6EbrqjIr2fFg5YKt9QMVVb7nRSqXvTHnkOpuDHQ9BW7Du
3tUWRtDBgcR7MFShlVCbMRqcVK49yir7EBrm4krysHyw/jsxc6mDflRowpbToluFWZv5QbTKB8Wt
9rGT6E7osjsOsSk1iz1ZuTug0rcUiBXwBSZXlsl5cLbhWq6FCS0O1rSS4XvdWYoUm6SAbXLyFk1u
2xRW8IHDD4mhDInNQ0w9TIAu0nbDMMJFOfdy4Ng04SNGOzOc3FOK0s5zyCdy71V5COLG6GuLByIj
VSQLwv06kH8NAzuKLHLCsjbQczRo+0jZkxYnlkQfWLmFIsmXAIBb2bGXfuBsDkrnATqmccLZbKro
YYDPAnAA6vPoVYJESuhJiEs9gYJ9Fb92ZMsHjUVUsEu+4h7A9SxH2flY+FcmATQl0atJbl2LILsO
h9jslWN6o6h3WbapEui8A6XQtjvwra2gviQwXG/Q/w6VAPat0FMnqBYkT6N0UnJUDdTgMPUdixRQ
xPDoD6qRBqIVs2imqs8kOIA7qHNjbFVVbQmNJ1YZmG6wblFrV4UeRy8zFtzGjYJGwPNAgZx7bkP1
hCKQAaDJSvxaBGdDBvqfxZ4dgJ3AN5IgIyfHokCpKNjSC3GB0NQ/FYP3AN0zIHvuGxBoNYHnMSF2
saq3vbrhZodgyTStiG8MLYz6pUPPlJ78DpL74D+LVNJLTsH8PJPm+35kWIw9AAULQIOjcjqvNJAB
crNKX6J21r50gEXA92HljJoi818Zzc0Is4AK7zIAauENtZUg267Ejz17kkinC0A58t3KKfEj1fHX
YBqA7ZCRBS9Omi1k0QKBNVYFGh56bab6F4ja+AWxFv2D06Edov+B2SEqSGBsG5l+BWIBv1RTRpJT
gM4PZXsntCq3cr8SA6YY+lqqtXRS4rHAWYGoncD91bKUiqAua/iltgi+zGub1ZZajivp1CJ/9HaU
2YESk47NRA1EWYBKDQG0FWELAawNnBdNNBcMcZuiGuKd7++kxeb3DSV4zkfSklqAUxpSZWoNgD6K
xpSIxG5lBFatg+PgwTzRibaF8d+Uk24GVmY5+hjKHKHT+alWu1bZk/qlEtemdNo48411O8bsOCBy
XUR8ijEEXZ1umkZyhNuGyZqRBVcn57+Zyhum82wBFa2PA1/CAubWNJm8gRJg7igX9tW3dzu05/TO
Dff0Y2XYpSz2hmA9r5i1cSikPHSEIIhfe5UBYPsxtuJN7vwRIQVRO9XDE3AwLjhl5v2Rl6LQ7cCz
2RUC+D4UAbYOi/S5ZkWdBCv3qsUP798Z/bkC3dwAqMJWbSliRrnxpKA5w1LB0ADiu/8ei9XA2xeZ
BXHo4wH/m+BF4PDt+Xt/L0N4hdNhGL6VDqUL2NYm9wIoq0/CK5Gz9iUsZq+3408TffOaUgjA4jh9
CqUpnydV9wxdPmjJG9GBekCPmmsBbTnW3Ezs7ObDUbaX/AJvXEKYE8YxJiSTvdjJDRmmAzy65+Em
OK7dkhcP7Nv3nN17KqWJuyHEfQuAM4NuOFOeJPqdwIqtzkHP2ISNlz1MkAYdXjJbsJAd8brWUV3M
qm+fYnYpUXKa+/JUHIikL4hW6zCP1hn1oUVW3SmSmSdfUfOdaZ9sCQ8L5p0h1wggOY1mpjSUnlyf
crgzy4AjCa3TwemnLmFtt5ECW/RPZXxJ07Vy0dp3NjuLOxGOtirBtBWwQOvObP5yf/8L0w/4K0ze
7IZZ4ErlfCT8dJMX+gdOA1KaPsfjRajPMEHXUwCQ2CPMMPRC+2i1TV6BWyG4AwNaAzlEeQ6lbKrH
UGRqYfbBwQGM7TSLV2NTa2pThhnTgEYqssh+3MjSW9QjR0OHkWmBqUWRO8FupwBFg6QslEZdPt1/
t8Uqyc1qz8t8QjoGaHUjhJRmZwnYY3QPWzdPPKXoozMWSB5OYAhWaid79RL+EaGStXIKLQcxeIeD
Y6wCyDbLbkYuj4OhAMJLaWFW2H6F9bPf9Cux+CfKz9ZQnqRgAJmDGQ8QhL9jCKFC3JRVPW5hfgbS
BExw9I/JAghJ0pYgaypx/MAvyuj0r9X4tfCGgOoJoLqCLcgq6iyaRHwCRcCiQ3F8U1kAijrpJjn2
19gQHKByrNoRXWnVKmLhbP816CyYBJ0fixKHQUtUbQW7PpZH4sAV0pPt5piuUGAWPsFfg81ml44E
pFdYGQMDDTu2AajUVeznEtLj1xizzzwXUpkyOV6IWvVOsad+cevGaOmJOmfwLpwqgUG07n8eS+Cd
X4POPv1A5UkhlBg026EksJnSPogQIO3DjclmvHAlR1oKvrfjzeGnFDbQYRBiIqGaZ2rxriORnomj
SeH2JzRgQAyPHTiV9IEb9b0w7hjllZE+uRH5PguHvOcAJrUsWx7CDAA45S3hgIlnqMGUqk5zR0QI
uT9BC8kVnldGKUEU4HI01wcA/k2FrgOkiYriMVd3PWupxCCj3XNuHnt+7t0fbilc/RpvtgnaQOho
zmK8cNdDe72C6puPi45m/Cm32gVKWRZ0GMC4hAicqVrkCoD0yhMsf8z/vvFsR/hJScqOmd7YZB2Y
zCBoxpt6yx36S5Hq46HdoPhhhpP6iyMeGPw24VjaqqWtTMWSgu3tVMwjdwASxv8+iMK8yRDQAFMO
VuWl9pbknpKf+ck5FupfyqfqPw88YP7AKudRu8ng/d2T9JC11SHkIPajhBMwHtj35kVk3v0K9oBJ
ZUW+b2hqcsxTW/IBUM/wofGbMHqOJHgi4Ly6P68r0zpv+UDxLmC7akCMVCFuAhvfMbu2cGK4P8pS
8e3XpM0OGy3PK4WvgUHACasLJvSPthT3HoKvunArO0Mt5IGYBGQXoKpXXnGprv1r8FkeDQ9ILc37
ScfLCXfaMfxCZ52inT6cxoO0j3fwwNkFkF+ilrxPdo3+zgHstMpaX6gB/nqKWTZdQ8nZHxh2QsKA
KYSA5ns1CgYfPZSgKgPIQKd2UwPMCFyqI6vA8xxCl7Mmiyjo6zyOgr5mL7S49goLw5efKjg7Oz0k
P+uYUWiBpBWfORFUVP8YSdLa0k8/5a8M4GaUWegYmbLUKN9MjHiIXjgaFJNQcd22sDEI9W9UD/e+
pa7iUNbebRYuuFbkxkDDu8X9e4P9TOIGxei1Ut/imv77bj9luJsb0uBX6cBqOKY4u3OUa/hZn+DI
a04WAayNnv9evKY2lKxR4uvcVdzv9NHcmdkf4M/N6IrP+HzYYfTKGqwRrZkSvdpy27rUeBMggEVx
4+/QPxZRoyJ6a3J24ckOfA/cwWkM34GSuw7e/p71fJvsiKftOxssOANd7sN0sXzPp3a3E+6VE39Z
CQjTqt979llAYFUV3trT3uOOPxmwXXu8lVoQoDI5JzyEl/55kiQDRGylGL90q5YB7Ps/u/4n9biZ
NcKkVQvB6OlW3QPkKLmipdj5mTqMpUxZ92v1KAC8rpiFyXjN6qotpmzAr/I8ngAGVbOPLgsIE40R
Mo14rIyI5kalkJWAt1Q8wyv+O8bsk4Nm0AhQNF4x9ETHd0A4w7SmhnJo7NgT7dLo3MA+azipV1Z1
+VtXYLwlAMgI18vf2X4FWbBB4oMpzEOkAKIQo6tONxrn8/UptBgPl/fTWnhf/NJV6KAAEQyc9byp
rgUNKTJhUtyQLpHwFPVPMnXuv9fyLQb2lcBfsSjczXtHsc/nbeRrYEX/FCM3k/8AsSIbwglAhI7G
iTGugVE74WbNDGGpCCNDgvKfoWcfStbDZrZQIXYyFYFGUBDSTeWEKEnAwX6ron+wUsNfqsH8GnB2
WkJqTUqiaUB47Vq1/XKEmj6EYzWANivzwOrnNWW9JXsfjAgeOByhOO0vRKqQiU3GiWRK7XrUXuCW
tScbintG7+K0MP+0buqIsC+sDflaA8w0bBOUfaHjBhicZq4hGP8vi/3P48whq4B+89nYhFO9NEW2
0k0X81egFw71JvCiA2+ySDKbreLF1/Z1rfu9fPPRuEnPHsJ/ytwqdYAxRA2rkukTQhHMHPU/fz5h
EfX0sFZhn9bxrwh8M9DshIxSYcgEqUR1hTtJ/ENEX3kfrFfwM7sh2pfhHwZm9dCbLVunETyyegJM
P//O+POzMw9Govjdz4tOPkqwu0ZrZcSBhA/LhDOBleiH0ggtUO1WjoDlbwpWegpkxoDvnzMJ1FHW
WpKmgIjsWacBTIUaQHNgi1d2ZTJO6yQrPBB43C4e1jdjztI/sROzNMmzcavhPaG+njooPzWxxey4
XIc4S/8KeY7aptJB9I2s1QtkyjCG6/Wq0+XWyis7UE9CZPLwKApdJjRQ0RIbMxHec+okO+Lm3Z7G
G1k1FTRINKeBcgsUUQInJraG01/Ef4RSjA4dQ+5TCgw/d6PIakJDkQ0m/Cq5be1/wViI+VCjbRWZ
DYR8niJeD3lomexS7RFe9dU3hTCyAoSthasJlAYg6/FVik9Q/eis/thxL0VlsehOw6TjmyYHtP8k
0B0kT4iOEbFFlOxSVa8YotfQaG4OXb1LVKNl8HY6CP3g24Ii3Z4iyQHnXrU4oEz65pT5etEclFEv
i00iW41QOmPeOMxo04gHSFsoTe0cCKwr9kC0c/mufR6+FaG1le9MsviXGmLJzCcu8cWwS+SLHGQe
5SEsZ0jj4HHlp6JBFTrfQRoL/1S+WzBaEFmiTXTqoN+eGpVqjp5yAbyS0pMkf7L4YylvlTV8OI3y
kQZ6An4Ac1Ezwcmk9+LEnxsnglUNGOyPUe5OEgnQ/clgma5DhaaA9kz1JiDxgmYYXB6oBZIOlR+a
6kttjxCGwJ+LoAcJ02IdkonpBQ/WHQBGC3G9hsT7I4h9PTr/haVV2yzzUAiF5ksKhYH0T9dppqa8
9J2gx/wugPjZKDncd1wgcvkQ7qG29MXlwKIa/EdlszsxNhQosxjQE9iBu6llVgdWJ78fFSNozx19
izvAnHdDeG4rp6xdsI1BSEh4E1VnMlol43aglevpJbDb+mUMrAT0dVDJXwM036FDHYLqbnYXaGFc
qXqMOGN6AupkqSW+9G9taJSM1Z2k+gB6NuQrCU+x192kM5XM4xDaxaOGPyNZVDSlqx9mRkwPInLd
1FY0Pf8ggJ+MFgjmQex2Fy3UeQ7oYVgc8q2n9nbtgyAOYUqTOSTotoMqjH5Q7sm922tuUD1n2EHx
psJLX2DBVJWfPkzRQQVPDG1X+3qef8X5BkobzYZsYYY6ZM8xBJQgFs48+/6+780826visaDe6AcQ
fzhX8E1UQcw3+FSPYifLdyGYwZzeqs8wf5SuwEKELzKID9QZUjP6rLD5A4OB8+Vo8aHRQZUC6iFw
Z/ePwblsjLAyYUo/UOg9mpDrKKSLBkWE2oEIJv6VCS6SDfXMENobkVOAbh7YTWvJ78lLDN6n4nWQ
1vBd/nsi9Z/SNoS/PGZDD67aB0qFqIwrkgHnVV97kEerb/E5YRF2UvVYQQUpM3g0ub/yzvOx1nBY
ehnBi6DQ+NmX0wMbGCB8abmvonLH3vGfS2IzA6a/4jbpn8RTiMMqBop38dekZT2A0A5TyT/4WqTa
qdFnEbZ58ACZKsQLX/vu8AOg2eOq4R9gaIw8/OrB7qlAlJJ0iCi0xObzBvIJBlj/8AziQ5thD2L1
luEwRgSX9tDmAN4IqHW1cmhqUGBRNOgNHmhrAAGFDdQ1x6IyGKBf8Hs4NAUN3wZFTrOg6tow0AkA
uC32xtGrWl1pTSiNGVW06/kz8AUS/EjSs6ACHnqsum0ewW3Di8/BZ6RC0mpfoXEkIAQ40k5pbTxG
0Wz+h7TzaK5cSbL0X2l7e9QgoDHW1QsAVyteanIDo4TWGr9+vpvV05XF4STHphfP8mVSxIUID/fj
x8+JA0+tNzqRPt304Nw7S3WtEpkqlEecPIdF4+jTeoqPWrKKjXe/nBC43PUAQZBlqIerh5rxU6JA
85iqXnc3ZoQfFxX6boJbsVZNt1CWMkRKyzFeLN0hysgfxuSKHSIkl5976N+7+wzeyYy4yILPZZ/k
g50eKrFAMySf7k26JZy3r+YuWKFU1y9bFfVch4gn5Xcys66fmunVpy53NfTo15rk9G+DuQiZtMch
vtgmL+Gp4LVO1nbghqM7tIs82WrmKotXwrwxVKct1q29RL8cDZBZ8ea1r7jTXYUu/nBj1tfZuI0k
J9E+jASbG1y8rOmqsu96+CrqLrmW9u1DcQuH1eUbEz6PWAKdjSQL06OvXjWaV4auEe/kcNtoI7IY
C/3aOvcP4fuk7KpxXb/Pnctmh0npDYnhSQF6DpPu5i12qiUvOhpiWpjAe2IEp+48Kip30AtnJgC0
NpA9Wh6FrC+iy/mASIVQGfkLcpRHeKh82rQjFBoMCqFB20UEDWV0FGVX14nTJx9mFR01hvsim2Fc
4zzjdaL1votBFQfxSzqutBZZiQ77m1GcsslrsC8j213E2k1loKbxFiX3fbzHmMAPboJ2H/lnH00e
WE2mv5i6IzJjZXJUrFWGGgCNYEZtSGXmatnLSJcs3E4/9tIhmzo3QBQxJU409l6bW2+2j1UK85CD
kSczAp6O+aelPM3iVfGfLGvV+0+T/yS6z5SvmWJ1UfWKin47pVeJv8hMtOveNKyvy22hAH4G7yQm
odx5Pp9NsZiWthdZcCqYnh8j6DJsL/TGfSyS0iLzhHWHQuIykKp1wils+h9NGTkjc9wd6sLW7ewf
UEg7hBOkmgSoOck3c4ezk8YnHVbzWKxshojI0DCjz1dtmbqFNmw0jcPkdSpQ4UJHZe7Km5oNkuek
lePrIDUbZCoXLfeZU19CuKOS1zJyEnTANqh7oG+UuYOlr0bEl6bU2NTdh8+1059zzOiUqvZO9EPr
gGAis4OrFyClpOmuCq+tlm9VP3GQaXN8ydjb0ZWunUz5KmM+2qxa15QsCJCZG0bagTLuFDbS2mpN
J55ufQSE05iDqN3rvAdDKjxp3NQSFg8xF8Iwd1a+12NCLpCukJR0rdnydLQPJowEU47dwGeKDRJp
jhSFIQ2OQCa5TvOl6E79QD8ILylsEtZl8pYKzdViY1vVuKZWljPg86P4mVuozxG8ejUtHLPDm0Lp
0DnirNUrV633CddsZy9a/pkXg9d3ysq0eGNmhHqiXyLBZqosGvwyFLITo7tVm2htd89he7LzXYwc
kJYJNx5vgth6qbISvuFFzS/2UiteKLW1LJP7RCm8qDvLWvUQmf3LZAPB2NJhLAMFFWgLBhlxjoPA
r0Fi5NSNAvGk5PACpOA+UE0Ej7j87qBC8AsD5E0zf4ni3jwnThAkywRj0YIKZmZ+iSvHSM6txnBb
8IMKSi1aFa6M2l9IwUORVfs+XiTJcQb+kZ7z8DwgLxhBg6yzDNElDk+xreT61NibUbFO+CMvoKzy
HO9LXuC0vlPCh5Br7oc7ozFXkw+2HTSebjyGbFIlzBc2LBGjlxxfLb05F0iJJ6uQX+5rnKrySkaz
sjkq0uROl38Qd+avUkysE8tySyiPgY01ZlDcRepzXjMBHTmNDI9V+oQ+6xTVWUgnc3zuyvdW34bt
ustqAOZzGbyVBmhBfFOYwdIQGxS8JPExmuYuvATA/lBiUNX0OQbR92a4E+ahxjhaV+8lBfBQHRyt
frf9rTVfw8uMUaDWpH1pbtP+LNHUKBO3aDRHjlFJm4a3WYOfMjCpgTyWZAhvYJ432arl0xRfaQrV
hMBGInvtOmJEpTnS+DnORyW+78VVj3PbIA1exJRiGoybUiU9DAld9sHUYy+LGVicmru+Tx2VmOf3
72lwrKGP6hPu7hiwWYcmAXcqoOQJbLVBuYqLGGqMB0uT3LSFtqh0Uu5LHsgTmMZo33b3Y3yd4Q6f
7gUaTeMuHCO2/OVZdMQvHy156b5kCFu8zA2Z9j6f0bq60sa7RHoq6rdQei2ilQh2af1giKfKECQC
h1qIZV09DYwJXqy7pwpzGARUlA+5psHRaR9NEK6zMNhU3DWlBWLQSdZJmY1Y2tXtS9CjElVrTpPC
gJfttcVd0UOwCMPcYDW1z3DvmtG+qubqZFvQRNB93UxpuGlVuDL6xs5Otto5Mq9gEI3sGY5nNLGk
QXcVRDYjwmRC6BhIlGfzuppooKFRVj8X4caOp0Un+uUlsk8pO3iojwWSEp0SrgsTGD38TPxd2O2q
6XmSH+Nop0/3KQqYErltE8SroPzI4vMwHkYKlRh1qVF1VSw9YuL5wP2AW9FN24EcSGkTLBxLzyRy
Tf57rFE6oshZaq9lcugCCJ1FsW3Ri7A1+MvDAW3TUTtFmJUUm3ig25mdtE44k1AYFTql9HaMaSuQ
tJvU7oAZ47rAsk8ZQm+ChmzGoSeKGZ7BBDjfVtgtYnZeNNclSVXXtPjyAVbOyWs7VuuxW5iiIy9G
nMKv9tkwOIr2ZhfkLwIQDIHL2nwKsXeLogijHbQvVGmh+C/T+CnnmJUrb4rY2II0UzswDHNUKVw0
qBV4xG/bBrZDSbZSFq6lrQY7Xg5ti0nQ6MbpDoY8JOWJo4T2pfFQqeGyr1Ct8t8NkICUdLXQ2FHl
vVFt8+K+M8P1TEEiV5pbN8VpuDC1W7Qh/WPph6ueOqJvsYtXbDcqgdeN9sYyQ8cGDAiF4laUtHM7
rJW0Whppu5DJHg8N8qe1KhYWoEPcYjlNrjCHKxAiO+Rsn6K7sJ89yd4m3UGf2DRIoo7JoR3v7OFo
Z+u2YX4TY6UU8zMh7hmaRQOBYj9Wl9R7idrvo9n3tBjSaCPtqaUDByLxRhoB+ytrMSKlb+QWVae6
TKTJqzTtsaOiysA6JA3xs2jCPSq+MMURezKvpAmprXjpN1dalWwMs33UhsIrYnUXkMD7Q+Pa3V6d
YI9lb1O5Ijkqp5YJBNMNh9PYo+zCcdhRKJt5RbHVXzVFtjMvErC2upBiDCMMDFjh48/j9ZiFK4T1
WF5se81ca9W8naf6VOhXYS2uND1fSZXqyG23TXKNmodil3YMWQi9P6gZoEzh6FVIiY0GU18ZydEM
IRuN3UKJPa3fSkTb+NKHVWWQBNlT/XUaCbeVmqvOIvOpjEOEAXRmhWt75j51wrV6y226EVjHouRk
XphkJBa5l1Qpc8r5VhP5Ymyl7RD59+MQPprD4DV96moJen88f50TXRQmSn3KJuiR25qIRioWkIaX
Ys/aMMuRlP2pUDEOJf2Jye/mjviBRqSqjkzPyPe2VD0OJAe9WQDKzE6bEYweG5U0NcocIYaFMTVr
88LJ7+7DosY4c1cmEgp0aO9KDyn/ovYtL+6TQoSq0pXf3rdFtE3T/km1t+O0ScWDJKkLXdraSFkq
eBMaKpHlrvGTrd2Z7hC+xWAaiLQtOFlQ77fXxbRszZOpUh7OzJ5p1kJJVGrQ3LWT0pkDed1TVGcB
9Fcb9eaI0eOhOk6EGnVo1p3ee6GiOTQz1rOK7xbildWEOF3nVrwrevZhBSTFs7m6hAFdBgorkpj6
NRkfOvQ+g4a5YqYI/Ru9Eq6ZtodMC6+GsPYs4zGvVlZ5CYWoDEz5qmvUVVHU5Db6GYMxH5XntCGL
yxRlWc79QQ1OPDwnmIkn3Bwk+5xeDZY+NZUoj3UzerL8XEAQk+KxoFa+OHG/mxECjCMDLZh+FEq0
7PMenCHdDtbA1WOMJvfDvlZI8xRr3fuEkClZ5DzEcr7LC1K1Zl7qw01qKYugeGvz+YbU7EZmJLNB
cm1MGOqQuKvL+DKVlpiyI/dimY8bH+HAPh1dfdhkZuMIc9/7PRHRdhXlqbKTRWczyG4Obi7CX7bl
1vhphnCKQLSkPnhrFHXfg6+FwQx7sd+2irSt0MCc6/nQttGykcKFkRu3MclCJNsnf5hdYR/ibC98
fSejGKq3HxXFmC+hjWyk7txS34waGUDkCVPdmdKTBmE+l9026fflZbwF8NH2zzU4a0LBmqqp5ycq
XkWDO4zTOmoVp9P1kxneh/bk6EI6NLPmluWxKq5aFevNY8DIM2CuTWoa3evaeU6fIvo103VRGg7d
FGUfl7g6CH07DNrN1KuoriLXX6RXDPhhbNI6ySXZn8Vz7Se/aoE2CQ5qomwMo3/UsQBXuq5B5A5n
Zl5QUZK2lVdVjCd9hmQkx7JWs4O7chlr0lLX+3OP8wIrA6FqqL2S7pr+oQgp6OIFgsl7ZahdWaSu
XslbTQECKnrjWZby5Yi1jLbvDWthYHwYjZNTz6YnBur/xHen0eAoGE56XSD2zaE6bZv5JMcTCqKw
E2wJt4XKlVv9nIIw2CnJZN6UzlgWexnh6KoQW0utjrJmoC0wSyRN5rHmFg3Bh00VJpLE7ThjyvAc
WAyrzpsR4EQlkQvz9ND44IzAE1KyNTVEYfKOsSBqCL9y1Px5KO9yDoZpomxQ9EVSvMZ56AzlThb7
lPA4p6iQ9tTrTDFKC11NPM0MF1l4XYYP6OS6cWu5MmJUGGRcrPfU4tj2oLXGSyNqlDgjR0LWNdHR
fLXfwlTaN+OmaCSvs9SNgZ0hitEMKX+OFGLkqTDiase4aH3Pxaor9ykE1FJ6UpTELeXC7ZLe1ctj
R8InAEkR3VkRDl01w/hGipaz9oFTsmtJ+zSFOqDTClDQ9SpR29WYBcsar9OLlVyAW581PyIkU8D2
bwmDvR0eQ2N3CP1yFRiU0+T3nUiWdR27SpR+otjraONtGW+jjKO8uRZl60LjvQFGT+tTZQDoBx+W
CSgNrRZ1ItRd83XYfygCYCbMFmb6Kc2r2IbLWWYbtai2oWyuGU87Gea+G8hyUpMJtF/2SRaHW44C
MGRPCWcl0McC7m1edacEPC4XIBgyGB1nTdcnbEb1ViVftrWXwYKumaGBZEueXO19PziXSgik8hRn
WDiK+1Qx12pCTFA53AcaH7zjNeUSVoBW7TtmlTjVQDEbkiiAB7YMx+Vs1Er+DPMjzoEXf+NsXsmg
oWqM/2HeLNOoP0nS9BobkXeBMIwmJwMn0NrpqYvFogfZ5fngtGcC84GBnFTm68ixcyG5DYNnxVws
C5XKw7qponblB2w9ESxr5IkVDbIpyv2cgz1QIpate3nguM8HzggJgyJ5F2rlNkdG2uqHRUX0jLJ0
E5IGpja0IKRn24vkfz96mVBJknT+xNqvkvcZLlMFEpdp89DN6cIen7O228n+qUTOvchPRY6BV3Rj
WwbgFSbfYKlVG++tHukxasJARm5D7jetlpwkSv4R0MBuE7cXvIp+XC/wQdokSQ4m9e7P/tq2VlYL
1XzkE5rpLinrlTpFpI/RtpCBH4A7rFnfNYa/rcJp2wKORhasfS3dxRWNJmyzskRflmMHGM8OCZtF
UYxos4m1jn6nSn05Qp3TcLAcYsI20p+83Osx09adcac3mVfPgddKxJeyRbZfO8oVbRrtRZqJZVLn
oW20IuFeNvKlbzXsBwxgctC9BmPwUFXulCa9MYI3C6i3t6NlkTRrifO7xrLFCuDR56SV1mdtPrfN
YxxeqqT0KccyPi/UPba4Tsg6bWPCpY89ucHloh22SWMdMgoKuZZ5G61dhfVikg8UavGhlMPj5I+r
1jYPaQQ/EhhZU3eqRA95UC/GSp45MiRLlYzeMe0LUPcs6A9zDjMlCFdt2z5hqKo4RnIXyvZCtSll
NMwk9LZ+bk38NqSu9AS4SBaP9+wxSslLxWn20TrTZgpYhkgzBRqrjPCggopXfNvPwb4p+2A1ZM+D
kq8GpVlO+oeIk0UgsauEFOJDhvmAdlaliLe5A4SBoD5+dNKL0R/0dJ2m7CqBquRG4a3qWv9UWHdF
cKUZA0nMOkD3WPh74EAsBTBdw5sBXKnuTe6Pupcm2QuIb4lGGo6vlSWWhroV5u1FhVtFn1hf5fUV
R3sk3fW14pnWTRY+INXbKq91uGzju0iOKZ9O1rxFDnZpGu8SLCF8V8U5R75ZTUkkcN2Wn0r5KYpK
t9ZSL2lTSLgVMPCbNG0imicMAri4xvvj1obXq60bBWFhCdvavvzo0mFRIL6Vdm+ddm0nux7AcsZw
7DbR7nvgfWE/aj1q/D0szjB/KYIR12wBrBqup5TemzyKB6ULF31V30SyfDsy2apE0pXeXAmiS24w
Ud9WXjAeJTHsdYTCc+Psz3uRWUs/Ud7DYZ/2B5xi91XVHWzZatwBaWZP0+urwFJnOrt3JiL0Qzh/
ZhmK6Y24L0f/Pck7dnWvuH09eT5HmQ2GgqnbmBXHElTeTpRt3kzchmqJiwkDlAhfpTcZmvUxwLcu
A87UD4HRHotwREdZlT2bwB1zfg3+bSilu2y8MjgtQrVZSO1A+VDTTalp8jUpG5e+jF4D5WvDMqiL
taKcZ7qhdrm0qDp6W64cLbfDRdBf60Gyj/v8xcLabky6ZWgrm4k/L3+v+2Gp+vOm4s82jH79XZY0
TyvDyxVcqVJ2GA1jO8v4d8gS+awxrxhSdoX5mmU9utrMItOySEqQdyl6GUvTM2SguJwZErutGDzf
W8nOzGG76ka/VAzjhsnidadyaNAFpdTCE3i6HpGRFv0Gh79LI9W2JnpJ494PO6zI6tztsmcM0Izx
M7Ieg+k1p4vbNGLZ6uUqmzGEombUgpdCnCumyu1+MXHP6uEA82DJ5IynIjxtSUuTby/nD5X+oD1P
zNCbS534J9WFg3CXk/P/U92BVK1H+ZDppquK2ctJkPHWpcuY5fusfe/Tl6ir1ipagy0uXjSsLZDB
nhI/Ms9qeszDl4CjB2kXB7n5Wp+oFTqaZdmNCHxPGkimRz+67U1aiWUurRHaPobmpis3YO4FPaeB
Cb7sIw6GUy2RW8vWgxQhrhFs5nIdK+aq44j3g5bj3VwYtE5F/DZktOXHm5G3c8TLL9EeJu2spd3J
Uvq1sHUvzfAwgPHr40aTR/G9wsnoXJJjM+4WIokVRyo1Z6YbLQJ12c0bmWxFSrf9sOvRf5fHeovW
7YpQK3XYbSX9p0EsLZpyPYvbgFKL4zDWCVVT1N1S6mhgCdGblaBLFmtvan+pcjU8CzLZ3s2Iw+e9
RThmtn2cz7jrCtTK48WI0CInwL5okzNit/uhSfaWMa/DiPe179ftsJNqKmo9OmSGuhEdykvE3HgE
e5irVafpqxnNB7ndaOq7RPNNvUsmMs7XRrzGw0tA20So+yTZt/A4ho4K+VTpR8M4692xIidWgvEk
0VeS6Fsm81vcPNjTQ+p/kCE4+XTU+nUXLuXgxPANRtsbI9nnuPhilFcLajxxBd9BoLReV1eWhF8M
eq3yRmq343BO6kNQHrX0IMJDJA7y9MZj8uT6pukir7ADlNZj7C2e8Tzdz0Tc1J+ok6b4aShlhBff
EFKv1NRJxv6q0MF3qmyR0msFqwS3NK6rmnBv3ETWpgy3ckXDmvp8OVjICYU3Ro2pJT3WKrkuR8m5
9DbmUXPSzCK3vx0AoDp1y3vr2wjWBNdafF0CtdvVXWka565TrgORnQJtLQ/rkm9pe5W7aHh+9lmI
iDp338lvlaS9GNVDaB7w3QUc5tVAbAJ5+lElxY+0VZjrZNTNRioPqXV5uLvOVI8S1qcQP7q7JHkv
kfycA+DY3ZBQhdb1RpgSGxmSQ5X121BAxZnN7RycL4cugu8XEwxsMmL7pSu606jVZPXN81i/2dVj
aepLYczLwKbtV90b1k1u5ySmr02YnaEqr/1u2IXImqqDOGZ661HzrUPtTmCCcPGfqIIRqGBTWxs2
HBnO0bKPfTytEhNnpT5YyBmDa2N3iw2Da+b6cvCrdRA/2OjVBfFaK1/MBgamrm4TXBWlInslrRC4
ZFquFm2ixJVXVe5AQqDMUv1X+ql+SA9l2WGy+kQJ6tk+e/AzKvEzwBfjlMmTF6reNNASWBsSzd/E
w4dhECt24JVqbzqOmALrH7HuzF26N5O3Qj/ITGFhQG58+tWD/5Co4PV+utflzFVOcrkO7iEj9cpS
k19VGBwysIQa7Axl3iulT2OIw/yBczq+m20oTZw8QXytD07dvFUmYrfpWrHX6fQiTE/6DLVlJp3a
ZN2eY3rultPH7vwp4PIgLdq4xokTRQIbTaFiuHG5ZFaYb1JO1rqRHWr+kWENFyeRy3l2N60sXvPG
zWc3MA/4SRAFU9xHhs0YezEtnc/ZByteSMM60dWVlscEdrw7nU5bGK+VqmAN4/o3PTBSad9njA6V
KeKLZHNzuW8K/pejF1hxLzGmWOxo9JI/k+smCI7il1A9SMlyTi/MAmDa5rl58ZOdkm6x3tSTPdhh
RwNT8XfTfXLXHDF47qB+Dcq2QGA42nXDXWpvoZqlsO9jtxTXknw1NiSRGI6fg2Lb8VAb0GBXJPjH
lshsPfTSxkxeOdBZuvIalN22Y/kenAy6S/kMhYvXAz3aO4uxfPmRciTBfW8460AI/UJ0667gepW7
kTqEqkAmP7CXhOIEQkC5J/PwIYMkbug70Wl8LvrVfGeVC828TXU3ooz/bBDrCNZ/ZvF+y2wVMpo/
Bt6tQpG/UPAsI881s7zIm6HnYD8KXFe28COgmHbLam9urWVzyreR98Oy3xEtf1/2QmD+jXA+a35Q
VDoiQMVC2f5jxXoX7TuPEUS3dH8UAPqOWv/7el8mEJMU/PyXjGMAGMtU26IYnmt9FdnMomXYwuWv
pXYVXeqe5MR8JqoqlVf4VwVyNAatzCz89OXDRP4n0wNvZ5pH01s5Hcd4mYUDhWPolM1NWR6k5mgT
MCZK30iBooMLwpTO+7nONjJmZ6Z1TEbJ1WRlNWivnfwaNthcLJFUNjmv1GMY4YRcOX++2dp3bHAc
KoSlMNiKdscX6nul1ZpsXOTzNJPNNeK/aR4V/TYEwlG1a/B9jK2dxMJ8ZDgUWevqeuRlMGAwNbPI
IqnT5ccmqHGAy722DL1yaI9m+hwM90Vy7M11ZGt7oTeLspZWYbeUw30eg+XX53LG8oQur66/mrCr
5vHYq7et2DU0QOz4WPd3xqWtSsPrz1f8Ldn/9yv+wuMd+6HIgpArxg6DCZv+pjqXFhiHEy4v8wzS
tr3O3kDc78yNfvvD2t9xeH9b2/gilpE1pWEEF8FElEG8bpWfAN2K5/HVRqQj2VQb2Ch3yuvwUD3E
h58GOS679St/+Pe1v84aYLvS6oMJodZY1x0Op8SaHy7vslP+tMQX7r0ECFoiRsPI1pKe5UJ4YGsn
XHtRQ0txD2Vdd1qLzZ9X/eENNr7w70O8Be3gIg4y2KRnu9a+qfIf6Mi/5jD+dGGXe/tbSLJRI58Z
L73MwOjL0NXXyB3e5OgtYG14rg4mDgb9VvOMW+00LijxOfkqh4LArb3olB/CLZ2E3U/TIz890C9x
Ug/UET8fLjzKtxM1Soid5n/v1n6JjGFpDIFKtYhy37aNnhL/MMQ/TGR/Oz3w+2v5Zb5H9AhayiR6
u2lL+YS2s36tXhcQdB/7Lcedx907GNewgpdMpx5/enl+Df7+6cl+iX+ROQVJcJG2hRfjkb14EwNf
sB6WZCTHEnTgo38oVr73FrjlIT6nh+hUr+qVdNWt/z90WIzf78SXwNSGYy1VDc8zps+Y6ZNbgWP/
+YF+Oy3x2xrmlwAUNrok9InLrb2LQAmVl4e/gof5myM7wVK/+vN63803CZXRLRUXDEtoXx5uHOoI
Ql2Gt7IQigIpaLuty5vU3l0EN/681Ldz97+v9eVJ1lFat3rSo5wQSWhXULqzB1X5voYfPtPOq2lr
qOBbZqQtLfFuwwHI8mKr9N2hEPMPO+fbvfnbhX95lrEViDY2GOKUrUepuM+amz9f7bdBD30INFYF
5s32l6BXyaqJByFjyBGgkpy/jONd8ZO8709rfAl6dTbVZS9Yo8UbMb5tU8YA7v57l/ElhDVlIseY
0CIsLU7K3HmWeV2Dwf95kf/Lm8Hojo6YoGYZX94MOYrkQp94M4ZtdLS2/RUM8f61fJiuKDFe+jNI
ciU74v2HZb9/B/657Jd3QAuDpu4Glp22/W2yo3aju5LujJvw2trJrzT1jKP9g9LSD2t+3d99MhhW
UrCmnB1DbdWYP+kKfJ8+qf91VV/lRrEmFDYw30UkRL2BA/3YLZr7i+bE/EqBKW/KTxzDrUdICFv7
6Yc7+n04+efaX/KLGFwWoPNydedyH+zILs/la/yqXgO0bmh8L+NzfBfQXP9BI/TbvOa3a/6y2yK1
thhpRJSl7yG+oBapWsfIj52q/OlM//44/G2pywP+LdNIe0ZRw4DAEUPKF629KOFFKb65w6gGsm5L
DXuY/HPYXfX6zQBfGiVJcHMIjVPkWCXDFzFEN+1a2AtZtN6fH4Dy7eul2xgWmbg9oVHzr58OLkMh
DcQdJg/R1rqyT62nO+kG7oRTuPUOEfVtg1VEvtacAb/dbDmtqV1++BTfxqXfPsSXrKTuUK7MMj4E
DAZzfvctf23U4w8byfx2FVyILjOFOHb9Ekn47UHoSdsIVQ/nnY5/46hcM5wia7cdPKwqBgTVaInF
V3P8BGclx4Yifw3DV5gdPAPA/wuDsKMRPT74MGK15tUyjhb+7pVNHQX9wKB5Jhkuqi20Sm8SQS/A
uJLMNxU5GqP3ikvHt7jTfRLIDh5B+6rBLQxp46fFYxtB9dzb8msUnyOL4HwlzWcc9pgQORrz1hbr
in6OHF5Fdb314xdVP0jx0QivG0tzdVwlDf/ZEtVOanSEoaptaVpOEtGwTtdiCt/T4sFKO7j160yF
STBt/vwKfX9bDd1WMQnCxfhLFaIYiRWAJ0872XicQcHV6UJqv/7zIt/uV+Ofi3yJE5I1VIpILoso
T4YFzpdfzQDVkmb/kHR8ux9sGZVczb6MyH8J8VVQ54OsslAMQSBjCjErf7hf317KP1f4KrTTFzCE
LJiau8puFrO4rvzrEmBCZD/Wxd8G199W+vJk9MzIswE+2862klXfUglHNlxhkL3A2OaA3KaGKZdh
01DumFu78DIYsfExpz0Z+q64EEaq9ofAq38nGCFsDYBCY7TXVL8kkFVolaLTsI9Ebm7djeq+qYuF
3Q4beHkbCxO0QcfwQruJpuhNDy0oNjd6p93bubmy7HQH+zszmO1RcdjqoKovEyYLK+UT70LQnJsw
ZNpmNqAe5I414C4a0UmvYSLCwpFbuFG+vKzVemmkYBTPiV4CDTEfMCX3moIchD25AdOdQg5gPt8a
Q7qI6eGW8/iKc9NDot/9KMT9nRkRLpOyravk07pmfTmJhI5nHZHj8jrA+O7toxhgYMI61RKvgybm
G4exUHYcCPvIbKEF3P55Z30rTPP7B7jsiN/CIgiRFvgWH4BmS8zM39F26D4f0C3wWmJ/ozjQa3TX
36H95/2sBvHddtBQhDZ1RZEt9et2UPSglgZFoaWldms74p2oTuNl6g1y0K8r/R9v4/8MPoqrf9SA
zX/8O39/K8qpjoKw/fLX/zhEb3XRFJ/tv19+7L++7V9/6D+OL32UfxZfv+dffoTf/J8rey/ty7/8
ZZG3UTudu496uv5ourT99ev5jJfv/H/94r99/Pott1P58fe/3oouby+/LYiK/K///NLm/e9/ofbw
2+O+/P7//OLxJePnFs3w0kZ59H/8yMdL0/79L1X5m8AZEKEKnCSFMC/vxvDx6yvy30wKPOwlNU2z
kIEm4OZF3YZ//0tS9L/xnejJKQaUDw0977/+rSm6f3zN/BtcZTxK8fKCuWQK8df/vvh/eUD/fGD/
lnfZVRHlbfP3v/QvwkUXEJP/oGiaCq71aH19CccmyFoqJbJEYxnaQBnMFhYvfBRIh/FDpow08oKa
vrM2lmdpZIzGmAYGx6d+4cfREZXEdDXipIknuZx51Zgluzq2TmmN1LrWwaLCHdqjbRsv/xd1Z7Yc
ubFl2V/pH4AaDrg7gNeYIxjBIJNkTi8w5oR5nvH1tSKlWyIjs8S63f1QbSajmZRUIgbA/fg5e6+t
jPpLls7+jSHzZVtV4WGKHmplGAdrxu7Tnqfg0krtyDIPhkHfWDOkmAa3kl+iUmyY/QnBWNzLvc+F
cWt2iJOTOZNHX8Vq5fc12jUxbnWRKyCL76YJ6LYxOfnNRbEyjn2xV313r7Rz8pt52piYcBH4z25z
Hk0P2hj9WN/xnkVYrKHajGNzymf//exyxZFGq0Tli8QCUeaYWys/LJibNBGegT45yArfMxLei7Wc
lQ1RrmQwUo3yGdlBurCknazRjEyHnz+aHnPCjICFrL7mu2kNK9H39tIp2mJpTlWzaFU7rYQXIxzR
/hbJGYqXAVtflQf7PK+d7Rh63cEz6+5g5SkGVpUzjI9D1I3hQD6qIFc6SkxNeVuizcpatMYGGrJJ
T6hRZ8UipEfzMSUAPbbFfT+6a7OR2Me8eV2h0V2keLlEeCSedCtEVe5qv3GY7SDo9D3LWnlhZSwd
wbTYb+L8bDSBs+6MpsRS5id79AlnxVAoaa3wUNbM7stFP6bubenVR7dU3sXzAX1KVOLYqvCAYrHa
50P92JWi2grFKLJFJchuWRan/PJjHJIHe0YqWQb2qvXZb3iMvqckXi9K53GykHxEDqosxzDNxZy4
0fbi9I6ZKfnCl/cum1mDNdXgIz3ZrZlsMlPwYdKoisOEdnarGCFGCMPERSBq2yZB2pI8S6P7otuC
SPT0wYkTrB0SZXJulczDPGKZBxS4UbFGq6PX5TyRYZ6imCZGXOuyewBw4GcFWyQn9C4yIc3mib8Y
5n46OVa6a6P0e+jVFQMiNNdx6T7FXqYPKhmb9wpPTVcP+lMwxkvz8rfWjmNttIsxBK3jO8+jkGmx
DvUKPGCecbbR7tFibn5bjuzEEAu6vZ+N9drykH5z52SieFell9tdt8aKfTJZ1a192zRgIILQ29Vy
2BpW0D/iI9ikYexuh/guSeBB2NnYfyotDKh9O6PXEIdhHh8QlxGebbbfhDk+9TA8QlXrNc6gTZag
05vMHHrAhLTdUx9G6L4r5c6wbQ3zPvA6mkzsx0t2lhuPAjPgBa5au8luihy3QkEUSVS09VnHEe5y
2z6oGX++Efa8bnM6BRUz1tzRw9qoIt6GI+3nPqRLlfTRt1yi5pC52gdT4+xKpoZEzPq7OYF6Zvuw
XhKxMTp1l9X5yWM+fZeysJRGvRSdYkSX6GlTuQU6Avt+bnxCGvKn+uIicXsOKL0d1Tsv1t+nvrDx
SSnrYCFci1xvWCatBsPvmu9nWXwVmQkkCxj2qiQhd5tFxY9oZkwW+ZPzfjkkuJXGaBJbjH8ba/T0
E8Uperr5s5DSXHbu8JhgGqWgcuK7IB5vCN9ZCVT0tnQ+FNO4tSoDHcIwWA91m6O/GvyPQ1HYYBot
sA8qf2dzOplSBRcMEgaKaJR0CGG2jsAK1hlusAvDoIfCku1Dt/pheamFl2vaeCpIV7rhaMiVF1M+
q1Ub4orrze6DnfrrCHzgxuZpWXZor/emmz+i01g7peyPqZcPBzI2OXKrYSl9K1vnU41832ywhrPi
DGwMyo7ggSTtJu29nSdL4htcMfW7Et2M59rpTSM+OF3oH+LmLismj2CB0N53drAz3dpbBTEi80xc
xLT1ycq6+NC63UPvDnhyjPlE8tMpYBPGi3XRICUK566ol2VB02GaSFC1J9S4KT6/9YxsTgOW8PoC
ZYudfzQGp7isFvHKdhHxO5X1KU5oVLiKk2bR/Jgx8nnWxB4lggr5HIbFyioIzkhWYYqtogw13i/B
PHOmaNo1jDE3s07ELvajLyHKLLxRLkhlF6pBGVXLOjtIx3V3gVlb0AcqNt45OrrTNKw5CwPySC+D
VCk2RRfuQ3/qz2bR16vYict7HU/hxsUnM3hDdhO3Rb+YYklamO9AhMPLVilZ3EsZfWzMrlnp1DV3
A7L+PEvYi3LH3VSNstcJi/9D6VbOIq/bM3zqTTaiVZARPoqku4UkaS763ECyVmAEDLF41DH8TSmr
dcAGtfbDTZg7a881voZiVhtnyof7nz98zAReUm8UGA+zQdtglTjZ5YgbI8jGox0bwc5GDlO2M0WE
hQs3qJ19HwcCOe7wZBYIFFCY83BZaDKYYsxDf684YC9yv0/3hu/jKgoCbrUfJasjtqIx3SSFeE4w
8Dtpee5df2s5ghQB1/kiTbbb0rM/JioIwV061SqXCFAmo2sOYcrZLHZzxDvjJpr1RzLC6g2zsXrd
WOT+DtgFPKWTfUxVRL9eL4yqCFZe06H0k+ztftXUh1nld81PrkiDNpyjpzrovhj+D4rrxyLjn+uq
+VWd/d+rv//L3/qfWIFfwtH/97+K3F8q8IfnrHh+VX5ffv/P8tug4v7DZu3whGPZGqMRJ/Q/62/+
yPrDNaVpXwr0C6yPP/pXAS7sP6TtUYNzbCOd2XI4Q/+rABfyD9PR/DFcPQp379+qv8Xrw7om/tej
w66V4kUykvg5fHpxNjQTnLKG1uNjLxHEj03B1t8DARYnXw5okMf2U6PfD4jaMHG4Ty8+qL9OAy+r
f/G6F/Pr1a9OpqPdi2oWanz0ml3sfDJjtZZ1cFBIfy8Z00V7NPCDDHi3cjNe1ZKcrCheFkmyfeOF
XBolf48Uf30hlxbYi4+B0G3LigaMI/Z5WJNivYlZfQ7dSm7M3eS80YG6muhxNZfNUtCktExFCPPl
pnh5tag2c2zRM6lcexcUv1jED3CHTojnge+Xp2b3xrv75WO+ut5Vb60pw86yLK6neHewn28E4RjT
J/lVbqyFeePfVm9AQ193DH99g1ctDzuMc41Cen6cIbO4ebeIjQcVW3+uSK9O+69un8tf8+pbu3pf
V7ePZQZDmvj99Dgs542xkGukGXIvF2oLa+Q8fHhr8vzmF3d1m3B2L7OIGvpRn/pj/4BjH5itXqgf
7bJeBm9HHL1unfz6OV7+/MVtWZleJz0vvNwoqJMhoOpls0UCSyqNf4YatZY79P1vfKx/PvT/9Lle
dfAml6GNI3kss9H9WteWAy4cc2zde8ciMJaBDG/MPgQ2axrEAEG/sIV4xpxI4lWt1qnp3YlmpJFb
31a1S8OxLcBMhPldX2OBTfLvE7JUs3fvQyffmZa1FhVH2UIakNmC5sYOnLMKMpuDBIHdOt/GXfch
M5qnSaOlqtnfljo0t/bgpVuKvK99Xr83M7mH0Q+oyP2cV/WuFvMzsQ16UVXll9JvjoVTfCys1kQF
iLUkQImbNc03P8MzbyXwEXT5MTSybqMap9yZk5GcshHkjzdOt74Iv5KFdcjs6tR0kOBs/5Dn+s7K
yluvUscQezYD0VNheB/TNvpoe6QFNZmPSDg095Ki0nWyb17gf3VGHHaj0TzHjf9DCz/bIC2inI01
ZtBhqbHisuXHEK9I1Vu7YXM7lFa+pInLQa5I95Fh+8smR7KWR+G+YxKwqEd3ldP7XJfC+1oNNcfF
AAuUjQpR17iua6Toq6mix0mdCuuiR7k+ZtVTrMFOtJZ5tPLxqZvkxss65NXlsEvbaWuVzj6eGf4b
cbifyuqzlRv3cVtyFjeqR3eo72cDcAzFx30UKuyckVinHqcOw4rJOAs/jd68GWLvW5eVD3HfngC5
f+XNQ4vDUOfFuF3RVZ3Dyj5GAdaeUY5gzmAzVcX00Fm0CeAQxX7xfYo+07Hhi2jD4HvUGue6ZXea
OVx500Giyc3SbBUZGDOG2aDC9vflKB+CYTqFkYvbY7bOmNJYWKMcjqBfAq/HIVnN4/eEZgXlkw62
Vad+DJkLR8e4GAbC0HzyJhqxzuT0HwxSsVe+AvuTJxxrOHislDSjvRMUeq8cI9kOYqDDNHKurMrO
2NQmDC/VVbQCGjelLzIVyIfpzTQmZWKVIS30RzM/wOPBZZjc2/m0883qkzEg4Q0r61zU3o22i/cu
xuLU0Vs3ND8EswOdzEQVMcBKn31jn1f46Od++DA3LOc5FST9r57bIdr70jk1VefsgxK1r7Qg6Tiq
xY1kG8deYQAtnLBfj3W1zWz3Qel4bycNtJmi3OWKwhJuBkSjA2gNPKOR9cUw5dkPvXERDsY5vni3
ZwurGl/tRQZOlyMIzpWbvu+CgMCRTH/ThVh3WLnKcfji6SKAQ1iDeeQo4TrECqhqbZsxh7xe4RWl
X5F21ULkTOdSJb4T8HcM62Fnl9a8HGjtlAbkLysILl5sjkTqksTo049ZTUb1XE72XerY3yobQbwm
cBBPTgY8AJprkX2czOF77wXkzBjpRy/GVcjX8T5ue1x2jkPyiGrf46OTMKrs76o18Rt4wF5cmBJD
ML+P2ujR63W0q3vaKpMzoSf1zORzY3TPRjV/aHyyp5NBGTdi7G+rJnnyx3DeOMGP0QiyTaVCwgUb
08dxEOW3sxUiIh3GAY6HOs22wuCbJe3D/+VefyWcKLzUxdF+2TKO/cpYACVcIlBd4NncE6K08t7M
lfjtXm8JYbsm5S1F5Os9KsnaaO6GAc+tbMKFra3TkLrHJunemO7+WqpednubJoTypMf47lINvNgM
o8lxjDmux0fRBjfjcGMOX2xurhEujhNkW20efZ1tJ3B0b3ykl/Lol+3wxYWvyowuSWJWu8h8hL2y
GbbBgbPvxtvSEGTPf2v3vSIF/7Xnv7jaVY2hx8nlUC3MR6xU+wtfur9jlrfXz8GttQyX6ao44b7B
Tryu9tNe4wt+V98C1CEhK1h1hwwh6hvv/5czwtUHf1WFJL1ljqLlFcFOXAM82NU7iJtrRM5vfdK/
lOFXV7ouPMhcrU0iqh/Ng41ms/iODHXrHS4S1Lck5L+9bZmMOA7pOZoT0Ou7iTZx5NQZt61OP3T6
rqGcEW/NtH9fL7pEFwplC4bKV4W+b6rMbMZpfISCQzpPeQlZX2MeoNBnqVq9qaf73Z2qbefnuIfz
oX31pto4rP2hMsdH2qOreXWJlEm2NLe2xWra2fs37ovLk339XLy82tV9YYpkttnouNq5X+lD/Em+
d3bpCuvbO0QTeDpWxWb4EIkF7dvtW/fKlermz+fk5dWv7hVtxMVEn2p8JL7qcEGVO7fpp/pRkDsR
oup17vHT0vE+mzcIU9uF9Ya++PLQ//LmmZ9xgCfp1GMM9mo1arwobc0+Fo8JoVwtZJZmevfG5/u7
p0G/uMTVsS20y6BOokTwDvtjdRhvynX2eEFz0yF848l7691cra12X3Z1UFfTo2gwySbejO0SQcw/
v6Hf3i8v3s/lRbxYwP3OcoM5j8Qjdm3IcsHFr9o7e9EA3g0tC+s00rditGNQg1a3+eeLXzlj/rpf
FBuUSxq2ZVpX98scCUo73U6sq9mtXqYbOSyD7+XauLeJaIQecYJAeBM+vXHZ336JLy57tR/TTjWH
bi5NzqgDKRWEm99AGdiigNi+5Rb47XKjX1zraisWLmOHiPY/18Jl7m2i+37xNU8X4AEX/k35Znri
5bX/8gz8fT37snG8+EL7wZ/oZ6biUVaM39oy39tB9kEw/kn7AQhv258nXd7/8yf61kWvHrwhcHMj
M/geHViDJq5NjQ5K3Sra4G37VHfpG4/Gzyf5n97l1WNoMwP0YXgBszzBN1uIm4AMkXBHes3mrZyH
K9nrLzepffUcAkTopzxmVRk3YiPXHJ5WCVaFfm3TYMCSsDP2bzY1fvvsv/gWrx7LkEmIMwiu2X7l
LPqeiCbiN5kKmme9kJv5BHngrVLu998hIwaJgYkl9OqSsiwkY3+bPkoKsnblboko3LHmMGAmxeMi
RKxYwGm+sdQVX/75/hGXB/3X7/Pvi19tknULjM5hOWCTrN5f5qUH4M+oUYiWYRL8Q5ANw+r0QPvo
7p+vbFmXHfGfLn21Y/b95M6jPYtHMEs/zBBPYT63wRLXsQTpZc3uwrAFUoggIip81CftDJrRZwQm
21APahbrKgeSPJCtC/wcjOY8OO63wLCP4xh9Bo1zmsLwELr1zlVwyyt7b4ZAmLXubibgfa5dPmbl
gJ4/ZZvuk2mbhx1JtYAzoZHikvF8GPd9rfaulZnLklnMKm0hwpXCaJb9rHy4BiWckdz4altOvfda
zKZoXxm1oiKB2RLYP6LOtFd1Wt82RXGTpFIuAdxC8OraKNjmfu7dhikYi6w4qlS/byzjo8aU3ubp
bTr47AadR+q5mJqNlRbmuY/a/CR6ZAZBioYiCdmebE7onRnf4b3ANa5jvWFEcu/bIC+mIuB8zdjF
nGZjZfe0I5LJSVY0VL47DOYWzJPJs3Oggs9O02IdHT9OHdC8tqvSlZpEskq8Ru6DWI3rOjLJADTl
N8NnFtONDa5N5Yv15KDr1b34UBTpJ1HUxyAHCx9LD9FKE1sE0sPWywPoUcA8D8lkL4sYUEmZE+mR
Zuc0dU6Dr5GtpQ3Yc51CpfH1cOgbHOGyBW+f5DNKgwizYazqBsYqruu4aCcYWd5j26CBmEy1dQo0
J2rmFxKbfn3r6/dlVv7wJuO9qFDMjEp03/KO3ggNg5ixZNkxOqOZNSid76KxjZdG7zWrfmzPozN8
MOT4zfezcJ0r/1vfi0Mz2QDJSANEFb+cLt6zKQk/lHW+Ux3iCZp/KHUg/FcC0l0Qzu1tH0U7Iyh8
8PkWg9IACyzNwHKcwbsEiGcqW60a9uFF1tOV8BsO7OFYnUOVd1vXmuDFWjndPT/1Fm3XABOqOPv3
la9v5wSZbcYAfVmFZrTmsK7QgEB/y6H8LfLGJIt8smtGy2V+W9YjvZ0C2Jc2L7zollxVOw4eSr+7
RKJ2/dLuwZQCHABPBYxoUQ71yICdzuSFqabbCD+kNQEHgRbkYDTeWjYV7cyHszAiDvBtf18Hw9fE
rTDZmjlQ4y7xYFEVd4kyj1Hto14Qj9YUnRpnBpkaEXSSFQLua/+Yh+68sOaSt4SmJ0miOy9H5VMV
9VtG0d/WAxclNDFMihwm72qls+Z6aI1xQmtzFESLzztgQ6AqlmJ5OQ9UO//5jQXuN+sb8wwkQYIz
lULX9bogCFPfrMuQC+aIoUmvQRPk7dGd30+UPsXhEoWXrsJViG9p36/rW8gRW3MjN4Qer98qaa90
lz/3Ukmhh9PmMt5C6fb6xbi6JNXdGW3ePZXXet6BXuPYDjOCWOe3gsp+s4m+vNjPF/OiFKqDTHk9
qTpQOFA/oRMfxFv71qXOuNo8aHow+LOVEsRPXX2brpiJaNJqfsTwthxXxAss553eDxu9kST1/Pwq
/xI03v35915pJ6/+9b8ppTyX3/OHtv7+vT09l9ej4f+J41yHu/YfxrkXneP/eui+Pb+WYV7+r780
leoPT9LwR9HKjFbqy43150zXkn9cvAeSaa82LcXU9z9HusL6A0sdz6DLWFcpR/Pt/jXRZdbrSkWo
l6B/5pBo5v47ikr5877++z5x8O0JpO0eKhub6FTv+lYMwjyyral7P1qmbz/M9pwCSxsTdGvJ6LSc
rqbA89J9Y8WmRrQ4drP9YUY9RrE1RH1K27N2P8V9OPmYvatJf22U5UXrya37BlFTExcbESZ1eIqj
PCGJ2h8lDvkyDTDsAWVUBhZQmrztjwbso/Epr2UU4Kyt0+4CszMyRCTrVuYAaD/P8B7leghUMSYr
K5yLqoGBDKZ2WSf4dtA+xpKNMnGnMicHhoDWjd/FM/ShpJbHyFMeD1xiudWntne9fOd01WxSHoUD
EA5QVey8jTSH+0LX7J+LajJKJOOVNSgTwdnEjmYErV+vCASj066giBpfbBcF17YdbbGXXuFuNVO/
bC8tI+yWyiuN8HkEHkf+QQFt7DZR/hDBXCydwrzQtTjvvZO10u0OYLwiviEWUImBduYNvN+oUxtz
qr3gNm2soaVMavOYTBpscOQ2u2UP4MSypPGNpIDC2Arde1B949a33hvoaLpjobpmPnaF2wUHOFSg
ZtyutKt3QBrr4GgnAWqxsh9SfY6EaaWnZJTelzFnJMDcaAjCd0KXUwW4KVPmlwQhqrce3V4HOxR+
XrvLMxWFZw9ZZ8EARXu8NNsYymU/OY8J2+LaCrJkWFHaTE8TxQgt7Ll34kPSh3G26v3SIxzXT5On
wgWVAFm3DtkEYgtzi51MEl53pYt27TsUC5uUqR80oim+8LoRBs2byG3xp/VByfDHNWR3ktXglXcp
cq7x3KIfLo+WCB0Ga0aMp6DNB3I2iiErLxBwpR8Hq4pqUpV86q8qSAZiRnsn9ZaVlzEl0W7Ry1tk
bTmZLUZUU6M1Ra0xubqyfygiUdLJceUQFO+8OAcH6frxZH8xEiOatrXfE9NgVnlv3rm1Vul94mtJ
v2L2PcZTshtAsCvfLQdr0ebtAK7HL1wifoICKVi4tMImF0cvs7xsXGcD4bg98Kraie6Fj64tBd2b
O8i26sQD+GQHMXlDfOPZF1hV4P2joqmmluT3xJDRhnoC0eyM9cKulrIVcUO3prOMH3UG5Xde5AM1
D8fhsPcvxj4jFhqSqJ7CdIDnghj/qTDasva3VWgPlK9St4G3JP4vF5vEA3hxhN5uRYS41rKPytsE
CRmka+Zvib/NEUazr2sCJlC6pp1MORUXpbgdMqhk0LxC+GQy98Hjlmp2oKZSHnsEnXS6BPPDlhfr
3WSbEFmasZzAZ4T8loyII0ozCzr9HMXtKtZGmXwzbFYX8jeSgHhbZMNOEX2urSHK7tHJOv3Xvver
4t5s87B4dvwklHsjSzSWFx9e1kLoSrZb0zbGYKltGxOXMfsjjYrav4C3mGilyjQPquBRXjX2MJir
ImmjZh+01HyAoGQOciEW7TsEVwGhOkVoFCvs3gP5ooXXTLe5h2YT1FyEdD1qJmJY+wROEfTUDBmm
tt9hbAEm6MqwZ41NAX59tEQ3iHOY29DNOgbtxrYtrOaisgHvRkTaJEv+EynQTKXMxrV3gWGl5Q2o
8sbcadmP+j2nqZqX4DgFpa+pjPKzr8e4fYaHVem1GyOz3yTl2Gabzq4dcWd2o7QhhGgQS31c1axB
PizLuhyUt6naAA6Pl9bud4T6htgmduHPTwSqxHrF4K4AFudbfbazSssZ12MzZBw9grYW36bOarxb
hK/+eOtPQfPZL0yd791YTM4ubqpc7MM+H8XKNwoHeE+Sj+Ym8yevWJu+U7r7OZc6XjdR5Vqfg2kE
FQSTW/abSQZlsx2RfeORNFknYJBwk9PfGQdiqOcuJuxizvHyFFNg94dKMn/igNjKadXXLrol12Gt
X9WVNw/Hkk4jJw5AF/HCRb7dnMEK9x3VfW0xXdGtBpQUlL5BxozOy7Vg6D8sO2Oyy6VtOkW/C4Y6
JfOh7yRxE1Yqq73XtJk8OJ0p1tEYhRXz/rkHhufUH51B9h9L34acFVlDCvorb8OYvTW94MPmwC82
mU54jXaSV4D4NXvzOvDjwlgoJi3Nxk/H5FvqK7JcSqfiwYszkMirThgjeiHNUWMFOoPQHi5v9V+0
5l4QRvWl7Yem++awAsjV7OQ2PL+p9JNT4sOSf0x4t6QwGSYC56LsJFlnUyXlZjBj8c6Liig5WQQw
fEhGVTMKyY1S7CeqFQdCe0hGmxsVYQVgMwc5W5eBmPZ0v4vmVmcXaYjhkDK0GBhNkDgTu1lFTJKV
ITJygeNzZmLZJ/m6MqJtX0x5e6rxQ1k3ppwT/3M9Go75LIXvBPvRKTT5IooD8WJMq7riBNy11mYi
xblc6zrvBtDMjV+tYVnjpLVnB+F84VRFutFJmqnbzpuy+RylMoOWNYdhva/TbK53sduzxpmGWdXI
hIwO2uzsEro0FIlZbdvAKQaiothdUKQLsOk429qWqLgGBDIeWo13NJJY0CZAqZeIL3inq3yezHkd
1rNn32iHx3InAll9U/nkjFs193m67sYkdDYo0hu5nUJ2mE0fBET2vShR/yrWXymhXp8NQC/jK7sY
aFxXQgRiyPr6rGO0Ea2l3Pni+Txv5YeYIXDFGj2x+txHvirSB2UgAtj3mc90v3fmhuLK/llpGXBS
kLRm42CgWw1qJfPDv3+W+H+mHN1+Ly7Op+b/g5OGyyHxvz5obOrn/Ov3l8LRy+//ecTw/rhU8D+n
3J7HAcOmgfqXbFRdDF3IPh3XVNim2Of+84yhxB8k95rKMxXwLxtL1X+eMSQyVOU62pUauZd0tP53
zhhXbWoFXky6jsltphH/X5Tir2+3pFJ+7Zfk0qXYT3e9Peq135LxWffUDkPUhsdU1TbqcYfCisCL
IScMciAT020VJPF5BrU1lcOxmMtg8eJD/N2jcDkG/3384dXAgbToP/A4MAf1vKsehJkZZYu9skdw
XlJ7dB2+bb+9g9aMsYY+YhFNRDDGgw1X05qdo1f1xi6v4Rh6E/RmbCXYIjuYc+j9xeqfX5x6/Zzy
4rQl+fxB0vMtech4X39wEZotZrRGAQRUwfMdoo6GRFCAqZQIyKxabrB2gzJ221U0hcVtlgqoY4rk
lFQlsI1TemRVahW38Vxlq7mxYUSPHc7OZFIPYZR98Wp9TuV4J+uIlQ8d00kZ6Z2d4LYClLsNhgxf
bkxOYTIT4DD4I4BIlRLCl5rL0MrhJsdzcltGsf1kivwwl5DSZ1bgfSDn+iiopAI7FV+qcH5q0FKd
26hau6bNKMSGwVx6Kn7nJV64k0GKPYpmaGN32aPdzfMbEKLLI3D9PSssxvgTvcs/ztWoBNxcxFyG
CsjDvYtfH8Qqh5H61s9dtZ4+DZzpbmO0eGtKoWkVlIZ8SAy1ytVTX/bFbVc/l+koN4abiWOtDr7S
9lPhR8XKEVW1tyEGrNA6sSWVtVg2Q0gjMcVKFE1ms01lQOrZoA/2GAIWwu/VzwS66D4jnUGU3hHT
XHj++YPTAYM4Qreh+iNA+uf76WqWcbnZmTx7Js0GicPTvlYS20Wn/TawAY3/vLQZmCDrV+MwF1BB
C6IHIPSnqXy0vMB+ojC7EVnl7s0hnfc/303WmBfUpVffJzGOChWKd//8Cn/C6F49jppbnRte/9Sq
2/bliXjRGJOjLLJBF/Afw/pbb6btO0CyAB6jYFHMkzhMpbrzc5Hf1XVIxGRSBOcyaX6YlT+cO93s
UgIrqkXGiWzr1947wgWIbNbeZ/5fve2mqT4lTviF2KPmJMbGXs8AqZcBWYiLwpXGqcAu8fdTM9jc
yV5M5kBKSNrDaLXlRoMeltI4p/5wtMNI3WG+SGdV3CpEoo7rP+a9XX2aHdr4XTNdQnL8ZIMus924
bhWRv7bnhNG8c3R9T8siP9dZ9hDNJgKIkaMTx75vXjo+pe4oDoHqgjdGaej0X68peAdo8KIkd7SD
vdw2fwHUuRzURyYgCzHEJLiO2l7UrXc7EutZJYQ2GGLmfIi2dFu4KBWt0FsbM2GFJFpdMhcLTF+G
0PZxKsVnNyNQ1O+zU6m+4m2LTn6YWUtZOIQIDfM6ji6Ud6wpZC4AeO9L8aUO4CMqji3MWKwf4eXu
m8lYHHHWO87c3cyCgVaoki3A+HrhmFNDNhRWTF1ZDHLmCc43EyV+61hQod50aQeE26JdZBrLuSDt
MnafetT4VmJ8rsxZ78rCcldjHT/VrUkUV3Wwu3WCrBJloEXqqMpuOVmqYVrTe7CRHdfvHDM5RVAJ
VgALbmRDRAWH0lk278JsuC89gPfTXB0t3aQr6dtrO3G/pHHMV5Y+JGHwwfDHlYgWoMFB6HsCpmQg
npqkfnDEw1ym+VJ7DgnQgijZuaNHZMX3me6fi+ldk7XbbmataBIxnoFOQsGX74VMwVKLhcnidoO5
EGyxEe89MyJ+vs/tPf0koiAKRZWct+MmTC+ZC0WT3+f5CYM9ONjkPLpGO9/5PeV5JuhKMVDRnFxy
XgSLNfMII3KWtXb9mQRWBNbBUNwhl9+WrvE8QIPeNPV0TpLJOsdl/tcPeuk1n59zLkqr2DloHj/C
NT84VUcyL4Pcg5wx6HmBDN41YTysO8KyzrDYaFdUQhHx3Xi7vMrv6F5j4OxUtFVd6d+5rk1oikN+
gwDlHqau+41EsKVIN+ArLMIqRHj++cNrfbkdJz7lwA+Wtuj9I+VqYGO4k5pcjgZhZ+nj0govO2OB
fJeTk/wukw8lUz+SBQB5QNYJYBqnn2KvKz5HisAbIy3kez8jJI4u7PDgYve08kgfO5k3/0HUeWzJ
iWxr+IlYC2+mJEn68k6asFQyBJ4gMAFPf7/sM7gTndbpbnVVJUTs/dsH8y4+bq3mTdFJGed9ZF+D
7GzVxLQKc/7hTr1+sGbffm+8u/jXuQQRYdCjMU5vxVztbRCGz0rSG5WPFC0XjjxIJOzvRhB9qHUJ
Du6wDfteCvG0cUlF0eg9D964UVkGw5Xr7kFOrbsbgZITf6j2HJ/hKZq3EAkrPse6oDpiC2lIg6K8
2y1XsRM8Q+/Erf7Sgd39zKT93K1W+eQ4Hmov+Lxz107W3h2Hf//9TtFm5f3vb0hqGNvFJVNe0IfZ
Kcc4/+8X23iQCDdokdMgluL+jsuip5wqaJ+nrniyq6Z9zO1JXqVrzrFsRfQZZQ+sqQQW9SOkcEQ5
qxeNj6PyfTKC8Z65ul1TR1FSHZk6Bx2ZsW/j6Quv//sFSd4OeFaWNKd14HFyGm///4uys+qIOZI0
bsmHMysWE7tavjJl+seSL4UEXWGfKUHIrjRUOmlUu/OFCKRrhXybaHO+QTvvp5NdT9mJHISPwno2
ivFv0OQDTVjVc7tQahY00r94lUszsrAoB7fsX2Tld1rM32AS1GaNm6dSlxfgMDhmde171zu7oG3/
/Q7uPEt6d9VPk+OlRjmr59ApLDL/vVvHH/88SveiinEketoUu7Ja85R6HYnztbOJhy//Kfqv7rcy
NXnS++wK8dqvpt4hhV6/eqL/yTumy7fOfKYKEzPloRnG8Txb1Xi2wnk9mk2TtIYqKe/clhdC+8Ik
H13zoOmRq6P+hzkuf61BfYNDqEfhMFTib2fksWnJkiEPHg2w9nOu2jPG7fGlKnx5oOw30rZ6qWim
UWP0Uuf9S+vguiyibnyac3N8GlYwADuzs2NJGsK5oOIi7WmDCVxK4yzyLXbb2vzuuISvuszsk71k
IOBnc7Wajqo6WjThib88r2x3BnUaGhiVShvQ6S+MuevPdHDG9s2bMWtsTmfg6+a3VUNyTbeFwUu0
Fn/niU+v2baD1VALGQr31Zx7ooPuv0xA2QeL1qkP596K3DZTd9UA7cQyDcjcg0ge3Ghtob0p94kB
awgDKER0cMPsF8at7rYZIwO5X9yzs1uyrZfWPPIpI9MADX2xg7U7Dy79yu7WzC9GmTfXPKo/Z8+f
Xjpjml6ChnmzcKmmMGaaeGZX3MvTTe+C9QWetyTW/m76uyzDrMEEuK6jqS0vheGSkm3c//K/3//3
V2GLeYqa7r3uJvoGF8oY//vWiJSpr4P7OThy/gU0Nu7DcEkVH+mSD/bV690m6UGJ04bhJclCyz46
krWAtyM6iMpqd4OljRSbBUsFl1HaIOwnp3ylMW2thkOOF+V/K8KGwzW8k+G8x/vZ3uwbk85w2Kbm
g37YgEyOLXhGdO7db7o//32fZt6fJkCgp4CLhA6me2sMYtvnba6a5F5Ia9kjgWdL77wLEpnjuiUR
nhqXx2g5o6SVaVEDVMsgbK/zOnLob9QGSgQjNr65g1wXFDBStG+ZlDSjFRjy81FkaR4A8Bgi78D6
HPma44i3HYLA7/EU677hbI9LNRS82uJto96LK21+KbdtPOAXoE+8xBKsSYQvzaU9CdBLfCLORH3l
RoOX2T+PYU7vzzRdi8bfb2Xe/2gI3/DQZtnz+9r24dnVIe7d0Guo5JXcxHjKH4It8GjG6ttUjOtr
xFZ3423sXvL2L/5w/7Oiwyaxta6fBrunNBfB8KvhCUJUdf7H9JYh/e8fbwa7OOf+ffpQyzdxagW9
KbZ8RR76kxi5+RqNxfA6NXlK4pWXsIV2KSUfzyYjaTIt5V8QQ+Kf3Mey3PSjpNW58FmRuVX6tVG/
qaD44yydeHO8Zd4LRDs5thgUIDOpzggTAqsPb0Fdddeh4upiT6xzIdN8CX6A1o9xby90FLTzUwua
cUHuaMVb1x5o53pxuUjPjCjLg61IbRzn6mpGvUUrYwkbUJBVVd39Oa+luyuF+9PVZX5aoPToqGVE
7Dca8ebw0VkmGIqAjVi3WKabpriZsCm7ergtoqze13G+qbl7VpbBy7Lg+u82J9UZseydrD5KK/eu
ipUwHguyDTxlv/ql8+Hw1F/42c0Ez/v0MtFPOl6kuxbnHsc6cbJzbx6ydb05SPJx41s0Nm3zN04c
egPmfUS+wZSLmk/NaPCMG+lIPQRJIQto8m2lsJmYXL0Lpma++gOJK8VI8t/Wr9SiMDC7SJTwtfpH
d3LTKRjbI4IYDCUyS7Xyzk5kUAgxRZoatZdisrLUjuhMBZplTLONS++EmlbFRxPmNuxV/lwHDVnH
kuRuix3GmV51Pnc8W/+M0qSZtKZoV1wtgGmonoZNoaL6ZiNSNatmUOp1/WkS7fniNAfKuGMXFiyP
grNtOjY1tXwpk1ieJXlcunf6y1j16Whn4dkv7jObeYjEBLuztI+sItyGg62T4SILc94XHjxnTcKg
Pbf07WWv/t3Wb2xWmvcdahvqtKmtCXZeU/+d1vzB9bviQTOYDXpqU9uFPI5Q6PUDufmjuR11/WeL
enSDwry2zvYmoI8xjoVzomfOsFHrY7HW12mFgGx4LNF9+XEoNNWV5fJmTXicvehHwN0SD0WPpwKb
Na23HaipWHYz/XS7SjDGVBQOLsPPwaGTuvDIZjDVDwAQTsnFAAxWRCzU699opc8W6mhHqsuH15Dn
VZbFcBFUbkxm+GwvppHYTtYf67K55VV0y+49bqOTJ0vnwcCp8rEkaWlf2P6/iUNkL+x55b/LtLZa
NHMRtMAN/1WsBtEi0L/p2lMKFRpZ6ma6JktgO0t/hK/gXb3SzPSkqt+LPzwUEVKztcK9RZwKc51+
bVrzJ8I5nvtjtOga2o1ujkg5kCs5T6zcrrdstqknkyG5ZHChbus/Tp7uCIbAgOiW23cYrsc7UXV3
bIaJX+TeWVO+CvmP/6xmhcK1XfceZdMUn+7F6LxYKwtaJUYCQZz7/A70zbd0ggCltqynQCWoW/Oh
rMKbsvo3NDTU9BKK6PWTPNcAhtPM4+wMWrEbrfu6tUAa2/WS56O+4sGLCcIn4IhA3WVd/5ZFdbBz
T5/ckWSZe7S/DKLhohwaACTDJB3G3QmU771o3KdV91s6T/Q/tV30tyRValol1JhqkCm+EZLjkBED
L9UhLSMtisiTkuOUFvhtUqQwr1Z47tdth04hOJobQjHbz2HMWDHrrX/LK77brCaB2lEhvG81s+OW
QzJ7JZkYw5kSp+nQ9OV7a2TRK4VJdKWa6sWo8IGuPhmiYfO9wI+hBQ2pVBdgTZpoJDOqyNZhJyJe
CDOgGfDhl7wkdCsCChvpEkLDbBuPMLoOI3asrI8tLm+keC/Ux5IKLiWNUb0+DjPnv5jM7kAZ/a82
R5wIBR9HnmwutUIN20T0joKe/oNZr5Le9LrLCFkbVOEVO93GbeBcstzNntvef2aoMm2j+xW64bNm
g7O7+nPrgudS+fAM2ssTLxha6CCmkdBpk61025uqAWIbhf6xXVimNm87bDIEwRqtq5jlb8qtuRpZ
qHgmYXOnqdu12UBUje5KWp+m6uZH4bJnDHK6aEzCZuoZlmt9FKP+Lang5ECgCSugon7rGzdR4YNX
NkQFzu0f0/Je8rVDA7AxYvtO7iZh14AL8ZXvPCrOGb/J4ZEooh0T5pEKnk3c+7e67tqpjSOirUrs
hM1pvuMRmU8ZEw1sMSwZfxK63Vi38maVmUn8D0HCc+We1oXPzBtW6+iYOJnBKyjZytuzM3o/AAU6
VIE/FSEuh9qop3TMjRM1kM1OetEpV1lDjeU27dutOfZeVhFuSu7T9Fn5+DSahawkegmfw4wxOWeO
22m7xe5oZ+y3Hr1YvYSPzCxvVy35FK9CrTGgHYEs0EW71uRn0KgG4Nsqyr1NEkTdcZa2wp13dUA5
oLGsuyWE35qL+kB8P7i62yZDuNKKZA58BmvxNZi0xc3995iRYzUZJEbN99gg0UVpz4Su9Ubgr6NO
BBb9oP29yj3svY3ceTR+I1vxw/pEI3xHHuJrsAlWmKVEqjgjw3GaNel9gmPQ9Zwm77O2q2LndQ3f
TagOpcn8OgncorKY43Clxccv3YMNsPAS9OtzXo6MsBXSXjjghgia0qNtnLNsKfZiKm9QdnonKkIm
wgVc2JNcRaHZ7ck+2nZjh5PiHoW0942R2jF2FsTr3GOuqXiw4WItugrNFqu1v2biaGfeyQIF9H0B
AgndUISSQKE5j3tP1O+LFaSD2gaEwE5/MIWskoVCpGQbqXlb+tugDlgtVbo0/NR1E5F/qtQFaMi/
gd4PMwdpYdtd6lWA9q5J13oocD5Z+nONuOChz1+DCWmrE7KiQeomax/Q3459IV5s/7q55ZKYzjTu
B4vJqJrsde8x1i4Wb0XYh6lVI4uxXdqR52Kek/r+VJIxqvdIZH7azXxx7fpnW1Am37UGX4HX8ahI
9ybcLmlmgPLQfx1Xy01d1Eq8cLthyxC/KFhS736gwW24tkoWJyTcnWS4Xfnpe+LbNAKaLYvxrVmD
V6TYH6KdKIabYeNZktBl8wmjJbGONKcbJIVxNWQ3l/shDTN9DMeFovJ25sb02m5fIm2ygb4SiSBi
T1MnY50JG5G71es4ZynDqY+WJDJu1XgvTGIOits6pCQmJCdvGRFVo9ONyciiwJQfnJQ5u5bWQKco
d1Vg0c+pab9tWnkNS/vdEFmAAGwzGN2C9taYzm6dCOkjwK3jAgqM8yw440LX4h1ap4vSotr5eY22
ZA4oGXK4U5siR7ih8B5XlpkSh3iejfndicrxLAjHpvrE2i+WqhLVsOrKOWaeJWyIf/+oinvc3tLy
AVPL22Uqp3CpsK+KQkRlErcKXzzDQPBf3zpj23t62zdm/sCkDxxIFFu/BKQG0Ua+azj4lo2bcKQt
A2N62vca9a5Q/BdGn1VWUFC4/pDh8mT2oCs5mC5IjPeM9OVRhBVduubEsmPj8E5ntNSH2hYBaY3u
zc+mCySBx5FWqUNY9Cr23EJDUaN4oErCfQDG37POvkVWiBIs5y7hUZLSOMAADYkMQEnY99TZcDqW
i6HsOX5yvBu131Gtm2OtGsL2YvVbS/xzphnMOQCHJTrmJPUdl2lEnlFSRQfpnQo70/uyC8OkMod7
a5OOzaGsUd/LH5LP56ad6YRs65QZbXcoDGHfNAVu89qU50H1SW6hONTDeraQRMW93/DSmw1VpdaZ
NXL9cAbXS4KeKluP9TKbOIDVnBtPrJcF7Vmkfrmqpq4r2AdGbj3YbXXqohX7vr9NMZTfk/afqk0j
M1Ljv9zXEzYB8eBRXjd5y7fhDQ8sB4nZ7xl7H5CcYmSYu1/KtKb9EDoPDBoIibo0Gm/4O76UpBmt
outVp/5C+eym9qUIfuuV/8upmyPRsKeQnq9p5aT2u7dJer+Zxl7I0LK52Ofa/5upo4AZ+NHzgCvH
xZIwfyiidin7Ca6yof9qun+TUrdvUDwWRdEB7dArzgZzs7iUgx/lWgVUGLMfe+XfqSlfVmlfLdxb
GXr9zNvPaw2sHJXQb3M892CT/u9+cb/VTMtfkJcEImYdeG37st5zNCTJD/rTalafgi8TUwRri7ee
7LW2dmzxa2L7FH4yl8V+w7dZRdYf4WrwRGw/rctzxzmO2nKf33V7i0Hxs/D5Isk2SxbFJUQGZLKu
k7Wbgx4Df3SQlfk+dhp837y/GMWj+zR3bX/Oso4O5TqbKVqu38ZgfDSa5zLrmWyXYYjHiDgPtCfe
KZPma121H3VgACXr/mGoMrUbQtSjfslaMRE1EZuuIpIwG39XcvwICtphAJnul5/LuTK/Zi2Vhp5t
HIU1kYUXeA4XCTHimeWodDJqWlG97rwokbPiWf+iwrfugAs5aEESLPcoZXVUA9kitcRJoVwa5TSj
33/leiMy+rjQ7jezDsUt4hs6iaK+0H0MUADfkRZ/dE8CWD5ZC9qgoV92OTGRZyO4368lypu5OJUL
HFzL7RLrKOO0rxnNMelmD0XT/R03smtINjXIoywX72MEP+froeu9dhYfL0QWclRnON3obSODJn/I
BJGmJgfYcy8zLxFPK/EatzqfvIPk3x1XO+W7ba4t5gqzkD+XzKCvj1BVU1HIqd3672ICJ5jVr4z1
lOFcf/Xsp3GofFAMyGUyRN3muICVJ1GBy2Ys9A0xP5VpPkt552xwyfZ6ach6+MwImAwcxQyWGcXZ
85dPd5kvUbD2sdGJIhUVELB0xpfVLpBEEVOwQ72EOxim/Krmd+7y/Ki6MB2pTQ/G71EV7752qxez
Zb/K8+pDqmU5bPZHi4jv0RRrzaw6cEkqfia10ERnr7pIkQEBmlnTh5Csr+QfPYJmF4dN/HIH8NRp
IDVuFUPswEKgpWYnQqOcwOvzkNlKXgkqSxqv2Yfz3i/G5dskmckBAonrPPKTdhCvGRrPWPUl0X5m
F74GQf1HhXcnTb19lXV28SusagH1SHSxACvG5hhctV1+6dUBDh5eR4SVCXHuaVdI48ndio74D8Zw
d81elD3Nl6FrXzobAiBS9EFXiPp4S0mnaZaz0PrgWshXB+UAEXRdkxp9h7B0W9gEq+mMeqQkZJAH
ywmIjeVHf458ojsba6G9zDz703vQdUuKPf2e0R9yeOYRyELIsDRTyDzkxDjSEZ5KIJVwQioAZZxI
jl8363/decbM/XLyntZv18tQy6t0c41PGRAPXNmE+oeLnXhR9G8UUXdsVuMd8fJDPc35BW0Elj5q
B7q2duiRvTnTdJaTmeYzeYq9Jn5xINEkC9O2wRAG5xf7AatHE+Rv2ZR91QEaO0dk/3JgGdTMnIQj
Qk2Dk8VjUjWt52b2vjp34y6q6K9U44D1yOsZAEomdeCzDO3nag0obZ6zLrL3pcUhxIf7slKUzvBS
/vADZn++4mg3Y89q5EtX0XGKoufLVeCW/s0qXEKtJD3ZowOKRW1sKPslWVZ0hqu1pPZIULo5/kae
91GFPaoPpQ4K6GinQ1sdlqJ/auuSMtSRaJ6sZLOYmU5I0b3Mc/nmZ+qFmXSXaexj0vSydISvS+ce
xSD7k1P5IrXtmSnOgekjZXTflm3LOEKQVDSgUrER/iZ22cJ5ulO3J/Ckjb3R9WDvEBNNlbM85rgF
eqfc+LjWDgINTKbl0NVbWV3xLzx0rSzIOg52Opgdwpl7mUD2xhXQKuE8fbejgXyh+DgP5jqtTZms
0acQwXOQRdaxA5IAlphKgNmOIbP0l3sG6mWw7NfIcvIzUVXNzq3zt4hlLPE8DAzbOuwjnD0JykIK
i7vyVNTOHOeoR3h/3d1sqiDh28RNwTF/swD2DAGMWymQxiXs9FPfqgP51C9bQKumI5u07CukHcDV
kVVsn0bakFCdgPlZCgkj68iLMoKfvj3+42gIdhyS9W4G0oqjxvoigAagkPDWfVlerABeWVuxg3L8
LM23NbAOwgAKQD1YpQi8f9TbjFdTEoqDBa9cI3riCd9HvJkl2CsStyJaNtvOxbfd19ah97p//t14
ORlmtpc6f544ElUNvxoFNcWk4311oVhdhEyvMKIxYjZsFlXBudmcLWM71l7xL3e4hc0CCC4jgHop
OZ0KVjEtRv+49UqzufLyy2aud85G4DGpVavInhY7+54H+DJ0u5wZPpKAOt/WQ66Wn6XZ7qcFti/E
nXKut+qi1rrZE9lNuMKkz93m2ufSJXaaIGmSgP1DEOQMKatm97d/UQDNi2bWH5mfWTsQP5wCCbLs
k2z5StbxNwo4glYJXAT2nd4Fb4ZnMeUF9mrfbKe+CuTl3s8aZvpDNPJJqmaKFxImDiXA5V6WOkom
jIm73PQPlS6gCAMOmiqwH3ISlZiNf3iO0Z7mp2ysysMKxhXrcXhj4ne5qO8dJMofdr6LCKh3AweC
SfOHtcZDTtV85Wl1cLZrwC65z5sInZD418EsKSwJce7gOh5G97V15SUgfve//9VEaDA2iGQYBjpS
Efp7bj/GI/SRMTfj2VsH/xC1iEtF+VxVTcDIBDsKy7Jfwt5CST0a6XbZgOTDJoQU60q0FiVU+oQs
Z4gqOmrJ0doRql2dVfPJBNVS5TqfG9fUiQ+JystbpttinDq5/UKov8S5ydBOmLG8p7m6zVel4IEr
+4GNXs7RjSypD8vPfyO15Q409D7zkR8Q5aqSabCKFBY7iyMRIljrXZ5ICrq1+5eVO1EWCD5QSGc8
S/+LNFgf3SAqj3HavEed1wff5YduFlka0TQaRP6raACE/KDv9nfxWTS26mhO3OQrchAVGm9jltX7
MOqoUw6xHbGhtklfD3/7WgKlSbKbc1jFCESaf/zLGkPS2ytjO0zhTGlvhwiiLJYkhO89DW99Jfqb
3Uenqh6GpJ6smrJnj8Pk11y3T6EmzaKdF5atgV2+8nnbgDD3kcebUimBWqPVOJyEvCHfM65L+CWV
zK92NYB9ZHm9q+T0WC/oOCL/T6Pa4BwM6lcevYpOIZvnGj3Xg2/ePLP52Aaey8ILF/QZYn5wo/xZ
DCAcypzMr9JuPgzPPtZ93x2iEca3f3KZu3ZLtxAskHV/qjYR0v9UBpIUYskI7PDOdk9BVOWV14k9
XUzfuZczyGXoFAvBX6ms+NOsu5K68jj3MXjws7xw/1zr1h8TkwxI7BfDzlvdf4MIiSxGZ7+H9cD5
0+8Mr5gfWs87alTi+3xangYTe0fgN2R1acM6RgPhGNMynNxWQ2WiAHC8x3ZcjV9rBUQW5sxTVePl
zzo6FCHHPQSxea6Ggn7sIc/2jtb7aQwudhCdm8mKu9lGGOGqT78FO96oCTbwRiOCS3vKsFJ6WZwk
zKUJJt3SBd2CCFshS6/pzgJEy2yfyfCIsK+0PnlaCwW6HblyBmtHVTti74roNgYc5Y6Rb0nRkMCv
AlwarVGc2vCHhGK8jGtwcjzWq94WOunKbu9vxr+6LJ7oCzosPNipKclc3eDZukXybmz1HviM1uB7
TvJme/IEX7/biFvnhxiiiOvydBwufUXjvJ7D3Vzbz21En7ZZVVVad56TVDK0b0pVD1U98qWO6eSV
x8UravZaxgDHBO71M672kplWjTWuQV1dS0oeUpCELCHhsfTf1qj+JuZaxf7k3RyQPMoVQtRSYMS7
+Y7KGvjWAPdjHYTjSXjru9mlBMw1cUVgYWmQVJuFe9UiOaxL47u1SnHPx4aJZaUTOEJIBAgVeNQZ
TySKiDogUT/Tz8IYn+CN7YMty1/FFj5GwE5ANIRFm2Rt21P30mFJUxMB3Y4pEZ/UIKe++a11+bR2
hpksbHwIi1kHTaePRbkWSWZOt81lDs2j4QHzwcUsp3MgaOUxIrshCy97QCn14oj80GGwi+kr/Zr4
oDthmnH0Fdx32WE/SVqXXMMJbq0/FwmijSGx7qvqqKqPkWB8WVNv3IFJ2cvwbmxnsvY+OCZUHJLv
PUIhnluFB90b6erWBBpxIIa7Zbi5bnSuNbStKgeusfU2Wv0PUiavRU26H4Tf24YpjIKJ4TKtZXTy
q+CPdEv0cBaDbgNWHs9NgJXCcRXKsOnTt1c2Vcn9WxbkdHaDRpKXoa/BpnNqTWDxojIWyt6jA9JK
NLGG++J55BxmebxuGeBvPx071RzNqudMQrZ1ZP/dZWjNYqEdtV98pD3m2gwxLImM3aJ78kwcVkP0
i+GMrGBsPrAkpBwGDF1xLrkHrM3s0wYLZCWM1KA7ORnadYsn1/5b+4VxLAb0hUP0Y5F37dkdOUX5
3e5dtqcJUV6LDobLiGbKoJm4pwLjafCtg6+RQYotYm7kHkNCcHaAkYAbjYtyh888j3ho7+GDTRCe
aCwCPkEHU3hrjRQoOxX5cg/uxFCSM5810SjQWnpHRxxDjKBJI43fnQh03Nn9QZfeBXAnYxPgRiPa
cY6XpXu0gD2zgkDIqfP6tAQcuBRh8cGH34J+mWJvz+7L4vm4ebS5AyWnSwzpA+tHkmWcvCVWvNjS
tThAjmYJZPiu1BJHKDZg4iyaS7PcvAk5gL/9bQqLnodyTSTiTN6Bn5UKPkdv22Vh7pzExG6JD3Gf
K0k8yNIwAYrXEBtXEvbt77DxnoredZNZQTrJFSFS5TxIo3ym1aFPo6WAdnRBIWtjqw5API1p/MsU
GasgspYMCKrMk9pgkB7v/qy5g53a0ZDgPeCQ9OKmgmtuuDlGMTZElmbDYW0VAyJ6KDsj75MR6lp6
S5mMfk6syPhmNeGvbar/QsHcw6baCQUJ1da1dWaPIqkAI9POzNs/cvDfAt3DITs8gJCeByF+RS5S
BFJOYPLrcOQYyulM8p19aAHLbU3/CAw+r56kuKNB2+NgNnQqPe7/To5Nqw1GoNGnvHQJJ3c3hWUV
26CIcD+AEZSqcNVE7b68v66ulHxsQGp+1u9xCXCHUqYxBnzNbqHeaaUmcVVwekvYdWPJnkvbQm11
H07d8Htw9FXc19UIBfU+mLZjZw6Xaqv/UYgepGoZ0228KJE9iB7JNBIXwkK6A3zmDwYzJErLksxu
2zJBKtA0+azL8ju/YwVcR3W8omhKskHCvEQPNt4ufmC0VEx04uwjTUr3sPWfeJ9+m5nbpt4APJ7n
035ycO21o4tGwe6aozt/ZkOR7dFrEzvWLdxB2LgJ0rjogrG0gUAaA3MmY5S6xIZA/spfXjozmPb9
OKxxN8kfK3UkZH8QBeNE5IUj+FcGuKeB/62a/Q8JSQ5F9lWJf/aoc6oIuNJn8b2qe4FPgCPACbLf
vIjeISsiAMJ6MOIepUtsrNU/2QdGIjr/0LjzYxcaCbLbi0HUaqq96YUrg4Ouun9crpX4vfN7DbD6
sdiw86JAJ9YWtcfJmO/c87S9N6OYYiEXEXtCfK2uS+/CMDKVEaaI+mi0xd9JGJcNDwtKlOBfG8Te
wIMw4Ufd1W6HVsFmnddcDgm0L8WEdxDZbH+77fPw0bh/ETO9D4t5pQOanI/WQ2gc5r+g9JZIoKMt
p5/rGDGq6hqpvaxwEg/3AJilgtGgGUxEDpEzjo+mtroAQWFLDHlpBu9XJBg1sSMdy9UXu9AoiEcG
EMe9TiLmOA18SvofLnBUcVn1Fda5f0yDjS/Y00PEohTGXSS/Q9f8oYbcOGBOZLzoo32pkax1vv9d
QR7hxdw+N4lOgDSj1LjXKQ+67JiQrF8TITUZUkQs08PJ61FdAQP1oGDiI5uG1EL5lNDEfFAZ9Mu0
6o9phkbDD6H2L0icv1ori7D7BlUqNdo9XJIkupou5l9RPBSl8WLrIiGTKoy3aMo+/+PDlbG+WqP+
WU8UQlplUO/NafgL+//BT62mNCbUO58Bmr9XlrFndhm2hsba7fRH70SPUWnRWFMFaRsB37W9d+oc
y4YU5AF0sLUeNp+FFoq3Tzh2z0TGWilzK2bHoYMOMDnYtlmciKf+aCueCBH1Mwky7t3zuzYHxdfD
cEgi6Op/RXRo7XD8MnsSvjJ0f0hMgqbIw+cBd18yRcvH/aiN11vo0B6iiN61NrgdJxg/bbcXeysc
n8wyVmH3Yo/ga1PT/jC6CcnwPP3ZBpaujTymg+SouXWyu2x4tuOFyKCkdyYuVhJ+sm4iRGd6oEj5
n58P36CFL8tEwG9+1xYPzpbFRuMYR3kznfIODWdVsnq+hvAt94FGllSN1PKNnfvtWW9L53NzB4oy
JDXtmml5KcIDXWX5lTqDNGMnR4rNeleR+Z4t7XsQ6CdbeeIQjtluGIoLqXs6bivBq2LWSR1s+8r4
bNr2NeysANR5Y+9ZefszeSm3FY0MaeoB34FsOFalvLZ5fhdb1oL9aTwOeXWhL+lk9o59tHu5ICtj
p1QRuUDkJeyQEjxhrXWO0M9nk5/9Rp2S6es8jVriu7QF5utI+a4G5xsVGEeriLj7hxb+tYE18uEi
sohzrSBIASoI6NSwCQtXnbFrCnmdUcuRMjmdjGj5P67Oq7lRLdy2v4gqFgsW8CqUs+XQ7X6h2h3I
OfPr70Bd5+5T50Vlebu3g8TiC3OOuayIWMHU4mVMktADNx7vdPoQEUfdLqD897pAPcJ8ZG7h00MU
yr7naO9N04jX8NjoKlwI4AMorWzmsu7VV9VW9BNjjSyvAlykB1QZMYkLoNHxET0i3kXU7zVTxPnN
N+SmLwkONkamJ5jJLgM75FXvU1/MBaOGKgm+VzORLcM4X6My/iiI0yrnFGJ5s5vZup2gkh9JGk1X
Cp8CtQo3VzI/T1kLpkqDAxePgqTe1ICq2c3l2rDTmngm5LGd1t8IqGm2iMY5/rQjTA3W9fr0ZvC6
6PaImHes4BsFeXBd9NCFjfIVH/htdjSKGO6DPR3UFCLo57bdmBKvc8I6yKChdPPuS8hZ7QYnyb1x
QhbfU4Vya091dNdToHv4In9UQRd5sZYz9k4Ky8P6DOpIdAfgltORUL2LGawZWLO7hzuxHuLwS0nk
LeXSWNVGe4eZVq0AeOQrf8a8nDVsrdrybMvxE4f9sCfd6NAH7XTIreo7pI6rSt1gM3c5dfOWYs+e
xKU0+24L2AH3Wyw28QRsA6kIiG6t/lEuyn40vl63gNmU1ZTbIoYg50BAd6eNMWfkv+UfpsyHbR/z
h8ZqcFe16neJ3Tdrmf9ucPdgX8reyc16bYYKASBE7W7WiTOiiUPQaB/6adjTQb+1pvE6z3XgYeXm
cGvbb+3k7kjlvEUVfg5uCRt/EB+kyn/rq4q1HVF/Y6CVh0qxX+r7YG2H9odtZH9DE1RWOYZelLTX
tBhu8Dc8Topsi4XIB+3PIQvKgaYe5bslhEesX+rpoF5gGhz9uvtm2VZ/QRUBIr1l7uHYvSfMYl9k
s9wYrgkwfSZoIGyiB9wIXgN72jipTp2KR9ShhIBi160VJ/2qpDqgJBu/UUlhGONGBh+PukFHvB3j
b9zl44RMUvxl8cYxFSUItcxvo6jh0ckYkdTwEHjQV4yL8nMm3f3gXrWaHZfqMEnqX2Gav6jEDJgz
M2XsK/hgUz15GivDjV+AAqhT7ZvC3bQ17eLLDSmvpRNfQqc6VAXJqC7DlL01svqfzRCg/4jW0XEz
D14ARb4JXw6ZfVt3iAQz5SlXUWko3kAlVawdi1Xf0Kp2FhdYX8C2y5USTLJwcLZIiShXZ1jwCAkC
bWD7hMbEQwbzS7bONe54SytzmTKeGC0uQQf8gwHp6dquKJSLJoBYuNy1MX8mJCrbzCCcgep9QAIh
E2buEOsX8fGd7c1CzEkMz3HdrasZxgqwDrPX7teI8XILguBLZj03+b/KNhNPb0To1X4Inb6MtE1s
hx1zfUqnpXzONHolbWSTARzi6JSEonXpxNzX/IWNRbtkzXiZ6N/36PXfWdywWLI3bZsgTkzv4dBc
w9aiCgR6mI1XzCnwXeboZcpj8yjL+LXXrqM7PuwOmj8Ug1OYTNl6yrHNp8I+lEX0fUDcchiTegPC
5TKRCO5Vdahv0VvYJ72I/d1kNsBqFkmPJr8lRpjvKDd3Zd5uMBgS5bUt04aWt7SuKcLGjZWE770i
6a/3mclYHxausF2acl67UeA5wRDgnBtvEdJODqPyq0eh2QZcjmpe1z7CSsD++4jU97WJTXFlZhUX
epQ9stBiFxxjZQvtH3Eq92aSTQyCkHsBpyTsUPZeN45fdrkj1q8/BWlwJJ2MTZSePSA5RS9Mgrj+
nEM+niPV7VI7rre+y8Cmiz+At8ArHFaxYTpe0DlnOSKuSp3iAG7yubTchGHfnZ2s2WlxFu9snGwI
TW3PaSI+EGnwGqAnn8Cq6H64dhj1M3wPs+NUvMOZ11j1qbWTh9V5QgQoulACqXkatm+lL/KdSbyk
2eon9D35RqmYGAfCHKPGpwKdGceOJalzJmHnS6mRxTA7Clsyp1nUxdVYmdtUcLOPHedSUa0vshjz
WC5rgbLvXpIQxSzL1GVbSugjZ8Cq1zBKwLWKJrw4iCsMalchV13n/8jR/3impj4xvbiIxkf3r21l
8qNlvSZje10Nk7VLO+QD0TxdtC66Z7rJdAfs5IrL8DZ21mqUWQxUq9W3rh28ZmmiDrKkvinkT6Az
jBuErm1B5ldIjqJDhld0E1cbA5TKeldjM9gMeeVy3ZGwoNFjJPBXgvgILuKezi5sVTte9pW8YNDy
yINn43otyp/6YP1OJd7ymBEp8Mv0xM+EttIy8r1igk+TjyHFYRAw6vvGKPsTypNd7ua/KizWh7GW
m8AUzwnmL5wTD9CU8bbh1urpFNgW8QmlvZ7hiW6m2oZ9WsBx7F0N7fBIgSyYkaym7I09Gj79ZZdZ
TfUX/ETEoABHKaOoTmSWbtooLj0xfRF3AF8Fb9QCUWzZJkyfFpRKRF11xQAvOfpdidDE0vcWN+2i
xdlRMATfNJZbe/HMnjEuKM+sNPJPGZUmPnIkwKG2LkRLB+YygUVMKHf5AJMXP/fKJURvEwpT32rF
vJ0b7gxlW2FXatKetZlKvMLmm0lKKgO9qaEXP/luZkB0VTAnNLPjXncbHDoTUXUh320lZHTB25KW
aBqNxPitBVXhNeTMcOjwXoOSKO8F0z7mS6R6o6EYtmUXvne1+hsm1R0Bhj7GiOS1vr6SLsgpYnIz
QWDqjqdqoIeA/tab5iZsWGuoMNHZ67QXvTE+y543j86XzXF3Fn53njSjvqWabjKAphRL2vq7KBy5
qd3owkjZRjfVEb/HJM8Z3wS1noecH8aLUz0M1g07WGMoLxLzDXfen1ia4cHEN0UvbOwmg+E6w1Tc
h8Pg3OJEnlzG/4Bq/U8N6RhyIseIrwljEM+ZRLUhTjC5BoKVLRiVu9ACy9xrOdaWenGNzqajVq5i
qpI0dXjLFbeaJHB3Vl/wurpJ/jL0eEXaXv/qaTQZHoVH1CYltC4fAa9ZvQy+41A9JS+F2V78capO
pd82pHyU01tnVhrbfeYjrGqP3GKrveZreErQCU2iPaXkqR9dWNTALOGZ49BrYfXUY2YREB3/yRI7
OljuPC4dZbKXFvKCvO0fdD01soAh93DNRz+qZGhXM8ljN4U5/Zq08gcJqnqennkvpwcnqX+hCwwO
kzWeLd/V7uwwvko1YqlZnvVW702W4Z6KpNQvTeQG257Jts9iZd9iaK/GAdGkVSLNqhnjhAhuN0xA
UCgm8bTpZy0/tkXRGCg5g3SPJN7dssWYPJFUxVUuD8+PeqEHx7r3L/99vtbMbIcRP93HF7qs5rVS
WHxmFPxeh/BFIMJ5mCNKokQfd01vouVvjWDHPLkBBeD6h7QlrKhyqR5QoWNRhWOwzmCH3xEUOlhf
+TqcR2xckvhn41rGhpJfbDSGpCvsNg4uxcjf6y019+gQ0jxClrXc7AvVP2cdArhEy9UbLCD08nLp
vxvbejMIb66jaKl/jPlDpiwMSDGIrmZezh85pxtosfYRDbZ6N5zdU8rHejN6kbAknv+kgJF1HiYX
LpVRTw+YBmQlWfnRtlAhijqX7//rKbe9q1bZH3Vn9C9ZDRxd5A9reUDQURwQ+3zpCCXk1JlXX3eK
k5yGXR+Q/bwS7qnTVHDtsta+9lJCchj9bY4K8+TnrnlIDP0tI35BrcLMOQ7gxE4+GUEXtzW9qBLW
CViodeKK5w8LcNqLUts+/fcw9olz6mMHUZcdzVD9OCmkY7YHTHnmI086dRW22rtVZnh5RhpPpPL0
vcTdnvijfIyDnr4DVLmaySBvrpOGV2X0HxDqAK3pndjXYGcfFiSWl9z/lkzz+GgmK/XMbGy2kxHb
F80osPRi5mh651FamQ9qK/Z/C65ex0xJJwUvc0jmBMoZ0ULbWdntBsKtv19wi1Sa0K9aqpN9nCbV
JwlkDC7q7BsGs2PRuxYMM0BtWRiJzwiz+IpkX06phdY3uYIgV79hdxU1L6l0fj1RJwj0Fpvve5QU
GFWBFNgYiRn9Ty6Sy8Sw8n0FgGzftSYxQ8tDy5vo30fPp4IVwCqKyr1gGLbXBtdFCoUS2c16sqTC
4OK4bLsspA9ryFsEhAtioLFG6Ihp1PBhVHWEJrqrDspsN2FXdqdMWtXlvwfb502dV8vvmx+EIwUa
kf95CBZ56uDqlxrd8CF/WuRRxja0RtAMlClDDyPVRCuAxTId2vaMZmnTIS25JlG3/LrlSQWsHFd6
gZHIclGMI41Kw7PKmj2W9GBvyso6ak0onM3zwz7KvQw/rde4ACMEDK2JQ5AbhAVDpCmblylFfpeX
U3YcFriIpvwvKELlTpiOODnDLE6x9t0oISdsXGIE3rmxayuu5faFhg0dS7zAgpBUlWdrOk1+nq91
jeGsDtPUK6w8uYFBlYDqWzLvg9Vzk1BF7THDrbzV0/KMsL77A4/1Ymemein0mfC3ibieINIfDucb
8nRnk42ztjOsq41/6INfjtwuaxzOFrPcLDa/iaTT8ayS+/rMaqWbJ18ud3+O4A9PFrZxlgsTq0Lf
2PZ5NB16LASUDSFtTFYWi4vlAJ8Gud0ozFtZ5s7eyKjEM2x9np1n6O+Wv8PzIdCR4HTVuF1opR50
Pq5dQ11Q1BsHwmKX05EZbRRhzxNibiBNB+Y2aT//HRaEkkElgUhqxukHGxjmBAusp0JRsNbnsicP
mVdenxsS++JI8RJKBP5YiaoTu6u62Ru1+EhwJrH8ktmdRSNJilySVESqWiejxCOe5JeYMLiNM4bj
Scd34w3LxLVhPYvUxD2h9SV82cD1Osf5uI4NHYtw0j0QkMPeq6zggWLuMI4BN3DSRS6gFIXnanZ0
0lBVDJ0dkcK7K9VV1aJ++fcwFOWNZHXkw/mABKC6D8xA7nE968yzI3fXzPOnKpXct5af7wxKPyZl
9j2D8Ik8pxtQDM/leR7igpNsPMSlTD94ocJjAMx1iycg26cVieJS6h9rM2utUxBVM0l7fnweC9hz
5mR+JuXAgFBJgjN79VaroH8v7Tpeq5m6sjXlNxGRqJZwSwUb2+9AChSvwmJtxGYharXuwyb2GPZk
huYlzb7LUap105RL7nv8EckZBMRkvNZiiK4pb6IA3svXnJr3mHHtIRBsd5xkSL6Z1FgbbWryLTI5
L5jn9CRnJ6URdbD1QthBac5Tp3Kq/Ty0e3OEfQts5TDM9EDI3Tm1CzwyHZDe3CexMIGBfy8qk5nw
0BAPUlT1rkMJfk0ReV4xkfCzdPpvuEvzBhsCQhdahDUr8+xchyW6JLsxVk+GUJI6wZ2xHo5SBl27
2Zqstzoalec42LayKUvOlZa5uzqyKZUyAsUBcG24HFlqxe10TZwPzIvDJdctzUsHZKJZookzV2Hj
hh+tXmgXCtH+TS7Qvqp8gXRnbBgYUZuo0MLUMw3Jfuwa4T3f9iKdO5Zr7U9La61XM/49dBS/FoPp
EtEFdB+8cgZCSM6JEJtcFtPoFvGlWgAP+FCN07/DJwG/0C24IgaHbwxdGSX6Q4MaJyxupkB1XkhI
w0Ex/VBIPgzpppt6aSVGyL2s/EV05K2ZEkAUwMpXw3AIs0S/5xqh9SmyrDKQ4lxHhU7FWFuvRpVc
QpzXCLPANphYV+0KOH7jjskRbEB+n+Mw3WgobFD6YzSwRPvXLiVaLH7LC3jB7NJBjNjXmXz0Braj
ps7xCxW9fwoHeYhU+rQhM8jrgZkoR4cOU1iU8bmLiVZFmyHC+g8xf1phITPWzxfWd/qH1Ad88FU2
n3w1yR3myYwqjew8DmwfA5FLCxx22jmUU74cDoxB9WY6jyYVWKx8JBNN+asxuMkHNAHPE6rjLNxS
Af81ROSuw9gBVzLbeA1axz8IsiU8HEczRfGAAWJqMGKH0WcA4eK1CBhgU/zZB5v+hAhRKWA+8KBl
8bIS5oSOHz2ipJvTuDRcHH2aK1Oc4oII+zTVj2PKhLwEBTaGgCsEI8Hn4T+Fc+JZDdeBkyK1CNyO
lJflYTQm+m83yxnCuJTJiYjY09eatQvN4TsaDsxhdcgZ4lrQkcIWLbNjiGPIKnEzqXE+D8vD2DrN
sWXUafnQGeij7ekYLyO9RMZXxexOadREAZuhGzf6ZjXqqj6WcfY9BSV3wV2SH3O0PqtGKp2LNMyY
1VU9N1kUFBZuv13aNPN1KpYyegjuwH5I/AqE+a/3acCWvefALxZT4wdwA+vSC9W85PO+VlR/zyNn
DJsjpE24nSK9EevTHiw5MBgM6/GqD3AvHY6iXds6DuDsAX3HMj1mHMYqxs+SdUdix74LynOFHuCB
BFzzSr5qF0h06DVpqbu8Uqs0pPho+rg9u6Ma6MXS14yDZ42hafigoKm2aT2HTKcULJ1+OmN20Xak
t5LuHsT2oyfUhDHz0tNbEc0mmfdKGdHOSNW69fu9WffhI/epHxrcxUVsezM86HNTm+FWLvSLfz/5
GA0/xuUERL57ny2DGnOiwQEdEQLaWao7DXlwFWNyy+tyXOvLJSMwcuzT5alM+3A3gTT1kJr4Jz6o
0KwnwGbzGOwFqmZhNR0VXwG7rPHRbrYMBSMdIjnd/06ViL5xPidn1p7xIajyb4XJoHIMHXmMMxWf
+T/S/laledXt1F/baTtiBso+HJxye9yCKa0/GBwH4KdX+nNwiSF4uYqQsOFzmDv7RvB9sNOZVAYY
9W7Pa842SrGO7da++AN8z1A33uvYOA7aqH8bEFRt2858xURb30wm1Qak4AvmXIZjC95GpVm6rqpi
UfHiFclQIIss+JHNEwwnN533jl5xpXLBMhCMx/PzoyY8j+pr8QLNENRvuL7UXVCW3lWCqq/KT2Pq
C2Q+//Np5HGAmcCupWNGGz9amzips2OX9gtX1iKwQtd2eqTkVbUsxugU5D7uXXkXTbWdaM4uTNF2
TRWXZ5JrmxsWBP9k190eJi8lD2yLdd7XCRTEILloaAQ5ztaznNSbXvTOCdOP8mD00tv39pp73SZz
c/XiMJXedS1mgVqVJfvKyD9PVledyNbo704MGd6hll+JPujvz4dKyEugZ3/0dH4xM5udN8WlK0Yo
5iTZ9lMDh8pCaQOb9xSp9lTEVn6q4859sdSwfd4Mhrmq1v/eq11hfodtdjM03g6iTZK3yrJ5MQLD
WaMFNndkDCQH6VrWegQAha6ZLKG67jxA5NbJ6FLIOiNX9Yz36VSUgpW521D8Qc9DLmnkj7iYtU+m
n+wsLLJwVT7Hnp9hpqrqeHFS1cH1+aCkCK5tYE7HOqkPLF1hZZc1dJd4gPsZSVKJMiPWXrjyqCUS
/+EKJHqiQ+tb2HPFwhDPdFyJea0FrrbR+ih5SPMNRD/bA19xP4QW1LIl3RmFwzClrBJK6MQUp06w
8okF92qyDVdTHBb+Npw0tQUin6zC5T2NBxZwAwiMjaLsIMiuOc7RmJ7H5UF16SeHwsgtJ0pOcPqr
rVvOmLvRYbxNVA2d1bEiHZ1mWw6du8d286Ia4Z86gw7QRHp9bPCerqLlO8lFhFfZ1Y8c0NzJkl34
GuE29yojC/d93wOyQTy1QzKEMle38bEzatoCR66Qvsr0Pijz2geptbFIgNrWfpPeXaGuTxBU0o/d
Nur16RR1iLaKyLR3bcJOQKUNjLU6/6i6aggOllU66Cr6wsvatDghEgvWPaBrD2Y4BO2u7bclk9O8
MLJrlln9C7ancregYZAOGRc/sl4Y8TSv5FA55yhO/1D6Dp8J3qRBS1OAeGCSF5CSJiZ6LyOtjmJw
/4LCr89tWNk4Lthbsd+dD7mP0iyrRbgWk1PdzUa3dzr+zGOtQmAXsLmZvGueFufZDSC8s9ZiA2BX
7Tir54/eMdBmTJmG6+dTDDacaACm15QCWL8Heh4rpzHsFLYmfqYLnmPG7aRSFYNlnhIBAZ2+GSms
0tBO+xLYp+3LK8cu6IcK2GKfYbONidy+9y1EMRng9Chb90OC+ad2Yg8vZgd1wqKo96RRqzPlmjpb
0o8OY5i9qqrYJ74b3edcBG9yCLkBNTHJDCmSwULM9UkP22obhhb7eEetO92IvqMiBUyBQPMK3f5n
rBptk1lWfh/scPc8UIHvbxOhBgYQL2UQ6MCj5+SsheqC1H2Zpy6/ZYTpxOKestYEwpCZ8Iy3J12p
Sg+DO5pXSEnmGS0YnAnbDC6mEbHbd9kWo0ptq+luqkTeEufTtzSql3rwbENT+zTqrkJkTKxavgcG
QpYudC+MVKQ8Ts2pzGIFOlLvMFm86F3PFnSZatG1kDneaFfRta8uVHEOTOt7o6b5YIW4jvk/9izK
D/S1/vpfo2XktTczKMD94ga72kkXzaabDXvB3pLCyuGmxjnNMBlco5x/TDNYjScGqjPceyn14JT5
VnhUKaV60KiDEaR/qq5fBxbhJPhG22ZjpQnJo6Jwb4YfxRc30gFw0PrWRg+YwZz3jYsqB2F8sR5o
XY5Pbhuhop/VTDBChxt701ROCyK++QgxQF7j5UE16jaadX6s4InIYNhJO7VuXAADiKFlkImPLztW
jWLkWKnfjVGAW0iG8HX66rBzbFOCSvA4dvNJqG5j99xjSjicUyu0j0oyI4P5RG7xLD78NgvuQJKi
b55k3nyqaiPdGogOtlkMOutpRc6nPLx0nGtp/tOG7tEKtJUe8bXO7b+nWWX2RxM00z/yWaL37q5k
jYuTJ/V3ofLyri3fhYH21tK0adMBaeEFNRvP1FtnZ7jcfJsEWTLs/+DSJ1UAiiDG9RqV73owH7Uw
RhWWvi6K1SsG/+j+fEgmCgKVlPKEJ1l7Rxy0yvS71trhF8BWVrBB88dI8Cb2WmLtRTEyZjN34RAw
P4JxBUUA29/az/FmKs2tNoXW+7wuJQP3eer6I6D1oeiPddW239lQc6063+0G42mZ+tmr65RnpYf0
4XU+b/3ENVF+V4QT6339kubr0RZLnzLpn4Uueb3c6OFkLPntpn9Lkn6fzxowO1JIPCe0mmPnVAH3
HWu60HYF28AED+erzj8iCseMY0M1lFr9vQ66/uCjr7pFNMdemrrQ00ZzPiWR/5dJFZpx14W0xqHJ
YYz+TPShg3aoy6/aeLQGvQLLAh2Y9DF2Q1TD2kozjbOpwfTIhPqZ29X8sCJ5BbNq3gTKfgEV99+z
FIOsFGmx1aETfJ/zByNU+zO3dIapYzps5djYnx2zIdiT1jvzNGyq5jcweP2mmGz5msVQDTXW5yco
BmBg2Xl2UfoptYl0cEw865zzPYfy86rhg1o/P4piFoXPjwZGfvhzh43ZIlOOrch4eT6YUY1i0EbF
tHyqG530uuxla+WwpKzaE8Vi9mizWb9H3LG7uAFoyh2carmeAA70Ojqx5WF2AQwwi249aoqXQWVE
gyXs/+HYFUh0sOQ7aAbOSIzsVWyCaFBD6B6ycBY4aegI2kGy/9WGS+GMZzEj6DQNyqGxO9Ccxidz
qSaqgbbHrZM3BfHoEwbJN3zGGsUAiIpIpO0lmai+B/bz+xRW8taqULBLKClYIew/xL8M955Sugx+
M3qMXp4PrG3Nfbj8QHYu3bv+dySZYRtpQf9iSTyJIRP7F1TLdJdLVZaM8FUKMa7iIM5+JWhhmbE3
ya3CTLCmr/01FKp867Vug1oORnjqu9DDlNribbxbKM/stO8QNRfrWXf/jE2Wn6UdlN/WZkcxhWDV
eaiWP2I5gnQoloukSKoX2qvgq++px2o4UOgTmp1tldl7FbO5R3EgkFFHiArBVehzuxlHDdNCYzsk
wrQmBJjZ4n0agC9oJ+QfaQ9usEc5uIG8ap3HEv15YlffE9xtngz/1KiZTzUVgtXUL7mO//dZB/cE
RkBDpgHQOtdEvFUqbpQ0XLrzE9sysl0b1SmzN3/Tj3p8qkY3Rk1vIzQeOKX7MjtRc5xYCW1hxJJl
v0zLxBwW++eNo4mQuPhU3ptUK459OkzfTdI3vCZzWXdQXCQapOZm1ifu/ej0ZtNFeI6x/IgFy+D7
/9ErQCHD6NZvFmpJyCbZyRCZBjJ9o6pgWKU6eoBpKsSbjTlpE7eN2D6f9kYOQ60Wr2C44CE6bNOt
cHS+qrK/RbIvPoamrHeN5iDDrtv4LXSmn7IR1rVJrGyF/8y8ZhPuphxNzb6Ykeytu2JMN8mkX9gF
4wxZ5qJV0TQvC0iGvpHPaVbQvIyGSo+wiQCTRTZfErTavs94OTOtOxtkmQAWZBaapa31U4+nL+rT
6tGianbn5sZxV+4BeGZIicvm1tgcMNocEbBlMBtnEIVjeWHBmw0NGTBkXIgTk+dhdj5iTV66WWW/
GqhZgWlsQQLpD+p28UBMgcxfR3ltumwUbBgDL3WxyCArN/kpim7XVxSNumT74NTJfO5NUkLm5c+a
2eOpd4AMSSR0yGE7Y0u+1Re2EJyBRXDg6HGOIWvedTDb/avO3KbGxPuNJS4CFoFFPiCC88SIJdvM
uHHvY/nHYQXmwQkZvlEEwKa27crcOSMvcFQU3bYziugC4Ci6OH7BpvS/57KLX2uGFvvnp/77/POj
ImzZqWhgldzMH7bAbCzcTfp8/e/BbgBt28r/HRMztn9+PlT9yJJA/NGNNtH2E0Po04h6+TSpxjj4
nSkeMEj79+5nbaAQxEGAU7Nupzt/abZ1jp6uONXqm5+DTHJbN/reg0daB6GZHMQCea/bZo/pa6+P
lBYQUayH7xNcvFwLPYtQ6gwBfKxwX4sYKY8hfxcSX0Wgd+a7EXODj4ZmrwTor2e/iiTfPHSjvSUc
quFyQzXXuIwMn0OJSof7MeGJeVRSawnE2okP+NTdr3IS/RJbVt+EKtITUgreDgouZM+s7vkw6COc
DQS2/MHfGQsc3KJzL/byoPV6qa/HxvjL+9IkHcEo9PW//4JDetcMOkbw///V4L5mcAEzZUjflPfR
nn8z8DAOz2fPhwpk9J7bYcmdphBEz3VouWo1npSoi7UpcV32OH+RD9TEr47ypUl88/b81PMhLULB
xQ9u5//8B9tv34WqbnUJettpw/CizTKAuJJ+c+aqO/Z6b27465LHFRl/h3iqPnEvMf2fA3WorCz7
nNbpsr8sTCUOdl3eKVaZDNuG+WhkT/c9C/MDxQzvME0v3yM7f8y1sy26cvoxKLchiJYuPofXd4BN
t51w9L7OQ8E92p/k9lldx/kJlbRXRIE8tmmF3rElkSidal/gFOVIZ1b123RCOjAjb/fBhEwCjtxf
OFaL8a4uoNvI+puu6wcikhgri+IVIkvjyZJnIEdZegNqYoU+YxlbxbV5T+LAq3T5d1TfGP3Tmhp2
vEtJs11RXyJNNmOJYL6Pj9JAOq3p9dFe3MestFx0hOlypqJRtRkj1OEnbYWOJd9iHGx2NqoAiRKE
XEJ4aBhB53qrxV+STfBeRg6gOzbjiFbWoQ1JVcW4z13KTQfNHMttDB0lMEXQLMVJl83dH1okTU1Y
EiKFtrrlAikGfyEGIgm2NLmaKhLCWCJLD7VkAmdhsacxpUP23r4ov2IZvvzDHOQnI4pk42rOL5Jc
H5HZIcpnxe91oobbQWO4qRpqtjCkRx6C3yPzb4s608MfzJYGSHHd59UVxxVMY8Z7vnubpBYDxHSc
g66SQ2SCLGEBWh5TS5K5NhAkXFcgSsYzM8z+lmFeK2KTJN5ybjGm2gY6QoJ8Z4vWukOO5ooGICaG
FxVTQHEn+xn4jG0C5rFIIRbrpzl9+sjfVrkuystUIlUOzLbft9iR0wFbKAPI49iY2cvcclxE7HNL
k1HYYoF3zfjQ+9m56fJzFTSDR2QwohcpoWBE3COZv62n7k/tE5NBTQ1gtwjunSbds04qRul0AFV6
uvyoxKlNNcPEUh9XUYeNN7SRnXfFIRb6rhhJ6zCdRtsWFullKhorDnxMXRY0eq/Nqh+6DkAi7StA
L0bpb3yz5CsYbWriGtlJ6YUBGlaFSnpU0vyh6b3nu03sNXMMPFg0hwwlx76IcGj28h6yu313QoXv
YuqYtSFdlzaiRav172iFGX4vRFGSlRfpFXc0mqCtngzuoeqNGzOYdMcycqWB5D/4RRQd+oo8Mnqa
tUPOAEYv8GtzCgRk8p3PsM681pTETc2mvY/KdRj+8fGNP3wIl0NXRoe5gxVgOvzKLfbAIwGDNcsz
sUoX2TdeGYvsNDwiZDDmdnIeIDLWAdF3EaajaurAvQT2CLiV9fO0qouxRj2RPKAbsLnK+t9g7H4A
4ZhAKMp2W1bjbSwxyWEQTReOpUCZtSbS6pMcO8iIie0sKuejYyXvCPbMDcQzzqKewnWw/tBEbQzD
+q3QRKxdNVPSjFtyvggg7pt2WZKSxk0TvDK60sRKlm112ftHv0I0mQKMY9MHbhEEIau+mSJOZu+J
9v+oO5Pl2JWrO7+KQ2OnDCT6PywNqkX1rGJTJCcItuj7Hk/vD0cDS3KEHB464gbv5eHhZREFZO7c
e61vMTrONP8NhyqtxvyH2Bx9Y/WyvWjoSC0dWuJUND84zo2XgoUyd7TtNHn3KMUsWo0MKg2MmPsh
lG/CwkaXm8aDH6oppjkM2CLQf0LC9BZ0d94dGqWbbGhdK+iuBVRhyuJkE1f4LPaq5cQXhxNSMTlH
lWP/uxY026iJrLXK2gsqivtNL39qu/vxYqaQZIa0y84nE6MYyy1ogY/Ayj4HI5lBIDMYCer6MkDN
dcrnR8FWNHVtwJNF9NJVO2DA94ltuSNkYt1aTwX9g4sWQeD3JagFKPYbGeT6MQw9hNPVAECFYCE2
AJYqWUC20eB9lei0zRFHhNIlyaLOyYzodZIMumVtFp8k+JxDzSweIKvTM44AHNHVABRZxd/1DPYx
mSPSxVXLlVpZSLCNXaOIdt/25mXM9GOhIoNnRvRgSzjlujOF5OOZ4Szvnv3KlBxAQVEadKeWbKpF
HCH9Vrr0RtARnneveO9KdBhjiQnUm7pyFUi5nqpM30M/RPQcHTLQ47Oa5zxY2YNDhPy6MP1DXKq/
gtbPOusLN+4Tsa9G29ubPHo0daZphYG/p7NTUXbkPcLvFjUy4PVfAfwR9JdzKBs7RJOu3LmT7mUI
txDt3MY24aDotWrxqPUZeFauWK1Wq1yi4tNzFGnCgCfSpt8w12AVhsus9DFTqxLc7ktdAJRN0vYx
LoWzb7xLWeG0xidSLFGVokIymGA4McjBobcuSQmRZvR7NHCsOxvtQdTsHfSY/FvloJWUDOSp9+RO
q0Wyw2SIiz+ojkqSOWdSisK1ZxPWoN9anwQIyOqnSfKsqdUYncQgfoekuRS4z7aFQnzE2Ku/RZbd
6bygi/Li36LtnrNqeq0medYCvOxYdAod+TMV4Uw61eDeOByyY0jGVfk2NKBpWqV/JQ7Y2qs13rSe
P8dYC9c2oWIkOE+8B/m4vzoTcaVBo2RuavF8WI3LhH1t9aF64NF6BOjDKSOpOWSNGAogxCGe30aj
6PcRkjA7yswd+OmjafVnE/X/Hp0CXHAv3KfOQEKFj9OkEWW2b8Ow3aQZ91KMG3UYOWd4ZXqOe3OD
keF78pWHpisuqp/Lk13H+7LyXTPM1Ls9y0OQ6STIpcN3xwl5USGB4Hztsff8jKYVyzqaOUkLd5GL
MNoMmqec5fg8qiPi0uBoWArixJw1WGpYlKSOXgR+ulBu+PDwruOGdocw+3Tg+ESitdZGky4VRdJt
lnlD0j2VRyl6ZUlqJvqyxli3uJtPesH5PQMHZVYSuQiSkS5Pf2gRdueuQduqk6FAA2vpzHZ8RJYr
+KzXyST+YrKia4cJzBuOU/OZFYRIpKa+qVNlSy7zu6cU35kxoGYCi0DrHS6EGp0zRY9dBgqLWGyF
aGnwCkJOJf4L0m77ayfkC5S6yM4/ZVS8h0P3VQwGyhosORuatT1i5vHUVyBiraT4xZH3G2nZFTcU
TgRmAq49UBF2jcN43wmLvTpUxZ6aiRHyqcT/sigcCD9aRb4AQkRjYzOreCoGeVehC2Plzog5n3aJ
B3g7i3MPy/N0Q1yLg5o0yjgETBp09jVKEEU7uQOSCRjFWto9IjADBZmht8umGHYpgZNLSyUfxqMQ
vFU6swNVgWc5rOIIWzmjq2uogkNoaZ8uDcM/NFWt73rRbc3aWpqVPR2rNEZdVTnmxSjo3k6XAJHs
d9eLKwbwdU8czXPDylXNAEppPnFb1+cSmf2UQPk1O3vT/za+2qylDtShQUWSoxRuOqfYFRKzij4E
x6jO+VD6Wwt77IRf6+RQXC0a4mR3dmFuKiMF0CiUD9sv1EuResoFfHdjC991YEju1SzeoKai9Bmn
l2CCMFrp8TuWH/Goq3Wz8xG7LEjVvDeM7Vaxp95oIJiI0YzERWliuGNtg1MgEsfiKXEZ1EI3LiCT
eNrQX1JcrWnaaHuOy/896BkM6fGMUGmyDVjLflfiRY18Un1GhS4YjLkQU7ugIWL0CNWJiUn94ozV
T3sy8+LQWdCwBm2FukcSg7sY1MuQBZGbhdaOs/QmTxyGK4wyXT8mRSGfbmbscZDX6TmOm/+cT6YS
4/5PMXL0h2xNmpCUyGyXBuS7+ev/lE+G8MoCv4dBu5pImrFbwDlBrFtrm0Qdpl/oSix2RESDfrau
udSom1EIZK39KEfj06+Xtgw1hmYoT+JwOP/nVyf/j2wvWzMUfoCqYYc0GcH+66sDFcPZZ2x4dT77
RhwN0Pr9xLuSI465kEtZW+HGSJV1GuvjTdUalA3h3VCDE9uO2NQFVD26b0esAypoFlaSTNJZToVL
/Idyn/Dx4EUu/i+hZLo65xjmyejn2e77b3/hqjq2YtrSskxNUSzaaP/6uqvaBP2TtKD3/gxM4NDG
Z/ze6M+c0Tyi00pvLE4fWEkzd6LC+ocmBl4OfDChkxyEe47BtdHTh6vGjRgrc9/bTr2vhm6NGil+
0mX85DtjuvHRDTO0ajes4i16x1S5YXFUbi3GLlHDoJswa5NiARlBKW0gjclLpxjdsc2iHi9xLWE/
GMHKaECCYlYCBqkTZ5Dn4AU8Ozwi+E4Pfj4NqxIXBYWStm4JnX5oWrV+5ALogLtIgBAFoK86KpiF
q3QoEyULDyHcwyX6OQPrZB+yZA8waZooZFWE1ubWYLlgyOF9Kgvb5t01oLKV2NA5azWHLoNMFIfq
POCFu5k77RoEG2uDjJ29jyEQ4ixIW/4fEp+TFNso1+rTZObBVg9GfxkkerNBT1/ujULA4J8//PkU
jPpLhI5x87//KAmyYEPv7AVWA3OxJqaNxiZBHtX8XX++/8+3WoFJjgG5Mbo3BRdz/lBmWIClbI9T
VWDByDmaqmC6V/aYMd5kzMQaIL/KvrYfEPwvyrmZWPm9/Uh3iHAPFdi55PQTd80IJJ0PSQ13ojVQ
5mNgO/9pfRWqNu7UDimJTyNjPQhydYupJYoklHQVcry5fz6YqvmMHlnf4pWK1rh5ckgrpeU6tfiq
oy7Fhwzpg6TGfP/nUz0OLyPjGLtWhv2Upre2MUqXXi19VHGeGnKxJk2eOgcpKASxV5VacDcGGsR2
tYhINACzP9SjeZVEaW8qm6QHsBPe8c+HrEyAVFg1WFM9EMdUyamJlYbkGOqsa9UX2nMIUNER0fQ4
ZZlEUDjJlU8tpQa+9e47sse3BQJF88nokQOjpqbsl2ZIck1Cx5sZJwr/kffCmfQHWZxi27Evjcz1
B4LJrVgXG6NtnL09ICjoqwZwrWYOHKkNbU8aDZT3ohqPDwN35RGPMpnPo+HDD6irZsMIxGsXkxXq
x4ZzmZiHpVi9kv0fHSabLR2Y6TAIPzsTKFYyPqx+gI4SwGmlDZ6MYinLXt0PmoOXVI7iRreEsSjd
0CUtyohGNXEKWakOy3h+Tpr56cjWjm8mLkl++b0rsnjhM97SqrS46WAF4WRMRCnMIAEmSs7RwACx
7lnOSdQqIeOTMQZYV3m1VcAXeiexZ8Gxfkh83AJ5llurwJzPMGECra+2ELJNab20rKHaS+y2C5IX
6rSGLlvZGKkj9BWMY8P9aPvfNTsE6pTxOE06Sl5Y9VKWBGWY+a6xo2onnYLSnO6XK8awPodejZc0
R0nmlQ4Tk/nPItYb8suwnlS1zVGFEhoFqF2WvK9CO1jCORM0F/Nqi+CIhuLLM+KBYfaJokE/erqB
fDXJ3pjDGwfL631oRxWGwLhO15WOJXLk7OnNMaZaoXM8UbJ6HZLCtR3SDAGGUH9QU4yvhNKHGydP
ddiCPQMcGMG1MWA1Rg2eIqVC52k7wS+uXekytyx2KRTJVc9ys6xHAdOzV4qHSJt8F8vswUqc+qKF
lUGxWsTPbcAjIpp9rqfJEXEhueq1rZyFRZvDrpxkr1moePW8P2m4wLGkaoS65BFkm3Ef21H01s4A
5zFuLWIMVLoa6B2wo6PlkF77+ccHRErpBN7rTtzAAKNqb4+IguDHGu0Lat8DDTfHddLB2oZK89sF
XXoNk6E8Z6piLRpNa88oGPX12Gjh0ejj0e1k95Z3dD66HrPwYA2rFGPm6Jn1vc5eQx3Jrq9xxqj6
JKc+gYCZdOfGaOfpisi32DW6i206ey9QTyERKheStcVuzOyKQJFgoXgatQPUrDO1FBO5iVOH2mcC
/1vVbdK8nS/oPKrUMKYJwhTo/5vfBWyhY9RDjWp8v99X8wedDtqy7aSxhmbCDmqVqsuwLX2aoHO7
FgcOsoEoFTUPNFMiYQyBxtyF5GOsBO2CT9G5IHayA72acpsa3rT0R9RK9PhRWqfpSecq3NPeA2jq
ecOeQa38R0zt//ga/sv/yR/+sfHXf/+ffP6VF2MV0jj8t0///pSn/PPvqd3//B1/P4VfVV7nv81/
/Fv/HwWAS0X5p3pv9dF8/LefrAnRtJNg/re/3PL0Iws//jkC/M93/CMDXDp/tRQL4bhqqPTXHYsg
639kgEvlr9IkHpwgL4fy0LCpCjOmhsHf/qLbfMkwTMuyHENXlbncRQL450vaX01pSdumYtH4Rsv4
f4sAl/a/Jm0zhkCAMFendJ91XqP6bwnMQT1AW+0QtsbpzM+EZeWSa3TpFDIwkIwf01hlUe9j2qwJ
27kHL7o0T95EuaeNXbm1fRpzIQ7G2o5LYmMDSiQqU0OmbzIypk0vRnyLRlkjlNM5q8QgOkt/upep
Z72EQAOwoN9rRHH0SXrsPLGr6ySFBvJF48C3RKKHJdf/GiUdrWlIYFzJZO/A8wVTQoBUDQffpIpd
lDG0+paa2S9Zehyry9fJ6DxJmrlTalTrwYOT0OvGJZXJLWV4eBIq3VvZMaaKoqVIB3J9UtT7jdmt
O96bQ+p4JF62uCyBGbHqoySO8XkzA50zuFDedPKRQkIj/IMCEpVMCJTfLYYaVWPVkLNXKzc2ym0U
0F4qTeDrLSChVek9OoN6T2pQ+95Q2QCEbQcmNrMirfIwV5B2tGghbZmT1u+B0KJWjmCVpvyFKYah
jVXv0++H5lqI3MUZHjEqwVKUhbsWoMS6N8m2mDu6GvCsLjDpbyRtdiKOAcicZ9XxUUXtvKSXg/PZ
ozDs1FVb2/dCoZxMcREkDNrB+aDnhK1zVGwkVwC9pY6rOE8ekCxBjmHkSQvuDPr4U51V0Yxq/Y1X
649thY4ZcGVMD7R7a+SvkTv5LtDw3efdwQv10Q3RtKJmWVQNrBkgV0gVBsyS1jht6vJziNFWjfg/
1o7zE1c0UwxEHuvcehsKJp9zpBN9AdKe0fwwlgGcORbKKxqDxg2JrMlGeFyYXJkYSMyYyqDtfLOH
w634yFLSbs2RSWMe081gbIy2aH8jXQ/cMJ5O0aDYW7sqPnwdT/JY1rHb5LQK6viDFk/txmax8FI0
yLY3t1Hbb9nGxirSMQygwFlYwTiRGX4UheqcbJ3pCY6DTaMNzOBCmS2QNesHH8NX75HEMOGZ7NPk
5HsQybFUWyskUa9taAWbLoTDKqTF4RpREH24lT/IltadhbFD7ymDDJW5A7lUIyDfRDcBB3Tp3u9o
OGkzl8ObkzHnOVkbqNt2Ztv2Iwy4ruFIECDZXqlBvGG6WS01RJabsiRlEWj+QkEAurA8CCCJCPZR
TzuEYcerbNuZ3qjLZV9+4t/OSOsB++MZyUeXKatYwMVz6j5cynYeyasmZc30as9mHsb6rAyVdldq
2uKO9RwDYd71efNM3O8yECkngYIEDS8JH4a+fPeKV6EObz0NZSw46E0x0aijh34GR0kbolA3k1Bd
XbMB3oN4SiLISslrKQ2BltEEXEd/wbeS0PXTa+kA4cq0F6bLdNSpp5hA2NBK6WTqTn+uUoAMJDfR
n8OoVNkfdWSSIhmawYLh367uwKvVffJcF9h442lFB3/axa26gSIwtzfke1FHvOEMopp8PxGV5wxz
Ami0U/Acw3swutXEhRuyvFgqlfbUCyansCpZL0v9VTX0y4TPAyEOQDaBqK4wICWkPmveAL6wArnh
YJbelB3TKa0z3XHiHtNAptcWlJMJRGqY5SQv+T0Wech5iGqItJgNksT2QiRn/Ie2wKbx2d3A6Hdu
Aux00STKSyh5dlTdCZZayKAticeT0pQfBVkuLn0hTMnzZL/JJ0zeRBz2KlbJyIuuY8V8Bw/PisSm
hgEFGJweZbQYRUpoWYOgKiCJJgzqZafDKCLNcqFbYXssla8M+ss+1cgnSPEL6Z5RrYzEiN2UCmhi
Upe1CUaZGAMlqm7VDr6pSGncOeBhPH/uC2IPUQNVXQO9T2ib05bCoLlqZNhe64LefQDXr6pHEsT6
1FnrYTmQqcwoxEcTgi+wZplXU9y83Y7XRwfBl6SBj4G1wi2ZrseUC4jTN9zmlj8yJ1Meg9C6M2dW
jnXh4xUW1lWxDDjDcqDTWtafRpWb2N68gQyS9nWaAEP4HhJnFOI1ymr1VWtifWsF+d0jyfHYtU9+
0kSuwWQDFAgdY7Siy45EjTXJ0TT9+2DcA4RCuGHC7LVxyp5iMXLfZZDtYbW3D/4chsEGrFT+c1Bq
6VOZCWstBN432yGCM6pQJMd+u/JTqe8c7mraziB7fdLe8NA/0UXLT+qEcb6Co6c4unXWyuoea6N/
mpBR81xOjxZSYNfR+4L9665kETFNqHw0a8AebofapkquKqEni6QZJxdjSbjCLvJmEIm8KL1aPEgg
UsLWTmFH7zqY9Lc+9N+VfCz2fwJ6/XVuptq6nuL6WbMZhcRDSFyXskqUc2lmxYeuPeUjXFpSQdRN
YLDa18Vk0tSZ0qXWV0gWp40s6QHpWpc+04M6YiaOOgYeyjJuE32XJXGyH8wvLxjCYEGJ4o4NITii
GppdX3GO8IoouDU8564ArFs37bhrJgJeKqvMbgrTOE6H5vBumcBwBn/tl1P3weQVJBNS4pNsEbdq
atlvnZpTQlQF7WteGdc+to1Drujqmrrk3GV+dM8CmOEeg/EwzI66roF+0kYOsMPdSdTpw445Gkzl
az0CEW8nzy0CDO+ccoKHUglOhVmSw1mAA6yB7bt/PqXdxpUSNDBrPO6npirzk2S5WXXMlVZ9kUrU
SxpCFlxNB6fznUPfj/6WXf+NYPbuGChYo//8l55ra8XQePvQu3l0w7hWtif1bZb5uBitz0EdjMe4
gRgjFBRsxDc9hRLOONI2ZdMQPpJrUYlYsmancDTQTwkpxogLoc5Vpf0h/WCf93Km7gtuDdLE6R0E
oY6Xm16mNNzSJ2tCoJ+hrvSupdzXdRiiSKkvU02rbJjrLuGfOz3PXSNlCKi0zA0aTq7mnGOqtQ6i
hZwxRYcfgXFeuSoEGBqFMm9XTg7tjKQ/mJpzh+DEFmptI93bYX1R9yLHDOnlj+R/rVKyZ1DqP6es
WkylMaOVEne6bBh/ENNbRE6/kJbxaksHciXMR0Pv3iDL0+d9kNBd+hYMEBwSL/a8lQ4WcxFjG259
MO011FYgGLB8IijU74MgaKycrXmwxEgDylD3aRPGbJ0cLIpZYRFLCJWN0qyQMfBidCo+CT0eogCB
s40Ge7OytFwu8GZwuZsWOZxd3oNM4WE00KLVgIGiEmFsKmkaaqRKmEyXVeupzz7gxhFB4Z9adWgW
uuyO0MrojCR7Crmj54OoRuGUFjEJKL2blva2BCxusLY3neWSor6txGsbmEjxnU0Gw2qI5740qSCi
NIAlzf7R5mSJBpDJDIEdIn4z6GA8it2SAcqAsWxqF9B/nG1LMTwFX5gygPtg2MRrVDFtHGH3YiVF
l1Oj14mWQflZAnxgCA1r7aEnQnokGFAnfdYc8hUTilXY4/3apwxPVHrG0rDX88KpZ3K96DMuTkMI
EzaYJkQgZg6u4DdUScyN8feyHq0sEIwFySJ1hUrTjIG62eS/TuAxIsQCoQOSTTaaS4TilzF8RWqz
MDAIdlTtE5UGUOhFCp6tDh/M9COJkNRRj1VMlxUYaYgzFsXAL4ygqfPJ65DdKaF1OAuGGTAvgyx9
H+SVdM6OvQywO073rWo2lwZvEXawZ0sBtDkWsavkpFIf6wAEFoAAT4OggtNpbhL4IyZ5RNNHrBSL
HtQtuIRF1Y+uDrVBIRAtKqwzWmegMQyASBEyh+idaRnTNsBrNDFh/TszighxEFpCYNUx9TliQAgs
e95ESK7VQtGpAZWvkh9RgZrQoVu08rvBNW3or5kcmXs6C0O2ux5x9UCb0RTAm6tw6RcFQx+gMTyY
41QtLJ9kX2oboviikmwSIMUmnfJ6kMGarsiyamy5wFYe6JHnapIW+1xx+38AX/FAIL1xELiVgYUh
EU2ZGxpR3bkeiPWFCPrl5IzDOraprcp4PFoMY0Vwr1rnUerT1aqgQuTNiNWKSqK0T+ET7f4L5nfo
/SYEBNbXXWeqzxM+3IU+TlwzsqXhLt+cPkambow34mA/HbpEKy+2McMMeJOEnUaXUG7UokpXwQSd
m90S4ZRZXJUecV+GkaLQk6to0puoBZ62oHxBxsExleqYLKG08wEZOsos39KBDvoX0yfOyYoJcVA0
0BnmYWzlR2RUJ2sgsymn52Mj/pzzA9pSvgKttV+xVc0rwrTQRpIF1bGDoEe8Y1Eqr1KkyGAWjk/4
KpQ8nko8X7iykrU+63j5yZfUxOlQ0KXuaLIuSQd2wzYcSaQjOiZLfznscbPxGEZDI7c4lb+ARZtb
Uoi+mQ5tzfk2s6qBeAWH7avh8jgNkUN+5T37oTMdHOQpTcrkEhvWb1CKDyyLkOSKEss3AWaRqqU7
XcwhiF7CYmJC6G9SKrQxexlqoe2dggGvWrgBDvnrGDtEcwrAG5EwFZcjOvE2EmvyMBJVEVLnPZis
8LKjH45hIKGlC4EmZtKE7iIxLXNdZsZmsGi/RfEyTSCvxYNpLSgh6X4gpYJ3u7IaMDS5p1/jML4C
fe9WpZVvssyyN14mOXAk/jooyO0brbOuqjaS5AYGfJmTHovRoydtgFQusYkigGNemjDqC4ZxlQ4d
p2JjdkkTU5Nnl4CHsolecQgvAUQDFZwCYlGEucDdtIi1O2HDSw9HGHz9VRGg8Noh7OU3JaaHp0H9
CJpzG8Id2bLBTHzdKR7p7S96J16i718W+iX2H/PiNlj4+LKNiDm6hj91+TGM3/5wdfRL1T6Mwz5G
3pPtyud8uHr2UXWQG7AUmo91SLHpv1fTr0QQpTfwiuEnjxWkTw6Rjjj4nFYKs1rKWf/Ldhn2bxGw
3Ooimo9kvHSkjwd0ZPL8KWpHTsEuHD1+xSAGKfSem2yErWuL80b6r910BzmAmt1JXkX4RHuCM3/G
PUXmBvk/pYeiRmUCQ7uBUznzCQ7yPwGpXgGnUJ/nKcuJar6n3mOLXb4SHqiOOfbkNbJPpIrb4UuM
qUd8+T4Lpbz39G4sswWtjW+R2VPp76p+W05rDa06UKh6+CSObZFxvfPybgx70V+LCGUNBlycSHsD
1lnwqmf3xLqdBv8goDXph8zYacxbsImArEOX27/MZUoQbYwjqgzLcgMLORrCXBsrtHceYUrijWsi
9otbMuf9Rq+hVBad5nGsI8Gj3yiQpPVTLVhD2dPdyIPu9hTGL1GKvB3910YppoWAQ95pHynhL6B9
lk7/2ynknJI35uwG8wbtflUW9Iy8j1Lbt9qG7X0gDdLYI0wjFKVeCih4VbH1yWatJHM+B1fHg7Vh
7uVQRMl9O7776NjxouaITXv1ajvnuHwZNZ5jGwWQDW/lpA8fdnusm+9QXhrodzOQNpUbyHxms6xY
YrJD1xJHj/hHI6B26j8aQ+dm/ewQ0El8/r3ZrOniRM8DTaX5YX4L1Fttq4hDo6UdIkYbr4buZlRG
9EWWY/JixG+Jf/SSTw/kIjUSPWl8X58WCrps62lHm8gi+Vpw03YmU+tdZh9UOvr+hK/2U0nRJq31
+FzQXvCuHuQjlZc8Ee+Mv2RO1uApQi/64NfGrgACbxJaJffCOCjZpu5ZuBaFXCrlYehePaL5GOk1
SLsW2ok0NifdtpwdJuvVjN8jyl4djsOPQZuHQAQxQlMxH1rtgH448Q+O/q3qWAua+TwLDRslIsPN
FYg9Mi28fm9132l8lgU5ra19LfuEGKfHGHYf8BjcdxeWil7civ6XrNy919uUyZfaf+RoXhKvXA3h
goOrTaEyzzX02lua5Xun7WRzEeZeg68rehuDMQUgxpJwT/4fqxCMz8FeFmC8EAWnhJ5HdCnB1M7K
Q1CwWOchr6pbvXvm76T+BWO8gZ5QrNnZHZWBSf4CyJItmzkX+du0jcNug7tg4ZRY1ymsOuXc+09O
+iysGz9Dcc6WtUvEu8WoWVDmqbQQ7OxLlo9qtA3Ta07JPtgPQKxr7Vlr9EVLuQ2u2iljN8MEWBZ3
x9nzkPk5B/gNYxXpvdTiNxh+nOYgJIyjdd3TAVhhwvCCu9BumX77cwyEFZz81s7DSJ0ZPhjdtSqO
g3PMrYsjXpSRWv2ntK6qjlZgN44uJhSnXSoojYIrjm5apM9JecrqvaBvfQA5F4+XmDEiIScpglJg
IW6lYTki89gz98X06sdX5HoAoftoTwe1R2zE+a9gklmmLGFHpX8zfbY5VwH4n350skDAgmLY2IKZ
BmAzJBuuMgtgiF2CH20DAB8G7Ih2sEDMqXonp+J7d8Z4xm0jCLvUb5UUG3tYmyiri/CjLR9S8wBH
hyPONSdxlUiZkxMcM+fkFKe0eIjLc0PIQ4B1+JbUrq1u+Y3M8TlLoVM8iPCtYcQRfUWgJdLuqmsP
Y3G9G/SGfNZhdTPg1ZUfhf/WdlcWmjG9JPa5i17T8DCNt1K/18VR5DuiK1QYP9MuCp5NsDVsYh2t
qfTHQkHpoL98SdN9Kk9qcGi8q158kE5EMiqrPcur71Dkgc2m7QTF/rEQ/mPG1a7L79InHWY5M2lg
khTK3QYHjpjVL35MhGg81CG+tfExIRKDRArjPGdbmVtVQUO2ifW9lx8aYnxMokka5hQ7Rn8yJn/o
g4YXr96pHuGWGjDzHtL0ZSa8c6VMhK/tJUVeOoTJGvrHKht/ev/e+hc9e0zVnSTrZA4FRhFK25Ko
AA5+XMY0ALhOqwNcA/8GYBq+2flGZ3WABL9U8m0R3hh0qtrNkbiqxXvYPVcUzSKi8z3cibFJ/ZNZ
fpXD81Q/JeEWpFqN48OP5+bSojcw/xGbm/aaW4zfsbmaQyb8pzC9zxEWPjdO4xCIXZ55RmjDQwT2
6tU4bJzhktI8jAaQGPGJTVnrN9w/K9q8vY+8jqhx+2CQwljtivBZ5YwPUK0FslSvwoIYgb01YeOc
rwwgQzt95F2ZSIGTqqsHe5tkRO9AAkwafvUqNQ99O2f8ROW3yNmf2TfH8tkerjHocKpxfiXegilH
mv6YpCOpXfOmmPp7IBZeshv7z5Qth/s3f2Xvi0g/AP3ueJzG3FHcDe1H9beOgPyJ+ICI9SWbqtX8
GpxY1ebcxE8D+KUoe50OVf3YOi9oxvKCx7FHPj1uPfXCQ+enrma7nrLLx4/OdhN5NIgTsDft9OlR
Z4qvBBO3c9LNAz9UVFt0b9zhxvilcvBvDhM01WwdCAItZ00102/+p48YuumoUbHL5Mz9qtH2qzYD
3RCShYBVKJjHxDpxPqf4OTKO0fxwW1sIPI1x+hOjiBQ56zYYfaip+pAgRbbXOHuk3tCUz37YJ+W2
54ZQ0KnyYgNl2aXNqgyfi/Xor+Ysq2F0+VQihcR8xUH1SHTtggfVt3jUY5jcYL3rFYU1aoSxO1Wo
KbVHMXPIaclWiblWRxykGdOloEL7dHSiS2wSFc8WGp0tfO9W9wC8iV8XXNWOuAp2ZgyiZiUYZz1a
3pGjOQGIE4UzQgbrHcF8afGy5Lho069OPPdoQtXimgabTEXyQP8C2K6R3vqB3PujTpdH3fbKCbEX
h8772H90vC0IR6LCZfeLuocWc9M4KBur3KPYqetN3z+nJBLWX2RNNc2uVdamv2QIQjttHK890EGF
bSf8MeDm9AL29pbhIHex5j0lAOjRdc3CjG1YUYewIYpsM9S/U7Dxh23DDSU5GAasa2C/A5LJ1lr9
2kXPLMVkyxAoAfkEAT0mjhMSYl3d0hnJ/BVuyNYboC4xTnU27YmkDYE8Rm69aedNJ9sGbLi2arfi
FlfQtxAG0wV7pi4gsGg4pwsb4xxcJqChjBbNV+SzvjwFhLabFyu5+v0OJEgcr9OSg1z5LDIoBMSg
v1WWtQh0V+ncGmAZFXEYoQt5jjaEkFXjQdlDTkUnlbDQPxbGZxrezeqW5w/K5JK9kCtrHJz5QBoY
oVrb0TpYxg3Tx4Jcge4R/qwFw7NNVnb3hNSiNs6MH1CkgayhWYVQpI8fovoxlxt+JCezhRCHTqwS
Mtnarc5zoFMc3zTro07xnUPx3ITMJWW6y5pV1u4ieF1ItxK8+Ron+n66DMM9TR5l+2FoX0Hx3jAV
jHXU15mLY9AKHkCC1PUxkSv5q02Pkfmi4KqWmDDq6Jd4Jp0Gnv5klg9DeEuSZ684g5PIMfIaC4Kw
tKNJWRMdbaCy06XTfyLQmhjCy/1I9rKKNPc7ih5DaFG7yvWiLdrTFTw/Z1FyvFiNwak5euYh1v4X
S+exGzmWbdEvIkBvpjTB8FY2JoSUkui959f3YqEHjdfIV10pRZD3nrPtJ33oS3IMxFOG8H8h2vu6
jH/tiI5Z5aSmQ8oSHZCvKfcm5q7yUMZfaNOpRGL1fpMq5C12F2+qiSzaqywiLtxXFCoRAOFoAv/a
0M5sMXqb+D+j8r5oscPSRDTEB8H//BMuYA/04I68qohGD+tcsp7F0j6EjrXeu+RoNS41HIl2McfB
hhwhIu4DdfNIDCq+sImJZ0uyTK5SSjn9MzghY+GtKz8UYWFufdZIfQpPJAapuNTJRygcUYRByP0p
1qkSr9O8Gfo9WEVAnby1VfRLuKLz4czXODpRTE4lv1d4jEmhUJEnbrLRR5AYgAsvz57MwZjTs7Be
FfFqItXhkal26/zVkhZgHFhVwPWXS49BcOZeH7raDWYiFV3TgJ/Y6N2G6gBGd+0xw4VgbJ0Gmbpq
wF2KCGoUWCCu/XsvvMUSnYRi6pakkc/Bb84m0CQvfOD5+EKGatMdKsGVCS1V63M1shlXvxM9s3rK
ISZdZflFjk6lSvGNHxrEZOxDEm72wYQClo1I/OCVRMcaweSF+pkWTouY8TreZ92Dvp0cgqdIiMYZ
P2fA42S8ptq5x/GTtxpuqsyZkKL3CfhReU+jyM6yS1rsodvDA9AuxRO4nj+7KHCeWvw6sxrLfmgh
SfSE7lCbx8xaizhZUrg7GgLYAibigljJ5YPzHwTb/yaMiIvWa4nCXB8Trmynh25WfwKd9KYscUZ5
v9QngeMovEbliS9LDbfL7C7Ri1BAtFLumP/2Ag0IDlEpzSVyWa8HL/YEr+xdSqIyZmIamLicne+1
Rm7YQPon75WB9x9hIhNtu82s17xF9Uk5jcJ/gvpXz9+YR8qSkOGTiNRQ+LDBxSHdTytwvU/Eu5Fb
tEcw8M0/LKrOvNxyisbH6E/kEiCKwMvG4mgN4Lb6tTSP3KKT+bl016XFQfFqKTvBsxzq/2iDudYG
nyTFUsynG9ET638hGBPEhqOS2ZgOX0NPA2YGGA/E2U3vRXDSpodWfWpr6i/oEdtXcs37z3CYvVz4
WUvgkKC7xnyEyFsfnTUn2DhkpKVm8nXdgHAzYmWxY+ujSjSK6ww77Tap5VpIfpNPMbuaoyeP31rw
HZs4aRW0iuz0rSr4pNpRkHk3iqdcnwf3W4bG0jw25InSGU8TfEM/zuRolK8ywEr7Oc8781UUjqJM
vKHPCM0kWqm7xXxZJK8svyjFxeCWjGdBv1h8CK206zMaKG4hM0bVVDZ/AZnle54roebz3Xb6nlzs
qvtL2j/FeIhAyrj9Vj29bSA4pcN7id7L+E0af+bVeswNTOcyGQRp84VXvoJZmPgotpL0Zi6fCwAY
U4QroZY0cnx+O6u+hdn7WlRUygI4uovpTftvgIYeBAqzir0mfKy4mKrOmFlKL5qlTbOQiDi/8HZI
gd+lBUZW3npekZWJ+snAowmOkKqXbtnw8kQMMcY1I/w7Jv7HeBesXWl/B82GTg3TeNHitzg7pTq6
yBPnW6a8Re3NyJ9Vw7Z/0Ajxq9l5tqb5Oevgub3bcH5KAaAGMJ38MPHNB+JN1KgQ2y7yNzU/wFuj
o4LeyLQBthzLU3AxbMvujC1HVsE9GuetXXQjR9EVZpeoPEVy2Bsq+dVQn9qc4XB9Q+9cVXSf7cbB
pZWXlyqm8YeEYjyoOvZ14UyGq4TxpdpXwkEjM7iDvBjqdebS5Q2IJO+r9A/sZNrQhNaiiOq9sdyH
Yubg3EyyjQ6Jz1jJSa+9KA19NOD9ZGJMMh3YO0XY1H9ism/6HRIxufaN7HsQftc2BHW6hyRjGnAC
aBdteXhNsHep8xOJfl6dldBvqKZB8WBCWPloEf0GJ9IAUWdUezaHWr4EMskmv63yKeaPojllyWs5
exJGS0J7x39N+t3RAxJHF/ZHnVdhzcFzpyMAofia1FvGUsHatjPJ5bcx37bRRzYfQn0TJV9WNVCg
40vj5mJOpyA7W8FLrEE02bL8sb73FqQjRxVpC5v2j56SdCaXkRK9Q5/XyNGO+G4HxUlCNO+Sm0Ho
wFwT4OU3/V4afHA5EQwycKm7Z1dZCF0gu768mfprKR5Cn6p14U6Zw9g+1/oQBP4bIoltweb34hm0
9qVxqKOTFopY7zCJKp9ktoskiCBsPajzyyqVIrTfpjSFeiGA89ltzD0aVAAnKCJiGtY94J0Hu8Wk
XbHnddZ2yF6j5WGlT6O39frQKpc/Mh4+E64WZcVEuysdh1OzJUnUzmugeaAvMqrUt5oIArKnHCEA
lVyemfGt4enPpZtuXbsakHHAbeclbLI7ns7WOk7TW5TAL+SySxuvGv72iMCwQGkKeQE9fwkv6kie
QKdcDD7O2L4iZbezmaOwe8jMKY15n9DSbxZXrf+RF0cL00b3hs1ouaPNhKQKoKiEdhsGDSZc4dAq
soSVGSZsWmMwACCwgPu0K9X6BlWiWb1mTGFBvXZuElAQ6t5kg/FCKsSe6bbsyG2ChIVhLVV80Wlt
g+/dI/y6vuFAxAxFI9+JFADwAFREwwtGetaSYu1adAT92M8MRZtOulbzI0TN7n3X4jYgxMqqQPb7
Bhkcu7+8UdbywS1idxtC1GmKa8/ej6x3fBvyU7aCAHSy6OOLVHpVxHPqwBW7aoTddtC4pXumr9zR
Jhx86A2RthfJO5Jut5Ev66+TsoF0doiqIyf0v00dEERXNA6tdMLUjcaBaTd412h1o7PTLJNjme/b
r6E5Vf0HH5U+gOOre5m6LMu8Z9WHpW7hxGzillcNZNcRu/jbYanMyeKJDoi2BNYg/vqBEC9y+8bD
qP4swqNvLqb2pVHVM/+GEeniy4+6IWC6v+fWdy58GSQpEJpqk9UFBrOr+213UHf6kLkyn6gFfs22
7WnBjpxuWyB32hpAvtQ/aXqk42sIfGuZO2asWb7xMdQ48CV6xHxSY0mTJznxS+CRKDLqRquHAhGT
eoVb+7QEVztlk6xdWttl2lBrWrbHPtnxlRnxPayJ5TqJ4QckwBhvQVu7al9ITtccQnaDoTlQfYq1
367ZVrfBjomRhZ2LkRxrO0x3Ezmg5YB0QUVONT+m8DsMIKppqKd7Th0yPr/XiFZoC39qn/VOCyRd
59cB8RkJgymBemS52dDm5F8JTseYrg+vtaf6fbInanCLYbTyR2Qv/mjdlPlFJThLw+lBRI8IeJHF
PzJlGcrop+0RdK+Sz8hiQUAWAiyU+FP9ynIHJ/I+UhxzzUV3MVFCUMOZkqa12tG2gXA0tQ+rn522
fkte1Ooaze/r6TOkr3J5UP3RE3M/Nj6y1aSbmrZJE56AArdpXqYNaHh9o8wdtMo3XO4oENtN4K01
egHeCRp2ZeNTny6K4Q8tYzlmNazAJJ5Eu9FgT7eTwYHWbi54oAr6IlIw9ns5vai0ByuPIHhT5qOi
7/UeqeTf3J2k8p8ePxWJyLkRGOU9y/4CHcrw/Lu6Ua9ADgBwlnZip2TGCCcwqk9svAWtYsrwiwzU
ppwOOTAhe1DRt9KT/Tgh7Ik/z2WPQp7VkWu3xR/IEbO+oF7wTKx3NIvmfnFh3ONT71FWVl1F+DnJ
77BIAAtpNbns4IqjpzshJOjEqlyspbS/4vRai6SB3KacBiEelZrbXbNLmK2rpn/TtwZneADgcAjf
beA3WxZe1C0u8CjQnUPZRbXNP0vhNM/vKqZuiUAEE5al+muIXxjCTV98NMVdmz4WQoW6DWUzDAw/
MmInod4CCRMObifdrlVf6pbfs7yJyAQjaB9JkA+C0ficjPSQu7NDnftqEDmq5ZUbGRME69DFZETe
RX415qSp0w8JH0PTk1cWp7jc9sFhKk/ZKtCg4zMJTVa1h9m/hZvID2svd+PN+EPEmUdbacd5CQSb
QCX0H7jRA9RSI13R10H5Jwq1vXSKGxdXOfc4RfsvkyuMuB8bl5SdNqVXEt7dApAtwrfUf3SESbvf
NB80kYdjkCUUROMu4N+SNpL5prPVKwOjlOYrfIGUM6a6rzgivDYBAy4viESCT/sRVC9Z4ZdXnUFl
DQGmoUonNDuEGmrGlrqg31g7hfEOYTxPhITstD+g+bVz42qhYuZJHR4ctRNXlmRdTF7aYAs1A9J+
TYp7P9HcZdH762GFlvjrs0cFC99CxqmfUEBIb6bwyDlWqrZRegpnVbyrhGOKoINsPMxmp0LZ6YIf
uZZDrazQybYpFGwRRcBZwtgwCQnP2mNyiQZHmYvmzI+w/ezAU/xWP/XtgaaLTvmnNt+r0kxEtdQT
1SjRvShOlEnAeJocO+G7Tq/W+oNLoCdkbNlkMtsRTWzVOj/nvWs0uNfYdUOuGkqcgAgHW2mafV1Q
PiP2LD4vufTEo7oBaUSHQdrid6b+BuM9rY6V6qvlszJIA5zOFNgH8bG2TiORZuV9BUzE3Np1Oat1
kgAivTb5B7EAADibptkMLEv5e2/89Ma/avgWZeKITqgcnVLYE+bPje3yKYLiuIKHDxPFvWsSZt4x
aRBJySPAYxv/U6O3vL/d34fkpuJISH3JjT1GnYUlT0/3RBfxFtIGwChNI2VpPjqFkiNjy9KT37gV
TOA9Ir/tTuIgITFggrDIhX8pLC/qLA5cq/MGvgSt59um4zDnDym8AeshtwJdtI+wFdoIOQLnb+/E
6zdEJl5AxvClrjoCNBpbgueuJPK7wNb3Glx7s1WlU5if4TsAqweWBf5SYqfRasd7GYBHZeQ3uo/4
bhAKOQJ/tN6aSFDYOJ3hmNP4ZjBckBfiyhgYYqY9MfatbiNzFaKDGI+5agHnXkPAToJGDdogeOXO
wUaBBDnKnzUzYoT20UBHn333CUZZjkuX68CXrE+QAojzlyD7R5blcQqRRdCL1F1Bvpw43HWPGeqb
4ZZr0rxNc7NWPTuYFB1J+tG7t8Tn9O3OZFAwGHA+qxaA0aairTfUvuvwzj/MtBV819RpdxfJelsr
BWSZQ0M8BCrbafWgnhRchWu+diLQB3FDQB81wYAnDCSxN4j9puqIQFc+MuPXaEEDxWvHFh5rm3x0
QYzzbwBnO3kSAIX4wjZ4NZrClcZtEF9aBNsWEZSEMOMsj9iKeCL4oQhGcHRw9Jm20VBVuewdS3kt
gz81VFDfb0fr1M8rK8bBkvf4Q1EZm370NxoeCgACXVW9Ro2jOCP2Ppxi1zT6/f8FI7+hCUp21G+O
j/8uVMjGYmsJ/yqes3L6hzvQDqU9GQWVtQt5iHsqV5+hDdVBjSTwEYAwPzS1Q/bFQibVhF+S8YoU
Es1aSB4qX3C5Ja+eD2ihkLlwGvZ4WXhqyd6gKomHqdoPD4vO2zjjAojvcXQiK0GxB4jnjzz7Bcd2
BeQa8ORrziEoxEUZbhK909sA9At9ooWKJFT8PKEsiU81LP/YYieIhvVCGcG0HeJUkTTwNmTDKU9I
WA3/GaLO/bqjzAWBa4DoxhNqNG7E/m1hRn0mLjqEJvZunqaSB5eha6CuNLef839cHcqaFK7WTbTd
AlImZJ0nEB6R4QXqvikK59IPPcukrgCYFGHWZMC5bSY3BGmlRmd4kzp6amjqLC3aH8uvsXpH3WIr
0VlgRDG4Bml98mY2MWLNx23ENaNXoKa4bBCnu4LB+rumUC1McR+9fIvnZ13+yNhX+umpiy8NNiUQ
fVLpmzNTW1DcY3jSAVHACr7p9HUWbHZi8RUK265FeRwf9WnT5X+D9DmjOM7DwEFoBmj91/II5E7s
9PUzZIUBzpLFD5VfT1sOKFiRJyp8wgj4Ae0UW3REDeAOTCYb3rWfuX6Xh9hu8x2G2Pk8Vm/EaNkV
mU119YNFqbF86rfV4TSiPuG7rvsNlEcouWr+WZnn2Cdl2niZtqTVqQ+h+CD6gjAxJL0trRtQeBoS
qfvEucwqVOKBAYZ3aG7J+ls5XVZEWCboaFXZaOGbPNAFHP0b8v8ikaewcknTtbPyhU+KE3lF3GZy
HvfxfJI1crO/leqSzY/1X20JTxOEoUAONCGoaTn4hOhuVVRPs9QRxMfAlul3tgR1Ynt1ZeWAOlKX
PlTodSjSNPyb4s9vmFp9J22Q5q0lN/KeC2DXIQEhr4AfeW+124nQLHnTKIGncEShMCi7ZxMA0EEd
kdQXj94ibyn9tVa8Y4YOntJNAYIlELc66q9G8cYuQEepR97KtE39PPURtcNLMRLvBMGpsaQgaUa2
6ov7YjdCx1sENd+tyNjkkBxF9NWjany2MNSLSLmm8tOjEDOi55quNw8LQ+T78gF52KbvEt8vRiME
2vR+9clBILcpLDcYBJYut0lbuVA/6TTteZi+Z9ZpYp/YjxR+Uo/LMDo1Lv7ZGiaqgLOEWphnD4go
lw/8r4bp34DkZF2EskoAyQVf1q/r1a0N5yfyOBWGPB2/0+YtLK+teGH5VtOfiCYWMSHM5M6uL0Wf
U/PIkCyt8EVPjy0uEtxG2IDsLmhh4axNhtZ+a3gjbN2eHQ4um5qnlEu85Ujgbq3JEmzGf1ozuOvP
AsCKfk0Ctuwv61xfr6gtpfZwAeGpRMxbIcFV2zsBSy2UpsTJPLzCsDXLEbMfClhh+w1cqTER8CaO
ag/63rBKFoCooLIimjOPhj2FxlPVF9qzRKpqf1PNDn0vYvjuy3RJyVQo9U593kQJ8DnSXuHiRfMw
Vwya+bkRXupZdHjeMOYWrbMop26+kA9oth+ieBWFS8Hyt+ZlZfveRcFsXahfhEq/yf02WAgXrHcd
EA9sLtmMPjW1HvzHijV5ixvDkua4jXA3TajH5T85f+ArDz5r4Y4yyuBznuZ7SnTRYLwoxkZHvgzl
ANwRm4e6PuvijjJ5pk+StntHNjgyROaQ5THMj/V8pB9y3e0iUh5dLDvxoUquhupms0+ap4cVFOzt
IFBonftySkjDiUGoru5pyqOL2oL3TpqAf94NnaTth4FkNaVVIYjfFPOzjxXbAJK8hqaXudCIoQNB
tM5Q6M6m9JmiUnEnWmR22fpifUjxOXSJYVzcHmeZE28GZWOZx1D6FqKfTn7EBuvNNUmeAka5vItB
FExkRAGYL2qGEGiv/owQ8HBEhLptPonF74EwXM3alH5PkCya9uJiaAepOIBxrxwGdon1KUOLBebh
ZRVvyY7wYEQ5QnZs1qawTQqDnDY/bIE88Qm5k2L8D5fYWkNjXSQNERxpZYwm5d3UfFIXXWrpkWkx
ZrtYZwlQ7ortbEWbUX0nFaAxX6Lkhf6VbrqX+jbXiYW24Zkm5GZIXSy6ldz4TlK6Lt8S/nzJS5Tr
MXXr21RlY09Iidn2izNtZo+fBb196/Ft83lSbG3thO8KKBt/+PDGFI/ixtZIZGcQTmloUTk7rDkD
A2aAn9eysDXTA5yH8wE+VtjASmMr4SsgNcI216e+YAEaGF1ItkLAGzaHVjtYHCAarqkvfGUYcfek
HjqhAKxh0lDcoE/cTOTtFsvfGsU5ItW5N7xeTaez4SCPqEjyOvMjkj6wTabf9ibR+7RsaIoKT2n5
R549eo50Ip9wMxszECIvc03S/JFkGhuKCZ3VY9GhQseTsfZ55icmBqyGfrwWVCO2XQmukfXSg4tJ
jpLwDOrvWf+cK51Vh6j/QLa7FrANEc0bYXeAqKRM4DysDbbIBXQIE6YtSoeZx5dG161aq/Yw/Bgi
1qYjhyvWG17cYavvBs2vmU9s3Z+9anpYMxtAcdbj3Qz7Kn1mzGfQ1gqbx8KU2AOwCqRSUYadbaL8
iGlMkV9TlqHlrgw/CSeMVu3XlU/PDhNAxIgGk3ADVKps9y0QM98/IrsofTYKqJt1mhUQZD1zY/xa
0/AeSn7DRPgIad7hDC7jf+0IK1eLG5ZLTyekmyECim7dK6qF+YeBJEvdjkB3U/yU2n1eXq3mYx24
qh+OuC7+TAyWbJPdr+CVX2H4yeUUhtaYRs1uCNJpYcpDSh2qGiMErx7rHWoisX1SVO1Ehv9NOwP3
EIouT9N2SHg6fG7Tvg0iR2KYbYJrIkBa2AW6Tz/5VoNfBBK4KA1ozDNK8PUCXyFr55vABJZbslxX
BK09Nvp3Q5FzLX8qKeT4DrprHO48Bn3mz8+if7T5WUSaOpb3BO1Vhoa/5eCEmCL6HLzHCQjwPMoO
ue7JfSWOaL60e8TmdDgbiA9ZP4wO9dW3PDu0osqUuLLMmse6r/2WjJF1NIsJVBcwCmfgcQq6JZDu
9ZhrX2sZWg2Uc/U/u7zMkra1zJ9Y3EfFLeiea79QgZB/fU8sE2UQK1JNru6/OU4gf5EbP1on2cx8
jxvQitlGP6BQ100HR3wtHOyyC5kfr6QsyTnM2nqcLiBAXbsKQ9jY5+4Zw3hMTrzQn1ZBpr5VPBAC
SbhEcDo1vzuvDSo6bwL1gUOI+v1Y/dUlX5Ur0gVtXCfUPRo/0/jSox+x3nhh24IazW2t3OPqBZQK
G5BB9zKwdjBci+lF5uiLuldT/fqagaojR1XfsGM7ofJH7BOo7NpAdA7tfzVLahtBRI+tA4NUUtBx
y6JViyzSmApOknavYf/skJLopJOv4nOLXyfrU5q0/kHjL8O1yU9d5WXtX1H89IHKcIvcvv82rZ3M
dMv8Rla7030VnME7hbfiPUZyjzn0V4KEonzVM0zQFV6HNcnwY+3QIHK13ybKmYzmuvtNxv1ItzKW
1SOzAnfrj6JDgd7IUa4J9Kovk/hY2f94K9YhLAOo4XiDwBQtGscCRLk6Fc4NIkNtn3KSqPz/PR4q
3qFVrAHIRG3kttc/tPCLoGyADOCFGEAB9y8UiiOkz9ooXLKAiFz2BDo29Ieqn82eGJLmsmobJmrw
pvGN3L7Y9FjF6RNE0HdcBkxJ/P28EZvcN9AKbWKWCbDSuN4I8WqoAGRUwHO2DKeAPlJz0CxkDsHT
lP6Wgn3MR8Nh0y+CPB7EJXf+dao/bbvtOO+75UjLAw/qeYjWAaSIUUV+tPWOcMKUI4mGNwT0b0n9
6PCz5beVdREKAE4TyRa8zzuqgLo613gE6+ELwE0zdm38DqA2Juyb6gYxFW+zSRspYP16yFNr4ayy
e6Wn+xigvNgVsysU12LZdcRF8h3Kv1kX8Ee0BQCndcU1FglRmW39EyaaZMMDU1t8a0rJjZqUnQp6
Hgl/mJGas9z40KbkWHvcpvN2RW2C/k0k7E6WVsKEMKRt1LpKhJ0JMoHekQSFE7dQaBytEkKN0/k9
RaI7PvQZbs9lDWgHlqcA3SKE3er0O3MpL8i4hOYlAz1hFQvYy9xh3jZIaeSbIvk6KU4i0wdT1zr7
oS4fPSE8Qoeupz561yYn/w0MaLhXy4Hk4FZkuWM4nM9DdUK/4gIri7C7wE1C9k3CBK6td2PwenOD
I0vXSNCeHmiHAf5lbEJZ/6H/yQV7MuFIvgjfuLg61wBNYLjGi22CBHwN/xSnwlG6e+MtzlgRz+m3
iTfxiHH1YW7SjL/VJSGcU5mfn22jhQcvYvQ5EZQdQWLyd0TyI5ytvCOzwTehxlQyPlTbBMV4Nzwi
O8ZjjDJNhBxNb+t5ysU1IFYY/6JqR9bWSsIMrsCTJNonCXK4hZuplB/B+jKbN8vasvuV/E+KbSfF
jtZ9DUjsgY8jNl6t/O03BH0EnPe0aq4IrU9NH52M/JnJ8U6I8fwP/6UPu8h6Mnvca/1x1cX1ua8g
bxji5tSW/wi/bghd6oEtlecK2fcEIvG3BgPq8TtHP7kiCGdL8OkR7BOjwspAiPeooR9IHjapjGo2
XMGXhapDPyrOooViE3xNK2gJuyhRiTcIac+ayVj/wDFyBhvaTuffWAAZilOFUoBL1ni1EHNFfsKg
nh2S+De0brI021+kUyjX3trq1H+2p+Af+0X/j76qtGTsNfk7APMWzjrs9EHaA6PGNhgxsy66zYYh
j4lxTEV3jVrAtAfI/R/sB5bCrtX1e1Y4m0CCdVltUZJa1Utb/s5vjUwx7WaEvORZIHs/dqXlpKH1
bz8aVJvym+Gw42V3UIwmQHf0lZ/m8qtw6Z5WIPRp6SvpY7ppCMiDf5bVk7Ji2nBiuDw4tX+JIWdU
lvmaEjJucZyzHUOIkpmLlMxMDwnydgZm5gLzv7FKE6+I1S4NT5gg7GXkveSiS6+m0lzN7jRfUx9V
p7pr/dIHRuHax+pyYmYIJKzxkQPBM9QD39sbOQiESTz53cThFCjoLTYaeGFJhMWaxf4V9d+d9PwP
nbZeO0RrpIvYAZo5zCI83HV8jTaWI4+ET89oIa0bjYWYgs+ScJpcRo2pIo5PIhCRz2inZRfiPkFH
UTpmL9xFKdBQLgXEmaMlRq7UKNkKeFM75K2SrhHViaSd8mdsscrjuwDAQDpDEIWLnrTb6H4Vehg4
2L+3LAMbsz2kLvGpC26CH6v6iq3POaFZ+ZbF91Ha1sJ5BZT4b1Yz2OvISfOnxFoN9KdSUMDUdGK6
wax8nLt7V3yWxaHciogc/OhXjqF+OXO+TGU7BChukn/UlgnFKxgHZSPz1xx/0Fi/UJ0wvY5swCtT
veo64/ELqQbHjYI4DTC/fpfUwAmPPaFX5lA7qmtaP//t/iDyqfBHTNxm0KGwePhQqDNUrSmf3rIZ
4FCwkUNUvM68/MItFW8CwfjplgFPR6B2DoZPQXvK+QS1PtuRGZBN/JNoTyEvH9b4U/ZQhBvBG5qV
Yx6Fv3UyzOMfsbu0vwy7UGo9O3iRvA4AUcL46LmnF+2OZpgcf0PfB/FZkS/icIjzT+JNUNNMBDue
Zd0TcT8vAbtbfIU94B7IOgI+LqPyuZInbcEZwdhNgQypGgxG+Q6TsmOmhJT5f6iku89wo6HVR5ah
nlIuNwLiCRLi8kI01Fu8AoCkOSveKrBbzK9WfGGbMTSiOPwRxAlNYOWSkxHiGFKGtzn6kaVVE46/
5r1Wz1axW4efqbitIjDkRsOwn6Objjq5E74sAh5r0e7y11gjwghzGvHmbwLjvdrOrgpWUxs0xL63
wl5PSFM+Z4sGNMqbN96BF3EIQAlvyTZcjwBGRgvWpqn96Xstqqj37QQkcayjP2G8Tu27grpPvdTp
ld7VftxWwyYpGUuO2ezBDeUWcoJhdqip5/fedZ5C7BwARnuMR+Q2dAJ0l4Ug2uBomPdep+jxL07e
RqgEgqdn4EsekUaDBWPFVfnn4JbPNHrFk8crxC8e1j9D58HYc2B8tQgU+5zTub4ugsP7JiQ3XbkK
4qsKtWcgjl8Vt1n70JnOo+i8cnLrMmSlry2KxlS5hdK2M7fGvKk9LhJY8kcKscJG3VW4DnRq5B7d
zBCRfsfDT9qjLr/CAqB1Ym2bML9pjQQ7/KeTX9ceJETP4Ly1I6dUr3yuazoZiIHx+PmYqLULPOAK
7dnEwM39L1q2GZ3FDRvjJB9zrvdE+Eqnr/IMy08ev8fsVen/VgrJAMMhCZQiLOQBzZo4PNurbZG4
ajSKB4q/BA50oqPR4jSHIvtoqvcek2X5OvDVKNLrtYo+jdL0RjB2mVm7/+s1Y33OJdKlIt9g71y3
J79llumOQEzNJtkRWAwdsxKQYcjTbXpW+EvwBNnEmwZdNMpkDIWYW7q/iPdaZQDprFd2J3KXBekb
14zRA2lLCC1Wo3z1pFweSLq3ayy2s0xw8c2qYe45C5gpGC3adt+11yo9rXXs5T7aMJ1yAUw+2Iae
ejP2uYqrZcVI1HGL12ElyNFtrsgKRVVYY/Dzo0zqxn0AWLDKNBw+r/Yhyqm7NF+i7vWtCxutXusC
ZflrljDb0GQJvQpqHk4vc8mRh1FnpX76moEObFB21xEDqhBFMjHX68ymllvqpMCPtOZp0hBQ5j8S
y63xPegwv8Y/pYOktpVqB4ZHfwhYCyc8jrAlOnN7WWDMEUoakLdYQRWzrfXv2fhWAAvklIxP4TLw
zmjVG7ArlyNy2tph9q1f1+V6gBuZimc4KnBzFcH5Ld5gvkZY4YZQy/FOgvp07VQGdRv7o0G3R72T
EssZMEjEpP8a7R8bAlIUW6pz16CiZuEH0diEWzobmneT4PEyOSzf/P4r7GBxobBri1TBrtp7+M+R
Z+8iW1ciTPr+pxRfh+ajEPZVt41IrgDGRN4HP6qTzLCxet1WmL+n4qSHL9AHjgTNQ9MOUAQvFSSO
2IC9I85ocCkK4tscXPXiN2wYd+iNF/Z9jXUFSQ3ewo2os4w4K3wRPkLuiYGbsh38mcuCOk+nnW55
8rPuwAanoEnahgQxHPA7Z/3PBGyUSu4wPgWmSxhnSSG0FTXfJqL1xccUDrIeXP5TWCzXmLGUoBkT
fBoxkqh8tuA7wQtUakFG1MyCL3pGGTkmR3RSdF7QQcwQEUaDhmOYACfkmy2mts8W1N4N+hNZ4lj+
GLp+w07pkonT8BuTK4xEgTHAanZJ4PcQx6H+SMTjKims0hEWkx7Y9hIo92i+hPlTs5xk2aeCwLDM
4eRAViMjdSKPcFn4Q2If9h3CpZXkcHVxtH//NTqKlZYUEnFhOgdb7Kf1a6nSWzffQcZKENXIuPXK
I7Z/19x3XNTIhsCNNvU22k3qNate6+CQWmeUmnz05OFg/E2nYQUaVik3VS12lH0Y0Uus/uvklwXZ
nuoAFsTdVqd181/GZuciZKFpJXB1AkCIK4aMrlCGjndDOSqDT3g0OnHNrYnxapQjan808th3OgO6
jOtWif2MpSkGeG2R1GI5gTAqws6XJVI3BzSvHOP7unrjq4gsbm3Ol4as/hpZ7AycM73VKID4oqEf
PIgmBhhWQSD/EaBP6u8Wt+jYXEYXwUnkpgZknztC4+HNYpeCHNiG/jD8jnSgsH6Y1CrnL4mBPFy7
IU7G++uS7g8xwvnEVN2IlFqwK3us2aRNAGKBtCEyZHAf4WWV56R+pBBHQ6d4Y/1izu86wY4iHTLL
bx4dCiYtb3aV8mfuaoR5PK3kzQqM2GIKPGC/E7ZSy+Wmi5rt+nyZrKJxVe5Mc9nxrLm9fJbLG5QI
hD+D1s78RFmxHmhBzSf7GFmb5IUSCw/XEPtCVOEmrj7S4bKerxRwomDMnF8BPYWafQXSb5pwJkUo
P9oTnx4oLyo+ihO3GoxQFF0QQXXOpFRQwQNq+8HLDIPeFDKG8XNOd4O6afOGMaHB6hCqZC3eiwne
DxLEeCDBJV2Moz/ZE5lEJNvH3HF14eF2M4ukxxX/t7z/PrlC2fKOeyYT9noMms0ZHyDsM1cfMAd8
wYoLUtYGzy77y8aYr0TC4ujy/kfSeSw5bmxB9IsQAW+29N41TbM3CLINvPf4ep0aRUgL6T3N9JBA
1TWZJxPrqcZ/bOfN8AFOwEOuL+tnu12Bb5diFFTNxHE8poVzl+sjT5T5QPK5P1AjIKfM5Zvr/vhD
umjxECKu1KUf3fkLspsHEoGbn89VCxeA3yaDtonQ3CgNZ2b3EdGhYiYelbuoGrXgK55SslSnH7Rl
WUkLEkyj/lKyyRaCrrg/MLxoEIjUP9lI6NFOfBF1gVNPh0M+QIcpnHnC4PBbcjFk81A46Lna/YDz
Okpx7INuSlEtx5imx23GGehzsrBrLeegX0QNlkar7sgJg6nJHe9Pf6Kj95q8fJRrXKKznNsbAhjD
fnvmcMIXtjNrpYQTIJ6ue2HtLqdewSzeeyqodqMeKmCG8YGORr3q7oa3nEzmdO1TnDv9T8zcxWHg
5TPItfPq2x0Za1fghXjrfThLwjYCVKukD0Ey+pQizvh4RS7GyCSgra2J1xEztJSmXEasHoVhhZVx
txKLgzp415ZwmNrJvRLpZmwyKglrDK86oVvI5lkdIozDDrk03XRJcKSeQjfEn2a5029Ab6htxMLS
PPfRZy+WJZy1Ynxb4o+JdwPfYta/eNZ5dRl2mFs2NSZbvZIrPPbF5aoV7C5e6duzmOnVf1xWPETB
vAoHSnt1qqFSiTBvDj2zDipUtfo0h8O49NaV+pDmwXI09mKQUcRLd8mty35PiIQUmD6A1GcRV6Ij
IWzh6rLtj0D8ENz1KSg4Zqbuwi2/VOKSfQ3NJcSdEuPWqfHQudh/UQ2gQfvzGDlGdys88aXNAPq5
XBYIP+zJrXQP5HNxD7x0483YfqIye2S5NkOyrPIpOGQoKWS2dvw4fH/wD/H3rcSh4SMtZZFFsVFr
xKOu8NzhBWPvqVkbm+RpwuTMjqmY+jVoJ0IyV5lloXiolp1Karq7rXzkOSfGhjP64qlic5T6qBNn
0dQc47WWo5zn4WhtIgepvPXipr9a81s4q83gkWL245OR2enH4qTg9bznDjd7hkiI1owZBxRXflKH
QW91btETZdlWnASlBQlpHiN1sYe3ShJdHmGLt77SUuIGRrGkv6Xo5BinUD9IyS6X/6zsqgmcEetO
7zMqfnqycVKCVVJ/WyWnir6e5hNCSbExomua4P5dDtmOkpkBdSDTjvI5JmjRI15hRjm877ci3xcF
6RLfNr/wYRzXIwqCWBFDr5JepEa4QAU8caaNRpHF7chvIVxTCkdLjCV4m66JIo4/Rv8CyCdEqFxv
3ZacczFchSfrj/AJ2B4WAB6Q9XjrcWM1GIK4ASqfoF0kivlIpjv7sYKdQHiQjBSyCDkHhKZZgNvj
dlgC2l8J3peBIt/kuOCP4ErwEjqHvoLaHspVz46/ppiXKa6y6bctpuTcbQEEMfH+sAUb0Noi6CpA
urNC5MYjXRq1G/d43DwtN4MdiGgvtuZCyTU66RxZbQlmewgUepE7VDij/HSVZ0MoSnliUa/nFxwz
lvOMYovfX1oMIY1H6080eeqw+6wXHt2lS0560QxTmwWT2z1wEzI4ZiL3RScLzYoJIxXjEf9wgc2Z
n9nD3BywBlbVq2FK/zTexshI7kA6zjRjSRep7cTZaU3FKqkhc1a4NEQn5I5YhTY5UTrsjKeDsTeR
trHjqdRVHu4ieW1IC0i/8n00VvB6TZvuF2koz6Q+fllIQeNVusbNoe4AD4rmCJPxACoFcWftL6y2
XhOnrVeIxmo26auYH7Hj4sQ1y6573omfRebIp7izWyagqOJbYs2tbNbaT9o9YT3I+JZFPayKaBrp
KZHllfiUzddK+gA/1d1t94BDswtAZA7TzkHv7YQTx0Trr+ZzLf6X9jG3mAQx4ncNyi8sDzOZkNji
1Uh/eXhlHJ5mpxYth8eg3EAqqLCJZWQw7+q9ayEsP3TxS7WpOMF/VsxssGsKVZVFYVsOv9SmfI30
uyx2zVee0nBpe8ngD1FxtbcBIxYi3+qLy/cRf/khShkmse2isXZx+5cXHypqD/hYPFuwPvt8duLy
BtKEeh2wI6UWW1hzRgCWSAbDC4nKh28fbxB1GvASUjjJDuPbB0Gh2/lkyHCMvnr8gpN3l/5hemeS
8FPyKw3tzRo+xNdRmvcu2OfsYaKlUy51FZvZJh12EUNfosORpXUTU7anEcdpCew3bLkQs0cpwgq5
ozBGIgdMg4X2gDchjlOFgAHn4MBxAZ3NHPmeGvhADo3LptPDEw/XmjguJV/DNM2Vd6BRVjhbkorK
9rvRmD6mJRIliL2VxW2ak2+KhBRFpOd/2/DEuCaRpnzE4jqut2pxcdV9kX64CAlcgF9iJetx1Xb0
FekcSCBaO8P8ZdDq5RcGGTo3fTzXnAMUWGRbgvVoTOTvwX7RSU65chLSYabf5vAZqi9DrmdG+dDY
HADIYSw57FrCzQ2mIwHiVTH29PI/8Z0G0gP25LTH5gF4CBP1muOZL6LuNzLjTxwVCc28sdKDRVIw
v/20pc/c+TP1LadCJj1cdBVWLk+G9MEnI9U1JhwmFO0pCw9mzjdf09FEMEmW0TxchIAYWMmQmCkM
E4G316y1Zbyz+qVTu+T+ZZQYOIDDmTHgYi4uIUpsoKuOJP5wrQ0MN0O0j+HVTnf8FTEGCtEjtlQM
tvZQQ433Np1oM4hSls8cZmbZK/IuI/pf5jLWeMhajSYmQin/EyQox1F0UD/E9j5GcBbXW7YMkH9S
ho6h1CIYIW9T5l9Rr6nth5AxccAHOgfaXquvlvEXsHHw6zNLFtcDC4aU0D4F3c53z151w4rGwHvu
0uaYucTvS2fnPmHeCUUKk0UWE1wFUfZy271v7rXmVDIISn4imKbDqiopK2t7plXBNFF+7RnIUvcH
gSaRqxSNQY4yB8hPKEYCyJ0NkpIvouNtKxUbFea+FGlmjeD5pILOKqQvrdImpfXZG89xLNeGqSGp
HOepjT4kvoLwxhAwY2SeFPjXUfLRUaAJJ1a58lUMB9UuLplVw7fPQeT4vAzRSHBe9ZsHf45xVcur
7N6cv2ExzNixUETWEzZLnRj/Oe6WWr3EQcaxMbm0IGHfDDiKTUjqZ+MY7Af2AoMR4GlgsSbwYcZP
q86I3sQlEdJLT3Rzx6Jacj+Fet1q79p4UY2H8PONnFhq/Y01SzTs9MNh8iX5b3+4dwNWra2EaJuX
g4dSRR1c2SkVAU4yrPfOR1DhTNr3/dkawmnSddMb27rgr0IjWt3j4JyWAdyMl54Ae5rklNgf4MIR
g2DqW4G3dv9QM0InBa9osjQbrmn9IZdfDBaowxajxjBs2SGxz+TPgMt5uBnb2j4XXNEaqj08iCjX
uZilY31R5Ydf/djRzk/naHR3XbcMWjE59ObmTCo/fOfMryKDtigIjuKuVREA4Gs0gjPsbUKIAOl1
rM1Lrqa1om46iOVodKFiYdfgPpsq3NUvGNv+Qe4OLowUi00gi3AEEgu7+6zwbHJRiXuZaQESrYWc
7uIY7i7nGYBP70e1eobnGPN4N3rzDEjQm5x0BLDSVntACipdzF5v2T3I+SHPeXcYrEvfVv05Ojem
pzW7FpsOrB8PJTMWl8n/PU7OHYPErsTWMd6GYi2JsJJrgpktJAmGwIJqNkJ4vVAzzaonOi+Am8C8
sqUzFyqPUbkMmCoZs6u1M1XUduaw7E8N1sJ7W91ibtaj71x9WzQTBdJHftcU9hg2fxWETTgHQSiH
u6Rao2Rq820oHYBjT0rMtMoqi9Gqc1oaxDEgBhTfuxY4U01fGMHaTZ9V40wGx1tZTLGE4Ld2+aqk
OR+cKLsykAPCa46YQXqImRVuhwlB7GgEDuKT8NRnYm0zklMRm0AWz4JyVnXPyoS/SellOVvX3PH1
Dv4J7wNa5RKlWojWu2YvYROM2BFZhdxCyg9SNG/6u4W6BUb7JHKfN1bX6XmY5VMlWhf5MVVpto7i
DxAGD01GkDZj0avcWIkBD2azwZGBsMXqv/tVwPiIZh5p7Ilx8jSC1FhIpwrPBup4Bej4mM99m/3C
JNVI7zrHbHNOzOA0jzvb4QFJXpIBOLGayskz0S8JzFgDepSnfxO4p+Ufo/7lI2FT0cQ1NwoqtCDS
J7i3oJtRCAU1OfNzq9jXM3kqjQxICErQQGs64JsNXnQZie6o/ObapcbXH85TpskuRqQovioMcKt8
YzcnNlc3ULsTw3hX8j7FT1zvhpTzyvsciruK1lHctSoPY6qhsDWQrjOqbtmto01AGcdhWogU1Xxt
ZUcDTXiwJJiCooElM1hAtjf+NkxmdfyRyMxqpy/HDoETcZIPJaU33bv75RBOypvL2Bat3QzcgV9s
dP1DCFfk4FN8tk6H+ai81sHLSfAHMrIrwc7MILpys38N+VuxNg3gm/hdqqt+WAfBbegeSfUppb8h
0ZcGtxD7hqFcW9xORICDRkVNhftoWxePjPk0eQz/ukVFhdi97wq4xdTH3O1ZcYJ86JU/Np7WtL6O
zJJo3gc9ZYHz9pRjVmwNfWA6+xXpzxZtk9y85WzLwIELPA2epenuW6Qi/kZmHh+SzIv5I4p+C3s+
BphIFxZwRHVFOlo1nqrsKHU325hnNsCB7BwnK3tCs5IfI/2vkc2pjZXwm4Tp5mbNjTk8P7H8df2f
rj8j9hzFR2ptWudaYGwh8YHpyovnrCiQJFtLN6Bv5GOoNmI4ZKCTILGDJutfFiyNN087qoHiEaIs
H+JDlW7MXGy82+EhXkSsHwNzTAzMCjQqOhCd4a31DnkgJOVesGlt9R++mVE+NChqPBvVnopHYqEU
4gbbqtmeOKdwPMraPZc+NLwNEfUxcgy2SwsFOKIxT3aG8Zmlz3jcW9oeQ2EZfSYcYbl9RnUDe3VJ
xaCrS9NCYHRq61Xfn3IL5YKziPIbEQgpSgja8grm9v9WLBYkHPZJvBHz/5rjSTcWIvElIn1k3tRf
NtHP4KKEDBIlaWMuEEt1BJeAdJKOeA/I81WpmAhgUj7KDvDQsyp57IROVOwiOb7mo0G7QhtRhfVK
zX56852jbY4Yvs2zedKc+oyIlG1vroSTL/zScB/j9gWl6y6FODny9327JFrUaVk0QtFAWZx7pxoJ
FNXPt/UZbT1tKxz9Ss29IXR3a1teeSqhhJO0XGrym3gMpz4FkLBR7QDYXcg2CSS3jL0KwvJJif6F
UXmorn6p9WtMSuKQZo9ntb+Z9wF3n5FbILPB4W4Isg/bQpDKtqJaVHerWoeM2LxFql4s44hTI35n
IEhkJuIMoArv32TTsf/XHTCHlI8wbtFp3gd1aagUKfQMi6b8SpDfguXuDyxqW3VDAgEbjjUCXaQM
7J2mOaXpjcSfqV6sNI1CZNs3v5RwCEmZ7PLDBuklDtFidgwsbmHGRcNdZXrBglkTjIxDkHxzPfjJ
1YL8I/1jrkTdjm0rmqqQea+yHOFoXT15n/MQmyyHrR6X5nNgmmHBuFbKM+KpRF6lssCpStHOWdDE
1NbeAtEYtjat+DjVvb+yPQhxAEQI5Np8Tv+up6OYgYXp0xJRdrwmI3BeA9tb8jQ6JlFYrrF8jvuk
vqT5lZA+JC51KQBWhxyRusnUrtJh77zt/KQhrZY2FvlB/oGhZhKtcdj4AXSxY63vqJWSikMIYxIu
3nwpv2QCgpBvOIL4APyHWAgmgFdoAHH/k7tbm0qcQIaSKZLMtVOz9OnherCdprJLUansywAikZiJ
8PqjVcRHy+e5GM1jD14I5WlurrN2Z/mA3m4OVQGUgZwqzlG5Clj2a4eMB9tFhLJhwJ+j32uYjekM
zkQ7E/f6MsguTZThjoxnY/UAJeYmb/FAFyR6xBqDrTm0RDs+NRWUOD9lxL8UtEGHcZpgsZYDJpFq
5xWMIU6a+elUb176qY9ZiV03B2SNOFRTvsoGU8Cyaf48TNYUS85srFEso3TAdSu2qan3ofHp+M6p
V9bDQl84Hnb5DO1QPfes+++3zP+fzjDufnSh1Sjtedn9uOzAUEnOWpRznbztnA306ZAkpwRRtfPT
WX/iZzBhWrgF+XnVucoYM84JYFevxQzNY/Yt+s4GaFh7DZlVSuoLjrKc7/CnwyJSB1g5Dq+cthz0
cy/dRmDOlnYf4o3nndEo2vJe04STmpGItw1EysVS94j42/XKrW7usfOoHMSnH5l88Nx1HuwthofT
EoTcGgXbpM5+Iq7vsboU+lzXfq30L9XAM5DZs6jrr7C4OfFbda7yxJ97zZnEhilpq9Moe8psFYTO
0UTXYPUp1RZh1Gznm70GvCbYWiFt6QJ3nZveWmYDSmn+e4w0Hg2QC1PPOmkGRox15wPVnCFangF+
4ZTFyjJ6c/InmVIg493o1ARavTS+WbnCrEFjCA1IGMbNOS+C9c0IiGkuqhzyAsy9ZV+r5BJ338Fw
ytSfLlDXdXWpS42VMjggQnh06xV3uzE9VGxqY269kRVBrlzlDxP9Q7L+d3WyGfM+BPkqMR8GesN+
BUiaR/oA5EwrP+xs19I+lE6+AHgDJIsxsuhT1OZbx7AxPAT7pe6WVXus47MMCCzbyYxAGWbZMwPr
R+gx0+OsdFMBXzYovngpkyX3dUh6N+mRFXrbGMIxrxRzMxkM1oEjwKQGQ1gRXHzjj0MBZoqlr4iw
cb1fTgMEdb8jIo2eoS6FiosdUv9tqZlHpocdi8dIfUIbMFhDVhWVXbeNok0zrjEXTIO/uEJE9Ghd
VlrffbUmf5prMOvmOfI8/RHzC+unIXhLyVblsOhADPYfLROUQqaaBbWgI7t10h/JPZFPX43IkVh+
7YTXVcW0U6xbifva4sw+/JNRSVemR9O0gL25aOKt6q1t6a4a5MQssWqsI1xfBmqOhhcoPgP50xoU
8wJKex6DY8YImCZBMDzwmQonQCcD69uRo5XuggGo6BJ55BziRNo+OqzuVbq1lB2ouDLfW/m5mcAk
RIsAHia/qtWFrX+O5dxCbz4LkwV3KDqpujv04XHgfpEbAnKoHVlUQ7v7bKgYs+JaVZ8D9Xx1scqL
wyWqqSTGzxOGdBEaHTGoKqSLod7IB7KaQ+CX06R/tjoH1vjNml9Au2vUMsjz7bbCCbeB3m6uGX93
7ZOEhSkuhZRRH4MJ3IG0hFpxdj7cAX/BKkQg3Ldny/2z9f2IPjrvEPdxYsl+P/Hzo1otcg1xAnXX
Sg+3TnNy+h1szYHFO/x2pplR+4g8zrvqYNPIq2RMtMHRZFqfpzXyoYemraVsk+gH4cAey6U6J7i3
xfYF2IaczpAZJ6IC+otokaRL6OjCN6P1D4sxawSCYookJmPqDOu4247myjFXZnpSin2IVEs6mXRw
OWLzu2F8KcMlkdapszXgd1UMSJVqIfkFNCgbwAaaPyyB9YGScJqaXwqngOU+xb4MXC/qVIvwze4I
pGOiJfux2ESYSmK0O7TeJL6e7de/D3D4wFI7J/8vdPey89G1L0gvXDGSu0danSrI+5Ayp0vRMunR
h/Azh7w4MlbOyn0ozitA6lKBReaV4GTsFpaBR2/r+T+COFdCBsg2KR5IR/v0KnmJntvZVDXKKNjn
jjXN501y9KtLXgm3kLlpsHIM6kN3vyv7F9nMrEYQaCH3FqeKXh9Zg9ghbe2MGhl6FRhbrWeajmNZ
AYhICpOL4pjAXBbll5oXxtwl9j1/9DH0VAvHEP2FDGKPb9uHpeOTR0II9dTlsex1aBkYTlL+0drZ
/cbvfzq7YDqNg4aeFYsZS5USJqewUCfbyj6MPfLwGVVpxFPlLtH+4Eri99aoENhuBOqHp2x1Gm7b
OJmEWwk9H0IZ6Lj8vJkP1oBgp2lrbhRzkzBwSBmPNczN8o58MnCE5sJL1hluN3snjtHKmSsL1jOf
9fAIm7VNe9RfYUXGEkh7g7WSxhpgHDge99QvCfM3tP5xCbL+zKJhyvkiW7uctIcZyuPWerqiUYcA
xfpp7kBDluHKbrWLGtxT/EEWtju2jMEJat8QHPJmUdl3NDTI7nkdsbQ65KQHV+jSDnNT1XcPufoS
YS2cQA2lCiyBhmEp8KekP0vNQY7u6FVnPnNmMFPRFllpYJ6qqb/AMm5gMDemg7vy6hmTOn9Rr2z9
4NN2r3R7HkZHavYE5EaD2FhGCSNuiRa6poOHjitCb4An4nBFHG3YPhJhsI9PlmZaANKBasx+IEPn
jmrik2484oxXyUIOHB3j+IqQAqavCgLUBUpg7XyxuCC8mImHKJKBCf/TC/m80tGhqRdMrOjykhgz
wcJz770GlPcwNCswUBGKpq5cWSTB7q3ZrZsM9mScZwAY2ZVgliE+Z9lGzII3QDU0ivVs0/pXG8m7
5Mw6l1SlL0SG4ZSBZHAWvTyaMpXBrHooDUbl9xrpg7diaZf3O1Hl40SVeNt443k4x3YjDVswtTyM
Gkw9+GmGtbp/ERUI11HuEGef4naZCcIWVCLnFicL4f7LL13GrmjNrfH+5ZMYnSuTIV4dkNlwbf8B
+5DrArVlEWkhn8lkkNpzvz/BW8DK6hn2NMXinwG2l219bnIzGlpNlMGEOnpCK7mAm0fzzDPZOsTO
rdrozMrkocEHp3lGxAgvwjMeGW+IP35HIcF6wucA5RM3nDvL+v3gb+KS7lmMZCEptcfKQvyw1HrA
SLBDiKoBPY+3Hne10iz5Y0Ok6ZLHEO7teIsE3QVzYK9shE7mBefItKrZuO08NPIQwRNtEwAgNgip
PLDIYB4vq4ewYtLLTiQD6ZHmkJT5AzAhjlH5dxT3w6xGDiPGk0hUumg5Jp8pwDun2gbDRhiQlWIu
zMyqvc2rc6BtOGRyB3EnCBse1/JW4c/VtwlFukx8ZUG7sHEs+jTUAwOdFat9jiq1PZPFkQ+XrAmn
o8cuUoApWEZIBucFovn/pdEKJRHfXg9hFJB6PpfuuJTbcjleIUV6qEzT/qPUwZV4+6B+986yFY5Z
9o/eO00WSn40kw3hMFgk8ZsiUb+O+UwMXtxkJlHjq/sofnQsNQEVqMpSITeTZo9e0QBFJcT8g3Jt
jE/hxQq/MlTf9ngW3ZwVHKRZOFXavYfMyiMU5O4V61FZ2e6tv6cMXaWj5H6UxdZydrKxDENszsAx
6wHBxSUWam6fGUz4uAMWYPPfa9+BczJZNEfWM1z6S0iHY/BTSBxtmTntpb8Ypl+2KhpwjgiDqxz3
nnNJ5a3ekR1IFwdu9yAPa0eeyUAhBqH1U/ZN/d7zMdTUpVV5AnuYDWci5In5O4bxXkZiq58Qv8RF
PWESIK7fUFvz8hbFF/k0fNURCwOPECqBF/N5Wru58FVm1SshdlCl6OfUBIdGOjp5w4Qd0V1ly5oG
VugnpWOF0EP6EH/ABpJAIi8H++ERZRpgvVQTJCxQEaMVAvSmRNs4rIxoIal3nVEAIShi8FLsLKRk
NEIWPkd/TZ7cpKYJRHnWBtxl7UP3IcK7xzBbanBcewcLBLY9BbkbgEHmiW3MDWUfzRmkvOwhRdHU
5hBlMCnABWKSxH2eYKcMhiWrMa5SJjjLJliRG6yVZ+zNPR29Xb7h8AklvP0xilqlZU1qXISOuXe+
RYvdrQv4HdWX3nTzFLvmm7fEPbfNtk32inYTtmEmtl60NfuNqoN/npG7Mta/evHZmG8PtUOG2Fap
IDAz+jCKxaDPDfNzYJkK+s5Xl6JtC4yLcC/pxUzy9qVzYL29rFAes9YBUyDqZMU+d8onw3sLbYAH
jY8lMEdocc+MRZf+Ft2Ngij+oNINa7inQtcbBH+1cgnce/I7hsc3ScTdAt1mOv5mLW2NkLNuQ8Ib
0nXI5yUTR8XYTWs2eTKtHFxgMsvqDWAqiJBMIjL7NHJpswYkarO90x0zszOTI6yRCIAmmh05PZJR
soh5SPvqIrt76H5C0wVjjTqa/yxAvLJgAksWB48aX4Uo5TSVV2wv6FCMoXPMMgaKdlbKj1R61s4V
B7PB4EH9SP1nBbTVvKIzaMQNHOAsRx+90W1SHm5ytG7EaMBETVuf42KTIp0BW6xTVQ/vrEKE6szY
L3m/HXkrFihH9DxCGg4ijqLH4n8iZrQPOXLYUUPRYj8OT8sLDqLekKM3C3/YH6hWuzVD/jkZDwMz
rWaXaMuCCbNK0fld+Rs9RyqLtitesf1xjD1wyUldbIRfke21mGjT4pvnEgSHEgIt1u5aua4bwU02
4kWb8AORMfJXzmzos+o69l6mwI94e4p1/oLYbjTkR65zwJwdW9lbqgisJosA61qrQHWvlqeyQ2MZ
x33sMUQOs2yq0pGbMIQ7RwC4UHEtojWtgotqkYY+OMnaQa153VIonzsbCASjC9/YC8N0VH2Jxzya
858X3ZzmBzaymrHEALnI/Lg8gnEXw00tuBBQQBdbaycHCG5GFaAhcIBkJTYLofar1peko9FhhY1o
yV/P8l2QHgzriHGRqNibx1aOembaFrRcEp5fi2YF+nUZ3CXtULtoEzvW6l96vEw9llMBRigCr0E0
SDpSJCZyym4w2bkw9CrSnxYOkrpjJKcFN9+4ZNHKVDeF9FFlaCs2BkoXyJH2xk4Q+mhz5sq4FTkz
qnCbt78D9W8SHuIWJXhKO2q9yohDulj3xASRViY6LE15lUkKRuYZc/VZhGi1LEyhbenBgL3EvZdm
8VIVdp3EYa/Rg7F26XBGhtvSBCmVl3yIs6zzrqVhHyop/GvK4ovkEu4qL9VnhqScxlG4jqgVk1T+
03Tn5CfjPZEBUJUKkAbm+WqIfsyXtjUXcZmviXs+KNZq0LN3N351pEnafLlaTy6XJx1MWPJjZj6q
BDya3y5t5jl+4W0zGPdhkuxLKslAblipKjf04tMGFz+YmO5ioyQFu4q0EP9bGpG7gcmygH7hjrvO
V7lMsYEU+sphmdK0PHBlxKE5LGitF+j/p2qg7fd+3xxauTlYjrL0cvvSqYnMwqXh/J3naAM1X0I3
gyG0jS5+Py4lRQc36izliHJT6o8qu0gkGXbmQCayFm1tLnr6LMHa7DhrSrn+sfWQVYN1thyx26GX
iMk/R/jmoBsbkmxtBfhFgfwhM/eZOpn5pVAhxQ6w6Mwe+GI/DzNoMtawzEZ0LmTPujbSK9CSrlcu
85ENMKuoWn1zGEttt1ISMge1YdPJ0j72013eBgSHjasYmWCD8EHxuDfZIgxJR/aaw0uF9EdNFk2u
LRt6zgLAa6DTG2fRaUzsW+tg9WhN45SP3d4P86XhAfZFj2zFyqwvRGxOTkM3ojWMET5KezPY6AlP
BBVWgu+NFsxJPmPcJ73XHzxMQdA2dwYMATkq5rUFUxTuo1hjZKFyrhwwbGSUEU+8iHiNAr/YdTwa
FCYA9FQyLYtlmFkYz8ASgbaHW7xobUBarC9GheR6IQIqyaJRuCkVPN92u1P0lyS/R4AquTh7fhQL
gI1FBEEFT6ti6cnE1KWi0LkAIyollrYgHZ/ujyhLYmQrBnv9/hT6TMtZLYWoDX2DNgllYGSzKDdY
+0FtZG+hMzfWw4MTf+b0VYND50zQRn+QavQPBEOOJnQa0Fo1RmeDgarJmngY0YnVMJ+TaBY2dDg9
eFfW6nmiT1WyKWxwYQN3tkq54bwctEsF6WAKUsIOgYL4fXQ6rNx5uhT7Td7M/UiZGBiuOIE9md6Y
TjMYF+64HeJnMVYLftA5MZvz2EBeN1Lotj96zUyJMUl4tK2dG2xTXB8MU6mUZ0iTtIrdOueHhV+h
F92of/WNlaWQAcbmkth6KsKvdrxQdCfRPcfj25BBFliI7JhNIEMLpG7m+cmyIt3B5hOJ8XrEZABM
XAZlrmyHeOwshAjDWgfg5iXzCm2nziBESuQbE8WGY1F8vKPg2hCFIMHAt1BXWzofG9p58cMFNLRx
xvmgPVoyjDohv+QXzE1KlZA+VEhaYtIGWYyRaDJ4SN6xewzUVA28vQH7Ndd1m828TpqrAXpbt1+k
SPBGvAJWusp91o8V4zWaSoTZORKFYKAqAQ2komdPFYCpmCgTIFCtqNR4lErkWugFIAigeWj5zPV0
pQH1yt1op5fKPCkHug0aOAaD88L8KHP2YMFvBvjYZIah8oQLupdRJ7ORdW4mIiAd+uiKD5DDHXxh
OVyCms6YTkSxGLshM81IznCQOuRo1y0odhYEY596Gf1V/acnLxsrsaBTVCrzYJaVomJlf6/Ej7IF
OattYXhdIddXdMIAgSgR028pYFLMiFzpuMSYaOcVpaGFDqwfqrkHbq9+1cnWAoDWM++q2M3J3NoZ
P6sGiESTrVXXyhM7rFFWhFPMWLiaMt6UukRF+9Uqb9+DJZrwMZ87mxRTWslqrvbYQkbCATp1G5ef
tYkrjDVCV78799H2B8e/xc4x1+6Zuq+CT6V4Aq2wy5sU73n4NdpLpadKMWhYGPMjTchV6sEKzAD9
R01L0PPPWb9oKp0rAwlF726c1mU99aN3YIC73wbRmpigipmIHN5j7pnc4gHCT3lO+VKS6NQXbPTV
V2oze4iVWx6Cd4U5gtViFkJScFPMBhmhBMg2MijivfwtqBYsMw1zr0CUGixgxwO36C3NEfUFfHfv
sTtZ5leCGjoe3bkwfzh6gK7kbUBU+fPVa9MokC2YufkMYyEm1bgcg+AVVEztiYQi2iD96xrEkyZq
B+VZYTTIAYcov0r0ZzOVyr9SZKAhzdxVTt64FLgCSIc8S9FRKWF6PQNU1cKEp16CEOw65j2lzGaR
CpgtmaxHHKHFq9VvZn/lk+jwgrAyBi0XSQRyBdPU2PTy2cuvCUG6wI/CLRGwikmOEG8gW28Sj7L1
wHhI9pcJm9nopETHFqLWpFE/ZYX2X1r4LARjviPgFxZ9nIZDraiWBnq2QZsmgTu12QTUVKF+AT9a
JkREyuGIYSCV+SxwVNZsCwz7k3+F0A/rk/lKOGX6jKrFXmo89P+k2DFaP0zmGjd2Y/sLzTO3Kf2u
YeUzn1GcC8k2iiv2ShAj+y+3FWjAeFKzB1YZKtAUIhgmFJGFNn97A0kEbrbqs2IVlTORH0IjYrFx
R1ZxZFQlRYSpHHRi2GgzkhV5b1CjQSxPrIT+oduTczMgoewW2Qaf45gsYDOLil298V9K2bwYTma4
84KLBF4PTXuzlXEv4urRs3XmwO27xeXPCO5VAvvZMKYwlKt4yJP8q8SW4vEjZ07P3xLJuhBE2IcT
IRswdYrpcsNkXIWog9BVqHRPsQxKP0Chrt+0sJhp7Ul3s4WmXCT9JpEuqalvxb2ayVvxnqzKRzP9
d/RUPk5wk7IdKVSO7qnuX7nxTMtDY3nwjwyCNmgPfzVOkOwcpES9/an+QSeRVLyWafIrWzfVelf9
VnWPOfAZa5sihFE0pou/cZkv/uPoPJZbR7Ig+kWIQMEWto/eiiIpidIGIQsUvHdf3we9eD09M9Et
iiSqrsk8ORqvcXzUol3J+1sHK1PJtWOiiRB/HcNv/w3WGVDYyj/wXip5ZJrA2o5lTHPQvSNRPPju
a3mosFumt3K+ZtWnRd83mndRvKcpIts/fmdvPObWjSdknB4512w2fvcI+dLyA9BvEt9QGE5wMfWz
JWsCuklLNnbu8FJTB6SkH9amdZIsUpj5N4IT8V3n+olwtlfeRW+ZUZ388uq031m5LQeJwZe+RWHi
IzQ+m7j22UyVxYsRujwxL1n+No7goPqb3VznCkHoaHHXOfZNccnidOmER0NcO/vWMENJ4BZfO4d0
s71cG8E56q4Gxft4iEp6uTMJ6fyzpdz1oC2mS8h8xDdupnyvCrGwuVOT+AlDG/tET2cX+FRxelW3
MfxO00+RbtlpttY1Rd9Ns25PT0azw4FnGgedtBARHXx9xFS7Kds3pSN2PCbxReZ717+GDN6g2vX+
oWJV2Z2Lcm3VwBf2rX01W0SW+svk3Hv0CyI7Q0GvaBmlYHhTP+UYdnjjffHWZPu6OCXiXU1nfbhZ
HASteuErIzgG8D+X3q/h2UcxIWbjxpx/HZNetM6+Ota6bnxnaAKGXQV/WvfKWF6MJxWxOP1XgEWg
JAvMo8OyDvMiS5QAwyGzyz6/F+JOvBAC2CcnwoKE73C6aGAh56XF3ZG7hmGQdUzw+kbrwmNdYR/Z
bY/tI2Uj3+P4obOd9a7UjfHGt5/4myq+6N7dYRQrbUaUGSc60oTkYlcvrnMOK5hDz2F5SENU/Lth
QhK5Ba4nw0uIfJHICM98imy59HWq8A2XHGtxF9XvAC2/75+d5AuwQ8Inmrfo8shyGQpqLU7P7kYQ
dpH9JvA1y5+Y6y89hYFatSgWZOguhf/qW9uuQoOyLrEseZ9a9TUGn1P05ki8qdrRSy90B8sNFUgI
27jiLM3Nn4K7RuLBGlDT1Dlanj5aKbZbefBpD+RDU+qRhoO2M0/OY0hOPR1ozPohFJ9x+Jp3b47z
UowsYFZVtsIM5I+HpjsayYfFdj57CsKrzb+DlG0GCkZ7srq7zr0SfXM41vbSCPAkLBRrKTB6zVNh
nRiw1EyKMRAiM0WQ8JmioJT+1WOBVvvXSFA/wd0wbob/o/MB5C98I8r0arV8oH8FszJEjHz0JiJd
MLft3kJYHvCtvcjhEPifVr0vBPOx/GMMvht9Y/eMv4tTP5wj4mK6XRQ9wTOmgZf9low6zNUc8PHv
/DS1l7o9BcbRqB702DpEzyh60+BvUkZZ5nfXvkb6pkQ1yVrDOyQ5G+KdMl75ribFd13tkOUNkszR
9F+OBIlgCZwkpBozPHlVmG0EWDvxXOKcTDmLO9iQ4GwhtS8cOM8p9DBGoUvKwkIGi0hKZlW/8wM2
Dw+KhlnhKbIPmdhwtLXWa0EGAPpFO/2rWOMrMibpABcoUUDr8MoKsScMOdB2usO0C0Uqp4ns93X3
jg+imZhx7X1xZHjo4aqOgofBjJsK+F/dYxXmzzRYyzZKF3TUZKruZEvgqPlrzYEK1DQ92r4Yfq0u
Z5U9J6rrPsvsajNYKPZhdJ/bNF5sV33RpQbw3CVj2Lkw6lCMuhV5GT7qq2OW/Jo4kjrGvwpjoa3u
/figvcspf6JLlD4T1Jb567KcTQ9pwFb7KOOblfy2gvW+/j5Y34X9XeZ/JYL+bCF6UgX3Yf/jxMMC
g+vcH7baz5x5mNKHddXNMt7ggtVUIRrD/PCKYZUx+oepI9zES0qWVLLz5T5tdn4NymwjCPRxgVdt
hols+GsT36Rk2P0IvXPyWpG7AFVRh3GHxI5KPvtLvFuL0rf45hbll++Daw4HB1DNzJiFZHwpmIoo
lolHXq7jrIEaEELp8MRR2P3joQnLN56BxHzSMGblryNzvWRr2NsxIxz1roKjCxOaGqXaV/xNSZbu
6sXCGlufuI6pPypw44hwyUaHTManU+JIYEPDPuofGzzoGwYpQWrD30TuPWJAxDkxuihXdjb5kqjT
mgLYh7YzR1wUHIxJULBGqbkQeGRGpPDKfWytYlxZY4QexPvo0unNc4zXQq8YMrGsNKZP6Xcz6/BZ
cgkYKJzbNDuP/EnOzWvM1E251qkzsY32EmxQtK9Nk0c2R8zx7Vc2FcS4s2MYcd6Q7lJZHpyB2qDI
jz4q+lSyJZbA9DRE30gBBlCVeVJdHNe/HIs2Pba2O7uxVqGe2eh3nEvkWijnyLfij6DfiyAFNMow
tkm8NdP6MPTmsddiPHT/Jumvp7FYawwpPTcCYYiKMoQQEj4GnxbFxQyItgBH68a2m03aEUJRFcRX
22JZdFcIZNvJDc/CD55r2T43AwQOb6TlPjbpLQAq3X023nTuKI6aEJBArK9aStO2GPal+tBRDKQj
dS18p9bYZCo5pUSylxnaFBvhMKFuTvfkc9YLmnW9u2EQKNynMRi2KaO9JgQigtRqZKljwgCKmk89
f57luwoXTExqXBYb/0qWiJpxj6sRDtj4FkcZzp3p2KLhEAOmyeboTS8qCZZTRjRSTiIPeV6xNS70
okGVPO7q+KvDFcbIJiZTAqvflo9ynScYVfzZGpd/B8CQaUcL7Cvxn80whExQqFYG8rpgE/OD0pyQ
WhrdEYg6RuKlZSDsAlyvdePaI7/MIfLLpjW0KcYKhI6ugWsZWUVN3kxXAuV3V2Qzcx7xQTOLNagb
/QH0hF9O7HAJIGr67qZr2P/ahHOndvorJrcuvWrVtMkVSWVtcDTFuJd1e8OfOOXDEXnmUU9GHijx
lGXNMw3wxiKlDmcNrlFIEQM59fAT8uiqk+1XSu0tGfub1vwOUm17134Br2vL8WoEyaErgq1FjlaD
sbdJzGNpVXetjH61hLgrZ5b31v3Re3GH4rPsiel1+q+ozm6F4LtDXYrNv5ftpdeGcy/EOXOmcxgj
MeaUbEJi9tiEec5sEzbH7xq+U0uy0azB11cIHzJSkJIy+ayrgkOEtcVAJAMFjbx5kMEGWnQkc513
FdDESpslOaxlN1OPpmR1dAJ09smEYCW09IOkV8z9y17F9zHU/xLTBPwVd+fa+xtEf+uk9ZxbNiTa
bulY07Yn+Tuz+6WnD084zFBF6NDGTAshHuVFx4tOO5udAiroHAmoreKlz3e6dzTws+47igecPOmn
6R+By7DdsmcJjAUZs/aIbhLwSrQ3Q5U3Qm1gQpvHNChvrYf5LLWMRz7G3cF4grrPbVrmj6CfKmzU
34M2/gw9wSgIFHcl2LkjV6bHVN5jfJi07b+qnMsNRDpJTjhbGUt19P3pxVUp2Q2jeiYAEWGTZv3L
SfUNGxxxPSdoVhKwa7JvFdhyiKTZwKG5WdU2onpZTAWrGsuu9kX0MAmp8hDWAx4gr0VtpRFurcnf
m7LaVSPkXmgrSD6bIjoYtLRtguoL/UkqWbfLdD+FNulGPbQ+a+tAp/D0U0falG/ivoNBUrAeQV3F
O7SRtdrlfbScCpz2TfWsjxjHoxDwSbDAWbJzzf7oBLDydW3ph867AsqV+OlC9TxnZN/qfb2pnJbI
TBzCdUcXFh0VDduo8j1YnasgwJ0v/2pysSRbAhnqvbTa7dhifWr1vYjeho4vt6jEdWqHdz2syfmg
1Y7CJ12I7xKRbnaQvo+yEIhwOazKpN3NUgDG8i1vGnNHstcAyA/xpxOwXLfYd0TVJSiqfaem74mE
BJ7xi2c5u6HlrpwRbA43tFUss67DroQ3HjWMSKdTrfF529PRCvWDHRiH1oXuoaDrUyC4bPet6KOH
dpXAWEqRqYQjNbYD6ac/tkV0LiO170FODgLJLWgErIN+MZ4Gho2h3WzNsV1rAbQmO99EEALSxjvT
1eDP2gVaeZ7/awcotSsiUoR7VhzqbLf+U8NOvhqmVSI1hnzDro5qNELNfmIFKJl6lqDwiYxfA1Ui
ilQ4iwbUfhKIi1EB1nkK830Srn3zTHwyfw2tHfyHrr0YOW00c5bmTBZoBfZIqe9iQJ8H7nz0fmrz
rZrbyPQz1zau/yj0F9d+xlsjwvugBENggBb+sWL+XZVfinFUEHcM2RlsOe9N5SwThgfjJeQcC2FN
lkJbuJA6vFDAWWWBCSkLG7AucFB4F/yzrbfvOdgD9dGalxleb/vMUPS9hcury17nyWbgXT36BRO0
xlBfumZ+QRaT0ZLk1boCf+Z+Bhy2DbNzNuw02GFLziEsE1M9N7jHqIqaEX37ifQsPPnUQceQ4IkA
cLZVgiCO17X2wQ8heyF8ldm94OIp8Nu6xOw2C49L0qo9xOTHdHx2y1WrbyfaWSrfhoRtq3qNxZaP
o072mv8kgs/K+jNM5OV31/osrZtj0rtC79VR7po3Q/3wfU8DiNcfKVjLwH2D6YbvaKrRjB3XaibJ
nXKghGWoliD624FpGbN5Z41sHBOMzoo4js8DKi87hD7OoCDDwKC5pLG0Bbl/POCe9s9p4RLiR2mg
cDQutHWs2T2pulPyiBwmSH/8IoyAPI1x7N546UBHGlxj8qQl95zZsewwhCh8cT3I5nr2Rz9qwkYN
CiQu63KetTEVtqcvExBmwUSNyB6LGB9NfrgxYjT2RWmAxMmvFl9ROHAsx8swd1YJQTwV6zlHS8io
9lb+ZTBZyMXeVo0tZjw04by56EpJXOApYp8zNNnG9pN11MzO2WrtML+WHf3CuEP6QSIaC2KyOWIc
vKb/ALVM6gNI2AxIcbAHmzwwYfcjEy1SswgcAjSwvXvXXv6GKZeizjYM8o7FKNkOBpZOL7z90Voh
bmuJz8q3InnWjBc/StlRfKbRr248REtDcfGHHdm63jriqJDOOZIfhQ0cKPi2xotMn/CdsEKkkJ8K
qMTqa0a7GVja2tPQXjJ2MCPrq//7bTo5mb4H6l8vXjNgfxPdUgcHISlfswDX94MyKpU/gf7mGPBE
XmKOanFrO7YwDZ5+J6VFQmrevzru0eVjCP364Gg/SUOc8GsYP0+0zQRlTOYLT4eUh1B7VtM9gE3N
ACUxPmOWDsH0CHLsr3Cq2epz0iwix15woTIzZ/OsPQiDQox+C1PcTRqUkMfAUlYi7ONx9D7bXF9P
scDDda/QyVTJ70A6Syc4dNWfndos/lh9jxpGzoVmEVTFjLRI7ujgGxQvtvMRJby0KQCiSZ4VQ9n2
N3Yh3CPtYJ2J3QUx/VI1yZId3jp3vOvYJJv5q9SG5WpmkDViFVBrzKO3WhZbO0DDOED4Eh15sJBQ
Y9SnCGON1WSEK6ZKmGVCbDzY/4xs5RXGztNIHUTPOzhcqaJdjra/D5k2+b11GOJi5bBPLTSAZuSg
Oh4jSatfR1zBPURcKxpIAuF/q2cb/l6U+qkP+ueBbVxi87Bgfk5J8BzCeEfPTHoRWU6dZGV9CyLO
y8k6K6vYCuQbmo9qnhLDFeFa6umaV03meLbOK2rlvtxkkbOaZILwRbwXCtZJORAcDvlObsbePgcV
Xq08ZAMyCyBYyQQvAVQLGSPUY+zbo/6gPFgWQbRqypsdxqQykmoXorlR63Biy4dd2bdR2CHwTWig
dV2DNhivDX6FaOAJN/1DmT0pmR2xQIMcKbW1M3mv/KM9dE9CRfGcOotJRxVgwAUxIGKVMexrYq4g
hdgWVDhACClApslADzxwACOPTFgY5T2rNiw4RbKCW7So4YLZ8+i5KZc5JQ61WdgcBxJgoqw/N2pa
pag8sgjyXcD2vxPLvhlXfe/vNSZAaHMFcKmKnzf07laB8LSTdiNHF6gnK3ZTf2qZpU1+uvIWFfkl
lm+tNDmuRo98dbpsB0glDc7KLvrt2GN7QZHReGrdgY7Ukboq10C8NOHCOTkOynV23zmot6CRm5JJ
ECOLUb5EItqnpdzSl7R6vnRbot8091HX3lJnMEmdzh+CKviaRNthqvehJP9zMWlHh4bOoayKWT6O
zEA8wD86tWRAcPpvzyTIQnHSzxblPy1+0wumTvGw7PHFxi77IYyKnsIO132VMGmKJ8i0kh2c6Szy
eUUdtwiL2e8S0RbGD7ckoPhDsdwfcYq67ZPVvjlsiXJ/VzvX2P62tI+Onj/WqWbEcxXfIry7mPMP
tojX5nMYnII8Zks4dbym+lzY2l1F1Y75TL6KSaLOanWaW8OimJYefp2BkJT8agKU6dZJ9NSBVEjU
uzHcK/HlJiez+7Wz7aDedG0dmXdJgme2ifVLVX2ncjeP3ce83+l0cqZ2jPolCHNfvPoQg8tnu41X
KckqovyO2ZmpBsGd/GzFcTYdBeDSUYDq8ivrUYRfPTYaNipD35olJ8GiafOV5xK6/h6a9qJnlBez
m+vtb332ZmJgWltpu1cavjlFQfnq6S+1Jhb8B8B7WBH2xvLQLGFLsJ/LDA9ienAE2Quo42gDHeiT
lCSOwCGo14QXkRReEWHMFmz+MWmKecIdWU96NBjzxHurFPpzsyNn/WZ6lzGCsU9x2QD7xoHIBgIp
lu6kPy27cWHWu4YjVIttVvNqnbCN7PAaaedaoPHrm31QkcISwTYIAga4cPdhReaQMSqjWVb496yB
dZjzknEf1l7L/r3eiGzaDJ656gcdbeqwLor6ppkfPse0y+AVTLny+oXpRai/6o1XmuvO8Zemr9ai
sZZdLNddUaLJ/jBH2hK4OJ53rtWLb4T/Ju+S5C5SfRfK57Cu8B7o0udQNfE9JN9Ni+Et5uWzyhtq
6kDQ6lZPmA+x1MlTHlsXRsP6mPCGz6UGdg8y9nqP4BRUxCUyUja54CZh1ZNNQmOdoXNJw3GT+gzt
g/cMuVOErCKw3gy0wqisStLPpjLfjo0HHsVeDTF8JtQWaiLfcRwIbEd8j9m1KMk2I1GDnN7UQLSV
YVhnc5Wzhvc4HjudyXSDCuVvoALtST2az5MIbvXA7hf/27xmr7qRW/i1YUOUSdYs9rSqR38xFDWx
fxgpeXENZouWjMmErbNC0WIcjIRHmfJaW4QG/wNXHa3oJlavRYT6DSMH5V2jHboOnNBPwYYsNzDe
pH9GQ+kt3qe2JTwpWKI0mweqxbqr3H8WHfg0EF2nqW3hTivuLHKBjg3cboek0SJoj1UvD7LGYmG0
G0VwxpiCDrUKwXKDPUxy7OKQJKi24xKYnkDOvSMFSZk626Oxz0V2Mtz6SfHC6YiriF7PtetLYlmf
Y1qeCqBgk3iyBGwYl0fjn1Hii5gvejvR1lPLNVMzKqmGc9K3m6IlVykR58ALb2UnXmfnkakQORqR
OsiEh0IvsIUQUW+c5ydARMa2G/Uf8rtPfh6AM5PbSh950BoYXw6YNXV2BNS7vNz3k3OZrJPvhV9T
nN98BlOpVr8xr2PynEPib0BK+O0PyMawqW9JbqGgADjHT9XE+D0PBtumPccefKVo5gVU54D46uTF
a4FseeiWk5fUi1Yutqg4Gl7bvAZzQrXSPxKgLbVm7ZKRHTmKKGRVmAvjcZ0H9ZMRFojUk/rAA3Ts
hIPOxOJMQ5Jsi3eBEGO2GWjVu+6yu7J7SLfTQRTxjkEqCixE6151UQ69ps0NNlbVqaIRVRFZdk7y
6KwKcUZg/tSyXNtB8GYF9qsv+qvPLs7T7wQAXBPepFEDteUxT/unNobDuSJpHgl4/e7RNDQWU7LE
OdgjPrAo3ugVrzqvzraYvweUnZm45x5iGDG+eBpxLoNB21So5M2doo20qIwd668P8p2elGvRq3XV
+9chd1/5sbfYCs4miqigRCzYo93UElh1KcW+4/RPnodNr6WUZ+P1XKmaUwfVb4DhsCogLyLlDs3v
sCY5rCI3yNWORSLXsniG4b+U5EHEPGwRe866rI8uVCw69XlrVlwD1OMjWzSzLfESX81puEwRVjHs
fFqFinzGm4aEySMgYhgfJcBOWFF23HDCUKe8mx5I4ajPxxPffLSJDx27c8J4k7XlaiRFvrVp5ib3
FiOg0I0InGt8wke9lgAVneyWBukGZ7kWjI8GkUIUWms0rix6yZX3q/vEGL8NiL40jOMYeye7YRLX
MiXOD/5EYHgPwxS6ogNW1BkQ/pgci6X5NdHMCcxZfq//VXqyEr29jTrzMMbmSxLoa7u1d0XB1pOM
VkD/KA/WqQruomnO6CD+gtxammGza+DGu/264+vWEaEOoz1pwl2JUiREmxWRLhYbyXqym6+wkeve
vSLxW3Zlcq6obVR+HL2MBRELD6ayMMt3Llau0Q4Yh6aXvCOboPRfxiHTlhQkT71zFJ4gMl4B/hE0
bUyvdKelZCZLGl20OaRnGdXPQ74lRhaO5OBr5zQDEmoiSPmSctiaPL9TitMQ+IZiayyJxo257LMJ
icskjmWPLa7VEfLaB3zYb3br/g1/LsGmhmQeZZ3YjAroF0z4FpZ8qnrnOs72zcb+nadrRuwfDPYL
ZVheysk96r5+zvURK+a4aQZAXA7J2Hl3mcUDJV1Vr00wobOLzKDrZSCpLKmtTafeiqK+BD1QBszZ
wkuaNc3IvxpggAh8IIUuVEZz3YAmEGN3ACfcutOys+RbXmEF9dnf5HG9YCaB8m1ayXOWIbuW1KsB
5gR8K7GFLqopbh5KNZWiNkBbaD7srloPZB5wW7Hui5xFLNt9xw4ahr0YY7A1HqHnuDhij41461/b
ki4iavtlmY7HgZUQie+fZUNOXH2QWbq1vfpoDt0uMaEzM7Ps7OhYhUgzW8Lc5akc8OgdRYg+KWN/
1dsE5BS7RoPqy6WjKVQ/DnP8xliQp57i68u5BMk8KFgXNG1z9l8TBIvR+N0W6boYvQUoOXNotumU
r2O0U6OyiLqSsAVMMBPGoqucta536wL8em7zwafsuvx6o1uIX/JhmULgT4cNzeSuJnW3YcbvEPNd
05HjwzyWBFPpdGUlhoU8fndBJ9YYgMCYyo9SQnF/aFFOJ4U2QqBIDsIlH/FaJQ7Tv3Tpz8ZJFH9l
3YBbeB/IZvCXRM97+PUaKLUjmPG56i4YbJIc1dOI2kwV7Jm4gKtOMScxZ8kaIuzys6lQZSHfUjS1
JumsmcKxUcB2nBiDsZlXGGwFzVFKfvUU4qDuovWba8LV0bmwGw/mTYl1EPkqIklqBiJTvrvqmLHo
luHHGH3V06ObR0QpGEMHow88P37Nz0xrlzlFLlcXLr2cfWO+lia2Tuegs4ZSlWQ+w8Bdt1Fn3w0V
bjXxbDgk9VWqgaZNgRiagpSd1iD3OZ3DBoloyNsJH4JHByYsWF+FVnS7rMbR5ylkQHYLxNqBtT/k
D7eS4dIyqdfDt3RyvsyoeU9AwiyFrpbuhOG3MUp+fhR8mEZE6ZWJJ1WR8ePKGEWphH/Sa7xawEdG
jJijtoxnpwRylkqGNTmguZJfIY9tykAXQXamx5Bo0uIsyuZSQ4IMSoVot83cddMcNZ8rzLAGuXBT
VJ4agardNG9VEr5koQUvZVKyWGfEj5iJMLYK3IlXFpxqAtG3jNFhRlYWsS+m7BxsEW4dLh/SUCkm
Ifz6QUzcItKqweldRtvxsnb9+phjLjRci+ROrMyaa32VvQuqdSDI0U/uwiWzQovbb6B9yy5x1rEw
VtLArMyAaSFpEDKFbMD5cboZDqLUkSdppiA7AG0Lf2uE8Liof7E2k0kvPcSw6qNxs6e40O6xZQPa
Cej582PYN8fILrdJX1BFOwgJ6mk8SvxbYdLteGPFOkqpeazhIhv3FmU+hA7D70DRRTcvDJ9dka7i
FK/+5Ji06o3OugRxAJ5/QJMIAXsNOYOQhMUNM3qU4AHlwA8JlLsL8DQbAsdG2chTGoPDakDZ6wRu
9AZja8MOUQXOf8myiJWpC6AgGLhDdES9diT3VctaNSxuxmD/mc4ziRzAGTWb6J/gMulwxyPnrSPG
1nCg+/PKo1tjpPCYhs8hJTKBTXK+ySzIaGbIlyQo72ZUYEOxh42V8HCZdX/Q3M7ceNlBNVF6SFt/
I13GyKlLjxUker8d0uBYFqBXlPKRjS8l9+ZiCOB8RjpQ/CwhEGxKkrUYQ0AfygT87nerpsKnKJlU
L8zRajcVT1E5Jx7Z1VfQuvEqCKdZg55uY3um10B/HIxpWo4THk1nVjmRyyVa1a+bTBtWshh++jL9
bgwiORxR06IzxTcY0+vRS0Xq9y6ZJIFcifnrg6UsHZbVrc/O1qzTvV4iEnOZH5ayPIm4ZKneQsNV
MYCu2G2gheGkkCwEFuYrJfRP0OQ4WOIJeYP4zHok2n2xjDJmb1Vgf9dF0a8qkJC6zdvUwtfqIZWI
iczFlHiKOk0MuDcx2lGP/bsTveNOvk9ua2BUT+mfCELTJ9bco/DfbYQA+RR8VymK1tgkqS5CvO2l
6aPoImdrKv+Y5SzSHOBZ5Qh4sXKdrc+KZdllNHSmZd10CHPs+jaCbNHCBazPGG3aFo3+i3JjSu7l
hHBoDMAvDmoyqYens+yZ6dRdj7tWUAsRKZSqTzuB0dr7986AmRuy3hQ5IstOBKshJNRD47m3Gucr
MrpDVJFEkE02UYoYJ4zyr/f9v1EwDxioC1SBeK6MaUtRDmSBgpXsnmtaraWrI8f39A+fac8wIOmJ
DGNpjbOa2sC4rExvX5rgzoXmvntw8zqINLV1iyXNhGn7v5w1KRcWg4r6auM1Ed34I8xSA21CvCDU
LMMFFcEFlvj6xEYkoSbxXvqaJyMbPiIHm3E0kQsrLPeUF/eY8ZQTdQLJNx+H5TL+0zY5VfE/6ToL
Mw8A8etEC2sVIWtCy/xjgE3NhCgnZxbblKesfJL+0XnlygZm5acaDRva6TYwqGzyBu9tV6CpqEuq
hasX5wfXAnRdE8MdxQqUTYd61s9dtEj9esgsFppjBHhiMo+DhG5hFOGTbb0rExyA74Mc9WddtyQ2
AkJCBIpaWLwbJQQM1x2ujVkcTcvQl+VEmCnbrdqFYmOwApY0/UlSvrGmfUplDhTY13YGSG2vtQ45
7zgnJzOnOvFvHV8emJ9QWTUTB4ddl8vJXQ4+FbyjsT/L1MnQrIlIlefy/3eitKKVUZn7uGVuVFeE
pbUNIg9bu5TI6hLKLuaneBbaFHvXQG/jSrtFD3otmTEkiGewsLUEvdh4D/sS7/tcCcWN/erViDu9
bieCAt8p8vcqYOolquaaCMw+tUGxklYTTCZwPYiuhJW/W2HAFm0IMNXFijaqgvpF6NA4NTtT1eYy
0zjZS1x19uiTiM3oRcuQ3vTyI6oRKQ56xqretko0IKduIhDEkB5jeQ3iHBLkoMOFqEPrnt9HQuiX
Diqw2qmuNXofOEtsliwvf2R+xRbMZEAXXipX/2U5cJNVRcCitybaF/G+16foQXHROQ6nuytQDvpu
sFVscvKaHLI4JdpBVe2e5xKzYoghrZ6JOoMBBQMu4BhlqJs7Ty5RALwkenMUjQ22iEgQzuq9hfiX
Zu2R8ZiyHYsXoSLro6j1aqXrxAw36sfuSC0YjZKeDxwv27dyUTEvLjV7yxPHpmzgq+4PYMg79v5J
FLB2wNBk5Noqj13+f0ug4UP3Vo7EGXnVN7JaJqs1HMcYUm6Yx6+dwZRWc/AY2vRPbuAj6WU21PH4
MKO5WkmWLDvMrxTg+aLvMRZ5URuwjRA3MKK5q/SFXXkJAcXMFTOyaVEsoqSOGNSXRkG8pfAASEzd
Co/h6Kf6sml/7MynCLS6h80pVdZwbFr2PHZl3TJE/p2ZASofO2c1NjksBPkcDO4cMD5BG+jYVidI
NsJaf0QmlZEl+hghNMq8FkUtdfe0MrLmgXEutiKoD07wbBa1xUGGfCkO3YPTsv31WY21U1wt+JJi
yu7Okc5I27BtfNuGDWYr2RPDgNmQhVan1afBsH/8if1DZ/9qY62zbx2Y/ieMySzH3hbJLu0hyDf1
d6EhUJm8mbFPp9LqD8SvE3tA20s2miPfKBigxim+iVZKWK6mXkQ8egz3kDONhXdW1XOil3MGCGCo
sMU31HfDvYA9YMVsunGREztkRNPiOjVxgufTx0ZoIaO1VfhiSzPYOiYzS9V5ziaqE5ZaHR4Ir7R2
PlfqUYMal6TRu5nZl7HSibsuf8KaK1OLDf4dzZfKC5tv2gR1RL0UmRiPVXYJcp9PQ2dO0w6w1VwJ
UYqWtQtyzFVGQEQmNgldsRCZMsU8EBTmkAfE+sIVEGPJcUBsppwYsMX1oTesl9pPAfFYeHtVpmdz
rcj3hg181NYF/sUBT/qYf7jRHMKYsmcw8FBA3GWcrgdX0yje2LuMDuWcFsHh6SqbgaL/nEjTxzUg
7obPvLOMh3PYSWJlfNNadX18iquGsZVUT0Y84MWi7goUe4ekqoFntC1BMMynC/2DLAq1yB2j4Lkc
cFX11Q/mRdSxE1Yj3TdXsRs2ez9xnoum+cy7mEkb6r1Njayhax26ssG5uC4S4j7PsUXRhniJFBu/
pYLTmbYVHOpWToZvEwXzbEMjfLWR8zUK+G7w1Kvdhj+u2YxrvTr+x9iZNcdtZNv6rzj0fNAngUwg
gRvH/SDWxCrOg0TqBSFRFBLzPP76+6Hct68tR6hPRIfbMimyqgBk5t57rW8tKRahnoPyR48BMxUO
oKnO5YmkGZD3FJNNd20t1e1kadytMvU3TkIgWwhdpKVCTMKcHtGIqUm2dBjSAA3ufPRkR2KPHdBv
8cVtKjjAywjeakEB3WSoIzEHhnHBaC/qD6ThbFJpQXKxqXt7h1jlMbmokGlf2JP8NsmeMSlGg2Ch
zLQSua3a4Qiu/atjAozWDSOotAjoD7OhYB1SkvKzW6VwDdkDKqoE8EDvKVTou2Pjf/RbH0tgteQb
x9oWen4ZzDerzl8Lq37tEpoFYYCTpYzbF99EmNs6Ln/UqmfbfUoK6N7QXokL1KxHY7e1U+fHwtGV
x5gdIbGaC0PaaTfBMEw7GSClyfdZXB7ytoV0iMsA62dp4YETgb2byZLG8vixNdA3wutqbOC2wuZc
vz6WHBORGRLacTWuwXidolOeIszbgJYOA2i+bWVdJqvSwqzaZBPi1nHX8/VCV7laDe59234hcv1N
o2ESi3+yh2wz9m6DXo3DCO2VTT8QYemXnJDn0X6cIgbkpLjTO3hTrm8D1+LV5cE3L5+IJZwJpTQx
EiAaknAxiLaN1yMvfUSGTOQOaPu29eUXlJTfqqV+9ES/S+gvXWTjvSWHVR3ZggYsPxcTCAPDXKuN
FmQD2VoHThikpU1edwczJe72PeAG1CXtCG4yT3CSeOMuiGB5zLFFbHjPAFaDWuqdK5LcRhCVdULp
ZwZKaMcwLm6TDtqajdREXTpJpXGiFPm2sPh4dYKvOfXVwbbYRcbRmUifjQ5+7yO4FhKflO/vlgpn
HKKvlykvvpmSftPSMCRBMvnZL1ssZ2pvTQlhn37AyIOeY1yEh/P3dXG0Jeb5oczFk4ycJyYYbxjU
T73LydqRlIV5ca6SDsYUfMzMIoc1392BUSmSH1Hv3bb1Y0KjAEANN9m8DC+1tbwXElWMwKIYps/T
SO2jmu65lDi6C45l7cIsKL13akU6YPalJNnRr8tNsMAEKOgQ9LmLpiRw9x1E2Zyf/tFbf7O0oEMJ
dpOZaQjhGAvNopW0kqabyraob51x71vEDEiJBS8J0BwIwWrF36Jf9a016i1HzRrH5sXkAeTaR3fE
x6m8zNsELrK7MsY9WSEzZONi+Muwk6Wg6f1oU5v2i4e9rDD4h2uJLNN4w9tYWc9tkJh9+bkPk4ns
tSu8AF89s1BitkBaasYGpqQFFZkRpmKQvpPi4ayqGSem9qGH/oma9ZAigETilCqOfxd9j7UTgMZJ
DUO0BfAKFkgrAuJFSXLvFXbC96Ez97ESxy7tMXdzgCldaAVO3yqcyIiG0imItrnH1mK2nUfqpcaM
UIXBoQ4oXKrRz7euy8at11uqc5/w7d464dhu8oFrFvjdsxwQkC36TViuw3QL4jhrlTt/6SK8pC52
vYuo41ey+2SgoPIbmVJczr2dn+qxe8mD5zxSx7QoLjJ0arOXsNtNGW1ATOElM9CsKOftUlOJZ1P1
o2/0ix0dmlDe8YpOaYRBcfIQtkEopn8d78p54ujR06IZU/tdkkYadsz3lqA8xsG8diHBoVmDPkiN
OCodoaYvHAZ7GU0bHXJIlgOHbROFzKOmTQ3XVGnvpRkVNFWpyg070sR432GOydbFXI81tx3mC8lL
oj8cRVui6J9cQROTWedzBM2HKJSZOceq5HOzl86nOdJM5ch8ugku8iHmju9ma1NTsy+VHSJfGL87
FmtdE1EMTct88CqQj43mbusrKn/lMeLszcnNOHtMsV9/jERW8e7XE5i9q4z1SQScAwtTUcrY8tC5
40rpQNUREk/DaCa5oLOMc9kufywNYo48tynm3fbJS5ETIRg4lJO8DljUcUzyydQhn5wnM6x++XYh
vgWE6Aihs/JpnGdgfHI6onUd+/sKBuZU4ZzK3N0EzUEacVcohOJVaMFLmgir7Ds4KRUs2Uowe+nc
eTs1pMVyFrTjYqtNFSIs/JK1z4vLsT9NJY45B+iBxLKKG5RnzWWGWuRA9VsoGkVTIljgma5UebQn
Qp67CO2R1epLSutNlHM7ZopeyJjAKzIRHaOxY1pEKw5PxIp8i3wEjMU8fvIdrY8Vxb5O6E/TIk8W
lK4eVvq2L5LrdrAeOtaxfTrVX2XNuM3W/FzX68vTxDi/TSTXS5ScWO35MdJleRlM+lT35Sqwvi1K
oY8xA8wLt7RPs2GtqkzUHDgfHqyGTOiooMkrQotSgRSoLIJO685K75aW5Utm02sg0LZ6ujYfg9L3
aeBjQ0P4u3UTHo/YgXZc9rA7Ru5MRl7iFt5BspkKDGdNQIRFOX5fKo56XVjf9RamppSxZumT9VgS
N1Ok6PHivmuPqnfv/XkoHwvEaAzxe0ZYN9Q6kPUFOOTQ4PLo9qz481YUhIot1Su9LY5Z0qdnwxF9
XrB5igw/Ixs+0YXNRxQ3XNHqkTaUTz3rv7qhfePO/C3j2hTKjb4oESlcYJ850JLE0bobDKEZk6h7
ZCU0i5ZqQsflkmqZUqBPxhwc1wPQZ4vX1kgLZUF/XMLmvVi1C8mlTqg0iwzUr45XUOfIKUl+DEuH
08wcQiWohm3IUynTy9Tjz74DSxwmR7NFz8/6RZZonarPNkrN3uIxE7E7M6/tf9DPWdBwgX1kqS0Q
RQf5VUe2rj/au7wqD10uvy/lQixgzgofWNso1Q8iJ8VFTSuq0Yi3sQOUVI7yerSR+9rFexhV48U0
wUeWmA4dQI+uHTP4mRHDGiri2i4zsm6rfeX6SGPTlqFnEZ8yMCBglHHUVFo/uW5Z71M1beCURIeW
EzKCkeBHypO2XaJXmTTFIRrS9SVTJlNq3VeRZDQ6qmRfdpJ8cAIekHZZzqY1OTm10soP0kPsVndT
dlEBYPNpG5Psy1F59t8wVhWDDTXHz964q0CELQNrf7FczJECPu9igouo9uxxRHHf5jz0LYtL06Lg
58kmCmjA7zFRMFvuhNKWYgWGNRq3MAfdkdJN+eg3nGFkMRMIYNIW23e1C9Pui+ipjeLBfFrM0Bxi
Yrlceietpkkbh9V1jo/O1MhkowVZwTzP48VYk5iTWk/ZRPfGb2t5YO9hHmgX24jo8CZPlutY2bjm
o+UI72WLm4Jc1CJ4S/xPUw2B2hNoN6oovYvi4SmffShWpcP4BTVvoVmXlmKVZ2b518puroeYiYyd
c9vUTgIOpbg3GZp2J1it9EY+d16yn+T8qS+8t9ymXgpTFJlqYmYPi6knrGZMuDGZgeQL2DqXYa5B
MoD66YcIIaXnkgQWjaQjCKbVatfHm4RB3T4KXlkyuwub0gsrDc2pvkgvAr95dSf2b+my1Le292I6
YZ9qjR7PaVHMx85X9qrdpAB4ugqGQGoqtFRI5jLLvNYRJ6902Em/LTdlsBld5JMeZWzZcNAmHNdn
JwtG4m8M9K0IuKLVMC8wPvD2dW/BEbNTjPFJQj3FWT8fFqqwC7770i0QYeasJ7A93B/IELMBEMtY
oASfOvTL83Pthf0+4Vn96Pf1ZeqG9AIDql/ckneF9p7tzOu27pIyczRqayK4Mb1F+KpGuN5FS7IN
4HNMJgT/6Cmme1H/kGaoULFgTOUMFVN/nyQt2DYod42LaWOOwqfJuCQtZWw0qjfvldO69Cut4xiF
xNAnGGSINTRNyG490/xIJ6I3HU7W0Oop5ZqetmPw4OSUpWGX8ekblD6DN9f7eroKAz2yowsQ+Mon
iC33t329TvGaLNzPC42zucBT4ad5fQjFdijn6znA01cW6tJz+vES0MntID51S0EK+lAgxC/ZQDBj
0QLQ5Q5UkFvxRDUEdbaEU4E8eJsA2NZZ/YMBY7KVkXVwRwcGcEBvlXpIHagdcGbTLI5j9163kBcq
TAD469FTzrdG1d4RFeVwuczNe4LqA5ZpZm3mkdrO2M90YBsUlh0rAmfhoXPJMhSbcI5JvPDMtho7
9OvkEEtLh3xPdreU3bCLUXZrwE1dwOeJeIxIi7HYSmN/zk1VbJk6WtoLCPJrHyYi1loIM6RikIyt
UaEuWfcec+o52nq4t0jp2DRZ8JKG4beobZIr2ZEVEWkTXsZWBQEFoVymCETDT4eKr2SFNw69T8+O
dktW0hoaKNDb7A3tAnhSxwHfoKb64PnB93T0LhMeR9al9nYkq6YXGThPCx09Iw696YNTrvgdju+e
jA/VxJ1jyYRRAz2yBPi3pbG2Jk+f/NkBVj+DpC7NWzMg6yvSAewYT3sm3ACI+HTpNSejxuhuWnBn
L5xmEeJl7FPkBEUp8+YIJ0xeFrdqFPlmMjQuQ/wAx2bq8A+ygzl0srDyzUATUK+NMBL2egDq3VXq
oP0h37gouDIF/8FxQqBDBU1qehOehtLqVQ2mUgaiOKLSV8/mEKF6Z9x4up12Mi9fmrd4CfaRxMPS
4tIdhmqbzw9LEMdbH2H5xuHT9FOYClFMXlxUxJulQr7EhvyV5/4rwWEpp+rpfVaK/CYLf9DCfDmw
rerKWBxSLYgQKQOg1FluikZvurcmc+XO9donlRRXC/7OpWe0jp2J+SDJYuqbjU1067cpVG5repiX
a7+lXizrBfhdhphpQm9tA2AsI1s+BlT1yhDq4CbuVdpTYMZqvO4siLhylWTPLjJqysqOjGfOij2S
NlqY2rlYuSGW8z1fO9sY9cDsZN8S3OCIHcDRsfGvymOUogZtZtDRhSkS5FetJ70DlYYJcHcFbb0c
WeUPiWakSn+Ujphb3LeOvK4XyfFzRImx1jAZCkwscpTyZe0sGwNLVdnTHd6rV+XqkjXQ4C13K8h3
DZrBEbZ7wAdTtsNlHtozz/Rd1iN5XywMNF2o4KaGyNQ7YKarTEwkTQgscNrVqdchIDVHNK7gnMOS
hrrt4xoYG3DvKLiDiLAeheS9D/nccjstcMo3MEMTG/QiJMHUZXlAMUcYTVy2u6Rh+RiXls6En7Nc
hMw/8dntZIN+qq7peHaGgyhsWoSflNHVNJIfiEpM2020n6vuOa0hNGH3HDZ5w7+NrfPcMDcxbVts
B13cWADjNk2yrZGobZBVx4gt2I7iIG+vhNmRPxxdDdClWbkaFI09lLSG1o4V76uI1Sfw8vGQmO5W
DZplqvBQTnr+UxjliNg7WiN9DbZlbqar1NHLwRMMd3EiWx8//Pbf//yf/36b/k/0Xt6VGYPGov3n
//DnN8yETRwhO/zrH//5VOb87/x3/v09P33LdfzWlG35o/vld+3fy5uv+Xv78zetr+bfP5nf/q9X
t/naff3LH7bsJN1837+Dr3pv+6w7vwrex/qd/9sv/vZ+/ilPc/X++4e3tbpYf1oUl8WHf33p8vvv
H1zv/Dn98TGtP/5fX1tf/+8fLvpvX3/+7vevbff7BzQT/6A75ks3kNr98Nv4fv6vvvpH4CoXDT68
wCBw7ODDb+xznfn9gyP/geLCdwQ2U+362udLbdmvX7KDf/iOJ3WgtSeE4P8+/L93/Jcr9/+v5G9F
j7YtLrqWH+x8+K364wKf35HLb5BrhaFtJC9S+uvX374+xEXEd9v/1XALz6XUZJ1p/IeW2yPuDpkb
pbigkq5Dgtgi8bIaCuu6p1SdC8fbJJxAroKktm8MYo1Pk4Hr3uXeukmzERVldxkbdXDX8+kJHFV2
0v48/nET/uUe/PMrl39/5VJK13eYltKFk+KnV27iImnliH87H9z1ybD34xzw4HVAOWeXs30bD3tt
i2GfrogD2BbhHbS9BkwYNMzwOPPGL0GgkFdMdHka3EpKdqQ4lAGV4CspeZ2qrO9EAAJcce5vvPSl
dLJuq5hfIOHm645nhu2MQ8CNyBYbx7b9D+/S4fb46fpI3pzncV51feHZ8q/Xp87KYonaVUKzvqh6
dqqrSqJ+dRZqYtcivGaF+DVJpveeiJodqXZI1f32DWHygmuTOqbpariRsnrQMRCCpQhy0Nm8eFFT
ZEmrffDXlu58HzXRYSbrK6u4E/70JPzrtvvzxeKm/Nvb8Lm/hMd9Dq9zvZ//fJtNbezly2wh2dfO
qoIqyZEv4uqSuSHGCX+wDsrNOG53QJ+Eg7R16e/KhrAyGpv2bdIVza5osUkNpVobjvLZyVeUDBUN
0+r5KfFXbJ2P2aLOBxjoPvBb3RiBHJSje+cMn8FL1beJ5a2ySGfj17N1g1SKPTb1h4vIZT7RNuXL
3DkdUHnAwvxH3yCmc8a7bu0W0fPKcTMCvkmTjhPK2LVfrJGRly99cOfF8ixR4vS6q16lOc5zwy9j
7t3kQ4EWDBVwzPmACmd+ofeRVXRKuylsrmLzaqrePJWtQ806QT2gAYJ6EP7Ne6+yr3aHAR8fOGOR
kg5w2DTyJreSR+W31K2ZUyG+G9klhLpxKnCRv75sjvjpsqnA9j3kCTKgIsfH/NMzFhd5tOCvH/Y8
JvAeiCZ2u9AngiB0d1T0RDNwrEdrsO/ip85rkbhaHrFnVbS1hXJ2fTkdzream7ZIncPh0mm5UAUs
wqoM/sOjYgfrs/DntcwVgZCuEp6wWdVo+/71JrN1GeW9led/rGULq8NeDNXMwA31g1WBTa/q2joU
Tl/vZT1+63NruptR7qTIcVPXnY7MHjQHGdKmEzv/NNuoHQlFtrcCAebH2OpJ5rBQMyL/MDIGPGfP
HaIrHszZc14Xa7AIw8RDW4bkcCuJyGQgEzjRrXdgWEzMXkjwbmFp5trzBJls4Ykeu53XhthM4kmc
eHAoNrJw3KYNFBqnCcINvy3eszcgc1YkEYXCPc16AYVFlw5taLzncTjF1K6PI3C2GUm2bGhFA3Gl
+gla+vue/RpXLIYC9cWFO5v+ilP4J1lq2AeV212hC9t4Ff3gUpt244RtfVeKGinF6HdHszonA5Ff
R3p8Tih5z4+f16ijl6BpJqnEPbWTR/GREz0JN6fdLk1oCArkrk/tFl9rH7/MCjP6ecfw+mpbVA1p
qLb5lBdjeZk3rnNqCgkDruniPdTHAM9Cihnz/KQ5AYj3PNL00GvkCa6x1DF3mwd/DDGCTGZB6Wlo
KQeEaI8F48ckVPNhhArw0auI2XRFASQqtqHbMJ2+qofs2LGA0Lgkjy+4iCoC+4Y5Jmoln78Lj1YW
eNH7Rk5vWmK0kL65HWM+eTurZoR+2UvsHhzd2Dc5TUZIshTP5zFNLX21D6YSwLspa2g06tWPhwfd
9uS/zEVLnAYGgXkktMXyrfZw3mV6n6H20gHtA/7jI74KFNC+NcDGJV7X9+YbP1XzsQ4x2Jw/6qTO
WqSCRXw5iOz5vHCVCn6S1YW3Ts5cXJgqfsEz+RA5ld6qBnVNl9AHxtIAX0AlckfxAd53HtAi2xLy
SdncNSr7FjSlt8njpSQXgRCdHvlxVkT0DQtd73VFnrWYCr1xCmTcijQllHHEYHE0Pa8NucQ2oT1q
0wopxCasO9JXdUe/+9dLkvx5J+Eh55SiJEcpoV1HcCb7804y05BJp35I9pKO2IFRrNqLiaFFboOW
n8P5PoAEMYPWoA3E3U6KItN0pF09Amyfm5L0XPa+IlviPdNryiLb4yk0wxEdKCp339PbbKUBJAN3
gsl4w0j2j7E9e1uSAnoOBkl/W/SmRKNYIIKFBNAj+VYsn5B2iIYWd+e7enKIRf/1e3fU3xc4JWzP
F3wAjmRZ/ut791Sii2gBlqSt4op2REFlahfM+JGR2wbB6JiQ90ZaEnqLnDHQfoDd4+u0u6PIQsit
pSYUI0faGI+kKvoAteoGSQBdTawuEYiyKayr10U7n5tJ5PAIXPfw6/fg/u362Y7HATZwHCXwJqmf
rp/MVQmjtkj2Gdo7drUev/R8cFQbIxSqvmR5fZdTvFyqmBl40wcTfrybsu7IhzDkqDmMvocVn9vA
sYxNs0aU9c+pHQHit2mRnpcQWXn2YfUJIJu4TE0iDsrXL42NB6py0x92yWh17vuXJsFlGozJt34Q
9sel1Te1RirBVutfL85pajp5CoJU7M7nVysRkNMmROkOo+ainTeWYlBqeoh9jaB1qyP8Ed3sDRwH
IT83/d6jfbHrLVYAMVfXiY/FQQ2fDEXgf/hU7Z/vDHY8hZBU2utBXp2P+X86xs+cISKdTsxlOe1h
E6CbHCso8g7nx33Sz9sOIdgddtL5rretfZ0sEA5Q7CalVT9gkIzy5tTY9LvtDFmAU0/iGpxWTbfC
Sk9BuwVqqehM09+em4e+CTaTtNUnt+pvR8SHMhzHPQTqtyEshsc6y0keKQistWNo/+VEmuV66ESm
3F0aG4MICqG9v5hHGaTkxjvrbFmvVhRG1S3EVymHYm/FAeimLHroRkCJU4ePqTG4ogcpfvz6w7PX
W+4v5wbb5TChhR1AHZJ2sJ6C/vTheeNU0TF3iHWk4DgV0/SFkZJB5EvzM7Y5mXVEb59POqnzWMvl
wmrj8jIN7oMpUkSfSHmpaHYL9NynX780+feXxioXCEdoz7V9JX460oCGGfQysGiPlh9vp9K9ygzA
hG6Q71ZOdoMe4ZtJXeNxQgzseAhEqbQ8Py7vanXnqVJfV6QVGzZMprLLc8kudZyCpy5y6nvEjV+M
AxZJLGTGLKO7dVVb7foJEmMpFP1w4e9qpx+2zSgLGDviZjKTYsNO0JNZtDAG6B0Okrntr9+29/dF
gncmKIHR+fOPn6tSu5cVFoECWHtdPVZd1u0XjeLaciRlZ78vSpKTk6Tc5H2PNLZQxwxZVrVE9jOw
TPomu6oLg70va72zMuzdGjcu91FOIEp1FWr51Y6T8U5UoucgiPrKLB1msIsFxtwFxkXvmgHLIRJg
HK0hHk5+5H3yC44y59UlCODwZ7m8HIq0ewrmcteaCLpuDmME8FTvZv59kQ+wka0ZmzfB6iDnw0sV
undBWsA0rhSt42DGThG4zj6CPrxqhfAMW2N9H81X6P4ZowjLAFXMviJMII7HF3rvrvy0cSlOLkiA
aa6nvQf9R8/oLNu5sK9+fRHc9XD/l8eC1gPPROACS2ed1v5fHwumw5YcKRl3onMwTk7jbUI7sgjl
ZRiN1a6piPXVyLgYYaOjDfPqFBXlbsRJpE0wXBW7Pll5Fh4shtzy9wh53JPflLdF2j+pIoSWNgAW
SiuOHW7TYjgfUxTddqueghoZa2V0dK3QI+wCl8igeWHiLCQDpqhO+o2jRjSJ5fRoBis8aY8A9ZoT
ZKmqmyz0QPTX3ovN9+nZtLd9OZxgQ5prZg/EGRRzDS+pxcSaYeYq4YCdJoexU+rKy19/ht7fShI+
Q+V5zJGkorK11xv9T0uLbbWzjUBl2o1xH+wXVRcb2YNlgtSTLJLwbLFkhHd7n8IEVxqjdvoWoWGS
PWxC/NYF9OpNWqfB3qlrh4zqDqaxP1Hx1Zn/sRXtIzyG5TKnXUrCMeLoPtf1rh3a4li1cJ3r2HO2
c4FsQod4kVSMGTyteqzysQUBLQqdjTUwPV3iCKMMgAnEoeFD1YcH3KH3i2JsV+rOZwqfbn2/vE0K
fLlVtvOyYLxeIrbBigbphu0OAz1xWKWm6LCC4pmakes79q99lGJD+fdLO58VpSiwKdBqYsePt17K
34GT9/rrj15yq/7tBuaU7CtbScezvcD76agxOks3Y/Vvd65NgzgqUf3GMyYMYy/exqQNTf84ZTrW
hje+YducIt4LRAQCkpwiuApkV1wMoxbwsoPpzqINdawYOtw0ArLfEvaGqQqFT6Xm6W7SjLszlzyQ
GvHflUou+9AzN62qyH5NvgCWbqCcoyRcYsSnTtjE+35i8B/30CFaQkhiMwdgTgF7OjFzkmAWbH/T
JBjPlRP19FLa27CrOddExbegCMRV2ZyUm1snVdf0UKYczgV9ePx0irjB9TXVooGVU0wePCNrOQq7
vKZo6B7a1rsGCxfuMmlHyMs0tmGvGcEOw+cpZ1zkjXTeAoSKd3+8tzoOt2xPqNKVR3JMkzX7oggt
QlSkc6VLn5SSubgLOT/meCng5rfxrRKCSr8hq7F1p+Rw/kSbVt1i2Eiv4iqx6FOfpCK+ITHUf2RV
Hop6hpzFerM+lkWNHuP8b6XuF7AN1OpKAAhcP94xEs0h1Sq6FgYAV5fRCEJoUUE5qV/P71EnjGAn
UdGUWzChhfg6mdTF+3GJ8PaKUAPX5AcNcwlG2m8BpHnyUoQ9OuR03jZB2mzZgVLMJIw2OHIzfKBJ
hL+b6eccDgdB14TYmumLgEcCi5Wgn3VXVNmynJo0urPmrj4wmAAqK0AQReEc/HFRIimTo2ZIuSOO
035iUp4fNV61nWgReHFYJ8Qzk0wTiUjnxCk3lSEFIsrJyA1NRBd2fdkIsm9HZ/iG3oxBs28/dLG6
n2t0AAiLmN8Bjkfi+YNxduI6Nw5UU2a/5Q9lzHAKcqkvmhZapaBU4yih2HqmmGRXz7ntygropWju
ddHqDSXU1TKgmigjop0tt3B2hQ9OJnWXNUyUVx9jJVFLc2VhwGJGyWPSuUHwMW85EIZB8FUqLBkY
F4DIx/HxfGUKarSWfuVR1xLIpt1nG1UzEcLtEV6cGxoLs3/qTah/AVi6UWr/spLwRruCRJjAOsRB
9ZnLeMMbT29z9gZGr9Nd4dCoceIJrYRhaenXC9q2LF6pg5YnKtKMJwCFrQXKve9QtLPnTdA7Sya2
VR7uyEdLThYCqZPQGOnt2AGTWmf6R1YQtcoqda0srnDrLhrlohfsM8lRXrjWJdJ4MG4Kd7k/YFQ1
vvfInKm+8tjwzpfLT5uWnoV+ndLEeagm3PEW2kPR+TAky/5WyPgUo999JPAxW+/7893YU2fsFuZ/
W682xG61XX7MxcQuNzuHxI7NdYcc6vycVCILN3bS2pdlBA/QOO0tN+6NzVT+gG0XIxg0fXaI+UUY
Q8LjujrYouqu6cawxK/XTS4zN/qomiuZtvs5U4BkCn8FQ6do8M7fUgz6tus9+z5tvymwj6aSj1nO
xA9FIs90n77XCz8jgQNrZ9o6lDmuYQ/hn5GefAoc0lZHCnAXwAUMJmylDm4QJOFo4mpcnR0KJXIc
ws9uiIOs9DlY+ZlcySopE1VKi33u0lSoyWVAtDRP+yiJd8GqhfVkbx57Sd6a7S8YQou8POCMSKGf
DscZb0Cztbzq5HV0WCofyTd4UuswHUKns/fchtERpBESL0rWXYAOhupFYyCG9PXRa71PdUBTzdSq
vI/S4GvphM/ROGITWwipzNGd3TXL98xXmPrEWB2Duha7QsdfMO0u125VXwREgIGamb+Myh83cqRH
MsCHtDP24N7C8t5JvA1lNEWHskcCNytOdMOgyq0nK2hwwtwPcmDWHWD0YJvNbmjJvA/SLXdDEE+o
xPvwFLo+qc60gLPVQ5nHrn/lQkucVC+uFPSU89FVaIsYZQDYU41q35mtBPe1qEkJbp17e8bPIXm0
oyEwFdFr84D3htwx7y4MkvymdJi+L6g7cFl4Ij3BsnjMHMt+0o2HrlLF8v7cPnB8iRvJsx4af8p2
E3ONrQqz9lYmIsB8htAbgxElcDF7BCHGq4pz7Tr0YEUe7fh28idzhRmqIATOCfZWGn+ZGuvrHy9K
qIj81cI4NzJcjk7k1djfuk1LubBv/JLcsKkaPwYdXCoHz8YaK+5vDNwbWFfjRYPoSfhxcfAMiQhr
szF3zW0aBxYGHka7JM8VR8EA4fzXPKEzRsdBcx9HB0dc+xb6ja5MmJUv3vyMOPezHa3oopkDkrRu
Y3p/h8nCPTsKH/qEg7gwA+nmdUN4o5aRTcwZ0cZxcOcVahu6mraxK+QkV1boVDPCjM6f/HkRdOX0
I/GtBvCHsB6KFU+yCDJjZHta6gUqGa0d5s4d4FnqfNt1gKxZM0l2pRBXOuvYLZswumb2RTLzMt3g
mnPQjcT784+KPfNtGluEAxb93brDfNpjZI8dXPJ/XEQbipjX9AfdxPWBceEFLWuwzWhq4T18b3Pa
2VOp212NLmAbET6x8SjyL8AhuNsWHyFc2aG/JD8PzVy8j5YVw1XOpC5yhvC35ZgRHcaqHWBqmboB
SceEfdfPOFWUoxoOE40t9NIziTlr4z7JEZJBXnvmXNrdIO7+4onwGEt6LXXVKKoOQvFQkRH+miAp
buFwX4bCg/wl8XaU7qc5yR/Pb6yyh5feiAnXX4/hceRYlaftc2/5iLVlVYN1YTjTTw2pLi3UiPMn
W3WB/9FyQMsRtxvtS4d3aqfEVowcFlAGfC8c+SlXJHcU4K7PfyUrsZeqCVDZyOSf/CUrepjQknWP
OX7sp3GCCa6zIt1BiuJkLhYOBNO+l4R1+ux6ibdYl3aJvUuta6Ot1EyIEa9CL/GLmWt6gPP0Izac
KFn0iJKqLXPHKVrftZzd8kRN+1KPgDQoLog9871LB3WRopszky90jNbcHFktbEZm+NYWxRuOQbJX
B+tTMoDCZHShaGd9DvwUH5rou4+Lq4KrCchLJIBeL51dfqbhsZ3y6YVVsf8cIXaAZ5qPtwhpEJM3
CIy9ZPAPeZRcZkrP14H7ta9BhU710D/EmJ4cTWpu5xgW5ej/kncey3FraZd9lXoBVAAH7mDSA6b3
SS9ygpBICd6bA+DpewG6f0R19ajHPSiFVLpUJpPAwWf2XttGMyYL60j+ZbvrITRtVL8f3aZ/sUB+
73COkayCi8Uak/acQm3A3cLxKyqMVQHTrJVTp4ypBSdR2zOKTopp2Go2TQ/GqPhCXs2bjWUIm1tA
yLgLb42WxcFrSPoUoztL4lcq4uGWMxRlWQR6zwhSGsz25kmApoLQiARh6YNoneFe+G+Fww1QWMDI
qoKbqi1n6Ig35AcmJ3KLQfQYhN6346fjCQiBTcx5Ye+DCT5gjJppmsLoSdcsFL3VUeQ7Rm3F3VDD
jn12fCnxaWKd0HgYKfMJHR5WhpqeQA/FxSuS/AnL063HHXNuSv3j71EP3XSfGANaHcmK0GsAIpZF
RJEY/a4tHVMYXhzw8ljrAs0IIds0WDUgjnXwPb/MKN10TuSdGQFDFEybg0B+h4UjdM+Bso5BQjpT
YQXObvlTEECKnY/sOffEiKufAS3W6N4sJ7MOuQ76iDv76A8CvuYM3XQjgceihMhIVp/NGoFU4yKS
G89HRo/Jo1rB92BAUFcTNqOVhl7wPfcJwcsD9yOoMu+sbPsb65LfpMUFkpPB0IM8BbeIgyszA2hk
8HGIM7GLw8QZzuAhBwiTxOUhLTyyqHpLbcJKo2TjhATqWEfHESs0A4J0E6bTTXEvncoYlngByNRw
CR6pBntfzLlYVYpiqE3s/MpDX+6V3fxaTsmRdHT+vjzqA9d94hLErKxLRZ+9SrUKGr3ObDgNXGct
2Q2sI7xuVdU3JBHxCDaBCBG06Sdr6RZi3SZheAYmskVTOhPf+C96RgQHnLceaaaRdWA2WH6kNKjI
uIvyNJGpBIyAPGmMW/tYZxOLJ5EIbgFB2Q1Vso/hShDkPJKiFYrk1YbiWqGc+sN+n7lqjnYD7Z6N
Swq0U2UW5dqYRyPLteRKrBCTDX0HeBk+QCilFPUcdk6LywxfXMQV7CMs3HpRM63jadoEZR6/T7J6
B63hzippjcc4f8JT8ECkbnPxsaNvBl7joZRluvLYX5WGXj+bzGsKFQ6noU3f0paRBY2LtZNoLkcT
EranxW+NRD0Fho1c1bH0d+xfOH/ADuxKvzZZi4UInwwzTw9JCcNQ9TI8Z5p6Y5i6K3P0k3AAbsrz
o2ctBhDmlR9ZNYTP+pBiHnRKloYY0nf4KVjeWog4wu+lVEohUljDT75hf9uV6q2Oh+gaNPnOqoqY
sMl0eAhMx9uTRko+S8fTfDJvzOWCwXJ/DClDdNN60kTy1s4/STOa3lIXTDbF9SezfDYSFD/L0W6p
yVyFtmPuuYfOHuuMdRN55qEyTvVQ289jY+6XeqSNUADo0vsdwdvflvNV4uPmusYodyhlnYudN+Jl
zKTxAkKMA6CbMcGMlfpYZncfUd/f4i22Zieok6tb0Q+/pzazD7UjfCQOMfEgOUZKagnK54qsFlA9
UvdAr48EcoHgm8spLRbnAJHZ1owVrWPrePpB37M59M/YlvZTUzEOmY8HOVavk0Mf29KFHnurfB/K
udhH9nSoEzh5HtX90kcug/SydGbxBP4MB7PhJvAV5ec81YC0+48+SYE6w2dqU9wE/S+7LA42wbna
4AaHsDbwMc1NHzdlehiT6tuEyc/YkQ90SJruGE/xtmNbsyNH0gIfxwcsp+moOdF0aVGrZnpjrCGR
qDXdQHFNQQEv3ZsmdMy9I7AwW0XDNp2IS1aV5260yfJPUxdvRVyJY5JCzBpF+g4Gm6veT8VLnFrm
DQTfq7QnZC3MlBz9PsrQPBZaH5w0JCwcL+nNd92dW39NNYlkeW/ts5EhK6rtU2I5nKEmMBLV29BZ
SrokwVuuRPYzQa5foAb4CIb8F7a5Ph7vlq+6qyHc8UFPJgNvo/ZnjPoZamahvUdJ9GA44IARVd0j
P/B3DYGgp0yDLuVAum92wmLG5UdjzJN8elqqSLbOu5ER69jxTBRV2UKCblrSZXUyKsv2jzIieHFa
jGim1R1KFlNfZwPBEEk354z4cLgo4+4D+dTLCiWqLbkbsUkVPnrIoOufS4JVDrLFXC17m9MFrsRD
PwI2HJgpaPkBq5HzAmWbv5fJp5GX0415MqGAIR5zE6lB1QFrDfpIW+G4Ky5gm/Djwcdejk9el+K8
eXLNm+3Cb/HYBIP0J8ScpQgpX3p4TyTpByAFz+OYXKTdfDd65T6nLsgNHh/HwVbJjX0C1SwE1VVU
m+RZJqjI6jg3uSFJWynLeQ7ulfmLNjjfGnIEWwTNsRpfTDDH95oaZJtB3q3JWWegPmRpvutmZ36V
DiZwRwMWJ+TaKOOBWIpZUGSH3yZr3BvIKtDTS1ugC2+O4PSKnVBasO05e0t2KDi3R/QTBY98L2jT
mwFCAiE8tpkKWiJkpW8taJGX6sD7lWIkKXXWgaFTbMdi+tGhsF5ZbYCcVBIM4ZQWAjCdw22pBwpu
2E1RYQ6WmoODJvU0pkNtRgc3MDDKx8l+gqC5NnkGwIFASSeGq6RV7VXZwyUGAQV6ZJvPKEenEwfV
0qJhWWTWlM916aQNOywyQJcxLh+XvXnbF8Edb+yVYOGw9vJbLkDWaDWMd+jU7Ya9sqAUJ4w3Haef
Sum7AP282wjYlzWPNt/vdRR/McZ9X/40AStcIw7Ax6qjZo7K8qsN/H7L8719Hfru7pNOvh7il9ws
jUvu9T+LUKxkJ4IzcdLXir3gfWnHhK5AjWmkE2YoyPEhX2OnewsR9BB4buY75mc+UpOYj37uK81Z
IJJCg1S2KQ+Diy591Mx7HrTWTjRE48kMl0Xvb+kDjySp1HvVfvSGoloIzechdH+DqR/hGFc1pD6V
8ahgiAVsV7/25UCObXtePsaULPh5oGqVzIAXJVIuxuRJYajNHfdkeZg3FwUWSE7wOw5IkmLC0CNS
rOvoTvgZGJ77aBsWfFfPpb1I/Oa1tASFnNO1fzUnyysmnsksaNbrUNME+7iLTmG9rczePnno4YKx
wiBZDsRJRls/NWm/WCmkbnYoibgXSd4cy3B6rSvfvhaBt88nD2KNkhuyOcuNiQsJyFNUPv7dt74H
4Bd2cASqE17SGM090QOqCp5kkXZP3QAoy+F+5cr01lMyfEpH3twkAf+vOfaWgpdxSjdvdNrisRBb
gx3Mg51Uj1GGzAAerMpNdTIN4DbkDxu7thleAj3M72RKry0/RrEdzfru+SfpeuDInEn2kFs0tXVs
ccD6DxopF49NzqzcwRy9/StVquimtppZQEeIOdIbKAereM6ELehx2FPU6yzGIybi8c3kGHtDGfVu
mLw3wlEDIxBvVaEeORse63FEuxPbwwrgI3qvtLUvNBwx9AXf37iifQQ/uFa+hTnCVBwqtCA1jt0N
OhAbHyIGAm++DbKMhIYUB2hkRY+M5buNpbtEHWe//dbQbvCQYtjYIt+7IsMbqQWUejXYOLAq4c3j
7W8khIQVTjv3bFMfD5PhbccBy+hIWbkpitjeTcK5OX7MiC6TlOxuCkvPG5/4p42TpWZZxHxJ1fPt
F883YqPbwdoruVOCMXudysy+1pm/8TJD3blffzKCRYJSl0y0oPih9wlPuQ6UmHZvXM9+Cyyb/b2t
2+BoBNqpYGS9FyW2qL6uHKozzFM6hpy91VLm2AJOUOuZ8dbKVQgFQiXbOpKPch7ry1mVDNIoflga
i+UXt+yLi5PZz1qfQ9JuJGotd8o3MXi1TvrW6bceld4h1Bh9uIPhn1K3h+7QGyXSG2IkgOBMTLE5
eZsfbVQRzJM2Htiob2seyhrdq22U2TWrsn0abYMIYplRhE/gYFfLjCwDbD1/i44Lx1QghTuqwnqq
acA2ZkrQQG2D6hktQQZu1n2XbUg7bZrpLUy8ZCU1gFdJOvM3BWfqgKj3IaoM+2Rb5Su7EyhXGe0Y
pI8ZKlHVa56L7BkTUwHcBpBCiPUA0kHPdiVBtnsXKTioRbrhELFbsIcauEVVpG9H9lzMzIuZ3BOX
WJDgo2WaPderKeIOqgPD75ONjZHkqV6jSvsF1hF28dA9OEbh3boscLAHpsC4JF4xvQwPiTlulZvC
G1YkNAPFGCBKphCsc+COinUwqJtnvp9gU9hu82LEY0q2JIzmiZ7qxRa+BSNU/83AYas5ffSjTjGz
h34ZrjDfz6xyGAE8+ON97VEORllrbyIHnaFNU4NSmPczKfFqlOSdsXz/MqpePySF6lfSx7+TVpGC
gUiW0SBD+5J9R4wGMeyn3ALKUdQ7Hf7G2Kx2vtGhCUTSwnhCM7h+KF+rHhLRcpY0DYHD0pPfYdu/
DKXUoJi33SZHjr5h/ZNilOTnwZZitzxzEuB/hwBL/pZo2dB1kpNKY3zKjvh7sTgx6RSAQIhMmn/K
ICROpivco6msb9Ie/V2HgQbpbXEllC26aRGNlQuZYtGBBZi+icIs2H2HGpWmTxwNd0xEpKZURFAC
akGommwYCLMHMDd25Kpjp+ePQ0nxRY9wy6JGvzhxCWOk92H9cm8z0O/XVdCRV98S32LlHhIBDI5W
pR+1IFXH5ZzRi+KWtFpxzAervSwPtcZysXrWxZNTsPKssgCAfk9nym+OTSQPNLzNY9CAFyCB/egV
IUQXOdvb+vxP3Ytpp5nRjcXCR1kjzgiwhc/OODmHG7vbHA4KKbqtQx/vUYaaWcV/4pPZkLV7MCFz
GPFonwDIXeuiJzI1dr8Veo8Hf0T1l2FVYndIli0bE2RVZdTcp6wg+hHBOZeNE2/NgZ+dmkEZzFXl
dmj0H401tju98LtVoOKRTWnyp6xkuAtjOFLm2NKKVDEAZy4NrErYrifjBIyTnSqt+bWu5ImsDgOu
O31Uj5+bm8BdB15nnFTkfhv4iLY5VO31Ml2NJ2ht6IK+3KrEwmcZd4bx05m6GIMjGx0MKPjNOYUr
cGcQcxoIvBbYgOW1uqq1zjlUBPA7RnCxFSczhKyBZ5oEo+j5R+oFjcjtZctS2f6LNgl1ZKAF9AZD
DqAEAvGKsixpeTEx5aGDkHrAmhXVn2gVsHW3gLdGAVmFSEqkfMWBIA8BEEQDzz+C26jTtrr5XXOL
sWWteoNYuLIxsxUhEBwIIGcEPQQFBRe/cpEFpkH11QVOsudnA0Ki0t/0mfZlmO2b4XMLW+bZQDR/
Ckq0vVIQxWyhcNgy8Oq3SYRfeza9kO6DhNDhl4+O2DB8mdWptqobJlMHlndW2Kui8BjcO8+DXRvP
5KR4q9FonpvSHJ8rh6sJap3LmeL1gJ0dJ/xOEWNg16a+tGxtXw+cShzOpwby+VKELZesMKdtomiu
S2cfZnlx6sM439QSkabDM205KCBmZNtcRCdlgKoL+GTyElxVkiYbJlj45cg6LNGkb/CmvFeUnlcb
Qcu6iP0/eHChT9SBsRnK4F0JZ9UM8U+EVsbWxUi/hme21wtHx9syEdXSdWwFMMtD1Fk56KU2uSD6
tLZI92JIxfk6K/dER1akJdgt2fn4VKIRXPWkNs7PFXSBGuTGrsFwqoXxzzBrjC1j+xyBUigAllpi
jabyy4PycOtx2jXZ6B4W7bMxCZS3UKtkFqvjci1ycvZHiN4w99jVe4SLZiXna+TJ35HT9+u6QOGI
tCouvBagenCeytDhUvxRTK5+tT8B0IOo7/GoNySGjKbvX1TsVPtFdgIiFC53FgGewrh/6iypXyOL
pAlVykOfGulhuUeKKDq4ldavDeZC4FdQC5PDh7YjL09sZAEuZeXe83wbEDxiu2rtNJb4lCHIrNhk
4GJ52R1jc7zz0VRws0XDSpSJvAYBiwM7fgl907zE8y8NoN9Spc05DvXgWrsnZG0/AlaYT1HvdOc+
7exVTwB58lxH4nlRQKQyxMqD8i0oA3axOhNOJ4EkhXx2q4/tZdE4+K0zXmr7fekHlHxJw2y2ldAh
LD0DQ4JZLJW9aLLZDJW38utz6NjEcSt+P3XGJl6E9x1DfuAC6kVAIXgF7PhKa15tZBuE+27AkuJg
5iEgYCgOWCXpAXj8OzwreQxaQ1ZuZKDDFJ4t4Fbgn9tZOw3W+72OR31VMqyJvMQ8dmP76SEjeAFf
cZ/CJll3HXkPuGatM6UvQZHeYN80g6dJ4jj3hBC+q+zaCG1juoXZ2pNA8sdwm/xSCdIyWqeEc+8x
cAC1c25ifMttUj7luuxOBjDAsDXPgvP0tS+7amUgZrjUMwRu0NC6Qkw4RVn9WsWqOUwsN8Z5y5GQ
bJRSlw3ZnwFF03150NmwbHg0J08iCh6TNsouYlBvOPZKwjOm9iy/AEG4jxIwld1sfQJdN53pGmt/
AnJYp9sAzODanDVdVWqdw0n1CBudvecQmgoE6aIHhLWVLJIJtapec9uX+5hZm/Knr2UVz+CGqy3q
TkDMUKrq+Saizvy26q9aNiw3ZPlWhykpU/3sFojDtYc655jMJJ52mjzGArzTCvVTNmXs2dCR3Cum
1ofcnKVNyrMOroB2RBf0w2o0Ad9AA1wOxwmCy7yqKoesPmpivBhpNHOWkKRMDbEGk/HAAjBZVZNe
3C0NWok+98VR11y6UP5MZFizvi1mvsMEfTH1944Bcbmbmi0AWpbjFoWH14+02AmyLJdd3IolUrNp
QHbz+AYcnLvtzm6s8D61R+xVBK26vvXFxMdInmkmZkokkUPIs/u7ieH9ANYG040iFaWj/b8kQ3CI
NZshVZK5K0Mz3YtCFfowUEZQWMywKw3gVl4h+rDnml3OVuKR2nidAGZYuTr+7khyuXdRZJxtMh6a
/I4+KCNstTbJP5a2/d5FQ/lg97ZO0DtyWo0okHer59OvEPp9j70TPjFdSlkDrZmo+xdvjjEYc9va
dC0s8VzQy+JYDLaJHY+koSfFVdgTebI6DWxc0tLmFg1mxQlqE22seTDzLdUZH6KaviuPrKt5EmrY
kI+mpgMtwgpk6xey+ca+M6xDUtWv5QhfD871OSAbamXx6qD1CoSXwhGH5evrkUVGmMfebeguUUCm
GNStr05HxFH2gfFhVw0m8fQ5Q5gEv18/YSTwiFYZu0MwhE9pResTENaKxk6gtsztrdlbuA/mSWig
9Wx/WWr1b0hNnEfdS9xdN0K8XN5caKgP5YzhYbkOwoSmPa9keii9BJG6hBM+muFF1xtxaa0Osh1B
SEV4Ilyke1Z+7x9mrXTQJTDI7GoCoMhqSo3mJlL5M/hCNDe6/pvvRCN1DQtJC+M+dbz80IftSJoT
ebOiQD6AbWxlZBx4yzx3amgAPfNLKPLSeBhXH1Wn/vT0XXeA3SDCAfxtnZYxCjUrSsvOcMgCBB0G
lL0gC7hg8ITG8OJX1h5N3a9MK8CZhCOR4pPGeCep0jURgnPQ52A/TymjlEQzwc/DCtF7Izkhof2h
pG6/KtA7U29tRjd3bw5Tw5GN/FOfmI8iLrnysBwcI+wi+yLMoPXXMEZTzdI4soybmebOzZgPwShI
SUpn1xCwUMu7u5ueu3pwLzWhD9j0yZPgUiBEe6qDw4we6Mtakv9EXmCtXnwGkNe2zwawqCxQajBR
ljGpRzdicTmyls0Gda4yKGlgEpMbsD+QI1FzTpgZ/dXiVQxUDgbzMZJTEl4mhkDszIOI2PTTK4uq
UWT3ZS7jgRD6H4kjq55NberJ2X9ddgeKVgJ0BD6/HmnB34scMja7sbIil8MTXwZcb2bVpv6Gl9hZ
j6FnrRrpvC6vVc/5vDZo/K0+DHSJXVYQ0+owtfmrjIty4AjuXJ5zHxBOOJpEwzkFjN8+vY1KMb0Z
6fHhBnD9WjzxKw0hTETKxU37tqXGhLF2nlie/iQWb36lkVQLfUZM9G7ynNv2ziB2NsoT76ypedth
O7WBuIAJqB1FV93PurvpzzABjnIT2eaLlhn7BvatltfyzHBiIfSyI5UdR2oQayeT1cCbW7OIc0eO
bnhYcQ+yqLMsga9s2Gud7Pa15ry6BKwtOyi8G+ZhqTwdzd+PInYvdkUrmPUuOmSQINvAbptrUHJF
NiZnctCT2ZzOisc8y713/HSZyl48x70Xbm0+BFQF4NDwIrXNqCPIIzNgKemW+sTgwb6mMEQCAvcU
ZffU7PT5F8bB39XgT7coMZ51kGhbbcAVbNouu1bbvJidtzERpR90Jqpzzpx3c6XPbTprEd0heQqT
TTjY2ZfRxq9lN6K589tDE7bRKqgJqzB877dndeazX6hTyljhJfPmCSgHuAChp0Qw3mMsM6gMOus6
MDiImOYAFOXTrU/V7HWdBsJUpPyI8+ZLJgMx6mX7mc1+RuQJMEnMoeL7mDLC9uaenCSMyEKjW5TG
tErGnlVB/1Hiqt2EpmgPjj1FD2GVhse8j7+WnU0Pq+tqQsWnPDDzfVNIJAXmo1ZYj5rykPwinINR
j2y8k+W3xvFwdkLWEqKJPie7NB6NwPyS/e8p0sNfXtgc47laaluaoMkbyo/WnnbT3BQGAF65dGOA
dVqwyhSTpzH2Djl4NRbT40FF5IEoW9eOJLPAeDOYmSQ9x5pVMxlbBhRlljpnRzl/UGtxvLIpRvBD
wuwirRp7rQAA5ebnet4aIoCikM59joZwPySU94sKcZFudlZ2StFPrpDiVRx56MT80i4eFw3n7A8o
2mqVcNOfC9Vse2kYF9KAmkeB4QuUO0IliVCoH/HSJl1Y7hjQxms1Ky4G6OL0TV0D1JvHGD+ixxRO
mJnQkIYyfZzUMZtlxHVI0dVX3Q+OUIER1WY9ucgoMekSBEbk6bYTbX9ChttSoc2S2aAGVJchPZ5z
fQpEWe64Xi7EaJ6WglTgdWQLhtDLWJrEWbSKhJM/BsHF0D3QqX1oUFGwtsAumbmz9nfUkn3nE7GH
0En+1ZFLD62D95vzkOa4qBlKzdvHrkTxg/CqOQQiutRi6LcoD61P06JpScc9gc3+HoLcNypiHOq9
Ke8jlOiHpI1BnYATuVgl+JbUCJtnt7J+B63+y5IyvopQF68s1H95+hhfZfAhiNp4hHLZbaZW3nIL
Za5olfbshkBTuf2sa93j7E0d8Ut36+Jq6jrLu7n2wBWlb8J8eG3tJN8zVDQfUlHF99KtnkXVkq0z
xH/sYSDIfmyeleZQhoRPep7RHMzy1CbGq4+My7z2+Xm5MwUiyHkXLI/SSIkV5vDRuBKdNreuIMCz
v1/nouOyJlducycYHpctOQkG6Nt8FxsZOuKHnmXounc79BXLG52cGysIxPLaR2000T5D7LCNDVEf
Pb1jMKh1aNjnEwbBfn/255Vl3NDjAKXO/VD7zJPhzd80g1BPtRZN10UIvlQdVgoQ/q9bqouosMFA
Cmvf9a15zH1StosaC7bFsPpYEY6xXr7vURGJAwmig2HmPAQtBsh86NbevNXvRvGhxf5WKzrI6G5J
gpDv3msJWphi7gMOGZkzTsANwCTpQitEqI8V9xsrsYxToSQUM5NyombpBURMcJgyeL5NQ/yDhMH0
yvqQDCO9H84C13bRlaflsUrc8y99GOsdCMbh0lkjKo/5QdUMVIxRypizrRrrlNv9U0Khe12+DUN1
086glUNvzSY8KLr4qeql/uCjo9/kzoPK8m4Lkd08q0lPd67jhptY9u6WfHZrHZBgfAcGuzyiM7K0
HH1S60aywFWZOhVCpNiU3WafaJ11LzCrRKP2HTVJ9kP562iEPgYvsXyOAPKsp0GD+2YK1BNAeq8J
yUArdAmHvjVcFCbGq0jG4kZW0kZ3x+BWzJef80uydLonlmIZUqPLUNMzwilUrzquSdsTF8OL/8z/
UxYsSRQy9hMP7vrRUxAtLGXH3AF2hCGircCnMASpsvAyOEQ8ifg+JYyknerMSQbsUmbFrpvkhoFz
cszZzmpaaL7W/YEEgXFXKdIDXI2dncQ04ce+cWlIOHsYSsDXwp/8Q8CgxQmtC7r4dgsYF/JYovJD
Gk3nNG7TM4T1eeqBDWgCpYbGqvQfJ19qLxkhK3lmTsyHAaRI/Y8tzO5AMt+6nLWZAeq7HA0pXIP+
wu1RMq0YgUB7UL0GpOGrxuyyF6lXZ1WiaQU3ZB6yMtKvdVS8NZ2PgdpIXjxvjC9JSvpXmNDLsE0o
r5bWPSkT8w+57uYOLQr8cTZ/W9eJHxNcCi9l+Eq17J+a2Ir+cWp4BDPMbQvCvWaNFjd6AZvQwGac
r0UjxAhpA4vc9HzFClUUM/K6AKFJlnmT6dpB5wD4Wxx22Aq2WoOPPTd4MAWQBw51kdGJspvQnGHc
6X1G8aTG+jEHnfL3FRTCf3JHkFDoHoG7hoGeZjku3ZZn8XLNq7rPtwFH1ooFTbDzYjPZIU3YJKn6
jGtVPhkZRBAwKeelNJK+JC1EqPTgl+gZI4WJS+mxPQfaslD2MrWLetwtdDuvwjOcLa2JxsIS2L7H
qMAGGzu7aJLIvCfd6BC7FdgXb3DWqNi6PQVuS15T9T6mUj97LLmWAmw5yMyPENPUg5eN0dGtqWzm
Bt5pGGXmKH2Q/ejXfBaiAzjR1jriDnLnPmIo/9u0RnGtN+GwXZo4nCX6g8PE4zGSxQ8btZnjNO2p
Cs9yThlGCpg2jnOwdf9sZHb7TP1wYahCXDE2JF1j8BIhQGPJ5xF+m5fFLqgv5jDUW+ZRKQpixskQ
uG6JBpaWUUoCheXYZsbPpVTN2uIYa1m/I9bS23T6Ne4ZGpktMWijIYp5TfgjS10sLGHTr5DYcSPm
o3m3i7ecx/FaipC9h52/WIMLbNIu3YPITLjEHeMfQqW+DZj0v8qmXmkS05RhyycUSgwv3ZIgcTKM
LJWld8V2KSKijfKk2Tmlk/oPDc6wSBuQ1asm39ooOHZTN11C05uuvai6dYhjVmFYI1sk7dZ1g89h
CF6SFkK4ox1ZrBFAnWRfGoKSB/hl4altR5qejFo0Z1sBOzO4DTNoWfetP8RHO2e99SEyDoSrDISS
VIwGdERQrpsOxzoGFsoc/0Nl1ewTHc+hn1R/0QT/QLf+Ifz8FwPsv/74v/5/RIJhzP4PW+L/xQR7
bv9FIFfb/Otn/v2v6+8+av6TELZ88T+IMEf82zY9S7CAw4P+H5Qw/kLOhn5XeJYnDDn/1T+UMMP9
t2W4jsCXYngW3nQMkP9DCXP/rXsW6DBPuvS0/Ob/hRLGV/yXlVI6jjuPYQjK5ZnEP/t/+ljHPqjE
4AdENfjiHog5NIAeIPss3GtJ7i4bik1hRGCMoaxUr8gT65juMscV9VTElLgRwe0Q7vW85vjcuuBx
5wS+tkX/+tHU5W4MHHD6hJLLM4RtNMoM08mCoQLSiX712H/pSCiCOti0pODp8sVS1yBz13r0EmQG
OYd/ip/s71eynLf/M8DJ3pQuIba/FCMgXy/XnOlICvVtTO85xsxESKwwK1gh+rt9VeI5KXkGIZuR
khQ/XIkdCVMEzBlXY3zv/RevftKzX3XPgxude2LwBGBU5bkvIWqRIAw2CA0OklMfiNuGemJt8f3F
EeoBnkljBXk3cdalzfOqYTc8kBTqmxfBfrbkY8s66yggI7KyxMXSHGLSsaZQPRRwEWBgFr9q+9Mf
WfOSdsmr00GY+kqQ3lb+6PAZSSBg7Wcf3lqnekqmYIc48sTacZV3AS1bDAUyObP134k4w5zwM1Sk
uAbb1mph2jPIICgyk2hAGEFpMkCDTmSFWazqvr4Z+oQ6JsZF2a1sUuhkUx8Q/aKkMPLP3MMQMZrB
kz80Zwt1wlgU95pVJDjlqiPjdYiIqYGElZTJQx7mIIuDp77GrMpnQKbRoRLpuWZHA+nUg5jVDOhw
GUoWXbJnA8PayV65SKZzz3ueP9IxJAXSPcdQfZ/mNzvhHRmH7gSWa4tBYh843lPjJp/z2yh7dsJ8
9FiFdqP6iJVFiQSninBen0+mJi5AVFgyzXRfxZ+5qm/dZB4NMsR0E70LeHe+6zGeroXJs6Wxjn2n
nRMvOjoEd3oGswiH8tnfEAV6cwl+tbr4M7a7zdD4ECU7FvQhpP4War4Ncp5tmBx3wFzBGXfbWus2
JbE5NvGD5MBtWt2CmjzgRMsohoedXsUrLfA3eGw3g/Yn6rG6OWLnomnjn9hLWAzAXMuLQh+pWm2j
1d8RMaJ6Fm4ofvmhoFCKLiTQElyavcCkfGBgBRo83Y/xBw4QhYuDiNG2srdZGm7M4RWf7VprP4sU
ez3bD7xo1iVOx23X288Esh3s/sNXKKkb79SCFtJ8okV1cmAF+QzNwbLMC5ogLiKArG2PqLAZzhmK
8xj9rctMYcm64X7yNW1l1K+pBuuVpOfCdn7a1rs5GOv5/0qK4OTk2RpVFe/LWDfJSwhHpQ5/dPpv
g2Q7VI8rHThq2/a7IeEz7n5PIjlUtliNcyVLxKFrjw8hA5waeVQukXb0OKDN95p43BEd16CjoEQ1
YsjfsXpsgQhFf/rp1Z0G6s8vG8ooGNqqBIvakA+KbSeS+UPdkYX3npeXdECYyb6yM1+K8DIhhxvr
rd8Wu0yKVaa/muopFDcCCnae9bvKNx65rmacXNo6XKuw29HyrJrCWMX8HKBxhSGVYXLoYSb1WsWc
LT/aebK3OKiqesDoAyU1fZwH5k7/2YUcS6Ld++MvHaVn03FS6b+cqkZNBmK7JkO7N9Zlw5C2nn4w
0T+5cO3bCDxIJ3fhuCshq4phoO6gWsXiRpOz0cMOGhoNIQf2IIhY40izaBqNNNu5GukJPa9SZpfe
NPeTQC7C2d3kAPUC0q+semvIZF/6FSCHdvO/2TuP5ciVNEu/yrwArjmEA44tAghFGWRQJDewJJmE
1hpP3x9u10x3l43otlnMZpZVdpPJjADcf3HOdyYSspPiXRCF29ocd1Q12x+rtkmTWG9gibNC/ZSu
/D+gb4j9+5/cTRKPP3A0ZbvS+SdIncFEfTWTmfcpJSF4wrfRai9WAdiZIOREI5NoioPZKPyaL5dZ
daATeKpKsB5VBAHAplNEYbiQhdRK8rHHm9rVsGRqt4ZFrdVGe0eRMmLTX4lhp2kftQHxRj0tcfSa
JKufRCuJ71xmq73LLfBtuJ/sgctLj4MhQv8BeUnDwjZvCWEN2b1K7lbBb5FyOnGCTFZ0MAwMKktB
KODwALMBj1WEJmzam4LfQuHWJ5Br1ApylgBklO65ip4zfSAG1DrXk4bQw0V+m/FO8guScoXaOJX6
QXHQLWt2K0YsXZyFA4HIPQdfBaI+EdEBA+d5LN6J4bxTKVt4k8tLPeHP8OdcI6VTuyyFduEC2Rfu
Hffw7XbYEuIWdCMbJcIutoOsw7UmOg5th8OuS84lP3w77HrowyRnvBoRsTosPxwiH4QGUyJ+SsV0
z0yedfJ86CYax6G/wfJ7HIfswq16G6l+xyz/GM37CgSDU5O4YnA+LD3y5/QcVdLrbPNOH6vHFIKI
CuMDYQjBNPbckPuCXIWGSzRR8bkwjwTjHBbT2jlYStIS53BePfZ19dhx8umCtItkvo84z/8u8/5L
9fB/jn/7f1M1b7/O178j9P7j19vK0P9XjFyEX//7kvjUD+1Q/7dTl1MT//tq+B9/8l/rYd1SfynX
cHRpSUsX+obe/Vdsrm7Zf4H1sGxbyo2qYoKl+Uc9bMm/pJTkz0lhUhjDsf4f9bBl/UVRaznI/l0A
BMQc/FfqYR3LxH84dPg50gTJJB3WhEpRnv9TQVwTJtlWWm6/tFL/HtbqTqbyaou22zTPlh8iOUOw
bAIgV2Bn7JQohzI8CW3ZR8LxhpyIlyrf89Tf9qIyyd2OcNmdma+uhKe7l842gNMj8MHutd616z2K
LIyOs0HBAGEDHNbF7nDXG71SJy12GSGDLW0loiUB7w4Iv3YoGOl6Y1s0exiyx5ApCLYKnTmzECfj
QD0fH7vYuUf5fiAneLnl33tbZ9nVWovbbmTLQPfY+R27UseyMF+EjxGzHGjU5Q3LGFwC5sUhM3yT
mF1E/VTEbJMIb/mU0LrTpTygvvFU4j4uehLhwgwVOUv1c7FEpy5Vv/TRvOiD9cSSFKSITfBfrLOV
KjKcp0v8OEz1oyzMS5RDZyMxa3XM81ituGeISVV5fDI7sWPAQ74soa9elIZfkmV0mK9A6UEjTFl6
DEkOF+xGU05fwOSHlBwyo4leiDwnYesdGTq3LNofo9B+x7qD4yb/Sbt3252CISyfU6CqyRrtDc1s
T/AaCDI8mUb3trQ0GalADl9b9jk0qjscoNIvmuwz0dW1WzDwxEwj4uVZGPy2c2ffh5aGWlnantNL
0hcBJunZLUaAQ6PJ300ES5bW0I8pR9w5/hFl/FEky4PDVBIo2iHGN+5raxsAqhJeqjtUMrN4TWiN
HH2FmRdeByK9aElc+g7nJ4zUrzgx35sy/wkNAvYSlV9bcobS+KNKuYOWsevIEuy/im2T0mEmrMXk
oy70iFH5jhILt1f2kgs+WUCg9YPOYzu7D31WfIYOcJZWlo/dilITz0/uYY27j5F47vtKMYQR7Ls3
qi+7AI8Mo0MVmawebJRTKfAF9BJLe+7s+qkhiCBhU7+AzvdVuY0zMhRnrlqI2MUd14SF6w/sAz0x
JV/lxMRrMPILOv3JwzUAfc26VLj4fBQaH92o7hsYb0fW+YFLYsHJjRDbannpYw2lR88CEEHg8RO+
R5JFSX2fzLeqOMguXWg0A61rucMFQByNHiIYjeRctNMxcSIUJjbw+ZqUA9OMn5uVVD1bJN9abl1c
RztHy5NluiXUq6TYaVX8U2rxT9skf4ZjUk8EOtH4ApyArEOapFnwaXeR8ZTjFY4c4D+KJEnml2TK
9/gRclwIbYKrfOnXz0mifubNSSDQodsVCRPjJP9xXOMi9w6iHRBQ8E8j4T5MenSC3GN6Q8teonkl
3DFHPZpmnhbPx0JHsrOQUgiX6a7PqTjjsmRZlHYP2AtSWDmRsbzinAS2X2m4QOrlPb6aHQm3bamJ
Y0Q4rCK7fm9HZYjV9AmhDO4N/vN8MfBexfkHq+JrJfhcVzG9hlq+7ACGrlHsa015SY4d+DMvnctr
N1aHSibfOdEakbDvR6nMU9yp48oGJ0bO9+io33bE01BqBP2y6WLzX1uXyWbYW9fGSTgASKr0e7RO
fR9e0gYGw9TZT8JZnaMmaJNV7leN82rw4ZMqLG5Tqzv0PfF8tpOhetIP5lpebXs0AgQurPXnLnBs
/poaal683CBEvSMmiVyLvHxU6Ra1XEPZnCce9aZN7p1+CepFf4X4gtyfpJWwST9ZaPr0qody4J1h
5GF6cJE2D2Z5/vuBgeQepK31ylV3Qc1GoIViJJs28c2U1Y9iGu+4cXbsJXdAEyu/n+UvZHx3jPtn
oofKU7jNQLKSk6frOQPkLNFWpk/mRoEYhjNGdJQDlJSsSoc/nd3t8LrVmCrUSaiKkSe/lVaVj+Nc
TUGDdm+B9jLH1W1jje9rat8bPLheu9TvR7MnOAq9Ly0RC1TsFc+Y5WDY9cjr5rX6aDqMK7a7z2Zx
vwjjlWC6GB0kAj2HTEd7xAaW9OWtlPwN+HjhalbEaXNRMR6yPFwhvCQR8YMWQ5i6y2wQKoA5qsaP
reJFK6bIrwn6Htk8+/OAgiB66ySrfBKIMTjYRCJohAXNuetZSuL3aQNU6MY6cPuJ4Y4MNDShVNgg
YK+dUT9i/UFRUbwU0fANTP++Wfn0xLSQjYVsJErFAENggUVADJJHzl7tk9eAwYaBMVj5rK0etXq4
a3Ked5NSdtfMxsh8gHSznmXfjnS0+3jJI8YZmBeojSrfJJHUa/Gmb9ps5kxFizhkgOtm6Q+s2+xd
K3jD0M221Ss8ckIccYEsMVkOdG4vSac/gfupd0SN7GU03+MQdMFDcHRRUThT/ast1K0+3VskHXYz
2gMM/141Os/Eu4U6hBYEGdYu3IcwOBiPydKzZftY6USfCk3AnDDbH/iyLP0dSTPuXJtJc3j06YoJ
pJqOEUHlYSNcOLfPvdHOaHXjM7pRThT+NAb8cC9CFMw9K0wemWKbATlN+45P9F2f+i+byA9n4HdN
zIGXtlwQApfPTsuGiaB71ubW+ODEPAwuYCncMm9lsXRw2Ry/kOQ24aYPtKRQ7Me7/Sz6vTNazwqb
l8rIiB0plcTK9eeU7XvTDyCi7Xuw/b8tO/4JJb7VylItnppLPFafeHn6IHYk2qdY3pCveDK2xxr9
4mkcnGvIqCxYZImrOQc2s2ZE2XZ3esq1VTBaBXRNAipbB8OFrb/yY2Pc1mAkzUMZL69hkv6sbfwB
rOBFOu/1HM5BXi6v7jjdzSjO9JRZ0hRx5k4Yo5Cx76s4v+VRQxPFD6XCvKeYvck0jzpphplNirYW
Gq/SQRrTvg+u0R3cXiETL459lr0KbX2tOzuheedjF3lX7tg1Z7q4LrIJj7O1D/Woe7AHoGaick6a
HiFato3hEAqeRbWo1G9ERSpT2qdBh+CSOpkAgIRk+0LY6iiz5Fink37qIrLy3K5msILNbVb5keQq
cL0rJmDEplBDl8Ay+RJ0gKBuvDeWishXm8WDwYAuEQh+Jq5Puj91b9YUiak8ZpF2FlH97BblhzKt
y6CCFKi1V3UNsy8QgUypIp4bAiciK/xjEdqjT9x78JstLE02OigdXQTJoVyiHtIWoosE3wS0FFoF
Jhs9RiRD0wJhUFuVhnxuolPkGqhrbPOHMcvPNNSnqG2Zg2BQQ3dk7FzZMhtgFjbZhkleYv5R/5gT
wpvIsOYgqQFYJUvr201Ksg5xxDqAx53tvuhxBPh+tS6Z/O5wQRwS8HJHE9tE3j0NnBHRyFlVavwV
k9lDyrCvmRmM7fBgca/POTFgqCHnDvAoxeOxx4WwjuXzalWPs8w+ah1/cZkcl6hWfiqTzwh4OF7j
Chd3z9J7edV6mzJrvEvnZvHT4wwmkL/JwWmtcjJjWT76wvls7fcwz1HT5xzIKddbr7Q/okGhJslv
g0zBXDX/wE/2PqaXqeo+Hcu5uoX7FWrxN03PN1pBrpwcUNnS5V+T0d9UCeu+KY0R3FQETrrb2jic
y8c8W17xdxwGxYiDsLBeCArcEWxft5gYlEtwTBKYDtFD2h9ZpSc1mQ/hQ5Eb35rQ+j3eVtQhRfHB
y7sjmA0dEFNryHxxhHmZA5dv9xpqzofEroko2dA8gNbvEINSj40/bOMPne9+lTwEZFnzIjnLK56c
x4i/wq+q4VzpBY2Pkb7LrvpWqZhPZfekIej1Sj260RquMEu2XyNPycGW46ORYELnFOzAkJJcl32z
oPtZZobmffS9tohZsGzXoX4xcs6Epk9/CrzA5P8Oxz7mU2lsIXenN2sOH7f3KqTTgJjBgZDELpcD
0DWmnI13rJzwc1znyWukw0nQ8PDmCzOd8lOAWvHHPyj/Yqaj6c/fH7aWj6dOMX3TJ8rSOmHC77wM
FQMnYf0yaA1cglsQdEmOL2RH1wG9Lvdi95qI9GaV29dgU3YMKceSXifZLio2yx2XRLnQLAq7JYS1
nq/TUr7UHKE+lkpm/bYMGXqKdLMYFF75mhvWeqwHfIrI5gLw2iNogbMVjzSdJGSiB1izya80Si5E
GqhhyU+MKbfnBTXoyvGVOHV2SLjdjxkpVHhkyxWOdwIdhFE/9gS3uxlJVpgBSfda/khBYPlCEKlr
YqR2U4pt8shfswQ+y4pLZnBQnZQYjFoWMlFegib76BPZebxrdwZVDB/Kd95bX1Zzh+4HrpSD6iCk
XE9J8Y4U0CukLx3cxOzSQwkPagEqHLjzV9cQervd/jhcZghCPN9E2u+JgGr9Kqtv29EGq5EDHCib
d9TqT9CCXqOUV1G2lIxN84NgolK0dENYbcAaPmn9MCAGNbjjKJdtSEXudUJn5CSV4Djep1A12ByN
7w25aZojWFTk+a3drK8SCA+LLT8dq490Dq+Li0KXeceBcNmBvEwqiDL6TrLuvZyp9xiW4vhAyIo4
46lBGO4BfFUcLfi5KkleqVzaLDA68GaYmbgzCCpL6leU7mDpbKq3BPz2TjMZgSPBJ25b2KtHb2Bx
b6dW7gTOWBcHzX2uyazHn7ahIaS4iBSdhQ0DRcKATFjHTNXyLvHw25AfAW7Vj1CjUR6yAfDy9nly
1W9cUytSh13Rcask+MdYwiSfq5O/R4Du86JzYYRJjQx1EqcBSHgK9+AORwDfsBM/F6r9KRIHT5v2
a2k5CHqrIcoSrftWsdlm9F3V2cfQ6WgPzD+tqxu+sLMxKNoIkkfuXJyI58VE4FwVFgsCpBFrfheT
CbsLsXz4caiuq9OTnFa7r+iz0fck0NYiHPVyPKyfFI1twlB+MihApA0lGZhGH9hcNV6nep9YgC2p
lRAibep5xjG5kLFEZbXd5GVURbulil+A8Z6LWP7Y+nxOR33ctYPRbLi/Q9ovr1aJMkGrKCinmcpg
C9QGPq/t0FnAMhn5D6P2V8UFuaOTY8y7RG/gwmixSorNpdZva43M2YErPkb1GLXP9ENnBK1X0LgP
/craQaeQy0Kf8bPlJwYpchWritjhIHCi+cbsHmZJyMIQYPxyDom4MI0/jxpSuv8/Of1PpYsZOosL
Ytj+F/Fiz3k1/imT/xAx9vcf+cfA1P6L8aZtK2Uy/vw7Fuy/D0zNv0z1d/ISeHubRcm/zUuZpDpk
jwmbSk037W1z8g/9AKNUy9BJmrCkYHhhSfO/NC+VzjYP/TeYuCMMqD4GU11+OQlHwv2n6ApMXAwb
yi0xFdG5v6GCUwGBOF3IrLLQk8X5QrjY1kRp5N14S2fpzJVYHrdaxt3ZY2Ao5OglqJ12Sdk9EwIY
HnMX9Sg4QNiNt1av71UL1DvZ8gSA+7FuLX+DzMEZhbXPJeOOmsxdsaVqlQ8yM0gGTTvmLVbivECs
05WInSyIJdGMtlGDfDrEcrkpk4yglOqxCEtswAMwitEEY4UUkmuMEeHNtOIFSkP+P7tgJ9nhh54l
RP6yjI9ZieVHlUwuhtJFOabND7YjdktCWmOiM8jlPCd+O6RkDRPr7EjCtNPBAIet9lyRdWCRBuyN
XK8glk0UF+VvVxIk7gj9Le6YznIOQ4fpj0ks/0w1hPqZ88frELAugqNMGxFCm/TKrFmoeidgiImR
BM1asZQxG8K0beYLbSabzbZLXHV6wvKkgomAQAqEIM7gy6gITOXA/dbBsVxrrO498CwuRCY6uOju
XLQRQMlg3BFxTDDZA+FO5MqY+K1tk+8C7/bRdbh5wMazuyXQesroifN4lV6mrePeqFlPVzblYr+N
wZgrkZfByGG1NoWULCK8VaQfVBG350QtQrFrw2hdO5gIlR2A2X1vUIu4OqGv1AxUnu2vXrCaW+rm
Sooo/siM6eM0aX8MLXrT+vIPMIiGzxz5n5QNmTZML6YKdxdu+WtLONmUqhXILP9MvafS1Zs4UF2t
+2reNLXVeD92kgl3kvGkbA1vBbI5gljlAwt26GopbNqOBKOGQVDfIzWp4drsa/MVS1btjVuduoD6
RvXwZs9BjVuE4stsMJbRjuikr1b0EzCt8NEqkmGtwWVwVVYHK5dkWk7dLxTkLhsVr5q3vVaCnxct
452j8/ktfZd44YCMPQnf+3pS5yglv33NGZa3actgFf8JzgY67w5IRONzkufeILUXkYV3uT5SRBrr
HTZxl6eCnalbq/vQWA1vjB2yF2D+lEwK9sUA6KSySYPFa+etdr3X+GaqBUKb/VQYUcJ7YDFJFXjm
eRZzv2fp5zeEfvApLR8DG5BzvNTAIsxXrcgeBjGhHyyYPW8mCxQmGXTCrIU3YgBRQzU4lyVPu1ac
Q8QsDBML1phaoEvzg0hyHi1VvEBRJt6b77av5EDhCiIpIsrB0OeYJoKVwdzkBwOpsqf3pXtgsoRf
hwfeUOUvNUZkYzPV3qMXZCRs8ujWhbkLp5mJloWLpsAxrRksYVK7qsH213vH0L/aRY8ZFmCo7AQ5
36u6zXN5EMoEjOCws7RGUC2Re1F/yxB1xkpzkV0zw2jOqBgWf0yRH3Sjdmab3AZNMjAOpkaBvmcE
kdRZamAeHhN0hQ2VC7c/osCWzqd20vEYxTuQ9vVeNtVCU3codf1r4pA/9HZ7zAvsP4bcPPILMB8D
S8+S8tbKkTQPrTV94ot4vycHwZStLii5Wl/PER6VurgRsf1uxeA/lxKWRqcQqE7oWcOKYT50egRS
ftaB1K/WU0RSCu8zH0zmYCcdl/wUh7YLQIftC7goyKKOcTKAmQFfRBWcFxlqVWCV+JPKXWZhTpJo
T1hBfxM7RMS8g9q8YXSksH9jM6IrMhX+6sicUPx0hHSkPN2do2yvqzhm2lCjhkveetZwCpxmprov
iG7vVZK+jg4WoxALDt488RSVOlAI1mFrIb5Sd72yBILfzeNZJ6nk382/zepuxyQwt66IcMDntQij
INHjkOaEMLfMFbtSkRhk5wiX+z0mxeQYhW92u/T7PI4psMY2CAtaRZNfT37INABGr3YhYaBcbsmn
OXbfkTKZr+Lm9IDsQBIbd+G50VBY6PkFIdJAkiDs2chZeJMFAwtknWxx1uSx1cVBdciK+CR4U68O
rbQPYL5xb8Kse+6xZdWWBAmUZt8u5zSyBNj4bYs3KRm5gazpYJdf5YocQxrjrcZ23MSIDRmzeyt4
hNrNAYtLoTxNNUzmPALFixEDf8ro9Tl3Hq0KqQUxL2ArwvpY9wcL3sgurMX39jOM5SnqrJMLB25X
i97YI1Cqt8jCHrxEdsDShMHTri+ywBAQR0tyI0GJ8dHqj9CMDw7pGN6qR0RBtjBvhiW6FgN7HLBJ
/FN0GrUudDNvMaprVphBD9R4t1K4anWZHTKMNk1UMPEMObUagxDQjHn7rs4Ac/bqUySZ9RgzHRwy
PE2V4M3MH1QCpxOXZHPbhK8UCYfeQR5eTQKDtWAxBkEVQkffeOmqXXhLyQ9p7we9u6wtknNt4t0P
+9tax9+D9OnDTsAY4+b4hYn4Bppogkgc6huYhwaO+lHOOl3POgL5leazlemjP0PKJvaPTqBV94U9
svP1s0NFOPPOsKrfeTpLQg/wP642dG9iVgChof+N4pQVSR3dL/mEdN1sN7z7c5yn7wXLKjT0XBBz
ca+bublzbDPdDQqnYJQ7945QvH5DTL9b2aNXZZUMyMMlxi4EMAnWmMVNdtMv5HMvkxt0OtzXBKSu
vYT8/WR+DFY27ptluSvrHHg5IeT02dADRtQ1xuCnRtQj23RuuhVhx5AyeJnD5XYoInbjEKhSKzuk
OWd9o2qeLBNjh91VmM3JEOdlbxgq29Ov3oyZTto29zaIJQIAGTraMFlmjmOIDQ69u10Uj4nDUlXr
qx33UsB+MT3aw4Dplpe5S8wvbF2UY1UC6UZXh9HoLytiPNbGV73YJjuIXj10YbXcdh49dPZWdnpA
SISXi9n1MMzBeUFsN5gM4xCipKyq8c4ol+beRvevrIKM0qzSnvoU10pCRk065e6vsPJ1Y908fB5R
pBlIEbzx87gjD9I8L0407lZsmRpurdOCGQCfIzFa80omtlxLJwhvxxDuX+IA5wvX9G0CEfhS5pLT
T7kfMsvH3WxkKWTDedpbVvs4rpXcr1s/WbeRBYFGRjuYwrt2jjuOQ8ckrzaDo9Lry8m1sz81sYZB
VgA5C1EzZbbJgF1DnLtlLXs1JqGjtYaknxJ5gbv+YpYsKlEnE49hMQS1IiBmLZNLNRzFZNVU7x4J
Ks6u7J2nJXSfpBNdlxjqeCuR62JGhkuVMR8gFIQVEMv7JaVMIzBz38iKsXeKgVcdnS4DZrvIBVXQ
4HoyQdgn64xSVa1H/iRAIUxDeFPmFycfsFKkzBGs+QwgkkljG1OaJ/WG2G7A0OGuWzOq3zTBeSIi
ANc9+smREQJXrKZzxNsTQAHGKcaMbWpNGNHZ8DJpamrO6q9mlbq/kMaEdU33W2e6aC21uFjhAgCb
2UC26pBOZXQLLFDsMtcBhTsRIY/T61jwX5obRLsZ44pMhuUWIEsHCAWBHX5J148V7KB5KFuEoFUF
iY+qsqsHf13MBpwSBnsB386wWXyUYfgJ8MaH0EVGJT5ZX6+eE5cM4Fiy1R00CFrkiWzJCa6PF3A3
hU0TpNG7TKkDgQa8G1YSHly0WBzb94VY7vp6fUqcvsHkG4Qb7rxxmQDp0Av37fIQMUTOtSl56kA5
vUT6ANBN51lgeYPIKz6ulktNwqrAq/Nq9dwM6i2s2ZOKMNETWYr/h9dAuvfmanWnbpx6vxndn6xY
W0qZ9q2xV1TYNXle5rXTNMz3CTPjAV0wYBPJT2D+BGhEPoKGpMRztRrL0ph9mBM2oWKq+90aTb/z
BHCBgqCyrEtEH5RdpBldhoELUMMsVSVYoRq+WNddRVAbMBPBTlFQpldrEK/DkDD6maynKFUAy61T
nBcJFH3KxHJAueYOMINyVZ4rft5KX3YghfljcE2/nABRcLw2zC8lQg9ear1CN8qcrYMXddJngQr1
LZ9hFVnudLNoBXSkkQqviIs9tQTnXgbDiCXNcagtSpkIFXhVLaO/ACe7NWcNdUc4kZ5puYclJ9nB
pEg01NPa2YcwSdKgYsTvtTBHckrwx804NzTOhjml+21qfnbcUijM7suA68RtWI+OHG9FzuBqVDCj
ojIf76YQtaPom3vVQfasGu4EMsS0gGA/QoBWpINxQwFTmfN3GKfxXcxrZC7hVzyk6mjwDd/mEvUn
f3bkGDlmHQJdTh3jbGjp3naj5oZYok2bTPhgNwqAhMhFaO9cD2DMctunI+X9NuqcAHAd25gQqHSG
y2u6VZCFiKwz4ABahknLjDXfTOUF6TmyHONq6r9QV2BYM938OLjj45hhtHOHxjjOTNxUNpZP8Vjq
qLktHlnteymRTBZS84dl1o9JhZ0yXkEqtLNyyV1B29ww1mY9kiGeVgYCqXIKclhMnZ2158So9nkz
QRZtyArQBHqC3IVPki8NT25CvgqAcDA5DIzZTuyqOX1yE6NGgrzA3G26Mxkdp7mub+PcfXbSCMm8
MNDgZ9lp7pE7p+y6QIjgCtZh9jm7OIZzyIgbxtKKwxibeHIQ+nwjnbI54FlmgDHnt2ZiPSN6UntV
LLFndi5nG9ZXlpUrEdeawE1EQT20AOSMDB8jQUeeRHK8hyHGwvawyGG6AzhN3d7oFpLXBdk9iZlU
1zt7Jj/N2E7gjgXEqusHLZ9u2V0fWot3nagUcQMqCRU1faw+PMkBptS0jC8ac/9TObEyWCR0qPnI
R+CcNUzFvutETPwtIFYdnvhprNQRkhWqU1PQ2BXE5ozd8r0OdYuTCsadSWFn1Z3lF3P4O0Q0ttPw
NYYEgTRdup2kTzRCXjtVzg2Xm+s04Qn1HUUKGbuwnBx+Cm97XCVBbk74G7R2Ya+qvibxNSRWezDM
+KKPZFxI80mYmXHCKA0C0D3ImuMHH/pAC12h15+DflqLw5KwQRtcwKJ67Qz7lVgz5ibo3UFO2Tc6
ic1FRvHHaCntcAqUafSS9twwwsCJNi/AsvoJMbaeprRPCpylxpgs6MwZzULYPskyjrxu4Fph0sEF
U0oKziJFvN7CKVpSWndJjdGK+caIIg5Ffpt5Muiu1FjfmPn0M4NyQcidyRswXKBIEnbaTH3CfZa/
owT0GoID7pu2wSkcHyV5VXm8yVjUH/SK4T5Gk7sLl5xk6g3piGGv2mvtgyrD4szv7DcL9YlmTIVv
9O1X4c6XNoQhOn4p/Npzyx5i0F2yrmYEEiUntfU+tO3L1JJVNBI8Gk6Oz4UTqKzicCmyMNArMfpl
o5PTg1Qo0r+ygS447TXSmCINGVubvEh3PE5l/t3SAXK1p1s9UgWN2Z+naeyCRQzIVpjHsCMGuIxo
ewW/omdu7wPNSNhMoIg2B+LbRGYeHd3YA2R97yCSBM6JBwjMEFBZGbc3Ay04c8PfmEWwDG1wV9gc
B51oARZ5LXOkUBLeVsOTd5PfBQupWRjr3ow3gjwwzeNERXarzOIQh1RoWGADyyB1stJmFh4LJ4M7
udTmFrGOip3YooFZHGSNfKUFVKhXE5yWrg3kQDnDjneOMlD3bC9tl6DCBsD4LBefVT9+qmqxHt4A
VhOANYCDDcdmv4qesI9ye8E5s7QtnayoCavni75te/shg5Z4Bl1+n2X6E+2q5Gd+GmpQXqGFpxQe
0mzUZ8Ij3trKZ8O6mzBQUMj/po5yd0UEkyi3KnBd0x0FzqPFVot3o/MHQ9xoiXitQdcPsH93dtVb
u94GarzNOpPyA68bZxNe7KxMCi9W73XDYqaxFs6DFs0CEUNBPI68qJPzEGvC9iSwKl8yZlprdrMu
/FPiWF8FxgvkVPdTG4udXr9azgquigsEmJKBXg9YaEfhg8WLpVWDPIhcVOQsxvy0xgM7K3WJrOlh
cYrjol5iQ/hyPa2MjE58GttC6djp+W2RkoaktdF7hllMZWcH+DJH3PbTWhgQpJDsqjRH2kOKD0sq
/u2MU9keB7NF5Y/3w27Nd7SL90Zh/igDkKgJXwmrQSeTe6uJnvFv06PFlzaPEEWp7N2BlINYoKj9
Kk8exZioB3jHLlkczrw+2kNGFRWWSAWW6oOAmfhWFtYPTb/c56yRXNcAZOza7bmph9/CQn+W9Ty1
vHDc9ZyRfM6f2AdvbHihmSu/Byf6HUPwPSb28OTyCh3iCOaGEilqfsyruswsnMtzeHJ0Dq7IBmea
L/S4Tn8nrIIZTelcBnPFvBSjfyoq8zqV/Utcw56KsyFQcy2CAmYPouMeRRRZVl49VT8Qhd6VBv2P
0/3OjcpTuyTXKku+psRUyKxqXDyYbOnwtGM2NgVNe3HQ1yK55pqk8pb1fmzURWa18jJsKn6pmz08
WGw6WPwl6lhjXwNs9to+/W3b9Gjh+rJoA3N2J3keYRPslnPsmqUfji1LdgSgvYVNN3Si4Tw3wmGT
xuBtNdNj6r4wVUWIUjJSycNmH88t7aWsazRryyHU6l/LAKskbLQdjtvJT52BCVgC9pm50MRnElG9
LD12myZ9qqHi76Z1NQKzqFmA87/6kJ8+myoA4s0MTtf0A/m8V33kA7OGW40oDlJJUWyk4QOCQBct
HBNEVT+WSvyCff059EzETPDuu25rhoW+BmPfXemA+l0xWxuikTEXooHjSJ2O6ZKRpOvWDdPzNUgq
/TJ27XeeEymIix8Jh82nMZvTd5afnRgFZg5R8ZARXxE56Rq0WvH4N4JBueTfsF8imsLGhdFlb7Vu
v3R8rSS/EmMwZRNSN/OFwWC+W126dqcaj2mKgqfbHP64gha99/VBu2ZxHoyze2sOTn91UxxuR22C
ME8IFfMaxpz0eD1WMXe8MGgnqYirThUO4xg720OUq0EpkE2sTRNkdEyTHOesJX/FUYQCPPYbe3wO
HUkCWaW/AeZFIg2M0SvmeqCeYXAR27ibdIP3GmLqU17LY01j7U1IT8yR0jCBfGAbvBMomRaPcoBI
d+Yimo12oa7kx0I+iVCwV0qVt4HeFOQbindoRnPAzUznMRTnsRnauzw2mfnyfrZsrniO0Rdn3AD/
wtyX7UaOJFv+ymDe2eC+ADPzwDUWRoQUCoWkfCEkpcR93/n1c6jq7it5hZPovC8XCRRQUZXu9M3c
3OzYORBmgRIY6EXA4wyiNuSusDcAL2QgiKqnqoB0voyJQOTd5AQwlgE1iqoqSAZD8EO0Ytwm6eC/
IoSN7E9eb+RxrIAZRQyhZEEHgEOPaCEDKy7nR7blTz0LGZ6aRzUjnFgfJFoYmeTnhwGUqCDma1gD
27ZFAN+XKnnLhPsE/IygGwETsc/xsDv1b2gkgm1L1hQEYMsnFd6L/p/nfP87dTDfy2D+n/ORH1/T
j/r//KiO+ase5n9asQyL3KuiiUt53/1rGwLw/aNS5t9/7a/cr6L+Q0EiV2J5UUQmV+ZRIv5XsQz+
iygB+6OwksqxIIxBWvafxTIC/w8E3AVFUyVUr6C0/L+SvwKHvDDA8ChsUZAARvrnP0r+8j9rZRik
fRURGWFu/v2b+DEIdxTgykbPAfPzoZYnRAVBOG4EXfIWd2Dn52VkWXjESFpgYJVtyEEmTYa/mTBb
sL6DPahroFTG56BASvjQzFRIOgHknDkA3OjwRfk99D4AskthYOvsWRbahypQ3TmOHJfMZeCr9IA3
CjgbQR8G6gcr6ANE7CByqJ6RJP49yIgfSQquQLF+jKPsvUxBhaeBj2kIotzFxB1lrsZTFRYIGJPS
hEeOwoigtH1B2UctHurTbBMjH4kNFu4rp40qYmEJChCg1Agc5QdTFWctgRYqkhBqEZdGXoT7vm+e
On86eaO8KYPfCnAmDCjuLZZVHiZvQhb22Qs+2zp1pkx97gOEwZQhfAq5E6QGkBNuu1fwmnEIaDxW
Iv9bipCgklAQgWJtlA3AqOd1hPC4yoMENmZ3cB4BPK5Q6uYnOaSXkLMBXdYvLgTHedjgTTvy/TUt
pCNqbPod6q6KZ2UcB2SpUKXapFX1CyzVRscP8EGbqgLuJ8xRaiNLcmZ4vizCq1F5K/KqwOFhmuFM
TLV6N/VceWxlCEhhDi9p3Nc7RH7tEC/pPeql8o8RkPXHlOHDRzmfIBCcgysToV6zAYGO85/bl/9O
Nd4PSwLai/8BdXa8gNNER4tcXsP+NftuNL7+wj+xIjz/D+wlCVIPPFAeX5QS/yyu46R/QIdVA5sE
/n8BhuPf9oKXZxiJpsx/BFngVe7fYBGe/YeEkjyZFUCOgAsKBu1fMJYfzCH+R/7Pf/9fWZve5WHW
1P/3f89W4b+QIn9ZCxWiI/Pv36wFJFUaTg7T5NDfe7wDaGFlDq/pw7dZuNH4rFl/q3FCCnwIPQiA
AQ57gCIp8pu4733UY3t6+F70f11mf8FybnQB632zCxjh798vZiAV9zJ8P9PcM8xT0/1VUkptl2Mp
Dc8dfpuYSpMFMRLw7ag4ZwQjgZMGRllQj1d27enwB6BRsTxL1K4IlA50DnwRAffkkABZAGOCLDzk
H98EDso5uob0pbAyWRx2zc3Zwu3zfVBDGUqM2mNQFcSnL90dMsIg2ZZPza/61P2q35YHRFuTufdv
UweZ9URsUoxnjJHegt5UeVxueMZo3fz+ebG+tQyYq8ILRYbd+hkD7A+sxZ6PdOHMi1YSGtUuQPXX
clc/EVT/PhfzFf69p0GtehQEoCeEbyd12x7lF/4CJsDpVXpZ7oGbl/fG6ZDnU/NtMLgscawjdOG/
Du/Ze/wpftb3zDkEjhBV5O/NgVvpiTYW4owzeT+AfAIdxaAwuFYX5syi3l1nnPy0PBTKgsvEOZdy
DsVG80hwaeIeve/ZFQNCnSPieHtancsJ0pSHGXRzFELcfyYkvVoEej/Hi+gBqm96T/7KOH7y7vzX
ohNnPmfB0wZV0/gwha4Xd2YHouAMR6WfzssTNX/2rSUnTjqgshJSjGFyYAM2c/wuz/He9dmdjCS+
8WddEEc8DWrBU8QAXfhIV2i/UsXSAPb+s8aJk62VOUqzA3y/op1iz8XDTs/B3rPcOM0OysTprtle
FmsZn569MwjKIx+m6skT/67ce8+TvDIEyoU3szd9P3VBJDAaIkuw6+/dhXsrPr1n7Q8vI9A//Wi7
EZoO6opRcmhGGQTF3fCUjMnKhUQ5YxJxiFkII8ZCg7YT7T2ejrx3WZ51yp6fS/6/z4cAh5rJEz9B
lBHyLyOIGUH0pGl6MKSQHwah83I3FFdAIg6y1gK5p/rYOSi44i4w2nDjFZTQATZSrawsrQvi9Gbl
xECBFCsLVps632c2e6dl++K1WVkBjrYEws+p6iDtG7Dz6W3BL3qsX4s75lwDJPVLMPwXdWOAlyhd
OQsUky0Rp7hhKqjwfhmKTxRJHyGC+Ykonjk6y6tBOwTEOW68fzXfovlpE11Bc3i/3DRtkohD7KVi
XCKhmxyQ4HovClzVVbSyhyhbVSSOLlJhY89JmP8Kl7LEXGqIUajaBJ+pWZl2yseLxAHmmxRQDZ+L
D2VdI3IuQvvPWp4W2k32xafz7bYPeo8fE2WKDwGDJB4PfO1GLrXypa4z0MiMJWdD41Cy5KapzERM
QKycVe0+bPl0lyfgXOSyyVv7FopvyxHDBFYnT6p+Aq8SyH6P7OOU6lVpMPfDIyzAn20xMgxR9lVW
I1WjuJCbAjUbeNG1CSgXgQUzp988CFUSrQyHspk5woJpjRgWFQ+KMk9rnLaMj1NcfCRD4kwaEIdS
trKxKeZFJLoRgZZqhGLeG6hiRoXjs/8ooVKvAPJ3ZffNtvCGdyDOv3/bIi2WeApkDWqo4BGpk2pb
Qtmn/2fYj/qioX0/YR6RTQKXbIbWBwiB5sNrK9x5zGetvgL3iyLbNReB9saYKx++j6JGYbZaJvD+
CxCDIW8NFiek4sC+8u49A+U4TEanrqw8zSAQVlLxkAXJGC495FHAbdME+b0Y5H8zLHlq/xUv/Y8n
jjCWGXRpBL5HL+LBh1KBagGlEt+xEIHLzWXjQDM7hM0Um7ZDtQF6aJtrgIB3P7jLDdMWQyBMZib3
ntSKaHm8j3jQIuvyRwrFsF6PZuQfqvrB5rJy/VJ278wQ9H3dgVqooZlcwrECa1SrvDLyvlFXxkGZ
oDkK873tKYJMDgS34Vj1qD1MP5VxtzxBlB0kEIda4cYA5DdpCjLEXGeHA1+B0FXcad3lz9r/25EO
pk4uE6wsopnltKt45AHDmVNuxWbQBjDP2DebEUCRppLDFnR3QwArzoGhELRgTJkcpYy/Lg+C9uwW
iCMtcDCwahTGBx6IVdSrFcF4Bv9Pe0YJHwC4OZSJJ18boY+RR0hbVzOTTzMBSKYyG87v+v3yd1B2
AU8ckxIYAKAu0+ggh2r8iDA1eOHx1Nkut07ZvxxxVIowVIsMZdKHqfR96I01HlSCOAhZAyAFTOFy
J3NjN0y8QFisjKn6CIUS8SHiTTk1wYoKQcA5SjKYJag8ipVuKGMRCJMloYg46Gdno+GvfukqYF0X
VxaB1jSxCFPSFUgCMtHBB8KO0e574XfePizPDuUmJ+m9gkRtkOeDOhgA9SgfajjREZs+dQBNeQFF
d2IVSqX+mbniCXPVxGBqGaQ0P7DIlbxBtoGFDWj8k9Sn4koXtAftV4rm2+EcVa4BogQbFjpEFQgy
wAUFaIeoo3iiZXZQqUzKlQWn7CuesGOoYOvAiIieugRwcKf6PQASDQEmTx+QRPhYXh7K0s8Jr++2
pijZoEj5BOcv6A1ecFJlMKV2JfZCGwFhyOKwidVSng+3aqBaAflSpDggQTZ6eiXqwcoQaL0QlqxX
wD8DupbokF4lyUKGGhAfjwM200CAAcyjfzZRxClPsqZEdWUF/9o7Ju0dwOeduBYCpfjuPHG0PbBS
J5HfRAdpZp2o75Pwqgx7ZuwsVKD76oRSr9gQ8pWLl7LkHLHkAZCzUwfmKlfkUQYqoIiuR2nl+PlH
8/T10P52PopRgDwEShFcvq+PXYnaU5G/gulsZRkoHu/XU+xb8ypy/0UFxj3X53YxZHDAcccAbbwH
+S9K1P5sCMRSV6B09hFQHNygvjT1Q6i8T/7KXqV9PrHSstgO0JVC0xpAJsCl8pbK6dkZtKjgA1n+
esqN+mW4vs0QAHcq5EAxQwB6J8U2HtbsEaVhED/+MBVsOgxCDm4IdwD8u4kfmvGy/MUUf4clzHYr
dVzqzZMCFmdWsMHzIHt6NqzMB611ws+EMI0MlhIUDjDlIY4dfkB8wQnrP7s6WcJIg3Jp8DWIbLue
cO/VJ+Cgquh9eVoo55QlzqkAhYWuGeTBHZXaYOMRpLDppoBm6581Py/zt32SgnQK5IIdmgdaCj5m
zLxow/OftU2Y5I4DV/wUt4PLxb9YhATLZuP31z9rmzidKJ0W8wH4Ihc16igAAAhUxRuuMpdbp7gr
LHFAwSUvZgPElNyuV3BdsdqvRgHIqdBO0lTYqE96Wu6H5kewhM8lQIB34icWm34EOQVKAVDnIssn
n5X2spK7YHw+eiHqGQBCNXmxClb8l9vjQ9D356qrIBSbRD4YXbZSQOixQ7E8tLMgneM9MjG/0gkl
MDbDXn7srbCSgHxv0UsgxKHTNKEIGK7cmVMF92IKMuXgTSpkTYogPnpjANVGpR0NNfREI0cc04ja
eFjZ5l/P4r+756pGnH9FSVXUo7ejO4FmdosyaFSjyuEwvJWlKh5QdjT+qhBZsFCFJlmo/4leoAkH
vaQQwiZixUcm1BxKu2zAv1eo/Ggmoz9sggQFzEM3qebM7PbSlxAF5SFgcEqDeDJRRgyGRREsNHLT
lttJ6v0d9IbZPeznYAu5Nh38MlNfRL4EVQAkGtKnUADVdzhpiqumCFcC9p8253FM+blqLD0rZZR/
Lu+821eQyhNnUwb8pAtSn3d9/hJGb3X3KkCNpostTwYtQ3Ze7oUSWFdnUNR384Ka8BGEdigP0x4g
DA10IdKtRgy4vS4/sya0gO5Qp75Z7uy2B6iS/lMM5qwo5tGXUIJSMHRUD8UF9T5FDUhX76H6Y/So
R17u67ZVVjXC4AvQtxeB+pxcJZeciX0VwDuoTu/LjVNe5apG2HxmGmNWBtDVLbnBEFENLI6PaYz6
HhDQJOwLO5Z26zkcZhEV6Xo7rNhUSkxJnYF031drHPimYBjIG5Xjaea1kMTnAVwiGri5QCVeyBB4
+62igl0cV5zQr0jurWNJbMOCBQVQMaBH5GLTY3YBshwodFe7RwG3y+0YJ7PSE3Px1nzs2YDf6o/Y
j4wq8SiAQX+o871Gd/kVKnEbAaD11/hUOMvLN++BW30Ql4eHq0IDAHR0wRUPgVKxB85zBOjaz1Gn
Uab8/XI3X/v6Vj/E3YFivDFo25J1lQf/DNBrdOk/xetwX5rSEfWLoNgIbe5u3GUH0GigSsrMDmtv
FYr1IOVrJnD3DjGLrge3PUN9eytv6rs1Z4pyKaoqcW9IMz0wcLWsO3IFSlPq+3jqgMMurRZSZB7Y
FrWwvfeY4SMd+4flyaQNiLgeNFktUfCiTS4UdaCk3rxFvYrylBLSbXIgTVB/KYAUqlHCvNwfxX6o
hP3wsw71VFUzuQ0P7TQPKhex4gJvvrIFac0TBkRl2wxqwzFuOwArsu4IblDDE9bSsSLlFKmEneA4
WeM4kBS6IGMx4/2psxl3NFBocowPEDexwT9qpNvWzI3eAhWyDrVlezCOpak52n1pP4DzbjtaD5Wh
HneJBQu2Z+w/m1fCnoAsBvVFYoSzx7Jm1nZvauQf6zH9Iz8fyOyfBlJWQtabJd1ctZPBHJJ+Nl4N
db5ixUuhLRthOSotgqDqiHntW7cPwD/CHEWQei5PDW2LE+aiHlRA4wN/cvNAA3U7gLflQ4rSwrCb
FcShRfqy3A9lEF/MVd9eFHVT57jAGLy0UPgmaL9qv4cs4Xa5cZrRUwjboIGvu2knjEJ1QHUBNdhD
suc28b4Fd+Mdt2ms6VV9h116lJ+aQ//Au/VmuWeKVSfhlKgZyjoQYsJC1O8TSi9ycFa2w3MeDCsm
iGb2FMImjNi5Qc1jaDUozVEMZiriRq2gnyd/+uWlK7ex9xgNl+XhUJwlhbAQuccpqNaFAeomxgAh
n911r320l7UteB7NovktgXt2uSvazBHWIqxyJQej8eROSgbtdXVo8LKP5C10oIcdF2ejudzPV+jq
xoWoEIcfcpxzJWA3uSgA7fN9UpYGKrkYbPXeghx46m292qxAdplAHswN2cwOUOi43PlXquJW54Rp
6HwpCVQNHiGKyp32iqostzZyo9h4D9pjtul2qg0eBCs4eBazjVZ6pXlsCmExYJAgAQ0dB7eBsLcN
UvjaYaJZnD5KGSjOa/K+C8B/BPZh6GeGifcEOVHfUZKiP6+Me57cG+MmUzdg0lIjkLRzbnhstuJO
MpNL4ao7kJLjT3pBAaEj6soOjv7Wv6Dsa6+ZytqC346YAuT80xzzfgV69H72+O14w1ofitNZmsNs
1zSRBIotI+EUHmgqeA1qmS5yY/4xvAp2eYbU9C5zxg1IKrcQ1npN7rg9ZLquEAi+y53wcTC6q7YD
K88RJV4mmIMOilNu84e19Abl5JLwCzntNBRQ4ps4tQel2inNP8HrqjftHV+/ydWznIwrB5c2esIg
QTDeUwoINbs+8lhg/NKV9APlgyv30VcG48bOISPQKCqDOHUkc255VVo9PLZH71oeolNc6pDkvqCK
1J124bbSw896w2+KHW9DDtBEhaTDrtzntLkkTNMw9BVQqPiEHAgeU6rqLymY5ykDdE2DdF/WF0Ya
4R1ZDNF1+cDMTf991KgY+LlnEyZmB1EVsKV69SkOctApdisvgq99//e2VYW44lFRnEEKATYIKlkb
Fmett4otJHQtsLbisR28cgaQowY4ofW1Izh/9o0uSTQ1avPTpm7Rper4m8AA94CO573Dm8LOt9e8
OtozkQRUgzMdBdEVrpBx1x81OzckazYvoMyxOOsTQtV2sMvWbCrFqsjEWwD6F4BORiqcZ5tFJdEr
pMIs1Ok/yTDcy3uAdtWTsGq5KxqN9ZTRrfmXPrp0MrQOAZxs9jwn6Wx6nxQPXS+uHLSvrXVrjebz
/c0jy5RMA+uwBNIcezBBFG9AUt6UdMVU9MmEqLFZ67IBKWwTxZSGvwWz8FY2nXgbGuDE3uHW0hsj
WXmZ8Lf3P6RYf34Mr8nTlHYygoJubTVuf64PpdNDTXsPMruNdpCfyzvoJluFASUJB8k8U9B9vGOX
Z546F/M19m0uNDBlJH6GxU2t8hdrqS/v9bY3t5wuX+10hyo0G9yS+mCpm0y/Y3FYePOdMxpHMdu3
+A0Me7+XP2TeTLfWhDADUccwyiBhTdL2dQKlEdhgOukEci9kjtcgCRTHSyacgxhc4bEfCKMrww0Y
PvLsxIWHwvtYHgGtdcLYjJnKiJKEUBCYxXRfvowNSmLrOwa8gssd0JwbEtCdc57KeajZBZXAtBva
5ATBJzOpoA6Px7MldSnE4wG5SfnqOo1QymCkP3uHkWhvSZ6CdJgPTAJCNp1J8Yjucv6FmaVBlsdG
uVpJzHepdVAr1zhMXuimwT3PQEqa91Yap9xqJPA7A81+oiQMslFs59lQcQJzZ6sKbl2xoBmsvW44
hkoC5UQJEcSug77m8qBu7wiFxKakINXDjoC/ULZgjR3zdtvUsd0UvV2mCEgtd3L74KBI+ucBljxQ
QcbKxLnyDokfY7ofDvnKE+8LjfL3QwnB8J9tayGgTnFScy6/83/ljrybbDAxjob24G8ggv4SO+Oh
PXS6DAIu5GuhvljpkQ6A/V62wT4FhrhVOMNXhPzWtxBG24uUTuSK+VsgLnXnP4xGcop3sqk8p6/d
E/+MfBoEzgxoFxugN+CAVwUZIWguV6b5y8W91T9hpytOjNVAKjk3PWrP0FeKgTZx0eMVlOZGsi9d
z5YsiKRAOyk31kJ/tMUlrHPIFQmCNhh0HIHHpdyF3WEqEMqEUny04vLRgutkvUIFio8Y0ri86x2Y
h2z7Fpl34ztIx4zM8s3lPfrli/998lSJmLxwQuYKPKG82xugYzMhIGZA3daQdWAzjdoudDgsj8t9
0W40MIv/uNFAzAd9NRbvAdCtbnM9cK6c7W9aCwlDAzowRmCn1qR/cAi94WFvqXrhlFZjPoIm2eGM
ehvoD8tfQtkyCKX//JKiDKN8FOaXyWlye0t2RKM4lQZnDjq/rU3f6LfKfXlXHKK1ug1KTEsibjgO
JMFNNfdYmel5/AQ78QYk2+YdyPeM0mxNsIHBjQBf61qHc8O3Fpa49MLSA78OyvsgWa03l+FB2XRP
zAdIvLhDDPGAlTQFLZhA1kMoFTP4VYduoq0IpVsXwQxnsLutYEJKTdQTG+yvmoFX9Xa846xkMNK3
5TX8AsndGCBZJ6GikE1OB/TcmeAB2Wk2b+VOYhd2ZqrOZMqmrAfncdvsRbN0GyM4NHiMSXej8wsY
vpUtTbm/yIIKXoaWfA0qF0SvP8L2NMguw2tAvJ2UyOnGTc60xvJoKbcwCfzPtUoWhzljWKBoHswm
eb/v2GnNglL2Cgn692PI4w2ih72ivbL1B+iwrV6CyzndedIh1d64FL43KLTBa7TWJeXpIhJ2p2G8
pOfnYAzkgB4hvfbKbcaXnNez41pJxtfD7tYGIcwNP3JlPkEOHK8jzRY28Q7sPy78Iz2wPYfRLyou
CdGAOPGuhunRwImkM0ZmFra8C7B9QDlkgnnbRMx2M81/C2YRLPQmdAYMyDTprwI8/8ZJDNy6px4n
KnFwtblgF/Jh2lRL2yZOu2n34I+3E2utvI9y20KA9qfpmpIYpJXzlgO38KZzW6t1oMhjxQ6LBAY0
4A/VMbwTnysDlbCO7IC8217egrSn7VeO5duDBDVDCDLM4Rz/mr/252kL6jlX2cgP7Ht+QbGIPV3b
h+RjuTeKvRQJ8wV5LAhciugMEXRdK8/tTPRb2F7+loKdHdSSaxuR0hFZnRCCeAnESuiohFimsAW+
H9pOSvUQcTYIqsAf61RARYNgzEiS4+iDsNnOhS3XbFlpU4IJdXm4tHc2WbnAsywkNGdzXYNwCNJj
hnYurgKkx6zoEK5c9re9XpWsYCiSMFCj+UAoKbuBCNSvEHDmOo9NodOel8dx2y1SyVoGThugnTQP
o08hDnSVmYcRWsC1tw/GtYgExeZ+RUC/bUMBchxSJ6GL1gAd2ql0OBtBc6t99K0nPIOdwRFt1uZ2
9X5tL359/Q1LIpDGaoRssTxHbxsb3JKiM9kqXtusXlrVNrXSc2JCvM6uLdmQNoINCKkV4RbC3V69
QoTMhoztSToMe6QWBz032ZXlpPluZElEz7P/vH2go6bPd17twGxdIBSoszBTiIKajP07sP5saQnD
E2ngYtYqTAIY8eYwnQ5SxxUvgrr7Ce8oaMNJ5oq5be2YK0dornqg3k67bTyCSV8EpPUMApqVs0bb
QIRp6ZgimbLZZZF3kjvtkR61os10UNaQIpS7mqwgSIWOw5MZ7auOYE6mv1Fs8CAawg5QolNsZrvA
Wg37U8ZCVhCIQjg10V9OEGuBmdxtr53e7cAy6BbbcIPCEUt0QPsaW/WVwyU2fOaud2rt1AW7qbNB
OdaWNxWHt5HCtfpNsPVtZeWg0j6NeP7yPdvKPEq5XfWeMy+DLp489LGWW6DF5MlqA9+rR7WaLwjA
mfD+vZwn3M6DfhbxDxBl26fYADrRUHUevnVtXX3TM9Zq/qhgsXnpv9kgVigQmphtEDjqrfQY73Jj
K91bvJlYD2vzJ1BcpK+45LdOZBX0sPL8NANrLgKhkcM77P1ghlbU6NWmN0NDsWTEA0Hjp4uIiMbG
x8ujb8Y2GDb2MsimN8sHn3JtfIEmv30HBJwSOdRUzLT8kNRHkM3y3u9QC1fsCuW4fL1+vzU/TVEW
ghcRNz1Egnnwn/fMY8+t1abRWicsizQ0deMrCucy0lmtfoXsXQnenOWJoURhwLP2cxv4SoZi/w6N
S+/hmT9CJN7msVDbCNodVnYReF2+SAf1JOr+I+KBcCYLPIeOJc6h1RzAs+swu2glEkhzz0i4uxBG
08S0mMf+E3wkB7zGhOfoDsJJEL6qdAic7opzdQzu5fPy6GmPaBIGr3R+EnLDvHDvzPN0kQCyR87m
d2QXr9AbEU9FCrJtfdwKD/1WfCuflrv9wn3euIxZwq4AjJtMoYpJP3UP+bmZk3D1Y3LqzXQ7fWo7
/yFzOjBS7kHHiVJTJEDLU/G4FnijRXpJ/HzDRLFSfS05B7EKnT/458KOD+ID+4zyde66PEjKrmXn
37+dCanLkddpRM5VlDcOarGx8o6yvZVtS2uc8GbyaPKHEfIXLmApVnwJVxbmyxu6tTDEeyuBchvU
V9Fuuyu+9gLPbkB8HR8DlO3stXO3bx1uz4PDiDmEd1Bcu6/e633wq7jHJTTL9dpQNWCfm116qE6D
5e2hB7U8nV+vhlufxv+czySTfTCh4NOwYdxZMm7aQNUnRZ7c3/N36a9S1JH0N/oT++Q9KbsG5V/F
NdxK576HwikkiPSpg1I2kk/hYfgUrmAhLHbqWyGZ/ZPcYLMF92vALZrZJxH9YPfsm0gQODfbas+J
DREtidcnz4kl1A1tpmLD4AWKyMqGYcBReoYwFnLB/osPOdfWGveCBb7uskHaf0R1imKAfvsk3C3P
I83jJIsAJo0JxLJGFnq0wo1sTHpggHfWlhyIW5gfEGY6zVDOtYuHAqFSSPA/M4Y1qIXRnaKHVoj3
7WQHNnQwbdm8K3RIxVuRDkXiXWfC3B7WYqKUmBZ4Mn/ulrLXymbI0a3s8LtmC/05A/rnWPwJWcfg
9fWV3UzWZM0OU7Hiy98+kyDa+9llxeclhGiwQZv0JQPlUFgGdrLqrty+wRUyW6D0UVl4PSLkJVj7
bdlQt7jAY505a8dsr93zZnfonNSsmpXRfLkGfz9vCgkLL+QAIiY9ouPcuyjqRWEyb1C/qB6aHVTJ
03fWM6beWi1Nue1pfrGqfreWQ5+nST2it8qGlIYVbyJY5GbTvTGWuH2PznPkGNpve+YC8uyVk0Bb
MNLYgVZkKhRMKaRfL77PX4tW+CgVAIm68qEMsqPUg1dbDY5iX1p+Mp3TOrL8qjlE8XiOFHGlYpW2
soRhk5kGmiVhg5jMJFhQJ4eaNEh+VQmCNvKfDpVwocS0D0DV03Ku6EDQ4zjsuX304CNGxu1ku3Ei
iNju1xJz1CNPuFQhyNZRzYjOOjvfDZvqlO7KHbR8bObY7bt9Y+Vmf1I3kRXsQHTU75HIWlnReeVu
7Nm/IcUbRo4gcfdVAHLKX8td/+jfK1byqj5P1+5XvHJNUjYOCRmfAj/rIayMZxHfWyCRN2OQzaP4
aGUYs8G4NQrCkAwdz/AlA9VfBvguwAqZ6EHVrhq/66I1Vh0KehFaez+NVccMcsoF6KO6E1AoBWgr
np7+L+WcbYYd/y68qmDxFlehg7QZm3//5gzJLUQVByiwuKV/L/Fgi2xCUwBP/fK6z17PrQkjvCF5
4jtGDuaDzBxVhG67bg3NQnGQFZWwEVwVDpEkYZ6g93WC+KY1majEshNkmUa7cELzRTF8Y7DW4nu3
Q5kKifkuesg+lQwmStMFlzmGW+hG33nn5XmiNU5YAa0F8ZU3y0lDsXar6ZdGL921EmBK/EdRiVMv
qkwrJSwah2S2OR6hwaZHm8Hicbsvfz2tBxLrLfqeP47z55cW3gu670Q2vwWWx1FX5ocSmFdIvDcA
HnWZzqstOkDauxDChPCpak6GBj9FBnIJTzEk5HV2Xzwmm9hkn9YcFurgiEM/wvWOOagIYXDefbyZ
DWWIeNNw6FeMFmXxScA3SKEAzhk4rA/HA87eQxMQ6P9Sh3J8Dcn3rD71Uio9s7KobVYWbN5XN84l
GUkWmW7ixryDE3Yfn4Un5Gz04gB6+nte/73cBcWukIFk8GUrHVujh/lYIn+x8uWUB6pCRovBhK2p
RYd2Ofva2RjAobmUTnQOD9IbkC7b3A02+Ta1cX9VDsT6jtxqVIwCGVDIkHCdlHyeBPAHIJkBab2J
P0aN/wg9CacZRLuHahHrQTWUQWCyRkJlqlzIjKwFPufTemPJSKS+Eip9X0I1ypWgy5RfcgcYngxK
0XuIuQT7YCXQQVk2hTDYQyZMecGgF6EvrKLUdnmhbgswdizvCuo5Jqx2GUMgwuNxmJItAqf9fbNN
d8LTsIE2p1tZzabYjGZlSLvkNcMDgHWUy1rEj/K8UhT+501XVqA4KudznF8nF7J3JgR0Els5TI73
UCQ6Mop4gh4bJ3xZo8SkxDMQCPvZZcwWagDmefhbQ2n20NMbwffMTLXOcfd86ebxOdCecojxCdPj
8gTTbAlh62NGq31lgIfXjlAGCli9h1pOHJ25MjM7IAq1NFm52ik7hUT8er3Y9dABgS+kYSEZCI/L
vyC9vrJR5v12Y7eTSF8+baK49dC6wrx13TVShJWGadtAJsw51DoSqJb32AYWlM67Z+XE7+JzA3x0
vJ3ugWt6aI4QeCxec3t5SShwbIVE+Q7+oER+ix4HGwqJ1/bo74Qj4pamZOVutIMK37sMEE52Zs01
LllKDF2R51X75tbl0lSWcR/N83fg3qRDj+q6SPe3wb2X6rWt2pqLiusVLBVl05FY3lHqkEmC3BEC
FyVoLHXJkoBW+ViLhdL2AmEzcqi0qUyUIKSmeXZYQUdcS1ZeeLRNTNgEsCjHbV77aFrI9URrobr5
JAz3ywtPeTmTuFtP9gcIXjGsCyEODTE7eCi7fNuERn63NvO07yeOu+aVPZTPPFRqewWchuvIAFmW
rnnv85G4cQhJ4C2UdrtQgsLqXFfzKN5Vh3L1KUrzqkhsraLFITTm5rZd5Qxd3qfczW32zf9cq02m
hOwVElvL+ewYFCWmfzoNJ++12/bg4r6TH/uzj2pinXMgVQQKSZBoyW/LC06bL+LpxnaxyJYcxoQ8
Rf+ZPHQ7LzHW9ApojRMnWvQrdghiNC7ft8fgijgd87L82ZTjS6IUFT+aWpZFy8129jofOQf6n2+r
VHWU40sCEz2Jy4sk1ViXzx484T3J1yiUKZufxBlGKpcETIHvrq3hLdkHq09LincsEde2DP47MCKG
nMteg4uwaeCdDBBbBcI31ldL9ijBJYk4umM9lUEFsiMg7BDCB+AfLCHeb/YOkpTTbgIRyDtKQeqn
fgftmLVOKStN4gnzWm6VGqx7rihDjS/1IhPCcAdIZj8IRX2uoLIod+DHWN5WtANIYgjlWtNkaMHN
rrq/ASnXTrHBHrEPEc9uDOaF3Tf3jbNKeUw5HyRaMKkgMCRluCWCrWiVj9AvfR628Q6KsXKJ7CC4
5oJ9eYKou4owxFptAsXEk8jBoOAnEaQ5cIJUxpDbxu6q2Or6iwf5zKqR9CFT9Ka7LE8oZceQQMI0
E0uxHZG7EItjG9pd/VKwgl53g7nc/ld2/4a9J2GDSF2pPWrP4TwCbAN29R3vxAjyepdi37rIrRqQ
erKbXXCUN/2m3TBmaEJRFCi4NcUMiqkQiZs+S30tBRURbFxTGV3HG6vk+l/FB7fGRtz0edpVWh+j
aX5XAAktocon3DWX7E7ZA+S0k+6BTTzVQN7kOnBpqHaS7dAMAMcBeuWq7msL5J3btZwBbZyEgVEY
CAsXyYhXECRBoTSrx9KKQ0Opq1JIaF/DgLQqVwZAhl1UA9tgqsjPiq0BvFjte3vQiwucHURN5Lvh
038ZXsMTJOyqa323vIcop5AE/BVl6yl13XOu15tISoya0bQQA9dRfL3cAWXqSChfy5aN1KSYurh5
bERoYw/vyw3Tvnz+/ZvHPDIyU2kMJk6t/j9nX7YbJ9N2e0VIQEEVnDI0Pbs92zlBjp1QVEEBxczV
/6ujfZCvd9otvUeRLAWaGp5xPWt9AsEeNPrJc9bjsoEa9vdvuHa//jQl/3pFWWfdYmsXBjFynpeN
/WxCBDVJT+T1THKDFhFmlmdgy5y1wEZtxbl+kfxQiE9uFbCvuMxL9NSYotgkzq1akpdBRfdd8Wqo
W/74ine5hEvJGcLaVOHhzPDimVUfoLKKxsJOlOdFNNfQYLX+GwCf2Re7NWSWZ5iQ6dzXmDIA+9up
XNsnjCfTXfd8c9z0bBv+YTP+7ONf+9Urz+XduVhBlX/v5hQ0AnrN/OmXqeWx4JkdyKxsgkzqO2ue
k8bIV+Xk/7ebdMnFCqY3MZkjXg6Kdf1oumHqB87Pnt24R9dOwvl+/fVtOUjKbMMDA5IhfpABwldo
yPT/DXEIxab/ffhChQ3FYTx8FBs3jcrnYUu2VoxQfELR/PvbdMUb/qkw/fUBhmIss32ElRAxjztX
fjXMWYE5bjP5zi0M0rVFurDTQkG12nQkAkGJEZrynWkemOOtit55Nf51vC4iwFS3DQTD0VEABC1u
H/pDefjVBZjNjrz1cOC3rsqV1/wpS/y1UP1UCIOBfB5Nv2HFAqitbqx1uRGrdIU6h38qwu835FpH
5s/f/3qR7emOOxVHZQV8ZCE8j/Oidt4+xwjxucrmh3myxDyGwrv/zm7kLlfcwZ8qz1/vZA0b8xaq
spg+zYKpO3rs4fuvubL1f4Lavx7cg7MrBdGjCXULFbf+l4ECAXdvXJBrv/r80r8ePto1ZG8NjVru
9GoYb4o/fv+jr0ED/pSD/nrwPJvI1xWa9eN2uvO28gAlTgciNgWOlfnqn+Ybq3Ml7r1ELRbt4kO8
Ge8xQ/1It7+GrdoOiUi+/4xra3+2x399heYU+ucjfHw20KQs3djz+j0fb/UQrq7SxbVWzWB0UGg+
J440qfeYP9mR4xACQX6eK4HP/f4z/pjqf1zwP7WPv74DvLvQYzzjB9TGjttEbo04i8Gx/+5EANgk
pgj0zt6wJHssEvHMTtBn9YMZSZG/+f4XXLGRl6jFEorXOUTAEfSaxa4Tc9hOqHr2/iMr6Y1XXGuK
XAIVR8e0z925MyDb2cJK4iOdYA/pOWDz3VsvuXJhLmGJenGlxyaspLFug/TPi8pw2AJ6DW4C6Kfe
3YJIXKtLXUIQATsBTuH8OT0GFtuwCc8zTSCoDG/5rXOE8o9DcYk+hHy4y+duwdXJ89jyjpNZQuEb
aAs/7oHs/H7jr9xP88K7L8YCmTIbL+na+JwvBgsa1vlJ35ev37/gyhU1z87mr6PtVtVgyBkvqIpt
gYLj0PzizfP3z752P82L+8/9smtmCw9v6l1X3lUW8GnGp3CeU0CMaHa0q21tP5XzmmFKr5Vv37/2
Wm/qEhvoV1lrwrJhZ3Rg3Vl9gAaRg8SpXOsN0HE7dKbiHsHYWr0AfLvtXqCH/HQLYXxtQS+CgYpM
fB4zhHtFfeiWL7+aAyqevv+yfz8bMrT/u1mNtp08r/Bhg/3bpb97BsT7dOtqnjfl/z/P9BLPB7nh
rKxHPHx5HCJjVx3tOL9PrMR1AwCi4//2BRcnQuXQTWfnzmvN1o4BwJlxgjbQjcvy77wFnIX/uzwF
BANHnp+tJEYdmiOufOihXH8jLPr3VaT+xcYaPrW70sPTh1X/4QDleAapm/tbLKNXoi56iazqFw7V
5xSxhD1GnrvK1xYmY4PCDCDBN6GKYa+1iCho/hJ5Ms57Mt9IZ6/U9+gl2KqSgiNDwpuLzYChzzYZ
9uIp35WxF7mJt7KKwPuc9+xGvH+lcUe9s0H9y+S0S/b/giZPBtwOxhe18h5phElaKIlEy7YL2ROm
gjEqcithv9JFo5dYrIkZZjqfyQ+6t/KlASgPZNGfNCJRuulicydXtwioriDzqHe+un99nK06M69s
rOX0CZqOQkcWmtE8tOMsce6KlRGKF0xZ48v8g3ySmHiCW4pvOb1/e1d6yeOplsKc1BlyBl3IoBuX
oKlv1RSvPfrCT4jWabWg50dXXzSzodp1q0p/pdJFLwFZErKDk3CQPqm9/YFaE87+a/dJVqUZ1Pvh
1BzyZyxcDCm0U7W39Rr6wcXWfbf384225789OfUu7IbROHXeezBKA6VBOT/1zAmN4jHH4Alj0feG
7wqEgF6CtzKObNaGhDdgbtA9Ww275b5dkbBO2u2tYf9/R4n0Er01A1PDK4pX+Hcc1Grtnty4slcM
6yVoy3BpM4iucvZ8UeFQZce6qEMBkKGtsoPrkr23PHy/TFc83CUrp62W1hTTgifm9m+jA6DDm8EE
WqvP759/bYnOf//rekJcwM4sBqLjipAVGHtCDzMVE++CorNuIG+sK5E0vUT4jKPLUB9skXIWOl0X
KQVRJWr+SZUNKvLdsQaclXO6tQdkdX2VfzIvY+umStt10WUq0j3T4TKh4FaQWR4pX/bcc2nckMYM
emtoAmXxIcp6T8VDbmGOzxj4qq0lDepWqjBj3I9QjcZYhMv9bTHxJuxkDj6bwmCJQ90+EWPF1loS
RK7LXK9yaZF7EPWnr3JI7Q3HhfwheLqEwFikz9PcNMGoYDOX+8XwxWrRPlgv8ykLy0YUUdYVIPm2
TW9jmqmzNiroiHajchPwMcxBOdYCbfPeDc3ZzpJajDpMeVduxnTKVl416ENZoett2+38XEyj3FGH
1Y9+OZAgn3T1xuulS/AzJzDT9O2vHoWCOBVOmWg4fMC4OeAwwAuTteGpFrIEkx2bBqvBklWNsVPD
l5q0MsJ00WU8Cs1XtsacOhYFtMXSL1em6rJ1Xg8lWP99ENFl+bibimLYGcr1AuaCwXzqpBkuaU/j
ysu8wK/x24q5grq8QcYDNM74qpG9uDO5XaydTtsb6hhV3E31tBZ1Pz05aGKHfiPy0FoQxXdgdth2
5QiAmRDsxsG7dnfOpvuvs931xSTdcyfeZnWY6V/zCKp3cYsC4NrNuXQAs8LROjdp++5TZDRw1Fr6
yWDcuJhX8jV6ieoaamItzXR+/gNEsLHuyYREXh1w5O0bFbRrC3Rh56UjwDV2hkH0/rEQ753+9MV/
tJAXwWHvVKzvoUe7dw4Y+YnMEWUBO5L/EfpLL0Fa0NsCLasFH5l9gDbGiIdwcoMsfLZuNUCvmPhL
nBYTTGezjReI5m5yQnN6AhNkwA0V6vRIxf335vdKDH2J2bLSfkj1hDistqFJ0IZuc6edOpT1e0Gs
gLCd6oYbycC1A3WJ1so8s24VDPF+yvvAMt7nebO0J1sfazcPTaNdTZkXMfs/VQLpJU4rHctct8UE
nqRRxn66J9ZNEpgrN+8SlZWbJG8mCRpkY5du7d/qCY2/LQvnVXHUa+u+elIyeBTP3+/QlTiPXlzz
pTSo12X4DlqjfI1D1gHt//2jr1w/av+vfRq14Xu+bJd9QUGZ1TuRyu7L4u37h1+pNdBLkJaRs0Z2
LoggTVQCrch4sNYKXDTDS7Ph6HIbN4r91z7i4qJnqigsovEar3sox7u5ysICk+Y3PuLK/bgEas2U
+FXRnj/inm7Fu5egnniwNlYkt8OuuCsPSBcMEH+VX87uVvR7ZccvAVyD1bpzgXbi3uksMxpLRiIt
MCf1/SddWa9L8JZHfFMVM85TnnlPcwm/7plRXjo3tuPaj7+M55jsFkZG6LYQMhxdaHWspnRMb2TG
1378hcNIR9RdmfSrg1zIEIytvXNJ92WY/Y3i27XU55K7TkJ4oW79Bqo9lXa+yKTzuMbxirrhLKyo
/WGVO22XQDDMC5Al2VvGibVNwbWz4QNgcI1JdeCgyx1abWkF3iJBREdGucrLFmOf1WIHGAzt4tyl
Rcy1px6ccTIhxuphdvbGob1ini5RZz6IZnhlFGRfknEMM35Ge3SZPiAaMdbV4Nwal7ySpV3Cz5wS
ij9m2hAUE2vjB/XmMSwmka0ypbvHtjDKpC79W97j2s5f2KremwdryTuyp01TrktwLAWmdFgARcom
+f5mXFu3C0vSW7YQpjLUgfa0X1OwtCUiH43Qzmcnrj3zllTWFZtyiRXTHaELZczdOwLS4cxhzQYZ
SvlmdpDTHHjlqaBpLfdhkhlgQV0hvr7/vmvvPUcaf4WjSqlxZj0DOiyr6SPTsr2bc0dAwpNTeT+0
fvacN3679/x5Rjez6242Ss/X8x+VzEsEWeNwcy6Ibe1Mc8SMvUlsfZih45UFuVvxkzVCOQzq4D6K
0K4GP0nAidP88hZA7cPGggMMv1+BKyPS9BJVZhoLOFAg+Lfr8Pqgq6vHmkKuoGrJl6+HTX9GlWJP
qlZtKw2+ur4ERZnMvvKyWJVIBPvKLxF/IZhUy8vYmJ+Em+Va+O0tkNHZq/9rpc7H/689GjnMRMYb
skNTzkijfvHNIW51xroA1Kl0TW1HsLh1uenhDxRqloUkHcYeTN3tKXHMZ3S+x/sRAgQbXmE7A4c5
ZNMbsvsopZ96ELXNAJSmzOjenXyeJaQLCqi3VgMVseq99hZH7pXbdAl5m7RX2HKp532/lLQPJinm
2Han+jHluXHXE32rXPWHB+xfa3YRIQ21BPIVYnKAI/P9XVRu07NMQPAzemnXsgvMBJzpZvBqhECE
fTEdbMfgsQdPXp7kYZb8zsJPhAwHNItugdCuhT6XZHcyU0vJ/BG8yoEZ/lxeJ/DunZnh78cAdAfR
94f5D2j2H999CdjinmG3BsvIvlpqA2N6Jd05eSshO+PLh2oxoIU14QjJhoTo+cBwIggu/ajqm/1S
uVHmuz8MU5Co4DMU6ToPVAHizGRMJYtE1Txb5Nyg75CpW9rdQqcPrAVmhRkp2gLZLezHVA33Lhs6
yNrlICySfCcH+eaXAkLtJCLZnEx9Ftdp/7ssWB5of25g2QYZufmYB1mpMV3elWuDzm5AhkyES+0f
CIh6jGYRh3qhv3nasLBR9i1sjuX+IQ/4x6pd0gG2npN5XWeDsxvKHuGC8Z2N74rBDNjS+D+Vq6kK
MlQMIioHgfYezzwdEmGLh4VD/lL1E7Tbl7k81dL3ggbdDQelGOEO26GzpyWZc5UCosp6WsY9B6sW
KhQcVXXlT0OYi97vAkIkhiotu8VXpsof6rin4/hplA0kaue0W5VtBj5iBkc3cw7BCUNNp74R9hRJ
G3WVgBmTbaM+AwfykBazsfbxqHdo852lNLn/NsjFTKrFtRMGVdYsQDygf7lF1kAnyDY/M+0Dd13j
ACA6AHF0pAis4spYxtqMdWFND1xCIhJKJhjHFGBNn2bpsyTnbf8KlKBjxwIi6esOv8UIa6L6X3Cd
hozrJcuhpIku2CsEC4Z950Cwu3EdfUpbazcZFc5abvmB57dyXU22uy4XVQQumMeAChwdBbZlr62j
BkLvR9Ni7D7TkHQ0FH447rd9z01Dl8FiVdVe26pIassxE9Bgg0BOF5isr9wJqp6qgT0sfciJAGS0
yrQqH+oq6x9mZE594I5pf3SMAngvUCyhdDe6ih+176BoRdTUBwJKFe9NUUy7XlhZbMzNCAXPqY9G
wbydD3Hed0JSjEAvjIK6PHUxN14DeTPiDDnQMgtxmN7NFLjzsfIblP3Aae7M+pRr585vJ4jXe4UT
zNLRYeaQ/eBAr31RHcgaCwrQMRMqNKjtBWT0D0WVjiHJB3dP5WiDOF9I7/PMGgG6MMPUu34wQQtF
jdJ5Z76Rge0Tsp4PvmZfjlv/yO0Sk0lK+0FqqDmcUukHpWo+jJbqAQM5EMDKR3R5/Lo6OX477ybK
VQQGER4MdgmsUeOrTY8ixHqCHkoTsCGfVg4TXihE+yWV4W9z6vrQPwOZNMk4SSz4mLjBeE4w9W2Z
mNjJ97SXzsk0TDBkWbIMshSoP06OY8cA0hkf26YvQsP1D/VYfLUuO9pimk+8raF3JktnO/Tmu1KL
HTrnDoebi2k9d+7XTDIEf6y5s8wBShVQdgsMV1gPuuFWOIjhbAaNH4S69aaZTRZp6t9bOa5dWzIZ
9rP4Wcj6lOWNGc0dMTfVCFC5okW7cgqrXjlnnDmh7bFuoBUOZkjMdrfWZ9OIPk4r+MvCnw+V6b+Z
TTVh7ytnM/TWPZRMvpQg27yAqav58tv1RtDHkXI9uWwJzDpVa6OmL4ARkM3UNeChKTozWDLMQHSa
g92cMRkXWDL0ochLu2BmYWh5Hg1Zf8rS6mgZeQ0zCXsi6vSjGZs5IGapV74w65CLtEEOv7wrPdWR
b9TrzBruSce8FQrNwAo3TjckxB+PdaofDT68OMSZQm+Up5QW4NnrhfgAexvmU315YtR6mVn6KI38
kYq5DseU8LjAbobzQOZE5g4/1G5ZxoY7eJuimraIS0hQAzC2mW0LHLW23vpL56yK1HU2M5LONZWV
ES8kG8PSA8Omzqb+kwFyejcbEkRLloXZ1RK+81VZgxmmdvZRpE2zYzPhh156H0WOSfGeky2E1eWx
ksw9qLw1QpkxuXKJyVe17T4wmuWPQ8phyWuZRjL3dpz3P3lavBRL+uZDsSqyOn5iTpseJ583O2cc
oPWJ9dk14nw+zGZImt41IR+os7tlythrnfKdnse14rDpTm7MzxC4QpnZMpD3aOOJFvW7nc5oQ6f5
j9EzX/OyWl4sa5E/+zKf1pau953R1pD8mD1cMafDYSt0TWJBc4zbe8VD5WdmUC0D206piQnTZYQ7
zqHwGhC758G8eKtOQ/6qRDiak7E7eaMnN8JQUGjv7dfM0NVumS33I1cZMwINgYogFwBtmqzcyZ4w
OHeQg9iQp+Nz1Cwg2qzoRzYUQ9gwcNyL+bF3u7VuTfCfyjBtgDaWaUgma14pdEwCN/VhBphYHi2R
9lHb+3Nsml62Kpvp8QxNDdXgbJ1l2AlnWNkjEeE4VnVcMJxTp30GR0qXKNbqsPYVjqJi8SRA+sDG
Q+Zk66owI7dZsi3VLf30inECMNiGzdYCiltpE5Z51ddBpTp4p85I6FhqfOX0W7mVhobbUsd6du8Y
K+5N6gm42DkSnEbj0ERti76eakOVzyFpu7t88dDioQvYF9HB2ToaKFq6hI4UdwWv9lk37XPcEGYh
NWHO+Jb3qCNORrOWI9QJ8szB2OfYYFZE12/amFPIgeZoBk2gnq91UBX2EYD09mUY2Jk1KOvWbZqS
V+kZB7uewX5IaNyDpXeZMZMkgCKERviKVyyW5RSME24lPLDk4oBP3umCQPWHjEFeZEecjPdqMkHM
l9Zr2IUnaYAZTEAHQlJrVzVqZ2TtdmhgMT31cg7mCpqtUt+ZYj6aKinNFBNQuYXQkKWxnliF1otc
NSgtVnpINOlwsTyHnsQ0LjHiox3WhSSF0KvcqGO78LfGUKyhpxkDkxp7fX5CD2db4eDkrYpn6m7d
DCzOS3bUajzOOahjMzMyp5zEGe/XQmPGHuyfgc6tMSKmfajJOIGXmNOg6owpGFhrBmkrJGgb0uZY
TykYnyA9F6KOtCk84F19685GXSMwsiUZmhyUOhTK7XxdtmDLrjU0E9pNWnsB2ImTttF/uk8rb/CP
sy+7SLB0VXowQWORL2uHT3fZmLUx6cuTQ5dTAzmSJaiIrIN5cl8w6uuGTd/+nJdGHeUwYsipp3UW
CNPIQh848iHwHG9v9qIJEUVw9KYwCJUXhQ763pp3ruyA17ANtGe8+VG1lQ742Plo07pOdMZZv/mT
A/Jb4sHnV0Ik5pRujJzHgzc3yTQ6ZWRa9k4Zcg0dgjliUhZYHgIAOHrL5/StibhvwEbiyoulJQlr
6L3V2Q/MT6O6VCC6cZdtwyq+6s9jrOnQv7FmfkcynkOcUvehGvNDCWLlaihiNBHzZ/gU0MkJvCjT
7RI49SjBbznc55l8XAwloZY9piwglrNeKKY9gXNoV6bEVWWdD0K6ekYoBxW1Q+oWICLXbfdhF9Rf
cQXNghz2wM7Arm+ndmhYEmGLKNtnyLFPz82yJEU6rTLDLN4Nx+gTF4WlkDemFUKUDcRAgwOAxgBr
SCrdnKQFsFJmu59tC+k0QhM2DJt2VK+pww65ka31vOAjBszsu77ga87QjMRxi8u6XTVpamxzpTZI
YqxEetZ0TDvrkY/8SBQFdL8SzaZ20hQJt3BCz9C4KQzNEaRKtu7iorWtrTB69uXamIbrbdKu+3TZ
DMpDTJatrbI8LZMYgrIugQ+Cm6YzVAPTjsN6z7HD6UuVkjuPTmXoAz8qvfplpjScaueTlO5nNqKj
X/NZhb2FOFCPClUALxUBZfxe8OXJUcVqtkUMxad243YtRqwyf0BEjfDHy9WPBWdQqsxIuNuCuYWY
YzzZ7RRrOmaRS6wyrsaSRGrORSwshubpK5Byn8OyHMxhPOqhj5QsV4XfAPsh+0+Ti20xp0cjrXdL
UR0sfKzfWnErpofUglIQ8oZH1/DzkM/wCQuHI9Wh2bm/54o0h4w6UcrTOZoz0kExGUweU74BL6Wx
MVO/2KAE6mwI5jyUgAB325dmlCGEPpC+yKLO0l/uhFnK3o6EcFeVyOzYMN2HuTbiqu3mgGlVP1Ze
654Mv45S6h55jdAwQ7keMyTQ08WQhBrDAerHcL52s5Ndi879CP+YDfW54nIii/HkLDxJzTGc+zpe
NI3TeYi9uUWI1eSBTUeEfZUTzRoTli3detp9coxObLimT05h77FGBQxPn0jlR3wSUcnKOCf+ammg
7DCPcVd1YdeVK2RbU2CRsQUaEsA7n2WQiXWnwPRpaEmRLB1+LHbxAbVmGBBzQCg4/tS1YuscffWA
tSnZMhQKAZfAeF0J6rQj4u07p6pDnbc7Usp7bYx7X5EurBaVLJb/mdvd78FoE5bbgduzLTLW354q
f8EEQV1YNG9LVXQJn42TNbHn3gSwPRurld8NEXQoo7InocqyEPMVkdtCHdE3wqWzYjJAhzjjX5mf
HoCPDaWSJKD9FJQtAwN9uxxrXv+UZYEiupghagzEgzvoe092MsiI00epDVKZGlyVsnZ+VbyERBiw
WpoSa4f0ee0Qrwz8vnuo2mINbpjHgRVHi5chA8Ol2+qoMMSnZCMysOZg+/qH0zd3AjnYvICXY0AV
oWgxYuL5MIYCE6U+TXPwvqrhpNoBlwjTIitrbkigSfE0LP1PDwrcdx6nP8lkT0DFAUVBbZREKv/B
0ZUN1QXHiSbOT9JcjsxzDxa1DmMHuv9M0ZVDVBenFhIs37W2NcAkxNB1UBfOyZYZmpwC8Sf8ZGX/
qN3xYEzyUJL6fhwUGnBmqOafGkei7Mg9H36VBGhs4DIJ+dHln5hBuFfWh5v+MtJhCWpkTr5pbOwG
s4jqVz94d8pIXypdfomiRgtAQvJO5HcZtQoAB2fwYvAKVsWEbmtrPwxNM0d2naY4HS6SXU+iBesZ
M4BqbA0bH+ZFW4S6EpFDGEi/Rl6Hle3vMPIJ5T5nsbeLAiCgXRxymrxluetRNXlwzu69KX9IJI3K
auJGWfFimgk3UPwozHvAa5DVQ+Gp86B7T60Ace+RFV8oZb7ktXnw5imaSP5lL+19XqJAU7dRN6GP
qOevWgG6XHVxmdOTKxlaKZNMJFK21Ici9Wx125GYW7A2AFhe0rUazGhKi4h1zQrnIpy6LEbVG5Vc
ZHqmvHMasp7aJnEUAw/u7CdUcuQyiOxyE1aOFNJNprkbgYjGEbfH7TKIQIolWLy2Cwetk0q9sBEY
oexhXDJ1EB7uron6Go7JXW5WBy5lnJnpioC4KYBAbzh7yFwrkI9aUxWkjUpUjTjIeEYgu+4sV0Y1
eQCNLsD3loxlP39Z6YRQi8aDm/+YdfoxZsiSJ3CNkCVxiy+Gf5RBQrcg7/BxSGOz8gdJ+6+yd9/1
0r9Qn7wAex8Sw35SgGFHQvdbmqJuVTX3oLAZszp0Un6XiflUdWlg0N4MrQ4RF+eoyyuYlOaFwk1X
5Ld2xLPNvUez5IHoVCTqlyF7EOXw29Fvbf/c1jYAxK+jf3JFjszwbR6+pNsFk4Y0r/2kNRRbPUwE
A4lRz/c9CCjzZ5HxoKm8sEbOP3MftxHg1q7/xRfymeXeYVQfYE7azkisveEL071Hq9aRO/MDs4uP
Cukc9OrYXs7qOGHqC0Po3s8FY5KrbBx3DvZrnMEm6BxlZpcRQyrfoA7U6l1O2dpybMhOOj8z8nuh
62Lonir5nCv7TbMK3QlUxewGD7SjzgMLWutHLv6/aT4Q//5cFHD7O23JEHZ7Qzvw41WYxIK1sn8Z
dMuIG0NkHHCvHjp6FSrv1l2lV8RKlDkc856qzbTMUTZ0JB4kMLdgVRx4FlfLsZofWvswgkpAYyoc
m5Bx4Iy7LYTXwwac3e1vI32q7Pu0VhGIVqIMLLui2rWjs6kG/MYCmLP2ieVOSMoulvYvKpd1NhoB
np/h8PEg1Yja3NP5Kwf/YCCLn81HiJtGQ+Gttf7NBg0mV4SXHgRi3cEJx2m485AM9na38wCg5fWH
IxodgKB4Y3t0k9E5GlmXEAmJCVRjyvqzaWXo2u5vTWkCRvN17tuJS14daNfxtENoOkWLM8bIV90a
EzuiCIsZnJmjvPe9YatLF17RmgEgQwVabHI0LsuyWtkMB5iCBgdmDEg6pLQFVCNdVNMESVpv3LW6
feznNtB8Ar/vZKxTu9vYjH0MqPnBpKymkR0HF8e5WAIDCVs9QQETZZjRebcKkBaPwMGwtzz/rJw0
Non7VIHkp9ZfSEdweccwLei21ekrxYhxt2AIG0X9ydinhvVmdcgy9ctUflQsP9gQKuEzjTrynNY4
RikW3+SIvPPqsWGQ4Cl9BKMwn0W3zxr7Zc7nH7VcEUiw1s0KtIhx52yNpnoTqd2vCPL1rEtRg3Zx
8FyShmVvJWUGxGp6P3RgTjcnz4Tb5S8GYP1IuMv7nN6RqX4Y+h7T944bzhna5WV5rETBQmW46G5a
NFZDhyPB6bBfsKJbNBDQHJuGQM866s0ZBDv9tuO/7B4TzW7GXxQOTwpC7sCfOpDek2FDcaNEv0Tc
a8NlSYMeJUDgCygKUkOJrWB90BRAMaUFlBqs41ieZZry2BkLVNSbgLTg7smr2ETx2zOayIYClb1U
0YT95Zg/9OiJ2gAVIh5e+jNz9MotPbAVeQTbr1bUS1FsHe8No8YAwx7VRaGqeE7BJd+XqHP0QeUi
ZCdmIiVbq+wDSvMJm2RcuSdW1mGRmqFp/ZqIOFA/TxpVr6Ef+UxVAn3Fw5hPMerOkSP3rjmE6f9x
dm7NkerYtv4rHeud3kICASd290OSV9tp43u5XghX2cVdICRx+/VnsLr3Pl6003miIjq6VtlZkAhd
5xzjm2anEnq0YvSSVodO9zPnQRSUF0X2NLivOOIiiCCOrtVi+5uKEo6QKsx6tU4lCrCiDqVb8Wab
V6BUeZgEMRGqDPLMhMgdjbNjTS/S4q2JjznMBpPIkr3SkefbkK4fGk+tfVqGdhWp9CbGoFeQeIKF
3JgVMAwrv54gccP61aufQZb/HMT4iMXgpenx4rzgF2mb+4HAIdeZFdMY+QX2MH77WjBgq9DcSA2G
gY2TsW7JI05T1Rr6HVRdY9Wlh7gg3mhm1tRuENVPXgKHhVndPhXONp+jMnn6ZokMMQroHnL5ZJkb
I4DVb2MXELb8GlKs4wDBUZhqnAOTQxaUAPu92S6Or7Z8aoi90aXFV0libbQ1XiTOgMJXDPv6om4v
rbhQ+655y/LxAvVjNgUT1yhcGGZxdls5BWpnoPhqLNg9dKcvaYkkNkHpzbpw1xzaJuWjRJfLuyMt
+FUj+uQgWnDVut7x945NXlxnkpuiFs9+lVhIhd6Z8RkI743jFhtpCEc4okedpW6uIVzjNISEcRrm
5Nb2zCsx5Gdc1y8Se/2V74qHoe+dO0oCuEOiTl50DtYX4++84jDivC3Lixgh+3gu64DwpNzTZgg9
/kCn+wnjndCND6e1FYtdogGHSgRZjT3fopc/2ighMKywd8SGyStssi0CRb8llRvUe984Ft0W0+S6
h47iBBsGKK0KdFyW+b+qxnB9hb12dyOV10dj1kGl4qVu+ewXMn3NHAsRl0xotqIKJ5W4sJqtP2n6
EgwkkollPXssZY+CjESvfC+La4SnEVRPlKCbM9nME4nvhfgC50PdBMgPXw3tg+yOpL3N/DMaxxOS
pCU5g+ipIC5X7CpxkwuhpwcIV55+61svS1MZleQlConC+YDADQor4AAx5VMQVjUR/0rz/tfP4f8k
7zBKlGNSC/XP/8bff9bN2GZJqhd//edDXeF//z3/m//9zF//xT937/X1a/Wulh/6y7/Bdf993/Wr
fv3LXzZCZxobr/d2vHtXptR/Xh/fcP7k/+8v//b+51Uexub9H3/8rI3Q89USJFT/+PevDm//+MOe
ETL/9fH6//7l/AD/+OO6hqv9b5fITL7+x796f1V6vgD5O+rTejCWcZdAuAbtQf/+52+o83fbo74f
eCRwPDprTcV8vX/84bC/E/wMgTVmc4fw2VOsajP/inl/58hqYCtIKSce/v+P//l2f3k//+99/U0g
KFhjZChc+LOejHE+y28+Sji6LGv6ZEjurDHv9zi8O7s+7tQZWeunsgpcfSHi8TjCvyqW1m2NOGfO
UAxwAANfK2QHymn7ob3//UQfn+BTrRXuMQu+PjyBso1PYJxN7oDZfPT46IWUYA3zRPbj6xucaqL5
4T7cAENdywpmi1tVd/UKR3FIQ5O6OzOVnLr6/Fgfr96p0s1QxPgOVhLEZv3xmMEocEZCdKpt5pt+
uHjgwi2grTK5Qw2neGN6q36tjIHtwx/YGZHjp7o6NP9Cz9LjDtY04RbI/CGM5PbVakD8YczcYFul
kFzk9ZmHOXWnhajOR5pvSHIfKTW73qW02Rd2iS2c/SOgQ5RYxTk4zqlOO+vCPjQaCmLn05hlwa3X
1djycLpKcqS/TTWWoZ+S3+y2iyVE18MwCe74t4nXTEc8mXs/uJm+4a6iT1933BMPsrSElj5jgy4r
/zY35po0KCJSloeep/dl7JzzdZzovkvzpxswKPVc7t2ShH+3yq4M69Z9/vr7f65MggFoMbQLv21m
UF13q6S9oTLb9BNUUfGB6id/eiwd5Jxkvik6a+NhS869O6ccz3S2z6ENuPfcqB96AVD4ypm46m5N
LHHI0geruuux404gCGI/BphPByTdO3ro/G9eXyAbD0+PlBeAcFYBipr+6w/ZufNnKkhG4hphoj6H
v+kXA8PnTBOdav/F9EH8Nq4GFCG+ZVZ6YOyHzL47OAvFbLhsxdbuYaCqUISk9bFdRgAWtYEdBwhM
lq2//gKfixTRTosppoSAymrpWN2SCkevPlj1aC+/guWKo2kmVC449P63uLmNk60N9UGFhH3ewsPl
xCuvQSFXJGrx0aLYIqR95uX96fr5D9kUvtRiUqpGD341q8kQkOzfUlccIVv+5kv0FwaVlEbQskdY
FAHuYItkJ0JYBnEYxAxQijd/8qiLWj+O2RDl35h8+tlwfkNH62iC7NugkkevsL7bhm9He7iAqjts
0/HSt62jZ1rAZ1KF/IC5H4L8vUBOYApShdCMRjjXx9xorBHHgHjf+sB1T9M14jD32BhcwPq2M8a7
tNIE6YgK52Frulad2SW8v9QmvcAEfpkJCblv/RwkZseoxLGv3aVZiXNzgBOr5W/dEvIoKnuEGopN
6+ZpqBEbpOVw4XaYWhhBOEXHe2aLu7JstoNBplro+mmU/My09rlvBk2/mKXtvkqkqwsZ5RO/Haa0
QPgdus1ZXLbSCSKNpqTVEdOrCMex67ZJh9Tc133x1FhYTtzD5HrumMfR2DbbFmdpIavd15c+sZAu
7bd5TzMnqGgTOX31zXD32YIDkTbNy9eXPzFTL623Tl0VPm+YjKREaq6EDGj0mh1F4DjR6Rmb8olH
WLpwkUep8sZzZWQTX6mV9Cx2C8+Rc5PDHXaO/XbqJosZmwmGomfJqKJRw15kNZcjsW4kT3/vNSxL
JHitsgMlPRlZ0jLI49ZI5NlJCOvZ4esXcer7zz//MOtb7gDENEtU1AUInVluYa1sVSASo3HW/b1b
LCbMwYWCTXK7jRA3iCYLEgIGNbQk6Tki+4lh4C0mPxNwV3TJ1EYCsdzVKEi+7dvi3Cs4dfXF+B78
IYcqtVSRM0FpBfkH58n71y0zd5JPZm1vMX6rIB0zkpo2CvL4V0wRIoJAKUIONupS9w0ipTOnklOP
sNh6IWNU6q7HFAW0F3RfDYtXddA9f/0QJy6+tFrCUyxqJ9BI9g/BT42qXQizT2emic8pABSqoL92
z5K2I1AHmY402eoOEWZvm+vuEHdHkeq1ReMfSVEjhMgR8dTFj997ov8Y06OShY+bUnDXG0Vh60Zd
2PXvXXyxzUoYDOgFCjJEubSHg8mhWOgRhDqzIsyn2E961NJWWXUVDiQZQpKBcSDMmuptVxb3ssgv
BeHPxKKruvLHayitzoFXT73++ecfJhDF+TiRAo2FXen1ZKv73nHOVc86sUoszZVB7SVFD7F3pALn
zQhEbiGdbY29qR3nzGnu1HZu6bLUNPOTrLEa7ITa/BsEYPInAmnVHrLlGKmZdgxLISn4ekELEdmI
PF3h2ncktsor3Y3IJ48JshC9LZFvENOhAZNvA4Ildl59gqrdU0lveWfzM73nVIssZgxdVN4AabGO
EE/fNpa8jNl0kzXiaDA4vu6g89D6rAstJovYwPMd6Aq9H9u+feJCeOIJaw954hNxuo2O5fDKs0yf
ceGf6D9LC+ek+ypA2F1HA9A9dgsyLKSf5whHpy6+mD486sSiNZaKSi9HveYCghKFxMaZwXZi7Vx6
NW0GI0RpRh2BqZCta7fO0WZevsaxPdt+/TJOPcBitjC5qxyfF22UUAiVgnhEmUWkGM686lMPMP/8
w9iFObDR2eCryIPhCmIX8a2KUZW0RMT0669/orsuvY7+YI0wMEAIVnZtBzGOE/wYA0P2vp8WRyBy
mruv73PqQRY7gNqD7pnxto3kxB7Kod3pVkeTJ25/7/L0r+1UWwiHtJXWESsQ37HSHdwiSBWq7u3M
9U+102JYg+zBTOxnbZTXgznYEvXpcyYADoW7de84gr10SdusPQn9ovYSsdEU+kdsGKAKZqCVWHoy
oesibZA4AYiHnV1dIpAKwyvSr1dV5sfbPqhqnJCQL7LiuAodprAWWHLc9cqlG9GQYFemLoL7cbW2
p16urcqHk8S03rUgMcUZUql1MPTIeiCbu02qilxlTYz1OHUgY2uIe9WooV81XVCudREXR2aP3qZN
43Qb1HlwzWRxK2uCguOshuC16EdYcrRBIstCbWuIYdddAfVH09kpJC+eDaW61Oe89CcaeImQV71V
QuBey8jU7EqAtQ4BXvWjz7zNfK75+i2e2M0tLXU8bXynK7oGWXuVH4LKdy6Fy8b3BiepVZO0RZhI
h50ZuqceaNHjA6dMdFuOTeQ7DKm24RvCMdftWF96eFdfP8+JQbW0yWXNpDQtsTI6TRxcaNOgcF6S
eJetxh7vt26xrAXRtamjEsKbqILpaKcRMFhhUUvWvVG/eYulnZeizmMBulQTZba6TsFmXtl++TD4
7uPXj3DqRSyWGK1t5UPYgReBtT5MgxayOxQzhsYvTnd88KYzG5VTb2OxKR2momqIZ6tINfImiJ1r
NeTHEaikrx/j1OXnx/uwFAxZgX0hDCuR27rx93Swiij3srnIbPbvVNlfMmUf8xanWmoxyRlGC4+M
mkc0I8EVZewV6kDMM55frS0oTX5vzVkWAjAQ/I7tSHmEbdthFNkdOFGbwRkf8+A3b7FMWcJZJjOI
jnhUedZumFrowdqjVcZHQbvwt97H0j1ajL1JAP2BzL8MqVqleZieq9R+Yk+xzIp62OOOrlPwKJuN
IDp/T1gQ/d63XvQiOgxcwp7Co3i2ofWW2I1m1uL38L1+fYcTk+yyvCIqFUzx6AcQEZetWYnainqb
PFS63lpBsR/tc/UAT+yC2dx4H8YDNOiddMuKRx4ED3Xib2J/eo9T+yIQLmLfNl2PkO9//UwnBsay
vCIAP5oa1eBdF40+ToE3Qp3fZvDbZP7awErwm31qsY0hzMfK1DEXu1TjQrwy/IgJyIv9CHHv109y
YhaZM8gfW80KgoK6ju1GPcQfrqWOQviQ6AXvX1/+VM9dHE0AGhtpAwtRpEYbSaoirTaDa8szr+HE
l1/WiABZzOmT0bjRZPyrUrpXtdT3fk3OtM2pQPF/lIlIAyJZxhGmymtASNxt4pSQmW+9CUp75e+k
PlqIZDeQW37dXJ/DNSlZFovgruenuQt11pBfCf6Y1M0ahdmAAdlS8YAw01o1R0htYGa6Hqp3yn6U
7Jk40yXjB2xhYIyEn/gim4rtFJ+ZnE8dt5elJWDnqccir7zIB6aBw0gV9L+mALw3Z6Xbek9QEIQf
HHPjyfxQdNdCtGEdG2j/VFhMSEFBdyfn3ImED/zrVvoc54pWmvvDh6He5+C+cF7WkT8gFpM+oM41
ZE7jKq0Ogtchn5JQOi9Cogx6/ILow44REkpoy5rqwomHM4PzROTmT+TNh28hHJ3ByyLqiHe3k+mw
r59Cr0Z6DQI6oDjW1Hxzm3MFOtk85D855C8LVaRxATgFVIiR7nK4zBRSZe4gOApvtc63ZoKfjUp3
PAxZA1tm99AHPtgAaTPe6DZp17XskFdx61+0VHfQZEG8WLb9ShEoMDnhyUZW08MA4dfKbUQeQo8N
aGTRwZjXpW9carlqLQpZbtDCxZw5cGHH0PsPbovyk+n0W6U08V4X090AHYNrYLiOLJL+ohT2XehW
pzO95sSc/eeQ+/C6pqrmMD1B6UdHaH9Hl2ELK6GIZBCx06Q/sys7dZfFhDfQJiU4oZcRc+V1YMw7
l3veP3E4Tb/u/Cdm1GWNjMlTcP5YXRUl1XDoHesqj1ES9utr/9nQn3SyZV2MTKco9QYuZ2Soow/p
MNn3XE7twbMKOEzLLMEhSTVN2Fl+uS7HCW3YgIuUu1V74QxWtkubWbiIlf52QrDgclQt3fpZipNq
Vk2XQKzKsFPGwU6jhusz7dlwZrN9qlkWm+0ENmRtRFdGse2FNZgQOEOcWWVOXXp+1R86TjZNgpVt
UkRJb+8doR9cfY7pdmLPYi8mMthc+qovdRGVMFeyPgltHz48V9950rnq4FUdipevX+2pO80P9+Eh
SD/YHjGId02mfUtrgZLn47gdfH7M4HWKy+ZbChfT1/c61WCLky4rS5E6rM8ieIu8tZ1Ie4169OcC
5n9uHD/rpItZgkFl3Uz2kGEvD/wrtM2DBebErTBwDGwrl6wsb7hIsvfAs3fx0BwK8GPT0l1rcCEY
f/KdFGJnqKmhyYZyNKztewtcjil9KFBw1m+ePb3FXh72YABZOrnJ43zX4++u3v7rFnbinVlBTjXU
YvPVI7qf205ZRsNEfhQ1CxWBnfT3XsJiIsrRRFA/10XEK3rZq2GLohRnpqBT+6JlsY4sKBJuwZKG
GTSqyI1jKwjRI7BfV3KKcpgTYn7TmDMz6olGWlbtANogTwuYzrCvdyDwzbNdMzhn8FAnNpDLYh1l
lYHZ4fIqcuG3QExMHuQ5idapr72YNeqqFHYPK2+UB/ArBWj9PWpyeWdewamrLyYOBOtEhXNzEbFa
HoWdRQlJfv5Wx1kW5BC1rIqqdaqoSMtmzWgXbPgo5Obrq5+Yh8hibkjdGu7cjmLG86tHRGLaleUk
T4YNRw/cgoIXP5tcnbnXqUZaTBRNTbnFpckjL60fsi6wVlmKIOzXD3Lq4ouxG0+9DyrjIKKh7cdN
l776DAap37v2YuyiNi/UfbYsIhsktE3XY1GogpieWSo/7fR2sNTTTohKwbyYwZwvnecqFz+c2VVD
RX2mZbCAfLZXxR3ml/9hsYkBCSngxsoiQq0d6l5dYTJw+VNPD66EvwIm6qw6qOGAX62HSYPJ98zR
iHQEWDGZ1qND1kFl3Y5TG9r8ihm2ayE36tUbKx5wkXKCwaV0ryguxIHTZaALaiDRnGo8dP3zaOHk
wdwQovsQsAaOrSyDKURroC2mCPM8Bz6SuYfaHDqynad2aPhh4Mx3+MkEUozVkwPWFslSHCe+d9y9
jD3nSoKd0+ojPkMLB66Bdg3+ODgTMRhRzg0O6bDYbf3Y/Mhs8FLSNdYLCy/Or3ko8xQoONxQruzU
gaHtQXr63k0kdKiHtgLSoH3NqwPUgV7lQVEAUIKsty0FmEpv7aFYWzE0evkRn/GJAzTJwbUHKNi8
uR2JjFdZ8ExatmvyZt0olAKCgye+zuN37sqNZz9h1etIgxLPsGlmBCn5eCVaeYEMfRAnc4Z+XgtH
BPCrrkQNG3OJAMdzHMBuUxwL+w4u1zUFWse4DByobJNQ/ozvkMCr7KcqNC1YZfa3FukJLtyX2u73
tdPvAN/C0SLdgNcNMNSR8iuFGIbASdDAAYv6MZsB8E6rNfu5Ce2BhDgnGrI1MENM8IXg3WTs+/yQ
KLCFZLiCffNuGEFWqer5bOUX/IjwxYpMZI0H/o2Rh5672EamPdLXgefmkcqTDO/W/Z4gMvz1teeZ
/z/2Lbj2/PMPo6Ko0iQYBA4gnRM8IXw+otlLtq5HgUcTnJy5zaczLG6zWBr8ugWMChIYhM/5jimx
arAbnsgUSkV2nWm2JLbPzCSfzoG41fzzD08kC9kUwijsMUzqHPwaMjln8PozD3JqnlosFYDKBzyZ
z9cQCcKGhLizASxGV2dY6Z9Ld/HtF8uDRFredSEzjQTGQzqkoPL1FxhwqXE3GBPznkkVtz3ZJpxt
a0YiWz993RPm3vRZT1isHeWgoXvCvjKSxuEvcaCah8ZBaap2iuUDgyz92gep89x0PLfXZ3dbrCZt
UFp2O/As8t2MXPaB694SuwWJaDL1zqs5Ype5hFIjNsG04q0dHCbgkTdVGfCVN9rNJqsD/0yPOfHk
S723x3E4aMtKRCSvmyMMI+U1mDOgIwE9u3Yc1Mc0eXlOY3tiwC2F335hAT8z5iJifvFWKZQO9uWu
RX1SUqdn+uip51nMF6VmU9VCrBPZs2O4wfQEHAJsoapXJKI9zrjUpvWZUNynASc7WOq9USp5jP2h
wOmc6B+1o677YNjYVXcDjDIMZKgB5hbxqor77dfd9MTw9pcziefSyi3HMir6Gsi45rUi9PvXlz4x
tpeSbJa2yvIdU0aNrS8Dg4Mv7777XJ/pZifmwKW4epzxrLlD80jbzjGBMxQL6EGXyQ0qJO3YRL8H
YjyLND+x21nKietctZrUdonszL6eLirg2CHwxR/NeKT9T8IRv5Vnz16netxi7rBjvzZl4IARZaXe
vTuB68VzQX5Zwq+GjcgFzKQWZjU4W6gTpjPOBGXPvC0UBc0O34Ve+X2LcGlXT1sAtrt13DOtQ6Wd
7MyB7QQ/Frjzvy4LrRq7HgVJ08gMAvXCseAnyV4UQOWKW+x9xmbazLuw9tVxkvW8NYPHMvHELp8D
+TAkw3uFxV9NUYMTZY7TfZkXO/wEJ3UNCGgB/ktSP6ets5n3F3UCQz22h1VxZ1SHqFSDEOkbMd86
c2alONFZl9JnXnmkcXM8DzJ7GuGtmUV+ZnJ2/lW76JPpeSl6boO67ROu8ij1K6BWtCzWfg1EE7g8
e84s79bhvb+nvHgpmDJbPwjaTWHD7233ZbLzhHvXEo8AhQPz9s72Adrx9aAARwD2uSF1cMgxiOuV
RPXGp4KmAczAXfJQ53W+soTBTlDZ1XpKc7ry8nHYgiztXzh2V1+PUg2r3C3kTtczLMa2f9ajW1wy
G+Zp2QBPFtTqR9pjz+bTQVzkPae7tm3Z5YhtQTg4QExoe2JAA6CvgRPwTeUCTDboMy8gt7MeHTWU
+6kQAAW6oGyAj1GG4Cwjaj+lLfYUtdlZJMjXfRYgz6Gbje9abJV3LaqmEHDRCW3AowEiFLGa1AKo
dDRrAHOLcKQCoA87b3+MHQEFkDjV0QtoDo5P2iW3pAR8lpP4OQG/IgTmFzSPysIZCLCBsJ/4tB0s
aDJUWs6k3kFtnBgwgz8x0MIqQ7Am4QkBBFpXdbZBmaVbN0UFHcvEQIakQO8Q1Xt70L/FBWSKoKAA
yJUh8QmKZRYku0ICGErSt6LpswPNSmgjc2o/AHtZ3pAeQPYAaf0LoH2SA6nyrlkJ1nc3AlzLXa8H
A/ClfT9wH/b3MY6vU6sdt44BHaOIJ3GZW02+Rl5bPuEMBqpm4Df8NU+1vUO5ULD2K7jxHW2czegn
AjnqetoUo7Fvco0Ef585EDHxFtklrcG9TKZN0+fPli9/eIRk8EjDm6UyVLKvQJYAmoV4Jg2l1a7h
gD2kfrennQfMbrEzWf69HxowMEDf2yTJoMOhlPceyy+A3d1PKUivinaYHVj2nHTdJmiw8pfykqQM
kbeg3shYrHnZvYHQtmlQLAqlsndTFgMB5m1Qxgmsk2MuXHCUYiB3xl0CFl086kt7ANuiSKc3qL+c
3YhN2xRvE/ZKkKiwPcCgHLZlDHwiTJCJU4XY2QFss2l7OE0E2IbyWnj1Xim+amFAAJQ8zMS0SvHJ
pqh3JAASwjwPMQdo60UbxBQJJtqu3QD+Dh3Vi5m8nYWj9Mx1XlfUOU49cmO1WmMfdddTee2gF3PJ
95L10GdWMXg43R1FFBzU9G6dddl4ADoLmLgR+bMVzqZXccqtMHMBUhzoHk/t27JeVSy9cBI3NDWY
IeULxVCXDd9MaOcJii6Y5omy16ADYVdnhUDKvnZdFrYlimiP9cYFqQZX6my8yWzczx9Fh9yVyRS2
wPKiTRS2MEkBuApsOkDuYrXeNdiQjjmHoBeQLbs4yPylsptD1SIj6qojQmcgfkZjSdeqRAlhxvYN
/vUkLwAaDgODOA8CbENqrbV3r1EyEJALFL/aAuC6Un0XAoF9i9+46b1WP4KWhgDPhHgOXT23fnpJ
qvfBGkC9sdLQZduGvhdJPq0RthMKNZq4uhK+d+j0CD4B27otNNqTDVBzWtzg7VPqbeR4tFMI7/Cv
KbAlasqmTVLFe2MFKxjwVwOPb3Qm6WpAA5byQOA/BA4wcuc3xunRRwUyEECsDfo1XkJxkWbFygEL
b6qqkEx6hb04nGPe9860V60YyR5h8HVjO5dxXoR508F0CvRO6qC3ILOFfO4UIq2wzYQb9ry88Xxm
gPMDKDFme0BR1pnJjkPsYway93kB+ZvBJJqADZEBzlWXv3RRXOB7NnZxbONmM7QY/cNWJChuxst4
F8/dEA9dq8sA9TaZ1Ld4R0UdX+BUS0MM2IEG8488S13jjzh396RrmrsYOEFYv69s0sz9bUZIZECh
6F6Z+YUB992vvbx/00n8CxHZdW/DG8re5KDhgfAug6S97DNMC+hsicH4yVAruoo3Tfc0lV288kHS
LXWzx6ubdylJgJMHGV+0pDu7FaFNwaAobtLsMPeZfgDNDZYplNGcvHfuqB2dABlJKtCRwV+m1twD
+ta5bfRtP0WeaDCJ9xfNgNl7PFCebRlaLPHyRwvbCFIWYJjcZwyMfuj3U7dbzyMbfQsVOzcCFrBO
/ExQeaTPgDhEFAkZr5UG/yhQqKc5oPpIZVbzWGuGl6FyLwfSPwosJZpBpJyS17nDy+mxc4f7GHU6
GGbYkrzh8s70XNBHWL7WdQV/YUeu0fwS/WUebvNXmW9SSGyOrLUoAfMJrH2Bw/TguZCmuXtVPTPf
+6YxTvCK9cR/OB5oo1V3yOEK5MUbJ85qwhkgn77P7Q5m7Mpu8jtTPqSoaAeJ8L4U9FD73uP8inzt
vVhseqV2BoRDw8N+nLK1SoNbhqkgD8gm870GhwlUDkzLYW94fj/TWQokpTIARABaFN9Eb617kt94
VIDYlG+hvHlCqgehf38IUTkRycmRgUTiALI0dgctHB8COGXdyQFdVBRi7xU9ZhZ3WgMgSI5214Wg
vhI8NPaHvg2gdgFcrJhAf4DgHISUwjUrU2GitW1ZPrgJIkIp+h+dgr1VJXydZYZuk9Te9TZqT5Z8
7Xf+JXXMfUuG565WdxOzoNRtt81EcMzE8C2SNOpnVCq207AtPCIg9QIO9aNKkwuwcoHq7gbkK1tz
1XAUiK3G6zYB6lTYL/BJPmRYyiB1QAUmpxmx1So37sBSVP6LvWspMEtzFIeHQ7O5cxv1hHVTPCDi
ujeZBjApuMpL5h1Ej9VnHHi+LQCTvCzjYNph35T8dIAC3QFoDUti3dgylH1ZbWQAxhHlhkIL26qV
kSPdAkCchxnD9gV5RA5gSoNFirVNDxFaXK/bwO12kKLrDfhjNFRt74XwTbgXTQ90GuArDQjkAahI
vVcfIPlGtzUo6MykDZrfNxelDgKaHtq2T9fVwPu9zLzp3kbc7XYsU3Ehgom9KJKxow0NTrUC8C27
gDzDhQqjt8V90lbJjvS+Qh5Ne9WT3Ql25VoOKG9Z50ATUqIyCp6KQanlpM9emWbfejgmQPJDNrmo
9BCHzVwyDdLZ6jpNgyLed7ZA0cWGDMWlhrMX49obpgMB4PMGBF+wv4A5/SmECVZ1YgNwVMG4+qgh
cqNbrWp+j3497AOQ1cEjlUDaA3UDY/KUUkT8ZFtN92MwgRkq+wn49GlAoLVsZuaUO5ARlMwatj7f
r1ClgPsWjioU6/stA8AWUKRsQOlAy4M0QraueTJBUUWkaPtfTWsBUIrRioqSHWXm1sfBbeMkSdBv
MumUG+NI0MRwNBv2YN4grpz3pMIAztrDWNcjVBdFW2+lj77oeAqCbzCbAYP1BKTfgIV5CoBYtA5K
ZzUgU3bjzMitfaI3eZ7hyKT7Yh2I3twSJKHWbKgMROpT/QhFiXhMWigVC69+9weBEG0FEmHGXrUG
x9OqhftzSEVxUOAWgsXE9FWuQAz1LCwDI4dg3QHbeB3HDYooxx2nAgt8Zd5cablblCKld7EGVXzF
JpcjHDyfIwDx3VTU4puxGem6cvxhXZqe7JMUyOysK631wEm1BkghwCOBy9ygZg96fJC2aydXoHLa
qqahi//8rnttnnsz9VcV5H9bi0l2k7VZkW9h2LLuGUo6vFGnTY5OIafLqqWqnCs6AL1nWf0YCkSG
QqvEcmEFpV7ZGbdfcW6i303pxqFyB/uqSghgmq3vb4xL7WvutS70yGAIWw0hV8PAMH2Pcd//AFEo
3hKWc5BLO7EzBcBTY8v8SwtQdsw7bLyvUiPvYM+Bt5oidLrCI8ylRLAijtpi13E8jredg5qtpeqz
bGUyQ77ZKCyzUcrqDn6p1RMHyHxLUIkGcEHyHQD+nyAL3wgbh0I8rLoqawd44bHDRsc2PT4JZ84E
AnVYOeDu+0pgukV5jrU767W5whLCSo20qgpuYCW9y/1u7WB34vaAFvjTA6EowA52LwL91gRanB0l
AP+vYx8rHUYR8M/HwKm3ZsL+uuTiNncD7CHpLpY4Sina3ufGOaY83rCAPSAEu3JLhV3RxGHxxbZj
CIBgBtCWFZtcBndJORxbMZPVkv4WG5jvwqm7kOFjq5R4O0pBvPy/HJ3XcuNIEkW/CBEFFArmlQS9
SLa8eUFIPS14bwtfvwf7tLHTox6RBKsyb968xyXk1CbAXY3Ue6aJQ3+5EXB9SA2xhrDvQ914m8mP
V9mHMY/Xp1spWjIfTPEvqu0vVxgVQ5JJ/7GMCOlkfM85CPxMPI1esrfd1RtU+GzSj0Sn8RA9FflC
LlwGaqNW3l70Hq9a7n3Pf/ObnGq920FGVKxCuLux5Fzve4e30MQxZafXbqnvxhJfPbe89HX20pH9
mlk+V/tYmQFJ7+XBs3v3pksZHdLSme9VBGWWg5/ZlR1KsZEiA7SpBqqFnkC8c1mK+kUyLinIAx7u
cGD0Sfv19Hf0pH0bJDiowopvxPTfnCp+YhUp28YW90s8XeAR5JtSGVeHnMSN7pMLDtNPTxKCmhEq
T4Z5i8m0+I+g/ruek2vWqb2TIO9b4bypLKJlhV09TsRfbRZ3ONarC7F3oL4S5M5d2OvhTfMXtuPw
d/JHd6cqtyWKGmkhAihE0lzxm40N5IeSaC8yUssNbIffsXF4iKarEvq4GrGGsdzZRfLPEvxM0hIr
KaBmyBU+0Lik3Lp8E5qM1PyQUqkW3gt8uXCbEuZXpXLEVex+TC2vz+FKIYvRhQfsAVcY9qjeT2le
uvuwsvsdhdJvhxfEIsp3s67i+4777Wfefn3Vwqofi1J/Lk517gue37gU7ROLXenZdmvn1xVWehRx
kb7UHOcbJypP0WBMJ0d7q2Ozf4kgMCtFsnvfHo1s+u7z8eCNpIQSdKDjZSQGjS6Pmj7Z92FuBgOJ
5bMZ/ZcPA8l9oH7DyuBAILSW7/63Z+FL6AkPrPArEIUwZl9Dm3sXwuhVEPo1mBMHft6Ue1saG2jS
awE7pxeDz4uxKMFvtl1FEHnMh1YYMEz64nMs+lPmNaQBL7fUjY9AUX7mgk0puzxIkvY3XZTfeE17
H4rFzqQtVs6yG/voLzEn8Eat0Nhgvfki3P8icF8Smh3b+6UuV/JYx2EqVznHxkye+cre9ZmnCEKd
X2pmDWtssEuvvJTduSeKpBnzS+Yv3xH6SBe3mJOq6O71dFWqrsaNG7mPXjM8uH75kLf6Js3w7lVE
rK1Pn23N98Iyz5FZrtsV37OfgMGZmV2M/mfKHjv3N9PSQdF6FsMlwzsBkjp/1Ag7swMgrvUexs5+
tCJ1hipfbXoD+Ibhf7ik79aTeLCj+Tc1nZfJtZACsuFsr5kULIo8FPX0WkXNgxyhZsgcUoFCGsrd
/JRY86Pd+weRNb9ehfQpov4Pes0X3kNWG9x7lw+fyqcW551ItP9SuOqoKnXKqDI3syYD3y6ilzkS
92gsjkmWHceEwOOZwJkD/kvFYyt3LtxqJJT22Wnde08RD5zCvHpj96Mmsm+Vby9b0A7dsUCqOjJv
FlvcvBQKTUMySHyGJP0+zuGBJzphbtDtys4uyWCiVHEMYjGcWf1IvseFYxk8S4itHZ/O1ivD6KGr
/OGUDAqkfWUDkuib9snwZ+jSle4wTuk53/hOXf+xhrR8TjwV77Sd/qez8W2Yk/yqyjLjArAI4l8d
aLxKnnVjlgR+Dz7rbYNp8h0hgRZUg/w0+kp/TGaCn9LX+Rmhzn9rJtM6RZbOg86phy+3WMNcF0eR
LqgHJ/6ZWkL2ZcHzU9v55G6QuLL9XIQKGcwez03Hdek0a+opVJfhD59q813iEmCUIlzN5D41m32v
y+yuWuqYrKP2TAtLMDgDv7AAFCU2gsziASPwrumddbHOW6LNYHnLrSfs5jF0CPrfFIMdfVA2jM+k
npcomYPeWBxXcIi8b8oL92mwovZDDAv5PJNn5iCUWitMT3WqGoJ9CCYlVrUv8jN9Ct1v7k474DDA
o2U7TFvbqdJDYpZY2aAqxBdZO8Q1t7o+133qnf5vtJxUHt+0tMxdOVkeMYNjdmsKf9ibY818PXHb
oEgXcVuG2t0CYBBbLq/8yV8K728yiT+A0rXeVl46b7WR+MmOBOJRUp1ZkHJaYfdULGZ8gBI++gi/
QC0c/MaWITRcd5EdTTNkylhCBmxnAEmG6Tb7KnLwikIKc49RNiSvLUstB9yQGqRZYhzbJZ13RD/j
7+P/BpWrmXURgIumYZkPmTkbgU1E60kChiC5iDW397iLzE+nUdPDMBXWWyqnpt8Y6Zw9Gm4FhDAt
mptu5x/ZzIhYvIL6YREyCjp2Hz4JW+gCY5yGQ1GH3UOvenWcge7c2jYqbpiu1Rl8Q/s2jNJ+bau+
fpi7xAe4QwS7sodqF7E4u/FibhbRNznhpqVEHMaFvXh2hljPDhvCJQd0AxQxd9nNUxZxzd5UL5vc
c8RDOUH78KKsDHSCIcXR5J1GXZVfBNsm96mFEtHASt3ZfIWDsqU6L5pqPGaqbbapdgUypUtr4ozy
FPuNrIhKT9t/a0R/xl0f9pu+EzQdHrsxb0aucBp2gAowxYTTcrcLIvo3dddm1saK2/L/NBG4A76s
amjokFhXKPAW23Qb6ApEaJcBRUlzZOFcQEJxKyA+ndBWA1ZhzL7lwFrdCv88py2uro0ENjEHoVbF
c0nqz4dwXHPPVWTe29pgHgU/AwUYX7PPl3eBFbT4/02QDXeFGfOUMAIIHMLid2E7kqLtR9Ujwjuh
4b3S6AF1DV2Od7RM+2GL3LHWRkm9IZ+Y7rqeK+Lp6QGYmrSf2jKgKaTxzH9tSsAOUAJ0Se1ht1ms
fRu6gCWiqLu6ozsGPgb3m58jZoDbcnbSSFq4H8rdEODuIeFJ50tNM6PFVGQ72VApEqvf/Kk7OC7k
Deh90U2E9kutI+ZGHVHDYZfwDpnc9h4LEfveNO39GOqWM7ks4dDV7ntvGeN2qCvU2THiFUNa+ip0
NB9MWy+0uAqIhEUBNbYOcAPG5xuB0AXVog2yhZ3VInf+GUXanaU2KEXD8Dp19W9EC5uUxbWEEuj6
5rVrrJeEceCuWLLHOp3PtHDXISl+W9gP26IxP2VGJZ1nRLE3TUQZUdsEf+dpGRjKqoNsamxiW1mt
4u3i0rPFC43UszaMSxfHCSsr2U/uNez7xN3LAo2ANfjY3IRz9Tejfq78lk2acKcc6yhS6CNmrg48
P3+NSO0ycq0zM7kXvr6XjUI5Df3dxBVcTPERmAczEXxH9ri8e9iY2rQ+Mhk/hQLFs13rcjd5aXNW
I3wShNlaWeud/LmmxhE5nX0ymvzSffwQLj3oIgb4NHAdPVT+VtTRqzHYtyiv33Ll/U6NPCkve88n
Ug6y0BBbUrl7fBpNww01v6clBXUzlghTTnYd1jMYAaHe+JZuiccqE5pG93kcmh5YCKKrU78tpnkj
p+9HZ9NXFc0fg15O7SSP/YIs2Wj3aSzTG7tkvyRgP1mjQhlP9nVbOa/uenFQOcNx85J/jQm8RCb1
fqGqRY1kYuIhVSyUBZ1nvVppgR/N+OgZozIKPBZhswcx9ebL5CWVjF9C3zryVDFglXWzrQkUDPDy
R1eRWh+z4b7LLn23XaKLG6reTc09j65/lq18CEeUl2RpogdsfuS/V8XeLd0fXRItnFOaBHPbsrNr
u0yZCL4mFXvNUIPJtdFdf0lHOtKiUNtROZ9dbNyEEOnWj83hBNml33PPWUSQqaeJBXumAMx4oMOQ
HXPl73mJlvhecH5s567sdip1D9K1f0sffZ5I+bkSt7lGLPBr5555XoVs7L32JOI3nha7JgPTuCTz
1+pAjJPpPo7yQNeB+wRUg88/2axj6DaiYLKGZwM+3H7QHsG5YO6cCYdhX61hz0V5tRE1No6UIuD7
dO7LcTdlDFsM45bD4yDnTx+giQZOBTPGQkZ1phbdvRYBAlSNwM0A2Z5ijvvGPyuSLne+jp4Sp/9Y
GpEjiJK03U/JdPBj7sy+HdxgrMR6A8cvXVmffHe4NgnlZU2QNE971OC3K91fp47PkbW8Mq27CYz+
Ph6wDUifnIAT/xEQ3xOgESTEfPgKE2DPTp488qftNs3Tc2163zG7bFsSCCjA2uKpHe27Q2TyprTE
LfcqqKbEnaOUsVe+OJ+LiNyT7AH/hjrv9yoOoS65tdyuBvwio4pIKosbe6Q/vcwpoMowjd6Mdnkr
7DndhTPpiHHVtNy49EK5hwnRgV9ys7PC2c+uEe+Lmjcd5d3dAS49ZY3r7aYk+xUFMc3C7bZskOa7
pdHJ36lKy2MVx/2NqFUnkP3Y7WvRZXj2B2MTKf9vJKf2aCXylQOppZmauntk4s2oUoNh17wuCYCN
C4YoXl57RbcQZ3LZTXbTvVjm8B8bxP5D6LrWph2TjmB1U54H1wAX4CiMxbgdb55R3is+tZjeVipI
T2hXDqrIgcT1cUcl6nPJtNaZ6X4GDsJykbgriAhL1vgBd1POY2IWL0JpAClt8y+NI+7lMdxGk2zP
VO7znSvc/a/XnXp2CwPDTxuSJk/iWBa0iVdfnAakTpsZ+bFjqXrn5bxHkYUYJBgPnuiywq1C2v8j
C+OzmRgkFVGcvSRkHuwqAVetq30dIHpMFy/Mq4DyPNp3c+teq4mw+dBq/htndr/BqRb0I8CnNn3K
MWRNsKVEPd/Mwfwtp6JiNlsx6Z5ib+vZdY03oxl31igFYk520SNi5ah4vpho8HRzdMtekUsfU6Mo
WrJ0tNsjJhfUHB/P7JROIJiIOtwOPewwDvRyJyoG50hc8Q4WLEc92XHJRhSFse8d6B5N5Y6wTwk3
NKmZnkSve9g3jrVS4CDTznIO2sUT3Iw8AdnYQ0Yg5HS6lcRgHiaFl8vu54+qw8BSm5H/2PgGLbyF
ttwya8SvsZwkT+DRa0dnO7qMOKnjTIaAsf8ntLPnOc/tXZgOBIbXsjpZkekFDGkaACZkLRmDOmO9
mTlbS6oeTT6clcafzbpil5iNODPBc+hShnEXGdy65B3ZW9o3jlFJ8PxQ59NTA6GRlgZ1x3YUpGlS
2oLanuCYeuZv0xoF1lpLbkH7JKfFpU7sF8G82xe3hPjlLZfZU6RGuRGy4o3D+bGdHeOWylYTNk8i
u1moaeMntdgXvEZucbAnrfsNYd3a2EPi73Fr//EinRx0l5xlUr018fQdRciPtQBqUyQ1nbLfVQxE
YoTIEcYxsfE8+KY7H6J5+s+0KB78Er2dtGuaylHuYm+lvDpE2o0149a2EPPdnem2+5HP2JSTudGS
N0Qbvr1Ny3CmXx4gzbXVtAXxW/DRqSho3PlbJkLtXAm1gni/EOyAQfp8Ll5hDKszFo8yiArwCk3H
CyCe/dFpLGQH8kyqvUq9eKtF8zcpvfFAksZEta25vfwEKzelHcC7+JNK+QOFiLppztHLI+uvaaBu
x9GaJiUyhvcokhtLcib2iV0e+9Z9H3Ufb61ueMAlk25bldXbruLl0PUgoS8+7hWTv6a7lJZON72X
XI2qezbUekvX0xE6ILLVwiimRuSnNxgH0h7EG7huvSs9EtL9Jrq4qSXOAi7diZ6lemwL6WC8cp58
ZaQ72af5jh2pe105f/teUjClWmx7C90DXEWJr4XY2KWai6CqAGRNZiSRI1KmQRq+gKUQccIiN++W
IGrCTVcJ0UrlLllyOH0FFIMETCpqukTUqfW/VFGzxLl+j/0a1EVeMZHCJhwgT1RBKVV9scMcuW00
Ide5hh1U9sx1YmCNR1+Y35TdfhmFMB+rMIx2dh8Wj8Voc9vD77iabgyoGEtp4DpOf2imGCfk5C2b
DAfJfpqX8Rmhur0nhPYdDKL1X12kWwYfrQ4cm6wJI/L9jyl1PDIssc4PaJ3XliyQXW8W8lTnWbGb
qnq5sOu8OvetAhUrBTBTCb6wEzVgVA3PU5MU5x5i9X7IRLi15piHGQDADqUtY3gX+ZuoWNrArbmL
u66zH+gP57uAvbEydcd22/Nuvcy10zyWk+jPhj8aEC+sCPOG25yisPc/rJ4cUpV1dpBHcQmKesxe
l74AWRB52R54tHwMBeCRlpXCu19b8uQbaGtGqGGmEQx+K0Z+j7Tvs9+4DZ2NpYfma2SMADmiq59b
NFcyiOoh3ZAljI1D5wyo5QAhWRVTu28aiBAGD8RBFKuQaBjej/BjB3dIab5UHRlF4dTbwdTM+oE5
RPrthimmtcaKg7ksxz9ZJi54Im5h7CNvufNjI6kMlTHylnghKoEu9d+oV/5dFwywq1B3pxZFlVJo
yH+YiQO4cjpr8t41eCCONRc9tcZkOJzKKoXKFPnOBW1UjtsMGbrdCEhngagc+Rj1RLuZkHUCx8cH
l8xVdHJoonZmldAtjV7TXDu4mLg7EvrIKvRcqpjJvzmz9d8S8R1TJnHFPrO+IOslKQlVSnZYm6G/
mQmBwoIbWraYTXIjQbudJ/M0ktoY6AnC0SyAzoWybeGM4KRxgdbuQTqB/zHmaedmtreHfEc9G4dw
CM2sVA/LWC4H4HMc6v5KvlRLO187C0deKmL1p5uX7lBGWf+WAoBHpgrlcCyraXlx4rR8qGny/jMX
Ub34dEwfrHt6j32yxDuqyLd84hPOrKw4gBIxD1aulgceKv9dpy2ShbbhY7rtHHBsOydvbvDJ2DqB
ZJRV+7BrhscxIUeDMhplvoyH+jll4vZUNJDsRGTgixxgmIhFmQfTseW3tktrj7Uw3kXmnG4dA1hL
WxKGBlxy/FagtoORFPYgjYr4x2vK7kjXpoJcxvVr5aftDlZoQ1Z1Oj6nczLtJm3En8Id5T0aCudD
J91wq/xqwsbSVrTWkoekMI3dXORwaIbRfZRlJV7qLnZ/7EK23+Hiug8S88HjVEv7U/tmdteJg9Ws
EMwnish/Cau++7QVIFRMjdXR9yyKDRX3e9xj40sD7GQHKocuu8AoGczWkjwIUHjHPrfNoIWC9lGx
47NvB7hjKky7g6lU/jYJCKoyRGtlpde6Fcx0d2TdDf8gTnYn30F7CZ2m+CgWhq9iaOZAjJN8ajMo
a1WsImimoKjCtJqCyI45JrM6vuCWyFhvGhA/Whl9pK4KOa8mCdqm79QNRCVTCbYJLmQf9mcPiDP0
OX96mYRbHbS3UsWNyRBvjN+XB9btAb7EjkESjMVtFxlmRQSv17HAHeJ/Sm1X7UvyTRjz9qbeZbWb
HZ2OFcGpz1vm9ZVxHceVOwXMff60So9No7BEz7HSZvxbpt6wjad2PBH4zShHEil0Is6uuTGLYA2M
+lkCOSviB6GqifZREh7JEN9wt5pzKJCQHv/oSS6n0Da1txmradqT8NJdR5kudwEScBdDUL8uOvzg
6w1rCXoeX/w6HI4LzOdbWLNnAa0YVpC51ONvt7ABDSCrGV7nfk5PUlX+P09qGURpHF8Gx/RZHNNM
+AnyHa9axfEB1IeDDSZLd4gvfMVjwy84ZHvzT9zb/qsKqXW2Sle8SWLxWG9K06j7LgvsdBNVztVu
yuQhXol7IdBziq9uGP6bYur8xspqe7swqqlgYlYYA6Fiv6dGJv7AhDbgTZremSWO+sf2JvkT0SHu
ahmpZzt1vf8WOfU71afm2a0iwtjW74kZEdOIQFaU27gem5tLbibSjRkeOi/Jn3IOpa9Sj96hUJ58
n4epu8axXR91N1gXUUMDhNLHE+kt41c0WkArulrV+1o6eu/b3fJK0GQZeCJaHl2fI9hjpngxFyVA
HhXm7G1S3wp34Fz8ksFclgcOQfnBMqAn1Uk3nw2RKRI442if2wkza0v3dzRGgNXtgh2jWvx9hvZz
b0qjOCgC0wKizSo8eXZ80BYXajVLDKa19693MPRATMqvTV/7P3HuHzSH5ibXwronspo2hszU1oLZ
dWOQKgK3pcDNC2PA08I4smaERXcisO3Mc7aPQkbznVVnB49cdhyaPAdZ1/2EuSu/uoZhOPlUmOxH
xyUOARpmpbJln5YmgjGNzi5KqZkqo9A7fxwbpt+T85hUyfQIMmcYaB/ZfEST6JdTuYzuc5phJ4UT
IbeEeMxBtCzWa+/P702Km5MOBitIyX8EZyuFWTFWB5tPCAmqwoGau0/xUr0lRWI9GUL2F0N68jBH
cRwk1VQEw9yeUgTzTZGjgtG7/Cch4sR4nIlwSIGV+SU6NaIcSTaVZ1lfjoN+Qp70MP01PBp4NwzN
QI9mfhCJ7xxHwOInOkvW+odyGTCs4Zz0k4VC3vTk+EOyKt4BHef3WRfW2QQTcy5DzqSNJ2G75kt5
BN1SbdtI5ZvEgp9u+gR80HJTazaQbzdDLosg8WY2FUkpfkxDZ/jHm7N8pZ7CMGM447ZWRM/4eSkC
1JNqi2g8njK7+SF8kHHYrMbvafEVy5Dh+6DVf2G5/PX50OhMvHKjnMx5Gkb/zJ7fi65Y8XeKX59C
ZwtqF1CidSXGJd3EI7NHayoaKnhJro52jVtR295TVpgd9vgs/4mGitmwUPbBd5cCsF8ZolGLFalM
vP12alqxxeou0LCIW+Q7d416skDUOmaofnKrPNS41M0mkZtBDPm29sWxd60TNxtIYwPzNkXlIdTp
1mo4+mP51sULV6w5/+MQP7UpniqvXP6blyYgw2TF4z6YzcAS0LrOi1VQQiNP+F83bc8lfgcyK8+j
CJ8ra7gbnQP2LlNx0DaYMCOmD+w4nN10ltu2J3TYk4VLAlGMD7ATnKY+nr+T37MkrHL3yibcepTx
R1O/Tcdu2tkLP+QM9Og+Tf/E6HyEgLnzU8EvUXrnoojvsnfvZCwcRGi/Lo6+umbMA+6f7c48JnEX
DHVyy0r+2QI+0MJ+UDXVFsU2385DcrD4jefcumdEz5dVcqzL9kQbgI3TwM3e7ItUoppHO2sdZi6s
ES+VxV7p0N7wQOwnvm5LON3NOQw8Hwe+lepNi6WIb+80IKP70c3TdGWVtC8xc0jkgukVuxWbXdPV
ddhxGHnTgZyR6Cs2kV5NcpWlD65OPxthvbUcRxjvFsIRNqxt7ycZAo12R50CYLCpcRA+gZMyo3V1
82lUnMP+HF8cGfORE+r+Wocx8NYwfIjD6L6o1trI2HuURcOAo3Deu742aLzr+alPHcUTGZ07V2Hx
bZY91+yT0hFSXt1s8G4aR+DSlzbpd62pcQIszUnqhFIxXh7LKNkthvOaqo5xX/OVSv2dW/HdSjpw
gc3EygYWXIsyedOK/lJXy8MgcyCaqt9ZnFcbi0rR7EQgBztw6d7Q4aNnJ43f8pLfBL5zjM20KIaC
WV81bFNjvBgzAmpfWPPWs9wzMfLvoLsMKshG4E7PRB8HlHsCDGJ8TfBqs6AOTo05EAwd/WB6mK0d
y9oulnHWRE8pL/nRqfXkjeMX848vLtF9bbavM9HsNPllyUnKjKZYaYxjO9d3KaOnfqn3oO0/M+PH
JhKW97FcvIAJ866mJMfqejXRzxfTCKwofu/oO9vFQtBpPstF/5G+wcQ344v229ifSw2aM20x9epD
tjCCnxSym1Lfk539hfLzE2YLHkH7s23kPklJvIvrw8xH26fLk16qr4LPSYVIHZ3+bSSxrkT3Z1X+
7PAz6OFPQ8QpvDD3Tob4YcxSegC183pFTyGeFAlta25o14cMlVpzv3TjDYok0vo4bVyzYXqky+8K
eQNL155G5cFyBSEOzrZe3A0BXV+qyJ/WUZ07qG2NiSpup8Cuhj+VxPADZdVRyz+3ixKWDmifaVFn
Lb+M8sOzwEiyU07t+NS76TNL/cmcHlyBa8cwt2y17otkPNul3qe4eDC+PQGvfDaw62Vp/DiMyaVB
bS6cmWVe617OFhscLzNLSYPLvKtJdBC6EJP6/NTPS0BRFyiTrQ2pUizfRPlC7n0ocCzifJqL5C1n
1J1m/tGKWVRP28fUdffrR5XAJ2fOd/Fg7rTxQKm9BKJBVWrlprHHS5+pE+zsU4GEmqjhpFXEtUbp
alRfjE4vC1vu6+OQp+NOeaQMkBeTCDYW9Bwx6vRoZQCEywVH6nNLkuS6K4/3Iah5nCp+6fXjsWT3
GJdg4WPzndyAiI18n38tUtXNU8h0NWMmPq9F6p+xcxmaLbv1fYtgJ1thcSNiG66u0wROyaXJI9BN
xr/1d8xy5xAZ0UFH6U6U7qvLkZLZSUp4DNptPP0RTnGWRfcfC0AXa+wPvpcf1x/s8hGxSr+txy06
8Z7zZutHdUAY/ANjqo22aKnb6pAReOM76bHsNF7bAeR8jT01PyPg/11C+zhPBYQgW22qSvwhsH6b
cxpn83xQKSVKamG/I0pAc0lrEQfN3FyAEhU8Weu7XQ3UbMN4qhOmehjluzG8cnO2/PZtYDIjyyMI
mLV6rOfwvpCqJm3JILdGTa0fWQDvkQdfYtd+0qp/ZYtGcCqk+7G33qa0Oc4JDNWuW9+lSjyMyQCF
wBaET7kHjfltQ02sMPPlfzE6RZsQmnSgoaOqxfCZdHYY2YUFlk0GaGWHMmaHpfSPk69tzvqq2zpp
Gyxu/Cgj75gm4Rs12T2MmF7zAn4wEdygF+7zJklomeL2qHrf3E74pA51RlXgYLAe0tVamW6Itk12
XZV4O6NQT2U7XgrRXxsl32oJB2ma6l2rrX86H17LpeQdax7yMXmVRX4ZG/3NePetratXM8rlJlyG
N9gHRw7wB2jT7sYgBX6xwzN9yW9shr9weV6EMT3O9H6N3d+MpT/kqbPPc+uKLInK147Nhf2zq2V6
FvO65SDcpSMdiX3DCd/F+msjUuMCHe2bYzTY7mIKjXB9qJKWlZU5oiNbaZz+YLY4pasXjDXPtVr+
NH6Eg3tmRy+Zh0OaGDemZsaRyuo2c8CxK6eYPmZLfxnn6jTn6Cs+RA2fFK+G71vctk/N5HPLkajB
rbzF044HtuGbaDhMna3o0BbxftbMjrycZY7QMgtcivwtHjzvCYjsEN6Rll/wfR4XrjeBtMWyDDO5
qDE15gymuGKAaMfD6Q0+ZtFsPDtifmrMgUky0iudBbc3dtmmzCSvUF5sQ9zGBaEybY03n33QfMjP
fta+Mtghd6TCSGdygKMJPTeiPajO+m7YMeJIkuBc89hivSv57gyD0ctKDO6QF2kaH8Kc7/kQCWid
1pO0S+7hyd4nXf4vpCSSnDmxp4YtKG4dlOEiYL1Pe4O8jiGaANWOjuQH2hIbV8v1sXSfYdEfi8L6
YgZj7mLBrs36PawgftVhccxq3DW9K1dpO3pN2L0gqPWPtJvfgllS2EVUZVT2jTldKcLYVjHH8zQ0
RD71j2GRvRlGzvbF8DflJ5WqLsQaBMS6Xcc6JqZl0vRZrbEzkvG3NRmCOal/MtPubR26Ncro8ZDn
aw7cvyr28BO2xqWYlrOlzdUs/Q/T8CGL69U8fLB6+1iq8hGp68i26frcmWW3dbkQh2Q6Mxx/Vpz6
Njfq+n4XcHEETHiBd782np3swx+57qJ91flbn+eAd59iE+vUOG1z6FMEkDysYSRrOQnHci91+OgX
9pUdhbNVDS/mHO+UCwYcL1liclmlbmC09dYop2Bi32peK96zNMKPEJ8pTjq7OLpj/yzUTUwloSfF
J46AnW5X5oBzrehNUVk/+NHRKNdEm3V3vyuI9WUPsZzOMRaV0EnOqxEGL1LYI0vn4XNNa83+Y+CH
JxJdMvJVcnDBOjNPcki/SFQ4hviaSpwVZV88lOg1jfsYmor1zJ8+vcYKuBdcey4CBusN0+kuumTa
35Is47CWNC/efaKUomTdE17jJ/Lguv2VP10fs2p9+HnzOXKPI0pm0XDh49EiSfkhkt1PS03Oblz5
MnJFxmN15d+NhMX+3OoJfUAkX/c8AstEDDSAqlfrAy3cDb7O/zF2ZsuRG1m2/ZUyPTeqMTjggFmr
HmIeyJg4JMkXGDOTxAw45uHre4HSvS2p2qr6JcQgkxQZAbj72WfvdbJVELlLbagauqANaEmuZVXj
6Am2Xq66RernePhytRDcATZbOT86ltlrYJL2Y/8RYbsL2/E+gOGBufqbF+qXQPR8DQGnl0eMfSvZ
lI/zf4WebTMWdvwhq4FGRBUnn+D0j0mNgZ4/DQutdhzQRhuZbjtXP5ZC7JxRrGqJSb3QHlKT93Me
med8a2dPKPmrubxwHuf/m80ZK++KA715PCD9yqysU9S5B1+Ryrd9/VXl2cZqvZXK7Z3rD9tpyGAI
a7uQW0hyZHaw2up+/JCysAwuVTaIHvoCNXOkCdKdKnktxGvWnTCF4LNitLr5zQz8ey3xt72DTYVp
2vk3p0E0o8rW/H1p3cvmk97JMkfM5defSPWhgy9xgq/y8BMI6IoA+pND95hJuzU6tLeuGgpIP19a
VF6eVe6nqPniozjNZ6PO86beK3/FyTg0sI4gqTI9jjt1HF9MSHDGlO9rtzn6iQFbgFUjVA22rcRb
qyBh3ZqlOGuk6U3jy0lc4w71BLlYvvK3Ds7jPBqFMDnDxbDAlfQa5jvK4R0euGkbljG/4mDb2NbW
x322IntVMEAK5y79J+ygdbz0mb6YpluemdIq16nef3azn5mXI9bFg+CyEh6hMs4NAXcuOh4WiZsN
Qhf3H5U/DRkOa8tRk9ba7wIcJvo6xV7tY5xOuelIGi0hDUYjrm3s/B7u022VlD39o0JfVCOLmZzH
xZOUAl3g4TyIsKZxytpGcQGDFtwcpeFznTm4hcgJzEuZB0aYkRJbaTokduytHcTPg2mds9w884cM
HIScUF1mSk2YJpuo1Q7zAsTNZdPFrttoo9O7YGoNSWoCM1Q0rUn577TtNdDtRwi1KRNtXPNnigiM
m/8Q0PJPWFrnq9QIBoQWBt3H1PmgEMc59tL3t8DpEOPQCYoC1bH6yMTszOa4XdIDnRc8/8Rraig5
LZ2qYbY5IrlV5Ss/sXCTYTr39OY9TbNpZ/Yxi0ImSbuUpNd0P3hTVePTc3cvXoYTVv9WpBCgQJPd
j0HJjxiiF50Vm9kjA+ZFPG5xZzELmjaVHdi3TCed7cgbU8sRXrT2UybZzZxd3pH+bZzEPs2fKvfF
Nn8mXcbFkqw7a1VbXbwXHNPQofXusUP6XWv0Hx6jCbCgDMz2hzuiRGbahMtvVPSPR5y3qePUj36Z
x9uqJ6Nths2zMeKXGwTzXZkU+IOWlsAY2XRbBu+m71OppqcCRyiRezVy3gjQfZ1BvDmTJFtiJM27
UQblmyZqjFVmomMlC1odYcXryosjemQEVbV0XRpOKrjAyrU+ju2R0Rr9YpxPJlyALa02JlPEYxrs
Jn7z7ZCoCMdt6cbngBb3rskGn2rcaGl2F1RhNqhbn97q2vUmE0DDJF4D5NF4WweF9WOyuildVfmA
vhtLpja2ZnMn4tZ+nF0e7EEjHhcj4BQ6SSa1i7Qi9Wi5713E0lkxT5ERCrjosKAGecyok/aNmbo/
XD+As1BxLl20bQAS2lH9p24ycHGhYsfahhqTBIUd5YtMeoRBuGKtbVbY8T51AxrNVgsla2EGgVUu
cy+RD6UUxjFNC3ZwO0iYB69wUIYlNtVpdHXWtahgdMpobMnnEf/FaQDrv7NPkdsOZ/ZJhEcZVdda
TfZDOXQRnaycAzsU1r3rVfbOSphoOX9HvWIQTnDkK+EKA0W6EX2PGDD4RXg/anaxbVmlgiF9oW7K
FnUxXKDAHAbEihzNfGknFZlPk1tDIfBNR70qnoXwj3PybfDVMecEPKHQmBUnYYn/1DPOuWuETGgl
WtNJdUXiQFZw3Wc5EFHt0v18fxq5/WKVpHS1bkP0b8vktpWtu9uZgl0R0gPRUR+px3d9Z9/5TnDU
HPfFrfS1F8RbGwyolgQXp3AWBkmVsDQfKkc+k77ZWcI4WU26sxxt73Bkmzrtfb7uZonAw8y8ME3E
eIxrVd6c05ApvWHwRhiHtJDHxubFzAEtQ06nlI2LepAtm1KFXK/b92bXNmezN09MpDkQj0i3TVBu
6rQ6comT0LTL1y7SNgZW1qkNUPVCb09wA2ORDIpVHYqH1A2h55mIozaoAcZnOKl2boyYmtQ4ZwIE
eonXIeJ7OzttDjoDDfbsldQiov0Zj+BQuvyRsUY3sL1QaMQ1idHy3eE4dM1Tlg6QzDnO4Iw+dR4Z
KOAmS6HX2zCtr/hVMKYSzs3qeDu53QZKjrcsR7taECRcf53ALOs+MNiryFnsgXJfviQFdvasIVeR
VnRloqOXZ0+erl67IuUN436PMkbLxOPZnfeJoWw3eeTe/KQ9zQehqhXj0h6aVdwbxXqQ+vv8Vyel
8WSNoPRS+1Ub0o0u8mdZz8tf2NxlPsn6RmrQnwz94JXFT98uL30ZHPpYXhCFMaakEgsZ18cozqXC
WGYgK1D1czIBYG5/jLxCqay+hXSzKTcv6NT3XdPhwzd39Vji6RAa6YrohVcrBwtjkuBttn5vrpop
forZ0SER7DIujhkkaEH2yXAVUF91BDutNzcZH2I33bdN9ORH+SeuvILlPt2nAAFHqkHcbPtEUm3L
9GI0eP/JoxAM9YiNUBmZnvpRloOxsmt+/zCe0HTifElDdA/NcTmz3WWYYKRliIVj4LkBynHo9RRZ
hkrSi+o7iV2jddmR2RG+K7elAz/MSSgy4AujZ9Wsx5dulHf4j3ddC4ww6NeWq531pvlmcK8GVJic
x2kHaT9mCcZJYNdoeNWafF+NzHdqfBdjV/vSN8Et88ETYL+5Kg2OjjW6FDyttUMawnRfFu859gPI
NMkxxsR8yM3i0iiSqUNi0MBNmNCbhReLHpkhmxdcdxyby+LKi7/B6BKuq8RNLjO+uaZdwzuuqYWa
QmLWClctcSDikxF2w5DCfAo/Gtu9NCHi8wTZrcrzQ90b33CMb4squ5TOO0eM+SJNlgOGsmGM6KPI
Q29oP0nJPc3vJynRm8bahsWt3VU2zp4skVdRZSeXl76dyYLzO80kFftWy+I+qoZvsqIM15zQvNpa
+5RZYEBzZzWvQ0HEzGd0HoNQfla5r2E4ka734p2hY4Avq+pq9sFrUyUnjDSPaVm8uKxc83PFy4SH
7c4CRTkD/VVb0HfIhzt/8FaES47+JEgAi5fCimCUzAo47filq7SPoPC2MnEojKEYZOqolQ0XQm6c
obu8Ej/I1l5BLqoKq0PEfG5/CrmdskYsglyDgaTVLnGM9oTfld5ftda88Rpa41ap+k4Fw9Kb6nnc
u6+W/mD80IXjzTYgkB0+3nKHMN9cuIyu+w4n5y0jpNdE7b5p3ENq2LfC4KbGbb2wYxZ/UWOD07zp
gsq/8Yw84fcPd43HCywmsa2aCD+0IAjNiZiuNsZVe5PoIUg7faeIk8w/1VH5DcF2owXILpmOo1dC
bigIK4CVpTNtmARIBUDVvr6BkMPMa7fnMgw/7L66SHilUiWrweiXeejfzQOLGiqNvHK2+hjvu2T6
GQjn1ZtL+9Y6lEXPxjPE3w1O4FnO7WeGHNnYsiav2+P6oxeKOdi08mXsRzs3kUjIKR3P0DvKsdkH
yPW8cdc8jJEqpMtBonA/LTdv35Iq7x6n2scvYrckKaO9NNtu45QBQlpxMMYyXdYmvsLCGM7R1C8G
3Cpbd5ySD9eo78wy2LDKfVgZtU5bmmeFX32Bgb/EwdBue1ALVWHdps7Ff05Y75ADc3jI60JesWvS
ApbjtTEIDmX5PFgh99+nJg6WmQw45/Q+9WVrECzhZGTL4iai7vv8O4Cl2UaavAsNXDZ0rH+EJOE4
efdcR9UYrCImXk+1eTLd2iD7TUi+DofVGIR7x5kea9YL2uolWR68ZBhXCAl5b5Gt3dKs30M8WmSF
pNtpnQI+p2vDrQppIFY2x+4wf5JxRByPemfMgLg086AQujGQPIIQ93sk1nhWJWqq+ZNYyjqIovuu
ag919F3hp6wLQrMKDK4ltNO8ok4sRxY2i4R1W/btpjG8ndPjbGa65DU1/S0EAdQoM34SWvpKuPop
7zKWVYK/RrWjIjqTjDjoGSKTU71AA7nvo+bVyWg0zUj9rZtyXfViAF6dv5U+tsfYwdbevuqp36yj
sLy0JZDDFoGjCeKDG1gWVXAqt3Gd6BuzRiCPHcHUwORYSszpfcdu6recSPxx3kcj78G3gqcWpzEd
ZZIM+XRfKYsBbK5iRkAFimzSNlo+voRj+KyFLvyNbjX03hGT/mPSTk+96SLMTGzDllDlzs/9liaY
uXQg1y0KxvNyi80G8js3h3ano95VFZ5arHj5g9ZV5aaj8b7qbHA+ra0N264AmDU1HfPSKwXay/cK
ZxNoJbN9fDUdfBK2c3YEsha2U/K6uu1vpJ6BLNI65KmRQfSO5LWhDZ6SEGZ7m6ipl2QRCbp103dZ
IXt0+AxugDCm16DxsA8JG8jw0Es2bN8+VNjePgrb6t+9No9Wwqn654pK5QqmYNw5RVIfuqpHQZOx
nGZh8NAyinMX1pO9I8+HHujTBd04duavjLBMDqaNVGAnLZbXzu/VLtIhkTGOpelWpHLggo00K/I2
Jh1HpVa+Jg2nQCpkwXmyhih1UGSAqBk70vpGFK29PtC3bhvqRw/jAeeBrMOwUwV7hQ72Qpv5Z+d0
9VFOqlkWkeYf4wSQTGEgekxGED00edvfDS05bJU1eO8ymvEoxvg6esxUnEP6u4jF5qDn6PC0818Z
Le6dKJ+a9SSldqYraR0CN0jhURvG3imrx8oeGBzjJc0rpgK1nArMgjrnjTMBRAYoVPp1tBRN5xY/
YUlrZFH0wLn4zSl6fadYc5lhvNcdd+kbqGZhAPSm7FV86lMLFHJhpd90zY05STfW98KQOm+9W4cQ
HapoPdTxp859u6AjNjxSGYFHDlHyXA+gv27jISiIGyxRIWoMMyFKaubGBHVd6G1ze8fsi2DZui3N
aZ0+3KAAiYdYsvCCo/z6ygJHY7jOO5Y8bv0y7ncBHI/lMPnRwQbusS2jPtnns54eTd7waaoJtVJn
meSwEbqrcU5RKY+pIGTiSNoVFQkpre4wMNQxXKUonOodhuXuUNjB+I0ztVxqtv9iGKJad2Vi7X3X
bchjDkC7jFh4a+GUbzaC3QpTXryGYJSFC+E5eNvHTErCzNAO40oPcSfD4TBDbIRxH5Fct2HV46ht
F2VsZrs0MW96Z4urZ4D00iaqARmdhPAYDmIE76CwHikyiIcH9nM9IsRg6MOjotx4I3j6kGrxY5Kk
r52hi11czdOrm/KW9OLd7rKWlZG4GfFBmHKBerYGM4Zroee3xMyZrjFF+svIkOKFq2TO5T7gFits
wZRBUbrL/6ioSLVaqPZiKuMaTsbKta39rOGgCu6CTN2nEbmTKbxMRCSET3Kbrhl1c1gGQM2T5X8o
q1ZhkBBcNgzrfhaGysH+aBFfKy97c5Fapyahd86pdJz1V64A8nD9eshIv7VaVZ6bGHMe2dTnZCaP
WfLZItK8aERVr8hkpKvARD+3lXoKFfyEWSvy6tOYZRAI820eqUfbK8B3YlJK0yXA9zW+36ekaWc6
GBkwrCVBvEowX4NHaN5kSHMQJMP1CyD7n3+aTVj/4794/qNQKORB2Pzl6T8e8SwV2X/N3/P//82f
v+Mf24/i9A7H66//6E/fw8/9/f+7em/e//SEzZKz2bX9qMbbR92mzdfPDz6K+V/+X7/4t4+vnwLg
9OPXX34ULRswPy0A/PTL71/a//z1F3Me2/mff/z5v39x/gN+/eUpj5qPn387Rnnws8j+6Rs/3uvm
11+Mv0tP2BZAFVdYjik9WND9x/wVzf27Y+mWhxlcmpZjmS4AWXBuTfjrL47+d7Y+KXVDGI5usOz+
8rcaixZfEt7fPcOULAmGdEzHs61f/t9vePkNYvrbm8Ir8vvzP86TNP4Mr7WFbZuOkLZr8Lu5wnT+
QojVO6aqkVWj+9IWnzZOR7SV5ipQ2LHs+HYj78wH5U/B/dfDoJPwVJWdnXKTFZ1aBsSbKuxnLY6+
E45vt394Qf+XX8+0/0yMnn8/x3UtXjYpDQxeFi/EH8HmCfNH09yneMA52eydrstpnOmnXlrWZVQO
BwyrRnGfn349FDBAkIa1F5gEUPKiSrtUhqstS4W7WZVkdswqt55MAZvAa7jL8Q3TVNST6S3zkqsi
+5pxXrjjfcseqSYVKq+X75tOngN7+BFAk94XTk0E3dF1cHpWT8It04F1aUm0IfG+be0o+l77sUGQ
pi42IhXfWW6bM2b2vjO1kxnQs8CB068akYf7QNDgrjGHPpuednEq2P14hgHGS4buLobWGepFpZJx
r7LkWEy9tneTtgFvyqaHYw13S2e8JbETfY+VSzyzlNZR9vzeHoupIdiGMyZEaQZeC+zVHsDCKXnO
vCEiXN7LlWp0Y2OVhJgL2Ud3Ncbfxx4n+JIqWTd+/9sqh23Q7j13EZNXtEoOis5s+o4CCBwV1Vfr
eFevo34fOm/jlZH2XROk6qlGP4RjfOqATp9cDMDrqWeYFX3OjXKNSyA9BdwSEYONPnukPkoeZ6sm
PZIQDPnChtzAGaogNuVUGaeG4FaUec+bENxCrxl3BEHCndM47MXddJ0jXMucRjwHb+RIqiF3W3vN
uvOCcMspZrg0mTZcBg2XuV4WZxqwMNVUZDxaWpUeUhNb19fTxAmyM5wH72x2jvnkxKV/Roz77Vmr
a4Qk9Owg8X3Fo8qK5Vh4PeVfS2m9yqVh885GmMLZfvZTgi8c+/NTXE/VlmnUJX3ZI2yb6ZRMQX3+
esB8iktRAzJZB+SWFSsJxIhC7bJWDvdOS1kxpv34kk6NudJUQvDBpgksDfkohr6mETUOlyTWRgpX
0jrT4N7jBqvPY91zNo40m3iN+mgM/MOLJiUFgUZPi732o5+GyvYgdd0XDCPZet5r6tGTD4YpHpJY
JGd1iEaruiODVd/x9kwHgNY7QG95NlOz+KDPKVEXaBZah3COSSXjLTNt7dj41mPrxtOuwuhkbvrS
ueZgQX6MfKDFPcU+jGDRIZVndaPfCP/3h0jYoAtmvmmA6y2htajXmyGJ5FV1oD+T8hqJRl4dysh7
ctD3Qak1F9OfknsxFkTaicvSQjFvNsEMDDe8d2kQ/3SiJ8QK/06fP5HzidjDju+19clVSh5hat2j
Jup37fzg5eApW+mLlWVk2tEPR4pI/DdgL6RaN7B+3iEBcydX5aMO1yd2GYcQQmSZrevjwtXi+L0o
ykuQEqT4N4vhP6+F0pu3DMuwLUvC2PrzWsjBfHRG2dMVM/zuboz74i4IMSdqlrwXwzmRUXz2TdN+
CrqbVlnac+mqbyoqyq1xbaE3nkvhuedAeD1Im9zcxrEKcW9M6Y9RBg8E7uwnF2DxVshk7w8uhWrR
D/cSttO//kMM+592HUf3PMPWdcE2ZhLV/fNfYqSmiJxK5Uvy6dM6HuIIYioPJVDj3z76n8/ZHTDS
Tlm22NHfAU5tD6u4be1TlQs6CEZAxIMqewmAEN07avDXmVlxMsuK+omRA4Mx2A+W9dOhfrh9PemA
PZHo8uvd11PseNXBqkJ9wZ5R0KglA7PiHTgG6Gc7vyZjR31MXM5U7nlyHONOhcOJsiC4Q2JG6YXs
S9bAfe3cKdrFddA9EpL3t9oUYaBjDbsN8BvAQse9tlCS7I8Ga3IBMaKGk4Ih3HmqrUS+tNKBWmFG
I20FAsp9A/5TzabgTHnVnYBX2AemdehG42Wa+mwGuJr4wIHcNsO5bANGswSNuyWQ+Q7TO74xsUO7
RijwenyzSolh2dLIWoGAvIk++z6W8Xh0erATUPoWHeXY8esB0z2eSB9sEqBynfYjcJqikum6pgv0
aJjBCV1hq5lMZt+B1kPopMlJTYVrUEs9A5R1M56AQdLWb5x6q4E+/u1udkNC5iYroE4HVqf3zzE0
nwTrPOvaE+G2aA/hz1t+3afdMAGTtxX63dcarBcEDEmsoTXUG03o2rXgalj6UVm/lM74ZrF97cw2
5WWJw2g8kB6u7r8e+r7xgQ0ht6H3wlEfQ7S4wscJb4DtBE8qfhBMmDIsFEReET5aSMDBUk5pZa26
LnS4irJ9V7rDPrNBba6EVFgfGXfXZUI/kvyS9xFK6CaAqouLoU12XopMSarEXWVk2gj2avXNzOi9
90N7zsDt/JsbyvozD59TkuPMB0LbFhJiiOX8ZfzLxFXZok5kMMds+6iUuaPlApIX6MODTagCU861
Glxc+7KgA8v2eDSTsjiVWpUcpqGuz3EQZz8EvqUNC7G2ojYKVl0JJqFs3Pxk2MZxao0nkiUulG8s
L503vqlCd8FYYXZLdR0JNp4B7/7GBMI0ksEyIU8AcDYMcxMVU3Q0Ons8/uuVxJwXiv9B9X/94dKw
xLyEWLaty3nJ/MPcG19jilHd5xmm1iaC0MYANsLKboraG3x4fZ4/emrsz8XUHnVATatcRzfCZHQE
bFCQtcvzY4ALGOFxuJS5buL3tbG+zCjUyFRbqm55H0aevG8d8/Nf/+7yr2+aFAQNvZm+IXTTM/46
FCUaDFOXGouxWY75pQjVvmZWI/6iJrqk8ikqCBtOgI7YyVIi1slLJLXs6FIag47xLdoN9GgK179a
4FuuilTZDtqWtfj6XKul28CuToUPySOwR+23jwj1il0GyrSf7/d+YGjdwo7a8ZiKflokWlSQVKGR
mk6m9U30HE3Ru5jdMR8dUoRWxe1al6b63hXZuOSEmhINQ3oMZSPv4/lhNGN5LxGXD3nbEA/i2dfn
fcfp8KXWnBTs0l1LN473kTBavDsknO2O/HGtYWpugs5HauI8n0GQELU8g9ZEWgRSti7wBxCU8fS7
BPI7zAyVrxU4kdqym1fToTXWkld9JHm4ovkLfiVU+rZBnPzX75wh/jzNZK5KGJMuBdWba0hhGn/Z
vyZwPXBSYQVNlPjbrI0Pg6WNOysyGKHg69a2ZNDCXWXHxsWKbWfTE2Velp0eYN8rvFMQQgsj5B0/
BQpZUySxuQ5r/5JYY3BPTLxegv031oaHMYdMX7yPG8/dVR125zoxcBxEuXX7+giVBtSSt2pazdvi
6zefQkpK2kKBsWGIxFIj0vuWzxstMfGHulXoG5X7llJB0Biqrl8PuuZ4R6v0YXvWWXQvuta79tr4
I8tT86WiFoAL85qHkfFqqNpdWUppe7tw4pcheqd3LJcNWtW5IxxECzT3nhkXoS0tg6ZNSDYIbFoJ
cqjCGwuYgdIHQsedLtPvXexmgMJ1BtAJyAfCeK6keWxNx8Y+VWMT51K/j9qlkzOdk8qCedJMwelW
sWnjGwH7QkI4PDBNRe66YJjLJLcBb+uHQNkEKZNF1zJF3WcCdxz7u6lJyT61nOxdN9lWyhR7LfLN
Oyg3pOjGNrsS3YtWTtRhw5MZNEO9HSHCuAYCYy7BOqQcPsIOZNqxzFvzO8AuMhVzUp4bwFzjyrVo
JzPMb07qr4HyUsWogCQcjcVV4LrBrsC7ei5JJqzCWQcTTO68hG0mDxJk/iaocnViAgAfke3BXbAD
wWUtyQnVZ4iG1ApMpWD673Mjvf3oRNrNkqSQeiHZ8+DobbTGMiAK4SXH7tHverc0HhWhPyRrGCpe
Wxw1puddsLyrXc/NuZpid/Vv7gzd+euqRjDCEYbr6R5+J453f7k1dGNwIJ4IrCle8BZJxnqU4Rhf
6/nBFd6473V4hKiC8dWqvfgKzyG5Cwzj/PUvvj6lQJtgi8N6kOIwWAwW/WVoS+3WzY384rIh7L1e
/vh6Nho0xvIs23otU3WmCZtfKR7aaR80o3WxsHbOK2SFh/86eoV7sEEInmE23LPWxUfpV/HRnh++
Pvp6UHIe0KALsRG6Wz1GbAiSgFPAAMWI+OlRtiOG2yRkzk1kgIFPhmlnDfjp3EaTz54pf8a9rD5j
+pYRYM40xusr4cdjtUic51hEp7xroefIqt6ZtCS38yBOuMsXyN7mXkGDpw9iXbgOWQJZa9fkPqN9
Xk4NFQxS7DjHjCNunmvABcNoJfY4g+kxVAzMCzMmqB8U5aQXJU0RLI/XOLJWUSKzx7xztCNfBELn
BzDeW+HvmUSxR4ywviVJ+QhC/5NhB5CFPf9HzjS5nMPMbzsreBEKtcS/IV1bW88GHZjW4YYTn3r1
GVQiw7w9hkYVQM52WeYmABma53hbYdclAdRu/K7idskgUPsldnHC5mQa26QKHrHeBAviVADmElvs
zTpM1rriJrFaSWTO8V7hfvUXUrtnjQ4UnsjqTjOonSnvMy7FY5roznEamZAd6vJD72ZficDP50a3
xHHSbeQJxHaOL7sQLyOBT5uZGZqNaFT6IFVBCEEh8b71s2lDYKhdEp5uAFvG2TmezZf6EGQ3JJ+Y
/sCgDl3qFPfa7ELPNdk+maqefbx0LhsnvHLYGPZ9nbXcl3ryRDc9uDMzcivt/NT1PxrTsPeGacQ4
TAefjJdj/P5g6a2+V8wC0pM8v9RAmyid6aV9PR3nz/lmTL8uM61VqSUrStDqHGiWsZVdCtBPsxlU
rXpxF0RXPZpmoIuoToHXELsjn//bRzlz45dGmDDnZf6qnB8qci2bpmWVKnXnPvGFeIlB4qw6YNCn
YLSMHV326Aiap9jUUCeukeY42PvD5BuOfyxJsbKfsTRcGMwxQ41hQ4u29e/9bs/U4/pZxu2dZ7Xq
uyO7YIkhtz0TY3DuQu4hQLBD8Z3ym5kwvtwHaVOA+gunI+VFiNHS1Z5z5V/jofrp69katlvwGABE
vdXCPZp9Xx0zCEDLUXnRCW3s1qpy61Spu/F9y1sYhYQblRR3TVfJx6r040dHueHNgNR4S3mtd0OF
fvP11PeS+kZccB7fgO+uTQNCT9OtdRPj4esBLsMzyoy6/3rmoThtDM3B0l2WD60/wQQNsmEZ6UYJ
HQWAURxq3W8PY5l3y0mZ7QGPltyFUT1ts1iUGLTLQ0R9lKssYHyHpdq73z5sTVZrYl8LGSq1L0pt
H4MvH1lvnvTK1uFHVSY3Qv9J2TWsGK+qH0WDRbrJJv2omJ9TokTYc3s9xpmWTEyvCBm/U6haO4WW
zgCvMsNhnDAG5evBH05DXKY7Ts7vRMZXjOotP624veg5IBk/09jP4e750bDTgCXAp+uNE0kE49RO
w3Ry4Obo8cZozI4+UjhPV3CKu8oEJuh3EeSrJCUYpMYHMauqpLAxxrRCHQsC3XdeCGKtSpkgUgnY
MZEKxicrr2oWmJbCjWryaWoJ3cVC7zaWkp/lJN8F9B+2NNq82Pwwvw10fwW3JI4HdUi08GkcL6Vl
aBcDn5ExBXuGecWvNqpojMaV+cm57WV7AOKbLvXUw06Olz3y9GVuEuaAdV6vTBUxG6cYsJ6UDELV
SbnSK2UOc0heNeKd81wfLMTeDepntjO5qvFgxIHTr/PBxp1iVrsu1R9U1P5gdNYubtx65xHZJ8Ck
og2+7AiOC2NMauud1vG6rCTcPxD2poGZxpv2GclBQqzESuIAsc/C+D4niNV9DiSCs/3wbo8gQEL0
K4gJFmo9kTA6bxWteXOCUAfoJG1Zp0uFjtwVH2k889DngWAcDb55scmsgzo8i2J411PKYzyJx45W
ySLtjc8UvZwPtNtQpU8Wbqmt78lrzs/Ct6ZdGGLE5Y+7rRkGGEe2AA6XWDXxKBlsGuJCnig99Dkm
PXtWGW29e2sCp+cyZWqNUAmNR2uNlTJ8FI8bwjNbZI3vlIzsjOvsjaUqLHVKWeMXnadjiNbFk+5x
MPZ0e9r0Omgys17D0zN3QVE6wBVSZAachKJ7z0oOiY4EaTCWsIwMcWXs1gf34He727Xi3FvOtcMl
J2hFY3pIxULHeLQAp7Vku4CXhSTlQQPBCgIudoAztFRa3qws1z+EDSHcoIzvi3kyxDjK50hDwMhN
sajYELHHdPdtRlQJUam7K44Y4xFIoCttGiiJRpgeVYUCUiuYr6IncaQNtr0eQf44/oOMJnffTeyP
44dTD8ekmt2lbrRtwuqT8DN2wLK685PYJ5sJVswR7hp3gjhMHu2FEFd211jPfZMFK120V154tjaD
gWmJza7i90f08oVXSpQPc2jx43VyJXlHV6Wqt9EAsFU01rSy+jAgwhS/NXWwJtc/UYjQa9fCsx/5
8XHMMWOE4yF1zObY2iZBbTHxt4F06w28Ki0thGXge29e80lNmi2LVL/lbgyINHbemxYOr07Uesly
b6n40EU7kFELvHJBhEGQ/nN0/W/KzmtHciTbsl9EgMLMSL66luGhRb4QlYpaa379XWTUTPeNGlRi
utEOZ0VWI9KdNDt2zt5rW/mvsJyKrTZxXmDojb3FmeUOjgFRvWqaEwQgKghd+zVExXPuZ39lg47l
M/5dudZ0mLx7p8XV0YTZIfHN/ER37aj0/B34H7AyZcJvYgcTNc353GoOjbLu2uAxmkp3xSCYP96g
7+6675yecDXyLLayHfe0VvYRdk1U8JW/IxzM2sGSBwKXzw5tW6MNgrD9mGPOdUaQfTYrJnql/ike
SE0iJJ5xvrnhK1UQxtBa1QWA8dTZWV1z67z4d092AL5Y1BPGEMKvp89fUzpgDS7haNNTzhPzQAXE
XdaOPTPejF+udLETW6QaBFCD9OmE6QyfHDHa64ojtFMZx1klzH67VUOmbxvbeQ9A1pILZJ/K1L+R
YzWBqy+63dBBrsRMv0uV6yGM8sr1GJfHQRq0uz39JMri24QXEwT51jBLlnvzCTzsb9mK9pBMxXuh
z5WekTGAi/Szr8+1S1Ghs8azGCsCUt3aezHTaQNLSd+EFj2ypEfen5SnrugIhAKSDW4e530KQ5dB
nQ1TNPNgiNnU1hBDfE6AjLbAQ/nUu7b+O9J29A+LVc6nmU8C+XSbbIZB0M7IxzcnshCBuP1O5IU/
E7CqrRe/1wJ5ZzyxXiNzEpnR73Mbg0HcT/7awkFy6Czk4lV1VxfkTWsWuOwwmUjSGs1ToOM6qmz0
WJVHTlk0EjQTD9UaE8Ec1qHcVV2Uv0GFufuWI9I6G52fQ9l3V6OE+RgFO/BtTz6GvZVlZb/JTbsg
dNuHKoLPXA3HtnDwsXgHXzivfZ2zDwUMluKg1LYAchtaI8mT7U1qY3D6Jril/Av1EAP/sC+xh2ek
zJQWREjagEUiPNYivVy38NdQ5r2GRqDeZEeiSw/Qzh+x3iQDwOwoyB/aEi616ez9VOGBsUNI1UW2
wnqFuCOFKJxp/c0Nit9NHt2iuu5XQYsJNYp3iWu+Zkh5ycNAD5Xl1BRk7u1i+BabMrVK0htbnNBt
vHZ790TtNuyj3P8ejsmV3sJD4I33sSPuqSGe7WY+NPfyRbIGts1s7KnRTGfTwILiv3mZ+5cxJSku
qHcDu7Wh+YfO8d6Kmr9jH9ovWu7/gEPdgStyXR5JWCaGVD9w6KtDZAc/wxIsTxkTGQ+UtinrBJ+B
d8qUJM8adBjCfZxYvskyyzIIRo6v9FHl1pNpaDociOhCX8SL6U7knPeNSgAVxJ5TNw+t3eyj/ncd
FiclsL6x3stH1dANn0FWvYmyRyE5PmLoXw92+KZb5WwYZwBV7NMOq4BdR9cq9M49rRWj2VOqmSoC
hZ6n6ORgsMPmYLiRGt8CBsRYk7ahrnfrpvMr/q5ptE57Ih5EWZLYg6++1cNf1JcSQnZ+MymEm4lf
uxG/bZvqtG3r8n7sfHMzOsa5SituNjl+N2uFgbUdDhB9WuxWJbJx1HO7gKMgP0bduZvMZDywYIED
D95KQOprrcaHGeWYWL3YBVSIlc8QPAFZau/Zrqm42HnMgcNnsSkVWI46+bAHF4/zkGnrSGdwHtUf
qUPBIdum2CCG4duy1lgv23PUtywXKFahkLBRpyQl4TgtBneY1frmXPB/2KLTToxy6CWO9AZS4y8t
MWCK+M6aQteffZvsCQTemWONWzSnx5Tn/u+uiR/hHAOYmdZdSXQta7SFcNWLqQSx/Q+JuqMatS6+
8C8cPTfQ0EjeDgkXcrDr9T0HD8WS1hLfQtHA9mVJ81AaNPqHEExfxsRk+VyClnXWGlDIMQn7PeX+
Nx5ZghtkRRAwCRIGE/qViOZBjmXvGTDYO3HwQgWZzWTFj2coVmadjfCXJc91SHypcqqT21Ky+riQ
yXdT27Zo/RWDnuDUW+UbY4IWISb/MqRB4iMIbCu8kTYK3DAQfD8C+HUrm2MYNJSnUNMjPD/ybOrd
r6prUcb6RJEzMe68aOuXSqxFKd/dibLGRiI+eRhWNdMOj0WMz7pKdTKPCe1wMPNEnpOuZzd6aGXF
BkOLT+WMfJoR91rEnNH9vgDxZKPStyO67fwrlmua23ar03auQ/IvRdvBIU8nshtG755QZIeuKd6y
UQGZqVO5GrT8h2dDD6q5R4E0IfyLQAPR7D1MtVScaql7grj5Df8CSPSE17/MjJVwnpsi828swVCW
1bd5Jm7RKASlhz+ojJPmqdEr/ejQYCTZjst8fvFKlrDsmAMyeUjR5zwPqkFC1qvbv3fM7Dkl+r8n
GMq1dVIvGV86wnD/McHQqs5NPN+GTdoJrDJd4axjy6SqgDl0Guc5XtJV8SOwBqnBsi/qJrrEUTYe
HAeFjmBgWYUYlKvM6a+arTaaa9yZNOl2rIH5U1I3kJzAfsN4hvUORqs+VRZ/cdP1rZflsiRRKLJ9
n1YzWOUkNs6hNjwXuebeQTkyoH+SEYrXF5RWqzDGZjhteTZWeVFOKGRMIIGO/yQHD3GBXgCIIdXr
CevlA+Zq9IWJHh21olH3MZuP06bFHqCyWCVDWj/cIfPQt8OsbUC+91Et7emoKHBxtoE4Dg3+SxFX
5qGQUJKNdrhr2+IjKKW8lKJ/t4suvzKf/fvFzsZr2FjqD8nl4us3RDiQxffDsNpg7O58lUi1pdKQ
+LHN4wzZB57EZjZqzmWquurYzkLzqRfMZ4vEgajqHHWdo6xw6u7AkSZgcENVizgifg8s+aEk+4Hu
VR8ATsVbxBkrav3hRXjjcFOgzGhEk31mnmxTDt/MrIFj5ZJFwaTxSXZxte8LpXYaKN8oVu331mAi
4IxNekQO9GCa/oQBnNw3t1MfXqFusnOCQ4YH5fTvN631j/kHojTLRYIgbQcPo/5FiTDoqrTgtXFW
SpoDZPHgI8O8PxZk9ECZsfZhA20rRwP8EIHqSRDXnpF0umj/J0XpkEVEy5B8Y+nyYIemc8QsxEhO
Jggvafg9aH3M6Ub22Q/UKvsyyKEFpiXgjQSwSpQDPhlkdQ3jocMWXKudw/FgE1eWfiEIAhVz42ES
0tqj7ROGlhsxkZ6FZp2aQDmXf/8kENx9eX4JscGiwTTIFILZ/9eI9Y4Mt14B2V4jWtHgvpXR1D2X
aYDqvyTnGRORvGur/MOJG9wmaU0T37HaPWNj0gB6f7PI0bIOv9Vy6TAMPBMiCfmTpjgLDoz5oswb
zuH+1fQZnw2Nob0qj5C8Ktfy63LJyH4nhPmqRpqAfR7m62wqCIfzRIdhnKYBW1PKtqiqYIdV4z+C
Pl8P/kLFy/1mo28vBaJ4lYpHP9bEHUM16wW42CqtcI04gkavMf5qDdXR3Aedta+gxhEgR/wrqPbL
OBJYojeegL6+X/RHTaX9JDpgPCxTpnJM/R2Sfk5GnferLJg9c2gswqOmLA+DJC9YfKZdh0CL7LOW
gNusV6Sl5flb7GxNL3hKU1/8nhtRo6qNn0WhHvK63c7RDx8Dp3n4IKNxmcCzg94mKLFlT6WZG2Yg
XRLQMJabPqaCREindx8ngxBwlBEF6+i26TkKL6KJKGrpVWlsob4R0PQs2XGQfAU0X+blefRb/0KP
f7bsBOI1GZGKJPaQPKSwRHYitTPITnS7Qtu6X5Qgo113zy2BSuGY1je9aw8Y4xPoqgbQ2kbv9pWH
hyhkhgf3K9D3rs6Su1waA4nghW7c9HzU9k2lMGv15cVV4xFxvP8wNL9zLdK3n0tzGmDz+vwd7ZSQ
vcLpivvcgTU4tlL/GAN6rT5G+7OeGg7Wlf5nzIDmivjHu3yOkBTaNeFflxfW4B9e0LQrzXIbtkY4
BwbSI2RzDp3xzLPJaMjc+6713q14fNWJt3nF3XRLi8j/kLFG0Hx30UAUVGWTg1bhK6ANC9+xrn9o
UvbvoV8+6H6intqs/mYEdraVATaGZrm5luuudm6sxbD/lq3HkYMGCIqb0CjEY1rMEuYKf5A91htc
Dt45nF+Wd8z3ujWcZ8xcrmbvHMcuj27MqXpse/wadf4mBywSFi6Lq+xyqJdQbNZFFZrApzEvLzMN
DUg2ucqwEMu4epP+wYJv9ousqJNZgiQZC/2maXZ8q3J24XbgNLjM4Vru4yP+ZnPVwYtf5wPmVI2l
nv4C1FyVzOKyUWbcTvlUr3Wfs6gABU2sWK7tOTEfS2ne0pi8RGi6+v3nNxOHJRkm8/Ej8oW9SoqK
urfxXXpbPREPBFjeB6amH6YwfB3t8lHLURH6jt6/ZjWW4YmbS0GAnPpz5WX2AxFmDhnLHiez+VKh
TXro4hYuUsjRkQNPuDFw0pyItTYudWTRYciIFdbDkeVWxgPMwYHlWXsxPrxusjmzZzRFovW/r6z/
3HaVPkufma8jc5a6+2WQ6PtBx//g10+dMTxqrJ5Ca527iRpqgxzpeyQt/aiM3KUtxUTMRHW6Nawi
3do1GrC49hAVlgI7mFetBP3Zn5JROnCb9A6menlFG8BwSdaPngXYc/DK4gNfyDGs9fYBitxhkR2F
pQcvHrPBOgnVt0SGwRHDk7BWdtLvOoJjV8lJzXN0oMjkqkcGycOzZKSeRUGjZ8R/+lD+IQHkQ8GO
gerAUbZtfxX61HHZeGZFHwTn/EByhV2fp/kFP4g4UTcvBePgBcB9XRROFAPxunaZKxpKBg8JRtYy
asQTOczwPYkcEao7yUy3Xpaf8xke+pT2WmM52Gq7GM+h+2DL+r6PS/8apg25wvsYz9MeYQaN09qu
tLsWGDemydqzgvuKhN9rMeXbkob7ahEVhZ66l5GeYmpwsIdY1l2TSgIyBiM9m0Uw7WvdiY//fvNY
/49dmfAnRtkmRYopv06hDT3QTWv+nALb1L+PAXgDIIbYLewhfEyIQFgrHz2COwgI0EbB3tsisu2T
4b4gdB1iu8LCn+awf3XzBamiWvXSco5Q1AHFV/Wt64zfgxOpA0yNGY5duzs2Yn8nsiI6J1qr7kRJ
bdYKHlXfSYND3qx6UHAv01x3z2YUSoRtkhYTOdlt95TEYHrzluEhLbM/yFVMLAb/64hBiUJmvck4
nrsG18AXdViXySg2bAZdctZ35c2QAzIa2UQTgy+YFwsqJgRK7a1zip+646HetRyaaAYt/08xlePu
PQdjrOPDNWkHfI6uR69JSXB6VngNwNAce/yEl07DLv/vX6b4p1rUxTnDUVQIR/KfLyKvXusDrag5
n/fDBMm8Af1J5hW27V2DdOUUjDpJRyEGKBIlvYeM+KhVE/TZQYQJ0tewJqxDtwHjdTpYlCYAHFGX
z4tSjnMrGYSw/k+JL/XT8s7MsK4GbjLg9J8l0AMhKTdXJY+iHmlNVwz/CezeVDUNNcdPKS2r+6B2
i1dCJaFMzzI0jY4S+NkYNlE/ykPopr8xx6ZQFt9H3BZbblpsc1ZTn/X5HXGu/e7fPzPrnwsFOkDc
26Y0TNatr6tnJ/pQjWaMPIsoiPgUkht4soT+FmtkKukqUnDzU+9heee7oMii1PR2BpwTz+7lq8UW
dEfYJzLxrv/tGP1H1gxkF6A1uRuLxgRuw5qbNIl8SjR9J+oa7BLofXiP6M0gLtc0pyrcgm30s6wl
OcIWKHYzUDxIblvdGyqtrkWe7XqmjC56BCv+U2X+z7seTZ2LxdtB+KCk8fWu8QubWJWOWCG2L/q0
Jnhc5gZ4DYx1lKPAwPlKCmUrrSsNcXE1XDeB0MiOjIfavYxh9L7IbjoYh9cmZwkI+rjdyzC++6IY
WaQk2ui9/vt3aIr5GPXfvQFpGwYyacsUfIfS/Cr4RkPW+6ywCA9Sp0WkJOLLsiqrV5ICk7eOuVE7
lAetISw2HVz6X6FAXYK/vwfZsO48t3rogYNStK4WxUiiJck9RRiJhDVAbfIjFYPZsHksMuHvyf9A
UTtrbMjBHfCUYpLT4cQ9QLk7FRB+rrAorXLGmJue2vMp0f5pOmgRXUzG9CwPtmhb3A/C3M3r/Vin
l46RFegX/WZWpbqaaLeug9n5Bxcqx0WLoMbbsP8YO+CNHkZ19owwfa7abuNRc0aWP1wyaHrbLJom
yG7BcM3K9NKHhnWXZip+aH1v19WafG7mFzcuGRdFuJGq7zSowYYoGAKEqud7h8CuDUN3c7dskTIQ
zL8dAhCSESdiqQePqCgTCOwzHS47T5HePQ3zC3md0JAstpKpt6dDYPaIZeeXzPScTTCIq0OQKaJI
doURvMIu07x83VtBd2P12Fc/O19pFzsHIYg1h+qrw72ca/GVBc3cFn2WP6d9Tpxti2uG0Lht1NON
n5ryonnAsT3q7M+XAkz6QRuhLmQq3zSlqO6Loq/3tgiZM3q6jjJoLG7TSAoLAAT3GHTTQZBofwsj
/7Vxs/ZCFSvp/dRZHL2PpKJvgAYh0osTHdFotCkJNPnQhzE5wJj3dxJb8gcNUizb040ZSLjRBOqY
uHJ+LdK9nGS9ruo4eRpVeZjakUbmxKQHkRvBHO4TFtXiA5Cfem0TsKJ6MeZ3PalyeHCabFT7xMFH
GpiGeViqr6AUzOxE9JDEbXDup3wz4EndFrbdHQyVyDeta1513DCrobQhiDS4NSgA0F2B+iM3XMMn
XE0SP76I1DmsQFYSmXk0QpBkiYOzg7jVrFR3ixr7b0k2Xfzu1vuOeJSu6u6aQjDaD4d3RuXJpSEZ
+BwpUlUIXNtokVNx6mnLQ4bCbV0l3fgtnw+/vjNZRz8mcIQjenMUsvked3V+y2ewKX4lyPwc2w/L
DUIuoQcqcEUvK9uFc6NM88P+Aaguy2L/kOV1EW8bkX+HcYBe3RqjZ61FBoJw61tXWsFTi2D36qNU
kXwas7UYMlrohNlG6l3FicovT0XOTG6+QijHKUcfJJ2YxDjLWSAyuTUwjMAXJ9Z0hlmBy+7kju85
vfJ/X73UP3pEtq5bc4MIH6/jul937cih95CKPllLhqRkm4bO+xAw3B0MEgoM4xuMP0SKDMIea0B9
j1Ghr4p8aO6rLsofc4GlN0/DGiJStlVNll6cWld7yd0wa0riR3xbaqPGDhztApIMEgD08z3Rx+QF
RIbH9DY1Loxn8lPCRDCSbvQ0lN5fEpHSwJTyMRgsYDRZsK9BrG/6vjZOBJjVj6OrP5O4vVaMj023
tj+Uw1DHa+vqlnYwZhpRPA4mivcwBTH/WR/VHEr8WJdPBDkxpscdtfnUzTWT+kFjKr4sL3bCCGeA
CbqtDVM7LDXIOD8m4ZC9a1HbM15NgzOmTIgU8007xcOfSgPjH7UxX4xjgd3kWIXWR345WIUDwiuh
CuBYqeds6Z2Jl9jyj8NIcn0FOhHDakVr2Pph98O3Xg/CXRIaqKFIe2EOh27QAxIO+n8FQKR7GqPS
Okgbp4cZNn+Q98t/tF5tnUxLg64bxid2wy97uKdQAWToimnuUzP0fMVLu8yfjOK0XApiwvd9iyeq
DkPjImz3p6wFbvyuGM/LS0OY3WqmM1uASU+kPZRnUv6MPUe/+kZ0JnxGGuvrvK6i+74LHQ7yqIDg
apCz4pOLPsW/lytHIzURZWaDQcKsAWnV7p1tJcZD7xtHVisNo+iKdlp/k1EvbirPW6ouxay5r6pr
NYwh0RJQIav5Y+QZ1TZJkhlI/LjslXgJqeKv5NU3R00zt//+LJr/qAbhUxgCwyZ6df77tRrMmByk
fZkm609zU99o5ypD/jMFeErx/63jLOmiNeYQKFCTto2nfvzGB7NO0ocgTMJtZcHhqaAnnKxBlx9k
zJwdvWk20ib3bzkqB3LXMp/++2HHnSW86a0Gbvf//1cRDhZ8kyOwLsyvfxWzRndhaiLh+ZgtJskE
36rOiw3PUnBtc2gDkEA6aPMeFJp+KB4j28MOoxd4lrL6OW89DXgawxLbLQ91KjQYLjTCInkWyzo1
R1NYpi0eydezj3/X8z666Swv43WWj9Yf5gvm/Lx9qfJ0JcTcUbd0l6YHP/8vD0tQTa4Xks65Npvo
AzBgsU26zjlDvhzudAmT0Y19htvZvutgfJUx6jkfuvNZK2wTNB2/ZT+czTaUr5lPJrQ95vaN7n+7
MTWUX1qfXCzfzfi+jOhPz+d8cvzfv/p8wOakYdP5doX4crIk7ZWTsqEzkOzIKCQnBOYJcKxL3je/
/CBE8h5LE5Mi73zYm5uKXPRNr9DMa83kwpZKdhzILXTK5MCW05TuJ49IuMW400q2u1w3zgJE09wm
uvhMrq+My/aMTPAuzcYkMIvlxkCBuhHGaGJWI/JXaoRaumrWFlnVhwV5CjYyUVqYKNTdlJI/iazU
P+KQeur8Rr4HKZJ5XdZH23WgAxprtMjjN0G62V6q+88nptBnoH6TUGl1SDOXd8n8TkMr9Yc7/J+L
Hrc1QydjflAN+2vvgtkK9iU9Z9Gb6Bxslqan7uny7NlzB0OJ76Wtu5dg9kxnlfZmydE+1ATM5Sun
GqwToSMJ86ZzPmNOCv7JlZRIxvqAaO+XI31WolpCZ2n+YZZpfNX+c1wR/DrMypRjwif4srOMfgPN
W+hiVdAWAIVCs8mdozFlh41FOns8u2x6VnWnmQCre1/W89ELB9pUStp8wAOTQB2oeP9wFjS+ngXZ
6ljemWybrk3/4OuWBzAxchM0YYgUw/ZAXMw5Q1P+JsFirzp9zE8+BGLIYilBmVm4/1zESAmnY0Ig
J1B/VfzhWza+PvX8Sg4tGfSK+PZAG3zd2kpLwa3pGQCaFIRiJOu6A1OxzTwGZvbUP+t9/UM37BMO
sHuSRK2rpYckEyX9n0wbwtS/1mq2wKMrXAZYwlC2MOef/9cSRMpx4I9DidxCw0qnV8Ndx/fQt/mu
aSip2mrqToSLE5Og1+exisXZN8hFdZNAPDgJpnOdsX+C3XiThnPMTOvW1zLjrhxatspU1UdTGN9k
03M0GW0Q3rmsb8sPLUGDkrs8zmB55SGu29rrLKIUUBUtl4lmvDp2n86WTX/HeJCBCHShnfBIiu8s
9fa3kZFnXir6FdbsfC87wrtILaLspqezcmIf64HDtAUOIbem0WnbGirO8mdR3PXIljJnW/cdsH/i
KbcihefW2sF3aG9Y4unc7afETXe51LItSZpzEUeqVFEKYhVGyvFPBgR2Yuc6xq17I/XFvaUt+YhJ
yrxBlg8y1R6IAqcz33h8rp/Ptm86TwqByoykYFIS4RDY5hWZJp/ThNCMaRHRDT6PTkJmeh1e7X7C
8cBQRU5WwwHaMJ4d1T4Klqu7ccyNZ0RCbPMjRkEQ8hv6Ut4m0B19JwnD3aceCVpeL8etpjf5ykM0
h3oTegDcKo7OQyWfQnzWxMiJW6qvstavXoycyRKyQ/cSxZFxKPTKQ1vYZM+21K6wkYJbhd9h9ylf
mBwr2PWJZt8HrrtxVGidq0BY+w49T2Y3v5IqIkHJNJx7aCnhiVKbew5Zyjoma6Bb1Q1ybUyQ9XXy
gU00PlnnTpFdrGr6+11wabTgMlkgHiB1gSNyOfSAWC2m65DT3QmtEIdPK488PvT+fSN73C2v1An5
oxsDQyAOluygDLySHQzpvnCbbyNd35voRm3TBlKc8L7LUwl+imGPdRQ+d9ZE8KNFL68jiIwVzZXI
H0OTTh+zHc0rqp3jZg7ZPg6Tl1oke23sm5UTkmYemWTXVrpjvlQNECa9KFPggds4icuPPmof8YhN
j6rMKzw+TMjnMvbzoZvfaWJ8GEs9Pyz/yADVrzV2/zq40ftU5GJXEGxGeoWeEx9R5ldioUghrhk6
JSHOIVnqGYcRz6RyxQ+9BgBF/xdA8j3k1Oa+T+EeLqwRzyO1xO/j/jo4afOQJPI1LJ9kDCXPisiR
j4kfnqMSrPGOyINho1LykePCPTMdMx4pjIzHUYOCnCvoXhpLBvMaXlrSH4aUwKvlSpfopLwS0WsA
y2LuJGKY8u6Wd+wc6ph7+pNTK2pnz32OoyLcDLINDpNUH+bSh6+eSDj2ztjz7K2up9pFj4mI6TNF
FoevAV+3arE27dz4jiN8jDcEYazz3IrvU+xuj7WVaWjJxHRz6ha4b4Lh3Lviy6nPjAHdYtU0HfCK
NMn4CNPwiMFlX86DHNNRuAlTENScpKFwC+LN6jlQsNtNhlmTwC6He2l2OhwX9ju8+f7N677Z/jSe
QknvDOkt2qjlGv9xvurH9ufSeE/dQm9XROJd4R/ilRYgktlfGX0naCWVTYZTLUDoh9U4M7vQCWu7
elHJyNKD+qUnDfErKCKr5CGzxMvnz2hGfPOXFlVKdI+qzHEDsxA7jBnKXS+Q1M//XjWI9GEY75O5
/LXRY+5C2vn8DlzGYxZcKYAgUcejsSVnq7km+ASY+hjPINyTpzL7NcqUhWk2BDXDz8oLR8Cmeb1r
61r74WXIRcfOvRVU1XegFsqdNwDQiGYfWhUOZNMW4pfhtJhDeOQ172DUdnmf92P1kNtJcdMc7tzx
8T//VHPM4FqwFJffEdpC38sYiEe1ccwWOkJcJ1C1g2Jf4IM/WPngrjkBfLh88++0t8F+6fJbWz0F
OHefYpmGG1BGw6M+DuE2NJp2R3x7BM91KtjM5sNj3ZBEmKXaPhOg65IpgHneDg5Dtq73doo49M/n
zhvQmFjFgEp/fgLzDjkBloQ5atgFSdKgnztRb15SwIh3ZUlme+/lGdoyjiCiH+cYeA1TSZYOVwyg
Q743JB/kMLbfMggEn27nxfJsz77n5Z0rLDFnTkOb8TPzGiWuv8eUSKQeCliaqU1FG2sIY/MyFk+e
Z/qHQYvuQYPHl3x+iU3M7qZT7KKqwanBTv5cuBqMG04d4IE44qMVUREOPJw0v6E9rIfOce5HTf12
G8gjnp/3F7yS7TaxTKJK5svlB7XXPAPTNA+JjbNj1QVGDI8R1jfkwSsFf7UOUkocYjn5ZPreCfYa
HcNkpBc7kWPzUntOvS4Mq7597n9MYvTDf/+lSrB6K0J5W1gQjnEdWHRgms1vzfYV6eE2mSKLFFjp
v4a5+9PpfOv4qW1rmFqsHIbWflsY3+c3emwlN8+TpF87nG191b40BBrcGlnsW21EQAtWpS9lO60s
/AJrrVdUZpk/YTROaQ/pRf4drAFFt66jUo+iqrjlvyvxM+j78qMJISZGFQ9PN7koV9HCbZlxX7vM
nZ5tgmNRW0dFvBNlAgpT5eZWb0x/W7clc1y9QuA7F15BGw2bIaqRmJPxGrZe8mZ6+GjiUTrnVLTO
o8jHF88sN61WZifFUz4j5f7v29FFO17q9vvnWXE5NvZkoJ5ILc1Yqeu6PchlNasJkUb077hkgshq
PyrCo9qQTIyl1Vtr1ngTxV9llBqvOJum49iwow/n2tfqe2kgEkGdFm0TKZCEGjlRBoPUxbTJGsig
eofDM7mbJfkKxLrAxAIT2AX5i+olpom262ifkuwwts1Kl4gLyoBJhFZUwRMCSMLAAsu9qKUUp5A3
zim8FVW43tmsdbB+fn9KZvVH0A8ma2JJNQkG4lPJ8h9NS2N/eIRWd7FDijixwaXOUr5cJqpB0xsL
JgRTYoAjZghEggBGoywx7E2UyOzkG/GvBY/CaXT8BKXkpj2c9TB5jTvTuBg2Kk2IhrulmKtHK35U
XNUuvPsR47+tOogqdesdixqz1XIZVuRvu8bUHQoaTwYBDe+lof8OB8Yyn7cHCm90rDIZJBY5/ISG
c8cw+glDke2dy5ismIlC3QgrcKIF0vHO0a5eSLx85+fjtybR2HCJvtKC3tktkog8IbkcInX8edmL
vjqEpkDiO/nF05h3392hct4MlIspddxpeYnnd2PYvbVVYF1RHkb3ruf/KiEvv/tsoNzFrbkHUDi+
2yHwFz00sd7yp5CqfM/NaxDl4bU0YvLuMXhtOuYP3zg1oJ7w2LgQmIqjy9RxpwPJePHH5iWYMFnQ
csJtq/zyFpX9Madbid6QsKPaTtfChFHQMF0/TGY37Ys8CJ89hI4sBupCAoa48w03oFMePJRJUsAF
r7apiIxroRrjSnKMfl0uo4zvok/Kv0z6zLcsbDOgagXVssUwd7lcfqDVD5+CtdHpyCwik8Tyx/TH
1K5rIzW/T8PwqwKDsjASqjx8dTg6PUZE2t5RoFkrrIQRMKtZY4tHv9yWtbIgCeXVoVAiXzVkSaBy
rC1+83HalnFvYRFGFgq0I1PZjioOB18FhyuzYZyQpnniQf08P1EV1FsdSuba0+L8LheG2Hs2mVpe
nXdHvycnyff9/kp0VrPPfb2/Ulc1BD4M9i42hh8TT9mVsnhax41Z/ZW7wc3giXrpwsTA+2NiJEg4
GYDueg4KLd2kkPKYIs3KwBRwR5vpXM7F2fJT2dTTAVabtmvp3m1ptZMC746QvaRnvGqh+kmUm35n
eJX5iqlsI9JqeKryAZo5U77VLHw5O/MJp8e9q2l1fFquln9uD7FVIoPij6Df+j9vHZzO/mb5U43+
l69c/aTGxtnQ2RmJprX98/JCTq5/ziNmhuvlbajLr///y/8Hybe/tL5HdDp3l5Y+UxFr3mbIRcYu
CAiojAERgcmaGefeecQIUCtH3VI7du4NFI6LxbWZ8M9ojb91Qrt68OYXmQ7gtTnvp2lePkZBhF2l
Dr57uSxWSWttR4BDO33W8sAc/ftluaR07NdNboLgJ5XjrjKThybVtaNQWrWOyCI9I9PwAT2X3Z7d
2XphsOdzgiXWnEzsK2UZcfVC9esI/eM2m0oydaOWZElH+FtfWOO32FZHnp3xRabFgb5wS3vfsDDG
pAXDQU/9dBos7nbTvEk0Vn46Eu8nHOJ0Z7KW1NOXWC9hvsfuw/+QdV7NbStRl/1FqEIOr8xJFJUl
v6BsyxepERtAA/j1swB6xt/MPFwWSenKEgl29zln77Wx4MWXhcvFp2CPn41r3zDGK/lr0xX25Xi1
8xZ/Tx3c5v8K4d7czBpOZRRq750h3+0k0B59cFMPTZT/DMEMYAR1v207/a/Jsvgti1xGiLVrnKx+
F3je8Ob1N9tOqo8Cse817pNXXlqCm2rvTyUpF2bC1uSbj64DqDqs6Pt5Tt2tAVBJtMYkDzudUNtc
ZHiLCdR5tYxAHEZj0KF+DBhOqIjjuqJginAnZFUOyWS2ACqz+rShJu7beeotpETNCYIXZDLIoQlG
03lU2H+wrjETz6G3RsWI+jWnD5cMTv67VRQQ6KHeWs35XcWEPYiMoogRP4WkiuhA5fVLhJT8mQ0h
22Mig8Ts+8kPODILe2l5mskj3KUA5Vno9G9WFn2qQWmPmDDstztzyyDY/YgRzD76ZfJcoEt7DLQ9
YwqAQyk7tQjlzYOicEKdD7kmYqCDmyB8duOgfCfnqWevtamp4DR/8bEIgfd6Jet5G6zcEv9Po4YM
+lNV4DvI5M94VAdf1fq7TgI6U2TGxVFV/Rc5mv6IOBfX5HwPdXG0m5hYP1Js81xFEliVIWpHMMfK
il6FRL5gQx3gfWNhgg4R1CZujqw9pGTbG1ZJgnE64CT3egqBUa77oOOAybz2lHX8MD+PNByZdXRw
HI0Vr0Vs2rAii8iK93S01aFzjHSfNXh4nXma0xIg1dvppRXEVdll9ZNrFcKeEfe0GsSO/O/TPDV7
z/KMPBRyac4sz/G76eEJSSxU5ctXq1b/pUqnuEQ4n/z5uB7ON9FgVDhocMFlAfVREA/tPuNH01VI
jO1C5iDxAzNc8jLSnt6kbpkf872YEVtFAtUktqp+T8IDL3LRhtuxGtP96DvdoTAM822gW2dQ8v3C
ZAA8shjzR10fHwbAJTuoGNOxLJV7iioObaVv7orR6/bmZFcPlTfY24Gt8IXQVH9VOdpnSs7f1Z+v
BzFfD9p8PcSzPg1tOlEY7ZbEAyrBGcJoZp52a5FnjEmbUsPJAfAn/w8M78O/091yxCvM6twvZEiZ
gcIgTt1fIX1PirXZZQkyW2TJSd/bzwR0upe6zF69OYKnTMjShiNKrS0KeNlN45SHemh/NjJoXoOg
EwebNW1PlX+I8ZE9dgHhsHSyqj8xb1kKQljL+pVJBMjermSxG8oYv5CWiu/c2fgkuaeJnf+UEAo2
QRDklwnQHvhxn3cmyPKPvxu27j8ACdEe3bGguK9r6v0kc1+KyQpfosB4zdmuH7pI6x/K0tYIG74g
MRs+tKLJL2SEVOs6bPR3JvCom7v3BeQpw5zMggIXnpUbL2PcPnfS8V+9tL8kuSfeQ2mwAkjjOa67
J2eGuImcCHrC2rY1ap3XnuQGP+jLc099C2emQc1UtgDYk8IU58gOi73mpM6D4cak1WV6+7xYCIjW
PpSN2ivcTzWtIvpcIIJaJxnR1xTVbnloLbCgXtmbX7D3h4fAzCLgwJYLV6Qs4TiVPtfqFIBEN+uH
oYYyzdrKiVhgNeA9UXut6fDEFHTCHDC4u2V+0WfZbw8LjJNiHkhHi08mTpWVDt7HRzly55XmwvrO
/b6neTbpl8poewLvmtehu6YVRIpV5Fxp4spjNOj1iQfx8uxEVk9WuW80BKDIV8SkR4EdPwDorN4n
ll9NsG6Q5pSgpo8wNo7S+TACpF/gv/tN5A97FPnThZmIvulMovKEnQW7An+wg8+uh5g7s9CsvEVQ
VXjaLnUbTKQ9f62hAMukZvINKAAMSPYQdTS9lhs+BTpyGbskInPsn4MrpIfwZqTudtkSeoJBniSx
9JinyUi22cnHASIbeEh+uqrl72YEASkbtz0wIhreB6M/SviSP/WE2VlvIYXgZIg9hLPSclP2VsZB
snO3y0NkVKdBwnzsLIWgaVEzDWZ0y4W5IymrezEc5v+eVn1JHf9pOLcxSz1trowYRAGFbmrgkox1
HBAvh+oqcXOHPPIZA+eoPnuAG1hjDojJNQwcUJOqEKf7r4XT2+YjXsJO9BsC3uypuVRclhufnIX1
HdRFxZbR2pw/2fmYZxcJnktXcAyIkCw5mioMaV32cL9ra1n2IAwkkqFiua0TjKZRkpunaWbisNR2
m2qsfPv4ZNDXI5BmauinmISitLP+jcFe94DS79jNwqPlJkgNbevwy6//Pde6wfggqnjX6LRQaa4z
BOhxM2ycZLA3Zj42O4d9dcOCTo4zca3nfDAJ2BXNr6q14stCWu5tWZFdkgGenrU9hdEpFGJxvS/J
dMQgO35aqYW3OCH+0rLi4tIEASXBXOkPVgNX1I7/Yw4ScqoIQZ5NpAXbUjO7dTaCpF7+3om0ki1D
x3KzPGyNKTvAHA4JZgybndWpHsVUZ7xmTdWc8FSzro998VSpNDyVKdFBXhP1v6iqt1Nmup9V6Mld
O4/BithhM5yLW8WF+D9upNnfSDayLpPUf4vWDv/o6W+VDM+SHepE0MKmYlE+JwYnGLwJq8mzUcsY
Qx7spoG8ZncglBoZSvwkk+4uGfUBPb20kkm7AO2CfBADfKbp2KBdnO40U5cbzD5Pupx1QGJ8yyS/
8r296WZ2clsOmZ3z6QhP3FqnaR8Vpkl2v+jsz2d9z1UpqtP58d+7FfakDIPUQ+SXD3Ia9WtXGt0q
G2VwSjoyDJKuZZI9RPgfOkoy6D4zZKqWewPx5wmFK726ucStRx0igtIyEu70l7gZAz7YF8bM8hGV
BSjwqbf/Y/wAQ6IgNH7o6uSSNeEvv2ioSDs5bhtvTro8AF82/9SB/+Jp+vSGrGhf6t2f5e2THI+e
fcR57txxna/rp6BilY031pBCQKg09+wFsv1lYA9cySgVH8j5yXYfveykgFJvUjjgy9SBsBnnZpLc
1EuT4gBixDroR+SvfttD3/AZuefUVaRBAIGk9wsImkEMmc5rAaHqIgu8qXNszddEmus6ry37HGLf
eWkJFYrcSD6RkBJf8j76MPg73jmuM9S1xdPyiEiqYSjzdxHqBHclWBB88Tv2g/Q7FLj1xkz7SKyU
vPXBbWHCOPW1AfjnyuR18dGp2v6VeANZ7A1EgAzV0XmqsQz4Rhtei9Dvt/bo9M+FqBygd1P/nup0
NFtiH9bkcYstPIv67HnoVOZz4LKfNc5b3RrqzdD131oezKeGhGK2f6j8J0Dh4zeuUzKrVG2+wD6i
E1+rYi/tYt+0qIJt0TIH84KZpA0kYd1PCqbO/OTy5chw/EtJ64OIKPKh/vnslnslXnbP78AO144m
vhEo5FqlnZTJhk1FMd8WwUjPZX7WVbG/m2T3nplh/VDYev0wDmwqbiOxhc8Ply+QHFkPK+nWOFpq
JziVvtguX/33LZlimNsM2puCeXwb8X4ctQKcSpHUGg4jnvOtoXvgbdyjjoJBr6OxTPWo2nvV1F3U
jKVa7uXtF9OfFuZ1wKCg9P3uIoVu7rSxwsiuqxzIAfSSiGH8m8DkeSRPCQf6oH0zX4FzkVTk01Kl
QEVx47MWmPnl342VYm/lO76XhmOU67NXC/Norc5jaZln5ZGpTapvl32YsdU9Ko4Nm9bHtrisJk4p
0diV0KH0oTv2MpHk13ORxHH6PedUYoVKrWOS4bi0dfwXo9M1+2Uf6jonuyhhQqTpHoAIiq1rdfEL
PbJjgQ/1svg94rEd9sgdFegQVoUAO738aImbPvTmqbVzc+2wqH8Nmn0rh2Lij/hgTTlFHpyskXrl
JQlYqNVIb33Qu59R6bQHYk/Mo9f1R+WYxEZSOZxkBqE5DhhR6GSOri3ZNl/k3yB91d3N5M7CRm2q
nvwOhffM2RIDirJUYSj0hvRBGUHzEzEbn4XaiB5S9t6bo/GaC2URVE0awXZRPk1UPyvLZYLxt/dL
Db/tLOZ8SYJJHun4hEW0luc0wEnVhQo7rcTNU1nqkSAhex94oDCXvXNpgJvKh0tnlb+1XgvOleuf
u5QBGx1U58x0+ZeQ9cjEZCYTk0cAVs2ugbr+DMFr38aMAGCpEwI0z8CbMay24BAZG3YMBQzMVL+0
kj+xVuUfutv/dQhw31gb013txOpM+7970OxtHRWrxITbdAd/Ti5NXtQAnH7mfXRsY+bB8e9qfByC
5ni3uUq9xPUBqtgS6qrmTsbiZlCgCzoL0WfkFN2mh5N2aTSKD2O0h7VTJm/DoLr9fdjdiT45l9ap
yxv3vR2RKWF5Jya1Mc8onpwj7BVm4HTHzqxsdNdzfHfSxLI7/2thyQY95jSws9lFsTyXOr/ZJwfE
SHl8lehS1mrsoYOTfYnMq96SMEa5nDrO69xtPmKSR348P0zGMHtwUs58ltyNLaKHtWLyT8kG4YOO
p/2sTATp81fJo4nOluSMwuzdeClRVwdtkHwGoCaP6QAHghEEAaHEBm8cpLqZ62VvgVL53q7z6shw
0n3iGDitijAK393IPiDGM9aiV/42aXwt21p+/6h6zdmqzvrQ5i5ZMN8s93rfIro5NbMLQ7x3pBvT
k/Tc7FY7VkRuVhh9aUVcbAtBbCqNo4fCCHGW4V76CkICPxUk2HPbB8mbjundCEPjtMgcrJT4BDo2
5nhgW7M4uqXjrY+1G9Me7d1sxq8hz8K3JkwZR0TdynThUZJj1K9BCP8t9JIA7ue/A/XSc9SKZNhD
jnuT/sjICqeBOhbu8IRnwG90cqZoW2MhiThQzMO/5V7v1j86n8HV0q6bPCO6uvp5cLXrInNnsrJK
JxIhORY4lyobjlDQms2SGhL3Pm5to3hqDZ2ktXn2TH8YJ+FUvHUufDhkAj9UTRpHExrT/4ArJ8Ry
0XEo5M4cdBihdjoY+B6gOUMCvnVGQ35Yy3pJwFmJSj+aapK39LNfh9BHHHjmJPgGrMtVk5Gby0Vd
tebB7fPwJCnE61m/vHwtR7J0qWp5rcLG6qiHwokVQUchhajl5Ev81i2BYXuhwfxg43z1DVKP7l3/
xLemNdLkeVbmtSZ8dEK5NL//TGODFdH/pY3iGSofpk7LOZJQAXOVuNN9bkZ/rGSkJKuDOQVpHK96
3SJHSLMqhYcT2cclkWTEiNtreXwKigxxcMlptNEM80gm49/q1PMntb9fKnenNCbzhN4C5c4oBrmz
JivatGnlrW1mQ4xJTT6hHYNzyG67BZgRAXp9nh9ZWMdv97+ro3/x5Eb6kxwwazsxCQVLnUQTftgv
PnjlRmRrmKS1L+4Ri77eJbQab2PjtSAknfMJA/nkEgcditt5bhJWr1o5Fh9ZICUihyRne6isbTxF
2jHs0lehuKwdqXZRa1jErlHm+hFtmChPpiPhiq+FaH6M+BoeDZHSAqn08qYxLqR0lPIAwis/u5UL
/qmxnrTCjD+lS0BhQ7UwCYaKM3FrkWGFDYnOVduCh4vrX5VJ+9SmEnxlfvQijLg8Bpyp9lYeooqi
ObpfSP66IA1n+UC2h2oe6FcT/h9+jw2Myu5TJer5/uUJE5HQfICJlaetrMmTRxxB96QhInTfAVuF
+xg0kB0VR1ea7jcoQpQ6xygIxb7GkU53EaAmps4ayrSctprXBu9qAMBApoffmqClDHkr9Ys9C3gs
kkVZSNE33/MTkCUE93rcVU68r3klNhNM2k2a6dGBxM93ESfalXaPs9bKKdxqNuQe1TNmUuk8PwB6
1ZvIsHzETlf6GO+6kPmt8rWbX6jxRFMHsYiq6i8TN+hquYnLztvebe5Bch1pi91FD2iyoH9w9lnF
M0llrB3juNiTVcCEKGQ2CcgjpH/R+KXxYGt7doDyKl3z6NAAPC7OB2a/jROVey3sbJiM+mmZPixe
EMar2Zybu4w1+rwfgAT74z5DmLFN2rreNMMA8LhEEWQl8VZFIVQNBur3VkyNhOgYN961RfzzGXqj
2FZx/xeJgJkrTe0YUmdlfcQlHdlK8+E24KR6wYa7t5sJ9AbhwngDGUXooLeSkiTUQNG81HLnQ2l5
+h0LlCg9aTQe4cUwW7Ebh8hNdy3XPHwkrJLwjeVZOpWziWpOEY5028tyE+v6D5ORCEdylxovnbL2
mFhI75IQ6FGJ0hulLgtgThbQIp/UU3ckLrhh6TPmzNxOJ+pzrHZM3wSfttx+DAL9xt7pPi0frVDa
7IyFepThxnOwinldOFdm8wX5x+9S9R0VmEwdQ1PYu/wJ4BgK5/s1FulEG+cWMC12T2vdzS2JyMzF
QQrYSDXL9aoF2XOerMo6JE0gt5hc4d9Qkx3JO5BPWox6ZXloVKAmF8pJHMXGJWnzp5Ckg5VslPuO
NuBIM54ucD1uFkuJpA7ZaowHn+hfmevltaka/qYs7/a8NLIJHj0jZ4i+qBKF2z93dRD8j4e8Adp+
+VkqLwVNIs66SsCkL3s3PU9N/d9yhZZIr5hqKFpjRYpdv4kU0AXfetDKp5p4vdn53IbHFFC/mLU6
EAebCz2vjiCCZzYA4nlYh5lYWzT6fFitvgnWIBji4Ibt9zdNmb2K0LV4QeydSeb9Zbqh3N1PaxH7
lxDYcQnrKS9pL6Jnhqs7rba+WwfaW2pb/1u4lmX2pUsYaBaNyahZ4DbktyZ0JqktqINpAh/eznMi
jhojXfW9eK0KGrLQf5zj4Bb9Lg9JK+iHfMvIMXuNZSFeQJBjnUD9ENPmu0un0qyLzvftJZ8JSZ2C
UE58NcbTOR7h7wG1pN9QC806WooIL2PO4mgM/GJRNaT06sWLCtv4lxbNpKTemvF+fn9KLMJ3g8l8
9xoOZ0UQEGblWQMOFo67/24WOcPysFD2mzYnFBhRDSE4IRkTYlD02uFk3id1z45vd+4uNtlmvRRY
90Ien8xyJSWg/AVBHrRoQhqfFQMqDXx8UZjXsQE/rNAgtnQYDmlXJrvexKw0L0lBnDvrgmzdbQx5
CGJYUxGmAgAd3WdVb+DrT5QG81CZteJcZWG5l1gbv7L6tQnLcleWg2DYkrwYXqn9sYCBSyrtlVHY
CCsQWtHLn5tUWmilGhPIFBGBDZNM6yMCMCOLT83co4lJP/Erg22jgmQdYdY5JEVbEANsa28we57S
1jbQThQlBX4cgMaREcYgr7D3lBGPkGOQffc2pheoIRNwkr7cB25sv9bhVyV7/Q+mzu+BN/2qIR3m
5CrrdUEi3NtyjzS8hm4GguujY9YkEc8jlI5E2bGxxyeRu/2L17JEOCK7calqCCJZGaPB/WyqwDy0
s70hNvMnRA7j8a4jq1FZ8ImPziDuHWyF5vhjypCY6oMWwDbrvGvnkknsxmsTUyD7Qawf4dRom6xM
v2ISHUjE9utP32v8iwcOsHFHSLZuhd+U88huaTrZ3uQdlI4/2o34QNoYcncI2KsbmAT01tQNHtzp
dVwZYlfMKq0IpEvUp+120Wxp2Ax3y73I8sROMTxdR/X0o3e74aH2RbIP4wz6eBozEu2bl7BCbzZK
g7VcE94JEI65H4WFz7pgUIGL1ngq89R4ykxw+yx2VtiaewkOdi3ZLY5JQD7esgAlg/eza1zsmcz3
n/PAfvCm8rdOJsJjCh0FwW/Gx6VA9J3ZXnhoO/ulnVLtLOI5JNnnB+oiKD8hjf0ubcbdUGDWcebF
zwlAwT0DejgVnn4AJFJT4SU3Uzg9aXTie7Gb9q79U0+lcxgoYxEBEiehcS6G/p/lv7PeP0Coyz7D
sENyMzTlqSJ1cCUdJ2L6Q2OADN6fnR4maO7ScZMNAya3OrZXZgbObll8Rx92SZE2N4PWWm/3pJpp
WbqRlkb+tDXkRBjl9noAyU48SFcxCkcAspmswDm4XTO+0IHeZRmqKrMsgf04or0lFQhGoBHuFmWK
9aYlRBfm8SdYPMLsVHVdansWeIoo9aIVf9SsJsqN+Vfzcvq0nUdLmSh5fDQvkZDZK2QuPpgzbO6+
9Lmd+ba0xGuRAm4JUVQsLXEC+9bwrfeGXnfHLmn9dzcbtyjExx9uhMQScZt21DoLSlDhMwHW7Zsb
+Q3RuXZz5hAVv9q8EOR23PTIzD5ykbxXeTp8TW2TwjNPpxfbF3Lbj8ku7LuTR+gsPk7rh4MyhSZ0
G19ZMeNrFxotBaxb7gu9xJgN9hIVd96/xhkCBwIgPocO0ZfOZrfRg+nKPvFcDzWtBNxnT3nkow72
vH7fWU7yImBsUzk8mER3rceAEKio0L4WWf29TzBWlQ6cs0ca3OX5zh+HKw3FfIcCnOi8zsdOkEoC
zaahXg9B691cXGBrMUJYqHNwpDnq/wdLa+wn0Uzfy3tR/p/nFaM64JEJE4CI/McFuUKNdU5SVX/0
hrpYbvjTbgv7KkLfuuomBD7dkDVVGSLGwu3p8HF1bDh1omslm6qnvYteBfeexawwQaP7mZL0uE5z
eIK2i0NhgBuwtWPzQ4sNRjhJ48YX2PP+MH46UI36vlSHvm3TfWWaMCPQnV07OkFplV/rgXBnZQMn
GOfNwspplaLLJu0sMc3j0Js/Y4Eb06z5eKIMLD5BDEw4cz8Mp7Vx0ZNRo5y2eI+CCfwI7SucO0X5
bCBfXmXCHE59WaAcqwp5ScP8KQ1lcxsl6Divy+WGYHFto9XC32bB4JwsCu/1QBT3OzDvZN94tret
Aom+wXU/jNpvLjRL5GUwK7FjOk9sYvBnca5Ys30lH2Sy4vIJzyD9QnCYe2BmYls61nirU+sdDWz1
pAvQTaYZ/HbIOD2EEbrDpQ/yry3Sm9qu0rXL5FT0JwdrL4zaoB9Jw0jri/4RsO88xxAo1b2o+ghA
OaQ0uoDmWG9Urd4h822qtdFDHFfm02FpyUcpotu0fy8jygGCfI2LKBv7OIZkr/ulO+zKqWcZnZkF
MDm6temXuHYScdNiL/4iusNWGaFwmvx7Jyu2upFF76nWdo8xvEzomR3VH6I3chxXBg2kp3RsvwJ/
bm8FSDajMPUv91M5ateZyuKVq6S2rXWjO2rnMsbYDXEpXiSn1MCKrtUcI4udvLo002SulocGqJrD
xHR74x0JBKkL7HlzEs4QmggiyTDs9hikm1fm+Aw/c7v8Y2nPI5v9+u7Hua9FdsI6l1qhfulFnhMN
neqvVli+ehmjBqQlPzw/5lCX0aWpa0QTfVa9LC8NErgtgrwja6d86unJAcoR70zvrLfJmqHGfccF
pyWzjqbt9ixWaJ4B0bxK3p2tp7n+Dl83JFzcwZeE/Fc7QHezWCYoScJDNgHOzawEbXFa9LSvCudF
a52jkP3wCNrNeXGBQDF/1hFJS+IHWswLt7Kw0djQHdaZ5x/HPBlvHOu9Tds7AVallnQG9ru95/lM
+l3I143qxqf76CyEYLuJSoLFWkHzC9VDs+fs4e44d4/bxWRBsMLfh107dW/TbWFZGQLlXDoxf4jn
NLQ0Io2L+RheoRwdBB42JR+Ju734rp2fl6ZHVEXUkXxhnS+6XqRN9dpPEg6jc6cXsZW1SjDanVML
dDRhlndyhKQdeFULS003FX93CLIwND3UOIIBmIw8zMp2+sPyY+Bto/XNpvsA6Gdje6V1WaiiYQ12
sZn8q9XgOSyKEby4kR9GqHk7UpD8Z02nfKscVscuOub3qjpCeeRbrsM/WJ5sFadPOv4bBPZ6vy1y
G+ETw6f3+70U+dKyvBtmQxB4VCKeFI37nHHgv4MYlt9D4Azf0OOaIBCiejGUc2a21hzbqH4tS32r
0KoS/+hOG1a75Jtcdni8da9OpHZzAqcxfgj78tMsA3+btwx2ly41J8jN/fXpfJt4xXnnMdII2RC7
yWkwwl1j1PJ9Qgh6xA4qOYY75jpRxAelZr11nSj809Tmc6V7r1E11q92IL4JYMx+Yon6VkO9y5Sh
vjQ3P7G72R/pCKiTUSMz+SFO18AkNzDKxVNvxTSxxwCTTjvo+6J0nZfOh7U14wzCbBCPPWpAuLSQ
3A32rB04hv/UHGYVxI19CGRAykWa38xhQshPhX3vmulR0XGxJ/bK08P+I6IaRx75fEfD+t2tsnyx
IohevFNO88oVRfPY1UZzMNOWNIKu2WgcvF/qIGxOEdmmq3qW8C3PRf0fryT9Tzreu14LG2JX+h5h
OcORV1sfgUmArW5q6cXoBGVlneXIQBMo/wmyvY0zD4Vc3R8P97WFVLL0YWHn+NTfe1zM56j0h9W8
Wf9W6ivsIg5244Rje02FMgEJr9C+5GZPp9bIzJfBo3ufCTKYs5YmfEKUDsgVPAb6TK6hskG4OL+W
hPI8+mhVzn0l461eKvNHn3qrrhPlnmoYpf0s0PBckhaG0OoP1rJNYCezysh6HvNSX1thnx2j5gXi
tPUWRlBnM2bUGyxI3p5oeKr6ZMwuts/fahRe92Q3ihmSXT1MotA2YQU6YGX4Yjzd74YMi7e068ib
hwTaJM03ajSCPupi38bChs7MrHZeM3Vz7LCNXL2u0q81o/y9gnlwub+AykPU76UIL0t0wndnkEPM
cONa9raabxbGiiLpQbcOAZ2Y4/8jwM9MvdjedY5TPF5zLUM2HwDw+TdLapl4EJvJJGe2POXdAEiV
QypifwZ3nXzOrZTKqfK7lQD9dL7/ZgHi43CWIC1uGxlPBXB/vd/4S/Na6GRcAAs+qFh4qwh/9cW2
RXTImGXe7y2FEG4XyYm4kk+xHxtnk8Mldu8OvATON7KZkGjF8Ti3LavTQhsKdYJcooi8mdTIUVvU
Pa1cl1ybKQ6jD/CW+YqKyfkVIuQL2E3f+kp9EjyFob6IvO3S5lvWnT405aYevF+Tg1Wkdzrn2SqF
WPtZyV5nW9ck1fW17jJBKi1MCwYyIYkLo10HU/Vs5RZOe2OGuIejRqB2YH0TdNye8ihrN2kuk72w
Gkn/MJMXAQ+VOptI1sQ0wjU/XLtKrMGcranyaS6ctdLN/8x3CoBTf8asPbMnFcsz//eXNNXcv2f5
ZtpfjH2JrSsNMt7TqXBvUSzoaDIV3yLjlCwPqbO3Sm244G1BmkUT6otLCtsvcUWPgZ96j/TEKmYa
nvZFbiyHsX+o6OWeV4GPTr2tXz76GpmnKW3GR2fWRKHUlxfL8Is31IAxpMQ+fsArFZ7bovwRUi+f
l5s0MWHEoQeC9Ggf+7jCvFWH9hEnDL3IlpN7g2ThLfMIW2ld1noNrNzD8jDz9M9wgCO2bVyOb/BE
iy87DdFnIZ8cdS08ilk2gkOzW40pEUi2UtalMhF7pI2t9qIjNCKYFf8y799FlwfPjUqaTa5L/+D1
3Uc6VcMpM/yUdomuP5NpRRIrTXNz2C7ASjqw4sQFmZFu1IAhctBf0Kjddi3wpKWb7HmkUnZ4xrke
iQ9zkSyBf7O4gKs1lDeG8WZv5/Sjwx+j1ZMti2bZWtc0N/Z9U/0X4JD7MWoKyzYQ1rvNtHONiGEv
DTXUat6GmJP6C93Vf6Hgd1FCPetNJdaxwuSBDVOsS+xjdZK/DfMDrefp5Rsi5aT3e/++Va+64dGS
xbDBblV/YCbepDPEJGhNdyuaQRy7SjS079QmMujj4hRQZBWQIA3cgh64CyE/L3pW6P/vcWdX2xeZ
m+Zblz1qXdBtPKu1bo03wiyIp9/lqLNeVJp+87JSnjSyS3apgUgnZDB8GHQlVrCDEhbgDqqPQVu6
qx6EHk8zOjTalh2HXGL70g+99uoVgJPxIanz9CNOwMRajIJ8s63RxpanOoiyj4pYZ6KBiFpYvius
i19d6Bf7SpFpYgeEZRvzBrLctGH0WnHlnKOs//tUZbXP0BHDswgmqszYjp5wYmSX5fszD9fD3RvW
xlyOJOV2L2BP1+hqgIqZZJoWmbq6rtMj1On7a+4zleTck23s+TkOhD9UI4D+NwPRXFh7mY/Ttsto
+jDiRHeo6katexfXEZkh/Usp0fCYjuSjMjS7Rfqx3LRzNqhv4RhM82zcFd3P+8RRxT2R5VXrf5PZ
YtNJ/lOn6Lx4qdRrjQZ3pXQzOWgD+pJgvtGUBdrSiWjH4JzKCo4M1Wg8JrnlHU16knAf0XKorvd+
ZBOwKUIE3htzGGjo9sY2x4190usQ003SzRo5L/XQ/bnuGYYuXaNWBevlIdY9uFr5aBI4EjS7MhXT
eRA0BVEflwwxXPmlVd3E25BuOAM/lX6qbkFaMOVO6MQQ1gI0mZWoMQtMmUCJluOltM14m8Yw8OzW
VJflXrw8dNkazD5/onvuPBvAwexI7NvgWda6RRHDTW9V09mtTz7DnnVtldQ21pxrjmP6KcPvum/i
SCH9Ko2vsb+Zk+v/SJ2JyYv71BL98eAx3cdAg/FnpZos3i1PanET70cNUW9W1QCfEZ3XTTqt9EAU
O9MSw0q1sjzl9oglWQRU+/ZDUvXGBv0+Ux3bmiM4ZqcYwcMfsVyZiMC+Ms33DiV473VSuRkQws6e
tj1W/tpmyWzz3H0u4Sbv4qa2TjIMxwfXbHALptb0Tg7PT9PWtD/S5j3yaPw6Mv1t0gUdywJrMY77
j6AEOKHy4HHo3Dkkdh5mRwHsj8E7tth1V8YcMD6AITxWMwohbR2mrUxSxqaiWmbMf9XA/9HjTcKr
6ZFIbqlUnkaPODpaRePa7VtxSqSnz6ydbUaj4sWyZbGPqsBdU639MpIMP0JHg63NR+s0Vba83TtD
lemu+mkCFUHmBPY3OFbt/BDiabDxRGnt2wgQtWn29Rl3M69eiwYeC6l+IMpP3/0vxs5suW1s27K/
ciPfcQobPSpungf2rURRne0XhGzJ6PtmA/j6GgBd96SdFemKcDBISpZEEsDea605x6xzAX88pFft
WUZ2IbQwJCEClpsRd9VbmJl7U+L3a5lgbXNigLeD9Ps92izrog51uOyEVb4TIWxWGcoyN3FPpKSQ
ANaH+R7vnrNVs8E8iuY6GeTfqkH1ViOagWOvIqYatHFfg685qjHjOfBZYVtgtrD75lHz/Xs90/vP
rFJD5aBrnopmhIXVAS8hXnrHd+9LXeOFT/ca2/iWdtssGa3TZAR80fLgGLSBQyavZj7TovJzHEs4
ySp6cp62TCTs0qztso0vrPAcC23Ya3A5Fthhh61ou3wxj6LRR+kniZBmoU0fMiTIjez9/L4HwhcG
15n4zpyM3bfXrRQzLDEddP7TfKMimMV5+Tg/sHHC4eERxsYvp+liStKSnXdi48fasDBmQzOtb0YK
qEjXf3XbatRrLUX1oor0z1YV6q9VIfKdwlyblZiHOk34ZWy66jEqvZM2FjbKWqSzrI2kaJR7Xxlo
yxhf50WZpEz1VKpDthiUob0JDNtushRiV15Ykyd2tsIOQwlOn0uA6jrZgQDEl7h0jfu+G8tdZzdA
yX3bW87TeyW2zaMdoUiZ3zLNisOjUQcr1+ivs2wRl3p5qob7GZePf0c/5315nB9RGBFlOJPxb/ta
W68MiGKjfx7AKmPoi/PNbFy3OkS5cM4+p4r2ZZ5KBpN2NFEwX5BviFGy0I1tm7V0Y6dVOcFWaCXp
Y0XGTz2qEPIILN14qXvXDoZ7Groo2g2OU+8zoZSrUusYVdNFKsvCf+0sqFGhQaAXGDfnSjj9enY8
hbq/abumONdJeFHG3t5FigqK2aublTFT5gNhsQhY+ffbQxgv08BdeuR0uXdEoiFvbXVkmUFrbm9b
mlx0j3Ojm0QxZxm5dXdrdI+jxQsZQ7rsdHWkDnacSdCW+N+HAp8MdTEvkjYh7ODsFKHwOink59C/
ne469H9P3nTDZN3Z6kn90rkekws7wjnsGj55RPDKayGpO7P4vtFqao2k8o+02fBj6aOygs6wTBzw
Zv1UZqQJ5NMcPindJHraDuGk98STl7uhUdptbedkRsbZJWyMbFHYg7HDOPRsOdNgWmmCJ4+k30gg
RK4wo2Uh49mhTQpjoTcQJVAHTBPqdvRWkIyKiqlXWjuvNzHYEAbJOih7a+FLn8B3ZPGiQVWIcwsB
kRhzsb4la0vjPJUASq4W30JHufpW470J74VC5oysJ3o3teYNf3D0nNihv2WwFK5uS5o7Erfb1Wyz
agrVb5xUlwCX5gs/99CMMl92pV09J4OE06BW1oeBY9LGTzcy31xlrIV4uJqhOs43nbR/3AMb90iL
cdzm1Anm2SG29eTmJo1zN3TXmFNwgBSye2k5QHZzuWvGhUFeBUGIvC3f8RyIi5G3Ed4vxz4Olv4a
ab55MjSQA8aoEX8yyh/R1BGchcxmC3p7W1A50M6f0PbzDUIfb4tZUC7S3vvx3PyFwU4wzSLMWLaB
/MKVB/26XWbHOOv9u7nYzW0UrMLEZEu2+Tw76rXYfAgTDMcTkqZM5EsdCAMdtUtb0bX043xPbc2n
AQ5LtQ5yUANxTso7vlrxqiXBR0PY2gfV6xJHySozxx73ItakyETRiHJfEn04WZ290IyX8+/UW8LV
6gQMEL993XaMT7IstNEWkO95a+20Q0BqVZJ+ySdXLLUA9pqs1o5l2sO2CFJAI2N6xF8ES3q+y5WM
yZd6IPlRP3ewYujF1KdZHlY62UBdZPRrAJdExtmxRdhYMEzpkjbmrrpf95QyBulJMrifb2otONZ4
+Y8MGIGAbpsm22ADoj/Y6gqfVAKiG8vjkNobqardnR20zYHEVvrqZXc3TE8FU96vz1Vz1Yw6HOUK
kIhSncqwG071dNO1yXRjkikBmm3dm0PFaseAITPMN0Mo+SJXWW39kKQzNfCZmNQji47CSRWnVv4a
qgh+KesuWmp0R0ZwzHqnhk4Yt95SrdBmxbQzHmHmLMLpKoIhzD8hk3jzA/Q486P/PK+IHuqesBdI
dHDDFc5Ubg06kZNF7KD3Zeig0Df/1kf9BcK5/a3jThDxDI5yk6UsJRPs0mhpelVs/2EWBlWE8UBe
ZSeDNiF9FFn1Sa0eQtrG33pAJUuHLvmdmo1AbTjb9c7ItQUSv2Lduz4ynOlTa6LBXUQk0YJwSc17
8lgZmk4jUQ2V5LLuchKYZmxuRKwOsB+CMGEXZ5KKsgSPG9j6gGJDvOZohBaFVWDyxf9FIm9JVKpA
XuC3FBzWSDemZF53lC5loCuyVZ/q+VlIp75GgsEmx/+etu0UzSoY/9Mffc5drnVeWKAya7ngQXxR
7jK7OzNG8F56al+Y116PZD/czBpxZ6iufkKTZRYYWjLbZwQsF27/qTYtbyXM/N13lPIQz6aLMqal
N2TAqxxgw65Q0rOlKKeCAcVjaQdvpRDO7ZFQEWQ4WNNpkvHFOAj7M9Kul/nRfNMhkTNHIKTzIzsV
RGtmU6BSCFcrSfqHoi+/C1rXUUSUDm2Q17lpqxL8PAURnQMFQVjJjv8L++FlMQWpp4rkJooC5AiK
WJQeWvQlWH4gkxl9SyP2GPwSJW9AfD+EttluNGhn2rhlV5ZwXJvGsbQ/Sx0zzCqaEqYbU1r0JWG1
dRHzBy5YTPbSDEWXaj6Mo6PuDcN9xVqaYI8jL5utpzw3TvoJ3bpzwH+VbnTmrYu+7/ytNYUDkKhQ
Xcamry5tp/4ObTij1n8mXdquO6mWbBdirvorrq9QSLXVC+SacUYTr5gkY5231dmr3LU6To+WjMCC
skOL4EVN5JgAySp7B1COi6xuul3tmp8xW+l7wvoY9Ls1mkaG3Zt5Z9Kn6eKfKZJC/C01YeajCttW
6UpbUBd/ZvpVjU7AXw3zNe9s49nVwIYa2IAe5nuaT7gPYtG7pqxUmotSJVg+HI9KXNR3tU3FW0Xs
A+tCr+/K6WbQkez2ja0trwymmCwKP70ieNlBA7zj0yBexyHxdJg0A6WaUO5qxcFXE/L6uJSQmGnS
VYJ1hfQ7u5h9mqEg4bmxER0dF8dZGQOlWBg0w1I28RN/QnW6XYqDKdqmCNZlL72PxiqxfWLVmZJ5
Hb8frxikD4oRNBzDlb9iVpIdiqkz4YeApzS9Ir4khc89PZqf72w92iZ2hVU6wejDWNM5zK59u5M7
XS1JzA07k2ycPGR+XlVLyaZu3RZlsO2nlLLCNEo2Q3myYvyVL0GCuhdPK6LVDRUb+ledWQ1eVapk
g5y4lZsm8lT31n3vkx5EtAjhhFOTMWHgvnDT6EK8jflY06FbNT3wyflc1O5mQFSsCBNhHPy2WRPE
ORnfyYNDL5tQ8wkOalpkYls0Ge5uMiGrldVmAIuzU7tomtjRArOz5BMN6ymdLoKYm04EttBntGzS
04vJprqqYR5ck2j4XUzcryRTC443MzOhcq7i+nN/YVxiyM3Av/VMA5L2XunAIvm4yRf9SCVtay+F
8PtDBeJrF8cWnFffvGhFxy7fshj8AeF9trEYDFHt7C2NgODZpapWmsWE8YCIYDMXdUHix9fpUWIi
nu2y4vNYVhtjMnzFsULrnqHQWrfiac+Gle13p9l0Gv31wsBr1GHAQATWLMOynV/QmaqdDB5nDsbB
vMAKpjMhhWvqL8wm5WV16VfOThx6M7RNabO1HNKbczUfVWfKfAn8ZaUF+P1NwjlvnnNVdsFOMmAi
C5nJFMQJYtFUqjG73WbCsaE+KWj1oo05ecPTsg8ezZo+EsOXajv1dM0WFvQqSEher4jzvLFKRsOU
O4M9nBfRZW0FZU0lCvWJcceuw0jDGUYkp1FKICWdebRsfzcEstnPCxR2TgwWhmh2MxVKRG2w0WeR
d8FZpI1je05bjUnwhDU0jZbZUJHXNE3ytzBQMyR4fFuJyevOauyv1OXhXWhZ1R39mvembu+HPJXX
mOp3TVSLecDoMN43LWs7TkJHGR+h9cQYo/E85bxttAqQjY0QLRFhhI9m29G0CPRmR8/+yW7D8j7A
rIh+wUIja7j4TOko6As9hDUFhxi9BjytTYgd/VOB4DTKK+ctEVjZ/Br5iLvqRe59dLlC3VRlX5yh
fPaMZ32SHpCJsBBtwEueGgohjNC9WkzOFPaGN0N12pbXyuWDdiZH/ID66jc0b+dXmvd0yFnEL5IN
YnPYiV8wu2ixnDa3yfGTbvLUmvnnErPOvu5hrepkwS6dTg95B/2NS2bh96zvDyr29aNbihwSMmL2
Nmvq+7zzs0Pn987GruP6yUz9M9Sd/ShE8ZpXtK642IgHpWa4k7CBJHGT0JjOtt+sPgWXFanZVhhh
cKmYF68ChqpUiTmqjKqkJNSacAeLKN0xmj3i0RiO81GkFJIkAEyOBxy2yzgV6ROmBwaTGTHhTmvi
cycYotLE96Qk4W027o1odPcjUp+VbITyYvT9mTBiLp0jBrCCLclVVijbnUSMb6nacszJ+LkyQ3Ux
oqgjh6YdKsgXJXpk6AB7YdKXIF3We2Cb6T20FcWoKsRdVYco1FGRPyNUChdu1WO4nOav3NQHkqK4
EblFQ7LrnhIKtkt/UUfPPFaOQRxuUAATmx5GnjH8Js3qb4RwPnCSLECuQbKz9L9h8N1K+nTW1XgZ
KVVzLrWwhlmgRuu4b4yHtq3fG4sJ6syvcfHlA8hS9roxcqiOSP7wLUp1lTON2Ps6fyEi+S/pmMTb
WYg9KtkbugX7Aug7XmKpyrbzJfJ/fev/t/+RX27Xwvrf/83jb3kxVMiJml8e/vspT/n339P/+Z/v
+fl//PscfqvyOv/e/ON3bT/yu7f0o/71m376yfz2H3/d6q15++nBGvdSMzyA/hiuH3WbNPNfweuY
vvP/94v/9TH/lKeh+Pjzj285Z8v008BfZH/8+NL+/c8/CPX9y1oy/fwfX5xewJ9/PAVvYfKWvf/t
v3y81c2ffwjV/BfnuE4kjO2SXzStK/Jj+opr/4ssLDLxHJ1vQnDHV8DRNAG/Uv2XYUEoUpFu2rqp
T5zrOkfr++cf/DQczapr2SoiKhO40x//96X/9BH+5yP9r6xNLzmq6PrPP4yfgdoIQ9kl6i6gaKHq
GC/4aT8Bo5m2FYyPlGYXkJaI3FsC9OkG9QYh8w2iVNzySspGdG82UHls1tBFl1YAOjD9vIyxApqt
OORxoX7pG7zoquZuQrML9lJRPBiANciAtntuJgbu3PikmuoZUEKaKex8i00RbYaCdit+lLHdPWmz
/8OpDPUwarhycdPedBGRVuSHGFG9PnF+Ripwo6+ix7hqCP6KDX8XCvmbbY/2c8DG9OboumrrjjBA
oLMnmHbmf6Fp0wZiGwJoepcTEo/IGvlzRgJroyrnEin2wh9Fd5gtiqGCZEIbc4j2or7GBE4uTEMS
9VQ1QILLmBZF5KLgtdlMmrJxNrfXCXrWWDnS8c9VXSXbWwM2k8Vy8PsIvqgiHzOgOqthvldj+fvL
kfrjcPjrx/9LbcHBZaqayo5O0PdWdedX7j+d75Yhc95j+OLGtrripEfBrig8ZTuq4evMfBkTWhhT
GJJlQjg0I4INKq8cV7NkyXRS4D7YQZeEvGokUfnf//lv/NunYJumDmDd0U2OfA275s+fAvKpQcvK
wN4KF9X5aAM5mJfI3E+6UzF5L8qmgXkapmeCetulp4kAuQx4oUmPWpmUeQqM+5tNwx2Ci2OV7nPH
3K/GDrGph2QSrUA7R/Hr0cDPBnBIKgpxF1+GRYprr4zEqwxuCzImMR7++eXpP2eDTR+Badgm6SiO
7lgaH8fPL69gtm8OmmpuqUXY61HqMSxKWeGrKkwe65Z5/m0zKZTqmmU90t9sNM9mivYjE4G5tuto
3GsqXdGm794HRCdHUBbhokYhfKc1HLGY6W5uxz634qMwNX1vd0S1z0s5HXiL9IM+J0Otyd3j3D+m
d2X8boc9fU7/2WDzQi2N66CjqYIZiLDVqcj4y9mEBcbUciJdEZsXh4JJbjt1eqIqCh8BeIwrf5By
IydYDxhBrxw+ObUXvrejfd9qZfrK7MDDv4IJReAZYXlmoBCExe/iSrWfN2Xzn8kMiDPeNdHtWb+e
EsLNdMsASLTVfSHpNQ1MEf2+W6PVLzfzNcAKNGAvs0DKU6LmS9D4O1lxykdK11/YiH31A+bNt1M8
gza1LYu1Df1nEZRDcjcPTVrAC/AAx0ehuT1YNj/czNeBuhe/DY359Rpvs5RYeKZd+K26q9q/VG9a
6YYeFSkq97qhMROqw5ZKo1u2owX68tgPSzTXEw1BRfe8QK/UbFG192dnDB6rdjMcG1evllatpg9N
4sPxdn1rO4jxwGCxothAl2cDnPjNZkn/ueicPghWQEtoSLCw6bFj+vl4wclZaW2gUin5ecbothb0
UIEWm+Dq0rJtD4rTVs+BJQ+amowPuWa9VNTdfEP21VPE1J9SPMi7JCExTCy+wGRZqeT4zBVljjT0
SNNnM0+vAtsqNlCws4UrrRdtqNJvCaE5rIY7obTiWZTkuXn4af753J9jj34+JVjALc4FdoSG7vy6
wAwETxXjAMDiplcrl7Mm2U3PmhzElf9Vr8FBIzUe6gwWRjosG/DmEYbgB1bpcjv3Fiihnnv9dyvD
zxEg07vP4a/pJkhBqmLz12T4LLdHQzJm2bLYG3sJWBEIaVOTrNXqS+j0+jGzir2uGPnOB4+zsvTi
U1+hDafLC3HGCcu1upj33f/8nul/P5rJBnPZQxObSyvv12wS9D5CIG5qtr3U8u2ssax7HFPAx82Y
ksIr8tMAut1b5JoYdjk7LsZFeGZs+yFXpHpMYibjzB7HNxssSZdo7mrIqLbmPj7B2BXyrGqEcJ1n
jDhSi7E4TrlAR1Hgatm+jiClMW/sUZHANTQMsMDMSDR8yaREqZt/frkEAv9tgXBt1zZtndx3zt2/
7UICWXos3TnZAw2xBnI12MMhzCsgSWrkHqZ8uY65UFC0UCbaCfthDy9pjAcxLtO9FSBNN9KL5Vbd
zlClWBgBnbpCoxfWoLpEvywXuDTShdoNL5qwPgVGEy2Ez8IiSwdymSmp76gR1RrFThlqHekDtk3y
ePiYykbdYwv8MBKHPFD8TQtFs7mYaEW60il6Nx1NzVUNxtVQtAh2bYolXURLTYUsZ7o56TVdiT7q
MuhlsuqZZfqcLbABImgeRbOURvZu5sWXyG5RlrjY+UbwhWVwskUerMHxmWu8iMoic4R5snuzXyca
0HUP4OMiSsuICIOgohmJrFyzkXuRh7BxQ/+CCzBdmGn97jbKvZeNmE8kYgTj3cLJtXKB/g2Df+rI
aQxt2u/meBHAS4QX15ugxueUNZBnrMjSt0hCLz3RwFcyCe5l1eB4gX/ZDqG3D7WUVim/2uyBYXau
ugZljlaA5kpysBGbA4Lp8iU05Olgo8FTwUsjQb1Y6IBHsgFUa26x1/HhUzDVb1a9XyIyyTTetFDF
nVOcMiV6DuvuqxwJH4GauOgcjO0BAWeRHqLDQH++DKo3rxIQYRg/MasrwKPy6UXqmc3cZsjhp5vu
14Zc8Db/KAGHrnxNlIt+KFcaNtnIghWFF3xcGIX7Lekr6NZ0MSuWrUU3HXLgPrFJZ88AfMall7f+
SqtAtWSm+h1KyYtaVNpO8aslXFCLs0QCErViqnySpPc5J04wZC8R/SGm0MdOlU9qYO9YfS+Wg4bO
bo2SnXP7Fkj3AGB2PZqnLFnWSGEA4+lL4eeE8AJDJqHDO9sZ1ApParRrp4M+IQjdb7/QQ518qt3R
JhGNimQDmAESRAB1j/MVaZFYhFGUAfgGFSuUp9ogXV4UISpdRf/sGSNCv1pnOouu1g8eBlLfl6ZO
NpJu5KAZxlWOSW0R1H5PSFanrZnHADUvq7Nm9K81G/++/mYYpNroZvVacjHy2upLaDTwiMx01YTZ
M4yfL/T2XyosKpRia5Jk0w2Zuh3xS/syL776MTyJtG9ffRKvV1WDFXFAG5SVLYqfxF2XCEgXJfHK
qMIY6sQpvkdpc6gTt7KYAg6ymp1zk/XHFD8vvUhwSvwFh74/ipDRpGupT4nfAvT2/GaptAYGN4G6
PUcVB1wMbcEUxBX4MeTKhIztZq2GxV2U2wC1NK4POGI/OdAZn6z0JaKTvcKPxYeXwPJxP2VK+Goa
TJAdKjiULVRGtfWNHSkjttY/u3l2YaRZEpfqDldbJLtyMhAZYb/vxQivIvebdQ++/S09q6EafG3T
LF+3NS34kK3ySbfHQwSUBay/r92D4Av3olJhY3joOJGqD8s6U82nukk37HTVZes31Q6NoknpaD2J
6ULEdUN5NMIwm+Yq9rsaJMA7IiRx/YNXhdHKkn1wiPXC+mSqV+zLw2uOSvroGPhFXKlbn7oQw18Q
xcRxi854aU2IcSxhG9GExdb3rXZXJMAqaFiKz+MUBtNinS2HwEZBn2MVxAvzWS1JbaorrbyLRiUh
PMnZDYnQ7zH6LuQEGxjgmR4dpX6lswndoBo/FVNci98a6tUmc3XZy7rd9t4RVYWG61jW94qpDpsx
CZ4pE6rF/O4NYngjQSu6N0qjv7gZ7rk8Dl9mg8Isx2aRl59tGH1mZ+N/wGuzgHN/iodY5YIwxAdT
AtaYWSk1iLKSzw4DeDOsrb4igs8TXwszPWS0ZJ+kmZ7nEsNqTX3T+YSe1Xa3srwKHLzSVqcBM+hJ
oeE195814zobaeu609dpr6+KOF+Z+RRQM3FRSr2OHqoYobVLNg08EAv/oaM8KcZ25paDMdu3Vt7v
B6WyVnqtuq8Ns07W+eZDEfihSR5HTASEw57HLNgiEO1b+nnUSRtxBOJdrU2qg+Zx6Msk4bDGQ3zB
y5nvuqhG7zzaLHJBnD7FjnhxChF8NUMyjx1YGhfHQK/j52iKM2XIllVqE+LjaYcbuBqk2hIbtf1K
2XxKbK6mYWoXD/Dt8sOUBr1BE6UCoxrlBqf4stXS7G2otWTtsP08uGx3njJFuc7PO0yYENO2+FEC
CEizE2c208kwibao4cjidUc+/NhMTpDDty399IumlcWS6glIgFc1Fzk9V7IfOJBF9gp+Wi6TInfX
Uek7d8l0M98rNm6sYzj9nyeqUYEwZtgQF0aSDvKg0DZN7kX3pTr+uBndVK45SQSsc74gtFhZ+Ag/
1yXWtBPH+3DS6C23i9w1FyJs/OP8HBLcH1/9z0MzLVduIouz4tLQr8XFTlhuq0EXF1id0YKtc7OP
YkP1yGev2Au0hLXGzmreReM4p3QosgAOmTDvYrN8RFLTnGutPpEygFcC03FBa0f6yxJ7JWSYPr+X
QRgtnF4LH9xcst8hxXUb52KBwrt6KBTWpHlPizXy1rexsVuf60Y5z0woJVbP8YjUViPRYa96cbSW
tqdueeN1i/xcsSrLdt3F9vjFbpFTt4jNnjRDIl0dWtTOhbZMmTI9G9MWossuwnim11o/GKY53sFD
X7FDRCPaY6dwcC3dHkXSyXYpO4EmbblYKJbOce5o1l6Bhh12gGgX+Fz9Q9AxqA+G8shZk5DX6CQo
zwuyMxwPuOJ8M39ZTN/jVGUNv6JnyWNx61IBI4v3ww/i8BtqIiRf9BIu4OdfpVSyo4wimz1N9ZEG
0rkv84x9Nz4yb+iwJ09REbLgrZtVLhrk6Ngf/Md4mMhw4+1KNOukPekjEbcNjHA2e1MKMsTq03hG
VVAWKKRhWW4QL21dL0Bal/q3se+QgcfZNSPUeQmUb4cNdNXEFXHUMccZgW6tqUVXzaYCIJOYGsaF
eOExIFvNFhvR28/SAjpnZ211nAUeFV7JuXyoFWJ7rMktpucxVw0lsxYQHf31fLnx8vCD/S+9slZY
2zwqH/OJieKM5jaHCPMQlJp3IJRmXEaJHq1vQNF4IPgLCJi5kMiN9mrdPBtImy95o34YovzetXp8
P3T4P8zB8O4c2G/LvibKoY3NdI1lXT3kLl5bYWhffPTyO4MGN3wv/bGRQfBJAey3MipxHekor3rk
bnfEjq5uv7sUenWQOehnX7UydsuyfUVymKO7OOgEVrEpd6Kr9CLimxMqh/lh56fPt/+uZ4x2ZnVc
bY8kxviuvqpaAlqDKhrWjE3yc1iH73S7uu38SHXMcT3bZnNFlQTIpOzTm8Q96A4icGZS+L6nNC/s
3VdVtNapKZtjPRO3Qkek+wTDP6FOnzLr3VQ91Ht5Yu3YNiIKBGKCMXhdK21w6UzynEidOVcGQn8t
b7snfGKAl4xQh8LiOeA4uh8dtDJ134p8iiHwqoUNAWVTz+PcitXi7oGwFli4jc+MmjF8xKT5xzun
phIHD/OcpWY11sRJgwGY7/lgtNfR0vAsmRHIrMma3zSOcRdktFWmidON6s2B+tT1k1TO9LHSl7LA
/Nxf6lTVN0aXRSc/3nNRB8fDHSMTZIjH6i4Oe2hRtnzulKg+V5yUC6JT66X0E28XYlYibTvbOF3g
niS7fBtW+Xm+MY3ocmsn2KJDdFVPG3VOPjNQ70MCj7YGrsg9XKq3yDX5z5YTb8EqoftoGfEFKi3C
cxx26qFF/LevS/ddaapD0H6qpB5+rj0r2ZlBJNEnVu8J8XP3zPW8tek7/j7zhkf29AlwnAQ/kq2e
5s8fe993TZ4Lu9FeKtcc7nS1SSjSktXcXmYXpy9U6EJzkp4twmEngsJYR00a0KLN5ME0enOj9YG+
GivNQ6pNpJU7sQ3YdyRsT1CNzQ/nw3N+TowKNDnGpssyYaTq6cq4Csa4Zt/Rd69yxN9d9O6nIt30
MmsOQwlAhA9Gf2Z6/eNhlTfJA/HhD1JKe1l7Mnn6f92j3fNspplN6jBTZb11xM4NQG72vO0anFxf
5GfThxvhxz1igmnOX9zPnLtYmv7RqPAeDuxOj2NKsednqTin5fAcIQO/9K4HcpqifKFqAJlyBf1P
r2TFkuLOeJaEzOP3C3/cm796vl2bkzJ2t0LvPLZWcKpv/eMYRiFJaGO+CfKMoeEcW1UYJluQaQIx
dKWzKOH4rxPpMW6N0xRrM9nobDISzBanGT+QqemrjLpqh4zIPhNwgqi3iUkk0JOzHegMyolfA1WQ
td8M1gpadpTCZw343KS0EiXzJc0IFRZISEnzcxq620MMHRpG4K7Hpfw5JQGH06nxmQzl6YZpCkD3
afhCXCjJzXoULmLkewuRlkiQnJiSoaMKKSibl7WhixN92PpqOvkXSmIipaoaKcmUXxubPvCMTe9Y
w53Xyh83oYcGaO6Ts58wzqo5fMx98mysom1vJUvIzM1jz7VqldZxtFXD6DDnamcFeojbEU7N+JA1
Ev7fJIHyysI5UIlHk9ozT9AXxqXyoaa4LZXYUc+DGVY7tMjZGkFste1VO4UGaghwQEHCwVEzUUH9
uUolME1pR8VujqeEm9YuZW41a60KbCSX9Bo2EbnuK7jF45Ob6A9l/ABp8D1OB+s4G51jdLuHPBuI
mq4ItegpD6OhUA8lrIRzZnmCBkqq7wrVhL9UB2xOpJ2fEgN2520eEec6V+vJy5J4JnliQWcuShqu
dyPDEscAQQHStYAdpdifjO6jS7PwiciA+1GU2jaNK2A5g4sKqKlZJgVL4ebWtFTUdHHzzkgnIvpA
aTIWJrAKpmaUhOBMtfyET+oS8JYReOdEEHQA+AUV4uTu8e0cCa8eXQgxdFgH4QEL2UngkhCVSHdb
oJg7xE1uPkcVDCQ48Cu1Ec0JVlB9Lj5UpM9faR8sZdo1p5sP3/S66NKaAfUWzC4WwXHlEA6fl2G2
ngl8SkPaMSyZflVwPBJBkaH8EvhxJhx+fhf33eNthKcFYIosH5BPHF1GIyf2bZpTpVquoUg2hrWk
tbuoC2U9y6r5OD8QoZmPmSRwNO/FwahUynqdlJm4jbx94NQsd7M9Q5WjhI8M/3Di8s27TnVWkI3A
OtI4tw4ClcGysePoygyZnHotGTdRJ6Kb893Lsi/zG0jUvQEj1CXAT0TZgXZnvb4tv2MIeQewyhUD
QbZI07KDMT91obUI5F/ZWd4xDnKy2YiZ5/iv95FmuWfmHi9Z3sTMQfuvqq7UV0Eg4IkEvmvg+N1S
r7qKXCMqWfh6eMtG53s3PRppQxIdW2srlxbEwfX45Fuv2ndVDWlVTd49kHC7MRD94WZNmUd+t0PH
g9HMIl+Bb5x+VKWBsAhax9v5E4hoNBsUQG6TkzLWq58bS9kMvg8suAvae9MNDwIkLglpjBOiOAPk
q187GVRohrFJxFNYxNBEx2Bw2Hso7lPqjQdNJuCJWimPhi6VF4+sMSudIAqWOqxdu7IWNTako5FN
jjMtql7j73ME5wxkz+Poaxl40SHwa2Pt54Qz9lPnda4taEENuy5pf8iNMiXVt4X2mlsUixJ319Wt
q2iXpP5TxhVlozAow7rGxNmveFl1Zh3klBEz38swc+7l9Nx8T8lj3CaQ6Nc4aND0xAia+zSCWMpH
u+3Utpy6rSxe0/pDyZYyJJFDmDyHaE8W7MnlegDjwgQopJVGbuJBNtZwclvpc85mqnxxfQ/MLQgi
uptvoaeOVxMo9D7pyY3NuAQt8iwBBzvVUFbahEs9ic0tZhK02MxYYS9d5iVovpExv6lJYRbU1Zqp
pH7yR6vfhjUdWpm1lOD0yu9Av4NWJwd2Zp3ktnlxMWtSxVCukLBjbyq4KaewdvQ9UvuFh2v93rYy
cEjowHgXdWSMRAANGqpmP4isz4oBj0KJXDKJIyVfY1zArY7oUueI2BA1tbDBM9xqvrYLkl3bg4wM
NWjFBGbQNIicDdDFbJn5AZ0eULQvPWR24oGuWVrowCzs6Mc9X5hE7nrMFm04Rykg8HXBYvTFpfLM
mct9jWLtsxmGzg7S7nelHaG6RQH42IIyil7U/+HoPJYsRbIg+kWYQaC3iKdT69xgqYpAB1p8fZ/X
mzHrmZrqFDzihl/347dVmQ8PiPBamKdLSGaN68Rsn7Isge6QW4xVa/VGBcUQZB4dOIAtUfddX2LA
Nk4NgJO46KCI+Ts3r7oIvdMNfZvLndWJ/GLNzynxHbg4r7zkvlzMVSHHENKNLg92mz16CU85YLKd
VU+0lzrGENoHaeHDNWfy0+VGSMlenMPoZOnB54iODJOLqEzTD5bOK0WqMpwq84tenSWWK8H7q6Bh
ApQIzLT82SxibjCCPFHii2J7F5RZKQP6RWMqpNpAaXI6d/hOGnnQ68kI/N6Z2DjoIrDIhDST3AM5
qWAWuFOQJOXdoq0idJFEOb3TMjCArEc6TJuQ44xSG2kguFGc06rkT/HVxq1OtTe5SLCw5aEwOi/s
oMeea+DIvi8lW4GFGJi660otPwHI0JKJWjnlicge4lXT2YHMsE1bdlOA9RlqsRC2GcwAbjG8nKDm
Vxri7eqvkTP05YHH9ssmghsC5cVO/2vovThCkd4Nfe+eS3JrNACGDIHUPnttbCTjHuoZmlSB83HV
93mrqtjRoT43Vj9fuw6DJicTWKXdxLgxUhLnyOPyW666sZuulbSZqGO3e1uFZG/FEx90Wru38wMK
yyutNMmmt6E9jsi4xfY4pi4zl/AIkRVkc7a+irwSTEqD8xt/Pq2pU//i4pLQ/UW7nTOX/QP8Oosc
xbWj7kQtVggxiAVc9s2l9zPps24/mV+kD0Cy5Q60Er8PFliXbEII3pnOFBPZxvOy5m9TJvhx9iCm
tPoI/7J8bVksBHrnv3eINPthTb7tIWOlmyFy1xBms85YDpuVXpRt/yxrz6aPlkS/8OyIg984lAJP
YIXUX8vu1lQwH9QqdkLAnPYm46QcvE/SdymoT9Vr36tdmg7kU4R13HD5e69VZhtsjsox0HPgvdi6
CcQxw/l2eeDW/bvK+rBSYB6xniXEVJEK3c6rWD8Q4sj43te0hkXYLct9uhavSTUSKp7WCLj/F+zd
F/MqnBO7oAxBEzFdQ5ARq4pGZ904tUb2kS/JujfXjU0dP/qqT/p9RWEV0Ytvdlo0UP1dPysjB6KX
aBSgmsU7r8wkyhqAxASf9wq5djOGf2npshrq26Oc1q85U38DVT6h5g/s5Ty1BOMAh1CkGtSY2r9p
vNncbV7GBm/JY7LTZuRUKyScJRqnzHqe8DoFi6CHoFMfuuNBynJAC7vtW951pEeL7tGq/KM3pfnT
WlOiZvt4XTGGNrr+UFmQ+4zpn0PCVFGA6Bns9hfbLq4TaB5tTfmhr4xEXm7ukiJWeeLdUAf/RD4w
YBhKw6ystyjh4oLZ98nWAHolKQfVOhfQ+q7hVCmrl7azSjYaxqeWe3tqjujaKLOzk8vkYJJ/9q36
y0tb6hRMNn1Nag3X+4Qb0cZzFJ5q96KsHrm/1/FQEqooVq7nC0rOjh8PC0+XfnjLsiC4jMPeGKof
Pt5U5RYDN3QCGgjJTli6qO4uAAvaED6OkAa+Fiwl3IOxuGnQMPlhHCv2Q96m6bHRXqUVFlShm3zl
WT1HGhkOBOvqZxI9nLhGfx9mJws6YldNqXF2sUiTWp2Gsi4O1uJeBCpO1Gf5hyic4iTr+qvXj5Jw
fzjmRY9a9juCvWJtoFamFpdFmVAEHpMy9gfs/EIwN/VTf5h09PDR3JkpGzDUIosLKqbgoXjRT1Np
GnuRVsexLtqY6hk/2DrNDwf8MCyS6pnBPr+Tyonr1OTFlEEJwkjDdg5dMvDxtyWslaISu822VNFW
9Y+LzSmqQIgWOg5n0mt5Y5I2sRBu1+e1dUDtLI0XTj9Tlic8nRbdU217ByS/D3t0pEjhr+10jSaW
aiZ7kgPiqaSd7SdMmrFJhJEBYXXucnCrHf0+FnrXSEpMmrSlaCPQwrVunysCPk1f8nr3+K65bt56
4oGtX38o3ObX9vLPWs/qj4UCp+ulOSjXYj3V6brGfT5poT1z38il/QK2mZYCv44qfh0x9QuoAmjH
re/GCd3VHCQkVAyqZbWBG0zXH1SjtIe5YwHjFeSdgZctpC68j2wRWkSPTdxobIZdgl1um3/O8loS
UACNnHRl7AdpfQIFCOmWZuThUwHigtMOIRYo56HZVi2w5ynfpz47SVaXcwc2ThApS2hKj5jsbpXW
VuFGcGAWrhf4qSKXmpPFRYjsWxc5ZbOonkKsXsbstauIBHtio8Pc/ehycYUyJHufW+SGJM4Kmw5m
fSae5pp/RO9ib0kJ89VOQWJWhi1N8Ej26j7F7Rla/i3gZpqyS6HFyAAYGnx737rJcOCBOW6TFnVZ
1591mwTgcC1xGdqDgthyLq8RO1Wad+sy7DeOQGTj/h6d7chXP4ZySwTRdvi4mmx2xC7/RgOw6ORd
zIIsH5dGaqa1hN5deiOxrz3kox8x6hr7KZ22kO8cWsX6maeskLfUu8GuHuoTwUaoVqFmznAnFiQ7
+s+4q9vqMgzNtpP2cnCpIY1KuZ5UO3xWvCATmO4hRF02I0CxOTZo50hLFXktUOY5fbC8gnoB1zk3
I6GMQXUX8HVFvGC6Cvi5h82yYc8alyTSivk3FxG5PRQdEMV57UD/tME/+fonG9Fh33VQis2R6rlc
UQrlw9ml8XfnpzSu0Bx7vwh/JQaiTnbeOYfUn5A19O+mNCeketQ5gGFNLCaceGaFzb73X/uNH0TW
5d91jz5hYDC8hnIcOlV2a9uT2abddvPbh+pqlNmo6/ITh6WxloOVSSl6pmsmhqH9Owshd/4ElCsv
GZ777E9PjHtawzQoUOyrZc7gZw0JVxwDt0qrvy0+44C18qjSEANDwMK9yMh3bSf0oH4etxYPTgYi
buQB7mXhRPnY8dJVKwesnoVauxmHmRNwX1WcKp1jfFi1PHKqJ4c223Z2weivuArH66KecUtfmo2u
bY9pMNBTRhuyCKxHAukBL58GWFoFm7pIE7+pKr48eCkMtYwUXo5CtHJRmvLGCpKtSHbuVO1oihGB
rPRXNet1mPnZJR11uOiT20XLBAhq1Yt6T0XjCMfxZVPG8kg4htKCddluYM6kA3N/Yj8M0tw7Drdp
axWcoNZEejP98jzeD3pBx8+KsOeO+t4jjFNVy6WieyQsyIZ3vkopLcgZMQWvXryoZVCmPEUN/mT7
pI3Vu9Cq5xTqbTEU2tGWP/iH3pjpMUzFCriNdfW+WRkRHoMQIL5TN3kTU03xUrkCbJzhIFsDtrAq
+1gd+p9tx6HBSlseUpurxzXT4CeQKFChGo8jR/cNPR64dkVJNzXRtDRRXSxfKzUBmW+W2CE3AAoE
mGJr5B9rQqED5uBwkGMdjdw08pkQN0fkgaGU8VXvH0uKnLW0+ijVnT4MH8AtvAhoH02W/eKFpS0Q
WLiMmtexpuF9u++NZthBIDil9J9RsTJWYeUODBidx5piQWCee2xL8GLSgucgT/ssZp/XHkT/7W1i
islAlOebtlnxfRrEGiv6XlByxXVJZp6EtYV2mxNpdRMuLYr6UFocj6bZPyOoOKF3DcNpjv0h2NhS
iNZOZJXgYPv6+zXjEw+QQxWVijT/LDY/vZLrhWPxgADokhnHCAyMaFTyWXDIXo8bFFP7seZROrQz
DySy6LvTFNbOTGbnkNvNYyetGQ2Jrg2n0U6T/bgIewq3UVYHztBdKuqI2PpdXhc7zZ6hvzrTBQql
fmfDWrS5nIC8Eig4m6D+mrjUVfhiA6xAHkqiGqFmDCKsB2vg0jHdUCWyS6fujZopHjRcTAqQEz7q
oF1nk5W5hnd5eZ0pew4UG6NtgKtvyjTu+uFtsBxaIbzvTPgfVYqdxM190rYpxPLS71jnzge7y1To
Z8IODYDB9WR+j5t/LrYhQTmlE4I0wymt3lHXzBuzB8nqpKygLN9kFDBI+27WjT20NzaEno7c6SCs
f3b7XDC1HjrDAtU3O/j7EnSg0VlJQdk9mTUgIG11yjw9clMPH5MQGvr9TIh0cQNaufRr0+AF9Mmv
NWHIyb6gLVD5UbH9spXxKrxsZy1kNlmFBXnSDqwU8wo388JxWPecuJ4Wl345RPXRXos5SnL2WC0f
PSaMTQswuGO88sEHTvJrSRPcyIIUVkuRgibYam6Y+6hAwABmeaAwdfsfbAAzsKdlDcaFHtTrf4WV
+eDrfyA3p2NKeDgyHJAe3EEPnG/Lhfamb/YpVH414iKtn95p+ABc/z4BIZDfmWEyzJqhIzdwhrTz
6X3OS5K+XpxE5j2UOxwJGErYvUwfCZie8zzYKh7Iztmou2cfAwfqXg7mo3U+FoLmJnwHfNEfKzHr
2KZ9j2LTxKTnorWhZyXav4kNSui3tC1Jek1P01y86wv7rI6xM9yG7Y4+iN9MLcaOZuZd0Up5KAaz
ggNZ/VFl4gSeWnmzJnSvr9ULfoY8xID0rdnuZzYbr3ZCf7CvKwANTLBENekbqBcEadjmUifEzL+f
oyg9yKv0LAXveWvxq0gnhTVmJdOooNzcpch0b84rlpJZ8HGtH9d8hWMPdZMbIm99eJj90PKns+XH
sJk051SmkY+7mbnvAyNpG4IO5hXHD18vNWb/hfU8b8CGcV3NMKVMXQPOSDlsr5pjZryTjYZIvREh
o/aiwEzPgbxpn00/teC+Ft581//oEhtnvQ7aH/8YvzLQXnZG0seZNR49pQ7TTGR9Lg0b6yE7BIWs
bTvTH4ZxPXAM4Nx8RnmYXDwtqjvYw0y4upf9daIK0sy5MJPxskLacMfaZP3hRA5rwtZfEZ4AiqDG
o+uIY080L2h6RtK5Xneip/0dUa+YU+ZYo+p29ZwjCwFztwxJ+lchUWgI7MJ8GlfFVu5QZd4rDkLN
dXQ05dvhutGvsE0y4AwnGJ38FbnV7RLjpjPNqL6+vOvcxEeRODofC32NpA+usweiAN9wiPqrXbLT
OH4b0zZu6vKzGec2trpr+Dzfdr3L526WyUWvaBE3Gpc2A6UHRoLB1sTgpWvIscdZGneNZ/n7Ns/o
I7FKWhKZq4DS6EDYDtQhPOoCehPWw72pjOvIxgFq6S0faflrGm0XD7J9GevHDZ14hwqXBWulTsAW
aIKBq54UMsJr+WLrdjRVq/+Ir4ELz5wfVwsvZ0EsEIWDNHjX6AOjDTOFR9rrwTHX/Rx3pcmt2JTT
rq6af3m7mAgzi4vF81ORfi8TfkBtp9Gw09JeMlbMYIS03LDE5I3nlExT/ZwPh5at+ONWJq++zkY1
ATQdji6kO8ByiL45uf+xibPadYPrDTCyjPLG2PQXdqHTXnQDrq3U2i/lJKJ8YNE8FWHGHpEBkER5
VjcMFQ7WLmeLF1ZcYTWm+7lZ1qjVRmcPJeKLhXSxigMsRrwomn8PpY6r2rbmJDMoHdaZCvRcRc42
MhlDaqyZYgUFeKutPXUKoENliXv6S9462j4ge4siapr8s0rkC64775hv5UElyU+f34KSHoJFenxn
RCYCzGXZxGNXluO5FJUMCNK91L73z4cY6C/kvqtyYpHVQNzg7LBMcVmrarhMnFFemtsh0oofKN/9
1IaBLor0SSOJfRES3ZUOm4d0Qgy26MfTvNXaaR3WKeoOjjyhfZykbgkgfHXjuQaV2rp7xXsxtqX4
Nj39Y5x7nNK6JJRfLxepF+NekKObOlCD9BrhauSAUe1D12+PmxiCvqUxTEDdiMp1YD0m7Uc1N4Sg
Egb82YS7twDRw9ZjTkyNixnbHmUFNFfHfpsc1FK4Z/hwz1tJu203vq8oZiNh8Lh14DvY1Mh0w0Iv
SqJATsmnAmr+Xuq0Zdlu3z/9uZvePbFYefFVl1zSytsiVzMOwh3YIma3I8auc2vYLz2B5V3P+B1V
3sXvqUIriJacei6OdgWjGhvuOe/s4jiyN7oGc1RM3YgTG/OY7LkKRZgVgMTNLqqTDifV5CDuU5bF
zQYhdqLbsMgEBK0C5dzszX9UaHrwJzDEKAZ90NsL1ePp/ZrVy06z+CeX3hxuOmJXWk4f67ZLVN19
mFNLogtrxbXLh0kIInlBJmVny48Cn7nm10/Cx/uTpCYNUaP30FBJBliVaccf292Qz296qbgQDfWv
0Wb4jBJY+Z4tD0yH3LtgL4+udqj5WvZy1phZMfkcLY/9xVQ8JlmvYY/oOO+HwbnMyjksHgd8PrgV
+0UDK1LRHbdEw1iOVLe5WJEUJramRKRfS++WbcROX/ncmx5mV1eUsMYotMgL38Sd1s+06JD84Gr/
1acM95gjhnpqjrU3Hqw2iZkT62hubLhfLgbtLFfrvvXRwkctVWjSlGXPo39P+WBF0qDjVW4f6PdN
Y6f0IAhsq3nGH/qk6SLOk8J8YGw4s0Aed1NnvzWVu2EL815ogcDB7WzcJJB4l3GcTulovE9V9VI6
HI5dz5nkeBRaNEsa6z1fTmMjD1nZ9CfbMaWnc74j1GGfS0IFUaso1PJsiA4e+7ud3hE522Q+HhWP
fGAN9tdGy8SZ1qFD62qw/pTBZgqzPm/m7VCNzp9uikdY7lVFhbmLCxxwUH+mKNtniL4r3fnHwYaP
lRNy5zTiheVX07mZud9AaQdDqc2xY3r7dSvuE8t+HNwaeqG+NDHfFQa0FiwY1nwEpFrDP6HYxsqO
KytbIUjftJTJ7aXsWpwrqY9eLLeo0ytC5FJw/3euXiffwUq53o8KwPGyJXeFL3aG2zuoAjVNpo3z
sI1ziDdhhsJTZDt/9cNWlDXhhLWKTXyueDfemKCme9/FNqB4uRYGRvjMV9vzkFTV9c3yOk+mv7d6
rAIjkIwmne1YJcaBouyw87XhPs1/ipIrmTMdciWPklbwF0zoN8pGx6dQPiYSKfZjtzbHfgSrzkWD
2qaOB7UlDv20DXTO5Q1Xrqk+IVWLe6YTMOXl9AhHtCfeuc1vmSMum+8x3daJOk8VJEMzveRWtVd6
4h6zRGLh178LrFtRzvjOyWi+8ihJcs7pKwiLR5WZdAlJBYyi06c45++Y/9KSHV9aSP/gKobUwp8l
a4dRD2Ctqu2WD6p+13p8OO1pywDvPvR6+0QQmttSx3ukL249trroQHAS6D56Wrte3GKNObqoptmg
/2OEuFkVKzMvM2ij52YLczI1SHp0w2lSDkGQ2Tv6oCgrsBHh6BXGYZE2Uo4hnWfPS14obGhuoSO9
A9FMdzz0bOgHPdL05rA280MyGG2oOInHTtPCkShxkx71bO4BsGFRsdFM3ELfjpSzSqRK96NhxDQn
7WFZ5cliINhVjZHs05zPNrgmjCeST45UEZbNlmKS+h9jAfUUtv/c4ZjneuS/eqJO+bvGCMLaeyJq
RMHB3BW0Dobr1h7H3i2iBQssyu8SOkt5KbWaDVPNqD0UnrYDX3bpUmJYVvO4KklBck5155hoEZf0
7EzMJ7Qi2jQ9RGymxLWicgnOLP5Af0MqHt0F2Q+TMEa5kC6yb8+ZaOLSkENN1b7xOH/20wcbAetr
G+/hWlY4Z2xxVuLLLYx1R4iJ3ZNrXxATAW9b4sd1zDZgW/M74XPAi8IFgf6IJ89QB4wwXKBcpwh0
Tshp8WmisN8NYQVDR9PfUjS/qrCeahS8s2Z7u8EtH6y+6e/78cbCzhWxs36oIDYGPzRqrhRdOJEX
qIqKLQnMPMxMCtWoHrnvFsfdDVPanIAbz5N/hTxtgWPZ/FXZ48LilD0OS+oln4brZMQege50wLhf
Tt+Y99rMvWwrBP/XkjuTvRvdiglfGbEjy++1pYA6q/jhaS31CZLSqo4bfZ+YBQ3t0x0ZSx47hueN
/Xa69m+YCe6dCpavbWMzASS1nawUu1W9eVjBJ8KA2awdyY++NSsY/gYAumXQyqLcr0SUGKyzzyZx
Hgjt8AJayA5x415DE+oHaM/tmVVqesrot1tppptxthwb7Ttz7GJf1iOPMVuGnW/roCe98rktvq7h
qKuL3lT769YpHcofku7HcrhORNUYm/BYqYvqba4IPHKzMi9l6176aTCPwBhoxp7oNxx7KLIrVnen
IfHmAbazVi/kYb4yQYd7fEsg8ZsdX6WxM705OzCz71Zj+Uuxe4CpyfRzwA8IvSh3LCycxSFPBqoK
C598HnFssuNnSPpm7CiFrmJ9KGdoQ181BcpstWc0SEPT0oxoFe5+zKZmZ6kWL0bRTE8LjVJame6u
FTJYN/PvJmMt4g9qPZAi61nRyEfLrLajkREQz1LOwpUDLoQYcwdWIrIy1t+T9qQXev7ca18a1uOg
qMnbzK7ceYtrQpChFsduZpiD4+hgLONfUK0652M53hYbrN2WdW5Y67o82mLkGFraE29FkghRlk8L
WAiwrtkTjDeUxYr1xQbtmyX5uU4rLVQzjDFD1x6RskAM6eOLWTDdk5a6sfpSu3N+EU3lrgb3GBTz
gYUJu576qFms7yS7ibb3+SSYfvOu5Y/mJniIbjvvJs9GpLKj6aknH5FibwmeQgyFtkm5IBU8SJtO
+QfVIEyuNgq34uJWZhymlXGSvfO+TRZb5mqKgaNO3NSZkomDpYV3Y2ts6vTcSyM7v2ai6xlFzP3S
oA6f0kQ/j5375BcrzE81fCWlccJ5tsUeJJd4yp+Fl9t4ha69Bb5Ls02bPHdrdrPl1W23kWHp54pf
LzYZ2gu1UzXigucB/9eYY3822vKl8qS9h4nxKTBoRBqkX9o3NsrPdH6i7ZcrWM41OfVIqe5NSDns
uuVcvzPbAXtRUx/niu4pFt/CxH+Cinen6CYKXWc72T3St7my1LPA7Ws1V6BtmmGRU+elOa8oNBSW
ZCNzu/Hizn8KR6lTVidPdlSoc6vfj3p6m6YHex3I6Rk66Nl+AP18deyWoJXAhAeS4hxyiRTycifi
gsG3YO7kKjy8PHI8EtrlRuJvXWy7wytrRdiKirv+2kVOCn2g7NGAhmHPW+QJuK/npIfBWl64U0Vr
mcwEB0FE5bbxbyjcC1s0KoHWF1tAPzUaliZEBHniS8I3VjLGCZ/C0MeXbRG6sOQGsnng/m/D9Dr0
CMcT5VCBtBQ104v+BLXiy5nW27JxLyuJ6IAmM0H1bzhm9rOZ2yd3TL8M7EQnF8hxoCl6z7byzi/U
fsiZXPQJjRiD0LOTl9g4W3QTvWn35BAtshi5iv3YMs6j1ShKG8aLaZlv9FHd+AWv5pUObnW/jdN6
7OjSsbY8TjZ46sxh96oc07gU5a2kISYu4fnmpXuxCwJUC+LkqGn4cldMo4aQnz3+5ha0CpZ67vhs
gm6ybbofF6vew/jAp9sJdsf0mznL0sdMgHzvG8bebEEv9ptHwBYsT+sHnPoPQ2585q+5zp/W0+3B
zdyXwlnW/aLaA/yG6qRvIFx8fNWRq+cnJbT9pPx9Qa6LiCxpXJF6X9sgVMClrkDME3yJ3pNwt4fV
z/9NsCHiHokYnFjsk6t3MLRKzbsXORUEuce6NnEk4eoCuVyj+KTuXq+55RYUToDmcC26sJ4Lq6R2
qrdgKhTr22gsl4FcD0VHFFm6AqsFB/iUobc1GYLeVhyBBUS8A/l4LvmxoVKWTcwQuxoXS6vqD73M
/2EQsSLGbC3ErApsX39tSSRLE5hxTcQTMxzDU56+QuRCUe5HTInTT78+mB7uf9bZI3vgQneQT2p6
ymSBcAPMoqBAYmyku3Oq6Dq2koF9kWLagu7VFMudL4y7ehAi6I0UvHpLVNa/mnkmXE3ITi8/zsK3
oW9gUNO1I5HUgubiRS/kb+aRHJJEg9HneBYUN1G99z+k5aX7zcAB19DfIMeH2UrwpIygfNaTQHUc
MHwl3kZd6/Cel8iz2Vi821X3T0/vKRvjPjAUaSjUzijsqLTwLvmF89D300uxGG92hrmWbgiub9m5
xSyhZcm756Z/tQ0wjI/eiYwnVFsMiZ3/0iRZeZCoLqZuXxf1iY/ehmtW3Oli/qkzssPImFWrvVEX
m4Z6gvyN0ZF8fobr3YAClG6kaPnRmLCu49afwyxzzxOHcmAnxvWuDXC1MDuaQn5k5kW5dR0YPDWw
KcXxwTHs6Qj67tCZp6+NWyw3seTSdu5vBwQhsvTlPNtOtutk/lN7+h/C1Wful0e2xTKuZ9wNarlJ
dllj/WtSnOes31mnJtTrbApXL0VhnP6Yq+u9BVy6Im862OLECzkoHKcPuZ+zICb4paWsSHzBPdmN
8zWPa7Zt1vXyTHdcWA1I+1aX7vv5o4BWu2u3dO9huA/Tddh17Iej66/AbEHfi+llzPsvq0p/8CFR
tdFR3yphGpN+cnw0A2X+S4YUHTA1j96SPF2f0rx17qf1H4AGbGKDf7MxC6+TCNqFe2A7DW+LRnId
kqyGvMSpx0uyXPis2AXCfFvGJHwfnBSdDShQETh++wpo/p7sADYaYsd087QvVjeKwEV9dp18QZYl
9V4zYmGTWUOf1ApLpOy59TBXsq0YeYF4QS8EaoKDerCVIq6nioAw2nAwF1MdaThoEMEx4xnyJaOk
PmB0f5yyGeQyZXlHIf8QU143x/nta/6sQE4jpBsm2DPZo4BLWC+jm/9hrP2sBVLOspAiG4vfjZMt
1KV/Bwxbxk5LLjWbQD7ivUknKe/4y++82dkLLQHNV3IdMw2+A7rKqYXUrgHO6X889xrYVk9viTxt
Y1ZjznjIXO4As59+JonzYj1Yvp486t23S84USjnAHviax7xceuqTq+pSScL8LdUzgeUIcb3iBMx+
yCBG8o8SuWanNAdanlVdWoYU9TZh2Iz6HGtCAlOAHS5mwt5yjv3Ku3LSbrq1sINtM1hmwx3tWd1s
mf02DizUfe16JOLbGIlf8dA154ItxKG8d2yC54maWXLVH6zWglmBKq0Whi9zQUTPTF7GlYMqnjRM
s+O0d9fmACbcCFjcKFkcqRuNaYjme6oXQCE+PFoIMdGMP3rRi9+25UIs2oYG49XeueIRIwFVFBS1
wm6/4X9o2d9RupLQ/MQaWL9LfFSjvFoZpKcy2gp5HpweoIDDb7h6h6CDNNZ/G15HdTuT+A6gRNSO
47mxuV7NfHz2i4ddh+3gIdPzqBo4n6u1hPTMPjQqfedPJfqToZVf0Lu5MEzG00xMKqAuoIJg0Hy1
ynr364PqwJxl41xFub18QjoB+jPgDVkTPDcAom6g8KP9FdRYGFvVne3NhSfBHinT3113PtC3uCtT
TDHcPA9GqvIHK5++cnC5gZnIv2TLn5rctNi6mkdaRwf08AkbF1bsQK/2Yk6ae83+cY3yxxsgo5ta
pFfMSUaB8deAyIwv1D3Nj9y3b2ZV2Ie2XmVUaQnVK2m1bxJuAYbLSQFvd94pdnIuRbqV0NWBrFgW
431/AZuuh73pHM1pvGrRpxVRpjbbyzi21q2Pv7cg7R27wtgpdmZbWp8NElS8ppNT61/QNP1GZYdC
VHedyRdf9b3HRbj/4gEk51/ugLX92Ha3opVxeaWc8NgotPZWHeYCGdZ3pt+24TQquICxoSP4N53c
1bhBHGf/umYsQbuG+JBP749FGjjdyudS5DvsRS/VxL2jmChuGTWOhmrwQ0nomaWOmx5Nkb2t+jG7
btc7qdvBNXNDe0nK+kYr9SBvub16PY5WDXskcLk0MIzlBuw14227wDpNLwYKSWF6odZj8mm5EgbS
zBIovaUbiaU5t5KGnDndq5GUy2qq62/6Wr+iO7Rhj9Q3CUj1eU2o1x6dQJmLHpKNurU9jLmoBooK
lZtqbd50RwN/L7xboDs00drqyenz5gifHgO59Akbra/SZXGKAXWOx8zqokRPKkwLKeSypcA3hq8a
j+rZT23/kNnNUTYZDS+sr6JmzD4yHRezmWpw5lf7Afr/tE8adSrb9n5TV1GdvzcYbOsAzyllaYCB
Lyu0s12UOK3a17H9cmr7biTZtxt7ZfFr6k8WmAb8YdnF2gZQUqB149Wt7lCYNGYUHa8ackek8IUf
RgACXMJYD2y0WM7WEm6QTdiZ/uAQ2Htep/ZcjHEbViSZKDLeWX3HB5mMJvkLGfhiy3nzai9E4nij
pXIODdKRset/Q/NHpi/as9mSybSTFAm7NvYVhchVldxye8x3iVstvGQb0LHXgAoYTbhjZ3bToJf9
5UPkV7rtSQ4AzVeeS4J3beiYBg2P2QBLdvrT61rueOlxvVzX57wrYhwaXx6iFr8hjnmrfTAS67R1
+k03MH/6TbEn5T4wp5t8Udeupg1R6+qlXRQLjcmBNGGY841JdoJXMWWQoPPySKWK1GpBN7XmfBQI
CIhSOlb3/GwRj8Hg598pIEY4KNoHzV7k3iye3GXi9oOUGuOPuAe6DFHEaT+7bXicgReyv1twHv7H
0XlsR6psQfSLWAtvpgVlVUa2ZSYsWbxJEhLz9XdzB2/Q93W31CpIcyJiB5Wwatb591oX1+eCbw05
VRkW8wGjv1iTT9lHAy+o0w+qypqXoVvKbUad0YWd9HX0B7Wj6It+0KC8c0bCGjMv9pKm+6bwobPQ
BJ6wvWBxsu09NR1D6Gv85WlR3MoGg11csvxgEpxa0irgUefTbFhJmLQvs1ZRJtUH58zDJQnAttNo
lZz99F3rcLTaOv8cInENwxlO3bxaflX9Y1l98mRnbWY+yokGTBry9ilXEtQ3jov8sQKq3xLkDDaz
7RTjCPUm62rJZAs2GtuCZ1F/SAcFKruJO8PHhx/ziDBk7QTdNnnwDteM+2vQ05E38xUo8P6n++hq
UC7pR0vQeuR94cFt81I0TYZ3O9nFaxKDtwfm4GnKkjh0Ujg7yyy8k5+QKWv887TCMZWDdjmm7qNf
9yAeS8GpmA5jZxxajOfJjmk0P4rA8jfKGI+B+02+iDg7dKbIy4J/DMXXvOiII60jPULh+WFSNBIX
pXwwM4IefrB8GatFWYgu4HmSRbhk4MxQ/SGy2Om5SYx78Y+lnBJBYCSsbg9Me6lS8mjo1pkjGWxQ
MbMFVmRX32czL16evRiAocR458+4ts2+I4LKUbK23VM8fEktGM+z4bfIwX8cfRDurRp2VOse/ZYf
zNwSFBrM4l+XmufS1xj5rgk5vTvN6TPQuuSKf5r3hhwvJTf5BnM7nidRG0Ap+GUvF1Jeihc0Ecq8
wPwFBEexbEPyhZtjvtG7wjyCcNolNVlSsA5Xltjg2PpexiSlJCfDmWnjFgxyVdYM+GcKri2+9yyr
1Nt0fo0yWVxMd0EH0JJtHZg5RAMJvIMlTMbDn2z9aRvn7ouv4akosc3yxWeePQcaDjAljeaC5SmG
XRjYBifJ8ppheIs4BVQYObgAO43+7WNx6iftU+m4Kv2xo2IYNX0yjE/YUWLjNubFrQlFt/UapkAf
p0GdE3DcHtEVJMVSG5WvGlL5zy2Xins1L0Y7MweaGGdghGM/Ws6JoKmrdRqPucmdqiU224Y2OGgJ
X1oFJccfp294pD/MpDFFWXbo9wD4FwCZpxn+B4Vk9y0x+Exv3gzaqEiY7YTt/RQahlWsWw2UQojN
nDRCs6GIvepPQzWwVsbC3OCKoSL5p5xigyNd/OVbAf+B1DYUcbVhAH1hbapuCMBR39LFSIPAFV8D
9wnkyMQnWbfwQ5Md5xsNM/EujoewXWhW61Udh+MEB0s3kid3Ts2DteZxOl9qxEkZ6cRejFUHTOhG
gFwyCj0Jie8j/MbcyOG4ycK+MltdtgvFQirbWqPrHjzZX+K4cLaZzpm4EP2jqwmOFDNr8GjfAx4K
c5H++n7+2gY7ZxrhVmw82nKT4qfTm6c8pbybCM9vPsqJulL96jo5eX3nxOO5DxrzfmjkJ6XhlI98
UEIcTVOx7Zv+qpR6nmZ7T57gzNnhvk7GtwJv6DDozAJpCVYmpWzriVV4l0ThZBfZ0xrGaUouy/Sg
NIxRXQyebejXw5trEdiptOp9mgymGZ7/bVKlhZNuO2fJKcF9o4lylxYiqvQFPwupOaPTzqnZT+Ho
G0+G+hIjr1iW7lFj3wqpPRQ4BE2m0DbttGl1xBTJOdI71nNjnZCiozFLmijrHMpIq/rUG5iAuEhr
1cINCypfakITLasiShjErtW6wEgqjVBgcLN9/eTowY8x6fj1l1dtlT7mzl6OTu9dGYfv44EhAdXX
XeSVDCOwPO3ptuLLBWu3uqjKA9E9jgVDJQ7KWn4NsZsGVAkkOe5uyF/mVB8rLxH7OYGPn8yEFI2c
cxv9BuF6WRjlIqPaKLuD7209K4AqnxpGNBX2V2DJB2+WYFjRB3mxRPuYwL+y4Z00TO54xDkpWQ3+
QkxdTLTsiMeGjrd0OHAim6NeUjQ4rC6io1c05TGOmdssk1SRbvdeWC3kcRbz5Hv+1l2By74NyyVX
Zy12LtZgTnBPn6xioL5vrYsZOG8FfvFkVO7ZVBx/C4OPXhk1cNLOfJ8ajMdJ3O+SKaGLCC8VdpOp
YGedH0qdqZUXwDf0YaTYVbGvAiOgC86h9Aenc9ssV69sTxSrgcQXl95X2F6I8zB23NQDtQRsHazn
ghFL5/JR0fH3UKQ0Eig32RqJtt57f4dEnRO9G+8GfYIAFTBV+w4YVUWASJOt6naO7Z7dpJS7tsVg
q09oQsacvtFkTsJgMck1zWItv/sdQA8jfvV1xP8wdsjyuUJJZ6urqKBxMs4GqbHzLJr9SoYsdFkz
FwmIK67j7CkYiXjaE1KPOvSO+GWk8Nkxzr94XrZFOPzGSvRXCGiaVRPsHflbN8M/6c7FdpbdI6we
gsFtu48hFdWCYl/azIv1qkP9jRrGwyDWKjEOzW2iaKEigitx+MxfnE7Hu3IBrTOj0pBuQAdBJQWt
Sev4YpxTRSagdJxfSS0nfvK1LkZ3kdUw27hgpzjf6s/p5KVg4JJl15nMh3wNtzliKQNa+c1xUo/G
VYD2OoASRfnOYBNYIv8hHekxaTnBJM6K7hvkOY4pjFAfcco6SUq7vfjllG9Kj1Sh3ujproK1Y7p8
e73xNqQcUokEbwI/UOzEJ4opqeBmkXcJxRwxjFxhrgF9TMpjLzgL0KySXrVMnLVFaDu/xThG9Wlk
Yj4gB+OHbWu/Ur27/opR3wvpP7V36x2DGhQ+uABI51+ZIs1oU5u6MRwM1CPeoHrtnh7MZjeW9qmv
3R125C0EIx0taWNpnb5LKjSP0lTHymCdr5dhOY+JPA2Ig5eCSs2Ek2moZ/Bb9b7mzjmTDSYB0zTJ
ZeB8wN3mVU6KKjOZAwonJg4CMEN+XPKjmM19njKnbrjXh4lGwaOMLJVwnNSSDwdTzlih8xHhiAq+
RSUxihMXQSakfGlvtzwhdfxGPIkZIC/LfuzNfUkdKyJ+QVG1yaaXxWQ+lXGoGHLvoIsRJcQRr8Fx
EKN8bLv56LsaNJZC7tMZFg75nsAYsbRN7oWS6deA+xoU5Brzd28/N6jyS4EV09XIbGXdSH4Bb85q
c/Qk9JuclgCAiu0rF+yd22cvKiCrzTxlXxCYiQdhHk20W/JP/PE8Y5kbKidFS8dEhjtgCDoCYtTZ
bHTeArVMBNscjx5E8ymd6vZg58ZL6VMVF7vgoKbavWRa28CCc61dEJRR4eKm7JXFa80LkA3gDQ2J
A7rLj9JgwKl0ZHNmlRhH+QlhyyJHV2CAWFQX2kW+UrPUZ+zMB7/vX3NBfJ3hMKe1OD43Q0D2zCY6
l5v7uKs4aXhMa4IC18AE/gcPU/Wc09R3xEPKQdk8BLKUe0XoHSrzm1WO6iKd72rkuEwuO8eA65Xm
w4SkiWvWe6qFJQ78MLZlZu+ogqu3mDWnXWckcMD4/LmJPeoGnqJqoXs1nj7zcva4fbwbCQ+ts4wf
GC8uc9qCVl3kPWUfL3aCSkA06Ic2FeYFhMKajolBHwAdq33IQapFDc3LbT37kY+ZYode8SJten4S
Bhut2VMfSs22ZabOxk/otwTCu4/1dA5TxVSjHu2Ear78Nef72Qw2wFvwEY+KSSYGVX4IqXeNXQHv
FoWVfibvLMxzjetimy6jjTa2Crr1gsGZo55M74exuVWBdnFMaouhO2MXw61Q0kjPP3VFexpnd+q6
bWvZvz23czyjwOxTz2e1AZ8eBfSXUccy3tx4CMKY1hwxOAfMJGSLFyPfTEbucxPAmdiCHo48HJay
XQ5F9tlMMmZNZBnz+c2UUk3YkpInKFqIuDYCqO55v3mReAcOa5syZ82h0RKjGwViXJs2RiIOI46j
PR8vsPQJ8Q1702oUKjdmvuQHArEeA+nuMaeuhnsqd92swJzi+c7etqerS3QeDxMhprX4TSR0xdLq
vc/lRLJiYMyhp+ZqQDq5IybdruJWEBd1HqUGYG+hK04BmJFQcCy+fAt71okRD9JluIk6aZHvh2Wr
m3S0xTlBK7/H9Uaoo6JgcxPAWMCVSTHeSqCNbX8LoOhNFPELJVUefmVqlnqrPozGjH2us6pIGfJU
NNptmGhVJhItDrC66Vh02ohaM4JMh2yF3poupjPDgPfSMrapPa49vUqR+WuCb50LUiRLIh0SZ+t2
DH+89oRKsy8S191j8kW7c4KLTKxDprlPfSBMxvHsvY7CTRtbqL5+WjwGrvnIyJtATw4+wMoaFh58
kZhNGzrHUw6AZNKFfIhblty2MdUmpSH2PPnzk7aGv4ZJmZyrB4bWmr6fB7ixGs4ZAllHzcWq1lXG
zqcTLqKEGh8Ke9pKBqk3HXfvy1L5kdSX/RDYa5F78NDmGgSZmoCTlSP6C0Zy8W2mEuuZi7RfcSUX
xQRPDU+QPVPCzlSQiR0M9ojKn2jQ6g9XHx3QnzMQo+7kWIHL5aEtd4IKX4KPw1VXzjui1iMB7zxs
ApGS7eJnYpYfud/0x44ADA3RP2om/MyGuStpYWHI7x/VXJRhLrFpNyD2wjg/y2T5K2qmsw6T/43Q
jmj4aJl1/KULYFFDDsJFdx8tmg7CVqlLGuMjTmE37jK2cw+PayNN7muVi1elwJQlnuOOq5nXpuwD
OpKG60AFyJ9jsz+iuN4MgM0YSynudgl7oYXkt3r0YDunM6SLOeZahnTTO0bMuS3/wiGanPEmpQIw
fSldBDni+hCX9kOeERR3PwwCvdvWpjWckfWBo2awkW5HkXOh/UuSWd9MqLZHZqBRu6bKdWwGm9ED
Ca2PFI9i0KMNaztm1nWi+NmiVGoEOLqxuZpwLM19Ig1mgE/U2raJw613yoOwc+ZLJUEMs1L+wFP/
Z7uLD3+XjJ/RLWdqkvsodWycBp79pmEZ2Xpp8ed7WISAu9GtLE5MByRUUgMmhJUcE7ft0O14gCzG
lInLYNVumZrp82XM4nsLclxXkO9G8KfuwqnOjeMAfvatU1AAGdRX3ULR2MDy6+XMwlkrZKnaz760
I514EwnxbVtUT4lJvqQcsf962a/Zy90MlJ6p9knWOc6NjmKPoi7eKxsBoreurJLjFjvx89KP32Zm
7FwfG7NtAStYnPjaNso6yIrnJvX7t04Hn9ZSi7ESCQoWa4wyVHtvfALKCItkD1tHg0mGY0Ob43B2
yVxPI5hfupoYIknAl8PNUIxDOypgt07Rf1kCBpLdPvXkPzZLZWAv5hoHlAHTlHYf4MANuw4mcl7W
JxtIRcWKzpG9wabMfmslf6z3uN27ob4HeBoNVvVMeCasTG06eaqBvZeu+KrC2IDBJjTHt0Tr5xgq
v2dEkoJTDBwIvmQ16wQHeZt7j61P9KEeHuyRkUZQMEoxxtIkYV9w2abG3jCg8ylE2E47VL7x2mIF
HwoBxZAcHjiqIOXlqLoKzY8kZzC717LCNyBc8Le3wSWoHpR5/MqQCqwq+L4ZSgUtp8dCEUvBwbbJ
OyYSjA1ebMpArESB4R0IoWoOFE8m4UbQwQfhD7mwJrdC077x416ddPkeBZdQPKtmVOAK3pSYGzC+
3dWB94c3i+3Iroetb/+TBF+itHa+miLGOu3ou7gjbCJZyEylX6oifiom8eV4LVE1uUFAfOmcK4hk
fONrdRvh6ZsqYI/2RhbshvZkN+RREaTCdIYnkVXi6s24J3QV31St4akp8zsjB+9X+vfZ0uJ68dOH
nH8sc9B5X69mKO6ZUCmtjE3IcldDx0Gkfh6pJnlO5mbGIvrKCL2Jx9PQLEwPfLbHxlrCrCWsB0ng
pZrHfj8GNAV0iumYzdQ4cuLiYyIXFNo5cytF2NHzVmRqmpF1BhER2ngmrnZP2GfQQwed+kZGqWCQ
xuGA9OhQi5+pbyUHcqQN9zI17MdjnH30E6V2ljpqXDUHab/76q9naoj4F1RbFmsvm9vQXqNeqQX7
R7XGrTC0L7jcmzQg5gfe/WMkOUnpdlz3C8Rtxzkkw3jHhmarUUTSnOEepi3JyxkXYd/QPsKlD0sl
jZsL18t+kaHH9GjS1Mm0ul9yBc8O3oVhLr5bz1z/MKtT6scFqIvgUgzmzEDYCpWIPySdetgFhr8h
oS5I86174ZDTaAxMR55cGSkCqmoLFmKpnrzK7Y8OjLFN8hY7/A4/qHFn+81znBHBq7pyh7h5c1AV
LLAZbgsRxzPzf+AjuAveJBi3yI7tKMWnwRwQ1gs1vcg5B4//Z0NQjuZAzhL9YP8yGlSoLgQ2fuZC
3A8crJEqjFtVtAS5xuJUQp6srOpu1EnUyk5gJhLXuuKgBwZp16oeqD++G5EFNH1ieaXS+EtjtlYR
kcUJfFeYz61Nu2qC0Ui1BB9QJjdJEr9Xc2xusHOfkza9xXyjMYYOrZswe1Nek7P/p8RKI3yUYe2P
KqroJcFJnT+4KwHCwRxbAHkpbRaVoSxYpCfjBq/hFdQ5QlPSf9XsAv3SRirVL3Lsfhcu8LlL/7hj
iIAPxf0N5vwnyElEEZeHnxQwRnbiL6qtr3Og77BenpSOmFeptyWfMijE7HPGznT9ikQBQWXqlGkr
lDMOx7qDkDLdd3p7adqaH33XMe+tHvEGAIcRHFXTeF/wHG6nfLwnznMvUlbIrjM0ChgcEvT0JhAh
9XTMzMyzUHN4Lhl4O3sn7lk2e5sLABKgu9fsNYSmsjdOQ7e6ZGrJtvYcD/5L3k76ttXneEuegrIm
/6QyGnqXf8Y8HMvAT7mocCbRTSawy2Y2mKukJQwhF4ciiP17jjAPTjYx0fW4lMzjUQLYm6jpLF3v
zjTMW0YAIJtX9L7VPVdzf2m1+ovp8YPZ31VB+RILqsXLAB2eUQ8kN7zEr+NAxECzDr2Ydr1AuujN
3dLR/MC3gUHz0lXun+txrEaD32bZ+Lm06hIM2F16e1tay3MN/8KeMY/pBoQHx9nWZsEcKP0OtOk1
BjKvGxpfzOGihufbrB8n1ra5eCD4cWR6OVZN1DarRqP8Z5lmF23ouWLEuGJQtbR5l8vlRGH5Cz/x
l5yZ76S1K3a0hqdc5f9cTB1QWlg/vPZ90myiJnEFrWqx4eX202vP1ANCKPfXfMFUSR5S+HKKNCKL
Y3B0pYxw7kZVAv6t5jXVJ9zby1o8CnQViX395vSO0OoQXETshcnCyN+mdLjyybzlvv/mTt5HHCSc
WrPxty7rL2PwpyhPspsu3ifYB5SHhJX0D4WsrNAxsUQr581TLgFTKHI2LTlGbd+BfolQG14D1UWd
mSF8HEb6W+d4fImr5j7Lp4MiaOP2NLePXftGyhH3q/UGXurS6Mk3Cc513XX2yJCcaFEHsCVRptiz
tkwf7cL7qMuLjvLDc8bvGFM0FS/5XK9TSHYODDCikQtOgJnFytA+AgEEdjShPAxNQ15OdOxt7jYr
u62Om4o18Sh9MBcYgOhsf6xy2O74yk95tXBAKYxXTRvf//+BK4Rq/FhYXAvoG3aOTmCuy0WHg8dk
DEVWEFH/paNIqyYQ5+mHbPhboLEkefNkixLm3iYfSW1OKaxd22PsNrIEDGSoWYkjbVzOXdozmyFL
bKX5MVeofusnPVbZRzGlL4oL1qbtCSAN17T/NqEmEb8Zoz5v/hm2Oug+GQQbi4iOSBoNownATLQn
s6ofhybfgsE6JGoMrcli7xZPNtd4buS+uat0/SvGVIUL13J33dTvHFTMi7CmM44lPMLCGRlAVw9N
A4ubNCkmBlvbAiFBSifD0+LSEmK+j4eKuGuZXNJ+3M0BEJg20F60HMHUs22kKnyu+UOh5vm4dO3N
BjzJKW7YuTbOif8nHGNfvet2vE1T6+rEWMmY613Qer6GgBdgbN4kalM1DB4UoCCHW28ANyjnZySt
3Jf/EkeB0veSf/4qBHUWHEyK9zAM3nuZuyeQOG2UNW/TeCBr8D9dzsYSOh1F4j7k6UwJbBFaTvCb
SF6YRnRZ6Pv2t9bBOGBG8FJwdQklWmsBrNEaLqnpU6nR4f62rPzqyl3XkZWZvPipBSfDDJkLVBr/
UK2GCfyOWzE9K2bYiemA/HQRFZS7LH0Yy4766Hp6rZ+l6x5XFJQcIFq0Ur9jyYap3FSw/yiTQJYp
PrWyfqhdVxy8/NFr6odRp1hh2Tu5fbEn/2v0wdlNNgF/+0MHjLilGoCH08IvyANbT/VzaUxDZHTA
WgoqAfRURG1vvAinQoZtIU/QlXNyNJTPtAbji28Y/47x3ApjvHNdRH1IinNkVRzaeL0xJjSZdbIq
a2DKqt7V0B59nL4QYamXQekJjiZ8gsVcQJuARd4YioNVpdt/Zs+PB2KnccYQuqEF9q6bccdASXI3
uWMd4BWdTWv8xH7FeTPtftv5OZhypvkMszBX9H9ukYDJbhQS9FPPVCdM9VTeYRPRhfnjaNMRjzaa
4CQFFrb2V2CQXN2w15GgFE5X6PV8HxjkDYSSau33Yybv/z9qTi/Y88UhW4xnU07JTpHKNLsbyzLO
+pTTYveVoqZHku1s2zP9pvlb+5ALkSvSnIGdBAflczglwxqrSYXlEJ9dC0bC4LNccC+HHpHuyxL2
MkVXOcshvqwy/kttHgksh5t5YqaZjOhjccGI2u1ORdc5QJiAx8ym9jT33VU5QtuzmT/kc7ZNPeem
iU5tDU37WFR5B833zeGgTbpSeFzXvQsc2bV0C4peu7f9kX5fhzRSJe/icTgHPo5J2UkyEERJNyVy
+jLqO7oKOFOU5tecJmwcGJ+wbpSbjJNFWNfDdPRq69II+n5QVg98AoXOVdE28lOPrI5rBs+dAX7R
7zMzWrKD56o9K2a5EV5HkBE4U6bHf15b9RsTMW1vaNydutk4OLoHuEVqBLZtRli28NyrvtwFA5b3
dM4iy4IYwVPF18DTxAlJJ8qJb4zz73udG7+tZZZ3lTXSM5PmocU0f9O4RK/Ryk6zri17Tn2Ur+gt
kWtsPbbXYX7ObaZ/IJGwZSM4GMt5Ys+gcGkgcRt2WlZdsEFiKELxAobASIN9hsKWUPq9e+GYfhI+
LQqB2/OEO+NnqpvPfU8uyurK1RS/silvFln0k2dy4NedEUnGHxcye/29Pk4TYxlPRhDw/+Q87ZqE
u6HV2EeErpvyzCcefAOYsEFCuqqe4IJ8NYa+hwzBYKnypu3ARrqRuZ8diIaiD/TU3s8cRnUYd6S4
br520/UYPuhsnIcl+bJkeZXtmGMbo6gTYTucC6QN0KXfNo4JWzsMkoIjMi6MlvP7fuDxWrpUhpkT
3GU6l/52XOu8XPvP0qcXN0Of53qCZbo7agR0N27Z6PvWT+/UXB6JRYTS1OR1itWuYwrMQbSSDKnw
oJWYdWpOp40UTGvr2GYqQDDZnppXKKNqL6mcQs9CWkw0DAZd60dW3d1ICzxLX+NMMiKn5nYqt016
T5wSbUDH569Zik+9BdrLI40fbEOHFw4k23kbdOfqLTdFwo4eD5FHQ/poeis4iuk3Zxe1tREI6aQx
4BbAt3YGcYvLamFDm46ERRqcgpoWLneFxqggLsYw74Ef9KUzo/Fq35jKKa5zP1IQNlt7tQi6Ng71
Ctkgc/ry6EP9o30CSXSGBRlqZfs4QPaCA0ITWy5rfj97OBEzDjrK9V5zC+xHPUl7p+L0xuzkyRGe
Fc57XfgvGSa5UIGppHxUYGsmtsDZAIfPKLxID0r4NwDvY2FhccAD0QUSfDmBhHYaiXO5ZboDAkiL
xgpp1TSWRmDFQWXkW90gA1w211KOuG8974OJukkWtODcY/c1w2ckIqfxwRJB1BmdsyWH9JDjW9uk
2GjTmUgcHVgFUXXx6JoA6ui3NHKCVm3tndvWIL0TMDMIUDLGonowfVJtjaM+G1yzaxbpbh6XF783
H4ZFwMiId7305Z7OwL9ZJbdxVizYwxsy+oMx9qDbnD6MZ6ve+yaFvtCNIeDz7gZJflL4n0bCtHHa
PTZj8IqTFiajSu2wDdHsPAbDUGlgV2DKadQPWQIGY6j3bkBHHiYpm+dACznUFfx1QbBDp6ULjLjx
7MLtJLNg+3A9PUT94NEWWPJTVlqM4g4i66L9mb74tDwO1FncYb60DoYpXxR7VKTs/qbSmCEaw/9R
jgR6O4NkWvJLYhynUfbZW/Ba2Bvh/ST9M8f8HxStvSPy0yTHe0FbF5Sy4huFjp+G/euV1a3qPYES
tHziLUx2Grd0wGZ5lkUBRNEHJ0a565JD6U8/jpGMe1tPX42Mn26q/dNbAZ/bCcJFwR/rIJ5tLKGp
nRvUXBRJ/G5WB6dwsm+p9w+1Zp19dnk8W4x6cFx5eEU9giVNQBzeNT+UFt91kqcrQfPEgme9DUT1
khK+plXgmhHohpuMcRHO2ukJXxBE3X3ATRv5Ty58NGx4Epm9nQN2HYz56C2nP+58/7Q1Qi2096WY
HllyqESLkWpmi7zmxAzH5IuX2GLcJOZk4otf19U+2Tohm5rf3eKMu96weSvMdI/d9K1mgFAZWLJq
bYCVwRonHPikzvBi9wv8EGTOOHk3YvmsbK5sHisDwWis3Vn5K0UJsp4fVFcABuPG/9JBgon97OOl
gW6+CTycdlgT3rvMHeAzZNu+Woc+ExCoxK2OrX0vWl6ubvL3NaBUBkQ9s9Gc5YBMIHLMs56JOyfo
vWgIODaIKtm5VpWEnh9/2i2PDJ1Rfy7CPR9LdeJcbAVwW82RGx2BF64z7O08EveQEzpm9Tb+WTBT
Q81NQiumsLKWY+LjYFXVGOxKUF/zegsSzOE8p/1wvZHKOy9mhYjjvVqIHWN45MzL5gL9mbnGsmCx
T9NrnXtVxIwFtqJBi+FkF28UMvHJzMjB7TDdeh0d3vHZH6nMfjFi5KaZfWRD/vXPsKl2cTJC4uQD
wnTfefOTm0z7dMBcMC8+ytRDyiV0R88bBgo7/zR1BKOlzd6XlanH5I+HFAZBlRVnxxuYrPOq1DgZ
K18dEaqeupEiPVs197kncH8218DCRIv4RWJa/4lZw0YD1M3iFph3fcq6aCI+F7Lluc0OA9CeU/VN
hOTdGojB5t4qEaAJgmBc4h1LoJtdKQc5diZDXIbxDFMb9bZy3RH6NywJzx44ag4PDOgSjhBFjMyh
Wnd1TQQ7fHU3Ln57Ubn3ZQnQIOYpG5cYVLpNWE/h7fv/wuvXXHj/HzlpTAnN4aua0qNoeyidbXDo
3HHawk9cQYoMclBQ+KhVHVKV9T2UJtQsJgSgw8z3Qlk2jo+PrDCWnS9JUYn+vcm672DdgVJrsQDH
Lnei/CjRqOjoYm/0mAxvcULdCNpO1hDh3AXyIWiXMe2fxDLwZvjlNU7uqJyhpGpZUORNuc9h5xv8
LcgiztFgyrkDqP5rZceuxJ9hFozCddOBS9KPJ6N/nHk4mbnxzeYbj3ea67pXMWlauJmk8h67+p27
wOAeTIPEA2fLjAgFE27zq+HixUsz9MxvquQsa8qSS+mQ8KgqYHka9mGvmh5aC7ZIadsAXHqOWwnJ
X8GhCPYv0NZVkMU+mbKWhABbckJifGj4b62cz07zRmxe2XkKUnc3Tt+6ReBdy9fxp8XBMHA1dHWH
tWi2y5fWGt+7ZcIh7c+hn47YqCZq2Eu8JngAOToSDIR9l9GSMTlYlmR/ross2c5m/UpkPHKx1oTD
K5731xoCCPy/KY2GpLubXcQayF/gD8UAjhvRmWcdrV14ZAWgZZKSKTEvgPbYLx5cG7XenLgW6jEk
bD9g5j7k0H8Lzz403bzFv1qG82RWEasVX7rDmNsQI+rt9tAxtOFoykMFs2zssm01to8OFByjSO7T
tPnMRcG5rWu/IWQtduBsHT3/R4R6ORM2i0qTGwgVynBUqGuYcywtg9Nboa4xbbcbKj7b5K2jb/M2
4S83Xe1RduqHnPiyQ+vro96+UtZdReOcfDIT+ecEP4uCtTrGmOMS3VZUnpA9mGLt3tMR5wwOUpbV
v+h69zg6Kfe9NUtmxup9XTTsCkrgnHpPZZ7f3KT61lL9ZwG8uLEKBC3kpN5DU48Hc2AW92ooBmUl
mOA4G19MgvjRJOaDKMVPCcpsW1vNo9eVH4OfOQxNC5iFdG1FdL+/yclyAZbJL4ehLg66hP2Rk5bD
9MCvXw0vlZHvkmFSWL3n+YUCsYkjVHFMp0+DdTir1QO5vzesgad4ncl3ZvMZV7wSne3+U87E9qT5
FGRyI8kd75TIV3N1hM/N5IGjZM60ymxIn30InCQ/F1i69aV+rQPojRxJvipTnPIaUdeMEa18PiNd
982QV5HuWR5TmnorPb8WtLYw+WTYosgtOQ0oe27Z45LVWMVButhW9mgFjOGkUX5O6XydZJVv6Jzj
7rp4a3Cr2MY9KVWrwMYkXNbEJpE7O3d/KCqq9ymRuLnqD7MP5XWWJEWY85P9eM4s6Iuq+bYruGCN
QSJD4APzBj2iAgLSRa2eHFgj6JD+Yzz2b5LJPRgcD2Ng6LSZx6WDJxHDfxaKXq+22NTjqQ82jEz/
Wko8i1q11JHwZnOw7jcKRRtOucVPK/uuORVilW/427vuID3gqYiJel5/mpLmCUW/R6b9yBKqDhOS
reEixTWtIkLYQBHyiFvKcfx2oOj9/4sxdfCJdkDhptphbkovQGK39zbuFWDM+ECz9txYXPmLmd0s
XtQrZYxbVxlkXIXA5cu3VgBa33MeR6wv922Nt1+z/C8sXVEuGTFZHtcRBk4TvAAiSiiFXDvQoKzl
i87KEJ8WVI6g+4+981qOHMuu6K901LPQgrlwCvU8pPckk2SyyBcEXcH7C/v1WmC1NFXVrSop9KqJ
iYnuIZlAwlxzzt5rXyowyXpdv4+S7v50oqLAiebHxZPJEmExCsZZJfOWbm4cq5ruPSp9xVEpaeNi
1mw4jzG1vQTdPoQ41OnTCavC2eTg+LE/aPx1XFzHtOgTfRd48jJMR/a1Ml3qpmIv7HYBhWDW6uNt
jqUHeh19UR6KXQpaa8AivixD7Rywh8CQvDUN+GY4Zl38P8baMEnx8Yt3i53jzOo4h8jGgWUW+2TA
W2h3C61nVmYVjqrETeZqIS4d8nhKhN2VU9E3qU6y95/weEKIE8ZrS8rUmIFv8lITVUvfPACCWcIU
Y8KliKd4tbHWiZn0qomqSGta9dlXKmWBdlRgX/V0b09lC2dqByYyU3zaGTSPmbs6SrrIXeu5Olkc
PCe7IoCGWi95DklMumQ7Be+EOEFXSPtn9sjWlnWRwuRjHkpjrquioIGPktvzcxqVEVVaGonGSvH1
L64xbKg3QRBoArGiZ4kvG36OSyPRBHpLOUGD5IsfoRbhhbpQeCjbdZdpd6PRom+S/a2ZW4vGS4y1
W7kpsy/cth6wnp/hFLUKyClmvFOzPpmbLGgFI/oipJi5dscrSzHJDWfLDpIc0Cj2gVlPog+IFO6y
G7IYFiJ7oBoxnEAF9bNqfKryrlhhnayo2U4V5OlOpcmD2yHu9+TUocSrg9euF3NMUl9g77Izjoxl
1dPbyfNHw8m3nkqIMPPJwpecnU/gBDUzdAM+ZBW4q5TjQRuhhGT3iZRz7Wo7Eu7gcRBABBs+Muaj
Wi1UiHYzGeJw1RkGoNI8GsJr5y11Z7Ph2mu2fMidRAXizdKl0ikE6OMLIbRXQzSWC7UxIETT7lTK
gUG6/4JW6SXISsrefUAcBAUqWXKmLuFjBB0RhTQXGOX63t+WpTjHEfm01DIJ48LJhUrDxPUdkF1V
ZeMzOBpzpXWEo4juvVC7YuOjIsrVEe6MKLcUmTKedUyiGaIiNEXVS00fa6aNbrZiTG8VdHWGL49o
hiAS0Wmj5xwO5I8mndzzD0eqVKjQIF8z95yKYlnFuP8D0QhgFkzagEiR+aQ+C7Z96VAQEzkOA69M
Fdprk9go0bjbVO9DBLszd2pIEE90Z2RfZJOZdKtJJwqI8kMLCBm8X2KzHFd25dJ1BU8FJcmaN/2I
p4I3aU7MVbcMDbYqLrMYM5S9Lr37jsqo0YAICe+NxqlpxIpbHbGX0QbLJkPQQ1X2ISmzW/YlqGG5
CmRL9YM9sS5WH761iKiToYBxgK0BnWyjHcIAfbTZM5YXJuthi6o7a61VP/o8ma59nWraklReym3Y
7ueKTglX1e7HVF1FVlpsUsOAZtWaM1mQuU6fdpj5ck/ULlq/8KEJ2VmM3num16wf5NzA73eg+PJg
TSh/DV/ObJT5KxXSl7ydFKQ6uGsiAlO8ACsE3E2CBjyc/G5tT8Oe7TgOp3o2JHS46E84He+nz3YA
qT0p3GAK8P3QH9Qmq9UYK5SqovAqiWAq6ziU5za7B7ZrXQaDvdbOZae/pYI30EkHMnDGsLw2rMTe
qCOGMKvAQa7Vptw7rlFeY5E7KxHOWSunX5VFHh1aAhyaEuJ5OjDoDIw41kBTGWv3PaX0btHGrbNu
fBcwnRc+E391qVqnufNH2hXS0a90L2/vZBPHvF4oeFEwbtkJtg909vaNVCSVLiu8jZDo6snQci07
uG+jQyehAhhZ6voad3L/RIRtsUxqSiSE8D56U1JjZzdiawIN4KGFBovNcR9bUX1lDjXFxnYyWIyA
FHaqFT1pYxO9VZF6csmOesiG8c3t6SgtTZPdmI2+4d632qnoJc+u04NLTEKYqEVbVEtDkeYi8wC5
Ettl7LAlFOeRdoJt0+nVnODFi1sWW2Abznyx5ynD1tVVb0tfipZURIgtrdPokKP+PQTD8Ji3I8kH
pXS2Qxa51k4x9s4UlvjxP5rwP9cfoWzYcZG6WtI/hjq0sm5gQR6MPj0TV5hA6myFSqbajLTZPmud
U+OEAXrgpZR1UKRTsNHI5fQKeptRmC8DM03XTtu9t1QTNspo+EdNAStSCWzESQmOePq/Yl1R1iAu
b0vCiPdVn8b7zKRAjUQ04U288Zxq42kjPo5GrIVGbJSZ5zuvJKJqsOBuKQJWo64SYWiXirhhADRv
dFt3534Y6itnbGMA8Wm1FNbQnpLMbU8R8E1Abh5r+24KEgyMacXxcWtYYRRrHiV71aDe3wqNyNuy
tnyD2iNsYC/JvX0BtwUTHnv9jwjlzIeAl/F3K9Iai5M3gHIe8ZvMY1tOv5KgzLboo2MNDRfkI4Uv
mUWrXMBJ/XrRR10M+w+NjGHb8cklCMQcgmFTSGXzkQRaZaRux3qLz9qO2Ga6wbEzLdDv0z8JMQJP
i2WGq24AP61BRSJH4xIHgVyUhurvtc6aJqQE8K6tEwdgh/iqSUbdaMmEWJhCCI0pRJ1bYxwCbsDa
hMlDzd60maHjz0xM0ba3lPFGhQu5CYWCUojipq85bFArBLkDNET6O1F2N5iuf5eey2lCq3XisrBK
NQ+jiWnNJpbeah40vy8N9pArjeByBCCMhR9xab4exPu6Rhw5BWz68MwWaRWJrQpIFY4GQnHJwmtn
yBShilL75bWIh4sUmbeTX5/ddPKmTA91jKNvU7ji1rfi/ihCEuis6clFthIdBjNSTklfXZBGD9dR
WodH24npThhD+NLRYZmFBbodRID5pg3rap9BscNpwOcOLcjYFFtJxzIVULQBVoPSHwuPKFh9ffeh
o4C019AhURmOGNZU2qZ+e/x6ilCdvOVHbKSm+8UsQiyw8nOEQCD939JEHx4G2BFq0eO/ddHD1PhF
jh8PYmVWiIOElm54m1tUnn20pQ9FMckawbqIBmtknr0pkWSUVwNx989/yvwY0cp01XghSCrzJ/CJ
nstNV5dvdmBYy5R4prnGt3SxEByYazPSSKtyPmKA3ASV7+xM7ZUmRn8cjCLdp+CxjNysrwJdv/24
R0BuJtc1lQdSK/LDqKrmXWwhYAsK7bG1c7lIVLaRIRJAIfc8ETnmTNvbRvdRW4klCRLcLxEReI6I
cKarmXnXS2L+BKRZROsepSgJbipI9bmFK/qKsAWKIpBXHaPcVdBOr9KG1YfjljeYVM4s1K3r3LLl
fckWNEiLxahV9JtNOnRwVKuD6ajJgXAo8EXDCmky4M9+KG8t0kxLpXgJXXf4XKqWSqulI+3CbpZh
7VPoT/p4bxolBRhRRze2W5701nWXmurlN9Q/8QYQS7vw6+lquCO+SNUH581ud444qjviI1XwPJBT
jEc5OFedc1O1ZHUVdXeGDGht2bIjzoq74iHtv3jBuBSwSnq8F7e+55q3lnDYsJjRE/ArdR4pbIF9
WZ4cDfu9EDCfhDxAelWuMsbMKXSKnn6kA70RWnbwCg9BLUSNE6xQ9drHOM3CfzRmYLNab0X00Ily
BzsSrbQLAO2vXWYE277CrFRYeBVbn+wmCz83+1E4eKrtD084SljaBtU6d2DBtZW91Icqfe0SqLYg
r7SjoWUkyvTlA1Y/AJARjEHfRJ4fUZK9BfFBBICSRm/0DtZDH+wqWVj3JerauYS2dd3Fzc2kTl3G
bVdAecKub+c5iZop/JqP16LT4/DgDaN66BS1p11DTCCwfh6aVrjncKHgPQLJ7sQnalXES1ZmeDCD
hNxGB+JgNZBImBiC3Udn73PBGhr/fbqTFFt2xoCYJrhTKZOBRLaq+Vh25dY27WqdFRBvzUzkDJSo
y0BKr+kVmpsxdpyl6RPMhIHs2GhsbqJAY5jHPBg5EaToFqJiqvcEwVIQ6AD9BVl71aNsBKGKVCaM
MorzwiWXlUEd8aJyMjD2mEY8h5t9jAnk3iTEgCAsyoFoqIeW8WItZafC8xyvDDXveA3RbYY0S5do
mHmZOkgAXT+CUHHteVkRxFuTSLzsdfxbFm6zSKmu7RikvIMEFwQxpAbZbAJ07WAVzxV4CXgr3aID
onFAw+VuYuZRMuYILUGrTvpliN+DGTWEJtodHCilAMOTeJHSwhJJRRiOnlITgbhKCScgybawNzoJ
pHlfsahNHbZCrXffOOnS8bxpdvJelCodJ5QWxbKmXo6lea4M11/rlmvO3EJf21ltb2SiPma6uLCO
SFm6Fs58dBAIujqkXoNXA2cKANk23qQ8jFnka8ewJ9FlQK1PM81B0KnuGdty9mXIizIlfE6Zocwa
XZSjsaxv63Rt8VAuo0Zq6zzJ0ceEj/TBwhmDOh4lDJeQp2+bVHkKp/FvqI3rlkGcwmp5NcTWMRho
6KuBOi6MVr0YVKvmqNMn7ZcdQ1o8oDzuL5wOXUHUOjnJFwPsTtKVxLWdDdAWrB27Gjowgg/tIX5M
5hgqRQgGcfWIFZ6DhR+IeJsw5GY4b+xU+ZIrcAs1swQC0iVymYMB6CVKUCNMyC1p/V3fho8FC3XE
0RANMDPc90UOd34kMDAev/RaahNXyWGZnVbwLLwFot2jqmMlmxAfxIcF21Dt8BSOq9zu2LbTdpqr
oqeFV9pTRWYuvKjau+Q+9zrGRkctz6VhHFnw5rw11VtFud5OTKpqKJEKS8FKza+ZZuCQbJ3a21Fz
kLeWn0XuXUmte/M6TKR1bT25bNxix9xzR+XaE/FG6w3k3/ZwAYRFZGjcXSlZW25DSXhlO3UrZapR
r0URXFEIliZpG1GL+wBsecBuv77XZO4s4TbnxL+y7LK04uA4TrBuTZU4VdojcGPQwho0KGojpspZ
pAs29ERLTB8qy/7SGwqb5EQTXIIqJ3aOEHIyNythbMaswDGTR2sjkW8SRNbc98+p1ctDH4piQRvn
IPKMBIiOhpFi7dsYWnc7XqUpEv9KG3YFbde1G9eXQdd3HycSj3BmiGeY3bBwUY9epqULYRLySBoo
w8QsTDD3U5IlB7xub+yYq6w4FSRKNAFp2d5gxk8W2LN3xBRdNGAQM6MFd46LlBDFQb2NjOGx5iFe
yMm3YkcIGR0KYkgM48eyYW00xaiYsUDtH9wMudo9WhGCl+w1MqkCtjHELXvEqGyp21hpLySIXayB
+TI8OgCwAYEXcLkGctoYiafZ9zOdAOrCk2Z7DAF9q9leltFrbUMZG7SV6LBrCMW9NGSUbQoGNcTz
tEJKBBtBE9xEY/MiKopapPklC1zCj5lpYxJLtWtrUO8tBRkqGykqPnnyhNjRWhIPaFbNNmN1MCtz
CkK5Tu3KA+HmmCYCaIeiOjxHoG0Rxdto6g5vFK96rXGS+IP5TOI8xJT64/o5poYyOyxXroHzrOa7
xkVJQcoG/0Xf5eMly6vyhh4KHI8xJVmC83EDdZtl6JrNdNhRi/XOPrUjaYXvhWAP4bb+XQErh+hy
9iAiVxH7EfT66bd//ce//+tr/2/+e36d443Js/of/86/v+bFUAHYkz/86z/u8pT/fvzNf/3O93/x
j2P4WpH+9EX+9LfW7/npOX2vf/yl6Wz+65M5+p9nt3iWz9/9yzKTxCrdNO/VcH6vm0R+nAXfY/rN
/+kPf3v/+BSkB+9/fHrNm0xOn+aHefbpzx9t3/74pKsf1+nrZZo+/s+fTef/x6fZO726t+cf/+D9
uZZ/fFIs8bslbKRRhiMwvlu6+em37v0/f+Q4tnA03Jpsg6FhfvotA3Qe/PHJ0H83qHxaUJup+xKq
oX/6rc6bP3+kCxuKheBBUXHS6p/+85t/dwf/eUd/y5r0Og8zWf/xybI//VZ8vdHTNzNNutWqZlsW
+gVLs0w+7bfi9fkMxJLf1v6lZB5ihS6rVa/RxIE4XThEGHnenIg4VgGL3qRkY1E5GU6+w9CZ4tSG
CSRHGtmBdozIg8gVpKjDpR0h8dblPOsBkX1AHeuNB0EP3g0ofQpCxpuQTy41sb4EABP4D6Q03APY
Rd9jrUhDY2HALgSTCPVcYEkLHm6K2TAJIrkOZPDgi3rR41EbczQq9IVAa0KYNdZRT697GxkfTWQm
DqsjGmugPJqietaz6M5Qzc+e254nZlMXKmS7y71lwo9C/AGko+FztK76+rJ89658d2V/cWGN7y+s
o1ot6KK6QtKf74ohnnXWtWiiZYvi5pvH7c97+u2RxC+ONP38m1tYlEUc9AW30NWvFf2x1fa/+Hzr
LwdwHMAMGiYyyqrC+eEApa1ktR511YrNLJrWeUpKAVFTGkwRgUX0zicqlUmWMT8+kXPGsLyKdVII
oytJSbSShCsU6ICSYFcrJoqAh8aoMVNeMAugU/NYWeKV4e+ndvv0WZLmhYukjIISu+UbBTMlKnB0
ahPlHZpMkYPbn0yH5KUhphyVeJMhVplioLJwb+Cm/vkF0P56hbkAmk6gAu8xqOnpAn1zhVUqhSAi
4XlUeI5hy63718hX55QomrzdxPAWWDQIevZVwgqPi5JMqjVO7+fn8bf34ZvTmN7lb04jVS3DGnzu
Q8S623JdJEOQYpjrTFP/xTPF0PPDsPD9N3a+P1ReiNYN/J5hwRgX8KhYXkKYUX/1jaaR9G+OYwnN
tRjsLHX6+TdfyQ2qAv8uV7bW74LC3EZUyxIWJUparJXgoXIPhHDNpdiBBaOSeULhRgTmA7Xj+YiK
ZYqkyj2I1y8exNmfX233F6emfX9qJHz0LakOFXtW1MGkRk0UuhhxZFb6S78u162lLFkan39+2L+/
yf+8Ij8MyFh2Bq9ouckl8G9Kliw1yDUtyA1GxvTzQ/39Y/3PQ/0wRCFZwqjYcKiBqKcaY7mfPv3f
jvDDyBE0bCvdiiN0w1Nl39XNL4amv79Y1LRMvgWa6+nn3zw+lgoHP4KGt2q0Kzm8Qlta1tDAXO/1
59/jb18HA/+EaxoWc+4Pr0NoS7cH7slNIV8chkHRXNTx9ufHwBb1d0+c45i2qWmOZmg/vN81tBuV
+IZqlQJZrCOwgQMzXehssSAQFYKEwGG/TQxGk3aY7/Y1Es1xgjLbxqX3YcEU9hfdDK/CjnJABSG6
UXqsN83klq0gp1Jdpx+F591riWYzD2l/D7liI5JsBakcCUFwpSRAzagKJoW5Vos3HzeMSmGicUc2
HK9q+aYI/h5aglKoOy04IZuaOTSFTcn+bTKKLxXjrRb3ZBaO1VbSbcWUTX/O3bbwC8lNpYDPWwNh
kwXLykd+1qVTUkex9cAXBaq98EK5qMZLqWg7o402idpsyCIsCpXE0eSkZ+/qLtTyl7Cyv5iivVjm
eOt4/Vnaa6mf4D/dNIn9ZcowDhQc1VoFt069DVouXARJlwtXB/Z+zKuFCOhlN3CnU3xcBVHn3XWF
0VnpniowG8g318Ae1zkN/gL3LYYNvXSXPCLXqYxPca0f4vKtYQkxbuwbWb5iZPGYG6ev0EGwpvWA
6Ar30nNmvfrjUyMesNLvyvwZoeO1x3bEGoD296huIDCMRbXICROTlAUHMM1dHR3H3tk3vb7ugvuu
LFdlnO8sd63T5lebcq6O0TEaupUu88P0uCjhWxky71IldHTlhtuzcJgzG2aKdDCRWZLvEuhvTtOv
hOPddj2M0FC1a0QO8cHQ9WMuBI5jn2iBtrslPXrT2PW6L5EdUxYb9ikyi6KEJoVMXlet/RTzQ0Wf
1dZGxS3bTdNDyN3ucbfneNno58KqgBOMLUPC3gNpTime8j79x55fIn2FHjIyzhfpKkviSem+attS
Al/y9wR10TQKtlH0jD2JxZm64ppnPutQeRTq1xVBYlHLbDa2j10KmolOLSUtjGWawwBt3bu0varp
+rMOcQeoeiz7ZPOiB8sqQu1GKlGz6tRrlU4rQCfYFME5T9uVAY+4Z7OO/P5z5BMNQ5UvJ9EAZxvq
YMqzfrbSI4xkJEsnnn5EQbQoSexEYHSqbPGMo52qzniVWfkpH7sz5NwDEpGFKl41z9/ZpolrLFjL
5rURRNqA9jeUBN3pfYujKCck189f5PDeQRFRYemIPtpUlJesKV+2qm+p1JGWpc6JgV0E101Y4Zl4
A746MyTzIW3hkNMH0MfCaS06Shd0HjT0B0B3Tj2if/BpM7w91jgsIo2wVYCJRRJvqsmcCoA20Itj
72dPBZ/W6PrSya9yXeEMZhEAG8eXV3mMqxE4gzM1biDVhgqpxtElgVgSlOmmUVIeSJNsiyfieOj2
GcvAQuzREfLu05uV0dFxbjsdXKtKiUG11y0c74H0vBr1+rSYJCEFXtpNlZrbriOjYDC2RNUtQ8Aa
iUWuvOpdDFFtrIjYIJ7+0UUTCvsYG5EosfwN9lWi4DDPJ30N+pACrWKb1lvXBtMxpJsRRgPazfn0
DWNH3lp1v26Renf+Mspu6RrE3JyiO9Xs18M03FI5fXIq5SaUFZJ176AP2jxCdt4rB8Uio5V+bj0+
RTh/DO6CyXAtiT1tzW7OOyYJz9E4kFYUK5F2W+Elq6oWG8OjrRy6vMKgfht32WJ2jfGGOOo1C80F
6bzsFRCHKjoSswhNxYJWKtHsJZgEAaLQngqQDy4DlBLLQ6p/UdFB1Op14Db7AV2SYpWzwT+YoX9j
6+3JKJ9M3T9XWJ7a9lg4ML6ImlViRKEUMSp6ymq2zSYMWBKvDYY74sFOShSBRUe+oQX7ymqvELIe
xzjeNCaUHmTguoLUvr6toAP+fBbUpqn0uw0pm1qb/1qq6Wiq5vwwpSMNkyk8VpYMIxwUnV0AHSZT
J/2Fmq+qJyv4jUgzogUESbRE8cJSSRjBqRNDiUClOq+c9loJLlVk/eLU/jI9/3BmP0zPduxkCQuy
iiQLTDyVd6Wi5wCwRPX3knAvCVddSfln0eW/3Uf+Zenxw1F/WHoYDUGHQ11UKwW0oSsusonWAvnf
zy+7O631/nLZNWExMOsOcTTTl/9mJRXYteaoesyXQ9RlNdaGZi6DpLxuVAwySODyno5VR6mUBUCE
XWnQoTeNzb4tnc8+tyKBVKOXmHniud2AjCjmlGY/9ugqL3aEGppG/L1AJmYJeBJsK3Ifq7j6ZsL3
koO17ayLPMvwTuJm6V1/HtcaFdRluzHYEhIoOidfxYTAqObxUhOfC29pCFYnfr1sCvAZOjeAuidU
w1NlyGsBuRWtNjyi60Cpr6d3ztLai0kqtlLHC3P0r5PaXZKSfPTaDPlPdwksbem43Q2y+afMH6nn
ny1/kopV/SodxttaUZF2Npts8C5DZ31OplRYtiYqseAKMUwJu7HCjr70iHaaxln4WG5lDoYV4RSY
Kwx+vNCBMf/5ndN+cec+tljf3DmGQI+OVDI9lieVMTGoboWymso4zugcWq7xeGl2TQ182rn13Nef
H/4v9SMNktZHMQp+KNLP6fH95uh16fQmub/VKs/xujWrYhucwtQ8SFpSH0f6/+rjL6qPmmDnSZn2
vyk/HsCZNc9Z+F0B8uNvvlYgdet3xzBNmwKGI2hVG3za1wKkrv7u4kC1HIsWNkWNaff0Z/3RtH5n
uee4rtCE+lGz/LP6aBq/O4RfOirZM67DaOH8b6qPBv/5btyxVcG+zTJVU5gUOhl3fhhUHY0CvwwA
xOqxRdzChaHlGdkLKtUAJZ2tHry8x+FmT6/98+A56z5WAIEQezcB16CAmdUuFZs28e8Ezp/QQNRD
Rgley1VPkXNpW++ODRcBiV+FgpCg9OvcSHedtC8OwEs4fUug86u+sl/HzNnmuX1yAcgE3SkFPAU+
B2s6iUaRjW1em9cq2vUO6gbSSHO8brJ94+Lh0qtDZmR3QYeiuGN0qUWBM3Y4+Ha7K+MIPwIbn9J4
HLKOdiSifS0xPhNPfq9HN4oi1kCZngFinqoKz0ni7Qa2+lHBUgtdsG+HRJE4V61Wr5A6zeOUfCb3
zb7SmxALgbnP+fqqdx0F5zZ3z7Ig5ILkB7RDRAvSdSl9pEGo+DN/7rT5ZVwhQUeQZLMKrKedw6Kc
FKkVupAp1BY2NG39hYI22qv7pWV1JMuiiU/S61J315kPvB7vnIyv2tED32WtorB7oVF5F+BeM914
W15ADaA7bjqC7Og3S0xseYHXrmX9MhRkYGEnDYv0uooG1OwJuPNEnoKE1AK8rKmFGjmmKRMYhBSD
CKWQxuP7qAdyhWLIH1v2p0m4LVrNmBesDGLIZBlraemJOzt5xCJ2W2CBhrEAagplmaSfCI2PtiSE
I2qbXHo4TB5LdjeZeA4LL6mwI3XlEWCOs8oR6Bid/Zab9lJJEXXyLUZSVHzEGINy20QPnhgPlgM9
tXVuazALIQvnsGruJN6xAOWs3dQveTAFc9nZifzMRe0qU9AXJiIn2fdRvmsDxItBsjVottM9dezx
AWDoyWS+S/JZrLlXdgUd3KluWl8sgdss68LcqVP0Z9fRU/P2kfFcmem6TNiLN89FHT9FPbBgvU13
4HI2ymS7BGE+L9spjaxahzkwlehsdsMcnfSc+MG9akCd19QD5BJEIKa3aMVqbKEy1rKYjTamSzeS
RynN2wjTD3Gjd20FKRd5D+lGizxlvxGXawFIwSyH26E8BF63chp64oWpAcEekdfSVi/8vZW/NOhO
shrB+gimjZxSQsXu3dq5F8mwK20Xp32bngO9ua815bojVsvHvTOpXlNr64bgy4mCD+Nk35TOCsnE
c2CW29yur/EyrurhVU2sNzO0QRsyW4eKR/aP9zm1AIcL13XuItKpu7LaBiGkK6lPEfOmTsqXX933
dGNgKhpbt1mqznCfS9jodosbmJJ0zZ1VzWQhhhp3l812sr+Be7mMbX+pV25Pycz8nKclMHt/S+jK
RtcQJcvwSS8utcNC1IrQSMlLaQUBkqB+DX1oragXa1T20r2KdXuujNdhpbwH6YB+HhyBri6aSKOG
gnYt2jhJcKYsDdgmRc5q+C9IKB8lTNTA8t8DSyLZbKHA9ihTqrA9Iqq8xy8+1eF3GqixWZu5KMJj
kS2G5i0svJsS62xJcSyzTODjPgs7wY5S6P4dvcjnMMHfqpTWSeTFaxltC9vaqwp7fE0D5RNhdkkK
5IKN+Tg29TqUhD8barBsDRgjEdFKehrQOkTzmqMZ6IjBTRz/VnqwBco3w4u3egz+RpADDwG90h7q
OL5xy/psd4FLZYh4Yzi4ZkwKKJnQY9LOEJWsxri4jaPifmiS85CNS7xs6xarUl4F59gggaJLN7qu
zFRJ98fA+t4+CyVfRUjhA5aath7eGA17KqhOqjpcbC84GOibLK+YOQZGVqMimqdVF+FFGlW2sCzi
8rTKeMscXoN4LNXFMLWS1LINcG/SpuifM+KLpZvvmvIl89/cVmXTvg3wkZjDXdbdyThcQ86gxoV6
PB9XuqGT7J7t1Ek4w6ik63BTSncKfSPVJ1L38ehj08zobCcTVN0cdkn1WQXPkkVPyJHYVWrTzpxi
vzGrAoT4ZbNuIFtXPo26sd71qGksszjIXiXNZaixVEM3spVDKT3Uo2xcpX5btWOzJvKWvBX3pbCG
L7FpsMtlYhhV8NVthzzGQ95Nns/WDiyT6deaFz31JBujf90c9dTbZUH+kKoEYwz6pmNkI1Br6XeL
RiARHoi7x0WkTbwiW5wN3NZ+Gp7gI3AZnZUBVGVm99Xki/gCPurdt9PPUZe9ezRwSLyFtRaXtyok
gBlpmE9aVewqnE9YlujyTb4VglIqLIJ5nGBqks+5X7649E0XNjtQwl6xM3ONCyfcjnCVqKw8Gv2I
lzvbqxK8OAkVE+WKwNX7ztYIzSXfzzTOlYMYoqi/NCWJ1GoKavoOGyNBwQElrdIr+iWiyi+qQpzk
wNqgDF6begADWK3TYHhJadYT9DmYbON9ndQedDHon8reEYwdEVJGjFBaRtz2Qi/FvLWcBcPQLo+u
RnzmlGR7gFDKs7Bnrqw3uB+IrPewvMS3PlIf8ESvhH6hHzDLVe4oB6iDHKdb6mzAbPKZFnkBpdVm
o+JXG7tHhSXa4DlVkyUSgnM5TBJ0SZkY5JfUDrpoH8hhPSktfd1YyS9Kou1VJ9oPpjgIgNK1Fi5k
nq0YTIkpMwxo/doLPWMPD5W5nzR3pgnRmm6mv6ilTTCub20smCS+4QeLwhIE9+Dx6krzNgyDjZPl
u8zM79w2uapUY9OSkeXZFSDyFKBdOk5eIoAditwLz3lwZCOWzg3G0fHdV5wdLkIML71uo6XSj0lZ
7a204vllw10gVpm3IMTpPCZ300Bud7d6I+gHm4TRRESSQeZ3/JqM72Rhd/ZWdOfc8y5hDx7Fa0+k
zeI+5THGKY5+JNdRl0/hHe4h0tNHBVhS6Rl3pBA8BShl52E2UlximAyUEGkIywAeaZ561rOsI4jJ
JMSEXOd55t6j7wWAW2PyAcnubt303XKKdeiEcyHftVJHmHrMhmf0NbNhpOU1JPYs9gYMi+MVrOsr
UVQHKHgbl1IVvIvo0qPRCRzzOilGsCRsVu/LIb43kfJZgb6vSH5oWo+nXEFwzUNfxgtUQfRm70pL
PzVpdC8w34ymvld0eVMwkdQKfcnEPWZpvAt3g3+rSOKgwo2w3HMp9MNU/m/8wd+BxJiH+TUCkUfa
A6xfyJayWErZIERVI3ic4OUUXd4QkFBdI+UV7bs7Fw5V1m7lKukU7JS/FLobUSQD4pO1OO+UlZnW
q86r14lhL3MM+rwadhXf4xF6SWucW4bTLZTRRZw/3mnFWC4heBOyhp5vOi1m0URdqo2yc8L+3i3K
e0sS1tKOchfExKwYGM89/J5Loy4IuGDtOhoDaRTIAFAhZXOgY1lKmdgmyVVVESrbI4OcjfzJOqXc
8K3eY3FPx7U9UvTOKC0sSDxTNrXhPQhvnBPpvRhyzcQK698lGDwrxz4g4j03k5DLy421lwTHzOiX
lIOw/4TY5Re9whK31q1iaYkGCWFNDR2dY9lHryBNXmLf3IHjBadVK7suacc9da05Iro33DVO0MAU
x/IPfY+IeWMi2uJgrTUN8oO+7TUNh03oAm+Guq+jN9Z0MNn+f7B3ZjuSI2l2fiIWuNN46/saHvt2
Q0REZnLfjUYjn34+dvVI3QMNBF3oQoDQQKK6K7Mz3J1u9i/nfIfLd91AUUWFHYiXesBVDUNhJ/Lh
dxuYa7wjrZ6uRkN1whYEtuN5jOKHCTOhwPGaOX9arpsI5DS4EbatPnNUwk88zhz8iwTaTeyXyB8k
ZcBut0Gr91aCZUf37yFafPkeDNUjyWWnovQeU2peu0sACGQXxDEIZbPdHPwoBtFB9EKsyakYjWit
e+OY2zZXwdw7uO1TvkRxdHIJpnmXaBbRaK6aySG+z5f7nGzKKSo2oIt2LYP6yAHmRptlnB1+CxUd
4V3p2fAURgaCHYXlcQm0B1lWzrpTktUV23pzll9u5lKUT6cq7fcxfvoSmG2gx3UTiZ2dkMTiQgYn
4t4O3y1p7FT4o+cE5hfaUp/7SMjXnDAHQxsU+0+pa+LLRT8dcJklucHYJ35BxYmej3EsOZgLfLYd
5uKBoKV6R/d2KSP1ThLFU1Xb2Bryj/whTuppg5//oVEYrJm6P7vhLNiojFCdRPYcdAx/Y9dHaM2z
3IO3HU5tRyAtiYQecvvvufIOCUrRvdYs06dXFHpsUeTitvIfW72U+RhXaXJtp/3jspwpxCHhPPJk
cOoPaTCnLA9eiG08yjA5uvmTFAY1n+M9D2Rsd7rfj0voj5PfhEZTypa+yLptgceMxxWsyi4JwQPN
jXfJ/fgB7NARZObVJwAHBiV083UQbLnLJDnlHtXwHFh3bvfaMyQPf08eXwAm4X9GlZ2cNj9HPHAz
GCEnhmfo4ge91j3YBU5Ce8HvERxnem9dwYdGOTuUiORwYnlO8LVUHcRVLGTlnUf+zaie24Bcku8i
ME8BIUHJED+R/8oKArvjgGfGojgo1C5Q3iaBY4C7p0mSp5oF62h163+onxz5iD4er32wHUiDc3MM
avYZihhA2nrjyVeaaNhs3TZPf7Em3EdBc2m195Do5OJ7pEPGGEVBsXg4v0iLaFsKMCvlOMZyS/sJ
vWXPv81/pQEMGHD/myT/HvMnpwI+JJXxEJuJtbLnI2jknFo/2gxYwVdj9SvwJFfDyArHRxTufJZN
eBt1eQpk9VxiM+4WuJtXtx9WHyBjr9ZzbJ2VhoM7EWO39ktswAS18bxBVKnSjg9xVhcvMzdKRSTW
Ofd2znYj8ZybKeTNHGrEvfOvppgufhs8Mydi426mn2lP0EU6Xgdsh72tHwftAjJT8jsWHR93WeiV
TLDkw3I58VowNflbH/mXLx1GztJ5MSwqW+n+ZDbQ7KQ5Fm733LG+cj3233WH3HVq31RjfvgpkafS
3RBiSpuan6GHHWCP0cC2uyKcl53XoS7cJ9/SR3k/ldijzUjessE5WwVFLatmLAvvJdMOT/O8jg1/
qePBL3I+etIG7BkYfWumm7JBhFxKSonuWiQcQqmWDzURRitdL46UlEBANJzSBdQ63UsJ+k6NAB0o
CFgkg3L1YkAyiQ0umi0gWZvl3oUJaCXkTFTMuUWSnpgPQCnroxfMB3vAVgcIYHBwfKp+ecJ4zKEr
nPgMzmKCnGreK+EHB1CD8WVY2DXTAJ8mvzlqV+pi35O3SZewpDIXJwBaFiXaGSbwN0idp4lawwZs
0BfhYbZo/NOivLqDZ+AqjLeeKO/NvRNH1NKzA2NswMiUGBQ2v8ld2hH60uxygpTGwHmJ619+Udw5
aJBE3xwA8/PHm0+rnzZN6r06Wb/32an1CVPomtVmNv1C2wBlVuxr89LJL6MnWhhmRtiB7S3812wW
PMdMw3D3rgfXBf8AlSXLDbZM4Gy4+1cmyR4deICT9n56FIsEVuHNxSXwHGK3Koj5An4NidW1rrlp
fFn0TBQjsjtU3YOdkEHHMlK618VOZyWvZM8gUOMwct/J4QAOT59DDMYFg3FaEu04XrIQuwotgJ/w
Igv2DZ+N+VbnGGvJ2H3Sub0DMbWpiUEc7BJwgWtSeprWtOa09oCdncSCASA0m6lkiRvZHV46+BJb
T/Vod2kAW2/YSq+9WoV98fr2Qem+O2S2f7JS7OI57QQ83+MY5e9OH9666A1NAs2XZbzkCbSjtCE7
KIr+wABlYmEMsHED02Z+R1AanMkfYQ6/UchT+2Qo0fwsR1rBuQW3d20EGZOfQID0maLVnJDF0MUM
+pwLnAXO5YOc7lnw4xknPF4YTFlpp5muQitCrgApP2jZPvucxdPXItC2eHmaJ5JqNnjJpvi7qJfE
rJVTpqdcgKnJd05g3OQABUYl19wTz25W3JVEl4vM/JWlNL/QAa1LMYE5zYS1Gkx11l7KeC5Dnx63
8tDQ2IAfOKUtvZIEGDB7063r3viIrwbTh0IpfN7hbsrrMzWdqMdtmzn7NLF3kGLXNpkUsgJKAGDa
865xDO7DqO4J+RS5oozA+JBQW6Y/Oed/lnQ39LQcayNy9li1WErxb5vWE9OaALYVHQEMG+xFd2VI
YkrzqFkwyyheAgThYYC8KRhq1KkPE7upLiWSARO2Gfx/u3B/25U+hZra189z8FZgMiNmyvakT07P
sJeUrWbVljCLBV4J7fxuBalG40aLd5FH+zkDc2TYeHpn1tXldoTyQOfxJOVx7CHei4DCpUcHJQ/5
XTrzPLCEv7b0YRLGBeL8tYEacy6zY907B9iOoMjWjfA2RnNRw4sawf6kJWp88MjDVqG3ZNmXd+zQ
IaqQMgefTK7rkQCLodlW+SGFRKVnMg31uAkXawZamzFFfDTgUWaMRqYgB0EGnLFdg0I6aB9aid1v
R7ZUOh72sJas2MMpRPzUUokwuHKaJ6se9srdQknGCbJXZrXtxteWiQQ32h5ID01WBfmnXUemsTWT
l6Le80AevMg4x6a/tlDK9yZY23LcT+a9Nh8G/toyesdItNYMcynbSbQw+ezwZIXfEbu5DNRGPIpb
o86RAGVFTEXaU2J8y7Q8FtA+liTRa4taWPf2S0IWdU9OFNX53JCXpCAaKkSq4cQ/R2TkatK8832B
TAA40EbAs7WG6GY5f/qqR67z3GfiEFfBlhYDYReYueQFpfYT7q8GXLw7dI+j07OO9XdM5E9lEh6K
/L1FOhAgdgE1PzHHTi9Z/e3OdwaexSEnQo+bobhP+yXb1MQdMD9Lcm8ld9QIp8AUa8/lZM4PtgLt
aRYflahPtv4su8nfW3F+pv4JQM5A5O/ca02UcDJXz7rzHjGQ349GfkdA4iUayf+BfLF1LGTeaPDs
U5wFd5btEIDR9h8WODG3Ne2NHjiOkD7/uAFXftzUYJpnHvYqfq4ZXbeMukiYgiMU3415HyFtiZtT
PzGgMFgANa4FrI5VazR8qQQTITkGq6jzi1OJ257hJs1ehGvQT+l9fIrvAvN2tGDES5wPLRkXF9p0
6SLJdUkfk0LvO9YeM1ujebI2GdJRAj8eK+IbSBl1t/qnZFELbWo7Z591Nu/LqNw1HB+xBB849zut
PgyJ9b1juZrvMYRiMIw2TnBwIHBA1UKvEJYHpG0IvxHbMSkQJHKTLNZwkF99+Sg+U++dMuKY0Amp
Hk5q2jSrAHvKMgkwjXg/Q7+2mSxlxYMZL0SQduOHbzgO13ljbeNGbhBComoLYExNx5SsUwSDtyrG
pGsXF1FtR/ZTHqkIOaHGIBGyzbyAnqsgmValk7bbzmivaQqvK1NGcgIz+ir8/lGNJHwHHawVgiV7
Zoen2cvjMyX7uFUx+ysrL6gjecQtq2eY1814zcOA1tE3vH2Bi+4MKPY10L7FKMFALVyyBOjU4i6i
ZVobrQmEkCzFdSjHBmE/zAo/bhRARms+iOyeKIe1N+v6ux6GjUi7+tJnHqM/JHwBOLkVfvLpmWRm
D5+N0un0UAI9JO/0Wy3x31Ovg4MYYB0pCI+btB3viU6ndIZZsyrj8iSMmB2ZHouHxDlou3YvBl/r
CdL5c5TV/X3koCE0jhCrPfC76TULi+4jGIvXxPV+BFkFqrfussaJeccygzgLICLDnN13DZ82PEyx
C70WjFTeHwwhCbIfyrtIRQbIe863wiZJuZNUFkZEnJrDsWiT+oFf6LPsMTmrUS0OdEUkEyQNv+2u
YeEBEJJLbrVfgz2vKYjnx6nLTGB+tONOqr49Ux2ppMdNHCOSkX7cXYYYa4vT7D0n/IgWsTwCr12Q
2G8DgFVq/X7TKSLEZQNrtCwgjNmUeg4mJNIvYRrJIVy3/fjsml20zo9hH1S7FHTTQN5sMBSHsMrM
U2tBvSkHcSyVfpus9GQhTkKkGlpkOp0APrcKtmVuYMBUP64dEj/fY5Gb5S9wQufezICrVNU+liVb
SEm9nicvKVqgTVAxI0UuiBfD5662R+eGejhBOYyKT3ZPSdh0V8dnYu2Z8E8IvTtlUbxXQfjLdGDO
1ag0N6QSAUvw1WPpVh5jSqRC/tx8JsGUgETistW9ep7B3u2mabmxgQ6i2ycmFBB/uOpS6BBe9mxI
ai+ndbYVICGF8vjcmfWV94eAUze21vWgKWtlbW3t1CBP1Zo7OvE0OmV83LI89nNq7IXLrLC1cZnq
mGnSEPW/iBPSm3b0QyKPsp3GlAP9acfU0duUTvQ7UvyAVl/3uLGvJe1s39TA1ZBRYl3lXWLvySn2
MPOsbYhQAX4955tgqpbklipcZwUUXF3w5xoGl7sqAVuOMISxPMuOKP6tslJe68Gyd0J9THOi/yD/
S9N6b0817nyfsKem4yBZmNwSn8+qHLtx5xfxo02+57Gp9o3ZB4sj1KfqpouZUCG2jEtmUf1Kl2Kp
M4ZNz3O8nSmbDbMrYVFkUDmk2LoSlPngUqpw9NIJfsUlZtDRlpQ7btOekIkTtzU1B583cp0GQUR9
8GPMNMjlHOKiXJsT6CDhYVVu8PDtTAe5apsLpigUt3jZjszFvwH3f3Z+dIlx+JS909+y1kb5tsxM
lQaXbIgVWdh6DatkW4YMrRyWxNTxoIEnBKlkXRX7aSxfO6fTx9w09T60Ef974wP+KetKJKL36aUD
33wliPnJ4QWF1SatBiZRPpAtEvzgVaU1oa9wqV3OimDqom1X9k8BDASuTi4ExDqCgCK5cyqwqQ0b
a52lFrOtS8qEEfcyD7zSyGhU6NwD5ki2jCXJCuMfV24dhIc0HvMticXtJoog07TNtC5GCKE2kOWu
QzswZoHe5g69SD0aNOUeg6y4mllYkgVj5tyew4w+wJnrO8p4f21rd+QWewp4HY6tjD8IRtgKv+km
Sl4VBnDLbvujWRIgHFgoxZdDIIRydTSjn8Lnc55JrQOzq/HQwukZgL9pc2OkVnOU2l9ckU3MLg4j
sxlmDFlASZCNQpPbpda27XDlp2BbQgdIrjLeKvPY8NberBAoTShf8sb5laPCXMOW+WqzkQVMlNY7
chjzkEHNMKE8c4cPvxi2zNvMi/s8DcI7icZkyVNZRxG5x8TtxZ7oEHc7GqSKD71v4Lsf7zwO73Wm
Gm9HqF/wEE8zYu5I/SEyqUM2C1DDbm0aDqshEb0i0KE65E6A9KAPyW3KenffgyajI5imW9TydZ3M
/DHDyYy+oNzK/N207Pk6ED16p8tm2DI7xfc7Dd0e7vel8p3nNg4BxzbeQc4Y6NgExahrR73zRxzE
If3ZwYOz0A2DvjTLLz5wkoty1J/G718i0A87ZRrpoQxtCx8HoH2ei0dS7e5EBUoLtF12qEyNCht+
C14sQMOdRYILrpqiIf+urJnjFWben0kKBKdVucUuR0eLHR2mkIXmgdAfGmC2j9ve1AyWMbDtDWx4
NHYNngHxMlCrMkEwUb8lAW8IZQa+fG8TDkyTk3RguWIHd5PF/jICcw3EHHWD0r+FDm6JaC6Zrllk
dSRzElcBLKct64vQhKlAnWYvlYr6PJa3IZX2Mc+CjJhelj+I6TwWQ9bv2k4nxBGfBHfJc22UXzo9
Cjn7G0Zg7DPVQxSrU2NW5XE2l2jbmNGjGEOA79UF6Xa9dHCkfU3HqZAmZXZKPT2JXazB/A9TEK+U
STxG0Rhfc+1UQIC+gMJhOMw9UuyCc9jaYuu7051PbMElI15l5KUc67REk+LTFrkS/4TXRDkcx7uB
wdBt8uKbX6BghYMOUzgemrWVDCac4xaOINOgrZVS/1YDl06YPOfkZcHUZVOdCJf+G13JVlUFnvbZ
6JCf9NbeSZzHkP3WlUDeY4vfOgNFspFOvRyCRJyCmWVXkfBHRvZjpVc4F50x4hIZh0vqyvicZ0hi
TKkY4uo3swk5JrLLiGZsqxqwXg2Y2YBBmZnNnPMTkmZhbwuPxIlUxvKI0hTuhJ0FhE+Eu1HG5WGy
n5TWyX2eU51wPnYnWZ0nQ9FawKJvlwmHFiy1gSY9FY5/yUXLk97IV0t/Jl3qPZjjG57n/Cj6DmpA
N9yVBQxecuz24K5KWucBDD/pvUZseGeqzHUb1BdPYfHndXPSDohDxYA+nB0j6FpS1/bS6spzEo4Y
ts2ZXDyl0UQZPo+CLLbo1zF/9Kjmp9YsiWaPYMD2lwSBF5BQRFqBoC1nCfsyCfeazXyLSKOH+BbZ
z6AAba7LYj5ZsfzoyshZx2qJnEbXwZy8OYJuZpZI3JMiKGqDw2OLciZ8sCLRLhVYQFLDKOFApu5n
i+4L0ITA9DHAM2Jc57MsZBVjLbmlJvMEAGd+Nr4GwwTVu/7CR/RWp6l7q7qJKD8IvSJLX2Q6vkPs
A5c/sIZ2Gt5rgooYmqlIsDQPaN2bHIhGOL812ruvOuYbgRg2rZdwvZPLuDMS+7EwPQ5ZqXZiBClu
NWyNyMSsk0crJbU7X0R7PNyCSGPb88maH3JEDzG/FIx0ZRY0rJchx5apXLc0TZvaTbuTyqx3xcj+
6EUWfyb6IUq54b1G/je8EUX/Z8SpMA0BHMcCyrZPRtiUp0xTGCoBtqNf4Mpno46BxT/aQ0DEb7HA
wQ1xZVoQ58E7Q26EQor81cip6+sIBrD0BHVCt+Qw1DOSWKLl6WcYt1mPAyaoa5TyUzeoxNY5Q5Vz
YoQz0U0D9o+y8s8U+wjMzSc/aZo73+2na9KeJwKANyK25dbQtf1AZoD9wLFAz5d/hVXfnlvItC8+
+TqhFXEKaxinlbKj22gxyu2MsfzKfWbKVbJ4QGDW70KCbw/8jMG+rsDuOJ5T7oupiZDHwDAC7huR
28biKCyC5BJTAv/9T//zf6NB0meNAIU37BKw0l4CNg/O1FomhyLtWB60E2gg7grT89YM43jwY3vc
KWckwD7V1tFCiWP06KtM9PR+71aki3ckeM+bUmt3gQJ1mHOnr6qDtFSnXnZEIWOyRbhKM8seTRbR
fVURP6pyCmE9UUh7+ghiHAsV+GbUYQ2R1b1DKfsSaoePgvq67C8uSfNHO3GQZqMsb+C1rvB0Fhsg
ui8ziDIm18Hn0uPvIXMZtI8RoME+5gcj/COM1bUUwDz0oKYl7UWSNDufmlZbJxlUVzeR+mRakA4T
4EmODu+GkewRz6ZxcEmkPlnk/oR2Njw0vrr0acXe02SrPeK+w1emeZCiWeOTMm8xqyZDWFcFYviq
JP5Tj9KCjdi+q9wOMlMLaIjt+FxXhK7hb9jHt9lmpoFxb5HaiXjXlOo4d3IDTguxBqPXVYNyZQUA
amA352b7VpQsOxzoG/M0qFPmdie/sOyN8HixcQCS3pmZqhtpJLaGDdaSdkDujNygNfRAY6dzdWhF
8QkZhOH81PkHm1TxbrxAy3DPusxC9izEWEjzoOso2xfG0fFaavHe/LKHX7B6Dea25sgchtxIM4ke
8rn2dpT2MCnHJN5XyeixFm9eDRNPsFEiya1FZO1zioiVUm37EDGboNx8jXQwHrukg3gS8EdUw8Kp
B05EcsGn6KkGYuD7Zn8w2z54LQuzug4LGz8cGE5XcfpY6QdCpL2dyGLjYhOD0bB+Yp/gPULs5lAY
vsrJ5Ulm7FUyUWOYTQBDPFlUmNlMmLeBLB7l5FD4Dx5gRfJpkSEYqojWc9S8z2P6288IgrLoi+2Q
5Wnm0Fd2zo+DQWXVjumbhXLfdYxvo/dfR2Z+bRfl1yk3fkLDuYeOmB8SLyYNpPaeXOodU4xbTw56
QfZp3OzFOmxHrIyt8aeV8sQWSxBD1nekoe1g6vKQS5CiCqgIw3T8mb7v4M0Bfw3QLS2GE5vOlgiy
cgcBgds1PoS1JjttRvqaxPFX7MJGC2FOux1JW2kegGo3/eewaC5mSN5XhhwZ8zwHZm9QCcMGZJhu
g+SBOj29NyV8KiRXqgcPaR6z2MEWqSt36zK87ysUQW7aENxe9V+egqY29OGmrBAgVqgy8XTAmYRU
wnqHbqWKGvzKfAwd1ostb+PZgA64U4Z5dCprRJ0REFSmH1Fpj2sTUTcgtWjqbhpNrrN8MD6M+95d
jTaIFcHd2xL4ktk8QYV565hz48W+n9yEme4M4Tqxy3d65J/e0VxDenyL+5Hv21z/gugasLmk9Uiq
m5UO5s1/IrBik/moCjIHebaPj3bfwSCA5kJ7Ne0St0MsZjkbRpfjjkJO723Y4IlvmQe4yQQeCHDi
Ln20soHR12oQu8T3XwVpoxt3KDciIel4UjO58iOnIpOlS2eT3MPNTXjrKJ5COZ3y3qz3hoUjNLNu
ATlVIIlN8ziy9lO0P36Vu5c41vdkcLHXsrJT4OfHKu8++JgaJIhInZrE3xK7I/j6jIe2qJ4qJyfd
IA2JD4Kbuhs78rK7bsT/kaCo0MuWrQJfZRB2PvUMqwR2wnWyhGvVIakoSXLoKsI5wmRhHEl7b48Y
Nxu7adaFxzGcgL4neHF56tlrGDFYek9nu2KA4DbQfG+c9L5KSSRphPXa8wTaA1HnEJy5reoK2i06
4iEvfnd5OxEJ5M17gWOL+bs+ddm3SRTONk7yT8XPz3ICOIabgJIw0hv5qLI2nkW4EQsHhy/skWA8
C28rsc9xm3+HU9ccmqhm7idIFOWLiUbdXpuVrTfJKUnZ/BctUK625AeKpE/aN6+nYtkPEoQmCHHP
uCGgINg3Y/wYuncT0tTHwBks2CbFhRc3rqyhS7ZBo+prPsWvOWToHcXw2hIZgM5q4kGYovYOaRSC
uuyiMjO4H2fWOr3dettaku0g4Hli/9PHCs4csurW2+RSkY2Z+098KVZaGOEqUQGPYIU2zwjNC4OV
NDfCvcGpHcyd2LsDFtiOF3PrIQR101uuM+AIleedU3LBdoNk/CtHVyH5bo+Oa0/3GfEVXZFfOjbC
OZfVL49RE/lDPglX+YGFoqyCW9o5HO3ti6wfCX7cVv5Hg5vTYL0WTcbaUR9+92RllEecpYYXr5kF
g/hjHp2TpPHVRV8WP/Vs41WG8UL/b4R/ogJhld4GobrPxEx5ewKBt5EAkUc+Dyf4E3WPwmnWY/0b
n+kqL4d9GP2u2eolvBlAnY46BCDT96c+znZJ6Z79PsC2kJ9Ki5BohHRt0h8fhpr7vwh2wBVXKmKD
UqMU3SEv8FFmE6koa7Ba/rUkiZrUoM1o2zcX3Uf6Ybvt1qO7RGW0jWL7M4DI3S4q75wmyW1e+hhN
B5xP4Zn3vrZfY5+1g3RS9KTejzUxTZT5t+F0p1iod2iK65lpfKaSX1U2nER0r2R9iwc2Udo8zoh5
y7x+8kPmq173W3WHsnvNix+zvqRsQrDydeqsMJ63ofPaBJg2R7brRRXfW7mzCxP24NDUK9Qn+MmK
DNkzimSHJZl4w4p8yIdot9ilISxcCHPdTFDsdCvW/JCGQ7CxserVAKz9HQ7bqs/Ry4zFpiMWIRS/
R7jKBBnRdKWrxrQOTtoD1pMnPDdXmbDyNEiTq6+LicJll5Fqb/m+zNyQWBtQHQG+QJdwB+QNeNZD
1b9Xwfdsyq09oEnuGPjPqY0Ll5Gh5RPb3TEAlmQSCxEfmUbe9yTck2azS54K8OkwvZeltcfEUOHu
kwTWTHI/Wx4zv8z/lEKeOXvs01gad1WCPyQSFBEDVmPEXwcdorbqZ8Gy1HqIbPYXrWkgnfDFL6fA
JkkSPQ3fjuLBZBEtWWXCHJgd5yZt69tvOTKm0NlTsmx8R52bjojBrPyKEH4b8t2jhGqo3Ozk6rv1
VTcW1pVlZ1LuCnQXJd/pzt95A//Vdz91hdAZgBrkRbmeWCdvBrN6j43ia6yme2cEjLyUJbTKdl98
G0N2ElNxyfrwUFp8sRSa19R/UFSocQdhuk80HCMESKl7GI1AsCjlxGEXeEY+NFCsw3pENITtA0nA
hkAiPqPwQbaEUJLCw0NHonznjcc+4pYW8Ukj2pdTfWNKuytQgQESu++j5NMMpxcRQN1jEYWP317r
rrsmUNP7BexgMwdLkZF0bKdtoPDNCB7RNd6MsP9jlQhGHYDjOdNPxJKLuqVrD0tuLdFsKzvtzxnE
I98z0K2y48jdQ99zxgxKAo+yz3VnHCtVbSQJZzXWBKN+IcmT+e1ZQhcoh/gIooRimJXtkJOrTAVc
quDVqahzw4i0RQ+fYee+59NPVkUY8YujZ7NedDZhZD1H3Xg2XYS5k/EBD5mhYHA1OOvpQd8db4E/
RIm1N5PsgtxxXUJqTCe1xSZ/rlBa+6LYWRNRLx64VMDcMOKTtZLqzuR2XJOVmDX1F7EMTHmaabnJ
YVD26fu/OPnu/7bf/ivZ6b+AhxZ3nIt6CjiOJxwH+8h/4afURWZPhGXPG7ZS+lBkL3GC46aNEGvV
xmOepx/S5cNn9BtGAtfacHWagPDvkCfeJGvyHz/O/3dg/m8cmA5v+39vwEQsKL/+jRe3/P6/zZeh
/Zdlu74bmnhkPTav0Hz+Nl8K8VcAL9j2WYubWC0DjLP/NF/a4i+AG8IxoY9bAGf+Bf6GmZOQzeU/
Ptg4F2vm/4n9Ervkv7kvDduCJCcYzfyX5ypGeexq6dkHoKNACwJgE/k6NUA4JGxfT6rUJpvIoevL
tfAcZhSu5/tolJ3Ski9pIXLQmSa2yqivvT+SyeNrNJX5Qvh3UH1Uw4hooioVzU8ZKESdM/+3KCvN
IvzQVpN8jnbnE5cVmyyk8u5K8xJm96FVxMnBda0QzD+FWEqyghEjTbKp16SFw+qC+Zw03rgJ8FCa
xSRZoCVl74HhTN1gMxcZh18r7Gg6OHgnhlU7T0TNiALJMNIDbVGWG7ggt/gn0hcL9yQj5yBstsY8
EXyBdxx8/lCGDPpKa6S3JwtSw0sIi56EAeXvHW71a2Lp4lP5MRxGvr4XSub0gD+cyJlBzyTAWCmW
tzEvwlvbzeOe7R+SKSuAScOiFYBGG5ROt0I3xcARCm39u0yN/DLXrNMCl80HA06jZmjvhJ99ZfS/
K8ePr37GDD0mlPgxsApy5BXVrNWO/7DSA+FbNSAob7PXjvAbRKr2jm/Qq2G6fIN4651aZLrQyQs/
eyzquf0kAHd4LHNXP3NplOUav1GwGz2//WbE5f9y3WLYCaYX3ZqqzCbqLusfxWRSHcds9e+xVaJ8
Dqmnbujb3U1A2A4205Qyo8pDAPhua5DsFdfEYzD79X7IoHLr9ZQl87rzSTytAwfw0FjHh2RRzPSz
ZR0Df2Dh0/QGSWbwkdpLbsrqFEQsP1GPGrxIYlwAEZP3HY2buvJRC8UpcoBL5qiCjtso0POHmlur
ZMnwJ5/Yuy1qANNG42xHRK25vnyTpuHlh9mzoonh46Lcn5MWaSvwO7VRpZqMbec15pckHEVgeqGV
3aB1Hc9VUlrXsDIRxgeBp09U5w0FUtT4NWPAlILUbQJSHXlbnlNqpHkfmg5SzqLW/ckyrPiP0c20
8pvJDm3GNW2Gk6z3SgdjSGsn6TbgM7wgpbEfVd40xqrDJQoIxlme5GFszauh7eKBsXvwmLK3YrlI
GAeZWxjzT25gDsfWjobmGMvWPbD+TY/tZJDDRk7l79Lh1TEij9VPNwTjmyPCUm0G5ndbipNEbh2m
vCjpBz1tQqYh5nvJb0ZQUWHTWPlmLb/gAhPim1iTCLaRx8gTVXvU3VowHtxGERouIsMbO98bwaB/
BiMojr4AQow81ijuCYPBX1HlYP7wiTFzNwGLf9gw15mOWcaD6ynnwEiUKtYi1Wdr6z6+Nn6JFW3I
RgP0qxMPSBBGB4oJdlXGkKO1SZ3YokLMarkeS4rObUPONB1EayL2rOzponLNDr9oBoQ7ZoC7g/ky
sVCltELa9CFBsqmaeBOrqDo6NfBwWWTTdXGdFOuiqh3Wi0mUP4aBbNlg6tE9M5qTemc5MA4ywkvC
deWxzm1nSrwkk8WAkaypP0PNVIjd4VA++AYB7kvy+EVhityFpjSOlqG6cJWR2X3uGYzd4T1lL+Ta
aBhZcfgoRqPpEc7xix1fYShG77UX9S+N4Pup2NRzHOrc2qtIj7//r1zx/y/BWy1u1v/+9n4CAvAF
JZv36W8W7D+Ar8uf+fsGt0z3L5P95AIn8O0Fg/mfN7hlOn95oeWZ8MOFaZJP9T9ucOsvrnt+cwhW
1YJrYHK//hOgYP2FfMWx+Ff86ts2OIb/RDv8syD8m7j7v8a3Ukr82w3OjxU44fKXI+v0fc9daoV/
5W+Ueeq1iFKr/TjPd5HjodyrV2GfTPtGGdsar9k67MJ253dNu9KFS5SBaJ5EPZ97hE36P9g7r+W6
kS5LPxE6YDJhbo83PDSHFN0NQqSkhEl4j6efD6zpmJLmj6ro+76pCJUMj0lk7tx7rW8tYjhHEl8g
8eBg6CEbsws0Up6FGI4XttVix26LYId2hFvoX7kBDmusmHJwZTJGNlUBr4yxbInsTSMqFkjL6WrH
A+d0AUCoYhP1Ncm4EJ+cjsEac4cRQggJV+gRZvKj0mtFNMgwe8esfkxTa0UY1rs/9kuIpo3hyQKC
Z8hDkPnHpv7wfPd2MmgFlCYzN4UnXX0mLpthSgr3sMRBoo1HVKuYwLu7VmDytB+ckLzGpbvLJo1P
arO81OXFVJBndWhsZ9leSMfF2CWRJcKU54OUilEESqnY36ENWccjbbpcPEhZvpIO/kg8K8B+Rf8v
xZ8x5PfLv2V0kiYm1UHpHirzu08sXQ5oKw2sBxX2F3f6aImUM8jUysduk8e3kklr7n2b4qNyrq3R
bggW5w58Rd4uJ0Sutnc0UWoUkTyMuGpleNLRobLmMz5BQgYIjK5qCzlwL/RxgoQuaUrgec9XlRCH
5dv1u/tWJfsiFIR90wQlLWuugdMUU0w7zG5fYzJf0T3dRElPPvxQvjUkP5kfKZ+UYekbM+0xwV3N
IGPE4655lcsrN0v6WoJQuRoRqiEOMilofuT303Rd/tfy1Sx/caK1qUyxtxq9XV6MwX5KF+rIZvrD
TeRDEDavy5/vDXWphPGaGtmaOcQlAlxhJBW3Mr7TmVBBH9lYa/jwNy1SnEONKO3DtcVhGvqNtFxI
dlfdIeW8Egi0Xb6IaQy3y4IwucoRP7TOn4IY4q9p711wHklKsDvPiS061Fse8YzujjbueoDqiYIh
9uRxWTEd6pIIyQPY8BbmNzsBcuEYUZ+9dWkPyuDo1j+WH1/nSCJoz1q93roNLjfsbct6V3jkyDzc
DDUrjLxelC62J9ZeaaMYuapu6RARnDRm963lkkHcX6oufxdzdtOE7qEbvSfiVZgzthuB0iDpvtZE
WimIaqwJb3yu/HS7rI8p0xfBWcaK7yCadGAMEALtyeI+K803H/FXPOqiqTBOlEn7jBk8BTLWm+wG
+ZYDQG68sHHtYtqIbYiB0ee95t5tm8q9rPlWeJcBKTT0RXfLt7Z8ozH+8sp29gMOsYHNo2oMqFA9
o1R/h1QFh5O7C5iek3aInmmLbgSMk3fUBopmWgekvSJsinYT2kzH4tlGlsPD0SG4Kk3/iFzwsSdP
oMuDTW12F9fNwD4ZnxnXBPghcl0IY8uzTww3yF3GtqwdflnMGWPkK75PONHROYzdXaRup7Q/Zl52
U9f+MWFkErO5r/25Mxkhk3xeYBRj7jsF644ZYpeidsgSIqi7stuPy0HfIGsVP5oQCgAb8o0bZHiY
C5y7BTCBLow2cKTcEyHS70iG3FWBhZ5rY0aQqsZE5EY5q7TeWWTzUt9SWRQo2Cy0J8ngj+s68ux1
MJGm0KuS/4Rrw2I4GZblne2H7cpv5cGuho9+do6lhfru68+iJAHpqeKnOE/viXOI9mZQRzt7mC6N
HVyB2dN+9mk4S9JOCLWC8GjVOGgIS5UTnjjcCmz1QFuGMXFXvSfuc/Ym+n32oW8yutwmN7YSsxu6
BXy/43JZiZdYWt7k1+tsuVWEJAFGCHw8DbTOIhh1TWbzLzdHS6cNjNvWEB8MGV2UGeL8z4gKjsg7
a1AoJ5LGCmrfk++CxwvQ6/htm+9tAztrXEdvVZ/vE4PYu2oIfw39jMXSsY19nBuwfiDWZO7woRvT
2XWKVBUOIgJFEbEGEzuw0c2f1ty623xWL1PPmaYagnhlzuDLzysgnvw0fJ1lJTbI7w5Fm691HQOc
0Z8ZEfY0tEhjC19LrRirjDdmTAIoFh/LPIdwMUhj/hf62tcp/f/oa//3FEeJDYDNhGL7J4XdILVe
KK5D+9BAmlqx5S4GWdgeHrvJnNsPmiGv138origh2kgjsP7tJcj/VEk4kmGhTctige/9Xkk4AFM8
wu2LvRWIfRaUpzJkSNiVjLrQd3ydx5xfOvyelj+Wc3RsvN28pK1PtX1JneS7kNZzktmwRwsHisPI
uPSB4YrFHYrcDAfRFplBP23EY6RkSMu5awgLXzZoHlsvqe69bMXEq+eiTh4IoW3LD0kA+pnZE/4P
hOk1J+5ytCyboppJDuIgmCeid9nKlw9KzMbWQpJnlvkjSX9PUnxg4FubXIHR3LPbjqx7uFfH3KvX
E6CLPn+HV8BAmgXe8/fZ6EobIX/rkZanzmW/hOAg36RLHccuPJZsvfzaW7Tx/vcYFWTCHpiM15qo
FTfHnDXkq3jyjr3+GGZ8nd2Hcjj+UE4VMPqhVtICvg5L0bVYjTMSd/g3hCv3YahvBnxP5VA8Bn4K
IkOAQadUsIxT7ZzU6N4GzXALAGqn561MuxtljIdxiZStq+A2DziEMmOLgebXgBUicLBwiUNC9GMx
YlVwj5ZlTpcWulEn5aLEncGiek9Dy9Lyk1+xyhGkQzIgMGov5vl5KaQqCKvLaTZCJTJwBCkZbpe3
UlMddHobsn8vn5Sk/vPEqQcs6bn5R5NlN22TvxWSHCrxURDiZhATqph7/61O/w/N0d/Jc389My5E
HWTSPLAs3N/XKwrZBof5VOyHEEB8TmonQUElG7re8nKgNXz888/7sxn7VWoTlkAzlswGIM1/sMrN
Ju47NfvFfvFPdzS3IzjBnr9059N3UzgPYkahm9YbxbGxHH55auwnjjOq5Id/fi3ydxblX2/eM32f
azvNAuH/QckMGiW4PLrFfuyZ5y7lBpXolJb3QyvXEzF5FRap1KdKcE9G/KgjLB3MiZz2WdgZoAvJ
gYYbSD80zOEK/xgUP6Yl5HnYDSXH67Iqo89aOnt3gBNLzlY4nErt3VauD3ZA3IZGffKdl9YShxpz
d9XC/6WleUFdueaxM2xv51JUNZwNNjyDnvk9GLglmW41M5ZAkkbjn0dGnVkjhFU9lsFpKZ7pTK56
3sJSbf/zR/Yfvj5BP1W4S7CG6dnC/n29DDRHDPJj+MjYBUbW91LiZZ6xrSho8QNulwrQos1FnXUz
l8W9W6mzMbi3//w6Fnof+sclWmW5Wi5f3e+vYyHi/Y2YWNlqzCqLr45UHqzjYFuI7FMIfgz/Wo8f
g7RWRfK57Gk5NqHlAbTZVdApHhqAZc3WoZGXBmIJXUb20gHLfi/Smwx6WO7exeMF0enJaz7GAdsE
YUDuR84B6KdcCcpmX8G7mhrvNsRNXbCVLm+2h/XRs4Q72T3/83t1/tMyDaTtcU32KB+/2JV/e6/I
ItFRmKAhl1Jah2ynUXkYFKaLAGFt+cJWMugP4jx3y+YX7jv1aoJUFiOVe8gOWH+wuXooqUc3/Cqh
x0QclrOwUwaXAiprG0gz/KIk2zev6E02HbasMZpvhwaOgxKgMbhPGgvvICPTSOyntt/8y5v8TxtR
wGXSdZjUQIj+g9A6BMpMRcfhzcJfbnkAPPYuKXAoALhgcqQMwItRuyRch7s820ZBdrblh59yMYw+
GHvn93QCN0T6mLW+0dxa0pHtlQf667Epr8tjstxaddps/eyIJpw4Lixg8mKL5jj68rj8LrJBgoT/
7bFZQmj+WK64uF3HhAWJjsj7E9DoAIzLBzny2CT6oyGKaxJH5uMgmbtqpSL3WIjwxB0CpwPoakH/
/qOTP50UnE3GXSzhGKWjGgLVtgHR946+qdgUloOyGJfNwDuXVbb756/kayv+/RlbXrQrqWdcz6R5
/fsz5ujKcWsF8nS5dS7X6tHoNz5R6AOwxOWomPIeElFPwuMmNPCgeEDQrXxrBt6tg3xJ6NtBxEcD
oM+YvHYg+JHRXkiQHD/ib2FYsT9R/HC7TQieZM/o0my77LhL/2RIo0tYRwSF8mNISu0DToB867Zs
pC6X/tkBy0Lbgj9qRnKdxt6uZZEq4BA0W3dT0bwuO+A/fyL2/7/r8Il4jiAxiD3Q//r9vz2Jml0h
dRhy7pdPYbmCLVehZWORSJeXHbtlAMRwm0sw20Fd26sEg+3SBVjeolm8Dcm3ZcfxAXuJHpUv9+R/
eYl/oEC/ztcAHKlwHJ9S2P/jOZJl2daTxUssR6S4XAE5idd84ss+vdz7Sz7F5d45jUzNY1AiS23M
Pd+R53F8r/gKv1owDDJcqiRSRZeLKRs9dHm9/efX+rXqf19gbOILpdpDh2DiOPt9gTFfz3sUoQXS
+/PcOvRqOwSblJHoAQoKrAEfqo3DKfb2FlAkBzceCGKyBMU+bW/FADC8yv8qiP53PPsv41nOlr99
e5s/87ku33X89+bu1x//q7kr/stmQsdEFdktnVpLUhP8NZ41LJvfwzbMQ+MBx7VcVuN/z2fZTf67
m2v+lyUDaS4DehI7hOf9T7q5HoPh33ZbikqXlCGbn+wQNMST8EddZ+RREhFDvMMLCGaHwQpIg+Bo
gAxd9wUzkyJ8S6Fx700Y9kQtsaHoVaLY/ZM5+kiwGTMjCLd2FhznHNd5QB75bqgWISrTS3d6qhfy
PRdYgiQXwmI02DtbFoxNsg9NWt+x98O3BCnPfjSd+ahGbO504JKkfghqrixtRLYnBpV5BiebVEh+
PGtKGOx2Fk8qrLIxueWEhdSQwEmYohejyu09djGaaVb8OWcSQofd6l3ZUyqP5sgdRgS/xlbstLTW
rQi8Cxau+tElpjyKq/fRr7JT4qIRVQLTXEAApZmY6I6Y9LmFG61VSsZINBPxaHhVta067qfZI5Oe
Y9X5b5VywE263bgfu1dgpJfar20yxhQx01jtAGLcuJk4EdMJt0Ud+xgCZmtVp14T1ohnCL2u+asv
vGthTu8CiG+mPNzV2PZcIjIpcdvHnE2myfXZscV1ygyacIJw0Aq8m65pFXDcJPZ9XIACKPJHfIV8
zhLJZs78NBvGB8mYbdVTwlRW9V0E0DHneTxZpdbb1KovtksMdpH0WFGdE16KETawSbxU8+4H9Sea
22NYTMcKvwPDPH0Yow5FV5m9ZRYncmPT5Uqa+qYCkoJTbNVH4n0yxo9JLAZWsi1jVW/CxSyq8P2j
qDyWEVO1KCxxvA/s9GHXl9upM+3tnAdHfgG7BscRLS/fpMNJ3SkL+k3Yq06uA7KtT34hH2PK2m5U
3RH/3psIkqdmbdbmRQBWjsKWXgLGoYMWwDpsRY+DWAE8ZhfNdNHDcIDj1tMbriHcRQyJ0k9AoCQr
fjdPCuPir4ZmD63UbHwqyT2gJUhfBlNkNAfVpi2zb71/6WdExLiKIGzItlrNgb71OgCFjUWCbFe0
8zHEfRiTXrE3cz2t2g0mqn7CkZOmxq5qYITNsEIcEaHTjtD8SKDB5kKUmkPxE5joIpHb6TgN9mac
4i7KGYknirTOaLH49cyAS0jJXrLuyxDIwvfaSJFol51A50mMZRK5CJ6L7iYYiid0WaiZ8+ku6o/I
KV7s8bmOCNYcrPw89CoGvsEtvyH6x3Km9EzxhjdzIFs3caZnu1QhpkGoSl5gHCcsC4UciCfSZ9wh
mBAwu6ztEJ83SQp3dHfu/Mi6mXz8vva0CmLnOegsmjwF5vdAvztzSPaJKG8UMQu9tFdMCiDsy0tM
n2PTzP1ROz/tuKpXqRtvY13fkKKNkrvp7rpyfCmM4HthMcEdAG1yM5a7ooFu6VUzXlfTTOje0Unw
LYSs/ra2m1sb99gx4He7KTq2Fue5H5sXvJVcFtEO1tWbWWiMZl3xrhZ3n2e8tql7cASu6spk1BO5
n0mawepLScO1EhSgvv820ul3EUomqNR3QTs+2XMFJDD/aCPitLQBjMqMrlAruxWaP2vjjANgURfu
UTYjV2hnPHHSu4ntpafZHwAItFsLnQxIXhKzWw9DW+Qi7sCwj9vgl4ya86znq9m4z10X0Ej2SzgA
JH/aPib3oo/BKEbPbT+D7HTAkYQlLnOJFF13SCjq89A0e0B3yQquSgWN+oyriwt5DNyJjqZYCEFJ
+Dn6GFvm8GAP/je/agDG8SSNVvKtcZMMV3lmEZHa7LsBxnFv7Ec7PIi8v0QmAyUdE8Hg2MVznT4G
CRxFOhjV2vb3KBq4pxjjsG1t5aztVBJD5OXHJPRRMPoIldX3GBWlTX2zi7p+D+3vOUCjW87xcZQg
uMz22IYN6NVR+vh87Y12SH3Bl0sxKcrj5Am5oiePO8bP935LhKMy62I3LGm0hgPpl43qu+013QEw
KHbcAHSOo9GBlqQBcXofrXw+MvpJuE419hJ59apa4BbVyFyx8o1uy26AM9k7eMG+ybSzKlzOs0rI
bTMEn1ifBrwZSHgBNx5KFytbAeUjz682dKa1iDrwbaOLwoVGktFFUBvVN7ZKXDYzjXDQImnZH+P4
IQvNn23DGeUalb2b/PvGGwxu3KOxkQCqXI3CvjMehdW8OVbEybkps/hZ+eUJ+663Ts2uI5TFeuxj
ezMnMFmFJoa5bN+KmEDIMiCOaVD+ixH5/H5dnEIPq1+fPLnw5sjZUHdmDYcjqeXTyPBmV04N49wh
aGHcmej9kvtcYuSdBwEQCM9oI3A3mSTnDNVnzh0nCch/asurAJVAqg7aYacfm63ujbvEt+9Dpc58
mLdFn3kr+lz0uhUeplaXiBimLDrEPDSOLYG22RiYTauH+4TzgIsq5Nx02BsAjMwelyNiEOimEocP
Bo3RKtBfxjpjYFVHGzuRL6MXnquZZjyuBDNtn02/P4OLIGIermDoBAv4GkkvcemhmvfoV3+0ATvm
mNcn7AOgoJr4UAf+lmFIS/rn9D5O6GISmlayMrehkUangoETOKoObUp0qRYbSZuY63AwKTCgq690
Sn+/KaaXvOgufZJgRzGZLeniqRtBGFeJfA9BMVlmyv7QHBpmCHDKY1OhAPkKFWoV+cXUZ3U2uGvY
bPn5r//IiDRru3uhBZVtRrci/pqIJqOfN3GBZLokcg3bk2awHmU7hT3EDxFUk5EC9lsFzLvV3Fxm
G3KMmzo+TlwHd0R4MR299/H4bcZkAK5jvbSzjTJfRHs3jrnriDsYjZc81QkBneW84yVs0qI5ISE0
v2lckOvaWUyKKKRx3jkat9MryK0YUxhd5fRpIEabsX57AHr/6Br+mf//3iXetakF559jWrt27NqN
Tvx3MsE/JOvjnA4Ss9pMrJzs3BdrJLClAW+3jWCZMYdi7xPUCgne3dCz6jszb4IT2pr7TILu8u32
BwgUvXeKNHwKqgcXR5rRtkCfCUla3Em3tXIO4BZtYtzyZM18SBOxhOZo9uQtufOQwTVj7RDM70gB
WLRRfa/HGsJy4ZHUqJNkTbb1VuHc2le8HDqaJuBQ8bJgKxch4NEdpuLsZRVBB1jbA6V8umkCvSMQ
jjhK5KZP+OJsqyFUW5flRlYQw9KgPw2Fq8+GygkqgJTh9yO5BliXjDpmPgmI3cXYIMVPEXBiQOjH
Ab1JDPuENCpiPalrmYgLhuyXcZBHfEnxjlrvRwGWbCzS+iZLQd5UNRmfsscy4ze4BMaNDG2My0jm
vXQi0AxqX0ZBZFgMTYwJxCazltRjktj/rA0mmO5QER6WxI8+FwQgb9AEEsBYYjSf/Gn6Wdse2IXY
vx9LiPilbdywkA6gkwQzft65JL0g6P1XyeTpFglhtKZOwUvWcLQHSXHEw7jxEuqpwEXOGLg1wUDe
g//LqztF68DFsJbDf+utaJvXWAzHHnvCTxQz+SbRKUFThrgx3YOaRbDxuvIyGUF0KIPyXInsrs8i
umPJxoDmhO12naAqr0z3WfWgP2SUXQa4x4QmMFcGlhmlYQZN5SUwqieXKKZwsDBHuvIjkuV1bE2g
syvgYw9d2XwrLs0YriOvewYr9TBUZIGZYdet97S/EHxKSQqA8TPoZ5K5TF5lql4bSG6xKm9mRdLg
ZD0Eufc5FZ++VfD7rg2lkHhCXPyPzYguYfiKygt+OoXCNzw5PU6nCgiL/BkV7a9emMnOxvGA6BOt
XMLHhoWQZkp0SqqODMdh1XV6B2DjqQUCs+bw+5StRWIamLxIWLe6a48eARkYhif4ruYDOLzbsGCj
L6cTi/JlhOlj83g1jfUdThY1O9141cPdmPo7o8KAQpt/tnzke/neNLBaib7kKIluZhGDQIws3Bsa
v6Etm5b+TwihxRL30E4ktu8isE5xNkUkCkw2h/TErMF6ryDpIs7T3P66KP2WJOrWnuLzPCPcQ4rH
ix3YjVzzXhgESPmzOk5B/thq6yq98MXE5Y3NlVZ3FrVrmYfn2uezmLPcX8VeOLPw00d7Sie0rvnL
NH1PepI7KGM1IIHQL76ZQ3ylCXmqMHuscTo06xRlcRGZ/U4wyS3Cjn2UJxFBksms0TrO5GKstFW+
Vzkt6ITroeOzbcSDfDQLdw9StSWppT95gQLixfXDSEN8sHFOAdWNw8kZYAaU9rwflNOt5KNX8xU3
I8LXOGKGIt2bJpgnUJ/cbwlhtFZmcEZEhattubhZXnYYcj9ajWOznp2Q/S6HlDfToJqi6s5MyUi0
anpGEmLc5E1MaYZbq8aiWDkOJaSx0fW3qYHQQKpmDeqnDi+xOx6H1mvJ1LNBRGB4al2uw15sfaop
eWtaYugqVizDVS6HoVmAS3H1qZLQj7t8gcl/ki1DhNVMoRkRwQ1wod2quAhxnGfHIpcs5nQCxzJA
0GssgF/1pqlqiGHJ8GO28elgQ8NIqQ4y5au0FNEP8NAw6TbuyS4/BrqMUcTpVPT+HmRLSKtY/epr
ONMmhHZZxpseUfMqHAFAzwR9jsrqHioXjUTNN3qOLZJBiTSk6Ezx7Emu+c6UXOcCCg6+D8B9qJrA
dpcbrCJ6nzvqszZJQLSx26xx+EHSjSCUzG2wcy3qmJL32XIaFCSBlAlPejWCoYnMekAFGxHf6bs/
ZT7zhEuLDv7CN0SselvW16lU1SGzgy00xVeIslCG0XKdex91kMixrDXRkGEIyYet/S10KI/RVhub
2Grym4AJjNLYCGEe3Xs1vZuaoOoGFc6WDLlPn7pAxzGck2ap/HJ4wbGPwMSpz0JXiybMn5HuNe5a
jmy6fcKhZiDdWBlB8AiMDEkWZklY0SB9+0PeMiDyDCqYsolI+mDsBjuCKj1TZxzi766lsz3gkiSq
QuBzmGc8Xz93acltUQ0DHVOit5sCOlU7KCbosADWjYAckDRPWhFE6pjrFKtOkVMNsHXgPIC9r+uT
9rzXyX2KJsJNdAForK6SbcWsD6z5uMoy4W6talmGoBeVJxAUdUtUTloyvoA9FdvuN2WBB+orOLZm
/ISHOF+aPfd+g8GogJqPtmZci4r8gwQKxoEIxr2XlckmTcAreF5QcN4Mx0GIx7AI7a2TtfmmKhW8
7i75MgNhwQwx/pZWk+5qBR1QBqBqRzETiSS4uLkmCyljbqBge4m8y85WMbwBjsd4atEsiHOARzrJ
iVuSEI2TGUpapV4VoRWIdqdcQDZBTBCMov/0IrFF1iLXdP1AYpUzejCvnQ/JYEJJK21wPWVFUZty
9y6m4ATEJVur98nm3JlRvD/Wur+rKSvcNEFpY2Lh83uMGCkv1k9fImorKl05brKmYgIUU7E4o4CG
G8QPbWaI8zzwgZtsqXjroGl6nKAYHTpsqtwVkBtotvKUGyToCywSpeM/TSPpGjSYkHn1T64XnyNt
7lViJE/OTBhOk5rlwdL5SxlaCVBWE7AJnH6QtYfQhDvJEn+JcH3t8zoyYfrZsBs3mhyWtTT8n06N
wnnWzfeAy5GdbWRfWfsutxWil4lr/IS9U525+Lubxh3XaQ9lBezeZ6U0bt/C+9F47U4R/HD86uuA
+sZDBasNNwuzih4XqwieITeclOtkh9r9GHourpnPqeW7rxx5XNLicDwqVhF9J+bYQ1odd07sf/cK
8gekg+JschKwawX2XWB2VyOA4tiSG+PTqooDsSMZtQGhirfYtrwWKQX5HJp2v29nV3YC6FSBPa5y
ix/sL5sS1fpzVF+dwUZdBVhjrsrswDkJuyemWwoJrpiJlp1ik4XKzIrOpH3XoH9p3B6VW7egUtlJ
op40jJJUvQxr5h1x1CRSpEa1KSoSUNwM4+Mw4KwfgmnmRsuydpCXb30sPk11qswmu46BTwozELnM
ltywsglkdFxU29ao1FuBCQFoOQDj9lioJiBqUaAeQWB/5Mpy9JEzOHOdn+PEPlhxMW3DfEZAuvxz
Lkyue63mFqPMsyWr8CnJ0l08wMk3refW9cjhsWINRoD7B6AOyVaA9scB65F87+rKPhg5h3JvJPMB
9FRzcB1yEazQxW0r8dnbny2694joT29OXihQm20Z3Te4jEharR6GOF/aN5j7sVrSlfThEwGSoPPZ
PfZ2Hl5SX8Mu4/mpRVYvKUFuGJUUShRh5ZQ98yjftnpCEar7NeCB1uzlri6jG4a92Cxr1a7CMkDm
5JfptqzR/Ii0PiP5VIz6dIX+NYI5m+0jKNh7SpDXVECW75r2vuGh2uUzHXcYEyuhPZiYujdB3NNe
9W3an1QTnKbbcOAJxLuUbnBrkacx/xwzKztlJtt5UgKxtBPO7wAVB/8cHlI/xd+Qg2cs8Q1esCIh
wiMNQPV0c0SU3CFc3BUOyBcRD1iom6MniespEWVSnkePdEeiPWyvdekRNJJ0ZbITTXk2CQs4RPm4
M5LC20im5kfoqWtDh9TtTcMlMa7e2in8paomXmkN+GFoPHpD1MHKKvgSPEVfzxueYTZ+JMy3qDic
R8xT5HDU5pGlTpBnD5DEsnaVwQnqlTX+CmI1vTj+BskhXLkWaPxkdkjcy4ZNPSUvfWAMq4yqNrX1
cAtEGNZi7nx4AWFGNNogjyYWrudoAj0+F9/FYL0KghXWiR9W2MLLEnA9TdTBGG5ifM6U/D4esXhA
kN6CBQnOmoyl2kbVHnJl3wRqaC9GWzCC8RcpT842YI8DfCGehtnLN6VqaeqNFfy0rrfWlWs/F2yV
NDAExB62067w00tbneYkdbcU0vDrg/QqElUsd0sC6GxpHChu9kiJ1Bayarz2Y/ITPNfhI4rdDVdO
ZzU4zpuLt2BXqfbUW/etadXfciiKj/MU8XlCmkfhi5aSyCrc3vauVf4+6WRErOnD4l/1jHHjzKSN
ZDQ5kcixPkRjwXXQkkA1KRGR+Cyvxot3ziSJsWZx6Ml374Bl3ss5OQSuMI6wGOaraB3ge00GB9AF
rYnAZacjYA/5XJ0TMkDuMNxfwzEQANkkiY2gHRCvwotzKLxNsQvr3tpxY3bWDFWzo42Bm9btunHw
ug1G763tOTOvZmxiWysoMlsMk7fC8BdbNr0BC0QfrY9PJOsA6rBC3KeoooD/ym7XDPzTUvcjVAbl
3jdm3ZwSYrlmIDeHrrmxS/yCDb/YJxYd/Qjp4AMN7uFWBz2RtmmOpQBlq9lXw0HO42NfU4fZsyn3
qASowxJgKRGTE2Wx87rFnO/jubl1DBruQNhPmMggIvjSPxdT+1ba+TbH/fRtsmzn0aSa5UJ7U2d9
cDuw3a6jMXAPYy+fZ2qeQZNYq2b7ak/cHwkHMRhU5flGqPlpCQp4UJBGjX4qr7Oe9LqPNXHYRolW
YaSLOzvGHROSgZAVc+8u6Vt5QaCLcrQ4mnq8nwrk/VHb1OtsQfI0Q0lWkG32oHjZ2NBurFyjQCJP
Do/nVua5RTM0FpsULuvD13/YbEivnWIY3Z9jxpK3vQSLQWUMe5DS0VoUyVHDHrjEUAB6xAu3do45
LUtUyPmiQZ+axr6s/eaM3YyKnr64MPmuPMlflrAj96nVnGYYZ7OAnZR09p6cxBp6mPIoPfz2gZ9N
zwEU2XEoiRtoaLuaKeEZyOFuDDu9aYeRC4zj3xu5zWDGH5LHr/+08/2Mx2tXGLGPFBg+e5h5+Pjj
Q8Eutw00dIsp1vE2HzyifDTao8l/LMFXHjzbgl2YEdcHts475dWRq5s8uZfInuybJVpBjOivc66O
2OYWktvE5Vp3FGiBTRoDRTqShBbIjlv4L8Osw5s4qv2bGn+4hyqkCj6nNCj2eTXu4N0i//TtisS/
YQci7TCmRFeM0bc67WdSyCmfWhuQUG2iJZJhTpcrQkEE6a2/Q17AFdhTp2gwCtTPOOMoUdZ9FgjS
MIvm0Er5lo9s5UK1L0hN4rUeYQOxAUbHZozjtQ1E4CWEuzPnQ7tSAWFJxsicqTRo69a1468Mjcie
jCpaBcOmK8P24EijYx6BbBVe84sZq/4hQVcD3epX10T6Lg7wOkQArJhEANR3hMC32BCE1QIRgJNI
Qe/oY+lEu5ZwpEPWFekp/Jk0bnuCAMwNUI3l2S2hNEprzAl5B44LyPfkRSbsmWE8RVp/1k2wWA9u
lQN3Zcw6suPJrSasKnsJysJG8Q/rrApzAjhm5zEhedJw5+CWb5xpnCJMStIrLvw+2AaWuNgW0Q6O
4oqv9CQvbTlOB3pmwM78cC0Uw6R0yC5FFUqEWbTSmYk2DA5oZZMjZTspqsch5oulgVRJ5hp9Nk7X
xlPxxanhnCy5th7SL6U5Pu3UMTcYE35580MLOgYxS/q04MQ4W/eOix01xHzkEAmT9y+xSdZD500+
J4f5knGFogA1AfY5vXNkKp3uoU5T4hukfyDvQ7a/LkZKpj43fjW4TsmsmV9j6f4s+rbZpNN4nI2o
OUWT+5EGecHNB9rz7KF4xrdDsWgzEU59+TANU72u0KpsghLMgmGqjwCvEWZI/wAhHmBor+mQpABd
ZyvDfMUr8OawOAWpfydTrJBLSGReez37Oy+DTn0dbMmEjLf4bqEGTfSUQ8G0ZQx+FXaTbkdrmJhi
gIAzS/PHrJ340Fu/uGVVdxNoGXLQiKLU8mkIapqaFVVPb4AS43JHbE30nmZMun1rrO5CF3xx7+OC
MmayW6z+//B1XsuNK1kW/SJEwJtXEvRG3r4gVFIVPJAJlwC+fhZ4Y6Y6OrrnhSFSFEkRQJpz9l4b
6qXd1T67uRx7yLJRRP5I/ugP25tmbw3aB4LR+z6PFaVfg4qx19BKyn+mwtF2LnWbdMANgvxt5cYm
zYOluA6MJlvnqzqePlB0BdAqmq9SNDlEcbiJ9AiwBk0/Xqw9tA6IxMmcn3SCeLZpVH1PqAOEG5X7
XsUUBQicEQ79rpQm+Ulq0Wekzd4qdktYmq6xrzFFExd6bs0OCagJtVABvKYJYMDFItWIPXRjha0D
wm+oi/TVkgNKAs8y3quI3V+/o87U3vluvPQo8LyO2Yum+cXzZCVXy7HAcLQUsrvO9M8etPwNoKCl
V9yyOyIDg753Y26oRo/ndr7DBxIfSizt22aM63DoCR/IEhOjXCIeGJ4JspUW4LvM1e+UmBZpO4iu
ilCiqOvfAsImCJrKd6VvMWN1rru7hQxHuXsqmWPWtskcJXTEKLe1dTpP/r51+0Mj9VeHhMskvh+H
gsoj/X8GytxAQRIPyWWIqKnXC4vU1KV5KqDwNJEt9wVd35OkJJslcX+oJCdC6ms0HOsEW3DPUnfh
2asSbqgeHMvMGk+NiKdTQ6DpwYNTaaMR3tnG+MIE+RFr8HhaZ/iMYOFvR0gxKZBewmR19gTedLrd
VLbfoKsvxZs5UzYprG+IpqxFkhczw+1P0jB0qyZ4Bk8ZbRPKJOyruYmL/CVHcENpB6kgvaxnMgWR
iujpj2LzvUmNKZQL88US0m1oBNaAYmiurvN5hDPoufvBmRXbPEpEpZq/AFEg7cNIH2IQhtPWDi8I
H7Rtqi1UmXnYSQJ/tyPYupWgeXOWgpyNpAue81qxVFRxj5exsYk2ougpZqBlqorPvQ7bz5rlw1CW
3pZOw0dC73YtauM76OyXsRi5rDLvB+PPgncXAVhhlsy3V8J9rm0cVdMPpmB+wp1ZIz4CKQYXAtQd
wH50CGV58lyzgaVER81xJnEaBdRYD0BS5tN5nDMipWJa6ooI5I01mN9jMsZbTbjebuyKu36g9O3Q
YmbJktzdXq/ogbADejtgRMh2Mw4yPKrDyaXkS5msxpTqeuLkEfQSN5LdkH+AlasdyUTRjm1ZHfER
AKNg5XukkdWzLj1WAK7XGqVgJlzE86Qo0Zmlgna0B/K+2RROxGI9eEgzVo5WP0lPTctZCqOCSmXo
8I8fM9ovuNPrjOJ1wibcwEW2ibv+C6D6qpHJyG7d3iVW9VBVQ7+zIsLNrF7zwsy3Kv76f296wQI4
pz2yIxHYUi1ZNILBa+4DRBayhQ/XOcTAdNF32TU7nhB2zguUPXhb3qUovPTsx8VjEkf6upipeGvR
l1t2H26O7L1wKLXaWpocAkEZnvCtq9kw+8dmgDiKmC0QSjTgcwklj1M3CQc55wufEiUBCjMdYuHv
ZMw23hj/GNL39m1Kpl+WUzIwRvXoJ2yWLH/YZC48XNM1qMzxFi7hxWUZdHtjODXLGYiYBFg+NYkV
oFbnaGAw8MzChmiNT7dQnr8ObKpfrXQfPXskftWZdu78WU7mehirZw7/dEKwR8aEskgXmolJ1ot9
Wyq8cLO4isluL7ZW0RTojuMS7RukqMwkmaCXmQ9IHS1rjmXB56xKCnOBvAjLju9aAzG6FXmnHAqn
VxFwDuezQ/VcgXKmhknbMak2mQDl6KdpgsGT8CUy3O/ibPAWuBZTAEGAGpt2VFT1Eia1h/d1hxFA
39jZ8ORKDZ4w2j2rbRtKfmRFsm6cWFfREhHB/ci4ssb7wSdP5SN+wBERvz2RrU4jnLyiE6A7AX5z
BBwWtPS1Ui9gnJrqM5vDx0oZS9fV72gvUSwxY2qis65xmEmI5K5Fr4CIRbrxr1mXTQhb1IvVbXzI
WtQR8XQr09CXWivN6qx9SrKRenDGtgdiZV0GxdZyxvcSXPwxT7uXrlW46rCB0XFl6ixhfIhA3xnm
2haJE1qCZl0zoVviYYIFWI2KmoKImKNdqTVktGQ0VzyKXke3pqBDEQkCvo8GUEoEFnxqR04OtQ8O
49jFv3Ov6zbDRGhdo7HTuP3dHHXH20/kXxs707OoGEsiln1WPz1t/6zwH2eIsIxCk0JjsCC1jGOc
atTDaDjD4ixQcCRgatne6gDOdyrpqQv7GDdntMz7wgvMfRsVE6ed3ey7pR/i5E767Ewe/YkJrPEM
Rd+74zSBcO0BtMs1W2NzhqXGIdjNsA0axTAzVj0VM0/LjuoxmNEf+lXxZbOGIgDJ3bNYZda0Mwy+
Xn7fDSQF1+DG0mmujklsvJSSualXS2OerseUpMTAedN0RN1ubBoj+WU1HeNPUMxhxzaSfCHK+E6f
9eu4IHxFNyiiiIA+yjQTsWF2wMLJBWgsko/AD7pJ5u4NcOMM6eKofP9B9wh77DVXEhXL8Y1SfVvG
89ZJiAQCSokGbPmdLbOCCx0dq2Ewpt5+mvETb0ZkNYSQUGgtx3rdzc4h0eQtEQGonXEXdIx51cwB
cdmQhIJTB1qgkAdWO8R02JRmG0k+WYyxWZjpK4l5UIsIdihtYC+W0ORRJcamTQEPNNV2tNE/FHH7
M5FZcXTbAUM4AV685MlJ0YEa0uq5UvUf1/Fe4IZg6IeWzNBAHguV4mTfag0t9PK5SBPALVY9HwEk
vWkaS9sCiSt2jAY8TRQ0fdjlKAyqJL86SIZR9j/07J4Pt+PU23l9FP3eQeVLRGz5UxD7sWpqVjYd
WTJeeXD5Mhw7HdGw9MtaM3kY+Lp0ksvUJibcZN/UXBtWFu3gwyDZsdgx+Ia2r2VJQAQNdzaeJH7b
5YjcxHNe2Qpyb7khtCKi8RxYa06N+ng7/KxMQMW3g74h/BaHJ8ABlcDay5Z/6XZTg0I+2oIcMogp
d9Qtu2PcZstfdztagHz4npkw1gHETbYfWnlZUT4xl0APy6S9ghxTp9hx1AcWxshIP8zegm6OPYez
GGABloJkvFCqBEE6zgZrSm24ZqLzd4bdH/IE4nvla5cxm9GSdqyc0oBwCda0E8NFO28HQb1HTOIY
DW804PLLWOrG0U7NgwAHf2WM22YqVqde60rKRNmvipAlxzezKxWEauchUAJjK6n0lLSClm7+ooze
V+RLY4cvPlvhQLSc44CQvszdOdpEMrzKTkoJvJYpyqHJwcZBQjsG2BTpMzKYWc89TPlVdQVtFBzK
oLz6Xkz/rOqjkO5aceLzbWeNFE5EzY+25gVntAFrq4oQjZkUFIiLw+BMzuZ2DuA6j4YzER1fEAAh
yWoIiOGiS96iGyI70WuKx7mb9jO1hdSn3/6IvAlPelx95w4J1W6DSEHzpz17b0rs8UY3FvoDSBPW
lZCnlSqf8uIklHYO/AVqkOMbn/2YOI5YQ36eb7pJi85ZQ7QjeQAsD7FSe0M/7m1n/FXTx5dE+G31
Nia2xdwWpUv6ri/vNUf8qOrRJwaJjoVxGlWCTtmv2guYlTue8p1q0ZEUtm2Hm6RMyrC4d6mYxawb
qR6sagbgSdFjjuOnxFlUenN0R/uWkE5Gr94nNAvwxbr0gsfcZp6FgnBsgeYSfIZ4XcbEK2b1jB40
lXi3s7Xz3kRUL8AXtdtMAGGqfRcBk3YPVB/PjhIJ0MDss8d4y9Xr9DRXCTduh19MhZy6GonSBpUr
OoclZQoZn2PR7OpCjmGmp9Ea6PGdk2AJlsxaCLfCwEQXbvgviUuRCSUDpWhYk11f/s71ZksazZes
/I8uNX+ZEJKrJee9zdmmRmm0oseSrSAXpi51drqH5SqnWY0vklKy6V6zSZjkPjTj7oDGB1/MkrBG
ak1o17COSvKAJJsRplLjh3TpJ4SMP0ybc4s3FvbjJm1NZFRztmlQ+M+aOFltR0q3oZNwnMFw0pK7
aLR/1y7lrkrRj+r97guBUEg/faGjwAwNiuw9LsIkM16lkjZDmJ2tq5oGu8dKGZUd0ddGAjylZTVW
ZMazUfQnTStDa3BeHEvtIwC5sYcCDtDmQ070lhVBK2SyjELfIurYar7LSDuWM1JKfwwJTEwXv3K8
G1vN2frsNVnWPQ76OdaPrm396jz9zS/lV9x3zwIhqzCw4HntaxRxSvHGFDjc327ERgw49PfQxjWG
bLnRKQ7MTXfR8aPmLO71RkONIXQZCvVNTw/oNLqudSflb5/VM3SC4R4a0KGsq/QpGFjAR5OvH7RA
PqcmCXAa0/gOqXS58Uqul9rXWb70hs6+sD2rAhXihPIi8bKnhFbNJr8EM3G8osuPsaPbYSPsdJti
ho3znUFXbgP7RlsrC62605Irr1Iv3424CWWaPytnfjC5KokbBeRMwzjbkhlggfNIng0vGvZEw3rU
NSqmpC7+0+cOdKzxccr5kzEFBd1Mv+qKVJGy/6Dbn2wMZoUUQl7WFK80b49IFfMQBckfrNQbLxof
JgqeULoPIJgpgTQ6ffsIkSm6Bo/WEhExFMemptpYRu+QEaYjEtO8Fpd+frFnQYbNEvRkt5M8Gq2x
pRACplVNJAm1I6mVnPIgJwh28VRNW8LeWcW8S536j24LdOHg+mHykR5SUEly5xFpEEVYBBoUc73+
HVg166cgalAnde3K1qcv1KhYwrW902vvEMWw2drngilACOe9I4hmxVIi8kh9KCVjFBrMjbL4DySZ
51HhIPQuAxQwFpnVFQs0egyPGeQ9KpJauVlO8MFpmks05nvX70+y8zYDdhbyqrmpUgPytNJJa7Ha
xSwosrUbgS4j7o7OHDlJZjlNZzK4spD8at7LJZ+g6HxvPdlsjeOcLUhqlPKUms21bRCgVI7ccA17
u86SbwgH6kOdnWbHuS9gLqJI4vBja4YN9jNG+pcmF8WzK7/tyN3S+GDEic2TkmRaClDooxfgfLDO
HivErZ2CI2qDhqByVIp6Rk8mQn1fBl9JIu4xSlzYZAAwXA408DGa4YhJaEiug55Q9IyIijmN71AP
ThjQv51CS7aBUccoycz3KWs3LTvvPDvYpX+pM3pAHUYDnWjPQNHULqfXJhsphyb3Eap5MyJEVzCE
EK07rZ2Yb0snuLglYp6IP9giEYklztc0u0e76fdTsY2c8kWRAhh6VHm219GnAk+hoVl7NicTCP7M
TA3aBFkdVhVORurk/gnieNuhlRIEP5SUbfTSd1aR2V8QYA273Ex+kR6RbY1dZzY5JH/iDRY8i3Tb
x7wJ3qU2nqDwCEKCCIMPnDsKWWHOl7q26CNvagmGwC7i96SKig838lE0Oem85RgCvpnEuRimhibC
/DIUKjgZCL1g1RBXl0ePZuafsGhFqN2nXUy5h/xfoIADwWdMbwCc59k/WyCnwr5IKG/mTJVeW1EU
ogJPFifupNYlKqvRgNLkxtSF2IuQCpOPqxndtnapN1S63rCiJTPFT7wWKQvEGgpm9jZ2XUF6iZhX
5Jcv5gg6LtlishRN+cR1hv7sqAzjo1FevE4S96HXLJARk+Az5Eioiir/0H2LFxo2zginIp+Qo7sC
IYFKXByvVMlV4A+h6tjW19wLzKAOkSue2sEf1px8qOhgmc0J5Ut036uin4gJjGrUYjPhKcai4KlK
qtHGQ8UhZBcjD0XXDntzML8SvleE+IiOkP1te7Tpe2X86IOyidTGtybSYM2/yTjhZX+0RF5FQsYV
KQc9pUooqIQV62Ax8ZkLwjgIEUEES0AHnwXwImpzukqU6KnBLnGh8s7xez6SwKynCNu5yqnuIfqV
xIcG33jA5oORy10S+BZ15ODsdBVmURSTe/ZhMH5cSqODe26F8jaGVp4WWtYYGeFM3Dv/xD0h7sGF
kD+V8FXhOwDBBLljZZbDBQ3/PqudxTrgmSv07dVutCU0q1GfnwieO024gj4MQxW7sQRnYqDqO0UW
jCQVz8tokj5lvnCuk8wXuFCRfAw1MHySlotjoRjs51KKw3AysplvenDzk14RzJrMmDc8uw7eLZrC
KLQUiyRds7cis6JnN3E2U6Gm9yCwsgOeBcDGWIbcrP5A0vddzJN7H2had99bDOJ+8tBUYvwYfVOF
AWq3I+DUATk2SIQ8+w7YuH3QCCoOMshNciyNR5/c1JPDf80SzBU0VMbqDn+LOuVz+wtR42MEtfJ9
nAgLGnmH2OoUOz/egjY/AfJDhSQRjJ1EiHCZas7IhsblyqSSfIlLUjR1crrDTBowtdXovae4xhK3
/GiWr4JNpBkhDJx9o/ow7bDQjd/onKy7xD5EnmNygNXXINQpSyOxY2tLQAp0km2mdeyMqTcqwsue
I9EcyHokwoAQcOCiwTbOujevcOo9KCyiKZf3C2bg5SRB2ydlwDSaDZc+GAK7239nE7Vw0LVRD+25
nu6US02smsPRjg4eMWCXhv7W5fYTIqDHkoymVRwlG8D/qIbwnF977TFFCP5pRl0aFkoeyUMo9nir
QfojRV95OLuXqOk9hpv8q6XpFDYtWqBK0VmhpsmGuYG3EGg/9agAobnH22k1MP6enYbzIV5ybGoC
b1ONITvhypp5l3kQ2CBdJEpYM7D2gN2C7lB9WoLD2ZO2QDWDCucYESyRs14Y9OeAANQIrf4dTKIv
iSac8HJwrzq02k079sjFVdHu6PgTKArOTf8WMjJOae9jA0OqO1AnXif1Ps/aZKOBTtz4OctOMA1/
kGgNB0ujCxVgxNrkLYN1XTcFKtI7VtFkgCVlemYO2AeqfTLm9CqTLN1kkGjWZqeRowtXFF5PgpZJ
+zYV34NP/N8FeX+Fr6o2L3hVaN0Vajj2wavGCwBJj3daZMa7pL+mZg8Gi784ec5nU4313S0ks4KE
mD13bt9uk6A9+YGJBM4u5UIZwPE2aOjdVSKuGgmACNLtTDRPo4/0y86ukIl9At5LeU8YCk0IVrKt
zruYad4eWn1Kj1Hps96f+v6TEiPFNNWuAlkDM1WtdYIHIhmJxcWQC7N0cvOHuHefK1Pzj+wT/6Ai
SK461mRIZZ2/9Uqf8xEm1kq79g41Oy9ytRNe5TPJoVel40OsAcvinsT54LX6fGI/y8LbLJo9LTM2
8m1JUgT09IDlNyJFkP0T3+Ki/F6n86yFcd50pEIvtCGruLSG3j7WrnhvC7YCPW2uU5lWewzESGSD
atoYy5eT5Hn11BvGa65XwSea6HENjba65MjK7gPvgV0zS/tGuR9Jq7S10wmLjbX10hGdoLsoPafb
sR9lQ//B2CAOaz7JKF2MRiDHaJcN2FK0YZOn4507bDpmW89ssjPlKYhVKUa4uSB1QsSPRnXwVelQ
eKCLawNrKSgkAi2BIUUltvJj802zMnrUKqo3isXvm2YiDbK8k2n1zotBplWkLwt9kdRw+Hr7kkRF
jnzSOXL+qefMfJEGwcj/xCBaFFdoQAMBAbfshmLysRS4IqdguWzxPZY6mviVtsbR6UA2jJWOJVAV
x9QacCinv25DbW7w5wWRkBQuywPy8WvmjtPBTFkGO6q7Rl0efQY20SZ4uXqo30a8qTg+QUd+TSUo
G9id3DW0ig45UkN0f/Snu9hqdiX9cGbpPAJjzA6nt9nv+7H+ZCcipGf14haUaFgdmaHps6HIlnOA
Y7eUP7Q/Wq1tLfKBranOqArlmFt1NiwIY5l4yRlDO6y/aTZ4CMSI7bV2kYwaFcjjxgzeXHt8c4p+
p7n9K6ub/Czm7jh18aPtjr8S20OjwfQ6NizXu5Gc97aEclaz7iRzi1CPyXt0YNds6C4N9LyhBVux
u0cUmdICbZpD0uWo3E0TY7HzZGL9HD16to1eniKHHM3OpTmUx9WHFogHY2TRpJbvOCiC7CqrtnvM
cvmSRBx0W2MsNtPEX7upCEsnek5nvyF2njIi9jPsFN2dRfZ3Z6NupRl+aAzclHLRL/gREBla1AUs
2g+PvLMGIN5zUAf+aRhY1PUSmPMyYY8aUi/Z2O9xwA5H2aApi0ExlbY1qTEBIEG/IKRFy6jeEX4o
76rAtjal7Jp9nur9TnmZxOxlvCadu5pIcdwQpk1Nuqno2ZNR7pD15UTIhDvyfhn+KTIWxlOWzvUj
dZzvIbO9PVMSMUKDJT8CPCqURESYGUwJadZ2dIDKcTupmp1NhHMwKU4xk4QapL5iSQscnYwuYuZ+
2oKDNGm4oNNm2JLg9aA1rBvoSP7y/OekkNrbPDhPMnZYkpYlwPQ03rX4LT/QRwMlwGXVDVgcAbk+
E8Nrr2/PnBiM9GET9RQkbgsr1AiU4gSMK4VV4b1Rr87Q168oPbfZOH80N8YjkbyoNb7sZSYcZDvj
x265vqkTcAYfI8S2NCCsNWmx/t4eUuPE0K0hIlkvNOH3ySS/vpxyfVPj1GaJExnvBGIti5imeSoT
22ZPxlCYqYRiRHdNsJV82Gl7j1poodtV44V40XgdyYEPFDMc9fTJLpqVoxDso7vb81MjMWmx1u6+
ab1LNdVPejzY694h+9oqtfPoXOCSVx86Hpi9mFmy+LZmfvQEbmKzJuQV+YNSlAJQ9T7G8fxU2WP9
oecMi01scHKYWv1RcTQ5amhQUTNtSZVkQhx78+DNBWdGUiMrH5jW9bK7S63kR+/d8T7NXPHAHPXe
AzN61ygxbibDQ/iRx9o72KbtRDWXZBiir8GH3ZXsxtAoiX5r1wNhF6Y+vuc9SdJ641HDAsDC/rzX
LnpM6TaYPuFQROwMHXbyLEst/rOPstKpVw3ei42i56xNhVjrRZJ+5E39FQfVpSCL+Uw9r38ii/X+
dkUNOkQgKk8zF3tdAKf988/DsdB3tk1tVfRY/nJW2F0EftNqgg8vjV1K9kF7VZSlVkMfuR+uneRr
Yy66S94O0aMh03t0FFlO2gpCnIkdfz+xd+fzcfn0FEjGhBTMieyX0vlQY/tTNOAU9Fh/SGODOC0r
6x8aDVUyVewANcl7rUt6XBrcLBPj31OazU8i0q+AHOn6PfpjMe1FwWK3tfqnjmbzjtNFhWzztk1F
DaRS5BLCoS2OCKmC9+4tF27zEg9yxxeOcMIlKoUCRr+lQcYknBLNMqNqvQ7zI1rr+EEBSF/JeM6u
ZqF/DDFhvnZDAyaz6AIGMmHH0TM2Y/UeGvTBlKVeZU6aE11wfEEDRzhDcja5k4tE2qfx4NAlud2o
lpbVf3rs9tu/v7g97+9jf+/+18duv0j+741ud//TY39f6r++2+3P/v/n/adX/q+P3V7q77v9ffn/
/7G/n+D2F7cn/9tjOIUoHXZjsMPA63aI5yaG5Uw7ugYFDcCrw7qZqySc40qdqTUNzAp4+fUuGM6F
sGNMJMuPZYYXGdefUmfMU1htknJPmpf61+f8y9Nvv4oF5k1o3sbm9nfC8AIGbehcIjjpFpZjkvBQ
5cGj3aIsQTVpJi+9YVKAWaoftOCKhRWIaXqYqvPtMUz1ZCUsd/1ZxIcO3kZL8RE9ox4Tutuzsx8V
5GhKoiPJ8uJPpZBjWFYbbVWgvn3HnUKuDwK7hVefqC2vgPFQ2o/N36mCvaeimcqMsWTkaYUCQEJC
nIrejLzGUubOZ/hUK2fwuEC1A/ltJPQUbNfiyWHazN7bwf1uEbZSP2myC/G15r4P0segm8V6nLKa
qTn5iqxfUpCz4sxkNJpOsuDCTh1gg5C84ZzJ2d2M/djgyegRZdcbu0X+US1vzvFy8QotwgI2XaxE
3BDkDzn0dhGipGwJ0wXzHRkzWiHmdXqCOsHS+YeTUvOxAnxUTostEnSIJbWuX61rVUEVrSd7Ncn+
ZIgRAnQUvexFidwmAthDDUmCmO8uBEJCbxvTn7a2PyOq+KX87kfsD9ST7KPsJMokJ4ZIk10Cmy+O
ALBFT8qWwuvLfZfp7wyH+tmXOrb8RGPdN/9MRKhhnG5lmDeCBXd07C0Bbzz2f5BebTJ7DPZMo2fP
7p3Qo0+Rs0GUtEopRc57C3V9Lyy0N3yNOsfI7bFu0p2kwD5E0GYqGc7poPCDQLlPO/ceTNoJTVqz
qXKiodF5DHBaYmQ/VPBGWt90UkH0DJp8qqEWrSMyP1ZO6l5YAQ6oVr0dUWwoBb1kl0DzXRWx9zxD
UWVoRhtEs5TKLhvBpQaBwkc2f3AZX4txIuvEtfaGPj4CMgHT0COhIuDjOnqGs5J++lnIiaQ8JOrh
7aztum48pzqKoToqkQkDa9g6Vf/FyYU02+WPDBr8eicBaqYZRCOfjVlVuwdndijL5aRM9yWyzigj
6S9qF+AQn/Bismpnt8MXTFon8byt0YTYpLYmoo5DM4Qaqn2cr9iEbWJyKFY68Tk1BriTSBB9im3s
FPAT8uwnqieobej08MsxpZOQ7+Ys/goiDQSHIh8oJ+aSgoL+Oeqs5IzWO6a3S5ZG6VqkC40F7KOd
VSc9iAPg9NSZ44QL9vb/J43NZuN2n2h2NL2Kgh6EltbFtOTHn5jP+M5tr900ps6IlHdPWl+tTNv7
LSVSch07fTv6ag0hhitu5lCym3DCUVJz6yQWbiZV+ziRxFEMwT4Xxg9uQTccyGI5cEIcWsL55oi9
cmNRmbNsCH5zP96NdXCIXGIli3YJ6iv0lqGv6s5sZXYWV4ZLoyd0E9s6N1XBhWRXIwVVvaWBtnzp
yJ2h6nNI6qT647uqO2MdITMOosBWUUpBSlVsSnt+jWsJxl2vT45eoVHIpQVmHNiQD5+IpblglFy6
d94b5b6nGvM5pUWOh7b08a1BDw170Omw5szcM21CZlm66J1qoSDGExInkA5NilMIHd4n4tp6b+va
mWqIKdqGuXrRS47jo0wiF/x3faK2ubH9skcZl41ncNEK0kMWDiJ4UjN6wmim8eLq6T9Tw23YnwzX
CjUnzdlBNeB2enBlJ4MBB8xrFmYxbNzAzLOz7ab3tT37bGtwm/Y954KF0DH2NQuZszz6Fi9dNzBd
Ii3Oz1kZPXaCDjhrRkDlYjoZANL21LneVSGvBavtjWv9cqYMWYFDLUHp6OiKnF56Ymev04S5jgCo
nelyYc/+1BMbGgALJy8cYwKgUqt7m4Sxwq+Ur6xxERV9IlIGadAwyoJoeRMlYXrUt/KD3RNPuEyL
t5u8shY1U/TPpOm58wA6gKnx7zNuP3li+q6N9MuuuZJNuo/naMKIq3kggm53Ozbc59tPha+Ccz0K
d4cq/CWwYYo2tk16cWLeqcj50KUa9864Nz2Y62lGgqKq+ep8YBK7vsGrx8XuvGj69KtRYKsmT/tO
En9TZvZdJPOnWAMPZDJo4i1Y+TLQOYfSJ3RgAR+E0SyjJ5HaTMR67O+dgtO5cewHf0xe5zahU2QF
7blfbiZghxiOUaKOvBB86LCr3RBjn2Kdqj9XicxIaWCWsU2Mpn5WPceW9uaV3Q8VqRdhkJqMGe4Y
EHxw8sGv98OfpYm1c6L6zXdQwoFi3M5q+lUuFJCmsdyNlCFzbbxCVcPiIqdkO1UjhQkCoUkqu3cy
b62Vpnk0lwlH2ANb0ww+RZ1C4neoNRrotAMqU6SFp5veL0kkodmJ8R05OUbdlhLbdkDHnqfVMz1q
DO2aaDd2F4lzV4/An6I21M3CPU/LTYkkczU4ZbaZTWKsRr+Mt1HwqSqjCmlFa2zxLOKGKbW6bI7X
hhEPkFCh2Lkgj9MI1DyW1vzsenCaS01kB7ewjnIklwQOHe2ngaIb/b8zK3kkISkpk9Z4marmt1zc
o7dX6RU1ERE83+5ApMU1xIpqT7f0mrVMP14TwCsInkQO1MGFberRyBVZ0p7TyWrOi0v+PIyOdXRc
aC7L90wk9URZX8dTlYq1V2Bf090IiEIuDpLq6ZzEYlMaGmS/7xn7+GkIdEHGmhfQtzJCLaVwJZbr
Shn2s9FCKCFt/VR4aDfZNEwlTbYGndg5W966NBkBBmU+y3kMp9qJUfawwtDn5ehnmdyAHppXwTQ+
ZvOSEGURkrZ8+KWA29Xp+XbndtO3eRdOmoYlFBscuavpA6EBsDDGgPAPgkz/GZ0HuiFSB0Vnkpm4
nI4JIzum9z2fcli1y/eKfWwZreLpqHG0b5PXpLTybGl1dbZzr0XnVmAqasRz6s/mDg2kPJDQvncD
Djmc6zmkELUpzCk5yszqz/VyY1byhN1b30v6S3ijGiYgFi/YZ36aZl2UiO+ofyH7mGCRBZn9lfTB
XndKQXmrEyE6VcVuHwVm/DTMTLxBjVJhnIPDiCb/PI6wYQykCLTkxzCfVX7sk3OuSLd0JnZvbNDw
u6JAs53PJC22jqb/Jkxlhw6B/azD6MfSWd3TjT+3Q3cxR9YpkF1CsUCYihLyFUq9PselENd3tquJ
XZJ2PwnLEaumt0fK6/qf9X8wxbgMC1gmelQ+luZIwczhH8mWXaXUd2LWXkve8Pz3JoDlcDZZe+4q
Rh4rBRLOigKLdEQukN319UaLCpcsDxs3vbiIVDtOJOFCESsoVyLvrzLtpR01Fm2RPI6tY2/KWT02
ZYoeTvjnpLPvJ53LUsuKULbAWIlhRSxL5869KzFC75mZ9XO/LKqG8jVDorouIJywaWDCv53dqeez
TMEYvUdQewZAQye++BE6nmIIH74T2TT77C9HOcXOjOELBX17CNI5jFHWrhE6sCB3ogN9CgOkYfBz
e1F3GVVuP91m9r+P3e6aJluJ3HP/ee64XGO3Z/z9g3/7e7GcnvXWTLKwIi/lvVLwxmVST1tNT413
WelvFpzRB38o5MMs3Nfbw3Zn61thg4a43Z384gE3Yo3ACrB82eU/t4fx2gPmYC23A9/R7P2Ab69b
OqCxS0IBunaMwhaGRILt1PX2i7+/7fzTGLc2mHieCuOCPQ+LPGefGMnn32e5bZYfhU0KxFSb1wnv
57rTGgrwy11jJBvJ9F1oyVlkXGXZVFfD/+cO+BGTGB0evt38D2PntSu5sl3ZX2nonRDJoG1Iekhv
dub2rl6IbelNkBF0X9+DdS8kSEA3GjhIVJ3aNklGxFprzjENLFQZqslVEk57ZmoZG3iINrgSV1tP
/3zRDM4PXoLGBpvn3Pbq+vcD/r7QmRFXUirIaM7AiFQKa07iBFAOet+74nF4bgmCzuKB+clHjwHs
lObV2WjQnLm5/RyaOEDM1rmULtUODtKX/6rh/zYf0PNxpFUgNj1Kt5VUKJ2rFINGCvrQVn53xqTP
jLYEUKeWL4/5pj1pC13sP/4kNELIOWegvPyrzzwI+s+uKh5iF4mkQT7hJugIW//7MrCJrYUHNDOU
YXhalAjUyeZeYWliJs7pakZ8RpTmDSJKEHNktdAd+vua2+hrVeLLU5OqbQ7Q70BqjfzH/woIvtAa
pbahPJewqD9i8UPYft+cYIdRyIbtfTjYzxygbxILAW4pS5xoy5/+vrSiy0/jAPJzPjaalnDVtPNG
LyLUoBxCzFb0KFGbsH3E9uifgDHNAHL7l75zf6gaEwzG1c9oUbTOQ9JzPnX0KacNTqKF/fb3f9Ge
CnCQc3FKVBT7IrZr8pBLfwN8CO7K8lefczVC2BLkDy4esZqW5lM0puYhVkuEhsJmizC40027Sejv
IbYDoiA5a7CpgJUitQ+w2fJJLA747bkQbU0CUN67m/9rE2eW3lvJxHw7LjpuW8tqRjlCEyyu3YtL
NNaOZku9zVKSeSphcofo9Jhav1SAiJx8MiPbfir4vosDT1RVc0oD/9O2xbgtK8lUfXk//vEOeM+N
Anwai7nYMfx67hsoR39ffCMa9xB+cDjiPyszhKL4Kp//XoC/L1OO6jkvzZfITY4uHGBkyC31bSK5
8Q7d7F6IJMwOSFrzmr/q+4JDICJR8RqP/Qso1G73993kwF+f/r7Z0DzHlVsXAXJpK9qmhrufQvEW
BZhAxxxLCLcw4RN1R+SUpXH0L+/Jf3XGpC4kGBDrNfLC36Kmq+iEaLJbIBTEsEOZEHRnxjj6tvLy
6e+3ZgLtHJc4juUC/b0csPa7eW2FvT6UyLD+R6+sI6JsRfcccJRFjJT5rexxXsT0hDq1rth5hkFi
a6p3GfzO0rGO+eLN4TgKXCtJX5nE16e//0stfwIV3BjiSRTYUKLcfYeYgnYwz6pkN7Mq/F0LNO4W
/HfLLxpmgD8Y4IgjjyxQDTNeh9BGqewYjKQBpMkhJh8mGq2KKLy4ugpL4ZyeS39rtynSO+leAKKk
SKXwixrfStB/TwXKVTezkf5nzUFATP6l9sTjo26AlsdvmameoyT0PzDj/+S9ymmRcBDHyMnOYU8g
umY4gZmihjLQBE3jdK3q7VJYVWkY3Jgys685EejbaSkpeK62oQ+0zIqyf770ivQgJuGQkqCgDl0A
TmyKoQ8Y7kc8RU+BC2MkmsbknJi85U4RvQ/0L1apqSK6eu9dqL0jesZ9kkXpoaliuGO9GihxWV5P
MSeZVRdRCTAWRjtNEEuqf2mcMJKJlkbFE+5bj+d7BtQxAXZmHrlilVwBtFkPHKwPlo27n570R60x
AfvTYpsfwXvMUDSjUmEBqSeJvadtaVPh1CpSvY+HcjhOUXvXcAl2GsfM2icMApzgjGR7Dk92bgPH
S40zARIVXgEAS7VYspZzBfYD2h3ny1ML1IJU05HPXTaMxacbNXyRqLhkXWHtHYSx19YPNp5r2Nck
9/WVNWM3OBboz14Dg0Mc8diA5KOj0QQr+BSC6cOM7RMFefBblGhl+vKri3soPZmgHm3Yvso+5WcH
tI10NacF6JqMsP4QgCtPHGnHiqGs0/QnYRDXrqNvh5H4FkmQh7GkOxuiC/ZoMZPTmL8NJXrMKDHh
8qmRY3/XfMTBuGcieq9MyEAcnl7REI77yQH9UY2EwhXxBZx1xvRY35rBJxYtUeD3L40F80LnbJNC
M18NpbnV+Po2Fk0qyWhpP6R/qGcQcsPP3/K04HIDj9d0kFESQeKJ07711jIcmWsL26HN3BJTSzEz
a9B+NLCX7oaOJ2u0mtvWNQnc8m6NQKwRfCzNkZHbc0p+B6fdNL38AzCPFZF55zAnO8dUDorVJr4J
Fu6Sh9HY9pMj8eynJialrqDZu+pKAwV8S3cjzc50HVlLE/2A6zJl9A9AvcJN7Ghxwt807QqwaqVB
wea40y3w5hQok7hpuhFZUxm++K01nI3QOxaa1LS4h/khQ2TlBBRl2wFLSzPiApS+eEIY9EZL+z6X
nrWP/VmuBXS6NnYIbPBprMugX+QuPBTEFG6cKOmxs9SnyXBe2AIQmxc0UGcDAkjJiYIGAYcHfSds
IqU8JNWRVYbnpq9OfciEeMiDc9slj5ruKnUzEr84N855zvJA+TFdel9DjjFwevg6oyUGJmKn0/DQ
2e29UujRDIVZZ7COCToG2LrxqWoXAlcx6YMZJmcmQ90pz2EzGc61MEEXd4g+Puo4/BDCqe6aFjJQ
1iGfKvU57AR5ixUJ2T7yiY2FHBUvpX8bNdgrAql+WvgwRGxGARQ4lPd9WSQ7q0v/9LP20f+61U2e
E0qjGjqgY0yrxyx/57zxaWDaNKuXHyO9GaLkK83YP6DmlFvYCcDtmvhZQoVA1GgDMInRg9S5sSkF
+X1eCsKWx7yhbhXAuUZULwv1aA+onICNSDZAeiNrZZELjzuDCWOOcoVfYmdRoPIbywNl1LVkTLnP
wio4TT3+2dIvEJGCNz5jBohEdUOtmRzc2vozWSyRcHrjjdmZz13XW4egzKkkZzhfVLg7GFJuwOZe
kRPKfRhQ9JGbJWDbeGVq4pKomnXQuwfReQ+DHj7d3INGaQNqK+lsTE12ICEZ/ClqNnSyVbcvqqvU
zrAKcy+6JLeKt92rjHsfwDMPLVIhBB60YsZi1zHy6Acaab3e8c8Hh7IaRfVs4t8Lun2WJafAwcwW
DJ9BDYqC+UK42IIJFwQhqXBPoM7N8RWWcl1G8mLMtQ2qhQCyIBxeS2jvFpwe1ELkzGm7BCTmDbct
j+Itu1QunJARBD9dV+XVWjBK2OUj7o4gNd5d05sOkzX/ci1w77XY9S2G2Su+JgvewgOXqPG2SZtZ
u0FzvC7bfcj87Ejjj1G9peHAaPzOabiwbIaDYdFDs3Av7fPS2nh4r5FtA6NNxhOSKVQB/swACnZZ
w+HJN0S/yoeCgaibl7CH/PsibR4mL3hBw92OaAKAt9eMvTII18jE56wndxfdNDbFFwwIF5Utlf/d
ICmiaP6+hHH1gQQn3xgLCZPWeIiDfJlff3rtQvmiUYzq7Y+jyNw0cBfz3kLvHQTvi0olFEMZ7oGM
y0tploeeZMVKuwj1qoKYHxYkD5zDRfTJk2Heth7mV5HDfp5ioAMzem9WNgB+1BVcQeIY0NODr1Vd
A4EZxSw4aYZeEgnQXQTuNx/C6tqXw452/MhKP5trbb/EmFHYvfV3gt6adsbILBxfoJy/0gGMqz+r
Z2P2kqszyAtl6ZsRMT7yhMBNa9lnoFCI12IovKGhbjH5Y/qmKw0olINcKQDuJPG0dgz9bCrIuxFw
lMJwvuli3Q2hjXyErBhQWOuocPS5Arn/qtDkxUV4mbp5eB0s70nJ1wRF2rrH94tVrX7v0Toxxi4O
sQ1VL3KQHqPOrMCTIK5mAIOlsvIuzThku6Bqj5YQF7ohI/ZdlLdksV7sYDjVpfdtzh4mI9B+KFP6
g+77W4n2Y+h+Z1tZW0vluwnERLcITAbipaBIGDdAyb4QRlbHMdUn4JYvjidf/Xq8lcdpcJ/KOOCx
KFIHo7uNXqrEzpPqH8+Py1McBL+0QmPdvbGFIwHy0YeXCXHP0rofhuzO56ZeKVN/ZIAUV01GVLyX
31IG+Gi+FBpZU8odKM9b2ZqQkuFtIOw2GFahy296G3+ZcQmN6eTQE3VENxKtSKQVZuTcS+5KKe6i
Ak0qVhcNuQHju3XOef9TMyHONo0eEcThxui5HcWjJS3r4rcB9Eg/nQ4qZgbagHzWk/3WO2a5tjG1
9RQ7gDH7fdSQgTY0Hxj5niLuQNox42nMjF8ZnpdO3XnMxR666rbPX/yJ+hZz5o3jn8YqPMjxtx3y
W0GJu/LV+NkZRP2hT5hIqtbKAXdEzqDdNJDCVGngF8cIBW8QmTHobF39pCVPqPYW2cQnrSZd6Luc
8awzqO+wJWWW9my2atAPqlBCBHf7rdc13f3fF1PdScfKtlkQHBKbkLO2Esc0oQs14XU+jCoJHzyT
8GUm2FyYyN70FIf0gq/o5d0b5Ml7ggsynF/meY7a+aZV+U+mZkRSTDy6gDuAhRMmqJd9ThW7minc
9uxVVDmYcAneqF2gRwETtlbSX7UHvRXY8OAU0i+r5Qs3XPYi8H+nAUDpjF7YjHB5PboRllMgcwnz
h9Xoo3zzyHGu0B5CxzEzVJFsL63t2qDJzYaoppTWd2Ru1BCOW18Vr0wdh63nJ68JwLzeefdEOgBC
9a1b4SsXeGJHgEjbNXuuHo0BD/4mwlU0suRqdu3G9/sD8/nouXX8rfZg8kWD/816Vm9tC/wJ1DUk
ZgDIdmM2QUtoyIqOx8c2YUJaKycimFjkd7KLg6OP39kcyMzArn2IwzCD/xNyNKpA94iG7p5irrlx
LZwjRYJMQrk22oMJ3NVy3oGOZW4TYAFECcRttm+8OFuXyqGJO28s4FK0WcgxyRW//yKRDAydnD37
WYeudQpjIYCdtRcnwbkw9Gm/hf58o4fpLoxwNXPUDNYm5JGKsfeun4EuzNgPpTcTAqBp4eZZ/ghh
K2vDh8g+Tp2AExPhIOxC391IiTKdaXjvocDkqLBRMY8UwEfDKo5GvOx4Fsx5Qkz2sox/SnOc1oR1
aSjeSDItwTLWLbjKKvk0HLzlfkf/NuVECtEwP0D3I0DidiafZFAmBxeZfRcY1JZg3w+Sj3EotNxC
/g0jUGaNuv7ypY0n3u8ARDthicLTRyIG4lgN2MoC68cVjFksTcxGQ0OANPjQP5L+Q5lS9ndSf7Qd
RMAg4CANnBL+2Zt2rXn7j2cSFDLCjZB7mhZKdespRBRliQPuvXfcY1Xjfx7ZTVaMWu5LJz9BiHhF
fe4wHeSc0g4Ovy84ydiQD14eAEQr6DvH9dFaDLN8Nsj5CO0i1VXrE0k7gHREcAbFGMraAYPM1qBj
XUkGxHZ7M0ZdfttT+zuk3wWao13D4cDLHNYqkwenKrob4FkNl17/CrBJMILfsySinJkCxtxVuzHG
GE1ia8b73sxeAoCT27i414X3TcxVzkWk/pJMqBv6RFA8MInOvX1sQXtrog5Q+qXRDtzjj3TCR63n
YRdFhIUuTkVwDxaCgw1qlhtFKDLFq7dWyFp2fodmt1V0CwgYXYdjeyx73a9HZl1AGPmFSVWm67/4
3eN3bAUZY6/ueTLHm9KNuTKNxlJaSA5O04nmxUNSwShLZ3/raIb3ef/lyPTJssZXEXdEKyTrwRl+
M1GREvhiUixpnNuVxvcTODDB02lnFZ8w0U4R3d3tzDENggc6/XQCjVGg32brMT+xzP3p0ubgd59U
RO4lwpOdTfnPbLGpNkOCENw8jfXAtIPjFtkpu8TCPeMjY3cDROQYSnZlVP3GQwqXPfXadTSxyNM5
YQoj+f4YmMbcBoU80PCJr9sUOY+fWScr5hhWMZSC9/KDW/Aax8VVVMkNvigD1bsAJWu8gpLGHTDH
hzJnyOW5Lvuifi1z4AMSER12KUiPxvBYltrYANChC1PQt67oLFvpqbFapspkvreLSLoq1D50AiQD
OS5e127DdQ2qjW2jOlJZCyN/pcCBhFUYZ9vmy03N65DYVIAFG5UZL9yG/lm2CBKy5LMY+BFx8D0p
Vuoh81/GAWm1mYPf9xCCklK0n9qkvWK3IkHTzAXlIVmaMFcW6SCEKhrUFgUm0UiLeVbWATnJFznK
ZzeBAFFa475suz0L/t1k13oH1/WGY7m/Gt2QkxCzQX9w/5A+SV2U8Vuo8IY2yqfrSW87j93hkKrq
NmoxrLp2eM0KUJlNmrw78bA33f4Hd9Zvk6bvadMeEmM0Vn1x11PPixkDhNtUIIac6KMOk4kEMlQE
ecqxPKPPxuM6W3/IqPmdpqljd4Rh1E8OxDx710Q+G7T8FsZAb7UC0c5I6hS4vw6NhpVrcs5f7gGH
Dddc2HFTqLZo4r+8voY7OIm3YsCJ3c/Iy4qiP6dJIzc2h3mnSg4MmPGPRuQoG2S+aidjZgpes/NZ
avUSQw/TdpXyLjSzs3FnZAiTGV/GRn4PIgUbAimlKOw9erFt7qjHwmumDZVOHJDE3Uz6g23p2VUo
dwcOZ3grjCVYRI8crU3xjdbnOSmjHRFXfLYTcLCgbsqYZoNP5p01DfeabKWHeybAKbX2ffVsluU3
Si6qRFW+THgf7K5LVoTcPHWh2XJ8qNFaZ+zrY0VEndDZz0KXCmdCsztAtDcialYTfZjWlJC+WmaH
CdyBOATfEmTcapCIPtmTd1OsuuPk2mpnNs2+StGpOLjpY20BdKtxHIAYQEGft4jXFWLzIO/mQ2Bh
RRszsG5iwef2XQsF7Cy0g4EE/eyqt8bk5HGzokJoWbr6YR+3ydHTGY1FvCr3jncyhDF/Rdn4Zrj5
n0R1xtHzhu4FmvKSzxR2GytZqjGQMqYimBMPzDr3je4ghqSjtNDmjmhh8FYmMbZuI8nLe6v95oZY
jxMKaqQFIqDSGQ1ENdFloAe+RYN3nPqJeiUMXjOJcLnGidoJhUzL/k3c9Hn2nAsSH4bQoPA8OyX4
g2pbJ9Pz1OrvOSufK04Ry1r72bjcMKKXZ2O2rj7pUqDJdoHnLKAwQk9rCVVZ+Ncim9HBeS01kG9v
Al8w2O+bT4tKsl4opfH4ajFv3XEwIt41Aa2DK8iViBfiEPVRqHe2orkczfPJpcgBju9yFrPeU7sE
keonv6q5CJkZO2uQO13Symb/XHljvpvzYDG+a1pqNgohbW8GkDMbz0ruHR9PyTiy79v9cWD4Q5cg
xCnv1TyDxqMlfsq8y9eaQO0kYXOuc8oFBuIJQiDzC2nPw+jAxTcnjJRQL7yg+AiLtj3XcHS4Wvm3
HpIRNWT2PE51fnBC9x66ULBtPEE8g7Zw1ID7rnZzLQsiNAC1D0jh6EGYh96XYpsgq8sz2n462s9l
fCMLooNq4kUGM72ClOMmCqAgsiyDftbcZa5chFLV+9h6BOEQIFYHKZ6D2k83kNkEoc1JtIlFep0H
i64A6YyTbX4HoeCXqIMXKQFhUOnLQ1QYX8RjQb8yuCLtIL9K6fFrI1TtjeK9a6DcZfEXAzTWhIxg
mKjFeQRmBFTXb1/SV6umFzCyG7ug8s4qi+5LWT1bSy/FWsiegO0Pl7muX0Vp4VZI32XvgxHIyFUO
aEJ7I3oYK/hTFjzZaNPuzNZ/spnEuu431BS+OZo1KEp3XRlooCKsBiSjzx59cvYzpPZ2ResRxGHc
Ej/j++1BOaB9c8iKjFO7TOGqKadz2nTHPrGh0fscvQ3OH6uoTJ7ECDGUYLUHWoW0oDjbZKPvEq/Q
+itZngqTpqaR0a+cnOWIkqxs6Zmrpm3AskTRjVtgOCLAgv3doW+bhChEBk7Os2esEY+dZVNcR2yk
Vw/3DFymR3uI/7RMXXaDDEH3V7dWwlQbRhDqXI8HJO8/c8bVa6BGNhkYdyb+CSMC1Q5fjMbKbd2h
pxgiWLRhAMkDSlSX9OF+0hI6pgm4kdgJ5esFaUOUQ11fVEqTp+33Vomvfy7QvNmkacWUCzSpH9pJ
7o2QRaeu3iLTiU8ZKq50yUWgz3WHsPfTPZemTfBmOn6CxvqhNxZO3icWrXZLyh1N594gNCDzH5Bb
nQbko6u2qZ/pEACA8C+ajVDCHNjju2HgZkw3Yd/vImGZW+85jNUr2oWXzoChKjgY1GQqEUxnfrqA
36/Ejx9K/OlNtJlgEA6o/Hd9i5jCx7HuZuaL2ikr0utBo5LoQB8s++6qU8mzT7ZBYprpKeGEnZub
VvFGDvYtkqV0U1bZ2b6GJkA1aeDkrMpr2iNXptZFcyRnArAxqdLj32cJqlDm6bi370oj6/ZDb/8x
I7FVcUtqXQPN00y9r8qNGE+H32aDcst3a/i6tfcIUTBiMHQo+vqpS70/dRakHKFwpSYlBQBaws/S
v9CEuYB5SD8aRH+9yDbwRFCm9tPON1iVAjocC7lUt1UO/XGYjgS4PNKGpKXh5D8+kxCaAIbYOsl7
PJNfpFObIi6NbuhyTPQz8+gSIbtTvjoz8l18xz4MV1W/iJpGbpVx+B19ziOCItlJ5u+BzmVJgIsI
4p0jsNjSFTyBQ3FBUQJ68ILaIa6nR4HbOZwXKmA2HVXGKtSihCJPn87G9MXdy7oeJw45mRsxBD85
vi3X7B/iZqpp9Fm/Q2Zc7RBHdlOTdlr/2NIH3OkaNypcvIHgzg03g/kxJo+xy1lrCOfXntiY1qme
wA50myhqy3NjufBzBXgdbcXwNLFxB8VrHuuH0ahAeVfhA2PXWw85xxrmQbYFtPFTdzSC57HiKBoQ
ujP5SxJQsQ09CPEY+c0p0tvBpwfgm1g4M4ntJx3oyb/CTHnpeqA3eIuvbLI9Pn1ij3Rvbet2OgwN
DK+GQM1DLMM7bbl/MLWklzLqvvxx/u2i4NHxx9sAdWI7v2S26jli9fdpyoOBsuXUpfTzZWefLeM0
Nu4NKL5Pp+OE7/IY6ZBs8KHhFEXdu9CSe03eN5eFeeJxYtLOEZqDYKo4XxEQrrxD4KqPhgKUB4Hi
JgngLM+g89yw2QZK3XYEM/X+U0zi5VoR8+c0NGIqhEubwVM/RZvlbDjdQzsGd21MyJxqFPxsZw/Z
BnmgVT2WtX8AnG5bAm8Qe6UtY3oSwAIjD0CbVWMIJEgJA9hV+nQRxtz5Q3jouor9Ck+rYNu3q/sp
7+NNZz6Qc9HO/iuRsJ9z3t+xn19iPL5bcmog1vX9MdfNBfyR/xwReWvR4w/t6Qqk+rUwMncnB9Ra
UAZvbPfsqB89zuyuoH6LBdrqmIujj0jDzhL7UNtg2YR86rP6Azg4doa+uUg/4sRgrbWyG964e6B8
DC6j2xFq68qR897oQP1AqJ2Rn4AiyREgULO+CLO9d9EPSFK4mpEVHgNgvO5Zx6E29xuBppVACroP
lnRus4mASGYs3c604Is2RT6goG32QWQagLXCS1MR0GKCmkgr8kFGAhsahtYqVa+y93YBOXn0hgkp
IW88qFS/yUKczZH5O9Qyw33JqMieHuuof8907tw4BZP6gim5IA0e+f0NyBrUdZ4PG8lG7gpZPGTR
TdfKFxwZXO5kY2h+/cSie+xsDOIjt6Wb+xvVbgqkUEibrM+2MTjZNc1akKNs2CjXOvPsDnG5YkYV
iOaVIXC/cpyBzapTt1HXUBGXfyyRH2QgHxqA3X7IraULF/g0qEoLKzvSIh5wF7ad4XMfW8Mpmkl7
Cu59222g1gwzDdkPziLGvuS45AZEXMQuj49OxvPgdU+MsvBOzIIxses9BJ11ydA4UNUb8zYOxXu1
TaCVQuS3V8QP70O4NbATPFJElXXKewjafv8MsSzb1zTwViGLe+A9ORP4//4uzDXrYZmjgCU3ckA5
MKk7QBTWCoVMRO8V2jdt1J1DA4fGa0MKrREesX6yMcXwB+O4O2SRgKNFgBOEKItlJifXyiDJkBlu
eO5b8w7pOTfU2Nm7KC7dCV4niU3ZZCtmOimqruXFs4h8iP1u2plTEaAnrWB/RTyaULaCYIMUVgMt
jIHJ54gDaFEbXINhw660izkpr922YnDVEbanuAxGN20LNz9zzmHqIqqYqbjNbCrAoD6mQt4pGf0S
lBhuKMTkegLPiEo6webwgF9rIYeFxNKkyGSD8Isr8i1VJw8Mv2OwEwx1w647TY4cV+h1YN6VVDgk
ReL6oS0Jxnk4YyoqtoxUXOSSZFLb/SaNOLH2DepX3T26gqaiMQNdT/I7Yq0whPSICmWUkkzGeLpw
5LmvoMYmQffDNYAlmOEV0a7CUsK6r331DRpjZ5Tirq84TTJE9K+D6s+2B0417ksiv8r3YaYAJRXM
II5TA55xaFy5SfplVEO1jrEXw3V4mPT4Zgc20SPkPEdIU3DCbIOuCeDUP/LW3TsdckbMS3x4m7+L
qTfPsZEeQvsRqcOwUtF4ZcQ2rfqdcmLINAIUt+DMaEp6eCobIAc3DxxC5ErN3l1NXaAckoUxaO3M
KAWQLgHQUZe5nFD1iaep3auZx5VU8lC+MCkPD4T40o7ZtXN358GSs8v5ELo92WOIr1aRt7jfpoqB
HbnIZeVcIvrNtjWJW7ewb+FXrVP2x42E9YzoqI42BkCvun8H08ybS1lf9eUe1NQvqounPGcaHwSw
+ILJgpJHUCv1N66COqad3WHBFJ7YsZETbG6LDa09gWvT/2Bi3oKLQDBGCCdQMIAZLroSM48B50dv
XUOuQJm1n/VU/ZCG0awJv3t0J7PHm4xhbu50uLdV/VSbOPiawF0GI4xbM3K3rXA6yziSG1MTlJJD
NXKT/pEY0ZKlg6q+iep8l7nhrUfMZ2L429ZiCqTT9tluky83iMeN2ROSXFWwhQb3bbbbAOIaRI/E
eqsc576cjQwClTjkeXhjZBg5RlNnNCjrvds1zt7vZLThUeyTl7RDZUfiw6/DqjI25VtfRERG0gms
7tzkMnfFa5ggXyO7js0XxUDT/+CM/TKSZpdC7GmIqMw684+F6muN1o8oPLd5yhICmMeI+uVvShqz
Bstglp1bIF/YlhqGeZJ9hCFayX4OCsyPfoeB0nxIqL81ZqM0mj45edDE9FkS6qBAW1ZwQyvGcbzv
3THPYPF7dE6yHgz8yAw5bO36ztyGDYFp8VC/xW7+sfgrNgIGqYKjsPapoLfsW/6W1iqlSjYWFMEz
o2F4UH5U7uyB7p3lUf2ChXyKajpxQM2PuT+Ya0sf/eQr47aBAiE3GBg0bnXiIXkC0RTFEkU7vmDV
RH8EmXLIBLY+VqXb8X0gcGqqW3cfsDohvshhJEUh2lly0oiC8q9ldY8uBApwkL3b0GVQAXXEVKYk
brqed8pLHd14gqVioDHdeB0BLPa0A7/7ABrHaUBId6jrNqn/5ftmuDZR7hqjXR99JG8wb9t877FY
t9nwKAk1bTvr1igmBi/BfYZsZ5u4BlmNJt69wM2/l/UUw71P0goD7zL0b+0cYdHQHIXZdOzoHPdx
CRXUI1A6UwIpCIKh2GbwxXcmCNoawn1DBOo6DsBN+R60oh47qtNcSjJguV6vUOZqNPetiR4uHlf4
psRW0rHaaym/LDO8kBBCuyjkea0j8Typ5Ah9xSUbRD10nb4ngjnO8ShVvh3uERj+YZ67QcGbHl0T
thQB78rth7umpB7xmQ0z0SD4oZI4NIz512rokpvU+lsbh245qfXg8URmWX/fCpL5lJVuIkruTWBM
W9fnaJb4zWEwxj8O+j+oX9z6XN9WpN4uQfAU+Zypy6YXJx98CpseJCzF0WkP0BckEUMxqkQic4N4
PncFPL0kGkLueJQTTQu8tC/24WQ2zAuZb41kEq4H6m6EKbKhVJU7UmzSQ9n4Di4ydu3aiW2GTe3W
iWgCOKJxdqEQJdq27KqZKK7M0ES60I32tdbmGZj5bQQbMG2JkZIAkGkLxvypBzM2J2Q9zT2LXU9V
1cXtm3YIsiEJHU5nl936WXKwljyWKvwAtNze5DGwztwlqC3WxSUJj1nLBBX+e3Fu5/DJUqiwJgqa
PC9+ezeiWWsjXXH6ZyPWl6bwrU0bJb8oY/NVhlQg625T0rLmJqzW3PvuKugRSwDgh5MYEZ49xgcM
X8a2UuOblPZvaHkssapaJxPIY5m80y32CFoiEd75w4GKLhHRlS1yo2KU50rpgzGpY2sDQ2uNx0yq
aOO1+bUgWgwR05Y89T1GVdpz9scQxU/wn19jP36Lquincj5MVKm5MfykAjXTFF9M18Ww0CTnEuRR
YVvXOk4v/RAxRETwW2ikbFbqOlfZhLc0jVDOEAmhqmLaZnlAY8EzsGpEDB7m0eaoh3tEl7W7gv/e
L+HtHBV0m7yKhQM2yUcEqK/YGn3uCPWVD0ynhgCSWpnqJwLZsJ8b0zvDkOcmEvMNIQVf5r53eAsl
x6CrOSVvZpN989sibZ9jc6cibt2W3OmdY7vfNs8HU0beSR9kZlkSoGJOKsA/Vr+WM6NrrW9yFQzX
vy9W7P6gkxx2tiEbCurqUAl/V3AzIrBOo7OB3KsDhrSmbeSuyxAk7J0lM9C+uZluSXahsQVceC2M
FuYXuOpLXiAGA8b6aJOh3ll3wZSfWAAXXdN8bBseyVKCczSN4yhLY1dK8ztNvA9p2Prq6GaTG95z
b+Ft9xy4N5lPWk99HyACONuW8dZ6KEn1YJY7T2D9IlLmkwF2vk1DSrEpfJ/KhluFyNBEpGo9zsM7
3hmgcLnz21o1CEGnoIPAj9SP1K1FmUPwN+tr6FfPLtLrk9sfJSyai+iQ4RqG5IPNB0F/bgNTBFQv
Tt316Ivv3JiIoktjcE+K0aGMgHLaDSCif/lf//of//avX+P/jn/qu7rAL1R1//Fv/P2rbog6i2m2
//e//sdTXfLf38/5z4/5Hx9ySb/auqt/1f/zo/Y/9fWj/On+5wctP81/fmW++z9/us2H+vhvf+FZ
TNV0r3/a6eGno5f196fg91g+8v/3H//Xz9+v8jQ1P//+L19oRNTy1XAYVv/yz386fv/7vwCl//tG
/eN9Wr7+P//x/zB3Jkty41ibfZWyXDfTCBKcFrXxiTGPGkKxoUnKEOd55tP3YVb1XyFW0N3aN92L
MiuTlISDwL0Age9+Z+7AP//YttX3n9/z//ov3r7XzT//UEz7T3jzKmmLrOE4mnD++Ef/9q+/cv4U
Jqs8K41uGX/8I8urJvjnH0L7U3d0VXcsVddN/kPxxz+45vv7r8SfjmXZwpFSs6TDRvGP/9Pv38bv
P+P5D86RH/Iwa2o64tB28a9xnjtmsKjrOmWs/I+fIVXT5u9/fn8KM59/Lv5XNphDZHrcRzhB85LE
WECa0xM8Ra6vR1RUvrmNqALDM5uyFOuTLg3UuKUbd91t9A2FtlsVzYvW2+F2hAaC/jl84mgg4RqC
cu96Swm2STUcnoL9DJi1/e9F61W3Jkp77kIjKuNhqk2NSSFxPDrot/oOzUNnU3icBCg8Od4f5xs5
23zAV/STGpl3jTn/myH+S6v7V5t47/CsU3/l1VfssL/gU46KDL1lJQq8kHUcq5qvXX2dCGwSZzfn
C+RYElfwAwY1n5Oqx9hXZ+s96lTzYXF5nU6cC1Dh6oZDNfsj4VLTTvHrFOTPcQSwyR/xPgwFNp0l
UYZX8FULjpXzwuEOuzBU+VaHg3+GJCNymgOYGkykHU4zDJO6IkTdKsScXbgfi/qbH/Am07h8KUoq
DUvO+bk6tUtsc9iptKT/WbiFgjIbud+9BnXbuVTZ4x7lTPAT++iXASFEGZp6r418nZZ9gF22VbwW
SvTsN1zINVZU7wa8aa5zX/tkaN8rHAqbqrs0Z5B9nee7EU91qhUkB6Bd/4o2fJtUlM6KzPs5TTjg
WiOg6QhYCuiqYhsH6hcz0h/TirtIa6jAHc7FDHzPJGZ2VwNRPug9Qk5FGrcpODJEcu0t298vtRbL
A9einHQnbjv494WZX7Ze9FdpyQvbLp6LzrtKSWvUS3J8WMyzTrOvcLI10O+NV7hiv+ZxcqPXaGhC
jvN043C7LaqIieJwTZJ7XPMGwbVihVybao+KzHBN8FDfGOKhUhMDyVL90rWhtQ8jbIyLJH9o+4PT
aNgclgnrUyF3Q9PyKYukKrTQl4fZL2feWSpsv3Eqa3LlkyW0Ow8x404DIwGK5lXF3Ug433sGftNn
uAkZsr0dLSi2ufUzFT6C7eqlrNUQLRkHvThKzWPCRGssE8+49kdUe58GbjIR1qAKZqZ/oarnoVQd
Pmval6I2P3GThUpFM+5wCf0xyRpFbELJa1cMVyJPL8geB5RDX7SyQyRpYWxsbkAEPOpcHSAPtT+l
uMhGHeLnrkbR1sd/UWoEr0MjumxL1Js6YxqN5qVvJNhOU8Q3cTGC7ash0pswnx4dUM7ss8JPGKdU
l20TvoaeNuw8FPcOii0oH8XeaErbTZuSC5JB+Z6HuKdSXLETDiFT1fW2ifzrqE5fcWN5DO3geUSZ
SsmK3m/ASrJiU0iN4eebYuavpTDxxi60n3mAsbA2XYe9pMCze+xagzJUvrcz78D9yQu6pQu7xem3
iF/HAuem1DAPYcls5rbVrQIMNLjzxQbRfAGj8MxFMcXTYfkcNiiuC5wYJXVePdoXxEXvUv+/U+z7
lCrUDzKqFAZZm+QqDWH9nlEpvZM9yOu5XlCH6uFfwdKKqY7034YRJZzlfapFfJMBYTLA8Vz/P1yh
V9fx/w+XaCGOLtGX2V/h9/cL9N///l8LtGP9KVUhhCGFJW0ugf9nfWbl1lQE6rYtWYj5v6zD/16i
deNPQxUOfs6G1B1pzH/17yXa/NMyVf7Qtlih/17x/2+WaHYB7xZoRROSuk+Lpn6fRl0RUnGTi/6i
DtTM1YIAZloCusYxYuken7JypYnF2u/jthfl3L1cUGbATebIGYjknHV3/OlrHVjEQYsbfdiKuL9o
tIyM1OKlFkkEUZg2DxfnNWH+/o5QT4ZYZ0cw6KUY72JOp0Z3jE0Dj4to6l6ON7L2lub+vdshjXVd
T2OT0EiQQ72TYRRQBivV4lQv1hqY//xdA0WV2Vyp6dyUNRlVK3mXhZ/4BoHgc14HCJT3z3e0sDNr
4KP7hprYWV07jl8DzRzujj9+Hs//7CT/M1G13x8fWUo89kPG2WGdJXiAJZEBcE2t6lf2U5zlZ6L3
uEUWDbLB4y2uzSxC77cOpehZMDRFVwrWOLrXErUE7avP7eqJYVWXx5tZG5c50b8bl9pUmVp+Zu6D
sei4yMIVlKq3Sctfjz9/5cWpiwi3nJIPZ0QD+1YUXGM4imU/cawhxpuRM9HBxYyGu9d0LIun4w2u
dEhdxHthq0VnzQ12gPMgHAUtKgFZtxQxH29gjrsPpoK6CHk7nHq1aXVjbycYxn72wkDnOkp1Ys/Y
VXrJoeSGgpJkeD7e3GLJ/Z+ppy7iv4DxERs1jm8wi7mM4YLF1dMZuzY6ifKtxecSV2HZD9x/YLtz
o2GbSfGI4tt4dBz/CR9ORT7uFskBMGTpIZWx3UKLp09xBfuwLJrqgU1zcH9eE4v00FPEInrV4Ixf
GcK95I6UwuDeZrLEhg1e4Xgra0O36MiMWukSHDP2vY0nFE5jv4JuvCw5/d9Rknl7vJG1CbjoSk7W
6e2xwaeezeqLX1UWH14wAY8/fa0LizyH/xsfeHplwNQOwzeVEwrOipC5UmhhovxsUCgcb2h13i1S
Xq70qAwDw9gruLvP1PovGt7OW9+ktnDCx3vT+ri1JCYqEi3tP8dcSh9vee0FLjIfd75RUWige/ge
mSZua6oIVxgQtv6ZDSxyHvWXwp4/Cvemih4bv4aY2t3BSLk5OqMHBMwi6Wl802d5XQAGzUfLfGhy
e1KeLUVSYX+8gQ+zKg0sklxtY27fDwaZgCIBipUDLACVLohHdLJYiyv9gAI4mvQTzX04IjS3SHmc
88mk1UaunID3UtnMuQNH62Gad+7x/qxlmEWO02Xu2X2hgJ3h+7TBxD/P1P2UQZ3cUyaF9djxZtb6
sQgejmaK2Ebm4laJHC+VdFLvHV8gmjvv8cuI8cJRJUOabkvtCeL2aKDQCJTu/vjj117SIi7azsot
W4Vq3FFFwid1X+9ZWamUhi1YnDnSi9BoQz0bMW2yXVl32DQlo43+avb2n068o5VO2IvQoJjPgOg6
D0FZ6c6hhHKp7kMExs1VrCQUiJz1ruxFgFjaiOEk9qUu5RUTXpRTeVdj/XE7dkZyzpbQ5EPo951T
6nS9EbU+c1aizt4ZvtkXj1VdYRuug/FUrxoFn4tHTqN185zNGk0uwoSDKo5gVQNn0IphcgNjLrPi
tkjRTwTISl6x51F7txscsfpS057hN9KuQH/QtgqGu5rWdbscuqy4i43OwlZVNGL4dnyk5oH/r+0U
fZpj9V2TCf4pVj71nsuhcjBfAsmp/llrU1DslanKMRsA6YAaitMcDC05i9NegFfpxuPx5ldSgr1I
CSNQCcuOuU1PLaXdcULFdSHE5t3xp3+8iNK7RUowOkz/S42SZ12lM/tJcG+0t/2I+2K/Hlv/a6Fw
kEK1up0ZdxBlNNRjFvKKFzvWDONEzH24Z+BHLBJHgouhwN7KciVVj64/9hwN2Un2pNj55A6p157Y
66+9y0XyKHUfWzRM+VyDOo4IWaadopkLEXucNz2tRfKoQzi82nwk22CSrF1Kq9G0L2Why/EiC1uM
ITT0af7PIp1q7URCXMlX1iKR6H0GUV6rTNe0PQTBk+UILnpjv3zrOMosTozQWiuLXDLJKS5bk51i
AKl9TwVMQHWWj1xFoEI6PhVXBsda5A7T4xo7KoeJAgKoqlqIsxl39tbhvKcvEocpVKqiSHsclofU
SjcCrdRcR3fe0+c+vcsRbKlzKnCYrBrCt40aiK+Zz03leQ9fZABuOcANYOnkhpYyPQJ/Q7bU+Yo8
tVdbe/GLFBBEbVPo1YiOFJegS0XVywObQ3nmq1nEtl50RtFg4IiFOeWuElMJCrli78S8XMtf1iKk
7QyzTEpUJlfENWLu9kJXhts09V+kEwMGUlwlNkFgD1sttU4scitr0HxQ+X6wI1WpsNeuGewi+qYq
FKP5Lde9CVhHyoIQQDlNcqKplbD7r3tBjMamCcgNVd/GG986cXeQTVxQRN1b5olXuDL85iK09c5C
gRgjv9AJcKzZ82gvZB6f+G6e09AHq6e5iOomI/n1k9m7QpblngB8VeL4pp+1trpEVpejawM4e2Ky
rQ3N/B7fxaFo0sSzp6h1awMBXl7NdTeThqV1m+68vNLQQScnOrb22hYhz6LpxbHQYcTnGC1uKwOV
uBUMcbA7HvVrQ7+IesODg6tMnKqAwCquGi45oE7mCf4ecXZitVrrwiLwOY5UOtFGzQFX075+9oQf
+zdFmyVvx7swB8RHY78I/Vjgzut32J36ZkZleI7Wyqp2o1NuKbTcdWp4iEefe2rPOuuQ1eRe4Pfx
NyIlljas5X2ZBBxD1tjSYMXSnoiUlW2KsQh8vYik5kV2ty8y5Zs/cCfY1c59UUdXTcHN4vGXtjIo
xmI9j1FDYdhLeenfXZAaaiyjgzd93tOXwY4QsbUDXOwdisU32vz0+vwXtAj2WEUfndQ8vZxqf2MU
44OPwVqLDTbGzIBtz+vDIsgDadi5qgEqAmf/luuILT0J7Oq8hy/COh7SBGNBHm7XdrqfZEBJPErm
q+NPX8lPxiKoB2rkvISykv2gVVRhVs9DQ6lbLWeCu/xa45l34h2tNaT9HghpUKCl1lXcSyIDj0H1
Ds7WgzFEPwJUwmaYnjhKXFt+jUWI11PVFAAl270fioPuDTd27GBEgttcrFz4FdrHDnlyiPkG3hLn
vcNFjKueUeljoDRAQajhTSPXjiRQnwEb+Vg8W85w3o5RLqK9rJ2BiqG23UcmhZVmhK8iRvLWiV6s
pHe5CHNLjxTqeKiXz6ViHnzFBFlBtdQ9uTA5MdlWMolcxPrQSi2TltO6E1eYc2V/Gidbyvsta3fW
SMhFuGvl4KRt4XeuEY/Fk1Nx+V+k+J8wn8VGrVBapqOduscbW+vNIuoFiocqH1K8Jr06wRq0FoCC
cWU//vS14ViEfVt5hQ60Zqbt6q81GKChRlqa2cqJV7X2/GXgUxcL6Vpp4C1QWlhq33TPf8Qp8PH4
z19ZmeQi3LFgopAgsxqXCz7cB3tWVSwYnjobkkAc/VuA+C9d3cO/Vu734oq1TiyCPYtrpXLstnWr
0LgtK5ViDa27b7AIO96LtecvIpub/x7PR1vZ4966z2rvORzFV81I/6XOWP35a8lKX0S0jVsKdZvK
6EpvUl194EI09uIZaIz9vJ9HoYtIG5g0ZOJbcGf+Trb4Rxzv28oI6Yt4pxiyDWKejFdo5N2NY5Lt
8HTWECzb1qEAMHV5XjuLoG9LBOeJh1kJN+T3cQqUU2r0tdDMjVk6v85rZBH4nh2WFkXJABG7otiI
arpPU0w7La14gCV33kqsz7Pk3V7eyUwYS0rauLaI3kwcfK5IONbD8R6sTDV9Ee9ag4kDNg5kk66/
AzV6D4n2umiHp/Mevwj3Cdhk5AVx66qUm2+wPNl7fQ7XyD7z5y/iXfYzbVHn+bbSP8SosXpcTIUm
T6wca5N1Eeh578EC0TEBjUzlsVOpk2vtgS9PzDdrFTP54y9pnpIffB7oi3AXoiisSdEUdovddZNK
CsvzzzjKAggoqWwoT+xRVoZaW0S9EvAJUuW8q7hlQ+dNADPqAyrH/fFerKxL2iKwqUwe9YGjfPiV
Hdo+7VoaJ0Zh7YcvQrkYjcbMAQ66eCpfFnVObU7DjrQ9kQ7XfvgiiEN8iIO25Ydr4DAL7hedt/Pe
yNyfd4FLEUNVTDHjKnL7O0TMu9ixLs579CJs27KLh5EScPzLI/EJQZDmRq1e744/fWVCIur+7Yfb
CNMiNXEaV3h4PEoXodG1rRWupaqPGhrg81pZxK6vNb5SgJjak48fJ4GXgEqlQ41i2lcRxSrJmRNz
EcTM+hKzCvYExtSjk3ZmD+/O6k9k57+FlB9Er7aIXrvucLE1OmU/HGx3uAxepNzwRYx/CFYy990e
0DxlOY/VXBN/6uRtJSKWarwAp31ZBiAIgtK/xVH71aBuDiyC9+P40Kw9fxHLPbdl45h5uO7hhBxy
K0FdWPQUzjbQ5zWwCOmqbVUuEWnATowHu8h+cKd/a5vOecuCWIQ0AslRxUYNEBx1xYMW/0g0uOGW
ceLxKxlDLAIb/3ZL1weB61qvyzszN2okf4N5IvpWFh2xiO2gll3CDlzZY1lGlWXb/rAmPG0y5bMI
9frMAViE+OC0so8dEoilqfCK1RghzM6wqynZFWWOw+U542xri9jLsC9VYvLrvp50caHHjX/oRqV4
zgIjO5zXxCL+kpB6VFWrEzdsveKA0V3iFqluuE2IQ+NZTSzDDSxRCrAoS9xuSn7iDHUN5jjcjN50
1gJni0W4tVT2je3ID9c7DqW23FYVryBDqvspcQByn9eJRcihpfE8tGCJi2PiDwyRLvMgeC6i8axV
1F6GnOxULTA4dubyJMcpu8KF4JPVNqf2AB8vSfYy5EKtpvTAm4dAjzy+R4ryaqREKOr1fJ9QFQfx
PZUnZtTHAWgvAzDXImq1K7oiqFCJQsob2xSHOkMgpULiVp5YOT7OIvasGH+/PXDMyRoxeohc0Tdi
3IUt6+HszVzWJz6BPs7ittB+b8CmRLMAf0Y/ghlui8nifV1o1A1yWXnmqC/ie8TqN1X62Zsa20tA
KqpQ7zStME59xc369Q/2xvbfn7Dv9lCm1DWMuVqmFV8+KWfMJf7SAdQIKBieMLpDMBR5TR37oMZu
VHk2Zy2RHeRfBeQ9t0j8YgsbTHmyfMCfFUUtetvsrcBRkpci10R/6PECBTFpRMNPPZXyuiui5moM
ASLoXouf/eTMZdVqGsrpUyA4vnikknca7wOVRfIuKgJl2oFOD+pbPYcmtdU1L+9+nhWyS0muMUEY
yrj62vueiO46B1OD3ozSC7yboq/nNbFIPTir6zjEdrHbRMYXXOJ3zL9H6jfPm4JLCa6lNpimmn3s
6hMmM4kmKSBtXpwyP/FNs5IWlpJbVC+pP9VD7Ia48WicKYxVs3fwrKh2U1oq05XFvY59WUNy1E4s
BivZQV0u/qVjmLIzYlfBSGwvsew/+CUVt6YZYiFS6SfWhLVmlrsA/K2EXumxW2IvhEpeIQFp41WR
ZQfMKKvzFgV1kYOE6octNmX4JCRt+Mw+Vt7bgT98HyKhnPhUWclC6iILqZ5j+VpRxvsaZ22TGr+h
sX/Vspiai7DnMPNEJlp7X4tMVGn4iXUYA3IA38TxoTUGaDERHxFhOlGCbXdpd6JDK8dntrrYceDm
hxSnmmvo01+e/cLWad9M+i/chnZUaYLusPe6qd1R2niixfkL/b8/MaylSlUZCgHdPAOmnCkzGg9Q
eYoFlbqdStCMAgAJ+KvBPm9SWEvNqqV7sT0llrNDPGNBhEpqAyMSpxz3Jjw59cQE/3heWEupqsGz
MX6wlN2Qt8XNkIcS8588e0hAaZ0I1Y9XWMuZ58q7xQMdYYkzGebrFgYVBzMUPvZO6qm6j7WnLxJB
F6qDr7cicM1Rtw9VOIZbTLd/Hc/Law+f//zdT1fNQiSJBUJedCHMZn0DGvjEi1979CLmZ4l7zRc9
dPpJcozCjlyU7vFfvTami1gf0dDiq4NFURxq11XQXDjlQxWdtRoi3/r9lcSVqlpMGTzgor684swy
AnurPPlJdDjv1y/i2jMsigx0xdkNLWU2IHDAlimqAaUreDvewkrqsJaiWmpPKs9AKuNmgHq1sHzh
zPKOa9bHagDJDnpq6AIMB8fmLS1OzdOPMyOaxN/fmw/hQ+moqXMTuMSHjurkK1GSHYECiC0+ZvZ5
WWops1XGgZpG0LpIw/XrSpe3Xufd9PoMcta5QSpumHfTJmtP1YiszOOlxnaI1LKt9dzBUTZT+kM2
f82isran3fHBWnv+Ir6D3GlKWO0O+jjzxscLdjTKb+c9em7yXXSPwTD4qc/GLsGdjleSkcoT4+n4
w1dWi6VQtrPTZsp93MGwzvkC/WKrdC92PaPLdnqmPXW4YoX4vx5vbO0lLSJ+QtEGE7iAw4aCZdcE
Y/sL+KZznggdo4nfX5STjqq0YgNqqcwnbdOIoDzg/f0L1NiknNmFRdi3ZuZleDs73ENhHR4/ivyU
CufvL60PFu6lDFaak0DM6QeuGME7XadxlOrfLXPAR6fP8EEKRiOpXIUiPmpDpgH78b6Z2UwWh/XN
92DqK+k2bNCrE9vlldFaamQHpRQoRpr5c61q/Mu4yyBDR1ZSKNuzpoM179PfTewsDBvTFoG1a51J
Ma5s3CIwcrdRmZ7IoB9v+Mn3vzcAxaadOq9o922O7jz2uofQS+9ir3rDwu/Qwsc53pGVpDm7obzv
CFtGqCN6Sjvw0Nljqbdx5GfQXpWLVFonyvXWGlmkgcLqJPB2GunaHmhVKu60CQTjJL46oj6xaq61
of/eERm0KDbaDPWGNh2ybHoA+vhimcYbhyk/jr+rtVm1yAF5bLNH1j1QeRBZNraioHIZsFo87+mL
FOBjkaRKRUcgwqE9hu+Vf5dYevPl+NPn8fwoQhfBLzlq04VZNvtGrQFOmR4WH40jcOLF2PJ4Eyuv
ZymTDaseT/08afYeN6Gfi7BC5Weqk3VizzUv4x/0YCmNnYyghwLcUWJUMUHbmnJG1bjVQvsiK+RF
5ttfAys80dZaVxbhzZWQjn+rUeMoJdKDoWZ4uisnNcwrsb2UyOqAR6YkxkCmzHGBE8ad1LGNcery
VyscLCvGv44PyFo7i9hu+xJRKbAv7FKSp9DENdwKrpOivJf1+MwpZnhiYVlrZ36L75KhEbemAqiy
3vdC3FeddshE+pT0CoSTDLP0UD0vq5uLEFfg8JZeoqM9M8Jq5/RBsCXJn9JhrkSIuYjuqW2lF3ZV
vbcK7UeYyEeuv3/lhX9i17g2pRbhHaRBmueFbPeGE1gbRZPaVgCv3h8f6pXst9TBJiIutTjn8yz3
WvxZYGWM1Gq0aQgX0tSS6iCrQjtVG7my8VrKYjHj8UC20ZUE1314bteUfN5yZvjCqn+wc++X3dmX
xRB9Pt63teYW+/oi8CzoqTTXhNXVWDY3eHhdZ+ObYbzaZoSkJ4C8ozru8dZW3qQxT/J3kzmOSDQ2
lhZ7uxiwDIo6FqyqxNWz0UA+eCfE5CuTzZhbf9eKw31wkxpwhbu47Q5pYGubELtp2EmiPy8qjbnp
d02MGNGbU8UIidm13FGKnxDxblI/uO/N7oco81MK2pXwNxbhPwWpBE1alHvHAZkZK8VVGkPhhDF9
D+ju14xjP29oFvGfWaPVWPbMeYk7HMslEOtogh6GHWC1qQb1RCytRKqxSASelEklIpNmmjLYJuDW
uReJ2hOr5N+3Kx+sY0sFbSvGyWsrn5OUNHOtWH3yR/0Q+3kPyCq/6Xsxv8PhqyGHS7Axd04oywNF
E9VGlAZuXvi8HX+ba8O22BF4Ok21qHn3Qdn8Mv+GK0TFs1+K2wIZsVnaJ8J35XUuZbVcYXBRMGL9
JhUoRp3yM0+yT8e7sLIlWGpqY6EJL9ZL61CabbqVZQ9Jrje8C68GkAytrf0CCkeDSusFh+MtrnVm
kR1Ekuv5hNL1MHkDdri1EE1+bYoks08khrUGFomhqO2WbxdM9OzA3uc1qBn1zA2mXCQE5K5lM2o8
utM0dwqbnWOdEtKs/er5z9/lGtwFcEu3Sl7LLAu0/brC37M9TzptyUXcI9EJmmnM8YpLo52R4eJV
FQ+qaZ2IyLUfv4h31VDZ7KWp3KXSOwyGdi+z8PH4dPn7ZvuDYJ8dJd+/GANlXVDpmaR40n7T8PL+
qzLt9qr1POcpr7sXvY++tUV1Z1YTNPugay/KrImfYgRV+zYN1A34JtjKCRjCRJePOmwLoA3xKY31
ymInFzkgK3BxxfXb4qoli16SMuGecIIpGSiivJLwJJ6Pv4eVdpZC3FCJC2n3nnlIC/hhlWzxVNda
KfULP51gFDbshE4dRvwtxPvgnS+Vt+YoMzDR+Gs3B/+C1HrhHLQvKvDyrdxrrtiEG7lhVXShpm29
a+3aviC37uXPYgsZYNfXJ6bVHFYf/YxFqjASvRswsUr2nv+i2tUmD647briOv1BhqvMU+uj5i0yh
l0ow9gzZvhrw0x9hpSrsu3Zx3RrAYvtGSkIR0jyGzkGlObhLly22CfQ1c4YAXtZUMr/ypDCD9FDA
qY4pTCm9WlzUSWiWr7qOeSiwuSxqMNWt/L7qN1UY6uIak6HWu02B2CnW5aBIC4vnweiL5LMcLRtH
fJGBt+s0PEYQbqkUaEDxUTG77kRTDsVhBO5n+bux7HocqqST83XlhbkC+8eOrvQYj25EEMVnw8JG
Jkmm6luVT/IXddzwCq2pVCxAd2bqbSK+76fZnVrk4Jf74KroTRUyhgN0PBvDgS/d1EmV2oWJJMPX
3haFcgXVUPrtxsqr8Co2Q9PtM4k9phpU91o9coUah6CEJjuIKYhPdUp3cmtMDxxpw2+P4KAcDGWS
AI/CyyRwppesy7DbJm+AWE3CfsCm0YMTaUYqnL8WI2lT7nXNCS9R/HWunWHUPo6MU2H8VVTjTdBk
0VZYw60OPs7ARhG36N5NOS6Pi+bQVTDWG+syh45iQ0Msm/tKTj/MFqIhPp6F/kNXfhRNc6sNA1DF
Wn7SI3FTzr78obk1mja+9kMcwBrUHJHdqNhCIVkFu27mF4OjwQ1QuvpONJDebN3L7wLN99zMjmDj
Znih5oxiAOOaUbwNIZKwSeWMsmowjRVWXQDCKp27ZkwAaLIIbtqc29s8lz/1Ubuss+E5iiCfVr1x
lVbJjTeCYY70uw6TSXW0bzXYMFXnf46C7k03DTDZWbGzkLDjwtq38N+Cr9rof4LZ9WBMDE5Z6hsc
sot9lgQ/8sn4LjLlq3Tkj3pybhOYK/nYX7fqsAsU7XOvm5SLpUCn1EDdW2XwYje1C0FgF2vNXRLG
1rZOu59KH0FJMpy9DMud1z6nts928uAXSMU6g7cICloN6y+xI571UN/JAhDbmBdP+kTtizPcGtpX
YVoHysH3Q2TcZJrFPZN0Pnd9cuuoyZM/Ra9jNNwklr03ABdQVr9TUqzz00ssiA+KEHdJkMI7dOq7
up9uAtjOfqBe5mp00drc6rb2RQ9K1CyGaz/INmUkQEs090qs+Ls8zPdt4F/iMLYN4/AbExM8tXfv
++NXT613+DJtJ/HN+RsdMxwU09q03KaOLP/ZsA2A5Wb8f2x57woeXfQ9ueFe5vkF/GxIqMUe6MBD
WyuHFmScP4J6LLI91hvQFaqtqJ1oV7XJvR9WF23yZpk/NT3+AhEehqUNo5VNZGxcaV69NSv5VQsD
PnhBe6WXYM+eNVu7VAs8J3y+sqirdjVZRTt/Rnrr6iHG1WNThoypXfXJTd0bAbgF+8coAMp3+YPe
ljB+Ov0H1XWcwdk/oJPfTXM5/tBd+SK7GZ3wUFHjvEnVrJ9j7RMONQ9wLS58T3tOyX9cPol4azYV
u3sNEK1UrQcWp2HT94aO175RHMxW9S6sAIs9xzS3RVGn1DMnE5Oi3XV8Wu8Gsws30DuZ+YqU36bY
m0FUnVNsMLSfvD1wu+xTCzgHl9kwsB5gVMjnaBgcG/Zr1j5nIhx3+Bsy/HGVbJswwtjd+8sYK6DT
BtisLf+2zZ+7dFQepGgptQLwHWZupAgYDqlalzXEmdhyQ6kHX2WKI8FWM5ycuucgscqNafByvjg9
JoCbAKxwCihHWoS/V3jNxtab9pPsuuxL6viUxQhJMtpNKDCJ+6BIgU4U+g5/IqhNVVJazxX3FA8e
FTX6fvSQHF0ZuZl8t7k3f7EtDuLyqtLvpGwU0hHMda9P2FV15eBnh3poKxyewWlelMYkYjdVIILp
ipW61ijDb1T/aD5rmJ+/5FnQugJG1TbopuzG60PodmmaXQYaT9xpQ6Jml3pStsYu9SiMuDSjsYNE
kHoifjMVo26fRJTK58F3kKpoiZLom6ZQiu/1EAzfPU/LvhSkhkuWB+WrF6U4VfW8hAymhSXfxqTo
xK6sC+fW77qXOHWU68bCWQpMWGkQZ53itEBF7ADsZpvoV1LkxsFr2qw6REnjHBqMqb6EGqQPeOq5
cjBFpnuPQxUEO9IQP6Wu88vGEuFzNRnqT98PxgwblmDQb7rUKX/5aa2re3xa2m9KWAxvIRAa4O6Y
zE9JpuP9a8q7OBy0v3StkwXDqucXvlDHu5BBfY0ROb2ogCPuOvz2fnoqG4GHCSSPW4MQfUhnEqJM
4+x5xID/QrZORUhK0wYoAd4TzOlQqRdePtiXU+DDdJOp/TXkUQStVbHgynr6XKPSiK5szbQuy6iE
1hUor5WQdbaPB5gZT7lThd9mKyJQFZyi/mxw9T+Ay6m1y6amQvy+pVYJOmkXhQArJDyeXDr4Q/uj
TO7NIa8BtCv+Y9Ab/Utqi+GzrFXrU96I9Ir7AuMQZlnvFk0QHqjh0wALWeMd+bP7bnZKVVPcDls1
bhr7AoxlhukdarfZgnaLa5nyaABjdkczyksY2INGOlEgmLHsdZ+rQWTRLo9GA8aPsBz9Zgpm4IE1
yfhXr4r0wYjqkerKLrjO+t56sXQfNHQQCHDOUt/2sK5ppWRB4/swsDGjq6wwSN7MgJucYEtBo6WX
rlH2hiq3wq85IW2HzlaBqvu9/VIBg/6ahJ4a3JbYd/rObKRs/MioYQt32IIJa2urvgA/N4SasR+y
Wo3YeUyYElwMRoE8ZzKyVtlM3VA8GOiCa1zCsQAbt3oamRLLao9b2CBWfX9jFUHv/UraJOsVWClT
Ai/PTqy2a/fQEziqvOSJnLbuHSU3f6ZJz9aVN6fKpyY1EQzEZuwczBj0SQXjDdrnEDe9qm+rgf98
K6WhaeyJMv0J1J32muj+szF4yrbxS8Xjw7P0nvHE6WBU6J55Rw1E67zWBsopsMi275eXvodydzID
g9eG302GCtL3xU5lF5pc65mOS3xL+nvKKt8Lb/ooNrbOMA3VIR2HYtxiuqkq3006NN6qqe9ormMb
lhbBsFW82t40sTp0P/tYqaC4jCrY0WL435x9aY+kOrrmXxmd7/Q1GBsj3W5pYo+M3Neq/IKqKrNY
vYABA79+njh9ZqYOXZFxla2jliqrEiLAfv0uzyKmfl8RINBg5uyE1HzZBzLOD3nVldGdDqFjCadp
3Xb20sGe5wqRRYwbOMf61drl0osv6s4xbwXBNUruK4ir9CsCefP4AHpVJdauHckXEIyLfpmWkMaG
FL8svqXDsZxzUSDibShhigk/5Qz4AaIC9QI3ciTKQ5ZAaVVWw8RWNmTmVRLkuYBsqjy+jhOCQ0Ql
hk1XBczrs9vUgoi2ZtJ52UZgyQ143kM6rEspxmiVuaORqUrABVrBzCJ/hylDV+yM9Iv6Be9lDK97
lAndkuYZ6eANYFW/JLWLmm1KLLIqH6hJYGshw1Zi7tnzZEPBDrTw4JOaHsKgFdVOhUp3qwLKWeE1
lM6i75VVCDFmLDK9VoZDeL83Kik2DpGXAeNSlu23OrDEkEXqqB9DZAMWgD/ypmYwBu2tHNUDL2Hj
eOWiHPrldaC9EKJcmR/v8xKSzY/lBLHp5ZGjoL538LRp9iSeMjweLbfwl03KRyJyk93HhqTuljg1
QRAq6QbWhivr2d6/SOumgKcHAEnZoeA1HbeGy97bETq48akIaRh8BWw5jN98VybXvu69C+Ciph9x
5cOFzbF0lZIwAdALkrXuAgpaPRyoY06/VGjiYewOiSB+p6Khmq7T3NTdLk+AdroNCJni5yIdLfxR
oJwXBRCy98uBw9kttvCWlLBQu/ChdgabLbh9o87CBCyMr5XOi7FeemYkYpXVWFLIaaFdvZkiDqhZ
occpeMgG0ljIV4twgg1YCLbtkuCuMGcvbZyscCbC54ypI/Gv8KTxL0hZV2ZnisKMzxmcCs0yVbZs
i0U5NibaVoUJzd5W0rarvuMCWWElaJRNEJeAYuqPpJfdYwSkOtxXkqO1Xxo1CV0GtObDASjciF0N
bTV56zGX4WMKgi7FWgvjaVsp2HWjHkwJhJ7xmLvnsaYMZxKaM1UOjFI5YWrsWt64xxH6uU2CuqSN
BrXwJ+PQJnE8ySGmXSTVcRu5rqcMJ/0AgeSjMmhZ3heksz5kIk3bNevOq1vSbVgcJO034rUBnNFb
F9blwQ02hY3CAJXJeEeSER24AZL16TVD1Kzu47Rz/MqFdLB3tsLq3vft5OItzH4Q22oXJOMlhdze
LY+71D5qYxK0w0eMW+k2IThsf8A/UfLD1GtBrlE3N8lGhV5QX9QpnGkEKqiqhUOGG6jAGs/TvLrx
KfMsvHIi3lxp8OHgzddDdA5JbAzfGdfEPmwyY3hcMlt76luQD6K65BW1KM1VJqvszTh4/1x2mPVX
wHSP6fSceH7R3lUl/M2uYZhR0D1I9ry6gugB5DTXZUcqDgaCR5P3CYoPA0qNpu++99D5RBehAJ+g
uMiKdjwuFkkDmLr7ridra3zMMPp2VMGDgi30BQ0krfcYbfbBFTE5VDqXje+VOGkBcnerWkbptABX
3r2jWpSIixCBg82WbEtLEVjzoPpRBlK7u9AIyOKlIq/8B4YmOvmJjZMFe+aFKM3aBvHhewrjtQi2
nqUu8+89wMUejjdalwNMAesobPa+15PpO1hMWbtPTNYGN2py1t9C93G4jXSr9ha98P4STQGevdJe
8+SFNIy2L2QYgbuF3KzX4aE7mk5oCJgJJhp4D9yfGrKolfLkjYjaaXjzoG1GgaTw1QTbyiRWOYNr
oks7fsgTFYzfyyaCwVFLBWgFaMM5FcPsJZPlRlV5Kt5RvCf+IwqbZNj0SHn6W+J7wnskNhDJBXxL
iuYqzlk5raI+I+quiieB1B5ANKgALCwHUUBcFVMXwfKRok6bVtqRaWBLYWMwCQYfTvL7NrFEVkeL
EQGxXgHvrR5FLuShkPtR9HXCXcocV7sBsNhwxWFWCE8FIkzyveLGofykA5E1ysc6C2DDJs1gAPHj
LYchn18Y/8D8POxvfEXAEoSxmogf4TNBzEb4ZdY+elQLLLuIeEDR5TwrtiWqrwldnzKy0wGGIRpe
NNKxBgrqJi0L/AMW2gZuGcinvSNssUyvaihQmkekDQHcLMMChnAXCbpTLebq6hgJ0gbNHL6EjBqn
64Yk8HIEc70rX2Db5ZXyUsEcZ4RBlsDCezbYaPQZRlojhXUOwclAl1FFNXmJhBkrukrbiAVIHnlf
gTdBiIlR0feN7LflgN3wlaHD0m/g2l3BWpQ2driAm2dbrBnmEZdxm3gwTKO+kv2FqJzIYZDMJSZ/
DvgpuFML34epmR0ndsCQMGJPsCsyHYFFbeL393WfFK1cOhvF/WUIsy7EV2kNH19KhzzILWUCl8lg
QUfo425xfuPYUfD7rG7qgCf0KqNp7G59yAEXgJgwmMUAokERUOFtokyZbuIiQ4wHMyhtXxNZ2bbY
MKng3rJIYj9H/Sm0VEwvqqwYFWR9LS/FgsPhviaQNOee9RdyQmMX5XrZ+dFLMkkqLnDGS3INlQ3b
buCI1sHrLIUSPlzJKYmC753XDU4uQvgFqre4z0ShYB2HMjZZMDkcM2fVOsq+NYCUhG6RUI8e+1NM
h2W2ANWuq/bRRLL8DUqMR8pA1grG1KKyyAbMoqaFmjaZPzF/A5HJvLhznoirGO45TUyW1PZj+4zK
d+quwb2hPhxUBhbv/QKH5c8cJC95E8BdlvuLurTh8EUZLzHNBnu3mg44uHSLpFCw5idPVAwbuKTF
Pt1lKnL+lS48QZ4H7cXRc8nKeB/CCwsyVdJFXzMU4f23slF5tCoGzUC7GZrpmKFGCfqLSdeX0Gpq
ugG9BqzgF+5Cr30WDlv1izAAu1YrD23S9mhaVPXuDijUUj9PfYUuTwuChlzGCUx0r0e0QAk8h3TO
xo0ohjy9TyW6kId2iDiqYEmyGk1OLlG1hIFMgyfu0tGEi7gcE3i8DraqXIzExJTJtgmoEWADFRbO
plNv8ApW4D4O3sHAawdelL05Hg6SN6yEJ0GT48yrxjFJ3yrr6X4zFLLkMELiuVgZEUtUWjWawjJd
5EiO9ANaYXH9aAe4x9zwKZjgQQojVb5ENCiSH0qWWbae6jEZxEJFjaqeIcINg3R0/FDTgEGURMsm
GDFIRU2DVuzdBFpVkq4cBPFh3sZ7wi5qM0BXFZ2LAKPjtmudvQsoLpAdRhNT2BxRvK7kwoq4KaIl
JEoiuwEvf8i+57gj0bCZCsPkJmRFY44mO563aS24PztYXMP8m4bgTSEkCWKfoykPsCkT3zVq3w8g
JW5IgA4qRDth/3yd26Ym8I+FaP1VE/lJcANamQ8TWaIR3qDoMhXgeCzKLgtTusZCZcEenquEf2Gk
gMBiysnYXZMyHLwv2m/7OocrHTqYP51vqhE6HX0VZtvI9Sz7Mri+ni7LTB8tggYDtAheUt7ldpnm
pQsvGnlk3KCJY2IoyUQDjlCdwCezhv5A+DoEWsJAWjdgsSP81pFeZAjX2WM/1aJ7TiQbxLtuMwcr
ZIm8gHz3qIHU+DLWkcNh2ThI2sKp64gyj4uh8a5AILLo9JpGw5JWTJpmNwlQA/FTpPSQ5OB4Q19v
XA0w5wChZYpEJ7e6yiA/M5p0cncFJUF8B1rNpHcYHkXRV5HFqczXHq/L5OAm+Bpla8jNOdmvPdpN
/LJ14HuIDcLKCGc0wirZ7Au4ipjFSJl4GAUDUXuhHO+iJ6/ordukCRbXnROdKr8GYcdhlYZyvryp
oWwpntCUTLGEmJsEss4EtdRwx4vWax6MpVT9ZMpCB2Hw04osQUOQcJFCgpSotwlAOX6ppqgIfjbV
1NmVIJDEeA5hw6ovx8BJ/6nveUkuJtMO7c5o4D2xok1YmwOKyyy4oRXp0udgSmB5phIChcAOjYzg
NuyLUMMrDizM6AAq72g2jkau2WQacjc1JNmFUnsMOziyAtZjQhMtwiop831hWz7+6PsYav4LHdnB
f4TNvO52WegiQCBQx/NpAw28NNlhwhYVOMVgleE/SUhLKzSyWVjC24IOPbpK2FVPsSAVWgEeRPtS
tZfWyQRN6jFuL5KcRnRBJwaKYpagt3zHiDbI42shE9ot0DyAaRRy4rJQwdoCi2rZNdzmXOyuxjjN
7LCxWWFhbsaivBpePDmC6LjI/JbqboM8qsfRqyful69ZdjRGWdo+peVVgTiU3ozSt25E5xomvv2C
ZimX6N/AydIUcBieUvjBMSQHoPGhO6sNuuiZKbxjh1534qaK48JFe0ywDBoEEy2ixq7SPsZobYF2
neiKtYvCTjwiCkiJA7UJu/LZeBiN3CINaOq7oikS8e63PO4fWJlT9pT5TJFHM3alfy9IC8OJrc7g
/f1dQDFzgGf5KHGUQdgQu4yu4BjcioMz/ZBiP8Oj79IPp7y+I6Ybx6sKgcqtq8pWNYpFQhKyLJXp
7GHMxVhcwTspi+4SZtzwMnYmK9BXsiGaZJ0UDQJSCzaUZCTqH6cKYFRYMLaGXWZZOJE34R/xcbsM
2OQILcJkhHVfVnmYHImgM7uawht1E0AcyH2PrQuLDXx1kvBQJ/C0r5aGWub6PXrfaZzv4EbSTRhs
eyofzbIxNh2WTTWCqYF1geHUBRq4R1e3wJYqvVFAtZWXljWdeK4baPAvQtj66nXdta1b66pSaq3K
kVyimUruC4QJ+Bw2GCKtckiuv0qvRZU6ONSMKIF58J54U/pA0a5789Qo0XOP83svDSWc2MsA9uFD
pXy6CDDBUxifsX4f4lSCtRnKs3LrsMRrzFGAlb5A/karwxiI0l4g/lKERZ4ELbxFHUZ8QwBPwIWr
UsYwlkVKd9sECDfXMYrV+BadoAo2phyyL1V8MzHUyfKSE8pHs8oNGSc4Ugcj957gFTx8NxWWGErq
FkO763AcXb2cxjLIV5i1uGQBCz4TLIPjEq2WvSj5JYtJ7R0nLx7is4lsztFGoe2XAVim27HnXQhr
6ja5A8UzvsTUt4OMmy3NDVo3/A1NP2aPfn45LFagVZcu2YDj4C5Fr0vDlzo2boWusKqXQ4PjcBH0
NgjaBWYraC3DF3DyDPoFLPeRtVeDi15jlpXTE9oiKGbsCCgqywn3DpDI6uGUDOmtQ1XSRFwagF8g
jGdUnpWLAD274q6t0CNYZl7u2iW4zui+Zcr3Rrj59Y0n4ZLhwRYRPrqQMcUtI/oM31nMJ1NU/5eF
Kit1yRj8/NZ9izsukS/U7tJKNkU7jXrleMp22AaNzbV5K4VmqH8GiAjsdJ2XYHrUtTdeoYdlqm3U
pozfegMSiyWrI3dsFKLQNCvNCljIA9AnQWNNqI8AXDL+EJqIfEXXUBbI4wxPFpVDUrzqPEAMF30J
79xV3U9xsQRFfnwIha71coroVC4TG6R8gXGB7+2pH6pvaLxDXCILPWTqSLJ9b8NKjhQMuZP6pqwc
kISmBOU3oN1CFfCZb7K4OhTMAOKxKLSL5bXJuxCakIzxEha8yE+2MJGqMZRR9TQBc+Yd0W5V1tcr
BvoW2Y0yD0bMudHyWngmx+IGSq3ONzZBlYEEfSTTlzDpGGrEErJgVwmsXyCRP9byKx9bW64Thq1T
EanCS8z7CSarkedh9JnZDsbnyBPjNQ6NIVrBiqtD+ly34VWKuJ7B/73I3sLK580Ko8gUs2vOSujg
N/2o8BltAqCXRP6+DIKoKS7GmHXRTweHhVuj0dB7Qpu8S++g5Ti1y3Fk0XMfpwQ63XUGgyd0v2BY
yIYoeqlqZO6YG+fhIaQjQZ+s1FN3VcM9EgbDlHCNjntQ1mJZqUk6fGiUn/vIr/iwiJCK20ccPQFM
3BpehTemwSxjWcXA4gJJgl8gaMVb+ugoyOFLkpaDt2XaI99Fpe1XnAbU34R44nJJoK1WrmmbmkM3
dBZ2xK0HP0v0HeIbzOSkt3D+VLx3JtJyUWYGA90J09G3MEOysIq4LWGw3TKNQTyRSCa28HmI2b3u
LcFUzotqck8lSFEAcrAaY3y/IZAIqhw0Ji67gI8wcgwRBdcYF8B5iLatH65gh9G+tllSFhtKERy3
EfeCt2xIjqsFLRNebLsWdeQSkgJYag0U/UsQ04mGjLvqnV5LgQNxkaGsO4DP2+u9n3rj96ZNGF96
zC9gHgbambfLR6qByAm4n11oP8MR53yId688ihHSgouhgrF1FKnhxnP5KJbSKzF7g9ZRfxU3CE5y
1WRFM71mUQmEFJQK3nk6YMC3mNgU7pyCY2y2aPy+RdRG008sBoX1AlQvM7BZdQUWZpKEafPYlzHh
F0k5afR9JryyEGPD0UfLPO2+jHrohm1MxjGADTgSeOffsMFUpsVUvMRriUqBLQLxnVCgZyuahBwG
Y2vzPNSAqgsI3IiwRfvXkfZbI/gEGXE2VBwSNDlQv0hF0Dq2UsEO1++AEHek03W8VkPIs6+WdSMQ
oNrXfl5jFIIYPa2aFMO0ZBtmUe/Bdx2cYvR4zsCLTmDi5lp8eqiCOMmjaONjaa45xoYwLYfH6EIX
UbvIPG5fMLH098KvAQPPsLCMAr7cQaZEL+BHHMHXHYjWXPwPIE9HUNrvAE8zkGGtcihpjUB7xq4J
7KZqRZjdakTWeusC5L1w6K0ntgtoZfNt36ZRt0RHNIuX6CHBWP3jJ3MKyTbDIqbDBP8Mr4HnK4JY
tYJh4HAVJZjgU1+HO8wHudh/fKdT+LEZLLGp7WjDo9PslGaYvUM6pZArX6LLuStz3bgz3KxTb3qG
UESPro6lC9iGC9g7tM5X6zo3+Se/xAxgaBrWW6iQsE0fSTQ8/WdRp9gqZjxDCTnxkOZaf20NSQqT
JuCsxhliTTPuk7i4hsjQOY2AE49nrvbXAuCLURZnGxHWa+B8MSEHdP7MYjp18RlEMBn6vGUouDYp
+owL0fTJAvGvPwNAPHX1GUAwKA1lI3yHN8EkkUy0McQcJ30G0XkCPR7MwMS88aUDxQPLJovi4M2q
/Hg88hGyOz58/szCdCAG7ED7Y+aMvdGp73P8+S8gY8EGzFcjCRC8PwCC1I3hoYs6ev/xdvtTjug3
4WUuBhgVI+X9mIabrkjqaG1JHetlGk2sfONS4VRKapG2izI2Nrjxsnwqvvp2IskKQuc0PWRhYdLH
MKybfBVm2nnpmdf4+yUez9WNjAMsGVY57TYNzTfP9S+OaSA8qjMQ5VOXn+3/ngLlC7Egb63CHCf3
Ue3TqzDoRsukXX38aE/dYhYEmqyPYDQyQKw4yC6bKXotcneVqM8RDOK5elAhI3CnM2q3GBdeNYWX
r/NQnGMCnvjsc/POLm1gNdz10HFm4yokzV5wAd7T9KnoG891gxqGAjSl0m6DgKF+a+hrPCBh/9Rz
n4sGjZlfQNMesMdw7A8ZoEra6Zu6l7cfX/73R2E8FwgK4KhEA3ijYGaT3GeCX1QFupn4+MsaOeL6
czeZbXrNju2cEDepYzicJ7GBcX36lWuJ0r3cfHyPE1s/nqsDdeDZlBmatFvu6620cM9lKL0XoWRv
1AFOiwnfCuz2PXxgyiVohyjQiXlAO77eSsAvPrfR5wJCzkMFUocdXhcafLZl90BWP9qYPn/8LU+t
5NlGxwTFZoZru008uk0DjOGN2RN5zhng9wdCPBcL6hM0HYoqbLauzddRMCBfTOxdisnjIhD5FZo3
Z6LJ8c3/Z5wWc5GgfAoT2wwlwLwwly/D8VqKc+J7v39EYi4I5LwmqHoDpEsme1QITcSLq5obYEKL
AN4Dn3kP4j/0gEo1qFIzPKixvfUQZKssfPFM+fjx5U89ntmpPxBtMQFKGkSU3u6gK9Eu4Y9Kzzz8
U0/o+PNfzuD0yBpuaNBsq9B/cUVxDyP1deiZM2v01Ic//vyXy2dDbdB5yOyWBXno1qC0xu0yhVtV
eebzH5/C7xYP/fsNwixNBVpkzXYavLtcBo9VbW4HpbcDlAM+fgGnHtEsb69yAHeDFrewSX+FlOFK
d8Ouzc95+Jy6/GwbV2JMZN2Pzbah0Q/SC8gJi6C981OXnzmTTt1hdlwHEaZkfY4F2jnwLerKP6To
fi1gmn2GCn3iBnNxIAkgYDtAum7boOpeQELsJsnITdbEb596A3MhoBYtdwy+8QYQUA/9GBwAU9yK
5JPCeHP9n9ilVVfUabNVZf4Ml+P7ujEPvE9vTH3O8uTEMp1L/sBPrCGQ8222BDZDrIRgql9fDkJe
ukasP/eQji/nl60GR4c24c6rt6hYX3jKL0e4jFVl/eVzl5/t5AT9lzI1BY5UPKtFXKfgUjCRLrvw
c/wqIWZbuaVF7RU6rrdlPDwNw3QHaby7zoufPv4Cxw/6m0ghZtuYoFc4KoZWmhAVYORZUWOnDVo+
fHz5E5I5Yq74g4ZxMfWA723L2jxNkbxtRA2Ojf1Oa8+tieZPeQR+jgIEblGUUQcmU+svqvocq/7U
95vt8r5gHCAZwJEnkGJA5gDs0wGH9fG3O3HxuR5Q5yk00gddb1M2ZdC2AOxZm3cR9+UZKvipG8w0
AcJRkzgdVL0djW3NFmwBMCHQxYN23+e+waw0H8uuE41MzJYxdK5X6FIbUJJijFLPPKITW3wu8ANa
HgkdWPnbInFvMEW4BGrKLmvon5IG+KiPv8VxM/9mEc/VfaJoGATpidnSsnli+cgWhIObSyEZfuZr
nLrD8QX9EkbaCm1fSxU086dJvffTMF74U1B+K8dBnWN0nrrHbKdjUACE0oBHpbNCL4D/XJkyuB8q
/1OcaxHNtnoVaIj7Rp3ZYg5hdqMlduMqnZ057U4t1dmB3dOejqZyxxfNpheik3QXAkp2zvjr1OVn
+5giykIvFa84VkltN1GHofGCJZqfqyJPLNS5rA8woaVWpgcVNFLF1sItoWnEk1bqG0vDT+aVc3Ef
sP6CmrcNllHYPuSpvQMe6wVoqu3H++DEQ5pbXqbJ6GhVpfU2UvGr0s7HWCI855J06uLHB/fLFqgl
SK9eJ822RZ366nE/2HflWRXWU1c/bopfrg5uZ1ZElGlAhyHZhNbMqqk4X3/uuRxv+svFm9HDfL/C
xYVuMb5VbF+qs36Zv9dtEXy2bet8gBOsANsGo8Lce0IrzQdrr9CAg99z0tHm4GUJFOK6JBLjrY2S
yOzrOOBm6YcdE/sOICVQ9MI4ceNWpIa6lXNj0XwbBIcQgIKVBg7KEvzZvXRJ2lykgw8NVG8qMnZL
AVnXVzENeP8KEYgyfwATgLU7zmwkVnkN6NTGDcA0rjmjVn0dIoC6btuQe8V3kvKye6tUhDGTKYFO
uwacPvDBfi6i8dDSVrk1UNvDuDKNjzFbPMhghHpiUjcbkL3GbgeHhyndubiHxIeMDCd7yOAV4PNE
NE7uu2HI/AOpE2DLF2FHhfrk65wFMjkAo1R2VEOyGURG7dSKiVEvP14rJ6Iwn8UxQFGAgQc1YFvx
4rUf1E3spxdJlH8uYZwrGPVwp8HQCZ+ddQmiTHUR6Xg7iXj1qU8/1yxiPTwEfVmYbRDHwyLxYlDW
h+INh8GZQ+TE45nbeDYkpSCo+AatlaJYaIQw6rxX6BM9fu4LzBKSogfkV8FTdVsQaB2B/lttWgDx
dxq8m8+dVHNRooznpFMBt9sIDjJ7YO4Aea2a8P7jL/D7BhEQuLNYI0Gn7E2PWDM0xRIewcUBKe+0
rocm2I/gEF12UB/8+F6nXsYsrmFU2EZ6ivGwADQCFbl+blQNVn/Snfkyp24wi20YigLvJozeNm0N
3k88Mr0P4EP8Ff2R8pN5z1yIyFe5P3kYaG851GsHgFxz8w409PAWefhKZzbG8ZH8JkVks23dytol
XtbitYTVT9g0XwD/fs754UTqwGa5iekA2KjHSKNS1vxRGdl9KUGve5Ph6L6OkNL5+fHrPrG05hJD
PasnOIrAuKmqQYIATguSBwsgA4LLGnBJUGUgWzAuBuyXbx/f8MRDmwsPOaMqH6rYSFeEfu1056DL
n59TQT918dlON5FLiinFoUzHtlnGnQ/uOTBO28999Fm24gBgsCxHxwtSjdVFJlR5ANGGPH/u6rNN
bguVlonWiOKqiy4yRckritxz095TT+b481/SFcjR15O0SEXLpKr2HXQqYNXVnnM3PbFa5zJDwA10
cX484IQUF2FlrpHEvdJ8fO5aec4n6NQ3mJ3QMFoBigTF8dYbFX0HJX96n2Qn2zNn9KnLzzYzCyh8
UArItjAOUMgeqCB/SRIoGpwxHzih6y3mgkEjCZKEV0JtAVhqy9tcQcpkCc3+wEA4R3uPUEy59kQE
DUje4jy5EHxsxovMY+ycE8aJyPungcova8CBBamUBG0X4NzpMiX+sAK/qngMRRZsPl7Ep24xC1u2
AHs1hIbltpHpddRPh4QH26w711898ZLmmIV0wJSHN1pt48ILdxQaG7vKQGjhUx9+DlhwkLQRfUkl
YG6AwQBF3DzqIux3GQCS55TWT3yDuZwTWOzI3wtk9m6sM7H0ZIE+rsyUqc68gVM3mLV3OBS5UBDi
4EhoU8jLcrACjSqo35wbSZ+6wSzGTqRrQtsHakupnyMVdGD7oM0W9vHiU6+BHoPML8uU2wlrNMAN
wKz8Yttyl03di628Hx9f/tTnn8XZqpVjG3cTNCsaZZfwZ/g5AUly5rOfuvjx57989rSefECBoczR
k3BTBeVFENgzWfKJGEtneZP0PLCvRau2k4Nvcd66rcqCO8h+XHkgHn3u2cxibJtVTQqiBfYXE3Qd
+r0D/bdRZ0LsieAQzFZOGA+ackUAhwRpGi6LYpf4wUM9Tp/79MFs4TRGpWkSQ+MlDjN3KdqYrHAO
BbcfP5tTn/74819ebezKsQfEC4kxzZJgH7OQTfusLcJx5SpPRz8/vs2JFRTMVpAYeYJ+QIoAAZMT
cwRcCrcsPQJp/o9vcOp7/Mc6ym0NqorcBlV3X2mAqlsIafrJ+uPL+8cD8zdZcTBbQ7qvW0EafAFW
gZ3jxTsf/Ns6lGsC0aRaDxvNwquRJj8JdESC/K9+zH/9zbLa/uu/8ecf2oxNnmbt7I//etQS//33
8Xf+37/5+2/8a/uur7/Jdzv/R3/7HVz3r/uuvrXf/vaHtWrzdrzr3pvx/t12Vfvn9dN3ffyX/9O/
/F/vf17lcTTv//zjB/iL7fFqKY7hP/76q/3bP//ANvmvX6/+118dP/4///jfjXxXOXLvf1/qr3//
/s22//wj5P/g4KkEURSRGFyhGGvJvf/5N/QfYRhHADL7JASb6Oh3r3TTZvgl/x+U+JAdiAPfDwN2
NACwujv+FRX/EJQwsORAHxCQJAj++L+f6/bfb/7fLwJP4a8//+qM/udx+v8XCBpvfgB9GQ5RqpDh
M/yHK+rAbUczLIyyBi5TAsWH3fVM9PQGgZpyA4i4WRrJszuWbVXF8kM6iW1LpLeORNhfTF6IbjZv
75i2EGCKYmhogzvbkWKT9CVYSij4Sz9i0CiT7urP/6sgE7aom7A6sgTOhOUg+HO0+LcvFOJ/EUi/
hKOCDcUsQmQQP+C+AY0Jws5fgGv+wuGtt4W+UbZuvnRAVy+OpvDbZqjMwul6R0uxy2BBfqGDZjM4
70ZVxm1AkbdrK+0BBiDD2vc5MFn5w5j2b2QAU6JuxMobunDJwbNp5GQfhswgTEsAmePYvyqD7ijg
Wr7G4/heumxY4euDwJl69BCE+rYF69vqGDoRCgA8ZYrXLOCHwG/vOnDIdtqVKwf+/koJsLczUQ3L
ZARdfGzzK6czsGjad9YMcgWW1IbGblq2TfoGB6KXJiXNwjIoPEFn8AmCeXuw8Pg03OXO3oaNfvIm
9ZpnP4HUvoZfQqtFsxytqFa2ltA3IdEe8CAILRbPrPHhyEd2U5PesIbcDFNxSzXolv6rsivSVVcs
bX4EWXsHiugXCsStAcEFiPh1W+R39qmQxa7kdpdUUJFJi4Oi4T0t9U8gRi+6qd5NBG4zqYRgzthn
r10QrjpdPIQ+xAuDJrgnurvpxuyeErf3KtC3waow4Iy6LjwgJb/K9HCJ/XZtYEhvLoG6uIGrnwds
fb/xG4Y2fLGpsysLoaVCJagQyX2tpiths0cKCb1sH9B0i+nVIUn9m4GWX0E7vc6sv5cwthfVeAHF
k0cePFRaXJsC5DRgpaP/Q915LFeOJdn2hwplwIGeArhaUosJjBEkobXG1/e6VW32sm4ng/ZoPelR
WkZG4kIc4cfd99qhvrbL0CuydC2XwhHzW6c2LlCZlSqiQ9Tat8gnn6o5Pen+DkbUJuuKXRL3i6qq
V1N4CGhYaiYTmAkSBvB0x8vDCFOCjrg1WnNr2unqUl6ZJGlfWsWN1SAomsvDWMNkVGj2ByEIKy97
qW11MZaQMFHB52wasmou8+REVoeWf/W3FKUvuj6/APC566BT1YW2GPJpA81kgcry2CnYlxvaoYz7
ZQwQIVD7NaoZK5wPY4z0rKzUt0BXns02hHikj+8guhKnkJNlXd6AHNiBATuQCNnS5fJk5OXZahLJ
7UdrD8vNSQPGf+LvG9U+i0T6lajjvsK9vAjNC9cjdPA1Qdvgx14U+S/AMF/VcJ3Rx5VF6VrKpHV5
QQWq07pUwj1C4WWaSZu2KmEeWZsx6M9958rZ9CD55lucSxEOLXYFLSVFH1b/yi35vh3CvTW2vxMk
0A4sG+H0MuoxIHFuE9k3RT/szaK8U8Sj2cXHNGb01w8xQhQx2gtbAyppkZfUwxfNMn8DJDiG+ByE
nfAMdTxGWfMYsIg7eqt+jrNWods0D0s7RFxxGU+tfrj8FUtUgTPW2S01Y69O5APgq1thds/QOm9i
X32wi3WV6a/VlKytGjvHcH5rtPiNXvM7BDyNuIDt1pbf35WFgk7EPs5dfpjHcIOlA1qpeq9UCMby
rHqYGwhwajyf5Mxeh22wG8wSPwltgenSLf5CiaNmw0c5lbtyHvYVGi7e1gSopkd6348fPas+5Ydf
yI2eS2Nrayua+N4tefwdQAJzO1uenV4az3Whyl7n6586NMVQbrfZBQzYZkriKEoGgUR/gnz13Nni
qUXVP8bJqbG0j66Szw1696GgW8lOdW/ATssqkZBZ+a8pnXZKV6/TMVsHRfY6lvF9mhtPud/eheg6
fV0QvhiHidkyseZEY+n17bjStepGGcW5EOkNOMZ7dFQ0tgfJOo0AucTmolPqzBnDad9l9g3en+vL
K/TL7FXMrz0sHKeSM/CQqlgDzMi5FVbD6M1u2zsV3Z0ApVWp81YNwoM0JkfMPG9aKV8M6smo0XC2
1j25j2f0QLelj0mYDQkdCVwTdCdpnNeXD6EnyZ3gf2cNeGqk27IZJFfi4fT4FJa4MsB2JK3XuLEC
MSaoR3dMJjfWUGcNzXKqppMPeiCzQc405n3qp46sl+gnL569RvwUNtIpHcN9aMbrwMC0ADVOno67
JksPgSbtsrLf5X28LgpWny7bjdggOko57S8LWDt0K2vYTHJygMD1qY2p7WnRfKxhuxVI/AP7YLf5
Cfai16jiCHy2At6qnCxfWldiCdjhtou1Z4lycG9Nv8CeuA1lPtdGwuuF+RFN5eTokc1LLqSbtLK2
cbIBPXOwbHEGrMjqHDx2vnRXzNI6r0kf2GARE3+LbH+LbruJor1yhLqwzXsggoVxg0nszvcfo36+
07vuzJn3QV9K/XTHrR1qA/qrqppeMT8An1vbUFQUX31Eo3UjKm1hs3CVg3msFf8ZsIJlmG/F3hqK
Z1/yEdCj87XMfdb3lw1RV9OHOqkxakwOcnePAd/anttjktqb0RwQY3UUX8aA5rXwxgja58aoHq2Y
Va8xNVaoaVq1raiAhNSQoBbDWBXeYMUU2kLlZijmDTrG2M0iM3PFODyRXHLEELXOIPF/D371iKZu
G0lLUddHFdG+H0cfshH+6uXuVosAYgKcOFHM3k1+sVaRWPZJd6qr8DZuslfoTk+VwZaRp59QSO5p
YFmF6ivADW9Qk1coHijDtWFTJMGepl+4CyubBtGsGE+9Zt4CW3gsUms3owtuofOx3wfKtA2S6bdf
FoELLWaHn48Du+RhkphoXM4q8l9wN3rCOzLWrdx6KGQfQHn1EJHDhZDmc4hC2THH3puj7mYW3QNV
oA9YjLVjzPljlWdrJfXkdNprijinUXhrZ80d/TG39LK6oVY9fcSscf2/bz5BWWwtL9NZ7XWamINt
Qh3UunQ9cxWdDRpcD8TE1YyStSPNV+jKvdHlijPH2YGOjt1odLeGJr1I6fyACou9R1/fq3LzCjZg
DeF/Rc4mtkYww+pd3UbnrmnWZhG9xn3gtKjvc52ASZXXWS6/dniaw3wuQJgJ4o+iIEzRTdB38hCc
ZQAOJy3aJUa69W0wfq1e+Te5okssF8ZHYYZ0GZvSMbCMfIFGeXaNpN+G9nAnVWnsxJiOtW29ydrh
ZlLK8Azt0z+kM5o0VdsmiJZXIetr4rdumyvKZjIXftvUa1MKzppkiyXdOY9qgsoaxwlXGEnLDCR0
lf0oXumSEZ/y/n1AU76uzPzcKm23UwtlE8tRzDXawJHD8YHyNdQj+LkI95FQ603hhnp5l4CT47hD
tDePqI39mBCSjhk4EavJVtepJc3LRApfm9Z+kiYaDTnYwipsLkgEdiFzSp71pk4cC/ACwd7gzrOA
A1uMKiSaJF/wOdSdHRDodpxMi44BXPVwxUDHHu0eIo4Qj7WPs7sl+zqKI3g+Y3irzUqxwMS+X+Xa
IsyZk2R6G4re+q08ZCfbntdIcX9HZbUv+xg1jCQdoIwlC5T8nwQn93NjbItIZC4E3NyJjZAGenT3
ajs9h/XBGLXGmelvX8yT+XaRaS5sMMHAmGbP1rJHy2ar6FoMZLiNJoV3EdCfu8gaqMNtBIXhokIX
+R0gWd3rBYLH0oeSO/qfUSofszD5lGbggkPGhhfqqiOP+S/CV3XJo+9nYFggRfJ+3QoE6pUJTnsZ
AfRyNKIiJwsuiIYmhPggvDmW/HU6t6x0pZtzCruoke8GQJNOEsO8lvPZacZRfdPDyU1qeN/ysCXQ
iFiForNmQ5+sAsT7YWWEyyzvX3qbg0utOSarOraYoH1Uq/d8DQeAYa5WrUWHfIWKNaqjvRHKzSIJ
a92dWzM+qaMC6iIZMdBjSElsZSdrVM2Tb01s/4n1q6nayBPgQZzaKuvFZGjRIjTR8PVphrg4TOmu
aCrY4hA7dU6pdtoWC5wAIZnXggoH66mLo3ztGj4MkbCD+ChXZePOtfpZKJbswS3ZkArB2DKf130R
zptMDwpHLyJlIUGJ0ZR5eBiAqxIg1+fSkFJH0uX3pgTqf1HW6rMKxNmCeck8DrNXRaSUs8zYWAi5
X3WlzyzuthVzhQbdm2qVwio4ppO5kTQKd7OcI2y3qYBF5pgAiK3lVRcDOKmmPl+A+LgXur8N0xwu
fFUd6TcZgJglx5plxokbkCI2q7ujmy3e9n54q2TU/Y0ovbHaQHmatGlZlUd4lPKpDrLQHefxkKo6
0VTzlpp6vwPd4Maq8huw9i12zrcBkJRdy0+n+jAuo6aPHWvoC15OH7ul0OV9LfCnUVWunHEM1utI
peXLvjGquV5hxIPUG4TXvU047re304CLaDAahdf2BkBr0ftsd+wGgzK4/SyctMxNEo3DGrAtqujG
TdsLrXgsbhN9fBIZ8I1Ka3dSa4LQj+zWGxWLb3IG+98uhcGHsmTdqel7UVXONmNorKHH3FhduBZl
xcHZrBaFDX/f7lqAWXS6RBVjoyjewqpEz3c51NbjR5mmqHrTsHboP2Ydt9IbHzb52H7ms72aMO+2
YFxsUZtnG8XO73S+uerDoG1y+qH6X5r+ova9sqfN2GUv1CBdW9iqVTSp2Cobdj7sy0F6jgS6efoG
86Vs5ow4gEBwzwDExbKd3UbWRuSD8KRJVdg10mOhVmcstAII2NAwxsY3vSRHPNUrOLVFEscctAoY
qGjDcxwcKKFaRG6zcYHd6U5QvI5JtbWnAhZ64Eya/5TkdbMuoazbgwtfO+V9SG8Th4lB4wQ/PhvV
QzhH8r4apwT8fe3F0KZKW8ROaLcwb+V6RsNp41BinOIEP4u+JbTP0671dP5SZxjdTtfXXTc+GtOz
XkBBK1tVLOtegp2pGY7Qrde0bs+a5RCfUlK+ILDTgRsZil1klGj0Ml1zkgjw+iynO/xB41AaXSx2
7gN7pg/J2gEQbJ1YUYol8K771ggSpwYY4VXlBN1d5a60UbsL/E69r5PmKUsz+hKBNiXRYZwzfhhU
jVvUxcsQT7dqYb4rtVg1Us5J0Lc6z2Aq7Q0/0DwUkPEC5uC6DgfPhs61QJPzoXXlE5n8ZWHMH2o4
PEYNavlef02z/h1KGA0Gl6hJg0xcStZnimOumxWEC/AVIYxJ4jWrh3wBJXjpV1A2hFa9N2Z3biIN
RHqqHcGareVLiCyVvhOUcuTwWgagh2XHgTnd9qOsrnOzOI92ZjpWKiBnD2e/1s9grJql1bDghBEb
Xk2n6iKrSGdVRvwIaHMTGNHHCMRkDNoGikbSL4uMZ8+HT8hHyYLU5O88qiG85J3qZYTYtKIdooCJ
b9pTuwScC3dLfqnt5KZOcE6wW6h5NvR787K5yr4Eb13x0oCwrC1IRqGIXpgRRwOzk8plFQ/YarNB
h2ljOnJxGPx8y1yJ3FTjpIFYohPSAl7KuUN1I1XINOOsPoW9pq+mDvIrBjMtAXSruLamPgSi2wf4
EShaOy9RtrlNOHlRYTl2sR8HjnhlLQ5AY6BKPTeJcjCb/mPoWC9Kme6PqBbjApeB3gPfaEKDYuYE
MG5LcKuuITFfdN8cPMT/t5oNUU3RU74DkWIgiIvTVHEC6xTbY05Sw24XsHzIIFrNPaK6k1muJJKH
Th8/QeHWOXWCdp3I0PVq0e6n+pSAEeHE3wyg22WW7hrUC8c4Gqwar2+0TRaOm9keBHtAcisl82Mv
ugs397J849MYx/1TIMZ3TcpXY7RkxgYO7BzisE56H40xwoVkgv1SD55h9AXnCGCFrRwey8I/xGG2
g68/ui2zsQywd7Xg0+imvig06RQYBiuFrJ5o0bix0nmT9n7lARnOzDx0AMrdaDJcc5bIew6kq0JO
3xNKxxzpyHsnD3EhbacxxGhBG3AIUFVglmb/W3lNA4ill/ILjKkM2iQ4lwVs+hwTF3ld+sWqS8iX
AM0ncukZJpo2Ds5cSJlXRWzdamM4UqjO9+nQLavGJpyW/H4zj0q3sLrus+LG7CJ2wKq9Z7oKdzrU
f40mNzMkG/bVj0TJHqCz8hO2V4y2eajhCk0QokJgqi6Co7MS9MATE7bS0AoezFK9bXV/Efn6QaEp
2OuQKDuFncP8eehkzi5ZtOfYtDatdNfkTe5V8nxK+wmwT/LLLhnz+ZSbXqATNoTSbtDpz2qjdZyI
bdPbR5jxtyMk46WO+aZscoyBW34HwwYARnunqR9dBnI1EIQX3b+OjYDvfCrqziBnCS4iptgWZXHb
yuQD66BemLi4OFEiCr6k747Z7GNwQTCGHeYGi/XYteiSd2mC2e5zNtqFqqiYZYhy8sj+vLAjSg41
AFerpGJZi5iwWhznRkPnGpWt28M938qEiQjIdS+GhOroRAeOZdr4D2f2fpypLcPbUd1Rjmugchz1
Lyx7wrTiUVflzdgPYqGVSeeGt22z9GuEHnibhasQ2wNXinSYJGJj5QAsRRE/cOggJSbywiN7c4GX
wvY3zHOQhqi20d9Hikzk1PCAEcpi15SgiCDu4bBpS6tB8JkNXWbHDzGxiRvSshZQ3SDlqwHcLIYK
oDOEi22RJ5wGCZxsbPA81VC2cBNnZwAL7uJF/NZCb1yULcjjSJircu4+AgxuXACyT/HFeM3f2kZ5
nuvyoCQS6QfJBuPSR16izOmCEwXRvDRswXw+16ksiCihUZdQaebBOI5BcRP0bFY1YKeFW9Fe7QVz
+jFlrG/BqK2art0q5fxsQHL28I1OoKeUZzNtfkPoyD177J6bXK6XSdq/zxp0Frkj5LZM5k1OPE5f
8C8OaIzDMHiW7OE26/mXQJ5Z+ev+Xath8lGPqZNB2gqTZZtD9UKOq7PUEZoPakgLUiHa5dAlRJ8Q
9OHost9XYEZKODW1YLHECqZypiB5rS4a2Gy03MKsWtit81lrTdkdS0xUglkLWYfkXTbgUAU5iGCt
5vHjrRnC8ZwqbmSWhHDNrL2H/iy7UABVtwzctsmyY65GH2mkpI8mFpyOUDC7EwVHSjuCKVV+GJJ5
SoUoltG7kUSTW9BRtggG/UlKH/Okv1Pi+YPjj9IUu95QN02o3Pv5/JpXKZka8V5GAtLaPLwDywfm
GTLgilczg7sNie9XIvJyAX07cWRbKbxwFFQPrNcuCT/Mxn8f2wpP70kxgBGOXlu+V0rIY7QSx70u
NR21z/b1kN7qoQ3IkogBnWGIYRQ1EjJE40qpfQyj5Aq+6JwKZzZ1EnAplo+2Cqh7MsC8ahokniaG
xp+my0GZ9kEtKxyzTrqx7VR/m2bpXdkCzzXrJFvUU/UJ6+TGz7VtI3fR0u6AUVpJ60ZdU65b0B5R
7qtIv4uDSts9MWHuL4lJDmPRbscCMGt0lER6noNomcmS5c2C8lEo/c4Mdnl4OR7AbZCVGm+Q3h50
8NQEc1wks4Oid4y1IVsqPd8J2dXO6Ek0SbGbziwsardsGxmK8Bx4eS4TwKnTLhzm1jG0T2BnjYPp
ju1oBodm8xFC3UjcyZsdZE7qEh4WhGKl0kZPssQIUrss86YmalfpcKhxeccdwL6dJtoVCg16T9Ds
jFZ507UXw2yfLcjG41C/GIn6OSXDa9II7tvaVXo/rMna2A5BeRj3h86G7lRu4uAZvNI2UxdEGCU1
qKmTnwbocUUtONPULwPvUc6Bw1ocE+N2hWfnUgp3OgC9VpBBBAu8kSWxiC7JzqzfZFG4aKBHseRJ
tePWpvUri+KOHB7omyIFnEzN3aFSp23KxMMfzfZY2NcmhqNZNjzKzEZnMsejlIn4kCsw8tk2zSXR
6qoLo7e8Nz8h6xVeOeJ+xAzwLiV7GTgkNkUXT4vSZAf1j5mmkN3Bqw/EkauM+ezSGMS+38TucEmI
WuM7jACLKWmmiybp38HM0h3AJiXjBBQqmQf2rl8mERGMhndQVkbeWOTTgj7U1djbH6bhy0vVCpEs
2NvekqiFKVtFF7jYBNVDFydvgUbgQNS4NS/7vWl/+mrUeUKSQ3L4za7UyALWY4lrnfoMJs/cipus
QZYYdiRvNVN+6/DL8Yxb48a+WLsNdevoyHedppeGVdgM96GQphWsOR4Jv3SvUUpOK0GaerlkMM9o
gvJSq2tcIPSyY9kFe06WL7JaV7C/zZd5bHNwmuRjiFuLh/kHK85wVvMR84fOVBxj+GjxuICfNxmo
Mvs7XLFeWiO7CQBhkixYSqQtkXMbGyHHMXfcCmdoOhhfyoXRSZY/bAcDY7oQUmhpn2Kg9AgwpoLV
kwVrFbZUdLBwMuxqDT8rdkWE4ZWh3zTK3O39iJMugsYXJZI3cmJqFJBnMhQY63D07autlYuRbU9J
IWuDjke9vlat+OJatmV8KhYVtb7Snjtd111jMvt9n+S/m9IqF3XL5JYimUJIfWOIghIk6cesMvp7
TBtcOL6x02rYF/VQavV8WidySkN1H85e2RYKCt7SSyftuZmoVcxlmSyGhquK+HGaZkqNaF2C7BA1
Ub/t5/aETszts7uZLIJr+vGi4rxtjBXhosUii5niIohJOlMEf85jLLXq2CazpLMpDEL2CvlehObj
yBrrx+FjM9f10mrJP9rC3jcAOYMxthx28I1el6eBwq1bh5G9KOCd+fGJ9yC7UNkXdcSn7LU0W/ac
RjHPeRxDE549MFSngO4HkJGzJfH9IWwqR6+xapoJL0ksKRoxiNBQb2TnJJOMnTElNwo5riXP32+1
HssAvwUf1/BwURIGXqMLa8npPoIqST7QbzrDI8K6jfthfKkG4UqoTw6W4NhU2McGK9OFPsHWnCZg
yTahPAF8hS8cCT2zkWfKNiGkHjpAlrh25VSyDX0F6hAI0uUrlbF6M7C8GyfWl3lltXpAMlB5s1U9
XfH8wMySfNheMoU1g3Rtaf5naJIl0bNSXfGzSURREmAlWeZJWWu69MjG8w4w70FIRuRlKFfC9IKF
7yTDE8AIsW7KHpEDHekg8dehsvRDuz+1VoUBoz1jAjTGv0cZG0GCV7fsjc/MJujousLytAazkMKj
O1neke8l+qepeqXO2gSzmeNmbvoLyRS5q4TvvtGuEUq2d0I8FGTCoT3f1rHsTaOG5VTYLKxBi1YW
tgqhGd3ETfusd0H8VOnTTkMMvkj6EL+uUCKJY3TnSMOvLhvxE7r4prEvT/u8sG5rLMh2QXFupMlf
Q4x17BLY+iVaWxIclbsx11ck7claBFm2NYJupZXSs88JeBvFpbqMekyDcr/w1FYM+16W7hoZu21l
nhuWoE1t+A9ShJFlMPvmkZKtqrVOpw1Y35gh6S7J06iv77rLJogHQwbW3yCB6lM/kbFcM+yioOo2
Zy5ofxIe5mdPXv8QZmJn26LfCyu3nLR+JFeb3gFkXKOuM93+wp9NpfKVL5yse5XASv8sZZnSZEDf
r2oh1OL4Na0Umc8fqpxbjKzYZUzMcKi6fVk+JH6vE+BDjg/8GY5XFSm7UdkRMCSOKVv1LhjqYJnN
OimVPjxXBYdtdZTuVavTt4lW/dKzmir5iJlgX2ehp0fiHuyTS3xWaNnONGvYmIg6R4E/s5Y6F2ea
JNyr1bQMKdpVJFAm0dwZthVRD7BOKgXJkljSD2Iggr3TVDhlyROONer92E63Vtpu4jpda5pbDPW6
HP2jlUQ3ipSeLCt6HgLLDTrJNZPf2gykvcgA1mKzHTXjZ6YGjzi+LI3CPOBy8GbU1OHqlMzgkOjs
NiMdEdBo8fKAG4qJYmsm9yZ1awraoOxfc2V+FlH2VCnJC2OBysZ9mEhETESSJQXO0X63fP8z7pVz
9SKJ6SEPSMYFk8/+3Ul7UwZrkiTzRsnCQyOlD2mfv8N3XqQ1Xo6h7T/gZbuWGGorslp0fmQ3yIF+
1VpIpx5ukHh45u8yxZ9LIDLOVDTh4Pu8n5Nmi2xnAWqeEqVbwo2+LYIh2V+UPt4/8FCTkhr+4sKf
2czV7kUbS8y+lL0I/d9ZSiZpzLJHpIt3jWW8mZJxTDMBcHsgy66//AMX47a0E8ozo5E+JZGEnZKV
OrHe3oAw1bxSFqTXijlZGMxBQ3U0suYLEVpPieG/05mSYqNHKYRip5+YMKF7yykzDXcejv+zSm42
MP1fUgyNlATkZ07EBp2c7C22qMoUmYvEsFeRtq47vXOrlAqumd3gwPIS40/7D+iSoymaHofDYKT3
wNC3Ei4kDPoq4kwuxeee5qDJ6hadboRerFprXMD6xWzWt6YK4z5X91SGtgFOvy5iFXoDpigF3x4Y
XlFX5UZQtw+aYUe/ls9p2WjpokxGR7IscxlQdnFmbThnlrFMrLj/d5Po/3Y35SH6XZNb+myv2yn/
owPz/1DPpUbv3tdNl24Y5f/Rcnn56//uuVRU7Z8ma7wuCwOhnnbRfP+759JU/6mbCkk9KOPEpqpG
N+Z/91zq/Cfa9TT6zoSsKhci4H+3XCr6PwmeLYu8riybqtD+v1ou+YX/0ZJrKsq1lTYcYIaHZQfn
qm4k3H40aVkM7fRNz/ulvfH/tT9KQtFM7XL1K80HLZZ+PbYUf31KAtB+yfGabOouRjA/ETXwE9eq
iaTXx8zvFeuU1CCeaZ2ifcjXym/Em3/XWX+5+pVkIjBFYuilDYXYV2ynlaJDocZrBNafgaZ8Q/P8
6jeuet/DjIOyKY/6SS/aT99oHnzJWLS9eJzT6ekvY/FvGmu/+MrXugkrrg3KHkI72RII7mjaD4ny
7+WAWfr3Pbtf3f3l0/+l952SJttTrGonSZbvdZ9GILkv7zDVfVJYk352+5fH+stvDIVBwqqXNHoi
cdTDt8YaORnnuCd98xBfjNNrAUWdBIZSYYx9khOA9PnUE+TrFObFD4Qll2F01fhOYrVs/JH3T5cL
fW6FZFF2Jr32s9dzpU+TgYyXhk4X2NBUhgud8DFPibL/fPHLSP+bKaxeTWGTUMEalVSc9AmLNSVd
Zg309I7jNB2K7WhvSuQmf/6pL0bptYSrVeBRm5h4nYqQ2koUVs/lIH4iP+MTXCu4im4OpsiHAVhg
SueYPlEvlmXFdqb/5gcilstPXE1kGePaQGtjcaKOsg6D6J5kHi7x1jdf4qvXc5mBf5kF5VTUKfWo
7BzM7eDQjSG2xph/t9J9dfWreUyLmSG3qpSepZQCgZPJtafTCvod7+Sry1/+/C83r6tV32MtEJ6D
jtxKAUllkRKc/fDVXAlXpM7PKWmlwTlXOXksqEenyqLCiuI7ZdsXq9y1csVkh045AlYnX4lXTOKt
VV1sh8ZKX2E06v15/H/1I1fzuCuyuTL0sDo1XfGWdrRCJGKpBfrlOJt8t19eBuPfzOdraQVubnMR
t6V1ivJ5iyNB7MBwWAaBuu2NaXlBaPz5Yb744MqFX/KXD46epYVOZZUn6hjyg5ZEbjQm/sOfL/7F
eq1cbcvdHNGxhonZSaaZii6dtH7pBzIHSQxY5Jsx9S8q+9+8KeVqOuP8ScSGmcWplZdaXnt1Zh/R
WpWOmcuLujv02vSaZy86NBU/Tujz5Pwwfhgxm0c4OMkYLuWsOxb5cjTuVWmlaFu1RC9v3HdduNRw
BKxyOpkezBb/MH/HPwYjfJNyWmzGe8O8HcQ38cXfyq5Yl5SrhcOu6HLoRr84DfRkyn343It0UVEV
iEaZtFCtb7XO9gJsnSnN4ZeIT8h3yL2vPtTVqqIOYw9thAYr2qhN16QRz5mjsNnpl8P4n8fCVwPt
8ud/GWiqX/WhP43WyTLGTR4Mb5Zv3f/s0lfLCtavfl1WZLQ6wyYt3djYkcpF/M13+erdiP+88WJS
RaXSLn6qTHEw/HSPEe9jIL5T2331Xq5Wk9xAxjXjgnYyzLCm1XSg75HqT/WzzfpfWva/vHZrSNOq
rhSTXKeyiKPuLBT/Zy/mGj3ta1Fe0XtrniqUZossCMfHMJZ0xGBz8v6jL3sNoDYkzDZxkbROQUte
fNPjnD69y0quWT/AfTLnrhHUeD0FNabc+akVMy7TCfZFadWTNO2QQv35Gb4YP/LVtB4KsrqVmMWp
Ds0lWvFNPwz7pBc3f778F7vRNYi6h+0VBlJln3LRPiNuesPnfZsM5dawjG+e4IshKl/+/C9jCIMp
vNTmwj51sshoQ5AxGpWH4Zurf/V+rmZvRjdyiAWkferlek2rxjrS/Dvozz/b4K7B0n7H4GwD3aTz
vcFdSQtxUnO0SKnvfvb+r+avihKdDtrSPMUNwi29jHJswwf6ZowoOg/l/B3F7avXdBXgW5oC6QWP
wJPWlE84SXtylOzMPv0GGvT33xjx239+YyVvdIxlavtUq4r0Ss5Q+cwz9SfESlORr9nSGS7TsVAv
Dby0HWJf/lriOPnn9//370W+JkqrU51pJNutU11PAcqtCW+YjDYoRem/gxp/9W6uZjCWQ6gBZpWu
LuviE2R3VIk2CtFsu/zzM3z1A5dn+8sE02VVyujn0zk4U7rEwi1xwt74Jjfy1cUvf/6Xi9epPpVC
i62TP5zyxqJHOMdB6mc3fjV3kWVaqm82xgmOHg4ked1z4/bzzy4u/vPGtaRM1KiVFYRgGKyPams6
UVHHi59d/WreziinpkHulVOaltZBCudlDq3im0X5q0F5NVnVXikl4UfiZAz14KRm22MBaOJoe2kL
/NH9X3Okc1pOzF7xjVOQUMzAT1By8VPKz3+++hcPcE2RjgPM/mqdq6t+f2tk9Ey2s7JW6vqb5ebv
dy35GiMt61o8oJ0kqCpblMHWkaLlXgano1GV/tngvOZI47uMP3FQERbmtFgs/bm1fmNWRLf4z97R
1ay1EiqXaqanpyaoaW5uBrH0jTw/R71m/Cg8ka2ruSsHk21nRZqdUlPdxeqY0c1puXbfff75Eb5Y
G64x0kqVWIqtGekpwNN0Gea0AYV+850Hj7jMpf95NJOvMdK+7YcSQCQMuP+Ls/NobhvpFugvQlWj
kbcEsyhSwQr2BuUgI+eMX/8Ov3oLG2OKVVyOZgZE6Hj73nPGHT4esnY78oCNlaqH/SIi4YLNk5li
GJA7YRzzdtdl4jjwD8N4aJSOdHhlyXHK1oo54Akpia6vhZn+vb0WcwC1Gqm16RMsOMWaACUQr2Jx
amOqlw3P7ZJr/o5LvWg2DCgmlW1ew6+cxXW5tVdrsj1u8TUwp84x02fRUEqhdXKymvIu0ezVFE7r
KZ2u9NALTeMMkfhz2kinNEWIOk7nOemlnWqV3HkzWt7U7qzZnj22OZivKAA+DRzok/CljxtrUNXb
Ov6cLl0ndpxoHFufvKHwllhavK2VDs6V+fRC0/kPVroF+kwxy3RKLbt2bQgRbtU535wAr3JbVOGK
lH7jypOcX/Y/OpA17/+YiiWkVBY3nZm4HG8bq7GnADdPZL/ljD8iIlSk26D2rStPd+mzz2b0vlA7
HTmkfTJHVKHoAPUXpzayj9u++2xKdzhfThJEoWxWyNpRvOaLiOord36hs1mzCb31hWFl1IqfRE+d
Uh6T12HZFPVwin2Nug8m5d/fY9ahg67l7J0j6FMRkQLV1y9NUv5SvH7NoNWabxWwmXzK11G5QxhL
7fRtr21OoZ7qXjWjovXI7SyMYokoOjVXQk/JiPz8u5xX+f9oZ3MCtQB5Ss7oGJ9k28tjoTmCHBOi
sjn1AEtE19YiGmuTHCN/TSJIdeW86MIiwJyNAs5YeoWuy+jUtEq4LHRKPOP+3Q/awCWceqULXWjQ
5vnH/1j+KqqN4V1r49PoF2RqNdQtdmAprjS6S1c/N8Y/ri4CvY40HKOnqbbTrxN1TRSvEzrrr3yY
S9c///2P61eeR2m7rkanlFx0u423mlPdYJRj/pgTquOyFKUYmvjkQ3AhH/5j8Oq3z5vTpbuedfNU
CVBe4Ic76VSRLdpQui1VElc+6P9CV/9qrLOOTp70oKsI5ekNr6wcQF4/TIwiAwTruLgf0Z4k7c+r
YdlLzzLr8pIURtlrnnecRJgs7Frqi7ykwPKmNzUnMw/W0BXMgcNJFRMlL+hzViCz/Sut80K3nmOZ
Q6wEKJGi6MQsazw4aoy7VrEpooPdolrVc5YkJglXpUftlNFfWRZfmB+NWa9GpFkD/TLD04gGW0js
vTHlN3JXkL81jdqVjnEhWk5Gxt89o5iSuPRtPTy19hQepNH2jwZG4x9tp6ar0jAWY9EfvcDcnGeY
SsvvVbKObvpo8zNKVbRx29WjQqlCeQ/SlCMy85YFuXDmbF0CtCZfzK6PFsuMhUUtKVlIo3Wltf2z
PXD12aeZ6JM9cqP6WFmAQ9VqCe3QrUxjWpDgeXDGGH16W69Kgrg3vCl+cPaRVGCcGArj/KgGFC0N
ODPJpY6vHSlcepzZ4Esh5UTsLcqP5bj1wpFk/GTpxMjuAXOp9zZCYlhPnz/I+ZL/GXN4kNk4HNlB
QyJ4mB/DXC6L9rvF1xlJCP786v8cY7j6bNHVOmlqNA1Xj+EfwmePc77K4K8/v7p94d7l3z3FMaRe
NuT9HYNGM37pddL+knY/3qedP/2khI31o6YU73U5Dc2NDzQbolvqq0jHl9lR723JUsXPm2LlZ512
7Qz/whubgyILbSJfU++ro5VNEUWaeSbbe7NXTPv985d24QfmKVGTXYtRo9D02NTBHZ3iCBvqCm/u
wqXnqVCWUtWdYRrZkfzq7nerd1m7EKFo3m6683kulISHmijkBBy7Apm3q1VD9pvto/Z02+VnYwjF
BhAcvD4/GkmXv1KJDEeG6pMr0dwLbXWeAaWllHAGqp8eDeqoQ12sx6G894l52FQjBwA7bLu5Elu5
9FOz0WMqE0zMRdQyenwjBeE1ch4YrRbe9GiD9c0ieWU+vDB0aOdm8McSbuJYQElifodhaajr9RnP
no3itp42T4kaMtHqVR+2R05PqLLShcsR07X54tKtz0aOyLT8XkLTOpL9a/2MYMA8jJV6dPT8y+eN
6dIPzMYJlMK+IQVdISSasZBKuWxV5d6cjN1t158t3kwqP0IbYfyxrkJnofR1h0FJqLssENYtmxjh
zF3QYPI0WVcTdYsB9XNO1NoL0bDmOhesKavKrsiN/vxhLowbctaQKLC16t7vi6NR5b/h6Xwd0ii5
rZHO/c9gckbbiqb6CKxhPdb1C9bDbehFV/rapVufNSQ7NdI2gl5/NDr4H12FWKy6MmKclxL/mJn/
F3v8o3tRhEYlYh0zQEcKtQxDB1jNXg5efzatx9vPX/2FdjrPxgmipiszGZZHGCwH8AhPwLmoLrSv
bQP+vaehZPS8xPnjKabWnwJF80umGx9azfmINff6V7Dybuar5ErICYJJ+WFYPjUfkBs/f64L32We
oIPqpOF0VCmOoe77lFGZDiVCydhON764+elrShl41BOgRCcgjlmePzum/gy04kr/vnD/YjZ+aNTR
TsGYVEf4tJB94rskz359/moufPK50hfLiOfBrCqPxhjYh7qe+r3q2cG9BrP+ytu/MAPNM5emeii9
sExLEAqlvxQK2uDYMfJlDBD1vaNI8cOPHKrEexFcC42eZ+l/9JZ5jlEVdaCEUQgfZTqozpsISAsm
HtKUIrtPAtmrrzmlrEqyGg3NypUrK9AL71I9//2P1t1KKx+LAeSSR4VQ1CRrI1W31VC/fv6pLrQC
9fz3Py5PIlGnBUpRHlX2u8Wu6cIRclKTVvDeroyPl35iNpFIU82Mc9La0c/N9FnIoMd4092UYEHv
n63/IzvrvcqeymMU+apDyeOg2Js2Zzl7ZftyYZD8Xzzzjzck8lwt6lgrj9KuV+AyN2otvIXj2wyS
afj1ts8w64ylItPWjmV5FKGivLWwGo/AavXbppB5tpFp9VOiOYzzGvjCBTyUFbayW/RelnDmeUa9
TSChaVUgWlG+Rz77JLFrJpby7aY3M88ymjplnGQzlrC9ImdpCRb8WlJfSxW90DbnCUbCNNqgzIYS
0ChoIekbO0vJr2wmLvTceXYRKQ5p5wF6Yd8bgBOySNuwzwd3oydvcfKc3/2s98ok0QUZcOUxKJ1y
3Ay+nTl7K7WbavX527/0DLPeRZ1/GgM5jo9EBI6Fmd4ldjIChuq8K+P4vz/Af6TsJuxA6CF031FM
92HnHJS2vqlP/UfKHoNH8/LWKY/g+7S9pXvqQrGi8fnzN3Ppxmd7uapvB6n1PlENbQgX6RnDCl/u
StO5dPHzWPTHmONBXsyjmKCGk+VgBEcnoHr76pD5749qO+e//3H1wBiaSvH96qhQBvUVBh6zcllN
2k8oZ9mXz1/PefH138mSCq6/fyNzCk2ti/OAlviHPAQHJxr7m1JS+qP1dy2EW9PLHxNx2zxmO7OG
WvvxoNVdQBjIw6Vo+t/yoPvx+aNc+hjy70cBh2l3NcUzxylG6eDkazXob1ob285s2Pd9MkVyqumP
ZRlqrk4JnGuQTHlMByqBb7v72exbIuOzqqEojrqqwGIZNlU1XZlW/r0Go0zv7xejBWlWODA2jsNE
9BCpZgFF00o2nCXaSymRUEfnimarbKsr7+vfc7E9T63RjTwI4oR+AUCEYB8tqBn7M5MvWpZNc2XM
u/RYs56dVBT/9gqrV2dI1qqu+ws7Cp970bhJ0qkgt7OdrfTvn3+eC31xnmhDrE8PAy8lyltZv3S/
j858rmlpmOLKK7vQeudahj7HYStidkeBBlcSGsEHnq9rW99LF5/1chk5Cq7VNj/WKiWPWQeBOa+L
bHnbu5n16UngBOiRCB81b1ixGdoilPhRJ91NsUSUHn83X491ixMPXXJMu7CGv6mYrtUDxbzt5udd
u/CGvobmwboFAoGeHAojf1Sy7MqgdKknzLo1xFoj0u3z5et83ZrJtygUpwRbvAsQ5rYXNM+SKfum
9FqIhEdZh8vMaQ7pUF6J/FxoOPMMGS0XltKHDHx5U8dbqSsPtpf3689f/aWLzzpwXfUeODyRHXM1
A+JWTCBMOnDAt119Njf7kVoURkzcbbCz3ywCtll5UwIJiX2ziTk1oi4ZhrE4Ws6kroWnTa60i2vR
tgtDzTwhJlR602mG88FCC5cOqTUhz+IQatXLLS+GsPjf/Wmi4moaCuwUIPny02h46hYOZuTedvXZ
ax9zyjFaOEpEEuBiRZPXbhWZ31T8JtT5Wj0NRr2M4sneV7CS3DyCAx0VBWd7NE9qr+rV5w/x70+A
fejvV0RBvArDm5+BrPlaTMYbAKLlUF4NUVy6/mzEHH2rVi1ztPd1PFSL1lDGhVOTAFjG6pXMh3+v
69R5UKquxkCq/mDvRWKv7S7P3VFW74kGRn3wxi8xxkA3BcDORnO88uUvPdRsJLUbFZOBGKFW6dWu
lPXLaBnpMjGm7spX+fd4oc7DVTa5+6x+PXMPS03bNMmkvsCXta6Mov++/f9UB5SFqlAoJ8x9BNls
occjUoSsS750aXJtp/nvB/hPiYA2TaUmgsTa54bhG6+dOgT9gxmnavp6S7sV89V1LqAyZqkzQWxF
POUmFeQS9OasWSsBBfvKyHrhTc3nm0gH7OKHgbqvsWCxziNbpOvHRVfkP296jPmso5Q53Ce9knu6
3Cqa2j3ugU2eJ1fWw5c+w2wAVIDTZYoHAUXvvXeYn89nPuJNd+7MRj9VsXSyMoWxZ4vvb2VTwcgq
sViZzk0Z2ZjAzx/lj00hpAFSF8sBfIudEsIETQz5vPOz1z6U9pXB48IHnm8KG2mEQwiGf58ZY7yH
Jh/cmUplb0cv9q68qAvfYJ4dqyl+zFlbJPddOGl7BioyTIUz3TQUcWL190sygk4FCBdDLq41+1Hi
/3kIc5wdUVZVj59/6QsPMN8SchrTdvlUGvvewWHPcXd5KicLOOHnl//35oaQ0d9PINQpbqI+M/ca
/Hnr+Vx+2L6YitjnjRc7vyrLrPz7TCuqM+iCHNPPf/XCQ813ikCMsyQsvWnfqwNbQ2eS+8Lzpivf
fObU+38GixDzbaFWdVVYmzEPFSkgvQobZF/4w4urfYdyE8Kr3bjZ+N1PJvQaVGhDqS1dIizfsXEf
xx58mq3VKx0A+sBFfAYFz46oWm5eG9N5C3zvu9dD40KaloNXrZrtgKhtwSonY47lEP+2lzQbPoKx
jkriJua+Hry03yXj2KY7HWDENfflpa8wG0TM2i/7KbbUveEXwFIzjD7ryJb+TZFaMd9ptu2o+mFL
DXjhpWnoyjwswoUOWvfH5+/nwugxL+ioRDeaXVzq+yE9E0m7OruLxqZeGboIrvzEpTc0Wz+pQTkG
U5Pqe5l4WPjG3twqA0Gszx/g0tXl331vzE1NcDak7bMJVwF2uMlxfZJ8Xj6/PISk/1Xu/Tfs9p/a
jKmoC0RcIVzpKqg3UxAbkIz1n3wQ6KG6vaZh/Rai2+UO5HAgXunCjP3XJNfeJzV9hDL2XlvGj0D1
vsJaj5CjlfspM3eh5ySukVknp2vEEafmoRJRc2Zi+hRn9eoqR5Sji/Dr4PS5a/fqR2SZ+PRSupSf
wxMgALhSo+GjUo1ljAsFFfd7PozPJizmRSn0V+tsOsq94b5H85HqCiOF/doGiHuqwofSV7xkNfLI
JCeRun5Rg/xR+Db1AlzH0qBIe2IZTjE41faRzJTvimEVbmpY31OBa0UUe9sKQRWqmyZDvFNXX4JG
37cW7A9HtOsqbLZV7q3KIFiCw9xYJlh8kbi6od3punAWqRlCXuC+A2Oa1loPzrStVAvwM3jsUp8O
fWgtZegtOgkerjX3YRntYlIAYmmcvHLUFwqmsjDWDm0CuT6aIFHYONYmwIr+LjBxDmE7z6XYTbgP
4FRDGmzZp5kLTN8vQ2d+T736SKjo2OvFQ6X6njv50wNxnS0ODARgYfrTSYL1+fVGmZqs9NJ+IVmK
aJKMAeEa4QI2/AlMtO76ofyqRxWg32k9xPqd3elfCxG7hg3NWnbvZWzdN7ZhLXpfVGiLgPjlafH9
/Ka7qH8ItZr9RBJ+qfX8WSTVinypLWHMFcYIYIF9vG0N21vneXlKhTgCuvwF4es+iBH4dJX81RXJ
ToPtl1jOa1eWd7Earsu4XJHp40L4/mWH/jpH1+kW/DH1lDt1OlvFEqwN7Zk0P8bDMg+rZ42ksvU0
qUclUl9YBpkLw1F/lQF8/9yWXzsrSE8C54Sq1t3B1OSLwJq+Ui2r5kKjsogCk/zdUHsss/ABzh0S
Ql8a2y7FlhD0XbeMChXmeCqLh8Kz9AUhCxJKq8LyN8wAoWsVffNFi5Iduu7qKahhjhfTeNL74aEs
i2SfNBl2kxorT0MQlG+cfbVDy9wokxm6ma4sTGXELZdG34yksdecqyyzoVkPZ9uhmj77VOsvohIa
Yl5ov5CXrZxRPESm95R4+YcO19y1JXKeUa3XMTNEhiaGmpZm442KhrY624qpzxdjDFW/ysUdGhUM
Lil0b8SNuqNk+PiSl6DSYV063mZUrNemad4I5mGJi9INlTIQs634RSjtKwzlTU+4bCHH6CmCjL+c
KgcLlVkdWim/jTZaSys+aJB1VfStcTKJVaiIAcu12HqjN8BFDTc4YcplQgm2O5rxIW0MnDa+YsAC
VtG02kVwgiP+VKTeD0rOC7QnzT4rhtj1Iz9dqI25597eEzNIwTECsN5YaTe6qMiohsseRNMc5RTJ
5WAVv9B7PEfUmoCp10Cn1OEpbsloxRoec9nJBPUtvX0ZDckyqqFm20W8EZz9cZb/YyyBGSBUGd0x
wfkz1KPcpYyUWEf73+eG19nDM+a1J8/v93nrM55F5pdY6ZUl6X1bpbR+Z17QLKnSWlAYri8MW+6r
2nrHQnY3pM7rWWEUeQhh83jFMSlWRisBpVLUy9jLMfVmB5Oe2FggoytUYfznH6FBUbwo/WLt92X1
5qg2HBYPvVsGl3aRgB8B69hymhLcFc1gr4zc2KqQghd6F5ZLPUq/mXiulqT4b3LfBvStmOtK0dZ9
XS81MLBsvBZan24Vv9yNXgUzs8ZUPY0VVHoFUuoYCFSJnEhtq8m4B5gOntKMon0A0c9trHbvNI6b
lfZG6IDvCqRKkV4sMd4+ZtMZ/D4+y7DaCg1OFPY9NUMkYEtkV6xq7eYst2m8bWan75iWtujNngi9
JIhWNFfT/Qpo7oT/VZYfom4QYjb9sPLPQ77V77t0OPhpC2bGx5vgd829YRQHO8jK0xQ6d1rlI57p
VlhoLDjr6r03aM6ylHq7yGLxXWooKe3JTRPQ40bm4CmZ1HePi25YSMbbNB3kwrFB25o20F2zEIwM
zqM1hPfIMiDKiO1AwfnCS9uVn5RPYRI/wh13Nmlt2S5i0QTjoM1ZeLKtlGSdAMo11W7hgP2gKAKd
ZEK5qG3H3y2NXCVKKPE2aUjKlGL6xU44pbJg2NvIC43IpP8DFuCEumrdKlPksjWDZhePlf+UYmTb
GClzQlj0K7/0Vmo37uxQVA9mrS1rc9SfdMoXKnVIVv6EP6X1UF6GKnY+jw9HfuvRd6wX9CtHDarz
uoYABc6zmdwoKVXKsYyfvSLA19YxjNnGoBDVaF7DkbMdUQ7OkvJs0BZmiv+ha99F2cpFEDCO4Q5F
MjJMIVNk/CEVjs8MoY6QY3V/l2iD6aoRGfO+TWmOUNJVo/QqRlipLUcFeck4jdigqA/iOFvesUCg
6xEQldr9WPtLo61Nd1T1u8gpS07XnR9xau3oeXuFmEHcWeZP0Q46J1KT95A2XbBRiy7fkqaTHDkP
Lt86sysPflbmK/IMaa2RULCsieLFEyZ1YqZF0ZAzRtMizgqIRUqnTw3s8sJxeyxTCDM8Bewqualj
yraii3XGrNQICfZz+Xgli75O3a6L/FPVw3dHDDDs1EirMzeJ0+6Vo2NceJWt4pJFWUIw1qAurnci
ZFG2xQpU0c2lFko0g+FZvaZE6d7Qy+mtH5NoTWXj5Abgtbe+HinmItZShrW8iKmW7Qdd/wDOCt3V
yoxlkVsjthIRP3pR3T5iNsUt0Gp+9qxPJAlzhNc8FElX8ohq2ZDjrkZvZmGeKYFWMu7GkLK2pQhI
fVo6QSZ6ps8wfBzyYdNoMK51jCyuofZQlSM9NpmQdIo6xqB69bMouzOSqN96hfQ+FK3LP0KvGP2z
ESw/TuXQIkUKdXwutT9pS/jQpBXEeWnCTC6tZtODVDuAZIlWtRM16MO7BgeTaayDIlPXFNWnaLhk
tLImz7uPI5XiaLYfmzgasu96h3end4BgOwUiYQFLjiMkMZ0ld0/ehCmr8APtK8B6+cBGzjjr1Vim
0tsek1GCOenh83zpWZ+6Ksfxd6nZy1eOBrH05KhEDFubVqY3ATlkGj6MZRT+aJ0Az1oXfle74rHy
8++QUvjuQajga2xYsQ3jDzym/ZrKIW1DaeWzraMQIlSbvNmSs0Yxodoo7AqiftoFPlj8Sj31BTZN
XUFDyPBHYEYfTci9nv+sWSVOylELyNyTGdUB42CJxdQJfE3KmYGfh0stGVkTD625VsdA3ylqkC66
YJSvYdKYh2yqGRar8kObKMGUXvBQ6YZk8Lee27H4YRaDc2efIeos5kdW6YP5G2dDusAqmeAFB0lf
dtCjo96j0aElYqxUxL025grCp7Bc4zZJXsE/VfsKx89dgTyFzXl5UiRk7lwf212aBuiYPKwgS833
DLpvmu+TTiS/A3JCFmMwButySECNleGO+/KoSunSV8otnQfozbbLwKi7WeinG9PStHuzjLu3RG1U
fxWSPslsfz4i6IB8r0FFqe5kh+YCW0K0MGokzpXthcvaq3y3tB06UVK3rlaim+HsuvlWV0XkOhOw
4VQEaGQsNMmxY/20awuCeD52/F8abX/CHWyOw2kcR+OLTvva2XYdrXU1TzZabz4WMaW6OEXBjEv/
FWEWk5If/6BF9ne2NBJ48cq5FsODiIocToeIw3sKUn0zxI2+jbVa3Wp6PbqJV8FUzgy5dHJ4+SU3
6SZko7kmzsq7hPxgdlzxmcJUWsuxSc54QwzmCehaF70EPodQx32gsU4fBtvcyhTDnhTNRvWqh7Em
JhonuVwVov3Cwqt7GyM0W4ltWesGa15rsLYvwgpMdJrgiSw7f2eb8iUOwCuYdJ6einE3s/rye5oZ
P0RUx26slAO2Nfsrj6gcOzAzG9x9T+x/AW4LkcD8lo+5LuMj9LlqQ3kTJoi2Uyj/1b9hNJjAw4v+
iz2UxdKEC7kmSJIstWDonxD4aUsJcniRnht/rAUWhoRGW6S12bn1Wdkw2BXRH+Z9mNUFor5lKkJc
1AKNtQjqb16WIPmr9dht0kJna6eei1yjTgf0neSuQsvfG5UMUG+X+ocFJ20zhayph4ilWVmlzTrj
DHOrKl6Ed3iQyzp1jLWOJIGBUuqrqKXu1BvlD8XMe9eCOXxIUHUuB6QCvJn4ox2YR0pZHuKJnovO
8jkKWU5UReNv+zhOdn3a9VDrjXcD0ya9DToQEla2hNmSf1Mf1MhLttJPXnwvVwYW0p1lbYxuMn40
bOsPxdjljxTFQeN2YnMtKVXaGWGms/YLghWruA+Rno+JHH9atrke7MZe/RkphbrCvdAsIQEZ+3yo
3zMg+ncyUo8dbeEu5YhsQdJWvNZlSXXiYGF3NKbvxWirS3Jye9ppGK5NNtBLs2+6O8kByGNiIGY2
aw/zk9P4buoJAiB9p2yqNjYPRiMdqkewFmdMictYRt3vKI5LwFChfoTVXmHz9Er1EBcqQ7VhvKV1
nm8VTmkWfjZoG3Uo3tumbu7ixA8OiVq131Kth3yBUuFJabhmY1Y/zB5lcIuVbkEaYb/IbCQRtul5
76awcrjiUYhoPHgiXS9dsuN/zYuhWAw5kQFqk8fkoa0T/10NbF1b135CtJ/dhpf64aIxmk79HmBV
KtFPsnhGBiabjgGjdIbU/K04U5V+8UvpEfcph0LF3K2XqSMO6MQY6Y2OHGz0DSaqY619H5Wium+z
fLon9MuyNIti6yA5sDip3pjda0me+qCUzGJPaqp5stCymuvEOdu/zkvZZipzd8Lz43ZWWa400Sm/
iy6Ljy17ruehgc+2dbCrexvgeSOwXrXXYQSFLFr7ZmKHbujVOqyome+rXNcRkgVsEJhWOTauq06s
ck/a2Ee8sjo4IpEffWz2azUchx+JM3CtPgqmlSo8lMFamrfFAoRys25juGcNhYa7hkf13Fq2Yh2T
/0cQ0jaXJN0QqbAahC6KTZ/k4HIVgE5D4DuiidCxAOfeSNQdcTepdkJshsAutkhpvL1SVemTaarQ
kp080MSi1Mw+XXihWb0Ejjl+a5lRfcYHQTBBWFG1sHxruC8VPrum5ohlWyU2lqIJFZx+RRQf6cCq
5eZhE2wG8hM/BJvBrer76ddA1DjxLFufhq2CVhV3qN2sdNaLybLDzITzIBvOSSVOsfdlJGxKA3Sl
ufOdks2HEejVhwjzn0Kr/bXujL9Hg/BAqOTjkx0UZreurFr51VqVZKU1AhNayHAafuqqaZ9K6VA9
baNjfptGapFb8q5eI7be91lUYR9BsZYuh8kJdo3nhy4Fq/gNQ5SweosVxBv9Bl9jn2/oUCmOMsvf
J7WwFiZ48XuyJdFAV7J1DqPPetcnYrOMffYNPuCuZWkprXQHXiYeEUNfNqpVIyDjI+1J0a0fOlUz
UV5nwTKTGaq1DNIGa7iam9DyTd8QSIwKJG496CJW1845J4xtHxq6wiQOQtkmBjg/Vr85VZDgbSVZ
FjsWM7zC4vgJMbTzZBtqtgHeka8tXTorxvJio+cUkwo7G3/qsRXfQWgPv8Vx5bhNhU8T40HSPY3J
aONZi8M7tu4sJUhUWKmOle4TEut/lSzlnhwkHFS/Z8rRIVpwz+igESpCmW3iG3GLsOi2Z5MI5fhR
jsunTvalsJV1OwZxtkTPEWunwpF3TUb1nYYx8xe122cbqS03aakOj2Tu2ls7l+9FjcMk7KNug1Cy
3sdaR4jBJzBVBUW4H2TYH/rcQ3jsTfUjhVfG0pQKNrugy19k3iVPPnWVu3rKnGXSp82mchTtxDag
Xwqryr+lBSufom6nnazaB2MkKhbG2OLaOlV/ppqtuerEnK5G+NPztrGPZoqT0wOJv8omRoIwDUDA
MwOvy2nq151RMU8gy1okCeG50AwV0vy6yQ1ZXhPqmSqCD1a4ilWrPwMy38A/xidtquqN9GHtZ6b2
Cy8j0wUOXeJFcJfXTRjIQ2Y4VLQTgz03jUYeAhn+7odGYDiLJ1cZlGBXyMEm3Md65hh5Zr5OA79f
ZYb3VaRq9KB3Ctooc0Q7pOO4neL+J9tUxChmYK0EFVlEnMRrhdX8m6qnOSeMfv7MeFE/hmEQPHSN
LPaeNSlvidnoH6RIqg/+oJQczzP0ybru35MwYUhmYbPmACZlU+c5R2dKqDAZKDgxHCV3wQ5wRoom
+NmIoMtofdMudH+ovokpCN78flQOJH+Nd1QMsyMeM2NROjDYKEGbFmmrf+C3yDaiZaej12W41u1U
bgf2ZBvAtRJRW97/YK9HZLlsPNTFFoqybUnqLpsg3dv6HcTdWuToCVldUhr5v3Cl+mqGg3M/ttoj
iJOJhW7XyVOLkxJkjJ+xT00Sl3WLAC+ALapxBn0pIm9wFYbrHdvukhop9b1uUrFgNf0WTxE7Z1C2
X1lVNm5atOVdGQnrrsplvqJt9ou20es7Xwn0Va0YAR1FR/Zo9OKhcEx1PcWyXWd+gN/VyMuzGMnD
fNJN7Yq53XhBxoSXiUOWnT/yrjOwcvwnbLInmX7RKNvCYV+i/AqV2vWUQRwEekkkhYEY0DkNBnMl
DpRBb8xzKzSIg7IKKVSNfU6bO9Q6lMM6HYg3mw26Hcfy+pX0ovBBibMOptakBF+7rmUyMttgNWlY
67omK4jXJ6a+ljFGZzOnxr/KrXpJbS2y7daUwTdUXAFWX0KTC6tzfJctYr/qIvbgEnvxgthv78pS
pZ4+CoNflae0D1rIYUg9Du1aC8fgpHV9hNQkMZ84fbE/hE/zLvhiODSNfO+VdvedBYC5yaxk2IeW
ZtYct2TDDynS4nlsqv61xGIULNAFiJ0VZRx1UCx2KBJ/+FJUvb40MDytnTKNnyQ1aWtGcVa6Oavy
LU8UrDxCUPeFn+UfgmM1CvK99C3T2/IlslX7oTcRhC0SsiOX6IkCdrFRsm29SXy1wp7H6uIRBMLo
dH2wMp0QVH5RpCetZehYqD5md8VL4t9dlHXwQp3mOfYD7Ix6FSwbgnsLPHvyS1c34b2GAvitCihJ
qe3hf1N0HXnrczbOF8dokkPI2fH2/zg6r+U4lS0MPxFVhG7C7QCTRxplSzeU5C0Tm5yf/nycm13l
bVuWGGjW+mMZeyaDXktphIsIe1vKcARrsqQlbYrzQGrCO5NcZNAYpJyPMcuXQ2zZzUFvIuteK8s+
TZmLQXnR3eRCzAGQRTIYUfmi9dlYBqkljVee5ukwu5ZG66ydDcteOC5v+EUOx+0LwkUobhOKCp+N
nEYgMcUGVqAxvSuZVOd2oDtx6NVOZAbluJ7VXyZ7nfdi6eVv1jX6Q21U7ATLPP1TwjLOaaWNE74B
qIYTBdaAZ0Nki6tXtaPvNOV0EkWLAkZ1RWv7lls5z5XzdzHm5aGIJJ7unEO26Yb5Jc0p0nWU2QRG
Jy6KNFvKWzsYsS7jaSjArefD3IsLHqZLoRUv6bBVnIFqg/4+WCJ6VVG+70lYcwZRgVq2rw1NJjvg
MF5KVEhHvKKGfI59Gcdf5tbBC77vG678zB0dQbF4JS4K7a/24fGYM3mlp8nWzoIpDGD/7A0QWJ1D
gaFxXutB39ZBX3ks2pwfsc483FNeX6TDte0iMqIxbTZZHzT0DIQFHADdcnS8DgbP4Za5Ub8XTe4X
SmeHZvugtPlva1k0wdpnuynI1tX9Je8/+i1GqmlvDsnl05jtud8C4u1Pg6u9pJXBY0ON42rqDE5G
uFCoEqfj2Sshzmza4sGH6Xj/0epy2ll5+6l50bEr87Bt5jOZD/d5Tfbl2JyiKXvsBLphs+xgi7U/
lYiuo2OfI1U/Z172aE751neYXvJZ/wAF+xel6tEV2r+4XRisEkahlnQ4CwGGXxo9dX7OdHMyN7vY
lWmFjTN8K7iEblD9RZPro1tFJwbjk+DoHyb17K3adfXiUHXqvbHc8+A5L2qwPe6l4jvT4ERd651M
DN+WxcMY2TEFtsl6ALXeLYUs/ZxWsa1ws6ATNdV2hq3dqgjTtaHIfuHl2krxNkXxCe/0PyHKXdmO
oS5hvywN9kbSVZ168jC1zrXI6+RQTekV0f63SW2Ww5N4ZEBviRZpHyzKjZnlfdX0p4YiSeBlm/nV
pVp+JrSyxUsZDHETtqtp/8eeVEK5smbOUUJp3ry+oeGtj4x0UdBl/MWu1q69XT4ldbL3Wvdn6GP1
267q2+E/B22ufsiXC0ZpfbVVe91ugq4lg35huCdprhurB4rQaVpPq3/ksB45tf5qMzaeKJ7fK08P
+SfDnocoSpigFJQK7Ie7r5AdJN58LDFxscE9L4MX4vEPBblig6EHBj9gaRu+SfNMvrLWGMxM8FNW
MxWwqULwnMZQzFofXayp+0qs7KFzYuuu8qmEl2X20zk5seoFg1cCouYGI737t2uNY8FFSHO21zU5
DUNNgTfVZor8rNBwdW/fu+6yJwGJ5P5evVd2fLdziC3KeF320Sk6VH31OZOryqWbX3mttSQxtT3Y
P6Veele+1HWnHaQ51YHuLj1nuNGdhr7Q4cCLZ7PKCTCLk5NRDNHeFl0aehZvrljWL6DPqZ879niu
B2kC3HAfccHKM0/YgPejsnzyZZZgGPU7l9fxE939Xsb5yenm/VyZ1zjVGddtDc6+8QngCHTBwYjy
75QlQg+JgKDY03qpXPGrtPFGEUzKfVgHtTtdREE8IQ1+Jz4wHS4PzDBOAe6JmK92Y6dDgFeVPNDT
eK8y90wt1UsX93dXmhcZzx/6alxF6gYdQy04HuFpu1kHXlWu/DaTmYp23gY//ERXCo1v87SEJi30
3do/LFEHEBSbmq+16a9w2G7s8tfomu+Uywcyb6gDIqrOrwDfdnVSHTwIQkoKfsYyetYj8sXd3ryV
Y/doLHZyVFPzr148MyDNG5pV6Rym7bPutqdO2Vce2t6vAbti0A6vvtn5kBDXXD1l+QBQMJT9iYRr
SXd3dACCbQ6DNtDbxk1cU3S7Wt1lVMbF0CtrZ7lAuQRKBwtjfNv0v+U8X6rF+C4sM9SVy8vQiEt6
DWHpahfhHKWol6SsQpV319GI81f6Drpg4pyaNhWu07zY3MZRXPz02KN3lWne8tJmFpqekZ/sDVN7
EoLm1LL5HOri5pbxqVTSPpitC94eUXCqAIh8R9TnZCivEdjG4+pQdE5XIs3ddTBqpr4bM9rOI+uS
8spJQQ6nXQQBSXlo7VuSim38QIQYDWa5BDb/GoV6KJ+d+Los/SEfyj+pGf3YFThgm3/3sjmkE2jw
0nsUwZfCClK1vCfwFoBPoZyNAZqIpXSiKx20wMgv0UBP47oyyVd64JZFtpvc6V6XhLN1803p0Wmy
ujssLe//1eVY5YIVlaTBaZ7GEIb30Y3VS18X1DcWLxQ0U/Vu9jbRXsRVT5n6rfpxCZgfL07XidBO
lUESE02uudoywJz1wADq3AtHwOB1NAFmnEuigPjJUKbt0jppfU62S9SnIXwb7du2OX621ZweYYD9
XJC4OKK1YOveTb0sfDI4X4x0hceIn2gC/pz0RaOVPtm7yiAzZjrZTXJE1RgIZETJ9q0WnvHFRMMo
kb4sKeNAa4PjzZq4Zp65lzk9udMSo2hI4fuwRxBSu8ont24CGhk+lXDy/39aDcIjP8YP7m9dNsoR
/an12kdnbW/sI6tfFfYm7tep+ebk5GfZLnV3sZzlqYmLD4eG9Z1m2m9FBV036xHMq9a4foOul+DD
TJ3MMXf9KHftm5OU/REtM/nXHiHMSZGVvhvTebVYD7TH/44aLd0t6k36vd7TYXzV6mpfRquxw2vJ
aEEDvJY4fxwPjLStUnBgJcGXLDmEg1g8Bv/mr04Knc+n8V7Y9LQTY8K3O9v/RURNxHm/twrIGUHs
+SxucdM+aaliqlbVa+TxtjHoyHQcROEeqTC7daAwVaVXb2WKYjQu/FyVfw1veW5iDohy+ak98UTG
y1c+Il6w3Gd3sSvmzeUhUVvNo9HDlQ88BsVcHVEPHvo4ngPXpYeoKdZ/XtJv8NwJseTBHoeHZFyo
IzaHEyXn37JYul2tZ6tfJNN/WjFtDLn1JRTGTScb5zs1wv80pcWnJq+842S12m5kBMxK9QTC0+6A
gs9OtL7ZI05DbvzIm5qQzPcUnUv/MS/wRKK33oacR6TgHtpRaKcfSbSYA5wkT6uuQbfrLzDhB6/O
3ok+QxSRJA8067A22/JbMpjlrflMFsKPlxtvGGUQtbhv9jy+FHp75ijl5eeCx420aEf98l+f6rek
Gp8too/iBe1QOzmPJhX1JqY+NqGKITdvGKxqrXxbCt38bnrpbaOxGXpt82Z7xrY0G84LcQiVL/XG
9N1FxXd9iBdahiGrCx0KZaG78JLrMeowSl/9FmT4hV61PJw9Vz+pxM3OcpZ7tyOXUyvplDY02wym
JDdIjyiisGucu4Vw2a+0GnKtER8KpeCN/PZkZ7fdju0gBxxngnKZxYdgnPlCKifVlCFONzD2iRom
f8vWSMbJeRaGaae8C0wDONVgPMcBDBVst09sUAhhpfSCvCmtzzVBiuKlU/05owZ+RcySW+B12gxn
WuJ7Seq1/g81mfoA2IpCp6jiMLar1zxyP1e+O3/VxfQIRJEHc9fU59zkpO5ShRSrGcrdUsVoAxYd
/cjEizg15mcD8OdeavwQVZS9STU+jI2r3e2Wya3i9oUH6XxU59G+A6w5jrGRhJLemABFkUMzh1Ri
P4qxCgqkvD56Fu1Zj4EbuwWRXtd7hBuMU70HV6n9AnDCh89qj0yw9kusmvY8jIVxsFuHCuRSTc/Z
wpHA4ENbtpNMr3HqrVcnq9Z3RtzHOgYwsNTAke7BwouVqtmKLe/V1gRdkmV+9wr9vWqa+NqUNDUr
nTzQFsgS19BANXA+jfaBagKWrVb8TP38XCmRHUaHqc5oxEDbKcW11JomCKKNf1ballAQI4iJTvij
SpgDHKkj6hiLH31qrkRUT+xgI/gWhcOnion9JqN4uGTs5Ue6cEBumqJHdpMjRevjrY6JPvQ50Z6j
BrYLbOPaROLJTGicnpf5iVinZp+Mvf6krwP7B+qCkKzLcp8Ri4B4kpmoLrr43iLdPqVJGX25U1a+
GnqJjExW8QHneHOs+kIc9B4LE2PTEKYddhDlaeLgrnbuJ5kxoN2CFCqzilgIUYw76cCwpl2GfMfo
x+eyFCuMT9d3O13I7B6Xtpnv1LQO+4haUEBJr+HDzfT5D4a4nisD5d8xC4epLscvXiOC11jxLpUV
7YqFzZK16iVyiPTK5qzBjaSyKzzUAylE+qWJIMZKImkYTTdbKZi0dtMUPY4F1SMBofQA7g5F2wYx
RfuuXKxj7iVvVdH/F/eNEaQ17H+zmjRg9TjNAWvzXdHnNE27DQHwguGz95CZjQ7rUtSZf12H0i5T
Wq9C70EdyIg6dm5DqbHnRqeIxCLgZVBFOqZpvS2NOkCzlj/no9buynJtfGMZcr8ZoCZhp5db7nTq
XlswVdmCHKJIvAykkMvSWWPqLwpSsJqL5yqKkXbN9XI0IjM7C3MQvIiA8XYz4qHE79Ie+VTbtlq1
s6MWyU3P/ziZXek9ebF8nKJoecy2e3klDY8NHYXhbMBni+ldm9o3z0jjXbMK+2Qn3iXP6lNWrqU6
cavMP66Z8d3X5bB+0SEgv/SUAuPAcWZq6RsJ/72DwJddWDUQdbtyAkSzM6velbbQEXabjnQChC9I
A7RFLzJAx6Xi2y9tRPfIKklSJxMLCxpaOLSvkxf1xQHUTEpKp41MPmqOhkYQ5HWTbbqR8yRK3v8o
Jfq/uY0UiQtWbv3O/dL1yNTXrtsVwhhmPyqHOA6MOrXd3VoUSeLXrc01WNo2/Wrk0HSwtHlvnWA2
zDNF2Sm+ZKEPbZDUijhQzczg2zNCwC20WLamWBM9kQQpMqo/1joWX0NhdQMCiqR3IGA7MR/Typvf
57nbXvplrbIj6KepXV26oyG0x6KgPrmu2NeMInZ+4DOlP7bS63au4LKEHn3u8ZNJx9aMUC5HZdAP
dcJ0pVmDIPzfAcvglICP5CNjPZTCzq0TUFP8tNBJfq/dqmW4b1u7DrFWF2fbynENjhALbw4Xc75W
Bg3dZAdy/+4Glm+105Jy0IPBsozkhuTIfZBli4ZxGPT4uU084zLJHPRfLkuV0hsniz9xUZTvOrIa
e2fUfcWfJZGgvpvYH3+kNvDWJFPBBZKK1CJYS5CJ+Xk5ZOalMl3N46Xoon+wGq07awO4sa/FSesB
IixNcVhVk2CscyabGpU6Xxofpzs6O+gOtkxhj3BSRhM/6qJvkURSwP5WOEZH8DEXmQU7az+yGaz7
TOECIjrSffKcz2JNLLBYLlJAPYX8XfJ4rQOvNZf/ygoSalcmRvPSLa2Dhk+QBrwbSzYy1m9e1EZf
ZrpfJxaQbzqPbhLEmPEEgwzhGb4NGsLhrptOdmX4BokS9tR9xk7BMQ83tCIvWXiM94mpbbEilkxY
p10zelcEz4JVZdminTWTSnqWzERLfBtbqfKrQdgKPMQuov2sRpQSwkMGZwng/ltrJxYPS6MDYaNq
NrpgECbXA3U6863oF7c7Fthe4n3L8N7sJnsQI+yGszlFWhPqyPU0loFszKQReGpCyVBNzk6X034i
lG0Ac4InCwfXBUSPJMuDL3Onn8LWibvMl9k0fjajsr569O/eeXMiNb7g/v5Z4GkTZtJM956FVOZ7
ORTZfyCfKOrSxYOrSBE1M9S5mxi10qljo8F2KoFKikwcy6gQKmCHRa5DFJF6XeyGGvSJCXNg9WkL
HUZohg+hJL0/MIqS9MNQkSe7NFnXv6pZMiskM9j5A8Qr+7CxEu4eMWX2wYHOSY8m8tcpAE6Y1j13
afqmXNfC/UDh+ItXYZxDBgrADXnqaocc+u6xkmWW+UuaOktQ8Ob7Xo1MJH7S8BGFLomQHsdeLR/q
dh6WE0stl68sNmV4NA/ZueNnX89D1g4FdLCBbAOdzPramQD0hyXSNm5Xb2blZ153lCV6qaPhNCb0
rUEo3dl0l/Iza3L61g0o2OaY9Cufui2mwfGlVRsvlEqZCeLNEUqf09pyg2HubDQ5osMqALoA6ZSL
EaDYG5byr1kkAsG6RTE0L2Yr/wGuTb5zcF9kYaD/ZqAUIkoEnFYbn6NumKQPut3iFC3EgBUoavvh
ijyIXtRyGeTr0JWVIEOL1W3fIudpH+Ega3SlDvPHzhtrV+JQ1/QSokd4iqUDV4aoNM5uI+nAeSWC
AmCnWVdtmPaWmaMb1S3D7zW6fdChWTqwFl/huXIpMaOQceB4Z4Sh12JsOFxMW9WvkW11J8OtYMQm
ru2315bLQ5Nr9ffqyaz1l0XMpl8MuZzRC4yAS+4CBQMsEaGr1SphrLuKZLAysGpZzEGNKj3ZjVZd
0gaudMN+kEZrolcpbC1+ira+0F2VmeIAFoiMJdat2ruMi4G2samlV93lqKJdZvWIP4eBC1BeJtHe
6H0994tCn7kBmB6KpW2sSoAX20uyTt/OWvyXD7wt+k2qH6kCZtay74jZUTxkxd9KW160jJlqTDnS
3MaElRrXLzbjO695fyZ0aUjLMoA52xfmAtKn0PZ0641F9ArzdFoN8wI1fxC6bYOVZf/RDnqbeuOk
4umID+gQQf8iNzTYQfMfV+u3D08Q2GryuPTfqOfRSyiUFzPMu2MuExRoj/ZLpyQzS291Or42U3ab
rPKT8fbu0i289yYeiTwXzr5Dc4TME4Vz/gCp/Kp3VqgBhhiyp/bGerCZOKDwCEjflHUz91KMEUe3
mrMFYuBDinX7cbIvOsemD8n40KaEjZaEUvuWos2rTqsXFB4PbW+8TslwyJKpDyDU2GkXtz/iY1p2
ZreerST57DPnUy+LB7cpqRCpHkptsem9KT5BiY6RUbBRRMBr0fDGGyUL0ATMPs0DQVsPAUsdEuq5
bRgH1N1MFUPOQDBit4wnEz17TtZ676JQduvTlHuv4Pugl563p2/5mLTVs1Evs+/oxmU7j/Anxc/r
6FS7mIZbPzHZtPMMrLUZtNCyVsXgljJS8NKxZP9EFdWZohOLUtf6V1nGiTv8N5bjx2jTMpCnCEUQ
J0FGUwNXte8m13agxs6UkBwKNVqdn0rkn2LR37fbEe1LH3ItXyaHb7Kx5t63oFyCuEURFCMVb3Pj
ZbOltLn3x2Kv3PdZ9ZNyeyC/yPfLwJ9dh+ZE6HwYt7B1BNTtp4SI2SpK/0uotBGruuGtRLalvSXp
8rcwrLPLJ8jK63HSMovtEse+YLt4GFlJZU0Ud+bo/5ZuUVQlGYeZlc5fGq0NJm0Tg+mvEilbbOnw
3f3wsKJPrQuXrlbRfWUOzNNQFXsnR/bM1nQW88RIzA1qAybUg/VDiwhYYa3eELZ8oDWuDo2mvfQd
ZonNLOV3GesCzDn6vH68RimSRLPSBt9Op48hy+5p4YLrGiiZzHY80tt8SEnK4cDblLdxaCHW3CCd
2TAlfL601VHH/OMi2iNvCJxizH+ZrxFHoPPuPls5MYGYqGDmRR7TVj6vc3GOXOdeOvLdc/tLy/sG
ir9+LCiUYBhdXwpXPVEgdREjGp7INiUi8unMp/ae9JDuxpJdOoUkHdn/kvaf8SCXneNs5jJZP283
BDPia2+wH8VDd7BzbYDvjEDj6qFDHZ+/VmVc7SPRXfqBB7AYnXkHKBsypiY7ZViHqJ9fbPiGEyfF
6yzFY5EThLEk5S7Xxn/bZUFfDqa7ta2yQF/KadzDVD+AYr0IPXk2p/GPQ0pDBfFTLdVnOzQ3InDO
WGZ8D6lBoI3rPziLU26Jp6nuhzAp8vM0TPohLUe8jCBSCxRYZ+RfZW/+9lrGN45XMiniozFY91x4
P2RmBFCuKJTST2s13gcxXVsw8qCuxxv5HX8siUxZZvu+6P4myDa3yxql8WkuXM1Hy5Ugce4/R0s9
O7BrFCnTpiByJG8uq2un/hUSusKc4jd9A0GNZHygPHJv2/PFHpixonLvpONfc4wYyghpCxsFCD26
gFX4PwgAtU/DvGxcy8OyARzMH69DmT6mWRfoLNqhVdfTbl3j2zCXaWiK9SEGSO06jJNx+1niAiyX
+SMd16dcZoo3wYYKIBzOzaOWZs+9ttAzwGM5zMkxUc6FUXkLESFUN568/4ZMu3iauiEZa0MgphOO
ALhd7N0/XhGxpC5z9xtPVLYbWVycvGRWgT56VigsXmAMvm9oeX1RZxeant7cjTmosovpVZfE7L6d
JPvXJGYoGjPcviEPpLaQ2hGN7roTZsWEKx+KwvEVT/vceDcNvkwuSBSNovzUke7UU/KiRvtWN3bY
yvilMtQrTVZnvKInYUz7soFNybexlcjyuVr3aSYxdhf5ccbiNFYjaC6uhp1pN59ZniG3ya4mv+PU
rM6cG+9uRUQb/9IOU9J5qYxfEfEgyXrf5fpVllUwVgmKof4ENMc0F7OnN913Wow4A2S8U0t9aPkJ
5QJ4bjKzDxHPA3Qr5ovqOFjjlda6p7pBtul52Vfbt/8gwZ5rXgPYqd8oGZWHrrcFwK0MnIrbkp2I
ba28JomjwgJgYIf8UPhdDARme9EHni4SnTUYIHCIoo8wz/A89O0Z41G6d9cyZ6dtzrWegOgW0kQy
4+HQMS5LV90jdqdES/9gurgiFYJ4m927vSxGAGC7b0uIahVjhHDGU+bNoZZPd4L47mkt0Rj158yz
r+gSwUri+F9NmQU+++zNXLy/RJfv14Y5AdtDVctbWhcc31gna4HyByixxESwuNWT3VrvwyJ/S+G9
ZC5jveLj356/SVkHwZPjjNNZNdWFGBpfFtqNMNtDr7xLNHX4/PoGGNMuipCvo3ZqRERqJvIxNfhp
ZTWpAMNPe+zz7I9logKQCVxZ3Ikp7ObqYJBWsbeoWwytsXlhmT0aWstp5ZRAp4jlo+mpiMiDHYdj
ZyAMIkm+XcoHbDSfxeCe5qp58RbexIMFvuwNfzrb+6cZcg5xqj4XIjq5srwZLqdE5AGJakvyxFDm
M2bRijK+sKQHQmhVkKJgeGkbWJIKg+Um699OjDo+dGZxcJo83H4d1fZDbKjoK0ns6hhzw9m2e8GU
deAIus5GDTNSvWUT0ydXyqUsp03ax6rST4PlvggTW71jHZZUBJa73As5PMqaMwcUbcr6J1afP16v
frpUv6eiuzUtdlVH5T5RkvtqWp4zbjONu8Vzt72KT5OR6785T46dhv1I5Iq0IDubz4gTf0dkFDjQ
DvVkbmdNk30Z5vxWA1cGDR4J5MVMSpUTP2pz9FozrNSF7flVXqZ7w1MB8HHxWaLMsuTy6+jK8500
+SWl8cr9fh3AQB5iWq4vC/VYX/MADuqMz3073qPEw6as1+9NUb/PmRaFZYKxeUxuJtOz8pYL+CtY
WX3N7Rrro5tf0WqEWY8npQfWTDJ89WgXNJfJynUWnl6lHXSlDgoXrhoyQGwqv6aaxWz0wIRmZgB1
SEp03HxSxaD2s4ivusx5QojJ6tKnirkI51dy8EaBYXp2zlR5Lb7Wd4d8nkKRIpZipXsYdPtA/Oot
i8d/OhMYy+eU7DStQPWV47eYP2k0U6HVOF3YE2OA2cb5iyTvpgr3p4icQ+KtVJCSV101exOebMfe
w1k87/S2D/pN5b2y06hE/1plu+wTA05eWXeLHSRyjc+1189jp+2V1j+vmRVkQ8ZUootTGRlPmc2B
VETZf+kIOKG0J0+t7ChV8ggFexz74WzW8tPhs/U7SxJzGe+11A63P13HsLxV9pAgIUOGmEH0RsHU
KzQWS2irPJxGFe+02AkTzIuTagMwHJSJTIjFON8GpPmDUOdVjW+NaDMAwOi+AGuV/R83Lr6ipb8z
xGeb6uEgoTtQUgExrtE1yaZft5PHicNdLtNVR06E/LUvz9nsemj35EHX9OeGlymq/sdlbfa2q8DP
HIzxZfncGfGHjtwKn3ArUUJzLzp+m6SH7clbW22vVdzceIaDLM4PxFYjeuvqAwaPp8hrfDmnPoL3
0OpdJNHuE8D215pqLw4b2siuy3cSiiXC6Q7QUI35HkVfaLUkEejva2L6KSQm8IV+qDINYXd5nLa5
1+PctfoC2Y33jP/Cd2aUjXK0RCjT/LYUNZqIBkUh0LSZ84tq/ZNFTZC7zWEhFGJtsDStEl9UzeOJ
aeQ/j/uwYAJWg1GgcQR5LlH/4xjLk/YDAlHz2dgRdtZsWEjkxmRTTnna3Zuby1iV/iRZUCpnfVca
Zq9SPLhM5nbaHTDNv8x6vI/Mhs959X4jTXvNTEQTSJBECcxnzy99Xh0sOQeg0oFWmOFk6IfWcUOq
vAMiovx5QNXKBB7EY3okuOPambrfxNGVcOuHtu4OcQQym1ZnJuyHxlKIdbzzdtOixAGEH58E02Td
9gcr7TBNzWHXmwusf3wYu+ltycYjSv8G5dfgz0txwQi8aQkwOE+IRK1wTtJjK+tXDyP3stpn3t6B
Z7P8YDvCoJCcZlPgUHXpJpt54uX83BimH/MZyb7iFEhCByF5Dfw4OUO6mzgaUt7qTQ38KKvO9qcC
o3GmPW6vNDm7+m626mB748yDFRRd99Lq64F6g1e5Zq+gQNneMizwZ3JSwKLS8yL1AIG5h2mufPCK
kUCBzvzYHK/R7LwSlHQkz+jQrvCaKWckLzAjROlFyoHFqrC5qvrJ8EFtsp03zeSXLY/GGF3SdnqN
+vgGeDD5epJ/krf02cGDO3Z9r6T9XuXdjKtvNHxu7XFnTsPJdOKLA5EoeRfB513zeHjkvfRRF95D
1trhlJR7z3D+AFFfV908A6P+6Co/TrJdNzXtYWWQjVrr180iUMyhe0yTcR+hPu0GYtmRITR+q3CR
gw0P3Hjlpk/fDs+m45acRrxiwKAl7uXI3KaRwt++4GxmNY8ioyyQ3BsTxaY76v2pVNfIo+6k98AT
BhA8EWRMmT4dXCezL0AfBZpb3XlI1zosG4k2kufZ5PE0WXgM6kY1/ZWKi2rHQDX43nzfAAPHwwOu
1ud4qgI3edouBXbaCWGC9miO8R5XyIBgBL+B7L+qiJw7zAVS55ynA+C/TlantOkuU2PvHctmFF53
rjG+Ri60h1VDZBh4rEV/7MB0SFpA8RaHeIbeOeyczHhdeoxNZn9yG/3iVTYuNMsOdDM6gocXEJIY
CrvE7pkBeR0u0d7VVvRR9nVhZ++rGzx4TpDSdIVjOBJWMSDTmj5tK3prvOqA74Esh+xgpuM3agF0
La2v5fFB5dXOSO2fytzilf5u04TMJN4TNzm7HHXcmHep7sDzEMWElquxP0Ibg2lyePH7Wyif2v4S
v2a013YaVkY6Ipm+6zBa1nstXHc3oeesN4BSn+bAydW/2mnDuVsRABZ2YGrvKcr5azqqv6MiZmX2
nFDr8Ln2HwtIqhJjdo6llTOy2kfWp9i31ifBRXGrpA27fEL/U01bP02LxZlMkMrzjU7Td22WvzUL
LnbtvUJGBO7jIDAE/EFc+IyaeZ/X87dyErZ45CW7WHqAFplzSyxuybI691Zzwee3a0T8JPihuOHP
ZYuEa/RakKIizLmL0Qf+9lwuCXIlEKuMrfjTDjxWpV6HMi4vK0cT1/pRLxLA3eKb4fidkEkPbaz5
rTMQtUWo4V2pYw0rsH7h9XtIeJRrD81lrXrfsCZgcnRYfFiiMs5RKtDSD/ekzfbdKkNXE+H2tFl6
T2hMey3t8tGLyy+9xT21/cWs16b/cXQey40jSxT9IkQAKNgtvZUoUX6DkNSagvdVMF//Dt5meiLU
RiLBqsyb956kyf3HC/MTuf6FhahHI+weQXow9bO3EnCEdFvqw3pL3mJt6+Bs4FORg32uy/yUzN88
CEuP9bncfWXsHdrSfAaee/dtZ5Uwh1+IF5DEV6qxYXrpTdLMcDnblEdjTN/GWh+bxbAeY/nFKnAi
t92v03rixEcbW4L2eYBXzfv/FbqcoPlYN2sfYa0ouDZt8zTSs67bISlWiVl/jzlroQsB84ih60rw
vlVB+ZOV/n9FQBo5ZQCEuZntXVHMMBm3Ln6f2YyqnahH9yzwO+/LasI87OHKG8lGcK+Ku1lN1zbv
cKMEhdjmjVm+Gd7wTBHTbcgj7QYXfUswtGZKOnf7DjMMWdfpYM8G62T7mnYa+OKkLfp6w8SpOWMh
YQqJSOU5R0uG34th203H+pDXY7lHJXpr0+4TB9seZzAFkMkeVLk2E5qcYiatQ6pEFBjOlh166zKc
FmIIzrIOW1WSNNfOzd11I2CUDCNQlFw9OhQ0w6DvfdIh6oyUG3P4MpXNa2ajeXfVgRDir2Cpb+G6
O2bYUJtY3K1V/FPE867NKTFz86LJNq4jk5XsOhmuLg7YwDaeC0JP67F0XkYO/olmvskrujeGPASJ
Sp7v6hCYKM2F5bJSl041NJr2l78fhg0HBwU7EQqIzseQlNBI/7BKKWzIlzzDIv0eCVhR2IgHBujG
KtHQiKb4nxbozlbyo/PyffJ7CA52d0is9qmISfp3/oslYhfvrjzgWqYsZA0Pslt+qaYOk3U7P7o4
DufZu9uO+zSSMVmZdYCNoqcuJP6Ff5cHkHQpn7I+P6dB/Z5VhnssDfXRFMTZ+4FWh6DDxeKcINCU
wqE218Gs9qNR7Yw+eBlz9dykxYOt7I/Sl68R8TIGeB4MnowMbaPTv9Qbv2yextCN/wztbZc+hesb
NSDe0Ks/Vt1M0Ue82vZvyMMJMYgemxIVGYJxVnb+qnMC+lll/xTkFnK7Pg8iweHOHSrwHpWxuuAs
3BeB99l5OTnJClOrcsjm27Q0ac2vfNNDfWjqEriRSkER2cvJP99RSvUG0fDdDKdu53fMzttxpxvb
ulYzMWHREs7zZMRsc8IqU3XlRelUHaMqD1fLyVSX+JJF9+Kxi2KVydJfuQS1N7gdI/7J6JHeA3dp
RqllUHbBH8YCZJobFJR0O/vGNeLmnaS18ea43qbujOeMl6X3OgcLzZieHZYVAQXEHuaEc3puWCi5
mryBmKjpfNIhIDwZyT8zz88Ezs8yTb7MMdgxar9YNcpYXzWHJHCwVsp3R+G6DY2AeHNmP5J93hMT
Cxlz+R9RGB5FPuOWSUYa/Omx7NC4CZyEvffijAVwNOPX5APGmPYgtH5dllWNHPVyXED31rwtqmSr
WrPBjl4ffbs41QNh9xioEIrk3g7Mm99Xdxzbb7WDJk865RrJ/i9IstM0IqvyO15FLi42gJeSOoY+
SAJtCZniROPZQQ+Y/Bn5FmiPhiuQxjmSaehv5l4460H2m0VldKfgFrUmNX1ftVusYf+8VlOylphQ
8T3f/Ll8Sfv+251djVGHJIFuEXgq9UfPuQcjse1T67CUIb0f/fC0bGPXPY+GsbbHATbj8lyFbvid
BtxPhbwX6Bl2mB9zLzuGVXQabLJ2INZwGp8s5R3ZVf/ArnXOkdkFd8KUYhISCHG+TlX90s4D3C3/
AqlMrr0sUFSSQ7c2/OJWxA0e37R/Ib+MCDqUe1mnBmbZHm8RXkfa+/R3af682n/ukVzifHzxBv5+
ziccAn9+ikXSw5TJcJ9OGTQPH/ATwCCcOKH3ImsmkrO4us5wLifncaz9J8vOH7tAvQwy/Ii6UdOM
tZekoXRaXl578bJo6u04KB4AcB6X7x5IhVwlNlSrhQaFbihUs+mYoi27iGJcXRbvaDXO9z6uHywF
Tg4+U0Q/MgbJjllTsZ2H8Eil91Ql1Sfg4Ku08Bgarfn/4hLuwzrpm8cyaA5LfzRRpTvMvt2ofjFr
zKVuXTxEYjqA+zoNfnVxGoROqvEutC985ssHWyDYtfUc780W73hn8WmOQLhtHUfVTHWabGO1bfkY
4I0+tImG1MO21i3WTPtxlEruKzONL2OU+s82GCW8udb8lrZUyATGzKMeyXTvAsuQv2AHCNZVbpBt
mnEI3mOSJzwsUpUP5chhAzb96KoKhJKeTPhM4dLtsGkTk7OurQ+PE37lafdBCRuc2uKotMe/uMLS
U3MpLDKAYbY4EKlNZsAofOqZftucYKYc/8JgQkbu/nl9dIpCw78S3mcihmFmk0aEldSo7nBtl0JP
fDtRdB8KiGFVE3NQ5ZNzypM++a8JB7wflAzrZZzmmWaElZ3ZyDzQPawoVYfDiOuDqU38gwFXnwWg
1FVJ8z87xbkJAQ8lndwbExgtRZO9fEV2/Qc/MAPxPDjlWfSL2PERDs6hQmmFcVcbq2qgMCoieQ1N
QAdV/pkOCUG5oI5WNnAlrerv0HfOScczTC4EU2o8vTVjr3eTMX31Y34Af3dmKPHo42WPneBPB/Vn
Xg2PYPr+FqnbDfUbeXkqxRpMge5e8XfIA9UdRWfPPDQe43dC+W8YB8HZOQVe5QzK2dD9Rlx0omPk
It3ul0Akk0HkutK6k8M/Dq33QEwIZ1q7I3R/wSGk/n+lAyN6iZPoOlRAWdtkGC+hUx/Y3UATneon
GY4XE002q9WXqcZvjqpg53XJDdPBJcIJFYslHDBtqma6LnsC1viQfmydPru9j4FjsjsAPP4WW8FT
ZJhqj5D6OcziDHyEECMJoE0nhmQDxGjbz1z0JBq/3CK99tgq1lokDPpUeMNJ/yRTl4n9kJWAEfXJ
iydcCZAGNqmhP8eIUFsahP9KFi4y228WCzhFW+i397wPSz4LuYUlkMa69jsIgn1DhpZje+XhQd86
LNXBHFKjeHiNeqYws/ZG0D85LpVAZAGnBHnAOyogeWjHvU3aZCBAxYvR9FTn+ftoSPCBs2SrnJ+3
l6oiuCMme4mn9xPil/VfVHdf3WwHT0NaXEm5BidvWho6vL/rrmGhQuFWjDAZKa/CeRgpb4aO9tM/
tq0DSaMu7kXW/mhsazhaH3AqXpH2c1KuWOqcmflhjFV6I+eiPhpDpn5tczb33iyDvSpN65+SbRGu
WH7Ni2aPSBlBy6ghxxJbNWFxS7zC3LMf6aOqQNoh+FL1ZsB6KiCuq0JkrGebS6A8kdzozLX2fma/
WXS/b+bEY2gQQYk960VZ/V+BqMuZV8qHqiMAUpXGq9DC/M+XU/ErcBLgNIFwDyRtYrk0lenBN0cK
oMB7jkeOy0GxI8aNremoIQ+t+BpJLqMD+JNFT6JIofmM2YvNLIySsRw2LqOueNLMbCaBPGzwXqm5
UJcEjeZFecG4C0ovuJg5wWcppoby1z3NTk73pHpYogHT22vWBE+NtsA6pLi47SontOwmETzK0oow
UzXXJKNQnpUDHm+uogc+LBnD5+leTtTqsh3/IfMwOxmq8E4+nNlUGxJ7yIbK+4OB/9br9kbg8VZj
fgDqlOOH0OCjzJFRR9gnr1EjoYT01Bpd7xTbEBY5hCMUBCDAw75PSp+OMrwnJmb0ztfyWunqK+/E
fyIIYLOqGqu9aXerwq+bu0jV54hJw3PkQVlzwelBQU9Xfs7Yhb0aquRxqIjc64FwOZnZYtc7EoiW
1zHLyLx2PYyjXYMI409UVoebTLpHVOHbIF0HC3X5InLWgLIWZH4iflRj54+zK2N4ce4GW3yEPu6j
2K4/sac4WzmO/7wMaFtC/ZFNTOfGqcw+JzW92ra6+T7sKK/N6o+2SKtLI/BrV6FkxFYyx8yas41V
/oiSdrP7IN1HtTizmaqLOMvJaTQKXw4rETNcrJg2XHvKAd/OzcksewzeRnNRfuoyZXK/R7qqB9dM
H4wAu7Uh832NnW1FhPO/XjV/lu720D1qeGb5zc4T2j8LeOz4b+ZooBcZaD1Bi3EvrVymclKld5l3
j11r38acS8RVqBpEHKt16JVfIqbNdfr+KW562G3lXy/NP8ybwRYFBxica/wr2vnJyNNrnUMNWf6n
SEpqQco58EFP1D14gn1BXIKD2nMXhoHd8cnwysUHBFKNeuMrLHrExWUnq5/38wbSTXMWceJuAnJW
TTodeombC6wiWZSop/g7VLLam2PrF1grwuckbJMjGlO8aLL52g8D6zsMZuOpw8F28qcg9jdgKed+
3YycVPTTWO6gzLQbEyf4uTAI8kxxmKwDnBXnssyZDoyO1xMx1ayuSMgXdZ4hLkICw93Pg6yfhibN
v/LWtJi4YeBkGmz6ZsbfNxG5Ci2DPDwTr/LDNLz8lNrV+Adji7Ruj6Lv0/wCSHt22LH5Igq8onOD
GboNrew2dLVuOPlD2LF2b5JsixTTNC/xTq3wzTetJ40pniQ9b/OoTpi9y30/ReY5E0HyqKWEh9K7
83Of/Iv4aXI8P7n97Wqj/3XHlnlOYMsSX4Aym458go0J2PVMm/bU4j9Blj/jIkywFms9gO8DyPOe
L0FQ8krwBB9QQuiZrEG7R1SBbCvthse3ANvDvV4lbJ6ujFdXd8S1M53jPysNudNxVM1bfPDDe4X0
VuLIX+s85HwBOOX9N9Zm8BCPPYFGPF/BfyZcqWoNtDJfpRwjoH+Tobt2ea8ghUSmhHmDKGIUGGa9
Nqy/dYM+Z0m6ah9C063HYYBDzDXfq8kYJbqeY567SOevZtoyqondKWJmOuB6I30ZgVNg5cN7PSXm
MR6JQ1aznmvS4WZ4SNkacISeoA8uRHgkXdvCnGRF4YZwY3CC/jwCbWGHsdQTWbc+9v/U0LF622B5
jM+9Z9j/eV3D8ZxkFcm2gaauhzyd2cn4zNyVcEFN+HeaCHwZOKAYaxFgeI5z5IjJCJEJXNd/wuNI
bRpYsQOlkzhb28UzpbxVYUz3q9DGGGX+gU4kg8HEz0WzqrmZBFmAs4MCmNKsE+4cOr9/zBi6V5Wu
d2WBOaQe5umk4Z+ueFXD53mOMLZyLh8It/tfQz1GjyocqmOB9rWOoo7rXah6PNnDLE8mqbofZ5Ao
BaIcD7NZ+Gt/1sShWRH+PKVeciXxOp9s8mBnUU4JhLl+iteZHaNSY6v8ILYLa9uy//U1Ps1NWzb2
IQ8jRUDBB6KcGgaGsSmLFh5a90FOET1Q0EWue99Jd2E9ZNeYp+hKYDCixQoqZ+cXeC41sXQU87CY
rq7wgBP5FO4n4RAmf5rzCUJ/XKsGFK9wfvTcGcdqasJnFrnpHS9GBJyp99xjoCZMMlFlJSfXZR65
joiUwQEvhhzfaZan39ooJ6JJkADX41DH7PjVJkMoAwkgtGeFLwFL2i7G+/bg+gX3Q4Ig+ZrQS4LE
NOFsBk7W/wS6oZ0vTJ8aZ5x8dFJdGsVbHcVGsKLUYjnClNr6MVA6iY6qwI2Eswx/UwvTiEg8Vtlj
Xyb5+KCaJHJBU3pjTG7UCRkylVhNEyNYHEjuYvVvpwhNE9WBvamsZbLYDsPpSEOfBqhivbHWXp0y
/R8FseOcBCnTcH1xZwehLIN4uDbm0NtGTTiPDzPaxnOEbXdtm5OJpUImrB1L/LHemxyZm1p2CM4R
R1Ota/3sutp7KwKjfC4DI3sJBbIMRopyX47a+TKbXKzqNE33LO4dH1z4zlup0aRKl9mukCN1Cw+l
9zHA13spZgB2eo5gxejG/66wP8tVqbraBckxi37fczECU7CCdJOKpt26AR1qVKdN9Oi7XXHRZgxn
pAsdmLyNP63xPCx7D8KUzArJ+h7rGAfaOKPbVIFbv9vCK15yGh/C9iXRM22RAyEacBmN0MSlCDem
baZyayvSFiT4PBApuj8pbOywwEz1C7Em+KtMp3yCYAvNQ2jnKkLSfHmjshXjLrGt/cBc66RqVl5j
NXsRR+YboZRpz4u58D8o8NsCg8w6Aum+IleKnJD6HYdS+NdGIfRS9NSVMtrs2rfkPR8rutdb5Xl6
2qYhaDANNn0npOvd7NobPqhB8qfQApVOglnfKxx+zIN9sq5xhY1jR2YlT7Y+Nso9zCzrS3L2XGVJ
OtFzqxYlFXrRl4OHaCMY458GB1R6Z6Lhx+izFNF1cDN8nV7tLjCIwlvF2XIT76nNNNQkopF7MWDS
QG+CeEFR0B6zxHDu8SjKs9mZ+c5hvvRW51mC6z1Rxb5KUHYcw2gvBpG6bBWWpOYGsvF/nm+E/ylV
QTYhPRVeKrcCu08AeqN9llAJvvGtBVvtZsG/QQccYy2Ywh6DLss3vZOLf74yjWeyDDDcU09tEhOp
1EPp8A+BrElKu27R8DwSiXNmWhtXUWzscFzbGyB6GJibRhziEfNmY8JJcRoimjaCws4m3buJZwte
gVnr/eDL/DfhUtq5LYd9Audq7fkVuDKf4INBkBS6aNka4aazmWwRXxGbJsBFFsUZMxTbQdhYRjDe
WCmwLoPbkuWLuw8Rqupmdn6sDoFXT7cpnupDpnFmHIIUoh4kesaIloabMA8RMU5vqLo9GLVhWyUy
eYyS1v4DwUGQNE2c58Cc5RNogIZIZs3uzsE3UI7V2B/01AKvi+iecXX02mBhgjf3P0L0WbFraIod
3I3KP+FDLC+z36H61h4o9JTlrn4z9afeTWjdBMO4xHV+pmzoj1C5KMddho3smXEPjtMzH66hqGbp
nO+NAdSpxxDzlk/k3tZc7EtecQzvTRV+pXhyF8+JeU/RVEBhlDMzBj26m6QzvIcmJcjPmwzoRc32
RqSRj09W/zkqzE/asMwLflzzI518+I+0oNR9ZUpXsEoIc++83Gg2tluEm0Qu8/5Beq9T5KkXZ5hf
RWFm15ZtuUy5/HzbuWmAUgRxdBO3QfcSpgHznqBS8QZK4PBYjgbRHeu81CrIosNHHzKktQcsDBbd
SNoCqmN5wGQsABziWaP5XCZvwgy2Lbj7sKxBgEcg/pzfpmrpuAKce0UUUEkvE+40fnOMFEFSYHJP
eda4uGRl7rxZEd/3Fe1suUF/JNojnWbDc7XDKsnoLxT8U2jGTqc+bIb7PKrwGbvsO5Xjl2LFw+QO
1sqdzZVBlcAeLhxbRDa16a5nAX5LeeZGx+0tlsnFZfKEPZo75k5+BGyatebztrZ9/xBmzck3uqe+
jXi5YJBMBt1gu8u65qcO5U0wZZpER5YsWOd99ZsI0lZ1/BU5AZsW9LyJyWdwVNE8Rewu8IChkNHc
dPSmRQU8Oh/t+9QxGo9Gi4iavDNpO8xZWHIzsoCiGY8VyyKUFWN4n7cm2yokD2Xunsn57rRMzuY4
neecKwC6OjnEWxtcx4R9CfqnBGo9j/HNshpcOO3FVO+qeKdFOedJuEkTZqCFf5oFpsK0QIoH0odl
FyG4UdNiJR5ejHGi0agaezelHUkWUK2ruXXbY+sGziNNQQ79WKpgPVWivowz20Aypm2aIhJPrJJx
8DiXDcKMLJx8J23D2rFadd6gRQFr63zrn+s61S21qGrNailLCY6utISD0Zd9emYzOsscgLYSA4Zn
Af6KnHSbNNMNdF16CNygI96TRs+1ZzZ0ZQnWpqwGYyHUhFWUT/aq7uruo3BZ09BT7R7top+u+VD1
356DXJyLbH6aPaMCNe06kP9NpJXJMJsH6Rb1RbNR6WkEXYWrrUep6UsM2sKrsles74C0vHl+jZ1K
4bsam0epvXRPsC7aGYbRHHogGKu8hEjYLgSI2hU2dtgy/UuKvN+hu07roGPnXNoDcmeNNFeYIHk6
43xwwMMqf8VM7cv0NYcslO5sZ3QzTg8ddeYpY8PHFtCb2LGLalkYIKpjUKueQGRr7WHCGoh2pJFi
B5ZeDOv97AXAhTy/cE+tLKVJlBxGeer64SHO82JXCkRvNYT1szt4I5+OVLpfkA1YEmIXufOFzm5t
wJFJBrIg7mbH+asHVx8AlQRr9G/CHoWH3yYsB+7tvtoMMCihnvgeospIJBCvKjZMP951qWQwWTGJ
27vgV1eUVZBKnLJfGb761Da6k0HibRskFclvcCaU+DxZcDoNa83sN96pIgUkWZDrTEs00NxQA8wJ
Mm1V1GbHQLQwMnJPUtgkyThjWh8JM/RynrfC9LsjQWn/ym4q7yNVRf5d8vzvip4paIKh+20IELf4
ieePCMw3GehqgGSdTPVWz8ZP1eYZJ0f3a0Eb2KTktAG+27ih8u5WlIG1rVsMsWFlNdvaYKYslPWD
StitcQl321n4xTHIPQwqbe1tAsyuD8Bw04MzmuwSMROTuHNRvhO5Ek99zfZkj1P22OcCNrTB9KoI
4+hsci1+q9Rs1vmEZQFnMmT0IHVrvMCQgSWem1XnduY5cij1jCTHPjXV9VOlc/ut7bku7Ai7nUjM
f2Zdl88u3DX2weQ+ezx0vK48x0RqN/ULU4TuaDIoZmcAzad2s2pnm45B3wBYyZc1BsjQVTs1DXpj
ErO7CHKMG6kIGWpukjNZf+x4PdFKywLV0sTOcOVpzpnOZOyxIII0nDoRF78Q84rboEWztkfpUbi4
0T6L1fg8JxkglEHGm7EqsVIK/FNFUJfr0aEyE3FbbqOKHd2z2Zr3aqxT4vmq0WcSlhjNSqLhMPP0
XnVsCOqVI7ZaMrO1lTXxBebr8+TNNzvLjH9hl3f7IWn6S8cymB0zSvMhSnP823QHZwAHOHRcpgeh
CtUD/ZzzYmMA3sZxi6Mx581oLS2/jKIs38Ze6gdAjtZzVXMr+EIQp7WJTzz0k3Y25G2N5zJqgo0j
Ylx7IYg8MiakPtyW8qY2pqNAy91YzTyeJtaDg3LFnqNl/5GFfeNC9GXykgQYDnknI2drZZkmUmfo
apVNInuw+7645lFXLqdktW/rZHGhWO06jNiWUwQDdR6xpupZ8LZehylWf63p8qxjAy/ePBP5t9c9
gBhsF2uSJDaIzblt4VaZ9isTbrGTSnwLirhTD9j3TMyfZJABnMAoIR+CQMu3pVETRnJJ4iRJQOlQ
HKomok3B70tZSUpiG+l2h6JEoPhF9uPOk/Y5C6bvyePHEgGFbOn8poF6c3ihokqtHUA1kAS3M7Nt
tnntm6iA++Pul/8Pg4QPo3dIvK+q9VmmWn8ivCDxYjeZGvMVv8emiMJ1V13HSm9rwAPY+P0sAYvT
kCrTKH7T1ZgL6AXhhrANIow4j+hDYAJWE1efF6DT5yMfDP24/ComPMEJPunUFmrPblKcqaI4mTJ5
1U1+zSWGK9s2PyW7gVTkXBJumAoy0Nyikbo4ew1zm3fjJoNzu5KivdQc2SrUd0geOxGWOJ3lYY7z
+8QfyDJ1shyq16oLh1VH4LxJEtwBLgKB0d7ws80jbKrBxRQUnWGUrBFY1pTTD4lhf5o2Zz5eXy9t
iaKQjaXS5eBk+1jzmzUCmY6lRaO5Ta18F4G43BhmdWeswsgamoNyoBFdG6HWdnJt+mAPGhHVL7xH
QmFvzo52Ahi/w0cDK7zr2MZXkeZbHqGEYKtVJD8GhMpNiFtcRvNvogH1h856hHaMYoB5Q2XExOaN
5ULZmkEn9t3bMN88GE3MN9+NgsuheEitYWs50ZutmcTM2cFwzENjypORhIdmJEfRA/NBkL6zmUcf
+dX11UfOe1zw3UYaq32WAMJbnjtJ7Ze6JqyjkFSQf3amaUcZgGH1t49+avu9mscNeFz8VIs/Ov3P
i25Yli54CtnmYQKPxJPi2/aKpyh3gfq2Q3OeTXS1BbwK6JBYEywwqBir0OGHkCnRCb2dCWguj2Fi
+vcxHXeZeM7hdiY84YHVHYMp/Q4KE5Y2NevAgfg+Vd+GbFej9ZGhUJq8uayWuXhsFwBXiHlWIvZw
9riGPPeMeyddQIHl5MadJpKb5tkYS3HhX/L5am/Mq7DBzTxo8rs2+xPwhQ6Ysv1wC0p664F78OL0
GpAnRy2BhOxGJsqhWmKJ9S5UmCTSqnsNVH7nittWSm8bEjqzrB5C3eCxaHg4luR9kD2QqKJYz9ZM
/vv0MzKszdRMJghPWokB3lh/G4bkLR4U6xjEP4KKR6ge70Gd2pwzJk+/vzHxEFVYwPnADoE4+Ll6
Wvxv8YBBdQZDl1e71Bj3lhR4BFg5M4oFmWSshzj4zIbmq2qMF2FN/XZQ3tvyRCI8kvDkt07CehTA
cGGs70MvPZkqcI8NZqg2n+7Kv3fxuwlFYhWTW7aa/t1a1m6OcN0kzrFH3SwIlq54ZRcumwESdm3K
hTlICDHczB42u8GHLT/VnLVEZUYTayoJDn838jEmFj+dk4EMK+tUKNDC6AmqqXF2Opu1PCJ87KAI
BU7KI5Wm7NF2XrtMPkwa9w63wK5MC0y3xUO9PJ+NEV3ow6xN6XDGjmIkNEYIqU3dY6jY+d012Fdd
+pXlQbBn7zGfxw/2/h2cxdCTC0AMRt8sVqF8AXrg/CG2uTwNaTrsXQ0VCdRnPqtr4/p4aUYmozWO
901Vxfgv24KxUaGqL9WG9hPl83SIba8kXph0F1PqguqN1swK6SqkBzU8jO49dVI9I88v8FI4GyRg
MJuLoeaGday3mH0zLCFVxrTNbQk0D7g52wCx71eeegXDc4HmfbJnCUu03asJGIkWJ+xblGhBj+KW
j6z3I0WNIIzsSJfDA68fiyR/h54GZj7pyl2Rcg4WsUH93DyFE5n7AgjERhCWWXvMjfe1dK9tt9Tt
Md4EXvEXqcgLsJeLuqVfJ1X1G1sjSyMQAHn29BDueG0IJmu193u8gXbhPbE0mb4OQjZ7YzDZxzI9
Ef25s8ZgxZa/eyVZQMU2ANwYf5aBfz5psiv3CoFF+9J6QLcBhdgMKDzclXTKLD9Aew56LHizx8SA
BlW5qbH2SJazT2f8ZCL/4/nsSoxAYLDururXwXI7VrgWV+yl+VN8+oWLTBcaS1zKwoEdbo2x4aDQ
u1EO2Im0h34Sv0EgMNZjkfJAt58Rmj8IoFM1Yc5UQPRazgOV+WcWHuwzJ75IM3pE2Xmm0UQ6C+xq
ozJ5laO3C5rufU55xfTUY4UZqm3DiVGZZbol0vwLQ+TCvGIz8xa27DdB3znlY4f2aZ8tSmnoQx8i
o+wozPMQsnmPlWFoYUSJ2AOB07ZMrt6g38PZZIVSL3iE2BKYFrjWDaTFVDE9WFAv7gh/gFNttFhE
MHadXHdBeLeBIbcpyzPDsJPbilMDjkfIjV6PrG6yEKYneV9+CJD8i6Np+J2EeaY151HMIRpQ2o5H
ukVwAFWwt7V6ivR4Kfj2y5YtSbilNzIY7klvPIOWSTZONMFtGKhjDWmvCgcwnkGuM6zw55cu+gpn
ngTqTJNM4r5EQQsjtk60GDJYSwRuPiVGu+5mh0S8flE+KmrJ4aM1EK3Qe3Qz5kxAB/lkVxrInKTr
qNuXugbbOkvjJWgwlLk4JbQc2MGS6d/EY9JvWuGW5XnsS/Eg1kZFc0UZBS06YahtomTvGNYTewFf
44V7xXW3j2vMwYXVrKFY9kyi1FVgY/dMGqKmHXYjqC9hGB+OmrCe9/4+5wqN6W1ajY5hCzzVjSTE
0WU3Ey2m4IRLWfHOys09CirbRqtXRkcHR5W/QaDOPn24tsKl1OMIoH8Xa7fzM3yPzpmntmDBX3kr
cHOsh3lorkE72FvdkHLvbKtFGRTTNli8hkEoP7QxPUxlwFhq/qttGsJxnouHBtegQ32YkYpk1eGN
Xe2wTFrCXVwftZd+s1mh+1K4vc+ymj5bNqreUNh9UpPWg+31t7RovZPDgqXPIhmiF7t0wDSFEuum
xLcDKJyfKKJAcuwYGkCEO1cFPV7H+BZNYLsVk7nAIfhiYA1iuGypBINqGDxPkj1cM0GerR8oa9Ww
cQx6Mh15DAW8vbqF1+yYuFQA3PkTbGI95U4Kyslh46Ro+GDO59xaFrPgVFuFMammwmEcWhK2CYKF
eEf5hnjc2PgCQSQutwfTPAwxgHe03a+jeQCNHBTANUz7QTMm20a8IyzqXGOo2dIQxivWnzLa8Eqx
c7LwPyyX/lo6omQkMF3QJ17lbLLEaC75iVwyIZAjPirSA20v3loQCInsFA7z4l+UDD8cSPHNje1n
rwnf2P/6jA598Dxb7OYQOLaOxT2OLNAA1qYJxVMOmYWRxsFpQnCluHcnTIW9jIxVziajPQh441ra
aiSHhefaIhTA06mb5Ia6oTbtWOKTYNhgg8RnDQsScSj3My+7CP/H0nlsx41rUfSLuBYJ5mnlHFSS
SvKES5ZsRjDnr38b7jdyt63AIkHghnP3QUOfoNZa2rb3C/38q2c3dzk5T1X8DbFllFDiGc2G4ZnI
9CwpnlfxfIi5NtscXvu41xeQQDBj0WPFnzBuk6XQX377zFM/pNiGlKodOPAS6qJmmmzBDlGFz+Ek
9MzSeAjh8yI+mIFJLB69UVNwmIud9HWrey4MpfxFTDYwCg0+Rat3NDgAL/Fg5QPueA7TaqQ1XfC2
1tEuGK192cSkDd601lsrX1PzvsdGdUeP7O39fgD2UoEtAYLCM4q/4zn4lfv2r8pDLV5V56HMb9bY
n0IHhZ/VZ7twNh6uJ7ovM7ZeIemtlY7U9sp2T6WQrMC79HJ6GWosbA087cxJ+10HTX/3TS9cDVp6
KdP67mYuyH2NrAn3lUS7J5k+LGJ6sH6akX9iYbmdwf5b2nBJbb3cNYI2V/zviyZsOu0wqfds3aQE
8c7pY6TJHQItc26Klay8ZDd2Csad0Sctw3GNlQPFo66hQToy/oRBcNe9u1HcAEh0wa7n78bgPxFi
racieCsqJIPs6++OKW/IAA5NFO67ZDyjWz9Os3+hU/BlFrwcXW9tZjk9Ebb81ilvbOjOXyjqrRjt
tulVJdBwEOV5qbFOQdzOln2IyGobtLVxThBDRZy27tLyTahrZKUx3i62Km0YpvFaN8RbFY6o/rzK
U9tXJtdbxvDz1eQkmJ7hcyTsEP2YTi8mnN1Xhhj/uiaxvBksWXEHN0OED4XupiUOqbAGLXCknUUV
PgI5oNNbdZqUTrz1gbXTQR/pbs9euvEjcmm/O1OjO/tptPfETHqPADjsJuhjFhZQYf9DVQbSQvyw
rPSIsORXxOjSqqjzj2qE/0QWIGUBC0VUdPNMcLUcEWAw/uoFplcLP3Om5aij3S9tsPKOdPVdOLUY
JMytvWstZWPvGFBvMJBCfJXlFBR6aveZT6+pKLSNYP5iQzsSYREh7KXQch3ASQCZzglUXcrUJ9QP
9ILjQa/AxOaCVLnitufIhvbOvzQ1cT0acLSvPkQKADcEOYciwx+6OzIweaHLHjIyVct64zphs+tT
N2EWCgbfcghi/XdtF4yOdZHm3Djd8488T13EF6jiOpzIEdMoQFNR4H2cWHazHFPf2jAcCUgVG5eR
58KxUM4WzPkg6JZoslFNmin1LRsut2O4XbaMULmsU1+PLlEzGlT+WvFSxbW2jboYprgzunu7ByAv
J+LDqPfcwxC0KIYKPTvp8H92bDfmOnB8tE79XGzRdsg1Qlb7NOcajBLLJFgaVCdCA9SPxau7mfMI
ALtV182KH1/i2esxwWiL+IhVzrDCw4PyRDPaDH1ExUfZVux9ILeJpTvtYCcTDsstbhrKn3lr1yG4
Z9cDNOR00qFnOfdbzaHdC8AcxSGd6U2UR/OtaHnzOi1EEerb2r012ZMo3dSsJ6Nd+7DU1rKiM9Yb
1NDpQkRrYfa4cZps1OYAWsRIMofxMqsC9VIn16HqfwTYAlZX4uycUAusVQPh8uEogkIF9WChUblb
d1PWH0tLeCepDQgvMi+/jnOutnGLokY0eyWQc1CrC9KU5GN0Gm/LXtNup8Sf1x2STdj5dPqMhLPU
rYNsG+r+H5vzSE3s5ryWLmwO9OAT/JDoy6I3sShr86QHJgA0elm8TQVNiDFYp6rd1fokwPZeUjHT
2O4gSJ6l13y3ZERoAvy/ZljCX3XqneM7n+2QHNohPcQmduYURTcmdTRf1lA5o+aGamJtD6h04Vfg
8WgwUhOI+EPWrbXIg2btgWhMNXGzuupnFjUzzkw0LAY1nFgGakgG4h7LmJkRwH66bh9TsDnId2MM
2rtPE62wGuha1fFsHfTeJabrurep60YUyLjVaNGpcJXHTUmri3uBZHWVTUz1q4GMAm4v6vsDfPFV
bVvPsUqWgzE/YlFAHIi2AkOLqqNba9ev0J3/dDbaqKgiBW1VVCLDkzP5pxSDUKPUzkOiyojyZBrB
vimL31EzVGgn5WGKk9uYUBWtnRdYTdehMz6beXzpeofxfpLSFGOlNnaGhd1oX2owxZ3ih6AaFJnF
NZ2tq1vaaGXSz5bJvFbztlZTXQQ1uwrsDF5R0WmCuMTZyLhgXC6rqLrbjnkpe4PZdZF+NCmNIwBQ
MAxP1AJfdbjA7iDchcii7WwPhyGFIaDPBc1Frd6HtfkicrFx5/Ss/t+OyScF6Pt0CKkkTefQwzgF
dfXvrGs2oTtcfV0/O2XNMig/K8U4aeX47sn+VPiNr+yPdCDrub+lG0JNrGVGspsP6NwOiEpoNve/
mBTZ5JncI7G5VI6+NZEbb3xT0n6WV2TdV0F5y0FUhFYMfk4RJncrdm5NNd+Mf4MvwwXHzvrYJJ1P
oqudCEeZLa6ow/1jecQVMqIaGb+VOa+zje8HLx69J8wH6Tmhpwuq9hFOqfuL4gu9qCjNzgM6La8D
6xZUzqdRGHuRT+ChDKKVBRNS3qvDWA4XB2F7ls6loT2H40gI5y3h3DPy4t+t7RAMWiIDNgIzasB9
MoqJceQw0RlzZyAFLdw2k7Cb0Lql70rJ3MhoxYaWfxdU0HBnxVzcTTAKhwFrazkjpAzVOnJE7qIR
ooS49iC47I7oDigAtcMvSCYPUJlYeTsB27ESspS6uTGIP6DEr4YYazA/kx994S6F128ziCKKnuUx
e2uXvwf0cjCfIeaG7VJVmtPGE6de6FD9MchVhYU61NOlbU3jth1BUzAEG1PZ7K1pnUOlrIlrGN7E
UoNSLhByqK8HWgyf/qjBqWISuUzXHDCbxAR+HSCnCcyDgVE7ffVDq2E+MlnmoqPIk9H6Olahsa77
6ImH9HICc8CZwJHQkfUZykr8rStnj6FterOGnf4ZWc0BG3FrgCHLJKWZwnyVBnhaOeU7NQ4hRwfp
fqR8T6oYTsOAM5DsCR+IokgENBVt6vmnkMnNplXMACbdKxthYZ3SJgtceS4iZoPm9tDDtyGqnoHm
ZhA1TIsho6A81YzNzGP8bRfyqGok8yTODIvc/zWSweWuzca96j4m3CFjKX5fx1tE15s54OysqGrW
Yl7pAVrvNibzpzRklyAOAMYsA4PhBEsEDz+b1nY5X2vZw+HMRmiISqQ8XwozXKEq/DWjfTEzZtUl
AwM9gUIm3/M+O6jrioII/M87xeszR8jKy9K3ALF+OELusjyiOFD+/H1iExvo1i2VyuWXSr/nbz3Z
XtI+v4TCI+cFHKEle71Q2eq05kRbVxbjrBSs/nFpjHTV6i6ROoa5CHwC/ZQaLfQdLUwx7KhXCaMQ
leljjkvvN4nilZgDhJHeLkzdnU2qFCIFx9RV6dGdu9frhyr17qVtbBgoQu0qTMYirPZeCvzqE+PY
4Bo6t9E+CwQ9N7wMAS8PVzQtsCIyb2lJssTIn55JMlLmtb2jiwJsMZXWe87cz2KSjE2a09JgfFut
UOYNlh3XP4As1AsmbVjZwTCvs/C94KDrhb0WvLYkugiC5XtmMU6aooYx6gxivLd1DM/aeW0EBtCq
ESUw+BIRfumluQcKdYsAwQ6N99mjBiK/fcUgSvncsyXjHD86TxDGV0eWP1DwGCxmuatXRQqHyXVs
sQPmbHBh6mUxX/VY7WPevJG1Jn+YatP4WubAkhgdbElh3hlxloTbmRI9mNaqain74V9CaUb6P7Xe
0GWP/+Q4SlLFc5bM4++lDuqX3n6wMEoQtqVNbdYz753VvBi1eayZOaRsgra9Tungzye/Lq1NzKKo
2+KVktnG8omU5oLhDgu5EEC05dDGT89iGsvt7QOKKTDcKClINEqyiOEtsMhViRctth5gLG29pxO3
0Yf8iQgCgFeC8/EQJF+jG7OcWnzOaEiyuaPUr7L4ASNhJ7F2BS7mvQVRdTIwE0ld6UCJb7/crmeY
Gar72jRCPuWY/2n8ycZ/Z4hWuZkyHc5g+mbwh3uVU2EhPFJHLG9x9QV97yTk9Jbqzs2zKdtSD85g
nnPPbaN489vgNMzys7P1caFmgMcwwiXEuvoUqFrPeGkaByN539mXba6oTCNm7cjJtP4GyOalqJuf
gsKoxum5wKH6USjjSc27yMTdFjMnaZmJu121V7+MPkZqsDsH2fyNCoWNxhe6pm8yQu5S9hzZ8WRF
w0FOF22Y0WoErkk1GSVYXnyFbrLNKhqN0G8RgzM/SUW4yI29XwFT93L/rUW0vXBc5Y3U6OVdeHFw
CTVmJMn6x3NfkkC10l4JBEQDshdWXE5Y6QYrgoglDetdYYUoUZB09JQwgGHEo7VzVRg41HmI2tKl
x4Yb04nauNhmQxS90PuZCfc9O72CqrKpJgNeyl1z+iCxxbEjasPhIQZBGbaX0E7KMoHeAYeXnqs2
4CRoN2e9nj8rB8XqOKYmlAHOMCyp9iwKIEblB0G+oPshtM04UIPV6LB5frqN3Omzq0pksMPwSn/j
TXOjEPQLNNSedK8cXNLFUEMH5FwyHFMXWpv/Fpa76nWTIkRz7f2YTiozFiZpNWWcS1xW57LBKcHp
Lj7FlQVh4E50/R0FbrHsGGFw6yFf1UgqCEl+0oaZVSI8lFAvrZQHDdQ/40WR82gtjVstxWS+zGgK
jki3JkWbst7KEEJ4Tf1l1/FZ/1iFTVurS3xa7agp0fvbiK7IMxPo0dLeMq2e//KwRHg6koiF0jzT
W89C9gzSNBGFzAyrUwZvnJ8qDF9yWAMgJ387kMCkQ6c3Hm8IjBRRajzjD/rOeO8LpqMvNYSAMMBt
0Ci8q9MYBp4AHWk9MNcrtUnj1k04EcWFUrehwa2G3uPNmpBt8MPQ5u+7Wdth0UkJD3PtKmk2Rg3t
30RVg1aDLpdfUJ9odt48nCsCcI0sizSwJ2eluYsZOUdQ3kOrMNu9RajSiPqbsQxMbcpdqKWngXSf
BP/kKYJIgSZKtsQ3YQdVZkCEdRqqtKHbQqzEjNC4swMjeAkYZiK3wNvHKY6FmN3tVCYbr0eQl/lm
shJ4D0alfWhlE31bMybyYqoeIonvca3KIdSTW5KXVUGPFUG9V3yzh7zT8UBcZJjzcaqR+kx51m+A
BgcGkVJ5iJsJ6FIOILHO9oXt+wwy5CWa2VpL3xV4gj4YismedaEnMZwUhtfgEqOatoByE+jFPd4z
xP/wFNfmNH1adnFie9v5mH7D5Nq7c3Lrs3iTdN2VyamVG4n+ADa7gu4KPyjO7HWCyfwKKoq2oCQR
cdzTLyGrF6QcRBE7Y6Tda4/TrQmpOSUZAm3aK/RgGitkqrtHh3GOx/NgFelrlCf0rpz+e0bks6Me
pSrGxVUP2r1o65+wiR9eRVSCLGaTIfJP+c2+Ve97V95p6O4niZpg6NPml4ePHrEjVLqB1m4vVkw0
XBtLWcPFVOW8U2ElH51WnO0h5n46myAzP2zZPCbF/wnY6kEerNJhvFqhtgPncARLt3Wb/tiM6Y5i
72sbotSD5pTBVlOE7KFRotGYgLlgn1ZluiJ5Iztn1stbzhI8R4v7nUFQLkvlO0Avre+ABbWnuSjW
tUOBLq3fcFVZGYn71zBtpN/zSWuYtYpTumlJmqPFwMiCaUZsRnDLkBHGGA2nvamzCKxVj+y8MBV/
J7eYd2WUE4Ws/acy2kG5z2K4hMxpweDeQMLqqQnH0sWkqrrFXKFw0Pe6aHXHkaJqXg8LFxDxLMDS
xoBVfR9GfNAN31VVXtFJOauZAeS6GbZYPRASqdJWmYRrxyOGHQbuijZswSs/lU5mnJpLabVyWTnt
erTQBEVMiC/MUexq7DZSLd3pM6XMSkkY5l0vmGC0FcMkrJibyAHOlbRzm1ijx2Fap4pFqZjZK0+H
BuYzJ0FnfznB/Ja088whPNJJ2xoKB58xLbVlggPvhhLABRBlDFjUDuHUiFWJPFHBNFfo2HiiuaO3
TjAiZMJyYXY9PkWx9xdpDzH6FDFZW82n3qQEW5sVfe3MuI3kTMncDIzJghRJbW0fubW68eZH1UJh
Mfh4UbceLEhGQOMTG2qBmAmWgo9JDBfTZsZIXZPDR51L5vIjDX6SuLGKuwUiLWBG0mdwUzbgEKie
a0H9OmPKuRVhAAsnbOhTSW5bOP6tmGmsa3tbdzjUMaIHiXqHrngd6f5vZoiebNzo6HpOyxJBVOkB
+Aj7N9M1rm49vpV0ruxx/ChSjq7cf3oMnsGKf2Q1OeRgEcOKipGpJqnml2gEZTMNLbKeueq+dSDY
n1Ka/iHrRbgxJv/LzZvvAuUfCRFbWt+l+9kqjnj4cDOSDdO0zMG6V4NPlor5NoHOSzSdmmz/rT5N
Qjc0b2ZmyfNzVkX7wk05iubwFuv1CKO+O6pHOaHWyud/5uCsXnEu5bz1eRl93WVMqHkBHEiPS9uk
umqWmQGudeF+DpQ1kqZbIFfbJ8T6D4BiJ8pA+FLIcRd29rHGjknIeG1b2ntoJlv1Qgw+ghx2PdQI
ZyefP6D88hZ1YuuPPnoX4zKptcWqy1DBecQZsimeo8ouqsLjzMD5U4vnHY04lLXeqm7hqD4qELCx
RLR59hj8HwoMHXLzF0C1o+itW97tO14duUfPiRAFi9g6XjKgv6yMxzhwqfFeLWLLQJytT5eCFob1
NykfTRIfUyqgCXloCpLFC0pWFIoufndggs+wBcEHYlumGPnlXEPOEFx/iYOdErZ7RGTMV9Iydy/o
9pc5KrKUskvMS+O07HD0YG0EC4TSbHPpncusc5q0jOG1G0OTe6uZ1mX1mSIcHxAYuMb74Dwb65vf
Z5TlZhooDXOtvLZUqyE+oISh9uKccCFYWwnmwWgh+A4bpLabQJOhOu2a8bK3dTQQ/TLWJXy7Bxfs
BJcG0ASzLCWVSBsHQexRnHDJx+FCmcjryNza/icsnikYPv4o4PjwjfNoIIJkLs6BqOu+TPkPl54h
1KJ3DcXGUxqcpW2Mi5kPO5EYe1REq3zTuc0fsPGC+cd8bzAApRZ4hxWgGYbnSGV97j7Pk60JODmu
8M+0b5FP6T7+tpgcY4KMzbro9jn7mPqJmsaQVu18hcHOZ/x1FPs4dMmYIkRQJLbGg7swMnEe4YTV
p2eXIJHvDlm1kh2af+COQtFkuv1jyMdV3ZU4k/6ZaZd40l1MoNac4dOnxztObEj/PTAWjS6trXoo
HUcWSxLJ7ctMVFI5X9h0etwIuVebEN9QEftr0MDUow+Tt1zMf/hbUYmLSTegs9LdjGZNqLkt7NO9
09D8KOqUA8jG5rx3yNEmWMOeiZGkKsVOB3Vn1GLyy6eBgAyAp/o9vA2sXglCG/3BonfFYkzhLEz0
1uhicBfwDNt6xcSkw2MYv6McIm7urFiDWv9SS0onagHip6NvkoIBkXZTMYKB18iKjxsIC9WjpIT8
ZtpvNro0p/7yIK0ZhB+99pGENAnFrprfBtiUqOj2ESSRtgAuI04u+GIrI7zCFO//F9qPmyT6zaqf
2KDhX2i+rygtFATImBzwETDrTOedNrD6Dqsz6VGg7sQIBULlgWue3eTV8oIdE1fAK/a2Fh9nPNUJ
CNR5VEXm1kD+yy9VslVGfPDIwF4pjB78srr1KD0BXaMVy/e2DVpS4m8RMVlgFCur/kroFbGmuT71
1ClrMa0r9wYbBb33U830Cc5jO80dD3mFyWJDSqF0OR0AHDH99h2gwiFD8P4P71SbT78aCuFp8uTW
pnOzq4xkZXSTusJw1Pep8RKxNlyvXNMUWatXte39g5U9k+bC6uQqoJuduQD1uqnFO7zg8nTkL2i3
L0ter5HtwNMjynivBYhYviOGmtQPT6JdslFvHXXOgoXFjRPEuzkogAITjvmGWQtz0OW0mJ1XNDj9
jBGxC5gNVfZsbXjLM7ZL9obK+la/vFfiI8XU4PeO+U8DoQeVAIBd/ZhBtaxFc824IbSLnzwNNDRr
k8EzFnn81aJGKVwQX8bVlw+uPWIkBwPT9ewEezfOmwscmS196mrBfSFVp7jXOtciSb/w1aOtFJJh
4uPxjk5tP6GhU7sxE30H8k/O4/lzMp0dtzI19VOu8ktJYTqASW6GwQcNkzruLiUa3kibV7a09zwL
7tYUG4cQuWPAfh132YoSMOPwHYnzOx9+4tYO3ge+NIuR5JQ21gZp9WoK7jUerH0f7UJOEp2i4gDX
dhqJAXnl8vIb5N4C/+C1LzhBeG6MD1uANVvuVZeeO/NTPYW+lQdPYPNM4BY30S0q8JnLNXo1fDi9
PKrNva0RUKCHbisdyq651Wyxt8b8Gk6m2hi1rn2n9Y+ELqZgzbBUmK47u1ixSMBWrIW9x/YRJw75
xZP/hzbr9kPcuiiMYRzyFvVs+NGr0O1Xh7/hUt1SOerJDz5EzPXwNX4NzhQVq+s0UI6c40h+FCHf
HciJCgw33XaTwimOx3Qd+88wxny6w4hoprqBkmBLJZpiWQDrEtBqCF5RhbLqfSiACbFQK1Hceg9o
KGIqdawwibu02g0nTuqjUnSQAAq6t+2mpHNVcnyM/YN2wClusoXWPLEkUvuE3DuevXYJI8zo0kPQ
qFGo5qavrIuO/KtaMPjLL+Ab8YauLOc9I4BvlbyYoc4sKb41+jw1BWjX6LasDeQ7nnxMDIqwkUWR
sYXatwoCl9C3WmHJtTI1/3sOLfyrKNjkRAdxJndGVd7VFxRdtWDHdfR0myLjDq4pk2weQ66kj3s6
ybuuBtRpFGeLzICTc2R8WZ0TXKlB8uDB6+iV4BofqaGjs5A681+4TMc4y8EQOtqGvVrGxpsI2qdd
6Edw5a+FSJ+TOb1wq4zAWI518KlejW4imOZVG+lyhXl17QznFfbSsi2vXcUrRbdWxTHcWamjHeG7
wbDQxSJ21ROi/PYBH/3C0T67jKBotCGBolZiT8ER6qxcZrPyoP6DlRUWefRatRN2CLuYA3p0GP+7
9N687pNTPx2qHnRcbWyqbq+Xxl0tkg66FWpKEHqc2s0CG5cdt0Cd0QOZllbe1ZszVx8UnsAHwE/u
0SAkqb0zcC4qqClmqdhrwbwSTF9YHf7THvvLNE2Hbq7/Wmihl1Fdf2Pqtasz78Vo7YtopmPoayv4
6ZitQkFxh+aLNtQlHcvfZQAQucDZtBL6DaReTzbBpBJR6YifupUwmR1MA18C8auPJ1RW9kkIjEhx
YDpoU/qh++FeD+xD0Yu31BHXKHDthZmCWLHkfnCmI7zv/dwWe1/GTzwTt3j47Jj4v8VgOnI//aZi
y7MyzA+ZN0cA4ds6CPYmOwA1s20E7GPB1NNy9NKrYUk+FKVg2wf9kiu1HYujscD72dP4e9B5cyxr
E/YznhrR1rVm1nIgNlDyVrXRHdwqHOEhQbjgOMzGyiB7wrxy8LVx4Ublj3Tl0dbq11FiDeRZ1e+B
W5HE+tps8daOm2tVScoN/Vkfk36piXZLIXOv45ruVMY2VNOSTPu8pDm6xHzydrM0HhmUZhVcDmjg
aPTsGGHemqxf2TFRS4Ls5MPFrr80XKJjcePd1sU50N9q9k1eWbUdR2xaDJW3AV3zd6P60HlrCp06
8cZsq7OLiAgXJjSa7Kpno0BPdiZUVjFN0//o6bzmEOxZWh77PA0Pdp83ZDRbHbMC65saziJH8JhT
5Kjasxf8RO2Tk4/zT70xE40kHQx8m96xJqUNpxzoGA7xf5l07JXXnztGL2ycktCUHZjKHL2BizS/
SqgxWR0xsXVt0rs6Y1jw6ujQiu7XHL2m/GJ+KjuxWmoR1VMUSpu5/wjTWWU5qjrYcFSOwyejMzS9
aEom3TI0nO2AHYAxfnCh6u6wFbouBH2oeSqy5sK19rWhwlOh0ik+LEayE9TgGYhe5NfLuaGPL/bE
GLgUENnrena0a0JJ+T4ClDEtYsdoPjtEFiNVBXbnQjDmVjV0YPSd2m0xGlsZ7XuOQmayf9i0K5fL
5CVVdybGiZlC6Umj6cBzoyJFRYlzloCOn9xzoqqux4zyX5tR8OpMpSALIHCwxEH9/oHBxX5kZ/Wf
OWmSMFFJ8DO4jIDmj2juftqCd3jnZV354bzl/uVYbbR/sZZCBKbSq977sAnuAwnjBbMfFWZmDUhv
Nlbp/FbHGgkDi4cvRWq8yGXIGBA3pQpWobjxTDhC0Uwz6sHJf3XJN+IkguTz/d/PVnGb+r4ZyXQx
oocnNRLOO3eTr/az7y5CnETo1fGUgOguk+6bhWEmdCTFXqYY1Tr0GC8sAQbZ1buldn8hdpT3jzyY
1niqZlJFAlnFnFp8Eg9EXqd9pHa68eTNkH99InN+ZhQ9ZnrySAIWVMnwdTV2glUpIduyCrx+ZjM5
9ZxbAUE4w+fbLjnzSpA1Vzp8IUEhMXrlNUkasP5QgdHS7uhfrTyopwNmYEPKnHLOCAXsjJ5BleSm
UcXmGlVYSLlzF2ftQUWlMk8u45Cs3eCn0IGg4RyB1CkcynOHnSxrYId75aVqFcIfL1Z0BhwVxfyS
Jiw25yn0kKm6aVypbcJkVkW1y1ZRZO/4kIZDD5QXoIubg/KBR9h8JOcN0ovKX0AgLmFNrVP76jr+
p0oORwm/QIuUMzhDBK+D+6T3BFxBPrGRzLayMJet9+/8U++VDoNX97RF5KL4zSfU1VxbMiXvasdA
/b9M3N9W511IcmlfM7tSXhM2AamWOhvCmH2FUOzrUB5SdSjW8gnsBz0evThWYnIm9fBbcfYdsUn4
tFoVMDNDyDQES1a83/rI+kBTGAMzJ+liDHZx9HtQz9p7V5bOQPJZO6G7VClh5OXrPO4WfuowsyUf
BlU2uDQ32uuIudic0nVV/bsHPrc/AJJoeEQh+5pOwEIl/IJkhlmMWVr3rnPu6pgw2vHsZtEOEcEh
4pNQYFDxrO26gEZoWBM7KsNuezxaIDlR5F3GBMV8LDaUwFYuV5VUe54o7yGblkqq2VnU9h70wVL9
70BMk5JQ+N1hBLvKVfDVcM1W6relo7Mk9+AzMnj9bx2Cxlu1frmOCV9iag9q41e7bpc2+38wYX1T
WN9G3ixnjrEILwF2Gan/fyWrpceCYpH7tb5mW+ZJqxd6DFYVaa7Fn7ynEXhfgRCioQvSm/bFb1XJ
yOcuqC8qqVzPbBL8Fe/GTMDGWQ4JAWks0WtDJdBJ213Qv6gcwONNBMFxI1bi9/C8ixgdoXyozTdn
jdTGM+Xtinl91GJP9St7DzdKLVS+2jEFMgk1EvLZdn9sqirq5dUFBkdYdRSxQh9sSkpcKuVUkTrF
UXUL2Q6d4Ie1OPVPs39TJ1sNLDwiiGZjC5iH54Lihr4zgfq/skj2OQ0EGYoAbzxUpRBzWmge70U4
MC4CQy+r32Z6WS0ldhTIqhRgkBurM9CDm8Elq+WbqDY3oicunc2Mq+bJYZ3AUxrXdY3CO47P6inV
mbtTf2Z5ukptJjc+DAYBVXFFPV9OfDI0yhz1F9jmpV9CHaTg4SCR7PaqyJGx0+m4BahN0LT3ZmFu
UMmvo/7X7LgA15j3IongWIi7V2jIKEHc3Tjgzg1wNqGAp868kkMdBSuZQgai4O547TbjSagbwgep
rM9OMC7BHu2nlyj9UP+lMhT45IS4F3VLAudl5JBWBwYfVh3dEyEua+Jf4y63l6w8J3+Q45vOeXT5
p+4PXaKtUTQXg0hISyO1LDlj1WpQl1sTm48ipg+arHlO7KTaQDGNl7UnME5afhDMLnC3auOg2hYi
9DfPFm8TLxUFShf6ZzDdG0D1fA7WQxF9zbB0BktfGZyUhAL0UJCBb0jU03SjLp8VmEfZxbLfpOsv
eI45ZboqQTiszr46XasKjXp+ao2qk0AV2SgE8pWqiKcWMSubIZM1xcZ/J5KS6/KsHNLnLtKOqlbI
pZikpH2RrahH0ZEgJjWXQjNh4/O+cBbEApuHpx+986P/H4B1fq4qUQ0eQzYPjAAdrdcuRjHpIsYm
ulHxBFm8xY8JIMw0yVMdBnQb0Obc6gLMEzuVyHKGqb49XM1SjmnOVA8apgoysLbacd9skjtyl5bX
RlWbSkpm3d7q2bfDrYIqgPm/+cKh6ccMG6E1SwvHUVWgUgcr++yJ44YiadrgvSLXpYP+ip+uzlXm
VBY01hntAI3M/VfnkxkY06vaG3mAzBAbKxym8e7JzE8vI9Jxggq/c5mdTTHOKPvz/LWBOQHexUd4
2q91Uyz9sLuZg7h6DdP8Smdte5waflN4gFuIxxkCKbB9WCRdzBQpqiuvRB/VuqAkPKZT7AyiUxBH
rz0phZvlt8FPe8SUXvKYHGd690SfY47oFhfcRJudU1dXgkOKQHF772TI1hsTLlTTBgL1Oknleaop
q6hhCfB6dKXsh8zi/YBiZ9HndGZUAKcW1Gg3hxnEIzuJM2ufDllwI9q3tHS5Eco0TmxLqkN9LYl8
EMHFw0QBA7hlIIaVa+G1hstUEVIYjOaXTM+ZWYD/Y4ftTRXmB/oHxqht2dxuHRgyp2/O6m1TiSP6
+78GSYhqMv739dPBSNKrrg2vDDABMOrqd9/3P3uPiSaHKn9Uf6tESzOCo5PEB4T5FBLM7dimp7By
33K4GEvdvuiNcYKUvx+pao4OBgxjtbcpOqA9vIRu8Vlaw9NvokOY9CsV+qukJSPQ8tzmVk/wENpR
OwCa2Kq/nEoDtyDHeEQxxaDaaW4RvRe1GxEOHx22Zwe77Reaz3dNp8bCtoAUD7BqVFRIV8ZkYejg
K9K0lsspAxLPOAyjgFEMnJjMht/gAE2bUdfi1rMdPdqA+TDCig/t16Gqrq2Pee2c3cGuHdRjLYYZ
bamlKIP9uTTkhbbNBU9ubIT6vdmP8TYIdaYgKoJZ21LTkHZinTmCxlXr1OKeSnntiwYghSRpntLe
u6eaUX6HMLCZsteoclKTA32YkshGVNszUG4QvqFKZYa2HiIgVlpWMDxovTdx8hiIPXQEVIzKML8Z
j5hsUqRgmOEiGwI3VXQc6xzRA8WWiQSu9cSuzHDnTHmS6qwsXIFOKShf/qVpxqjWyjJoQDsRY72o
Q6/rfYpkPRkO2gzGqYcJcKuVhwbLbGrWRcpYS0UyKRx9XuNgdDe1/olPKvrpDGKcQSAGT4mR9lqe
uLh+N7QWFY8QPUdX4SqcZUBoQubWNRR7RuavQVUDkyI7TabfFsJ9WmUYcYHKuLdWGD8mhmKmUjs1
ElWhQeH2ZvrB2teK/3F0HsuR40AQ/SJG0IO8tneSuuWlC2Pk6EnQgO7r92FPs7ujldQ0QKEq8+V+
Vol/lYwr12bZeKjQ/ZBgoYAhIyGNw0jmej36C0MY894MhsdhVC96nD9U3k11GKonmMAUtczwiJsB
mfvU2kqbT9RCdJENGTMKeDwoVkan/wlTu8SKgL7deYPQxiJKhjWcS71mqgAQclduQrRrEbYgvSnp
duNY3UZO2ek8kkCrjfLquabqhsWLXQY55oCOwqEUttU7nWr2fS708C9FCMs8GysqM4wKB7bzxhdY
drvnTJd6ZLEBN+epMWjiohLdUr+x1lsW3FEdyOYA7Kq3eo+mvqEY2SaUhgNuGQoiN9MDH1yuqIGW
jugIFuS2mtCd2xvbky8c6qsGGtRkGq+mmjZ1+K1/MTN+lVR97KRj8qy7AYBECKPofgfOcVXlYTpL
iONDyzR3GU+Ic6zZQMl+RmnSkdKIARPlaE/2HSVwEVwVsh+AtRzg6pWZ+DxFO0bN6J9AdEKCzJfy
sdIo+Yo9RH/rgMeyJxSHj6lHQFiATg3zqKh7ExBHXA7IutGoe2J8ha6TXGYF+gcQMn6ZuBkScIL+
a+oQauxevdRcQwGrqRgSzDcJ0RjduqlmOgnchoh8NvpxNR85ofvWZVSk1c8Y3WwwAQ1T3XXLaZ49
MNfGM5RBelbsU622ufFIIeCbBsS724yVt80kMYYtiWjhyqP9Q4Ey+G/6O1M7DIhHCdNidyXWpUYI
xlFK/6m785JMRT3cpYRNiEuYkmcakgZllv7LWD3rDUU/emZPDtwz1YPetzO9J+P2G0z8b1V+KCN0
+MI60DA4edBjhN+f0ca+srlPTXzHN+2ZxelnIw/mHYxCZvQkuWfzK6DhDT9Qfyi/BKtCJaqPT4kq
qfB1P+JJe7an6Dp607/YQwwLPCrlQeu8ec/UMXfNq2uyT4pm56LNhpe0V2zQBT0KvsdEB8PpcS+U
NN9CTeaefkkw/iikdafa/MUIh1dOQlNBVg7BeDzLfM8Qb6iCmUEnnX6n2vIpuN3oFdeQDl9tHm19
TNC/spkNe/QnKAfZcgfRE0HOGax/E1D1Y3ZUCbkCc8lbxECD4l2/srrxXBXT/w8AzZEQMQGXlqa5
O9QvutwpxftkRncYXS5FLY8wQTb6+ntGty1z4PRcSDopW32lQlkdYzya+lzWYZIssWx5Azx6A7/2
E4bbVVj/+dAAV71XPCwU5z4TU48WJggKCyB9viAITp5xEaFLCYZPCjb9s1JAfeuaMAOXHyIAEeiT
Aa9szEPaNOKAj/KgJxAx21yLWzdSqB0xeuoSoAYlgutqbbLyElHobzQ7vgoNXAPVpS1PQ1hfkFjf
T0n+/3kS0cS24xFtaXbG4oJWgNJ2oi/WonuduX36NdPPmx6xpezPehKqF6AGXrNSHZHzNP68xt0H
Nv7XQn3nYnrSV0QvWXqlM5HXWNTJtMlyS+wp5/X/Psju1EX9hcaSfid9mfNCuzs97JbyjTFFKKqX
doDclCVPoloQiZAh3g6d/j76QenSr3Yy7lgxFznzptxy0dFdpiNbbEXNdWPSy52N6RNI+hUxDyh/
a9jZAzPq0C+RKYFlFoQ00wThYy/VD8wE9q/Xgec3olmmh3O5BUyAjGO8LdXO5C91XV0EI1wVOmqZ
g/UA1gnjipBVh0WzjQAAJ9jMu1I8zGzOaQMuoGpOBURA3ypoaeE7pjrSLwMvHscmFl3SmKj4aAcl
ontCmaxh4LAh5hXqNzrLPwvZ5X59Ai2Bvh8fEMtTbUZHXgx9gWEWEU8M0VjK9JABvCtZqWtHHEbL
+6oKcLkNqxNOa5bPrEW7tfg/TUMowJDsaWLtAt7wua6B+bVPme1v4bwj7Akbb0tGOON757NJPLIo
jIMM2k/Db5+sEVQXGic5e6+GvfxpDE9iDa9iTLYWa1cm7VtD8DsECpI1kjkHouuooxeRJ91sdDu1
8tVuLkykuxLnWoHLxqp3Zm7eLHfhoOFdGLSQgi6PBQu0TanVOek7xyURmVvDtA5Z04M50wvNHO/1
notXZt+AwWNBP4jB/U5MTho8hTWrA+O5/7c3LdCaOsPdBVzjrUzCY8CbHGbphM4NuBd7cKrzLgN/
N7rNyfChI+tjjF4o9VRab836VWgoq7p6JIjFOTQzWv2Rb1z5n0Kjv6Yw+9FPTj1AkxnrRhBhOa6C
0XtCZpAamXPr4k86ttsOBgpthYMD8O+SRuOHCqpLFKMsb6DWdK26K7tgrW9SV2UHFhRdjeimDOFu
O54bgi71osChMMZk5RfumZyMvd5fa8JKEa8b/yxZ0ZOtJO3hEMWbRUfPoBPchfmLX+ENZtPRJ1ae
IzQ1AMLRGTnBxoxRjvLPrdvsOl4xupoY5dK13jPhqX3ombouMfXAQr+7A+0IyBO7in+W4Xfm2gCR
yFkcbrqNx033REQ8HxNUHtbUcx70h+izOwHhVDbOvSHv3Zxvj9KA3kKW2P1m8r1balTgQ+ubxdTC
t4ZpM+pGOdpDWoYRcjD9SS17OJcz3jfbOZqCStEFhZkFDOQdNsQRqyFXAgkx76Mbf6YDSZGz4+xY
+NO5Qlbxrn+tOcfFwgEh702kL1JLmirOaT0MMSDFq5a+tl49aCfqGlovZxF3IvIbcjpYF73lwthl
pvmsaxVPMRWmIaPDJYL03zBAWKyiHPKKGT77NkqDuAp2Uqk/glcB67Yk+Vo+emPiCUrsujCdJJ1Y
hvnbwRRbybOY1ynHacyBn1OduY8KdUtPTwm7L1LqhbgnqIHcvCJjek+iZBLPJzfj9wW/4prqbrbZ
gCR5KPtKq1drZWnHcUzyXNS955IAaE9Y+yTv7gVCngnFhujmS0Gq40JFzg5+Gr0CC43P9NNPXSxq
aBlZDckQ2LHV+ScnLX6qIFRbCPo96Ajclh1CkFC5e1+l5VNiCsi3aMEL5sFnezYsFCDoDw31BNpo
bQ5YT3oF4LxN+5+GbYf94dF0i98mn9AFk4TQOVhqHfnUOu6bURb3kelxoZCak/lsqR3+05zbU6U3
t+sOqiMaKWzfnJRwkLZ1CHBbzI0P/xHUMEE4kRujwLDCBwcsut5SWw4c+6ZS/dVlvZsjL18v4KFX
zUQ0I26+Oh7ILw0fLM4uJpu4q7UZdh3e2TzXPuu45w6nNMQwFNjPXiUvdK3YQSJalWY2WizLi78q
ZDhsagfZsLF0x8rq3gGfH/VO7pjDA0XKOfanPT2kdeeWt//FveBtl9g/M/IGMrZQYiu1Yd0jf0uh
0Z5J+XCd/eCUrLCwV3gY1fBoWOqjwtnojXSby3QXUDcTMHXmad1ZgtklcKcorA6eUh/oCXGbLOch
SP/chHYhnibeHnrO/Ba1q7Mi5owyrLc/kTgjR0DJ743IDvTzUpsBvZDmgxQGDIYV6r3st67HJ4ey
Bh/LRt+BBNqzM8X/mhIBrtfcssRFYTW+DXMoUMPhMrX5lQKPhyCxMAwyTxtkvGDjITAW5zDm9MvS
iX+zsM8qL665zdWj17GijvhRIQasQj6BJf7QR4A2szhBLZAUefdTnT8jxEm/nCH5mG5UvVIxAXvi
3J8RujAQIyDz6f9H3yrcJx67bW1ET7GTXB3yiZoW6rmebPVkdZNDcyz52TEVQzw43/mERLlsWSKB
GjO7azfKI3Gt0QVzYR9CtwYK0y5rsxl3C9VuVIzbyZR7lP/gxhhkLGhT8G2/6SNLknEU9dJDjNHK
50EKeK1ag6NetbwEjdjA04xWaVB8Z+hpIhn9VGDCalC2FhXtNLTPTRNfDZDdNNOpd1h7+v+LmYWS
wktevRTpjzldhUyp8nddN9I67rf40G8lLX+bsPuWhPao29Dkw0dOh6Xd2j7O6eIXNjnhP+YmD4HI
5BVdg25YRUgaoZBxRwHhGOittQACfw2wvWxtW+/V0FxcRjmiN9Ejh/PdOFXYqaxjnwqgEEkN5LF2
7u1m/OXh484DTRMz5j76GvE2yZOrYEipmoYpC+ICTjPw36OVbwwMezj7wDnfmtxid3D+kGDzBrs4
XmbGf7Xv7GufzMuUOxOP2nAVgHIJAWjMafRh5QbWCPtDNOMB3PIaysK1wcfhDxAxwojKUiFe7Shr
20DRd008DgDz+0KY0yBUuG/01IsmAbz+X464KWDi5o1m8SYiaIjLHg3zpptoJ1H++2yZNrINXxw0
8ZqRGIw1H5FJd44AVrR+sGo4bUXefmSWUqIj1j+Xz0ty9MYy/dWkPnWC2do127fYJxoxRH2kv1ZE
9ymvkWP2D9QAmIbPE/+1YRuDk7pRbQKZpoHVHJS4+JEIF8FhcqNtLF6saaI5qH5KjuhRYz4Wmf84
xLQrSR1NGmfbtDa0uvhfCA2GyIZoJRVtE9rotHyzAUQNnP31THShELBgYnflYu5I2cxSXJa545Fc
wvG49uEIzwSr5Pk2mWGd13TWeSY5nLV0AaIxJ6yY1jSnoJYTbNtectXvleG9E0OJUOPElTQm9w8f
M5rj4ZLFat8Z7WkU9P/1DIhNBxEFf+jDCH8MtOupgQIngAgRrGGvgAyM4UYt20WLhL1sAwoOtFG+
CYHH6TqF9bGhUQBulKqKnYwLyVYDBoeIKIqqRFaKrhxIBQ4nNnMg/ZoOhNnr4qDuUjhkhRJ3uRxo
lAewkLzqgtGCC2k9yx7KIkcJ16bOjX4swMFG5r1LCnATUVLljj2L+byz5+lMe3vn+xmpnB0sB2rv
abyGsrsGLYPrNgo2FvtvDzgf9In1YGkMiZo6OtHF1mFiJ2mFFGV/6cF+9gZH2nZujk3YHcYAFt1o
0fpDlMpknt85+EmRd1lmeuNS6YlCKeePZTAOHRxRtt15HZIKm2XtNcC2vuLCEXnwsTBZaD64OnEG
q9rB+4XokwqPSe3OZa/j0lHEPtccdKcJUkVlNsW6EQQdNOWLPacXvUTh031MWeOizF/lS3zRm0Ew
uRe3SE6Z65zQj+2L1sn3AxELyghwK/Ki9VN4mGmfgew8OKpAg8WWmmmdnBlM7JEcSFpx6xEFgPO6
WqjIPGN6zJis58r69rplG3bjvWBz7gNKw7Q5RnQV4jZjrs5BKlCXmQvjxy3UC8zGWdpfIh9dBPpZ
CyhNRvUzqXprTGPJC49GtDnC2cfAAiBGHcU0Aiyjcq3U2fOizVAQiqdiImWsU+Par+ym7yE7bhD4
l06JYyOeEhvMUEGbAqXSKcjYRWVCuRmZ746NKyssLtzkvW+THIA3bNPM7Z3Juba3POZmI1lZyP5p
MnE5WTsztCG81GkVfk40dXhMR8u6mFz0vgQURkUA8W5NW+BfKZuVLrd1EWEq6+hg2gJDxQ5jfE0K
mQrmHaI9UJ0l0wrtwYmchf2skbnxazfN+2HBXCF5Uc2hfOtg7uKf2BQ8VwOKsd7CE8BUU/XdriT6
TDTdh6xhLNmIcxCSc9dKawunXzfmvktgsd0w/FuKTwe/rF4FvGj4yBfnFgfOe9xnz7w4FkeGyiPw
dZbFC97RbOPLN9fnpGe79jOeu7VrpbuRioP7QCsAIAutTTpvIs7PwwxWCkoZFgYRTW/cNB532Btb
k0+hzwUhxwe8uWe+gMadx9Ic0RGtIn9rtg58AveuiuebRd/kWvPB5jlAhyXe83o+10qq76RBckDq
2t6lW6lbLIbjpZTFQOLZCjeLn9SXkKP9uhxxfviv8Fsoq1Dlmta7NI0WDwvYGaYE+sBjePWTQXXN
7D6WX0M/Vzvf8UCdiIo4TGN+wsHDzjZ9WcqqyVnMPxskoAniAMXhsB1+9GsFsn+Xs94h7Z/d0NfE
rI8mbw4N64dydX/BLqdHQvWIepa9Zt7yhLmL+jVGaxM4Yu824tyyhJS84KsSiQOhHqx5dl/3/xe2
JOPh9p/8h7wxfonJ+XJE9S8bi++JY5/duusc/czi0CEJCwiK3EKh4D7EBggRmn4cpqZI0LMrXGq0
ZD6WVHKP0unmx3awt2K03N0cZw8GJCrIyxOOY3sbDs5FB6Tn4ovsw382IMxNwel7Qyy4eSBlrz8M
ASYRG7X/55Ba6aftquy4LJkBI9Jn1CCI/OZ5G43lIXfZcfv/xbpIGAJcUsGIljBeCEqMIZEhJRsh
VqhRs74ykpc91m797Jt5fARZSV+YkFZb3MU+7rvoGhngLcGo1GH7ISfI6o1fDdspukHsQ6rNsANG
5htQ7G+za86VkOemGW9TQEFjcUrfYtX+diF+txOzMcsZ+SjgAAwD0WngeuOOfKavFDk1ZOJLMoTJ
A1XXHl/Vt9d62V6pCswAnetIqGoNw/qMsegIaI4eA49Ch0h1FxvVlmVnokfWHsmgIUmqD3hmwSes
esSONpqmeCrY46zLOBdHAslu9sj25I2toH5xNTSVV1hXPMINoMgZ1X02KFIpiuKzEUC9zeVR9ZAU
KkGHQVWZJAxvup9kcJKLPTCoMp114VXPeQgP0cdO+tiU7Mhm5z9PGFEKu3+qPO8rHeSwi6KIWUIK
t7p/1Ncc54fOvGwVMVDGO2l7FD8RMHgSZIifMSsE4TZ1M/b1OG6tjdF1YuMXFXs11FxIH+iuWcBa
p/+cfIkkgTXXH5EdB0wZCky/fdXsSrxoSESAXpjyq/Ub8Na8qVNToO+XsM9pln1W7nTNwdMmI+O/
buBFj3q9caTGfqFdde/BwEcFjtWX98+eJkTy80hXLXyJgnBaR0kA4qY1wmMMOn3bDGMKJIf20Ryq
q+0Fp6XI7yxX0YCEq5kyKsZUFW7HAKA0MAs5X6Ri+QSD/mIkvKwmebtTj0mi98jLCIJ3WSy3tEg3
k8o/RJ092iMq4qr5jYN+I8v6Urkw7+bJP3APMlr64E8hw59hZ27ySddfNoxNPF5M+ZKVJYbkNZwz
fsWYWQd3r244JdY7H3o8iiMUKxEQK07h8asp1J59AOl3dvEaf5dhxPNopKtpPgV5SHdjOfltuTed
/LMYwe6bXnHA3LqFEbGrM+8NWjsT9aV4zquKZLXqBlt/v6TBv8jsD0s9f8eGdSq9fCsnCw8UYj03
eEln7DuUS4006/UYxN0umqunRdBK85r4t0gF7EbDQjhRd6+RjUGx9s/MeuyD6ynM/LXPht9TWy+p
TSU8du0dg7mnwpuwX3nqOpNJgDCYh9Mi2q8JRhZ5me/qdvkJJ60hYxQDN9PNNpx9z5nRMReGmWl3
DqvXDDGwo12ce9ODstVbEkkcS8Vz0dTViYYlB1haNqOJlQ/N9bBxognrTrOLPOLaaDhiLaRjvI57
96j0FzFs3kiX48Ek6WDlVg7nqq4/1JRVYHnNg47LOpkocj8FlyQUHa438j9IDePlA9jrdsOTQSiC
gK+1EnBrfXN+wVv/YFvelWxujm9ckF3sKAbK8fgrZvCLTsvFwUS4dyIOQJ3jfxaLe7dkPKNtzogU
1NM5JjHvfkCFhNqZFVpMyyWdWdVSyzi3o/M0i/xbVBai7xhx2dQCox0wrYFkxg455MMhi3xrF2LU
+I67Hv29a3XEqy/0X4NJ/DFhe7ZJuj1yvJYcPFmYhygE41PTzCKIZkPuobnqKzFukgG8tTe9z31l
7dvaZUjNG4sHHxF34MieRzM4dpDV0lRekTtmO6+adZy6S8Ay9lFrmbFjkdhGlFotsFoaTAthqt31
AzGbLTE6eS9+iyz6E8o+Bm73YxaMMNn1RJTSv8jj4TYAdTTIlFmZOD3TeEi2ZEA+9pW599Deb/oS
tWWO5hPPPLsizh5Fm3Csw+xE7kZ6kSbFckw44SYR4V8OwMtrqEBnvPSwVfCSEoh7tWRz75vek9ul
XLgaE2Ph+zTHazc5dDMvjHRIAOZQyAoaheahT2pGFhE52P0E903yLpPNipI/jqKzCMpXEYM5az0A
umPwKBv7xw788LqEqXPfFUrPPPr7RjpXb1rqHb2raw2DeRWHdN9ZfSKHtqQSsU/sV4CyGy4ZTn9J
hpD4mZLxWQsQsKpU6yF2qdZnyN3LJP53SvrSgiK+mK9RteAloTjn7M0kh1o37mSlob/rrp/D1WJA
Si5M+yprXa2k5bhyhXudnOQjm9Q+Crt53VX9oyRU5uwVAxt3IMdVH84QIbsAT0fzaITuryHam+M7
D7XHsasG7LNy+qlbUSdcnNE/LBlCvEnG+0nWiMWdGV5/EMJZEd6+Z7OQQCb/V0UBITV6Y9/08wXC
3MXvASVVPa5id1wTcXJcEEK6AbS2lqUZy+m661KANTVkIcL0GNC349ccDLskihl/pqcKQ7brwWyz
MndD1OFDmJi7YSg+9JTRoOYtPLej/TVtgtq/CpOjkyU671skxnNemmwPALhMBi1uGPL8QP6tIrLE
vV8zm35zg85bSlhUIp7guDzSUpFbQ2TZPWIwuKgNp00XW2GXExlS7tHbHB2PxSnqCdmu13OYFqep
9nhTMMYfg4Fi36lZ0ng0kndiSGpOSMy2Q2ewDhSOEWf7/CN1afkJkR0Zja+EMzyFpTxHC4723CHZ
s+zfx8incWkTMl/08b+CbFJVOiSy1Y9sEfxaQ3kemSKsqi5/gI/Iaa+wzqFBVm4Yflcp+OuUDpCh
S5sONF1ZGjTcw+XDdEBH4oXQWklmqq3GUSBK8e23MqhJTR42CMLY+eTZKqtzX1fX1vYwPAZGDxQ7
tE6FrO4sRtcuGbjbgLAbytDu0joMfHzmyE6bXRebqGweUSzEzV85TnckKz5bICqLzGCKG1P8BYWR
PVupTYOi5C2tzzROgp4mg0MYRYfCA30TZWl/jnJtCq1vTCIBqU2cicdLK70/EQ+CnaV5Sp1qIemH
RVfBW59b70zhwvaGzLcm4nMlAoyROTFXUuTbwuKMYJnkKjRtDszK5WwBNMREqQlPuu8B45lF/Env
4cxG9Vc7PYfk8pQYzU1/94JEC3/072O3O6UJ5ZdDl8mdTIQf5TEHWB0tM34QRtGV0d5cOT81+vPo
/7V3cqPX9GhCHmxUsQZbRmN7z1MK0YOJy42V5xVTGbqeEcfpdChqb+PF4cnOWZ96hEcyY3bUdX86
BXJrk67Txt8SkU/OHrSaRHPFqYeWayz2aUzWmF5FSIhd1WXyMnblQyXsf3Xekmbebifs+CT1FLi8
hm8IBegqwuU45PNFW0v0p+/84CRK480jDPP/25qxr9axUGuss2wYFmW6V20Me6ab1N31hndx6uBu
GQF4Vf64caQnf5h32i9+2gPcKCZvDzxNnmhdoVLMenwBTTbsssEJLiobIHTNJTPMqJvMgjYz8XOb
NOrtfe6DsgaXAI7PEhyxLMhvHR11gl0Dooiz/K/Cv09OW+NeVEUGuOW2MJMm49Nc6GPlVuhuQquF
MpENjAXtBeF14hIa4ADAVUn/Eg9hBOORLmRrjr/lGOSnKXVxTlS9sbWrfFhbi9VuQCENX3FeBfCT
itE4BQiZglWBsWJfDiPJnbZb035A5WWSanwLM5E9piKFUgIKeDiJsRIvsqNBOkYt9uxERjPafSXj
A6jKeuf4TBkKN0lPHMowRo+DdTVmhtLgFTl/t/78YpeefehS1lGEAP2zzUimbqlUzbKnZUeceyIf
vOgXQBJGqvZE3IRyeVeB5jvWygBqOXV3o32cpmRrZBnBNFrjh0PDW9WG8Vy7H/1Uv1flh/4L6KVH
/TdFkgAmMvyXOgRZh6CIKaXGKRRVqV2Q4Kn/SSb8KYDgnH+tx9fGffckqW9D9BXo2X+FiNPdTOhY
qlOYtb8xAeMWdw8ruV5FEucUtmftodH/JlFjOGjufNRgYYRk0t+V1UsPraMzwh1yKAOvXSXv8MyM
VMJLcsyhtFSRtcM1NY8vExglv/8jKJazybsCdyPQjY80DFzr0bIREPtPkzL2RfLnWyQRO58eqgHb
6nCYHYOm2fpdRDcEbVNr41lp6FnQ7x/Fs/4F+XBW0X4lVXtGdNKTAZIh8k0K8GNBtKrddzTtFr98
STMsIFwcdUraQ2vpqIBr0iX4KSSarcmTfBoLEnc7LOxm8WGirePu5OwlZZI8l4pOdIBeILrNfERY
aDzyvON4DB0wReVnCDkW8xC4shwdrJZgYSr/cCySBKuTzUXkwonAfeR72i3A2BmkbABjzGn2fMEw
Wvt8DrUGTv9S/KFc6MzqxKKEW/No577+BqbUvjKPcUh7El19taks2xyhIbjhbdfwH4aviRgdffkq
Eg6a8hfluD3Tv2QERu4UeyOEDEnXW4sRxrdAK60S3UPmhnKL+HcMaJSGFM7LF57IA4eLtfbDaK8V
dfl9Uj1mfvXIae0II5SdRp6Gpj/O/XDAcPA1pclhqtwdd7UzLnb4XE/ABKpT3VX4ghi7+s99Asrr
fhkxposdvyEfVu84hHrtLIdpDxArm34FOB2k171Yw/JdSy4yBrjZKdf6RfHsn2B0n7giFZsujaJ1
YqqH0fkJKgOdTLMdTUjL1ckcryWDD76O3Zo4BckJUWFCpOHu5jbq0LDeDyI0mY4fHVpoNT+mTntO
7LfQAA5F9U6iW/bkGvDd65SBy0PHTmXTluQx4qVLW2T4EQApzr/mR4XZybB+y+Dq5eU6onMzWBZw
lao5DH1f4jbC+1r5zbgOYhqfoUzx6n3afEb9cpvK3VhEH5OuugLCtG7LX/3pLKLkGoTkBUjPU9+V
uz78VKXc2DjyXUIZ6jLfSzK3FPkAPCzcn6A17mPzRX9P/QfEBLfz92Qsgx1GfcuYIFHcREu/XV0F
T8H6bSip9O+hFxeQfh+sD73+jRtpvywJvNNG3MyJifvyhJHVcun7ohAI5Hzs+D/ztt7rH8N91osL
X0RXO53bPY1TMl1b/VhzNwiDhD1mHjIHhkzPHqg/cVcDwJVvg4z2wkkufIulivAMEqXSvioZ0fTZ
6Qc2sBaEgSdsRvTef/X7kFrJBPgqetTxeIcFZn+XYwSAm1kb2zR3OaPJ+F0Lz5Lc3Jsw9cypxqnD
s+UMcj8t8tfKltc0VV9zghTYIV8GirL3aZDSCc700Klla1TFQzqLcI9z2CWn0g7xk+ClSXxw3qRH
mk14rmTjnxiKbTWCxiM+w6yXV0oP3mrFt0WTQlgv+vyI5qZqXtLSRAdEekbgMEOo7PcuwtOV0/SL
TNSkzohGvD+n7PRoK+APOD/zhM5QBsck47Wf7a/MUdcc6HWZZzggmD5a6oHAjJVjK9rccL5mCy6m
/Bs89C7G2AJXw1g8CZ8TZhmdW6vfEPS+G9GQ+EL9Q+aSnJWfsfHkPlYFLj/Bpxwh9pOTMSvz6hcq
ZKbtzULfgzyvvik58KqL13EeSZdsayUCIlrTe/tlCBgwFxsHc2vZmNbJqKFUGNOXCyaerek1Ibox
6itkTbCVQjKeiDNI1taEpRlq5YlE75NJ6ORCr9R0oCTN0MoM4MiSl0kuF9Ubz+zHsF4oM8fhKOf4
MLbxVkk8kc10sQwG9UZ3kAP5yqGY9u4ixXmkjulS17xVjE7mzGB/QokXNbfOSH5UT+mjN9KahjMi
tFORsBzlihkJo4vMX85Lne6XqTiJfnlyFqBSXnTVoesVeN/GSCGJ0MgL0JgbC/hdVneXCzPSWzpY
nQVNC8AfntXqw+OXXuCahF64Tmd1XpZ8O5twEIO+fXJcj/aJmv/hKfm2k4DxT7+GCHycvPah9fJ7
EVsvcmi3JpNiRgk2FiZ2iqB6DsLh2S2Hc4aE3TQYVWBqWnWReYut8ThwK0ESrquU8F8TzJPZZb+O
VZ1F3BBgieqxjqpx1xgfPURRdE7eW9OwCpiFqfD3KP5xkdRkNLVdsncBkdMXBk+b70aOvz4B0uFM
GqVizjBEbIGg+54z4L9T6N04YP2NItMuvbDl+JWdm+TNjyJkrW3xGKn22OfqvrPSQ9vaG1M5R247
dhzcSlN0Nob20guEdVg/D1FOx2DEGMFd28VSy8mzV2El58WIA2zDaXUJlSxAxJGQ1epn2SjL5hDa
3lfvBndxTIxG2iGTzJgQOjOVYd9j8zE8zi4lt9H2xlvdo8jz6gO36wVuPcjbqd10Qu6xDKwGqtYm
RnnVjO25ylnD44ruME5yE/WKtaXw2LpOxnGj90CL9M/WOBHrM/5Jx3w2oGS5i7VHx9KvE1J3Wsio
68KasUPP5XmZxge80NDpjCJ5D+caiEO/j2Yt3mig3GEAGZG3OUT0eq/C6W4OsbAnCWNWDH5zyIkr
wv4PEcWGRc9YL4Ct55TvNKx3fSq/3TECa8pLHzEYAFnZkjtSegh+SlS+ZAd7qY0QN7kLGHrlmS2x
H+Owa5DsEfZDVwDrRhaRUeLMwaOXdu0eqRnPrk/6PPKwHG/lkjxYAZXj7EFvGrZNOD36Ul4LnhRL
vamufs+n+RB7wCKp02DTBMdsHJ8FUlk8Ew9D5nFEobO1+BslJ7jlgI9hC038997xTqE9nto8vQxK
y/UDsu2RpvpjcPC8YaMsWrNOapwiyyWd06hPZWjvZ9/5nj0FojLLvjgbo+ZUw8Mcez+hTwTTMAK4
C2yHx8SOrn7pvqmewT1wwS0jjENXe4+5Pe3TJHhyk/E8RYzHTPM5aaMdydp3YAfpHNBLlKj+Bpuh
vn6G4rL5HS0io5tiY/awju0IFSosuhZ1ajzjcKmPfdtcHH++hb64W1x165PwNaRFXNThaWDVHtPs
xUBcYlLtEPZL3WShik2w3y2ADf1GvaI8OzV0t30VrwnkYPbmnBeWyLWbO8GO+2OsLDI68K0QIOUp
NO5T/leWko6FkXwxZvgU0lYHyTF1cIBK8K0CAjJZOJFPG5ssti5E/DIoyen9KPmN26a/FwlzHYK5
XkKt+ge/WD+nAOxXpgmyxsldAEKSA2Ikx2NrdOe6RXE4pw2TCk90uM91AlQffXtzRBnIbB2HDh7k
RieXLKIY7uYpk5uoLf+sZvyZUnnBOkrCyjTA1vWDmSLs/wyFrWs744/rud6Gmx1jSl28p0oYqFzd
lvmz03ekbba0+Zp52dHs9AE7Ds12aP7j6DyWI8e1IPpFjAAJ2m15p6qSl3rDkNQtegOC/uvncFZv
4o1pqYoAgbyZJ/Eeq8FjiJPS0SoMr912FKxv4RLMtyg3mCh2dcwJv+vf87w2zlHNO0Tr4NjW4Vlr
tfdrTeOZsytDNleskB9lC2amRSWTLHS6JQ4Uw5zIgp3r3MVwMKT71GZPsGyl9gHMPtA4BuUdhYOf
M3FfciYMrVd+Rg1xytI2H+c6I61oQSy2bbg0CLSmBDdnlbCGJ59rfpwFT01W4SqqKrijurolVmlj
vptJVuV/5qljZfmhtTd1pbZR5j5RlAa4QzQro0q/LGgIIJw6KEdTo5FGGmbZANGl1UIWXuT3sT0X
hX2ztPhbwAyI/OIhSqEdMyQY1nVLR1DDuEI0HD6K6azC5kzgEfsbvrVmP9Djvm3ajvBr6F5Y2Xjp
KD2q2o/AC54qLBVtVtzwDzzMZcZ0XKsYY5Vv/J31+OGxCInrbt28ooa0I+SiqDz1ioVHrj/s2ncY
jus79/CF//CAUvBoNBR6syWS8bi3BsH4ef5E/L5qAbGoos1oPQ8WUchY7yx+4nYC8UpDw8noCJdK
SGJe5NHZS/YBD8hP4fGu8LFT8bB/1bH9FfdMdPO6e2zowEv64Z82jWvVqo7H144Q4kEr+gwrGRGU
OSlIqpFcAH9Z21wDhcIjIaR0YkP+e7vg2t25WEfkTsPW+0NT+ElZDLzi0OdRhMQOmnVPdfx5gvK2
XH9sv35Lcw2fhEKhvkdbzrMdQpHej0Nt4HyA0uga8mhoRSkEhw8OExw+SKvVtr8tGAAlWcHYCzHT
zF4lx0zax64ceOd3mp8/Bx1+em5RHLq5Yrg6MtHOkcNcz+fFEryFY/mTYqwMyh6FI30ZDc0d2jvk
LbTwyqBuCHWjlg6Nw3TUMPHxnpqFXtXl9iUcunwv2avhcxh/QEp3O5mgO0wWEi9A4xeVyZ3nIgs7
RUY5b7PvBipXZXDMxLTxp+6l8UbGB+VTbFLjUGi62+cmfc0NtssBqgbYfxa1R0eorrDFuwBTbEyL
vU/bpbRce8/o6MkQ7c5J+2gfcubDtzVtWkM8adUsekB/iOT8kMTVnSaDF/ol7kmub16YPVkU2XYV
QZMZEdSYOv58AVnI57ujRxKu4HCSDmnFpXIAcPsWYDfn4GImZdnh1cUjiFLWp+MFfOefgM9A2/ln
NeubJfIfAQUapDF8PTPmzQyN1GBcNjBgZMphkPdyvOYoqBv+9oj0shAHHPNmc7X4IUVMr+ziIfHi
p4jlrlkqkh2ndvQh44waCpPoRkIG0M6qw1JBmgTmk2ePpyQKdgYT1qPgnk5+9LVlc3Ip1+kzes5G
hxJFM8D6bB86Z/61MR/z6KJL2y62vwUxIfNzmcR/HYc8Q+VkE/YwiaBH7qq12DX7HjXb8cnQUGeB
IRTzED+PmKKHws2OIkbyB5Vk8pibB5Rp9PqR6RB9HiutQyJCA7kULwQfmlPBSfjhbTQI/VTDfqpY
EiywKWmIoFnPucERaO4APpmzty6KFJFP9vRDVQPzTwwAylrzbtgUJvBdP2oPntHZW9vFyo0njMId
7S7hSO+dywJDncE9DaQZyyFn5JOTp+TIezD68dMXLaNXT2AwHx7auN0y/t+ZNg3ivWYMi9kpE29d
gc0mWfrnZuezzdoSrxyWKYN+4Cm9R7C/o+UcGaTGuLH95CUu/BvxjMfCrviNfBvK58jNeCpR1sEW
tuuAk5c9q2Q9RYJ3o6HExlMA4Ctw24e4WEC+EtsIb0PXoTbWUG54EOaYf3NdIj9GCye7rm0A7ohI
TArzqLXcFaxXkIbUToNk64hqx8l0MWRzK0rxrCaEkjk8jrF3iL38gFPgGY8nNw5JMzDNrDvNrQoL
vd46gI79yt+1ClemHmjkjfuHLJpfYn5R2cXnull8KITRYhuJY8JbOpuvPI3rpCk2ndR0JI7DezGz
SGiBSLU8BLLbmpwoujm6AQ5Xzz1uBqJCMJAXLlcUkUbRwAhSVZ3rJZ0lw3w7NUzInEzec8M8Jk6I
zcg7jmm4ksG0q4UwmBTahEHJqHDsZ5SVJsl+mgj3p5UcSfSk1+XhrDKX1h+kqAnHZppjUlz+YsIs
LvgSMYed5cDopYj8nWy0v9H9fFDddMWF29L6ZffYRpozM4m/vpd85gXWm3I0DimnOBK2EiUeSS9K
Mk3JrQ/5ozGSbRThJ41SzcAeuunWHPKUS379LNgRbdoS0kyN6PsLfrlupb0NIo95RYlyIop54vMc
n9Nkeg6SiBH08NqU/ouc+/MId5KXlDxbnIOVYf9zaaMHzsRZLzXVSrfcx3TMvhQ4X7mJcaWzxDW3
za2HjA95fRXg3dIF+deW11ndPzExh/0aXPzAxwdk7pLe3I8hvWhupWBwusaA5TzKz95gMMRqmJwU
s8ulsdBvuhQAZH0s4WNY/UmpwxvG9LHnQrN089ykTW8w/SHA/lXs/UPI+40XocfnT83K6K/REVrU
8hawFlN/fhV+ZV3LFIWfwUa5WC9odM5xAGaMGuvY+00mNNVqia461RtDB+CPXosCBIANXvVuFsXO
y5t75TpMoCBJcD3Cd+P2T/Cx3yH7U10j3mzN+lUgjouRk94cPcl6PNlVam2yMHM+a5dzWdTMD5aN
j7Gy4vPY5m8tjW3rqGcLUD6peFOVwTH06vo8ZwHyGlOQlfaoGzPHpczCWCErACq3PGKrVfHLUfhJ
crojK8AvF5QMasmmLW1kZPLLyCnONdU8LM8RUIVJrIpa1p4+8VQ74N0EG8PMWKzrmDR0FjWoMeRx
gxMLCGR2Bi4Ht9zo3RNXsD+uHEzAFyYq86jYNNsaly1MJHeWr4p7ihuNe7e19xGOYdJS7JtzUHHb
l8e0Rploneyc8T3mKvpgLIl6WM8ot4OGHcTbQLJlbnXafNgj1brsQzk00iLZu83U0IXbErE2PSC3
M2GaPDgMbnqoU++thRMe5qjzFlj+Tb+gpq1ofLWsmQ4WM2qGp5zdkpt+vw2xCDt9TzmjCd27Sv7x
VTwRA5JnYYsjxhosDwCin+oq52TSRMfIDEOwbzSu1ioThyHz/3WB6TE6m9HCqQzGbeseo9K8Nb4+
tTUO07CmZDXom3PQ4+BNs3ymfwajqjUcTQSwUCWou+HwW/hDsM9Y53OQQflzn0KLUQn2BKYrGv+M
ZyxxXy7IAP3PdBQdHeFRKoIfBwcS1ClKLcOuffa5VNJI2uF0FSde77suwu1mxNM6i2FE93by4+HI
W2mSxeNCrGiyAM3TAMUDJieno2qVu/ru5mKP4kIyzxG/Df2cVuqQ+HNf8XgdmZH7PF1c8LNEMgCa
85MR0AwUzsnNBLXBP4sXjZpYh60ViaI8dj2JLatg5bT+exgX9ynMd/h/zlYU75KsusweHs1ituEM
N1gwO9m/ODE29rAx3Q2T6xyIFduFx2fyWxhTzWuKG3OyxKWboj12DgXtvaT/uTKvUZ5QRS94+2Cf
zTlF7F1mosdG1ASom/FB2BEMrOXamMbOC6W6+8oKbirKrx19ADBHEAB6F7RYyWBsb7BQNqrofTqp
NJ2BLt3QOnGOeaLuY2f/FpjPY3WVVDJii0HUsLn78zoMsDP3XbihyGO9NHUldf1cVwFvzSW56Se0
FpvBp9N9tAVzWWdgDko0PHo1OJM0DXCB0dtTFnROZrku0hFJOXrFNbkZ/OZ9TItzMfrpfmgob+z+
FT0vjmUbt/5NnOTciMFGbbFcyurSoZd6DCzmIl0lCRwKFTRfTigOjci2QVAc6GcHBmJ29DgVEmoB
FeGlh8JrYM0ysL2BruKMTIkP2BHzgXCQWuUV/3dVLo0L7vSrKtz2ukivMypVkBl/fAfC6YL75unY
WsUyaAtvURTdOak/lwZ6A7IxeVwzfzUZaNK69Ngsz5EkDE0nYZZVaxpNvxVR8zek0lczZsF7LkwW
y/whanXuiIPNziLdc2CJfEAiWPyMFvMx7hYXSwKVJC6srmZC/pe4sWHpAw7swAzbjBr8WW9AqDwq
W+9rr7i40fybEy1jqmkwiPA5T1Nz5mfOGzu4p7LtwEQ4mOLr8lnGdXAZ42g7ta8qonMLbyWQscd8
pqeli+/lPIFbMaHvLeeTvDCBBAxMDfCSEp7s78FUjzsdV79ZWLAKqd3tmIpSDNWlP/Zi0GSXDBsg
MOkn1tRzFdlbj4P+cqk3Y2MjTcZUVK7QLL4Xi/efhGaUI2jj2VPtuZuMd1wiW68hdKywFUkaLo0Z
1abXJypOdwQN3+CKHEwR4kwg20hKs2oBfeJ5haZuX5cHcioJinMmKwyxH4bgX1Zr5sAoCrF8KgJc
Dwkofj6aOA72urXwE5MoyogLDpN3HtNxxwr7W/YRr39uNgXlwa4nKM/DcLcC9YBviQelL0wiYUtC
G7VSG5o5wmQ/x0b8ZPgKPI8Kem7sJkPWygN6FAokk4BpQzwpPKrAo3CZbToiaCzu/STLP6Vg73Jr
44a75a2Du7Appia5QOxOCOir/ewFOHT8ed5Ehfk01eV1AO860G3iAL+0yByuEUahFVjwfDBgmXkC
UNcz2BBx4K1tetM3VLY6h96m7b0xcRDinPxjTuFDK2Kk76oUjzFgFaxVdIaUwP85ud9A19IlIcpw
Y3vNawkWS8AUbl97RGiPn5ZIFuml4UFnwTqshuQTCwOWVZwKMe6IlWO53P3ZsJ1la2hB1dX281hi
ex49qMDlu0tZA3XL3G+Aa2AHYmi+QYFnHCYZplTRLRMvY0gvxThs6Xy7p+hOLBPiGtktjrByVYiH
Vv5da/rec7L1Ik8PaVp95ZP5FOGAwDLPHHwRwRtvkS2G56hgcMfm+Go3HXRP71K7E1obRgb2onQK
dnxg+8z613CUb2X5QToBnZmmYf7zBxVYl3n8gQy4KsVLYLSAkX7nRG8mO3xVFLlw0b6aScjhpEGg
jN7YRPZkGYjvOw/ShyCLCsX4I15VU0MLvbctGMlmPJGN5CofXiRB/uXq5ddABvGL2P6whBnehtE5
VyXUxqgfdqF+hhYFpTeKr2Ws7jgimftXuJIJgoy9fAmagOm9fVg+EZxzp5xV5kD9dOZ5p3n1MX7g
UsnXOST4bkawOjE2rrWFH3ud1u5CCUc1QM3Y5Z7xRkrz1uGD4n5Ortm5hKmxsBPYmQyPHxVJAUHK
4+OWGodE+Ucn+q/pE/GsDZCIYJ5PAZSPs+9XzC8jd69C+totGnExoxe+sUMbf1CxOIWauoSeUuWq
eSVSi4DgHwAjQSV2Hr3RvTglaMdiToq9nJs/mXDV66xo+3YFmTNO0DlwFrRmKwHnorS1YdM7lBbz
+6bx+jVv8x8gxn8aJtYkYuUtcyxqU2jQ02l0xoR+s8v8TbWuXlnphNredmpbO8ZDSmxRAYdCzUW8
Hr1wbbQS/S9km4x0uud9uqnyete6rthbIZssKTnZNfXOCWsOrXxhbiVrsOXNpx+ZX2BSt2MUUHQU
PKbh4BNJn1Y67/dOOexxiK/h3DCwI1Fn9a+STEsCRE+n9V12GEMMrsnhxaeb1ovNU1mORw3vkEeB
SdXAZTabH5iqrxUtt5r/Ro7TVFv9Byrxvq5pxrG86CXOxweHW4Cv6cVZ0u7hpQzDQ7e8qAycf8o4
x95wVAQYeSRTuG92kH1Z87tQWNx6i5tVtcNJtIoot4gVYmP0J7Kzv+WY/hJ4WFH2TMFslS0bYf3u
58vqo6OTZFR6azDDuomGJSNOWcGAobe/3GSBRcaKTFpOzBAyarGt6pAQtiakwCt3O+f5TYuJcT0l
5Bo1v8ugUEDHMY8UN450/fQeBjsgNiL90hYoSYMz/1TGZ7IHZ+1EP5Fj7DqFizwjgNUOVFKXLcfq
6dLW460OxdEhB6sgEKxz5vBsvhfuWHQNtM424/w7FvndZAOKu+xtYHWsfC+9Rr31RTlWuGrZDosG
Xlk64aGnXSjjo2m+O0BbS76Ciw6X3twWxVKN8sJ+z5ccqBhWCLjCjtc21rZDD4jG4Y9reue+PPpI
so+EaugBx5NBodm6rM1XSbnOPEXotOAHmIWbiRi20kuoLWn0tpPWq1nIwzx37FlUiIiS9o1STV+1
NdPm1z86ePUWHRjpb1r3PAgrdxlWIoY+pW36W/OlbYgPmyvfz18iTR4PsAcaAD+L52hq05j/rDom
y6qRv0PBA1SVmEURdV9SB0t7v9D7esXVFaeiSyVI7J3xl5NrRwjnvOOrDlcC2Q4GNvnaYBo69eZX
Rgh24ZNGufptfUpaGWA5rQRgTXGK15Hg9XfjHJwSps4jk+XQTZimBPWrST4SCqTtiY/WcLddZP1K
O/51qDc8QqW8eCPJ9UqhyC4bPIB54uXDRvndQ0oNitGMB8K8NP8Mel/mzYkSe2sLoq4TS5+X8114
pDRKfM9ebKPJs57MjiPyoEC9YFxevozJfGTex9wD9H0K7imYObgw+k1pCPBn52+SQypcrhPc1PYA
ro703bFarR/PGD6D2t83S+190QCl42Cn0s8+bbcZ45k2CrdWaF/HfHoznWCDdfu0qKYBqSLRtVwp
Qj7gVtAzxd2/tAPelxknAM0SMfZBGsB6KdmEIxsfu3KCB1VEj7PlvoJq28ctyt5ol+/EUvjSnDnn
Flq+T+T/kH8vTMXPIUdHH94xGWYQKrSEiwI76tBxsEnaD2+w853VlTjXeEsNQ47LJhXGxoqdr0lN
wKDCASZzdvOn8hYy7x1aWj4Fa8UvhH6p/JyDi+Ue0m7YM7d0GIri05L036hJvChqd3O+0J1nE7/D
27qlQTAAwsc/18E3gRmLlhY2rwl/eAtxufDaYR/rat7bSBokRDRf5jBwFILhN6lLaluYS5z5Zzk2
InddfV5cwVgDdtaPWDnu1CT+OEaw9pPixzLUjcui1PkPRR3vtuNvq7h4VaoLd2oc9NGIu3uq4vs0
MWFRA/2LJQR0Izj5mpZkPQIV55b+0TukmlKQUUOzuDnHG4mKg0fMbeV0xjflQFy2HDSRWeEG7Jn0
Q+ZoS3tjtfoZ0g9tK9Z4UHn0ObjgMpOamhbjnxWog+zqo9kUDvjHOYRDmOzChT6h636pP6fTFfYV
zByKOtuy/kpUlq/aaeKt2X2bof+omYeswpIe2gx+KY4n2qMU5mcvj17oCGjXI5FJo0WANvsWM2po
PLkMbZbjI2Kq/Um0eBuais3Mh01c4lAvh+jTWQhQmT+SRo/BfxpnU+hrJMfnZdnHdvqpQuce+vZ2
cBPeIqTpnABQSqYCZKVvIwN6mJDobcLyU7jT15BwR5DJo0m2CocSw2STeumDZwJYnNArrED+gc3+
s7TBLsuriekNG7g8mNl+uUgtF5iKK/FOh86nQcdMJUlmxj5LlPvUfghYlk1IhwaGgWs4eCD0eHdA
xp5eI822Q5msj2UGWmxTnyXGbBJdyZ2QzTngvSuLFrmQBwwDmw+qnipOE7s/vrqV3WPC5H8zgeDm
9BmXkvrot/5vOKHmdDwcDi11nWM+hEn5Morm0yjcvd0VPNYOb0x/3ItwpDqufctlfmRY3axdWcrL
iP0PijA58gnCAVd79P2mAC1Yd7gj/czYZK5+MsvulfvRUwOJTxSATJLFgM8ycZlkZP+Lxsm2LwuQ
N7Yxwv1jwNbwCFM/7WOUUtSyN8bJcPwzlXXdQajmnrtRfnMR/mOJVZKSyrUVEZyABEgg1mpWGWyt
pW447sF56FheyB97wIg6wsb0ta6XbbIgmObRTZ1k/RUZ+qXKKb4MStaC6Qd7rK97IK7n2jS/xOhd
hahQ61p0lEaSAR7Vs8unGpG2Xow7NoVX7TuXfjbpzoS/luIpRd+7W5T24GIBURtXX6FXnt025v5e
VU8tEqE/RzDoW16deKdi61/nWf+Wo2djh1fLwA0YNpDdzOgkqv6vqUH5V4j1gx1RZKYOVlF5RyNr
eHryv15LPXWcE7ksLJZMs4EJ9SOV/AwS4cHoGO6gZf5advFlhuD6WY0YbFDnDclAkFvlMLhYMIJV
6/GiWTZ1PFa/kAlJBEMchZZhvS5Hq7FwH5zFQgTai6SMs62Uu/FCrvIVCYtOpg9FEOyiqT4i5g8r
ynBoasxA9qaTyVTdsk7ohMCRl3oxiryx561cifVyVJzk25YJoZW1L72DedHuX0Wob/TyHpYHuAss
pFGOks7AJkUJqbQctUkDlonuJ/ARwt/4Wn8MXfMTyfzv0BFEEC6UKtFdgsUHZIxJcsllewHASLKM
3hgEUgxw3HvjnvN6ZTl/TcH5OFXJNyAqfrTGfy9chtpiUrhVfHDgfHA9OgoD/gigIcpIxVa6lnTM
ruxpZqoSPJtu8ex1PrbmyH3sBHbcXo+wkzB5Bljg1zYbcTnQhlxNdw/4YezkmPnik5zyM/sx7G8Z
Ptnw79aO3VbsYMFzhyJWUECyCY107+oZx0l6DarhPsdcpUMreu/sgUoVZkogTJo3HLUvRJhuRT2e
0x4vjWtPSNd4kRubDS6cjkajIjy4WMTymPOKHRtvGmrQKnHbP/jyweAPNgbSYW8tDSutf6k5ZYRQ
EZZzo8Fwt0rJwebtJ88KLhwKApkFzBk8mFJ0RNLkHf38PQuIAU5OQ110mN3G3qPeHbthbjxnGGHt
UgCEMCkz7dZTIR97LFBRbI7bUntQPQT/WtWTbqIVnRFfjTtvYEKwxCPlNuNGv0k86xUbSAh9jRNt
2AfdmeLJ7uBb09kMnO8JXubgIvF2hK4aFufY4VxM21cnY6A5tBkg1Gh8RBx/r3qqNMwcl9iYawb8
lr0vw+pDAXaKXaQNH84/NJ81OPP1NMSMKZjToWg8yMH7CubqhqULcJEnX5bfSuMwXWWOwv8c0mYh
GaqlD60foB7mi6/j5PE5rAbsnyt7mA5TbB6xuNSrRIHTmOsbtnefBrVgk8zZXZvxdbHGWV581Rol
moMCMZtzJEyKq5wpPzRAJnAQcGovF18wP9JZNc2LADDE1kl9AnUOJd+fKawf1tUxH437MqLQcDIU
RoJgYnRpQAxtUg7GberfreU90P8JyvFJdPPNnaYAkh8UhLR8E4SMoVnczDp4GKeYCgo2h9LKFmos
6W3OD4yhgmfe8Qei4TS05388rF8iGXYIr3ciqJh/kosYfXgwFHQxOBnpNVhkueViixhy7nRxLxEb
S/boZa8OG8J71vA99NHJxnNGvGo7Lc7GKf+Rfrrtg3kTZ+Xd8MjvFVD4kRL/BHGO4SDyXrMUCVwt
XwkJvmc1E/nxMgSKEAJNoIxDNNdH6eidx5Gi8MRxaAugeQXhSbZKizdXbTnsfvW9rJ0Xp/U/ulr9
LntkhyS4qKyMeC8tJibZtDRTMHLzJIiWmBtxEFlXP4gfR+UchhpTfjTijbK8J+GE3+FQPTc6+haW
ZPrO8ySr4FDYg732giIDHgHaoW96+rF6n/EB/KBUFWCTrCuPL4IT6XjZ07HVErQgjXF3kfmZyYJV
XE4JQ600k+m221VFcawFh6e0AwagdPiwXDvtJKy2kRIX0TECXzqoLNPHpURellwzb5mMEqcEzgAE
gUfhqcc856IYmWfWGhtKEm0SCaNTS2tHjJEYCzpBXLr/7BFK6PJ3/DTbhYb/b064RjvRcAyUf4v5
hquRdwV2mWe39U9FGL/VhOvLTuL6ghYyigckjdNkZ0crZypHgkAw4ULLOCx/z2Zi1U/YRtxoHwxE
j/V8LPEPe7J79e3gbWTD4Iz90lcchHOOhKHivhoYb/2iSfTVdzR/GSWRHy9iCKNudZfeUqYbc+b+
0IvNv/dgVUFI6w2x8Eg8Te60S5DIgHXw22C+D8RI2Rl5S5wghKZjXu1A7UrmbtHQX2YOSlnMyAEz
jObxmJEjzZLEGxKWCFxO1c1ZJ9Wjaryr486Ae+Vx6YddliNCyD7r5DXvBLDM5aXo8GtlV7xBYEwL
8wI195JR4wWWPN3WLCi84wTvulRe+yF/rkgergCPUvfZqufSCh+Wm5A/9jvlUlAgnA0jnT8luLCR
nYFX1FsZeitRM9EcMnX3adqNk/AddghtHuFT6/WPPv8BkOTPY7Mk3WB5rtTyIMVxRJKUloAwSK4x
SJblNlI2489cjt8t515vecyb7hVBmhYFADF1W3GwTi81JydEiB87NUlcecXedfOPpGYuE8uzHga6
wZx732KVU929gRKDc3drUJ7Qk22s8m7rp+psePyOcVDtFEU1eK3cLdMgApHCP4VTE2DEbZ4yybtQ
cG1wTUgBDvXTsOV7TPRzQyk4wtSXbuUbIhoyO5v9NLTPJrFVUBzJU4VUxZ7KQ1ECvKjrJ3x7oGIN
0NnINcI7LwfoshGnqR0vjaYlwVLASojHribo+rkeX5J8+NIptnHXMcuTk/j/Hyv+TSQVPUm3SMZq
cazh0pGA5JzAZ1GZD6LmJj50ajrVucnNlp8r4NUb2UDjTOsyGcNZtN1boIa9n0Az5Q1AVwrftZM5
x5IfenmQZRs95XPKu3L+28t8F1gRdh7VvS8/bMLyczpRoOIyKiChS2pAHvw6/FKKaFWIvdAvC+4a
0BJX5L52/+cuozYnDm1HHzKJrmOkfjpTbnNbv1smPdZGo6uHJMpiLiflcCwC93vSCllgoLDY6c4D
FjVl9A+cN0+64QDjzNUbhoq9XnBqZXtjjyMVMZBWR+OFstzXD4GTXB1DYbnRwGcNQktb0BQjB7V2
4LyT/GD74vXVXgPH+5gTA0xOU61nL/rXZR7TtRbIkzcdWovr1HL7TUpjXUr/ZNnWwYqZiqpqZ6nx
WScBm/TInXJaXBOmEVy08reyI3821xYXXqq3mbs197IgNFjit3Gi6nke45Puqo9KdR9lo43VGHdA
/kxpMYxuy2s7xxmIbZvxYhc9Jmb1zAAODWH4cB1xz3xcgJDpH+KxuCWt99IBYOGSbuG8YC31jnrW
ZbQ0nenfPLD3qU8+LsS9Gdiety8B46b0Zm4E2dhd2IpHQSGtNeM4xnCDjG9Ud+1wvgE4h528KqDb
tweadZLNbNvciAvH31guomidpyPpURByZpiQQx7pNIDdNsxy3+nywNmUwkEOM0196/FKUeGiH6aM
Lr1RbAgyAfKTf6wpv8QSRItd4zMYW5QjD3Vj9ocXvI7Oo6ylxein5vzbzqcERzLRt+hsuQxIlWHd
QlyhOfzNLmBcHOGIn80kX4MF/vawbnZd+EE8FN8IE5nKLh964VwcXj0jg1o/yPgu55ujGRvWFcWT
PWcxPHPw9uOnhg1Bz94LZaZHr8G8P7HTMj+khNE+9cLaM33+E+Iboz5jLwZeo9nAMZViPexXst3Q
M3npsnbbz7iZA/aQDmgWNAJwQkDWSvwqAuS6AB9g20RpB9EWO1mzL5Vzc2tnbjL+mPwqZbzUfnZR
UpSoWxgBmD2EYqRRMgc4aMGcIhk2lDZMI47oI2sG211jrlIvht9iWHuBZjEUzCAiShPoO4xxKWYt
TdIxEQE2TfbiYia9N32VNt45I13MHPxIK9OEyATny9DWfWA1U7Pw6ptx9JAYjbfyrO4awXciwuR0
Ow9akJNaUI/pAWcQkNv2k8NbKXJCcg75m+d6f8uA6zFH2j5La9gefDv16AG2H+5V2t0cp8Qk0Exn
aald102UK+P1c+Jt2kZ0tVUwO2SvSW1K5p3GHMcXEt7XfFrAWB2jy0TheQv+P4UMkg2rtq3nqsme
vWFA63dQ2GxFIqQrZloroaP+v4HKQlwGKd7VgEPPHtm3eu2UZ7S6ByOLfqyWS3ESId5ZAmB7gsaW
B+ZOW1T1NANx0gzg1tqNCWpFkxoXj0B8ZzMYNq7UXLHid5GUN9eOT00hv/EyYKToCAjbIopOg2ra
PVHSjQg8NHPoqdeUgnL6o1ugSpASSR8XrbuPSmozUdyrbQkq7D4K6V9twgMIYLiw9lWuFyBGXOz6
kusFIZxnybanHevVbsUXgxOCJJlZb6Vk02CO+pzklk+K02RIP8JLxch0aCt48zMYhgDtrSLh3gTb
2KK6Ftr/VsX1a9K4t7xq7mQhHdYfPtEpbU924T5pfoNe1Oyh08FlqWSUQ3Qe3iOaiPwJxkZkbeVo
bYYgRzQUx2Vy2NrWHsfBQ0DyOhrGG/S6R2DCi6O1Ip5ATKSgtDwiepyaQEgpIapw5uKpkBEhJOyE
5CPgIWGMo/K8fOt45W4qhAXX8HYicDZGop45rfwgCn4jLLLyyyUmlyN4T2PwLgjRrl0A0kD7wUE2
nb8rjOQ7EuVSHFExnI6+MP2fY0AshC3dhyG1tzWZ3KJF24hbeZbY2YswvdhZTshvfPNVdXS4ERNh
pR5EMEtoaNeRLIheeD+zWReMLYLvQFXvobQe3GH+KPgDCtvMtvSsUj3ng/PltBaPwYONbjgydtKZ
fYcitq9DG8y1gTtpuuBUYzaP+bNqYWx7lmqIn3MehTZSsfTq3OfYb1sOE5/xzJBsneTdC7/PuZjz
pz7Xb/S4nrxmoviGvTgwix8o3ryJ3ZNsonPdN3doIoBs/eKYMnF59GzcMs0UOBzR4d5Z/N5C1wHK
P+NCglkF6yDbYzE/NG55nrqZK6yuEamRPBEI7R3v7A+JsTIrjLd5Bj46jktjVJmM52DOPqw2bLey
j59jPzlqd3wMXfuxk9M57EhgGQFKaKWoQBwNqi4CgeHEH66lkx3rrv+PpPNaklTXtugXEYETgtdK
n1lZ3vYLUaY3VoDw8PVnqM/TuXGjd1dXJkjLzDkmYaITsddzjdfNdt0EvnaEWsioBBcwSxitLQIc
USOZL73alr5OT3ke3Hr+sG+y6rEL8aO7o/0br/MxasQfL2Ib3fT08QgenrM5f3eJzG1dFmjN1L+I
KWIMqvyvybZPFtHo3iz/OvVwZ/XyZ7LVoRDt7VL3RL+wzWdB8KDBRW18MG/XsAltyrH2XrDu58El
EUgVKRbixD7Nndy7Vevu63FhS67m8nZCDz3q4DnJh9tV04UutboafmYimtNaq2NQZFBmvXxr0KVW
7j4HFmEWzhgQLs75ncSC4S8iadR/L67qf/ATNZvUCX7qCCFDDVQEcM8+iMV9Q7JWJJk+pV4Auyf+
8cvpb+3SdXTR9KoouSJlywOMmXxXRvTBWZ79NnLiiB+fgoZYlgIF4wCJCMV1eOxH/7ZKqZYr32AI
k6+pTnEes1yqx0dGe7+NF1ubQjdf1Yzc0iFHKAmS4rWdGjo0NoTEYvJJiYSZWuPuJiUL2CkM1cVo
5p5h/Z75wUkIlk+hnxyRlMdmQ/k08SFqdzz63nBuo9jaErWEdMQDNNm0H3jDXkdcKaD+Goh29np0
IS0Y1+RW23gKNxGAi6rn2oz6/L0q/WvZZR6IhAaqkFVdBB83RshL0AZ40pbwO1r7g9dAdEoWGtUU
0GbrtI+CYhVNToGUvOMwS6L3OguT58xtfodYXOXU/+kb/95VTJwUgKZ9PSz/PhiRoCzpl+xj7fVP
j6/JkuNpisY/hB2enG654yLYcpwcCj7BXpUAGtC539VQk3yAzx9eJR/UVOJHVANgMPcnzsiaC6dL
nbFiUvreV1BSG3G3Cv/XsWDsxll/CUxMrKp/kf/jcmrq46AooUn0ujiOZHtWt2+JRyY2QU97F+PI
XMmfwF0BKGnxJ7IZWsNE2k81wR3ASB8880cilJZL8bfDvIMfFnihntJpV7bT2xoZ5X87n9GTbpx5
fM1lf1oRpaeqRk8yb9qciBMkHVRAiqN0lOu0c5f8GaShd9MyaWVmyqg0RV0uI2lCwMPN0oJgsnm5
R8blTf04T8OT+QPAtl7QchFDgOKSdeS24nCNQ70b8uCYjsPzGiVnGaU7djLxNu0hl+apQw2VkeGH
7IqljbbevWIB9QphGsmAn5qFJ74KdHOHBOWWX3XQmAQCcAyWzMzG5IW7Akyin0j0WhlKa2SFnrP3
g6r2dzq07IJAvKWJd5ZYYPTnDrFponSyQ4ITynonMSEXn0iQlEKoW6gCHA3cbMvfcXhm9YvTyz6+
xypI3zrGqawIjyvzpGEUZEf5/SBtMzdAh56lF5COpu0lwjb5LZDOeHyecS4sGHJT0Dx3dearW4mE
BZVkkq3a5gUj7w1nftuQPcZKXWLn9osuSrnYfMmGYyz6eYt3hzEWB78u0NCsbrG1SY0r8YYndXON
Jzeqt21HI7u1LIX+REt8utt4nPPhrLPAzr6025TSYDkEi4MiWfroKS75EH+HJICijLvD2JbjuLKI
jC+axIiHooqhzbYsp7y/S5YQ/aqf0a+xevdzeRuHs36Ftev7P37qFOJL2GmzXNxYxHj3m7GSpAAl
MP6IWfOMlFF3xbxxkGoi551mtwBtUky4aCb2ly9EewnuDmdEwJRMkZRnAPjSIhgvsMNj7iajwwS/
VcmyAKcd+O3yzJ4RD8APn4+VU/NE046H3WMcay/+DKsW2hfToAFBbcOSuiVLF+kbeh42kTwhRMWU
jB/ahpOpKiq8qZU1au5T0DvFDYwKUtmLyoJLtZMBg8G/dVpF8zYIPN/Zj0lDhR1hefSfewzLFcPt
LsLs15ZgTg+Lk4XkGddJxZASiUPxMyaWQtMQuQMCRKASUkd3RWHxEQVlaltMkWGLwSDrRMjos+z7
V2l3YrprG2uObtmQZjzaoy6cdSNCfkuDxu2t+LNLOp6MryVkeao3WpNc/5NRgNxMvIlpm0id7/qs
72DThHwXY4PLorM4QoqyNFm7qrDwPi8CxMJDU+Ii+2mg0LNOThbHaKEiYa8O5rkgqbgRZvQwfWFg
gsr+68YxMo5NUpiH7SBDQGVwkVhT4kaYuzkBXWEJfmQGfr0lU2CzWIwYWbupKbB+XG90xG2LCKSZ
nuFdyqUxm2UPk6zvEuz+ug6VcDFFLNIeP8aB8/297/wAY1RXWISsdgkfEFa32Z4sd1s6PjE8G91R
22FgcevV5lfN8cVbPDV1474Ei9N3T2s4Ru2MpDCYuzu8sFbyatdAbo68wzMw5AQiTYxiko3jLLbK
46MGx6UcCnhKqFSu8sab2hWVJh6tigM6rIGiTGTB6Cb6k2FEXjFZp1N8j0O8at96VTtoDnqnXfST
TCI3/PL7oe2pJAmDQ+az2k5u6G6pXXd/8paxw/e8Dh1RCy4357QXbjW4C6tl5Gc/CZa28M1JG5V/
UNA70wPSdR3HZwp1PKVJKjuWY1Pvlhb/yYyAtbsZRJxE0OJ6n/3mnBVtFe1lFtnj8yI8l9aZ02rx
210cxmpGp8G8PCXyAXVGweA3I2n8NEyQSwdaFo11ngky//kAPNHuCrhqbRLX7PnnKhpfh3j2+8ei
YnbmUW2Rg0iSXz+7foSzpvZJWsysEe/aTZ6uinl7PzIWK0h9tAuXzDXPBSqyRbmRGicmZ00CYVig
/xu3JYJlMGe6SBV2wI4N7xtSR296nNxFGK4yYrqQibljecyGoWtV1kc4O0N8iEmxN9/4VHlzcc4t
fhfST5p6hFTFEWKYNCC2Oks89DJKGvRwqGsh1bld172nNjg3nLtgMeWPSgJ7wqiQCI/8rMTOu2xP
T8fJTzpuNQF1sfUSM76IFDgPRCGj007E0ORe5linrnSwiezCQcMoh6TH1OjIvCLtOrPN7jXDxjyU
yK3FgiG2T32/++mLKa4eenuUKMpc25+R0CqBazracOj01UuTi6V6Iu6qWPSp7hrN8HkxlKnFtzvG
MElUVfcVExzAgrMeZHDpMdFi8g1DJ8T0FEc+y9UbpwvWoCVsIfR7uJ61DTUS/V7OIMTyB/in+9Yv
UtOXOpnJpaZHbPA5eK0bxAorNUhLwmRYxC/OzncYtkvOgxxUPJDDsT+wwmP3HnhjHLMPtpgUm0l0
PstH/FY2VJW5TBPSBHVfLOOhoz3lelzt2u/FDbxwjxpXc62YzWMucZPfOK1rCZCXTdqFatsnjm2j
9NILfJdjQzSuWPbFEkvR3E0yKWmuRyVE0mzmwV4avdUoG6blYGVTNPydsTRI5vXYy/Ll2Z5nlDgX
bwyAUT9Yad2W+hJ7MqnbfVcyALoWrY0959CRTCX+gy1mC+eChmzKAE2HlvDVVTsiFATDzACL9r2r
stDZrU5QVYznU4gzJhnXTcpEP2gdL3DA9xH2smpEtxbA80chOQ3M5CgO1p5/MyVgQy81hB5MIQin
uf1tATSWdxjT5/BpthqUruBzKCHYnFjTEHsHR/gpHbWLvHbMHkfScnjnVmMfHR3so2pMYg91XS47
qxgOLmd7whAwykOKdwhXSGtvWHmnOQYChMtLvR3drk3/S/0pSRmAdFnDOEslmK4Yo1VauXKDgTWx
BiYwY9axgWtrj6VQ282A+XZsP4vkoRvKCqVn7drNVG4DbdWVQO9Y8ogXFukrkO3HifRVVBQKtm1E
QeAfVE2oT0aEqLabO6BTWbaDW97RJJA1CzQ8jxxv/pr7tB2+CziiJi0loP6CB5CtPYh8uaR596Fk
nax/cUPFJnepS2crPCAMYK0ONAqTZMMqGn/kf7YbdtVJTgtW5a0XQP2oOcGqxnqf64oEGaYlZQ2D
PmqwXUUW2GpnX3b4sM9jsooW84UF13nVSSJ+nIiQnB0YhxBgl09eyByECRQHnu+myh4yWyj7HbfC
ggmSjf3qPqVu5S3y1MU5xAyMas7QEi08Y7yeDxZ+xebQDn1NvDwFX89RLMZa1vfIKtP4DwcJCB+C
FMsu+vbYD2Iakkv2t+2tscfgySsu1kvA9qMNf7EhxKzEILKSNYPSuIxhXJUyatK3rBkGYEpVEIQT
WYpBYk/oMSw/71LsukuHcU0PZZs96jjN1u8+0H64HjAdOb7E5OXgJt/CWE5ZU7hx4/n36NSzctxR
wdVIUkGau8TOpuk0MCHoADUSD97EWBkG0SGMbhly9Uc7YftlneJZ1cg50lH38X8ZggHp3owchsDf
mJB5KTPxMJ72jR56LzslbSPkeKQe8Cx740Mu769VxhZl22sYSOUJc2wnH1xovOOntrUkz7bIkunN
smHSkSTsTmOqdl4nJYr5SI/ha1wBMf2TZ37CjYR7LiH+t1EStBBj8brm4gbbM4Q/0eQkBULDiJEq
tRc0VHbGuIM4yUhH1T7jZRX/swIFdS7VvcBmWb/nrdM7PvMLM/fdZIsjCV2TlBcpeKy1GCxKD1wh
SbThf1g+IylcQg4IFGMWMWHRxJqQ3maw7fl5hhfK6d/EVZw/E/Q0y4al9TJ0iHAdoWW9q6VQ4y/l
VpJ9KCev1u8BqxCCvlpGPGdM2hKvuwXhncYesZ25JW3YbSG6qNNSxgR05iGZmiyOGXSRPOwSDrZ8
WvgK3QCYJMtyxv9rLhIFrhTuD3JkUanhwaGbkwjo7NR3vyhZXfVf3AK5gknOiz4jqU7sGPvagJGR
xSSL2R7B1sR3UngHCk5//JuPaIJGhtp8Up+rp7u9h2gU9Dkxj86nYGfR0pPpKGKLMuNY998sR9Lx
bZxYFAioU5ApMH8GLIYhp1dUNFhVS7gMkGCHulHxHd+1LssNCd8xy6pgXlT1N2faCHyCUoIZ0eja
HtLfNZvdhqHKEjn0ljOyTN6Khc8SzSSO4DAj57d1V3Ve1Br259ADyvXgwznBh5QoREB3qbWAlZm8
1caSntOlLz3dXd0IfXJQ1sN/9F2KM3yvlju65yHQjfGozz6DcXAwqoK0k/aVMl6iYMEm4ZY9j82W
T2IKvrhfEkKF7UX5w7VcAx+7UVwV5lvO/XjJRgBOOXQ0VAt0Ix14uRIMXhYnzd+gs2LstYNjUvd8
VdUJGzI8cviRsnAxFsQsi2p902RdVToUZJQxwWUGraPzi1vwRCJe99iE4r+uUE99JyHsH7KQ/DTQ
33y804iXgRlqcU6TZAVp4+OrhIvA5ryPB55Sl85gz2/Da8ArTwhusOOfZhd3pS4aLzzWIw7T1xDb
OQZO3YeO92cpApuarJO5A8Fzzt2UuUs1cbg7DbbZTd7Fy30CUyftQKe1CLoJZ0SpRPJ9SiRcGEYM
Po6qBX2ub0KUECbP3AWZ/DrRaK707ZDsohrm1JJYglQHQs0Yv3QIhpfbqiabC0ZEFyOKRP1dVf0j
oJCQnAiHOT9POHPSJLr4QZ6nh6Xzw+VvE0pDe+BNy6NjkTV5iPo4mfOiPgexHdjXoGuBPG2YLU45
kDE2uyq+UZ0arV8s1zYHYJ3mPuE5dCs16JWYiAgc23mORvlmrNPJQ2bt8eMxOUBfvAN9TgkYpPSo
D3kyxtVjyqBq/sIZb1qbeApsohJlVq8LpT2Jo+E3gRJj/8j+o9HErapFldukzdAm3vBFFPnMrqqs
ot/RVQNWKZYqroJbPDLmeWi4SjxppitD8reZdOZ/zCPoiQVr+jgtn+hO4/C1EGsvUSQ0dqACPvZE
B/ck/s7yc6mybgHiQpXf+p+cmDGcAXoyLxgYPqmkiwA4RixFhDeCpr2RBDbOP0VQ0J5eCeRZG+S8
i4ymv5w9hKRBEcyTn3KKMwqqUMSFbJ4Je0j93zH2dUmChjXSkIdJaNv3USfD0YIMGSbktVe237Q2
U30k+PCPCjEaTQroF2PfBvvPmGdFFSQpogYQBb3trR3FhtVxeaIUIwn7RorSzhnoiWBW6aZ3FsWd
nUpbI1Qr7WTSzzk9a8HHuWc/Rg5IGBGFHiMuTjwG3q+tO2QT8HQBJP/D8lnwT5jBy14nh9pyyvre
j/O8eWzbctGH1E47aCz1CI+KCs2vQWEv7P6vqmk7rCQz8mfcfAXeRP2juWzzO+zYjU0VWGtnefDd
IGd5wFSva0nbJG0DhUyJaoWwV7fxk0c2J4H4z0r6IZPkOIX0Vei7qmnSu9rxg7nZJj0OEAZbnaXI
Cmddzbp7azfcFDggpxIxtxpKO730SeqmGHhT3Jpk/k0vQUFHu0FDWVQHyIrkr6yrHKLNnNXUmUyc
muzWi6TnnUSV4k8lUMgaNjnpGBQHjFEg/M+MavABlNlv2UKlbAhn8IhTrsqr4yrvvLAWvmKEh4cd
FNTjXhGUt1SDwYPO8O47cZuar1XUTDv7NrhKvwdLvUriZW+8ua0eBgWDtUloEfDK4MrTYYmDBJcb
wIveL+d95sxkCWqx3Pt+5ZmBIMPBzofaYgdxd+rMvb5NGXTc6yYloUK6M19Df+5jfAR0TOu2qGsi
cBu/90hR5lA5JaVb/peKLN17EazYNu77u2CKedtoA/RPx8z+MNLYf5UdS21YspIVkYsFvdzZOozu
yn8WrkoFj2PgzGelVfDdTfS9dcJWgfYk3QK1QV8+ZPZtCzD0Gjp1++ViLGDyU45jzMvg4uZjF8zM
eGJqEaU1INQ26z4nplsvK9O8Hdig8kRTqiG6D3m/RVpYPvqI12Bq4t85qLx8rdsl3gsx9ycPzDWs
JYWKlUX7fdrReBIJlB6RA7H1tbG3kZNt3/ocLgy0Sm9PYT3vsnztr03eYbhdQvZaqe7egFp5D75G
vROPTr5BQIUzabQaEmj9FmYVrBczE/5rrUodlnWcEYkqYhLknFhP/Gc+8wITglBc0wLRge1/ZArV
ipzgBaGyO3URGEzc4SFhEu6Y3+q+xtcdsWji4CDSdTWJnAlSJxD7rI6xf3r/HJcDVWgt3C0I1Z1f
S3rLGtvZJ2riS7qm2Knk/CcV4dPY0mqkPn0sqGCZXTJPHWNwiCxWcdrVLzXgAyO3Hu32imn4sy4J
8irD6mT2oYMuCRIW8Aghvc2U4DHxnVlcHGPGhkMOegQPBtAKvl7WJEXV3EsioAcnoJcMexr65TZL
WFBaIzzxliREIAHx8pgJHGGgWMOU36HpDv64mpKP0VG8Av1zgl9Hr/j5WA4DGhz8AAuctVXDcvWx
qKwZOcXcwUh6D7QoT/YC66GNrINYfMA+0zaP9X9thTkwJnWDyA/cdcX64mfRwSS3uzlBYT6JeIKJ
TZ9OiITpRNLitk/dXV80R071Z4f9CjwQYpR6ttvTTlrujjw2E3U9XR27fijaeVvwkiz232z9ShUC
M7Af5EtvU6faubp4rdh/oWJeyDp24Vp6RxFVh5hvlgHdvnZ/kxg9pmNv3Zqtewk6skHLuH5yHm9V
1t7JAWWEBupdk5hiDF62Ex5pSml75bDgYMdH17xPpgQmiB3TCwKAuX3wbXxLSPG2si+PC0h64E8G
Eud6z1CkiD9c83eL8GAasA2X74Fkg0PrsLLXRhzUfNfunykVu7wNTwUZTbZLDNS82ryU0fw7Sqk2
fSeuPIzXLJgIRHVvHZvooXU9cA7eenN0cS3nzmg0k5KbBDrMRfb4Z1ySz/sQn1S1Bu9k3n62HcnK
YCXiBee+914v2dGf+0MPN1oN+QG1K5WGePHA8NeT++Yk1SvnLyhhTfDK8oHR+xRH9m70JMpHHmVG
YqjMkDdbMKBgDUxwr5xk2qzMvgbf/aiH4kVF4Yv5g0aeGyoJzcfDCF9s09k/MlFm8vNF/Ma2UV9k
cx4t4McKykjCbhEdP+jjbBd49k0TIViQw9NafOWWe4ZLeWjU/MtA8QjB73GoX9fQ3vVquqRVdopZ
OROuHYdiG8TLZWYbNQfeR2TUmk4lb8aEQKsooMIfLUb37ae9RFesrZfMaX7aZkLkJ0y4xW3Q8MsE
/OE5dUm2S9lMrcdqJaWTnOnSVuT8wLib+M6c6TdA+d8QO1QqikdUq16Blbon30KQ+IlBGmd7dlRC
IXqcv+ql5MAbN62eDyi+HjI8px5QBp7Ghiwep/0YzafOAQQiDnR+zbzAYSVcxOc+IwqxyN8qZAei
m+8Z8j3ZtriLVLjrtLUTC5HcCBiZuWz6vDmYpb8HqMMOhntkZF+Ew5DcJw8N79qMvC9lqlZWnGhK
3ma8VAbBAKscPWt0DZkS+963AQP5XrRF+7yN2pztZXuXYL7NvBoyPxLH6tee1n1UiEcHGnyQhche
++3Ip5bX38S6X5IBfwWbBiZ7t0FbblpYQlou5yTPDimJFkaqCZXxyhzyZgisgydA3tVwzNGuNVl4
MAfGzPGti/+8rsNR7HOooE3nWWEwwUZCFy+tq6+CDB3LFkcGWVtzNGsStZlvLv1wv8BN9bJgb48O
wOhqy5t6rnX97/nKYISwzfowv/uAHM4ATQBQki3N2cjp4MbBpq2zFwdUuT1zTmIudIzzlbfUfOb5
rG+pxeG5RieZiSf67pPHsUC/gERyuVZOYIiMW3T29ErODlnLFr/PiTnvsU2sP1MSbfMGsxJnH3jz
l1jkWE/szUAer+M2Z4duKWLhBNJq+EY1eAkz533FLso/0pCa+LIX+vL6xHm5K8kPwpp35vPeS6sg
kBeUeigO7PGQ10twbjN7B1asit6Irwpc8FMwe+gMnGMiE9C2eBr4+3oOOTL7LsJ2AR0SNsru0Hwn
C8gI8/VqFrCuQRjn7Cb8H7a6pyD8XrGwaKwuDSN//oaXIBsf/SF91nZ4WyUw7lnJUz7cjOHEajk+
rBanzczWFQgLzqOTPUVb83+HY362OUi6oNnjPu+YWsyptyl82n/UFOEMhwjvGsIRtAnVxrPe4BPc
SR0ezJlmzqyiCSFdoWTlCqcY4KdH71JOu5ZuowhXQ4D5VHG/LZELlryf7gB2kuPD3FZW/W3qh6KH
vjVV7TlxvKPGa2k+a88D5ZhDLpzc+smRLQaU3D44zDZvBh8ntOZSSzRiGTdrUGtO4kWVLGqG4Dp2
y16uEKN1PuCpdfztmMXcfkuTHnU/vOb8MmG57ITi27Ksp5AM9dVTBz9yrwo8tgBu78o7hkTbitoi
g4YtQnSuaHcH8BpWrg4OocCm7lAq2zC+BOTpHqalulSd2JgXbrEW7I0pM7o8TWhIlkAyYY/u/MY7
GAVBVXTXcIpxV+H75laex+U0jfUZHeab5X7H1M1d63ChYk2qGeRgFwzG5WxgBPWE31eXLDo5rT0e
mnZWZLIjpeJnUyFzCCMMncroSxCAcDPyxZIPc2Xlw2rmGlCwRum4bwL/Ym6XPhvMeh+/E2P+Hl06
esDKCh6XxUePlJ38xf+o2+SxxE+60k1kozqvkhoFo8DFRuqet4jNzY9O4uSDZefRQZnJOCr/LO3o
YG6VGbOAm3e3fW1Ocr0T6R+rzK8uL7mhcTM13Rq/kfndzHNPVt4hzJ/Z8OwDHs5KDC/mE2bXcvX8
9Z56/9BV1p+8J8NWwcjvwvopTaInYxo2jy4rpJuOHAQnIpdPNntzmtac8LCp7yTQDPObpWuYbXTJ
Ako7p5LADb+Y/yAP4nXpudSYxUwAsxRoU4cjqbLfMJHdk/q7LzqMjWjYbSiPVgXx2Vue+37BMVRd
dQMhMS6cfYFdxR6wGGCxY80x7ErgPl5HjjgRacZ3NwuEolSRAnzOJMddhwRLltGpDsdHoD77KSGK
I4TX2YitRoVoKtrYD452Sk+OeclZ9db4h0SKg9FubteckOS6PC98/FbARJhyYWIShyCCNGKMTmQS
hFkawXvrb8OJQbH5XtJ+pDvkUzd/nYOyZhkx94o0OqtmfO5CojkooywBqDKuvxsK3baTj1mWPZvT
wVyawoseWj61BtEHU5iHbvS2/TSeIyqOkbUHM0AEHOGZ6GUKqOIVuPaJyGRo6utWDN5+dmOQfjCg
CDGYZ/eiDNcECT3r//2CL17Q0CFR5ehrdxnfdxOXZ76Fh9xA9d1fcwWDgjgaByJxmP9q7UVXt3qE
o8CJyybrppxhLppyG9NbzLW+qv7T53pqh+w6KORJPFJQBmFLGlJEcZBqAHWfn3JVXCzk95qKTXjf
5LFD9AzuWkRMeVlfm+pz6GNMFZK+l4QdYtH3Kl0/dRjvF87NSHU7m1GOKXfMudnkBrsNjIBrnbw5
CBno3MfwbiwokyNvo9flEKXWc1vk12DNCCQiSauVOZA8Ar6xQJWcS/HsXRausBlfoDFSyCQ/k+h0
9sLpnE1mkJOwv2T8i+rgrjT1HdGEpvzxo/5ivmRjWMyK+QAhbZMwyzUHZan0Y5tNH/Ea7VDqn7ly
yJ50v0YIBkM43tWxdzL3cl+W74gDDPWBLcmzqUugfvzXMkMdJgrNpYPuWL3a1P2+9VaGfCYpxHXh
wwIe38xB1oBwGXt2D/yNYKrMFxz00a05WViVnhnN/LXRsqE92Ju7FLsQcSckWdPhING8Ven4NQbu
dJBgUIay/LQMMYanlN3qybQYoar3c9EjM5aIBYEde9XM9hZZDA0ncff7tsCoAtCJaEcCUWCy1QnY
u4ZlCDgg+vQwrs5Njf/V9q49JQHrRNjc2a8/OlRQHZPI9cBZkFBEwm3ay8E7t4NRxyP1Bp/3aA7/
oSZdlf81reWQrJcaLSUE4H+vS0bYM8jUi3mt2Q6f2GmiGXIxJrb+c8z13vYLYTrRzlTsC3Akh1PG
vO9MpR4cXMA3XcSt5inMP3G3T3S/H3FAMrvcDl14O4bXlm7K+CSTlpE2+WqBRlJfFN8hlE1f1gcH
2qcjSZCY78pAPM9rcNK8v8omPGRV+3D0dmkg9qbh85d549Klqb64tGyRQno7VoanecSIhGnPrxA9
lxXz52QfZfreAk5gbrQeePHALyzVnSkDc57THMVeQMVYDnSthLVuuZY3DUe+U2T/sczcm4vXPC0y
h2TIt9qjazTPaNa9CdXvlKDFTCWccm9r/j6XPiKgS9IadybvKEr022KOr4i1eb+rYyRHhmT+McA+
yALuVpKJFJUvGuqTeRRYdLyb46Lg7Zf2Y22GbXG/h7xuqp+xHfeW4+ByJnoFsRchM314bUhmqXX3
QzQpRY04ZEBs0mG98MYcOuahGmG3jBmdcHxQE+yrdL4z8IOKkqu0yqMtBJpyb2f+HOG72wQ9vx2g
HlT35pXgh9i9e3aVphQHjsDLhXf6vkgt6OT5JmDpXGGNNUGxIFZIDKstHpyAu2x9pf52yukBEjIt
XrX1mpw9YroNCH5jdkassAHJGB5VaoQc/ixfzbmmsujIs8yDEMbOn66aHlQvriJH8VJfTZlrrlEW
o9hxwVeaT5rqcIUJh+mJAcylLhZ+C+nxTMbLN3aWc5jiYVJ8ljwc5tflHj+JKbxjVAcw0yXg0HzT
5d+JwUvpcGK3T3U17azVubWjR6fKDlSEPH6EDoFx/FekdHNATu2PR8lvtXfm7Bz64Gl18p2p+i2O
xIYnsGmnt5YugqCwI6mbh9SNXgh74V/t8m5yFfIhm3PZpfEgwMI0NUG3fJom01LLs/mrzEtnKqOY
kqVitmbKKSrAIgNypqXLQqK7o0nZt/nEcjVmsVEmZ8XIpw3VPetSTFNyaxdfCN/PXEwZTa8l/QsC
j6tpjyKXmN1AbT0De0VIvK7OX58uHoXxj291Gz6VqKyO5nh11vZK3g5HY9SeuKDPGXct1HuWsO0h
JBtIdfaHjyU64hSMwLWk7JhvBOM0AXCqqSL2R6v7E0TrU44OR7YsPupr6loPKXzETOgnxWXLcuhk
vgfWoX+KWJCsk55nN/+UMDRKJIIskA8xVaJxhvPUBVdOod2SqA8zc6B5Tp3oYufxrTkQzBFsS8Hs
sXkQcU4mCkeeNlVHvO6ZJJTwBc2AgWXEAafLEbTTKU+WD4+QNlZG96xDn0wD1pT0rHwvFAl719UM
pop7P6qQN4X0CvPNpJb33kUPzkhjVut9qsZvknoP/YRIL5Xq4kc1dZg4V5510dy3kdbbdM3eTTWF
YAX0Tq/+dcfoYk3nHmBXuKmz8TDU6pE44Cf+/wGfF9PoaBxvJ/5NAz8P7c6TF+l9yESEZwK04LEo
oRpiDwCUB0xhjX9yYwXnBe1ailIK7lYVBftjoR4l+xEtHPs2FdERqQ2LrvRqZ8l16Ktv5lHHQP9/
TBFzSBrzlpkJdmv4N6CjaOyeKrq8p1D/687x2QlZiGeU+FHXPTSNduCay3PRrg/KHZ2tOW/rcPhx
kuyKMuXswSmII/kc1MO5i9ErgU895MwgmC1uPWXdm9GiKQDLUR3Z2oDSmBmrxTH8Z1cnd4Rw/4Qx
q3skuByq3ZtO2eX0HWtJe/buzaTG6cTWlFOYYElE8bgK1XF1anR3GIG9yMNMoMGR55eYWeYNI/Td
wuGx1C7xYsUfFkDnMByeWC3dhLb3qCOLW737V7AN0IVbmbyZs9C12/eoxpfN5GmiCUzhz5gCJPXE
/RA3v6YNn7gvWdU8uP1wB+WOpDXec1XWO4JatuhDz13B0j+0Ko9VUv9uymOvdO8RLN5yeFznKf+t
rPQeIsYtP+7ApOiT5eU2YIQAVOhX0n357vSnEimht7b/35J3jyHvceW5/RHzJ1mFRMbib7ntbfVe
Tfg0hTzqYrkXeuE2IXU7EjyHcfnvQ0Ocd3EacYrIKbWzi5DyscuDi1WMr4gxr2xkvyZQuf967gnD
GCFkXBemGPh3UcPxJE7+we6bCwClZU/C0yskwbcAveBmcNcnpozbwvL+x9mZ9LatdH3+q7x41k00
WZwb/fZC1ixbsh2P2RCOk3CeZ376/vH2xpdtSoAWF7kQkiJZVaeGc/4D1LfwoBRYYpKZF9yhK6CF
Y/pDVT0cOKNtw4V2lG4NOXLXFaLu0piEYqfygvZTqfCLG/N5rP/IHIQ2ubxMBzneywfbhVljAodZ
qLoO89Z59DP4rBXnnyAH5CohXhvra0VxV2UGZMXi3wDBvS/L/gkDM2YNB1WzS4MHyYZ/g+LFXVGP
ciW69ulL2rasHXiTtrSAMnibJsmt0wVvbYNiUUVNQbNoNvXwdlIPHPF3UHz+WUwMaPJjEBq5/zze
qKJWPLrMljjHj4I69X1Vt0+I+RqA+8vjmFOCPkWOgKvpeDcCykpdRX5EDo5oiQfy62wBuoFCn8W+
nNXJHy4Qv6QCi6Q0+dn0wRZlPFRzc4qXNoJ6UNEPraHeFixmtSjNRQbtExHNbONWzR/JKJ99u7p1
DPWokwpqLXvdc6czI/UBJt0G/OdqnDmpiUizVpp3qtybqzZVfqdG+BD4xbKyY4HT6XBSSSO2nktl
Ll+PdxuU2N99vcH+m4urpoUfSVcvTVKdbWNzJ9T2npoBfowRMVHQteY0ooE2VEbTcUXAeEQVBI0q
7Ml7/7UzhIKPdvKaB0CFACD8Art1KEuG1woD/IGa+M2KpAOcmpfWxenLkFBm0st2MxopoECkPjpg
hJTCf+7A8i3cliwJLiKwcOoquMk9uJBxWjrcFW2sgZXgz2BHr1HSvse6MeY0EJUtqS4jfuxzO9L+
WBqmfVKHcY6f/k50cO0gGp4NPFFAwMBJAt+x8IEMwHCDFpGUt2VPsQ18G9KLefreGyVQ6fglNQqA
RC1FzEQWQEVzfNgGL8IW06I6P67xpmE/G3oRbHN/gCwNOoiShyGPN2fd/mNmMEM8C2JN2X+o3KkA
J+tUN+SV2Qxr0WuPplK+jfmw8VCsAaLlRN/caki8SkmzBO6273EoM+1w07GZUXImWcR1eEwxd3nC
0sa0MLGUVrQditboPFe0agK2iQSCaIn7ilbvxtXlfunr8VtRRy9Ggzsu7gTQ4AGuGAXKKKyfmFNs
+O8t8OxNUSBcGbIlStQUXMS+LCgtUGCopYdgDykGWyWi3iSIuIfx7jhwxk+pom5603qyGzLPNhxX
JUZXxRQPKrrkYDK3eOSQuYzp9pJ7S+JBa4tQAjQxmYuGCk5UvQcj4ixFkgN4CyuuDN4GK3N8gnC4
ocIfPwGe2ShsFSQTeK63tCi+1QnHqDS47c3sXuC3U2EgEDY6akiwmwcS7NxhUpXSnsNeLKLbcbv3
2/aEFYm5AIG+a/gHtqomKykFT066OIY6th73VddBwyio7HY9HrPGjBhcih34hVtXkjZdSkaxs2Ok
Xb1dazVERbiVo26rcrQen8jsw9pKD+9LjtOp1EPls/c1OQ7HTT4j1bhztW6r6c2LVqsfXYySvh0D
EOYIUtvunQuTeeSzegt3gKsdy9yxDZMVfiw6IeOFE/g2xrnMaYG6jTpMDfSWm1Kn2joS1Zk9rzjH
3PdB4y1TI9uM/1CJxXuAXNYuka29jfIEmfjg5HLidiyOrZaBCgHJqcDgakMqGy/E/KbJRpohqxHq
NvmNVSrFLUrGL3Vh15sEoTLY3t4BO4pogafRm684MRsgldkSDh+5BATD83VQ1glgsCC7VfrC3QKi
zB+5GASb2Pc4pdXeXa1m+1L2/7IuGWMGuXy0fGNVNkqz9aLY3Cta+VIh9ox6iLQ3I4zYhOkfE9f/
ozTGj0GWkH2A2z0qKWJ38544WYRiYX7bSAL599LEbZFIviP7uPbM/CiV3sMoEVJY0Ts6/1s/bx8j
JDMwBTzlmvORCm7EmFKBeHbkl9BSn/oI47+6M7mGKbiAjHEYiBSxmGGLPSagHBPVIMj7N52Mwinn
mSfs1DFB4HorV8NDq9v3HCTICGva7yEfmf518lj49Z/Sazf1gBixr1vqMrKH9n6sJRcu+WydLELN
kEDaLxrjg/F8j2rEZkOEvbjw4tEufXAxXltGiSsiR/+11jv3+eDdBn7+wKK0U7LyvqbSNeZvTepB
nhwlGywDjpIYKAmKCGPx4MSeipBsh8psRQZREQ99VX3CVECoRP0j595tGSCjqPoqVV41WoLSA3Fj
sdR4g9hiec72QekGZ40fpN0QU8QHKYRq3FnIWJKg2ErYT/dlv4e+cTNeycaZ0jT92nELji841ioR
jPWei0LvyT8yCZkBndveWBYB35MsMCx6iCmNw6547l0I2mz2QUstMQ6jfFuOwvV1Aj5PtO46bry7
UISruKjfkyT65M1+FAbHEDxIjkKXkfqtlmWV/w0CnJDIHChduEPv+hQ2Ko5TGeeMUAGq1yemuskl
MMlSupP77hEeP3h9PlXHt9fJ9zp/dqNbUSE20GS4ijbbbiDNRhBrLXJtXi8hLxremonH8aT6zFrK
uaXvKSN2BhABCm8U85LKuncS+a5Qq+e4piwBXP9N0jkLd5TJFfZs2BSbJoHJqFXbxAZW1dfwGQCG
qSfFUDyE5N2dxaGlFUimlZaNJWq9C8YzxvhqXumSPxv9EdBo2zo4Ht3kbjgm+OxHjB3XXoooh8nt
Ig4w7wpjhF3agHUPBsYq8bQH1lZKkeZoxwVBAD2j0sfloJS5xCbmB7BIeDX2r5BUUO8ZzqJLxtnQ
ItRqNB12GlqU7Qy+WdzIVpzvHEBbL8AjMJpvvb3QQvja8pvfB7+lUCOpESp/miACeibp+JrkvVj4
GRlmKWY3GyM8FN69KtStyEhTKFZHJk4OMa9A9tUjUa6oj1lgfFRd/osC7JvfkAUHd3nyXdNYQN/V
bxslIcM4ZpYwGMTzJn9JC5gjilWzGGjgCSrExYy8+jkI1VsADdpLWBomwnvAifeRJIUDscXXEWGR
ci7hwZ9xA8VsLqYcEpFFy7J4U/XRWi/1hppq+2ygcnIT6kF+4xjoASsm1G3QQL8TzXorOUk7dXxH
gfMd2BxUeyM/cgR+KNA4JJsgVaMmEeCw8Qw7FP1PVzGGMU/90HDT9BoOm7rRtsumro+VqE8ibVCE
g3UKK+2JXt4JP3/uIpOMToNJmS2TLSbBGMnKq1YCIq4oZ9gmGqBgDE2OQ8lrYBY/uKlvDBiwDblu
x3eoC0jRSyH8R08KdrVvP/ZUtXpPWpUS979C0ljb0TClqodKTAYLLND0nYaHsssKkeTyj6gCa+Y0
5kNU63dI3N4ndrGXJG9HMfVuwGZphH4cUWp+gbmE4I+T3jnIauIdZtyIf1zS/JWoyUQBvnsLSn0L
7vqYJCZaYenHwPpfG/J7q1tk/uRbNtI/ulE/+VQVFj4Eg0YYPfUK4+hE/qYLKDObOQoclMuCCMGw
tHwuCu3vP3PNivJVJVITWXD5vlPVvd1QWgAF29wYTYmpYeBA/Et+BnWwjyPpNjUVYAgDvI46islA
eOkKnfVkwdX2FGMTAvK5e1JwTV/Irfs777B2VavoBsoZnyxLL0aYBMuoVz98rJzvLBKFaD9sXaj7
XZKCF4GQvinMulk30LtTF8SsIQT2iklyKFPrb5KQuIvDRibrK8PYQh8zBcFiB+1Tm6ndplbUlziK
fmcCSedKNxMmtkX1q/BW8MAMet0Ea9xZSPo39RulgNvQFLu+D+459Hj3wHpr2MH1u+J0v6suWyul
jPdzsmNZ3UstskvAVRBUyzo2qKTEr6k1QWxiSNq91ChkLLxY0X5lZhedEs+FPN0ORLYloXxogQK4
xybA2ns6MofDKPRuhBEpSKsNsS+KCky6hlxf485QfLRZr/4N0I45FH4ePUUoS9zm8LnCpYZEHchk
h2W6VGqGVA+pemBHEwxPCV5zq6p2MSNBaeiz8Ec3yczX+3crTDOgMOBvdAw4ULp38b+xdGBgpuP8
YN1vRycI6cSC2L5jrUMBm2h+01Qt3ff54D5JJvIBIpeQ2PfQxUQFJ6AUmiNPDVLXTl+qtKgWSt1I
b31p6BscBN2NzpssPNvYMRjH0o7RLDXAmoDTh2eI5gO1bE542tB/enZLPV9Bg/WVTOpGt/2fcu78
6awOySauZBCpVx6cS0WpDy6rNPTGl5TiQtCWJxRHc1bzoGf3LNDB8Ck/ttsKLi5qB2sjD0+JJstb
1yg/oLJ/BqTIIaTe4wT8Qu7vpyV1DxwTto0ifUi2eKpj6HRZaekHMVTxYwwh78jb+T+asnnExAt5
xgjrggjBMNuAt54pzTMBEm8LTgzQBziakjDCGs8R+FjYPhKXZGJtzucLWUPrFZXJB1uFS55mqrrh
fyjkhfZHhU3xMmrrV5BnAKKM4WhpxXvATKma8LUnWwb/7UU0cH1FvMmtZBPpxk/LYk00Rmkq0vEI
GYHxjCg0ULFuBlDcbAh49BoCqwCqzZbe35oBN03VkFddFhw7gV5W1sIfChrrVOlYI+MaFHpcZ3M9
NvaJkLlhGwmKMkZy6/pFjpuqOebv1BzNVlKzLlLUPg7KwHt+K7XNjm7et1GOcYF2JzsuNDtwKSii
KAujlB+ZJ5DqQ31lDlz6UJIiAxpw7zJVc+NTkXCCYV+Uxg8/S24bOV9aSHl5FsuRXDQ/kFrcsCrt
Ij17io3kZ99Vj7Yn3it4UOiWKHurLO/IVT5g771z6KvWQtCkiaPuXsf7iVN0oi06cuZbq1WWOhUv
cib6BuERapUFvBI5lu4qO31LQG1UEAgc3IGHHPhUpvM6cOUrycJKjb+Onv6NiZCnGqm3Zuq8IHO7
zXyfNSXqT1FoPJuud6rppAWCHANqNBiQQegGniw9ybX+ZHgIn3LNedYb2VobUo6hNf8gs5/SvEY0
Jsupkvdrq1IpDJHiCKO7rpRPELk3SmrdUtAk+2/JfwND2nYgwwBJMoVB3pH85UxMGjKr9YMdOTZk
CW8FVfBkSemfRNKG20BP6mVYkQ6xqh1CAxvdbBBzg5VNLSSHg+cUb6akvWl9+2lXFNuVBOHsYtR9
r0jRW/IyQHUUYvXouJY+yYm3Ff2wRQnoQQEIfoMd0v1QoWpCySlZgIDmdGjlGXqPOjTD2H/oNZCL
nluSe+3vpFxH11MqfkcGcMY23kYGJEIybyCcZOddK9oNOds3ltKTJzUA1xw6ThI/JISye9ztUlwS
EZQ/9Bol+LHKrCmBzGUw2DFvqI5UDmUhkIdJix6HSioVecaIegdQMoMsVCKoMGKQHbjPfkel16+L
W6TA72prgGxdQYctU8owfvETFafhJumsdyGMHxnWlgvIA/ejvE/Wy3Bx41VrwSIwM5K8vYH9h70h
U/Dsx+iAAejGOkCinmXRsX6I0mlq/YQJjSdGVr4jGHIIw+Yp8X2Qpd7BysUvqyvfEtl8Ygq/NjFl
LM0xQc5KrAy9efp/HSoYgmRIRu2Sp6JvzS1kPXNpKui+dlrx0ykToABBKwPYyyioQJVkYZRe+0KV
8AxAbsdyEOP8z3/9z//zvz+7/+X+Se/TqEcK+b+SOr5P/aQq//s/+n/+Czu28dfd7//+jySg32mm
LFsyv39+PMLh5C8p/6NyW3mIcbTf68WdZ2R3NsXXvFI+zreufd+6afy7dTLSBpfsXOxLqNdYw3Hc
gri3uK7x8ZO+vPpgkyNs+0xQQgreM6N6rFPjcF3T4/d8adovNaRWImwobWg2Wy9Vk60KRX11vnVz
plfUf7cuKTGK2GGB1nWE4EjDPV0Oy1VnGCByHeqJEJzOP2iu+8W/H+RKjuwERSj2blmf4la7C4r0
yh5S/t00soq16DJP7LWIo2PpSDspwlbp/HuP0+ObSWlOJqWBbFMghKXs09j5lYl65ZE3IOuyNWGC
XHjGTN8Y9r8/IJQINVs16z2qtRESvViZspyff/+ZoDKsf7etqoipCGgzo8j7HyxG1OXQR+iYs7Jt
zj9hfMtvesgYp9aXCdrIVC2SOlX2kWfdqcqwy7T2VjUdkukpuSlvO6560BF35x83M2ONSRxTXeBu
7Otj2gs5+B6FVq7xhZSDU4+xLfJ+nH/M3JhMIrpQoIHKgZntVTnV5SXasAlgxmgwl9e1Pz73S69p
pk71JS2yvaGEf6MEaTtsBy+8uzIG1XdDMonqLqwt8hjYO+tBd7DiClRXiRR+e5vk0U0uAtBdzYa9
Yx9JIHgd6hFxyEZy3ZeNL/Xly9xcJWNthv0eJMwJuW20orPywpfNDf4k1O2wSg1N9XtwtEhsFMmy
qGA9ReEqx59Ov7/uAyYhLzfc0VXV7fcm8Y5xReGvKwvL5/OtzwSkPgl2E02wXJRStzfd3t9Uuurf
NOqg7nq7qi/MrblHTGO+yk3ycXW7r1kUISkjqdGLZ6i44YUhnnvAJOQZ4SEvZLvhcF+RfsRVtERz
2qyO57toJvb0SYhbqhOWlVI2mKOBYe3sDs+6AROV863Pvfz4+5f56TcKuiJazstXkntnVnq69nsv
3xQlB9TrHjEJ7tAKqlxXy3ofZCh6Vo2yNShhxFm4P9/+XAdN4juwu7hoC6XeG3oPta+JJBTR0K48
37oyE2X6JIILhLkwWxmqvRdT2HTWI7AniEH+tss0GVYwDsF+AVkK15kZ3EjVcMN8gJ2GBq0P1FUs
ZVCK599l7ksnAW/BJsS/xYhRWZMfVRnRbC297kCoT8JccksrbNwi31Pp6VZcpzDsUvtLYT6zK2qT
MEfqWHcaA7J05TgglH3Kd66LtBikOtSCwOSl7U9JxVNdhJZ9YeBmOkubxD3eWIPQwzrbY21qLlId
BVerRYn2qqHQJkFvKSZYV5M93U0Ga6FVwOriJLZvzrc+N+m0SdAnpdYECsoZewW72rT/sDj915y3
uErtLO9BlNXJ8e7SfljmPsIV5g5liGUMMrp0s22pajuNut/5d5lZIbTJClEj7RjXDXtzMOR3oRXt
Gkd5zEaF2PPt/zMJvtmftXEAvyxBlpBltQ/0dD8SOGVEPJO6r26Q5yusk93rGSYgmoHEAClmN8Sh
GLI86pVDBCF+h0oN+tNJE5IZwMfsj0DoBcpJ/tcAxkRSz3YjPXHWoeWoVLv82g6eqoFdZ9e3Q1c+
I7Uvk7tDVCpG5tymbEjZUWQ2T+mTxkbTWx+CbgOdWcs3ANB1sJid+guJJd+4T7OMonCXpdkGPT+f
kkiLxG4DT0MWJtZv6Inhkll53ZiXjFyoYiH+ECCJX0G++T6w3xYLQxcnBBhj7s0g10n1s0tEAMB1
GFrNgePqIbGFpXCfNx9xjsAEFmYJOKQLPf/9wUibLJwVUKBU10JtX6UakINA5Hq+Ij2rZqvrHjBZ
OpHTrko77NW9anM1R0Ow5wYl9bgOXNf+ZD2kfzPSTJ66x7Wvjtc1BPY116quunA6mVtCJouiQVTH
yIAq+1IVQ38fJ3IgkxDs0a28cH6fCS51sjBGaYiGCyCrfeKj9gQxRu0oPhYNakdZ4IqXq/pJnSyF
ZMp6VUU2bo+LWJsvKyltgRUWWutduFfNdJQ6WQ1hwWoqKhXD3kUBq9qViQEXVmQC4ZLzXzCue9+s
EepkPcyjuk6RAgP3ruDTLGNcgYYuTgolRIilo1rF6fxzxh757jmTxc5EoawqDZkic6PET0URY9PS
iMwkMZl6MIdyCz+wBFdQ1xfdhcV+rvPG37+sf1ngqcglpf2+ddRoqwUAnRA7eT7/QXMTbBLjjoz6
QmMUYh/0SYC8rG5RJsAaCzJFo3TokZx/zMwhSZ1EOtKdrct0EntFx8Shq0sMlcfLKSxM26X8Y2v3
dqzl7+efNjcbJnHvhQWmcInV7UEESbsg83FIb31QdGlqrqwrP2kS/FIMxrAscfqrZQkxDeph3l1W
DB18S13BPNTWDzpKOevznzQzTmKyEAC3czItL7o9sBlr6ydUD0zUjA8KJls/zz9iZp6JySrgUgge
egUXFaAEYQuSxvT/ekFc3l7X/GQN0NQSTa+cNcCrHX8/hKEPTiX0wtfzzc910GQFKJNOk5U4bffw
Zod64aYtqED4KsN9CZnHvHAYmXvK+PuXWDSjpvBqAeSWIkq3Tt3KfE8qFRR9qMuP5z9kbhgm4Q4L
DgY4eJ39KHH7GgqdgLRISwwXlpNxxnyzhIlJxAuhFnaMIjpV3HWndQhYBY28z2PJfMNuW370cezb
N3UxGm2my/PfNJdjEZP4j3JVK3qr7/aZHd+FfoElJIpeG0xugOJRBkVg39h1Q3nIGyC5Umv1yxRF
xnXoGH/Ov8Jct07WhEY30Aov1XaPSkb3SRc7Lfhi0BoXPvH7nUFYk/lnWaaNIlwpDlYFbTOlsiBh
NoAw1ocoxTZIo7vArS486/v1TViTWYh+oOnUvdMdIii7r2BDZRiOonv1uoxSBGsriJxreo2b/r/n
u5CGNvaiQhwkqf0V4hFfgqy5runJPHTbIg2GSBKHlNv5IlVadT1Qe7swy78fbmFNJpyNJZlqWKo4
5CqM6FTOWQwEilfn331uACaTyWoRvu6dqjtgt3Hj9NanGLrftVRsZM2ur1pqxLTAk/iDMdSuKQ4j
iaCO87uyxckY5a3zn/D9SibMyYYS1yp3F8cWBxfaitzod34f37mAwM43P9ND5mQzsfvctMLcMA5R
bePs7KwZgZUG/GiBtfZ1Y2xOdpQGuW0EwjBXVDz1vjCGHwhqXcgZzfXO+Flf1vkM//WCLZx8MEJr
J9TiJJQ4As6rKGf36LWe76S5p0zi2FBwpy9MjejS83fQUY+eXj2P7LHrmp8EL9AVq7N8xzgMpXnK
INRDl4YVk7jb8+3PjfEkgiXD8RXEa9UD5RjMQoF0D86b0I2tA3X3/CNmwtichLFnIpCjpYM4hCky
1/jV/vUi7cIUnWt7EsSa1UQGkOPugMEMK7ZXmsti4OBz/s2V8Rz4/++zYloLAwKLKKxj8epK+FFh
2ojpffPk19I2R6qrM7ItNf5dowK/tMXn+YfOTKhpbQzdV8AXfdoddGEA000lGT9Hq8SrjazwdY+Y
BDYqJaDY0UDA0TT50ZbyT9CK72ZkXji6zwzKtD7mRsC10NoTh7prDkrVbnt0js6/+cx0ndbC8kE3
ertvxKGkhzBKUtOjV8XmEjz/aHPJvD3/nLlBmES1XXVlJykMQtZ3OroLRrk3YqGsLVOVLjxi7lMm
kZ1TQi9DI+kODsAdeE6BtMQeyEJdKUuXSYmyz/lPmRuNSYQrpPZKJc77Q+Up2gJCUgtDBdHR863P
ddQkuBEjBNzuYV0UG21w8AxRUKxPa5A3WK5e94hJjFcamlwtMIADSuJHBHT2GaoVtmM8Xtf85A5o
FzLWPobUctOT7b3t9ehR6ZAKlRLe9lWPmFbA4GcAQu6c9hAMsb6HHOYtS9W396YGlf78I76/EQh9
EtKKrWUa+uPqwUCUCp8xFEtX6Lwj5fAZ2tKNWW4oXpx/1MyE0idbdtmavuaXcX8IExQUtcb0t5Jq
F1dhG9hp/r1rx75s5CWy2wcfaaA7ELggoXDnufDuYyvfLOj6JK7VXOf4ojESct2ky9IsRnGSujjY
Kf4hqYwH4Pk+mgkLfRLcZtN6aK7rLeuHW60jA91jWFUwJ/u6uLB+zA3DJK7lqoiwZkbhPqwBh6EH
5I1QdKO7kHdV5j5hEtl2LgYI2qZyEMkxhrAEuAFB49dRRScqqhs3FqtYfhklzkZ+fA6Y1gIUhrTm
IjQvXZLmvnES+pHUINqbaMqhT/oO0yhQ8JrhXzo8zH7iJPQxJPcK1ad5R8WX/RNZ2oWqPcYu1Gc8
yyzvrjC5dvT/yJnwrWavr+G7Z3r7ctUsmZbMCkAddlG1SE9ClnmUhwIFhNDH5spUHeXCAj3ThdMS
mdnXsol4c4uaZNb/SOrK/RMjonThC+Zan6wFfaWmfUiS+aDrzaMUSB+m7V93fJ+Wx3LDa6kLsbPA
fcdKStsMSXNgTbi0c40r4zdLwbTmFditlmv4oBwsO73XZdSBqtpYDbI4ceD7qFXU6kps6q4b6bH/
vtxFdDMa3Svy5qDFBApMVLh9ki0tjazIr1typpUeYKRZ7SCqc8CzDfEFw/vVFsmmtNTn858w11+T
9UCNTEeFfd4e0LDd1Np6SM0Df4A6XSBNCzu/u3JOTYIen56skxByONjo3W+6sIB22+nphW6am7GT
mA9wlbES2a0PuuGEh8xw3mu57R7O99FM49NST9G1XR5x/IHmWKY7ywr8V42N/1KZVhm74Js5Oy3y
dGWUoQYatfhYSvFR6czmFiN0DKcUeDOZLYznDK380Tc4uEHEGlDwoFTxQTIM+0JUzn3hJODx0Ogd
nUrtQaotSGz4uaFSdgmHMbPlTCtAZQ+MIkmM5tD4JfYjyEzAIUt3Sh5dd31Qxwd/CcMs1SNYxG1z
8Kmz43R7kiUfYoK+7+ruQnVproPG3788oiEC47DN6wOs2WgVp0gKYbJ9adOf66HJph/XaRTLTd0e
gDk3a+yEkHwtlQipYlSdrpvDkzjHlgDvCjVvWRdFuZLiGvUUC1rQ+dZnVhF1Etyp0wRVVdXNAVmo
Y2aiZS+nh1j1XypJPQa+vbOxYbzwrJnDnjoJ9dGpC6UuAIFRBPvKpLfu6kYz76rOsJZdV1kXhnxm
UKZ1nRpTgLZx3fKAu8kRyY6/WdhvY8V+Pd9lMzNqWtNJFGheeUhU4C7jrbMirW9aEEvXnQ/EJKCr
GLQ/iB1I9FqfHgVu29sQBth1h1QxDs2XaLBtT2bvGzgHJ1ACsHhvlwM2pKvremYSzii1YP9UsJbj
TYd9hI/Xx12l5EgQnm9/7INvllsxieXx9GE4VdBgC5r+iuMOETVD2eByvDUc5berhp/nnzM3wuq/
e8nSQmGg0Ip2tm5DzC30dqk7+t/rGp/Es4zcQqy0DIEdaGIFh9q4wSbXuLCizr36JJ5RWBYS7MP2
AM802dlSjJZH3srr8+8+F1mTCG5rVTHLJmw5oK+FCaPVH7BXzK3y46r2lUkCHWWukKywT2i53a2G
5F0bu0dzuMTvmOkcZVwEv8x+AgsN0oCuT0WcrErR4A6gOdJ1Xf8PruxL61rix+gVqdXBtEYmQ4M6
mtvrF9bOuVefBG6s16HUJnZ90KhHHVJgl8Cm0/a6ZeGfC9mXV8dUyfNdvC8PgWrJ65IiwAZW2aWw
ndljlPGbvrSeuInc5UigHnJ8X1a+08RoVfsnzXN8yEgeAiUlHvVoy1964FyeWJkE8NCo3MZNuUOE
yBwQA4iwDUt85Ie8QpE2hi+QK0XT4bY2paZAN0ypl0WrXmKazETJPwXbL99romyUGZpSHURQbQsV
49UiPfWm93A+SMYh/2YV/Ocw+qX5uo+1KJWHUZGmwHXYRCA/tlCkQN9Kz66cEJNAh3Hry7rwOJiR
/jlSbe3eu7rJns9/wUwHyZMwrzQhMrjX3L6iBv6hgZ4Yv6G/BPD6wlYx94hJqIsWf8UAba9DTA1U
Ai+MONG9imvL+S+YCUd5skvj8JMJuSKd7hsD9EYcgtaa0l6H4RPyJNghpsVVZFJFSe2k+VuXIv4s
YN6vrnv3scu+zB8LmH8qKi7yNpLZn0Ajhp2I4Rqeb31mdsqTYMePy5KsIiM1oPg3oM9/BWb5A5mI
nwXGSBcGd673J+HtObYtUVzggJfkxSIQHbTK/rqZL0+25zTQyBVWbEF5biFKC3oPjYDKVH6d756Z
I4w82Z/DUVEjw6wWc1ENwTCl1xd6hNNjGQmE1LV+lNi5kLmdC4FJDCdgtHS0FssDZgQOAtKQ+MqP
AmPOz/Of8v0owGr/9zxCFxxrmppEcyylr4lh3+W+rl8zwgrlrknbw2jNFLvi5IP1pZv8hlNGfqnI
/e0cpfXJHFWKIPRcCtCnIevfXLd1FiT+NpjirdSuejrfO9/2Ps+YzNHMw/LKkVyeUVIsFGqv3pAS
EjdDLdwLnfTtvsojJlMVB3EdTrqinDLdq3cZRqX4C/lIWgfxsIa4EOCz4IymCKl8zZTiiZPZa+MK
r+WlPJyGxDsII3tD6hW8eHEhx/3tjKL5yYwVWqI0ctZUp0L01YsDVArB8fLCgMz01jS5a0dGbWlm
Xp3SWilXagbxzHYNbBlA/W/itkHsSsfnUw7S9Pn8FJj5nGmqt+g4Zva6WZ48C+Fy3y27W0VqvWuw
f4o8ZUN4boPwvZyXp8xxa2/Z5ZbxXmd4rV6YXTNvP72IukKt+tSuJITpLReZXgmdw+Dlup6ZbHAG
OjxOVaTFSWs1lfwYvnv1Um0FPmTnHzATfdNksm2rmYvHsXUEX7/W3WKBzjryju7yfPMzfTOlT6iB
YQweh9pTp/TyTWg28jLXESc83/q3ewQjO1k6grC1AjdWrKMtPfvDTtejVar8kJrH1u8u3FVmVkBt
snQYKacVFzfa4xCAGh+ce0x6l53h1YukvnAQmIu3yVrhJ5aNH1bCEMgxhgfiQeeLwPbGyIbau8ZE
QLZztAspn7kBmawcWoLKJUIk0lHSPVwQsIyHenR+NGaanuaQE9XupFYW0tFr1H1n9o9RYa6ua3rs
ui8nMb92kCuVeWsjBiyjIK3hXuJEzwTAlB0A4MkEczpIx7j0VzLAlbSJ/2QoMF735pMAlgOj8VJP
plMkXIU8D44JHpv5dQEwTQtHAnHjItSlY+kPdyJIt8OAYIcPea113/26u7CCzgSBOo74l+7Xa9vQ
zLKWjkqG/k9fVOvOlDakBno8T42b63pqEsxNY/vwDDTpmErtM7mNGzd0L+zGczNzEsQCe1qYwoxx
bqWYb+q7IL50v5mbPpPgNeoSE3aLtwb4euPWT0r1UpI5P98lM+vbNA/cILGjN1YvHTs7WqsUFWLT
WZj4cXKIQZDx/ENmOmeaBG4svegHh9gSlfbQFMYSN9lLB6+Z3plmUXU77+MG8u4x1XRrMbTdfcKS
o8nmhaVzpoPE+NwvExO4mRS1JQNrmgiV18M+cqxdnrj3FbK7boNo83V9NAkAQ1fd0ACHeSzU9oZN
ZznO//NNz3XRZNobToHURmDbR8yOQCLoAWaHkfIO282/bgmawt/Rs8xzPF+ZRWm3NXRqtwjXnX/5
ubkzmf1lCApB0pAfqcxkVSSItdjiwhF3bmgnG5UYJFHqKCj9s+T3ye+IUzqbe4bRkn6pqjbz+tMs
KgxHty6cRjr2AaaM426IpPKlmuD3uTVFniZRtdDVq6Y1bXaW7sHpFPKQC0+tVnXcbHEtfXDN+oiZ
IPqC7YUa50yfTROrOSwnO42DHN3KEqPP5k2p1WcNaupN0WtLbFZX54d9Zj9QJpuaR3RVALgL7P9i
5SZQvX7Z1TgvuLGb3FXV+/mnzJyLprnWsoCfmUGfP3mmcbBF9KdEpV2rQJV25caq/Me2rS580Nyj
JvGts98r2A1npzaRjn4jMGYpbqJMvXXLaouK/THQLsHE5vpuEu86zsBD45vZCfvGezeJHuzYQuUX
s/me8vj5npubB5P9Lg0dpwtFn51s3U2XgxU/K/+XsytpklVlor/ICEVB2dbY1d1lT3feGO9OTqiI
isOv/069VX+8poyoZdUCJCETSE6ew0CEnYqxOaQ43gwuOOSud2VzISMCCJf441JlWHLeNLz0ZQoa
LsdtnGJ3Q/vgpzFOfqjIcRh49tWTo9pf4MNZ9h5e5W70FyPGyCacZBC08ikA5OAb+MaVaKC2O9Lg
3hmg08sYQ0y4PhDLEjNTuYkWywy+EvnkNzl4z8rB3WGWhnPhV9NuvvBR0172m2oBZ+v1Hi1T4xqm
A4eFky6MyiegqCbAsB1VQMfEDyGGclsHl+X3bvfNo1mHjnKwu9P0a05BNcq7ce3oYPt6I8bkUD0a
o6StnzzoZ98XIfUe8cSbPF//9H9PIP95G/Bc1zg5hBDv8Jclgbfzr1P9wktyNw/TPpymHQStB/a1
9d7a+pA69MSq9gfO7DtS5fsheKPQwQv0P5fz3oQH29L1toSeROZ8YtDKCV0Ua7AMZIpr10ObIS7/
v7OylCUYefsUDL+LxxGQovGi9bOs4LssocI1whFh0O1J+KKf+hSLw02elFMewWX+ZfbDM+i1P1+3
tyXqmcni1HdE5UPu8Kkj+cPYea+o7XrTvHzoWP7jehc2OxmRaKz7wq0rBYJQsPaAlhZS82A5/Hlb
40ak6BUB6A7lqE8AYP1KXPLsCXHLd7vczA4PAxIwGnQQT0DY5S8Rn+c9pnuNvOrD+UXrRhBoOg1D
OJFG8quDmoNbgbUwB0vtniRVBLbhpt+2ow6+3mAm9GZEhEZ6YlYBBOZkBFnmKshnsA6C9Pp66xff
/I/PonUjJHgeKBugyTs/tUv5CQJEL0NbbAc2/L7e/IdrFM0bIcHJOPALPXbjpi6OIdBnF4efou7s
ZZCFvd7Hv0+5H43B8GbathnzdJ49ieSJc7FF3Nhnya+8OkGCaLdASsMBEfbkfMt7iHbW464vIXK6
esm2jdFw9x4k41qPyfhUBMMzaq73ElwhJIu+sa685U4GM5L/j1dTO4CwdHJ43JL5MKrptRghIpuD
KETghSW6Ld2Efgx/7/NlAAdNxeMsx1qbewjA51zclBdF64bDTyB96XpV908Lix49X74Euttp76YE
Po41/P+NBC1iMkGRCzSnahLbNJdQP6+StWuZxVEiww39gOKQyZb6yU/a54HVX6AlBKbF8eX6IrYs
IrPauIHlS6/A1uyO7I8EzGuLEi8IQnXQL2jC1ezuhwEdNjL8kXJURSXQRniqEt+9G8cU8uxOmq7k
tGytG44IUeyxV+CLfWI1CMk53mA1hFaP1y1ka9xws0LoLp25LJ7KkPnH3AEJc5XR7u621g0Pqzo/
K0adFU9u0EQHxbU4Eqk/X2/ctnYMt4JOYZTVTZ9jp2ufnF7eLVqfI3dZiQ42yxh+JSk4PkCqlD9J
IU5THnwHH9K4sj9YyiL4f8qKKynUoqP8qZ9B98uhvsfuSBDsnCjf0azYLZA3W4S/5+AvrxjIyYs7
CDZM3jfkfffXzfdvjfEHAd6sPSalF5Yq1PnTDFEZ0Z7A1OAnz/UIpTD80HHdnub24OfPfXOe0zHG
+8IdKC822lk2dcK3S/ULuMwtQQl/P2+9ctgM4Vvav9V9BoHrECryf0SpL4xug+qPffF9Cb6N43eV
vEzV97x+i8Jyh6bR2ex9W3A9R29Q2IJm07KfwLM84obDoSYyl59mku0hf3lQKnn1S2jD+WCLS6CK
BqCGaDdTe+gn6P928gmDAOnhJiL3ifN30k8zeex9SC6QbKdBIZpk6lROh2E+zY48p2V4dtR07BsP
NMv/frRK1wi5LORj3Ky7vrDKO26ABYQSmGOCgVQhiNT9eRcsX3v3Ipb9jwOkFL4Yk78IKITMckO8
XyPoJxvQO/jpWlLQ4ikmTXHY5ZCSy5scAtbS2XQD5IuSGii/oQYd9spq+vjEE166fnf273ypIJzh
Zk8qQ7l/AunJYlo2WeQ/JkV49iBId70f21CMYAgpg5BFvE2fyhnyBr0P4S9Ibp1UuEqca+vBiIgg
bId8ULekTzrAWih1/hZNkIhgDf9yfQiWwGIWayfARRU1xRByDqKiNG8hO8FlsLveuu3zjagIWrfB
WYB/iDXHcoLiVbnTNAObZtmtvX9YdlWzZDsEOGR2qg7nmQa6FmUej9R5FOV4DhlZmWZLF2aFNngU
F9EUDY9RZHlXy/TOCzWYI6u91N3rTYYySYy1ZjPktPIonv1E7SGniJjj3TnQc15xCctMmDXaQZBX
pTc3YcwChMBufCElqsPGZmV/sjV/Md07j5Mgv4FsUQqVW9DUbNpJR5f3LsSycHvdQB/mgVzOLh2/
6wBYFx40k5PEjgaRYFotv8p6gRpFCGGQ4R7cij+BL10rWrA4BTP8WgY1eJtQrB0H4RT9GPIO4qSQ
Bpj5ymR8nOPGaAy3bqTryTErgrhv+QE4lH/KNnpwS/K3WppTjaelrdLJOZjVfij53+sWtK1i8v8W
TCAp5Yz9hKqLcvyc584p7J0tnsnuOhmsHA4vx/APNnFmuDvBM2rBIKQREwHGRB9ySwV0IZb51Kb1
oXMWsgnD6Gs0qjWooW1MxrFo6NwCPlKO8djxXy6fjxGDNOkcqZccSmor7m9Z22Y197KUidtElzPH
GD2oKXlKGHtz8WpzfV5szRuphpYXdaBTb4whhMohPljUYpfXGZdQUwQucGUQtiVnVnHPbRQhwR30
sfZLqIYvBzknx6RvThnK1ypUSJeTfOuzepuE49v1kVncyCztHqrUFVC062PfwaHO95c/fHZvW80m
gK8tkz4qBeljkWd3XQFoQOHTlwoV8CrSh9u+3wgDbaF97fpeH49Vf7cMDpSlh5V4f7lSfuApJnqP
Om0qp3rqY5RXb2nPfyC4HQuwyAgSPAPb9+n6CGxry/B5qHQHk+Kij9O6PrCKf7uoU7N8jSLMEpRN
uF7e6X5KQt7FKNl4hTrbb8LEAeSgd5kUd4TgIsGrFYPZRmJ4Ovf8YSnTsIt7P/g8NOrkCigG62ol
m2iJXCZ4r0RIklWTdHFVe9MhKCF3304z344iYfsxG/5gS0geJhbSbe015Uq8tAzKxBC0ItXcBdI+
rhdxT5fB36VsbLfQ0ft+0/ybpWSz6/SjIJ6M8eJ/cqAbtRF4Edz0i7hxBEbKxBmLWeFeKmOZkPo7
WYYxzoVCjSXN6xVP/9hIqGsw9i3mhQOTfnIu/aL0H3TrRgBbUJlk90EZQrTnFlOxwFhgk4N3y3SI
+JmV8jnoIOfoVN5zK5aVBfxxMGQmzCvlkQNRGMXPaQRZHACO2abTq49WH8cT5hsHisBPKih1hhGM
VG2LKfxGlvRNdPy8FGOcVd2X60ayDcKIJ5HKvSFTbXRmTd3i1a3tGNn4mROuxKuPAwozq0XB8C5y
NvrRWbvid6LYdhgZjl6eeCzb8SdtimMr15JNluJqZsKEEqCYXaGq6Eym/Kn1q73u5d6BePDsBZ89
1e+WAnobECXKhd5SSI9etyH7MPQz0+m7aVko70rYUDc/IX/GNjTL93gAOEAg9vl6H5Z5Mv2ecQ4l
YNAbniMIhe0zsRxpoLrd9cZtAzB8no+gYXJnibXWMqCHyJucBujQs67dKRqsnB1snVz+f3feD5Do
naoUKyHkGYW8IkQP/RlpkQl1SMcOktsrAcxmqUvUeddPJV1CumC4LIIBSgZt2+rfi7PKamtr/vL/
u+YR3ikJUhmece0Cy3T9ZeJyZcuyxEWTEzQKa0UyqHmd66KCMqvfPs8p1A9LeeM6NXydQcQMrzpe
eB4zek9KEN7587FuwldedffXV5LNOkZoZ2HWs7Qg0XmY6uGHD+D8c57M2eF665ZgQoyIzkjAlwl5
xXPOu5fS5UdZJX+JbF4vPg3Nmzgfp9sGYiKilgJ80kmCrli+lJskqx7SAjnE6+OwTLQJiBr9ICNZ
wcJzS1EWBn10AQ22BM/bb11Lkam73otlLkwQlMh5BHrSITyXNKcvS+J5W/ANRTcayHDnCNRCeEzR
l4AUVbjeTJshldn++qdbNj8T8bSU7QDGvIKduYssLs28IzjKflc1ynsJynD1bWdQZtaZFk2mFIN2
HfL6aboRrN8KF9kO3tZ3tw3E2MVpnoFcOazQQeG+hT0qw8oo/TnPUCGA5HRDl+XGyTZ8uxy6dgkG
Rs/geI/OEB0qXt22blbAEbYFa7g1pNIJ6csmPHdVUfSQxe6QYudu8xuCUP2abJltvRrePURuN0Eb
k54D4aTAZoJjX1TCXVlSlusyM3FHuF5mUzS24Vmn4QOeYf9mQ7QlxfjSeOw1nPzzUvqf2aCh3St/
X5/9j+8gzAQegaCMpPMS0rNseXNIhibYZHk37JYwgH6i6wUPXjnW+wDqYPsaDHkri84SJs1SU0Ey
5UI3Ed4zFeEb9DjnXTkvXb+ZosE9uUn5W3betF8Cld4EsXKpCRloktItBKvomYkaul1uT7oNSyCf
vrK8LQvQrG/N3AQyMZFLzxASHl6h1+P8BJwDbzJ1tPbQbbPapet3G3ueepDNKwJ2ljOow6ayu+N9
9TQH4cFvQxQSJP0JIrC37QBmzSuA5d6sl56eda0A46RQRJZP6RB8ur7wLK5kgpmEm6et1xN6drt5
2FMy+6eOjnJ3vXXLSc7EMJXl0g9uMWOyP0MPrINmeDZugqh6AUz5dL0L23wbAUcj1diWVUDPIgRB
PY3C7rDMrQdJ1Tq7bQNzjXCTqloqjZLC8zhV/YF44AblQ7oGB/14ANQEM6EaPiDQh0Y8dpxPSUPO
6UyOTeLe9PHURDMBkymgcIVw37HShfY8Xikd4a69wNg+3rgPqLbPpG4Wek47x91lJPBPfByrXe8n
a/SKH69QakKYKDS955xN9Oz1DN/etdNWplCUvb58Pj4/UH7p9Z0vI0HC6eQKem77cNswdUZyF+xw
/nBmgw+homwFX/wv0Pu/WT/Kjf19rrVqvLJGR7679TJR3i1d/RmqxilCU/HJScUxl/NWDQPbBKw7
0rSFaKJzwHvTA0QMXvHMBYHm22gkqIk4ShfqyrGm5AydZefoOE11EhH0t9sL8P66ZW1Lw3DMkEAw
giSEnOde/gGk4CnRzdPUdivpLduyMJwSUCMmvWghZzfIx+9jKLqvU6X1z+sfb2ndBBspCVovQJyC
85RKZ1uVdNzosV1uW3QmQjtwgYCllROcoUh0kYQPX/sm+xMp8BImrvoVzunK5mEbhuGevgKQ3R3b
4OznY3/RSbxn9fJ8m4mMY70DytAOFZH03DtVBpl5Ju64Ktfy75bVYyKZ8kwlHi3Qeo1JEDo5gen7
71DXP277+IvB3rn9QCmWD2voOXGdP6oovkO34+1607YvNxw9yVLPVwJfTqLmM5lFHHkayinebXk4
aiol9EuS1TLLyXkCWSrKI7P8oeb1GqzBtmIMrxVJNoZFIMm5b9SwAd1nDx0G8ee6aSyyIjiG/b/Z
AeCjKNJKvHPKHL2LGgZG3nLXEXEKeh9l5mQLAZHDopuvwMkf5kmAiVusnTw/PoxQE+qkNVnKSTUB
9EzEi+r7PSf57waS99zP1ioDLZNvQpnkgKu5xp397AX8ImeD2jcGbbjNKP21lIBlhkw0D416CZiD
Ds5h19dHX9Xu3kfkWIkYtgEYXr1Ab1h1oEuFRrn328/FoxMuv5Bvf72+AmzNX/5/53cqbyKO9Ld3
hvL0+N0lmAUS5tGPGuz+K1VwNvsYrq0g9aJw4iHn3HV3rC5dAIazfMU8tjVkOHfTj7mbpLV/Vkt9
giraplDQjioivBi44qbXCGrCcsC90HgB1svZXYJn5KIfUAv9GQzyK0Ow2cfwcKLHIknb0Tt7uLns
wVqGss+hFyvHcVvrhofXLc/5HMAokYtnlGqq/ykKuWIYS9smFqdhkyh9r/WQuaB/eIozURMcrq9L
W9OXq967dVmTMZRtpggS83O+9XLnjxy84/W2LWvehN9ESuncH2dy9kEptINQZLdTgQLGNWvXQG+2
zze81qlQ3N+WqX/mfv1ctOwHmDe/Xv96W9OGx0pfIVT3Izk33SQ2rtsC3TO5w4rdLf5kom0g7BAp
HglyplFafZZVGu5nhw6PASXq4Orm722DMNx2aQWwFc1Azl0CDY+6872NjFYvQTYTGRm1qR07UYEs
5zz2EJ9XYONxeF+sWMjWuOGuAch92qJtsSEjrbbnIEo7TKz+c5tdDG+dXQWpVNT+nLsU1bxZMJz0
NH+5qW0TOpPJvAp7r4e38jzYJ9ztNjTlt2UxAYH+f4fFPTkNcnCNnVPt000007+1btZuR5ZVaeJl
dM8rtoDh7TxDjvYE3vMfNOLDvp7bfOvma29plrhgQmTSLs1TEHa5Z1pH5yD3D8EQ7IFrXrn4f3yz
hVjJ/1tobssRGp5jHV9utcrLYk7qw4wDiWi810myle3241FE5m4FOH3UgYC8iV1d/1J9c6xRvxL5
wd31VWRr3lj+XaYCD/TtMi78eaOnHyX9otK1XOHH8xyZ+NEs1wtzaNXEQxd+0RqceHPwWY7eHXQh
V94YP84VRuaeVea00F6tZZwH/dGV4hMHXyA4tctNDvLGig1HWq9Rvlhm3ASSJnJMa5nnIm4HAPhJ
eKdIV2x4XkA+z3+EPOFNJ4joPxtajxfBtGZ1LCGpXGyKXBc5brFJvnK1t43jMl3vNmM+hSASBvdk
HDVRDaWJ4acTFU8Aiv/hrR/3UIW5aW2ZuFLpL3zEHV/EteiOTpCcxiF75Jl/uN68bRiXiP5uGCpb
6pm4ZRN7rtz3afNcF/0BBWTffS7veUp217uxLGITT6r6lPcpMtHAEHYFxLyzATA+lZ2QZXhL5LJG
evnxPhQxY5MrGnfARpc0sTPmy2M+SoX65aJf2Ygsby6RCR9tZuVWUUKaWJXpmRLd7jpMxCSKk2qr
N+0vx2lid23jH3i/dlOwTZCx+3mz42WRTmUs6uguDbwvqJO4A7PrK6gT95JnK2OzhDBzIxxQHpw6
ZZ7FYzh/7WhxFHX31gOtfn3+bc0bO+FQM6pR0Sljroo9XsW+s6B66TxnJYDZmr8Y790qzntdBJ5C
AJ5F8s3J2s9h0rxAVGwlltiaN3y9K0kY0lnIOBLDl3Eh/6QAMflusJJ2taxaEyrq68hHIqOR8SCz
18JZHnTXrsHqbW1f/n9nGR85wrKSlYzrJOU/yeQ7n0dadH9um1Zj+6Z6qfIujJpY1hcAX9R4yXSg
xcRQ21oWXfV8vRvLIEwyu6UQYzAm4OcHe9qP1Kl+1lWyEv9sTRv2mcG6y5NhEvHIQIXoB3l5BPv5
WqbF1rphnxxny0R3YRqXDWlOYOCnB38M1qKdJTT8h8MO3M2jEE0Vq0F5x3IIymNbTcWxDANn5y4U
aHYG1Nj1ObCg0SIT5ug0dZlpVJjHeR2WzyBVSR5zMdd7Pw2i3TD46ZZEXbil9agOYVNXO8Kq4TFr
5jUJPIsxTbbPiOI5y3HrC1a0cTc113Q7jbdRrrmRCRXmMgc9L4MTFo7TbuQkUHjmH2qKGm7iPc69
s2JH2yiMeK45CnXctJTxiOKWTQFlmc18KTu6PkuWfdaECYuiTkkSlnU8D+xzMocHpDL3TVXvEh6u
5ettfRixvGl0iKQkXIZE5Eszqs2Iw85UoXJnWWVMty1tI6CHIJQempRWceq137LaA95yiaHEAYlL
CJq2cmXfsEyGKemk3YR6cz9X8RSW5QYE82wzrE+GZdswEbsDkDLSlXUdL7241yCY30ga3gtwgl2f
bMvXm4jdeQ5Zn1S0jpNF6KN0Z/cYRBBkva11Y5rnRNZEzaSIAxcs60lS/YR83EoCzmIZk5xxWQQB
2UZWxrOzhJvIh7R61v8D/riX277d2LBZ4KseYJsmDsElten8RmyrJFxDolkcwGRnBCej409Zil2v
BVsfFBv+UY48gaKu2tRE3/T4g7vo/2/cHZQZCcnSOg512Qc7OoEYAcC9ofp2m4n+szVdVPqEV6Fo
KH9Lk34n51UNTpuBjGN4OSysHElfxWBo3vd18Tzz5ZmDXXXjzmtYN1sfxp3bk049VyGpYj7zQ8b5
jhbRsVDsnHvL3XUT2VapEapZWFwueEEVAwr0nGcNGY9dxpb5UwOKpOTr9U4sTmyirUG27g0uYIBx
PvQe0ltAtDYvY8hEf9vp0kSZihocmUHDyriCmOtO9dU9ssdrTw2XYPBfwEBk4krB5ZezctJVDBkw
aDM52AAaUU/ntK+jjcbJYCtSp9lysQoKsNjLBJvmuY+trCkqsO8x+n3Mgvk+dRa9Epgs4zFx6Zyk
eaVbSJn1AsW6JPmmpTjp2dkNsoiLvniQebuGqbGMxOSX7t2FBUWAPU6APH0vJNvwhbPDbcvq4jbv
zv3gEGdO33QNqFF1dnRJIHZa0DUFXNunXzzmXeutIswfalmDwLQcdx5Uv3Z67tbony1+Z6ocAfHp
93hWb+KOu89ZKp5Y2rJNK/zdddvwjxetCUyvEUVnFro4N0MGpUywPD39qZu7QyvHjRI1JP7SRxfc
MNe7sw3HiIawDlIfFXIfqqJfqiEFuhjyqGBlXTnE2No3IqGrpXJQ7tLEediU+4F4gODJ2gdKx21+
XR+CxS1M7HUJHsPK7ZmIs0LcK1J/7Vv37Lr6u+cjH5mNn6tsTULL1pWxcMclmyGSM1axMzff0qU6
dcikFkH1yLzpLehqwPOa4/VRWVaxCcvOpkCrKKmcc+bwSW/moVbgcwHFxco6sw3l0u87LxEV0ga1
QnCclwY6qt0RcJ3nRCvUuzgPPqV7XJhWEM22oRi7+SwVp26CCSrT5BtP+SOv+zW2Ysv6MtV8qoQT
ZGwiES+V+lUU5SlN1GuBIdw2C8by1TorBa1bNF/nhbNZUmDIkiib105rNtOYuzis0o49F7EbkkvB
5Bi4Gxj+RpnTyARiO27hAlcE86i2/QUlMCSDL/eUsvh83T4W85uoaxSe5LNfIgEchNWBz2yzgEZu
U6vgn+vtWw5SJrwaeKu2aRa0z4h+k3XwSOT0pe3JKW/UGruLZQ5MvHPrLVOe5XkZ1wMHm6Qryl00
3lgGDdj0//sZcosNOBdyHDczjbL+QQ6bMVds5R5ks7/hxRHYPVWlouLf5BOCz8FlgEr5+Y13UBPc
PHhFVjZpWsYAaEAJovaSDR7D1l4JbV9vbD6tjojj9YhB/pjtMiiVbFiBS8vEVrlsbHNr+C/NsnZk
E+aWu1GwYXXzrUvpyg3X9vWG72rdjFK0cxnL0ssOeVBWW2dcJhw2yFq148ddhCay2eHE88MCSTSn
96bnHvvBXgqmX4fJW+OvsnVx2R/e7QMSGhmQLBsxw3437cnSRPuUjN2pA7Hl7roTfzwJoUnQSBYQ
UXVejQt12QZ6K4gMAYEQFYiRrnfwcUImNAHOgjdZixNYEeuRLrswYPN+ojV9mUZwKAIH0W1rgaP4
bZ1dDPnOYH4YposOB1xZZHJm7riBGsi2rcUDncQr1cVK5LMZ7fL/u24krYcumnQet578hEzEX9V7
KyOwNW3sxxd2DOTdVRlnQ65BoJIRkMd22e66fWwLynDqEUp+DopzcUuR/I8map8H/F64w23hOjQp
GOc64BCfws2EBM2DD8b2DTSc1h5mbSvJ8GkXCXEiR5y+UcYH5UPfOyEz9jCUyXHxm/MQqhUjWabA
REe76dzodsLt3YvUn6pIBpCAF2vy6bbGDZduvbIN25CWsS6Q0VvGbwUvbgwX0cVw75blnAViJjIo
49zv9gEJ7hM//a7LtYdr26cbB+xwCEnfSl6CoQ4xYqxG8F8K91arG65LqTMvPO2xG9DpAjEC8JNX
2RoztWXhR5cxvTNNUnVhRjQpY+Tov0SqfgvL5FsnwufrfmUzjeG1c5MVUQE6nZgw1AGVSZvvegp+
udtaN7zWQxqezQW2gRHKUm/zErhfPTKKm24AYWRsw5zWdYYbfwWcgNRnVkXDSzo2/Xzjxxte6yGB
M3VDWAInwGPcz8/tMK69kllm1cQ811FJchnBMO3gfksbdmI1/eT2a6WStuYNXx09JJorcNfGbV1W
m6IDZxXL/mHlWhm3ZdWYWGcFKuEeQbiIcQ8X84MEtDp6QPwf19T6bB0YHhv5zgSMzITzbcDSXaWg
qQsm3rVgbzPP5f93PjU1i+RCXEJZkLBdnUr/TvPkt9upv9fXva0Dw2mrlguowE1l3EfLoUsWtvEn
97lDBuG29g2vHaAtJ/PFhddOytsHnu/vS9IEO10H802ZgtDEj7FUUUpZhjuSAIfYJuU5/YP0c7Em
DG+bYcN5nZr7DECvMlag9sBpBy+DC79JTMoNTQBZ3YFaI1C4HrEyffEW+dY2A94EpzvZ5m8VFy/X
p8GCjglNFJke8YCaqw5nnj7aLkLttQp/aiUOIKLPNp4Dncxs+hmmXG0gs3N3vVfL4jLhZLqJFgbJ
xyruEtfbBZn0d8qDbCnAzGvK0x9fkEMTSTbqRZL8cpZzM4qDe/cAYMPeIelzC4K/66OwdWF4eDho
AR5kH/NPUvoKrngU6KLo9ThmGX2dkdo5XO/HZi3D15tgzlVQINfiCdw1vUkN244NHO/QJExvo3MP
Tbg0ZTPkYwKJNwGivmSu+pvigXWk/Ov1MVh8xYSShTgf5W2Oqw5EKYZd2w35FrqWt368sUkXIhqw
s2GywXWz3CXu4N73g0R6HmDelUmwTbbh7D4KmYtZ9EBAevldxNn3qHSe8po9N9Rb21JtRjK265SE
WQrLlHFaBChxAJNQ+B2yxNnb9Tm4bJ3/ffYJTbQY6tdFq6mq4jYdvoCHBTyNhBQPXSdAOVEvGtnt
djwKOvIVB7EsXBNJTeexGApfixgyBOkzeMrzF7mk5Y7wVSEXy7SYeGoFXnUhwM+HPB44O7vsTMNh
B0rK577UN47i0vW7rVYvpZMxwK9iHGHHXUGD6kQ9nu2YlDcmAv6DJVMouxLAVMdJjyr/sB6q7VxA
vvT6vNumwdjKeaBGIIwQPyDBlm8rOv+ju7oGk+bw7XoHlnVr0g7W1Sx4lCyYhEgXW4eBAdSXo1g5
xNqm2HBut0V5QsX6Is7SsN/mI2ilgyT5kiU5oJWev3IesVxwTSQRSlFoUBcjEsI82beh3KHU8rEu
wbszVHwftmuUtjZbGT4+z140ktAtYr9o4Xt5ILezm02H6zPx74PqBz5uQokKqHyGigLg3AAOB7HX
/UjUNvdea/aakWXryJ+Fhqa25A8oILxzh09LEWz77KtsyrtqGrdF2x/n4CY0RGgqCYfKXRRS72Xc
QRf+nueheOoy3q2M1bIuTCXhGSKSsnPxRB6l0aGk/BSR6YGW/Z3brDFRWibLRBoNY8Pcwi9EXCWN
otuWtS5F5b7y1wpHLR2YkJpU6UL6Eq/USSB3IasPub8Gv7QsaBN+mS/T4jqoa8PrH3JYoK+FOlhe
HCmLvKneaKL7g0P0Mu/F4vdpsru+AC0DMiWGs4U1c1Vim0w9dioy79Hj1cqLqWX7MvWFR0hSM8dT
Ih4StwQfa97vWh8iWkR47Z6D8ms7qizdysHnt10gTKgm8Ts1lTmmf5x5Djp5d3qYlihZQS3YTGWc
KMDbWIR9IZEmhwTTHaMpSHh0k9+WFTFhbFWbRLrFBTSeu+pUQbAFTq/Wqlssn25i2HS09I6ckert
ytm/i9Jw2UwQ5drftIb8ywJ4t+FmIAFscD1E5r0ZT4E33YHoZWUvsX34JZa8a5o6YVj4LT5c+eXv
DlDzyls9hFrikQkw84hA6rJq8NksBa+vum9YfmRT8S/Z43XLWHZyE17mghAXVeBlGbMiz7Zpnelt
Qpb+xAHa+XS9C5uFjHs5yPmoDwxhGYNLP/2yKLzBbgjUH9cIKmztG7s58xJfB3mSx5XjpPVWz6pz
Ny5N3GzltGOJeybZZ+RXI+toWcRRljw2NHt2uupREnGEZPhhGW+N3MY+DlkD7KxQrIlxCasOZTJU
mwzC4bvrs2CZaBNfVg/g8cB143IgbJC5CPJ7HpZ/QXB30xNdaCKmMnBr0jQM8zgDhpD4ze8xBQ0X
3rtW9mbvslw+OIeYMKk8A4QTtEnYnFH0HNBp3CQS56pOxwtPflzwzYMjvkLEdwduskfpkW0weH8r
Ij5fN6DFGf9VGnzn6CHkBLlQbQmScBr9A3YcKKlEOfWfimWIviesGYrbwripejwGVZSizSJeCGgt
QNvFH5nsw5sK00MTVaWLanRAVZrHKYmyajtA4vHHIuZ+7cppsZOJU6CEq6WYRB4noUy3Le1+oybn
KWqynykLVzZui8ubWIUQfOdTOvA8phAdvKMMyHzHr35fn2ibpxjxKp1QvALm2yKeuv6tqdP7uQQF
p/BX7G+xjynXXDPZTD0hedxh85yV8+Cx4Lkq/G0frGWibSMwzgFEpoD4Rch0j3N5mDSyblMR/IoS
ddv91YSSUrxl1nwAJBy1/HQHmoPXZsIbSafDleufpcgkNPGkxcJGCIs4yKVzL9gT6npxlw7L7zBh
ei8HJzuijgHiE0kbyS3zR7LtSYvauFncpKrthia+lAw6rwaZ4464sK8OSV4ViF+uLzDL6jVRdLU/
Rz37H2dX0hw5ykR/ERFaEJKuqsVlW7J7756+EN3fzKBdQmhB+vXfqzl5GFOKqKN9oARkJgn58j2G
u3mtSZd0sz+dI9w0TrdHfx/VGJrizbWUZVVLbE6rUBvoPPmnaIvfdXEFLQffl42lQ+/8XOv62+3f
sxjbf9Bzy7yunODCQYeAgxen9+fyG8fLHzvJWS1s52dsi3b9/5vwu3h4RSTTikXj3Y+tAjCmJyLa
OeFtgxsuD/7mIG9mUbzoLf7aq3VNggBUj/ctkJGfhGtMl7LBa0MsnfK8AKd5iFv2v0WyPWiSJaT8
40Vv1iZyQQEmwdv8T0hxp+GjM8RgZI0/cTSZ3DkLIztBkqWnCOTiL2DB6BKnHc4sEq+j4+yUDSxm
ZMLnpoUCG9Yhi+uK4AlsZn9BROcShNXODtuGvy7dmyWa+YzaGcTFXqZtCR+u4sBHb+LuCQQ21fn2
Plt2wYSfOYG7hAHHCqH35qz7+eSX/h8tIxnje+wsFjv9D7/mBr3Eft3ESzDRs9/RB7LtRFzbxxse
4HMWbDmKTy8bSBeWumuTog4eFmRZdCJ3/obhCOila8a6ALnD2FTbUY0gMbzS4SYFAX0geKL35NGj
9zNFxzj+IrVIEtacZCttJUDcqji2fiDPAYPKRxgFI4RE0ZawgTBxxzls+2I4B1BXgYIHkqwO2GcR
NR+6WH66bVXvDw1C/H8bblW1XsuoJtk8l/lRynY6dkW385z2/q6DKf3fg0fDFDMP9GYZQumPRuU9
AIHdB2ihfWv7aMexbRO43qreeJ7fB14p/YFkkODgCR88N2mU69618szEo+WhA5q0tSVZKKl7rttR
nZCbqJ1c7f2owUz+32CYfB7MOn/xW+/cyHlOVDR/2eRyur25798smUnoWW0+q8DklL8E+fA0+JBY
rLoHEGl+1rH7bfL23nBtW2A4N22kL2ZvyV+8xYEWmXIm6JJEemeRbKMbbt01cmscF5MYu74+TM7Q
H8V+1dU2uuHMdBtqXLWxwdG2Ft8rQFiPkcf4Dj7PtsGG45aDdJ1yLglELYsAbEjth77q1+O0Ojvu
a/EwE30GpROQIo8hRGFE/4G00zNao06Ab5TJ7OxVYyxWZDJ05huaEOM8J9nkVt+huphGS3/pejz+
jdEn0g931TOYiUfT0+YxPXf5C2Hepffr71Stz6JtNJj+uTrmUfHttldYttzUH456UbZXLMfLsizb
afJ9dWlj19nJBGyrdTWFN/Eo9psooAtGF/L3GPy5Fr890MuN0XHkf9/3/dd5vfkF4k5gBHWRTSIL
TkGOdykCufPxlosRiwxX7uewcZlLcvRz8fCEa2R8ch1ASxs83T1VZBgBSnHkh6GO54MftuWJhfDH
aZbDw12TM9EdeFOWTIwCVAbSrR95GQUXNx+C4+3RLf5owjgiIAYjp45JppuCQVcOGvbAzy5HIC+6
y+2fsFmXEa5GX4BBcxX5y9rnCitTzmdf4/Xo9ug2fzfC1cogy7XinRMIoehpbsfpmGsQbJbds4jG
nUWyzcAIWsSF+Uoa5S+RU6DWNzfDgffeHsrMsgUmCo+1ol4EodjgOsfl9FNPpwPdivvOa5NzNJ6W
UC+uK6Dq3jaJGL3vfi53XoXez/uYCcBzgGeKSYWxdVBelmD5A+V0PBYABVSGy7cxIM9hNO5xj1o2
2lQHvuo9VTSaxAtwTHUyIcwe8boqj6Sch+cFb2D3+ZspEVwuDdEVJA1ewtWdDgFIKA40cr7etlaL
JYXX/7+JVFXFauFNrXjxSM0S0qvtMI3eXlZssyQjVrnEg7yxxhKNY/vFWafvHs6jmQY/bn+8bXjD
kUUXN5LWNQFPYls+ULdvnsGzGafFHMmdlxrbTxjeHLntsDTOLF7aGMrdfvEyF2OKTpqd5MBmsIYj
d8gsvd6JkNs3298t6T74pftnHQTnZltec3f46G/LTsywzMQEr4EDIV4q1yPZCAHBZK4EZDW7Z53r
nTPbMhV2dZM3lgTR2ZiNdS1e/EAfS4c+8m0uEyzZ5xCqM5VsH8Ryp8SBSYXmTe5a8tqLQfu7Jms5
X9CPvnO+WhzCxKxVvujLDlXuDN2fP7aWh+cxXO7jd8IL37/XqCmieanyNc7C1m0PPYrox7mpxU5k
te2w4Q4A4lCJCioBlbc6QbrvO4/qc+ls9xU6mUl61kCHeQAPP8lQYgm/Frg9f4DuPNkDllviKTN8
YS2WMNpcwrMuFtsBYpNoGIim7uiscoWo/V5bsWWDTcRaBHnDhvTIx1fWDI9+2RW4L5I9gjDb6Ffv
eOMF0xaKop7gZc0wcf+A25Y+d3G92zNj2eP/1LEb1xnAZB9nDXo0Q7SXyklncttT+LU4sYkdmZnv
DRTlJmRf0aUv5kR3xaUn+iggLFioCIBwbyeyWrJw34gXrPSUr1z8lPLWpyuAaM6dbOzVoSH8YSLk
z9tnhG1G14V8syHSUeWgVkhHMQfFqAEyYXKNX1nrrYlyp3OROw+bs7f7FhM2kYOLXgUqaxvPclhA
VRSfeZE3iet1T1zvPfVa1s3kYWWe50WRS8DBCpQVfJIlI/Ue/LU95zz/AHDOsBNObJMxVg5ca22h
IbSWhZM8t6I8dnL7ERVR1s7svkdZFlzd6M3uXKU549Lx44z3YeqW6uwt/AFo6q+3N9/iLSaIcGxJ
ThpWQikVR9+QlIAlqYOM8yJPptmnOyZm83kj7sbxUg45lFmyudbjoQuHv6Ju2bsP2QY3EhAfj/lQ
3JijjHs5gwBB7mue9G3ffbtviYyo6w5XAVlgkbKqQjmND4JftkYGZ8dV9U5fv8ViTfygh/tPMYws
zvo6fokFFERl2yaS8g/XzKBQ/sfbU7EslQkNXINiW+d64pmSLnUOvKViPbVq6MTORCzmZKIDy7gH
vQbXkKq9avvIoXLOGqWvRIuZ3Zfsm+jA0ONTTcFCkYlJfxqI82Olwc5Ll8WfTfDess3VWqLFJ0NR
88JD+rsD7GxzFBji7vQ3E6lH0D3NxQzl4AIi3uC+VwmoApMF8WInJtm22Eigtg2cq37fYQfyoTkM
fS2yPnD3CvO2/TUcGfCbtprLEuEb6owV2OPnrkzqogFg1w+lWnZSTNuRdJ3cm6CXF1J1cx1FWeT2
DNDP8DGGXunmeE9EiPMWq8tVzOm2T7w/JfQmGb8FgGPvtbWTTUNUHTTRQ0IK52Uo6fH2D7y/I4EZ
wZfBk1IHfIO6XN6wZOlW/TxOmn+5b3hjw5uR8oguDljHp56WJyUVKOJwIMV/3ze+seW4FM1oUxAO
FMGAIj72YRmsl6Jn+r6nmsDEgINPI/enmK8ZaGmR3IyOLOoH0bW8uStiBCYos6UsWoTbbtkc1P+b
/PyX1OFOimbZWxOSOeLGOESb2rJGSf8JlFgzEFb+HimOzTSNk0eCETWvdLxlZdvWJ29k3sGH9MEl
b7fpPuM0T56250go0WgI4WFSgC/IZyDE35UHutrgf/FowNP827faOY7XULtbVuA5GW8QpXvourU9
aoAFL5Hj6MPGAjcZSCSPC+8hZj9U7HmavAEialWIIkPgQ0/tLkM2zyanEVQUXrhluOCArWVc8vmp
bJr2PlMwz6V+m2URlcWWVW5UupelUpQeGGANe2mtxdZMcB8kXoWzdVpnJZ0RqKDK96zBknu6b3WM
MCi8IVdzDfGCGlVg6dGfEm3GOytvk4kyTz3hatS9KsQQB8Uk0NzprKDhqcCNyanzQ+5QlfSqelpC
/llUKDSVgH+QO/WV/oNgJ27YAw23ZWPO5vnYx0I7QAv33ryzdBY3NQHryKDjSq3wIeJWKcCpl5ri
PdW7V8LJZBOO123Mi7jbsrra/m6Ydyo0/VtFwYfbO2/5fPPCXDtbjfpzjs8XsTxrrxvOpVdsnz1c
PO47Y81L88Tntu/BXZ/RWW1n2qv+PNUeOc3j+tftSVicw7wrV6P0OinxC1yO9akiUFGvUO7ZMWDb
El3//yYfcZqqjyVtNlBukPFcxgNN6NDOhwa16J0lej/3DEyQ+TI3nafqSmfEm/RRb/U5D73gMHUT
JM/vw8YEvpErrH5eNF3e6KzSqjoov3AvIxSdd9Jn2x4YmYJDhoY7usZri9dlEi5/1FTd1/YdmADz
2sO7gdqiJfNILj6OS9w9QKp0r1Jh+3TjpCWtA6n6mq2ZHDT5vfkt/86U2iOWsoxu4sq7IKKNR6I1
80XoH7DJwyGWcu+FwDa6cciSsqZd68o5QwXKPZOmZkC/uHt2aTF9E9ItwOzttfmITa3lEJ0GsEF+
9HFh/UOxKLiv4ysw0dw88hdQQRRTVtNQJd31JYLJZqcmb1uf6//fOK8Yc9VpIGOzrvR6NA7rPIMz
78FTbKMbLuXTpWa8kGMWLZ04g+pbX9xG38fHEZhA6AXCFdCRZyqTzH+s2i0FcOpI1mpnaSxBxzOe
TpQfe+PWUZWpiv+5FP2XoKWPPlUvcbtX9LD9hOFZtNHhzHHHyqYSYqU5/bgMK142yHlcnJ0biuUn
TCA0mTe8kXmjypx+fu7C9aXwykM/ssdK7tZk37+RBibUeW2HMkBRBdOY6/WsZNWePJZ7j7Mb0TSq
ZJA4ZeH+UTrNfYAkavL3kBCwfc22OvPLPj/n4xg9bH2xJy1kW7PrS9Qbp6hnF1pVOdbM3yI3qfoS
Xp1DJlzWY3QCcrjZOTnff9kK/oO0jsdeb6M/ZF5XRheUWoIEXJ/yYfXZkFwPt1bsqbhbIpUJsl5Z
J4oOvJsZtBf+ggRGVmPojo07+b1txYww4reVq7qQymzV9DPnnkg6pVAmjKufXdie7kpj/mnsebMt
aJ+PoS4Fh4QQSZ8UM6kgggGY7O3RbStkHNAdIL2ckBmbAfEzMornWmxREutir0BlCYYmyNr11zqM
Gnw+ep/6Fz92kceLXWaZGLb5zm3yHzKVN4vjq4poMS5DJsPua1Uvz11bvuIZ6qFg5XnT1XnqOtDe
jXc9lgYm2jr0626LQe2fgXTpfxCM75I47O88tM0OoFANE1Mzk5kuwe+CTFU80AZcmbc32rIPZu+P
T1zBmVfIzCudX2oVa6IR6O8c/Oogb7ZB92iMuyoYZv3IixQk76xMworKX7e/3WKkJkR8zXUYRIuW
ma88gG1zwarq7MURGPf9qOTbTr5tMSYTJg6WfbpuUdxnXQQDHdbYOYQQNj8WZGyzahvis1dH29ER
oTrpKo6O983OSBdQ8eyqCFehTC9jc1wr+rd2g1cfPJS3x7dEKcdwcWeZSpQlxj7b2j6BRsc5XPs/
fV6n0DrZSRpsxmUkDWEXQAeopR1+Am1HWr7wJv9+++tte28kC6uGMlLlVn3mLNHngnqfgFP/Xchw
pzrx/pdTEyc+gOhzhT5Sny2i/0NHhUwooXvFwPe/nZo48d5XJA6Y7rOJLN4p7yudMCh6n0EYfF+a
TE0FyLFwZhkvfpNVkQiSYK2cRIb+fQ/h1ORFrYKO/3OXyDbCnHOj6g9VI4KTlusf9+wuNXHoFToe
p5q4HaqAPrRAVH9yOydPInnf6UlNKHrfr5EXFGDG7IIivoyj3zyKIPpy39dfjepN2EPSogDfDZos
jslZq+1IpvpT44gdYJ7NNo3AgDZ28G6GW5uVLPrZ0Eokcik+3f7094MCjY2gULGGQ65+7TIaeV+C
mj0XtHievHU88LLaeWR/P0GmJg9qxzcPSqoa6aoDAldoWjnf0QVFjyBGaRPAcdvEl+H0rV7d8nh7
VjaHM4JFrCfq1B6rMyZQYSRL7iVk5EGinXXvlLZMykSm51G38taL2wzP5Bfh60/htv0REPFlLeR5
RDsnbn9fb8/Gsv8mQN0rPdTcI7/OVKHcE9j1Xcxm3WPzsayViUsX3NOlQudnRmSVOp08DqF49F2x
cyTY1slICbYS/BzDhOE13gsOIXqDM6Ua74zaKXhwWA6edxawFz7c99hOo+s83zgjUKWrz3mHZyZK
vgyhVyZ+THaesWxrZXiiAw1XV7iizZY2qBIULZ7CRj5tYIzeSaBsP2C4Y4B3aA0kI44hxtRHopR6
lNwJUqZKtpMG2KzJOKOv1KyCR0WX+fGApuN48h8L7Wz3naOR4Xm9mLclGss2a7b5sxjdbyOo3u9y
AxNZnXfOhoeBqsm01xQZaIn5qdS+3ll5S2sANaHVZTXqnmvVZ+CX+Q71o3RS+f/41r3StvpVXQs2
kGwuJXS5qwBtKMu327Oy7LiJuo4KPyQr6Rq8sxTd0zqq+PcMXMmrArfzztQsO25irRdAAp054E1W
Fl30PWYzbLdGKuXtWNT7F3lqYqydQXhiUFGXLR3K5KTIP4tmeCq8Ch00blrPco9JxHJYmXhrUoNP
22vwQ7MmbRLWw3l1vKM/1N8m7e25oG21DBeEcjRwy0HcZUPBSYK3iCIBO9vl9m7bZmA4XzXMvfLw
mpZVKx8SKFWtkKqifdK2U39U0xzclzKYZKWjF/qqILLONggXyecaqpb92XcaeadNmX0sg5BoXO/b
Oqtr5yEcIXkx8693rZHZxLKoyKv8bmkziUamBDS9L3WwQcykyl/HaE+vwLLLJqC7W2ZH9R3O1MBr
F3UgrouqB1nK8cvtSdjGvxrAm1OomeqKuy4yEK2W+TBVqzrgTW1Pn9I2+jWYvBkdZjO7zurVWTX3
8qErx+4Sqt0mHNvo1/+/GZ0WJIibUbVZDupujV7HsjnPHUTuduKFJeSZQO5Adc6yybnN4miMEzYq
evJ73724dfHXfatv+DAVgVuPuW4yt6t/M98liReIPV0t2/IYPjzSq0gEx+Dt2pHHALKjR+qO5U47
qG1xjAMUxhjrEXKXmS7a/oR8rH5Ai8mQCt6uO+tvCUImiLuJQ1AyKbfJgn58dDukxZT/Vjo+Ut18
ub0BllmYRKNjvKwFwT0xm5n4q5nWo7vNF0XkTpZhOXFMqLAqewgPoZcv42Q6gr0h7Zg6OMF0LIbl
f3xkH++bheHE7iiYELpvsmFDkUvGl+vRr0m9s9UWQzLhZZMkahPr0mTol+1Rz23WtUriuvN2DgHL
Kpngg1yJmgXVVmRErdND1YXbyZ3A3BBqJ//STaR6At39Xv5kmYzJygJN4wL8261AmTQOEp80T7yI
72ueoCZObm5mPqDM22YC/fDPU92BwIbTO9MKE+g8R+3GUIlArIaid+GpSzy4P6NSHuK52akQWFbH
FF2WM+5w09ojYMdLewyu2XzbBuJ0205toxsRSbd1MRfgeMxqPK4fY9aHp0pV0Y4Z2XzZiEhTEUt0
C004KjVIUmcNWvj8VzyMv+76eBNmJoTMR9FCwKFrnpsVbQYNik07kc7mAddL6ZuTrGg3J+x4X2Vd
QQ8k9495GZ7zWeCoQXkAspr3TeH6829+ZlqnEmmjW2atzFVSy04nrhrPtwe3RGsTPEa8mE5VuJRZ
1/vNIVAyrWt9DFbyVbjbffdaE90cbqCLmja3yKa6fwRM9QEtEg8jMA+3p2CxTxPjhaeXolfhUmRN
EU59AlmQuT6WEW33cKK2NfL/vQExhJZavk5FJurm2DYQWm47pzhsM22P2xreBxOkJtoq4OUqCigI
Zy6YgQ61W7DjgLLuw32rZPjZyOsI7ZKiyNpgfQR8aDg5kKC/b3ATjbqqRfeqYSIL+PzaB9OFq21P
GcGyvSZKzAXel9PaF8CiQjiulRs99Kvcw0hbwo8JEKvCmbVzuIqM+/WDJu5Fez3eqPY42G0fb5zx
4VRDyQcARCDogq9cDS+N3/64vaG2L7/+/01Y4FRAzrcAyr5eosuw0sfQn5+8mvzv9vAWpQhq4sJA
tQ4RKCFFNrvrz6pVycZEEqhf/fqVSD8BYOMwQTNoxX9v/6JtQoab9b6WPe8IScNaHZdGPfpBfxBr
u5PV2bbCyNo9sjh6jjB8p/syAUXynJTEuY8flJooMVkChguWVnhA3jqf23UZLnwo9nJq27cbzovS
+dQVXkzSwGk/FFRnfIpOt1fdcoiZEDHRKtEJ7ZGUBC7YlCMVn5uq/BKQXCdeDN0pMfGdhNcyC5OF
1JsW0Yx9LrKGOvx1DJsOwPWi3cl3LVHaRCmvJFzctQtEVoSor7mt/kH78M9Szkd3YnfxqFITk5YX
cLkGwPDMZW3ZobYd0c8jWI62JN82ed95ZmLSgOidI3daSCqWbVqOOU4CfozonRyj0Cb7d+BwCTiY
sEYwJhEC+B41EBmZxJfb5mRxYlO22dWzK6BBRdKqFOerE6tcfAinaSfTtVmr4cQ57wLgU7DJquum
xAGJShKT+se08ZMTcsABojuht9SEqFFfsRGv5Th3wml4BWVL/rAUGzkH87Sn6mpzCMOtGZ+gADwq
krbaVUlUKg1A1B7zsmUnTHBaTuO5ILkk6Vbl0Accn+pqeOgceV9SZ+LSeDz6ZTOXcXqVQ9eMvzYL
OHHL9b5obcK3nGXVbG5xcFJnffJD9ncTD3vIUkukMPFanqdVwWRO0hUdIYDOP4H2Lk+oHJ/HqN2J
dbbVN5xsogNYtsTC06pqHivBHoJ8O6/DeOfyGGelykN/nIWPw2ybUMgWhbgQv9uDa1ns0hSTBt1m
I/EoEadyEMNRc4hBySDfG90iWkFNsBatYZUe2lmBzIygNdYe2Vyd6vjCJycZOpnM/KMbVcnab0k8
/4z86Smm4sjDVy/6uFa/GD8X6Em/Ha9sUzVc0I+hrzUsbZxGfP0+5vyD77Oft4e2mIAJ46LjWHAN
qvO0zLvxKWri8egW+XgZ23zvamixZBPMVcsAbGUVfNwNFgeXQ4hLcPpKWFu7nwGSAVlJeZUyv28+
15j8JuHsaa5c6fs8rXX7SBbyuJUqi/ReHd+2XEaqLKTPy62JebqF9Vnl9SEKmj8A7f/79te/D7ui
JrqrD9u8AlsZT1s29n+VTTFdJhy1yQrRq3MI5OYJD4rloWkj54BK3d7TzD+n6n+xg8A1/3vV5oCq
qA0UTzUtkkZ+GtYffC6O3F/OZCZHcHYc8gCyybo/aqTSTR0egvqh0ucmr1CeyJz8p8+yWWzPgoPQ
fvykomya8uNC5+PtlbG4gAlIU7ofAkkZT13pPICX5POCTHzHvWwGasSpAlJ8VTEPUcq29YsfC6jK
EWDK6fK9vD5H3p6AzXKMJYYeFNsKvvE0mOmnuYxe2tFJq2UPsGfBGJiMpXzGG0kdqygdq+FT083P
pVavwguyufSDJIeSIch3f9+eim0vjHAUdWHnuGSKU15y/phD5/THMgu989b2/m74JgyNNbOaGgmd
hA3cLbIVuMhVadH4P7jWOweT7SeMN7FlA4y4IixKu2h6XKL8WRZNcBYte1pAv3tXJPJNwFjg4MGw
yrcoLbv8JHq5Hmvh1Ec34nTHpN7fB99EjImuGEmOhvx0dmSVlAP0YEYdfLq9yZartW/CxYJt7NzK
GXkaCeeHmzttmhP+Nzj7hoPTx/wI5Km8FJK2aEuhw9MoIMpx+6fft2Xf5DSt8Uajw97hKQSBvrre
h2D5DLZFdN620M1wT3Jwdn7ItoCG45eeQ4e8QLhdx1gdNM+Hw+rj5fj2NN73eMC5/x1U0bXjSYbW
uHRugfRaIvTnexvLL6pz95DM/9xK3wvchisGjWZNOCIJGtsSbI1DAk37g7dklfMgaJssYXWK80yH
11hdxJ99/zdgUwfInRz65pXKPBm2+IA0M/Gk81TosyuxsY081v5HsrwOfnTs2j+Uu8fd908p5J3v
NSFjqg+nHBzXSMi7L6tESfXl+pkzq0+TRMvAUl/cgOHd4/u6qk/hwB7wrobrhngpBU2u3xfvmbeH
XXjvS4wYIEq3uLLOx6kfVY/4lJB3R7p9rBGRKf2OboYzTjRXbMegCZOQ7FG5/9Ob9N7vGgnKlOuh
WhvsWFXWwFS/ADvgbvJYYX61Poe5m4zobpQTT7biFAv/6A4V+PrYWXVZIfVL0QaHBqcS/oxXcqrc
T07147bBuhZ/MGlTewFiRbK5cbrUn1coh7oDulDged22HWvWJTjzy+rctu7DNTMI/LMEW+ga79xG
bL9+9aM3qRtURNqJLteEvvWbBIpZVZKH5Z6vW03v+rNvho8qd2tluUEJRf3q1l+54x7c6hdXD8w/
j0Gfyv5TO/Nkbv8ao6zOq2O/IvdvD7A6kIjuvM3889T23vYbIYe4Uvgglrmm8igvOG6CD4jjLWmX
63Pf984tniCN3TQOFn88NRtUMPV5CH7EVXFd/pWnuG1g793qBzoBko3/qeUZDXbHbY4erunE1Yja
DcSn9Goi+4Zr252rH71ZvmL1lUZTTJiSsLvEfaUOZZTvocNtgxuhUkVlXleFYCkPitdpnc+emO6L
wiYaT+cF61iQs1SP/ZLETfjiTipDd8nO+JZPNyF5vZu7ettKllbqG3ARrxUIT2+7o21kI0I1quNO
WBYsrYtpTmKPPTq0/XB7bMsRa0Lumnjz3GjtWeqPDzoKE5aHB4n+Xv5T+jPetcn5vt+5ZmBvrEZz
t2kdF6sfjPFPB4K4R7BCv9R1nTmOxxO2sCd0dPfJ7V+zrZgRQeoG3IjD2rCUFSWBA4UjaEFAo3Df
6NdffTOXqal17wMxn5a07utTUW0t+N+qYervNCUjNnBPNaDD8cO0HMEeRDiKs3EE7tzbn29Jek3l
8aVv4yB3V5a6/fI/zf1s0P13HwdcL/jObtvW33DjFpoFzPXiICWQhj5PlEZHlTP/eHsC1118J3Sa
gL4qLzvlChGkcqaf66j97CiFhqRg51JgGd6E84Evv8sr5gW4a8QHQsaLy+lTrPfkMSxrY0L6yIQi
bEAovr7TxTGXIBiLqui+1kLfxPLFsWBNpAp8/Mz+mqNYJNS/j6/bN4lZt7py5ToDlwldWJJEsSzx
OjTuXZMsZmlSsdaeP3T1DJu5anioR+GukTiWg7uiBwbQnJeld8K9dzTbFhse7IeRz5a4DlLtJrjl
b0MCIZrbxmnbXsN3mZi6oKwxtMPYkjjziEeEtb7P8plx9nIlZ4fE3Evrvku3Yn516+ZBBHus17Zl
Mdy2KLxuHNaJpmpixzWePjf4GZfvtT/Ylsa4o0TFOjGIgfipM7dBQto288eS3bc0JpAPq104U+t7
aV9MR09NJ77RMx2aneEt3/4fEF8f9CroVy+dN3baBvqY62AnHltW/T8APgoJmTHO/TTo0exd+k10
aLa+OW2VV5/uMkqT6lOiblmPlHhpI/vHzVVP+0HB9vXX/785DLtyAeoDxKGwk/EZIOhPsbcldMkf
bn/5+yU030S7uTjEYz2vbgolrW9VkD+3lJ6gqXtZInEiNd1Jx23ba3itExR937vuCo2FlR50AcHP
ynPcnePQNgnDbYnfe4Sy3ElX3n1sAdHka5nhEeUYbNNj292Z4QaG+yop/ZpO2wb3nbdnAvZNUNYP
4thD/W4nulk6Q/zA8OGg1ls+9d6Wuut6KHL3GOXhIwQ762QYqwMjUD3x+k8DHx8Y5Z8habuTp1o2
yETGDcPQFiKSW5q7ZfElKtnqJbwBpct9/m1SsG14+0Wj5KrTtYw/o732QbJxx7Ysu28SqnGvAbAV
GgJpp+Sp7ehjxdtvscOLhIiuO4TTvceaCY9zYlSHgGFe0tgPj2OkkHr17E8gFvc4wizObmLjxnDd
KsicYZWmZkHjXfwa9+sr3gE+3fZ22/jX3X8TTLYaSC8w6+oUGDmgaZyuSqeqVxc/9+rL7Z+wGZLh
6aB2mGKU3TXqByPFtXmYj7rO9xi8bKObnu6Q2utXZ0lZF1ZfXU2DNmEkjO4CW/gm6A40hzKIHLWk
Y0zUowMVqGcm/fuY83yTADLeJprToMfSgHifleQB5KU77mXZWBNyRwfV1ZA71qlPuiKB7suhW93f
fjjdl7ObsDtZd6VuRK1TJuLX1SUfRuhPNKPeSxgt+2oC70pvkoOcGp3Os3ct6FbzeWW4vN62Sdvq
XFPiN2bfOLEb9VU0pyxqj0MxvLYVB9HjfSLAvqn9PUs/5n0zzWnu4E0V3URoARGT2klfLHm7ibxj
7aRG2jtDqgN1zl0ncyeNUsf6mufyrtq0b/KxeTRgc71plZbTKA66dy4iLLxEcHen1GTbXsNtZ0lH
7a1kSCnpxIGK6CMp8+10e3dtgxvHsgwhwlw6nUqrafoNxR2BLl+8mt03uHEek/8z92XbceNYtr9S
q54b2QQ4oldXPZCMQcHQaFmW/IIlyzbnERxAfv3d4cq+JTPF4O14urVyrcqUbAAEcA4ODvbZm/ca
KnzQeF30ryVrc5eAr/N82wvbcg62y1JIgcI1ymORIhOc1Diw2gmuv1h7Bfj4lVufQ+wyY0Tlkwgl
rMrWPCOBiKM0Hqjgd7FWHg1IlycAcrgZuYzYW/8L6k4Vedj0+CI+2fGW6jnZo2BzjfpoYaHneDuV
lmCr6VGfJDV5Zxn0jTr9/fmlWEjTzVF2E17XRoXK0qPIe5+rat+Zhq/VcqfD2HQN9QjNWp3Agj3P
AXdIzeGUd/LmqDXJsQjNbQd6or7oXlgyfDn/NUsTNTuDkX1vUvC6NEdmR9dQObqtQeh4vumlPTuz
5M4UUQWYJkYfKXBbqNoBba6RomLS0Fai+aXRz+w5A5F6XZGsOibUzD6xKs72pweTywx6LoitEqvM
zJBUx26kD2Gh9i0ZXs7PzcLA5xg7QwOrelaG1RHQhm4TRxJMELCDlYEvzPwcYjdNVY2XLLyfyCb6
CjWiyKWaeuRltGICC/tyXlRlC84L6DaWR8h1A6e2bTq1sZTYE20tA7U0P6ee3x3D8DUpnmRVcTTw
xnGsaCoDjeaX8cfqcxxfNUynwuOhOkYOF65djVAvIF/1fo02Zmn0p5+/G30apSYI1I3imGkq3XTR
ZOxCu08vnP2ZyQro+ALZwerjULVurKNuyzzaYxxM9WVWNUfxFb3BEjzPFMi6Rij3gKaOtPYgygvX
kupLL25zIJ+dcguvqi16AAVK5qA8QGxH8Cq343PPdddIDyZ50uRbXTAQvjQ7GkFRPd5VsemBacF1
tGKTSUCQ1VUTDR52oK5rrtWFHv6QkUd+q17xbyRMgJ57wLwYa8+xS5Y1O+OZmU8JMr3Z0W4IRmfn
rgUTqOSqeMrCDXWO/RPjlNGJ8PwITMe2rMXWIGrLzPqKTqUHWt3ni/zPHP934uWu47bM8XLY6ftO
mn4mJr6yfxbcw5zLzRxjzkTb5nD8iLC60rpKBvvraIkXR0vXfNzSRM08BFyzU5Vdgi/o8h86Te5G
AlEsDjvILB1EEgDXr3jTBS5wfY4A7FUFFQRbFkeibjTNPNgVc9Xwa7Pl5pPB1WYo7nWrxAtp7yLV
fOE0zrwI0HUOT1RaHMcwx/MuTUJrm05t0v6oFR2qN/AHrpWJfLxigKX97rASLvAeCPp6EIj0j3Yh
7nlp3zQUtIsGv+whkPGZ27K1yagiM7SCtgVzXQM9Fy8JzTXC9o8Nk83Rkm0eg6jd6sYA8GnkWobS
2MjS2oOi/6JrLZsjhxoTTGPSpnowmPZLZUEWQIxHs2gvSqoxPnMsidZVEch79IAQa2Mo7dbq47X6
qI+PIzYH+NApdCyrcFjQNHW9Uc6Ubjm2q3velXxsiNCp+n3v9LqEx+IjC6qOooip/tbExAMNzkZ2
2hPUr7+d72Zhged8UElhiUIvLRbElRhRXD8EtiFrP9HX8ha/KgQ+eMvUZhtU66iJixWOvcmK3dOh
AWSNHbkpaK/12vHAozboT0xPdr1Bd7EWusmYuA1OqKwcXW18uuQ79TkdYsTsZKSlSI+SkI1I+LOZ
NH4/RW+XNT+LmHNjUjVN+Bik+SGr9YdGTRu9L9dAIx9vBl2bbeNYd3pdpGQMZOMcUiMvN3GHGgYr
o59NFN2gCjOiF+Vy2RyTyqd06DuaTEGrbdMxO7ZdsW1H4o7aNxoaPy6ZLnB2/r65O0PUeCtLp8Cq
IAelFxCEIL2RbUNWphda/mkq3wWLWgmai3HMpwCiJrWnsiHbSdtIVoLFBduf41GtQRDEuO0YmGFl
BEMGlr4xYt1KWmKp9ZOxvh973jpOlZsgnkK6+8DTikJaaRr985P/cet0Pvk6aChy5kDQtItH6crQ
vKpTtrJ7Pr7F09+RwOw/9HxkTWVZZdBXKXV1AOqYhmTKf0Tt6RmtNqHsLGjrUQusEWbWrfjKpS+a
BS2isDQzRTlEUKQ2mFpLPAblUoy78/P1sfFBSOX31eAaz1EtPHYBbXXdjTLD2RVjSjd23mh72yH5
g7r03Z7OQwZ95H1JQTUTjJKK2ywmzZ61BsoL6nStBmBptmYOWWlG1xNOuwDqtl3qmnrcfbMSvV45
UZaaZ79PF1QknAGgPhn07eC4JSWgABDjmj7DxyEVnccLlpWTPi2nJoDnGqHCXCZNkIqO7HQnqn1q
GdZKKmFp1Wcul5Sk6CYnHAIagxTdq4xh2EV9r3sTH0qfQIXlS+3Ul2Xf6TyWADtChUWR9FCUA/Oj
DjKbVdmvJJcXPmUeSjTI6Ndq6umB2TegN/YzW789AaH13voKEfnteTP5OJKg80higBYfIEXopW+V
K+z0KwpAIHjx83zrC8+ydA7YtRrdAmsUmq+gEQRsuatycxcPnQvKM1fP2mN9Qkvto7C/kuXV+U4X
tvKcXLIYp74vbdYHfBriFsJ2MQnq1F4r/1hq/vTzd25+jGMrtA2rDoyiynMPqhpMAR0rupV1X7AV
Z2boKSTFNZXrkELIwy1Ald87jbngbN5nRXnROUidmbFHeQOS+lDCHHNOpi1Xieo8EaK+4DLX7swC
KzvN8g5yjH0AVtfbJGufLLHGL740PTMLT5lSbTHKPiD0pINTTl4xNc96qAKRhp/O76AFo5hDZpN6
AgOn0faBM9CNOVbH3OQeIp2LAgU6Z7EcTGAGCl73gWmS+zZW95lqVi5mC07jL7DZIhLIpDZ9YDHx
vYra6ziDfzXVVajyIMnizfkJWrCBOVtlT1lomSAnCQpefpLqPo7EigNfanl2bGdQqOxaJ6KHnOe3
oVAbPeeX+YU5M6WgusqKMaQHYKwzhBrmfrLylYe6hWIkOuf2TiFuFBkCjUO2XYEgLHocoAPVVrrL
ocPWyXhLSOXJRm3TbE2tdWmuZmZs0WbUQJSUBh1km1xZOxzKX/maeuGCodkzG55CO9FpGZ9a1zag
DfOlxn9MsXbnMHHZZZzOEbN6p5FK2Fw7gHjrEzfIZ7tLV2JaDnf81wssQtPf3XRcWkMBECiKhpJK
3ER6YaEqtX4tirj2xzqP/SErFPxrYu+yrhtXel1YkjmIVm+1opxsoR0ymewBJ/BRov35IpubI2hl
Kq0EbHf0IKj12OpZ0EFhZsVfLzi8OYI2IWo0LRSAHfREfbNafizz4npsxBqvy9JizKyaiMoKixDT
krf0vmyqWwDhb7S892AsfpqDCi1VuzAqbf/8XC3FHdZpfd4d0nAhXVEwfFALUq5Jy+9EBU1KovHd
pFs7ozC/DJl9Z+SpF01qx6BQe77jpfWfHd4NSK2TWpjaQRnkNWrHXTfy3WVNz6ydg84qd1I0DVn0
Bq8CFLSu49v5tpfWf2brZWP0CNAM7ZCWoKM19QcWky8WZC7ON79wKlnzM1uvwK3g6NqhN5Jtoxo4
9nAvo3hXivIa3LcryYOFr5hDbeOBAb/b4CsqFNKYURg4Sec20lz5ioW1nUNtm14n4MRB83yKfCPS
riB0tnJ8LFzA51BbLS9Yn1FMUKE94fWni0a3HD8nEGcWVQT+spVlXvqCk6t/ZxWgBiA1wn1soSZ9
ItT5WQ/D6/klXpr7mYWzESVjTYzJifJiU4c2VEGlN6TW5nzzSyM//fzdyMOxi0yjavKg7QlYAplF
N1Mk16QIllqfWS0Eqq2hSyFwllcQtLBDHnkZDdc0epemZma4UcQGXWtiduCdeLFY+qCrdlfaaiWa
XPCtc3Rt59SD0nvsnRbVdPlN334iLdgQxBfc5KL4zUjtFQe0YMVziC2UJ7nsB+weq7auKm4eRt4e
uoy/ahr95DjZZVY8R9RyUqUat7oyYCbv8cpH0k1bD3yjEboGml8wtzmoFgK2hkZyii/JdpbQNjSs
A0xdmcQuaFFU1a0lCBaWfg6xdZwpTsp0SgOOSmWkx50Xp5f7alCXHTdzYG0SM0uQMMf1WoCPE2U1
r3qSXCbIRueg2iJRInZ6kgRMulQ8g1tJyZfz5rwQW87JJm1WgqJEoemhkgcdj7mm1ns1GfCovbJZ
F0x6rhpsOhBNcepuOkjUv/mQfkuu0snRV46CpXWdmbQiLBUm5UnQd8m1ZNnPCWWWrhav8T8sjX52
HrfGlNqxSIqgYXkeuWMWZtINAUN+Oj//S+3PDuRMG/oh1WQWVJkk+1QHK7PVh2sl5AurOwfVqjCV
3JRpGSRJ9RUqiJ/1xLyrUDWsbLW/6APmuNqMAGOfq2LCsw2goyPrNZfFxmWHzRxUO9Vlj2tBPh1s
MW1qldw7gE+vRNoLTnQudFw7uQYNVlIEDhWfM1ML8hYyCSNzbprIfNSy/DIvOsfWatJxSpC7sQOq
LexvhZHKg9kkNoPOJbKhly3CaXe9O5RBwAOvRpssaArAycEupbaVzdeY1xb26BxcqzKiNTS0YQN5
eSxZ+TPP5fNlA5+Z7wAcJADrHGqDqGEH3FLZHpPDCoPi0rhntuugkMxwIEEclMz4Dl2SPYu1C5ue
mW0DDgxBVVcEw1QBaw8NxR3AVWtlOgtmO4fV2q2ZKIVbcVAoWX7lZa4FknRgrXYzbkGXGBo9Kb/M
xOYIWz3qUKSBaTp0QvoZCk5dUIWbKza24J3/gqbV49E0BtRkOR14C1qgE0DSkOL/z++epeZP8/du
2ydQHmxRi4uXOAPe0wWa30hA/ljbWRa7Nby0vbJNlzo6/fxdRzaYc7qikmVgc2A5nYZHfiTM8SVh
7drFfyESmoNqhYzTpJaYKiv/zlHR2tjbXtuWKvFC2btGt1bCseD25oSWcdv3LQ/Rj54XV+ikKbbW
8Gxl5DoKv59flgW7m2stc9DkTCPUQQJrqO5MM7p3iLnmtZdWYmbTZWrSUZgkDfAsumcRhSgWe574
hcf9HFub2oRlwmFR0JpQpScksTbgl1rTZFqw6zm8NmfKLioQAgRZEkMqWvWtbwHT7lrm9FMKiIec
n/+FOZrjbHVHM7mIeBywpH2xQZRjt9aumi4rKKBzmC2U6fU8Ayo4SKvh54CzcqLGStJ8YefMWTKr
HrTDJI7jAOtwZxMtde1craU4l2Z/ZsQ59JwMUXVxQEf1o+ybK4d1O5wRNxUAmednfmn8p5+/8xOR
kVCb5AM5VEmMxEcXU59Wao3nc2ldZ5fjsM3JGE4tWjfzz1XRbGy92xhZtxLJLc3P7CyOswhiiZB2
P0QsDG/7KtnGpnDbqo2O+lhtL5uhmf1KMmZW5PRREPb6U1fUzG2adu24WZr+2ancCWUatlGFQcEi
5ZMiumZhPa2cZQvTM4fAAmRjhFan0wOxmwc2sNzTWlu6ooi9aHDWoBgLazxHwBb6YJUEOdpgUnGG
NCk4gEsmHJdN2adfK/Cfb+q/wh/l3b8y7/Kf/43/fiursYEMeTv7z3/ufpQ3r/kP+d+nv/V//9Tv
f+efj2WOf+Z/5Le/gXb/7Nd/bV9/+49N0cbteN/9aMaHH7LL2l+tY4SnP/n/+su//fjVyuNY/fjH
39/KrgDJwMMPqJAXf//zV1ff//F3errV/+f79v/85ekb//H3Y6d+5N9K1DP/5S/9eJXtP/5u/WGC
4NoCnYxpO7ZunkL14cfpN+Yftg4dFY7/gVRFAxzm738ryqaN8CvtDyjTcwOiCbYJgOcJsiPL7vQr
g/9hGBbagqICtEIpgAP/M7jfluffy/W3osvvyrhoJRr+lXv89wMKJDEMjMHULZRBnWTV5ii2sUIm
Ve/A1sRk27oqtXqftY3X5mHhqroOoCFX7pNy2PQpYJQ54Hqbkn9R1ZDvk0bITV7FYCwDM6jRTASF
rUaxTXX+RkTzJaJ54vXplG8kaN7xSpbVHhIDN2JotgqSin5Z4uIFKDPzOMu+dba8H1IwSYGIy5vo
MPimDiiUUC8Nq3Z1pX0Hi2HjNZG4GdugGdptVOv21jHjn4XWBFY37Z20LTc0Qq1AraNo0nC+UYHT
nFF2JQZxX2WGb0VD7YN0uNnosfwsT+KUfS9wKhfKM0W1MaCU1GQCdNz5jeizxO9KdmsZ4wu345s4
41d2V+zAabnPi/5agbKRTLy4bYW1ASFG77KiB3WWCF86mSb+mA+eKDaq0EfXmEjr5nEBmGAha68k
D7zD5ZaXg+8QnnrA2+Vun7NuUxVF44rRRskhJOyr0v5OFWo3nJBqvj1F4M9rjW8QkMRtT2h8n5Ly
WzfUIBPRU7xHNtBSQ2neQwjaAlf/CfKmbak1jxxYwUg3hl3TDlcpS+91RYRHO2+oab7tuGV4vf1L
oqXU3UkOqdvK8HvWKYmijqF0tUFZXtOgTDEfPxuoBc6SmzoNBw9i08+ZxT0UUNz0DTyjEyJza0Q/
bVv7FobcjQi57ZvymMb1o21m07agw6NU1pOWh2A5mwTziN2HmzDMvIThQwdpTduha4+gTPuOV6rb
2JD7BimSeFIMNaQbS7cxgbmJOgjLeW3oRnznXTl4sooqSNo+Wkr/TkqleZ0GgDTVnC+x0byOnGB6
7OquAzzQd8BR4JkEez5n03BdNDkQLLVjPDia0bpN1xrbHNKAwMR1R9EiR5a1yNHEVe6Gg/250LL+
pJrq1hCqdiFSjoePdCg8E7onFdMSb6qa2q3rPncnm24sSV0bc66RryBOYzni46mdnqijk33EdOoL
EW3B7hEiEeqI+ABqwMEH8cdDB/1xF1o2adiWflVY4KWb+h3jvXR1bdhNZQMmmb7FO4jxuVYS4jRV
86SPzMamjiw3eSuq8d5mwx4KQsjTQLF2VJGbyTDytM58Qh72UesFmD90cUAW9gim4ocs6gH9LTfO
YNQ+aR5RO+RE8cZI30xIlnl9b4TbCbXy1NABIjvJdDNw7xbyC/CwCK3qJ85aP4tG6sZk3MciBBmQ
yEM3ov0Xk2CZNGJsDFZ/AlOycIH1uG6NrnXBPAyK9/oA6sNvRVXFrt1N26rQt+Zp2ImTvdKmvxNa
l3s6r1+k0HdKP9Z1BArDZivq3nGTLH3TczCldHWCpKbTfg1pAuhT509m/Joy4qbSjaAx6oGsZUQ5
r5Mfulbv3TAcW7fg9FtzQqI7OfNUamxIWHw2Q1m6Qgx+2Nc7iAy9lmlXgOTOfCuyCDADrjQ3Q+Hf
ZrShfxZO/NZIm+eGFWwj0/TaRK4poIO8aqeYekZf+xbqfsLBzLxQQTPNAAeZhLCpUtkrGCEnd0qi
L5FEAXkGpvsNb7qXtMQjN8MtvXErkMnfQcN3axKgqnpCXQsVrNsOOHpUg6BG1kCchWIXTFAcbkBN
VYESxbgmRhjdUtKk+8SuerfG/nNVGbQcdDs8w2sjSGVgx3hvBA+b36irYbIofpg/k+sY5uA6ilK3
bonfR8PPdqCZxweDutyqP7WTGn1DCDB2xldNFR5CQa7zFmWuqIK/Avf9nWo64jUOIm45WOymycFs
NZU7vZGHoinvO4teGQTrUUK6FIiKn2Or9hzlRp4zjdVGkMmLe+er1MyXNAy/4dw5Cju+LxUuye0w
PUrTk5jMEUeNxDs0isQMVI4Y9gZSm53bigqVeinx0sZIvcnQJ7eUKP2oysk1a0t4SVokR49AxrTa
WE3vXEVdW7m1BXkSbnG/ByOEJ0rtC230HSHhTWtXrp7TxCUp96i05ZWDO13PtTsrSVKopYvOjTTx
0EZwyHR6HRP1SGnH3Damuqe6IfKLJHuOzSHzUTOauuk4beGBxNYR/Q6UtuPm5LlAn1VtAdSbPBED
M0tomnsQDO5u4JTJ3qzjo5F2Erz8zZWIElBF1pPfAhnpEj01dino7s24i7d1leUu5DhcZoeZy1Rx
iJphuNFz2znoes7cXHP2Tu7knnLKxnMs5sayaN0kH7JbklHTnxCd+GCoQS5NZG6vMU/Tk+tG6wZv
dOpDp0PWg6Gcww/D3OvvoWp8F/MhOURR9YJ3ni9JZMVgUZbhrg6zK1bxnzgKblCW7nhJ+SjyKXTj
AjzmKjshkI2eeYy/Qm/l1oqj9FbvmuSpzETQke7OFOI7kFv3bco2II3YxTGvcIAlzxBCBYFsKFAh
2E2f7QyyrmN1NRhqkyFocUMHJ6kdJa5Z6W+xNKgfp8UmJK3mDmb3MGlWvhXtFBQO8XOqbjnoamt4
rU0ji59llpaukzXE5TGXLmlic8ds8ZbYxPTrtAeRyvhadhQZolaF+yT6aYbhc6UgrtVbTyGBOLKj
99eC5xvG22M5EuUqnlduyeULF93oFprdbRJreMi6P1UH/1fR+MeB9m+R+XX81pSy/NnOw/Hf/tRS
WP//YcwOiqRzMftdFGcgVoqLH/J90P7rb/0raKfM+sPScPBq1AGFl6HhvvavoB2CsX8gHke0DHIM
w7RPlTN/Bu1M+wOlRAZ3UGOPuN0+gcT+J2j/w6KmjUBf0x2LW6eypP9F0P5RNs8CXfPpifhdImBo
AbTpUJV5VNZwBabaN8dOWi/prNijiQEZ1MzZikn79m5u/rwyvL8ifJTTO/V2GsW73pwhCcNY8PEo
4iRy27Y/FrZgLsRe7k2VfalAqnm+ow9pf089nUbwridtjCMUINTqGJbGOG1aHYJBZIgZWKSd6TPn
UX9TisQJxjihz6Wps5+UGuOxG5LccbOy0BCzmSj2cKhJ1uh6P7oyn8Z0urC/G1OIiH2Im2g8DhRX
F3gCUHk2Wbq37ET65797aYJPXb/rAqUweRQ6TL8yWobHXf3ZAPOyV+AxjRQlcrUULut8Tx9lGU4f
M88gxaJMbafujyiuTd4yEOjvCUCevp1V0Y0RiWFzvp9fGc1/XyoJw6XZOHUEC3j/STZExx07xuMF
SyP13NccBwgwR57MC3MTlbLfmspIN7GTl1sw0muvUxkmvkgso/X1bOxvhqyaHlFyb+Gcjkzdc7oy
e2Jm2aoNt0WduAoGuINaBH88P+QPkZ2nIc8SVKWR6xCrwu5mrOUvEIzLNmYVao8dhgMugVQzsbFw
QfvaNgJnaIvz0zOUoj/P9/+rn4+mbJa7ErSZkHou+yN4TzzHie5qXb6V2rhvQXVV4cZsJPG1oSqv
VZNr88HFtcpVmeN3RekOleNS6uxA8+VRiuo8adyjkGjDCtuf9EvqTU9TNMuAtZS3cR5iiozuoVaH
UbtpyEp6cMHM5slrhqv3QMbT7AO3Gx57M2gvoW7DqOcJawH5VQ2yLz3Ajp+i7Dk0X8+v2IIxzTPV
vOjSPCWyP0o83Sf2reVkAK8kuJitseov9XD6+TvHEIqocOICI9fjh2n6LuPYU/It1sSKmX6U0TzN
zMzx2ArYCfhbOPTxU1lpfl2uUeQujXzmaMwsllUNBYNAt8a7rGefRIx4GaQxn4nT95d5MzpzMooP
SJmqyEH5sEG9KWq3RZZewSRerCRag7QuOOc5L0QP7LINQBc6mSzP7J+7PHfNJt7Q5ofZrKmwLxzo
c2qIKaEOsTPmBGnhbMOae2GCStvu1RDdjtST1+qfzu/ZpRWfWbClT11BzNYJ7Mpqt1N6ShYh/7Gy
IAutz5PYuEdKy8ItIxhsEe3iyMGbryPfzg99wUPMc9dJp7Npamw7MLvmMBr1k17VyEUUK8HHUvOz
2KMfMkpJLOzAsOvbjI1XyuD3uB6uvD0tNT8zZc4hwlGMaB4EjNGe9TJ1DQUs16iFl8gtwprnjA2t
kTlxlAgzyPraDYFx0/XSreTa28GCSf9F+EgmQ9YNaN4EzAfRFvACwjEmP62L60lqP8+v8lIvM5sm
YmyLoTr1Injlh033ZvfVAyu00WuRVDjfyYJNz8vN5dTzWgeyKyihc12QXHnlQI90wG1emhC6qOK1
gGvJImaHOo2LdHBK9ASGWu6OoSPd1FwjNVxqfGbMuGS0UVODXMKCrz2ohFXIY5LBPz9JH2LrrdOd
5ffTh0g+OLxC85h7s6NuDm/eu5X1nNePiu76p+EqXgG8fLjq6Gp2xShyEkJtmWNBADAGhQ1u0bFp
Ny5HBnXXOGsCcB+6WXQzs/FEq9lQTIUVRIVFfWbnz07c3kZCPMiIfRolsJuR09ydn78PLR6dnb71
3eEtpS2MBIn9wCiHGynJrieo3qn52lvn0pyd+n3XPkd2Q9eq2A7C9q2wbPACpe4UPUt7jYrlw+2F
Dzj9/F0HGh/0Hj7KDriYdpYTPmRatVY4uDQ5MzMH/1rJw7i2A5VKKPsU5T4s2Ybq9loVxVIHs2ie
5VOEVEdoB7jy3A+x/rkmzSnfna+4kKXJmRm2zWgyslJYAWU5cYcGaWonTC6AnZ4sb2bYI6rxQ7DE
WkHcHieAW2pD+kY/rYTaC1Ywr2aOoIkw5BOxgiTKXdb115HV7NQo/N7sbyrUfBnjj4tMYF7aTNpq
nEhhW8GkmU+iqZ9VZ75OEmff+fYXTGBe1BzJPKxM07KCzP4OOenbodM2J0QHLoje+R4WttG8rhmK
wnox9fiCMhLck3oh/LJXDCqf9NIuTl2/M7M0dUpL67HYNm1eGRP6Cy3r+NECOc7KR3x43NlQ6vi9
B4NrEsIw6CFLHkaHuiSrXQCOXb0wfJasMVgvLcbMpCHvV1GIGlhBIwcXssNPk2oz125o5fZkLcJc
+pSZWQ8RCBgiBqdKnNHws6FJdmGSHAa8lUbOpiOCrBT4LS38zL4hSRKOhlVVUIMY6a6x8Mikh46+
46BOXQH1f0ixBTOfKwKFetuSzjCzo4hwvbfVUG6hDJVXG2RJopdyEsPLqMn6OgPpZr3hPEFqi2tj
V7mDEzu3nCt9ZSgfJx9sIAp+3yJSABEgClkem0KfNpMdmqk7lDKdvLpiEIk2eVVKZBxUakPZrWHl
DlWX5KquDH6tUKpzV4uBg1fAqbdgukRtzRTx0AfPWn2n6UMelFDPcDVLNBtR2xKC46FNjlVfy0to
KzGX8yKGTkLR3CrLEcFv9ckM+0c1ys8X+YB5EUOKCie7x2QHzRjgJdStnGcVrgWIC1Yzr1+oNEia
tbajgtx6rsqvddttalNHMeuaDu3CQWXMLGYcU10mCqOv7Q413HUvgcvEo/L5udFP9vCXrBUqeGeR
22Djga4PLRUM9+MGdR234tAfJ5/6KK3alh7IGTbmA7tiV9W+cF8rr/CiQ3td3lYHecv2eCe/M1eG
8uva/9FQZtFdFlm5RkIDXwpFla3uJ1sIVV2FV/KIZ6AACrkr7vRXtvSjjk5r+c5j92OpO0oOCpW5
DTnlhJntCdnHx0xPxNWEmA/kWRCw/dKY4DHs+86+UqHsttpocB/krQN00kR/rUPG5soG6xX+LTM9
iL8Ou1wTxZFFOjIAeV75YBjLArCB5j5repK7jVnFa650IQyYsxMUvFcNd5zm2KJoOvQqCyAa18Eb
7bMJlFLqqqIAK6UztKADg46JVe7Ob5mPE60w1ZlrHQqLyEzFY9D1XfuCw7WCYHZs2Nc6a/ubpC8h
HAfm9yuAiqJdHaW2X1dNtOLXf9GC/3XxnDlriB6Fk51WDLtkU29MV/OIK3fDtXRLt/G/PkbYtNnW
/Fbu0mvHLwLpg7HPRRL+R7ZJAjBwbpINv8uu14qvFm5ZzvxwnkDH0090UkDjB2ZWudJ6HsVbxVo3
FYZXs29ZhIdn/ianh/Pz//HJ5sx5R8yuiKow0lUQxteEvjbWtom+n2/6dFp8NLczX1OTrlNphrnt
44eifDXIXcwSvx3MDVjR3K74YQ0XXa6cOfHIqDlRUdfoyaxKNzppHOn3IzNWLPxjn+nMD2YVVtmU
mBRUI3hYHsAknKUrM7Qw+fNzNpkyCyRcHWYIawBMEeyM1SigFdaKdX388oKTfOYFU8S/vDaL7Aje
Q9CX67cneWq9Zns8A/i2ZOCp4Nc9DmfImB2Ift2GE8qS2JY3064Z3lo+otYE12+LPKiiK1zHjNbo
1j/+eD5nE4kTjjrDNs6OYU/7Q2vU5pXSDeOY5KRaudssHQL2qe93vhnp5hQojyo7ajyp2huIGJDQ
i0GMemWBaTLxoT0HLl1j0NsbUOx3+2EK/w9nZ7Ikp85t4SdShBAgYApkX33vmhAu20WPQAiBePq7
8tyJf1yZGVEzO+yARL32XvtbwxhqNNBLCdvwa6+y2H4kevg8PyVODKXlKlvPftNwQJ1x2Rre6jq9
Scpsdf7RXzenv+xp1xif28Lg6MA2LH3KE3iGWhfClad+9mKLQyFzVigYSh4aV69I9pHXl6A4p371
ooNy0/qymzBzR+5DgfxcE5igfieGi7F//Jq/Oj9LkOVRAv5GbjNA7QnF8gaiQlj6iuGSy+apzf+Y
2//7HbVqibbtACbUMi3fm3RovTCA6PAP87rqHf80hPVgJUhy5nqtE0nXTjA3G8+R9kviImsG6VH/
ByRfC+WAlGRTCI09sM7pYLuvamhRYgQ1kHtIA9++h14zeWu4dPZZq60+ygJ1iWDyX2bti8V62Vim
N1mbMYqOiJw9W1Vxsy5i8tAe5Epc1btim6+La2/XrfzVpXzTqb5ftJ2L1EMgSozYPrtu7Z+udT2P
T+cnw9enGX9pKtlN45gmDoZVKm8YxH1JdyPAHdHs51QYHGu+OS8WZxeYSA6JA/XpobELCNtucey7
tOccgztf9cci6OPVLEHRPfblNxa9W2ERP71fl+GLF15/5Pv1hwjXefiQxX9UWIVTFGz4ulvT8BPl
yGERfh5e7qvo5Xxbfq3D8CBU+d8xTme4ssLFAGckqLLf2jvYeD+znbktd96+/FHt80f9rZQyXrW4
P5A6YxUqEKfD0ZcksV9rcivs5wvfcaJJ+WIvtEeIBXUyTQem8jiB7YzWCOIUkPtaIiwI2YKuEgbZ
T+VZ4flXHtfHfzsxWA5DmLJKWtlYgSp5a6s6JvozE3fBeCnH8/W6HCxhTYNPe5oDZ3PlS+Ecrwz8
WhLTXgjDn3r6YgimIB/OA0AGV1oqJxJetWrti6WBXx8OoZn830HllhLofquBfwI8xO2ahnmFegBP
rqR96/pviW6xjl663Hy90gTLYYUSZYSSIS65SjkKGqpu1RDQLqG+PN/NxwH0RTcvBxYyI54hHOaU
Um5hq6fyq8nZKmi8u/n3+TecOsgsUU3NmE9Kob2uQC92f46z2200b619l8zQfRLWvVVekMAGzyLR
6DvwSe99+6Asg/8nE7FpOlm/n/8tX6+tdEnvmrNm0E0h54MkSJsUk/9WEBOEDs/3DPh01qfbkg4X
LmhfNy0sxP53mIzIX/RwtpoPNSSmooaEeUrCBNt510Nwy78Df+eouVmsO6KpeTMXhb8nmf1W+F0X
WUELgETnba22vXD4OxHho8txUhoLBeJm8vZ8Lp+FQ578nsE3yuq3lTMnYZDwbda6fmi6YW8y+dO2
yJPqu7fz/fb1dIZ88X+bMndbgDrN6O1J44rQ8HlHuur+/LO/nmB06ZY7NOB98tFz98PshR1SdVJ/
cNLG55/+9TJKl1ivMgVhWYC+uaelkZGZwG6nxUqTDKYZY0suvOXUNyyOI9yxh4Ja3EXBAwz48jG9
Kbz8qqHsEg731AsW9+GmlhkzXgf+AELiDVdhC+MSP79kLnDq8YvDSJWrSbm+4+x7R06RNIUFKXYP
nXcAxuv5jjj1isWOIFHmovJgdgCjQ65AY9dsdJzSh/NPP9HNS5BXpVrQpLiLuMoInd8AjX2oWPfk
l2DLIxx+d/4tJ1aUJc+LJxryahuc2NkUq45kqwYVPiL7KC2Do/qf8y85MdeWZC/HMi717SbYNzOJ
nX7vzZc8P049eTGLO/ghT+mogn01TWvbQ2Ga871DM3WPvf7XfQkpVyGkHhPU5Kpogr4xdW9QdsYr
GmoFhfzj+bY5MYiWHroVLVulxlGBgcKzdTm4wRMlvYIJDpG/vveKxVRWsEhvUPOnDlngvKS+RshO
BRMgKOZCSvZULyymMqpWqhrB82QvuNnY1nSXmPrp/G8/NT4X01hoFGMW/pTs3fmuCvYearvG5tkJ
3ivnUunyiR18ifQKCJ2TlAbJ3hk+pATVbvgA9jZM7X6N4q9Rv3zrS5ZILxSY+qYN0mA/21UTjlNx
M5dQjNtFzLp8ldXt91psyfXiTjbMEhWC+8YmUTAfCmeI/PSnmP94F0GvJwbtP0gv1sNdLaf+3pIB
iTxC2I2blnZsm7qM58L72Q2OvHKlq+ImRf1QXyL+UncOixOSHImHLNmWTifimU80Pt++J7pxiQEj
jGbZNGb1Ie+6MYYHnA8Fvmh/9YML5RJl4tZG3WgaB/VFIeeJwflPfsoWNZMUds7cqh6MWKH+caqc
55LwX5zxSySpU429mF0jHcfgaKuwnybIij0AMsr2j6cvxaVPfcRihlngmzlprr19Njp95LBxLXtL
RomNEAfxSoTXk2n9vS5abJh1ZrvZjCKsQy7GPRVGbBX4PauuTW8Yt3U0z+SaEs/ZnH/diS9bIriQ
ea2Trqr4vmyT91pCly7oGFZubqEmLv9T5uTCd53ooSWIK4esuptySxw6B1VXSe04a5XDu89htrow
up0vL1UwRvnf3agsGssOAMM5SMc+ZC3ZW/xSWPjUr1/soXMJBYI9J3wPgeRwk1bgHgAzUmMEyEuO
QF9fb+kSxDUWtnYFGfpD6/xJ+3ojCzeuExMOWYqKbliTw5/LWM/nu/3U9xyb8K+N25umLC1cHuwD
nb8mbjOtBHN/2AYX3e+9YLGfooxZm6zK5GFCofdQvbRJH3nl93Q71F5Md9S3M39yqu6Amp073Vl7
OBuvHNq+zZN14X5yYqn8L1/9VwuNPM/TVLjB3pYoau6cyHDoRXAuZuxTW9a2HvsLM+M4hv6NBVB7
MeNTXXOl0lIeAtUcJndAzg4yDWwSKOcLz/fGiVcs671mqexS+Kk86LFZjeYeZtNRnvShc0l/eWI8
LUu83DQYdEBSubemcUcqsibdJyX+hRY69fTFxG6J8BNf2gBpzQbOk0m98xWsC32JE+f3Guj45r96
G+rd2gFn0t4rVOMXXMV9e2/8AkbfU3T+DSfyav+UTsHhxSI4kHWHYe9sWjAMEJAI4UG5raN01WwZ
gqPJrQM1wI1YT9f17SWHrlONt5iJvTT55Mx2B2ZUj5r9rYEMoETC8/xnndg/lkVPKXaqOqPa3reC
3Hey3DNEXeqy+Dk15oWmlyQTJxZHttiATaazwsxAqeFd7k2dqQ7mSeYN5cLtxsfVKbbzoFq30PNt
9CQu5fpPbCj/lCtBcT/iaNQdZhTf8uI9CS4sLicevCxWGnXrqxlGrQeZNwevtNak1dvzHXJi3VoW
K42Bkf1cH7s7A4bEkauKV5Fo06ggOmzAHWLTpSz3CSEGXRYw+a7X+7Xh/t4opq9cXpBQ+tm0Kt0G
LjfdkD86M5J0YMOSlSeUWVHRdBe+88TAW7K4IEl0fdSUwlIHdRYxr2FyimA2MAU4Z67EMIApws0l
CuGJObSscyqnGtmhqqcHiTmkskOBkFtSXgian3r4Yi+uCmUTPtvtIRtqgCSSpwaQK223b+cHxImp
8198+K+lbeiswUI4Htd/xkMhVKjNuA3sd+E9T3BEL+cMworxQnrr5JBY7MzJVOaGIvB8gHfPa+qB
AtF6/U8j8o8SRnZdoZ6ssrmFPcEmo9T5VtqWLqufdOIllusHbA80UrkzbdtcJ1INAMqI/kIn/X/V
whfb9H9f/Fc7Ng4qXycXrMtBWPaqyDt1T40dJLezzrwfAhI85HGRsjlSadppnZEhqSIv40BW2sKh
oGIq1FsWcBvIQ3B58I9ctEOUd822cMpyxX35OHcTD0dWkkNTiGHvVqo88IzjCuz5KhxtyWIE0+Rq
KLO7MUjcyPMF8iBe+WeoJF+1ASxw26pqo8JqihXS1092Pj+ojvwYqMyANgHw0B9+B9JlcTfIOVQF
nSOUP4/h5HtW3FH3jQGKEaI4qAJsIYkbZva8D3ToTnUVgzfcwCa4vs667KnIrBeEV0mYOSjryHpr
BwtnGtku/51KgCfgWnvtMMeCoA0FjXXmp6EgiKkMQHaPubnnAWxmcqIPrCn9raM9sTneEQuH9ZFW
8y5pexVB5/araWYnrLV5QGX3sZoX1UmjmfQ6s0d/5wB0ce0PGpSWERJ0Pk92DJFluqNj1kUSJtKz
lHdi8H4PbZWGpZP+Gorgc5yHNLSH+l1apdzknteFMOSUW6sWPJSj0Ouqgvq4d4DLYO1gVqiWryMy
V3vLUYfB1zxUZepsu8Y+NG16V9F5WM/YokKnBzHGNqUbFi4Z0QriV9aOb0OJEKvCpW6VV/hTM/rX
dsnt2GvMnxpGcdd1XhwoB+DBJSas5mxao1qeQC1eI/KRUsCM4BmHFFRF4k45AdghXhdXfZJFwSQe
y6RYI87HV0GDXGRH0BGwCoA7AI76sV22YP/MPhTbDkLhlmbgswzVG7hAv615fK1tELDsea/a4iYJ
2KulgfZRsE+Gs+fDZI76Jao/U2j4YCJtYfgW/JFq9RFo1M5XOYpXff/dOOoeaYJbNmFPg7kNnH7h
cxb6PQiSqsuPbJmN09p5XObjg526n6JGzqKGrqbMHkZd6Gh05mt44z0Go37TQy8gYUzNCqZTPGrz
+oWjvjeEeDk26bADdwGWqcW9o+kWCGkCSCWzcEuWqGEpCYChcBkNdEp3eZ+mIGdZRWy3hq29Ktsh
Pf1cwdUqDnKhoszub0FqgadgAKaLO1sACLnpLSPBFXS7KJpuvRWdrU0L5RXQHLINrcx6HnJ56AiZ
w0mjvWET+Fj3hu5pzobQaWxo5NkcrGylW3D4cJ5XBVmD1gW4eJXrDTK84slrAYW1q8oFN4q2qF8B
kipFBDhCXlCsmg5lXriBJJEPtGuMujxvzZ20WDkc4I8iUB9OPf8aJaBRTFTNSij34OTBDyPUlvrK
A/YrMzHAE7+nyhUrx9V71pWvmWfumyLZp4hfhHld3zL8lBU28iDyM7PLyxyItvkBuJErxx9/AHuM
ui0/uep7LiOmi1vB+uvEHnba+CwGOmZYQ0ZEIWWQfjiozgshfZrWaE+4NU53yKBXqPLjdCOy/iXJ
x/FQTgPbohAQNB00dd2XeZiN43qiHVg1gt662t7N1uCF7QxsIamqLPSzlIW+l2Vh4hZZ5MLhDnUB
062cUihzJywKfDIbzfo8qmz/2regdOHassHapXqLTN0LhiKkPK2HiMrRoCiw6BooJogl87SLDCRe
UMQDeTT5DsSzVRWBPiZuyOwWb8gfbdtywq7soGtpitCPY5GVrpS78p1sUwo9g6jkHDRq++MaiZon
Xlq7wKN3ivePPmlVRPNh5zmA56RD+ppMSA/h256N5T8EbEYqIQXKCtoxVI1auOe77nVt83erZo9W
1fyeSAZeRrkjae8AnoHVJ6f8o60RFMJahyEHuuPOLZI35F27aEh0t2Wt9rBm2Awlj5m/DTiK7/ou
n9fOqN2wl/0Ny9oGZDXxAQiQDIkqH8sZo9SzkYzrh+KzS2wnxGh7LKpBAEim05DV7MWuJag4QE0Z
3/sxa+cNVq8yLKS89fqRhoOcPmvUtEcQ6v2ZYMq7rg1uNIh469tCJ3NYjCiyaK2jBl4Gt8zPUKBE
mlU/zeWqyXMkPvwGoAdSb0pvKNYJ769saYK927vOFjXUiFl60y7Js6vCEi9zIG5pSoew5OZP2U9/
iKM/5ql/dKmSsaWKvfKLjykn7cbKEH8YE3/F5tREUK/ekbH6qcv6HTDLnyjtwrEOFDTg9FZ5wX7r
Wd0kNH1V9fBkZbIJ4fRwsOkQhHS2QReC7SXGI4tdgiTsgNRirLX3MhVuHhmT790cQK2MTA2uJTMU
2414y3ysFW6PZQZn5ZsA29cRCpRvqgzbqi6mPVICE+I7rY6afHDCyuEo4E75E0+deyHovIbDVhbj
zASK/ZyYa5j3Ipc5Fw+wC3vuGC+OYYMBZ4QCFdmOu69BwM3M/JJ3LbZLzp7LyUG0Z74fLe9xSrkX
KXDvoq5sspgB8R8FKh1DBaZSqDsiYmj3ICkf/X07ESviaQvhfTIfxaDw/KEaZCwWbEg+s8j2q9+k
BHAEHtks6tLGC70KLK7JS/U1DewJgDjsVzlWj7DDorCS0ieHbMRemYsJSQRX4OThN3cdiOURbsnY
6oLmYBUUG2ad7XI8Ro71vZe4wbrvMraCiq3e2tpoaMz5L2zKr7ZV38G+0Y+RMwCYLQ+AT5xe+2R+
zgbE3HWXJrGn2T2IkChZm8u7oxW8oWOzEZZorpFfMtHgDagNz2x7leNeGXr56N/VlVRbjRMEuGM2
vStlkUS1L9o9G5MglEpeY/0C/anPb1g6PuRl9wy/9nJP3KmFGqlx9j6mZpzaso5d3LyAlKxN5Lf8
JfH9EYHWyqIHCiXgnfRagZLxxNzlY8FCr5XNFFaDua+CpH+oae6GJc2a3dw4w6+yIdumn/qrrBAM
J5VWr3sgX/40nhMAZkYKZy1ZPkRiVuIXy6iKxkzLa9L35hViDNjxpaV1247Eu0t1Grxyi7xoMs53
yHW6SaQ56zZ0EGZnZwa7J29fBk9sEY8y62Yq4R43MXYjSoFChAktx0Y6X4FNiuIc0oAK3g8sOpLg
Hger1jhGchrPARYCf5rua+MiVc76l0nUAvWmk9mhhCyIDcmtbaZQNtR4PjBWhWOFyH7kkcC5eGqV
c201rrUdtf8Hagt3JYf5p8xHN1RBhbNY16eRraxhDZDRM6ewdC2tNlnzhIM32FH/+KN4lJCR77LZ
nyEIoU3U4PS8TnzlrpvO8iOSS7UXWResCSJmAPSmbpwIhF6tdE5i47nuphgNdj3NMXtbnoc9IXnc
Z5bcNkRY7+0RfMgZuJ0OESzy7LS6avhoPbs9iF5OZvyoci33BtyMPEw9msUdA42wroJSbUo5tK8W
3AZCx/EgiWh18NkoHGqkww3mtfVZ2Q1IkGXSoqAWqiqAVftIVTBh5nldxJbnAP2GulUIEawpSrzq
DwClLErh4LlH8d6HU44zzi51t+KusX7bDbVvHa/8hch/DoqfsV3UX7VSrI2UPZZBDbh4XuHkTawW
h9apiqhVgPyXJ2UciOm9IE4TjdJMu77ysNXYGmWNpiKRU6EGHjie7jooUMniM6feTshCh0Exj2HJ
MjAlEzOC5E+6lYbHaMQ6g1WZunLFBC/WqPB8c4P8voWVEOTzI86ylcbtCgfxtVAYE5kz/vQG0sXp
PN3BoxSHN6XunA4zAAvUrpykFSa9elQD8JTcretVVYkhzovuEZ5BWHIE6Ve+GPMr20UUrg/kA889
cZ3C3g6gOveXU9jBiihvihs/zVaqwlFkbMcc/EnyRmv5ywT4xVw7T1ah/dAratz45m5YB0MJjGPq
T7FLwbvLdfJHZL6N47aH/19ZZt0bnLYHGM2saIJ3Z2X/A1dXEfV9+lnrwV3jUwAFdKsd6o/JCqHh
IiyhOoizqrfui9KUkelxeK2ZVx487SsaKZo3sSkm8CUpyjLxk/rQZ/AjCZIxDdvScAzXXB3MXOTR
TPzuVvIxj30so9dT0tLIDRAJEMJWKzV37tYB/zW0mCPvsFwnKHoer+WAhSoAvRabUvfS90Wiw2Eq
ylUnKJzkITxdI2d4RdOhXCGNYa9zPX02oBbjKpmpleQcE3uQrzixyA0P0notkOm98RqstL7rDGGu
6t9tI6rtnIA9m3IwiRJYVE3d6COoQxWHdtl5R+JrutWuhcvtjJsAQPLj66Crx86xvbBoJ0BbrQZv
ql04NAU12KQV4tEmqaPGnR4L2qbAS2Y98vpzhQ51xtgZld6kQdOEogGo2NI9u8tSbEu97925DGuy
h2sqm1DDCEQhjvq5eumC5H6ck0dgUKdobIonz3N/wroaSCVtjTj/U/HQzEBwN6PJQYdE3iNv9UdQ
CQESLw2wUokaLMDAizCI+U4HdnZX2ASGdCXvohJWC+E4kM9u6N6P2cCN8nA5HzN63StZwxNBfk50
uM5p9dHYwER2lkjjwub9b2jadeyjxcGdLesblCnN0MAV6FepRGRw+o8IpWrNUOG4cil4oUS29Uo7
KD9vJM4P4K5Yaz20/W3jgamaGvY+yLaLswm4YUi2nKih6XEQFS+wjunaMB87GxLizP05pFW+zVlV
rHsJvFupcHEl80Q2PbfHa+jaCdC784TxaL0glem/gnNbHCOEdMu58leoJTM4+6kS/AYcQytk6a/r
aYIckWEDs7BjrVub9s8NTy0vCiTKMBqYyqyTtoZQg3rJtUAw5R20ThyBlA78KJciuZrabPpwxkE/
u1UwRl4FQRgSBxmYV5OY3qQkbM3QjI9W3zRxOel+3dAsfwN7OL8qqeQPHcn9Qy+l2dBkdh+KRGZX
cOQpt7Mo20/ZDOBWw9ujj9w5qPeeBnK9geU3zKQUugWA363fB+BOs8FfzQi9b7Ia0Qud1u1+KHN9
qMaMR5URnr3NhukIA3XZvsj6JgiBecHxTSs/bUMcJGYItABM/V4Uell6eexgaTOEinUPkLXGOPpm
QI4uEjZIN8CPZMiRjnedq4oFA6CyE+q53c/zMc0TIVN6zHP9FYurqUCGNICY1e9gN1BNb37hrZm6
BDg4kS5bgnBoRir0jpIHhSMNVpFDYj12DV1Bn7j53gcsYr7wnsw8v+bWvhohcJFOvWvb8iabyI/v
Pf8YDP6rgXiQ4SobWFARjLgFUxPaMO6esBp/7/GLnFJpUQZDkGI4gLuLW7tJ31TmHvqAfTPBuwTs
mMLOk452CmSuadVY5Kp0hkfE094ZueQPfiIHcwR9/t1ExdwmCloEhN0L99rBSd0k5Pf55jlRk0np
IqUrjvauCPcGe9nQ7YQj7ky9B7fGLE8xoII+MsIJUdpzbbmAroCafyHJ+OW84P8Qd3pHOaYPem+P
oHuxAws+WzMUVeKKNn5LCYFXHPNOf42sEgsd6u6MOBgHUHE+/hhrgJGz8cKa9F/+5p8wO56/WDrk
VOSE6YnuvUA3W7eqeWzXU7dOtXRWHA5KN8KdzPF2jZN874AEDIe3jdBWF9IJ+mGnIsW+0k193dgq
f+kr6T+d79VTjbtYdNomQPVRA0GXSvSt9vs3bP9pyGd+4dO/zGjhy4/v/btli7YG8Q5KqbnoGOJr
pNlhnUteeZ+Lde81M+CALXs8/zFfZoXwssUCxKDnq1o2+3sUVDnrsc3HfT73R+1BhtO2Nrde2q5z
nLbAjG+q3fmXfjnl8NLFsuEXyhqDKW8PE85yu9zPOlyFaPHN9luknmqcMW3iFvDGrd3nohK38+hc
lXP7btn8em7nP+c/4lQ3LdYNF64RalBHlLqqXvNK7weAUUC6WuOOtzN6fj7/mlNttVhCgItoatYT
lDFkU/eufM1uBqFmc2EFP/EVS4bPMagvRjtFyozZCMA6OKAV5p4gTi8hN4fc7TsbEccR7n8HNdDh
JVU1pXvg8d5zr7/J9HiwxOB+b8VbEnwSVbk43pYokNDvoAGkG6RY+BZXuEvyiVMNtZj1VY5AM6iy
9t7Vj4T/4a4ftea9nK1Q5Jdq2E4tekumQMLgpodErTmQPEWSxSN185ozf/5Z225A477xuw+BqWPC
boDuKXLsAhHGGVo3IPdt17tFbpL9KUHTXbmoGXn1hx7BtnymyQVa1detYC3FaRyOvhmF09tB5K2M
SEd+ulnDYE9yZWU8noT18p1Rb/0HXfhrDewBMii9VKrDlEK6oGhd3zV2Z1/IE3+96FlLp8gxYQbW
DZU6eMUVK/5QwWLSPqaoRUy6JrLomxm+VarOraVCbaYsB7YDBxiJBPB9KjQwazNjhyFv/QsKiK9X
CGupUAtQr50MMMw7DAjlWc8JTnnf64Tl0iMllFAcD3a68RE+FivK5IU0+td7qLUUoplR6uSI0j30
6gpG2jBdhMEOmPvnf/ippy8WG2rD7TIAG/oAL+hyC6clOBW407BLOnlh8f/yZsCtJWC8snH17wtb
HSBifUksL4Zrx85y6IaVwQUJxYmptuSFZ3bX6Gpu1GEM4BVSfCr9Obb3NixHWju9sGqemAjs2IB/
TTMEtZH27UuMTng/hK3SD0GR7zhnW7ukMFlWvRemsrurAKy/0DenPmtx4BgqmHSnFlrOR74Mbh0N
gVEHLB/y6smv1Te/a3HAmL0i6KuZwhKcqhdAcA5dktzgtoK1sEMOBjV0tlP8ZhoOKOdH3Ik5uNSl
CTWYBtk26GjbH1PxqNzX8889NZIXU1D45ViKAVOQlMNe8m4tkvqu6C/ZgZ8Yxv/ozxIHLGeBhXCS
WzBfQ+mi8nR6rahZnf/9J9plqUJDURCMWHiqDp3/ZhBWI8nn+Qef2Cr/sXfEeQ6B90aoQ4DIV5Qx
kD5LEmRbT+idHOnGI+JlNOq3NwyrRhJEqYPY9lM4PyUIniLeFJhHKdqH8z/n1HceG/ivieSnvjEI
dOuDhkVW0hzDYRdWmq+VVNxaas4Aq4WxHiP9QSdDt2uQ4diA1zFHBaK7G2seyNoyM3J3WH1uoLBB
VjsfLtG3Twy//+r6//qsQZEp4/2cHuxM/hCp2ZY4jYZO0D19r9kW85TMeVaBTK4OpUl+zlZ+67jz
heXz1NBm/9sjZDK5nwB2dSgD+iam9kHNtQllE9RxOw5v53//qfZZ3AEYY8hr27U6MP+Rk5vR/QjM
hVvMqRG1mPlWhyp33WPmtKhwPyJZreL3t370Eq49ZjOZkG1XsJ8UcWfuW7hZk+8+fLH15pwjugq/
rwMWwm7cCeQ5/AvV41/TJLi1jCZKWkM3KHCiT5N0imoC7YifwwKnsft+12RcR15XpBEsJn1gKb32
ltqDDSM62sVmqPSK+sJ96gLnEmz9xBBbRh+50xiTYPU5TACfjwg2O/mvzkWSfNLx+a46MQiWAUjP
6BLqjUwdbMW2tZTX1J0u8ej/E37+G2Gxlhxur7RJMNvYs0ZcHn4DCYkUb/mn/5GjnvKm/GGLKKnD
/ON7X7KY6b3TdX6r8SUdVIbbDL7kMa9a73tH4GWYkFMS5PB3PGpb73zvJUGg+fzPPjHBl8FB0wRB
W3TZcJghkypaKy4B2NPppdvBqRG0mOSeMcyqp0QdOEf4FKaRMAWLYbWx7uiwPv8F7OsxRJf0bVZW
YFgMeAfZ6jWcHjd0lUX1yt4iSTZeox4vnqOr8aq9UTfVtrlnr+Vtuq4uHMSs/46r/44y+k+cEFsV
loOsOqTodPiVIces5w41u0WpBx3aMBt5yjhUH2zqUImi+wB6ByhSyA0crLo3KFVcHs1lYW6trOyu
apF79kpwgqwaYpAwP0taYvYaf0dooUU+3R8DGI7WJPntWlBWDFIx6Nrgj6Vz7q9LrtzNVEGOkCM3
EdcewGx10dHVbFkBzqQ+POS6gN7UFjwMM4c0d5PXe592k5mD1K39ZvysWDt25cA2D/WFrg0lWAGX
4LAyQXaPco9u1afSAbkWtSpb6UzkuWnVsOu4la2hsnFj4lfVLbea7HOGtTbcyoipNwg+Q+xjyvyp
twVS5DNVJfS5EOXUlsx2fjEhHiB7d7wrXZv8TIj0rlin4dXo1mmMjUi9zH1Tr0afF7/zxiGhC+PQ
52ECirlAkVdY9EfFkD0GEfSi5aPfI99QNlodrCpV+1KbFBsjl0UMJ26xhVNVgLRWq64I+BLtKp3S
ZFN1uX7oBElWrBP8dkCzXdMZEgvKM/bgjK482IOhgLLCFBjwwSoIu96UkKBYZFP0FcQ+NU0hvVTs
QCdGoQ0hwS4n0BV1tQtpWaMGZzUT0cMvtJbJazakcwmbwKDaQsUIJc3gHs1zWt9MqBwU4zVhdvnU
ItpUHAWU1cHuu9ekaNtt26rggwYw8TtklWOHEOcBNzCP5P84u7LdSHlu+0RIgBlvGWuuypz0DcrQ
MRgwNjM8/VmVc5OPP5WSWi31RakbY+Nhe+81XNM0/zIg+mlen+8330IjkFkLCAK5IIrvyNGJ27UZ
iWjYA6WoHLK92DZRuaanYXfWetS36SYJ3ftrHhA/36FgevfftmXFALdhCDvUen6DPM19J1uIb2nZ
az/VN5mmvP6+d1zaOs674rc+2gPFnG6wddiwG9CbZ9ne/f7gn7dVdZl1rkjGk6GpycZwebFlgFS2
XjOzCXBOg5Tx742cQ46fvtDiyKmdttSVTmm3fQB3vgKQgD000VoeVOzK7napG4sY06QjQElDRTaS
YXUWc/7WZGfHgca+kii/1MAivrRFOfN0xiWH4bNmd8D4eEp1+/vwXJhEy4xpile2zbRkW73bjWT2
AZQD0FpZMT2P2VReOX4u9GCpe86ACmnHCmoEqWN/qEp9Bmo/TK75T2GFukyYAtcpK/guAgurNYes
lutUvcb1uTD5nfPv3yb/IMxWwoO23c6d9CblBsie3wf+6/L7w8RcCqcinKBm7WLkiUag5zKVo5HD
xdXELpZZlN+dxcZmb4Ccrhn2KkSbSuJu2lpCjbjNnsqOrYhi07dMhbGt5/LpHuyEYdUV4EvAofaf
FFtgJX7+ot/6rxUFseZWkRBU200KkIcHZ/j4fQQuDO1SC4DhpGL5bM0baZXH1m5vHSUPf3/0hVm9
VKnuKlECL1HQjW7QFgIzgAWN3VZN6lXlpJEoumuaOee99oePuBQfLhu7A31izDYAxK+t9C8QqBGK
62D3XCtp/JycU41FcOjC3rUxOyXd2DUKcpY6WzsFascb0D9wk9U1O3sBesd6wFUHu4+SZwitfh/E
/5eB+6F3zmJnw8lua2U30K2cRxxpnVvxKRYorJn+QPO0W4OO0mMqdqXrVSAHADKeJ/wZFoftiVVg
r1CuIeKUhN2eZfbjqmyB7zRn9RGq1upn1uDQEq4oHit6RkVZI7SSPFNL3UcFhQscp52a33AHFXIY
BeeHyjZK0DFo9TLqNpTNE1EZcdHkfN8l94rxCnwWROB52ANAmo1/ytLwqZg3xszWWjOEhMD93NGB
HnxobQWIoirg/d+Ryriim9rVfILbT40iLo6kvSPQHAzE4WmBWozHndqj7rtLSJB3zygCBfgIMcDv
4exoQYW4S0g2xTQ37qiogMhl8Lp965nhTeyYsHXSv+hz5wkbLbRjhHgMng8sns93UnBeROXrVQYE
NLOR1qnX7kjBydHh29xZJGKtc9SHF5Uo216HM5mdrmvqhnZaPzRkiu0he7Bg91jWysZmfAtYq1cZ
NiJBJXDn4Q149nzf5y820MomA7yw2JiTXXhdMb/PFbmx5wGApWFVCHNjZ8XJlfotnLMBvIRHu2y0
sBRPrlYFSud4eTZCXRtBmgUnHYO/qgWuicChakkOUZNDpd/IhnsSv7bC9B02h9W4z41XOpbeGYxI
xGrUt3oOQFi64YUSzuRQT9xXx1NXMq+2YO4r4V0Mv+V88voxgtlNjujNiUfpwgXZXs9QE8o7wy/O
nc8jOAMEQ35XjTZsj2GJpMw7actV3eshQ0hsaL1fWUkkVAorTGQIhyzOLPB06tSvOw5iQaaE9bSp
yWcGkVoveZTiVbCdGKnfgq2Yw2DrqOcH6Pjup7cObrxPI5wJVNDsDqT1oHS611aCPE5b3cQre7Pu
KH5vpL72oQ3sU6u7bTLfV2rcJoqfYcaZCu4IGzfbqXkM83NAXlXyxOF1bPrJY50dTBaKZCWPKY81
sRtd3Gl8cW/xVXkLRlgtgPv08Xh0TwMsfG3Iw4hgPfWFctemG0vGrMcM8+c7CFON/AY0rABMjsT2
K3lAiU4ON8jhnxlEhnp2MwdEtFjPLveaR/vJdpUV5jxMpgJmO5ERMzo+QnWAGunBtsCheO7wd2oe
01NWrRz3UQd/fGMaAXyJkDT2C+Np+lTo+Kw245/WxMwoYBtWynFNgNr3bA0O2uWGKzdZflZha5Ei
JZ4Jg3QnsqnlafxRHe7SeZ8cNUt6M9fCNmchK4YYFHz+0lgoyk2+9p6CnZeL1ZymEbEqX1Z2iOXR
zJtcwlVqXVa34Cy6yL4CJgvSL3YGo8Mweapz4OqpG9eS3ql8NxuRawvwhO8TckBNKxvu7HLVVcfW
yTDnfTDjm+LQyqACf0iNi/J5LHYVwJh1djPPcIbRPcw4phwxn8Cudl0gfYMpi1UlmleG66dnS/SY
AK87he1tV8HkbIciTrHhWsTUiEmY8Y1vfR8Dv8o+mAjInWlA+GelvqbzqtZC/jpWqPn4teUZr/Vn
gt2tDhQY2GO9OAfX/sC75WMEi/lSObUd+K7PVDnAtMaxbnAGoY7SP4Jhw/td3e3a0U9pxBzfadaK
9QTlLA22ZL1xa6l+Yuxn4JatGcDeVTWvh7QGRPlE57AXGxVcBWC0bSx8y/RMBz/AKC/zB9vj9wT8
t5Z7oPNgW40rIL7s7ABsOCNwN213DugeAI7DtQcrI8jB+y4HfKsQECfwcLx0ehLsj7RukqEOgDbf
2Dm23KbyYHlwFKq+dlSAIMveU+GWzkGxwEVuKv8q9X0lXhsbBKjkthhxTdT/qmChdh/qqHljCi0F
eKK7yAI0fXpUCBBA9pMYijhHQDWyrZb+HQBUG5w66PWXkaw40vWl/kSSNhwAN1ZrsDVBDKrLNnCG
kwmYhZM+tMDwa/NLkcnAEXsOgGehPdjOY2sYXs/lrjNuB0i0JsZjzcGzWbdqTJG0YNCMMKtDXeU+
9L6QQRJ4sxIIyKNRA6QMEF4xU68YMfyAKhds8lzlraCQzfhAYkFzM18F8RU5Mp7D3LtNfVqrgZnd
d2oJaoezqkxQS/DihrJLTMw9FZpAGZjGA4g1bWB1t3a/K9U8PNu6A+IeJKqP7Iefmq1fjUfAUYMJ
q9BVXq06WecJaME8Ji2maRkBSAyqD/zN2S1yEgHQ2JnrBFDkChs4d6HkD5ZW2IOOcObbGiPway1c
DzRySxjznfY0pkMwZAZu+Ez41lT4Iok5taPMpJvZwmeep9pTDRk37h2oLls4YPmGfScdE4w7dVs0
etzS/qa1LF+OUEMd8p3dD/sKmHq9VAPXBOHBhGsvgFIe9LtW0EryQAO6s1L4wNgMDmPJFCjNpw2h
qQ65Hm48Z/k5hpp8MoMYQ1Rfb5zYQroBIQyGBKUv9XlW5XrCFC6Myq/UPw74labzmTnPaUFj1Rxw
/N2S/sZ035hQvG4Catsc4BX00A7we+tp2GoM/zHHpmtDkPZGxdFE1V2iljtS8S0pzdVoIUivE/Kp
amVIAdnumseCr5HWCGqnBzJWuUkMUMJHcSz4zkU6hmJ/Awa+RtkPIQ/iAiS2/ZHvKi3xay1InEdg
vZE7nAwwXULDmWKIp3mtC12UedTXBkOc5ICx+UKZAUmTur5l7XSnMlDOXQPWAa2tGz6m066wkxDI
rzjJz5xw48bW8ZVr8JH5UHl5KW5M7UnBEkjBp+zqzy53Tp3OfI0Ln+b7ZrgBaRFsnBqWPeBbl92f
QaNB26cbN61PyVidcmE8cwdp8rrNThkE1lq9DekMOkLffuSNeO7A1gP7/eAkxbZWx3Au9A+I8K8s
kOo9M8GGX6faM/S39ozTGFTtgDfJZzf2tZ859catE8UzhLsy0+m9KzqMFj8RqR00cKN7ljFsJMXW
Npy1WrZwdSmc1jOpIeCPIZDxdOYX1zCQT+TWJzXBLJ0R4EdOitHVUIePhGW/4z+m8agqZsQEb2Jn
nroDNKBAI3KxhIWcpdc60JxkKtDqsIFGXo22qzyD88HwSTowIlTFn6imrnoHQU+uJaOnaf2pIPAd
c0E+NPAqQcazgIMghBgWXmEFqz9qvXc2QAMpYS5xLOR1VeEbWEOESs6ngd07Nw2wHZpqlYHM6edl
A5y9UNdo7u84UN0HPx/K8Bk4XXAwPkNdWydQK9MIy6YhAXjTj6rGG2z9zg2MwzqQi134Ns2YuaKr
eCy1kuMwS7eO0EVQEeAEhGaHjpv0MbFssscseqyMioZCluOm0sjflIJWW6dp81CDTxDAs7sLlByB
ILWK5Lnsie71dqpCPgOMHqDt34lGD+PYoAyRA6ts1ha2nxF8RFQNmsAt8K4OKxEDsy7HvtRsx1Jb
QzABd3MbLHU5mTtZ0iOk9laEQCmhLCV4j70RTRixwOlAV8ct4SNx5pBhY5JyDpBX3FKT4DpdGvDG
0zTud7KJwGTwS95Xa6aVNxPWfK8nUQd3rYGNqxG8+5XRufZWNCrEAphud/5cYdvLwaWI2pltiJ3C
jMNQjdAdzqd/Ita5zKTfoGQdZDWuU4lrIQbL9fxmEKAi9NKsT7nKb0mdRBSMHz/LHYSCzdStXKVP
d6YmMIPSySxWtZnDqHumzdqYS/vJbLVyVSuNs6vH+kwtoM4a1BC6ZaPAxaW1YAiPNWHXN3ABaLqw
Q8V1C7k/YyMcN43BCE9fgI+g9/mgwtrQUXDkVkNOIRvfjVbUFobBPfgTFJCQASGEKNzaw2W+BVlZ
lth9eKq8IQsq3hVlAm0KrusHs1XBfx5Yh+Or6INUMYfXqW14mJgZuHAaM9+EbLJ9JnV1JYtmfElr
szjihJpPjltOcQ1qOdRDaXWQrmPfFaiC3o7gH5WvfQXiLK4aI0imlbD0p9+vuxdyVEs7EarOVLWB
FNli1wS7rOsU7OC4p4EMcyWReiErsTQToWdLdqRS2rMZw1HQYp3jhtKP5RGn26lo7H9Lqy6dGOA0
T4dMIi88nBHJ5TwHs2wgHHIFNndpnBYJ1aqAtTrcnYAWysQqa8CWRIA+c/NK6uZCVshe5BxIzkpI
mOI8oJk4pIqyyWx65c0vJGvsRR7VYAZiTDoCLDIdDKzaAUMjcpzf3eO/TaFFroYpzehOSodCLQ5b
Du3tykVV5ApY7kIiaKlkrpsV5v0gq81Ywrm4oIpYt5mpxi5vYI/GcCU2KCe+2lfVBsbc1RUB9QuD
5iwGLQGJ2R0Kkm3b2borGvJpVM4qrVHayLUrE/ZSE4thGxHkVkrN5SZDLIKzqNV8t6/1e4g56w+z
rckrsNVLU+s8st9ymWIYrXRoCNuiP1OYFzPBPab/14m7wDwMpZzy1MLs6jPItxpQfdGu5P8v7Rvn
37+9N2nabEJZAUtCGerIgS960Lm12FQFhWwDQyaYTYj1/2kOL5Xszb4o+oK7DQzq5XaSt1SDeJi8
Asf50gL7IaNoLbqSlCCIIzdVbEtaGKvcLsgbr3rDQ0KPRNDoth803bRDm8qZ+FPf2MpKFPBHOGs7
2/dwDHZfaVbpSADAQkBA7YO5xAeOd+A+JEjUa0A+cp56P73neap+G/LUUklNa063DmxgUqStxPQX
DK30PsGtofI4nAS2adP0kcaS9KBAfizzWkCuIAzUKBu4NNlxLnEHQEfKd3WEDXnQgALxaltqBXBa
i4zPDHXjjUnm7Knlff+KqrV4KTiOOU8qZbY3CT5zpVQKREzs/qFhLW7WKK7KtVFr2fPvH/vnlYdy
7n+7SQqTcshk9EB+/tHLxwzs/cxGzHr7++N/rr1pyxKHmWRTZ03QlylnFvcppBzUutmMvdzNUHHy
+DgaoF3mL7+3dgnKskxXV8yAxeAMwG+dQynVlgC9t8R9ImpxZwmAGfvKftEy8khdewX49T4rU5Tp
kLpRwV///R1+3qS1pSFbnRPQ3ZsBhyOtWARm6hi0Wk9eKMmqQ9u62UbSFgjnDHcIEAgS5cpIX/iQ
S18wuIekUOPCSPOMxzUuuLqmHlNmr3I3u3Iw/3zua/Zi6Y7Qb52JbubbrksBRKtxSYkdsyv3Aza7
K8N3qRuLZadNLIPJwdhv1bM5wMDHHcQ7HpG0RZDZ9NdMty61cu7ht8XNpw6MZDkDptnod7CsGpDE
c/e4pBywh1yJ9S6N1mJlgZpmWmWJNoyWhlNTRtTWAdm+Rrm81IXFqazzCsGLjqr2yB0VqbZihOaT
MLsNZXV6V3bCvPl9Qn9RFP53J9TsxeHsIBckGO7m20QkKGeYTVP69tRRv9EH00/t2gl63trBAI4+
BNV41sTA+NAwp5IFqS60lUurZqu75gz7IjcJcVSZcFhWknuJxAnAKBBmy1UdKQW9pGsnLey/Y104
AOqIEpo/xF3PiWnvVRXzrUEgcuxAGUcVaNKh9yIp0jbu39/7+nN8oC0jrLpVJ2k17QAJljtL/eum
+hWEwKUHL0KDpK1HiD3gwaW8Nbp7FzJg//bGizUJcbcMeR/oNaryUNJP4lwznrowfa3FQkyEW3Ar
dUBZFXDcdGBJn/RBrTXB7+996fHn37+twFohTkYJaoPSgoMJcqAoJnrQmr8yLBdWh7VYfHIoammk
Tr4ti3nTQ6sPEczYfJpO0e3NMr1mK3OpF+S/vdCznKJOMvRbQesbDZlIwdN7WVjh74N06TyzFleh
frImKwNyYisGFQKCBi744UC52KCqZ8daSdSg7vo0ok7HD7bWs5Pe23PsJhDfhV64s7cgc/L4+8tc
6utiw8GCVOEIlTRb02ngyd3v7Uw8gpr7T1czzVrsMmWWtx2E69ptlcNSrX4cZzcetaOJatfv739h
CS69YST0uk1LRQxtT0Xjd3UNXJaepXe/P/1L2fqHXXJpCgOBR+RpeiBQmnCO6nW/zrbVhmwtQMG4
Vz44gQwsrw+bdX+Y7saH/sF4U+Hf85celXUSPl75SOdl/9NbLLaDQTfhMgGdCRgiAoikvJUOSpgN
pEKzNxP+HL/31bywur5+/7Z4HUdCqscCy0EZB/gEGTmK4Jmm+gMhlYaVTJD/7nMthfpcy5ELq5Dx
B630LdM1ui7TIY35KJDzns0CxfLEDRRiQ0GdJ1DiGHp6M87m8KCxGcUYq4e5d4d8n45SZNBbkqxb
u8GdYCJIDqhdfdQLjTwmFEYWECXR+KfZtMmxgQDaqq2Gfl/Obg7al6Nk+Oa2CBLQgiOtypBaTFEZ
LZ+Y6g5uQFsk+lB8khGZSbMDomNY90mFdFvBiVV7XJ3LR8ZIeoQ6B6rGLYesmlW4YUlp4WvISJ1o
pnZHJ8nkNZHrn1ec6i6WhAJ6h+lYgN0Z7kF2gQVZcOuftl91SfflxSTG/oyJwx3Kh49YSBUF2jhX
LhUXuCrqkuU7tzqEwoDN3QDek1E4lvRII/OkTbw5y9TVzKv51SAkf047XQkgwINCmC7LawN3aamf
B/Tb/KxQddD0Fvkv3XjpTM3T5uTKJnKJe2AuDhZW1K5dmDYWGOkkCj2O+jzSrjxM3LACBXTzsIVY
RSBBwg2LVE5BlSRKwCFUD3DLMD+MGstiiD3lV5Izlxb84gQqGW8nmeCEmLiVwC0QGjluUytHODaX
kUWhhKOnkEz4feFfGtfFcZTVBJFGgcZIK1bMtJ7NpJyvbCraF2Lqp71rccCUSFpruZEBLwF39q0i
aLIjkNa5a0dqPs8DnbccKed1a1LcU5FWf+R13bw5hZ0lAaBzogf3oixazzVpB0lShwYDfHR2EpjY
UKaQvUWZMI9tHGLbzs3VYGhSlPPsWYNsoJo4u76tp84baSNOVgb9IdZK+c60CbGaovbDekyAClAR
7nqDqow7lM+UHZ9qEtG8oidtrNubqSvt0xnZ9IdDwhJSdxAShvG9BiFCs62ml7Ry61MrMjNsZDU8
gq0GGNJUV85TxVQQyedRjed5qKWnNGm9ogNlFErMbhkajT4eZApIcwqVotc0Ubu7hqXulqsyPU2I
+YOhhJgSbh1sWySUH5FxcDxuZj2eNUELSa8Tn8p+bHyVI70tuhzle+Dv4lJCpjKd6ldORXOT8UGD
OLsjXo1eyjBhpItAw87CQm9RvMXpfHJEq2xHR7YoPTfGuuuJgPGJg3K4quXR2M7GE/Sg6avrcgc4
pdoOIMxqeGoFAb6mR/1NG5IaqnJqFZskrQKYCg4RzXBoWEo93GeQJ/arenax5xv4noPusnDQ5ylM
hqwOUPc0Q5aI4k4VcFyBTRoq4pZdomGFrTuGsnxSQaARwWT2kCZaFUJOSz+5mQ2132R04K4EZEWh
CBEStX9mbl/FpCJVMCIujEAfak7qWLIN0PLsCB8IN3Rg1RUk8IIOHIZypjO0x3YER0GTFfmAb2rx
3OaJ/BDqIENRTB2BdHB3LWy5kEExFnuZImtpg33Xby2EEF43hACezGF2zK85s1xqYLGjYd8owcLG
YZ6q6haq2nGWyVUp9DaeetsMmGrBznC8EuVdSP9pS8gnFPmnRredbkuMDsq9EFEH0qhJ10RKqIaZ
vYi0ZlTDFuqj963dJfHcGRxSnqMeEtOwV4mGiKMYwPqYNQPolC6F5qRC+dvvO9zPR66mL3Y4obmS
6Rp4tmoHqILN8hH1tkKapje7HSB9/9TK0j2N925K3aYZtrCV9VDX0wRKmfnH7w+/EJwZixw3WCI1
oF3VAKd1VJYxD4fsQMc0cPIrZYgLp7u2dEvDTuSqJi7x0APQk1Bk80vXtesaqyfV7LXWzWGSD4FS
aptS4VcavXDOLd3TqrSeSKLgSCdVPu5trcjh05ZBENYGkizH6RsCTVy8/tsQnof2W/xgptLJKoPh
kO+w5QNymtxBIE6Lhkl50QDGCX9v5sJkW2KUKYT9JwmyOzwGz2kcezO35nPCyiu9uDRki/PUIimr
dSKAiQdoDEdH1EN7Wxsho25ACfSKjeGl3WMRozaQmhwB8e23SAh1/gCZVqhpZ7FpGqeMALpgWMOr
sJXP30fsQgCydCcjqe7UKi4y26l9H7UbZ3z8/bkX1szSjKxTqKUnkJnfNvPZklTvIdwjt/o8vtKu
v1LDufC1yeJqplGaA+5q9dsRKokQpfIg8OsbgBD+3gX9a/f4IX4ii1kLiVIJ5bAJKZXSWBEQwN1i
1+llZEKkU0KDsORQG95x+UKyMCneBQBQWTaGkMzzyCxXVbIyMoQE5T2UUeGkEhPnPmdFXI5PeVaF
oyMgm/zEvoA8zYoYcVObu6G/SyDMa+XBmRpUF6+p3AAe7tVJLFTocUJ8NG0jo6enBCg4DvZd00ov
0TiyfkDCHXpjleFU66GlB7xgD2pDDhycqJ/AF/FxWAOOa0G71Agq+cnUg1A1PPqmVb2mLCPAN2e+
GfV5NeShba6S1D45/f1AP81qvrG12Teh9Z/T1Qxs6dyMXu7ukhbrYPgUTgRnqohNHPCzj8qA0ioM
JgYWqkURuBPCNSQY5UNZDo8cAPDBDsbxBco7sLDI5ATmO8jjCKdEyJ14KDbjBIC48ajOwPjc55UE
OP5FPsKtAWNMAfYAbo80nlID12Qp/liA38h0XAi6lZKghjWVgdXHJUwvADSfgUoBarpT7wq98Kek
BY78Q5JATKonk0gr7ygcyABzAeCRI3ut3ZsK/g0k620lzlAebOU+qWB6Z0NofnzVmRYhE+sp4gYm
Q7UHLHDJbHy1KLVWBTaDwSM6CgYjlLq3mbWuMqC3oZANddwqyGzAANvQsitPE3t7wGUCaGp6mkA4
LAHCq8FyrIEw64rSl0aYpkikA7GuvTXm/nzPVmgO+EEODKAZdCUUwxs1oih+aOxBiHtR935pQsM9
LQJt5r7MMq+zkVt+MUqYIygIenu/VjeF3Mm69sphl4x/lIp4Kb+Velid8W5zNE74PsXDkG5t805n
AGFzkC5V3JhRPvAAZ6xR6FfGP2ccpwqspaH5DpCrOhlg4TR40JqHFca+hTNFsRcfRhEXuZc+k87j
7qdQ/mrZX5X5g7lNZB+wlFzZ+3/ccWx4Ev/3iIGHd2pJ0+A7tZWrzihOZcVeTY7gekAh8cqWcN7p
/2dHQCOL0M4RUpppV1e7wR+DIgI0POCREdoRCAu+E0AU2kOWI+7jes9jJaDB7+3+XDtFu4tLaaLV
iaGPTbVrAxilRG+a18USrmaV/7f3nna7A/FfH+4GLw0xhTzdu/v4+CfFQzS9COAgVoaCX8WqnT6Q
XcZ7QN27/EbT++j3vv14AuH5i0M1GUVC1HFkO2Rhxaueachvgad7Jcq5NCsWpylqlIne9mW+E9ZD
om9qgH1TmZ8pIFemxI+HkO0uk6AFFquGdEW+6xQUzAujg64PByTOgc72lSYu9GGZCIXqtV1B3j7f
DeYU9Blk2McybOvT0J1+/wSXGlgcpL1jWlbjFPmuofsOWEkHfJNE1/wWJmP/1sK55W/xn6oqedXq
6IKpMmy4SCAhckIeBXQFeWWULsyjJauuRiq6sVjHd45T3QDhslJwx/z97X+sQOMbn5v89vZNa0im
WRlDQkOuhWHHZYF4BirHGvCRDHJOldDDgSBZ8Ht7P98H0OBiuVMoEqa5VrCdUZMdEhUQ99d94IID
rWNxjvO7RRJfMWDxZbIrfbw0j/X/9rFNup4j6p+2Jp8OpamC6tOueKXEV7r0Y1iLLi2WuVZD7KGi
eL6zt4/AowZMgingI0Tx3tlhCvSI+vbokzBdXQMO/JxaRJuLxT91eVLkGdosC899Ll7yDVwGnBMg
5O/kE+YCLfXhWkTffu/il0TZD4fD8p5oTzanFDjLbRvMQR4WESgvYb9GCfxYBPPqvfBUzP2gfcUW
6rd/eYyEvc/8JCz8a7vRl3bRT+9wHv5vU7W0WV/pyvkzemYEQlOQhbcnGAR6zRpIEa+IrzG0L7a0
2DS0DNdGXUdLMsxvLehegFHo5T73iE98LUQdzXeuHO3nR/7UqcXuwTW9dswBA6uPyqEVNrJzeZS0
7bPliHCACdCVdXdhDRiL+QLw92Qlbj5tEfcfDSke+r6+68/gpN9nyIUtannZyp1SJ05nj9vc6b1W
fyPsmizbpScvPntCgC2ZHWvcgrcNy6U/pfH6+ytfGPrlHasHY3piM15ZE8oaVSREpaLZ1bn4QKI2
LORwbewvNbT4xjB/KaCcVLhbATIiSlEeSbZTDp860FPtZPV7by4cdEuRTSls5igqnIbUfDMq26xx
wEDYDtW1jfvSZzj//m315TZweLJp8PxkV/fvurj2fS+9+OJA6JuGw+unH7cGYnNHiM3QVJGRZH5+
LQa4NP6L/R8+NqRRQRDdwl7Uc9330hH+meCD7ADYZdWVbOWX/uEPS5ksjgEk+7lq1RihOgL3Zkp9
/cZcyxU9wG5oKx9koL8XZmQcm8gN27d8b3hgwnl8n/4lL7/PgS8Jvp9eYbnKO5Y6ojHGbbpudQ/p
3x1833we8ACUkdgGVRLeTh9OJCMel1dAml9yhT80upTlLPNOcRrLHKEV1IRgOnvmCjdFT/H/Ynrv
m6ANHYTteQAjQN/x1Su1rAvzcWkaTVA9N8A0GrcgNMj2pccN+/dB/Lm0ZLtLmc5ZTfXWlehP7rUB
uAi+4j0X69KrvON9eLvOvLci4sfRi3cvr1Og+Tuw0rzX0/mEOF+SGG4qWaQEqAldeaMLK+RLJenb
0puklglVPX9V8F/g0kjM51Ggypxe02z9GTqCLp9PjW8tQNILyqQ9WpiP9h0/AQqwt30RTpG50Xf6
il/J/106WL/kpr61I2DYqRSTPm77SDnC9Heb3QDtsBs38iQjtsmOdnDN4vfCgfclwfOtKU0fOtjd
4Cu61PTNPpKAWSvGlcn3M8wNA7bYUuqe26A44ekgfPjPSB54oEr6Tpx+sBNdmb03Hch23GYPcFU6
Nrv+1YjKoIqsbRqyUAv7UPeU4Nr8uLTsv1bmt77qvTHAMw1H5LARO1ihHYa4iu1btH1nxzPCTtOH
eWxYxOZ6in9fJRccyd2lvXVq0HrUK0wZsGIDbUe3PKp826/DAQs+29FYhMjseaCOhhR8gyvh0oWv
utQeJXPbwjbgvBQ0Aq4zWFHwvCvh+3WlVxeW2lJ6lCWAGMz5+bu+00fQerzzfkaC7pCtkviP9OC8
FfZe73fB+AlV78kDNnHHPLFvrhzj2nkG/bCbftXCvn1LRDqd3mWISoQJCy2arFplhpAVPD5YF8Cs
gFpNpOsjzE/NtcnZHUker/T9UsvnMfnWMvjEZt8YGNuz4htfi7UT0xUIkUG+QbQf534TDMGI2dut
nRUPRXzN9/nSjrtUK1V5NynKueXBn6MuzD1lhxpaRPBnCid/8Cf8Yes2qPBF4DEZIkHoQZ/LQ1nV
K3APqHyxajfdu/uHHax3ML/PXwYz79qZcOm69fX7t7EZ/4+zM2mOk9fC8C+iSkggxBZ6xnbH7sRD
NqqMjGKef/19Oytffaap8iaVLAKNhqOjMzwvFJ+Aur2uO8CUzu3XEh3qL/yL8w2gguEOekd/mp/m
Ssji4+owx/1npd+9TNROnkqBRWhj+ck93aaHK3wPrcIHeSfvoIS9gRDIPZgAmIZka2zkVmxR6rTr
fFQorRw6C+frv/X57ke0BuS64CCNoEi9yXZPh7Wvu/p1Hy1wzU2qUFWQNJA4DNCKO+JgDZ+cHWpg
EPFrD+UhxRR/N76jyTl6gF6RBzJtYHytDvbm9ipf+izNQwKNvzF5jben1+bKmPgokFgZsaVTVGek
9lEPMecSi8Tay78QikPvOdyffuv+bb6KoLiskdyWPE2d8GkxiI3N878Fkh/F4/gqH9UDP4l94UV+
5UdoLD87D703+0hCvLVo0d0Zp+YrvN4VO7kwijoFtKvSZISs6ghhq3SDnAcK5S6352dpp5Hrsnm3
7uKBhtAQhovAzvZr/RV5kvvsUgdy1z7Hv53nCfmAFW956SOudvDdmyglrulKvEkm6aYHngAFNGtL
YSGsRrRF3qM0RTg1w7O/14CLxB4SLy/qsfgm3659zf64rXYT38uA3kFS/MCOK6O3cH7p2kGjaAQU
y2bc0h7V0wyf5G/2Zn2jbxUE8UCaRR08INNAbXjG0Vh558e3K/EfVCgUdPicYBhrGW/isISCI6JQ
4XcH6BoVuSvNeAtxQ6EjQd0Bsp/NNOFcLHsEKx9oheQNcAYQajiaM645cXRIcnVwwey7PZgfrw+h
iwnFbBTC7Qi8uCJRYIxU28FagyR+7McIHcYYGrMq0hbzVE0/hvFExK8oWbuPfbwGhC4FBOpV3/MQ
E4J0GggIZwhqb4D3OLLN9QxJ/WE3bKKH8m96hFPxwz3lTxQBrat7GK04hwsOqXCvQ/pua0mZcNuc
TSz/b5OPrvX7+ASu1VHeGS7uSP3W2JM7usnhj2bI+jzdnq9/rv1/TxahKwRlhc1zJ8Gm6/xma5zN
jR2Uu/EIxdnzeOCbEmemeZrwrfn9dFBnfqjv15iLC7Yfmpv//8VQzpZ2XeDdfB8f+q/kPrnwI/pT
XoFcOSMRsDa0S4tSMyxoWEM/o41tMAoH9XuPdvbz9ugtOJ5CLyDOkrJH9RiWzXhm5+lUHl0P2uTw
dckZ0ry/Vt5yjdp9MEd6LTHhAC/yq9GtN/Nr/CN8oKf4kO/MwHhwtsZ9Afxp9FQ/5Ce5clX7mPnv
CL28eIBAO/C7eGN0N+743n5ND+wQnsRdfCS76gj5cz89uys2YyEYInRAZgwQwxxPMBrFtvjLwGQB
pQ10im/lxXlyv+cPzREXXUSQ7cfxBBFNnwfJyqZbsMM6NDOKAHBjIfZc5qKZGPnzpgFuKv2SoAZ1
nIl3ewIX1p/e6ZMLA7osDtZfXESJb6XtpTGyFddwwSjqae5xyIdE9OMYTIKBUqaS+TgRCIx1VTms
HMxLr9AMk4sLVTVC3TaADOo3Dp2XfIh3draWC1waHc15KZUBqnjYXkdHvI0135gyWTkAF6ZXz1Vz
FFnm4LvgsINoNxlj35VvXCBVbgy+XX67PbsLR8d/EtaNbKBx7rBjUoETNZjNLxQio7hlGGEM7DWt
taVJ0HxwJDJbOXQCbymARyIcFLb7bOxWtuDC0/WsdQpddfimLjuGgnij6rexxF/FytMXRkhPWIcE
0vZzLIFPHO3H2uX7hE47WTl7CO9sb0/CggCksK9L4N3pWaE0GXVWBjsONbWy7ZQ02Go2b6tzyAag
/M0uD8+uauwrPxNJEcMpCqDt7PxCY6lWfsXCetPztG1cC4QbY+dY17R8nbOpPQKg2W0ytw5/FbPZ
7lWRrfksH7vLwtZOTyqaoq8aiDKONhcHY0Ae2pXc2rRRZIKbZqVHfHn1KrPaAsWi7D55Gum9STHq
0NH4llpHTksU2kV1Vhg7kYgk9a1upNM247mJsEvUZkd7DOMv4MGa5s4Nu7T1egqiDKGuLDclBImQ
94cmVQgOjhcaeQaSWG3vuqkJn28viwXbohcBhABb5JA9Ecchcb9ADftMqn7l0Utb5vrKdwuuaGLe
ZGZkHxmUSEDdgiIxSD6ekYwrln3JPdJT5LwjJKY1OEPJjPJbHxStGoXZU3LoQmSqJwh83zk5mTZV
Tcyd2cV8BxlqhqCtOUP+p0k3luDs9+2BXNrCmvkpcIDVuUGcI+J8T9HUvpoi3kXtFafnroF+FyZL
z5eHQ9YOEsDlIxC2Z/D6twVdk/haiD0LvaI6t2k8RWYLtmmvNq78CcKUF87hMUIpZTiAmITaePOv
XZr+EBk+dX+YyeCDFUecfD+DuzkhO1jfC/dCq71CR1fVPUsg7fIjZB09yz4nJpit+dcye3EkirEc
qGnPr7eHfmGh6YXZQ89yESaGdSxG0l5SkMN3XZvkGzR60xUmwILdsq6z/m4tJ+jYIbaIsNIKMNvi
y+SAVFdOngqf7f5TIi4OOo7//yWmSLNRdbZzLIV5d+WTdRy4xDQCNkmspBMXVqml7UnLsCvLEI51
FL2DWnkJWZVqai0IMbB5A5bIymuWDhu9xyKJ+RQT2+RHOqKjEY11Ef/FesJaD9pUI5AiHMmDcjB3
9dy1G8bi6lKCvhJ5DkVT/YpXubAu9PBqa8p5cvq6DqBGMHUlWiTvGIgftxfdwpXjn016tyLwoKov
TNcE3qx6HMP2Cp9GG1c2I8VlcLVhlP8Cz3nFli7s/P/ETQsS5ygqAMcal4PfSZFHT1lWpSvTtbQq
tIOya+0ehIjJAXO1fazRpsrG75Nr3mXNj9uDtTAT/0L07wZrUr1dtb1wjn1LAjdL0ivaFGRUK/x7
+wVLX6BZ3wjoLxl2mTjO6fxocyRQHX6OZbeT0GVZmfGFd+jFKKS1OJqUlDimTuKX6b3bGXd9jWpW
FPze/oqlbaM3AUSCF4ZVDnCPJvTWAzuYMralabtPyi919qsNHwtURSdd8auq0pUrwMLc6AUrZs1R
K+vm7lHw2H0dedE8cWF1oUdxO/hz+8OW3nEd0nfzP3JmdMnIxTE08+EkwwxxbBu5ds8KKy5WRm9h
j+i1KhCHlElM0e9nl8Abq/EV0N2V9bs09ZrZvIq0DkRg6p1W+CG6BLP4nJUPcZfubw/Q0m/XrniS
k0FlKRo+VNcEWU1ewnj6e/vRS79d29wIGreyQndU0EBiEdhuy32FDkEKclSZbc2GfAqn4Qi9UAXA
wrgjFXp94JQFvCe7shweqnqtpG3Bmf9X6P1uCRlm4razKKegExn3WN7vZhN3pDw/gDYAJ1uQ3zKU
b2gYXMuZXoNfHwSV9AoUCHnlmbQaM+iLzrkLe5l/VSwqQYCHsNCTazo2UohdWyJTlhiGhwxvCQqy
m4lt1HFnZWEs7By9ICWycIVtx4YFnUNeWVn/SMfpVZHi8qnFoVeluD3gBmk8sACVdX9NKNZ1qRk0
FnmLErm5/YqlL9D2PlRDUiuSLoVUXvXXpKCkmlN3RsXlWnp9Ye/oZSZo/SWdgLBTMHDWQ1xhnL6M
tFurCFo45/XiEjZagKVyXgV5Jgy4lMMOeD3HJ7FzytNDm4uvc1W8fG6oNCvQT0AaCkqrIHReoaDl
9WUwDc+3n700SpoZsK2GdFc+SBB36sxctS9Le8U6LjjHeqFI2oWREULe+66chp8yG58ypRhqhae3
gcij6eDa+rlv0E55KZpOdpHFjulYPkdEoG/J7p5uP3vhI/QaEAgo55kJYZugy0JYk3SfFdGmauy9
O9hbPv+8/ZYFY6xXgogsqmea1ywoq8eov5Qg8BLnV9ev9dsszLJe53Ftiu27JO/wfC5PEONptjEL
1woWFrbyv2D4Oxvs9iYmVMxmYIfJF5M4T42Lkq6ar1jcpR9/fe27x7cGGzka0rqgmN1jWLh3rm1s
b4/7h7+cC50x6IRJEwNuOyPBcaUqcL9OsoNiayZo6fHaxgWqpTas0ZoDYdTMn+Mm3KkclGlJ6jX1
qg8HB1+g7d92Eg30b2QNfFcP2h1SX5Hc3R6cDxclHn09AN+NezHLOrcgex4MkHSC+A0V9kbEHZDZ
a+Pzr4LtP2cpXqHt3NaxZWR3DQV3UT3OsZO8QjvK2cZRmvuGqUogFaqp8HqzjA9OAi2UvJ+yXZeg
f3xEZBTFidO4b6sSRQgdy1hgzVmBfEQIyCC6fVoYBFcEBApcP7rQsO6oCW2+24PzcUkaF/oJ3KEN
3zVApDjBaELaBSo06EawweO/gs9V41Up3yrE+0mTehBJ9fhwVJYL/sKZlsVJdCSAz+CX2TG6GsZ2
5Wd9XPSIn3W1Y+8mrUFssDVKJU/DZP+pSmMHDRCGkCq0DLkAtnRMjnUltmFDNuZkHQgEitrU2pe4
TKRQiLg9OAuLUidNVkSEiOOC9ZTX+TfiXDWa2mzlCxdWpU6THBwQ6vN4NE8DOoTtOf1dddm5H93z
OEVrPTxLv18bRNm7amhaUaKcM+4f6riYIV0j1+I5Hx4pXOgw765zIMROcWmPoSpilbXyjJCdXIV1
BB1S4GMJ2d+eh6Wx0iynCcYVeLZ8DmxagfAuYo9BBGpM4w2ylGu306WXXAfx3YpLEwvc2MadoZuL
TpW4HiDhQ8+V4xyyOUr921/yoZuPMdMsqaAZAKJhgShBIcgFmaPc8M1SQVA5hobqsSZiukAHq5mh
xjFAkRMiIPXKq5cWg2ZhQyQeAM42yanvZOiLsv5ZuXKlq3JpKWgmNi0mEtKZm2jT5jAdzH2L3AJs
YbmHjxdlo1zZNEvfoNlZy1RQDEmyLrCgMx+b9Bek/FY+YeHROpiyxAFU9FNCTsXAnqvaabyI5ubm
9rR/6GVzobcJh91Y5qohoDw3HcLPWfvMkuIRBORNB4QVGtsHyFY0a4LsC8e13hzMSDtZaipJYKH9
C82b1XZi4dvgdCuOzMeJCXyOtpTqsO+cjFJxspBaLRTf553hK87fcru9I6Cz8cTdJjhejTz5MQzz
3lbtbhh/3x7MhcWm51vnIu2lHCdxcvtLoV5UyDc2h68M7R41fiq4ik/UVtqMTq9UzrV1qlJwHhpl
Gfc8dVq0IrfxyqJY+A4952r2w1BAq5ifBu4eywzZO6S+h3jrMByma07nwlrQU68D76bKyGx+YmO2
DUP2KxPZd9tI1g6BBaupp10Rq7PSWMTyBEwQsFewWOBbA2bvqU81InG0Hv+/XSaxoK6ZhxLygee8
FB6oMfsRPUkgl29Is5Y/Xhon7YihFVTtetZZp7x9ZRwt59e9Sd0V27s01Vej8+5saeuOWEnW8JNj
1SQgxoRyRhnRN8zDeEhqyKU54I9ub++Pj4uSMGLaIVO5MWBd5VQEpgNqCKR5t/1QQw3HtfID5B9F
Bip4hJYqlUBfWknuUdKobT1bkD1qGUoEb/+OhSHVO3DsmUNWok5wANT5fpjBteA5/VW1ayDrhbNU
z3+3LTIEHY7YE2pq6ey7uS0OA4nyTVpbxd4tG7aN+8xCj7/DfqHKpN9/6rv0tGyf1GkOdn0RcOIA
WwHJJ2gD9sUa22Fh2PQmZdFHUGdPGxKw3oUS0BHRMS9xVgq7Fh6up1ijDIf0nOPhZvbdnJ/y5lez
tk+XHn09+96tcQfpWwjdOObpCg/wGtRUuUxAdQ7F/7fHfcHU6HnQpIsIOowhjofOUMh7DUery9Fn
5qhXGttrbvl1R35wk9Mzoa1E7U7X5VhUqREh/jIc21mupCKWnn0duXcjROzOZD2W7Mlq2zuVAlGo
6EqKa8HA6IlPGXJjUMRmpz7qitYbU+DBEJhKnyauCr/PemS7abdGEl6aas3A2JFwBBGde5IMgmWg
5qSKoD93TRliaaI19wJ10dSMUCNyooasfIjbh3dzKNAA1tfTPi1ptrKRlwZN81qLpggztOgSNPyi
1jz8LvpqH4lLBGZPaxW7z61azZEAizfvLNaxUxRL8jCHbrUxIQd2sHpj3PUWME6337MwJ3r6zqln
J4866yrF1V4cGd4hmrCDgvBKF+LS47XdbcdAsjrQEQzc6EfPfrQViCbxiuu99Ozr/LzbFzQuraYu
7SKIrKQ/chWLO5NB/dCohrUDeGHr6eSuRrQ4d/qmCJKOXvhVL3eMv9we+IXVquflZtbVCPgYdRDR
6k0NkNEVmXtPUU++oQCRrWzwpTHSPAgqpMhJCJ+e2dAJD13cszuU+yQrq3Tp8dqOZtAidiMR4lwY
0/n7RIYeSG2cc/4kqvDlcwOlbWtcSdK+nTvzVBYQNWY91GpFfyoj8rvgdKWOf2kytC0Naq6tKNSv
g6qe/T6fNxVCbHb1g6f19vZXLI2Utp+Ri1FGKf6JBM5nCAIm3ly2X0perpTiLDxfT/fkcZanQ5VP
p9RiL7TFxRC1Efegdz/f/v0LV1E94YPu70Y4MY+DHIkYUk270XCkN/aQW50rRACtZHtVeFkZrYV9
pzcUz+B/xbGNzstZmncxy6CnRFf23cdV4wgRautJhk1aitmtAkHMag8gZ3IqmmxMtjRXyX0Xjknm
zcqFhBE+Oat9e7b6oBKtuZVQB1IA4CZGCn5c6jyXVguNjSnhMzQz+zQbPAC2k8e2rct+g6r/UG3K
bgbMpM2mz63Uf/HYd0avDcPBLClUOyCYZmyTIn4dqQJ+YAakJVqj7CwsJj3rA8xSIdrCHOED59/K
evBryK5LBARvr6WF3aaneyCsK6hZsvGUmH2zi0jcHiqTs2141TxNhRWtOE5Ln6EdEHbMZjLIsUEc
FvLOgjwIsOdHu15xiv/93g+cPj3xM7edlCWcjtMwJMdhcLZ5ZQOw+cNkqZ9NdzlTZ3SyQlrF8dMZ
ut4QnR3pczRCJqp/SoYKOL/vBlnz5T5uBOJC7+ztx0KmkOkaT0aX15uwzOrDIHL6pQZO+wCb2W1I
Lrtnd5YoobHaOAf2kY4705HZUSLK96haq92yrJSbwQEWvTaI2jkOpKiHltJjjqz/6+0FcJ2ADwZO
T41W6ZQKUPbGkxyYFRCVqQfIOTYHo5FgVKEBeAs0Zr3igiy8jGj73XJEIuWU9IFQ0T69crwhhmPg
q7jxdaYrh9TSS7QDJIGP2UoVQ1yqzh9M1RQ+rs7Cm2vQSbgZnhT05W+P3dKi1k70IpwaVkf2eMrK
NzmXvjAmLw0/hRbCGtIOdDudlcoqQk6ybH+hAupc9p+8Q+rFeoZCiW5UOIiU0uZxlG3s9Vm4I516
uz0wH3ct4rdrc+Cw9uo1U3JqoXCrnPGohmGfJTbiPZAqNYvOj0ozGIHO9KwUmvO3X7tkzLSDvWrN
roPkK5DKqR2kA3Tlmi/CanaGsdbgunAY6q3O3DBFMaddHJhGuJtbEdTUWDkMF051ornnFMX1yhxd
fsqotWtcF7i+l9R6YnDT3TjyIjP0PzVK5Lpv3h1bObHdfBwAniZFDnhNGg6oSew4OPWgukNKNFr5
oIXdQa6z9O498+ykZQe5glOcqmLjxqrd2mUNCK0hPqfCiALn/39FWpI6Chv4BDatPV6LPSVwhKw1
iYylL9D29zD3pVQJYMGcX2T4rZG7GAmd27Ow9Gxtd7MZMsrQ7uqCxI3JpipCYIIy9kBkzFfm+eMF
RXUlOpPOg9GNyFjEQqBxYniLOdCucZi8Toa7GW3IOOPWvHIAf2x0qZ5JBBlzbLoRXrua1Falht+6
M64f2akqbC83V7yVpbdo880mbO9RkDlwkm+m0wLU/YvN32foP9TRmhH5eGKorgssSzMnWWsoxDyL
08QFuhgbM/M6u10ZqqV50WbeqCDLIwo2B7F8KC1317ej5zhfXXfatBBwz7tPHbZUlwi286KKXaoI
6r9DQEOcYp8mEOVxqmBOkwBFe5+6+1NdL5hMbl1NKKU/jWgr8lJLPreOdQptdGzd3ipLA6aZ9bxK
3XRsIJRTgwteWtMPK8/6Vzlc28iLJt+YGbQQvSlL19BeH1t5qicSzTQ2ZiIrEqTF/MLs4nmi5u72
tyysLl03dojTjFkkgmZs4aJS1MnVfV9F82XC4XX43Cs0+z7bkFeanVicsqTrd3WW/eSzbHa1BXmR
z71Bs+xOnnTQLDXmgNfITkbKerbn8msESYCVFyzMuN4RK2wAqGXFnVOR2D8S0j3kBX1U5VVkj6k7
6rQ/VclXbMrHOQiqJ3YhL8utClDEE5XU9mSoHmI3vw+TDuj09gCd2seq6UPPRlfc7dFb+jht//c5
+lk4JOhOrgBaOjqm9XdJDqHtegiWehPJP7nU6P8fjnTqqmIuEatGFsdL8All+aeaPmkm9RSuiiMh
i5SRU5zN96S4UgWnszTWapsXLL2evHWhn4cQTUaCmJINKlwjTACkegybHAsA1QFHR3nK7flY2JJ6
Ehe5tqgP5wqx6pFZG9cUDbrXAOONB96sTPnC1+gp3DqnOVSmhiZIyy+pw3zkorcE8DDI60jb/ORL
tH0fiZYUtd02wWjhttkOj1ZB72lYHwGTf+tUvWaOP+4B4VRP50qo97iEhfQUNcmXNJEHo4Nun3WJ
jcy3FARpy/IwZejWrtBtZJefM2t6H6iJ5uZ6SGUcoNP5rsnZSzxkue+G2Rq1fGmSNG8PsloGSBbT
eIqjezbLc27uoQcFlksPEb41jsVCnSHVM7uQIDYUgN9FQL+3rwAznEDq6PZmIAev/cm/Whd+Dr+Q
OxByDpfsPvoW/7y9yj9GGWPWNHNQzq4yWgsvJo/l8VyU/hnCmEde+GfzEMH5DNSR917TeSewhnzz
z4W/XNLLJdnLlfW5YPf0pCtJi9SOino8FWUf5C79MYSosIco2SMvh02TinRDW3MN2LD0Ns1pKFk3
U94hdQ3Imj/PfyxxV4HUnMlLOrT+KKMVL3th1ejpWGizK+YYqgty51eT1P5Ek420kx3CHF5vrL1l
wSPRe1/HrC37FA2RkJqHPODk+uhj2d9eGAvmT8/JGkmUuE1OFJyRacNLE00D5ZHwacU7XJgHPRsr
8jzsIW2iwPX73eQZyv4gf9z95OLO6M1DSsOV027hGNdbU9PYHHmUXT8Ddns3zGIjS1AWxj67C2ec
4T2EP1CwUWwj2I/PnRx6yraokIqC2oUKuMX2XVttk55+E077OYunt6giGx92lWRlQObyyc3ZuZ2T
kxTW0+2JX1pTmkHIwRuOQ2Msgw4xSSunOwherkzG0prSwj8GazpLxVOJNNccocUa8gyRkT5RMjkr
227px2vb2xoMiBFZBjZEMe1YVnughKw8eiF4RfU8bDakLM6jpguyuHt0Iws5clJ5bis22VAfFeuO
kzXuUqaeejkcb0/GwvLV+yrDAtLXbotQQ5uiZqSFNB8haH+e2c5pzGOtID8i63DT2oVaWbxXZ/2/
gV+qd1U2E3f5lEJqCR9be4iiQD5S/uh7IKRWWwI+FjnhVE/aGoCJkTbHQphNYDyhlARFsohB8Rd1
037dGeZdW+TDwXEmdnIqhx3Swa4O4FCER0Kg41y5dbsfUMCHAvbQ+Bl1hHqha8f31tB1ftap9kJy
2r30RpIcrsR0r3YkOUJqMNsWHAX6VQKhPDtCK/kMNJhXjzF/sh2SP96etoWFrqf6hpyXrkrLPAhb
dm1VPDgjP0YxWwkVLD1ec0lGpEInJzJVAE3gTT3LQy2j+9KoVrbpwibSU3tGXBvVKCVw6VCZHFQz
+T2BQvHtoVlYX3puz4SwJbq23Tbo8/qR9u0mJ0kEzaf8CdUgKyGOpQ/Q7Awa8icMNsR/m4nth9KB
lMr47fbPXxp6zcAgN696NZtDMBtfqRt5My5qdE3TYeHhelIvbkYjnKdRwZdNLi1x7vpkuNSroKGF
YdHrGabcyGrbjaAfWc3iYpkdzeDYFXJl1BdcHqatSouaEy/KOQMSH0yTltiXMEwCSdOLEUcPedN/
CrcJ68H+/wYrUj6V9YSG3Z5+qbJq29TditOzMEJ62hOlVoLAsGaBMVfsUDNjgrCWvVb9tPT068C9
i3ynY5a7AnjQIAmbA/Sq3uymXzPb7N+99CPDrZ3bRt1UKcAOdVAnnbrUjPOHQSbA+FRymp5m1Q+9
R+uW7ZvK7FKvLoZml1PqvmGv00sLQGF5lwAUcGpxjTsXFoufBhdi5RszndiPEC0U5aazZhB+I5Tr
Wf+uWIehqui3wk5J7gtTgLQ9V6Dl5PV4AXd/ajduH1a150IeofHLhkT8qjTQHTJ0+UWeq+z+idkq
fCxdJ/cT56r0jMIFAhUT5QIh0kYmWk4qqBWgJ1tFO8PKS59Bv/h7hnDW99jt1HOf280LOtCL39It
i2fIVxvP9cyyTd1CpdvrldvsZvDiNwMZxm0UGurEbKO6EyPcZjIl9oMzl9ZdXAwKXH6Kbn8IIveO
2E6tnXt5Td12Y9sus/wGFaH4NeAO/K1slqI4tcj8HMXKd2CNV5BSyBWIR7GLKr1e1eybkBF5irto
+po51NxA2SQ+uMJ9ZU5foQ8/7f/kZlTeF63l7mtUUnxR6XxBM8zLwKb+5DBwm8fanQC2Ry0BCZmx
oWF3JC6q77sZWViJ09KXGAj8MzO8qoZsfe0ytkvdOIPCJzrNVVI8ZMR+Lew59OAcPV57OLfcHZ5I
5ETAgZF6hxZDdm+mNgKmLmTcq7wEdqg2NyWQin7Um2ID4698QeV3zoGGg0DSVQMROFORgpw6NarY
zhF6ywzoom/hmrwYOTTvADa8j/hswJ8X2aa12MNsiWmfJ7H0lKqrTQi6EuT8kslr6trx8X96j4RD
tzHMcADkrkLhsiEgPlKC+9zZ/z7Q+DO3OSr6DFBsBjc+xaPlvNZjZHtJY7cIZqMUOe9BnoQwdIPG
i9SOH2gEgBuPxZes6tutLAy558JAr3ts/kZgSn1PnCg8uVmc7Us1hoNf1aM4x4Y5X2iDqRkLbqDA
xVYPc24Vhzy2+j0h4Z9EWWQftsnDKK2zKlHOU7jGY9RCGjq2wtQnk5XvaWjX8M7CdB9WCFahetvZ
Nw3pPZFj3Qhqu5lvugP6niAJjpKpjmRby4Xy+JCqJ9bwe0xH4xdiKu7nuuTZ9dEvhWlceMrGw6SM
5ouTEmgeRaF1MoqurH3ocf9KKxXuJpcoL0Xy+UdPxtfGiMrjlAn6LZ5VgmogZEbAmnC3JqtQJInN
Z/lJZ5ZwxKr60YC4tE/qtvNb6M9vmh7SjlXnzofIAjEgc6Fb2ZlWs5msdj4242hD4ou/5GmGW27c
M2/u52dWhDb0XabwaVIohGFuNZ8Yh14jC1W6r90C7bjVbKKQK3tp+sHY0xxdxVFcZJcEJshXPccf
Imp9VHxD0GiI/xSVfDLcojnQUsR+h8yx56C9BxXiYeGbdvk8yeqNpxU/yNqEHjmCKn5NG+rZdunc
T5PMjywdQ8xNNW7r2opPnDsV2bezqnw3tR3fRjL6bqxM6xmHZLXjRZdt8tEAqzhEFNCuUfiQS8c9
OWqCrolpQiV8Cr9AmCipPFXChKSFBRnU0GDFKa36+F6gGGnLmbB+DhFo3lPVA6ZmmqiBZEW9xXGf
33csHn5AEm/GVSvNTpHTM6BGLTrfm5NKHiFg0lE04WRowGpDs8Oep2yfI9q26a7io4Yz/I3GhAK+
hm+Gj6x8mHHHpxYwRah8hY54Xxu/JuFmYH/k6XaqgWEc6qQFsRK1NqmfTLF9sYY6yw+2FP1DDLxd
CGXHsjyD3JVcRpNCZVm5abGHuLvcsHKOnluUl22jImvRDQaTB2vU7lsL88n4aPxpesMs/G4eIjSa
lpR8VTMFK55Qduhtx/jR8Ghs/W6i7Kuq7ZJ7kNuwIj9HPeeBcTMrtxFgdNDcLYz8rmg42VnwXRDY
s6BB6Vph/4W1PEw85nAn9AualIiryAFsnqFx89p3kpCdo0i534kzmj9vO38LvivT/Eo3wgJ1RpoH
gn6dyjsCYGaPiLA9r2WWl16geZcddzPT6HAwldXXLHlTyUNkFR4pzBXne8HB1Mkg0m5wcII5hI1H
DgY6L7cmbC/QffXn8tfoFPt/HyfKr+1V86wgnDz7FAG8if3JwmJ7ewIWokb/6R0ubCdBwLALZJpN
oHdHu8qGZL01vGW2+aNjofBYD0be7bctzIbe5pLUJBKJoYZT1tnDuXfm8AlTPm1G0xDfpBt/CpPK
qV6k5toyTSbzet+a2rtItl9F0f/+1CfoBWcR8ItmXqkyaOnwC621z0NZnxykSefok0EdHVY2DY6J
E01AXdwuqvthnNKv6HKRQV/ydCXitXCz0EuekhqVjnOTDsEQtpAOVJsogt6P+R14I6+0Xm4P1cLe
+E/xk8Rx0oROH8z8NzYh1G+zDZr/N7efvhDI0SufRJEYiAqyDBEB9zzY7VvGwr81NH1h6K0N9K2P
TQXecyZXIhBLdw3Nkpgd0jFTFQ1BMgxeiGpCyr7d/pKFJ+u1TgmuMSVDyX2QQ7jZlS+t8fy5B2um
o/sfZ9fRJCevRX8RVUgCCW2hw3QzeWzP2BuVI4gcRPz17/S3snlDUzXbsQtohaure0/Ieq9tMonQ
kY07Xgz7Ednrxx69uHkBjufME/BG4VDfz4C12Wzryr4SI5Zopmi2cfa47QAi/jdoaQTO9FgPcQDc
+8dC9hLLRKHM2fXRkIe97fzh6FX4Dhe/QPl9vj40Kwtz6V0RSUeZedBDmLc/lP5DO/apcSBLn00P
/0Gk7cI37cdA43TpZkFToLg7D6sS3jE+h2F3a2/8jJXdu4SQUgUxhKl2AQM3ty6H2yyk59n360O0
NseLY58Iu/EK1F4BL6Jl5Ytimipfq8pxfC1A/cyrsjlcf9XKAbc0rNAdaTXFbTkcSftiEiiye/1z
G83HGRcoi4iz50ZbhLj/iAH/XzFA5e3fszq1Bp4Oc9OGVS7NnVtb0x1x0FwPelxiX4HCtIOuexpt
XaW7qedF5SfSax6i2sBhysadnQRWEWGw0zQzx6gArW5Em4Xuqn5Iv2uUOx5628DHvrd5GQcJm3F3
4DXXZydvc4FLvrvFxXo/KJGlHYa2SidO66EPyQw5efgOlBF/vD4l728QsvS9yCQb0jiieHRsA/TV
T0eHgAVNmX4A4gBdyxTUaIncvKqbbGPTv7/iyNIPQzMQpJoIgOh4rICE7tgjdWyATji8xSJ3I5la
G7PLVvqrHOX10JqpydQjKP4e6ddWbGD61557+ftfz21HwoYenwqxpXtRnOPk1/WJWHvuouzniEii
Itf1YTp+r/pf7bRlSLr2YPrvB9dNNCUjw4Mr6y4p0yCOy415fD8qQVT13yfTSEUCxSZ55jPuJ07Z
7stU/Jjbj2kAkKVJhQZnKRqjyISi+RSrGdXcKWjKYnd9wFdW4dKcou564OgkVmHWu91tQeO9VUCA
vaJJH7CZbSR3K2O0NKSIdVU7cm76UHZSfZZpLsKpaq2bXlN3I6q+nz+SpQtF4cTWgJtVH6IYeG4x
uz2Qm/Hwvc3cXa8+JOPJiXcZxr/WvaliS3QagSIb6p0hX2314/o8/AeFeCdQe4udiueOumzQzxhM
qz/hkqtvgUAmp0pV1o2HukrkM4IN13kE/iFdQZ9n0sq3NiEjKjQN2CFunQRJqsxD3yTNLmtd2AVG
Kj/aUGK6SWcbGgJ1xg+ktuagyqfyU6wdC/LYgz6ZOBKHSnvtsW+kCcrZHfwMYqv7TmrvYByUpiJY
GPjFkNIT7RVsy/usuNOONk/tgHmtVBwFqnbKfdGO0T0TtXuhFaFtipo0WCWtdZhozX1PQihhqMv6
htqe/aQLNu7tYkxRlzRboK6Vrb5UDCti3aS1jsy5yWsTZJDqubHsuTxdn6gVfg9ZqoVpJgveN4gk
JO/ETe/l3VHndbqfbXIpCkcjrMhYPuw1LN9hDNXUh2rq9c518upEyIwaJ62K3Yz2u+9A/72An2Nu
BfFowShWcOceEhzTxreujMRSr6iU3WzbasS2o8MnLafbkvSfrg/D2qMX8RRKuXnlAFAeZq2ab2w2
0HNamS1w/7tPF//HIaGOQOfQ7kjYMLbjSCZ4521cE96NE3j04tLUUJLCXMEhoV1q+0l2kdxlXvzN
kQO5gZMxbEQbqJJdH6SVdy2vUflsSZN2qIEaauLA0QWgQf0xjxsYSXSwF+HJVvRA+Pm/4HFh7/8b
lrpUqwIOiiQsK/6NxOkdS1GWiamjNw65tV9y+ftfcc8WlZZGeZAxndWuNA9ZGiMFS3aRiyaRnX5s
bpYXrRKiPRGZJ7CDhvFOtSj0UZKdUj4emyF+ljYX/scmZhFsZzAJEpMzG+TTB6GaXUxSFLfvZ/dr
K7folStreHnpSoxVZnyQTViS5LbsvJu46Tb29bs3CEz3IkuKlZ3jO1077JC1+m5i1TttXBT8yHeW
aHQDYwv2oJnzkToDXrfY66bSPXViQzBa9E7ZGToe7evHJmKRPPW5mNtihkZfTWqzQ5EvmFUa++VA
bypNHq2Gfv3YixbbnvE0LosZcnd5H7HdwGhyIJbUQTXG1b6Ok29eVmxVy96fHrG8c2FlSa9vsiZk
k/OnNFO5F2R8lHI8mRIOZu1IfaNLa2Mtv5tbCbG8FpWshq6ngO5pwrryBgoG80lYqDNJ9TH9Bbxi
sfvHNsbQ5dIOVTPZ96kS+UmWm9rc76agePoipxpRDXUziWAvi+qlr1q0brh+svP4RbrT7+vTvzZI
iw1feMMIrJNLQseewsjrXvKc/pLx9JHrEH7CJQb8FR6jtqi6OBvIhTWyH2JYNMIE7WNfvtjrdjIx
q3ERE5MaSi3oyZHhR9Fv5bNrY7/Y2lSTOpkZFk9R3lmO3mWoPdn576n7c/3r3w+CMPb9d2D6DmKI
Y9QA49zSz6NKbmXnbpA31qZ0saP7acq7WFJMqaEBneoXk8bHTkcb4NWVkVlejKo+VpVogcrTgA0Q
JHZJdzNA6jHM8tK+iYXON4L52osWZ3fJM1fKuoE0va5hbIA6Sh9AklzsrHRUZ9BFNm2IL5P6/1mC
WF6RNDABJqrByOuHNj9FzdSPwQRgbICmaLF3QSw/oGs+/WnzybpP5m4Oiqap0Z8bTPzIeO88ThQu
vEGaxNXZDFAbtxyL+hVy/IeSy6kLIjnaiW/QlJRB08Jlyo8mQrfUbldGakk0JCmVGVJrE6KX6AUi
b/sDcGzRzs0G2EC3TbSxstbeswgWTY8KGW9GO8zd6MkGAQwdyDHyM+L9hPXoxktWDokl11CIaLLn
mUHQPjlNgIHMbeWj83SI8xGXIYhVZBtJ1dqvWQQQx6SurNAdDsHS+Wa8+nyB5/m6nf4kWGTXt/na
OxZhRPbUq6Kxa3CMf23QjADn3iN/omKLdbY2WIswwopKNbX06rCZeWDNEeQp3nJn8Aso3yn2p9kS
pVuJKcvrfdJE7SRm7MXU5rvcNYA8mPiBtcWP6+P0nz7we1twsbRM1kSO5xRzqMQwQdWr1YL7Jm31
tFMtkmk/oc0feEGmP3gEJLWPxlt1KGSjbt1h6m/o3Iw+Hex+P2aiO3vV+NuTjbgbRDMGLbMcv+Sx
E+icGHTpuP6OdkX6vYtNf28Jd/wWcUwJGILFBHZO9x82SgIM08Jg0SdsHn0b+/fMlapPoiTdvrAV
fxo6k38BGCm/ramEYHNl0lfHzi99cbS20q4edk6W6H2fWFQEWmb5MSf5q6GFG5bIHQ60quhxlKN7
brrM3lPbqQKAaeRxwA8/oBiugmlGyaJoTRowAHKCS0V555SmeK5nljCfQjn2kM+9uCs6KQ8DMAYn
F0rRxwa4tQD8VvTAIAj2pNPJ2zflPAAuECewMK5iN5sCAMuK6lRDJfJuHlr9VMepLnzoGbrAdox9
8/P67K4cdmJxIqU9Z45VIpntCzQtS0m+wnZjC/y38vAlMTWLnLzp+wsgsn5w+y8I3v71r37/aieW
tFQ3EzCJwqSGUWv83HNPlXwFLdVP+E9sr8P1l6x9/SKDtKNR11VXm9BJLbjr0ApJnrfV3lrZtUuD
VgMJ9Lobe1RI3Z7ugE9VflS5aFwSO9l/7PsX+zZrITkEpCgLPRF9MqCk+tzdarau+L+jxvNvkpRn
LmTk24twPM3yW6vWbN+A/rGDxDgsqmk/3jQJMTdVBM2asrWHx1jmYtfoKv/mdlb95jVkOksp2cZk
rUTbpR8BdMmSVkAYMNSpc9OAJjaPLU6MQvd+kiADdeux8Ue95eL7X4v/vaC4OKFaeH+2rWfZ4chR
FUloBzwM6Sn/zivT7aEP2h97BXRnVk/Tr0zH9j6C0uPezvvkMJculBi5nL9cn+i13744yaqpKZBV
IkcqrepMYbzpd5b54o32wWO8DobSsn0jtuTCVrbFslTZWsKOoY0E2T9dAJJa+9O81fBYOZKXZUqG
CrLTjNhxw2h9m6OvU+L5GgLsHt04y1a+fSmv3xviTZWDs3KY1L3Ttp+EI3fXJ2Ht0ZfJ+es6VcYs
gQsyXKFgDvU1FfQ5uwjCXX/2SrBYSmNwh8f5UCNIT5b4VKSc+CoZX+GWu8U+XHnBUr+7L50qaXBo
hVahUHgFmTQpf3LBtji48v0sni9WqEvs1iSET2HpDft2+o4Lc5hlPEjZl04ne5TzgyytN+Leamxa
ZF5aG9OzuGchgNe3VYemONGlglxonZ506fy26uxeOcVvSJMdes/9UY0tsCjUzD7Lktgnsn65Pm8r
63nJCm/mCCSJAR8C84jfkN7fq9R5q/vhpzDOxi1+ZeaWbHCZFSVrWOmGcwf64GD71ZT7cb1FaVg5
aJdM8IQ7dhRzQ8PMVk+9Mz9lhfWjkPw01dUFeL51TVoJYUtRbzM2Q82p04WmNydq2IlVA1w6nTcI
Wj7Xg3odoct6fVJWNuqSDt7n3NKooDmhJtVtjNul3/VbBskrE74kfQP9l5Qm4g7a/P1vqyx39giB
JAPo6DRtsFnWXnH5WX/FmUKozhus2L3YTu3LqPbHuju4M9LGzerc+4xCIZakb5u2xszAsocViAUm
K/3GPlbiMlBV4JSAhiVfuKA+/Nw25mTtRy3igyC8TERlQdBt1izwJtYElfJeqDccGmY+XZ/4tZcs
wsLF7hNSA9gqSTW9kAztx5LpG9doggvAllf12oZZ5NMRqYEin8F2GQnRaANJUElb1GKAPNhlY/kK
4shGdXhlHS+Z3NUw5543OhT3y+QRHdcfBbe2mMIrv2LJ3wY9ofbKLIW3WeaGVA240iTf+WQCr1Ev
del9/tCMLLncRsBTy4Xt0hl3TLGDJQ/A3bUc915TW7DZEvnx+nvel4AQYsnqdmleQUcTTa1WttUx
tyHT2vDGfqUgUcCbOStwiWzoKclYtRu4inxjT14AAgd7vv4Fa5N1Cd9/7VqNqyJUaFCznKi3i4ru
LRkAYLv+7JXYuaR182mYWJUKO4TP6ZNdyxsn0edCNc+D0EeTeX8me6s5u3LaLCneFpzPGhzjc2gy
+wEmtAegjU64zm6M0kqa4CzCQAkUflMw1I2Vp1FjstEmqhW0A+J9Wsbw27DtYmcmhYqDZLuPDd4i
KAB4PlJgBeZw6oi600Z6txEKTm96jBIoMTKwfXjcx0UAMVC+1Zl8H+EmxNJVDlr+0NhsmzoEIqnf
N5kgj7rp5kcak/gLB4DvWwox0/0g4/wxQ9IX2HHV39teUtwABDlrkKoEuEVAdkCN3qLhLLnjw9HL
vm9I1ew4Uc6NGmr33gNT89TEcH9wEvxQoAMLa6NGt7YWFpEu7uQAOu6EGFFb3c7tPAqtV8W/4toH
FMv12Vl5x5LanjMHopicdmEcoUIHw9L7ROkkSHW9UdFc2ZdLHjsvNelF16RhziBAFZP7PAOZ6WMf
fwmuf+15MJxoM3XCAhTvl4Wxt2F0Tj/EZxDi/5jq6QD/IJpAxyMF9RAF7Cjvdn3+4/qnrw3LIlx1
ELrsAecdQh11v7W2wqRVZuOsX3v25e9/DUuF2lXUWlKdCT79fm6HeW/ZZsvedS3UM/bv41vO4ixv
XR26wlNHr6N0h9amjfIuZAMaTTRu66BsfQa0K74dWdsfLXQudnA1H56vD97K4cnov19g6tyN45la
57r7YbjxI2Ltc52jrRD5pOr219+yEvWXnB82FC6c7N00ZGl3z5L8lxikAyWGsgNGo7scXubVRk96
YzGvvW6x26dRzk4jO3We5XdpwED0niine8mlT7LoqWi3yuYrW35JBXITUTKvwouair1NLfBWnD96
xtq6aaxkgUsikNW7nnAcpOhFZp0S3n3WMGwZcmtnm3kjM1t7xWLj08oenMYzaZh5E/TAHeipaz9P
wFTMtu5lK5toSQGi3mgpIqgTNvXIgsHk5atKiPfr+tpae/pi++ekNYqjP3IW1IA/25G3npnf15+9
csb/dyT+tf0bmOaMqoWWANjfMYgsKn6BsVf886IofLQze3yWYHs/guTn3c3lAADf9fe+L7ktxFI9
QgxVOkNhcAxp1+pjSxp5gpQeSNBuG4N/bZoAvdn2kNZeceuBtnUAGMWCxHUn/Brn8FEirT9w12OD
Dx/I9oaxPN8XAGDDhKqItuI6lZcw8U5l0V6snirhhSpblYSk44BSFlO7Kz3FAkSt6GlM3Gdvgv9J
PBaflVOXQYnUYN9mFJxeWqmjlGS4tduLeLTlVskNgCqv8RSxIGbWlxGNSNys0b7JUvvWKSbiw2kw
B9EZSkeKTe4uUs6fOkH5wHWaC7W0xBbJ4lDFk7dDBYqitACnzqhl32OIo4By0P9whghK94l035ix
q11amywYEsZ9kbjZDt65JezmDMTuB2rbsV87lO/xn0RQGaeA0J/3e4YqiY3YDMpi6ckK2hWkCNoZ
XGw6yTEYYzntnRoWPyA4JH5WNvqc6XI8wgLjT253EDvtvfjQtIU6uKzNg0hAqIvakoNzzfs8gEmJ
AkSgH4dnAG3d59GywL/tPVX0/pBOIgsma2A3bg7FL9+d5fQZbkh5G3QtMmvQrmerxS24BmKp7i33
oVEWA6ebuq3eNzwZPgFTKCH8z1zxNZ0K1Cw7V4u3UhgSxEkq32DNXb/CG4B/a4yBxIEEGWHHLpVp
I9tTaqW274B6fCgpEweFk3YHPG0Htp3NfVnVqLQCPRXkuQFME3gy0IxtD7ejXddGw9e0azGLCRR/
TJ47Y4ArlX5rtWuDM2F42GSxQgV8ysCIj0izm8G9+tmJoTlarRxvHJe7x7ie4lMOAONNks3NvpeA
yViuNZ5Q4AeLOm7EA+elup91BaZBVye8vXVbAh0Eh03YDay3DrmyKz8V0/TU6AwFaE+PBxm35aF3
WxbQlr0yO9aBm3syyNw62skIqT0bZ2iDdaq5hedOvYNcLg2sMW+Hfal7lNEJs+yjq3s4ImuPg7/U
5M407WB9lbR7SYhIDkWVyPRAqCXzoCtUdqsmNp9mQBLq3URK/iqGIobJTl4+Q4sKnraQkdhXVcox
NzF68Jnm7EfLRXEjY549uXNZ4t9nVp0gCU57v8Zk7du4hbL9WERnhTrpC+9G84RQ4t13c14F0CuB
KAesT0H+o30BHrphhH0BSdp5kszQbCeIG4c1ts5BJEmgUAS4gTyg53PoLjy7SlQ/Sd11/Y5PQgW5
cX/yYk5uhYHJLfzFOkASaNc/KNU0RwVniX0sqNynNI/3FQQbvhDRpzPCEOjT4GgnhwHXmE9jlZIv
DTouX0U/zY7fote3j1EuNHvwzqoTU1ABiy2vQ3dWZfMXLweexqkt9DmzLHZ2lg1XImeiaYCAXaI1
2z3BqRrmZoTlB+rChWwAhgHrAYCcaD/AofxLYxXZzTzH+hwTXgVTDGWLJE2/RQiXbuXdj4Pd+AP0
RPeWRqvCcywD4vaQ+A0F4KIc4/ZE0fMN3Fp4AWpC7g7nUIVBhVprKjRmwBJ+MqV3anDUEboD8JpU
xWf4yMDsSLl1EJc5qoWdORLb4jvRa+TEOnvFoAyfU6t0zwR7dzeK6S2OSgbHwKH09ei9AspVgCOU
2D+6sra/SArMIC97XK5KvTNjhSZzwgd/REg9DEWan11bRj4g1AT6E1DA7pO6foL+dvPHSyf8q0ij
WzEnHJGyS9+uH2BridEirexiN3dlNDkhsv7vdg632Nm4jyqW3ccS86W1QjdHkG0wmTo7gL889hWd
d6PUw2Hj81fS4qX9yMjKhOaNHkMyzAwK/nyEiE1GxC7LRvbmAqmyM7Mej5luYEjiDnMWeGZiN9as
on3NoPnkqy9QvHV81InhmQLlk+xPMjk0ICqd9mDZFYXvejqGG0vjBT1wmocsysYjldx+blpmwi5q
uv2o9j3w5fdDNBfH2GTmR6oAG8qnvtjZjZWdmtTMN0NnQbGrqKvqLdIO+drpNHmKPNe95anlnJpk
SBHSYXoVw0m58bOi4UfqwUJ7HJFe7KFVYd/ydpQCIBnePeW2VZx6EvXAuHJbvaFDIQ8m8ayHuVTV
pg/jyhpZCjUxNgNTK6oJjKF6QjhsTnPm+Zliu4q6O+iIfWFdgVaBehq9/IWxqfFZDYGSOWKfOBxW
Mazl6/X5XkmCl5JF+WhRa0ondc7ETWXf5lYaEPJADd/K5y4XunfypCU7/WJWTLzRs8751IZW2x76
GYJdNqMBDqBdouvzCBSGoP2RYa+SmKMO8tha1Y/rv29lOS8Z7B1JuW3GOgvnWoVZ15Egs7sbAYFI
l3udj1KVu7Ev10ZycWFu4tkbxwTV+FHZX0eTP04F9MoHt/RhHrGlAbX2ksW1ubKQzg6RjkJBfjP+
C+J2QUIfii3qxdrCXAQv4vb2NDNvCJEd9HvewbuyLeFkBbWNl+vzsfaGRSFP9HnRDuMgzz3Wm3pK
x5fZ/eBSXtx9FWguAuQEdY4yes5SEtS4yyX9U02er3/7ylpaci6iQrqjYKgUFbR8iaz4l1X0z0p8
0Rr4zY5ulQxWrnX/x7gQugZUAK9xgDm5I1LPQRmR4dP1H7H29MUK4gVyKOkl8mwJgtQ0O3mj3hif
tYbUEs3fRo2B5BGKAiO1Dn2dHpkqbi0b2rzT/BbRGO592RdZIh/H+fWxbWcvFlTnMbTF7dk62/ND
a785dX3sk9/Q4dk4EP9TFnwngP0fpzrD7SRGOTOEXKe6A7mjU35fwdeynOP5yDo+7eDWqz7PuAxk
O9bZuAMYCXav5fanpujnvSl4/lZolZ/LEulu4jHrWLr53PmdXeUn2Lkmz2NbVkcYmMeBkZx+KBfh
S9RYNM09tH8G7xwhSLBMPjClT7ZI99eX0vt7GU2yfytoTV3MHi7oEATsIBXleGiV1G6OFmfiPX7k
DWLJ2km5VfeTBlYZbHkIOg37rHzhmxrFK8F0qY1QOLIvszxDbS4eYUH8XAk0L+D0Mmz5iL4/QGLJ
05HS2E6nuXUmbXNTkBEib6T9Wbnjxl5+PyDxJRukVTqlImmd0GLUt82vtAeI8XsRv6V8S6DiP5Lo
/y9/3HT+neSIkYJaLCtCKUZ2r9uh+mwgkbY3ZWlwvZ6H7KzkVN8oh0afNBm8Q6asLmgUReLXleyU
djBAsPg47AvoNzy4qZXdRQTQ0l000Gpn27aw/dEbhq+4sdNDWoHeBJEzeNf4wozk3vIm65MTN/Nt
JUlz78UoPUjAaaG+J+ZDazjob6MZD07dpPd0VtNLPpQpRL3gFHSMhW3vnW54NVNKX/oOLuqta3ch
+hT12+zVlgSR1/MSf6wKpB8lLoC3NKrHB+UO6R7iy/Z+HC15bmc5/hj5BNabZC65reDXClgMel+R
5XyFGxS/kSDfvbqdzc9yhq+h6DKxL2MUXEGytvd5i+6enECIHRhEIIasVACXtmYX21N0M5OoONZk
qE66na0baHslUBMXXbX3WMFvHc7MDRpqEMzCfrt1oIiU+5pc5B9ZM2A8cubORyfz1CFyUnrnTa5o
d9e34PvnBReL+BqZbrTdpPHOuZJ77vRPMhlPH3r0kvvTFaPQVKCjM8OMOFClS59sQ/XN9ae/v/kg
O/zvwq27uHDm2kpDr6duMBWtBTcB9086K+tDoB4uL2/+u0aqmVFgcFxE2scdjLmDpPrNkq0S40ol
lC+ZP9SJZpNQgeF5wH08fhy+TN8pLAXv9OfxyfpG37y34ZN5MnfAyG2c4O9HRC4XyQHLR7T5y0zi
wDDPk0XvHGu6VaJ4TUi80cpbm5ZFilnWTtuX3PbO8JOBgFwPFT+qun3X5RtBce0FiwXbp60ko8ah
p9Sr7fZBMle7KB3866tqZTssJRNKSFumQz1656QauV86w7CzZb1lf7Ly9CUzCPKDrqqqUp4HQoMo
Bd0bNeTrH74ytUudhLKDCwKYAd55QtTw9N2Fke/hKqljd+MNK+kfX5KAoBIwDFE/4OYqMmentf4j
BhhDNOJnVEZvWWFD0Rea1tH0tYsAg/vY71pscx4hDM4QSDx7U4dDkFr35QwZShbX/S4fhnYjzVw5
apdQ9qmSdWpi451pVf5ESc/X/CW344CTHHYkoj1e/zVrC2ARUno76r0aNgMQ6oHwIkqx00vsWvFG
wF3ZGkv0NaQL2smNWBeinz7uUM+M/Jxmvwpriwu5tsgW8SNpMfQ4z8ewo+l3FN3DwgCzKWpoN7Di
y/UhWvsR9N+oK+D4mvUTFrIDV2K3ubWye3v4ef3Za9+/iB0sNQ1UFhwIrkAPGSD5qQrQEIBZac4i
lEWrbCutWllOSwh1lNgaXjqVEyqIuULN4an1prvywj+ZhtM0Z4frv2dlrJZAakijC88YbI4S/Kzp
C8vRIXFePvbsRWIoG/jXe2gMnHMvD6pp3iej49f16/Wnr2yEJZa6GKe+Kizqnes8u+s4/QHhuA36
5dqgXCb/r2O70KaI7DL3zu1/ViHg4AlVyF0+ma1Yu/aGy9//ekM/RpB3YcQJoVV2Q3m8d+L+aMQW
hn3t8Zcx++vxpiIsJgxjo5NTUr4V2e/Z+hjEE9jxf59NbT2SNE68s+3Y6hk+hfO5FordmhaSn14y
qN31+V3ZaWKxi3FPKAHdQhpAu4vwkEb7C9p9ro/a62+l3Y23rIwUv2y/v0YqpiJ2TYeoHVFznGXy
UpbVTTsNGyDflV28ZAelxkCJmiCFydgfC5eeHj6eFGIzHf/O1BY/aO0li8WUirTOhJcDkwhRcx/6
3b8G2ykDTdybxEKrsR/U5+tzsjZai3UFr+i8v+hTh7341Xif2uJbvFV1+g8y9841ckldIHwgTYla
Tdi/oYrffJWvqGdbuc9v2eQrv7q3P43fXqonL/LnjQB1+ez3XrlYYgJ84iHv8crcpMB3/Km3FMrW
ZmRxSkyJ3UBFHuX7lJijtFTn50Vk+SgCwYAIqL9SWVvgtEswfe83LGqaE3dn3mQcpjEtMOQpOI7+
cEGQC1HBIq9ooSMHiy/4EW1smJUxW/IULNWUNSX4aRzOpI9xXfEjeAXZn+sLbGXgljSFJrIaKPvE
UTgVf4QXQf0JSoutC4vaL+gMfOzet+QoZHpQQ2KhDOxAQpjE9Y4glzbV9+s/YW2AFodHxLyu1MJJ
Qh6haVryR9bHT9cfvTY6i41uzbNJrYvtiDZJ4nfFfBwRGpsW1AcmyqcZFtfXX7T2Gy5//ysqWjxn
6LFHYzh7bn9MGrc4oRHc/PrY0xcnyBw3MJYqKMafolur8/4eCWyyu/7wlRC1tJsbmZW1nlOlYQwP
vaYAEbP5CZLjxl1ibWAWG1tVUnFUmuS5o7AgKSNvTyFwtv/Ypy+2ckZ1742prMOuAjBY1PCWaoMi
2gh2K+fpkmaAQQdPBmyQcy7vJ3nbp7Wf6aci+/Ghj18yDTKgchxsX+/cqx8TqYAEgMT8ljbTyrAv
+QVj3zMtE2SSUEIHCqaCTqBIg+sfvjYui/3qynFyJ2XLs9N/TlAFAI8tyPh9iSL+x16w3LVD5RqH
uOrcZeSgBDjpyobYRdu+SpVuaW2uHAP/xx0wjhWT/HItNKoPMm+eUVaNwzGtv0Ef7VNh9Y+0bV6v
/6K16VhsYEB03HhAoA4Jdw7ZmB/JzD8WeZbMgWQ2VVrIAuAIWuy8SyUC19EtyOhKbHAWu7fqvDmp
eKvOsoPjxlTEfgQbdx+6HsePDcxiB0M4vmvcWKkzeEhvsIAIq5FuDMwKHpovIfQZh5dFOknvDEjF
p74l3+2Y3XSj99OyYUdCtaUhi1udvIL8uVRydlp8sE66xNYnY9/0qefiHleTQ+QV90D5HU2Xfazm
wC6n3V+HjT12ZBAM5KFU9ADfQTgTfa/Kkx/bfkuAPWO2Fw09KvQo9YH8nwUs+23jXEjJ5+uTvnIq
L12vKuXAZSeqvTOv+pNDi9/Za+laQTHWRx3TeONnrJBhoebw7zAJSFs0pCXyrGgVh4z26Wspi/hT
GTcQHI9jlLS6rIKPh2cBmaa5sytVAhAMoVMQGeF+LdAq24MppzbqtKsrchEGptkysBxxUDvw8gcd
6QfSwICk0NNXAzaMT5x6Z3vlvjbl3jjJyavVRgK3ErKXwHzkV40k4nIc9K9TlfmOomi4/qD/4+zM
miPFlSj8ixQBQoB4BWr31t7dL4TdCwiB2JHQr7+n+qmnbpcrwi8zMY6YokpoSWWe/M7XFFq4h/93
qAlp2xCeGPbgu9OdtZAyZQ5klzS4EMed2Yf+uBb+PeP9ymqvhskLqnOxC751wwQ0l+GFqXLm40+V
90OD7lV/Rnwr6hcwXuK+fi7Y17b+U9W9L0vhDOhSQ1fXaHaKtPnWQHJy4bp87pufbAUNpF6UT/jm
Nrp1ICqunAg+NOzChD1Wnf9xVTrV2gdBWUAhppA7LzUIDsSYla7cAWY9sIfC3sY2jr/o/UD6YD86
3XCJCXvuVx3//tfrplHYDj0Lon3v9bj9V2lun607X4hfzn36yb6QSdz1c416wyifhFtsLW78MroE
+DuzuZ2K7Xkus6bh3XLIZqf8JuBtsAUpU9yzeYgSX5twE2aBef58Jz2zrv8ILP4aqKzLjNM42FB8
+1KAk+33QdxBGxqI+osT7GRlcyjBez0da5Xw0UrCsLuPrPcGpvvyxbV3EgEsZW0D6SLzhm6eFA4f
idu3695cKjKcibxOdYFt2RWROdYylOrWOoCgn5OfXxr8U51fvxQVbUiDYiKvWBxIg/OjW7sB3Evn
i1DaM2/4tF+ycDWbPBfjPwLPVjfvmr/n/hUv3QvDf+7zj3//awZ1dBJWo+9on83vfo1Ow65Oh1El
gEVfWG5nNpFTuSAhuZQWSMoDkU8tvH97+ZbTB+rcSefGnW4XcakB7sy6/hMH/PVTCkOXZeytQE+o
TmZDwdhq8nubwTD58xd+7gEnxzel6JwfPGkPOUzbkyGyu5aKw8T0++eff26u0v++C1rkouxynNJF
Oy6Psg/J1mmz7mul9T9ByV/DIz0ZlRpX/f240G21QDlT593GVpeAhWcuVKeoZlFXA0BEY3mIum3j
gfon0RaRbXLaoIM4ggem+dqEOtUM6hAWdZCDlSi5aa+Mj0yLVwHTDFRMyNjGGZfh9Tyo5UB81X1Q
fxkv3CjObO2nKsIx6qoW7dgI3yTA0yC32XpcQXq0Q1ogEI+fT4Izk+y0CWppFMBnCg+BdUo8ugU4
a2JbFV+80Z3Kv3g/wAjP5wZ9rXQ1Ugt7SBhIWrb5/Nuf2U5O9V/NMhhGzIw7l9O/cPRa5EVxoF35
BP7fhaDk3COOq+eveYxmHYfrgeP2QB+b4GZUILNje6eXqt/nXsDJKkevFxzyRGkPuoBbaTCbj5Hn
r2UZrr42RCervMLahkkbdnRc4eJ2hk32ta/fJ0iCP//8c/eeU/mmDRfdjwD7H3JVuvuC+uNN5aFd
TY3OeOPzJr/ik4xSlpf+VSRtvoeFepRQOS1X+ZQB0oAzcxXkLbtw+ThDDPNPa+RsAu+4XBYIPCp0
OuJyOe7GEjdiUtUK8j3Fr8dqGFJn0d66j9Cm4ggYm5tsBl9a4PXmqPxcUnuf2WNPpadVcXTWC7BL
zdX8AyTPRJT9pbD1358NDux/Z6aryxyMmoAeFqAagIaFpKEp8rfPX+u/p6V/KhrsZecXHivsYZbk
zS/mD/QYvdSLuLC3nfv4k4sEqyYTdTByR7IEjp8dxFHFa+1cFF4dw8X/v0n4p8ox68OaSAMEcmC1
zj4a6tRvAXptnqqgls26bThFAnTymwdH1+8F53w1FjaMUc4Mnr42fscf/te2wbK+ICMxWNYRkTH6
CsyqbmBETgCdfPj8Ef/emdBl/99HSHTYy7b1w/10FAXADCeEd21mr4Lwwtlw5gGn8rWsY2Cujzzc
g8KeyHazQC3j8td8+NLWCgvl//4ApQugAQqCUpXTjrtAkzqdSAUJkIe+i4kHxYVQ5NxCOdkCo4AA
3gWHwn1N/UPtRo9Q+718/g7+3LP+NdNOLixN5/fHiYTsNGyst9Dh1KlvQxARe+Yvtzxwgis5GXWf
VUWwEqJu17ADGq9b49tYc8fd8rCVaKQd0CKoefZjYmJJlNvOfSxrtN7Ctbe8mo3vbMNGuSTpyYJh
omzoL4Xk/w6k0Fb937eQLegM1yPegoluufHi0jx7ThSDZ7Kfh49cXcrjn1ny/OQtqH7AW8AqPCBT
usBhulpQx6+B+pwKm37+Ns79lJOXIYagVgSyqz3apXMwSifUDIDNmcRb71RH9c/L4NQXJu+5n3Ny
kSxt5c0yGuwhMNF2Nmj3zqaUut4FicuZtXeq+8lJM86TquwBRr5VvEArgLyoydHI2h06UX/7fMDO
POVUCwm4Jm3QLcj3vdPBBPg5Gn63A/C/tr0QHVB2bpxOTqkuqxff5XABolHRp74nUBS1jgLSGO0+
v/ohIA8OVG0gKqM1VSXI+qAbHVyvXTXL9nvELHKpYmeNpZvar77bOqLXQ0i8TYRccZBkfJgOQg3Q
AJEKurWYaF+4YFq1IwwGqwG3grzzmpugIeaqyZx8A8k6f4uciaa+K+WjDES+DqIhXwt476zRbpiv
eDRzdGJ3boYuetHJuG8dfBc/q5Omys1jhgzkB/Q7bxbIuWfPMA/3TJ6hFj7P2v7uVCSuTC+cm0xG
c8I4TEsXGHtfTYy1a0TEPB6okdvc+M1Gern71jdemwiHF2k2kXKLgKHdhkv/w60Hvg5HSTcetcPW
OPSntACgIivWxLNt5G5S5PsUMvNtbkKz9kCNegAR5SWbO7bKiVS/G5XlaK0nzcrrI3PrNQL/XS8w
6M0WsBqDCYM45Dlg78VC3r2qQuEafNeV6JseQBfQwG2QgcscFktao9kFknqHJ6AZ6Iepot+hbADe
gYbDNUMX9xbdwHVK1KR2uBmjAX0ZRRIKZwHDOVgSt61/grmcp8adgGuZwxJqISvRJn3UdzgW0AHd
MMAefKr2VRc2qJuoAQmmaIbsMantEt0WS4Mjwh8mJ2mHMoLDPaw8kbYAsKrWDI0E1TtDxJV6/sCg
69Sw0U6QFUUVCTzSbdF0y0uZQ4fvzZ6/C7yJxKyl3Rqpco/EjSrqtXX86J6xmrgxL9hwKwny96zv
stu5Mu5a99O0suDa30AD+zoC1b0zolXPJGvcdQNq9X03ar1pO4AwYuJW5kNqZoYYfdlezBmbVpR6
cpWZyn4vif7twUvrzu9zneLVDCaG8NlbBaAVrwQHGy2zvVnNS2bXDFztuOP+UACjYMK7vJvKGwc1
pYdO+cDz+6A7YCQKcDbZAAhvJrMa/an+/AYojrcG+E/HRTO426bsXyuD9PbYNtkdePxgWliv0LcL
aZc0P3Z7R2bELJmr4UqXrliTfAwS7mRDglieP80CPcNzhpZ7gMMWNG1oW0JrwuvqTedc76Sv0Wbe
T3RIws7U27YRfOWVwztqZG+tnlRS1uieUCN06pB69LDDYu4GTkuaJyQb2KqhQ9HF7cSiOo3KyH0c
MX8UWBwmvBcCOciEalrp1LXzfYkjeB3kdQ+qQVanbfjQTi7ZAItewm29qSsokppwjSb79hlQq8e6
dUYdj2XeypWKYHqIKQsZe5BXSQ4Cw51s9IulgQ1SXgz5LbgD8IgrCLZEYtGJirWUef4Vi7oiHQZW
FymT+VQnX9qQT0WTWClQdHsGwsAxjAeUTkbfSXz/sYyev/aA40nwV1wa8Eh6QBXwPQDwcYbmmTn3
Y88sqSK/v/aEk8h3YaUDwgKiLVJ+96Gwd9lr1t7KPL8wRGcOlPAY5f31C0Z0I0+2sc3BMjXACBp8
hJrCLy0LS3IhjjgTMJ5KKKNpKuEp1Qb7vgzvGlc+ehBNfG10TqIgHIaEqFYFkGHUGQzMl98wE30s
K1zM0Sp34Qp87vufxEF28QrIGpk6SO3FRsHueLgQ754JGE77ESMDg2qvrYK9cBU4Jy+2F6m7fBPj
3efDc+blnjYkwjwoF62sugMEvRxMliyM68gTq9IrLgRW555wcmvScF8qnNLz92FQ7BQNdwOA+aNY
LmSkzoSgp3pVAIVc3/eL5TAH3VqJtkxLFbwbLYbEi+S3UVUb8EyuvjZaJ4sZFrq5Ew7zdCjHwMHp
LNrDALekZMlKeuH3nBuu49//Wm2uT8TIRrxwtB3DteC3E/1Acv1CdHhmnp6y7We5IDwkTX9gXjWX
cYG7z1VX1PLh8+E58y5OG2b8rhspg9IGrp8v0prboF9SC3IP2AFJh4inHtwLG0aI0fjHLfC0b0aM
x1C9wVVcAwo9oXQoiucBHCXuo+7uXXjIme4c/9SABJ05BXol8RRI/5Kq8JOcDKveocDKPHtLtwqr
6lvevGbNpezVmZd/ajuKTTavOgclJzJlB07H95nWr+DpXCj2/anJ/N+wobn5ZC1GPnrGaFBlu8V1
2TZURSBjVtXeveMW1Q1a/+jey2aSdOhT3pGm0wlq/PO6qToD4I7j9Cv4RMwvcMG1T5k19MJA//Nn
42sd3/Jfc76ArySCrBkXLRodlRvDodbLlYOD8vN5yY53xH/97tN166lp7tkQ7lrYOMUhm0HVyTNz
Bc/W6k5Cxf2tqEuUiQHRFVuFECYNKJbGPHTaXaNzht06oQYBpSDuFqJsdydrFcHgQstU9Y258lVg
HlRe65uxaPJf6HrhEotX1zfomwB/LWuD9tprqV5TiFGOsqS5TzSPGosuWsm3flZOsFEYGYw+qF9u
jJrbeJ7a/BZCCA8t8bSY1y4uaLuoYgiOB0ioXz8fm3+P/f/1fFK3dIysJm8/TE0SIsBE23DSyi91
7aDf/WQ7A/fW9KB50n0Z2k1gvTWuFJtBjbsGLK0l+JJOAo85bnh/zSDp5Ng1B2CQIDKK2cJjFfIY
ZipfCYHw8d5/P16jP7tyWQRGhlhWg3jAwomX9ku2b5j+J2MEb/WZo7EGfkq4V6S67XfI4i8wgO9w
fwAO7cKP+OeeicecjFGNeySMHGqssuxhzMuUZb+a8p5BJqfI/VcmU3hqhWmHOVdZUHQH3ytvcMff
yKF8DLj5SrCCX3ASy8kQeNWgLLsDye9n3NyOlP7ZXEha/jPSwoefxHByDAPk+Gi0gxGYs2EA6D4a
2qM9ZWYdfVoWb7yw4s69h5NEVuu6QZkTQfct2HpD/giPBtAIsPLRwF5ABP75q/hDC/r/Pe//SAfL
sMC1mlu+E55UVSKCxV+TKgcEDXa+uKGPLTyTlXmdDKzPYrfOpp/C80VMln6BkLtorlUY8BSsNSQo
+rwBBYBc0gz8e6z/j5DQAegYgRfu7vO8GXe9r51YOYG7mo/gCrTiX0q1nnvOyYRhNcQmQePR/TD8
6OkNDTeLdJL8Us3m328yOPVTHBdmWJ1ndO/ycWVZFSv2fTZt2k8/IFX40uEYnKYMc6nsyMcGy9aI
tQCNRJDggC7h3YV54v45Zv8xU05bqPup0zA4WjIAGwl9BW7QhYg/AkPWzPkmR/0kRcGxWZU90nXg
GUcGxuE+dnDV1WtHD8uhd6PlhkRs7hIx4jCVRz8sPaMYM/tReYewz1kTV44pNBVwJgvy8M2X4XTj
TwYMy5o410XDAXSh0qIg6zVJJ6neU1+wdT/SIQZ871Z6kPAyOi/I6yx2Uy5ZgXR2VCVlh+RSEB6J
FFJXMG/oZub+qiO5/JhsKFBxHEQ8Wlg+L2Lsbtuat6niPPRgzGInJ8X4zo+gadI7ArnmY+bwDu2N
DO2fLDPB7VjzCdwNdA7tMh2Ge2G65X2smUzagjsfigonprSZ15lnwl8OtXITLUGFhIlR7TYKx3wb
Bb27phWtd46q0FizFHXC2sHSeIJD6Y2Gw9FqKXX/wMdoQpmUdYkdwgYBWD9spoCYm6C04Qf4kH3S
2XFad14wrLgFnBzOCB0ShrPnPBIs958kKMqVDLS8jsrWvrGw6necqD6PByWcq5GGGST3HpIxOOdp
s2mmvkPPUpilPVXTlIZZnt0Ui4gwwG55v1Sec0y6iCBGfqS8DVFR+z50dXAd+lX/vfPaPoE9ot5G
EaJGxEPDh+XF/APWkPWGyr6A9MBUj0sULUgdwdx7tEF3bRrg/SRI0gnGH/jZSHtPRdVbhNYjzCT8
Gl8MlLwcswnSSjeVLQV2bAqzlSHHXGrJbTJw08LVMGrX4DpiWLhwnrwFbFbdiewmU8h+9C4JVn4I
80vHqdVrGcBgmPYkfIY+mKZmmcSN4V7fpLCumzeajf1+6tkEsrxnNnPrMWBtQmezjDk9jMpdgPQF
gpqPtN8Cf+cDJBIwkqV1x4p3IIyiRMmJv7bAdMPPceAbMA1xkoNAu+pE+awihz4bhf+Nqwkni6jv
WFYqfHw44tqykBjNIt41glH0Tk/mdu7LJeUCyFnSSzuDeZt3V63b59+iHqaUdoy+a8bvIjl9YBRG
gJ7hvYm5421r6pG17mry7NPR3DYhwiHAiTOUK9viCTOwuELZDNc/VJprxHwChg0prQeZiCGcYhbU
/kML3tiNAInwMOQyP7BgLlYjCGcxGDVRDIpKBFOLnqLfeypWE62RYMQjnkvo1uEbBrgNuJ5Ef1d8
qq9gCzu9ZF2EtHXecIQdolzzTHsvYztEN7PnZchOwil20KpbBXqCKCOfIrQkBMiSRk1x5cA/J42s
QVwsF2AtratjMBFD+J57ZRUT09bPbpGTh5CwCnaFUYZucN/jwa2eQxbDudG8AsTeQ97Yezemd+f9
MjaAVmN6wTcDQGGj3GbNJlYkE0AbKR8MjC3NLNdzKYZVNU85nJYyWydSl2LTaH/cLB1fVtOi6W1e
1PVvT8G51Ysyf59DXIJtC0cnNKhqTaUpViUULbe2gLiZdUWObLJqN0HrLivuyz6BwZneoKRRreqo
E2vHx4YmM+6s4BzdJooE/m4J/XFtjQP1hsnJxusGm4ZaE5R2OihcR6f/QJAtU0vr5W0YxuZN83K6
d8C2ScOhVFcR2pHuXC3lXgD1syoq92W23XgXRoPZZIRlIPWqxUlHLxeHVsAsirlzlmR05IntXR5n
sNuAvyN/h+PUGIetW6wL1qs4BCRrQ025BaQdfs7+eICo196a2gs2oQ9AfDF1Jq5Yw0HjHfoNEuk9
yvNyQblQvRREeUjKAVBZE1x5eJ2pGDZG5mfOLDCkZQHgV0jDqwn+lzB+bfnyZNlSvZOwcNLFc0DS
7DoQXWEOvFZBK1AF6bsdjqJhy7IuB/q0y7oOHYEBv0dzEf/VeL5O+FLQd6eRZKMqbVEjI2yde1bt
QuXNsQCwZIMOYoumAe5Ap9cAhgpLtXLLSNukBSje2FaYj0Kqn8GFGASmzKvYkXxZrqd29N8mTdmq
ncf5SaL35VnNbrPLCgxD2Utv7SNbPiDX3mDPUWMCjHCQ2nkut67wypRqnKVoKIXPnzXuxmi3TotK
ybikQ55qJiyOQ7CJpVRXmYO/gyl9C3NNtc1n1Ki6Gb07yIlho4IkJy5U/gP9rlMKfVa7WgYASHsn
EgdQZPF/TkCKuK7r3GHdwCLT94+9IG39kE9LgHVav/S8eKWEiy0bynqjxqI/uHiVACMTFzUlW/3s
l1pvRgdNQ2UV/uw0hGy8akzSunAjzZCTuyp6fMmiRN/H4oBCDQAXtvDGTLEqhHtPG/YDofxd3nbb
yaIv2LdI4Tk+EhPFbOa45wuFS14kNgTtKmnfIHYNWpQMl4aqFe3dJua6B/3KmRE9T7hQL1PV35ew
pl2zHIUzJDA0YDYGHdQumNRLmE8p0sFwQKXOddBjVxDesAmW1jugDPcA8Yi96XG/XpU1yjJUyhzo
Vbg2NWR81TXqDqNB5SVDZUg2KBRHHn/Ms7pdRdx7j+b6uWz6DevYhzK5AA87wMnr5Rohgv2FeBqX
U8JfymXE7lugwhGMc4D2nmFc1TKM1gZH9c6TALeOxU9/NnWsByw0V1C6ymGtKz39DYbwDxRmwVtW
hTvwwK65S3EKSXTB9jW+EeKZ56Z3+DarOpSeIoxQFFGFXpgKKgBKsGRkXqGuTcVThcplR/4QtDtU
VFGgTGQw2KSwcxPbDsmY2Q7f9bi8Zn3rJSMOyVUwRiBoBuI2J8ErEMFvkAO+GNq+ugC7bDN/Rimz
XrAFLlbAObJzfgFwXqSBFzyCVzWuI2y9Ny0z0bsMKFm5sHZch3NwJwD4SgvW3QdB9ioL+BWxXOI4
IhMeh11qnTE2JL32PyLfQRk35D+XaRKxbdo6psNwG1E0jahy1vEQRj+RkkeM0w1ol8bej4BOo2FF
GRSipLscWbYoYMgujDmI4rGv/DtRi1/QYKiYhBKV3864aW/bmxZQ4tQj5QzxPTcAtYMnJQrR7LAi
5G1BWnfjSjElkVv8rpbsNy/zIFaRi0Nt1jNuThb+KF74VGi15S1aW5jNXthcPQQMkSMKzN3Ox+mT
UBc2gZhy7+1UZWkQAoLIIve+cIcq1cAQJdGAEq6Opl+d5YDe5wsi3YYEiWgDgoJSNKHjR7PU9BIC
r2Z+bpmjV+40lEkpELKQQnZb7BeIhUv62xeR3aMn6q02ubOWBn3fjJsGKcHsuXbgjQaOullB2/20
OHj2hNwByiWoLc+8HtGF4uh0DrIydek8JXAc+x5MFHe4Dt3XYRleA048bdAiN8PoBy4DKAIjrSe8
d+Nld8CIjHFvzQPzwg/Scz9mod+sJgdBMoBEsCaCM05sKvfOzem0b3tnAMo8GtH0UAaJjmA0szSG
wKPNfhBbTytXu2Pc+m2H8Fr8roB3Q49E/t5Q4uPxNIsp+LlJgJ0EFoKDWYVZ3aQ2iMq4zPw3z3fq
hMB4APkWAyfnATcIVAX9deZ2za9CRPmKUN+5wh4MMAkOjnXrliGKpPQBhYwuFZMV6URH/QuWJAgT
wiGa06zBB+RQTD9q0V81bQusc907aeNDJw/84wsX9qasctgWdUJed5NHHuqwaB40keQB7doDUL8M
fA+XP4SMFjdhNdapdRexLgays7lPrzLP+1bKRqxbzcEqr5SFGiGo1joa8dsnshUWhXpotj+6AsqC
qhsf4MAQrJhbfrNQqCawTLjOa4Q7nR7oLg/nIcnm+Rnkajc25fxdzMsEiwzk7Ksuiw5OOJWJv/Tf
0Ux+o5sRdVt5a0vr4do1YvuHO7tSw5ROkal3EipAXoQBzoGgT7u8xHmIm1IiB/LEqXqgssCBM2H9
AeXcrMyk/DiASwH+MXwgzKl2bmjCo5rgo22HG1MTRJSZU6BJqVdrMcIFyiNjnhLePKC962BmE6Vt
xFRSwJo7hTgPIWKPntaCZytSOt/R5UfWbW9ul0FOqHnDyMlXAChEnZuvB4R68exqbLfKlEnPnDbx
x/q6n2e7VvA2mzyv2PlSIXfg59OKDfXPyLYAjyKeTxpZUuyKrlrPeQbTtQh7iO4h9QCLf04UKhTp
rICpDxmOfUIdQBlVvQKm2qwiz7a7MMuO2NdJpAUsdwFhRPPeILxXYjGT89nHD6AALYYKUtmgQ/hS
c9DTEMvhPsyyd5OpOzs27SpDJypsy5bbkmmYDQzjkjBSkRg6P3FHZ1gwK5ADt/lY4mDS/vehFihk
BcOSjKigbNoZX6iei3BfgLa99oe6S6p64pslLEcUlb0qJSR8y4vOgylG/To2JoqnhmI7wF11Kpi/
MX4HCQsS4nADwgVsqBvA7pmbb0LlAs7Y8etJNAH0LVUeRzJCBbbApimVt55EWyWwfxzxD9TThggm
HawZAPjvh1vVQFBWibrc+BkgA4Vs6jvkLOYk85rqoZkBTfcQ58VzQ/qUwjZm1UJvk1ZuIDZLG7Ld
jDb2TUU1fBfKzKwmvoDLuPToaRseavRhJJGv3jK73FUjt/E4zYgiEHPsQmd+1bZ5gEovWum5d+7g
ttfjQG8xSXoCES0I7ys1lGTrq3a+9wpYjrQDwSHJlUmqDCGfZMh7MCAqN0vTdnHQDvoto9aBcgXO
SRTRPBZbXcaOHx75uO248VwYkSzZsh7hfwcmfv5TTVqvxuPrVdkor0s4eTzDtn7ctbh/xW4p2pUu
TZ9GFVwL5DIeIhaI1K/GZ6h70FAJM81vRLcl1LewH2gn52GxukyzFsG3J0mLkJeTWJDFbMsCUmyx
oPGYtzgYlbA1TNfkR2nKt8DzpngY3fBp7vUdZJhj0hrPXWG1PdeTC3w9RTICfhcMth0griAln+30
4r9Y3toUAqYidkJRr3vC6ZWrnTD2FEQdqJioPNGQSTXbivsErkJlhSJHKzK0P0OQlSd5y13cNZn7
IMzo3WlvsVcVWslvS0eP10HR4JDFDRZNzBkNMemcsWHF3njGmdPJEPMk5lC8OsFSb0s1K5jXu+LG
6fsiVu1qLDeCOC+hAzOEQKrpyvDKQ7dyUG24h2vLIolOKjPK2yin7ZUyQ7YmcNM4uGhdRCds3axL
I4ON4FCXRYVuNp5D/RXE1lU6l2F/E0XliHtbdezfXKoSJdGAr12COuUUaOx0CCLWvD8ebCgJgU4k
ihBqpoZ+06PjpUE5KOQA2hziKkvLA6mVdwsbo2HdO+Gxr8vPdvCwdRJck49nMRnhljbKbUjgXhMF
FtcYyD4P5dLKF1LJDGtfqHVQiADsBYZSMOZ82vpNsYXRRbvxl8kCOF/NGxYVSKyVeYWyKmdzQvPK
S3FATakUTnvPQf2A0ejI1bMJlUAeRtgr7lYczmdlvcrbWQInPhR71BKjez4u3p5UTYfrbd684PzR
CURLkKscJcnvhlYual28vM2iTm/MQsV+VsciTquHIB6Hmm47T0C07MPSBa3Bc3dtVaW+MRU1qaI8
uHcR2F0J38gY9kK+RmDnA25LKMRqUznuZ/D1UqD83F/lvDTfSoKEVcCPyRbD2drHslwJJ4JPZwRw
wBqCQP6WiWzZYCOHwE4iWcVaXiAKs2q/eKKCHqtkLTRy85ilrInKS3n7f9cqg9MieujlYTRnvD2E
4JJkhd074Q1B2MZLc6f0zzxafud8flbl8+cJ4DMFwNNS+jzBS4aEU3cINGRaXQdHRbcq25jVVbH5
/BFn0vCndXTIDoIorzIUHES4VkgDQnaSYmNEFufl8yec+xEnJbRBAPM0OF57sOK+C+90Dlek6ULV
6Vgf+1d6/KRu5sGrsumnqD2owrktaL+pqbygaT43MCd1xakrRjPl+GjT33qQLhyxz72BF1B9ofJ9
blxOCiBy6HHNBGHy0LQ3BIRrFiAFNf/62qCfVMzCjvVERJipLvR8ZSM3IXx1XHLh088UV055j6WT
uz6qotFOApv40ncRSRdH8Idh5i2JayQTcNsbQ3VBG3FmpP5P/62aCjUA0R00eSknk7ISwNLlx5dG
6rRzxC42glt7Zfc2q2Ds0yZ6fuh1f6FCdGaCnmoY56iCG0uXd1CflQ9gp1/71F6oVZ4blePE/auu
3szIuGUeaQ8MFnMr+Fy4cYsGq9s+QC7za2NzfPRfj8iZqGkEhMeBQL9TIiDDv5T4+fmHnxua49//
/nDeZgvjroVr8HutA0SXlzgA50bmZOmGMKbVk1O4YMCMftIByn28UH3LGvYVrVkA1/H/fvWQEhdI
98XCZV3HPi7WRNtYhJeEGee+/8niFdpXNXTYdK/BpJ/IM8vfoTW88E7PDftJiZvnCvilGXqJCJWq
OOz9W1eZ6IKO4cymeSpZ1APSllx5Zu/xD+AjUwqLQtvD5LCJLmzLZ8bmlFwcuXTgncz1nsPeqwY4
JhjZNRg/q88n5R/fqX+cKKeaRdlNGZHQS+/GkDmrAJe6e8+0aJHLbIKqfYdeADsemCENtji/+o3O
jbj3g+202Ds233fAdW8DNwieUDtxHkMG8YCunPppXKL+Bi1P2QrecfbCxvjvjqsg8E/2AHfG+edl
QBBmx+RektsOtpIaOvTfvLM1OuCCUf0eF54f+/lc+dZbdTyBm/ZxQvlhGxQu38C7yUFqYEG2HkE/
63+JEQ4wnP+PsyvpkZPXor8ICTPYsIUauouexyQblKS/gJknA+bXv1NZdfzaIJUUKVIv7ML2vbav
z2AXjxP3p1vLyfrvlizxrOm1zm9B2fK7bimqGOtD7iFovhpx5RumqiGegSMpSMV1GrCCRVW23BXC
eIdYy2u24MYXN6AmrPemWz/nv3/KOnhcIi3zsxHviTBMgu/hjyTNvzWJt3FG1GyNKowTpKupYs0y
n0AkvxlTrw8Wlz8tJqSiyGz+1zfDxtzrPkRJcsnYgENR1+Yp8+wIspnPqZ9ApHBLd143K0qKG0qB
atmQmSdnkocGd+dpwtZInlsHRprmc2xvYBz+SkJ9Nf1KsjNrXJRhuL6csDbzEI9PDDWk1sYzDouX
XZYaFI/4g5ifJM6/ez+H47QvRuNlMfryAC23GLcpFPoXQO136eKkMmRDjUd8Z+mOZ8TTG/NqclsP
qXNdI1D/0LbKrzicJ26NMpG3ZWekRWCXxnA/wCzzF/g97JVAWfxngxfoOcwzz3+dPDYea4v7v5PF
trbY4ppkqaoQmsIuEsecnRMrf/RAsfbkP+n3AWx8d+trXZPqVSXCIoMqqeDoYDDnNIjb/Cob5AYn
WvfjlaidB8NmkliA7wD83mTfe37nsQ9h/1z/6brVrexSUmRjlbvGcrLT0dzN8MDDkxE8SPHaUG/c
fDRdqOKwvidEX87leKp9IUMKkSDIpAw5Siptt7Ed6ro4B9fnZGMtLQienTjFzN+3cdLu45IdW9Al
N7KZJkpVddh+ZI2bwNDv1A98+uFB1//oUm/6BTaSeBQzYCJuavhNODZD+m19ZjSLyj1/66dvmm1a
mlS04lQsLj10FavuCSkv8tPAhnbu9VPr1UBzP00d8+RlldjXOJjvU9840SLbOD98rYiAHtS8mUB+
Goan8jTL7A46cD0qfkEP4l0VY411zt4BLodYy60FP0dLwDrU/2mClrw+eprtQVV87csGZR48/5ym
ZcDT/BBAohh6yzWIdxlm6bLocZWc6hIJP1kYSJwGCCJ1E3S28T8c0jZWnW4JKMEJL6DSBUDBOjEC
0zUDhZne3lJ20rTtKBTZDEbEUzPhaA1AAsyxUIxstkC2uqaVlTsNoALCVtw6dbl5hMPtb15Aw2Z9
XjWRrkqa5sgmEx/RdlUADyThvE5/wfVyo3VdslXWLKBy4NKD43sySTwccoinwp/JGu/JOLn7ElZs
l36G9W/4zSlK9A3kaWAmmwVV9Sjs/wq+pQqpG39lVfozA5cZGKeTxGsOSpLBkD5fNvrKgoxhrVBg
ZyCnCWi/vdHTny5wC8xgW/pWX9NN6P8Jmo6ek3c98P/wvMNzVJz0P4AwSW4MNlEw0rukevJdo98t
BfSnz4eU9GmiQF+sf97X3knoXdlHUOQuCsOtx5OX9PltIUtI/1I50gOESMSf0W7r3WBVw1OVN/a3
GOzid3hc0f3sjDkEMZh3JeCFeUhN39mjBgEtuRQPrgmDmxQYqfbH+q/ULFJVGpVnwB2NTOAcT/Gk
iKcO7HQEyg6Q15nCFDD91/V+vlxGzFW19/1iAkLGKzrIigLOY8ofpdiyd9U1rSz/xSpi7lOQXSaa
49SLavPejIdlI/d/OUD44cr691hH4ngyKiCEnz2guHIO9IRkeGOyNnr4MguhByUO3MKtcrzYtxHK
84Dfu+4QDsZ0U8sx360P/teBwFz11EQBjYC8boeXyBFUF8hRAnIX4C4s8VJPQ9DGceNZ70ozGaq8
Pu18AIUq5p4Aj88DIwGDHIpEG5o7usbP+/Onc0Y5Swq5tymL0rxhv4c4WcrAHy4DhmOUlNMxSk4O
9D0GCR2o/+rxR45NAfiH9XHRTLJ6AKOik0Zrp/TUDBSvgGnjH4rMBhebzHRjlnVdnEft0+hkrBjx
gmSCMwsPu+pX0dxZ8m391+sGXtnKuGmU2NXxeGqS+2q5LZff6+1qgks9WIm2NdK2wgt5UxO8icNC
u7r1p9YPqqRp3nMJ+v16R7qxUaIYz9wFt2Y2RwVLrsSUvMia9Cj+mRsrU9e+EsNL0xaT5eUwHGA9
kFdctnA1M9I4RK3H3VhCmsFSD1m9NA3p+Z2MJpc++cnwCLGFJ7rwkxDtJSVS5qqXW6MYS1ovbhaJ
+B1Q+aV/Ipf5fgFx++/qXHru1GVTtVHKQFSLfe+69Oe73K42frouxznnYfu0/OEDJXoIrtRRZ/2B
f+BVCvh5W447XtsBblxBx8/qdGwIK/d9fVGdf/r/FUEwWufF8KnHZIDnrrCzOjIs61tMgXieEgvv
ioJ7h6qMZL11kNHNvBLZIzRRJt/uSDQU6ZWT149kZFZIhR02sVEf1r9GE+OOEuPtVCXx0lpzBJrq
dWwaV7kNxPB627oPULdomed+3PEaWxx/m+f4SgDTBfHwJ6O+zPrcVZX3AWDKsiY9pxI4OYARUU1h
Zi71sSqhhRK7Vb1b/xRNpP9lxH6a9Jp0xVi4XgmOThcQ9gMwpaA1N/KhpnFVgR+cm9wXKauiOJmD
of6RplPYXbgFqedRmTgZPMB8GTX0twCfKHY+POCD14dFs3rUc6Rji9ll6URPJE/uKr94T6t+SwxP
E2eqvn5WoHxogKgUlfMrMPnBPH4UuIwU/NkE9Wj99+tGXonlMgY0pM9JFRXOmz0+1PI5614va/o8
ZJ9WDG+FnywOmvb8O999jZOfvfvzsqaVmDXgre2aPWQyekhxGFCKqv15J6qNopEmalUR/K4BAkQ2
Qxv1YB3v2ialYCTFCXBgVbWD6NtG4iHnLPBFHlXF8E2WEjiIeHXk1cVtmZvXZ3hJNrXXUDGJgCuV
gKAbcQBI6QG6L1d963c7z7A3utfNvLJ1wzrL7KfEB6CnTcIcDOcFrh2k3KpffFnsY64qlZ+RpnOK
hmE7AHIzAC3pyk7Sd5lnJ+LXez9FoZxO8/6i9aBq54P+wwWIQDIaIErJoeLQ0z+i2JLr1IyUpWzh
k8OsVrQ9wTyJn3mVHivPsoAB31Lq0Kw3VT0/JxxyCqblQJrlhYMPMHuwRO9fem+rIqObi/OHfYpE
b3JnOIbndSTaLIY9x9KFTe1yjoNg218NqL+GIjPsx9KPt+TgNXnRUoKf5HPhJmNMT2CFTQBVO0kw
O8nT+nTrGlfCP06lR0jR1xGV4EbE9vR+JnKst61JuqpSfi75lFfUhd0PA5vSXcbiimajcapylA9n
DphtAbnijRjUdaYczyuedFbPIBQeA17zkDtDc91blXsYXNSxIEzuX/VV3r1c9mVKwHsGk6asgRHy
hwJZ05HdB+KG7WBpyd94XI23FN1u5FBNzKhy+om5OLZfuM4p4d+6/g+Bihkw7esfookXVU8feGQX
Bt1FHY3dN7u46aQfZuDBzPF/6+3rfrsS7w0tKm70EBoCIyScyavveUFCtyjrutbPX/UpGBF9FIwo
0LDjhN04pTy2dTMEszt/rP96TXD8lWz53L4tYw/k2yYCfvZZOO2dLfuNu4au6fPfPzXdiB5OBi6K
HItbh0V16hB96z9aN6VKRM/T5GdGiuWSVpBlk9ZNWt1N7nQS8ZbVkq6H8yb86bdPcqydpoS8k8fA
r5+Aiw+qTtQo65ohzeRWqtUNkRLRA5gbHVgVzikDCnzAwXy3ZOZFBW9wHpUI9t3am/Ga4ZwKSMCl
8XcOVmPjvK9PgWZdqmr5qSf8HLKa8UliuUv4aszTL3PznKzZglTBIG/pi3ixqvgUm0D1e2epyDh7
nsrhKM4ULwvYCRv458s+RQlgMtiGWGbfgWB595jO9qswur1dbnmRaZaSKo3f+zgx8XPRgxBQdfN2
10twwCboj+cvl33AeY4+LVYou8axNBsWsbS4LxcblOsyQz0dsPnLOlAieeZuC2ctEG1dsLVJed2W
bsDdDbCHZldTxVs4rAN6X4DtYjVv1XTnDiCYJU/cfG/SC68tqoCLmU1k6uPajBobCgTUNv+Dzf2H
DZeejQHSzbESx30CgiyHAVlkdyeolhbkrs1/ddOv9eHXta4EMixAxzIpoWg8Ox+182wLP1zSP4tx
ERSSOarAvLlUloxF3sAltx2DZuHprsg8cWjMLccn++t04agy8wOESYH1b8vId+36njlOeoQe8XCd
gxq2cyH7Ebp9xq9jw25f/HqAClFf5HnQDEN8LHOP7XDoLXbeaBYEJI9eXtngpQR119kfkyzwOMV8
vi+c1HyuPGK+LWk5/KLEAHl0sszudaz85AnEVfKNZ3kcFX7mvPd+Yx69Iib3BrjPh1z2RhL6aWG+
xBlFiM6Vx7by/Ncz6PhKipFTK/OBwL6E9k/cuqKtB5rr01y9ri8Q3eieu/2UAAqw4Sq8VdMItDN4
P3zE0IIYqqf1xr+OT+f/pLTwxm50VudGPgEPtTKCxkep0CpDweCO6lx0R3dUJa1GFgl4exaNuFtW
131tF4fOnuDHXpTpfv1DvkYUYp0rx4ZSzIBwNs0cnUlU12M/zoc2c+GOl3tpcsx8P31tGBvlE3iK
y1Oepb4IKZ1nZ5ejsAiUMNb1jvRnLfOqAFVvqkBi6yCHUeOeT8Q1HVL/6PV296P0zqgECc+P7wAq
wUZxyZ243viOrzdHR/W9qJh0s2pK3AgPGY+VAAoYmgci8+9MTu7TUt4bkm7sLF+fTxxPGbHRnPks
8sqNYpD3q6S69oiz0bRmzaoy8eClZnNhI2XyEVojGUhJ3s8cQoDrc61ZtJ6SkJ1BGHXstLiEQ4w8
n9Jv3OXXSVUdLQuU/pJuHHE1ca2SBbokrqbazc0Ij9gM9Re2PLppDqqV10FsJC+3hF41g6WyBCpS
gZ1lxDSKefFQeunduIwgnaXtBlJRM88qUQCK2jkv5olG+cjDwm0CS36sT4RmhFSSgOeW2WQTtCxB
6xEQmpF3GXtuIe+x3r5mopmS+ga3h8yRJUEGqSBjMwE9KcF59opvS8Lth8LpoG4CsZitOpVmoHzr
30ybzpkrEHZIhsnPhZ1yunWC0MywqukFHQUUs6fJiYrshskkMCf7CoayG2csTcpQxbzAzc4reIQ6
UZKOOwZxOQLFNb9/n2b3CmVWEv9Znw3N8KiSXiBwUlaOiROVtn8NjbUfQONvbEOaAVL5ad5Yw1Mo
wSdAUPAK1GCUV/zx1gCze7/+23UdKHt0PEN0D7I4JMq819wDb7p6g8ZasN440Y2Msk4ziDbFTjqw
KBkgnMV+eeRnAy1oGT8vw53d/za9h4q/m+39DNK+bbzTacv2+q+n3/8Xjh1V3bWo5twCjEhGztjt
oMUYdkP5Bm2nsDbrj3bIDwvvo6IYoazW/569ZdqBJvnSjOl1zYDI6vNjvthvniE2QlYz0CrIBfRF
7KPlaEdZLAEU+S8XIOFPGytQlw/OnX46CtW4qLBOQpSEl13Qcogq1PazReV1Od3M8WWCuQ47z/Kn
XqzOmRh0Odyo70VYwqLAh2yXucUqhOQN2vliylRhcohdEQYirRu1A0l2iTToQwy1mxP1GIQVPUd+
TOVsfo9BAC7wmgFDjWDibvwA5xhoWIyGfWelCz3KEZWX2Vqs0On8JQkHR87HBqyDHdQYpgyJ0lqu
Mp7gCm9CFOjA0xRySXRyTtLw01sGgviusMEfFkuZ/AQ5Wu6JX/VHni8Qmp1q0F9daLwcRh+i0UZj
tM8QRHAPsMSZIbjqsCMfl3g34YFxD77ucIhFI67HmcvrHufhoEs7sYOfxhzV88TuCDTLrq2shGAz
pNZOXTsXJ9o55ArzCfpg3ohdUQ7y3uwy478iG96AGpu+z82QHI0mtkPp1pBEAjbt5EhAbeE52TY3
kJWcd6k7jgcUAu29l5BxD/sQcccG0Y5hk+XsbiBN/+x09pnC6+Dnl2W1H9waR5NqvEvMH/5iXkM5
M96Zk+see7+E4BV0mprAdmkM7nHyR+COf+cssCSBDsXU72ax2PuBtn3oMDuGeL1wniHTVj+m+cTJ
GbIs8tC2JvqzTzwofWQjf2nzAnhZu6NcBrELGRS7TBtzN5oNCUEGmnfTQI1wHBxIZgGF9+ClRUZ3
sbNAn8lg0B3cSFWaCKJKpsrNhS98RKJt4O2Q1d8MiOvBtbODdJKEDfB6PjxDXr9Y4FQJ07QpzGpI
IH6EpRuHJK0mN5jBpNpDpGI5YtCASBhT8J7hJBrEA5XDxtfpko8SuVPsyIrHgxXZBJp/UBtsX32g
Ra7HFtom69+m6UJl0DXMQ8GH2wJOOIN5vdSd/9DL1N53xFveL+tCOd4uOYPsJzOnqAZePSwEHyC+
k+MmfPYG29o4dN+hlB2ghzRCuzC1IpbNtym17t0GJ6xh/rH+DZodUeXTtXZLrQmiLtHUEIiCJB+E
O7v1pjW/XCXSDWxpPUKNKXIa8WT0865PysNU8sfLmj9HzqfsT+TggyhvLpHJJ1A7011j/bCmj8sa
t/5tnBfcyQtvsPHEzopneL9ltzWuslHatUuzsQNrjoMqWlOadefVTg19Sbc5+qP73jQmVH/gcTvk
4jfEYX4ASfvrsu9RVtFiIskDi+5EfjWGuWOHpL5zuy3Km2YRqZDNFgqCFBKILszGBCCatOABjdsN
uNo5432RpFSU5ghBlrqAIWuUti+peZNN5dHEa4DtthvrVPfrlYXUe50JiRUXAoZjcTvPy0sM98j1
Ydf9diWLW95cGVDhcfCAIa4FSyFxtIjns42H5UI2ab2T8+/8aoDO8fcpEJoWksmNN0uodQ4JGNqe
/96a3Pgx2RXEemAM9QfWW1uLVjdY579/6iyZM+jH2TmJKHaOQNrO7XA+/ax/yddUPago2v+27jfU
TBO7NSNIIQRQy+1vgW8oDuWj+97+oA5E2/Z+jyJlSH4NEb12duVNe20dcKK4Oosh1k8V9EmAJniu
IL4YdK98OpjBlnesbjKVnAAul90CegOl9vG5BaZnYCzsIULub4k9a7ZjlVRjEjYRWZQk6osrIio8
MuLIWFnBKO6M8bUsxXPeXK2PtCY3u0o+qEakmYRXJHLSNIbyzPjQzfIpSbqt64VmsFQAaNZyUoCr
YEV1Zj6P8KUNxgqyghloA+AJTu1GDtV8hwoCBbhthBRR30aeW+1cB3qOpnWU5ZbFoa55JTXIBHJ7
LK9wThHkzm3jE0/8W49Xb+uzoAkmFQaaWJ0NLUwMUu90z2lpPbXmtDHBmqSg4j1pPHh90+dtRAw7
GL6Z3rfFvp9jyAl+rP923QQricArTQZ9wbNkhskh9VNBd+ihjuvABHNkvYe/uJMvEpuK8kxymduI
hy6Cgv184HfWyQkhB7gzof8XOgGU6vudcYubxCEOTs/JLr4r3+n+0hWshHvcZWd4cWxGkJxtQ9zH
rjzIjEL3mUG0v9sgC+pWgHKEzPxKMGr6bTT6uQOVV1SBpuRhffx0bSsxXkKQdEpoIkHBEVaYyvjD
SjF0641r1peK/mySOYbqiGFHo5mHWQJFzIRFhjEFzIDkaO9sVJA1KVHFgdJxqBpILDtg7DtQhx+D
2RBBlkKIZIa66UN+ht/X5cY3aaJdxYWWRtYkFundv51VcD7oRRuk/hapURMxKjRUQrNhThwUF1uj
LQNcqc0ApIJHm0s4185/1udFM+l/n/4+7c+D21rUhEdmZBbLXhbzdVb7G+Vp3fAoEQ+l8xK4CIFy
CHisjPwyAPhtYBS5/sN1rStbv2XjTSDlmOk0e22bX45Dofn5fb1t3cgroVxSWJO6JXzOluVuoPvO
WV7qxroi8ZZZlG7UlTAmBaRZXA9P854V29+8Zm6/LzzeQn3qWlcCuZi4SftyqKIs798JmICtM5kb
a17Ttgr5rERR1/aCo7vvkRtn6G+Eyzfyj2ZGVYDnUMdizAR1ItaMMHvkO3n+n28d23XNK3sz1Ot8
vrQjjQwxBd14cHEyTLKX9RWjG5bzSvoURgwkdC4krsV1ndYBFCJ23uRdFqLW+YM+tY0qVNrYPW2i
VkhozifQ/8u9rZcYzVJXMZweNXyZc2h+LVn3kA3lRy882HG48zGr2i1RAN3QK7FqQFPeyRpWR7M9
krDrhyxM4C4aZkJu0dh136GErO8INgGCICKIVkvIxRV+5HTD8NTDY+5mmOTw67KJViKXyqWmxgLt
OJEAv02Saw8eGpc1rYTtEMdOt+CsGyUJFPU8KL+/jkyW7+utawZIBWsaM8wN+wxwETgJvxnQDod+
OP2zjGkWQvx6a8/SxIEK2+RQVybwBYLTIY6nezhSdAcmemvjaq/Z3f++lXyKBFnIFvr3hYiIgwBg
tMqgi0DsPcsaa8cb5xgPCdnbviS7oZvf1gdOV9b/65n0qdcEhaPJ7xsrit3cv0uGnu7pLGxUvgvz
ekxauJvaPaoLJhZcyOoRdhCmO6ZbK1sTPCpmj1YQjmTQMI1cKw0nqN8iZvJpI+dqakoqZM8hvQUV
fjRep/M+z6BWPhewJoGou2eGdQ/SxbxVdtB9h5J/vSJPjGzxYPdlQJof0AGPpaExbSRgXevnZf9p
knqzrcHBxnHAJ9P4vgBPBAn4PoYuqJtcGEHnrj93keL5JTYLhH4+PlNoAwfCqqCzGhsnJ9nkM+si
6Pz3T72UVSJK3rlN5JrVS2fTKynGjSOTdiUreRie9X3R9Kjfp3T0IuR9dpNAAftbmeHwsTNQFpqg
vlw4j61hQiYcTrj+a0Z8Zu3XQ+k81V9c0P6SZD59m9/ZVTpOxdnBjCR4SXHfOqjZ1rC8CGtpfcta
cWFHSpbGZXbqSp9NUVn9Yd33EWLCMKYOJIe0eupudHKe96++RsnXTTka45J6E1y8++JtQoXkIDqY
VAUmgJGXvUqobn8AurXc8xk0y0sa72Dwm1ybZMj21Sy3ZEU1n2EqCw75ujG9OR0jH9o8cgmpf3VW
d1+fcc2uo8JE/XTuWxskoag2SvdQ9GTZFz2MUI2hzA9+kWwVfTVRo2JFl2Ym89j5U8RnYHVdnxav
sYGlvHHq1Y2Rsp78pF+6pnD9U1q+duy5M/d8qy6iiQlTWUUWJL0SVpjGaXYyuKGAd4kLsUGqK+6d
ltbcmAcNksFW0aJ9TGspbGqc7LHal02+q4dyj8ffg8NPpuG+svg94fNpbCLOANOGC07Gd567cS3/
evxsFUi6eD2xIeUyRi0kq/s22bk0oo44XLLIbBWn2fWEYIduZcQhu5gCX8qLPXMkHt4B+j8Colps
dPSXDfb/IW/7yi4z9e0C++6kAyJ0mCAGBcH0PcFWiRoDgxljzebujcFe409Rx7CEm2tsqsbInoBA
spB5enHIqmXZty0kpeCakeOR2OBt+6edq/MLeW7/B8ss1N+mth5Cf8qH+zLmeDruYQpvRvDac+G3
5osMQuxsHGFkNsKKaX0Qv5ahYraKNuJ2m/cONI6iNOH0lcGKDUpTYC+loZf5eOgoeweP24bcF1Dv
OHqz4+/yHFLqPcz1IJUP8XTL6b+t/xjdejn//dNGQVlSNV0/xqeOejfxCK+VvDxiBdUbH/t1WrJV
3CppZtk7ZuydynJ4aEh5m2bzDyiUPVkV+bn+CboulL0W4ASvseIFzw7kO2nvHRwQq/5tmbYyq2Yz
t1VQG24LGVxGRu9EIQjQ9FBc8oezhBF4bKVsj4l7PoZmUYJzF7xW5AYmTTczSiasY4p1AY1/fJbf
wZkFRhoZHlo6L3tdHzdNByoYzfVl7VXQMI0Wme64WVzDiiVCDG2E8Ncbha0C0jpJOuI27hyZNiix
tIMxbFGOG4/jmjlX1dHt1JjOPiokasv2J50JucXpqjm48+z9TmaoOq4Pka6b898/RccgW5AjYTEc
MeaJI/LBi52N4qYEOGZn+TPdqDV/vTPZKgLNGowYflh4XsqbB1OaQZ4diW8GfPxvq2Su60E5etDM
raGjyKAs4lrNyaqb57ieSSg4jfeJOb3UmxR43ZAp0ZgbPM8H2ICemPnWyD9+TsNheEtxhl+fEt2q
tf6dkrEyRClS1OXT5InGcFQBsxQXKLoRFF9ffCGc/W/zuYlnq7aacP5osqfUBZN/Ql5slm9saq94
zWEKOeYZVBWGx/Xv0XWonEoE7510LifvhIf0FvqlubwekpiPQW7YxtVktvkRtk1OIHz60VUQWVrv
VjOMKmI6g3OPa9kpdtIp3o2oqKf5sjfsZOMUpFlvKmBaFtwoJAqvaN4+WBY04SX8y3OrDdHfK1xh
tjzqNVlGxU87foKSrmd6p6Zx9r7kH6yvLiux2Cp2OjPhMQQtRe80J/GxXshdWTsbdW/dzz5Py6fE
soAvkHYQg45Ib9QhZ/0fuFe+Xza1SqwbxkyGehr8Eyzn3mlVPjtLfU988bzevG47VMGXPG3EEC+Q
B4B5hIBbpzybsZrzbjAcdi3cjoS+w2HVmibxFZBkzWOJoN2oS2myi4odEzRjJBGGe2ItfAxzWKvm
Nyl9740tKpyuAyX+4WsLas1YxCeY/7XBNA8vLHdxbm8h7OBuVWl10aHEvE8y0RRnIZu2g1GpBYc5
N5mdsK4Z5DR5c1aQLDZemzVxrqLIMpt4HtwIR2gxPVfypo3vp+x+fSHomj5Xuj6t4a6ou7HlBsj8
iRQBJBGKNPBBvXliTkq3CAWaoaLnv3/qBN6PQwy1Z4Cz64QdKCzIDjFPsue6KJdT2Uz5lccTeeFg
Kds9nz3w6fqzQhK0/QHVDSQWeJF9XDZeSszDQ95PuwStj0sVEkgJmc7b6G5lXN1sKFEvYxRpKTFx
hhhZcbT8Uexb05mOnTUOh8s+QNnarSatXN9gbVTCjgrey3n8iEp3f7bkdTdmQJMXqbK7pzaMoafz
o9eQj+a+aK0mbAyonFz2AUpwcyYwQrbZRk0Bw+KZedCC5ey9hSPgRg+a9KGqMMY4IQja+EvkuPKd
TOzRq1gLP3HjgdfkshyoYvr6pXddvuAhuZodeFgvYWKSXdY6IeFb1HgNJwIb9b9hlw4wuOsS5gCk
Ipxr0sH/OPW65EfF6/RXNcbi0egIPckO1nBz3nl7SN4ADwWKIOSbsUNEtRvD1sbsl9e4BaOjpTls
1qd5vuxypL6xjEbewSDOriLHfvHip7i5n9lGIVCTcVRd7aImcLhKcBhvh+QdClfkGhbefljUrNlx
IxGPubGpaKbrS0k4VdfADRkH8cg2H+QMj7EakI0ZfmTeO3glG2tSE1OqaKRhyKRwQGqI6HJtD3MA
56zLDpGqYndrOQbz+JneJ8SejdjBDL6b2RYhVZPSVMyhPSakzxPsXbCuDjrrdcyvceC/8LcrmWb0
46wF+UFEZ9GuKYDZ4xT2EIi6XaAisnFUOkfLF0UsFTYI6iytTEFRU14sH/gbVElhsHvDugQoSnv+
xbs4DmCfe72e3jTJR4UOEpv6DWuAhWuM0yJgoM1f7HzcGYO/X+9AMyEqdJDCPpPY59pvC2jigEqV
XQU+HAXXW9esUxUxSFunFv7CcZ7g5DsIK1bgZsbW67vmmqUKRw4o0mS+MeO+Aw/G0KxZHwrJ+nsT
BMlux7J6vjV8UC3Kvu1hDFkuWwUwzZip77SuyOHk5kF2brBo4AELy+ZkN8f+xqBpMoj6UJvQOpWs
xiPWDLZAFjgejAxH05oOvnCSa8jdyztiNt240Z3ua5SEBUFSSzgc5287qSVMcCb/3rKG8T5zybyR
rjSrWIVepi2FSST3vBPBFXzXFyO8Wmi+GPg4VgCVkeZk45KqWxPnj/x0tuS2CbfhBVKGMRPvInbh
PMzaJaim8ibxXWjH2XAC9eYHh+LheX2Na8ZP1YqvR4gzcpHiFRhW8Cnj4eKPQVZeWK9ScZm06XGE
hYTiCfapQYEH5QHUtZLAtH1rvWlSmmP9O2ZDDxFrBgRIlBfW8p2ONX8E38OE428HIKvRVz+tyjj7
+SztFuFKlxeUU1vqxiJLUuEB4ivvfdZfeWLYr0+HbgUoFzEg2nsydnj/8dLlpcUrwa6emjuR8kOS
gNo2gr8iK/mcW/nv9Q4186+CMydo+npsxl5cunA6L1P3MHJybWYV21hgmnygwjJJO2RxXeVVVOU/
kv7ViAHVZ12Q4H7umfVG4GiUImwVj2myhVhlO3u4GDfzbhTzHPJMzmEaT+UBkgLp0THh05pZRvI4
VmmFo4fDb5L2zIoE8uwKJmrFtzmxihCO0CIczUUAEun4gUlpddPBe2pf4M33OEIyOpwlgD9QshLv
63OgGyIlh43dAnlAF+X8BFs+FLopygiV/zy2fQCT9+N6J5qVpaI9C7x5dKSRIqodE+6sJryPi51r
X9l5dchgWywhrSjJ03pnulV1jpxPiayVczKxVtLTAhAu3KWNGTIbDb0DmIbv1rvQxL1t/9tF2cZl
YcL2B8bHJzr8Hnr43KYzbIdfOlhdGPzC+FDSSwpgIvhKkJhn8/PAbke8lRrf179ANyNKGhncbBjg
ndpFMP7KniVjdO8buXuoXT9IlmyG9247nOZsZkc4w5ON24SuVyXD9H3dMIknqain32BnHHh1euva
9+kIT7BF7qqm3ndbVDJNXypitHZtD9ZpyRI1fnfVkBnukMaxrMybChiqFh7wk+z2Rr5VLdFs1CqK
tFhoPdgSb0aWKMKYg2c51OHk/HStjUDVLGtVKTQpfD7NUsioHp7kdC95FbjuxiVa17aSBFrH72ku
5jHioA1cgxtaP/iuK8MClp0/1xecZt9S0aS2N3L8S2EEkDZ3ueO+ksx4WW9a9+uVgPdbPytBKscj
CKVBAoQPDEmC3NzacTUZ8m/a/5RPSIf31I4b0A8ceHdKrQxKuTUGpzXGOqxw0dtbWZ89X/YtSsjb
XjxV5VDSk8XZlbCrX2Qp7vJaPq43/7d09MUl7K/b46eP6RvBGMtRQQSjw/1emP/j7LyWI+W1KPxE
VEkCCXRL6Oh2GHvssW+oiUSBABGf/qyeq/k5bneVbydAo6y91/4WPNzszhIPhRqzwNVJHuaInN1x
WB1CLKfjMFncu2UgSeBOy4SDDR8iKTK6hf0sBy7dsvxhYgjZDrwIaZ8ld3Zr9PdBxfgLOKdHPGvt
IPZY9lYLz9kvomg3ORfjUdZ1FXTMskLVMuPnQ5EE8UIAF1gydhBVyQOrrgW4SIUXJV3bPYwywcU6
0/ogrBS+7ADdB+7cYk/vl3SLfyG/2laKeAExYtcCgZNihpgqclKn81OAXRpft30KB3h7Wnzp1feO
3T6Uav4J0Pz4VsVk+qXh5DT6s5PbESTnFF4SGqblTtd+8szLVksgdSEwiJngh2YRnt9azqmqlIpy
nV879FyYDmtIJ8gkfMxpC/Rz8TI63Nfet26+Fgu7MBn+6nz+GT/SCCSZKuBxKa1u7Mn7ohbvzWqt
qJPem6KaXzm5XQBY23/lIv+8qGe8od2Cw+hk03iTyWGjymxbJ/xbUeSdL+Tw1JX9KffGOz62+7KY
7tMYxsUfz5MLq9VaMTgMDpCeisGcA/wYiA+CPG6vrLWXHr3aeW14utWuxKZuuz8nAo/3549/8qVu
Xw2sNKlliyPWDAGn9DNU7mhontLyGlr2ws9ey4HnttKSgTYBxe78DLz414Vfs5q99OhVeFVVEwV2
T4uDqbsn9OGBy/T+40a59OjzMP5nFM2SgdNzdv9OhiYGj66GCxMzV3ryQouvWZ2jVG2/LECmiiU5
9DPZiYH76eB8bgyuNZi68dCLigJFDNfROzBBJ1R6xXT58XHTXPr15yb7p2maIl7KwnYQisnfXFyO
UbTjn+khHz/9UsOvTshJ1nPRDo57iGelTlRly76ATmXz8dMv/Xb2399O3ToZFYEVYqzND0vT+NAx
boV2z5voc29YzdKOTUBaa1hSjJ0dyUqGno20fZ8A9fi5F6yma9smA4WryQIYnPC7avHT1MB781ow
+v32Z2vdpeshJYCcMztaXmM2nS0MHKrm7Eqy8/3DLlvrKkWBmWS0RXHisoIltwODLdsTtu/mV0bn
pd+/mri1onCBkVjNMvDrRgK4TFnQa5Dv969vbC2nRBh6oY1jaqTuWL1JZtptauAeD8QZpl9Tb8GY
YXazPRTD7q+Pe/v9ywhbYzFrOLOxJcsFlrblzp7yWzKpJ9WgBpl4TtRrx6dDkwa8mK/EDd/fp9la
aTh7cePiXc6hsR8gnAt0JaK4fmvn7zW55oz8/ixkcjXHdUpzOAEL59DXeoP6mJsWGm4xX5PXXvqE
9SRHDFeXAiVizUi+d6X9Ywa5D7TfIbAz1P85VXZlKl4aa6u5rhUd05SfC6Dy/q7OhpO3uFfO25f6
fT3LawSFTZcjCZGDlQvHD+KF3fAK7wqwnvZperLza19xYU6uBYxjOudL0nVnNfLs16m98fI3OzFB
nfPw40F8ob/XGkYU/7p5Gzf6KBIFm8Vx58wNjO2nK4v6hSMfW8sYVZZNeUUkpOBLY93zEjX1PoBV
9VakfbLFvKw2ZmhxPMDU3RIFhsbUefGmHjzrZy27/ko29VJDnv/8n41RejyF5fIE2hRhYaee+/QX
9fIgjq+5UV96wbl9/32BLVrQy0yLtZlPPpQKB9HzJ2tmHITca0q6C7Pn/7iv4P+QouTj0csWlkTu
aMxT1+Xts6Kyu5mmtN1KU6ntx0Pj3SkkyP8RuiZANEntdceCdwOuhQL7GS12Hz/83fbCw88v/ae9
YF1u581ss0MTv3jjFxfH/448ZsVn5igev1rGhrpbPOzr3TEZZ2Rxmvi4FO0NI/qR5vKgEw1QgIgR
A//UPMILVwvbYMfWzHHkOqb8d2Nqf06P47WC4HfnKJ69WsvsYe511i/oCMjoB2j6U/pmxmvlHO8O
Kjx9tZyBczHVoo5bWP6pUBZ3kEme4XYwbP/huPGVZeZCd68VHXM3xWaqgPNP22lL6+VtVihtBBDv
Z1xe5b5cGLBrSUddM2KcAcLZmVsHV6QnR14zXrnQBWvJBJiB0rhZ3BwndjNazzqOdP/28Uy49KtX
S1PlpOCgo1b3mKb3VHyrrC8fP9f9S479v7iQIGvxAmql1FIYBaVvmVHPn4iRj3XRjAPEvay57w3E
vwsT9Rb/klB/mWbLnw3rY7+hLDmqzLBXjzR2f3LyQcDFm+ii2ympu8pH9qiC3xRgjb8IF83kC4Rb
8F8Yv60p4aVPeDUfugy+0WAItdWuqHNz7Dg4vC5qBcFWRW2VWoz9SK0MDg/jCFdsmLtbWy0hD+Rq
6fde05NbAKKd/ajixK+dqtvMAuiVnNrbsmn5A6C5GeibbHqxCZebGdip21bm5qmA4cI3KE+SMtBc
y3LnqmQMCsHrsIVd0oubF2PYEdrAYtS+E076BeGBKcBV+wtWjjIYMhvhDzdNI3ymtZm0BAuqHj2/
ies5XGgbo0wCBZv1pCog41W3aeAK6M9DOftNai9br2BkgypSZ7NYXPkWt9JIVUqG8OTwdparN9Vc
HtK+LL9kXv8bTHzgxJP51lg2zo8zFtxJ0LPHVoV4T/5sjRNid1nbBGNrdVtWpm9SMNCTZP8to7G3
L1Q8BTjzKFRawrTZhlVJUDbikZbwRjmXg/G0nm5a5p54U7QBqv573+29ZKNjuh9mWoeD3aooNeSr
V5E34LhHv5p7tUVkcTsyJ4WiAB+YEc+NFNLFfgrX+g3rmqd8Sn71uvgj2/qGcfFEclptPdDS+iH5
qsZ5q5BOB3wJ5zzbmeyAeeYmj7kAiqkloZnO+bs83ixGV4e8LEXnw5preQJFDKOCxzfVGSVG0yas
pYrkgCIL1EQ+sVxEuA+FMrX2ViZ/cZY9qMoZzkXHnZ9kiRX2qJrxF+4FksAqeOA6wVacbsZY71Ti
xkFa2Qcz51DGyPHezJ7ajmX12CxOf8uGvveVJacAfLZXmdf5znPrLbeXg0VyuFYWCcC1bjlveoQl
y0S+jW5xsosaFWld+Q2b8NGR4g0YzdekhAFcswC/VtswK3RNV4W9BgwpZuWtmuhL4cXPBG4dhqMK
zLO7KJfxVjjdCASMl254WS2BrfokxEYvQpfBcc1kzSajVhxa4Cz5guESJcachXywvxfnijHFX/lo
w7EmTX4gi3GnEd71h7w9GVPfoAz0hEjqOdsgfAVMi66m4zDYX7pMHpfS/j215Q/mJcne1o32S2G+
eA25KZ38jjnlL9TsvHJJbtCGh1o6OnBTh6Nyx172fdw/ymKw/SmBqTHcW264rr+L2r21F5GEdVb/
zEeP7lwHde+eJ6udsls4jpfxCwLJUNgurPUJM25QuFWNYJfzmlXskANV7Nul7fmw7cIhW7s7lpEo
7rmJrIT9IEo8tsW0TUGs7Xpxi1vNTZzH1U81jCQSWkFEbY8/26zSmxzlNH5OyClPLGx3KXRXbLLx
LkoE8lXek6qsNqyy/FWXGEh1xpm/xK0dZqZrYKXohnKw31I6Psleb+Nu2sS5d8yIWwaex2Vk99a4
L506i2Rf5BjZpkYIAynkRPEo88YANweo4b2XzrHqF2VVti9bHsPhRn7li1wwc+P8ew8RYlAujGyH
IcfaWmN0F0VdAL6LYLqNOuoA1+cIkGDIEMfSZ7i1YUQA1Czj5Ll3+sRfKvF7aNk9SqThkBSrJOqA
7/V5Iu5mF4YGVqFetOpOKDJO/YWlSaBH9ytPnZ+4plehiiUL7MR1NxQx02B2pROOQwljiXHP03aI
FvgBBo7gO7roJ2PVbQDghLyH48YcjQm5y+fxO1FFFUpYdPim0DCkWBYrpLF7MI66wxL46OY5EAu8
q30+IkqC5R5bU1JGhSp634JvR1Dk82nSk/arzip8e5G1Xw7mm2W1zyRvvhSiv9dssfxK6jYArDgP
UFuYIGTRPIm+4Vvi2j9RoPecuGfDrwSIfpZ5qE43b5CkhHB4ckLONfXb1ns0drtpu749Zml3Yzv9
aZqTL0VV33gSuSdghecQwp1Xp59eKsAHw1Hbh4Z7fSANfV0IK8Ebxj/E3expjuVb1YxvsWv2TozY
rbEYhGQZe81iS2+neXxbEqqjeMy7aDLdsLeRop872IJWTZAsQ2SL7tCSDlrwmQD3B8SvX3NxV8M7
BYqoJhDpnPpWI++MwuMJL/Z6ab2AwHIgnG1LYWsuI4hxXD9LqjHypum3J7WOGI7G/kImaOe85ADX
yjc4qo9+P2V/sOFUcDAYwQND7CKXAwkm2ajE93LNT7Pu47AzTgJeM1u24Hqh6N8LOMjhFjbbAGnf
O8sqxMb1eOEnrN8scfGHQ9jQ9rMKq8bdIWKSAQopg7jqjtwmTwL6NBw72AEbw03Vto6v7PrbvCzp
BhW9RTDEbhWJltc7MltlABc3K4Iou9mmqsoDy0I1q5mwh9dtZYLFsn6YkgwRiNwqUBOyJFAnarjZ
TEhCpUZvbE4eqsQmoapb1wex+iGuzrW0pA1xIEq2yNHZGNdQx2Gjzt5Ac8a+1Y5TaBv+WBrF/Emo
Ca8rzgOjXIrbaTT9PWrenaNl0Pqo2S3ucgB7sE11uzzvbpd2SjEssulpGuYTaqRTXyGIGi49+2O6
+IuT9MAgZvpExvquWVTt97XZc0iosMHCIgG11j8qW0x7BqDCCX9PMRZsN0CpgMCBaO4iK86KsKUU
ezNDTbAcHfaAetH8Lte0iNhI4kCLun7pW/V3A0vCZjiMtfaVU4aVlamb1ILJsJlThvnwtTF/lELJ
cwOScGUWmOTp3SDyh77mPnE76ictGBVjkWxhbYLN3K7fih4l/rJBlxoWLkX3AFOPp46XQZFMgYnN
r96z/ayYbivdQLE/bVlrqK/6Brl0F9bMvbnNiiw0SxpxnT8l7c2II2pJxi2xKhEscAjRnr2taB00
mgJFXe3KhW5B/rm3ISEGIjHSEOrMEOHESFpRNt6Upt3mjvGJHQcgAX9zjL6BNOCtsJFDMcuMkjrk
epmL4nGCNRfbVRq0wtpKd4GX2ZCcGFgS4HIHpdW+VGO+QW3GDgeUEH6Y9wi2QXg6RUhkvmajeFDe
T4ggfJdm9+VsIaeqCeQWxWlI+psFIWzIkYuA9+KhzgvkNrEtwwQY9zjxte+ZjDgRociXYV+WWYib
6anQMpwt+43m+FVW1tk4Zf5Ok7wKeIUjKiPHLNNQ18pDRbuwsbF75Ya8tTjrKmxNHYsyzUzYA8bO
MrFJMrVzmrgJHaSCfd4MwC3PB6s417LEy1MKOPKIEgenr44Ghytu2w85yuZ87tXYkZBljS2A9AsH
2++Q1TtneOHtCxvIjTOkIWJSMjJlSXwk1mCKV8Zlc6g5RSyn4fDWacqNbqQbeg3bT73mW9EQb9t3
Hd3KzrrpqyL9Eyce7GyFXR7qAY5PSPyf+txNNpz2y2aIh51gDMvE0OzaMu7CdBmcxE+GsQhiatEI
F8suqnQJmMKwGXJoUJGE/l7IcT90jeNnuXdaUFU+whrKtw1azgz00GO91wmxfRjkvcKexA1jxb7b
ZR3QOWtDmN4D6OXYDZYbNBiDj8wG7PhaDkELg/E9d5PsYSQzYn+2KoPUcBebOhbhxnbaiHU1Sl9S
4/ha1zhWaSd59eqxe2rs2Q0ET6BYbLX5XllVcUcI835gXNZ77eGTECVL9mmvEFEuqvwGLqvkJkMx
yjaRXocldWlsv0iNnQXdpJMHmeJEC55Ht+E5DNr8VujE3lHu8ihNihb3NDh/ZL5dcR3v+6nT3wsN
ozufdVV+29G52vQNKznKvWl2U5RkMfeFAXcoGgnqsa/Eei7ccNeSwBkgTT3Vxt1LUO8jWnndLae2
upIOpOcwyDvX3LUgMEFep3Vmkx617neI/vslWEOzEqGxcbrI3dtcyW0578vkT8LMlW+6+NZzOOWf
ANZs2gKxDIR5Khwc2SL2uOzhABn7yi0PCQHpQHe4BuGW6d55Dr/2sReiNWuQI/QORVsXRXqc3Epa
sOJLabzL2UwJ5qLVvCBH14SjUiQLi2xpc0xO4bwmIBn9SjrYpgUjSheHXUas8VAbar3aczKYCCy7
8dbLpunnx8GHS/GSVfwNNtGE5Oca6byD1wSdoAOZRfLbVcy5ElF6N9+D4MYq4AbShZuhPMg7DGn2
dUzm/VSz+67pS7/32K5G0MBR3pWk8IUBvK5ymDtUmzoOQjRd+4ySg/EaMPNSK61Cb+55ySA1lYdx
VlFndXAY/a30Z7JFgqxLGdJp4v0oRXOsQDDToHGJewv+MuqJO58qH8Yrzn3zzxxYls6RkwVjy7jL
b5bYvHjE+vbxAHo/cYBnr+ZXb4nCaoe+ORpMqQhVfkWQhuqreMX1FwD2UMxX9IsXOmGtxp/roZ67
lMkDfChKP8FmAgLjqbSXK1PhQuhzTUPmXPF5LFx5yBs4lAxZmOgmtF2Cq/zjx211YU1YS+5tmbgF
7Budg6S4rYqyeVvU8FQD3jDGcLucYbQRfPymd9vKBU/ovx2egOhOjaYNBJHij26LnzQ1h3ap5Cef
v5rUkJHC6Lho2TEFQcYf3AFTDsfMqAKe9cq0eHcu4xNWwXQnnSdWlsBqe3KcvwJKke1KYbPG/7iF
Lj1+NaXPUipc24V9bBJZ33q9mLDi9s6VXedC+6+ZBpmT4yzABDwS53mXVrO7MZZ7QO3I54qR2Zpq
UFu20xk9MyQvLARtvF+qNIVvJJUbfFQeQIH7uYzcGmtgBpWyrAf+iFl54CA4mCPQUYoXpfYf98S7
s8Jla7ZB0cVYkXh9ZhBR98GaxvYe1VzZHuyA2PhITMaIxeJC+bm3nXvsn6WwKTNvrvrUPhJF3zRv
bgyyKcyMImjq5kfDRXFlgF0aAueB98+LKESZrOfcPqoxP0jX++3x5hdx5RVQy6XHr2Z461RNNRcd
jEEs+84IN/IUiuva0tbbjxvq0gtWU1yj0giBotQ5dgT3UcR8Y7sJyHBNYPBXCv5/p0F0+2p+a9bS
CiaygFAHTuA9jyeOzv5q/Hv4SUVF0O7Yq0EK+pFsVIjQ8Wv/gjDcD/IFQiw3dPdlUF5Zyy6Nv9VK
0GfWMqEwjR/T8q1G0Bbh8G1a/aQy3dT2j0815pp94HEoifPcBQl9ZDuYXSG60OQwcM9fP/f81QYP
g29QytQAA6Dqjgk7sLrZ185nTlUuW4MP5kFTC0VvAFfDDW7vInj/JOgcf1I7sXaxSqTbSgrmyHFM
Fu95hhk6wje4snpzWYat3VfRx210oZ/XafK8o4wT+GfgRM5R7pDBOi0j9zVD4MeqpyooauvKSeXC
3rLOmTcVVRYY3/Zxzvmvlog90DpXZuWlR6+mfS8S+GXEcLV0ChsR9hZxjKFJrl1azk95Z06uk+Nl
q0icgphx5MC474vGLJEqFKpTKjvf4aIg9okR/a7IFTvVpaaha+fdjnl6gA1db39NKNS6H/fWpQ9d
LQ/cy8mCKN1wnPIxHIHvT2USfu7RqwnPOj1kpQf4ZetNtwoQVJjDfm6MrdPnSwlJvHTzAdJlEaYu
QorzuPVcK8i9P27+8+Pff2FlXqfPPU8UcAfAS2rkZKz4tVV/DNCCHz/8wixZJ9DFVCyq8uBiNXCc
WlJ3qDeo2C+2zUzV2zyRYstw/bw2Ud49c7vIOv53k4RqSrM8zZxjIeGOhjNeuoeGlyH3aS27JJ3i
ADkURPM6lA/VHSqVeJw/xwVFILgdioeYn6O2w9nSRcjKx5+NfpOjbgH14fPzkDfVPuEt2bdx3Yey
VybybLeOZsd4G41Uhs+FgrufC4wWsryIDwnrGdBPsu+86nbsjL3PGvKqXPKW65lsXCe+WWiGAVMU
ZIeqw99LopdAyeYZie/GB1U1QRF9jLo6psdwGsQ1RMCFXlkX8FROQ1zgG82RuYPGWVLtK5uWQW/F
UOHCJd2qHj7u/gvTbo2G74UZk64AMF96P5T7deRXRKvvh2FcVHn8t6fTvCtBy3HVkUrX3jA7oSfT
ufKLrmEW4eLeoCIkwMrC7wfkq3LSdUhmxcgHJ1PfJlcG94WvW/MnmNLxOHSY+dU5r50vI0K18pNN
t1ZxWLVBWStYI8dE6D5YBg39tdUPjx93zN/ai3fW5jWCYqzJmI4aRqOkRBWPU3kGSkPL6wLbgnlm
n5IuQM24/JIKktybM+U1MZkVEqHNV28arKAraP3l4x/zvrKSrj81j2lNqD0CTLKQPuz7BGnGOWOb
pJHimDhtFdpZ0T55MxyA/QymoL8+8162jiVp4QCQ38JCo4zj0S+UG7nxsOeWjc27vNEDIjMQunOf
KWfz8RsvrbWrbQh2HbBiiIFdlIlnYd4redOXcRJxK5s+d5JfszLqOqa8lWdfkKmDJx7BPdFyf8Fc
9UpnXRj06/iSFaO8qbNhIFWmAy6ji3E3eiL8yoJxPmG+MyzXoaWqrFLVtgvQvqPbbce8fjFGnqQc
ABpOgZKfu99i1D8+7o0L28U61lSZIjexyIbj0JdRW5+GmYRt+0vaL597/mo7qtu0ghapcI4wrYLu
gQdMV35h5MYsn0TusnWYaUobmIYbpweMtDDByBfzUKtUfSnMwE65kHBF5/mcnLzSdrdKud4mE1kB
ylzXnBqrRA49Q7b+yr3h0tg4//k/l1SQ5QaBYDKoorN9Vxb9zTjUV/b2C1vWGgAhbQ8EkEyp4+Jl
WIsSPUQOKWBVDDHsDlhfaIddDze8j3vuwjxdwyDm1i21MqSCrBdEbUQLiBUjHTddOdddWn2d1Tpg
oM7ogZB1jrNp7lzL+t6U4zekrgfkR9FXfez5haDfXCr3kBBsYqke5QSL4XM17MdfeGnsr06tbsEg
5lHIsVZFhwT2LWoZQyJ36bX+utCC6+SPhoXm5NLJPcawU+xqsQMYEmqOz1k3sXXyB2DnJjaxhwS8
k6KU53dSvqHU/UrbXFiE/h8CwacOrHzsC8A69B34LNoNnPyNUmgf4AXnXitNvNRIqwWikgycc9ty
EOw2flo1kBgMfsuvFl6eT0PvrKZrVsOM/byTJRLksyqGQNIULCBH1mENfQJcgDyUuE2FgQTQgnsL
rMiG+1J4/CbR0BEIKJailmIWX2nV9xcHMJv+uzhQQDQF6pjao0nm363T/JFVsfl4MF84QKy/E5o1
Zvp4QjWDnNNdk6W3ooPIz1V3di92aiFP8dAeMgNLyI9feOlbVgsdjjAZ2NVSHhxnKb4sLXSdObgY
4Weezv5alf6zjKY5SuKqAcRDZDJ/tPA7QSWieyUOfmEdtVcH5xk10C5JMLa9pPX77EEL5Q9MBZ7i
fgdsycdfcGlgs//2tVVUMdwaDD1C9gRtEcQV4+iX1uf8bJi9Wj5jKTsO3bE49tAeTJg3xE79xlw5
G7/fucxeLY1mHNjM1WyOlq7e6iG9KUR3bcZfaP41yaKTMLCcKvxyAU0UpSgYgMaRny979SPJ2yv7
y4XmXwMseqyXJAPH6EirTOH2Y/hmQXY8gGHDNWX8BVguWzMsjANTpr5X+ljWzfCrrWtnY7RZdrof
fy9WAz8DC+K3BsIJQu7GDt4aSJNDm3flEy90ElutJooP8bLEgzlCGvomZPoDLIQrU+T8iHdWTbYa
vM4Qo2ARcjYYjsD6k4I/Aa2ZgY0lTa+84W9HvPeK1QCeGj2VkHDwow7tRxASAnXovro/5FHvu4jf
z4ETFVH5mD14r+RRniBcucl35UP5Vr0JFllX1plLg3E10CUQR8JDMOMIjFtE3fIZOjccUhsrC9gU
791Cqs+tB2uqZVFTM0BA3R/dZSQ72FB6cAgt2GauG/f+U0vOGkfHRq9WDuSYxyVhTlQCoxxJpYp7
1Aa028+94tyO/6zL2kxmEaPBtEqdO5LPG1GmiF5ew5/+zVW8MyrWLmFVLwdLERT8WFNzyzkrxwAl
czQF6sKz98ow68Ekov8jWmA/fFhidydcXyEBi7V7U0L9uYVxcB55fTEHCTXFFuQIKMJNnp7OCuqN
blP7UMk53lCNfCtUyrhzG+aoV7PkKjwragK7baY7klZ90PTGHBXNxu2SzDq06n4p/AI1AUHGPBHG
tdKRMEO19zj0VqYugeVpQLR14DV475E0fy6K1j5W45zcZZAu7b1M0JDCv+lgvGH5CslUDqknQzFA
zBvfM2D7eHNb7EWaVKci9+JdyZ0+IKQo9rWNszGTGX8umgzad3dMojJXTbWVbWdBtjRPo193/VxC
aCXdF6dviYdrvOrz/WQ818Agtm8836S19GlGnulkfzI1t4Z0qBKgwKUWLcpgyG9dwpnQU/MtMeTn
x8PuwlK35nTgrAbpIk27I2QjVYBEs4SNHEv3Hz/9wiLw94ryz6CuKKpayOzRo2uTQ1eIL4KmP+EV
+W0ckzv8+ZXp+Xf3fG9wr1bVlp3NldTCjhP2OVRFaOO81Hj578n2ll3TL/btNFfDHYfbWhA3zc+F
2W6YOB15sLLFCbvKsN8QvzXIRtX8sU1z4G5sd3jSxBKhM2bTqSUj2HZVQX5L1rsYJDi6dyQn+76F
ZtWa3SWoY+RQA8MWpAC6mQ+bJUmKl49b8tKqTlbrA+wbILlo0JQmaesQr6vOceX0S192S+CwWjhB
a7wmzKymvs+h9rvpxJjderKcTrxwFojzAeqjrAeaKE1gK5156g3/Y0SpS14GRC8NtN9dDQWn59EA
WnXzVjj1uLGWvIpgezKkvjNTHvQ4sETENOOVE9H75wm6zjd2cwLQM8disfAvio9Qkz4vkGx+3Gzv
D28qVslG264sZo9TcyxLlgSW2z1A43Vl1P2dg/8/6ug62ZgQmdSNbBCCcYW37zKuvlFS5XcezboD
z5f5K23F6yzb7Ng086B8CtXgbZWm7akspPuQTzPbzTBh8ltwW6/8qvebk/0Nav8z5UBOQ97LYKuC
idPdQuSjdbaqSK9J5N5vUPb3xPbP42uOGCDPKTtKk6qNcJdmm9dEXrlrXTgdreEx40SaYYhjekRE
RDIkP5pQT6/pdM1h8NLzV8PB8yaWeItE44zA8KGS6Tf2r2+6478I6JKfGXLQ5fx3I890WSma9t1x
6IafA+tOPPZ2Hz/6wnK6Jr2wiiXJYubxSLHvRjIB3o03Wf0U59PPuUZ9pa+tcriydl8YSGvfvVxx
XmsbZkGtlreAczl+M/BnwbNr99xLnWH/t6HKGtgMOuC2OGXOXTt7t7lb/FbUqZDgEleChpc+YrUx
eI5AiKVu6LnFsn3fj87kL0Kyb53dX3OEutQrq/O2XSWAt57HD+PLeBR56x26uYANQo6cWqec2Rd9
Ta6EKi+Ej9Z2fDnN2MzaDDvq0oqNAS5vA0RAGg7jTCPDVP/kJfAAWGyyXEmHvd+EdE2IwZSxwKHC
+px6S5hO7n5AkXtD3Stj+v0PomtETOXpMudtj2CbmO8dY2iUt0NY4MDgx5n7s6HZdrCuVdRfiOWs
nfiqkedtUtiAupuW+ENcoyAFtSGKJ6eCkleOseJLcq5Mkdc8pN4f5XTNkHGtzJmlPsdbTDkgdt32
RVh4nEe0RjGzxCS4lg63nb9mMu/sSGt8TLUM3NaLBiyIijQqZ5o8N4DI7ivOinPZ3wwP3aI8imJM
Xk0GHaeeXfU6WK2MYhQltD5YTNjx4ej7VC0ZKsjUgrIvvvTTGzwm8z3KBds7EJtKDduElt7xRUw3
y4iyqsSKLfh9qflUQlawcyeuNgMp4ic7Hfot1PTZVsEEIxySGgzxRXlPQtbJJvdafRNz2Ev+j6Iz
WY4UB4PwExEhxH5lqcW1uLwvF8Ld7UECIQQCCfT0k3WbmJjptqtA+pfML1MYjauQMpsnvkivMHGs
xy0h8CwSuyiU1H3tFy0WvheMt+GmXOG149223dQ26wl+pGweCxaG/gMLJ/tgYD46mFSD2t+P1F3D
LTXXOpAGlrXGf8fYaDgaWNifF9+OaTHaBngl1wsDlX9XH0bhJ7eezctBdaKt4BD3P+egVntYZREx
FkLo4QadPUcrkFVFDf7uWiCT1msqrgEnBUCc522AhX1Yszv9yI6lr7FBGDKmjmgZ0tJmdHurgYV8
Y/io910982cOP1WXw1lNSxUGw5MfAm7Y26QUcnjBm/AraNjsJZne70Sdq4jEiU4TijdMJPMVmWuV
gHv3al06lLWWBa/ZcWjYcWGgLwljjnLh6g3F4lYxtSBYOwyCAu7ouhSic7tk9P54nedVmRvGaomG
18DDaY9Y3GeXJRVoHTT31DDvAP78jfT0H8Js3AtALN0Bf6WDQ4GQfIFdcJ+29OKty09Ui7RYlHmh
Lj0Na/hGss7BqhjDNQ4zMqg9EhZiddE8AN9X7JNUP618w8QKe6dcZFiQdL34VjBjFPUE0HxDVuyr
A5Xsu0xfTZIBCKuIPsAoxe6WAGSpGz0sBeiP9GOTa/RgUPcXWtBi2ohBUx3JgvorzxPeJa/+sEGs
IbLHtSXRd5AoWOidmMu6y8RpvIPxkKjs3T8nAIIz0RfSZPFeiMkWLAlmCb8mMy0E3vOiy9WD6Pde
f6M8jqTZpdvAHuxa+3sJJM5xvDtcw7uZEGGE64E0jpY1A3JJ16NAykc3HppV9Q9EDtMxwPlXrWGN
IhE2ineklpstnzfq7bWebD4NAT3UNa9hMlUD1CTDqJ9xUqdl3/fZKZIirYKJikuXcnNLZfZp7omd
XgdHqw9FysYDcFW7oIQP7dUfu8rzO0Sp+W/rCruS7br/BoCLX4MRiAekB6GADOL/tkE+eLr+ToGX
QFhojCbIwGV1j2XtgmbXoJoakBT7SJ18hXJiQS6n2C/DJg9hQPAzJnUFp/SBKPmFtftFm6DcWL0X
bLzKbTsxwEzjMQUXonmGA+xnjfnLTLJbxzZo6+x2UCzEmGFbXWWC7RBMml0RLHLZ6mGniIIxeK1W
qV/8JIFFrvm0i9lzl5SgyTHsP+SDInC1bpqc59o/rOtwDrk4IZjyuATRcVISVi6Y96ao+2iaFY08
jYu6QWvkMe9ZNB6su/SY1u7ZD+bHZI7fA5ruFkCTRO8/EbbtZNL+Z433xIP14PHgMUy8lwEu1MIn
9cXo5Oa5elf7zW3xYa+0CWvzyWeXPg0eOiEPQzPs6rWBo7XeT27TaEBrlYNVOR+SGEkFqv7X3vHk
fvfG5/TaOXHD8105i/9loEdn+CtXGIS2OKzyOIK+YCN4uPt615vxugj6L0r0ifcJLKeW7TbSxcB3
TKxIEl3nLayhGJNsTTl3WUk2+0eR9eyF62WQ0wNAWoBeAFWOz+AVNv6Ldj4H5D25rbibe9d/eCGm
5bKbPuLNe+sj79NX6gIqBp65ANKs6LtW8tpGGHZC0PQLY99Lu/qvigrk3YR4bpM5rdQw3SCx/Gii
bedl0Rk2dFLpxv/CojQrgrtdd/QiROpkJc+2Q+rpk2yAsDDyOe2TfQuhA+bC8QGuqSNKsutM+I06
9QG+Ge55Yv9iYy0LE49Xj88nRraPoYcpVqn1Jqy+geLz1K0/LMWdMY7pzUp/xyisqq04Oxldu745
x8A3NAy/xdaTLk+b+K0Px0sk0jdQ8S8pks9gkq8LcPoAh+3Cj4wiBhccgn8JJJY2oVeJ8V45pNEL
GZf/1jV+bXBy8D7uiiGtv4A+OINUWudxaB+HMH3G+AeKI/liJeydrY72rR1P3F8eIal8Y55/y8Z0
5zI8w2n9iSnG2fXdY+xBhcSI/AQm9zeL3S228hI4eRxxA2MrJ6sxVDuCn4wNwK7AdvZYU3NYGwKP
BL9kCGHCzosWGU9BTqkpblD+dzHjoy8lRIhGnCmTOCaGpX7wQSi6RkEyP8QRG3chC8xJB27cxU1N
imUSL9imvs8cBLt1dVcfIcs4vdQJsIUTC8WHyboxH3k2lxQu3wivz6Y7Wck/ysTBUwpryAGSN3qw
TUp3GklahzVJrjAniryODfzton33HdJF527eDltn+307Yyvcx1uLWyBRhQkSd3fGYmdQbxfl+Eu0
oSYPJPmNezx55M6VQKY9BHsJfSTB/KJ0c/C9EXyIERH3ot1ybacHRIBe1qwtgUQvbD9/mFg91GEX
5k5FJMeKm0OdF+3B60JO2YQP2hPtnrXuyTOrKziZ3x2RD5kVj1PfvHpB8LFt7euCbm5L5ipE3vgs
kWwR9F+RHDBbsv3n1o83l3hnkFz4nht1GRzilIaZNWWbYVI5++0lasaqXRL4MeNlv4b82LlO3KnW
B6vlIYvS32SMSpzrdBfQsMtb1UEvSRjsHugjlTvC8wavtF91c2z3tCWkyLr1EUYQjdBOBtSAPK2+
w4cZBc+hTKrJ835R7PVFvY1vquOfWeNem4B6jwuJEjxe25wjTP0WJv2hCcZzBs7HPE4o/dK2PUMb
4ioJRPkD6i5c7O1bZ7fb5BC+IfqjXfmb5qksSONfYzwMzervuDX3l3T8xmb5LUG2s/PFwYzel7Kq
RM2COhA9GMgtannwk/EQjHrPlD0BzQCMSnwBcQKommx6sNSeqJ+9wlz+ZEiPkoMwAA0WyhH/Bn4Q
rBY70DdOA4Hxtx0fWjlvYO+p+ltYz/6bUi2/1NTsFsAHgJs2uqSZd+3abC+jeAccxqke7ccKa3Zu
gU0tXIKXc5IZIjzj5JA0C4czmvTHVIFKnWX2PiqXAUINUpwYWRtdQVMCtkJaACmIomVLdZJ7aRaj
AEkfOu2/eGvkH0cZhzkwB/TWNHq6+QjELBDLjXSMFs+8gSC95JqshWANKWo7erl19C/WIsthFRAJ
iQDri2jRrHCLfa/JmOTwlX5RAGp5BiDBEk+ibIVFKBX35oIOeNcF0CelP82oYODyzsPW4QpV4krC
+kDulGw2xBlMsuC5BXxSOfzmx2YYvlxgpypl0w8M2b/E0BUfGXyJqfRcPs80zcExx+EP2IFKkHc8
JuvTxHDUQcr2EQXd+xLgkTF4mbIGAMQlYDeMtuyu72OGF9skZ0UcniwVf3lZ/yrBSirQHWTgGce3
APLXU934wSfaHbWgUMTSwmAlDSLTAxA4b4BkuVyEFL/Z2HwtSledMsdW6GIcB+ysHPKgWKX89BCn
7pz1WUU6fNdtzXLUepVTooy1BvJI7zqLdw2zEbBvfJSQugyaoDBemMu4/8/6TlbzsDxERu3jbXuP
rNtn1H5EMbiLqbe9AYV1zpZgtwzx1cv8y9K5Akf/PmP+BVlhb0lfRyXqvVMaTDNEHPhtNjHssQKt
S7vgkMOG/Q6JEhxubfIx10zn0b2A6WZx8GMssAOBGAU9wcLN3KN1GtsWfD/F2Igm96354DU2hIH4
oXbEyWq3arHK/xqQVpAPI29La9t4t0KMUPqxiY91Z8LfVTMvdwyJSWr05sMGqeU+0et83LwmKScN
zB9EKLh7gYeSN1Jv8+9KQob4EnxHu7Qn8S5MSfPGYx0BGOAt6AzVMh28dB7PddJPJ9MBqDMPckYH
lrn9QsDKQQlPkSCOX1rhDCxsGkJIbbd2j7o5emmTYbhC+bLsNXZcQHR528EjDQ5Z0w7AtTb9wY3z
tvfvNlYkOQ9xmaXZ9OoW0Rx7QDJeunXrX5q5A2fC1rYU3uKVqRYDYP6U3OkF7KUOra7iWg7AgbkE
ckIRuYIJS78T3wICNdNt5yKIF4nnG0CfzEyPUANOrwkBqAr6RnJJErirFaLs8H4hAEJFi7lwukIv
g8n6BcoShoSCLngdUd5fUemo3Ygs4C90V/Ejbh2wFMxoyMU33D2kixtByF+23GhCC7TT+jADGnRG
PSvLaLJL7gRNi9gPwULyliyqZtSBRwMH6cuCzytcm/VhkfheG0QEvmzhAjwP5PQYw6Nrnc9jVneP
HJj7Qyvb4Tyns0SPlM7+zsdDdENZ0UAo5adb4VPGjkhwm2/YKwVHhg0fIOOC8leP4b3n6JZO6M3Q
4CmdXDbCACVroKIGbQEUob0wdVBBQ9g/tCaqyzXsun2v6D0DWdkHYWNRNmtUF1OdYQKhEdkZezTe
pcpLDw490i60m37nNYctKxvNaxbKn2hYbJ5a7r3oHmA1WMWyGxg22xkVtSvHAVkQ2rQB2DVr+Ayc
L3uLmkDkHjJU9zi36zyAnbdqUtVcYTiy1XhPu0oMOGAp7dNn8JCWl2aYKeonAMqwNJJwB638j1gC
rwClQO39XnbQRfkpEtbx1sW3jATU5W1jUZQkkOXnCRtosayMF4sEbAKMxKBa7yoEnKtMwsM9W6/o
BaJ0A7b6L1bM0SdKtz7EO7CgLGBq+IwC3V8YzgntNorXt37MohoBj82fMfTeOVZRVUa7b2Bu7C4e
ehDhENqENedbYJM9NX7h+FrgWzlYGdPiDhDCpdnLR0/bsQiBxMEEI7Ql9hpjgcDRg4zWH5Dg0tyb
k0vizeM+lot/HNR0ISKoPHCFsaGa0lPjAQYxQ4P9E08cH9OWTkUPPORVegktaONcSTVSDTKi5nvw
QjEN5HXg2Y+DWheo66ipkAY4Yy4ygRlikUGHmQqgIrL9zAzolVtjH5Z0+wE84aXeEBKk7QBDC0Yu
cAXeMrkCQKv1X+hkGag+a7wzmwMKR4grI+s3p+jm0BoWte7xniwzL1oDEtsokRG6pd5XbzYL48Zg
QOMwV0qaueT19ARd2AG+TL/kPu3ysK8fm5CVM0+PM05ZjLZfUd4hNScoG1QPBWq2NwmtTy7XwCGu
uP7WAd/JoQeMTVSbsR/T4r2SpfvatEOnpCIM3jh8JActyWfcDKUe47uGvXSYweYyrB/j2M15EqC4
cbM7L3HwGYjtp0u2w+j4aR27J2yyn8SGbl1592IcWNRwAkYxXtNbVE8uT8liXhdEOT5O6EtAppHT
fGpgNaiCFGv3DF2616QXDCnTnYhbefUT+g9dCKBItbalbEV3FlPoiiwA9cNmG3nC/Tc+YJ1njoOJ
k0clhgUB8AyvNn7X3JM0A96pNk+x4HGJY/+v8df9nW/GQpQnEH27lRV6ILvW63+tJE8xiffA2XS5
XBxq7bi9TB5wFIpnr0qzD2LEFbOIh81NhzUAM3IzSw/+jf9ridiHK99tqrtxlbqKAGlRCN5c/ZD1
IBbpiwzxKBp/PJK7szYIewwbTUtyMc1ZnnZAqNVLHaJVGPy932h8If581qhEQHDEDe1aNM7+KOLd
OHWk4GNqS8yDaBFzlDBAiPlulwVqeNvqPryARZ8gkGt818mW5WuaXKYk/W443vegnsbceHJ4shbU
l7DjUe4vPkRzSpMyyuw3+Bw8HzB4x+yp6kmL8DP1qmP1o+rmp4+zP2TF5HCYEEnfKPXu9eNfoHTq
y2zpUIRReIhMr4EPSXfQUj150nvJ/HDJQUgDE6YpXIZgZeyLe9ARR3wNyBqbcEIwAW25GvmRbOHn
IpKDsI1VcJ1uwb823eyRhnGMuSAHOEqNIRA0dYezPRqDBCHg4axzEDCHs4dW7sGsMMjg7ZPvEYGB
YGr6Goi7DYNKsc4fkgemhFdQYf4ye5dh6bsrrj95SGqfQHTCuwVjFOMtOLXS1hQu9sCNsgsJo6Lu
UMi0KUONhSCax3ihyACZaPjuQ2UAVyBacIyqUjZgZ+miVyQxQgHtNK2vkepcWGRNuP1te7F89fDU
/oec9PaHZIuciiQDFGWEuO217mqJ2Abk3MhAxI96FCOweCZ8jSD8vGDaJS4maL0S+Vj1ITAI7s3N
NBMEk6NlTfJ5JO7VbWoBB9tQXvnc41sB++LY7FbSeSWK9vBtpRGGmDza/pusFWUYJOtnt4ziJTCy
rwuUkvQR6G4GYBb3uvPgLeMb6g3MHJA8hOeDkf6HBIMPSDztu7+OL6rYMHk/Bus0YhoSjI8xyNwH
gjjCX4l2v5iiPqP5ANHmkVpvgqYnXb/ZgBOKKHDLJDYPL6L19NGbgnTORwpDbWnqBmA9rAcTcgCv
cmlLHnnRdtWwb1Q1mVFjrKKdXrx4PCwowt4xdhmBjtFjv98i3r5KmmqSDyn6O6pT05fDJOISt2G4
w+9IytifvHMI6JQFqioDWZSg/sKPNIv6PcEqYefLKb4yT40zwFsMFLxehevTOnUbdkW0/tUd4qiA
Q2IYcaMOKiMfiNhQ0G2PyhSkpBi8sWKVqj2B2oaxle7RjvB1RmgDahfe7AIB0waFpGTLewJA58Kj
8QShWXSwfl0XiR59COmn7qxwRf0ZkHh0omwIHzWC0KoxkvICdpA7eJ42+GrndD+JeUFs2YI1UDdt
ZYerrhrXwNwQlBgXIWKuTyThY9GxON1TCKsvofW2H+tPaG+6VvY8Tzdv2nk9H57GFLvx0CYmLiDm
755sNuGG3TokW41a0ts49nXJcNzlYpR0yOM6no/dkkwgLUp13JbJe0Gh52AdR8Fpe+neUOOnnybg
3vM2MlTxWdus5TL3aTkyr9lDZ08eZrfI/Sii9RUPb/apNWHPrlUKWi/8BLuOrk2CyMQUZj+/bZHh
x3zvE57G5NO4YC15qCwWTppKnKPULpU3ReymsLv+R0fL8QEy9WzTIEPztyYF0xzVHdfw9ibtehX+
JBHYZbP0M1Fw5TnQKh78ZgSdSMvpr1KEHwbENe+TugfkTUG2IzFR2NkB+c0CfewfkmwyLMQ0pMfa
n9ghso05M+aHB/BAt4JwgqIRjfOeBet6XhMY/nMw8+ibTxb7M2+z/KlRwOCfJoiI2liblwV/2d50
MJ/KGZqhXIgo/QjvQY46BUaNEgnTA3LNPwRn3QO8b+61g8TBz5dJzxARdTAx1EeNkux5CLDfAkW+
5TIPqc7G0jOqXQASrSFLw87/u0+2t9QFCGYYuuADtqjfEZuycmZemhQBtRk0vmmGKdeIFgGoDZvu
bBR6JyAQ16qLeg08rNXNP+u1/IvU6/Q4+t38uoEsLnJm5z+0b8ZdOrRtFelO7PQMgAmJ27QE3Oxe
MmbJt9gsloYaPE5eaekH0WMaczODCYeG/ItNHmfA/UoMdtfevGQjVxgr3WciosPAbs3AN8zXySti
DDurtmVptSpvAfItk/6xpv6MRxYfBKZUiPc5heJeGmIzlWMp5b1lqQ9jAYFaXY/j1BeBlSMeRZGh
j2qDx1rhxCi8GmS0CpnpDheGSJYAVDe+/sExuF1S9JU7ky1/Uh+4xH4KpkqRweYeQ6Z1GXWJBm6x
CWCaxb/J8bl2N2AI+09wi8MrEbN3AnsruL9o9NGrBWoUwO1urAc1Izcu6uP77hhLSM9rnhHBbQoy
T7TC+/W64jI+RDX9ByogTEb95wh1TskNBn6ZArNwEv6+m4fbqrETMsEhSsy5CRwm2ZyjWLRfZvX2
XY8aq+4POJl16dLg1a2DwYChu3qpWi6gobp9hzEK1GDyCRjPvuxM8olFW6W5dyL4LXIXLrxkdgFf
Wgzf4ap/w/DOf6+BEoYkyZXbUv+3ZIA9pyrZpVIlFW0kmvwQqNM+Jii2Rdaj048jnLkAsUoiG8wW
xAF/ukZgGjuTCSSfu9gqiNxUtbG91StLcS6YtWQ+hUghQqOqTAr4XYwIwQQTxUbSvFnC77qLZM6l
P+WpTk4+prlo8jwM5lbyT8QGnQHCK4reZd8gRmZoPGocpUiXBynS4AIZvLrYGh8IWhCzBxPCLs0Y
iuLx3aThg2PwXjbYCpV4N/9gGwcwU4ZVR58eDG1lPqa4GRqFtBDnFp1zpGri8LcsJ8P0d8WFCv0L
wuomHDIYggGKPU8LwrY7wAQBFHjLkoHtSdh0GM2Fx77pnlM5X8KGXoKx+TPNncx9H6Uien6YhUHo
DA1heez0tBMN8Q/4dpubsyy7BU0bHX3ITQ/xNGKjsaFwGgP5pBsGRydqnooyr9snDBPa0A9vvE1K
7QtSNNM6lbSn57DHlKsOmyaXHH9CGGd/yQryN9IceAkZ827J3JRD0AxYOK5I3K6V3rIBDFXEe5JI
67L3sJmNevkPfTpaewNPIYPYFmsPjMU3jMTA7zGlJlGaiyT+NzD6WM+QYMdrm702yAqtAHmHHzGc
35MRAkQBbUEr+N8t8+Jdi4zq46C5D2gyaOAUfKYjKJdtoTxsV2U/pI+zE8sR2W0PbkyQ9Tw04y/+
V4AcFbDjGXrzHL/QUukVn+EYLu3O7yaOI9NF4Cn7yU77kVcotkVFMNu2wgX/gGDn+LA58rKkXVK1
UZtdNCz2BwhfH5slfpNbOx/IsAZHKdePevTMfbu7lFiFRCUY9AoFAOaxnPoGMnZiSwTSzwXPVF/5
q3qlHfDRoE4Cu4wnuGIgp5aSDbLSdJSlCESKjnm6JNRkO8RaNqCg6vAJF1gZ8j6Dmjj2jgNlpsIe
EzsPlYJJHslz65B+iIuE53ShNYi4tT72kydg3xmQhe1Dl9CGLjnErP1WbHrYsOnYq2CQb6NK2CHu
G4p1KSIp1GQp3Bp40+ZszQrLQJoOa1usg/waocHOTeC23GUK+8rNrtUyLRgTqQjtAxd/CR8BgvT1
U8p4UOFNki+Zw2Iw1tMffEVerpPUx+SGfK2APWGIBQgruMJ/Y/iRATgFdh0M82faLW/bPACgia1Z
sbFkKGOF5NiOLbQQ9YJZ+gpKcBN1CCxneM2iAJ8H2BrVitrkDX1Rdwq9eviLRvUcOfnpbHjvQIMF
04AsvakW2+m5q1SQeoc6CmdwzxWGPxr7fuzWXWl67AYocObVmrqvVJH+7EAOOja0mf94yYKLJ0GE
C47C9oHUIVp+IuICDzUSKEH4Ry0+FIbO4CYnkS2HVj/6Qw3MngRot3UMYya8V7Vj2N0j4nBPw/lS
E5+XAQFkN+pR8PbKT/Dqkh9UQ8Nl87rlxtFcIBkDyhcMnt57Dy94GOv5VKf2n4LM6zrIdtsjghMK
4yU7m4k5/JfJf2ZtwkfToEwKaBug3+To0jdsq8YJPOJ1xVetNDjUzWzmMppB014JRiAR+kycO/cT
Im7QrA3E7DeIXiqXyD99zUGXUsk3zZL5PGe9uQoMRjnQKmXrLf8lVOFJifFgyWVCP6CPajIXhhcN
V8c4VwIHClZXVL7LAUvmPvRZ6ebmDaSMy0K3AZ6DBqPpMPy1MYIiQvx4dpWvwbzsUtGfpITuitS4
8TFMeesZJOmb67y8i6K/+Cj+xAJvdJqi9+a8/6uk29dNV/hh99vKGGPBETEabtK57Q12eiv9l/lb
xWdlq8CsbN+F6hoZgb+TLDtviZ5gVjsJ2/eFEIrv4nWlJfKMvdMw9Fi6+HjJQ3/7bwvm/9jqzqND
DXWnGUApoAIo/MaZ+79YwM/o1EnWIjF0mCgEeHWDcGcb+RX+BPo4RDrebRBv50g7RTvvUJJ7mWv2
JG78YeezFvdqoKF4wvkB/CdotSjRyqRz/hkV5nDioBbsYuysX9nQuzNvhuSgp5DtE0KAYM/C9uh3
TP8AZWHOxFlkvkdiftm6fnkYB1RhqJ/qAFaj0SYPE19SVegxFd9rsIS/3jLNMyDk0At4vsVtvo2g
yUcx5mBa4XnHRThLdN3zP5kh/LUwSdh8492YkIwh+vqlxUQfc66Wi8O8Ru57ljXWDSbSyzHz6SjK
vp2WfabolmOVOu+govnbsig5WRr1pUKo+CURPTnHvab/UmBQnjD10lUatxAATUH/Bxtee1i2Ya2m
Lh3hCtn8g48pz5G2NQITUBWWmJXB9x4ONb5hHUiorOrks/HG9YAdJfi3Zmj24TDPu2SbHYz/Kvi3
TsY98Kllj87Tyx5jChAnZx58OdwFfwFeY/8tU4Bdy2xVtVqPHpY1HQ7ck+HLynC2k6THHE9C35Jn
IzXQgC3IhGt83RS9Tpgq09h5WM7V40HCIYClBzQBXa565CywJME/1hHnO3EftOF38nZJxgEphnNy
y9t14C1cDGlznbyMlXXC9Q74YPo1SlUbmGmyoMimEe6ZVrln7IwFfMQ4LDFhGyO6D7xpWp4I9lB1
vt7DfaDr72Fp3yCUQxZlsOXEVwCBj1yi5BFb8xBIP/r26mTjBYm87QJti1+A0sZeMo7tW6fD/5BI
Mv+Hp3QD/R3NoWgwG6nHkNwR9JjqCouQY1ZjdQdYOUoRQ3ZB2i+fcV8jdiDQdjdj5PaadY3cJW0A
BR/j7SUzafeyosq+pFkXfqIHDw/tpBHAEiVyL2zqnbfetHvIERBPwJB7gAszUKFmpYq2rdyg+XrE
JMrD6juKw4OxA32PxxgbST1h2XSBvCC7z8/XHscOBhv9fagzbjAkc455p66PJgM3M9ZOVFG7mn0T
oFCCS8ErLYUdCCkDLDk2tc3AftXqrzeFutraBQeFIOP7nXHzNFNGj0OYLe/hatdbl2CgnhiEBS71
hMFmh8EaUmBUuAeqakCdb1gVq3HE+O2euWaX2BwJLnYYU4L23wJS3skExD93vq9f+xRRCyue0ard
BjBoVzmVejF+nrn5oM2gShu3PQIBIZT0hFwrCI22F1SJkCWqZJoPU8sxV94aQKIxHLiqDhdMPiYB
GNl9zw4OUqc1bxKIFkHPx2/Fe3qLp5ViCtE0u8xvvXMKuA3mit7cvsZRvNzpuNM+RcF/XM1sC95A
cMSD0V5jOJX2wVbTPV+At6dI2KnM1k1VfI9Xnho1fUN/6+NayPprBDp8he5E7BDYRvM0MC1uHmD2
JSRDSAtCFAnEyA4LvlEcMu4Ad4Kq4ofjpLyAC57s8Ko3J4mxxi7E33mDzOue95XCqmVxzS0DneB3
mbO4TBNuit44QIgmtn7PtBmLbLVIPMZMt2Qp8kYCBCzvZBOZqeyaEPGseENRPruQ4FhDn/GTji2o
9hmGOmpjfVPM6Byh6wPTzG88nK0pnZZqzRhgTWJVhexbNAhdxo8Ob91Zjk37HMxhiEJmcCfemhS7
5VnAE8U3JIas4SPaGw0VwNTvQp52XxkUFifEuMSFUQ4DdjtzrLmjuwgf+yK3/M/ZeS1JimxZ9IcG
M3DAHV5Di9SqKvMFK5GFBkeLr58V/VQTU5Fplg/XrG92WxABjotz9l67x5QaV8y00VRH95ycCQ7I
88RfSUWcSZS24zoh1W0/Jl295MZzW4eh2FJZQ9eTpt1WMV8dfacklTEa9dZVdfmW5/QerXoariwH
feRCtVF8GyuO6abvtnuR+uPz1IS2hpSb59dxYHY/iWtyl+1UWUsshafEAJAz5MJQFUckSL34JGU1
veM0sdcQGUHZvb+ye+jtTs07HPj3Bv9iiAuSk6FFORZlbra4YZmeKqP27zjP0Iu0xrYKknvyI7YM
kRUzNqeAqkcvmpEfIQ+1Ya5TenMUezZlqNe5Jw8K/d8cpis77Q9hSgc7A6mVuegN9SHr441PVmAw
pVdVZFZbMzHW7H/DjVezlRkT+wbEebVRptGtspidncrTex/R8Jqt0N5wbCR2Kr4VBA259P5p69nY
ewz7JtXZXUSOmmX0j2mk7wOiKVzd3lU2JxW31je+UbcIk2Jn7+ZhtsLXBTUl8W9yZP1HxSS2Huq2
22d0jpeBEb1Q9dymcXydVu6wDFDF2XZ0ja3SWpRm8K0f2o1pe/UKFGm0o41Ixrx7jZo33AcOevOZ
xqCPBI4urr2T7HtRfS61Uz7jqzSvBtuwDnXYhBsz7S2mEz/l/Jh6z1lDfFFo9f3BqoyBV0tEL0Be
rGDl9VP1W1O4OrpZYrtXUaHHkVoJImDaHql3pwps2AgWLaDBNM50G3bLFu0yXQPt/fJLEuIDe9ar
UeGgXbiEuKyQ56mtrVSGyTt0DrmDn1MIpZY56fDbhO+yCl16ktCkWAtzdCyRRTsyg/NGE1Z6464P
YOJS13DI4hn1VZ2gcbU5vFxNVT6wxqY2BdkkfRLt9KZdEriik3YOtbp8DkjSefRcMd5UMyqEuqz9
fcx2/dD3krCxPEJDSdl7bVlstPvcJT6I9s4+9BSydkNlP+mpn9yTpxIKyTxE1mCE3Vvo26geOtOm
oVZ268C+ynPOgIuQ6ebZSbS3rjhPk7xhTd12jjO4ykh46Lti+11Osei3QptsMeUo5p1V9SWiSs5E
C3oLdX+fBbX12+elu09iq6afLPOruBNIT2Sf/sjiUT3kpeiOvp9nRxJqCAwSZZgTmZG0ii2eZ5Ba
k9eNs5J1yPunitnAJWgr1C7heJygQtKXARZDn2FBTOB88MFj3StFto02mnYdzPmLsOhn0xe98730
QauGbofn9zNRpS7i7UJqom9QOTPHdzOTQF8ejJj+0WKcp/GByla6neI5ew6qqUCmVFIpQ+2/GgLm
1KygC9f4o3fLmgb3XgqnvC5iNv+NSNOjV/mUL/qpW8bAH1NKUZZYRWVr3BR2U797LM0If7pg6+hM
78EPJ3LRoatZ8srEN3XmFRsUxuVi8NrgrcX8ms6B3FK89+PFUCTDM+LM5LcQc0q+VIsvYKbpm9pd
eIgK9aeOmge+W7KLneIt9kuYvGbmX00MkNsKcyu3wUbbsjK47b/iTkH3E8ld7KjhkPsdp4CmK3dz
bVQHb07zvSk9jkURsWn017t1mA7ZekyHcTMFUbgjxGOCNgdtO5F+tp+9jtigoLXRdM0RqzWqXSHC
6Il5pEIMMFV7qwytg9/yZTklV+t4KPRLVzTmerCm8RCQ9LM3pvFF9b67gSgZbksHNAfyyicq9Cjs
PXawYBXymzw9aT1mN7hH+d3fVulY/JkEEi7IVnI5VPOwqpXrbcl4JvY6wmFSsPtcyiZHnxOF7iax
9bC148lZziZJKTTq5aMBXxRhv4sq1qXD33DM6LqEU3WpMUulU3pTphYm2qaplm7fuRQzHZvywgy7
m26uczuG5OyUUPjWAwaS0xnW/1XFlaLEnb6za2XvUAu33o9y6q+cRqNEoNzySBcQjag+4d7mLN8Z
TicXRj8EB9/NozuVzd4yGWu17KmTvdSR1z2o2jF3Jomu1/oXtWC5EZqXwaspdshI2Fc1bcUHtyN/
rdX66Na0a4uGhJsmoaFv2BF9DJMclFa5fNVKpcehRLKVWqSckyzx2CYDagA9WA/haUPuQuGmFskb
7k7WM4rATSmqB2NuXuNoupeFute53M7+SIkiyw4pcmlCsp4rAwE35aGbRkkTT5hd7kZpmuvCcugY
nTqwnDKstWz8g91Yd243WFSwgj9D5W9ybhN4IwaUMk+VzNbeMvgeMiN6Ym6nV0SXr0+JZ4ks9vZd
Y7vXZDDM69ZBAShz8o/tkR2N7cy7wjPQNmp3x44vX9HqjXYkiT+G/RggZWQSD/IEx7wan5S238O8
eOyN9BhiqDcljZKZBt9ppqN7P7f30nLlqsvGaGehjV/RfyxOtiG6nPGIb5mXHa2VuA+RZ1sAX92M
/B0Bm3M1y+zVbCnUxgbFDkVbbzHFtAjChGaVELw33aNBk3IRJG206WzSrKopoRNQeGCaPcteWHb4
AzRBRwkD7vGQFAFhLaf2N69t1YHtHGxvXNs2CcNIbobF0LfUcN2emiiyse9d0bbrMRbEkgXTq1kU
0xFJcL7s61OfrY6KLemkepk2brDpXT+koqiQRxV4WiwZ6tObjCafxet6iIxhpxpUCRXmqx0ngXKn
CvuutRQKZIQF3EzvGkzCSWAaEnoTBfEmDz2U6/QlF3GcfhNtW1GAsF+MJoaK0XSHwBPfkhipS2VN
vxvR/nDNKlmwm8VrgKqHpKRW7pUuWLVF3t8nKn8KSvk9bGKH/Jse5ahQe0eEN7MxsQQUIrppx7pY
p2Pl0svnMbiR2S8kcSDr6bTlCsHRLGSCTrJms3PQUWssECL8CTKHkYdIcYW0c2ajkASLtkFUO6Tx
TYB5fZG3iLbMHow3nXKTWEUKpo2OSUMZ6/vCCR/jIbgxDPctAjM0p3hG+yS4EhpMUsbczS9E/3my
D7nYHK48snRu2cbfaMdYljL9PqfVK3NSRS2pdjZlMDZXsSSis8gHDPWIPkUajDths1nhqD3eMiJf
ky5ZR5N8aqIZ4Yh8smv3xp+ZN3hBEYGm07Geij0MjT1ijUdRqCsUJHydhmprl9LAFWOTrNIxeUWR
tkPUaK/E4BZErPQ3SVPRBmCnsPF9k1ppPOxnexZoCEYUbmnNuYYSKgFSbLV5imsaxpyxvXpd2+Ov
agwSxBFj9MZ72mwTIB7IvzfDAKE6Qsnkm9Gt4bjDBpVLshCc3ohEc54ZCM+eZJhl5vho0ZcKVETb
uJEPRjk/ITQO1nQuVrIDJJRZXkesZr0afPelNovroEX9rMlWXARWRqBkUzPmVfF+6uEtqzSc+aEh
62JwS+ZashgGwBW+iB5J8TuEltxGVreSwngWLXp9WW4Age4dal9LNec/SDRbD7Oz5njMxJZizGlL
9RxNyPozjwU7QJ2DXp//V3m3OfY01DQj+4pM35FvekdA3mFqSUrtIHGY47BMLPe7P0JK95sddixa
ps4e2SPzgDl9L60AiWmvSfOcQ7LndHBddz7SxLncljTwDvST2XY0qH8VIpAj+thnGpGUYcf7po7f
ZgkQpceZw4uf/TE75Aa9aVOCrLIXOrW3dJ2DpWlTdAyrButNFh14zX/XVr8drfG0oKNMZpHD90Oc
ZeGibsxQoK4JnaLzXXF21jpkURXW0kPfvEhK9rbZZNdLlAQeWrmR4naXG9dJolk7Ux6W492ixG+p
jclvdY+qTbGBvDYhh98Gg0vrBXf6mrxMYx95gkpC7ptIRLp2U5BWt6pyz/+JMMbaxUGL0KpCmq+m
/NAP3OPGV3qNgf4bUGdqv0FXHvyJHmVKBXefa8ou1mTPmyY26drp6l1aOeji3M+CW2OOed9DSheN
nSGHZtvW8sp3rnHb1FTRrGRsrzFVPAw5+ankx2H0k8kL/O7yraaXtRd2VhzqwHrDjM4OYQ7EChIM
7xV0Y6zP7Ii70kCEpGk1bMbKrDYUzr8ldroBkczRYr6eNYeNCs2RUNO9Pep3mwRKx2CAmXNdLajr
PU2GtfFQNW0nsFIHaivmVTFP7mG22JEWPfUiIWmMUCS0l0UwET2FzFfoZov26rFS5b7Kp/sTaHTR
BOzr7BHzWmx0N7llHwxORWuUhO/E7XIQDMOnrnZ+CoOKX9piJ+rUOG1EymxiGu1rZCXBStAHX0Z1
JRDkxMlSejg7I7f5MdHYWaQx5dUm8O0t2Ak66eMTlfd0OSnmCjpAbONG2tEauduG6sKqi+ZhmacZ
0X6SzhJuihC9bqgPINP3tJQmTBWk63mzkNuW3tPGwNUQB9Zt48Y/iTGls6lmtmtmbVAeQVnn68j6
E+nhVN3G7xr6A4GfSVivwxGTbDV6VM86isch7cilY1qIPYvMuB9i/qFrtmnR3U3ZKO8G7DyLPHLM
5cmevepR4W993AVPpdPZhxPLfV0KTtyuMK5CvF0TOxpDDmI1kaa5kpU7LVQVbNlz35R9DN1Kztel
Pd6blHcJMmm+e0ARDAWve/JPqqm9jx55DLK1DJOjLomfNOlVMYkZKBE8+cRc+ZD5zkNklu6BZ1Is
4CC8d8L9PukqWVFFvx0t+yWnJrKh6/KnCGc2sTnvNYr7uCwfOVjdpZ5FyCeV/ZIpcVFO3SasU3Y5
1MQXImkhJo71K4Y4noFGMeWl1tK0OEPO5nyXpCVFCB1fcaS4xqk+rRpH7NHp/FHDcC11+U7zFCV+
z3JWxfVj5LdkL5bsk60h3qHya+EOQF/u+t9U0E9uoNChxhI+KIPuvNLjc3jK2UvK7SSda+kyYgnZ
NG3jepbeq2roPFvwG0XWGPTlEaKGhnmVmON9kbPdNUV5NXUjcX99QeOZerul/EMcsT0qDPouBARR
vG4JWjXVbyvuXovTExQBTSj8yGJy7mOSkBYDuWkWLwkZr8ajKM3bVllPiE6eRjiLFKgnJKft4aSK
hF9XHedZXE2kLNZhfLB1elWMhYXnSe06ajw4268teZL2ZwcLDtXE5Fuf8phP0aNm1VMxK3IEaZSN
HGhVC1HFj0k7/8YV+dQ4JfatYrzpAvmrkf4zLCH2+STthNIslyog1zcLKZyok2nmplYiXU2ndStX
KlymNo1yUdBz8jr3kM4GGsp2KJDcW0nsPlTIITb96Aw7I1HWgtjN5kWmSt/qMMHbhZgKtVuIwm1S
ESciN18ThczZlqCZVYsI8IV2RnMlZWLdysAs/hh12T2CYMkTPMqnS4/ayq6yWaV3gtX/l5HP1YM1
sNlyx9z43fRdvwn1QCsvZ4A5ZSHXRh/QF20LCsINjNvOxsxMKCb+aYmNfd9XbrdvEG9vVGy7OX12
ZWzmPokPkjDvYk0puogw+y6am7E8+YvZr1Bsjh9mOmsnUXa46SttL3ECjjeNqWjNJg5GrdmsCQ1M
0snlEtMfIhHZyzhWfiwJFT38j21DA0t4Qkd2stSTRmp68X3oVvty6l8+xqdcQjGcmDZ/sWuI9w7j
XqDVS/z2mERbjzbSStIYWjrF9CUYneWfQU0qVhZyXifrmCK2lqxjcwcu4PnjH3AB7Wv5ZziTMG0d
w5tnfez62AV35uZ7f3YpRJO1TNWLsIOIJIA/ad0MN7Tsza1M8uEY5gglPXqFqHTy6RNuh2Vy1/7F
mjjDntDLM9PODkZCr+JHSvEU5FS80zSehHC35Oqu8zo7LYu/I2GIT6A0lwAepy/z1yOkY9HqMTLm
o2bJGPDsoVhED7Wxp6cRoRDy/hXIhI/v9gXwiXf6Dn9dy9Smi2xNzke8R1ds5e5Kqz2Qqfv48cf/
m6RkeScgyl8f70nMEw50zqNIxaHobNi/85isPv7wC0PdO6OFSZ8tX0zj4Gj2IS4w02GKoa6PP0L7
WG1MyKkfX+jCTTpHvjqm2XnGaBIyjXVftdlLwml/6tNPYJb/Yav+Mcq80w/86y6x7U04mZEOh5VK
vc1kfhJ8Habqhg4ELh1s/MXzHOEJwTZ9kne5IBb8lJl6ND6JFLrwC73T3//6BiOhzGHrFeYxbCOy
Pwk/Jd/cV4dIjtYnT+vSUDj9/a9L5CJMZQte/ZgWqOBpvNT4D7/0fM7T9ZqO/c0ggRMR8j2UPwyB
A/npax99NhlJU0yhkWAaZwPxhK58PRXNU4Ne5uOPvzSEz+aXyrY7hQwBW2scvbEI3HhRjjG+oA1H
M/vja1x6tmfTiUVV0DfKyDza9b1AwGvhtWY1/tKHnwfrhUURyqb04UKxBqTNW9+2rJTfP/7wCxPh
eajePFil1FiDjkkZH8KGgOQ0oYxDfOvo2vC2RbPzKuPN6MZPMFAXHoc6m1E4SYx94Zsp6DSLknGz
sRP13Z57QlJE88lkcuE9OI/XQ9BfwlUEz2QNiPZ7tcyqT7BZ6tJHn73FTBkaHaUcjn4QT7+tlk7r
ElAJ4bVhS7r1ODre6+w0PqnaWuKo6OhOOUtwOxE4gxFhmN3V0qNIGrmbIMAaPMkELyAm7uuwZG1d
KISX60Ihv/VntGpJ5435NkMUeeNY1EpCE7tF1RXTDv+sh/ZZONdZPHg/EOEFr05VBw9edAqdxv8H
mIhaWmgM/g7ZUrHUpk31RTU+Erx2Rl4/oo6gkVpyNvSsdnjJnMjY0dsu7420qXc66YOVgaybpKtS
P/h9SzB5q5907odrHH4T9PIyeME/Xe8BGCL08bnfOvGjqwon3EqgftjhjUl/q0R0G5ln/qGVvvwz
eyjsaA5QZfJKrXeKqCGOIyq5DeayPOp0tH+MKiPfGxH3fMhAu0wLJ1eNplIaF58snJdG4tlsicjA
7TmDj8e5IL1gejqJDoAZLIfPgob/DXSz/qNr/TUdz0Xnqlkb4zEYbAA28bYd8e205Y9Ggs7g4p8M
90s/5GwCbUxHIOpyAJl7qHdFpelhabkb68Bd2+34CRDy0lXO5lHLtCr4pewzsjpL1xxBqT5Uh15T
s3UMkXwyk166ytlMGkLuMXst2PcmwzJM6XtZC5QOEZPqxxPehalani7810OBqAIUOauCg2OefGve
Eu0krIH4a5P1eeJe5cZeOGEfO2Qc2bXDiR1RB9yuT779hdtzHrM3VlURKdlPx3yqY2qmvMoaQ9YC
VcP3plef7I4vsPSk/X/vEeQJRNplffoR47tlVqukizn+udui6p4cACUGWp+PH8elS52NXaQB6Bi6
Yj7OjcQM68txWzejBWsMHvIb9Yj5TuNmsBaacsT71655NpJFmDl5PTIZCUpri7wrxlXfmD8mTpct
ckqZuM95i+Tt46tdGnBnIxrfNakPtu0dKgMdKOTAk2oTTZAJ/ueTl+bCJc4j+JKRSuc82sFBtPaV
CK2d3Xgr152/FIdrnYfvWZVE0Xk67/7XU0AY5TWvdP4XZm6vvnSP3LNNQY5Ky/BC98SGpJGE/lfS
yPOpzn788RcWbffsnc+QxpYVRliSg5VNpbjurkCnjF/b2J8nrEX1AI26GrHk0XAaY9Yo+B3aDr/y
5aXrnH15V5DyEInB2DtR+o6q4jta8uKTsfnPG8NnnwbUX5PhhD+5mNMyPOAYiJau1ye/QjnIly/c
dj79bIF1KHAmVZyFhyasBW2UxLmezaz+5Ej3z6mQTz+bpOKhneNACG/vKazSiUieEk4pK0R0sAqr
T2bCf75ZXORsejIHpOCmLgKkWg+WvDb1U+t+Mmwuff+zWYi7YZosnsa+MPOfoi283VhC0IoDmb6x
DVJfebX4BWfTj6cnD8sWvyAvb9zsKbPu1fD68fO9cHPO45MkeqaxqSZvL/t45zffSI5bSmx0H3/6
v4tU0j2PTxodY8a8WfLN08z20N76xn1NsTyBO+fpu6YMHNz+Un0rCw/UUW2l8igBG3Sp538DTycf
HTZZ24+/zYWn9V9d4a83RWd2P0dDHR80aM8kRUNqYiqWiKuNT97zC3fzv/rYX1eI9ZCAUp/pNCTj
ykfrbvUPCVTTj7//hU8/J2LjqOndNjOjg49jJi+JA/qdqc8ynP65iEvXPP39r6/uYUGKcVpGB0fI
qyI2ybBuqzeYLr8Qcd6xmt90dLM+/iEXpqxzfv0Q4L2BuhIfzPFHW38bzM8OjRfukH22BsWpKO0J
mfK+y77N3r0Irgk7/fg7X/ro06D66/4E/QiOHK/qPhgJ9Z2Dhc7EgpCRT2bxC2PzPFlK0nR0AZCq
vRWAN03qhW/1CxOinDZevvYDzmbyLC/aeeast08GA0Zl/5bVLjEf4osTydlUTsZsVE4YJanRS3Rs
iGTC3n7XnvvJy3vp/p/N4qoNFQrB0IBDnGBeSmh+02qGp/Dx3bl0/89m8raxjT6HELWvaH4vAyb1
BwIPrEMRVt13heTsk59x6TpnU7lQg2uGKsPpXYKuyEr6zXUQfi/o1VVprr82D52nP7k6KUu/DYJ9
qxDCu1bCvoZdk+eoty/drvPgpyAMdBv5ItgPLn1nc+5v5sKw0Iag4T7Zvr52lbPXOSz9VCQdnjzp
zHjP7NsmM18Kr9+WUb37+BIXhpU4Pae/XmvlR7n0Qp6HBmC8LMaRViXNE8hY4fePr3BhsjvPQLaH
OE+6kS4cndeVn1hIoz8ruF/66LNXum/rYDAHJz40Mj42Q74JzfiTnZnP7/9/tXbpnuceC4tCTdj1
ySEF2ouurbZMrtCoxyy0g2fdxdNVZlr5S4sO5j5qvPyT0uKln3T+mgMG7+KEn4T14obJHIx3/8lm
7dKjPnvFDc+GLJXOLP/iLkYXBokO6G25+fgxX/r0sxfbtVhThW/HBwwctERr/nfKR/lSUKh0rdNz
+mucQgiu+6BjyUT0BxHW2GXVXQGQ9uMvf3qh/vG0zzOtakuZVVsP4aGt6Yj3mX2i+4ZXCA9xrBsQ
DOsh+mRqujCwrLN32iAMDBgImzAcJPmjBdDDXRaoC5p1IKf4Dmf+KBZ1kVXffFvl73ZmQk7/2q88
e9ejok79QlWMLf8xRgZclnu7+xGLn3Vpf3IjL0zv5xFNYRZnOlE6PnSBvoqyYu8P1Q87Yrs2wrb9
+GdcGGnnMU2+b9h6GtgG5tVvQHdLq/uprOSL98g+G2cxIe2y4gcUyG0r0BNE+c0LnQ50b7NkaXbW
J9PipSF39qKn6Vjb3YiAQ3Z9s3UQaD6fiDlHnVn2ExY1BGayKKyHj++Z9+8Bfh7EEppIvmEt8voM
XbDoAFHZ6BuafPppwLM+DXYo0+qzVMoLo+A8m8XsbA92S8O87LS/7fln1KPQyri4+VkN8cIYOA9k
KT2vyuXoZAdncO7Q+FwNYb3v4ur549t1YRY2z0aB7lqRVEjqDymwRKxEjkFAVvulPqR0zlNEkO2C
kyyC+ODqV9uFEJQ16N2s9cff/d+3xvl/ISJMwmMU8aijBjoJ2MoTUMCyPtuoX/r4s/lLY54KvJp5
vuiNnVXOm9x0V9EU3n3t25/NUbbyFWZldgsoaxZQmxdO+RoVPz/+8H+PS+c8EiT2hjRXNtM8Kufn
EB/tTY0xfGHPMSC3uvhMcPDvKd7xz7YlxIAHhZyr6OCa8bcg1zA3uDIyXeMY2t4DXJVV5CjsWs5n
z/zSDzsbryOy4cxpu+xQmGGRLcqoReok5e/JG62rxBXJJ7uif78XzrnmJuLMmvaJyA6uG5ebOZmD
N+Ix8h8fP54L1RLHP9uhaNAqAuxafAhqhmz2lmQC4Xi3TFCMB3b6lrdPwsBOham0RW6KceUos89W
x39PkY5/toHx0rj2CsHOS7AvChGFZLW1jJ27cr4rTbx28Js+/pkXLnSupalzq51sEh0OjS00Gkxs
E0RTw3Os63TVEpxCWf3UdTVZbz6+4r/1SdI519doz7DpSDHj6Cj1DxGsa0zBqter3vZDsBymuwYQ
k1g0/d3k5FqoEN6pOZH7T76AbZ3WtX9sscyz9U4RkYnXY7YPXMJ/9ZtxejCHIX7IxCBnjPZp/kth
/KjRIzoJJOis9vbCL/t6SZFRg6gogIfsnLqtnsu2qGEMW8m8Yqqb79mSu9Bh8doBpBTpnhA9feWN
oI0WuRO7OChC1TzGdSONBULF/FcuUrwpmTrF3IQSw37ZB+Dpxfwzb3V+iweGI1xjxcXGQdfbLFtC
YHDbB9Gwojs8NnBP7JfW5sXOiSF7Huyw543uq41wE3NTNfgziyJqt00LKVV5Au1ZBgYSCXK9mWtB
AkIF2ISHUqwm1xiA66sgvkKqPR99NUEHwCvcLOuptpe6GwRoSbd/mnWeoxMOQZyeeIxe4LmH2LOL
X3Wk86uwns23/wweMWLPhy5o5HvgyPBYcYj5k/e63ymvEz+8GN31DGpgWcOlWxc6H6ylqsi4saMA
YrnlN8GtYHWChYSfzF5kuKKua6/CTyBVGtE8H/x3p7cEGhTjT1kZJIo2I914xzNWyAo5pBK6sZz1
yQhUzRiDPKnkt8BL7F8dZgGcvCIb71BW9++lo7xDl/nTvrYriN/RCN+o5fCwpS8Lbt9xI0zE4bCa
zBIJPOQT5P8DgJb7QHnpUhgYNGIqzvfQMfWb45bFKVNEfR8H/OSQ1JN0paoi3yVBk/70vQgfQELQ
JZ6gFNn8ykoRjaata65NqcWytYecpIJB5/dCEpSjWxwpckiLZqnxOfLHScfIy8E0LKZg7p6Neuie
y4JRUdtTtmeUNggcrdKukPNb87qpq+m+LZL8jqjW6HecSnNvlj6OaBGU8BxxW1orp40jGJ6M6e/x
dOoXQ/pKl0ZhyVsrC8Z9a5XNwQM0f+MOJf7LqCsYMCqKeeZ5TIvJxj6D4pkNMRAHyOo/GlAI+DsS
H7K0bCijZVOT3BJ1HrOvrNKVF0PkX3gouoFJdTisl94JJOyL7IRor4frwI/ciCgMsm3WnREAvwRb
BgadfCcbkQVWukXXpNCidNk9kbAw/sTsMK9xutbvNQdytM81t23hl26ILqK0F61rE5NFBBfGqcLs
A6T0JOCEXTkco9lNnnLfU1dhmtV3ODsl3v+8qKHV5pH+0WpF9zlP2+4PPS8zXlieMjduKp0DLXt3
7YMVeRTmHO5TUDNvcTj0kLmt16Qpitu2z/tdCnMZ26bh3NVhEJGuZ5gk5oxQpal67TU4803Ea7Uq
WorWTmq7u74UJX7ZRtzGeWTuUwNmgsjbaJsRPbTqZSFvxt7d9oMB+C7IyUOJzb7+7aXFsBotN3jE
5j9RLhDBWiBR3fI9UdQELJluk8fXuUAKMhdYIhx4f34Lhc2uDz678oOFcbdfOJ3fbgNIp8dAqiKC
/zj+RwpAbgeMVa+JrH+sdJgtsoAyvherAYJ8PqygyjtqqQNBikfdagPML2xJL0aeHMfdO9RtdxcK
/afypb0OpyYfdgF+0bXhCZvCH8rsQRUuoPO+8O6jzhNYNQznTxWM6ZZGBrlNtai65dTAQxq6UL/7
oJ9evMkG4RYl+ZGIEaCTbpWsW859Kz+b0gOp5fqKwBnrutCQX/A5mtgwfPIZW0eK2wJK7sZg/7Jz
pfQebGcy8RzYZFcn+cx/o9v8O5QremJBZ2z0AAHBDNk9ITzy3RV5TAike6x+ns1uPSHVg1Qfcoo7
7YZiASQjTzbjUOuEsCNpvOIhMJ/9cUyvYZJF29Hrg28WQxVqUycOAxGmN3qa4FFUlOQ7uGcrr+No
1IYmHAUQTDfaIGm9apSz5gnH37WXmKif7G4D8qa6muG2A4hJRrlsPRhsUyfkCqNNdoWwKkZebjL3
mIFl3/dEP+xkGlVbQ0ZqEwN02hstNsHOQro2hXb5g2uqCgOPn14XUea++YDu7l0nVAwbzB7r2qqS
J4eYCbwoZNcsu6QiOQ51w2OZgHGOQLLhaTbTDckKaolKzX8Jeyd/qJg27g2ceFuDD98oORrXE7zL
YwwKF99PBP8vU6r91kdzQqn5VCoCgdH8ImXDOFhu4n3jOAeao0vCb8jyaWW5JjCPcEyuobsER2oa
5W4AHr0bKYw++0ClbtCLykNhlNV7YOv4Bgt7/OroEhBoPwhW0dDaTqlr7bMhQghC9OFOwvm96aJk
+lG41bipZVpBa0zyrWec4smqBIQR7M0RapcmUwrgXvcWVYbeevA+y9UcBuo9iVW9i22wE6C4k5sx
LbDmaS1Jkxtb/6YuZ2SOugxfTC+yjB1gWu9hxDt0xETgvnVOP78MOXULKx6pYETSfxGx486r2IyG
YYXROjmEIku+K5Ro68CNho2wR+LQi5z4jD4WaxNb5r7DAL0NQMdGC2N0zI0v03k1eNDDeyi3dU5N
v/b86gD/0PgV1Cx3g5rITBqbOMXp3uUbFcZgRqBmrSKjhFUUaaZ9DUN8IMvgcTZKG17L2FKrDDUa
lyL65tBtPORm3u5RwSSrqXGqDZE+NYUGG/McNrFNQuLHGmVXczuP3EuPHIplUZflNfK0sdtEjQsr
nKCflcc8jYkwso8d7itstP1sgCbt2SJUcAcIFCKOZ+FHgYXvv2zWQ9xMR56wLkGGW82xJFGngOst
p1sIlsyQNgygUY3hwxh6ZCd0PhrNsQZjAMtn2ukuNSFUpMMvGJaI262oPooQYOdYS33dxqH1IEy2
kK4QwR156j7CNzk04lcOIHfrJRqbaIN0bIoqeYvtvOOmec2OLCLYRZOTMb2E/a78X87OYzlSZYui
X0QEiUuYljdSyZvuCdG63RfvPV//VvVIlyeqIjRVKKAgDZkn914bVw9WXNBEvzHNVHeJGjM2tc5w
1kqFdxWLWfNemPV5VjAjmJAsnyGZqDFVQdWSGxYc4aNs/QRAQV9mxqYAmYoXJoA6ouKSGl2+PEmv
m2SGmD5lnSGAuNvaed2RmtTl7yA5Oftwmbx8kG6Zfl8NLDJNs2SCHbuaj2ZQZONvtym8E+CNbinr
HGZGZ4R8WSsbtnIcB8HJgaabr21XJFuWWGXCsZB1JjUpQ+cccwMQUhMsixh/YO0DJIiryN4RfONl
S5AVWrJKolbvN27Qmd4mz1lVLcasIVNpBLANTVxGW71vg5NXWA6VQtX9nRC2Ao9NUVaJpjcPUIFU
0uShu2fj38wCfThT3kRwq8P/hKMXtmf3taD5xAgRQLEi9RTQYYwlTqjsHcKE/STU0jlQBC2fvbDO
wM+aOFJACQerujGKe360PDZq56Qr1snyVdWUMVvnaRu8n+UTEKuAnq2dKCdtRZbjnR2P+R+jUYEr
RyIXf+qmtU6D22bn5ycKROghK/QyNM4JbFVFCkDsAwsOJTZXc6CwWLSKjpc/Vbf4hdOjxIS18pkO
VziH/ANr4TohhAcrG6DL7M6ClQd0XXSsi0iF4Hg09keO/pI6uomD6NnRPWLOPCHuFL2Chqfbucma
uTFePB+P4lFFQMYKMG6MFVkYyV1v63BWSnYSviGww5FLGq7ZnBovNTvSIm0OPnqIXVErzruSeDkg
NYCLD0Ad5XsM7gvvnNS3ZRujls3S4FFCNT6qgJV+cBA2ZuB74IoXRtD/IMoHt3jQD+NvVkbk5ans
Bn4aQHx+9EoIKETnKwx2RNdvVOAsj0kFNsknTOeRQxeAqYkZQuS23IFf5LN2NgKLCEc7gp/iFuFJ
b2EE5WW/0034fHqVnRSh2CfHiaqt0hguNcGKPM0QDMvKt7T6saiUDAJeO77RGYy1xzjZELtZ78am
GA7ssohJKIsUdn9ZbXL4YuuKDdtN05PaafSDfO3aZriP7UgFMWK0+xgX5qoEWL5SSB0hRajTDook
9SDTSExNVMdblmwnlk6mkaATxcMmGVU9X0gHfJrHJP9SdrFH2N2YPHIe46y03sAb7njNmonX3xTp
kC3GyB1fgzzRjnR29xhZjfPOTt6DpmE5K1YXBXqFsHzQ45YiMoHBh9DJjJVCJiia7mLc+9Xo/ZC+
Uj0VKJ6BOeH/2tUju+IqJxDCMUvxAUQPzbTqaLVc2lVWPiMh7o46kMM7VkPETek+5nRC6auajFh2
osRvFst2KBUbA61kddv7EcF65IK1W5BlyR2BFeJGyUHTLsMxEXd2d14vMn5ezd43NkrRVf/Uqe59
4FplN9BAHXzN7cA7qEpodtyvl82aTuHfEJyY3QV9mO50X4FXXQqnS9ZuS7ntDNBjtyLawt8mFb0g
cNp+WKk9tNgU4h7/qzcfoZdnr0QV5KzY7IbFXEqgbsj6K/WVdcm27DcBnP2jkaSkyMGBIFEvcTP9
lf43vvbSxL2uO2UPi56JuGDD3bhLQpjqY9kSd2mnPgQUx2yYfbt8q/T8o9ZAwiWQYcwOSLaHfZEC
Q16QSK/cVEM+rAbyjchCcPO3JIfHpuE914EIqzBlU2heMMXC7BfwTEEsHATJwHJJ8ZOWSV5zjf2x
tprxPjZGcR+r0AmbJJSbhhTGJfWzlnzVoOyXJUkaa76n4y83a0LsQqGxUwPbuFOFsH9VzJ5U75rm
FMPVoDoJFGjjQFO3FiWJLdraTkjNW+GkJnJV80LBog9x8xKyvfKhB1GfbToA5HuKFnyRNbI/7bOv
E3Zr4/TjTyu2YWu2omw3plON0ZLsGBvnt9Vi/daIo8GvLJfdaMf71itMYtDy6NDpvrptsxDqdmSA
XvdrImGtc0oaNvd4aaCA39gtQBkIO8M/ek/i0qLPcnn0SgFQsI884H12sSkb4Wx1JoENXqXhnZxP
BSp9RBHccwrtJq7pWIGoyPXCLGKdw2HBp+HoqIgUAMzsWwCOINPyXn2snqnV2FCiKrhcS71y9V8+
vXTJqjZb1p2B2sOQEJUBwRMypEb+TezG7U5EIDqhyDaP+lD0B70jnLkYIYUtOwNduwrpw+7P7P+k
Cjd6J8VKkt61pbQuABgoSUUUXtnyeYoi44mjAkFvBqOWul55r6Wo5NUgDl5DMyHLLYpC8ky95tUx
GniYEPvfs4H6EyRauW67bjiQLhrDijSNAOh9ENx4OWmqbLkLeKG1ueygd/3rSI34YWJMgk3UuLha
RMUuo/fciApBixM5zwf91gA28NDnrX6Ck0qdyo+H4gfL5/ZB60dgQHHtJ8syaOPbPAb+nQSas27Y
tu8dPo6HoE69fRlU0SqwWwNmsWZAx3ayj6Y5i9MS4NrPhWvq90HWGS8ylBjtBfz/ssq8pZ/Ab0yN
ZvxDSmKrLFXiIG4SUqB3LK80CHNKtGN09yuk0O0xgCD15keB9ZT6esIaKdQlx20o32z8GMeg7n1A
INJamsDFnkw4BXuqU/abNZjFyYo87yCaMgCPI7OfiteJt9GUuAUAG/6hDmdDeDYUwIW2Nm6a9Lz2
9VV/rTdmW7BnHrxXWcKDzRUSn/xIS57Lzsg/RvI09rLto90Y+MG6CA3z2IxSPJrxSLJtZ5f7tBgI
7SWQaNk2mbjRTdM4lanlA1hr/DsiGDA4JT2TllPEJ7vrWTdksRf/ZEi7p4Ha9gpwPCbuwirZjjuA
kBJ9lIyfuNq4nk9CgAPhRtpjs2lzVo2xmf2xcjjaCmXDk0de0taIpLEiRKz44bCX3mCCrv6NTL67
BRQtsvfCgE273RxCHAJ3ekjARtEEzQfo1OYhJmXnCGNr2Pkk0MWLcTConZiOWkMcytRHJ23sOz1W
gkMpBok7wil9iOyKfA3GM+peDtYjvp1zDndikMer/k0X7UcALH7YuE8Z26p/Az9NHgndie/ZcvvL
LjLyVwlteUeFUlt2iWiJlojKjdvW1TYpQlcsCMExD0ZQRoL9Z+4SdpC1e+Lp2P8E7VjcwgYOt7Kw
gp1mRry43nae0j7JV1B+QHsWCbu+OHXJPvFqMnhCU30ZW6MUzIwUuZYy0W0SEKP0Ts1ycUxU+BOq
qneEUiJd9WmWjS5yZ0e0Nmc2scl2VQy08WiV6d4K+pZcZWmx5um9Fn+7okLGg6iR5AXgKZ/VTlnY
yb7tEGV1lq7+yAbYYWZQEJgXe8nvgkyZnHCWyHixC8tep3rLHqCq0/t0GL17ilBqBNI69w5aVSto
jC2irFlkYunvmyZdhFo3rlQzFKvOD+UbnJH8VvShskU+XMOHA329EB4ENE1z/OEGaxbZ5FRBiNKy
bXWrFkG7zduOj2+hEEuXI+9eMxLHhdba1U+dLKu3rmdZ3Bea99NN/OaZoDqPSpyS3zaNOE/vnrtu
Mene4qZqnvi6+ez0ZbzvKMXcSDbHZJFlRYqxmkBdFmaptqvNLN+TOcTOXaPq7eiOuzFtwe6vj8oP
kqpY/DQEKbjEuRyVLnIeXZn7T1ZbkzxgA0d/SgegtSe9zItt7XCCBZKgJc/BEhlcdUmOhMK4zuoi
ubFF6h3If1bvsbr6zwqHt3e5Yjh7UyrBBg9gu04CCNRjSkpDHKcplCRobEVl+6iqcrHNnU48lhRx
X2FSqQRIas0bMTg0uQLRC7hBC04NLMAje157R62muqlS1leSlNSX0ByHB6rUzSLVKOCMEMxv2csF
W81uxw2RYM22jFztA4ApqY1NSdF1sPN9X5Xuih1X+BiCGoHlwbIUrQlJGFGvvIad1t8HEJY3Pe3t
b8EHW/HGMcDz2thYWbIicbNuTTKrD2EpAmvNAld+QM5t4qVZN9aPRJVSvSeLLQV3qqXuK0BreBeZ
Eb1TgRnguabsQ7YxH0AL/2JtvpuEUOQM5BYJtIjs9l24kfUM+ACZcE2K0QcVR/MXzee92Grqg/bz
Y3mnOU1zdtkZL6EwDA4Dcl9/VY2+PeYFqhkwD+qrO0JjjnJrYcHreNXbHHp0Fbb+MerU8RayubIB
Y6HtoeUm/zaxah3TyIiDlRaAP61GHcg841jfORHMKQKj+6esL70DXUl5axs1eYGQRwwCqBr9wbai
bmcNffSbmA1yu/LRHlmzVmQtU3snysgjnfgeFH7zw8i0aBcFnfjXhNeyNEny21w57/r6oJSItf/K
SEAYJoVBxffQEDmSEeWVl9ZvaRNCGBXWsemKx0Aj9IYd802iWe967dKp9d+Gy7q3cMa3yz9jRmOi
To80A4vSN1SWg1bK5ygN72IXflYzGre5qT8BM79irvn6PsbUYZ8DYTZGm6fNjGTpyH+YI8H/FxzQ
QECRzeLy08wdD0/979SS1LpPFcplnd4cehbP4Je1+K7M0p5TN1Fv4sSO0VE5wF8ykLphmKGXLfx8
N/DVX1gkfO0u/5a5Jz6rIz7J0bAzJ1Hn++hPavwasrCLbWoMzqov+jOiHPRa6enD9vLNZk737Yme
IB9jZciGMD6oBiAWl3qwM7xRvtiC9btyJj2j6pha47sxs+EHUvqwkyrYNpYEE0MlNNgYoreuyTVn
dBH25AjYzt3eVTudoq9WvhGctg9z9dYuBoKxolf66h5iyz92AeP08nv7ehAa9mQQqsDN7ZaMugNn
gogFx1+t314RQsw1yWRkofZObUTYEcssXWw4fTpzQmV9F2d6va8jgFCXH2Hu5H5qnNe8hpmLqviB
8gOVZPe3KmwgO4m8ETaEXCNjMWmGpyToQXKRGn/5tjPdYeqo52iZEZ3Y3iHh6GrhddXDYLevhaCa
efkGM+Nn6qDXCr0wdUMJz9VVqnB1UeV4wxoyKyG1JLuo5YBKgM55+97tzs34abgSyhIHWtt6B69H
btW2FLF/1dUIASxdc/525aHm3tr575/uMlL2KGLtrHOr1EPTdw9qUP2BN3Flzpnpzn/t/J8uzxdY
QTZQsdRpsxvHctnnEy9/+QXN/fSJgEiKOjBTqsps8vUS/qQHsl1aNoRYuP/v37vHZPjHOdp/3eK7
Da4S906inpzwimpsZjjKyUjnNDytnJhLO9CWqvElMcwtC6+FpNbzvR8/GfBGqETCr3j5iZb/sqmr
Egzu/iBHSFxpgZlHsM6T5qfWtTM19JRUeocBaIxneag0m/5DVWFxldW4uvwUMzOwdZYkfbpJLLNw
qHU0TgNV8oTbvInkvSJ1gzsvOtINwMhcvtPcxGWdR/6nW5WmUUkqoMgQiTKhRu8gZuGMeimYL30v
uaUa8uwnDSFzPy7fcWZ4TE3xUmoyGGxGX2v341MzsligID2q+8uXnxkhU1N86IP164KSUpV7IObU
M9irEop0+eJzjX9+pk8vC7bCUGQUnA9gj5ZOoKP/YAUx/lC8a5LcuZ8/GeB5A3nDCAfsbbmHCMam
ivzcQOu8/Pvnrj4Z2kFHWhDoRnCejrpIhHWy6/eQPdX3rj4Z3d05oRspjH/IEzKC010RU59Wj5cv
PvMlsiYDW0tDvwspYx+qcKdRi2lAeZvixaVWVzj+9vJN/hoJ/l/9Zkzd7RbERcEWRz+A30/vBoJN
9lpmcmrIGCHgLVD2FbVDiNtDshr7WEeRPcgfaoEEaCHOkhBBEMiu1wYyqTNN3XcWlZyo58xiETq+
dWUdPzOEpiZ5JxxJih+FsifODKWNXbfhHX7Ca4uZmdln6pAf60ZPRiJC9lDN98JTlXMFCe0+Sh5H
/8GZ5w4s11ajDHb5rc/0SnPy1a/83oJQSA04NajfgXPljIiNs36lUWd6jnm+7adBC2otDIVruaTa
NE++50HYxpGyAjDyoQZUmNyi3XzvQSbTg2xt6m8ZPjAxPBUcm43x3leuDK6ZqcecTAya4BymTWx3
L0k399JmY0RjtFYy50lJkPB97wEm80Otqtk5+YuAIQJr0J95yMi0hzY2ois3+LItpPi/p5BlxXmI
ThKH/mh5715EdlNIyLcCrzS9Yj/+8k1xj8lDDCnuf70O1GNt/bINqpv9lpN+2JPfWR9x/ck0J20H
VLUHagdpAekM3lLzPiKC7i43wdyvn8xzTmIoDtMHGJq4URbw/KitRjrH/REiH88KHi/f5ssphKF7
HvufBsU5HiQxVRrCpsJGEtOTa17zXM5derJ4aWziglL0EMcwqd60WL4R0upd6T9fThX87HO/+vSz
O5tQNreArsE5araucvu+sQC0u33cXNkxzt3h3C6f7pAEuu0hWBRHQh+XaWYdCwuf7XANdzN3+elk
VKdNBJJMHKVu1iR1mH9UMsU3VA2cK69o7vVPJiHCLwSBpaVxVIyRop1VErNCgPiv7/WbyTRUZQZV
47axD13bPrEbfHZj/1trHxp3MnCp9dXklcMzwhWfICSSxUlrr/Wcc+/7vy87F5+MWjhprRaNaAYt
Am46eSNDABKc1dS3cZstNP+KL3Rm+E4RGBmHPYknOucAVWbpSmU7Cp+cOLmArX+5BWbuMCVhFGGE
3UJVnYMJFocwb5IDH3X3qfCvEWzE+ZV88aqmMIxW17m8RSSjzylNA6lsaIxlTxpaRWsIV0HtZgfJ
KohDa3Ou5PsLD8rN5aebGR9TMgLIOz0g+2Y8dtIgjOw5a3T0yC+XLz4zNPRJB4uYpWtLj9wDQTCn
wsrXdfMtv7xkc/TfacNo2t4JOukcBo5/M14RmusfBZVHYsWMKyN77t1MPg2EUPflWGEMibPKY+Vb
m7emnlJAzwnF+9YbmhryLd0hIwQ/O8c04wpnEtJAEzz75Yv/Bax+0bGmbnzpW+aoRkOIG4hTTBtQ
1a1HevQiJI/hxmygSnBwppMeDfeJH2IBHsDvu/ANd1z7rcC/pkkSCRWE4WFIShLCguQ0OJVxLFPk
RrVGxNeQNC92aQ6rUCPzrVWKdOEHnrJo0a7uTFMdlzHZTyuzMawVyS3RqSBGc5cFrvMzajwIvUGV
sKa+/MTiL93oq0eefLCIhVUZrgR1jjmyPoT5zV3XDhyzw9iUadISxedop84se1aLw/gWtW19VJrY
3aB40l+y0Ui2HKwUH05nkBekdyWIYqkBnjHqG3Rc7jZs2/IG0IEfLVJvsB4cPXMXhZZWh8zWSZKy
rGbbyT5BwJ4b+1ZSKFqEZeDssqhrnzEbRWRGKOoDmXPaWtSq9cfQRvek5mGyEe05GntETOFkmb4t
IoFidxzaY6qVyHYqZh8drBNJ6X6+NGzyclQXebEk54AUEg6jjj0aCTiTjXIOxnS3et1Jgueq8OBy
1S3RK/0+jK3nOhRnUbR0VswA8EA5Il0ZXm/80vuexUMUGvkWK5b7roGEP0pfNV+EG8d3fWwTPdrl
w0noarkTjeXfjCQFxARuF/o2I5rsqRtFeerCc6gyJ2EE5Yn+DTa98a5ETnmyPD+GAZIp6c72h2jp
Nxa5USmmDG0ozJPiNNmjjGvOjPOiHp9twxhZS5YqZPJRS7duoY+PxhCUB63Aa5MIVzvIIf5QipwD
c2hd+UnTFawtJLG+aphEbq00jynacbK5btrK53BSxAuRIDCLNfIjK1cJVwqndbcyU5yKrVfnbCry
0M4JcckSO7Ky6pUe0j3+9BValIiEwHNghdJ7yU4PRQ78MwxXHB2WWHjceKWYdB9dxABdyVJGLDo4
+7ohD3JonPxY12iFnSQTSxNf7klJXfUGOuhr4CqQ1DGRIMWRxDwSZFosCBO3D4NsCPwbc9SrcaVf
86vOfNamgAs/9avCaYVzsEccKVDHApUUa/XkhVe+zDOT/5Rv4SkkErIssg/OSGixVj5YpXOlpDUz
MWuTJZcfjGmm2XwwA7xMi8AiqMAhUTDF9HF5Hpn77ZNVly5TUaHnHI/I3+qtmSvDpiiN4DslMym0
yWdRHRW1Hw2pH/1EeltkkqRttIgs23C8tqaYa93J53FwRdoYKIuPlrPOfWOBfnanJPmPLgyvbS3n
GmHydTQ9gfqJTLQD540rZBnIh/VXBcvglbl85hGmZAvO2vDXaHlI0mC+j2vjOTAVQm4sC9spMYuX
G3pmlToFXFTEn5Y4UoajJKbx3tI6R0N17uowBsZ6FZIm+Vq6qfkWxB2Yssv3nHlxU9KFZTQsuPBm
Hse2DSCtJms8PAlpxsK/coe5V3f++6c9FRN8yimrDytcDVBYIzbIn7DgLIXjr7/3DOdn+3QHNMue
M7aA/T1DL7ZmEoo1IItxp4wEjFy+xdxDTAZ50KaiYNAxyHW5VHv3gAD1l+cPpxr88eryPWbG+d8T
9U+PMRAVVbcD5PMOBTp6HvHhCHllYztTevlr+P10bbxklZDIRznKIzw5eE9kuUByy6LhDm70N1/S
ZJyPCi4HQ6EvWbz5NT2ovbHNEOuJh4UqUSv3Snt/WaKUUBH+296t9Ec0hG1wRON3A688wne2Ggl2
1oMHLQleQkdxFySsXoNXzry8KdKuLZ0+QxhLNoEG/S+91Zt0Uwa3BcIZ55uo2CnZzjTjPkpSYR80
kX0YdnxbOdh/Eojpi8jQ0XpawzJMv0UZkmLKtjOGyPZ1JaKrkbvWDv0GciP5hM+XO/LMnDLlmPiI
vqRXKcMxcE5uvPeMxzG+v3zpmXE4hZbgTY5Nq7Ilp7cdB0dPek49Xr/F0Hb5+nM/fTLOvbHMkc5b
8qBJ+55dNYly9op6wpUd1tzlJ59yKVLXRjArD7Elf3p295oF8m5EhX9lBM5dX/vvyKgbrTRwNoMA
lgRkZl51inXtJRDmNQDj3A0mQzxIc8XCKMEQN8fTUMZH1Y0/hK5dKQB8fSBJx5wMbc3GJ52V9oCo
FgZnExyjRHXfM8MyMOuT8+hYubu1Cq0kVjPSVqHXm1ea5uuepU55L04AdaHKKjZmxj9D9ZKTgllr
+8D81gSsToEvFhCAMcuZQ0JQUl181OOn0bob23OS7p/Lfffr74fqTHabnlTVsHRdkN16eCDrAx1F
9a0RTf3nv/0qIRZpFLkuDyQhhYs4D8Dp1clbpeZXsGdzb//c3z59n1JCS0uE2hKwJ+ZF5Uemkozt
3jTRlUOzuetPxrUANuGGascUnp9GiFeja1D2O0o8Z5df/twNJiNbD/wq0owwPZbRTRJDY9fechuv
T/H0vetPRnZYOyG7ttQ+SLJNS/1jMDE6GR9Gkawu3+Br9odUp1yXrBdl2GpBSvfp77zIPwUeQI88
v0P6Sbav8uwxuxBcmeyJQx+WjVL8KJv6yv7s63lFnXJdNFIqGkKih2Mv/wk40WIGGPxrkraZWUWd
wlwqpUdDhG31WMXRgzKIfdE8SPu91uMbLfTIJd10GobEa0X4mb4wBblA5LQdve7tg148tOpvvL3E
1YJH+N6OU50qOesAd5QR5fIw1mOJJJ+EUHLkshUlAuPKeJlpj6mKE6qEwMRRZscisO40S//lZMVN
ZZj/XO5sf4mx/18ZU6cZRWOTmYOL0uRIwh4WWDXE3JBTirPTDqukTJ14URRCrHpIfKfRN7p6oTa9
fJKDUN8c1ebYx06ts/bbMDZ4O/FMD3DX11kt9Horwz795QcDakXZZ8oicNPw1rWltyYiPFz3TiV/
OKQB3FTUkbadLZ1/c0Mr/1AOgUpAjgs0Cb39p0ZgtSbWx7nx3VilNqjKK6P56xWlOhWLYj/LbNez
xRE+w76tSYYd9WRLPN/PqmZPDMDgyrQ0146TaWmIEzp40w1HLz9nThbLSqTLQvu43IxzV59MSiqq
aCevrOHYufdNfHKM9yB9v3zpuTE0WWjkBvVniiosBLIfQvir0uz38XAbhNcAheIvJfSrPjhZa5DP
YVVq6MtDMsA9CEVarSynGlZ6UuunXh0MrO6Ntx4LQWS5YrnZ0R6ILg2bxtypejpuI+nr7yFRhET/
4FRqRaQtSA7FlYTynopaKyhzNNEqLM/ircAEplIj111UQILviNKBIdKlLnin3joaZR6gJzGwL/Vo
zn0ZpDeVBWVFLx33eXTt9i4ZimIHIap+bhrpPg5aRf5KaJvr2iEqNMkzZxuwB1ur0COXVqt1IEnA
YhJL+OFKraYqlYb7Ee/2Yigdm1EgunXtpdExJmVwM5RV8+JkyriOtCpFySqjjY/LYYm1ZniF0+Lj
ZYfxgDnHw3LXoHNgtbG3XBntFS/hqmUqo1MIcPcNWpD3UY926KDsN50/dSSivYHPd9sm/Pxal/jp
cYf6myAz2o0mk37Z+WP8qoZju0maRsXSZqU3TSkwhJWR+ozV1FtJvKRgXLXq0SNfHngDdqC4K9O3
xnL+VQRBzppCnV2BAcnKEL+tn4zpztKFBA7VqUfDSPUlZONkj7fDegvw0f4qXNV/lXZrrtoQapMz
qHd+nCHY6eNoE5uNtmuq8E9hc34Q+12ySw2n34OOgMej2+l9pAXDLkjrYVVWuliriH+e6qGmvcVA
gnKAI3JtJMzSl0fFzICbCo1JMbdaUnaTozIyby4xfStLXRnhoKRjLh4u3+RvUfSLgTEVFovufNyS
nYd1X4cbWAb+opAg3KAeRK9k3Xr/koX5xymt8xKT8NLCjnVSOslwyiJJHm9eG7sht5yDiy/8ZHo5
4H7TD1YBQb2/8cJXmFpjDHV2MtybQ0Duou0CirKJ0q3a2PnemvXvocynJWXR6qg3bNM+qBH5xNp7
q0Fy6LTF5Zc0Mz9NIydgsZgADtjJubmSnz38Rfswhn7xKyeZF11L6afLb91pWhsP7TSw6FHVMcgq
7ZiWJghoRrL1Iq00+1dKsD/futFU7h17RYtDpx6OTX6q0OKfi1D2T99+vXz5ub57fpOf26MrS2l1
YXnsiD33I/fea8vXyCs2ly8/0yDyfNtPl2+lOkZ161A89bRhUYi8QHPfP+Whka3rwsyutMbcU0w2
EpzQmUaasMnCIrqwyIpuA7KQr/H7z1f5auRNPtd1bZW5NFMWqnq5KfBJ93Hw+3vvZ/KtViCSkwtZ
EQM5loyDD9/TVzitlo0ZrC7fYW6ZPRV4V34YczXgC2kp61XOxLExEWDh+uE+AQyURdxj/UGBD924
Ev5GYKS+MjN+vX2x7GnlQOJBTg3XqY5mk3DqS+BdloAiBH+GcSH83QfOJnOYMpNk48fGtpXOCN9D
qb7TLyw5LR9UsUSDOaQxNa/R2/lKIFaF4qsfXUMg6HfmHO5xPjf41MVTpya7JKzqo2mnMP+c6qnK
q+cz1qjt8yvHQV+uTLnHpIgQD06fjEaXHcP4ZzNw5MhxJXmTyzBXFnz6rrytL/s5d5nMBS6YFtXG
zXysk3DNSesuMZ2ny73wywHKpSfzQF5BaoH5lx27QH8lqRuYYvMeJPX68uXnfvn575/aAOeFXha5
0x47Xw1u3N5Sdr3ZfS8aRE7DmKNYJGnalmRUlvJeHbIEEzr+ORMP7uWf//dc5/9mGF7PZBoIOX4n
CzyogdbpoGz6sTllgwmtDpzkQRu78oagSSzfckzI+MY037H724RqiuRd15qFDhfqLbJH9djzLrY1
8KU7zp6HK1W4r+cQS04TNasR/wxRwPy+bpVXK46D6ycr21Q3dbXJ/BtPXOmBM91k+rloooCJm9PQ
A27oRRBry7GuFx7LusvveWYYTW1ASW94XQEB51Dn/jqsTIQa6dZhqRMPj6KMhyvNOfcU+n97o0qi
OstMrzxI3Xk1gZASgwOAwrx2JHWeWb7oLXLSWxoPhyykuOJQD7DCF4CUlPthyJV/A03Hy24KID5s
sDN3gwSn/Pfyu5t5qGneVmEKz/BVLT1Ude3fD+wGDpL00X1RjcOVWW7mFtNa12APHizPHr2B9lDr
L7V8V/Rvzj+TXSXsC7PHAt4ce7CRqtLvYKSsrpZ+ZqafaSWrUaWpB3buHJLyPi+TldfY68tvfaap
p0UrHVM/CnCmHuk/FklNSkqEzmhc6N6dbZerNNCuDI2/yoIvOtW0fGXUg3DCWqmPzbJa5/vo0Tu2
z2KF63/jb+Aar7pNtncO1bNxYx/LLYvr1eVHnGn1aVErjjT4YCgoj7JzAObV204v127hX+lUc21z
vu2nT0OThhXCcD7PfXmb+K/a8M/lnz133fPfP103LoHV2KFbH+sueE0gTNmtd6XsOnfpyfyB1SjJ
dQGEqfHEXpwVTi0Kxss/+8sFOU6XydyRg+5TTU3Ux7R4sPmaWR+Fu4/0Ky97ri0n9aHWTeo+s/jl
Wrkh0o7qobd0nSs74LmxMBnD3ajBczL6mpTtIV+F1RCtfVP7PfqafuO1nvlbz6p0DZ5Gv7J6nXlX
0329plijSGy+evmwkeMGHkznr6GiXm6JmXc13c9rYJXgLaHZc6xxVQ1bvcwAt79evvjcT58sGFuN
aEShsaDwIHUtlDh7Fq73nFfRpuv8a8qCmX463VkUwZCpVSLkPiPPzC3vQv/te79+0tJDXFdlbRrF
oWmDJX1qEcfGkilvdK68npl3P3WMlhUEpiSDHByX+2J8GRMocPm1CW3mtUydok2rWabjaMWhaoo7
CJ7PpZU9Xn4xM0Ng6gwdYqK4RMzvBsByPMOJ3c5JllnrbOCq7ouof6oN/8qh+8xiaWoKbf08UBEA
lwdfggBGvgm/daFDI2lHOtO1wOe5lzWZnkM/VNJxBOFaNv4PGUZ72Xnfkp9BSj/f89MUneeq1Ri5
oJXHSux8B2yTE3rVSpZBsL7cIHMv6f+mat0LQ79iRSnBtaupfa844l4I66Zuu01Zldfm7bn3NJm3
RdcXmQZPBqlksyMVXl2ASb+WID43HCbTthFbkctOWe5LMPf5EL+4ZfnhWN53jq1oh8lw7qw+gkw3
yj3kp6L9CEaQa97T5Qb42/W/WLdM7aGKGngIDwzEvpae7tKis3fFqMG20vuyiTaD0WngyofAXuZI
Ov4RsBXXnv8/zq6kOU5dC/8iqsQkYAv0YNqzncTJhkriGxCIQQxC8Ovf11n56prmVa9c5QVqDedo
ON+QTrcDSls/CGSD4BfWcCOsiwJ0a9cnTwLWAMA719D0hrLMk1NB4dkvjea3C9HkDIWCFmh0ATMX
uDj2Cs/iTcaAPYbmblj4FCTDjrfdne05c2QvZn0sTQs01A7y1MepJ+wfx2F4kWic4q3JWTGFYw3p
g1CoClp57hIcZ5RADiztnCWkxRy8muU0//YCBflhKFyBhuab9IY2bnmADwgYJy3kp79UmbPENT0L
44Fj/zJB//IxIzPEXaFOGdOs6qLSgzy+3fYL5KTF8D3LizNfN/XhWsxdYLa7vv0CNf88dnoTzg0A
gpwckzob+WRlkelUIruVnUPE0ibL5B5gM1BG47i0oSr9buNss5IddQ6uOVfCaFBnSRq7L6OKQTqZ
utnd0s9foUr9fZHLbVV0G4e0lcjXGbmpX0EZ2CV9wianDw3LeODVUoaGKW4rD6r2bbVRLFx7HNC5
uHIuyVK3g3dTcYXrcCop+wWHJes40Y4+tR2kS0aPV0nhtuqpqs54Zx+k8lNWOfONatwaGlSoB+2L
qeMHWXbwaIWzQgShh2njJ64kJ53O61TZwrmcz0JjFtZsBl3jts394+UQXxtpLY3ju7jltnabBDMe
1axU+o8VtOOgj0RECxXyoSLHyqFbtKG15rSUTr2zFhZKLDDFztodIpO/WrWtEpQjl+eBePVTLlW3
tWbXWtPyOgqHPIPAZJH48G7H6+sPFMjxfN3nzwrEZYDFQKa4PIxrk6Ql+WGBKjwAClVCMzjd5+mo
biEJuLUE1vqh5XgBrvg8106biIygzmR37FCnc/Or5fPwVjVQSZdBSzZib6UrOlO2kzZEhCDwmPi8
hcMGjGoigHyWjWP/WqI6p5cPxwbb6UvXhuZ44pNy17PsZrGLmx4X78vzsPb58wh++Dxe7wZAkdwi
qYKZPqhmsv9IF1rvHvH8DcDeWhPnW8GHJso8X2rSwGsK5CN28AbLOIGwNR5oZnnRdb04N/2hCRbM
U91RyqHqa8EZQE0WTGeawr/3sbVs7Bhr03z+/4c2oLwPyD2VVQJtvnoH3YZuV3jGVgVv7etaPEwp
ZLt6iPfdeMJiEYNI4a6drGbjzLNyAdNJpyNWkHTx9JAAkRXW9Z66XTg5AA9sLNKV7+uUUxw+eJd2
EL4kLkSCby3ZRzOUCZtp44a09n0tCFA9nUa0ADM5A6pSYTkv3TeKQDvgbFDfwuUkn3aXV9JK5tDp
pX3bBsZi4roET9gEh5rHFGBxR3Y35aAOZtps4b9WgsI+9/TDahqrdCwGB4+/c+21h6KanV0gmbm3
GYwJLndlrQktKIZJ2N5k8SExcGzjeLiup12Qwdx4bjrr7XIbf706Pznw2lpU9JO0gBSnuHVX/l4x
0ChNgeotZMMXcYQYC8xmHjscd6n3BS4Yz1O67Nn4MoJRd/kHrM2Xtj8CDjXZasKtqmhK/qup5+Eh
hSRk7BrFEOeBoF/9BiYEG62trUNtf4Rk5kLrdAL2a4brCxTrSW4/uW26o1O9v9yhAAvgswHVEoFf
ynSSvi2SWfCQorYxsQH2m/17WfiPbjDg4CT/iMz5erm5lbxjazulCVHZioyoDtA5r+/tlubPgG37
z5e/vjJeOlu4UijTjEjNCenGB+FByd9sslPdmCgX5dnWHrYyZDpr2CQL69PSrRO3SLOdnCtz17md
EU5QAIay6iDuJTwh4VLlATU1DUWwseuYa93TNk9JxsF0QORM8NanHpbel3AFKiT0UV1pKUiyptUL
z83xfhJA11dMNncszbN3Ix99L+oJyMaHImP8aTCa6SeO7uAJoRhMtzaVFaFNT8eFQE62ZzBVbRLV
WPKtyeAU4IJAnYHes8AYcbAATqBE0gTuGdO9Qbo6Js7g77EC6iffgEoNjKCmjU3inKz/u7KpXjZO
6wUM6zQ1kykYb5hN78fMeLXLAf7badRO9C6fjau4WNTTuZwVzE0CyNNmiStuhDjl3bdCclDVf1y3
rrWsxzrSznhHg0ydp3bO8ipVfjDnL5n56/L3V6LyLxzxw+7QDR7cOSeIIavyh0sg8A8rtstfXtkU
dCqncLPOsifZJIylO6PtdtKF3UNlxZc/v/bDteyFKnHgLHlaJS1sCO4KWRhHSPJuPc+tJHtLS1Zt
QTPIA4osoc07RORjI+BH4h9sSKXX5ePlHqwMkM7ibGkHF7IRU2siTMrciyA7xciVj4A6fbP2S4/m
E1jV3VTsAUsMUS9Aln+57rdr+UjYVdeLYiLJki0/OOzLQoiwHmC+tAUNWBuccyL8sC4dyDFDeNqz
ksqmh6ooQnehh7HbUjVcmV/ddNwB1seA8rA4dTKa72AdyyDDDRl9ubtufLSwTZfAgh8F1LOpV0Us
daEUQaBK0F23+HVypg/xWAa5enFasHSWJo1zP7/y09rBoywMwygnHK1cE5BRmcFVTC7zxu1gJWj/
yrx8mFW/XiAX2S3tCdoF8E5p4Xe5pdy2NqNaxI6LWgDjsVvolT+09hIZ2R68OfrTwePU5Tn9G5j/
3VZASvn3mqwhzzb1PuqGeDHs4LtXmtlR2U4DfWz4tLYYJ+E9uqADwHOrY+Vds1jyppyC6Xl24JsU
D7MHaH1eGbA+BLLZp2P97pjZHHbATYb1QEmY91O68XM/PzLYnnZehYp4NgetUolQ2Zfey0+ibV/w
mn6vnPrp8oh8Pua2DshgCxQKhbJGwGOcX9VsH6o2b0LfbFjYcHg+zHV6VYHV1ktuA8ktw/DAkSqo
eIJ6wrEcbBy/041U/Pm5zva0xQNhdacyiMhPHMYwfEgT3y4fJ9zDGlE+MaDC6qw7iJT+vDxunyc3
Wy/DccDZlw6y3yC8Oj8nWFlNxOchGfqt28PnByBbL8VxNeERuIRVKtSnbnJZgH1pZc+k6mGrWX6p
JbnlnXGdkqetF+ek56IuTcY56aixn3J+CmBSDMfE/eXBWuuLthPYYwe/JTHD2JSL50mWD05pfEX3
ID5TwnUT2p5EPF9uam1ezv//kJ7sERWKXjQq6bj7FYYjHPU/9h3CLVsl0pWY1CtzbJkpzEsMmVjV
5EVZKiyYxMpEBuqLnyl1XeTrdSdY0cFHq2ZTIhpwwt0vNuiFfOKRhcLK5YFaCXy9+JRL+KewjM9J
0LVQE0083LLbNtup8Tfr0uPlRlZAtLZe12jykbUF6dpT4P8c2VPLHkHCOXPkQpPg/cJZUG3gSWPC
+Yb+Ijbb2KRWVoFe4agFhTsZHHtPhqlCz0va+r7aVJ1c+7i2mmdIT5h9UKvEakDFyW5bQ0Y1b3Yb
Q7b2+fP/P6xgkBjs0c3s+jTAZ3IvmF8mIgddrQrg5tX5tvlnNKBGFS1z4aOkgouXAnR3piSuZst6
G0Dlu7HtBqKYnnDeLMeBudfln7ayZJxzeH/4ZSgYLqxYQEm1ULmvm2Fnk+aps9tXAhc/mAr9vtzM
5ycMW1dlXAIDe7Pg4iRq9bTY4pbO88Zut5KIHG3qGCzvWmXO4ymohzZMAYoPszH/XQUyrlsmYfbm
3JU1e72uI9pMktSxSn8AAbaV8GRj5i7vm2+XP72ShXS2SJp5fluDBnZStn1iAA5bMLETZb6HsfDG
E/ZaE9rhoxtgfzQ07Xhyi/ll4uZDb1n7XPA/tW98v9yLlaWu11XzJhVBUGXTKVAd7Pnset7BkZXs
p5JcB0iz3fMi+7BmDTg8WRAdRDR1E5xauyWLDe74+8sdWFF4tnUF2kAFHod6R3sGL8fgrz02iuGk
oeB06+DSAF3ASkF/q4tmOiZTn4sIrs3gPLsRCKEQIssiD9KUOGlGxLM3ftTKSUhXrE2Hnjqwz8Nv
coYdnNsiqE/fT1O1D9x5V8vhaR6ncKEbD8cr0arr11oK7KzFVvWJcPEARO1LNoCReHl418JVeyBw
qnyZpNlXJx/vT9DKh1HeT8cBQy24dYeEue3GUl9rRzs7zoY5cPCExQloyyLMU4izwZkV/lFgmLRL
mBXTxhl4Jab00kfezHaRty2MWUvR/PG9xr8fMjY8OA3sKKrR2JL9XZkUXXPTH+0Fmg1+fQrKEqBY
WP9BnXBLWHWlqm/rZY/Bk+CMwmzyBCZnCqX/roK3NPFh9jzl9x7k9MI0oEbcgZwTz0MB5+rC2I+l
yHYBbeajkRIeN0tTRVCxC27Lijv3Tu708eVFs5JU9GJJBqC804/LePoLFYC45pe5gv/t+c52uYG1
SdTS+tjC9bXOEPOmKN2fBohiR5dV9A/eC4rYWqot+O/KdqtXS2qALPMALxAnlFxj0rbvkFYrw5zL
d8s0xqjz6evlDq2tFi3TZyTzuFE1c+KBuRGlg7eH3OgWr3FtOqx/J2AHpsXQGcuaUwdfMv7IYGva
L2p3+ZevfVxLEC4vA2kv+DjhQ2wXz3Df2ouruHMUMrX//uV0bpfKgRNSMpnkCfBdvGGBF3vVD9dr
Ha25pJ4akTXtzmzeg5Ln3+yZ9Cyc88m/LtnolQ6m6CC7GevHab0/dc4A+SrHRwMPlqFIq38ud2Rl
kVrn/3/YX83Mtpw8mGjC8jf4WvY/6iYLW37qh+vu9XpVogvswupM0p9Uyl24udmOC+kGQiywpL1i
P0Nl52AbASh63EYBcycAa9s4La7EhV4X8BumGIA64PPbqEFQ+whk8s/Lw7b26fP/PwybwuOiGHKb
QDs4v1+G+TmD2th1n9ai2eqB4yuqbkngRJiAMnl01Va9e+1Xa7FspznslGBcnbhViguwBG4U8vJD
fPmHrwSzpQUz74vetHEsSkwxdV/6xuWwvp4pdHld+3hdE1pIk3mw+r4AzljJ+ptYjGNjWEeRWxuf
X9kZ9HIArZFJy8bNT9YIz9fxB6/vi3KK2naL5rjWwPkA82HZpAV8C62ZqCRlXQy1gRC1B4jpwtMV
sMvLQ7QS0H83/Q9NZMwtHHPE0UoELxljsBQ1wq4HhJrcSu5t5O21fpz//7ERYTPW5KU4Bbyo76nK
QbuoFthwp+rJ4ijUXO7LeVj++9oLer7WjAeumeEvKnFGIuO5hrbwxGpAfkzzR0scVM3nt8aVG/l2
rTUtpp3Gg9OCW7WnwjQj+GvOAM8wvCvDD91e9ovtn+i0kRTXJkmL8dolE8ysUftoTIgWgso2e9Oz
GquHAP6ZRudsGYR9Lt5ObV3mMStLhusENthxhLxfnBlQih+6ut5Bo3mOG58IGEjV9q3oZR61wJM/
jG1dv1eDyzeectZGVcsKZQFJeGkbOAXl1h7qJmFzXpB5HqnGvGmW20WOG/lnrSUtOfiWNTV5DsVj
IHcAUCUh7HAn035MZ2ApFx5Oc7URY3+lfD9ZmHoZAme4AHatGFb61N2yYx/SaN+HN0Wcfofvoojt
pyXxEuNQ717y5OgWYflNbQAQV7Lsf3QhU9mVExh/p7RgCpENDTxVKWgzl+6W+PLKNqGLQS6MctP2
oOtdFgw1kT/U2OIsrOQNXQjSz0ENgphKc1L1dxkY9/bQh2P5Y5rFt8sZY60BLWOMrAoGkbPxNHej
d6gmY3oVLGh3ZjnmR9aMV4lLwB1ayxXVJBkuQMI8ZfybNf5QXn5wayuU3XU2RTbRMsRc8TJ3hy5I
simtT8L1D6iPxLC2hjWOIvB36pyNXL4SNkQ7FAig/RfQDOzEc1kBJFebx+1S/qEpeTV6mRgSQGcC
4aWNk/PaDGn5gOGqPlR9aoOiBCUWnJh9emMtzs7qiusOULrwA1QhRZqCvXDCzde+q1A7iJrOrTd2
ic+Dw9J1HUB2hiMq7sEnZ7JfHa96Wri1kSo/3xUsXc6hEMzuh7knJ7eWS4xXHkif+yUJxxm+jo3D
y11XeZu+vOf5/W8Os3SETjdx31y4SJPA+g2qyI7aw2s6l8e8eqtSDxJOwSHg6V1ls0dHDDunUFfh
aSxd6wGiAajweKo7pazep2xsQuaNjyjA/HYHb+OO/3mWtHTRB8JVwzrVEcRndUP8LG4GkgQm2Vhi
a5/Xwn+BY32AhbCcIFEYttZ9C8M3ybZKh2tf12K/hRjSaFi9nbR+/jXLRjdiY/3VnrKtnTJYmXot
5F3DGZzC9wGVAnxdem9p8Qs+biGkv8Em6QA6NGOoSsWXU/LaqtYCvlPgqSHP28no2X04eGkkIblX
l/wP5OIOBt/k4Kw1pO3/UvF66M9OU7BreGTQXLLNArxWlT4LSXZnaZONFLaSAnTOPcmgmz0psKFE
0R0KEwADKzteNVg66V5UYErACr0+LfxHmtk3dXk3CzhAzE+q4xsZ7POEb+l0+3xcisyCRwHqDlbc
DVXUQwLclG3IBYj2BQl77m+M1Ip6h6Uz7Gds96Q2JTkZOfuibM5ue8H/GVyxk5k8tgLq8i2/Cebx
yJh1uDyGn+8wli4lyeBZMRkwM0vgSPS9I252ZH4OfV2730Pyc2sRrJRGLV2ycaElc2dRWkk6zA/C
nuA+KamMlUWKiM+MvmZwpg+t3m1/ZSxXeWjjvtdDIk0Qc2urW1nyvpYpcghRU7ewLWBSRVxVDdnb
Y/oKc5ibIW2eaM6nK9elljHwxBvYvtM3J150TcyZyl79dLHvxdCzm7o1odtQumpjAtcWqJYxFpVW
C5xjIAwGXeF9x3ke+zOlURsAKoaLpxERCu+pqt48l648iVu+ljvwkufgfoKtl8FFC8KG4278ku1A
R4wrGWbvPgvb++ZR3fMdqOAbl8CVdapz/LM0c3MFTkOiOm+BQhml1lfqlT4MdyX0C7LU2QJmra3V
/xD++VByZ8Y6MeDFl2TSzI/SHvnT7NnOg1/I7sVWwr1rPTyBh1Cx9F6BISZfoWTJH0dF6o0Dzucb
W6CHTF06rCVmQJISdlXRnAMbUVmwAFoseNlcDv61JrSIMLNGUM9c7GRCHfp7PhDcYlwqT1Zeyn+u
a0KLBaMc4AELfYzEmdJ3KLjfuq2AN+NA9pe//3lQB762/KGXmZEmW/pT6rkRN78BrBJaBqAC+S8g
tTfG6fPFF+gLnpEmhaw6HjC5Y4V+d29NAr700EJ+u6oT+uKWlejcVhKSDL3zXPjyfWbeL6BV90sf
PEEdYmNFrXRDX9gANIwGIbKA++ZDXViH2YQB8NjtIKa7u64j51n68NTVdha12gIkzLpr9pNr7DzQ
NJrhqQEkrTeuHK1z9z40UnM+5iaUYGEo8eS7L0YrQInmMOOAF9WwBYhdWVf/UbgKuBB1itc00/hJ
IaiQty+m89ZAw1vwZSN1r7WhHYyJAXnoukYbZfWtErfd+I+3GGHA3gMIvF6ekM9PX4EOqgyK2jf9
pXUS6dCXxmaH0ik3SAtrv16L7KxnnFmcqmSscRIa3tsZACHaxn4vIxRNN8ZorQNafFsG6QmkLnMU
vWi/B/zWiWFPtqk7v9YJbSsDDhDs/34moMN6Hd2lDSrgMg3gQZgu00OfzvyPm/f1wauxYRd4WD3O
c+Xe8mlUr7NRBXDEA5+V4uYbetBzj2tDusdSyeznhEPVbqkN86ZA/eapZ/CYFkNrHH0OlaOwr0sI
SY4SxiGem8MsofQP5cLNvQmlg5g61NgNtklji5ve49Sl1q7xRXFsPbYb3Pr3nAdq73I/ewQBVuFd
IKAAleC/xQFG5dUbuMrkUFiDjMTAzSZchEpPjpyyb8TvofsrAjMeR77sgVRMY88jc2wusKsMUkGf
a0gMf7MIBdvSBp5KTJMdsaEQB5P4xc5jpn/Tch9vzNbStyhbmMYO5nTDnUFa+y4FEmgjm6xsTzrs
1Mo7v/U84AIn53U5272Rh6Bg1+V0HXKa4R3ebyaUL0wDDsrcaMcd7AaXcCmIm9CBTr+uikAdbdpO
ouxTUbNTk7KTMXmwwdtSm1wbHy0Ruv1cDawFLDeVDnSwnYPZ88gYs/jyL1+JDXpu9kOebWBtFtAU
JeG0tk5datsRFpUbDpXfhBQvHfsqH7ZInythrgNNe5saeWpxdmJm8NB55JFsZvK1T2uHHNKi6JyB
q3oaoYcHUaU6qqWTbayilTtbQLUs6MNkNeMZBOvafIpZUQ23TTY7UVAGe683b5aB31M2/inMXMQm
EuZGaHz+KBFQLS0uZPBBU+rh8LIY3kGOZvdsw6/zqR0zeeItco1hNVbcyHm86VSwxSdcW3F6ugSR
oFpyoEFHZT339vjmd+mJAw5yecWtfF6H6aoiqH1QFt1kGvLXgclnmC6+O3KLYfD5VSnQ8bkyLXNR
jgM2Q8+SL35OwcOCU8OD3UHMU9gZxCLyGpIxxN4Czv/F+//33TDQsbmkI6WfBuhRKf0RWqd5FUvZ
OPvGAQFSTsAA9yDjHYKJ82M5Bjzi50svmLviB8mZ/WxBCzhKDbzHUZVCRN306gd42XpHlDGKh0GB
8o2ribp3S2TiYZxVZBTp8tAYtL3pQD6OFi9vj76qsueg6sgx9ebmASRk/9bBRQoYCdcPDbjW3wWV
CZ61UOWtVLLbL+047X3mB19gD1FFYx/IHQfX/MCyzg3ranahuFAPUT9xGnUMnuhRJpkDaBQuhJ7v
90gapvMC7bQp7hleLAzqe7EjiBu79sT2zjCNp8Ko0nCGCUIonWq4CTJnjIIc8MB0EvUXAMK7b+lk
esemJnksYV60h4+jiq3A6fY19GjiZYTJCpTm5o2oWotmXcKl97qlBgnFAk4/fR3QDjwGAHEcexlO
6XxflelXo7FvxiDFW4zov15e9iuJVpdl8bwW1TioE0NN1XkEhvx+6ksejh4d45bgEs3NrWLVSokz
0BGiLcyyVJHPNFFKxINxcLzmrJMUya7fM9hGB3BFsHLvkVcyHvpyQ3fmvCF9FgVaCu7mIDBmnBOS
vpzHyF+EjNwieOzN5kVa/Rbfaa0VLRUbi2whRCHISTVkx9pfRL4scxUGZbeR7Fd2Eh39qfp6tqnT
klMOM+zbIWDFnZ0bxsZ2u/bztdzK/L7ipJma00zgHcDSm3723y1X/TQr9/nyQlvJr7oeC15JPLje
NuTUZj/9fA6DDqLigD1c9/Vz2v1wXvA7VY3WBJJfw6Y/FFbAASxzJ2/j8rr228/B8+Hrfe/1Fh4D
zaRdOi8mpCie/WFKYwGh4I1q8cqmqgPmC3MI+qFBGRG0Gho3cCHKQxdPI0nvGcUUNfxLifdRQky8
PzllsIEpXuvY+f8fOlZaKod3QE2gIiqsW+qkHTyn+RwHmWVeOXbnBf2hCTCy+8qHR3gyWvl96k8P
/pzvlMoOlyd+JX/pksMBXD2yrrDqk1nWpYqZ4fN4JC2Mx/1aPZpnYTdcb6YtKaaVQNGhijByl7yl
Gdxqy+6Lgsm3a6kbiCzGg7MRiiuBrgMWA5iZq3Z2TEh1CcCbsleXgwl5ebBWnhcDHamIE0439Dix
JbAwf4Zh36s1qN1MTeOIfb14tpmEz1DTDnsu5bgPmG092ovn4yzHuiuXnJYp7WnxxkLBRl25z5P4
yZt/VPn7cvfW1oJ2MJ2JoLXvnx9Pzdo/VEHuxoENdq4zwIKI0py9GikNNh6F1xrTUib0knLkgBwZ
f3R2xfyNshdVwTjMed32Rl5pQ0exq7y3U8oqMxmmjIQVQPNRUbovndnfVlXZ7pjgvy4P3Uoi0HHs
rUVMu+Me2BtNH7n8LfWMaKi3RGDX+nH+/4ccAMsfGpQuCOqzLNpnLs4IWcsZolFm053osibOs2F8
udyVlZO2Dksfs4DAtb2zUL65E9VjTs2b0tsNoN1zPODITYjgWqe03DnDU8mgiluJTB+CaYlZ/QD3
slBWZTjyjefGtWnRkmfucLgncfjxOD40KPNuLJ691q9jox63EG4r+cbWzkcTHU0XYiNWYkLp7YFm
drADjWCLH7g2SFq0gxVkyZpaJFEoLRZtAHHVpEn7/ZhBRoc/XZ7xtaSsxz2HlNxUYhfz3T4ZyvrG
y2AcxEpxM9nu+1Vt6PBrz4dmdN1PZuJ2/WsAXL1hzfu89W4Hy9zIziszoQOwLRyLKzpZKIeaRnMz
+kV9lxVDdbyuA9pyzUoqmWikmViwQlbm775SoIOW4TJv4QdWFutfDN6HKF9QTzXy2VySYmAHBHVo
jWboG8bGCXhllnX1FV/QIB2UW5wWCFO2Zb4zcQJb7DastupFay1oi3WcSsj/C6c4+WclTKsE+lGF
VTn+H0q0SHifXEZ05DWjlQGPsRRmprhGErMNPb+PfO9PWm1RR9cmQduWxslwC8XUfHK4y3eWxZ5A
NbFCd956FF9Jrzr0WsgJJjOsdFG0957atL4xPUPhmSA72Y7zu3bYLQrrG4filc7ouizK8DLDY3l7
qpWLWo5pvDCg1hvB95dj4nO/NApT9n9vTNUyQIy+JcPJOaQHdlQvTTI8THfmEUiOyItktETWfr6l
e36EnvYDOdaH8Uh3dHe5/bX+nRfih4ip5oC0ykMxW5AfUHcsyA8lN47da88JOiS7pXhiJ73twMo0
i/iIqo7nYykr5e07smSQiAVsCWCSWNTjLXQJNjArK0nsryLdhy71EsJIxBeQFmH8ts3INyVQk79u
uLStquzygVYc0pGdgtrEjMcp8q30tg4pa5OhRX9p9y2BKm99UsqIKzv3Q/iMfGm8dGNG1kZG26Xw
FDDJiYL7uEhh7QgcpUPXw53yurHR4h5kx6m0Krji8Hze9dP8AKeOLpRQSrr8/ZXcqAOpW2NB5dOY
l9MAb1drhFeg/9Db7U6AJHS5hb96UZ8kRx0wPSsqpW+WfpLS9lUyOw0x4+6dKTL7n8Ag5beFBN0D
tMqCaB4DsRsLA2ixQATRxC2VkAWFfeE04yPxSs8MUWRZjgYn9MlxFiXDwai/GTaKCJd/7tqAaKkD
AsaZG/T2kpB2iAvh7CvjH6iFHssivy476BhsIf3MomZNErnwLJqVgni8tN/IslzZwDkSPsSqkDPU
GSvfS+bRq/el2xdHk9YF1rxqNjL433Tz2aSeo+FDG4VZGbaoGDl1b/abuF9ey2QqdmUTjm/qZ/+Q
BN+dKiRXAVaD/2Cx3dLIhMusJOsrtgel+TWXvR+ivPqnWYzf1028liey1oZUcQY5L0gaxW6f36Au
eGR4pV1ce+NuuZKKiJYqzAxnclCoSGJlwKmZaudKti8asTHva0tXyxUuCH6GJ3qSMAcG1ALMoLBz
02G/uAD75CYxN7C9n2c8X0dgN4O/LDO212R2AE0XsngGOm2jD58Pka9DsHs49prjYmKIIA7jS4i2
kCwGG3sj3X1+b/F1zHUm296oIRSfwA4shKVqZBZvfdFG+fjDt7ZsFz+fB5TJ/x0bDhkNCnVtmrQW
rAH4OzDlETEe+vn98kpdG6Pz/z/E3mwB7CjGhSZWPb/CUPcfC0bHYSbSjeBeGyQttqcOtZbS6fqT
Q+z7tDQOfUO/imE8li3k5LPmOnVEOLD/ux9l2WRBHRRm0hXDvna9PEIJ8kvfGxvjtNYPLaJxZJ4a
I8u8xBzMqO5eKVBidgAEI5RsCtlvPHyttaIFdcPkQhplAU3Pwe/yhmDXtu5L3QUvuUpBlauLLebG
2rxr8d11tqvAnXeSrKN5aJr8m2s1B6WuLFX5Oq5aZvnQ2LiNnYwR4mUhzFjKaWeoXbOnfujiVrMx
MeeF9N/Nw9dB1r1FyNIp+I05POmmmJbXRbcOrE6VHIwJZrYnp/wj8reJPvrDax2a01Y5aO2Ha5E9
WJQ4lWzAxTdcGjqe/N6P5cY6+ntZ/GxUtLB2aT/CbJICPm9xqKBBvGj+5VG3/lpw6Z4ahcc2sIVn
Z4kW/z0biPidLxVs4Nr+1rHbcV8UPmnjVvovrW+JHy5rgSU1Jljjhu6Y0nhUhREDcVidWt72+8u5
aCXX6ZAXMtCZ8QnSB13V7Lu6inL5deqtG6d6uq6Bc9h9SHZglrRClqo/SRbcQ+oMdImyCCHrlyzW
lrzaSmDpdkfD0jXuAMm+U9c2yTiOEAend8bUX/VE4+ugl9LMLQY7FhPuC6SKzdmVv8ea+AmQ3P2e
Fk59uDxUK93QSwwjBPryknDkU8NHEbzH9BcBscLazfONquvnrwRUf4R1O38p+TTJRKXYcaw3ZhoR
/gzZd1j/wMA+iC93Za0dLRZEGkC6RjV9Ik2H7Fp/ekvH+XkIIJM1QeTWQLWXLe6WN+jnYU11oRA7
z+i4EKtLMse2HwZpcBSUeXvVwRI6GP9ewZLmVjAbZEy83g0LGDeZ7KFQNO7MLTrR51sQtbWNruqg
v1ymqUhy2uYHsdjWiwlJ4yO2pSWaLVWGla3k98tT8/kqA6X5391p4KdkOmM3IP6KRy8f7vo52IOA
8H75858nFDA7//353oDZNundMSmhrPkKYbE2XlrLuJ/FkB0p2Psb97yVbujBooisXMZpl9RDMR7m
zm7izDFYPHqNtxH3K8gIqpflcooteyxgcOZw53fe/o+zK1mOVNeCX0QEoAHYAlXlKs92zxvCPQkQ
AiRmff1L96of15iIXl7fDig0HB3lyZOZJZOGNtdYo0kELX9ZO8SubedY9iqPtfL7QzkWezKLG2ti
DWwzeDmNrjAQVizJ4wJDgHZu2qsBmkJA0JdvFCLaO0fABiTF1wC3tjUNh6EdgdEvZTxkLECWOP98
7VZxQnKEPwW7mq1zgbrhj57Un95fKG9X1vlaXMTTBYT7Xcj1h72d7uBqlD/0jQ0SKM4uN6Cj6FPN
W/Ob9NR8yAIa7UzqRmRao+GjFsPQ9ZDwL5yhTRslAWDW9EHXDWqEBZzTCplCVGcHdttapavYUUZj
5XWeC8OA2lkiaOzTIlVmEimRBGTf90dy65NW4WMatCzAVx4uoGGeDSSJE/Ru9nGbVU8Zc7/PLHqy
4fBPgBZfQ+WLQgLllbAxhILXy5w7tw2c4dAJsVcL34jla9Xysp/KEKK45jK4xVUT2QeLUvT747Qx
GWuI3FnGgJpohLfzWD/6QQUXqrJ+YsW/URX5GhZvqyqsaomf3nmPmn+OvK+q+vD+T9+IqmtAnNQW
RO2lxzriFbufA7SZtJ6jfkDbt7+CRo+3k4JsRJ0/3g1/ZWsQ4RlJ3cEaqBzD5iiWUv5Yala5SQSt
zwMvw/naev2087atCXn9+19vI4vI8kK7wbkv3WNvvSPQjhPK6TvXiQ1aBV+D3rDmo6HsYJtVagRS
Iak9gevYJ8qiNgz/3+IedwF2GRoaXk3jOF93TmTQAuPnRx3OQfr+3G2N6SoGLK43UeXDvIYvbn2i
k20OLp+nj0U5lDfCZPTiOsu0F8xfn/rfWwj/MxZ/jSl8izx0C7XsPEf6rizrtDT+ASImCVEaXYDN
WaAFymkgz9OQB2FIGPvSSxe1p3i7Naer9CKywq+BU8ISKKT+EYwfdoIOg0z8Mvd2rhRbr1ilGEU/
4Vpl3eqiOCRZGgPlPeCxcLqOwFp8f842XrGG1QMBzQvPTgqueNkYe1yXpwY06jgM1F5ZduvYXePq
NOzHQIxlcCZm/onSCYNKxHQnVfF9qOoXd7ZHKccPo41+lg6dds6Kzbe+rtK/1geUcwXu77K+FHX5
Hbj73dSye38oY/QUqxTr4WsTZam/8FOQ5Ttn7kb0WiPmo2UQIA3qEmuCQXkjr+I+iwA1N20Qz2Te
M0TYes0qnFDXrYsC0Qt69ctVQYbvs+4/RUQ9U/NvLWBAC/5/9Ny8VJDjDJpLNwd3MC747XlZnvZw
HIDsvQwS1NiWneC4cRD+BzQfgAdAVqS+zJ7yzmOmzYVUtN4JSltPX+UMs84sPDCd5jIt0t7NITQ/
G5K3H9/fPltPXwUBoQW0mJYR0mVRdN8uaHTR+uH9R29N8mrzt3kOU5Y2gFmhA1GPcrIMngQZoHje
vmThnq7t22+B5fP/z3PRlTwozATjF+2hdc0VMhGOHNNxjvw493Z349sDxdZw+YAi2uSEfg06ac81
pFxk8Ih7c5h6E26XrlvoeJFkPkTNMJ+EBDMB7f9N2s5cp2xE88oyM5uMUTnsVEO3PnwVHkDE53J0
YOhSZfxIABLk7nxunHsYLe1EoLdDK1uj66M3VdO8wK0n8n5V2WPUfPLoTm76diLM1qIlvslUOQVd
famkztDcMGSHEefhtRxm57QEle1j7czR2YbN+PL+ctz6mteJ/SucjhlFs7fMqks+AVEMm1DGAWMH
uA2n//aCVfZQm7HpLKXABqiBh8/o/jTEI8lS7YGuW1+wjgR9F/kKaOSlr0aRBki/E0NmErM82llT
W29YRQPX7/rBa5B395H5JALyIlT5qLJs7wu2NtEqJBTFnPt5W8LVLjfFg/RDeRjqzt9ZVG+nb2wN
qvMpk55DYBNOQcmOm8H5NAbqSC3a7suGx3MX7pRtNrbeGlXPIVBiosGoi8/UvTOH3Y3hIVKbSb2I
fnZ24ufb1262xtgtH8uiqAJ5yV2X3WSA8SFDDELVZ9cdLBgEYfcb1jlVogtrh9gMS7iTtW193uvf
/9opfOzcfDJwA2TkSXv3RahBZ3+0cq95c2OVrVVLPH+cXZDDgjNvP+XOYzTMKU654/u7cGOJrYUX
HNYFwxQ27Fy7Xn8QGZ9O3dSVO0tsa2hWexzZ8pAPBJlgVYdwUrjPwIZwwhZWV0/v//ytsVntcXfx
WzX3QXAuNMRp+SVqftd7eOLW/ljt7rH3Q2xvoS7Cau+ZsCh7PYvng9FldcsNITFMDceP73/Ihkcf
HN3/fxXJkNa1CTUsIXDHIbHfsJYlXTCJU8i10Uc/CEaTVKNqUe5iM9S+GlAei0TgXPsl80keHHTf
Xs18aOnOXWFjANblAQ6JsR4jEJ0zOLgfNc+7K1eX5Qni3kNCMjIfc2X2pF22XrY6b2avWIq818Vl
ghaw6FUM39uY9SKmSISccg8l21jva/UJBfMY3jmhvhDhGLRzQ8OzE/5OCNpYjWvNiWFYxsjjYILn
RXUSQ5WGzr2v5Q7ktrGZgteR+yvOiN4PxsDkYASH1U8fui0xz9XPxQmuyl1rvQ36DAtWwWwEyk09
sCbO7RhkVzKsvTSfKgIssY3YfdYM3kkGAap14DtHs4Osjemr2i3RfO8EIPzFBSSwoGikvPkWag98
56K1NbKvf//r2zlhuN3jDnJWsEvqg1/o7koaWAu/v/m2FsVq7aEPqkQ7ahCdl1Ee0KFylqT8xyWx
ioBQvC1R5TLhWbj8XBkPnS3zrSbeTvjeSAzXJl91mJO6Zk149oPuEcoMXoKOk6tG95+ttreLAxNp
M9sv7w/T1stWAbGyXGgtw+gcdpOO4hq39xuvnBoY2DROCl6Gn8VEy/HSTHW+s+g3ShWMrwaQI51y
CQQoIUb4M/JkQpcRPbJtWgh5gGEaPICKQzUWKXXc78Saf8vs1p5jXGa1GFUE1Bl9y/eMV+aBwB4g
DstmLxJtBbzVTWxuO9+ZNQ3OsMpMVVklavgKM+u4ZB+s3Gvu2ogZ6yq4xy26q+YKy68iczxTdi1r
8zi2QzK1+c4h/+eI+i8yx9aqD1loGaBzH2gncbybxUFnc+CVTmLhCRHnOsx/DeiIPYZ0huxHDw6t
QnvjcahaB9mgJz4IlEhwu8BgnP28E4eOZt29dYiX9A7N8Z+ePLrOSADbYgGoQJKnDjogX8qhzp76
zAte/YScM83z9k7idntwo85LKy4MVqrronlFqOPSTTB7LOvikA2Z/Nz34SuhLoquOq1d4IVafJjl
OBz6qggggRUVUMewuo8bF3bjr5yyroAeqSqk+xmFf5vH7jCBy1CqvEnoKKKnqiPLHe+q8jRKFdwu
VqMKaVz/g1PB/WNxlYBkuLIy9fKQxxCNpjShHZgPpp6cdLJaX2H82qSGju94LEzLSazUUDwswVDr
mITLlI69Rv2DqXz61nsRLrEKPgbHZo48P/Gqyt4sAQSIinCc7yYzymM+u2Zn828lKGsuAvRaIL7m
qOCcNx5MdEHG4mnPxvke2inZmU/Gv26HGsz8Ysnvg3GGRmmnp3qIVRdmnwqDu148huEeK2UjZq+1
KFyGrv8SwqjQEwLCU7YkYRCD2cl8No6bteJECfnBSLiFczYFO0tr0llEj1ER7QS1rd++yvUKSis3
536GdiH/SaH4wdzq9H6M3vjla1UJoiISkSUM0SVxhk9M0qkGggPjzrhshJO1qERfQRTAUjcD1u4m
vnmJZJ9K/84vP7z/67eev0pxvEERDffF7EwH58Q6qODTh6aaDoPr7Qz91hte//5XIjHS3IaGLtm5
GXsJwn0GuSBr7+Bv893a/Me/fcYqW5kxAblgpXPOYJjUKGyW8bntPtYw+n3/BX8KPW+E3LW0Aa9h
WbsMNju7GazCnImQG7/IReIHbdnBYnxxU5jllD8GNdljXan8sIA6eda5ox/tOLFDAce0U+DQdufA
3BrX1TEtlVf7tY9PVmORoKE/zfvvumhip9wZ0w18n63Nr3QHgr4/DA5mDvhoT0FSKPPuNorqcz7x
Lu5CervMtQvLPNHGvtV716DXA/mtsV6lPUUzUV7UrXMOlfmS+8F3uFdpuIIq9FPUfepkzhJP09ym
Ubtb+d7axqsIMWuHGeyB7Jz136sIdz30AtmdkdyYqv8II9hWREvXYCD5OD1xquHLURZBEYPa5KdQ
Zd2TBt160Wse+ddeA8fDmxgh2Xkx3w3/lWV+7HsPzbRXUd8YpLWdYIMmI6eZEY1Gx7qJaMLxWZcN
vXeHeQ8eeTvlpWsVjIx4Zhom7DM/GhlsA4KPLmEvw2u0aPwHL6BeLKN2567w9nhRtpp0i8Y5NFB5
2blvemQuGovN0qQuwjKm2fhvMDVdT38X8THzOMvOlcQpUSqZQOTo0kXVy/ux6e3tQtdekqi+OiYL
K3EhvnkqVFglo08e3cU8uH75ggzoQZDpBe5Lex2IG3O0XgYBtFbaeYI/u5RlE6OK9UHJ8Xa25bU3
5k81cKG+2WMiv52007VqRu3MvUbzr3P2pmspfxWGJZwUsFiAEn4/pu+P4Madh9LV+QEXXzq86gBd
3FqFVzkksu+gduRcD0q0qcsgEhxF0ibECZY0yLP2c9VEMCZkoTm8/wveTlDo2oSy0SXjBTgMl0bR
76LqYUUT1TurnLy9belaQWNuSNUO0P6+NEb5lygsfvsOa4911raXCZhbitLDiZVor1h8tJ6PA3lZ
Gkcf4HAAStrU3jtukHgkeoJd65QY6K2i25Q/FZ25gSrwofHhIGDaM2BnCiY0gawRNGVkWH5hdoTq
UDADAqY3uix+KT6ni1eflpGwQ2RdG4eweUneH8OtpbKCJgv4wDPgK9lZ0Zlf2ESaR2ec9JVoqLia
BriBVHokO2nN1stWZ1S7CBS4Jo11CSwodeTQPjpykZfQCc01XdTwLOAje/X+l22tjlWcIk1IrfXx
ZW0EYF161wtXT+8/emNtrAUoaCHz0GVBdg5I+a3k2Y+JlHczTNr/7fGrE6mmdRMEBkXAsvtSKQ+9
1t1NNQfP7z99YxLW7omId3UZChGdFdQlrlRYprzkd7ysnrvIDHHNvY/vv2gj4q3JztIrbCFpEJ4z
c9O1Iia1TnNky5E7J/BKT037bz2q9M8e/usIn4O24UuNI8lvlurDzJwwFcSoz5mVzs7S3Tj11hxn
AHsRXyiDzCa2ie8spwn6bShHP7JuTzd5a1WR/09EAjnzBkw+ZDyCf9NsWJIA2vmJadAl9m8zstrs
qDwxVrc4g3pT3uXE/JBVf+8pcgt/o5OfTZ8l2RPm2hqv1Va3NesZao24PFZTAnHyWCaLp5Nm2rOZ
2xqt1fau6Ah3RLdFgqB88zGfrP0sWAWZ6TIoop0kYSOErEnOEBx2pwhe8Web+Se3ZEfhRV/fn4qN
8VlzmyfIS1dom8jOs7mCF2M8tN+I+oxUdyeubwzPmr88ocZrmYcbZDA/Ry50xfTPwvv+/m/fiCBr
wnIx1YY1UCg8VyRPBoLu+ekHq38JqWLq7wSPrfF5/a6/tjQ68uZSRoiBYficN1/mfjjW/Jlk1eH9
b9ia2te///X8xfKCtH6H08Gt7xaVX0NXZCdUbA39ah+XGQlb7eHRGQyuYGCWVDBOL4plZ2a3fvl6
E8ORDN2L2Fn14J/ZMB6Kco/AsTWxq01bATJjBJ0Q59ztoVo5xGIqwdacY9o2ANL3SsVbr1ltXTG0
hXR6AdzK/y3GIabVd8PwoqgDTr4nx7oxC2u2MXXta8qNYVLWT9waOOmrhzOOn/fXz9bjV2d0H8J6
zucUSMJgnoFcfGIaVy+zzD/+7fmvY/fX+hxaD/q4ljvnaIzumIOWmkoqEGRNvrOMNjbYmmochdbj
4dBkmIRfQfDksyUuxb0/77TjbY3P69//+v2zWJael5G4ZJMs0zEE/WR2W4A5HiU7iP7GRvgPvZhB
u6cJAX8OkplzkZEsqYNqjxTgv+6n/wIq9A/C/NcXIH0sR2tnODFUiwsr0IyGce0NyxAPTOircLRL
AgHp8iZbIPeiIqNui0CwK0/l3UfpTixx+KAvjVsND7D7hEgqBP7jmYsx6Xhfw6mo+N72mTzCKTu/
XqZeHt5fOlszuwoQ7ZxF/diD4dVlUGrpr7Do7zoGJ8iW/luE+3Mj/GtoIjH0pmiBDNdVceaQyESN
Fy1s+t+62OkfcO2v58vAlj2ZcO6iWAuGsZe3aW87N/ZgwrAzSBvrc80wzt2mRqMXC856WURCLCyD
Qh+2JX7D96paW69YhQgoGrOi82bkvyBknGbRvs4+J6fR3bWM2nrFKkpUQaa6AjK+5yAKD8bLYn8e
rjyoery/kjZ22Jo4HEUaRmEyAkbf91+KsU97tew5UG89+/WT/ppjyOmbwKmi6Eya+kEJhvzzH3PP
NUu4b4RbDw5C21BHxeM0yOZTNXB+a/zWfQqsG+xgBH84DW+EiDVHmADMBQckVxcTyha6O30YdMnY
1uwnLzRPCmXCo3YzcapFxfykjKDpCOlFLLjcK8LbwnGck+wgb00b0lwRh9Ir0xLzmZkSB1Vbm+o6
dIIKZdFlhISzrr7Jilc3fQfW810VSu8znfIplpUDUZi+Do/R7JGzJuWSEhQ5jwH+3aGom+5r23Xj
M+xScxs3+YKiV8MNQ1rroDmj6Mg95X33HZsNxh2Vcc05WMoynXMC4/pmMiplxpnTCoZ039pREQU4
cWwegmGIjmNz00jj+RcDWW15QntuBe0kqF6XIAvF/TL7J8kLBzpLDcxTC7gqf+oREpOmHsfrkWAr
4F9n10Ot6vtW2uI0dFldxlOE0mzJJ/pkIsipl75yPixkXhJbGHEmwg4pFXy5aRwF7jzth2u3Nv7O
4fvnEHxrYlch1HIqslbk4tISwX+F0eTemCj0Obo5gHDaDEwJzpYi1RTd4ZEbREnB4C3hFDXqGIoy
2DTIoipjYpfhKcq78Twi29wpYrydPpFolT6xunK8wZPRxYXSysyDuJNN4vPfxRTFsE4+vr/3t0LL
KhfswkqJjM3lhfb++NiNwVcXxe6zbAjdecPGObX2ueSOp1BXb6rLYoo0i764kboa8hKOVXvQ+0Y1
hqx55IpmU1iHZXWpB2A2iWe86uSpIHuolS3T0CNVmPiyXC6WBMV3NAgN98Ytwp3r49tDSNbscgqF
CKQLXn9t5TgncKGtz80SjGmmB7ZDWt1aC6sDwAqAgpGZ3Wv0raD+64Eij+JFXwYfl9b+FmH/+C+r
gaxZ45Kg3M8j6DBjjD9wN/tIy0DEgu71TW0N1eo0sJVxaldV5ALxtys4OjeJ02e3kCv68G+///UU
+uu0qR07THNlYV6X+QIhrXuyXnlGPXXPj2prIsjqBWC8F4A3oUbKEC3F954WSYC62yzBDXTU4d8+
YxWXRs9xNYHS1TX8C5IenQgLQO+59HfuBG+fySRa7fm8MAGzNax0hyozsfDkCT60T+//9I18mqyJ
3EyHjRY5M9cCnVx5qhvjHZTXkz72elkgHy549rvhc/iry8GYgomKutTTlD8xIOrwkpLTdMw6hCAa
Qal5aqj7AWXjScezlfW3IBjkvYiyqkwW7tATeCXttT+Pwe/3f/7bwYqs2eHG4Gh3y5pcuMXxl/OO
nipwqONQR9+WaNxT89zYB2t6eERQ02AhFOetRgu/mdH7ws9g06bvf8XW41+/7q9tUOm2dcIB6syw
BIsjduXndezynVi0sXrWDPBQctQlory+njr9gp314jh4/Ps/fGv4V/s36isxVVq5UOJ308l0cQRq
8Zg9A1bZGZq30WqytqLUoqrE8Kr+1Q7R1772T00z1DBpgsiw4n1S0e4Io8w9UdutiVht5GIYuJ/n
cMBpmt+qkcclOqFBfSdKbB17awc+GAYqmCCy6SJmYmJSjqeoJr9toGqUtuu73gVSJ9rIjbEpj07u
7AibbX3UKjFZoAHCiRWoOYKt/6HKNXSQOCtGFddFNezcPTfmaU2NRjZYofAMEj3sJRP0hCRL0x3q
cYktrA1IAQiJ70FIwQabjKyp0rls0JYJot+Fe0uLBmzXOA9jF2VXPVziHuAJ0kC3MsjlcQ6J/l1N
zuCe0cQ8/7RtO9YxZBNQP579of1FpmX+ktdd30HLoaHQeVj64ssyhNO311AGQ/lQSjD/oBRVaqFS
mF+BYM5YM8KU3aUPEBEOjkvj+1eB1i3Mro1/I2w/P9TognmA+k5xXTm5/7Elcj52koiHgIbiOKHo
hSzVdb4EzG1e5AhXPt67r1yNahEPqGaWB3Re95/ySvUt1LZoWcVdIbs7KJODrroE6lR4ZjlEee4c
KfMl7KCK8iuuM/yAJsPsmLXj3MCsi9enwrevZTy53IeVnE8wGKl+TRnY5Xr0lge368tLNYD4SHQV
AY7LnOt6ofTRcwbigRw3qktTiu5oez3dlW7llzGY+/YIQWN15Esv7x24WRwmQdUNX4bm69w77clV
Kv/tL51/QyrzqQTX79Tly9mX3e24SAFS/uSmpWPbFPH7tbFciMSLPJXaJrwTQXfDs7aOM9d+8WfG
U+ioPjftAPsV3RRXkztDLTRk48XzZXMEpgUcjrv2yERzUylYmRihrrzcnhcQzCs2nBWD8PVg7U8Y
md3ms/7Ymao4Es4MeECDSkEUrqB4AU56YPxnhYt1DM6oGxtJ85PKowewlCUKwtEXTtUP12P1se5a
inPGh77bUjw6VUBiD3Y/SSnqT5B+K+IcBh+uDMqE1tGSouZWQEJ1wWvgXR038L1KVLv88FR7sr75
1Qv2FRTph0C0S4xZP8PRFP0uojj7PvVTHrlD4o/OSw/0HYVsbdPstWrTWk4S68GOzaGvjhK5vmfK
0lQ4rXvPxgww7gJXiaZgxwU6mbhjmhs3rKDTIp/0UD/Uus1S+CLhf5f+CxyWbmDb84F2tHmCvdsL
bpA69nSlk5HV0C91oVq61CT47ZrqnnBRxMSHXUXhGrg0OK2DMS6iiwgoiIO5k2QLKJx8RFtmMwzP
2sImpFnqM3Il52qqxgAWadHveYGFNhXNU1A73xruz0nb9jeciZeIVU8zaZOO9h/zUHySA/sJ55Eq
hpbOjVcHP2dXlDFzTZTkRY+nuWAPL4N74kNo4zrMyoTR6iZrcpF6KGQfwMhEsxr3fsilSXoKB1Sm
3BLugvour5czo/LJmcqrWVafcbqXiTeYo9DRrarsg7u0X3E/ue2oM8eNGC81wSSHVN6QHAyOULr+
IYKEUIr+dZJWNTMpyekdkqvvIWNPM/c/tIKeOxY84JrcJLVLbsGmgZoVSrIxapbnAS7Spm/u/Vo/
+b295UBN2wwEHhQdrwob3pJg/qA1ue7r6JD15jYsl49+CYs2FzWTWFFxobx+FN185eQwLMzosbLy
Zw9jyIR1zdFvNZorOiRovfu7K70vZu4UhkOSBBd+LN9R3pqgMVduAE3BgE1ZLBQIiNqUYzL4/r0r
IjB0S3tjsmg4chDBUncgKQ34M4RZU2AFJp6wnhDTvAOIH/ZQuuonkJgbP3PvsFTreJkUrLYo/SxU
lkIc9xhJoSGW3Z4yI+Cz4D+Ei/mCvl7IMoTwlulakgZUQHHQDw8LbX5C2+MFjXknaQDddIVIKzYf
0bftXlnDY6Db19xdDjBNiuK+nyBCW6mDD+TgAZSpLIEMzGMtcp7WMOhLgnK5alnzQ5Pqu+3RhTK1
Q55AJPIF3K2PJanQp2KgBbZ480vpZQBhlAheD25xDF79WkM3g6ujWO4jLz+3iBQ0L1mitYX/WAYI
Imuy26KNrggQ6/M8qeU2qOsqrvz+IWuXe4dEIP+5/FPrYAGpOpoe9MLixV8eHDe6RX8RRn051Fn/
3BP/m9QOee5gkv2iaoL5gfpa3PklYKpJX+sx/zHL+Snj/qlEYtTC3fA8mOzLgAUSF4u+nREgcZLM
vx0XHWjC/zh5nkmYn52WCL6XU+AcDGfXbcafqJrV0RvBjfF487FYQHaQ2rpxryt1DCfvq2ec26Hw
rhsYeAJj8Y4cZkA3PpX24BWI270IDq2Fz+I0mHvtgQPNlDiLLkLnRdNdK42FCFALwXfA6QffoNA6
Xwfj3Yw0/Gk98TBbekbA+S51izUG45BwMJ+iAWgHhck7zYZTTsuPEWzSYQvrnyh82+IOMAGTs5vI
kp1Ji2sSM8tVj9M5rqF0cgogQxOTRWMCFnLnd/k1vJxz9BjYl4xOz9oF+QX8rLMx3UPUaD/Oiu6L
P2k4f/gRwGjFv4CAdkZKAdRsdG+g7wzxO3dwAcPJ6diX1S/SgTXN2wnCtHAqjgHE/fIMQZWdO7do
nT/J0N6ETgbpigUJhNvV6VCGzyPLH6EL9mgYfpvIoDrYwg39Vbk3KYuKXJuqjRI7930KGv29wGpB
TUgQ8BDy72ykOrYdTvgldKYEg09BGraPU+nV8TjUX/yClh+chaqkyad76GyCydQeHX88N1hXs/9q
IrdoHndegVXdwu10dGWZFH4dxspmn3uDwxVAqsJKVR/9yNyJqbmtgGUWpnnK2+rgjbBJHUHMbAt7
VeYsuJIKrXfQknwJCvYhgDCOUpCC6Ggpkx524bDBE1kctt7BU9mTivhlwgZOqFt4aN5r7npe6bQz
Fm18xp0S4nXQhmmHBvVOH7zd7NX2J2rtEYsHDiaL+Dw7FLY5MIsfIzfJguZxQXLRavqTj/NTlTt+
PE5On0i0GGC6zQeLyk5osPnavCFxNVJYUeIgyW0A0DJUJ808HjeWfGpz73tD+XXbNc/1iOVT5ySd
Aeb7ksOeNoJMKWrtJoL3azEzkggYvE5qtHEm4JrgyjyuMvor73okjQO5FVBLiblpkerIQR3GtpnR
ZsWru0LjClMAqD50jMEDaiju6kz/8JeoAH090HEQqfYXGKYTS/UECyms8bZ4zkpzDCYON9O+i+up
uGNBgLbK4TPJ+ReNduYU7cq3Yz99bgf/WXN8vutkTx5VYTLS6SOQsK8lKSZI01dpg57udAo7TFSp
ICnrg3Xk6ujFzt1tDaInKnk3JQfLxvRINoqeJRmqBUcOdc8xzlpWQwKwrvVjnXnymssaiyNU3Uk4
ur33A49P0AJBuOylwBxpaJDHfcmdHzUJYfVYamUyNLNg3PMFiDWUhWkD1vLYV+BJmxKyUXP2ihB5
FsYsLnWTbihcm0DhJlCJQYr/ORwCNDdDohj5ARCk5rSUVj1WbFS3PiXFE5B4cSs1aZ5zDSss6bDi
iXpwUY0LCN1niXICXGCpdKOHyob68+iL9sYlZdfHBAkLFJjI8FDSaPrJpYjaNG/8QSc5MrErAJjm
DIMdgRHzbMavA7huT3HrZsE9gR/vtaggg3W23jKxZ9I5bZ00ODw/FVkeJdqG6K6qrDN6cW+wJsB+
93KZ1pSDqh5CaeeH19nhLtN2xvkJ05UHi1/6mek+2gHWN67x6zY5r4NuEFznZ1Af4QmFOTQ+Q7LZ
XFhj/6nwTNYdN3WhhnIp6XwJiJe2copNOBwG+L++D0Rs3HHXPTe+K9oJZrXTJbPWvYSlv5zgxwsn
Tj2UO9fojUFaE6y9HhfGZtbtdR/dljOuPzRZ2E3D9thyG1DlukO3xzURcnjRCPtj8TiP+qYpUdVr
K/WxVkVzAgr+b4rLZN2mi9AB4S1h8+uyzscXjez3GWXj6qA7u6eeuDEfa1N4WYRT1NZzfd3K4veM
e247188+Nzuo0J/n/LcSRIIV8ITCVRX5RZ9fm1lUzwXocwrZ3P84O7PluHUsa79KxblnNTiAQ0ef
uuCQzFSmZsmSfMOQLZkgCYADwPHp/5Xu+qt9WEpltyPOxbFlJZMYNzb2+pbFUvD37K1AgL1RMBLe
LGVB332Ckn5Yl+RpUFUo+jWp8aCcodvmojG3pFMthNbt8BiYvn9T9nryIVD3+5tgYL0ZBlnOhrBl
Dqj2Zn2MQufKC12flnBkrfq4tIcyHvOqusl7a0m8DteFlNg2Fkl7sFI+Q7VWFNDTQRHvXTjTaIfI
M4GV4S5IhdoNuRRu14soaIGl9t1xt/RO7HtGDGm5uCoNM98v1Cu2/jJVcV8sQ8ihm93OVj5teqHL
hE9AWvNKTWDHuPVNOTAHVq8cqv9ieIFRd7F17Kx+zkpep6MNxSHypc6umzoZi1EKAELt+iKAY3tM
DNMP7Rz37Xrq82uW8y5xWl9Bd2xjQ5+yZtMHqJ76fM6eGPBrLUHh+TZni6z3PdAatxbyxclADfu7
FIpeLGVuRKZs1X8vEP/xffrP/L2GnmsGqV3947/w5+817BoL0L1Xf/zHQy3w338df+df/+avv/GP
9L2+ehXvav2P/vI7+Nx/Pjd+1a9/+UMidaHn2/69m+/eVc/1z8/HNzz+y//tD//2/vNTHubm/c8/
viOvqY+flhe1/OOfP9q9/fmHeZTM/sevn//PHx5f4M8/Ll/5K6DIuBv770/716+8vyqN3zaDv2P3
tR0PkTOMCY7V+uP78SdB8HfXIa5HPA9EZA9j/4+/ybrT7M8/vL/bnklNQiwYFAameUzMqRqu4H/+
Qf6Ow6wF6atLLKh2iUetP/7/d/tL7/xPb/1N9uKmhgey+vOPj9YP33T8VUZcYMmDGJGqNGjt26VZ
YscUX4LgnO/PR0Pv+PHHx/6ScFcN6KqyZjqd3AqHTzhK2OTCDB5glrqBY/FvVEIdn7JapGrCmJOj
PiOFUXfqHkMzfs7P8aN06/Gj0QG/vkClO+mMY69TZT1kvZmo6h31TACMIO95RRBl/jJk/tkt/5tu
WOXDPWfOFXNbnSLOCmH7lbBlCWd5Tiny0ZZ6fIvVxVbAUBPBbHw84kGo45HEI5fBiHirxnD+15D/
P3z/Veo7cDnkKTBASYOljQ2Lh5bt4iHnCNUnvv866T0zJ/N83WCUDogIkKooQ7xlvimCoo1QtmFs
P3+Nnxje9XaHhlonvIfFc6wm6FQ6RmxXWrHRxfJNvlRJkaAKNObhFPWH7HtfAGMTgo3ub0TMwjH0
4t8x/zp+g+NM+mXGiCZzrKJTKsVG+FQa6sUD5ckLzgFcTrXkar6zoJDMbFqVUkcjtYuSR5xWllhN
5nNf9WcKg049ZDXr2djzua61SgnsMnJIH5A1Au79y7FA5vOOOvWE1YxXqE0BMbVX6cBIMrcsVS7k
OkicCiNPPn/Ez3jzo7GwmvqGwHFB1miqRhsWEoZznm/pUvp1aE9eth9a0/pRsdK5NlVbAlCw8Hgw
SRG75rhcKEBKICYxc/rc+5P/kps9aA5LBZRtIwiULSKfoqpovNd5nIP7QNdkY0xu+UgUCLEB7nE4
rVpUNIAFvdjaiCEdopuurTj87o3iolB+jlorg1s7WMG36bKIJfHppHdVr4t4MhYRLUTS24J1wzXs
O9lFDuX9W8GpL0OcPoHcLBvLezCoUR/sTJWXajLaCvGXq75opAluWuGcg22f6C43+OugbhW1gJmZ
VGrROqx8P9LjY1l7YavOnBmO/f5BX60JGr09w9wLvhcpSG9dZCoYfVazOONacPyWH334akouTZ8p
IaVKbdt9g4P4O5PLZd0V75XhvQ5KPWamSp3gHL3yRGOtaTFkqOYjJlqluKmI2PQ+6XfbueXu71iU
HVeY1WZQcyoZU1hhuuybQUUqsytGmki45+rbT3TGGsuihCk6O8PkbAL/DqLsS7BEz03KE11xbLNf
VkflLn4wwYUpXXobFUVmFCAD3JD48yl/ouXXKC3EyL7sGWa8b+YJEs8hdrXQa7NQna1gOdE27vHv
f3mBSXXl0oMKmZI2gy19nhUbY7b5mWnwswL5o6G6WrMsQzY9b3MM1WVxk1q6FAl0FxdPHshrY1/X
gHWS+cLt2gK6285OnUJ5d07Q/g4CCoNrnX6oZrebyqxWKRO4//P0tl3KZKnPKZKOO8hH77cauwXM
WKkU6H9Bs41a6qeOZd8JI2dKC0/1ziqMKRWyujC6RzLNrZOh52EPYfTnY+tEJLxGfvieuSyajlgo
SobUKRxCQuoEkaVUvHjngK4nvv+a/CHUhDN3hXUWaQ3kwg9deaZhTswMuloCM0GqHnfaKnWltdfV
i4DVZo5U82yfibxONc9qYjeT7YjZRhrTWMwDxHPgR+R3cH34Chj1wWHemQlyqoFWkYmLrCFFdRWi
KwGa5pR3D6wGGuvzLj4xONe4DzM3sFt7lUJNs3tJFnk/daCX1K08s/id6oTV5OZ5iyumGW3U5u3B
s/p91rEyGsR8PXbV/e+9w+ogwusShp4BNtKs/tZWUA1NLzg5nGmgUy+wnr1204w1wUZqoly/zK20
YPJmRpwUQOH7+fc/1cGrGYyqE5mpHtMMAQ38yyNpnoMKnOjddRZlRq6z9QQ2h+NNjmPu0de4hD8n
TT3xvdc8Bsch3PZdNA3MeHBE0zJ1lfv2eZt8WHqIRXnNXsirvgscE19dj5UAE4vOczzAiSfRqEeM
jMlit7bi/FvGVbWtOkG2umzG2AhIsIWIfLj3TZO8zv6Q73WphlgPuXux5G4egxwh0jwzh/3i5NZB
0XK5KILyn8mkv+SSfj0Wnxgwa5ADWJOVdimWeyWPd1gdrrnl6zCXLLS0/r2lbY1x6DswsbJ50amc
nwz3lZlLMpIgFLgj+rz5T73Esct/2fIrCzZKnj/q1EDpS9VdgXgWw+kmQVHBmb3l1NBcLQxyGiHW
svEK2Vj4z1LX5gUKtIK7qZX5j89f4tT4XK0LU28RKPLwCM0GYNWogwsrOxhF/PnHn2qj1cogA5+D
H1fpdPT2KJYCs1VFuN2F6LLafP6EUy+wWhgU0Gcmn0qdepa6Fw2NSzKc+egTX36NQ+hKGOayBUku
12hhxHTlZhKVQpgcv3XrgglsH7NTvwwhpzfH3MpzDCFlhjPLYuwsocnOOY6e2HzXSARf1hK2UoVO
2+6bOU4o7nixcc/Ps+fRe/i8+U8M0TUMQXFHqAHlRqmaSOz2KhFlfbM47Zlt60Sabk1AWIxisBVc
21PcO8xPmajMbdZVwRfSynLb6COKimTmIQ/q4cxGc6rTj+Psly4prQEGUnWGSBt1R26eL6Gb4YoK
l65x25rndsxTPbOa2WbPbBRtuSqVHe6tSR/irt9tgrikU6TOaVVPTI21/1sW5P4yWwHiCqubURgl
vwYdJFKfd/ypdlrN7Aalr6LVaKei/jI4XwaVbaf+65L/jtjtODVW8xqcGtuhHJ+PSiwdEbghWp26
ziDMbM1ziKwTvbDmILQ4NzmZPPaCfrawPc8lgAXkRi0/pJWfWcNPdMIaiODyPNMNwTOQhG9CWvTf
mEfSz/vgxORbwxDsZTTc8fj9y/qauUEEcXIUkOfPP/xU4xw7/peJwOToCifA2qQ8smtUGY3mF78Y
44K6UW4//t5Djm/2y0N4OaCuIUACm3pNassm9cXyDTdrQzgP8nVc7N+M4df+bAzlw1XNLZXOKNLw
WRF2GY8tzzszG0718mo+e1pOEPLiuqWs6QElDrva+h3nI0yEn8HfL02EdCiDuRQyURpqSHNG2TPt
EpQhxZ/3wKnUwtp5zRiCAdobgrNxpcvnYUDpUMk7L+ZGa907OUdxFmy9QzaVwY3JS3UhIBYMbZK1
Z2bIiTTc2prNQNFRU0h0jQ2d3yugWlWeAI/o1LGhYlBWPn/PEz205ibMrGiMrkQk4ni1f2H1QxD3
2WidacUTM3Ht0UZHt0eZOvof4NW9KN0flTTuW6+/+70vf5yjv4yBwJoAgZ8XZPdz62rEoT1um9k9
891PTPQ1MaEQI50BAUJ2rDQ3s/2MfQNiWhzeUCvmT+d00Sf2C3M1080RNYBz47ep7qoscXGUTrjw
nK1GYdlbmw/Gmbf5UNuA+bLGJywjt1C4VLTwB2t3tTOEoBptgxkSm9zYlBNQYwV/8rolBN03HFA3
uvTdc9CeWdB+gpM+yGSt8QqVM/LFqpY2JRoln9saMkw7JN3AYLYTwOqLObVDQ7Dk6KXtNAELpbWI
pKXNsPcd4j9zn1YvFTH8H9k8i0j42rrpmSDXokX9NWRCGnx7qJx8wREuVrkGpXX4Ojh2uwMHyfgx
l51RhkVpBYkBN+0vTuDb4eAOZDOMufslt+gYobZk+dKg8j4lcGj7HRLgseFXRwnAc4qFQRqQ4mIY
36DuHmc5X2T1tJVzdbOM0yWqBX/vcPdzMftlQjRUGO1c5l1aFNpNLNf4YVr0lnvmD63yr59PulPz
YhWBZKggh7ss69KJFmPYNliNHMpEKLi15QbB9aDpnXMQN088bM1tCDBuHL+AkZ+RfystlM76FJVe
VpgT54LhbG9BKTCj64Qa4wn1kSzwonFCwiIHcI7TjaJNFDjqzCQ6sZytPeRQdp/JBjykNPdRVJ7b
GtV0BoqpRouf3XdOvfHx73/pwr70GOs5+H9CaCMpJm5u58CCvYbv2jdqGosNSmi6RHWGE5cl90K4
dizboeFe0pGp2tijpGnFeRUrx7eeLAv/F4yul37e+6fWkTUkAr5IKCAuW9zLLaWbqmrw3rJp7L64
bjbFmWTwUSZTExVjYXI4LpQoYJzsMnVrqmILU12izt0+5+p3YvUkq9VzgUlTTt1uTA2IYLK6TWyP
IFk1h5X1euZ9j9P0g4VrTZcoiA1p6dLxlFA+ulHjFNA/GW2efS8RY14bATSqYWsS881Ay+A8CY+6
ELRrW24JZCOoYlbdmTPYqaGxiqYY5GhKDr6Jy4aj4sbcSkCsgMw/uMJ8kFjyPn/lU49ZLVhZN2au
26D63So8G7lLQ1yWhm6uR197Ed6UkDAw9VnV3Yn2XR2YUDFYqbkkUBc09nTZ2wa7Aqa9OQjgYA+e
hHlsaIzedOZu0znxtNXiRYO5Rt2Gb6UTQjvoUcSLXzT+mdX3QwA2aAJr/kDHddYYpATzpQ68LUNJ
wLbPDcgwS5hrRDCDyLc9kg/3besW6WTDiI4ZfY3gaDQSnskssZosgMu1hHrn8778OFHwb0wCDcmg
nFVvpxJfIMgPxDJ+ZKoN3XmMzJI/41Lu9x60Wrag/pH5GHAbN3HllVvf20sFjRSLYURVhsisxtQ4
Z0D28fj8NzgBMHfSDnRup2MlN4VHE1HTjYlzix/oq6n+rclmr93tlMg68O5cK80YVErSmYyIwDsi
nHT5YrP+22jqLPm87T4elHZw/PtflnzbWmjHlQO5SdMwONiQHGoBa/N7H75aNHSB1DbTzEqhNS/u
eA4CcYD6hN9spdVawXxIBAyBqw1QGKfNglKlGwau6M5ts+B2mFrv0Z6UfPr8VU51/GqpQMKpBch9
5rivtlAGz7MmgIJhtotHk7rD1oE0boz7nppntvsT5VH/hl7hs2kagWzGFNyfl9xq7uClFLr2A3I8
O3fgadfKayh9d16jNrJ2oBNxAKzpYYuV/8BkiGzLSGqSQVZuJwUhmHYeotEq6gUUmCNPaVudWXp+
5n/+fZv6N9wC9x0mIKwcIFlCO4Rl10B7A6lxF/U6y+EdYtR7lBLES9DH0lvSMYA4gMkWZUStMTzX
jn7TBYSXoWiglrFdp4o1/B0jIjqEWQin2g1iD7XNEPrEHg2qWCBlkGSGK1KdWeWhDZr2i0Yt7/3I
FvjONmWRw+wYXXSmNz6UuWN1XTMZRjWLhWUKOzGxjU1WwTU3sYISdc+TyLsCUsTAv6Q9JFfEB24o
gUWU9R3EeuDKf2v8rWkNNnVz7po1TweTQmQ8qno/EXCCQoNnb4vs50cSLME5ZsDHsQ1uw/66KkA6
hhorb5Ip09NFYVgbhIWPBvN2jpZnEA4nm3QVP5VOUUw2JRo5piEdB/Vo8mZTlN3RogP6OCuzor4Y
6pBU840w+rfP2/HEprSuX20NCzQwTfpU2DKLg7qod8Yy04gMxEi9iZGrnuT8jsA99Mw2eFxJP5od
q0WQD5TAKp71aZXTV9ubvWdVjOeSdR+fCmx/tQYahrIb7Ro6bQrah03rNR0o2oRc5bJo7z5vslOD
YbX08REa8srIft5HdZeQ87DLggJ8hnKdILikYjpr8nDqSasIqS4JbtUYzjg9jg+pPat54zBavlBk
JO4ozI7OTKYTrbaucZWQSbkutG+p5blBKhcSxDOkC2FfIvX/eaOdyOHZa7WIMvMsVz0KpbtB1Vbk
QNOAy/JEy2LaNwI6cn8W5QYh2Rbn2Qu/eWJLS88sVyeG3LryCUdi2tKpGXacs+ZhoFA+waK52555
NfrzwPXBmF7X7nrGqEWG+ukURZnte67d5VqYOTLDdWHOm6Z0q13eUPZg+Y2XoAgEFsalnDa6Nrwr
W4KhGfltBvllMGPUAu9gmOb9lMvNlPFNNn6HtdKmkXnsEqjvuRLfZObGUz1H7tgkvTb2ipVvvZoP
VSZSG4LBWjoRnTVYCcVuhhQt9MGkLHNaRQPyO2Zw4xVjYjc05Jq9uzYObA3UcRkO6Nquwk5JZHGn
TdNMUTEtF41ZpB6Tl9hvQqN/LqEHzl2Yw5fQ1ZW1tcuzo1qVvrD66DzJcVukHl2o55bGexM9OcgK
tShNZoQEMKERtX4GIBxTBqjFTN5L9xGmywlMIS682YwDPmz5sUrzmKiErJvqO77MOiTKBF9a19An
13trWR58MInAl71GZf8mc2Da/E3Y5k1AxxdHNd+BQRiw5wFMF5v8ZuQ/nOytAFEPPTGFAgfj/uiR
YHYoFh9jR3VQdaJwvAIEMO8Oude/SyMPW5htLUZwQbOta7aJRVNtgaUdPCjpIfvRxqK6rYpnY8gi
U1xzXT5UtZOqpQoz68HOljDvUIPTAFdgvhQo6Ts677TK3bSt3FHwyWJaQyAJFDvO56FR+zCousqn
4bkT913/JkYcc6H6IQuEtpJN10vgX6H6vw07Pl20XY9s+7gbywYn3EMOY5twzqdn0RhAJxRgKQTP
MoAkoQKBf/nKrerGZu9i/CrKLPL5NVgKInIKIxZ5Omsn2GKvvtQuLjWgqzYnHRZOH46L4JGnl2js
bzsu4zZ7R8Yp0hk9WCaysdTyjsZ0yPxsbP+S82c6ljEBohRDjCXEszd19uD0d7B/vM2wEuOojuc1
IWHO1gj6rfCmG9fSt0sxXXdBfWghCsXJHbrcHvkjQ5cbUAbiQbU7I/hW44eTMxzAXbwJ/B/aUyEd
rZRZRuy7JgYjR606HNMaE6XzyLMUBQAkGsSEPmpxfs6LjbL8FIghFoJqcLHQ7AWVyMgfwArOUJAP
++8d4rABMvXIJ/2DiQIbVeZxDg2V9OiRJQa2jA+giJMcIRdjc9d6FJIusq076iDNgQRQQ2EqAhHf
0nohCJApC9QS2s4NA64RfK8oZw/aM6G8pfIA8Sc8aep3pJVCY/7ae/41aW7rCkgZiYh6vm68JYa3
TIjbuf3kg/WN2q6MZ2HPALPDIAMNY8wl1tEXPTkHWS+byu63XBfJMkKl0EwoNXvq7O56WpYXczyY
BcruUR4237jtlQbzBn52UacxTvhrZsg9xlOCcu0Lzyovyk6AjuJv5EKTFqSHDl2dWyoSsOWgLv1m
NgjqWiR6uiuPwoGoTOAUDJn1NzaLTW3Ym6IysRRB8maKB4+Nt1YPSYOBW4GKwRoJzT44CfXod+Dq
i1CARUmQ1eAiRJVfqO3HJjsSLwSAv9/c4m2yXpilQ8etY7fBL7cZlMno0aWacGE5ZbfU8EBjm9tN
BlSK19abIXgZhiEifvk05JfdgjpzGKBUPrTkWegMgcQgcLfMolti8bgi7ZbWz0eUz5T7KRUv3JIR
2Anv/SK27gzTWR+ZzkzAcdDPLvT83LZ9ylmqdb3P4XC3DA9deyk7IzSaS2PMvg7AeBOGDYACXwBI
ZVPLS2LBE03YkQPZMyqJogxHDzmyGMSJqHLnmFndxsYxqtDqGn6IydJcBT5OMM7LBEJHDVIFhOZN
PoN3AXV//TbxG9VMsenJL3n17ORm5NY6DHyK0/gcZxzcA4yHuWj2ru7hem1vBq+JIAcMJ8qTmb37
8Btz/de6lF8abl1OHsin+XiYW3RJ6+mLBow+3vdJxQEt6q3Q7kiMdSJtsW5IG27NbfdqympjMYzu
Xo9Y3KdLg2PNsPy9O1a7DFkWG0zhiFtWxDhmKAxfc0BXWJB9ncsHodyIFG7E8mXTtFPEKA5inn53
uLODBiCCziJFRWDkdghGiyBZ1BSW9hMZ8x2z67i36puB4LI0V4nP91AfJH4G8YF5ED06pwWRrrUh
z2xfrf5V8HID3XnUVioCuxqdWW4aUmC1u8wFHl0V3yuG0xp5sBpKRAidGBRLxA+6pyLoCzBuYHy1
N33bgYgB7jMAB5U623uo2vJDXtfZVeMI66qRPrgESw5jNzJQipMwE+9kHMi9pSYRZ5Zs7ipS5xve
4Q1QQVkuUQ/9/R6Z2/4wGYraMW2y8Q4eIeVlz2ZzVxkVpFlmUHQXFY5TdTwqi10UpitEOHs5H+B5
WkBB2lGI2ws1BCiyNk0wosBrCWRVbHE1ezS1wfnrR1mUwY5rS2BmIuFFQ1IWox+1runuAkK/5Nrz
Dx1b1HWTTZD/UO7VD2ySr31hbMuWHNxJ7Lrc4PvOnrslUotsb+Za6BBXWiQdEMAkMOyYEgicSIjq
i2+imR7ngB23vXpIGnhuttz+NiARvXdt9ENtYWWqC6h0FhQ+q/IHCdwrp8tgEVpvF0/ta2WiHL5Q
m8Go68cyJ4eBAvODK2dUEroH3LGMySKL5zyDoyeIrKO+JM6y0cUorrppvLZmULsm6pCrcinvp2OF
DEQnB6vqN5UF6Xh99M2mreWH5mJpCLtQ313a5AXlhkkNcXlMuL6tAh8WCyBUQyssHukMb8uqHMFb
891LHhSgRphY4HgwPI6MPRVdQHbSlEbU5n0sfDcDAQiiJ9D375ZmeDItc1dwfd/7zoEGLkDMnrFB
zetz4dcJIGXe1s9cgDRK3P+10+RCwdTi2gX8DbPs+gjfDh/YlHejpWJYcG9r07kB5PeqrYJtYRtx
05OnoZVFNCOWNlHNEZn+vA+W+UmC+AiClP+svSHYMUbuATfeQZglIPgxEwiBN61JQ7sqN3Db3vuK
7uUCkAfv5B6IPg5Q1Py10NMUQ9N3wbQDImOZXShZka2RA9Bb9I/ZApQKp/QNqp8M+HAdYJ1qtBnK
oUZt2kAmioC0KzcecGzf62JeIr/QxZbJwSuQc8tZlZR2VmF71H7phlbQIIQ1sgWxz1DajCW07wux
OVLX5F2vOPAQhu/grALmN7at2m42xB0tEdpMzQ+BncsnvgRdszezYXZTWGWBnsYRhb57dt2AFRPU
csMDw7wl/mzvHb9BcGY3XQckVr6MTtibrf3Ny+wK1e112UZuvgCX1S+Da8c2N/wNjFvJwW84TslB
WXqX7mjrS99cEFAq37rTGqUvg0WDCMCCGtw8UdlgN/ljsx27ZXw1rWMieChnPYeiG93Y8ltj41bV
8og6B5dHxjgGXVQuS5CqTmFt8Qng1ZuAkeoClUluNNqF3ldW5uIyrDArD8ts3nV7yOF4k7QVzAuA
zej74btTjSVLfQN4DGe2/WrD/cVMwAJdDkDTEOyiVHdRCwfDBA2SI+VPhwkAohbJB/xbF9iYahRJ
JSZ2WfYcmnXW93ejodCO4JSADugA14GIJkAaBcxDt2qxXHIfInsYCYZNACdGOzAUtneAW+udI4Km
vuhtq9K7ARA8L7Jn1mZYqllTb4p8WmTqlUrqhGXk3QPx/r7B8kPjYNZlsQEKv8UFum1wkKVgqSli
iYNssZ2HbGKxLKl3jeMsVKEFIhgEGsJuD5CY+WGH/QnmvXMOBM2A+3cTdC8cSEMP7MQvuWysK8Wa
9nbQjvmq+xZFRbOB4mJlEnEHfsvSXggR8Cp0HQdNzpmjb9zM1FsH4zkNcLbaw4SnQMwSOORi8JwF
QbHZB3uGG9utDcz4ow/u13XdDCrJxTzdNeiIKWwcZ7pFFWdvRHC2rq/r2g2uac/MVLuEJE3Qq62v
TYQ/FIAjR3ntJRSbHKyrabgHyIpFo7OQ2zHHgQPQupZuRF106ZzP3QXuM4u9cK2jN3HLjY3vw3QR
EKHyTgL3dgWZvfg2GUIkNW7W8E5gVUTWMZy0B6djadAwP3UdClGltLTaeLghSUUGfvwwF/NVRp1u
vzBbb1y/azYd0NwoV6Pw8cM2wPYBYn+PtvUCfmjVHEYQq1wuk64qdz5MscpQStNPlp/u4KyV9301
ZIdcjvmmFC7fgwI2PuSgy2y6Y5hKSYXjsjES+QPxDY97ob7NvG9AhdE3k18zhPUoAqNG38N8zL7o
ZIGFQt+CVAM6D5usiNvZHJuzhzuepvgBxuRlRRf2taTj6+JlOFMSXJSwLruzgIDB8bN9QRFYHvVs
AdrR1Y8A/9SRX3F1BSvgZqOHIEMXAQLUwP82Ifh3WKG7p9IwgJiT8osBtftWZT3F3ZOL+ASGtTDy
sdO+60fAYJciBmcQjhTQ92U2nfYZXKij1if5Ze0Br1nCMgGa1uK9hZ8r6OzsyeqAWsvGsr6kRTCg
vrQYwUgT4roCJvLg6+xYQNYsyRBYQazGeo6FMU/xkPdGDLYXcsrNfD8GtHsLPOE/Gj6yw9Ps+FeY
hAA/GcqPKlnmkZZefz81frELJM6J9aL9aMk9f1Mr2008UmZ3wE6APgl2cFgCyhPZXHKEou5T3XcE
VdsSTDbetC9ZbhlRTq1lYzeq2FgSknmJo2CFsqeonn0gMRBp9w5OoRaMxEJS0CX0MqgqvcaQDwNj
2aUuZyuF3EUiiM8YHEnpcAHMaRWOGTRTQA1mh8nixYXVqPGuqA3UseQ+TtGdAMtD5RQsynF5nxs3
ALzYeNLc5rgpL9V9jUvOnbDEki4wFI4pED5Y7CFlBUZVXBrabSMxkgEq34HvRr97EKDUR2XJ7kq4
xcQaFPCk0QWgdbzovzps0M98Ih4US+01bINwGVKPDXBK7hC7zBsiwZvnBUTJyKLQrbeszS8z0O1S
XgH811I0Mo5h9pU9NuUl6Qi4QRIehEDximuwENlBV5N9sAF0jnHj74M6CWbnQh03JqzJ67AzYfNW
Tgpeu+74xC2wwVoJFHogA+zqqHcPW2tcYtri2A/38x9ckAf4Sd22eeFulPQfyFDYyC2NtxAiuyiP
YQucE6RIpDTa+wn3+8BMSeROzEHeO9AeJcoEX73u+a3usHsKyxYpHTwjVaq+qzxDAK6GHEhbBm8g
LcpkbuDdoHt/NzKSJcY0vI7FYsYOuG8gDXsoZ2bdNwK7pevFdLZBluGOUVj1F7PK2kQp4Pdw+W1u
xyF/LwC9iuyaddezNsndUNYSOFcUxJemvwMWTycCWr2EdF6OykBWJqSmXwAg6y+ZM9VbqU1IUKfW
2Xpm0yDMH790IkdWYyoRYYJVGcKNZm8y+AwWAdgpgdtvhz7AnpsZwRXPuzzCsrZz3MbYF8HI48Y6
sgHr99xH8/tiEAeqyw7XPHBwh8bP2ji16acSXoD7zjju1745xfVSOKGZ62uEXzvMlsNUYgmxDSxz
neW/FcrobvDlb2pPX0p4mFZbYFIRa5Uu9xNPSXE9l71VJU01LXnkZ9PtAN1NhANXc2vTZXzDGcLC
uKiVByv4vB9ec9QWg034/8g7k+a2kXVN/6I8ASTmLUlwEDXLkmxtELbsAhIzEkBi+PX9sM6N2+eq
S3Z0b3tb4TJpMJH55TtmqqepjKSmbmmTNZ79EMl6FVQPVhMsW6dexK++k8FWOaX7uCoiHdc5BYYc
szbm+jldZLDTKdJNtHOqjEEYv89GUoO8STo7u58RHp5J1xkI31uXZ26GxIV6ZkQkVA+O/dNvg3TP
JHCJQVLFfdb8KjynO1aG22IxqPUwLxaQXWUTxbTIr7Msyp2dWVyZI2amc1WXYcb0bkUvM0fCF8Hs
9uz2td7nl/QmDOtkf3Xl9LDIudzLPEuTGCqg/2solnrX10lGw+fcFN5myqfqTL41l6qolvz9VpXn
39yU1omwb4mAZUvgEMlIjE1MJt60W1QnLPk28E9ik5JXVc9D3wWPQx80e3uW/kn3gj21FvKcZb63
c6KRTWiiexvaMRD6haErcuNQh5SMA7otbyYzC33j0RzA2C8+qI1tEqxSM5N/XeTQiKrnGrdZa1ff
uIshx7Qxo8em4TVHUsmcrTW71g2xLv6DnfLTxVFNvjWpEsPRHupuk5H6bl8uYeNBrgslG8Es46DO
WYU+O8i5FXbwvLoN/KiyFH3MVjJ0Xx2rIWdv9fyRzEP8XAw1oF6iSIs46SLrWsBSPFcuvjejmuR7
Lnu/3o9TVTVkBCugvC6bOazcNqxebKW6dtuGLaMzr3FWbPG2jT6J/XiVYuxiOFLXlvDmB4IJlL5p
ykacDUWuAdY0osg3tJiD+aQSXUZrRH4oqgq/8RSSsX3jFySCHaTF092KOkhuTReUV3Zn1E8/53qx
CdMmP1fGTd+VoVTHz4vmW1HjOty1Hj7+jRCJubEmZa44Xgiq8xqhyL91io5sPFBFI/EoAAosvh0X
8Lb1pg9Ew2tN+Xhwh4U3fVnWOj8NQLDvQ1baz+nqej9n4wQ7YTXZbZKmzT7Nuumep9k9lbnkeCsJ
n9+ORUVb17wsm4EsmYubZ01I1gucXRaWGJlL378dZrJgyNgvXzTkRDwYv76WwnZeK4rqv/q+5/wy
QZXVu7ygQ3frrOE6bi49Rde+aIBkEy8M36XdBYfeCor7enWGrYf7PlZFcg0lsf6YIss6O6RUX1ON
qHaeN+nYKMVe3kVzdEyHvnyv1Vh+86Iw5BukEzFc6QSCAUgsUk0BhmtV2zwYKD2vWbOHqcsZOM2c
/lBBRW+LqNWeoBx5PUfdFFumVxzb5i8FOsGBQeINQY4XP1zlgaaxET+GC7uK8daT6OpsR/9ut43m
WQPx5a9NsrBmktcJaw/5x/7RNPwfmR+McR3Mu4qrdyxGSTRjWVokGqpd3qYGCTFKgdAK+AATXvvd
eF+PxVm0dO4aGio2a6HJ71aKcuGJs6XhErKrGg7mIQnNOV+tkNGve67H5BCO4miXEWidCR4ICH+E
wrWRa5VuPLprFy9zBCjKuJWp7m2Y8uLhYjVuaHvjyhAPjSFYcWp/umb5Jl37iZYSsZEd83Pj7jxi
xZLJvbaEOeiS0I1g8a+I0o69Qv0K7JwmNA0CBEKMLsCs3KCmlMDqoK7Gs6nyewDvowzy8nqJinaT
JQWjq6x84G5eu4UulO1CoN5NKd46CoEa8VJl2Q5gBnauSC/mTHWIkvYtyJM47d1rNQIvzrYfnQer
unK66ABBcBixYfpmObAlhQc5h8+ghHunVNw6K45h506UvdjONcM5BIvPW7weliVDIZlXN/04nFMh
ISqAUM1Xz/PXbv8HWu7fSXH/RMt9EEKF8yC7MfCzY5R2VOEFjju+ptia4mDSybMXVsWtbWnGdTK6
xscuC/1qo1Kl35u8WZ9014tjFDADXiKFyEmvkt45FF09E7bbZpKob6bn63IifHQ3Fkug9zYT3U2J
eMUlQncg+nXJBTHm3PH7M+kIA9nZ0ox/JXmz+ESGO3Q7IsnP772+tn61gbZPhEVn7Rag65JVSgw1
xNlq5rdmbuSTbOrihcwsP8TsMhMk7/XrdHLrcY4XH+aFK7f3mFDN+sCeyQssunCbt0X2lwqHJh7s
eaImMUjF3WhGYoGHPumG3dg73dssh6pgLLKEhS7b5vDxLOtL1w6Lu6nXkYAWOzTPbauTGxHkzpc+
9NbrhUD5u7awDJrL0AX1VSs9WuR+anNuA79jmtbZDV9ivE9bcFTMaZY8dcXljzbIbb52futcXq5q
/mvxYH03M1HAwab0F3PMS3JCmEyT5MamJevXuhh8W1Y2jDc+KN3dbDfOa09q9DHtuKgzjpDUG2uR
qHdqqexzjQ7ma6TT9jVY6ubBGRznEPltH2xHPXvXnruIzax7+00ayXXSJcc4qdLw1iVbkDYfx+mv
EyeAtkK09xchVuDFZXhFgnn6q0BYCDvVmuA+W4bhefCc5cVa3Bdm1PQkYHPBMoOieG8lvmRFADRJ
35NzHVQNJ0qXBtPJDvssnlPHfWsg2ptNptvkC4UBXrqVtXaforIK76NOleT+ghvygNHXXel+AhZP
I6fkT1mkzKczUfvlsjSnsCucu4QG0X1VLNkcZ3TAe+Sq2CLf1YZbzYbA/nK/Jql7lcgliBMXm+Ux
nCzuAH4yICnI8tchciJ2Y4kuc+Mys16u51H/koxy+J4tfZJfVap1QuBzKhQ2gRi8csONP6j3S2ux
BVEaRrzsEIXZMU9d79pxNF6ZcaS0yJ9AOvaJrZIb6ZTFA82LHPQ0eWX9VixDP+4kLejuJqkX0nZd
JTmUmrLSV4Nt+/PGMeFwE4xrSLCBrGjPWLgv7lhP4UvYhytfum9Z3apc2mOq+rbfpvmcnFWfqG9B
4dO31k306jAD6q0umJs2eo6i61QNyRMlCv5FwpueO1itc9Z5xUmSnzjsJncY3K2gS26kHiuZKgrT
0vI28Ef3lCdj+90zKzxAxYLYq1pR8EDrx/JTchN4wa/SEuRCHGbgzZq810b+BLogiT6fHdLYi65y
niHD++8V0jCy60XaPhD+kr97VKeeWXaKevAhWE/F4AYUKuDu1WtbAigylstiCd/xBrnfW6VA8dNq
XQ+aEe7ogTCKrSn68K4a5/LLQBf4i6sAn4NV9V/nCMHNmjr9i1zrIeM2jPNhU88cYUB2hIVSQsdl
nTuJ9HYGQvUoVmXLeATniuCg6uxHZY3dfrG9bj9UqT3tysK2PF4mub7KKRt/jdEq251nCpKu+1FP
f4k8zE5cFVbOZNV8bYBx+m29cIbQYmB+NEG3vHq8Iq/KSsRdlbXjjcjc6JVAt/lXCF6/12a0/C0D
q30bhGEA+UrjCcHjbfprTCV9BQI24K2fmxC55lC4cUAT5zOVpP1RK6u6j8ahPIuyCV9Xo6q7qfG9
J1WavNsFEMJPoYk8uYkaObzVLozbZeA+DW1tXVLeYHPDOQ8uKz0VVKg3Scnz9iIKZKzCLk8YfkkB
kvISqRlYy3yOqmjZwu+t/WYhIAiidlmLQ1OE7bNX9Quy7ZRttNDlcz6rQO8kdSQvSbhCw7RJUh8n
sRAsTYpnt5UyWr1t213QzTLTEAGWGElvDtqyn/eZGyJEmOjmIeB6tnq9GWzX5BvTVc1rn6QmPZbE
U5ENVnb+s45meVyzoPkVetEQezwrEJGBxq9NQJHLvV9UxavMyvU9SgKwp5AGR+5k2fStb6LoPSPZ
WG2EnczPGUlnN/3SNz9X6M1Hqcb6JioBecHfR93FJsz1bdJW6lpOPjcewPMp2NnhVE077UUGKm4G
REyclq/PcxrrHeZEftWBn5IE8KLyb6Rv1r1qMvpflr7+QcWUv7Wt2tLncEgXlLkDJzL1GAsNj5Jv
ualsDSGfjDoOazE8kbfa1Hz9HrDGj+Z1G62Nc1+4EEOcEe5dDUjNNbvHI1M0ihm/NEtLkoRXPSD+
tojfr91jX9Dzta5FCBWv19sw7HC6pJV9X6sGKFhY1amolhrAM1PXvp1bp7UBbfDrotyHqC3Psyvk
XV6b4lYbwIpsaNuC+pWu2oIGia+UQk0He1pCFTOTm4MtMUBt0dNSrVHlU3ENxjhwzQklSPjYVLvB
D+tY+aRfr64Mt5Nw9S7xPf+KpFxOFb9qnyN/HpZ9j6wi24QB0vJxlGlzl2Q0yJBLnpDK3lnGf265
/yQ79DDsiL6G7rJtTsoNjMD6JtXlRuplM1qJFeiCUoQIQm6OkvyuVYKqlhWurk1bbsmt3Tpf67Ct
b5tEoLBhWkHYgjLC3TZAJWCVlsgeq9G17vix1HdnSBFd+OXQ3zqGwj+6X+vo1OVQUpUXsYc3Zdjf
ho3B0DQmxJNuKUTzH9UQpbG12utDD7Rwcp1WMSBJr9NbY7nJcxou9Rd6KfjGZKAqNFh5/axbu47t
RWhet7Z/NN2k7nMRTleLX8LF2mm/3I22EC96qaKtSHtxniuaJUybBN/7iO1/Q4yofeh4A/dWmcAB
hzw/WYYK/J2EEn1pJg4XO93PHQFXnADdlr4ba9sy8SNHCQYEVd60H5dOEXtYRq/k4LpPugn7p0hS
yhlIS36tW6/YW71sD/7cF3FYwKqHo/c2LRIUNAMM2mFwdkFRiZt69N0lu00Xl4D8MbWPqW8VzqaP
JCNKV7pjs8shYTd8fnS3era4177s0gO4jzcj6pkrxlafXwa8apB3rJ2KZPbGGdfrJijMs/LzYfyy
GFBpKhho8gY7q/JvDX0nbwm1218EOja5oaU8dTecri79l56VA0DCsk47YgDtgAvIOJ9oF0D2ZaK5
wm48Dfp7E7iifQpmOhKyUVfvFSwm2ApFzsQVJyPetQqZ08V+aLONm8WIpzG1Btj6FPzhWbTrHB6N
a0XOZlkwqAMkjGTpD2Mc2on71GSZ3lWZGYHgaQ29KcKo3ht6INUG6o/wv5WU9jmeF8RWUbVkr4Zx
eZ9II5CHCO5uCDe3C3xE3IfdHA+BdI5WmVZEOfuO99cYpEh6+FZHVcHVQYx5p3we5q1BZvw9V2Gw
zeq6emwWNT1rduBD0PfyxnG6ICTf3y2+lo6q72A4u5dEt+srqbHZaU7t4soLtDqVDVWiTl7bF7kd
XR02ZwtJ0h3h3Z1TPqR58NKhXXpli6xOoJtiWzYcSo3X1G/j3Ky3dTcte47t5Es3pNaVNaiGOji/
OFor8qtAhSvCmj6Mjslo5MnVMn1GkRA92xx07BeLwwPV5T6bx6kk9RzsEKieQg8eULyMHaCCT+gK
TSRoFh5SV6H7KqpmffRCtlrEWtnqoDaYg1/LyI6Qz2nzaxpz1DbzMnpN7Iw26K7vTefRKou46CRs
blBp5HFNYrNbZKEe7mukD1w26PCJmyFqHxY9hDRDe6K70ladHYVlwTIkHIg7bkNKXa1CyqvFzcZb
KlmaI9pEpFjcKGqH9Hkk+Ksp5y8mCvM7WNPkXI0T1uEitcPHZp54CTzT7sj8Wp/XzCu+imy2vpSt
HR3ggId665GY/DgoDK0JJTg03uruahS2gf6kf2Vqe/eKRg6s+qjqkKJxNJyiSQ8PcAbk6JZr/jPt
NWdcNontQEdXbOiDIfUQr8I8L4DwcMXVje164gD4OselSTgv2R2G67YaIlQpS9TeenNZ7lXirkQn
jZqgmgGjUjaE7Z2G/7Gotu79MynOE5LGphU3vbCzR39w3LMzQeuWUHRnr8zkHQhXuYvYQxsdmlNI
8hCx6oq2miCDaN0Q1DDRW2SsQ16PSClcbjqnKsjaX9nk2sg5l/ynqNrilRObfgsWD3lMsM9HOXEF
mWQaksqfzi/DGEzHKZKEz1dT/jiPI06qGpcx6nzkGcXWAvkNgDJFAEduU7OQJfW3SYnwKOhUYlZG
EkDhiT+3IHR1a4HNGmHD78rozZmFf5MGlIoNZu6PdTK39IVMXWNt/N5aDtok6susnW4/etp50b4o
D1z/l7hHungEQuq+LwS+MctmLYZ+Figk8lBpw1/fBXccruYavjz60aXCOUYok8QVNPusgczy7GcW
ZAaBTkEPU1DOxXVOau8pnEf1HgVK/IjSnDIfDNQ0naxQU8xXNaGg4EM3U1tINCE6OgZOK/ckDiVP
ocya547BjpMF1RrCshbnikB44vS05HJ+EezOanljp7d/zqJ1fuY5d+zVFO4WuCgNiCBukj1dyMsX
mP36jh6shbIrDe26xeRvb+tBBDGoQkFdjtQ3UgfWFYshRD8XUjQaoiIOJRwla2o4zcRNwMUglwvT
sEPmCxSMobeM5ufOFsV9B+BEy5nf3cCSkxcC37bHV2pfjdwsz0Hq8y72bvQWyHlod6VfqWjjdxmS
zDEHadn0vV3TQsJBT9R8ayN3U850qyeZpftQts21KdZliqu04h3SNv059ZzFGdP2Y1asw771q/Q+
6ev1XDI33mg6/K47i+vd5Ebqq1rLZdtQmLtZHUktGCmKB51l9rYUXhJHmVtvURYsEJftepDLlB4c
cGTg3WlhadZkYJ90Aau6Hey0QNBp0R90CIOohCWhMozeAV+cDGVfvyjo4A6KNf4qzfN2l9tqpuMG
YVg2o3Gi3ifCxTGFR79QtL8Ek2vBkhTqUHcmOo99lgHn+wH/46yzM3Ff3Hj9hJKmJvHuxagWCeKE
6oZLXnlbF4X1kA4JBbrC0ae6mNWFIZZ3npfrnx4EaHXjmlDeRYs/EFbgaP+F5pnhm2vb8sdEn/l+
UlF9ZvdG5+3aUztsMgNJuidwdFVbzZb6Trm8laJK7fJzsczeodOqOxUup+bs9PJb6V/yk1I8AsF9
SAe23nutXH6ZpTe39ki5Mng9b1AZeZG/IYM7fLQKZta+nqP60lO27lRemUduH+hAvCKd48KN1j13
ygl19RpcabcRcUID8ZUbVNO3dhXpA9POQLlDJHbDVLo366CzrwGCAsp47EjHKvEKztgsfJ69hCSB
vla/dDHIZes6nnvrRhVV56PR7hk7ZPPqOqY+OgOkX2pXEkkbdgSaDz0JHbS29/bk10ustJa3tT1x
aAZSXJss6A4+9U+ngamLchsdDXc4EVfKbnx7RxD0/KwwaUXbJayia4iqccPm68ZF0ISILFpBD5pq
irtGrOkYK2zj0WYgoh8CZEY8A63VoJmfrcGMGwfaejtROYZizmle2QOtuwkE7dSPdXjvMUF8y209
0ETUrw9hZOzYzZPgadBKTDu7C50to4H/HDU5IGta+cWZGrWJVi41uuDMXg3KqB3UCq0VF+vqPXDC
eI99/rccpEyXVxcmYdytXOe2CBTzHHFyau/HAjh7cirnWAi6Pqiorx7UqBwkW+jEcnRc53Ku7a3H
JnkhUdhE1tJ+REZSPsJKqZ8preznrlPre4GqG9H2vHpP4OAJ0mmzxEk92RQ2Les70+SFJ4imGA7C
jV3g1p2iy2gX+E24q0xP/A5r+MpkUKgwt3I7Qa7HdYdsloIPWRAe5qy3BV6HF8E+mFET2OQH5cxm
L7Qe77AKzvckKq2xzudmotixZe4qwIP9zISxsKDI+CojHV7BNOyioipvtfBTNvmweJzJFs43qe/m
L0M4g5dnA3A9DPmwE4m/MJOF6ouqqum2JEsJbMogH61d7s9QyEBBNVV52VxU4TFvAOdwIZTFlygV
47vEMXSdIBnNdtbEir0Brk+YOqsp2A6tA1Q4Fe541yVM3duKc4P3N1D7S4MQAQt9xubiW9U5yKMx
PAtHBu6ubVwbTpyqwK3RYXnvjDC4A5VXz1mRIgj1zThuNHIaXIPDtHeSWhwra5iO/STQsI3gedc5
sKfYTk00v0w0JpW7spH2ta0Dj54inTwxEtmP9NyVMQFozEDRyJpMVZqS61xQZLppfVW8ATRmrFfq
BcHT/Dw60FTbo6yxkpLerWDqtq2nlwPgnxFnwpujIK5LP/gxX9gyhGLpSY7aecDpskR3gxDWzjaY
H784xhfRPrOVhSLNkc5wDQGzgvHZjvTTJ4OR5btS63zgBs2lW84u5qxxtsIBcK8vX23hu3Q88nqm
z8QL+e3OUBcFmlsk5gYdNQgh3ZGEePJqQioSyq/IvBgiEltmeIBza8rLLd3zMNFIRBRCe9kWU4Lv
xVZqJeaaqvalOqaaw5MrTCSDJD25CeoRgXLfQqfhCbChKVG8jkVHA6TDeX7TeYiPHm1HNc9JB66x
C3QWwectyJW2WZODMUZj1v2s8p5SujrTi+YBAStcdTOMzsZZxDLGSC0c/rimCprh01/EtsgqEtad
aJ3URuZV8gzuRylYFzCRH3xrrmks7gqEI+k0VVR0Vm121BItP0ex+Ykw3g2+1TmENbEerUCXXykv
Pzi+zsgdsU27noyZ7CfFJGbtyROj/YkToFzBNDTnsc4ovFGrlndr2vs0PTaEc4OEGfk4e4X/XXpM
BpB8i7pzfZsffl0iouLrGqOKyve6Z9H2MHAvyDeKnQPIuQumcbmSScLdBqJqHxL77WwRnICZz27v
gQPkOX4jt5TNsXJFEgfMYhgC/JILImp2aP61KPZ00KWPMNY5vhoW2hVyufQwQ3Y/6XYp96PtrSla
0Hm47YKs94+AKSk6dYS1ceWa7lsfLMMvgNZ+L/vEJSEfaNGkMD7bQRQKkIje3kLKfNn4KULXVnjr
To8pZa6lD2R2S9fj/FfnXrjVMZ0sXtJa3a4NUxDdZ/TR9jLNDuxutGaQ+3cw+eq+ZVOOgwmC8q3O
imJBzhzJmzxpx7ehp6vX4fWkmC3vAf7C7tdaoJNoaBXao2hR+8zJ6WFs1jbbUg8wxUjTi6tMhxPX
MWiZNzcnu2OdhvaXXFN4A1tBoCN/wLLOqOTn8trtxPILh5/rbR09t8/oMLO96WbsEAiWH7ULgBuk
dXgFemPeOQ1o6pOOZl/hRyqujPC77yYqsnPhD+hspspv5MbN7OlrVAYu9aWS6LC86enpZGsAxhsx
R/9quQOu0iP/89LYucnIfgNnstszsEJ0hUaGvqW60tbTUI9sVknYmp1HvWMKWJEhEFiTNkbEE4AN
++tjX07d9UJEz7uXBClfsurwOxkxhJtOyf6qHmYHw5BugWISyLNajOeMG+hfkrErBuK9HIULkPiQ
huG4dcOyeRdGy+9+3mRXrWjq7xTuFO/kIfTHzszmaCWJL6jhvbiQfs9wfmbb/OBKbpu0EU27jIfZ
1eIYoFk6ju7fckOU+L//iE+ck8Hlv/9HHELiRXYSBbo6WGq2Tt46uLGVz+sfKNrP/gEfrMDhOGIh
mNzykPdi5NVwILp6GrBMtDp/sLbKzz7jgyOYiZV7eJE4J4Gc5EjcE02LiRDVY7CMEz1vC16XmtHn
FQ2De0wt13n02q44rWloPyARbK6cYNDXInfCE2vGy7eVU83M5k6uDqCazTe5yOIhWfPA3zn+uADl
ErMuILIpk57QtZ+mAJHR738P52Iy/idK+4P5OKr6yHNd+KcwqhLAXekERARMRYiisFrTn2LCY4BJ
KhmqHTec/OhE7RxXFdYF8qEsvVu1YV6dM4rRwb3Dl7XyWfljN4Ph5RhaEPcil77BmyS/TSIMb4tE
lU/BwFZEx1R5yJRT+1s2xOp7uMIo7aCas7t6HosfxVBWD6PB04CsJ/hDwdJnv98HD/Ts1UM3hejr
aFsT94ip7W9d1CdfCbSgwPj3T/UTn/XHjpBEtPSPowvlR3fmd47O+ofSAmvE4iFcbgh++sNq/OyD
Li78/3idiLDg96nd4eQkgYlB88XOW/pqnwXOfNc6Zfr/FgXifxA+OGnVmFmQ/VFLqzx0CPsfLads
Hl2Hc8U1fhq7jdRPv396l7/0H5ak/2EbokhmCjtvGU8NYiHCqy/5/8tI0UDE0F4zgPioV3//UZ8s
Bv/y3//j+aWVtJik8v6U6UZjb0vN+AArbL2Eriqff/8Zf8ct/tO/58Ou1C1RlbtQ3Kcu4uYUlhyw
ZhTfltCK9vbi4svoSiSLXMvPzuzayK+TLG4aRjqX+LOTZ7vlg/EBAI0zc4vgNrDJlJ3R8eznxyUn
/OcPX/STveBj4cWEwgSQKfdOBQI26tXDdXiXbl1ZWy3q8LlKKPCNwoYLst9fQDKvDwFYm+gKwhry
/Q/f4p+zMR3/w45U54GjcsL9TmEjSnPosd7VWy3VfNXmo1NhWp/Eg7A856WoLmI6T6fWM2Jz65nR
OvwxoXk8Il8gbScc3Cjf6laOSPutfold1xpejUiRdxNCsXz5/Tf+bBF92FHytdYtdcycCPUguaUj
FnxymQRQqvXJn57KJ7ka3ofaIWDmjJLzrIFG7v2rgnK+i8W9vpKVzq+roi6+RsipVySubfSK3TG5
Kw2chkjrNe7QRn4hLxpxeJp7SIfmBqnYmngA826lumPuI//4wyr65Gl87O3I24YcM5+31yfg5Iq8
3ptBafamBcfg75/3J5ue92EzyqyyISjN8D5N3B/zXAY3KF+Gt9a9pGzJ4k8pD5/9Sz7sQ+hVGBnn
cjzhGBgQ9dbra+KsinJhveR/mIc++7dcPvs/NiD0lqgXcp6WidJjgOx1RzoOBk7Tg1+aPxWxfbZ4
Pkxdkyxk1Iw9O6ot5ILvG+/i0OriIVvQWZaNczEJIjKoMryNf1ixn7zG3oddj8R7p0vrcTzl9iy+
BAByXPXIkqDKq8IWntvyzbMNEKpNk+dtKEZg5t+vj8/+tfJ/PtOoqrA4ptl4IkYDNNpxc0j+YAAi
0UvBvklckvsFsxSsW5Gjv45//7H25e//h33e+7BxRUg5HSB/RJNEQi2RU5zHaoHchi8HMNC9Wx59
rfQ5MTko2oSaz8MteCjrmlnIdMOfYn8/S/75uwXuPxZVWSBd6lGDnkJlnLPf5wFoYGDb+cZXQQkH
RIFrAfu8rSXqVaa9Cgk4KgbrT2PJZ2F57ofdilsjcG6tzAkXjXwNE7iSHUwMWnRbaIzpBHifI0pv
f4YpyUvg49X8AoRkl3EeNcgw8on7jU3MFkbVngn+Dyvjk8ni/2gmcSwrMgTBnkqOztekn4rdimNl
qxpj7dxEaSyKkf7Dq/3JC/CxqcRqVNaq0l5PeUHVfBtJZ0sfdH/lqfRSkocQa0iyYl93VCtk6LT+
sDv+3XTwD8vwY9FIPvaorY3PXz9BT7d9P9ww5FdPUmWUzQedZ7aX2va4ak1wdNRIJkO7hm8e/oVr
RG/1IcltatVTq76ywHoeS+xQsYUq/ls61TatH3N5VQ2kr6zgkEGMcqV8mVU2vyygBi+XyZdLbOA1
d7Vo1vt5DZoYG2VyQNRW3CxDWiOH1klCcrs/oWbAde3j+b5yptG7ycsk2v/hdfxkG3A/bK2NwN/p
GrOeOpPU70kKG1NZUtLbKlbP2rhkBL15yFzj1q7QfqlR/nKdQmG1hcaUQ4A8dHC88BChdwR7IVth
rgnM2UatZX0b7WH4wxXskyPgUqb7n0dAUkm8PZy/J6uxH/I5fCZAYt867m5ALvSHhf/JUeZ+2Ix7
k/QzLCXWkrkMjuvQ27folapTcAGnfv+8P/uID7tuugaZ34a9fURKOOzDwOr2uCxwKY2D+cOT+uwj
PmywbNbECzWafJRinA9Rr0xMGGu012n1X6V8/19XPjOX/nf/7aVS+kPl86jBDsb+f3Y+8//8u/PZ
d/5FAfml2tmGoCJzkd/3353Pnv8vL+SlDuzAhcWSl/vaf3U+C9v6l8PJYkVEuKCGh4/679JnIa1/
eRJML5JhhPwbpu7/pvT57737f293IcpFj3ppIq8j/1Iu/TGTq+HQRdfAkGlP3YsapnsnCLifEpky
9/0+XVUQLx0ilLrFRmxgI526e/A7wo4b3YNFiPyvyD/4o+NuWvkjCFHiRHZBM02GSQOaqSZq0KoN
2v02vEuT7za267Sab/xBXS0aUw2BMWFYPbY9Hop2JpplLLLveO6KrZ91u6LLyAUwCXXs2O9tCld2
/4u781iOXMuu6L9ojg4AFzZC6kH6TCaT3tUEQbKK8O7C4+u1UFXSI7MoptRvpkFHx3MFkxfXnLP3
2k1txKsCNkFPGRhBvLUUZWyh6B+XKL/LWd6dOj0cEdp/vSRLNfghsQzYLHcf55pEyU1sgIQ19atB
Ih73lAQgPJ0dxD4XGfWfwIpuc7KOG7NZ4Ew+azTroI2YPcZO20rgFmIIzwdTzw+m452Dw9pWBsyB
tLyhNWItLOIseNXkM8b9jZcrOiBPb0fFHXWmne2LEFiCFx6ckUJmEt7mQXVqtp+mmffDwOCXFw49
H1PoLoNrmmXf7X08M+xLYSTFwvccOCvVAUXchIRBPGDPBCkCiWxWAoyIyID6BelN17+++24uf13r
fcDXEZHO0bkF0ybt2NFdOMaqdfSS8Rg4feDTjc+D/pKTNC5tZ2MW1vMPHZVnh4dG6FTXcrnUneoE
I/RnfsvR8/PQKqcEHl849tHzZ5TW81A4SAE8a4XGFtMz+X3f9MSaVzbgm4FjvDHBQRdu7yxhOkAk
o1OhylWFnD8NblMEco6JZ8jWV2bqIw0uVmZ3jaZ6lsNyI5T2RsUhFNNycalSBCfKckeQ019vj0h5
x+Jj1nREpB9/QHYFUaVWfrlQq1eJ55DaDxQzyNxzG8/WPPYhK3GGseXk+iG7pnp1ipWHj26W1c5Z
BXFLt+qZB7A8Y60fc3/nv+amc692K0QXu6YasbzyYWPnpJQEcGDUb8LevC/dU9W/o/03j2LrlmMg
D+U0Drj+mIWZwb+DaNvUCyNDgGwrd1nd7JXQfKh9DdGQvlEa9Rkd4FtlGZsTg/CP78AWQmNmtW2A
EA6b6I+vUR+rXNPw5lMvwouqq+IpILAZkgl9yCxZuenWT1Z7QFrrOgMR1QOKnX99C+j1ucaHscg9
GNyCafA5WK47bcPffYtjoPQGMxqzScjZI2qzt+lkxFrx6sar3NafqlQ8KU07OfQs7CmcABs1LOYN
m3DQhcj/CCSYpS2QUr1IdXTfwbJR9krZ/9RizfHgJ/NCyKWEhMa3+DoKL1xUdfTiA2ZhpzqABgz5
U+sqJfxvgydFhRRFmzKTjOiOYAOsI2daVa66/htMkkx1zjEZCTQs1iu1owIdBnYS0ipIQGiu/WJe
DRjVLQ39d+uu6DRigG7MJTbDp9o+V3zEOal48Lv4VmvDMxKEztJcf8L1tKkE6s/KeGHmDMZD3Trn
6JWeKqvaA8C4yN36OmzdV9UxHpzaeo3c8Bb4yG5A0lWJh95rr33fb1DowvpIyD/oveeytd8QHlUo
wxjwxP1e1grGOTl30+6+5A8uJNg9IxZPnl3thd5cl7p4tjt8iWhHZJ7OA13DwaOvq9KZiFoBS1Jm
LeoGmvhgvvqFu4XckEMaVp5hCW1Qc9520ynSkPV1a2ZbGhnLAqkeXWvnpiy+B4m9yMp8MZjxbZqG
9Lfcu0Ct8Er6y1ia561qAlK0Lqf/oRN56hMTqox4SrwefiOgFQ1EsS8eXI7Kc8DTT7VfvrTjdST5
50ifJNJ6/mY174Xy2LWYkDjmzHO0JTNTDd+w7SDtNIZlJ9DHO/Zd1JgPVaxudaM5i21EpanKf5O0
6fesvsWkdC1jvg0ivVi0fSBmodggXEan1dC2Not4E2raU2Mvm8LYQRMbtmXhIFpqL5MAlp+R+m+t
yYKCwRHDpPqEROLJRI+Blh6/kyuMA7ymKGWuafVJyB6I5yFXf1R5OGEtMF3r7bUNBcqqwgwXMhf9
+YxmVC+kUM6cQl+bFoCVABNNozhbw4lvOV49dF1+mVsHBvwDx1iMMCpkH21nNag5GDw0ihvzNaq6
OWe2ACxDgLitBGDi8a1jqEEzGbwxs785vfY0WmrNs06d2A40T5e3rBF68OaYTPdhp+FSVWeJIW9C
/Zcl1JlliE3zMkXXVe9h/zxMUfJNgd1fdbaDH7ULSRjKzBuTpSLaYW4iQ5lhN9z7gTJzIszeGFDp
zm+oPHbzTjNghNoFLhv1uQfRMwtGJLAXCRQ2URVbD3AQD4/GQbGInAS6d+uor5gOUaR3fQh1JYZQ
h1jEKPRnh7LZHG7QrpONNxsc+r2BWPuJjWkeCf5aV9NF5xPxkAU7d0CtiB8E6ymAS8937zq/hW9l
Q53qr+LCeu2Neg++mJWwm6xBdGKd+jwPlA130kB66TAB4/AODXcnEBMubWgKM9Gk9hzQXESHztLq
bwg9m7lSGs+eDFF7ROqhFU+mZd9Vev/D7a21SGEIAvADnDhLIvGEHBDVuUeHqIp1LBBrK7FfWSMg
LVb2neycRWZkCx+fqBdFV/WzDpdjlpn2HUW957yJESirV2h7n8qEDy2w51llnAU9455gwbNMvta9
dV2OvKw+WLkGiDFpvBYBpC3DhPUY4pqxO0xlXlNfc583hiHaebgIz6OwP1iVSzqLdRlwfu4d38dr
kRYTs4Q5O7KWWOLYtTrG1guYfVV5XUixBNa6txrWPcVYDqm9sKRyXjZ4/nrvDe4KTLLQh2KH3gGH
5TcBz8tH7D7D8rZtdONcODD0wOzKeUflFT3jEjAaRFcFwsZzWyCaTsa9lcE6rc1dzymD3bvx6kqq
jVlSQh3Q0peEhDV2BGAoAKPWoGlZEqalhy7mk98Kb1El5fcaDFP9REV5y5944digm8IOX9+omA+Y
Tc9z7dZKm71uZxdlTAsEnRD8WP3BtPqzQQvWCM2uSS9gCKSTzQM0OThRWg6tJhaoM+Cj5N6jO605
do6VrOKWhNncICpZZQJcMTLvfmW6+UJGGWWyKG4X9tjue/wy2I6i+9B2b4wiucw9XBGxewn470KL
iwUUWdNubr5eu7WPR+xp6yKmbaSuuS5WZFz8H5dunPQNekcNiVWQ3Eo8D3M7wIAOqZze9prK9DmZ
uZcRmqqZ219ExniAzoXAM7pNmE5pPz5/fUM/E9GO9hKWrho/z5iObR8ndpGsHBapR9Gl8fSntBlm
QSw2tsvW7iAqWu6jpyGGYXYcK+PJKRxwKy4YUKCuWODE3Bv5PalwXahTk6SF70pIcMbcz8T49Z1q
P5uhH26VEygHkCkPynJ0yz3awVq47PEPGC52z24py/I+QeCvi2hXG9x36Kw4ecF56MJNOqQ3jTKc
27jjy1S/SKviQWvIfUkcdmgR1EIXwQzcHBMXPg7uC7QgS1u0zLv1vem0S8NXz6mI7EDvYK11FjS/
5nhVwO6lgFjrNyvSGJjyms79s2/1d7q4NUDY0X8M9nbe7NQOQFxbmU9jxKrmrpVW/DCRHM+DpybD
O2UKXIGiPzToTLXCBWa7q5UX+lC87ytfcTAMpAvWDOK74fZx1vZAPKMaXOaWfyb1/q1VnZWvZ4if
LetJKcJvhQ4PrKa9yiQ8N3r/pg2a16TNViqqtBAoVItDNpw2bcOq5RtwQXMqUejNqhaUgKudgX+4
TWS5ceviueBEo8XWhVHi8qvduyoZVkqPj63Bc5hc6ZayBxmzL7o7ZBgXVpGwnjh0lG/rGtZdkX0P
4+yqKbNrIzbnjWGcN5rGWqAuxHjHnLzxlOdKtnSe+xV+gAUYugU5Qdt0y1ZWzRCNetHeMpVzVQxv
bua181GIfQOrymMRdmJIDNK89SWLf9RCprSq/hB12pUoIXlLfn9KJuHCdvxzwUpb4ptt6niXyWGe
pKiOXXPrxN9pHhSzdGiguNCbATL54ohiVwI9aHP8LQY4yXGAM9Kc92W0d9GVVZ35hCD3Sk/ZLjBL
aaVM5h3Zq4Ah2q2Jae3XTv//VCxb/8gPz+mP6t+n/+oVlZAE71b/8+NfVr/+2v+RT/WnD38xIRHq
4ar5IYfrHxWFvH/++69I7enf/N/+w98Vrduh+PEf//aaN1k9/Wl+mGcfqlpT3sv/XAm7fE6emz/+
/V9VMA5y/7B1TUwHOqxskyjoVxFs+gearvGDWZqrsePmo/9dBHP+gYMM8571uzw2HcUqdLzBf/yb
9Q+YJobGIU0QIuWolM7+67F/Fxp4Y//LZHHb1TWDUptpGRaK3KkW9nHOlrqSUGyFy4zzi8J+y1aI
kZWny7A+lWh4lBD257WO5jhkqeynTUirZongVtVuILMsKy9fpQSB6uV5ObZL28Tio5/77GeFBi5c
yZbvfpdPKi36dIj9a6b9fRe6a7lIJTRVdfg53h8wDWWIOOTYw17lhBZjElcdsa3GcJMZyRIp9EUr
hlmVu1vXAA475bvAM+zJQwTQNLOTdRLdGMKY+8XEpMnP4fH07L6wxVxEHf5up7hWCmM+0fO+vvGj
5fX3jXNAF4wUQltM8fHGs5EgsboSw143070h0iXOiHVeuGvvDXDHNb77LRXAeUv+STZGTCn6IWSK
Aou2+vpOPh7Rf9+IKSgSuOyNqOx+vBGp5U6mWuOA68VZAFCNs6WeDYuaW6qrewbQpvROPfz0Z378
1Uzqs3w8whGa7fwsUr4rCwhUEUI1HbmvUh90Gfh0P150BD+aQDM0u1nYSHfhRs+lIU887sfG3/S4
Hy99NGBYFrPKjzy519oHw78JIrTmLSYBLp5L60QBRJ8+gq8edBq+7x6URpyNkMWSexMuetqFGEd0
jDju0ii9mak15x54vbIyFyEZYb0gIhSHmGJmVB3Q4PTRIfIt3MrKsktHSH3+GYLyQ6gVa0TXJ1oq
R/q/X2+Gcqmqm5TQhX2s8HJUo280jzg72MxkG1XrtsrW1N9mjfugmGz7cxrFpXeh+cbdz6Jw4C5G
DHD92JLOGx+mgrFkVy69Va6y/Ze4giSfVwhuoJZbw8hCgBHVvDW7WZLq95Z8iJv8Zkja1wDH6+zr
Yf3JB4Ys6t3jHO1fzSjOMBGisxSd/ox8e2WHd1Dil/glVkaZUvJIN6bLsRNHUqAZN1WSbsSYbco6
WVX87+vb+diC/P1y7Wn/6lKTttSjQhiqi26QDXejEhSQ6vDHsmhOYMesyQW1lvzcOtn+/fPD5gW8
u+TRC2hrvamSvpH7cMg2gVZvAaEdFMgnTWfdBKM+z7Ue6oFfnJqTp1XmeNAbtmvhm7Yc3BVHK0Pe
ZV6KFZaBZAHgbcRzTY62UWg7L/Su4fyAa203cbAs02RdYdszcG9vwuiZtuvWBR9Mi2TVoJD2qmtk
1jOjSd++/jGOEr9+/xrcnM5qYFOcPbpDrdUGQrpyJgGNtJO0vpSleyh068Zgd967rxKZvi/Lc/IV
ZnqYHVTWMx9KvrT48XwBrDmiDjh5AwDHBHwPYxSvS117xjjVTFi9a+n+K5MmxdRppsYJZvN+P84l
bVM6tZxcKb6wYUSu4bjaETpbfTgQWCEaMB8qJ0YlODGJHaWz/nxbUxXX0VSOhFDbj9rTuIBVJxm4
8GAqZ/XoncmkvexKZZcltwD9qO5VWjrTsm2Wq+e2os49ca9ozpkpxwdALg9taII0aPtT4+yTVUTQ
aGHdoqHlYOD6+ELwzGRIWLR6X7XhBtwhfTbSXErLnPe1Cyd6XOpUN7zSvkmh/gE3vlOURwhVq5bb
1dPwtiHYzYI6q7dbGPcn5tPPX5tFAYVeEG3P48+Ak0Gm9LVa7014b0Ys12CW1paw1gSoLVBEz3y8
caZRL0BMkIdgrzjLA3mEdWJtSeI5c7Ny2Sf6iV/zqAH4+9eEE8FQUtVpgvj41gZJumvJPLzPoL0H
9p1ZxZizATlkxFL4McBf98BpfteRKBRrcM7GnaG8OVm5ptK2iPFde9FD4kwpqPY2a9rbqMag0VaX
HKnvgFw/Cds7a5riqageo2I6AKXLqeqx4GTE6cjcO2NxquX1yTIrQKCpBj8oDTf6yB+W2Tq1/Aw8
ZrXvLQCCzGxxvEwJfyYM6SweIzZ8wZkPmh1lj+0pOBTzmdM8qEF6VyoL9HwrdtN3wOrvHPtb0BMY
0aszzTixIn2yBLDZUzkICEOAtDvaaGWj3pPLSVU+9jG5Y0qpJN5O/UClYFbLF5rof/OCR28liVtK
0SkXtPVXXS9mWKV8n7qsc5eF3zPyP76eVY+aXb9G1vsHnH6ld5udTgnHsVO4XkfFtvAuLDmLjAT/
5YXqrU1l49kzmir/0kXF9IVptoo64eNFndbzqkBxqj38u0VUn7f1rcyyea9jaXfYREIrU1xqPbJY
/80rH62v1liFqtUp/J5sYNXkFaTiVHCc6dB7cdLRvrgfGxjJCPxOXHl6kUcLLCPpr2eeVv53L1pG
RhO2CoETWVfPG80Hrshoapee26M9BqMI9cmfmfxNHZGWKscTU9snO4v317ePRrLmjGJwpuun2GtL
ArP8Gx8XJqt2uaEWI3n4v/fE9tFQDjyNnAeLXxkR/IZ5czZCeK4hUKsFpa+wXiF3ph2DTQUqtAPw
wW7LU2/9s+Xm3Vs/ns/VypE473jq2EznPlWXrjbn3Yi/uTXWClVEu65X5eABmUtOLHWfvnAdbTqz
Gw6342hKaOyKqo9GtcegO0PjzKY1XiAQA4pKEBuJ1IbxYolTV/10wnp31aMBnkdNSxwuncM2zyfP
JxGc1rynS+zyQeWCvQYWgBM/9Cd7R8Es/t9PejS0E88x/DLnSdldzmS9y3mvXnjPILNoTkKenKlM
KUF3remnmvXTTPHHV/XXpY/n50i2kDQkj2tC9Z0myt56GsEqNMWFUj19/ZzTIvvVtY7GswaVTZA3
XO3D6vtoXsTKutOvmZW/vsqpJzqakAVabrcreZmCno4TbkblQuc8p40XDT3sr6+ln7qY+Dgp2W5L
AyjkEy1Ke0W9RBpQcdxoAWFfZBeppOXXO3uQyNtpCFm6t/NA4TfKLK7adR6mS01Wq7x3F2alL7rp
KJyaE61upudQFAglC0qOythfBvLuvr73T7dq70bdcUQziAeM2YKfow7bn9/XtM2JFOIqSdGlQkAv
D5q0snTs51QmS7t9UVN7VStgn8hw6FZqeXKOnzavX42QozpFBYU8Vkqz2rOLhPjrUZ4q15Muq087
mJC8026hB83CIIgY3Mas78B8aXR8T5offjZWvrqVox2j19clQGfejsPGRQRn2vAQkm6nCaCJpkZx
+QWx22xMifYgebNNOorXLQ3fBpHdGSS9E5Oh/tOF9McNoW1hV6Z+oirJUav3Ucp2r0jw9YQKHAzd
YR/3HCmwoegsgsJY5uQJDe4i5jySGOPCd9W5YxQzqCvwHdzZ2K6H8q72XonnWUYYuINuk5nfI+Kf
Oq9bxe2zQl4jKRvsHMCulQsc85BdFqm892A+5L0yCQqwEEaXE8dIfcAG+trqkF11TtU++HbN3aGq
eKi7YRdZ6UpJ1d3g1pe+CK+7sDwoxTOKf74Uc0ZuIoQN4P/matSV10iQ2qJYChztZu3TcLWHYl9Z
NXv0cJPkVUDwgzWjyLnXYNfi6L9JqoWXdui4RjnDP32HqPlMqekoEYxDEEZKx6lr/KtMMQ65T4it
CVuphl5cWrOInsOtLbJdBlQ/zwjh0tj4G/Z+LMVqoNqYCv2BgD7XmAwC/r2NLsuIMKA1LcmCjMfB
y7aVXSAPyMDtjXOvVV5Drd3m3gKMxrqRSAdBtj30QF9AI2wGbFpl8g2R3jrzGdLSnJej3Hm5tg/0
hojDdGdA5se/sCTFc0ft96YMgn0S2QcMcYhUbqUVXmecwlsAU1SESUGrz2tPbrXQOUg8D6kZXytB
TYCNcmbi6E+ChCi+5BAQxjkGw1NYFxvoczOsETRFgL4bcf9ghfU2oP1fx/WlUTabzM2vdIdMIFNs
Uul/D6p8blegV5VqFwqWvxu1eZI+NN3qIhfoEqr7obzwVDFPbYADZK8A2QaB0fdzBaa9dg3HXYw/
yl0SoaBH77NKvL3m7dmN6+QSVE4762EqiLOMjvak9+iHVzqGCKcMhIKs8AOJfsWTAPvRGOtC6leA
by9zH9ChLeaAUsgQ3hD1sg8iZ9eP8oL6Nrl5wLzzUoVOlyzV7+p20I1VkqwVJVj5C7dA1R6F84ZA
VoPyQd/f2kN83ifWYijsVc8VAetVVbgE7LqB5Ps8nY3SWkPKoL8G+XNbpXM0ryo5IXhDIVlAhs+f
Uu01828aDXOwf1alMF8DqtsTT7O4jKw5DJbLrheHOK03KURJmfVLv1A2jerw19Zumlq+nt4/3T3R
rpn6Axr1k6OVyRJx0qkDIgSp2QtTgmxiSh9NpIHIA5FrzCuyzxTzVGF9mqH/nKX+uuw0w7/bpSO6
U0Gnctnc4PN5apw1XaoTG+NT1zhaJVQC6jhWRvW+CW/U6sKGf0sx+++9vqPpXyiKFZmWX8OTyTYW
bYGpXt55ybLqDlVPyBUsfvaf/8pFaaBbKtFX9rF1Q2tNgIRU5vZpOS4HimoIMGagJmnsLnOV2kk2
RRTa26+veiTc/X2EFX9d9uhZC9NVhG4W9V4hrNNjn19Ea2dwSc7QZyWM1Wn0gEMDG8qIoVn09eU/
H6h/XX3aYr0bMVgaxoGM5npvUzcx3OtUb0BtQ+a0ZrYx88W1VE9JNI8gBn8+8dEmX69ZJxyNa+YI
mIzRWoQkCVkGgSgQh2U31wKWdnZc1XjDrnVm6YuSI7Vjrljy+ZoVwusLlDmAslc5qvIYUWFMZq5D
NCKz1997P9P7e/d+iNpUGht+7b5VXrxJpsdgHDJznqVnkZavGYSDOCWj/fQ3oZdKrVinefSzzfDu
mqMSJI2pc8qfJg/o7ghpL0bILi01jhwiK2shekL1xI7006PXu6sejUMZpXEQ49bYx8g4avBzFNDY
iT7wybUskmp3yik4/YF/TFbvLng09Dp9hDKmTcWMPl12INVk/8IWayb45L7+EU892tGAI1ZIsyBp
1ftOfu9ZOA0Hx6tcUGSeWSS1U834+nqfTpHvnuxo0FTIvWnfcmx3G3/up08RpPHWOjFHfr5H/usq
P8VL74aJjczICSSTpMwJvAZn4Wfd3EhA1z0mKOvQrdlEOMOJBRlXXCdQhJzoOiV+ozpVp/j8l5w6
yq5tgeg8el5/RPgsu7LeZ020AJM+g/s+VTunZf3rN/v5p/HfVzKOykB9OQ5F3FZMV2Qepy1VidiE
ukXJC7AJBxjC4phAmS2+vuynA8hCl8ZL1XV8LB9ngUYO7E56DppdwvaStUglM1vk1SqzmBLSZpGb
xvrrS/4kDhx/HqZuqAaZrpruCv3jNeFaVok+0GronXGVp8m5xWFUtDfBAIGIVD+PnD2nuLRRAfZ1
vJ4ANA5qXtcj8ExvLtNOPPdJc6lWoLVQQcyNvNgnCNmjOn2TtkdepHgG76u58+l8iQ6e7BX6vnQo
4fGNCXvb2pp2TNtpmzom7Gtt8k2sbl1h46g1cmjcaimAmwbeDeGs2BzTS+WyDqNZKorzTtHuCjXd
wOc89AEK26img2Tn59TUAQQ/EFcwK912biLrbeKF6YsT7+9nfe7P92cb+CBs+u/qUb0DxBnMn9yC
QdtrD7Xod5n6AJl4XebVVpbtpctZChainc1JbrwMCuBKSg8E1tp0pbMq6+Iyod5Uhle1T3ygkHO4
lSvyPGgsRC8ObGdIbXuf0KasGW7rhmQMR67svNiis3tK51ksl0FcrGlkzQecTLE274iYBaSxaD2q
pTnar1ouEefNU2TAo02mCGAvl61hX+4CZ6kNPshubMp2Se6MvqoL867pazbSyr4T1TbXJ4+P3JJ5
shIDgiyP1FjVHB7y2rgLA3kpNSjMRFiXDZneNWcQ2IJSametq5wyvRs/8Qd/vG0+DG0y3LnWMXzG
VYDBETXU7FNzWCtgvXPgrCk97U1GIUhoKAjAYUhMF8ja+thYxADB/MBc+Ez+Mkifa0heo9Id9JLm
AaqxGntBF8/IBD4zvGDj5P6tnqjbKkOqG9ob7OR3cfAUhiai3V16ZgX5ou/VtZFoy0SFNYjYjWi1
x7AbZ1Rxtzlps3iGNyY9cF25FJl4LMlFIpyO7KB1U1pbow4eI6iRw8AK0ffJXoXEVRDh2tuHJmsm
H8VBRycSpz+Ueh4nGgnoBKl7xTzAXU8cStbUkDwJoM6u9YIsReUaaO2ilPd5LJEoynkWfQuxpKs6
/KLS3Bb+c0gMZ9Ble1rqV1XZXHiIA6rkR5k9dBlR444Ggp088hYlY2AslETsRsfZQ0xfsHjuC0ZH
mfrLYGwvjOSemA4ay9VSDW4sCwgj8nof6WpEQcmrKjJzMvJiTb1eRqMHx60wV3GyzagFDFzLaAi7
dwnwMJLv03EcoPBZibZQavVStOaiz+R+dPq9N0RbPdGwNmq7wJOLzsUmk4QrOIQgM7V5Xo27qs/i
WTCP5RvZmufEt5yVRGmG1JBDmn4jRWOUIM+9vw4NZZ0LaxvCv9dgB1oTa53E66UkF3ko20U7YRx9
v73J4wogcbbtaaeRnAAheqEBj82SK06l9tQHnzcFcv0inschc5ETnKHPJTXWuBps8zwbq9uJ+lXr
kAmsM414tYZXU/bJ/bT6951YBlDCU6DIAE3mI2FLStYsE1u+uIOx7FzS42V24xpdy4mYA4hS1/PI
cZ+KjlcfiTsrvXfCfp+ZaFXkuAnscWkm34CqoSJvlqOm3ud18lZXyQuJqVqiLZQhRN4vF2r8hhsu
Ici8NpCf2n299A17lWgF51wr2+IQEYk8VADYZqE3cnmNNo82fFeG6tH23HCOHemtVZxbHIC3WWOv
VVUCf5V0xHWmkweJ+TNFqNYrF7llvHimdQC3/aKH5SN+oFtJFr0aExUui41sDnVoLuLR3XtWQo+D
M3RoX5OMsxyMZB8TeUi44Rqh8cIdb9qmmpVEP1t5dFnZ9rOXojgViXtpVfojJrXznNQYvbpp2/jS
iNWVxqilbgByaBrv4pBk/qqWTs+WOrl32B4ZFkzJUd03ugcsz2FC9PlI5MuYiG3g7TsCE7xAXMn8
pW3TldP+cBTroLf8HS1e2uEDWTkrkoCWHceHGHwYYWgrkT8rpE3Mhip4oc6/jqZsxyh68yThPgkl
ny7Bx+Uycbr+i4d73A/6BwDJEFRb5Qf5RRhcsiUuO4cmgLgaM24tDMU6wl4OF/axcb1lEmT7wfLy
easY1awdupVOrnm0jVXxzXbFYfoPYw3NArk5V35XPRI+T16H/xIo4Us2nJPS8+YBco3M8KWV6r4v
qm3kGJfgwldEvMzSDKcKt5LNCPv+PtSP/LqPMm0faURdNsIgB868TWBP672+Ryh/lsCz5U0eUrae
Mk33mE/xuA3By+CUZ3Y67mJhxAs5afyVyNoOVfzWlsaV2pi36NQeYiIWPK16FLm1zih22rZ9O5oE
8cnYejLBokXBSxmHL6biLvsWtJqW8ccDFWRxuXK7bNPQMdJq59ZMpugEnpUdxW3nJy9dELxxxHhr
LBi0o7yX1fjAv/ziNSA7M915cZsLXXVn0s83TcntVf4AfcujwMs4AaeMYateOHr08vPmQyV/DJvw
TfFLMeuEfmGrzZlQSKR1BEXz/IaEeQJbY+fWyKIrtc13ncl8wsfZzolxeSj0x76xw7nruxRmwtGe
KfHaTeuHkbjAsbQ2Se+sR6aVHGaFljOUSN5r+gzpmXkTZdHOXbSZcSWDGzal+5zvzy1esEfOOzL2
dCSqX+8IP60UmDTyTSF03VHF0QmtaxLsEJMdpLEPBIb+XBsUUukg8y1UBlDHJoW8lrnlhsDo/VPn
jWnD+ccSj90dBamruX+YfNlZj5VN3N4+AQhFtsFMzX2Op/HS5cMjNGyNG544uGxbmgYo8/C8kcb2
61dwZMj4VTrAQY5zFBWnyb7446YYkxjheohY9yPxbn7xo2V+1GQBTSPYj8S/kNB+N1DxFbV7aIuG
UIJoTvD7Opbemd+V5wR2bbKC1U+od7JmKxa+fX2Hn50UbGGz/0cuhW/k6KhZWOpIfLlPnzyOriqv
2qXQuDRQ4VnsLUdODa5yquj3qQjCNoSL+3uy/h63akuKWUpfunIPnflsUniwtV04Ff9PFA458jNT
H7DFTVuXk9WrzwbF+2sfPa9uV2Sfkf+7l3Wx9NE1mmGyMKT5rMTGXRzJnWk8IgpZ+2qyinD0KeLp
6xduffrGoS/o9uQdolT2cUhEhT6acGDpoYIFaHGrJs5Nmh4qPVk4zbepEB9W8nzKe8wCDjOR+woS
nxjXzp61Pv7JyHvN4uaSwOBhVvrFsxeKZykBxToXQTM8pMLG7qM+ZVjqTZNqf5m/4dYFMGW+dpZx
UHRtF+vq3XRSMjXrTa3yqQn0WnjhvrRRMqsKx4fB3xgSXjR+sJnKTnIxCepC0O9ZPuBErS5l1zBP
kmiJK1mfp3rGJN2sYEwvjZQ6HI04k/GKrFwufUGDuqanQa4ofR9bT17StL4jCbqhRlneSRKcGIZP
meWcmoE+K2w4zD6OUA1k28c2eQlFAsdLQKogpGR2JG3ULSwht0CSlw4EyCZDkIHyEu4WdhRlE5MW
b6nRtdtoeHJPnPCcP8eejTCBrQTfGkCFnyyidwUQMoGbIe3VkhxEZVX0ztZCbdpqAO/7jWQCGDN7
WzSb2HQubs99rFA6YhG9sNaeT/9MsxZ07kp6NZq6I3JrmeThWwqtedY11lrqdrzQ4FrPXb05qEO4
kcFLXwQ7o0vO09YnKl07r3TvWkpz6/fWoW/bM7/aaNIjhhbFax5B4vLjcxp4u15Tz0p7WFsEBKZh
+BYo5kav42cnSM416Tzqmfko7Q19OcIo7C32jUMe2LeZcMgczwFr0zgQoxXOiyHdFwYZBvxHdVf8
YAZ6C3sW1ETq4O7ldZ0khy7PBQeY8rHqmQvIhgZj76AR6pq9Ch2VCKtJ7u7L4IIUmkNk3nz9QR4h
oKY52laRxsFswcIHaOXog0xC+ljcQoHaL9nVibOddqZJEr5ZIxxX6zLPXErqYpVr6V4bxFXamFd6
ZK2nYjfgpu30CnzPJMaj5RCzA9K+MhTcy+19ywZKKexbFqhsppkAnu+bwDwgvCEnJwFUP/1n3NZV
FOVn7i25o5gYcHZB///NTfp/6z6a9Af/s/toW8nnH8kH+9H0H/yyHwnzH5znXVA37FRRkk8q/l/+
I+xHKE3/k7ozaW4bW7Ptf6k5bqDHwaAmAMGelCiJkuwJQinb6IGDvvn1tShnvZsp30hHDV9EhsKU
lAIBAqf5vr3XtgXkDFdY8MpZkfzpPzKMf+kuAwTlAMov/897pLv/Mvm2wK2kUcXjRvm/eI/Mv69I
mOxcPBvccKh/TMf6PBwNttsRz1vC51DvzPKtY8f7l6tw/3Nx81eqim785gi3d/CXIaYKzVi1qwJj
3QpXrT+t1GA+zUH/FVlS4n/B+v6YLn7xlG/jk741nvKrODu/KT5y4f+67vrlLD8t+8yhEiQNcpZy
5Xj1KfFhHfzmPD9RYm/LBkTDfFSIW/isDffTNE56b+HIIlt8dvT+sB73xh2FrC0t2010soImIJN9
vQToGHz3N6f3Hz7Evx36U22VeGqkJnW++DPAaaP61hZP//whfrZl/Dw5cmJck9vExkf39w8Ra6kT
ZSqfE6qIHZbHTXhv7rTNvG583ZMbkhGC33HwPlvVfjnm7az/cuMYTkEGT8sxkcdAmYgCPOfeu+l9
kb6zCn8zL3+s/P+yNP95NFu7yeUt9s7G7Tb+y9GGVBRTriizv6q92f8KFsE78V++0309SFd/0F7z
XF9u2Ryvsw1tfz/0Gu9tDzPK/9EfREDlyHv+58v+aa3w53uigm3jMzRZEf/9PYFwd0JKJLNP8qSX
xs4KpccqLR7++Si3m//XM//3UT7duCYb/XKMSZXIG+Eb7aZWD5rkk/7tzuPTYuPP0xEYOBwov7DF
/n46jRsT80hClV94VfAsNq+mj9zAG7aEKAeFP3j3qDN3nZ/vHy+/u5v+86X832OjKfj7saM8tUbX
4VLq9tlUD7ic3eLtn6/jx87p1wv572N8ekhE1JeoAzm/0Vc3t3HO2EZBuBqC+iny5+1vjvZJ2Prp
amJc//sZQeosnRoTuo9Cwfte+NqGUFiv3crfDC6f3XAfB0I4LGiwszr/xcGSsh3K7Z5L1wevwy5e
7aoNAqANbjgeAJ1jJiuF5zH1oT17o/ebB/M/jW2Gad5UYzqous+kb7W1+pHFCiEmxrPWvi3Kb+7+
zypCfP4aqDsXEJ4mLJxnnx4yqrEj/bZ54lObVsOu+4ZKqhl85VV5Vva6eVQ2wgMs5Jeb6jcf4WdD
0+3QbMCFhTRYtRxO8u8f4ceusyDvxkeZ5C2rr2mIKcdz34vzsnb4lu5PnnePQpz4ETJbX8fVEvi/
m7h++y4+j3zI5Orc4F0MKxKXPPOH8j7mnrZun19VH3yA9/Bg7O1XtnXv9quxdzeWHwf/fDN/Lkr8
ciU+jfWJQzp82fAe+kCSR+hVZVCcx8DxXAaIXeS9Yy4VVAcDQB5r3fv2m8P/MjLdPgiDqY1OoRCq
9enwSylaVasArJLRvKEfdAw3YtPFwVfXu0sC19f21h7bzUP6oP1QNsn6d7zdX5+xT2/g09CokzYa
RorJ+fvlbtiFm/g+3JC59Rw/2Xu5LnzXb1ctdV16wn5KHRS0y++mwF9XMJ/exKdV0iSniFgLrkKz
Ehu5c161NZ/DV1Kx/KfIs1eYrdt1awUpT/zvDv7L+Mwmx7QNwbLWBsPx2RCiO91QCt2Y/GZSRmK4
2m9kjKq+Q9vjN0+do36e8NjyYsXjZBlVDDptn574NIqrGY8X7UjXECZRmjJ+UrQ68ty+KDwSr6pH
DV7Y17Q2nKvdDk4azJBDkqB3UM/SeouTbp+T9Wz5dj1YfWAJG4VCmi32xnFbHmGqspUnnQXc7PRM
AwaMYrFkRNyUYN0pP/R6NXmuJhuNxslYObwHoeBoc+wv4HrIGF4WbSLAHghlvUvV+ta9Yk4/mBF9
ZnMBN8lm1ihPST8T4DRn7poqkn6AEg29RhkX1IcG+U1fwz7mph0zSP8yxNTLdl5689Roi6fGQi63
sB3kUoXIMWfo+tJYXmtFTerfmErknQ72H7OMgP8UiqvrJ6ypxg9ncUs6tiIitgvxjaXgbm+LKmja
tnoQw9APO9D20UJyniRRtG9cdClDOEPV0Ei5VNauU+RwLcCeGF5U43bbOn1bpLvZcCi0UZ8iSiTu
s6N0jfxREoH7FaqWvG/h3e3KgSDMWDg06Euj3qtVNTzw/5ZePUltWypp5+kl0GLPtdu3yUGJRaLe
LXuyqkqI4q7bdshau4m/pk2u37W31moo2uybS7UJR/tYZ8C5mvC706v01wnQUFatRefKW8j7ibwp
S02OgWy69zVydx8Heu+BMVKpg9ywieOCLNkOhahE7QM3SilehrC31nEWQm1MquKpGYSh00WkBuYM
6FmrhLSPMs1BjSYTKi5d2Om67/R9E6eEZuvVV3cGo5bImUh7u79EWPPpRMbEapOt6eW0/+3QsU9J
GFqeUY2pr8LK4i0Sk2nKG97FddF298S3LyFAHTs75XHxxTbpMrtanq/KaDRIrO4SXEhFUIiJpif1
vpU5mNNdO6ubIi/XfWrARFv4Sw3abITIhtuhHdUVKmbkAEtCgtu4PNTp4MZ+wQ7X9iz6OASxz/U9
3QH7WWnDggy+prnmaWsnAdxGfZXivtnlroiCShPNldTb1gfYj9Ou0ZDXziNkmtGy1rOCZrmdM7qk
k6XuqhJWawKdcVf1ugVIRSKhBGgHJtMwPZGPBndcxQObtFDduqEKyoo2lUzrMQhFWNOwsvRV1elc
MRg0O4PgBS/Dk0uEmJD+VCjKpm8n41SHTRvUDZKCrihozbJd9p08XS40r6MtXvVlJdWu9sY2sxgd
6wxpS4Jluhd1YDodj/2gk3CaLIanTy2R4SqRvFeCl/lcWqUcHqd8Li/YouShsyWfO9bmVd4V87lK
tWHjyra9WAufyUrAob1rezMCDzKoRU/Gd8nfkAwqQytVmrFW6aByKK11m1AsC9WsuXYGGgm1iLrv
t4BZJBRRCNGeTGL7OLQJRbCoMTfhlLnbiU71TkKxfolbB79tJvUHi59wayvxuarHHPOt3RNZ1tnY
b1OlWmWpxe1ryq6nGFWnru9MynReIrI/RB5lZ/ZToIJmJzG/lRGiAk9IlnGD2mbvDGg4KZMGBgEW
d+vWZJ7Xuo0FRdJWdP0wto1rstj22rARQDitOd4nZsQyhH5l4UbDDtFW+KI24lwSNoKQWozfJ3Uf
6YQ8DJlni2VViNF3rO+q+0a2H0rMQz52iJ0Nz6ClpkFCkuVDPRzmtlo7N+F2LJ7ZRk/HbkYVdRc6
DUiEcz+CxgOrEdLyHJ8inhY6qU76rk3AmEqzUghz17bqdI2LMxIJNfyRyC9DdTcbbxRxL0ZEzp2N
fsyaBTm09mqJfyx2EdTE4zEaEjgsEKJgG5gtf6BAigAEPNxxMB2kMRSnGQ/n+sRNVioA8uwfeb+2
SCEA6fQ8JM0PVYdTmx8X97EJd6kJ3X2V0yWuNtm8oWcCpQ7+ngrGVD1heMN4poRbjWmFnMylHled
lV5Gq9lo3GnOpJGqMNDrYRtDKqtDNHc7K93F7dZ6TaL1k1UrxYHhT+MWHyN4kekuYhBYjWUbQPtb
J315nbtyXYxYL+BhXuIRLVWUxAcx1V+G1HyiQpEgbE+20TCdZaFcptIKlh77Y+q+Dt3bUnVebh9y
c1eWqi/HjCSZ6tA722bcNPnFqQsYT99H8T023wik8hemJBFlflIDJZTf68m5y/qW8+w9xi9Id0bH
eD2ua2FFCEC5bTuSEir3BwOqT8YsHeuUJLqHodJB7pzMfl/MP6gVIW1J7vLpLlLk1tLY6xjvCFPI
1LYXxra+8c2Eu79iqQpnOSf4PUN6wxRETzTRB7rcj3UGz88MFjJbuwez3YzLXasFlr5ZBK3d3GNv
Ldw/BIKazLkU6kuXf4WKNpDpwASCfeVt6t5TOwaFeI5H9yEjtm5I242Tom9IjH1CtpLH0H6wRJcx
YYjDIrOVo701t/Ac46w47xm5h2r8qtLcc6I/uuG5tr8VtrLN8wfLYIUSJxtDokZwDRr3PSHFD4uQ
BCESCVxoXiefIEWhYoZ/Zr6r2U7H7TXLNAAUFJL0G32x1QeFtYQQ38lV42NZvDkNmU+bx5HnSKWj
b25r0FZGoCUEO1ftCU7mFxZ+Xt18jQHzE8d4zmX94vauBXsQWXJEtOB47+gtFs3oTK76LhwOlX0h
tqzNpSl8tyvkPoPQBsw4PdkZPFHnosMwLAUEa/kgmicxvor2UU2uEfU33LQdFiETQPCcRH6exX44
9uckPebVa7Q8jw38iu+yeC+awtdhUeozMNt7UtlR2gjk1MDqoKdo7d0w3+WpvdbN9K7Jx8dFdOsu
qk50B67Z0K+bOj65XVMFrWXv87E55S2ctM4yHzW3WDtTc5rm/EEu7TWT7tkNtas5YRaqF3GNbfW+
lOOrZQ7HqLPO49ivFylcP4epd7MwccWUm/nExpHsJ53zqlZ2fE9yNbG1Mr04BEI4cbGfbPHS1Thb
NREki75ONWSkcbnOYd+aBoHUS91pgciybVqDQe+Ul6SxVloP5JQsz++5oT1HvaiOimtDliav+aJk
otssTWoJv1Q7gYeoSeW4b2dUaP1Sl6x951lBIaYql8LVGIWR0RgM632M8VSZtWjNy8RPcqwxUtd1
pgKZe/asN76g7bNJXJTDqWbIncvCNblWvbT0ddOEL6HW19RQtBb+mmanJNpa6uQTU4rARIoFfXO4
sIDWEtQF9/BuELz3tjTZPMxOv1OyoXhL4Wmji1HDxGHQtVLF8EzicpZAq90U4YpeO0R6uXO/3DXN
bLzUoEWeQqOsYOVFYfE0J3aU+5nSyXGlGstg+Y5WKw+Ikpdim+WELZN7EjZYUIrQHgExC6fuMIPB
4dcxli2AeWvd7J4Svbc2UutaFsgldJuf1ZH/Uw/liUVjVfwd2PZBH/s3ze3/I8gbN8JfNu+/xB08
wqejLvf9gzq3+/bf//Xx+z+7LKb+L0PQYaGjadDL1G5tsz+7LNa/SDmgwGMQPE6L+2YV/d8ui/Mv
ykc3gatj3DgUN2Jm+5PyZvD3NNVGJkJpH0oFHOxPVLd/orzpgNap5/ytQOjS6rnBdSwK6Y4jPhUh
CwjpqVqEzDbTncSpt2MEYAapsnVjNOqhU+b4VI501SvZnkzC5R6N0rk0tEntyLAfXdtAe7x0MIoH
M7BQfj2nGgunIpkaWoGmeJ4tRlarR4MVdmITGqnzrFfm+5ClTCTK6Dy7WepXdTs+ZZkWPtjIOsq+
ulOWNrq0ZWyc1AQhV4xE5NlcJFFgGWr0j5fkUcfrui0gymb9Xe62xrPUltlvC7PeZ6ltPM+F+j21
qvn88UOlczHdaePaSkhSmtK0fXI4tixM7Zm4yeGOlsKriBrtuVBNeWCVmN6Wiiw/arU6sGB2N3o6
JcHY6stz09PCrZRR23RTqj6rlqxIHXfEngQWNox684RU+JsFaPE8hf387Co2SonYeoAAvlyR91eO
4Z6FsxAEHYGXNKoTy9bxWfZ6e0qsBAjlz5dztneUfgEEETubxtaTYFCXbtOFVRdgidRI1I2f7dv7
Wsxe2Xyct9vgdu700jhUUs18QyGBm6yAx1rLsvtumvVny30jl6O4Nq40H1JLbuwm14GLan7oYgdl
qZnAAxrVZznX1Z6ZbvY/zrNRunSjs+YP2qwb72SrvSBTV1dQrMdtlIr5uc5V4v5i3Tx8nPds6s9j
Yi13ZW+0LPM0fRU5qk8gc4hRaPwqTDYfvfsoDbV6Ri8ePQiWTh+vuhTTt2K7AL+r/gWxRflcpa04
SqtoGO67kuHOMfZqbKCuvr0E0PRVjZQFB6NTrqahJUyoWEjFavI20MaieCbc3A2sJNPXCfnG+G83
LiWSVWlFy8ZZ+GDqNINxiIZWRs56Trv5uoRiDsh2N1Zqx+I1tOarYfTReta16udviNzVyFS172mR
WgHy+OlqQlzdEEpFydC2xqvJFpD1amGsPl4WOSpou05av5yIQpWW1V/TmpAxErVU9ovFcJWdQT2n
MdKfL223ukKUUNaDCkO7UxGGtBPW2rnHONR3S3fVzVGe9az78vFqqUrk2q12VKVz1mA2XnNj0i91
IdZJHbXXprVYa6c66c3WuwBzcm3ls6O27mMB1N8mz/yxLOPi6jbT3i3i5f7nq7R90wDnniyNPVef
XdkCaEx8RXn4eFlMAKvdVNgkSTrZVTrkULNVg9WMXHvQmE/ZtHCrlULgfq7Sqz1F2s4N3cb/+Kl+
c2J3zvRIOsPKVrkxIpkbd8Stncm65TbJpunRNb79/BF40gspx+s+d/1sStoHA2rlU9q4VyMzuvPH
KzlGhtfnqrIv0jy5VLG70ZKqXlFbUjaOlYZPdqnM61jwMCX9iNSPMs+ORO7O17s+vkS2sakyOzwS
/MZ63XXFE9O8vEiOSzCreKr1mw5R+1KNPFn6Mq9TEdpPtpM8SmHr5/j2ak55IuJmmvYfP+wixqHO
5a7q7GkVJpb1JPPGJjyix+TCz6ZM5E9ZnqbnSB8eh9urj291sww6UK8XjfjeJ3vJa5+oVhbCwERY
HOTkZ3F+qUqiurEUw1POm0wyzt1h7BSLbYB4yfZpX6iPYR73T2MHMi1kT3q0WSMXwJwAit+IJ4yu
m6ZxirWWSIuyB2bmvBwuTZk+JV342pR67ycDJacqNa+z+lVaY71xp2Fa9bFL1Wl4MES4PCkZJSi0
a86wCAhZZn0Z43nnxMGsJNzOQB2vum9PzbQdRvJDRlaB61amyj6GMX7q8hLCn6ru40UzrqYsEk/W
bvEjeaCg0D1MiiCgvmo2aJrT/eiq8vjxJc7VZJUC2/Ynyyr2FTz8/ce/HAxMkbSyPX7E+jBnTn34
+JfGOP3zX72MdHQmEqcivyFqG/roAlNXz7NjfoMkKHm8h8SbwelBBukAmStBM5/0ITz1MlH3Yz/G
R9P8oo7NSqmc4kLdrz2Yk3PtR228j/JdCkHvUuQhrhElMVeFKrXDx5e+tlQWbGiBIGh6Ld74S9+2
4w72RUr3U2TXNJy/Rk5eYkrHrWR17V06O9ULqrcw6DMuc97N035IQuHFdWmwTm+V7mDdvoyV3h3I
f+WbH6/r26kpw7KxrBF5nwbQowAA/CKrW3ZCNU54+6vsrte772PtuRRrX8JURXqZ95FHYnr/kiRq
yWDeFUGWhP1LL6lAF4NPjtGwGZIcBkma3g1FfhyahNj4CJS0ElbsD6qJTIUijy1qaKT/LI1IQKX2
clsW1dPHt9LUFEgb83lVhYO5//cXgYp6VSIJpdqcNFtdpyZNrrV6N9k4xGIF4F6Sq28J+dIrSOTJ
gcrr/EB+wPeUzIQ3o0MTX4TNvIkmly1fit9LqdraY3YtToZd3+oGUmuP6nSXCbM4oZNPwoRmW6i5
qPqnfgncm3BbK538BJ5+7eqyPfSyAsavG1m1s2v9arA4Z8BtjTXhxtVqcNEKhpV1oDBmrJYxUl/r
0QEfkapvggLiKh6H6TDB0DzeMuetRub+ENfuNesfMj5LjySnHhtRikdZm3zKsNFTTLaSN2fx+LVV
u+eU3bSlmMq3ZS3sxVjLujMPady+jE3oMpLZZPvO6uA5XIwvVUXBtsE1dBSVy9Zt7LEstS0W/5FI
Eyot26TShjXzkXpvt0ykHWkPT1M3Zr5orPFF6/Z9vLzXbSPekA1xHvhSXLY2CwMF5llrviMVAudH
ZtQbDcXuYzlTFlBlYrzzSPVZ9DZEZAyz+8E+ZVgO1pE/cj0jDTzbussUJORP+5CHT/bSB2KJwMW3
kR8vpQorjoDZBssZPIclUFQcXpI88aCxYQLrCM0ilE5eVZNBstCPGjSiHqz0qDTsURmzD5Gd/JGT
nr3WR3Ir7SFBYuxioGkRl1E/LzZFO1JdUJ1AyVt+Bl9B6VgO5fmrnk8PuannlxZMv0NtrOuXamNT
YJql8sOuu9C3hvwBPczXvI1+RMl0ne3h0PX2i92o5QYg6OiZTnE3NyZXiZopMFoFV5VlX8qM3Bdd
nx7n2HmPU35RoapO/yI/iaUd9qJEKOqUfFrKIl7GwVLvyPwaa81cq9ZoYU2LWKktDdpwsZSbNC5W
8ZzLrdllB8epCKloYtXLrEzc6wOuCAvpfchSYKAfE0/TvBYjqRlTn0vq55QbWv1tHFkHsABpdvSe
Bgq0gqp1zFYWa3PKGiPOzurty8e/Jjc1PDslRWlIWTqkrpIB0W+ys1C17NyGJntVAR5jSZt27xRM
eFGr7tEMsxKZw3unmccDQ8h6mMI1nBQKSnZOuUxTViVdr1WdptrFHMcXZgI0PkT64JPm6Yoruiay
M9Pjzy+lfJGYuNeQVar93HZ/fvl4GZUZiRSTE61SQnb2U1FQoDZzUe6jcDtrFMWMOm28CYmcpyxL
GqRzfCawelssOGycSAX/B1N9mHPhTer74iyhL4fyddF7nGyNaB6a7jxNzQDBrIcgQ5DMnkpV3xcj
1VPrOGaGcrLqODpDv+k9U4v0QHQFDQU5EpyjaPmxsS9EicHjmE9TvOSeY1fmNpI3MfDsxusBCwQl
FKbcdmzMA6n3T8bYhzuH6qqQNAG6BJYVMS2Yyo1k78I1C6ZUOVFAwjLCEFkt+jHsZLcdscHtzXAP
a5IiLm2qW0yL8OzOQpI8Ndup6sI1vbp3Sm66p0xKsQ/ncxpbbxJF4N7NIDXQrHhwsvZgWYdQy+Yg
qifb07GK3WWoY8eqw9+UEpoSDq5HMkhzyZjrd9OsUYLhRqXccl/l0YDBRTbrbtC5xq2mHU3BtGli
l1rpoT1gXWJjB+gYw/OCcYcGBHeoyaSl9t3OXEZlhVeCBUhzGEKyXcENR/c5Q3Eyu+aOcZ2KjNqF
z1YHiUW3s3vRTnv+LtPvUj4kZZydtGEZWZfFLdM/M0KszutIDfEqWqXhKbHjrFt6V3StUhHMtRWt
DB3kzbBUJ4eYu7u6VeO1pSm1n+f6nsxKrF2LvqJj2B+TiKAVY9AOS7HQhEkUqpuFzkaroAHiqgTs
hB2pMqULtaQPzT1zU3powunZagdtbSy4Ji26MAG90SrQbotpg1W1pT1lcd5t1IVip5U9JkpjbbVE
Bx0zYoNTHX04SKmHkrsmPxh09lbjrDheQ344uYPhKRkm69DDk5lDlgV66kr8jFirs7bX97JqVlrX
dwQGktpUZm2IXHl+1Zoo2c6yco9xQjcvslUAW3PXbQkExkhsMyuV6hgAT19ZS2x6U75MfgLgaceC
Sy3usmJxDx9fwol0LqdSh7WkSn+OKZb4MuMsIcGyBxsJwdGVeK/J3D6FhbtslFn+QbzfK1k82U6p
Kp7ifuk3ahdZd6qLTZSc4V1Xck/qsTES5qK1vp4N58TVwQK3VXz8+KLU45aEj3CjNOZqsbtuH1UY
5mtNDfFtxNr+1jRZE9tw7nodl2hphN3eJVHBZPeT5S0VBYEMwo0EQYd9vIvL7sx2oNzZXP+TuVBf
ZLIvsRB2+BfrBgpTVj4USvhUMDEH7hRNuxDPqAmQ7mwBHfPLSo+3DPNkhenTkxKrkZ9K6dwzuZ6N
2jxOY9/v8IBV9EDFH0NdnKUI2bpgLfNGGE9qPWUPtjKtEztr9k7pnFgiLveyTg819qmj5tKMdruY
ksq8R23QnpgXI2x0Tr6qhiCmwegv9Pd9N+vOCwuYjVkb84G7tMvr+KyoMDfqIdvWc7W2x4hl5IRq
Wyvsko02T4Tmjl7Jg7PpnSEQ+mTtahZFfluaP8bbmCkk1jjpHomgIX0nqWj6FvUpToiLN/XokW1U
+rjgDiVcC492S6yRsVCzqdhRUseQenelc6p7Djs3JC/5eaK5UwjioDR68jV7c28i5JhMWJJ51IGK
RDLNeJNhdAfmaNlr55ImtnZnSfNRJ1XlkKni66RA9dWScljrcVwfFrU6aVlr3+fq7B7JR9rV4V7r
2fhSiGYhOGX7WTZHOetyG+dNhQnCjrxZA9GxZLuKpHWPqOM0EI/ICGzfzlgZKiPV7TjFJlvIQj1W
InxcslgGysxWjYufYi8pV22GW8SaJfgzA3dImuL256rcpyz4T0UdsyQx6M8u0CxI9hrPIMgYxCU5
bdagHmNrrWIDCZIWrKHWAbsXVnbUYxejbzuNXhsPEflKLfxfp94rIxsksczbLitpsln5vu/c5hyp
pC92pujXLu8WtNKdW7vu3ulDbVOZxaXBknjf9tMpt8EGqxp2wTCyt9jt9VNt2F/mWH+jjaGzOrLp
Y0bjD1FpY2AMEvcmirXFMGm7A92zgOFHFL0k3UM2AA42nmzdqnmzH+bhBY0KQgscN1p6a/fEjGxl
8gXvx31ZtDeYGdKJKKq0Mw6oU5GOzXmZubl158KS/6mLlD+GuMu9UZuiSz9WD5TDtmS0yNVEJy+Y
TOUNP5vwG54oREQJt34sHpvOkNtsBreQF4p9KJoMKM/ikLSVhspKaZMzXcVvU0Kfq5rKP7882B2h
dXZjZ/D0C/FgRlK7tOb9REOAyqlZ051Mi3OnSp4Q3JY7RDz35ZAFcWcOtJFs6jhtfFV0tLtFdtSa
aWdL2kLijWFH8+cGfUnq3DeV2b3NDaTpLn+uDdCBiXKXlu6mKbV5JXv7Wlbhd00nIgeu+KQR/Go5
7bXoFom1dhTQBFgfOS3RLqG9NyLhrHuxbJqAcCnltSsDZbKTjXDTpzaZ4LEl6qPWE4VXkQ/n0438
kVb681DwLlGuUBEF1d+4mJ0GwU6ir7ZZ6GySSKU952ghcI6sXVuSHUajpTjjDqNSUtdysbUwJFWb
uX2s3InEVMILAmpZfFI2Kybh9lepz4hexugrXItxq2QQxhR1a1hV6VW2/nUJrdTLM7o6s47c4uZo
1dFwkPpYe9EyHuKO5WbdA44qhjbI6x6PSF1R0Og0xk7jKI36BhSy1lEaX7sshScYMjUpDOZBQsqb
z0SExEoCfR1yv2/y75iyH9swmTnGrN7ep6cXhJaOgwlkHnSZ69CwK8YvRdSiaBgYUN2dppsX2x1P
SjofKIn2O3fxhZ5cF4QLxO9V+BGXPlyNiAQ8ktdy1FfmKtSKck9MO1qUhWoxDUs/IyzBmxWuNkFZ
R7mU9kuhPNRLCOZtwPmdd68RCZZ+Y9opiNiFJrMWbSadwiqB56ExfDHi9H1h++W3N6YQKXxjZh0p
AadhqN1wgbDSaHd65DZ+j4S9VqrhYCmWvsXJ8ViLulxH7rQmCuhrK62HVCm1vaK5j3Vpfh8Vhnpa
uxlkYHel9wvoSsEmFQEpiYb699SmMm6MxzjGcRvmIllrzby3G0Inqh7bolETFockYVTLfq1w3/to
UV7VsKuCBNunZyG70gzSjk2HQUJALYhYsBU37nOW5Po6i5YuiGX0dZzrb+hJelgXEyLfrvNobn0x
e7vwUFgQcJ7w0JFAvopZEHh1hkdqburTrErWppNeMfH3viTU81G1y0uMpmWfaZSQWjP2S23baANi
wjJESqNVL2XsDisK/u9ZOJ3VnuJ3VmvIfWmEdkUDuyy1aL03PhuFxNdoN2LMze+7IneO0i72iyP3
bakD1NNild00XeyoQSNqN8wyLrkWtDE0Qyw7olrdHFPZAB9vmdGJ6LfsP8QiWtgsx1ad/choipdN
eoOV2tnBzUfFV5zSODVDvFOTWniQ62nVuHWP2Ml5mUxKSKzrog3ly0e1gEdvN+Q7UkUYCNgbmsBW
xnw15eElg74Rxyfu8sSLWwbgoigjqrRaz1IIQQ7OugAl4cNQg/7LtBTOEEtNL1WybWx01aOdjPpK
awodzZlxDPMB850yIC7X8zsZNW9j6hrb206KTKwDDdf0Qu7kd/rBzj4cnHeQVIPfkdYZRKImoGpe
T5ZuEPc5L+vcktAGhTS8DpTHak4cdgj8Ziu537uyhNCpPOQlNIwiy3isZbVAzsjXZdTJtU6J0lPb
fiNFxtylS8fX3fbNdJrnSefnnfI/7J1Hc9xIu6X/y+zRAQ/kYjYFlGFVkSySIiVyg6AM4ZHw7tfP
k+yeuBK/HiluxKwmphctR7Jg0rx53mMGbN1xtA0STEgd6WShviwdKl4/QSZuH3zHeyV3woSUVzsn
1Nefk8h97CWdAw/wHAP+8W4tCE8cO3k1ujF0YEcDK7rtKr+lPpqTGxw8b+TCe4SpuPcq/buf94JK
qtojbIPHzcEcogf8BS/P4QBExHqvkGNymzWS7LZxO+ONuOPJX4grkyBRZnFJtHtYcz8kzMpzbeK6
Gy8L8bVd95R+z6DF7KdKK0PXHbSAkxRPdO3rwFzd6mAvOZHa+Mo03kDm8SKfFzlYQdX2zrXP3rgm
AIANcBXogdOcwGOAmXU49M1Q7vVY2HBFSnLDMGSjAS8AMdVc65utVpvxyT9gUzEf40KfOR13yS4v
P3F4l4t1mNtJ7LLIIse7K9D/S/aEfhEn3AQwxG0jC4qkK88FtquGHNwNeWjRbniop/YBvBlDIS0n
XJMQgy5z520Z6ddDDtCQTfPFNy906ZewiRux8/0uCfqhdHcRwZSs5wP61BkQZ6mQ+4Ms/IiTtt6x
6ezmVa43LnSxRU4+mZtGsdeFD+hiV8h5nMOim1u4nDqa4bjdr0RuhmPPAavPZ3lyiRrHOgN5A8CQ
FbvVrovHTbEWwz31YnuV2t1LW+kXDH61x0LDkX8yxXPT5xrTxjOxALGcY4NrqqZPD7D/3P2i4ZaR
DlBcNd96KAp7vgPPDtZq+QwlVlnnWCVeM/qPiSxLqhpCOhgipIV7W4MkvwXMuAJJuBGp3A4LvKC2
pdEqSfjL/Mlg4Fu7zoZzYvcwDwgreKD38hl3W9qSxNx67gEIF/TSbr/IAVVT1YmztHoiDuqSphh+
MqKJahpmmBUtcYLimRTJaMasRYdLgzORt5k5Fg/Fc6z6ZU0awYgalutKFxz/O/gXub++aqTtZSlm
LBrAEEfD8eDlCEW9KUbIL3Z2ig3HMJr3YAJLaEVQc5PcofewHKkz5y3UoGRnlcv3sSBpIEumc09R
R5bIdYMHdGjmLRygLr2PiScOlqG5dzqsTax8XjZ11n9OpHFqym6l9sdsHM8/mskN99N59bm38HAC
k/FZyWsmYr93RrO/zvOy2+URXriVpJEMW5LOkn6RExnO2veqtp9lu5zp3YNPuBXRzBHEjxnDF82T
9qZonRfDy94qMeC/Ks37ZV7XnYN9p8NHBXO2NveVF3WHSUF7g9FCh4uf8yyleB0LQHTYRumUhyak
QFzdJgCn8dEocmXTgl8Jp8JdlucprHuOIPFBT52e7b3TGQnMqGlqtmoeHSpHnquRcEg/dY9jgtIZ
OjvFqYyvdDJAMaf2MnICidLA8UuGTm1AdY2yUzqC+8j1XKSJscEunuiFqgortrxtNKRY5CykBTrY
I+OgXhYAsD51R+E+txbAdpxMIfnH4pwtXBBrGrXt7EKzjMIawu0Jc1g8oDB+EpTEGyuBruWuvbXt
XLx9+0F/KzRK2Sg3470V6yyShA/Y6ZUGk2Xj8OZX3NPo4lgW9iX6ht4xDQjyujvoEiFS15bWbTtg
GVmt2zLGBtAa2zDBwD+zO7D4rrpAaZs1hyYjxi1dbF9D+C6PAu563zbQY5CkHxqzuVkFEOpQs2fG
MjpudbQAbDx6xtqi39Osm0jOzp5bCsrArCg1OEUkwB8rshxlr7RqXb+v6LYHBEFyYIHHaI/eV0Tt
B3uS9EPXpAF9XYn8yYVJK50Nt5yjT7lxskXj3hVjejM18h7L9Wnv2rws2KuhwRpLLRZdiqmC61es
LCTyTqdJeNN0hPrWYiDkEfu2Ysmc0IxvEuxjwqKO3UCs5ngm+Zb2zUIGK9SnT12U721DYkvs1C9k
pE+iykPi31liNIMcZICnMUV+To/21vRxMDc5Um+g16JEt8QhHxgZcJGWPQHaZDPF3sFrND1I3fVT
ienVFjz7dtbdEHpwy0m+9MO2iB+H1UTpiig1aCHMg7ZdyT6Lz2mCFRp4PbGcZLrUvfYlqdlhS8iN
VZoD5dsYBEtzQKsbr49l2WQ7zdcejbiUYdI4rwOFYBD14pOT20z3tT+NeuVC0W6P02pjKEW4MvHC
YWUkUeiC+MctM98aqWB60ZyFBrMSfLDDROZ+VLqrJc5vAS42sT92CjC/AcX6tPpU2NFUfF4W6jrU
GfoVHaPrpuee3MXZL8u0qBznlWObM29rnOUE1MLRANTwSzyFrKm7zgpl9mCWT3o0SnBs0tuInD/q
K4fdRseeoCOUNNdRzYNN9bczXmMLtbuv1QQhlpfhc1WJ67S3nMM81C9JEYttEs/3QlTdcYF5F2cu
Yg8nme+TJVFbXOkebdrWrnmci8ELiiXmTOB+tvqF2WyqVG0rJYiKaWSXJg5gS7wl0coNIagNWDuR
GDsk/lViruzFMVCN1mhGqGP3NoCQpn72JbOtT0gnDA4/87zxpsXgXEU2d+UkF1Oro8vAfguaBNUt
+oq2wwPtqYiXB4RjEeG0mkwOfdXax17d0HdaUZ98PLJ8XS4vmQZiFX8t88W9nhr91iPtHHtGfIOs
0p3OIiYhxNKzhkoClqowLePQ07zbGr727Aqv2wkWOBSQdmi6eMcNgG9F6zlnevoHU0wm5ADqgLGb
8KbqtKsldZZd3ywdUXX6N8/vnmKHI72WyDmg7tynlQmIRK+Xkmh9puEQ4wJRvOXZYIE51w+zh1Ih
0uF9LHX3eWhgtgPMYVlAkkvadl/iIX+ovfjoLRMZWICaHpbAbA/RxvR7Zojr/IAU9mZxkJwi82jM
0bUBsH3us+Fx1TN5iHES840cW8J2sM5tG2tH1y4Jkm8xTzPkIyl7AEnlA1KAT6uN2Vlf2zQhmvxB
F9PnxNZp/9jVetWOkKYXE1YpXdp9phpFYyYS1UhjBU818UXjNEBJeQCe1t8G7NLWtcGOsFAU4gFj
96V7kl27ESgxMfC/hwHP6XNblYTECkuF9Jo8OAdCJwvFacIB7MTQoikI+7Rp8mPt+K9RxXuZ8nkF
4q/CSIhXzwFKAYy/E/61bdjfNUu8ELpTADJuK5Iscbe0SJH037oKir6XL6++Vz2UeX8NrIqdZvPV
Rru40Y3J3s+PAmqwVbjm1ky0OqhbOOOtPu8liXCIMN5mtrnd6sc3fdSE9dpeRa4ERQR3DVqwZj/L
xSldOJKOQV3f21F3FUlEVTExDWxaFPmjux/ZjPZFZT7Xno4bzyhxhtXMl9JcfewHBTE+2DNKod+1
GYoWz0jLUEsAn4csM4LGxVZpmqqdZaa41Kwr3lr5KeqZZDJ2112uJZdauWxKxZFrkvyhnGVx1TdV
+imrxRdSg24Bnsf7JnXkbiXZDH8g79qlF0NvmCHlDTcsKwgc+sgJ4iz2L45PmKpbYYgV9fpxIJf5
nNgPdtkmiBnpgU1xfBoXcjqnEga60CZK7ET/NuXZTFvVPqYe1oYDTvsaWeaQv/Hvs4F/cbF2Tu//
y6vZ/ft3/Zy6V1GMrYGbHhJ7aPeSUWaMuXV0NPMKA2z7gVJt5ykyQtL01+IBElV5aziZfc2RAlB9
euhEXHKWXtubd4bm/22S6nX6DWBEvvX/r1BZ3d8yWSnDv8IzTX8ms6rv+IfLav2FvQfBWLjW4ncm
lIjxby6rbfzl/W9LkH84rIb5lwdPFV6pizsDhrf8mH84rIb+l9Dx9iA5DrsxQVv1v8Nh/eCjgW3Z
u1rasl1CKh1sSn8VLBtlS28Fr3V2SPfGAdbHe5TfSJcaMaEzJJ0/iDVNpZn/iTL79yd62Jzg5I1G
2v0gjCVJ0M18Ap1Z5zICZTqcnUisKQN3oOi3CqTnYGaG8hRtkaID/m9WsuE3o8bxZZLxvWUytZba
vQErcDeWsezXeNktYomA2uM3DY3n5ic+Ms3SJZbVz4YnH5SsXLGn2/h/4Kni4MTrfVDR+rrGkivZ
7XTh3VilfcOh/mbmCn7/MbjGfHg0Nh9FLh3vlR4Qh7cPuu0uF2litu6yYRmIgwGdxdbdD5H2SKfe
DnTOvZsynhAWmVnYy3PJIWw7IWuENSiPA23KwVwybHmL75rrAAYlWOuK1aGgxhJrxdB+T3s3D4QO
QZjG+EYmEjPicm9XaOJ6gkJLp+kCwEyNGhGEcGigaN05rXCCZeS0WlvDvrE1P/BEL4IGZYynSap6
movhkj2bCZKaylp3Jg7De7Oi15VK9rPK7HGIIrhwrdBIyCLPruMG5mUi030zTeYW/0n6AFH2jWxW
Y5sTLV8ldGw6t3lZSkyZgQA0wkGSDjhEh57XSrQOlov5odxNSJAObo0CLEFtjD7gKlsX/6jr7tWK
FVgAl9ffZj5VpV8Z0TfNBRGI8ruy517EuLy4hhS3jozL29Y8C2kFRRJNl8HotWAYOftnQsdqLG7G
DTRggHJ/lUcTk8cugVed2SkHRxNlBs4NdI/W6A6ayNPQVy/9AubXNERy6D7UmATxzz4pv4osvlTU
JFegtafUtA/lFMGsKBNScZpvpZlkO6BBulWaFlLhSaDT3Nz7cMzhkSORpLwL5w40RPp9t3GqFbpu
2dmbyKlv7KgOZaOh0B0cMM4kv6TkziH6sp7wgHqlEPhOh4gI2PLSa00FHQHLrcHWQd2kfZ3UHT3Z
1LvW6DhBVdmDfGvPSaMdMm/F3DMhdEfPFmPPscVnMFYwszhfarUG0VzzbuMEhQyH7vi50MhAov1S
XnULjRMVEzcafvRUOGjBXJGsgaO+DN5VHpR555wrjPsfqbe3SJTi5xR146HH65Ar59uzQrzobhrf
6ZgtXfBb/fr+1xi76awe0B/fP9ON57DV1+G6tZGBAcEi1dXnrTtPCBYX8D6DVPS2ab4vqT9vxbrA
f+rlwXSdG1kClQqfNaZZ50+903xGZ7S1NNDSTANBWd1bZyxteHPohBtHfqqX9akIy1KL923eYiJm
DWp9ypsNAT8njIhz1Gosa++OZiJ7i3PcIGT50GYwI5TdWdZgLtx6UH84xFgg/PqTqVY1nuCureJz
aTH9Ii1982fnBtl4s0kTvs4vERLkBG6QzbPN+DjR+EPglPGb08e4reRWSHFLi7QlerNFac5o6abN
jJVpXNL7eceEOVK2+M4g+rGOORz2oNd7aB9GRwur1QMs8zFxakewPLfx1UElXXNkN2zzLCgN2K96
WpTFD5CB2uB9MY789FVWPZUNz9CsQIkdf5Kh1tiHwQkcDwtudZES9f7GKJEsqGedp+7NkFv6BhYP
Wb/pm7pfYVw5CVMGjjlK8h4GQubdWXLks1lu3z/63ciNIBkQCWpwwwdm6Vtxq3nkby2o3dMOzotl
8cwGhxBI9VNbPF+RmnFJ73+f9V85Iv94v9q//6IG0646jFfwUkUrFlb+8EZL/kab3JvM4H5tgEHg
2eXJzqMn2xhu6JA0lN3O+wbZ1bN5YFwjf+W5tfOZxz6GsF9YjhL9qfAMgojGx3rWIXVgT/D+MmQD
PTt6wRPua+wMfsihzgtdgR1QHmlX60yjgKXv2zxLX03ls2ktmHw3DN7agcfg6nUgppYoPptx6iNK
Duxo5vBB25blh7Hssg9W6mUVdl3TqWZMGC5X3ST9yV+Mik4Ur8FyUXAhBMG/7iWn75Br0g81jeAE
zbaC3k3KILVbnsDEcd7TyotelAzbhA81Bw9SQpLRCZB3kw7gIHE7dc1TDtXAjMZ+j6oK/hGzZa7c
T5Bj1f5Z8EQcn5yn3LxDaLora356EXZJZh/cJioweL4fysQFcCRFbSxbBNzaOa7T27Vrt1QakGKF
he03EhDDgacyeaGxApJEpfU8lcCjFdRQgBRoWZpxFNVyHuNC7JMUIfpAv9I1Om5nLt7g+sAUVNzI
iWPvWlCMgKGGMhUPed3Q/aydI4sA5NyWp/D+iJPa/F5M05XdTrtuLMd97DPsqnZ8jivrDG+ggVDB
0E3aFdB7CNaSLk/kWON+xlxbtU7iCVg3erSJ2do4nf81WfCmxWTxHA8L22mSqtQGSFFuU+/WQrt6
X0jQozE7/fGL1OjjiOT+/ae8f1yS6fepiyRVrQA9JBzbYCgsBBqmYFGVm9pHa+L9A6A2ZCvpTwnK
2bx2ES7bc7of8uFrhdYAXkeeLHSG5lzsGzntjbqj9Ygv/Cgbcca7/gqB9Q9oNogCjfJWLrMfxnF1
tPPhG50tdpk+uX//22FIQ1vqeMKtHiBl4cc73ftSrKwm5oLDQWOGdsI7j+s5RHVuvC+TEpog6uXl
bmobsRcO82gqpt1Uj6d5BmabdTgsSGZeslZ/HjnWBGbBk9ey8VDGdGMaHRJ1WenOwc4WO6jjmHAF
3mhViuLSxcM3nPVhCBIIv9X1FzfX4gdMNa5mr5NHPVNExMqwdnN8adobgrB2sqcboJtGi5cvyALV
CES9acIu3zTPPSzJMMOamZY4fSlmf5AN4KWTRQITSczpPvKWJ3NumFmshKEpPRAJ10fvU4jz8DJF
8rOuQ+xu9HRv4lU/WXyBoRNlyjrBYomNKdwg6N7dmt0aOY7KfoIWPPlhuxxUC1jiFFh057yMwAkK
KHTRzdHw1R7QjfcoFVqif9Fge8XEIsLhuI5yhRfz1N8XLk/NM2kU32ZhX9RCbGbskLlaBtfayIL0
MWrEayQBI+glWFdLQUZBrr6GYB4NzJYl3kBn2o2TOAy4DmAOgbBqXtRCz+0DGHyiJUEqo69BSKo7
8wh/Eza+DGbDxHBY72iFDj3GnxBk3n9cpldf4JLmsDhNgQf9s22xT3LtKnTKDDRjAW2Lnd37tryY
8M8Ej1cMJv69aQEHwryPIbRh5ZAa+2bopgc/smeYeuWrt9rTg92RvWcZ0RLGFKNkFAxJ+wxDmKP4
iLk9+o+UmnJcNih93HNq9fYZOc1nFvFzP5JL0Hcjlp3drq+c9pr2p9zMWmwFcyuvkVg/GwOM5vh+
Ggn7w0T0TZn3hWhWHpuEgBC3B6gtKglja6MvzqcSCc7GZEuIITKFzUSiax19R7oWBXPzvffN/FQk
yy2HRqxY1n0Tdd6xLYlHzAkJbJr44Oqs0tbg8j+jPQ2d82A1COzjvmo3xpB88vscwotNDSvwHAEa
hjVOb3MOciPEBznZZShz9Miozs0nh+J352HeCmtW20Hz6jDj9b1Tm173/lRuyTa7of/3rPnEkZge
OwNup8EIkEs8gIXz+8BoFnYVloSGBhYL1xXRl4vXg0vJZbnHtuKQNHkwlbgcRXG6bQpZHC0H91GJ
TlLMyfipN/U0yH+szlSeypGhm6TFltqr4pCocxzy4msd446wolv4IIb0C3c6hrGOW0rPMhJNgOne
dNKj9dGMOnIJJm/EWqUuD/QXppuIrWTrS9e/NxCB0x8HFh+TnW4m6x5e3L6a2BYcGaI7lke3U+tN
nBpBq3vJDXR373pd0SA1teqZ+M31mrs7dxYvQ29MKJ1NwNaBB28FNF6y/dDCc3fHgudk0qKoknm6
V4Y+e8i7eaiZNTRpCyEKHi7EzXhzdTQweeSOG5qlCYsS5qz079wUIgdjlOZM+ixS+7OPqftsSUIN
1xtOTUYYjXq7iW2OVPQHvK0lZw8ySKpt4qF/G9PkvnLzAww03J8768cUV8PFSKYHLAgPdYLO22id
/rSsLgkEHS2hsjaKnWbl3oHIJLhv3hehynrTgqvX+Yb/wIJH1KYtAqmv1rFYs6s1X8wblud9ug43
FCluOLpQZqJhP0O4PEUNmiYD1sC2aThBCAiFG5hYB7ssZzi+QI6LjZsJB/vrLLeWT1nzDcoNzDVb
3GHCI67FHu8QuoATMU0UXPgMRfJix2m8S2HWszhGIeNoHxlWDxEuf4LcpO2bsghdjCbppaKvKJGP
hGkstIMDyLBpiO3RG2iyOJA/uUuOwUfZVJepon9ZeWfUQFCj/DwLRyN71iL8MQzCvAM/8uXWnKZb
u566XdHPV/DDh9tR/c+Svji683wzQcbl0NyZnJUiTC9oAkSYw58h0YxHG32Mpo3DsTFxpfAnvQ1m
zXPBS3MQbDO/6qxigbxLKb6K+AhEP5+MQuMcEHujPFTzeHTgK53GWVgBrdERCT/qJ9Eh8ZoQY8BJ
gXVsOV/KJr5uHQNmeg0yv2j4DxSsltOTFTMJDUDNEAuqgzTmsMKhIEkiNAylf8ji+L4WcrmCoG/g
lSFS2mJvXdv5x6570+QUGnkT7WQxX3fEACCaIGAKCrZimbDviOrx/0OM7xL3T0v943/+j29yqPp2
uf+BQ1T1M2BoWKA+/2dT4lPapl9ff8UY37/lb5BRw/XuL4Omo6H7ro0HuA/89jfKCND3lwOC5eoI
1v9xLP4HbbQBG/lP+CbO4Y7t4Db7D9hI1txfNtigUBp7y/SQnP930MZ3273/Av8cUBecpvEEwVYN
Xzgckn+FG2vLKTsfQhwOGfKLl2KGbvbfIAmHitgq0Ly74HoVxEEYnpUeLs3OK8Sp95ZbzakfMenI
2vyZkXzBWgq/DmiAqabEyNfJ+NhWu773DgVH1ti+X3HSWdvAmYgfySx0Iw6sQm+FrZQeE8N6qEq6
wPOut4wNlN3Zq/bCrQ/1OG1LipO14WfBB/HhpROYEgPu82vXzW98T2rU3/mCVaTD9qd3+S9Io6Hg
1l+fD455ylVamDbv0PtgWxj7VtLHlYcYtiXAtbjy1kcqfOJfn2fjPHFC5T6jaIV8C5saLmMV62fl
sZYTYqLPWPqVMliH8x+u6j1B7sNlOWC19I+Uq4JvfwAmE39uYT6u+QVeXdVUCA3mq2I6x/MS6O4C
OLgGuniz4idjnq5UTxUxabis3cWxX3XjjTdj0JPXi6dWYzHtER2j4QDF4x9G3i2/4FS7rfu7FSJj
1tJWX7SDaRbIkL196bYvTmeoIcK36vLRSr5WVXUXTWi3DI0OoF/vU7//3qGqsVDqbTqSqjaLylab
d52UQYmJjgBEMLThmALfEWOaJneUh3wi83QDoHMq4ZwhqNG8AT7vZSn6YLW+pTMwdfx1gdna2ITw
oP+DbbhZC351H/Hvn2G1081S48VLo8DskNpMZ5VHidXeUxWb6O2ipxS/QS6df3EVZMY7ShWElg/b
KW6/e9hj8f22tYZitmiMPQ7FsOlxLxxhEkSQ1sdH/hIh2oOtlWocWqUImGpb6IPHpvEPgFJfoEJJ
p4bXyWhgBmVNcdcP8ZbcTDWh2rJ5bWX/tRvh55Bu1+jjd3OpvlT+RTrDU59yG1i24XKnJsSKcrSN
pluuqhq6x45SZ8FzygHencXb7wcXJ4T/HPOOYbo2/QzHdLD5+HVNyJaxNZoCtFIm1GCFrTTs8VZv
KiC6PM3QyNKW7nT5tZvSrZW1381a/5GbBFvN2U2/TLA62l3Xmzjh9by9KIsM8sJILDDTexrSQdp4
+9F45IXpUsWAJDB8zrN4ZCwnWBiuGUZCyowGpSM443GJX/0MtlC+49EL79E2G7Shw1Mqk616Tk1+
Z2fmmX/nJ2roFBgIogfmeFTvN8Geq3jiZWTzfNVMza5bz2Wrgec6WMH1m8F9WyBsCos7nc52nx7V
N/N6XV5t1OH4vZoEHvB9Cc6J7qEivdp440rKxS4ZTMZRmnrIeX0T8SM0k3DutsBnSwV2E84GzVox
nOPyTv3Y2X+DVbIxmVum81hKbTMVj277CkUZK48KQO9VrXClfSbQKUgKE5KbtikhziKfCgxEYJgc
IKJFylXtZAonWLwx/NLq0SxxAchnkMgzj2DIzo7p7vkdf27xlYPovPGcy+zJJ26Fh8936foCnsnV
qGvtIRG/r9hqUnOEod29H9YMb7LmwM2a82Nt1/survcJGsbNUL+qOcfP0mMER2YV1k3+FXgentKK
UoSnyJQZGLKJWz+5REYMNQrY9lG9f1aXf35RM88Y62vmYgtHfWg1TAXjbdVrgCAW+FQD/LrLaKcH
bAK3LL780cdTzbAftZiRZOc3vFq+Xe0mysab52KlrprZpoGzVmIdk3HYOLW2qePxRGOYoHukDBVc
8+jONTE58WI1dGaT80tWFvrWzJon3X5c0V3wkDTlwkdcyExs3e/nmYod+Li1OOy9VASeRz9RfLCq
0Xob20zhZpcl6cknizG7A8x74tIn5L+eMmy0IcNAJVCzAWpQsETtnrdkz+ycY3/6/fWY1q+tR1UL
uA51h+lTVFgA7bQ4f/Znl3FLiepo2UUtzeYo7lD17Ysp2qzRo+ane7T+jUOPhc27ZTJkNpbb1u1a
PEnPDhznkWePIINYaDgPeI7wViztxZRf15xs9enMO2OgDiu8Y+6Nf8Ul59Hxc8JOzuqdwpulm7aS
3BUHtfuoplznYb0BVMoRasaXb0ZSf06ZLt4nNhJMVc4pC6IHhy5B0BKKDL42A0RDghk7LR6Ff+9o
g6UorruyfK0dAA+knFM/oBFtT3WWbLnqASqVuk92nxFIxMBUUrDRICAmKxaVqjeCNvXuSCmun53F
VRPIgSr7z+bZZSg7Grc+6bm3HcGp+vrR8A+Fj7omu2bFYhKmjMIU+h/OV7R77li1Db2BS43JZAQs
WFxhQ6C2Fr9Dw8hOkzgXB1xXDXL1vNUtQJHZ8hUpxCLdvAxcKCpYnhKjd4miTQVJDYuUcKxZhuLd
KK/VLXEBjJhGkb3Xx7WioJucvaiLdDMScKLWJrXBmosfDLoNOt+7O/X2RzbWXnh7zeftu2jaWsh1
ZLhVdxWk3RgDT9aWHFZwVoel9WbNZ7UaqQ1Un+TnmPiYjYGJxuABAoqDl2THWXYHOV1wclELY2XX
B0lZp2aYiE4GvrCzVX6LLMWzVy+LJ7wSUKd+onoG/QwXBMOdVFwYoVjEvOq5DJXZvCqwcDQIfP6F
XUItaGMbK53VVvK2I8YCWwuPycmMY4q3SunbavVkLeKJOM65Lf2tV5uAQ5Cd1b847euwXiRDg5cg
BTJVti9R3LlppcqC1Fwfei+7MyWyNrWwFOVrMSVbMjuBZdprvoTQ7G0kGEAZdhSEH1bOU9eeqxbC
HrVaOr7yNX+avB8WE1riWG9REOqO4cLA/EAbQPZKmnLTD7dw6UNOwAdVCA3emSdVpK9qiUfyGriM
HW4SGc/Gh+YpSwoe1mW19ahRFvGkKVblXF93MDFdL6ATFv7+Sg1VMf9cur5fKTkXHId8IXC7/3WV
QcUCPxX6761vaPhnJsdpfh1c7YqX7jvOvkmTs8+6nHUx5GB3B5lYeQ3QNIn+wCL4j9r+45V8eGZ2
7s911lXDbQP/vMrZYPksP7lLMeZQv620+uQANqhVgkHOiLGtfmuUKW1OLrtjh+R4E6/58feP6AMj
w8FXjZcJ/UOAexo2S/Kvj0hYhFEMfTfcZuzCTBEHxaRt0blXdlnMbbWSOlNgxqquWesaAEEPnXzc
qo2Y0kWCPo2cTdQzxJM2rPQ/Zmz9Go3wzyW60GdMy8K1Tbm9/bxX5Isz49FVDreqdm99kyrPPEYs
JTqXI9NHglv3JfVIhB3n75/Of5SnPB3TcG3ycHVLx2X8w2szC0BaUmL7W+C2g7o1RjRroPrgXjh3
Y9scdKsKUoeGzZ/mmToOfxi8NN7ghAhCtk38zX+97bGmqvCIx72NF94Ei7HnbVliF30NDc4Aroa6
y7n8/oY/bsvv9/vTZ36431LiYmt3dn+7oESUnJItCzq18A6CbuWY/GHwqZ/2n3eIkZ+BXTxmeupw
8FNIixHlGAQlfBpn8iM0dkpahdJNt6Z5YSvzeaq/v70PITTvQ4ln+l+f+GEooWvSvFhz+lv8029Y
47Yj3I6WxTVhd2Soky8eVj3ECyv7wgvVVwl+2v5hVP3ri/V9aD5I80hp+nARuBY4iBit/rZZ6zBl
/UEDBSe3CVVtbT9KRF/sv39YgZx/mUWKWOSimTNJ/HnPjfjpYfvKqx6Duv7W8oxzk62fRJdsiSHl
NqmAau2Iv8UVqEOZMr9LYllPEXOKf2Xeq6MPJ5GhxfodjQO/5WjCqrIZaHM7sCQ5/aubcVG5V5N/
EqTuxjnHyvq8GG9m5Ac9xVySSmiR3taEQGzpFGDlq54kWz+iddyJE7eu6mc+bioBEQpV40mOI38Y
Av+yJ5imbuCuiDRcgV6/DrrIm+G+dgwBnUMFDcqNcimAe/t+7BHduSPcnGtw6rM6RalzkTofGZGz
//2F/Nso+Pk6PqBhxNIKXBcYBfgEPanD2/subr+ozZElplx9Nel//5nva8bHGffTh1ofVvuOsPIU
8Wh/a/dY/p3r1N8787mMqSxALjp4wVaFwSpgALs4757VNYvOM77Tv7+Q96f8nxfi+5bjwqEiYuvX
t5CJqEn8Yumxa022aqsptTdJVklyq4pd7h+Fc5BG2dHo3/LuyUHI4r4of0KWPHYdXhBna985lwUH
eOp9vwpBZFTVq2Yyx3IAnt9fsv1va6Op/9clf3hhY4STYKMxgXrzDbJv0DrpTbsm22y+MFJnPGwc
+HWqFmoNNJGc2BHDhWqGVPDBVaHd99d8JShAyZBLU2RMIzohrln9LVMsil50jp8+KIVCdnj+gzXh
EQIvs5E0LSUmS8WxXy9i4jy8XDpSO1f5Ojqw65bLomfnxX5Rs0vxFQ1p/GG5/pCI9Pfq+dMT8D6M
HkOPvWSBMnS7MLcFAbOO7m+BB0/x2F+pkytXmI3Y7cy+OhyjDf3T5P3Xd2ACYEPGtByomb8OGz9p
czLvGTaFjacgWA8jhWKOsaBqA1XFMzK4kpgRO6VwiapFDeOlW0N7hjxo/umC3sm4HzcxamGWFMvD
ltDWP6wnOpwh3nfd3pq2PBmi+Goh8VXHikXjYEMB3jvYrfTWjU15h0tchsIEw1YT+WrdDqdpmG8t
H5VKOuB0oMGi2HilcbZwscKi52I0HfYZCKHPCsbQMCjORXZHFaJCFvhlWp09+1afojLi17pKjvzt
wCmWX3wHLz/1R7ARLkjVl/yJKMiQLxVt+oW/dFetRVU03ZbaetHqBypP1uVmaBVQ4pMaqb6fFIL/
RdqZdbWxJVn4F+VaOQ+vCIEEAoNsfG1ecuFrk/M856/vL4Rvl0hrie5b1dWFwVgn8wxxYth7R07E
zFnMsxaID9X3HncUzcxfh9+yN3zhGPK7A5lzmldf/866yGAH39avNkEB4XcsEQIxSKlw1VviaxtQ
VojP8TX4Ir/Oh8jy8R2Gmltjzp9ZVB+pQonOJFrUiyf5IkZTni6oAYK615MB1SapHlD749WTERuH
q22SRB/cdcstbhdolnUOHBt7aDfke6L5xbMzKQi712YH3lTfVQHEBHwCu6RlxAjpK+hRsrZuBpg1
VpvPV40bow7xdUxKqKaPNgyOKB2+ha3ySBIQR/VZv0P2B6ifRINkWSTZ0o9w6L3XyEDsleEkbsT1
12H3ILJFSwD9k1KqX4oYMIiXNNuWPLkKBkkyyG1Qb3hHLxqfvQDVaRXVN0U16B6c0Ko7Iu8QeBuX
cJPp4nR+r0zrOu2yw7y4/q2u51/9skGn9MmOFMSJCW3B6nmTySRqslWSvvnJ3w5EmZLTom5+K6bI
y+y10t2XavbFCklmdNWPkSyW7ASdAJoq+CNKx5LD93TwUTkzTXGGb8tI+zzgJzCMJBJsvgA/w20v
XdmvBYJlJBuLnwju/Cijfsv101jVndYhS+Cb/mNEB02Ykm7/Wb4bWw38ozX80tr62s7ua7QTuvYp
ipzrlgQeYhW3ZdWC+/M2fdP8NdBVapw4ZtWT2FtJ1PWwzYivxBaxBDwVFgOLEGuEEfYzXdSBXyik
PslUEEVbpsgA+ReGQTjvP0fV1gvCdYccK2M0DybyU+zF3k+/Inly5biZ8GSvTM/bUNkl22ejzOFc
Kr79ONGeMpC4El0rpOf/iqnN90G/4yRbYDAg7n/x6meTn+bJfe1K5QnkA1p1iULN3ibHAo08Bdqm
RFyQNf2H5vm2xsglbnQPXX1FDf61Ha4tqlMpwhQjrLlkNL7UZLVHBNANclMZLRa1DQTe703c3oHC
gmRKeJlSuw3qr0kHT6RESci3bujK0wfAPUy01xwgebRT0RDeSWBNggm58XVEBbx+TZz0pa4iaVly
Mfo2Pc+9TdtZ1Aw2yGMDugA1SOYiDR+Vkc5E4MXEmxJPUNInuDNlD2LF/yw/iUjc02PzKiACloxV
ApwkTrDl7En+OBLyslQcNf4ZRws17ZW0o8AtEuvgoLnt5+66Il4mwTV7JPW/WU2wJuHFqeMKGImT
cK3uXHZNbd87A8QYWqaA1ERH6xKG3CqCqxaUE8JwD2753ULdKenLizKjSQWJIT5CrtjYvKL/D72b
y5+mg4VAQhMcDY+lW7dQm1dOOe+iWb2kk8vaq7YlHHUgOdfp+LPsrDX1hNANbnCYo6F6mBCZ8yUN
133XW6S8KbyjY6m17iex/bKLMlRCR7fckOcRP4i9JrkT0yLcTAaEjpnM+FeEDNchEuc9Wk60Gb+0
FLok2yaOhP0KmU2KW5NMqlCfIehFqFZNDwpKhOIfRYm316nd8buSFtcRakI2ZG25CvKfligl01iR
YJcOduxXhe7W6k7yOb2J407xAq+ZRyMYzbNkm3jlNd/VSfqM084hm2nYBCFZKgZviUi8SK1UXxt6
NskLOso9EQc+GtlCh4SXwgNKeVPuJ7nGTV3d9c6DHFEWgdbSN5JdcxysCB1qcH8IE0iB8eLKM2sy
AjEPJFOYx3Rr2I2xfdHQNyRAQIHzdB83qAi9XSuUKU1rl5oGTi+WgX9XRVKdwGuaO1xgCirijcnu
1Orkro9uFL/hxTE05A+LgjAGb07herewupoVrKNgeh6cX5Hx5NkaQECXlhTjKiWEku3jvRbaPpuc
bRz3W5OqSkCCPWxeq0HdjIZ+qKqITdSzSxePDuIQsh7rdKQ/c7yTKgtJ15iLwAIYikLkDR6u5bRr
qDWXhalcJIhqt0X6GM7NBiWMjYwgBSsOTNWUa98wr/CWyYA6BDHk51hEqTRgA62A86e0aLpSUtSq
Kx3gOL8g69rSQggoCJJt3loiRNN4FpdWTSD/G5Q5+sRfidXMZ+ovBZJBaIz2TzTlvpQPxKTaIVNF
glazEW0kD+jzy3ZcXetsHATRLgIZl4BDGUxxaxzfW3FgJW1Nfxf2BU+pqjgD805NAlwgGlO+nYQh
IAUNP9XVRADIh7jw0Fb1teJPN1IO47NvnKK/yPGt4d7Bduam9R7KiVpQX38F0XyFrustD6vSw6Ew
ASj2zZXcGJLllei1soK91OY4RK33TAOTdV/CzMCJxxBJGj8ii0jhEEGSQ6qLQP2iHnHzeSsjfeUV
5C6ig9GFWmu7xiGlzI0TP2nUsvkTL9vVLhOXIgSsf5L6OdQCLii8RZ7Acd31XBxKESA4GU1hJwFl
vZTLTWp9Mlzb5hcW4eg0tFv5h0yWFauXg+XQNiQ8bGkfWR85gfJUot4Z5OgYjLA5ycG74zdZenbA
rGxsGnHNQB8GzgFbhh/WPDJfeqv/JBF/lFSrsX126aOI5OEcNFsuTnlFjq5UU8VPkko0zg++2C4a
HyiZuDPla/LwU/IiB8er24ukdzdi/30bk07FiXcI3FdxjMShY8DOza+lMhlckVaQsyqXaeKR1Yux
yTSv9VSQBYfLgLSQE7vXuv0gicrEPCQA5WG63rtWp4cxyNeefR3FznpQAlT+qbqCtsZnkGsesdKb
Gf8gDwukG8jbcdoL3QY+V97Keg0OyY3MJf2j76J0prxJoUYr6DR3QCDo1J2DlAYgE1sYAxDNK71j
t9tP8tY5mdCm0i6LOrwJodhKzUEGjXihPj5USElxSKQa8OgS2akBM494DRQaRFMo63M6pUwi2zih
oFLQRwroByZCs9LL34Ex36GYfMluom6RFdZ11M47k9KzhkGXc4honFwCcvvGh/3EoZLJnn3zOgfw
MNYUiYdnPkDiVNKIKCK/iA3m0unZd1gZjFdBJCHFYA1Uw1QAuHEeFP8Zt9WfSRCP8lCd1m0l+YOJ
qIhE7WhL0UXToRNyi+PDWmT0ZIal3Mon6uY3Cmy5EzyO8Z3ZIdCGZcYJDjMsChl3SXOK6TVRk9Co
brHZZqrl1Edds7pt3+4iueJnTKLm9p+4f8YouiGWgdg+mPWFZTwzDs8vO5KDLinSNNzKldTtUDy8
5LhwI4sxn6roRrYyg4j5pQoecS/KbpYgctRByLIYpY2KnvgqyBzq1lXkfO65v2ztQVJDrVxn6Ddz
Lkribb+lVzjJ6U7jYqJDj4znzuUh8yVXTcj5JLMfU5+SjT49SfjCQwquRBxVnhwlio1rF6uaxpn8
DgaFfyD2mYuunpJ1EhQow3O5StGOq4Q10JkocRGwWWIzxCaoQXxT4ply1JQovu+c+YA84R0EYXJI
0dnGqxxOtN63dcxzkXicuGu8KbmH8PGD00KF7xBKc3SJ5lY6hYi2w4MPY4rgHOWJe1DdQY1bAS7h
TzhEbEevg7nI1EgWSbYSMZbeFJe4VJc5jhu9+g5GQ7wF6vI5YJ7gkzGjHoSZ420L0a6hHA7Knu3D
r4gDcvhNkoVvK8TWktMn4Z+cHHl13jNVnqTOZHM5loOB5i5VeerYMk/dCIexXQejiVoOZiacdyhZ
S0wFPVW+xO3DaNZbCow8FjVxORqYZRwF8Udkndx5X1LoIPufTs8cdq4APJpmQr7JK27ZQd78lHNU
OGczYUYdG8iYeXKHa329sfSs+CehJfeIbQgGQLPCXYeiZTDZe7kxxeUVUrx4ZwKgkJSwx8HIY0oq
XXyf0OTNpfkJv87BlQiSGRdTpcEVIYYa7OrWwmrKFAh2Y0ZcVmpJaHX/YOUPx5RzhdbHnil0uBMw
17wwu47CuezbmTI6Z40dyc94QqlwCrCC5qermFPMP8Ov5H9tBm+URKF9onrJ0jt1fm061XXfPMqb
8BuCVpHyJ3/EUngW1UnQ3FOc7dGP5KMlfTV1O0m2V1S7B/ozB6b/0JBM62vnwt3KfV5bEwST4dNo
4jXLAaK3AoeMuoQYhhyOl57nf8ktOtnKnbgjgNTk2DhcprKULEVS+rd1pd+EtQ20Asal5LNlxhKa
8CkhaJFGAaRMrsjK6AuFvF8DwYNr1fJWYclmzKrnFmnLSFBpSvkN+8HjsxUlsPdQbOQ7PlFsdaXo
N/AWZYA5oR1Jj6jLUN1WLsaYaEKqtuKR6F3xUwONTFfPlzSYdm35gtmNKJyJYy22JlaecCc5AxLq
WCTUx2YrtinTaJ/j6ZcdfankWuGQout8+CctUdVsKeJz9nP+FZSE2r66mXONZU5aOp/0uMdtVSFc
NrFT61s5GDx6hK2J2+o5DBL3Mk7z7yaSGtqQtFyCROFOD+3OdVZK9UIlfiujSQgdzp+CwtgzWJGW
1z1oPv6oRagI85GkEuTBnAfgBmsbYy3u3Bt6xwt36L9HvmJdpMqr1HfYBhL59V74Q6YNwbWLrOk/
59VTN+KgzyaJA0aM0h14ItqF/jggHKurKuHinTH4DCwHxqFaylnlM7oqvOlp2cK/apCaxe4cBnAA
jlcSFEYgWnx8LWIJvsvncpM55Q+Zu8igG3Zr/MzG/oskv+28+tFSKubXZFaIR3wLiBNREZPqDgxD
xkQ+kdudkP1wTWRgrfiR3H2wlm/zzr43Olr58WCCPADKcNuYEkdmsHvQDvN0AF3VeOH2/I/kM/D/
5AtmU7X6reNYT+0gs6vSPUM+xH9OjISaOgBVz0E9Vos+SvEai7KEYwMSMmxKRBqJFvm/9xlWJMwI
nuyw+AysnwQ22fUqe8yK6rmY6kP2muebuLlsHDqtDW/SKHs00d6Q7GMTo301XlkK9D/00G75kcBW
HHaiwHA667M32ZKJRORvw1/2Bpwebb6LG29rQe5hRrj4CDpqvP6M19Y9KlTEegSJvvRmG6P7Fofd
z+K1xDSSYlPD+hpYrt4RD41XfUSDQMKg0VX3fDtwKTB9cI0J8HZq92DBAZELV/CO8hecC/FMZ5+c
Ki8mkJQZKF372hVIpM03A5BUS+MzG1xYzK/lImiDWgvAudmA8JLTSMp5QDL1Sm4k30KlkFOSOMpl
j8q9rioPAcgavDHuZ7ki6F9yW6AVj5/LtRXiVsSSAKJTsb0hkYbqlqQaBAUHsJTsARrQGh7mnHWg
k7sbm1v5zUDXhY30TH4JPxK1FbYrtg+bIVtriB8lYvJydqHq4c8ggROtsTLyl4YGAxALbE2fC8O/
m0z/3ik5gomHBDvCd5d6KRxBvDU2vRJuPS2/O19HWdagHGrpFpgvi1o+KGfzUKM9KkRWTgCj0Rj8
/Ri82FX7IJ6vzFpERO81AIvxjtskucGaCLCALwBVQQofnMTzz/LHZgcPR1HUsFTdtEHOLza7icar
Dlmm2rMZEZQht4Abik8j9lYiIANn3Sw/qiTppqDbjqpfTAGFNlVzBQ7v6q66GNeL1XoIZ3pcxiVZ
aAX5WzfcVW59qxXZ4xAnj01WfQsR+xWEotrgUI7TzzluIJVG0CiRTb00ovhbnmo/BSpmlP4jJB3x
mBy6Jsct9HBdjw+xFanLR7wa+dIGNLXi6OpRw3ElhsCBlswtV3FUo9RXVCwAwkJyhf+Gm/1Oy5OJ
dpB1Cg2CmfYXw/wuMMhoAuiJwnIjqNs8CsJr+NJPge2t4jQhWADIVl1JTvawliRGhgYhZPwJeiiu
KA43SAnLzSJQl6rTPnMvdLpzj9TfJ4mKg+aQqZeUX6wCOiFTD5n5ECOEZFcFPiO+ad52d7kKfjd5
MUOUw6gdkvkiuPiNTueN0GiS87BK2/mT3H2ECBzKyDV2zWDvfad8kNBYUjc8sMTFXGLaREMtXMyQ
2gstJREYddeIh+PyCACNIIzruVSNzy2drziz8mtiXUKZTcgJ4hvK/cBfCRir6Yy92H1UyDYz6xAN
/VoguCimXaTcD8it4FYJZE08hcKhHFArqympKRCNX1K/3WrZuJ2waWiabB1/X7WOSQOR7BGMHndG
PFfX+VisQtqbS/KcHzGF4P/0XWIB906VW37UFOBSJVac2VfQpWEwl5d6iKHge4ySQFpx5WOA005V
3rWqeT9gPwQ1Kd42ONJNWlVfxaDrUXwTOro0JnmVYgXR5bPEF2yQQg3umXQ6uv8FmFfc/blFY7Lw
aYCYX9m2f9uNtJ0HQxQOZIvbQmDPJRlT2VzUDVSviFayYfOy3vA4Shzu9AqTdEDgCoqaT5eQ3XGd
e5uCGTRHH9aBeS/bjbgd1lPxVR1aWgcBQkavQxK6eTqk3K6HvGKbqYJnhgj/Qos59CrTLNu4vBWr
lVUQYQcr2CXj4QPPWx1EfP44/6bpihGkZuiBLlqc/wBpK1TGUnNvkK7uLAAXJT3j6we6QT+RszIT
ih38PxnbzqBPUbVVk18OooVE+kJpKFQSK2weSahIxNeYnLZsS2CA/2rbxTdJB080zZZouQd8rtak
vfH90AbYuHl9xyR7ZJekMPd7KiHXAZt+SZvuqauar95cSjHnUL3jghfcptk1D+g13gpUQmJcSBSl
PDKHRjdwR5PvkifkRXz6MqouHRd+aGBABcUra2p1WzH0EruPpJppJADK/0qg5iGXqryVJGpV6i4G
wXDpaMhSE+Opu9gk9+JVVwIS0KB3ClzDDCAiA0wD3QjGE39coKyzml7N5mfL31jZlZ/TSDp85NaT
pCZbQFDyh6Jh81LQ5F6yP9SmxDUtyzfuBnkDsvIDGYUDtQWugVzDvJ6GEjOfQEXWuEJD9TUsK6nN
ywwSNXr2dCOQoSatv0rgTsKRvGq7VsgHFJTNGhPNICVF95hC3dv2EqC3HGVxLFEQ9w046A4PA02G
z43orCkScD8+2HVCpXh/6bDpbNcWxJ8K4GqBtqrnKEEUwzT2sk5gNTMemvkNdfsKbdFVEyPRSi6s
p4vbIYc4fnOGD9zLhcgREbXLMzg6cE7+5Nj6on4PCa2FMTgaCCxWlMlIFhNoeQ9i26T6KCwANks5
zrI4KCbfa2XhAHPrfpI+oW5rzng8Ih5UXrJ7JLeAezOiAY+EO/BcbZeNzS0tR39U5MSobBBKAL1c
E29k1owq+wFjLyZa7C9zTT+i8OKQX/afCXPEoexJT0qAwd+eX4Al1PL3y1vgKGzLhVW3OPXFwI2F
cLqxp6j7s85SdIroOyhZ2Hz4QnH8gp63kkxnKyA3gmqQvlcogMslqwWUZflXcucJAot7zu8JD93X
8894wjORBXIRvLIN3YQx8N79r+1ZzUIYwcg5vHCWzUC7tKriW0g/vZh0hNSUaPpK9W80fh3ulxS9
MJ6cmjCmWUojMrtGb1BVg0iRvWCmMUqhSX8OUoyysWw1hWcDIH1+OtSj+ieU7leF+ZCx+5SIbpJv
KTJOH4Yfq5Vp2A0QlwIHP/+6+p8OoGXTEQvpM8OibKItMD1VoVhK2GfF3vDoT0jEoznVT30sL4XD
Jtn/OgvgRJAQyWhh7WjtHW+ZUIrhR8XcDvSnMG4k3xKYymU3WPeVh3OvP4u7z02cWObBV1AmtbsP
rfrWNPvt/wFd/Kc/ifeKKw3I2eNK0RZHmzYNA1Qoo917M9k2ZAgc5pj+Aqshzr+LhRcqj9CTbKt7
so38mUT9+ZnUZGO8ty5sasYHWGeaJrpy7zdObDhNXdl9uUe05pJi2I5myOiR0pMdX5ozjasntpRF
J0UgOPjG5MJvxi2Zxu2BfhDWHxw4489pAcIJWgjktwr95YDoOoo0Bvoqp3E/j5IySzP7Pu18iAwF
avY2aXoIL2DDH30DScbGJ/pktwFt+ZY1tYBekGFeM9nr1EseHTQvFB/JzwbxasBGbzGYuB9jEuyk
DhBqHjq11deg6P8uqmAA4GHv5ZI5P822TOPRNIOBFjywylo7UHKB8r2fZtOb/Syz9PoTyORrJGi1
Sy1EAZn+UriR6O1caAFYlqjasAOTWaOpJdW+UbJW1MJ/8kNxyrh3cRWCK7n5zAZCODXVLu9fVP8h
sbmyq6BeOULChDaCbPmvBqDeKq5oDhmZ0aOt1NSrnVp0dYtL2Jx/t3XhXwqpJFHp7YrJYkT0rlQO
tfIoeeDK8dINqYtg3QRKs0pR6gHhciX2uDE2oRZJkKASwsv1h8MccaqopKMqAsfB+wjVbS1uQjYD
wE9A1aQ5OP36kogcxTENFjLN/oSv1K1MmvRcpF2PPwTw9KJHpOgi5fpC80EQCqDiNWufk9qxauNV
ddT5YsIV435yvAztaT0gm9NjHms1gU3c/A3ClMbCOC8FnockFzsz/dlGKuIL1atCXRNB5hh18hZt
jp50ZI1b7qaP4hv0+F0XNPveOW6+LmldIBOS2TgPfEHgYh1mym0MN0fqTJIsRFFlNyr6RUmqibuc
X9Ot6mXW0w8ubn2BmnVV/FTQ9/A90GniTMmUHh2lJqP66in9JEUXNlNbIwZc3qn+LqTzYTM/4yOt
IgQMqCKzsAYcH6EpjvljidpxEYNuSS+dFDEauKylRzPVJIJmpzyQrDh/QhYW/feDeqphqKbF0i0s
eo4dQCZOhTPudGTivI1QqPNyG1XVtUW7xtCOf3aV/wGkW1t49G/DIlypAdQ35XZ/Pz+0mCu8ePCn
TzhWUxTe8NrN9L2eu40WFhfI5l7WkGXIxPudJykmOYll9n3Q6ZtUe/9Put/vp8ESu/zHfGPfHa1W
EUG7Q2hyklwbOvRSv2JVSM0ZjX8dgqJV7YeiNy6bsVzRZbEOxp3P5Yr06LqgWHd+RZYJnz+eZjE3
Yd1PDZ3Cpk+iJAQCiU2grTy0BUelueWhfOepxekU/4BMmeHvXGmXoH5lN59/kj8Pvuxi63/n5UB1
P5oXWthqttLTahUC2gWbl7GQQIEtjstCyoz2hBhGfkg9ifFNZJqYNpotXBijgXIkwWr1yD+j0Qrt
lcMVf6Q4R+OgFe3AV1P6FT01tCHvjDSkxzkpfT5TfpQXziYkZsOjYd3rPFl7JowZ2nbW/Ft9lCEL
gFK2go7+vBuBjpEEqDlKKTL67GOnfynKreaFH2wU4+SxPpqQxXUS025XVQP7bWlC1d3wvg3CNa33
wtk18hdAuJfsZQffgYx0Bwlbsaetmb8k2QvRc6M9caJTZCRpSr+CwOZk9CQO6R8JcAKT4GvzClAQ
vQ64f2gsiKYozpFOaPvR2h6g6+9uRllbWKUAlA1b9ezFLpsLOk90McWJGjHOCNUp1qrM8l+KPazV
BDZLSVr0q9H06xZdR7FVM8vusdXkK0spqdQDEh7Crid3GT+lGFnckQtm2UxRN8i/lpN7nVnobE5K
+3B+ey5JYm8HhTBBdxFasGkE9t6I2KNvKsD+pk+YjsQPVipedcxbCAam7jdow6xkYtktgiIwVZon
Zo+TRk+RZIuSjaRtB7+8/OCpZNQ/JvboqcTLOjo0RGAzUvzaBAcqhOjBlrZ2Mm067Yn1fLioerq3
2i+EKKTiPrDm1km7ejS4bOCjwccIqiNKQwxedHeuCjFBnef1RKfV0h++qDRSsLrrrgvpXhkifhDR
3jKqjL9HljRrniZz/CvsXyrfXjexJ45PG5U1pc/u2oQYCiyfngnA/Og8AmYw+2m50HvJA9MJfTtS
fEDiauWQkks10MvNfOWXntxwsDZpgn4VoLM1ZvplitR8SiKNhqGkHV8sEWFQyCtMT3LMORTyl04J
Np014u5Y6xzryPY/OswSPB8vlK6iT6zSO4Xcsk0yexG72WOdF1ZAv1adxjQJSqtQZa2CiMBr6OEQ
Gel1UgaPlZfuBlfZuBO5Dzj6QqqIpuBTHHZf6QN8EbW0CcWPCLuNFyTSZ+LOjLkqbPuTFz5yHPgM
pPJXXtY8olm6je3qox333iohk034oNqEoAjFcIsfnOCjRc+suKXPZjrvc1MEz2lGFE5fBLGh2/Ut
pXeMh1PVAm57q6xApVnh6H8wn4dkxH/m88/HWGz80KGfDrHovE9AYEVmsJaDKAUUyR1LkpLsj942
X2O9/yJ0UtEuwVC0gpGgFzrqi4lW6OuK7xufggKp3vNH03q34G8PqKkaxoJ8jm158vdH80T/VRJP
ejHvaQq1om4s6VRwC//dIHJCjwYJKQbSZ6Cc92jKCnJFCpSa/9FNdGrJNRTP8cxVslQH9trRKElP
wjf1g3mvDy+ChpF8+b94j6MRFsbV8Kua7lvKdAgGBwFD4jCfH+J9DPx7PY6GWGwY2gl6VayF815Q
y2+JanpHqztqmB+8jJBKllvzeLoW7ngd2rlmp4yEg1eDXZd6DDUsYHWC4/3wxU5utKMXW1hht2um
BljFtEdmaC24GyxgYj+fnz3tvf36c/oW27lXkXGZKkYxAHdJAJVTFRVyJm/GdDKRxN0NFd7z455c
NRPBLKiYVCWdheMA8i2N9cxDrJBSs1FXd1I6mutihe7sX7Lbzw930qxQEvhnPHeRA+3S0k4zzZ32
9N906GehjX9beQ0o3FnT32TNywqFXnLVwvGR9LXAcMAddRQDgwgpKPrRCCmsI/Uv2bbzz3d6GaQn
AQRO+hAs6db0LlO1VsWq6JCS4B+AsnrJ3VX4YkkYyk/Oj3dyKx8Nt1j1fAC76NYMh56jA1S1vaLb
B+PhzHw41sl9fDTWwpYR6IcDYqPYMrW6lWqWJCxilvv8K300zOIizuhhlxsZrySXBdwFwex96PB+
NMiCd9bSu2GuKgYJKpTp61/10NEo9/pfvAn1adL2BH+qvdirqd5PUKuYMF8t6Qb2JDis1vnAbL73
8X6f+6NB9Pc3zNQjJmTTWWffpN0PKpBNTMNLZ5eBqvnv3mZpxuwp60qTKRtA2EkVRHCKRFrnRzm5
oenOYdnE2JbjLTZZnowxZowLE+oRG5pTJFJOhw0NgeX8WCc3wdFYi00whGFC8MpYlEEEgmkdktXn
xzi9PP+8j7tUiMiLfM6yiDEaJMXwvgQiLxNnAzs5P9JJS4zAAxNno0ioLjZCHaj1bCX14VYjyaT1
tFACTVqMisSl58c6uUpHYy1u0CyA0EDD8MNYoPkORVhiG6UwrmxYrR9eoR+922LvzT35XEVjFgvD
2IlxF5AqzE4pE/Ku51/u5JIdvZxsmyNvir7mfm6EFXauUzbCG0CndgVImg5w/8YFPRpJnuRopGDM
kpleAG9Hqoe3j+fbQJw5/z6ntjm5bhIuhmF4xDfvR3GGRnqk9oxCVkVvYdtBc/GM6gNrd8oJPR5m
sUZl34y117TzPtWtnWiOeWXyQUArzsTScTseYrEyBgIbnVoyhCgtC3OPOJGaIypCTQFuRG7A/27q
Fgvkd+4YJEM37wHWmLmyF18Cjvv+/CgfzZzs/qNtYA9mXLcdC9RDxNWGJ+E7nB/h1JY+nriFpQsd
x7HjZJj3lvlqJOancfhZJjf0Bf5ggU6d06Nx/vDOWqdWlQa7oFPDdLNpK0B7eA1SGs7Dj+R3To6m
4Wa5umWhr7kISuLZ8r1Qs6Y95Al0BOjMAFQaXFH98mGF7uQZOhpqYVy9oEqV2tanvUSvlLpmyi0g
ys+vki6fstzfNDLybIeD6lBeeb8RUDjSE1pMantb1y/tqbhG+x0yu4YOPjxqsnAwS/HlxQBi9YT6
4ZIuEa5EAelsMNBH9xDkT9VPeBtjq98gAybI9POPeWq7GiaZeqAINOP644rWg6hMvWneO4G3x+Nw
lfiDfk6HkusfE3E0xGK/tkAJaSo8so/8h5pX4+pXUEXBPP7Gp4vbyRSIgMX5lzu10Mcvt4hnkC4b
Zy42zqJVRhdw2rvKev1XV8x/RtGWXkEU56Nlu4xSmOl9pVS33GXwej68N88vFdmO9xtqajL6lfgq
9gtuCTtHqD3/zXxpS6/DUqmQTA6WpQ5fhmq4Q1UkRQDy/CCn3I3j6VpcLYViZDVpu3mvAK9t528H
TqWxK8PvtvkKlOn8aKeMJYAGEGbASx2gre8nLbC1iUa/+sG5kTmryW+vHOuDjXYyUjweZmFSTH+Y
mlHWBh/XbP65zKJsN0SX8OPmz8X6/Hud3NpH77WwLjGS64jw817hgCzo/+m+PLnfjoZYLBSfr/uJ
zxBIqQvTkGadH4hfnhzBpgmgBvpZJ0p4vzioHVRRPJk4MyDzXGriBVpU/2KejoaQeTy6jpvZ9uuu
g7ckHDVcdnfUReXx/CAnt/TRIAvPgsbSaM9jAg54Ms69pD/HboehF0RQgOjG+fFOLr4NLIkct6t6
xmJTl74TVtMYqJLAY/FJB32YHzj9Sv8ZYrGhK5ce9qbFEGxoPrxXQC2v8M+IEf+VY2aC49B1h0jH
WzoamRPbaUETF3kdssa8zocxzqmddjzE4nWatDSbVo3UPaqUTYPsJd7z+TVZSAK9xe7HQyw2s+/a
LVoZDOHRcby+AEBJpCvZIqosNeolwI3lmH64Ugvk1j8DOxaijujz/YHtKYzGjWajVvdF2j7M2qtw
ZgMasQwxiJFXAYseSO7Qi5jfAOoYYi+SPKMX0NbX6VM3PTPlIg0iaM/fBMzETbau8Te5Gk0U9vxN
jdqqMGDPz9qpIMBU//PsC9+A/iKt39AAaD97/RZ0r0ADOECHhFQx7QQV5QCKPT/oyc0AesNDa9vx
nAOA68gm+JPnj1Y9qvs2i+/axrgjqj4/wqlbhy7T/zvC4rW6YsrqOGWEuPDWOSAY1d3aVb350Cc4
ZQmOB1p4OEmdJYmrDepeKedP0EhL09p/6OB8MF9LqGraecCfYt6GwElCzlb96CJYVN9/72HE+FQp
3pgwNN6baaMeWjgXM0sCFl4AoNOo0bGXtjg67H//kT925J8PcrfTQzGUG1Fh0sOJ1kYmv+0+c7mz
WfMCWpLymmr2NVQZdGuFMyxkfhDQNighIZcyP4K7Zi3SMn0W8H0CFvP8BlighH6/kInKoAujhv8u
roQOApjR2C1zBufTq9QbwXQzMjqAKiilHqQ7TyzVkYPeAOUK4J38RObX9qnOJltyMdCOZtojeqF9
PdnQdo2PnnOB1vnnOV0Mr2lRP5M+vcf3Y67Vul7Aq9mrJkn39pEQgKlSeOCuvM0syDO3LkgG0V0R
y1DTnKLz6ECLRL3ILZyftRMbTQcfBGrTUHmUJeMO9IFamNU07YVYTdZbGI3nRzhxXt6NsNhnbRlU
kdLP016KKmwqagn/5kzqhgdzEGaXBbhu4ZoNfaT55jBMeDVQS8idsDtTCEPn3+RwyS/CqnfDLBIN
c+kbrhkyjFS76m8JsGDxNqb8aZ4pFGHOgW6KdANWX77r6BWe2s8iFCEEHiHmi6BElG0NB6bMgezM
BkzIw4gQhACYKd2gQR/e6P34KjloJeq259/i1HoA4HTgnUE/o+Xv++3ndDSzs3peQk4kmVvRU5G7
6fwoJ3ILILglBIViYlBJfz9K3cJu5Jqc9nKvEPDLWZSzJqB5tA3OD6arp7YxBSPgxwbXsb6UlrQa
uzTiMp32taHc2bUlEOlocGmYYl0PZv0scEUWhegKVOhvwZEpaVE0019DuGUXlj0CQcNwSMVfOPCx
At1RSaxrPY93EjDxiWmDKA/3dgriaK7uWkhn1COS8NHpLJr3XZlpVwk1qKUgasLmSL3HECUb0ivY
yawWkrhOJ1uKezzOob0w7McSscUs86ILTL2Ua+KvZjwj3kCmrA3vxw6NR1pjXnR0JBDmPZ8E1X90
oKE5megwiu8hqG75lr6TUpTtNDT5wI3V7RbY+lqY0kLijXPtpvXu0lQaW1t7q4PyzMcJ7YsvrTl9
njvUVGPrfjbtzeSrErjzcaI1JFeBqBzIAZP9KpZJpCITVaOt1RcnamkqkMNdB6di6ogSVDdma6Jp
pdKtebwcvW4N4edhjhGZQPCtsSMEbeCK0mdH+B9lOL4KX+hQ3oUjLcoSDdL7IgISj/kmRqzaaX5Z
ObCjxmvXgA83laftrKj84Xn9gUtlZFQFVKCOb/omGPdYKW7h7AuxzC+iGyECOqB4gIH3Rn3Vctxy
mrjSUFi4gOApDqolU30rbTMcMkMeWnaYq4PSwfD0Rg8RfTs0r0JL+SqkPkwmF+CtofHRcBGtcdh1
ocOU1zR6CJ6LFH2dvrqORiRZ0DmULSN6HYg2WMoXWCpXyIZE/ELSfG0UdOeTlzIen5B73MADXwNf
Xk9IgohVPrR4gFw35uG90O5YGxHwoqKLr4N6QGvS8jYCLggF/vzxOnWWBapMDhxLTm7t/VnuTZvG
2BFZXIC/nzjE0oK7gfXFtAqV7/xg+uGeXlrZ4+EWVjZWzWgwS4brkQLi0EpV5JCxgG1VqA/CqZct
o2ScEtjcUfNksVvJ/gANgE069xD1DG2t8ntifEYUaTI40qwUDzxBYXU84+a3fGc9km9JQEXW30Wp
zLE7gaMbuXPFTyVq4cvIxUvj4O+cNS3LX/Q0+1b5B/nCwYRnX+uf3aQOLsfJuZzjHyLTJBJSIkpT
1TaCb7lrXErJF3/uoi/Anutguopdn9UPxkjnaZ+GsZPvfiYC64NmQyM4bZU06bdZyb+p4cZv1IcZ
SKDNJjhIC2kjOv5wA+ToMjXoD+C2hLwpqn+fggp9RBf5jmlGyMhZC4SgcsFo2wdRQikGB/pTNX82
QX9TVxOVKEIReHWXg46im/Y5y5DCa51DUxaJaYSFk/jRvVASFB+tkqq8FkUNEYn06RqD3RMmKmqF
/Wite0EmQZ4nv6ujKWGiCkJY/uZrMf3ot69E30ZIN+ykg3gTpqfCOmN3cYNEzQ5LjtaZCFM9iP6a
SpxCxoI8OGz1g8cmZavYjGlIGV/Jgur0apLEJt0MJLEZwNGVXznoj6G0FT6KYgpUX6HttyIGkiYP
kl4RGdBycFY429pKoXEG9t0sp53BRT1G3d7MaWEo7yyU4QjssOgAiUnCjcGP9KP8QUS1hJCb4s+K
fdFAv8nHChpqokMezKLe67biRftcJqItUuQZIpH8wEm7L7wQG+qHErnoryL8nNF+ocXm5eUt30Y0
14Jc9izi8lgtgZ9wl7JeTCXrju6VTB0/YhFQfHlLgYrlEuKjFQOgRQYs9B/FSzl/TA98sXenFLV+
qmG2oRL+QtVaeNtR40NntSdtPwzKbeo31LIBFqq9iLdxmDg23JlhxdWKsyRov7QT91pOpLhGMBjE
qMllRU0I9RYaBawk9KiNnegqibpE46GwwN0jd6EIHB0GwOfihLpuK3KDWAfmgDmkYk/sHQvcEGKk
CASFXIsuGu6Iisud1SY1/WIpfCLeKas5c0RlMYQgRHAutG7uX6ZRCG+62rKfr0SCh0NGbrl3Hnh2
2VtCYcdpIqZg1tnoLNIw6xcpvBNZIFTveCwByPLlfwg7r6W4ta5rX5GqWlk6JQcbAzYOnKjw3tvK
Obau/n+G8Pt/pnHBEaGDpBXmmmHMMYqi+bopYREkxWgVud4pJGEWRx6Ebbo47xFLlA9f15RlV+oN
bpr1czYvn7oZupI4mN5x/g46pQg+mDYvCGBgp5WCWom8wz8C8Wnt3N7NZtwEBsBqIljf6Bhd+4+7
5Jl5YCuOUJRgfqaHBBwnN6mOR7bQiASq2byTkDxgxX99RwcLqYjyJqym0bwfMkhcMMJtDxlZveiY
5i5gr1Rzf8IBqhBzdB+gQHl7LW9BzuFaBmokpUFCsldAE6dsYphJKvPegJknKbgNLFUY3OsMgHE3
CAlr3TOnjE6nbP8EdbmO8Ta4fb5DLSHEz49E+iS+IkbKT7r0eBrWEHYYTis0PrV2WUtv3/hBR6vG
zseBF3mETU6SQ/PlbHrIpPbVFHT3chM3VboAGSts0nXljhepe0sDN8sXWbltO4S3otGqc9a6RFu0
8SiFTYlH44V0xDhCODrUCvE8/fGCv4uVhuqDETHBlEJ9R03HaOMPhtefsjQGOCkxuzJD9kgHDv1W
IegwwlqWz77qLrS4l927aHX5HC+nTE9Onyi8lDbm+cBJGN21y9sp6e9hNLwSlho/rTZ+/Q68uH1q
XQo2Bs4jUb29G3K+Tj5uY/9/d3AQR81RGjZ+xh0oolArN8xc4sbTkAb4oqKcYPDEDSU6Kge2lrdn
/wCx/zz7xFikb2k+IC19MAYWAJw4jrL+Xn0SeA+KM9VHIMsr5kcH9rACtsr1StGAjJKY+Ir2aWuG
hdh2Te6wbO/clfbr4cz8eVcH47LkCKTELuPiUbxg2FU6EykUor0sLraUYAfipMUKq7XfIhT2iviG
Y5oX376Z13BHJgmy9tCxkPy0X9Wi+mQYXSeOu/uVJgxxh23HAxkpaBFEqnHqhtGRuF4z+0EkEitE
0aKAiW1xkVUJvFMg6MsnLaX3Z1BDcThUf97dQSaobou5pATf3XPu4PSc72r8eTBHLnzkKB/4EKC/
PR5/MbYvx+PAYHTF0vbmmHbAw55h4/7i3gv4yY6ZTIgl7V+i+MBSiRtE3eg+HC1v38SrBLTmBK1X
+mIB03jegcEfmrzx+5Q5QQAb0kaAAJC20SZMq46EBwb/9v0k1F8f3PNJc8LpiwwJYrIvzr2edlG7
adpOFXHHV3DmX4wwpkGtJKbIyYfvE0UQQkF5zCTxtV3efm4drYezDb8VKN9d4Coz8vIWEGqvDM8c
u/saErTfZhWx7XfQSn/bfr7JQUaC0ffRuHt5lTSpvcnwmu4+xwmiFbYsPqUOgeR7ZYTNUzh8nD8v
dJAH75veruqk6+4H3DTF6hKdwP5y/K1EKGTG5d3znFEExiiBbvGnhtaFfeXtcbXfeeTD5I9V9dky
GzWnIIYvC5JHFhQkGJcejNIUHi7bnSU6mCWnWxQSK+jhOZRF6BfOXXy8IA6AM49KsZx1+XiaG870
jvyC+Gu9fXXsriUE48YJjCmtG52ExdfKS58U58lv5csrD7o4qFzK4xBqvvO3n1CG/I2hPiw+VsQj
9hwyp3i+NUx8aWhuOxV7qgaaty+mZfjWxQ6NUhOkRTsxr4XhXwxwHFewFb99ib/ZvT+WzmFCoe7a
eIx7ngd2QWgdid3jiuhvENHaB5Mw/+3LvYbDYHH+uN6hiHCJ2OLomTwSR+Iak4EZPttQImoZLDG8
i8knhWNMuzj73r7239cm9RXH90m2HjZ9tmEY+03XY3DhK4bPGxIdkIYnEeHi2xey/mZehHlyPR9F
K9qYXm78Omr2UW5zJWUx2X2iGBCLM4tTRF4KfnhCeScKaPDTiJyw82xXwfnJSavcqLSBSGCJhQzE
Iqy9pYUmqpi37/bvU0Lt1CVLbCL+dnC3TWe1azEN3X1ZdecB/hHekxxS2CclRBPTBIE5ETuU6BLf
ufhfh+qPix/YyH6/8/ddhyVm35cVF+43Oi6RqgppJ/mxOYHHz6lPS1xLRkn+HXkMsihv38rfzsIA
PAEnIgQa4BleTlrf1NGYof7Mzv4QZD3EV825SgFNa17RzE2ASTHg7u1rHlDBbH4jVgmvOfQsQZ0P
LjqFS2mk+dTej3jtyjoFkI6STZPjTjqohiFMMY2cRaVhxKlQIZQiSlCxco5oXUIhCCwBf23dPY6d
9d4EvbZB1PBMKsWAbuGh8Q+qB0W4m2x6iaZ7nHzYPZ0r2/nu7yWdvFS34sleyx9e8Kh8DlMiI82C
fidUBrD0yhLShAKpJk2NJtyMh+dKlg5hZ5nOuFVI0yr7EUieAISkPNu5pyzHRRkDBGWkixeQnLWa
Rb3/5EF2+YmJUOVR790o34FhE9NPaqMXguO7Jw/+XBaQGjxDyYaD2oMcjk4eucTh2n1kbtYe2kSY
zp5pXQSbxIGpOFGN9rvFvMWoma2UK9cHtShygEFoJJbweh990w7yYIDMmNd1nDf6PRHj4G2mRgUB
L7Uy4nmPZGowIXRK/jSMNq178XqJkI+oD1VsvAi896FZpTwxQZuAMxFUgVhU5dKX03BRQwGh71EM
KYODZyWvWtS+wl+ODY7t8iQFc6sY/xWrvWM4nyVTsuMBxXMR0Obo8CQB3eYcOL3XfSTSJKkzDg9T
Gt4Lq7QzsitnhGAd1AKdWdqrimxUbCYhMxu3UWo80sOubNjwBI/SSdXgXiZ3olE3ds/qGTxK2Zkn
czN9CoJsgAIuK+Go/zfwaK8lE0f6kzKRRULL7Yvr0biTeYxs8zMzranjh/IhzA0GgfgmQUpkGHfE
0ot/arfQSUKuXrJfSBNhOeCZimjtGnDrlRfVUiCVBU/YWjOJ/Yd9Y554wxZAT/YthOEYaRJaynJr
I9JYKbkIOAHy6kPBulDlkGnBWSYBpQgG12pvk4xHSSL7CP5JITgzxoJTIbSJi3RDuYq5TJGXElKm
79xMsXsj08pscRfpcu9Px+nybYASYGekZ/GUxec2UQ8VmwbuU8s80vxO0D81UOp5UfnRLOliRIiD
9DgDJigp+QCR2U+Q/Te7CNzfDmmAFDwGkmB3bXfVk5VU72zbNN9D1oDUGJYStgyQOsD29edmgwFX
wcNiSaLEH70jxwDCCp7tV+4QI+LYMawIgqCmQM/1cBsM+Tf+kxiIbk/ldVhub+h3dfTOoUUt+bVF
oLK0C4kfSDuQ/XxprkO3q/ce5znONbzQFpopLACLfD7z2RTRsVquqnD5r8vKHywQCbS5BQ/mNN/Q
sIxn/8bKp0uR2Nv2/GUdPKgyo9sGwLHrW+f7Nvv8G61LK8IXZrQjaZ2U/nIE62Z80pjtSZlcMvti
V1KRgqbSOxOZSJkdTvUYh7uD3ZYqiFqCdeSLSN5O0jv9vdbtV0kli8tfHOfyfyTEIqGBrVyNe66/
WzRg5Cd44kQlJTtA1EiSGTpkBKuV4lCPInMNmz4cVPbDDHCEm62TS5Gd41C4pVWdyrzoDqYScCsC
YXGcQlk5nPTJdztujuqkuR/mUXwudsy6EBfoDhobtNThQ971X9fJCs/GeT4xUNrBDuiCC2WublFy
UgyQtDhJXEyeFcT6otfUgWYP6WMTd9+wN4qlu131PYH7WAVMPbyY3iw6iKlCArk1dtkRch/daRU5
R3MYbsykLftOqa04RXqx4fSLYN/Oq02NTMJVc9FL6Zq3zAVE6hOAM5Ic5Ns39k6yBUEFuySNLxRg
LrTjVSyT5LC4NiHzRbMCOv95hGx8n2LYEkjH6HlvQ2TbyYPHNw0TUMN8vEOsPmuqHy2T5ZXdBWnH
azPOntzYQmvIcS4Sf/yIVfnN7CcFHSHWjYjSYAPNarKDMmAHq+uuxebksAiRzL+R6GdX+p70O8TW
ac/B3VzaV/go52HBx+K6FWX1P2JSR6/p21BXy4liN/WAwnc4Nf6pDrNdHTSnmYnbKIpQs2tMdHKg
AoL+vNwVcIPSVBm3a320zAMcCM95cV6NDCM9McfmjJWs9JgSp3tCN1YOLfX6S8RFvKgYXLaBbcSn
xde2NNY91nF1442VaCkfpiL9bqf5P6wJdcVj+tsgvapQYpd9tNpzO4HOiWpMOFn3SjO0RX8BVcGZ
xJ8xGxrbpNtUtjNKqSdpja7Z2w4XntVru0EobgfkakOHDi7rpd3AWW+CyQ2b+7FqKNSAhx3vNssl
VoiGU3HYedssBpLuQEVN5Ji4YlJV4Mllt7css/fQ5ijxsKw1NKSfJebMMclTqzivMiHDxvHoQS0v
v035LF7MquBiDpP7lOkW/kCCqPD3qoykS7hU3IlNJMEpnEaanxQVRzAkXpRxGsgx7emii77s5hzq
PY6EYDiNqkzsejIbbeYiVwaV5kS+HsJ57o5kLDfHp/mfeAtw0vy+vRWTwtL7Z8lcXOlsMckYqzgj
OmA2s3h2ZZuqDprIEBLUFmhd6MfodKNQZQ/W8Zp5VwVki/GYHs3lFQYMtu7kdCjte51MEp/EHSRe
H210/uKvPIJ6R6UwJNBCi0iK1GHXXX9JkzHiJcaRDmaZDRxwblZqfXwodBQluaQBqDzk7TVpbyIq
9MXJLumdUYahnX/hDZ9y1CbmLYDar2M9XUq6h9qpqoFuiaoe7hAbhkNCftguZ6cgrISSoRhlJYtA
b84pdEhyGZwMllS3vDCH49kdT5y8/FRQcqUcfLxrnp2d3ui/ljOAE2qbITIAH8o8BCgMdSgeorU3
TiCE2xRf1uyT7z2U8VcTbjQBTZTjCqNO5SopvdqZMWm7mXTUU5vtw0dxIvLi7x23Yc6mWxXfN6yc
5MwSVG323fSFN8umZRZstkscr0i7QDi8s8pv45Rv+xlK/XsZlnZov8pWqAbSUdSRuwFEUGXZHuTb
/qHl+AKrwpwp1qhS7yKqzJPJlaLUJvur4lSFM8Y4DLiUcFNyP6IShphXFfosJo+80NSQtBQh8zOV
PokETuOxu1AsL9jkMFU/R8e5YadVxaVLoiEzLNiSb4W1YDfFXUz3AMot8MkhXi/D1uTRmbUrYHVp
77qhOJ95SRz/RVu3VHe/B5YjyDQf2kqJEPg/p43wp3HQpUNRBSZwGTj+oBFnKfpJiv4Idg3RUHSr
WJmbkkrdsf+tI+TNVfcijBgmJlv7s/fOdMgyIyNsPOUWfII/EKpY7NBytrZDgWGDflnV8T1nc7Z3
b5wJVS3qksTSZrAxx64P5FjkMmETGGqqWcrpqriKb48Uk9Q6VL982+j9pT6CG/+HzZMv9UelsTRb
b1eZPpyMqHSpEL0VhEfvDO9Et4I4x1ZQ5cbYBIzl29d/3QxGQeTP6x/4aph8K97XXJ84q8BMMpYA
67V0U+gSsXwclQogHdxrcR4wQrLE6ghbUWxlpCxqwIzu/1x3ZurtW/xLUvrFLR7y2lVOuR/NPceC
M5TfGQFFBpxumJTfaUi1Zi6NfQYVlGpckvp4+xas13W0l7egSPyPWYINL4F2WSeT4LGUPwkiVOzM
4Fy1nO04kWAKplFLnbINyBUVOxlN0VVRd2exVb19piMbG8m2kI18+y631PjLnCR3iUND1cAGpbpF
6n/cpdnMczBoLYG14yKCxnIDGiTNXIo9DNr0fG1ocaMev59Oa8u/aJz36P2e01KvbgTdbuDFTshx
fpA6cUK/i6s+au6jBbiz8Yuik8wAGxrzYkSEsSwfBoth4D5V+oqq+ZMgDlKEiXAqux8k1DCsVG0v
UHw456Nh2Ahmtyf1AleU/OamufRocpfzrXNfBVhFgXyxEpWsXcAf8ZpfCk4k8I38bOmGaIsNMLLw
/VorjXsByA/C8wv5Thh6CsFyAQgqFQ7qrM96cIEdntHeEZibBMIYX2Jk+QZ90eo3H8OqPxYijmca
q0+rHZ+QOYTUTzVfbym/butgeJDh5CkYDZawPThnM3QNymZIhY2vNjn9PLvWr4KMd7DW8ytvl8r5
EF9KNW1B9saBol9sRUgnXKQMQEEAnT5JvFBWQwaWwFqLEUTGEK7A6ppTA6nQRk41EaRs5NvL70CW
RAkzll9ARyEAaQpWwUHzjxvVlWW1BssvkNaqf2qU5hfSCimU+3hXDCybAHdty6eZv9SQqKdhwIRA
xNARrTN3QEK1j5D2Y4Q08HoKFizvG1DS7MzhVA7Hrn/K/OxGvgOvKPNoGBQqs/VKoMspCd7JB25C
Ey8XNaQHLjkusR7AtiEb8cfuSntIJQt7re9380Nmni9RvQmqKGrCVnOD2ATVUpZ9ciWxrIBA+/nJ
gwbnHy/syMgAlkWz90WaZLZ5mbS7I6f+ZyU22nM8rl3zFYcwIzPdLrAzbyoy1uxKTpdI6hmDRlvB
OeMogGUd7j+DEMJDwbFKKd47G2u+6ui5tb8KYqB0BNSmEdnXjJH4tEO7ao6UdwLAH2UXEx7+O6vg
tRWCuxWqZp/wH+2Q4JCPJPO9tqavsb7XZgU8rJoynq1uALuo3EoznhoB+5T+mSSZTzJQrDhq7KUZ
rS4dPTyfU7RaLnwQvkBi7w/SX0IE1EeujbpjjryovksdGVIc6kc8ImDCnGLS9mpLMMWkypT7skmQ
yDUki3kEfjQYbhX9WR84ulRWVVAAuC8hytmWaQpz/BRHWrGZu3yWr+FZF/wV+PW1LBKvJRZys6xs
Q9q1uPeSmGaf7S38sNbVR7lhgUi2nCbHlTa4rI98O/AIMoa7sTse/PEYWJWBH+wvzQWUzceuaSje
WgcWmEmQiag8w2Dke2XJ7Fbcu9bGgsSfwke3+6fSiB9t0TFJZgBkDWM2Ic06IT6yqew69v5qq7lF
TvjRrRSQWC0iA0V4XQIwjJJPZIz3NbfIlSy/gZJvvRKX2mpld22c4LGqNWuDUjatezEr4AWmXbrJ
TevBx/SMA1VHETkyCZBKHlBYXuHF5MX1ykXwzBSW2CcaCAHEpNKzY9nrb3Y8b+FFqQ0I4oubh8eO
64UZVzKCxc/ga0NNNMptHMkYFKZNn2RrAYE8z3fRFRMbkipABeROdcoGf5qzRiKb0l/MClYhjhwC
JL3VfMO9FXZQ1Nbc3T4igwiWCfggL7BeQ9O+WfH9oc94EvCSf410wSuZGiLrMOCyPttmAOnk7hDJ
8uQ/B6NPAgM0U5Q9gsh2+GTg3urQkfCG7Lhr70/UT/8bnFun5lViOTeg3C5XWOUXhMyldk3bsc5E
zf+mxsdQaIbG7FvlpP+wykLEP7aosLCQlgerwRjqC1I7+pZljdS0cD0GFA9s1gC3J37Kx6QzBlAd
vYLJZxuz1uuJZOklwLqa8VU4uafetLuStyLDBraaLHYD+ol13eTUAikCcnwVvxr4AvZz95C3XXqq
I86M0n+qsDNPvQB8EwkFo2mtM6+t/ttBETC2T2P2rHe/etdGO8j1Lw0CPQGsAH22D5z7PNlvV5Mn
7kWdXbVHubcnR/28ckgpDzmGLfxq7quvbGQHhDC5f2bvbWtG7RGr/sLqy5rRBUInMD2n8BC8tPoL
k7x4A4caImTHjZ98gCRgV3RkDdtv4v5S/GETTDTzbe3Ox9UwnUyedT1htOtwg2q6zbNarxehum08
NNOvcPga4YAZQM4AwMtG8MSih9PiF2k4jk1GrgvDLlOydWOxGZjcFBu2LaKp9tDdkVGjw9ZXdJp2
4+US7K/kTzBZWm5MVk17Bh1brk8YUwuPuatIjEtU/XkkxWjGILPSuAADyW7i1PUKtOmSu95JbtzE
PW+7r669XnH9cSZCSERZzF3p+vK7FGgrcfq8WSUgyRcJxtkJ2M3vco1FxF7AtU5wKeFQeVq8nzuE
YFwHE2e/v9w2ykSBaxZkQMzsKsBixBQaT8nwHxtQbRhEgtqOJHCg0Lm3I+T0RgrimFi3ehzS4jtZ
mpSOi2T3Xb6DjO/v7moRWKTF9LDkzbHLDvUG7+MafQQCSFVBjUc6exOKCpgROW548kq9CXCjlD2H
aQZvhmo2rFvlE7V80Z8xST+kifMOSOVVZQ3CLRaeSyt1YHrh7sCNxlkwozlxyvuiJhdere6XIk4+
OFQ43AYG6+Xn1HjvFOJfx4Nc00P2inMb8npI7F+u9z3sI2PJgXTfhtaXJdzDvrp8yPsL3yUwTKB+
/Gcevtm4PjlIjtZBwYX8YGydznF5shdhb7A725s3UWCc+dkvVzKww/D0zq58lShkQKh4QuIdwsTr
7w6DZqds95VnFfewOJ9uZTFOiKzAAtm/VFzg+GNlScfm7Qv/ZUJeXPcgWC4Wy9+HsVnA50aljJVI
NVTVPmThjhESutmn71zwdXpge1IgyDvWQYhow8vp6GfHX+uGJ92jCLwD1b3zVT58qGv1XoFeuLWM
7oITHwXlD3C5vFPL0dcfWD8e+P8uf7ACS9+P4l2+K+4j3E21QGuPsCmSIH5nrdPs9va1Nkv8h3/t
EzvUSbwW9+b+VilHCr3SBsQCUjay6ZKwG1QH1YZtDafgIHhotEM72YdNf4g8F2f5GNS0OuGv2Mk9
x4E39tvZrlo0f9ot7Y5hbf3kd6m8YsznfrgVqluvYhFUvIaxyD/mIK+RB5kL4Mn6Qv6eDHXE3Crs
4C8Xf4IPrU7fUC65BYir8g5OCm+hSnG881OTFGngnGRLexz2KElZ1Hp/F10xfLDu8IHdivDfc/sM
X1o4fnFkNPFNtKD56ZGPC3+pnqNTeNx0t/kCv52+PCNUluOeNATSAgnqK+AO9tMXNVbynrBddI5u
oQe+VJG6iEFgRrfiDj9p5dK7MGGs37morytENeVeKXzx0EVTBYk3ca4J4K/LqQxL5z6RlsXO2sX1
rYvnzQNLurxA4l0F48qs1XLQRpiD8BfJQ7WZVO2TGQXHZGye/SUFwbOdHu9yl5rdA1HluTUrgMnP
kzFGKNb4sCciD+v2pOFzS9P88p31u+f3CNreMpzXoZEce2N60WXTMenZ8w5Qr4WawZgV6qR4PsmQ
6pRL0jcEIXua6hDcGoItRZrRfoSFUODczNm3zQmJUqQh7txi62ZQHhOIpSA9JVkxlZsysrFdqNga
Go3sqQscDGA5aZWp0q1MAvoapynPy0iRweWx7kyn+Nggv6z+Cw4Ssx2/EMmtTk1KYb4ZqHMQNn9V
MlydDkmePKo5YshnTOf8qxjsTi4mO04nIYtAbTVaC2V2xw+17/BDHi1jbhtZdtRTD7xO0yA/qaaS
YjpQicVuj8E2SQlVuYEx9M9VPVrRkhNgT81p8kFm/xdUN9gWuRowYvPFQrYTe2JoRFmrGMm46JMn
8mz9QmkEtWWCdcK9Y3kbjmFcmzS2xOT56w8O2UryxMEQHEtocPN4CSNUf5FS70IMMVe1kikWkItp
Oq4cFogr1V7QCNcTdVSO+TZ9yJlBcFyn8rqfnaDaiC5VClTDg5oOkxncllOd4x0QPdeM0LB7MBZ8
DqnDb6UbRkeWKy37o7X4ZI3hSScZMIRzKx/1Q7D6YL5oUFlsSi2MdJanjzu7/ujHmzyyyi04u/II
+sk52y2GmlKk6amAThNUbhhI1AGtGUSC/YvMk5ObJ3I7hmr4otmLku6imz77kPC/fSq95tl4eUi4
B2e2v2/CoDTs4l5q0jr/SGChZsbg+eYtpkkBlmyPFSGRgwuVXO7nx62EVQn+rvybTAOdqCplqTK1
yZV21fUMdiZfQjV+sqW0C96+9S13+/KAMUHiiWjXhZAs2OCzfxj9rIQGgSJqfq/qekBXG7fOhlKw
z5bNaAuekvUXB0BnFD/yKfvZuPvmVLtzK/o7+U+JavIQWwjTb36ZkjAFTeGyar5DTV3Gq0FInp3H
PKPGkWymUAgy5s51NvEj6ejJYJL05+z4SYhBAge/eqiH6KT7RGEZyRmX2cVeSil6rTTAKiltYAES
gYat1HluVvExdlLqnFvVcDddVvtHEaaWMNmui3+D1C3hPjEOfVid4xzPY3KFvej76YtWeYDrzX31
JdUG1nQz9g+7aHxIAg6itr/tat3JUo3HPs1lOrdUdFYdR47uvmlv/QlMEjvcouGP3XluuNU7UFv7
FcSDqUJJiixzgKqVvy3JP+YtX902T5KlkPXbIluMgHIPM6AWNViI85jtr+Z5WlOOHf9RZdMG9zt0
2mtWyKX2tUwMQYQ236581F52zK110W7WLxoR9xm6a+1NpXM59BXLEhZtsBiqV2+vRlcZyoPV6Jko
0liIsgBLOdxIESi22k2T4h4v4sHxZ+R9u58VtFksjDq10RBK/jWQvzWN4dZZ8ltATReyN0hWNyiP
qGRdQ3HQ1OF1QlOaBqJwKAISoSmt5bs1wS4RDQVWNtpK7kN6WzwZS00YDdWpa160KdHuTOOSy1YO
G3e335XHRlrcZu70GXKqj0JTKUtT2vlPQavr/FPu5ptAp3CHgkW9PTSvEJgEIOIMsXYuwFjQkC/9
UNLwtNo5ZXEv3Vave1qD/LYOAqVliBd7i5quZbzXI/MXl9Aklww7mkMAjhd6kFFGia1M8zUu7hdq
pyTKXDK7SlxTP+6XR9XEwY2p7zEvcQkpG5AQz6Ek8VWEBTVX0M6e2OQxDJCzriuvLS2bn6xZ9UPh
/PVmp6RBTwGUH25mieCpIzHNj8Dd/DtJQvOXokUcu9//1GECyjxEgIvPWWbxfTTG8ardB5sOJ3mZ
86VH+PM3otgFzfK74E+yo9qRZcGL2iQqnpTES6KHEitU4NRPznRSr3syVkAWxg82MtUZ4rlkPiVW
J04YImVy5bgYAqMiiX7RRrFue/ZI4CAY5mz7St7GrgHpskEDGRtVIwjUiRjwWE/zJbre+yHubnNG
OlQxdpX+MHf9RZS1105afzeL9htfJ4eD49wrchHZqCre1hMuany2JAhD8q2Qfp3ioChRxn+VPZOt
pW6t3IBSd78bREktIFb7U83Bbtl8TaeKXm82A4wSeXEnuueNvxMss85QQri3V/DfTJaHo67djQSe
7x6EUksxV+1kudU9JyKjwr3qXKAHVGnJjHEYO1MbnSXd2Wi5D/EVGAbl2QWaqJkIyyKP3xgJiNrm
DNVt8Jz+XWbsTqgcRyQz/ao6wYUcc5THFT00H9N9eY4wuHOsJg9FM35JKuvtBzO911Ea/Tou4TB2
2KXwctDhhmWy4ax1avgXXRFs4LJp2pWeJBkoaIcHacSW1gh/MbinynLgaym5SConT+qzDLSTTcbO
Qu5yZV1kBg6akkSogBeKNCVqzUcMs/rOyAk9uU0vRyRwFHkPz38yceaD/A2lJbd/x8snrNtvrerW
6Cm4E47gLAtqZuF7KoBg4ITlCYrhy/+ClP+d4NygDnT9wDX/v7/Ixd3xUYU7WmTbN+rw5Pzm4XX5
La88TiAE2cHhL300wkusAumXunAd8EMfN9bsKKu75ERK2irDxXAhtO2KslTM3Y7BNcYa9IZN1nsW
ClMcQ/xQDitEGDxhmUhfcFnbzWlu+i+sdXXJq709rYkLS0I9zi/cC1oe1S7MFOUoNAuq2wbQoRgB
4EPy8mOLsHxz4vqPmjKY/71j027whT1Xt9uE5LMEofSL9JtjRqBLl+DICe+kWU284kceuFxKZyIz
AGI3NdUJODVYRfLhi3wKXAy5yYw3D7vD4/Ivghm7UQI1djMPhePlEwevNU/mKak6BIplJivObuiq
j8MZ8pIwEaAYOXCl82hSuY1AzL29pF+TVOG12ba7qf/RsesceLSk6qu4rMLqft9QhnCfNLsSfi+X
hyzwcc/peK4fmBYWs+nRM1x8FZ5J8WsiT4QYSgVw0qkx5QEqLIQBU/sfz/yO7/0XPyigt9THqkjt
8RUEfzIsZ4ijCsa25pHsUxm1H9Ud/PZ4mK/bVjQgpKI5By1s2KEc4jSV1A0CRFCDrLghkX+dlfj5
+zTazp+8faJD866ArHRKvpb7R+U5RW6wFmgoqMuW2EY67LhkTH8FdE7+NlsVhcXzZg6uG9ZPYn4v
rV/tvH7ikNLeZ42rmkPVd7MLDSWOpAl0/AsZx3JkWAWm5Qhk7Qqyyam0cE86e/NGtDwcHNum5cJC
uOExq0ovJVbc6NiTgvv+2voCXD70akCm/SMyn0eyUWUy/BOthXQTln/FMfa7LlODuDa+pu6DT7lv
naBK+2ovpzljnmKmje7GzT0gO/a5Qn+aZFyTG8jMK1b/kBS3FIhPSgsOsxzILGniUCkJHVghbkTo
h0+Mj4J10JMURRKH6HfIL4wIpaWpZi/R4j+TemMLewT6Cv8ouwJK6D5Owbk9qVYhpoD5kxl7F5tn
TI7EnOFkIdiEb/jDWm/A67cXyF/KFKwPMsSSMyBpvB1+f/jjTusu+9yeOAIw7aZXX6ANbM3+xRzZ
H2bg5TWKfQ2HV6oCHJPV7IctLGLqkMNFZfQSCyn03Qw836LsM7gU0q0cfoHR/KznqInPswkWnaBz
L8wqAqVVX6jYYJpf9g3AfuiGT7RqlCpUUgsn9JSRFGaTDpHLjFUEOuWIFFx6mep46ZyuUPgS4C3R
2XbXcurSHya43/LVDuZ3NtGhUUFyji0KdBdlTNqpwi31/ccYucO8eo1VzzK0uT+eJitd+V5veZt2
1ZqZHzprID045Rnq6fHPZch+AAx/XHz7867mybMkvxPrxrjQjJIP/0kuXO4fvQYCzKmDE27Fdxps
DroauWsMjA2mh7ZclzrAQQrWSLt1MLypu1dx6Hc6Q77kUFl4V83Z2wvpEGz1+3I+qB1l1znuXzr6
oYFdnvuVtuOQvfLUVRuXl+JxcitsFQs4Au6nEgRKqpAYefsGDgzqq+sfPG45L2tOQYlmbzK9nO9K
7pBvevsih6zIh1c55EXwQqN082Ch4R1fR6QnBBeQnG01ekXpg2IpqlJK6L196b9P5/8f31fTmTVr
EMY8X07hkIQowxyXl/I6lER8+1ob1OKPePbVYx5GbfNABbc06SAVarM6U5sezpEgS3nqnSXNFsuN
PKyNLOpsxDfKu1EiHlAdlkusogaJH2zGVQ55mo28sAIL0iIELyApKOHV7nNMrzYTrLycrt8EbHL4
CcaGZvkXDNhq3c6gJnwqmPGagEHxj9WRJCitadVn1j66SDPvlMgb+eenoYfYiDUmAhrQ7jQuqE1L
1Tw2nHLJSrO+PVp/nRmHLktoIiyfTsOXKz8Y8NJak5lRWEA8tTeSm8qmGD6Q0nhPSOswGnmeGvpj
wBCgpgY90MurQa7VekXhdvdZNEBdtxFEhevWaCS3XE/625MuiG3riLR2xOlO7AvSJQXGoOM8mp1N
y7kEkahzzonIekbeo2IsIJlZuDv3qdbL3SddJZxMQCnWtSohiNTgMMbvWVnzIIfy/GCuS7XcJjdE
B87LB8tWI3bWyOPBFgArJC8qt/oIPuFECcd5zb6pCbAZx08sfqVF357Ev9svifuG9o6ZNA+iPLNx
QkYlYskvdCDS18YRtKU67Qd4/hTiSMCBEGRTBjebW2Wn37kHrZRX2+6PeziwoZXtLUE+GgwB+Uuf
4kiKbxEjd8raVRpMZHbkxb0KipEn8eFVg3E9Ju+Zmk1H+fA+SNZQNYTvcQdo7eVUzHVpFvau7+91
TLOHt6pa96Fc+uuFWBRLoIiH0xAHlmqKSB029KQWn1FvDGWCinlB/uPtEdp4Ld+4s8Oe0TiM6qnq
WlhhQKjbCZKNxiPGXl1TiLKfC9htRTip1FEI3gidmDB5owBIic5xPGnCVNT3e4tox/Bxxei4byWg
zWa4U8lQLmuZ0zeDIjZfMpWPmK4N+wAO1QWfsZsvN9wJeNGkvoqS66yaLsUXR3f/yZRVt+tw55wM
1RU52aW/Cul6EXRchRHsaUx6v8V37MvhQoOG/VN1Bxw5x0qYggCiqDP2NV7urdZBsno3gM2UHNXt
9OPp71xBQtuUsXIIqPN14mSXF/n2mB+m2reNSWv9lq714BxVUf0P98e2K1CNid3fdz5hPd31PhEm
TCcbuJ5hi0hY72lUcMFfkHCHZU6AMoXhpluccPSrPVWZb2XeBcxnHuysfVAXLL9WNWwPzofBBX40
VF8tQmewBJ/5Ypz+vZWcbmaNulvcRqfMZVQAF5NaVR+esy+2rQo+kHiEHbuZv+rWty6AXtFeMDrp
abC3aG0hoaHMMd+peIA54AJ8XE1uyfiJ9MRHi0UEOPFceC/TuyU1RbDdwCTpnPPnVNLSQbAjI688
0/PHyVbxyFXQ/+JgOBc0W3RF5EFPiMaunF11BJ3W5v2QMaGrsC/KW46l2nnP/4KN6tB4EOd5tpw9
L5SS0kHOc9egYJ4E3nhPjcZspiOzRZZs73xWttjy8m/qE+CB17b7Ic8dfJfM+5yXX+ydJSwP+UGd
E0xJm4fHtAQGQCYN/4tv3KSU/LTbAgoExM+gfhK1dTAb+8GAETH8RSCwOo/bCVh+2CGwSIKVb8r6
X7ndfUzXreM2Hc6gF4aOaIHktP/Kx8nBnsbrap/6CRiQ3hv+Y2e2HlnbfbdQtijA33HTQv7y7sxr
TgFI8Q/tQShJfvDrUPr2cdCX2amCKaCiFY30goHpwFv3FPVc9THPlyHnljD3fJE6LUcakLhDFg2G
zHOMS2Dp93iodITMwwdmX1aPYbGTBK40upjW8FQwKhugo5YtPDuyhLyRz7uhrS+rgPRY/d4HqLf8
Yo1/XaHoEt6TCvjSP8wreUCiYOWaqFepAVRuzyxqCMwQDsM1gTcdt6CuDf1Qv/jitt/m+YtaePga
/qlP75b5xJ+Be1Z3tDtRdhcjVW/f7ApqTJg4EF8YAsXq6kTVtPDUPYIRJGzlcDFuTCJcbRv2Lmiy
b+LmaWNYrnbtl6Yc/uOg3zX2PTkdBQuWY565abfVs5Ms/WH0xhbDCiMpUtQK8FlpNv86dVVgXLuP
yiOpXCHno6j+wevTrCU0uxk89PCUAEUvKaGqK0mlDbaaOoTSbsCYwG+jfCKpXDV96pHD28RsLthI
/uBfC6+bLiZC4BoSA8pIiMTZtHF6yeVE+Uev+lbTUuM27ickBMf8iyHAOBUtmRbi0l0GLy0JuZyD
wmlspcA7dSXVJaiLERqlI4n7jkVw7w+ReZyMzXJkTjPKJDGtRtDQ/GSL09zo3qr2Rlz8Hxf3uxqI
gX9S89AQ+G7IjrYqanqekpsUA6BRIHtAFXo3RtmxVj3/0isiAS095ziyOt0LfLm1VaqyyB5Co2pr
2WZQbJPOEZIruGm8S6QRo9F/YYyU7MTlFuEB41TX9UVgP0x0shpU9JSNhmor6R5km9cuOhXuYpf3
G/Ow3EFlPVjtSvayBfkGNoYQDFyEb+UViStgNtfSP2lD8kl2f0HvHS6JGiF5naKDivS/V6CYJXRW
qOgJ6NxJTpfwl+5Lmc1CiG7lBpTdoT6Spu2xUik51MN5feSZt9QszkcVZczlpgnZLRwFgK9BCZg5
HiAgPj8PLxgD7VNgAcQTfBcX8+CknNv1zBqia5aZW/tnQX2qigcXV/mXdS3EwGQKyPdhII0DKPw9
+CfEva+sMeQroXw50u5AzQ6scWSHZVk7aGcIsD77rL+QGvX4ZBGCVPgZUUfly9OmkIlikJlBreOt
NsVH1HUtsNia0Cq53nYN+FfCTI6znVVdGl1znkwD6IX0lNnS/m7jj5v1nR/aWIWs4DwqsiuttfCD
SHPnzOMjD844gu3HYRA+PcjqK6trH3eJf+zFcGuHtyw7RWG/y7BkPU6EX9z49+hX9R5Z492iE02g
Kpll/CIpqZF45jeRQLAU/h9p57Uct5Ks61eZ0D1mw5sTe80Fu5tNb5pGEm8QlCG893j68yXItUS2
FOQ5MReiCEPYQlVW5m+Usb5uWhAiZHsklS2vWqIq0oPPk8LGH2+lulMVXI0w0iW04uqs6hLBOKrf
om8lfqR5l2x86wcEklWep2upeaUgqKHpswOPjOe33PV0Jf2XVAakW2/s5kdIAp+Ph4PydjkxuhU8
ZdJzcKiP6Hw1Nb6gz9UpMlso0onShrRuafcchC9aqP15mX22kfwlE37Qd5V8cRxTrlzCG8n6jW50
ATXmQieRJXHOS36DsZSjUf54PudzDS8+8Zi4ctWstGvnWrAs6PQciLpFRNgzzF+kDA7qZwB8ppEd
WmaTQHDdkXxlOl9KdaKAPi+PTP7n3XM4Bi2w7fxO+4fvCVa4HrzTimecCIvUN2BVagECmzxsTh1E
6NGgXlaiTxiiTF/ChJHe3te3cky5/6YUHWMZ0aUbMq+KrDsW+lVfM0gj28xTlYePUgLJCA4pfpd8
okRDgiaT4Z8aggQTMm/i78eWCJUce9mR8TK30m6EcCfZPq23LhCR5WlJu+VYQsHi4LArIXPNdPG9
UCLI5lNLhbnHZBARbQjSh6lVSSuQfMhCTMIUAB6z5Ge5sMAyD8UohkF9y19yDRaa3gyNYTpshiL/
zgmF2yyVVpoB55VpAf8xpMsAK0kzCSLke0TC5NQdz/2+ASt6KTBqFMrZFXbOyku0L8LuXN4wkwax
qo8HuugISx5OXJvVkWgoI3MMgX6gjEpyme+bc3KVwoomewPsWlw9OmA2WYd0x50IM1EbrEe0oDGS
wgmYGiFNkBzr4NffwHaupbvvKKYgSaKW1FTounk00k9CNZYBQsmYbkAO4IvlK/HS9EFwx07KaG3z
r8qjB2YXNpDAiHYRe82uC/tLLllwyRLJyqDUIiusEgANUfRAG5EOlD16I7homYKbZZseiDC+6FGz
Hr2FLwMPQeqxGWW50hb2juDESOhLWgxyczcz7BkubCK7cO3NaDU/8uqBCf2mDJJrSYkKPSIDuggl
h+jDbghCIAtUaXU3WY9FhtQBszwOKFdBLC19k0NwVJsUW4mruY6Xfl6GTM4v+ClE+R+S0j5JgjOy
y/l4mLrxuiFVLdoRvZI8lNSupvyLrlLcsml4tHCf6MnLjJU6ZOc5Mg2BTUcebQZwjnyXFLmEKa2U
WcLnYgDR8jfTROlOUmX8T/sQGjH/mcxPtUXm6v2J2e8ZE5c0hQN7DGyFpkMyeDsxw9Rg1q2wVHfl
kJ/6aJE5RnxRixIuWFBp68+dbd3cFwnFkffPvs/aY7aBzYVKTWnRqEZj7O3Zu9Au1cRu1F0LLhC1
Bd8nFyHq2dCtgl3hNWsv0C8Ry5UhV4B9sEoBzIn8cD53RwpVErPoVtUKnqXbbWymxARwSeYcIrUi
iDnNODLG4Vh4JZ1VnSZOtlZnYrVQADLxiaShBGSwcNX5AkkVvn+H+m8Zqb071N/eoVaBZw/rXt1J
ICNQXrLoup5eiH/FIrtAxymQPp9RL2b+zWdGukFqvxg9CW+SqZLAe+hqJEylm37/AheQ25tsyN4F
7qXMurof0RrjAhdIsfJUIqmYxOV5Vd8G8YXhLfIeDHl0DnZJVuQZZUGa4b+8jr0MqNpbepvYI15k
6CRL+pMuTPp44p3FjmN+nmbI+ZmCUO2UaYPnd+jOfGDF+FsuVp6IphNx6Y4j7ohvXxnSLNPQmrgu
Ran+xPkA9BzxKROSb4jzPrhtef+/Pf5XJ9tLkzVj2g++Pam7LK63XuIt8AiBqnFijTS5tAmZG0gy
WPjJHypr/560XG7XI+esA04xf/M6reMqqDsVs7Ee6EiOEA0Fuvret+IDvU6P5EMy7S2vX5qosMPS
jz6SJS37+0P4+xIgbr994mmCFFrT6TyEGp2ygBiVr0Mdm3NATxIyUCDp8QgRbp0IUL0EDMIzBt0h
l8XVEbtGTIRAZ7GwxLgGOUUy+XZDztqxNw5oCfp16UbpTOhlCEuE2/PBC91jEjx3aeg927qGERBs
lrf3UgxD1bqBi+8cevKTjm6thpkSiJOgBgJyJKDnxmKKotzpSXMp+DkIkCbZcbkW+jb5j4v7L69q
7wlHsRZOluurO6eu74XbLXMI4ZlLlKoF5iryLVEGOooglZC/zAqmxBDKicZG4Lo8Oqk8jyX1lvev
7I+THKBD/zyvvf6nRRs66D1L3r2HBJbAcq5E7lyqfqnIIWXCO+T7EwnBuvOurdj/IqAopgoyqeRC
mfdHvYfKCbIbNtHhYt1juB8BNP/0pQJ0cqif4ZHn7XdQmT4lVKm0nciT5uFApAqbv+9uP3gge/yi
5wb06jzW2wZEi2pweeE8YPwk+hxsqMSogBvERETcDBBMH+RzDM9ltuSFouYkmR3JxAjnVCwJGGVs
KljvX9o+Iejl0kgLGmiqG5qzVx+dwiDF3C/TdiPOJIupEaUVFDiCjKb7jGQQuRoujlk1SY33T//H
L8v6dfa9UCU1ArwFcyhwNYw4xy6+SF9A8Fal9Y/nL/r98/25af464b5BFrXLSsetmhO6440kriVP
PIJmEQOKNp4I3IGId0+mgYrhBNSn3sxMWwiWeTcSv2oM47yJaOg3wtCIPdDiYLU69SMk0D7vff/N
uHu9judHTq/PkbYbcDLRiHREg1DSd8Su0koiQLOE2FX+SDhMokNw0R/rEssb2O/HwYFYlDBJWoCc
fdt061HPJl8btB3Ab+Q+8N2EvAt8X4xdIiUFKVuuBB30/nv6vZzJCPbqtNZecSHHujJw9Zpm2cWb
ML2e0/BUa7aq9d3B8CeipACxCvzLF5uJ8lx220ZRzr0qIsZM1yp4ld53N0yyDvvEJ9NLxRNLKJkF
Idc5VwZzNJJDqYDvaGZi/SJDjkfpLKqrb1OoPwDku7MT66PP7U89AdRfqAmOhf+ru9fgmyYtCsxH
taVcL9+/tLeiU9eSDxF8mZQRS2Lhou8/QApIJ/P2TaKfCNLLMamjWvq+a8Wo6WWmNr2zs21AgtBO
pCRF1/P+m5NIau8sAhhC99/SXUF87LUXDXEsvfadXTtVOGQtyT08fvShvn//RL9jLuAAvz7T3ihj
JIbru1ng7voOri3i8oy08vQEQ0KEE6nzcR9Qak/P3z/xH57jm/PufRFFF1tuzfvdCalYUlgVJ82L
jzSC/vwgGUNVgidT3xffaftiRlM/JM2soldZ509qXx81fX0lvdD7d4RO/R/eGj2tZZq6bZOe3HuW
ujpSpVNad6d51feqUM8SCMIpYVoV32VuAvaPhJEk46RoIpk1O7UoMjC7bY+XPF0V9WimaVj3if4N
/G0QoUvFtbWppfW3os6bmOoTiceMVIgblO26SqJVGnmdDHa4YAlj3MhmFDWxyCZvzRkMpt6SdWFR
KsuJoUNZRJgCnJWcXM4slVhCCvImbqM+wTABGu2ekoleCTCQ5DCxr5DNOIeQ3CLViFezi4lKXz8u
k/ml2kc2h6QEcI0zSURLMkZYPCJQwAci961o2XeRrOqc6DDvp0dRpLC99lbofWZBQcluBA+bUhtW
rAoVlsk+lDxCVXXCP3JTMgNxuY4a+3TIMhe1mfbUbq8kABLhJHYpkd7t/QQOH2I8NOEmqyTbsGD4
NfuCLL3cLgama6P1r0VeUZm7K8LKqU6uhfgn2vt0ZgiQS55MeGUV/Z+EyjyCkHEqj3G0JXluIhe6
fCRxznzAvwpM54IL8IJvRF1h3X3nv+cUpcTcEnkVgXliZ8dBtyinyCEV5anTcWC04uucJCC3Ls4V
HoC2RYGT1JAJT8nxggt0a4+gOA4ZOaH3m+3Sl+z1Na6patR8dHxntX08QgVAbhoTTdlRVFTbH/Nw
k5fp2sokjTMwOsRo6GI8cDKRYnKjn2ownQ4kh4i1RLOSh+Rq+oVIGUgO0gO2LLldSRZLkqTvEbgb
otLYFmMAFxq5osU4xSWYF3qjRNmz6d5rtwptXEx6LaM5dke352M9TDNcD4ohRXFlDNDjDNunxeBE
72/zwEeyxCRxmX/juYl8KP/1pXudqDMekZ5yzPNqY8hJXEob8eKpgBlKi4+duxVtkZaEsvzZEM+X
Ie6SvRKdyOOfAwjjXcRcmwwyTcFyh0t50VKfdhF7jgBGDnb6GOrBrpzVp7HVLvFg2jptcS2afFLR
I7jIHQhtXJJNJmUqv2jal7xKwKWC4Hj/Bf4h+JTH5ukoElgIw//mzWEqRgZAmeBiglUmkz4p4RJU
9CZECnwJbPtgjgzhVoDZm5OPxMb/kCp7ewF7gXmjR66ZjhoTAH1Bmk3TuMqrEnzut36ekXgxBSal
U6OYSaZ+cPe/DyRvTy4jwCsARcoo0pmTqu0ISVeD/pUpMdq4FUnNgO8eDXAHBqHxPAkQ+dQ+H7Zh
C6g5Uz+6FOnf335JXAoRk205zIXIGb69FNctUkVN3ecobwr7hfUp2SMS6QS+aJ2+AMgkpy0lwY9D
vn1XLeLdt9ewNwb1ydyCW7O1XQbNjS5LYOICMJQZEqkyKVYJpkh8SKUGSYqPZ/TCnxLKKQ9NhMJa
6mGtJQUKvpYG8DVCP9wIqaeBmTshoNT6tQohoQpTy5eKJrNOA4NJi/qGnnmnjlFtUfyUoqcI9CAm
JVo+H07h98UxfrvlvVBiLJAHQ4aR2UiOKI6xZZRHkk1q3APFTbnxmYpKsphG5PimAj/nPirFE+NN
mavO7gOjzBp2sA6OVt7RB23098QZL8XzUKzhp4lsxNuGkcy+ZuV+pO8Ct/uZU+6iKUgXpEDh4tKY
D4ieqpRo2ik4Ifsu3hdSdMfd4FzeEcpI71/SH9Kvby9pb15UaqNaRymXFJHCSBL9snTpvf36SFgc
Ig4u7UcQixG6CvQcZhudvMj/sNSTcY0DC+VjE92D7IFVIeiN96/xDwm4t9e49z3NrpPHaAjpu0QJ
d4NZHw5OeuEB3pLRI0iUYyegby9tYDNAKyj2ak90cB9chJzkt4/61bvb+6CUOhroPgJ9J8Kaduwf
D068BHF8PggpkBgXZJiEHuLIBWTv/fPvyy8vrRtHVAJKcRqhAb1tO6M2tNSbC30nqofy+cLCOZWE
H1Ct1TAlLmMjhBr3SVJqErkz9vA6BAmSNPWViBe8pAXFC0eogu9foPF7It9Gi+SfC9wn2zR9AehD
yfQdkDrYVohpUNfOcPoRtI0wWPgsuSDhZVEo1LqrmV4AekJKB8gMQ1wHJQogT1DY36qS+4EbKkPI
PG8j94Q0AdjZBBXdomTg5fi87PdvYUlc779jMtoquF8sFNUlsH81hsRtQFmONPBOitWCTBJcgbBJ
xQFb8GgiNUAnLg9SVIeCTrCaCHvzuEEAmIN7RC8atGhE5ZdDdQmzvEBCndiIdiFgDWMebgVXATxJ
LbpjqVXKW5PElBRjJCyX8ITHRMTA3xCnmkTtKrkKpB+4YdSDwQ+05Udj9+KX8t6t743dupfpNSQL
fSffFAOEvEAbvUoXJDcKJfLiosfC1Z4cOEbMD/r8yhqRzuqsjdRiQLCJdYjwjQSzMKLSPw8PeTxU
S9FfG6iZKQwHo3soPBYOJwOH5F+mbjoT4U6pSPsKfhacX4DJhV0+jtEhkHDENYeNaEIVDOYo4rco
pU2zvW3G+LCkADRY2ZqSEB8+h33BHQqyg0K2DPjCtLTmBxF6G4GvS+qUFyLESME9yiUsRTNQNRyE
OUKf9T+lQsrBOh7CHB/L7iAmpOU+qxDTFgkOpdghKhdVBQ9qzIDJtvFDH0ebDpi+YDuAlETj1Txd
eRABDwZ1fDIjN0SOXjvrknL7QeP9UwflirMDkGIhZO/lHklwxmNWUMhlKg+66OBvPIi0WYEbJI1+
KToEQIgWwgjestziRBY57+bLqTlps20eRXiCVphcPIH0kTkfbY6mOEbHfqcdCE9WHK4AlSIJQ3LX
oVznPwibmBgrhmGm1AdhfTD9IAQQ2ZQJdUnT/6gqik7lHzrjV/e6r0VfRBPSq0mFvBjgF0nc8a24
mHKktRUtFpLSwBKPWfKQ/hAs/ki9vukXYJKY0GNLvZpmiN7DIH9qjtNdOBmrqlx1pbIjWBF3GsoO
QFjAPuFQIlACPnxLgXZq/ZRGw0chbUgwzDhMr0SWXeAqvpc8xJRXOapAJFt9UXaZp1oAjIRR9HQS
Zb24fcoLAApRXAK/EEGehfgsQGgJR4C3CDKDyZc47aUmcm0tzjdK9UgXIOI4IqomrV4966fm3vbL
H5xDkKhCd7aifCvcMin0CwskUY2tOEDOA9yuuRae8Aug3AXlh5IZoE/45QG1XsJEJno3s6LzqoEZ
yryaZLUH1ElqfOKaKlI14tTsmgL8sALv6IPW/KfRxMViEIkB17a1xbr5VVfcJK3iqDOtOZjdgyTQ
Lv0JUn/5aAMSXWaEC1QLgRsB3Ul+BN+NQ2GzcV+ia8Hzp5MNJ+9CBGd5e0vQop9NQfmIMOhhpoHg
Y2Ln4TW7dL1w75LpkncscaoUFDlCS2qksrANj8vPeTjflG2yDt3x+/v3uoyMe32vTVJKJSb0oJDt
36saFoXfZ5W3K0OwLkhSEBvPwx0X0CTZA5CaSCsOpSuT2bUVgaH9AplUcPCgXqf8kdKgcAdB/AE8
pW042pLWWjJGsIAjnlzQiQMS4a5Uz5T2rqix2j1rpMI/P+bVUkgmdiBmMMNpweoCwLGwewU0zh9K
wD62PrCkn70JugiEChlZEXTjQxfYAQjAKNAh7pEIZroviElORtMgW1lBVyLDIRqlvMBQs7bMnsAF
feTJ+YdKvc1zpB4GHU9yGHtjmN2bSW7MPMcomaBDZedWeGvU8bEdFRuuU1ASeFfzjTC+zTYSUhD1
hOTyYb0Wyu/vHdSbS9mL1uKpiwogMd5OhPRlrOAjFdkxEkTopFRaDcyP7mqR0ec9S6kI17jY/6bO
NmkpCEVzmsOEh8hgBJG0RcTwRQxDm9ITFyKDYUsXI7oXHU4FkqGltiuDpLR/W1s7vinhel+qskZw
iR50DdOU/4D+IVpCugyOUnjewjpPnPE2G6xdZSjHgq7wnhbA34LallrOwralL6J9EO7y/WVUSMvh
qm9hqAMjw/e1igSKrosQC2tkwKGKIrI9oW4fwk6UEbmnai3Dkmuh2R9eaFBgcU2XhEoKH58elfnQ
GDKMBIeejUAIZU3gVpLMl4gr1EA9A5H287vcrsk4ofiVjF9kfOMPIvaQDnnU/E1QWOGBGKmHqNDw
yC2tfhS5F3p0jbwvawRowuGl4w+67had2VTwduJBVCiuCAqnxG6FBikXAJ9hltehoh0BiVhY7D6Z
OLcfb5F3VmNyuaCZT0Zw8TKXHwx/8YtWYQYw1cUNTRDUPBJPghtMf9BVBtYkwyeTFHy46fRJVAhg
vX8E4Mk1dnxiYrMD2mjjz+axMeqrCNRdn937mnNmmvPpoLhUycpzUZIWqUOGgR7FUpUXoZMubFTR
+Ah2vVGfCiglMQfx5IIhfPXyq0ulRFBxtP3BnQUuogdZj+GZKwoDPBovVYy1akTnqe2gQPDolEg5
oCky9aAQeWM0hSbIPsN9Hw8Eys63LgA16UGe8Wt/Y6Rj/7pTqtt6pBcgbsKchPRQFBgnltxTggAD
3Z0eNt86z3hKq2GBT75opw2mF8rLFVpjz2DGkJg2TxUMslVThadS3+S8WhF/lVC6th5kzFwsywpt
ERr4IMgyfp/Bu7rt2URX0sH8VkeIhrati1KLb3rVkzSvk2lnHjINdWs8CRg2nHOZBDsxnTZBgrTN
fDC38jW1dnnKt5Vn1SiojChmYDXaTVmgA4t5iIAwAKxLlpFbamtrxzutGprJ5HvxaioAInMUUV73
IGG5o38k2DzFVT8qYJh/uEkABypFNeR9RD7h7VTTn/RY1fWsuhFmXKQzx4km3kpCBA0AeAuiWnEy
i7eJZR19iGBmJWtrzv2FGtpoapQygyk1vkgZDIaw+iKcMTXEohn5nnWddglyLeR25bMuFP3E0fpg
VUYkhQXoGJdQzyeiN6Y/muuHJJioDdCx6JN5JsKzwmng4YtdCO4qx0YCowDphfjARmKxw4XvoCz5
FEUbbRmq/+f7+H+Cn8XV86Dc/Od/Wf5eAOLhabZ7i//Z/iwuHrOfzf/KX/2z13/eLvJHLwddP7aP
bxY2eRu103X3s552P5subZfTcXrZ8/91479+LkeBu//zr0/fmfi0cjRAxfmnl03HP/76JJnH/3l9
+Jdtcv1/fTpACCpK9/f/+di0f31SDPPfqOjb6BYAaqE2KI1k+Llscox/e6zBiZxss00r+fSvvKjb
8K9P1r91JiB4NqsGuTaHkuWnfzVFJ5sUw/i3YyGRIeU3T6N/1T/9fWVvnvuv9/CvvMuuiihvm78+
aQtM6FfQZGNbYSBNhxktFF0XMdy9RmpCRR5SvacDoEqAaV2tHBFFqodDXURfW83GX8kJvwFAh94x
BggGT5V/2UeJRSzEBr+3d36ZurdlYIh0TDmuu15FRarOjTvEKPOTyKuFvaAad+agZCfLVq239eet
eTYghPzPzn7Xl8Rg1pNXFuM2y6z+2tDb/toNBwuqRQBqS9YtG0o3bMDemtVx1+HiBmwXxFVhzz+s
PFxNyogcRY1D38mrX7UskLV1455kYe7pR1aQR8xXC2C2WhP6G6AfILvin300xw9z3F7HeUvFxT1w
kFil4DaGMH5T5auhzvFKBbN7Y81UTbpKmc5NfWyPs6RRjkorTC/s2Ws2LqbuN5PaE3sXYfJQ6ET7
45USufZ3NZqvAq95/iWMWdOzKSlrZ9lUDMV0YKZ9Vh+0pga/Qh+aS8NPm8vSyK8JNnpApawahmG0
kOgtn9cteyz7Llv/2XdZP/bO8EFPbr+dYCzthzZIvYtBWzPMfSjGnDruaJkFfBhFNZLz0E9OvHFC
u1R+BH2J8HxtVOXBsows8+ste+t+/V1XDyBRq29uVFaMaUUhUjzAVK2iI5wnQuszrT6dJ627G8My
w2pJz0+WrX2jmmillunxsjUMjdMg6M6HsjshpQ2tqgvUu8lFSbsrx6uoQkQTJ7KLaeqT522Bg79X
NhiXy55BWd4knV5dJm6/mcLCuJpn/U5pafndFKoHyKa0V7qTF2dT6TTrwmjCb01rHQxaoH0Ny5H6
v5NVx62iuB/gaffEUED86QihYBasE6M6wKr3kuApfXQTJk65NpyW3Epeh+dOG778IDdSk7i3QKQ4
655v7Oc48rWUTlASoPbiUzIap3VqYw6aHJWhytdFqeVcCZsOjkc9OufLsls1QOvr9szj2z9ynF6p
obh68HsHbavLV5wVmrP2Rq3YIJANBwZO02YuleCmr4zwxqlWdTq566DKuvVs2cN5rKUJetthbB5M
s6nDCOqqtVk3OqK3bYDRBLcQDhOyab27iesKAf08SNbxPEwPbT7fDJPR3Szr/dD58qrffukdX/eG
8Cmst+kf23Rsx0CMCT9Px3Vp0bL91YQ5sBqtMOKo2jgHrf/YQ6b55loZqjYtOsXu1NenOfZEzEPq
4XM7WheDUaU/srr4Wg32cGeWIeqXvROcaK3VXOWela6WPQxjFaCK8T3K/X5VmmSK7HxST/QQVQhs
Jfv7WLVv6sBOfwx2fxOkxXiPWhlaWHavn3h+i5XwrGIMNzfjd31YL8dsvSBFMNHtrvKpUI4Lvf3e
5cOwGpLKu9SDgNSCBjm506JmNRat9nkeEXBpCjX5Nmf5xeDmTM91XD2KoS8i5gXJSnfr8mlUsGJr
te5xMGKUees6/BxGEE46Nw1uQtvMN7rdNJejPpdb206FQpuaVNuD5jj0MuwjBtfHLk9xSUJm1Epd
PTnAthXaXqehzGVYzXE60jSXxciJykttdM8dLxxul1UOGU4yIlhyQ6C/rRWlQLO4sk6XjV3hhJvC
AEiQTO6JIbAQjOLyK+7A2nQeeax2orgNbcI6yCA4XWhZlV8tu6jUVZ93cbUpfLXLlCrZlZhvk6YZ
xlPNwtchTu5q1dWhwb5acJWNkxnxXTWUhmxZFprU128QRMUi4Nz0szGWX2rb4JfWOEv0YooPalS4
lzX/v/sUuFftPGWaD5I6MqDbt+ZRiVrRbT6M+mHqlBk5JEe77QzfPHEiSNLLVhM+yGWQNafL0vID
c4q+ttIbU3bPi/Exxz73fNm0HLrukh5yD26K1Tw7X4eY8nyRqJ8TZ1DgtnT+2oCy/dXWptvQr6gP
m+58HmV2uGLq5nz1rdw6sMKhupj0wrmmR/nayHFqp5vWnqoinB0Exj0alutl/RzHCgAbo9uqfTd9
DmN11Qdb9Jc8ksDYDVs1vwz5tiGsWn55Z5O17Pz+n/++T4KXqZjVZOvXp/l9v98vZW+f//LPuVsX
pyUriH6UPl4EfgAm1xw9d6sUDQZGqu9d1X2Z4rQSG9/H5KxXfPvHNIS4oSTA6ZddzVJ92TWr0l+7
Mil3Xh1ViXV3u+xa+qV/tewaJK+O+qcLWHZdLkDxZ/3tBTDEIXg7J/VKqVPt2m1ikUaz7nUtAbVU
NRNICRbdvh4pBNf62ncG635Ixmrjo1O5XbbqpQ0jK7Pn02UrRbtdMvTN1bIx7bftkEX3TRAX54Nn
XERWu7UrtWtXGsmO2g8VVGHN+taxFZAhalEfj3na3CpVnG1DM9XWy9YhjoPzMcy+Iy5c3y6rkAFJ
LVO5WXZP+hKmoKq2Z8s2SNgKnHW8HZetnV85xwb0u9Wy1fN79Woemu2yMTUiQUkm1ZGXnGnp1H/u
08w5d/SgPlgWQfo02xi5lM2yOAx+Sn680E6XxWgyDh0n0G4i1XSvZ8889yel/1zGUX3SKibSiHLI
LrAQsU+1/mjZGoT+d0xoCP/yfrjnvH7bJOeVVUWrqIqaLfINzbFitcF1kaBl6xMq//CBqKa864iU
2apx4+gKCElM+oC7NJCWuwM+8W3Ox+bHUFknymhqX4ijkk3Ytf2Z5+fVuZ1q6roKRverpShwWaf6
h2EFiNfZSnybyHlxLaRIV1oQqProAuyegclqMqNARdGnbFXrc5fzoLVW075jgbpVhnriuSdUi0z/
qc3ma4pA5kOmKaiUek4GGF9Bwo4I8qp1i3A70y+fWR7TCr0o5yNbzjKMOYAmj6iCGU56XmtddFIx
9T1S6169tOOqXwc146k/ltKRTMaPJrbhNRbkkxJrOrXUJH0sZ91Dpd8abupasTeebdcQE6NLfL3y
q6yrm0tTQeZvQitF1iw/uklr6DumfPNrw7KrLfMfdCDc4A6UfXjnz9XGw3L5ellVKNPnyZvyi1kp
wjtyI7g2+UZwuixiOXc1Z9Gxrcf5bRRZ5pnexz/CyshuTVll1rxtR9kta7wpHQ9I1bony+5Z0XWH
kzFkG6UYtCPU8tBA8O1i559Eidruyqpod8w/1KOinyi5yOKyYUga9yAEi3+0rOtSdcDKZjCT8ylw
b53MyU/bsTgrgqS9bMauef4RVOlRqBY2Qf/o+atgiAd3G0Sme9I1P0qo+xe1kadbdM9rvBtY1JPq
5UcfEHDqnvj+ITcbH8wWIYJattVlU9fTTT2PJw5e4V+IXEV/NtWZmNXTF88bfnitVZyE3swLScuX
H46Zswoxhxg3sfkemVjtNLCD5npqo+piSLCwlyWn1urr4e9VaYvLVxd4yB0sF4fel5FelOKlse5b
FeJMg52vnCiWH6Q2CY/QsTrU7RmeZRnk873dK95xWQ07nxnx848GPCL2ZVLhUKYBkGptmQArU/cI
idyXfVCLZyQvzMvlz7yS0m2Xdzu3WmWufxKaqrKrY8u+RBmSIoY7Tl+AoCqb1oYovywOhBGWiyuy
g9zf2iLeOnWmxjqIGZQR9JlsaocuhM9ly/7ysjLQiXYKO7wYQmc88b06OS9KVd1EgzLeFm3cH2RV
aH7nIaxEqfNpMrJLjWzF15YXsWLsKa7tOeu3v/68iQt10wfNdBs7yM9QBTK+K0a7ss3CfPLm4tWf
j/gzXY+tAkB+bKYTC0Pgo2zOBOymb6Og7k4VhbB3KtTyaPLc4sLQYmNTOlm7QxALfZw+iD+PtkJR
1Ivqb+EcnoErSUO4wuuhihx+aSO8jOzpu1XRrZSZIHYxiPBCtbmJ0zbfhLGRXPamqW3tOiGpn0f3
mTrqm7IrSVir2cZsrfBz3w31sQeRnFxhNv9p/bJ/quXP+9sFw89ynMA09o/zfHw35ORlEx1Xmnsa
FGrOxdIx2xVJST3SrvCk1h5yp7YopyTzbZHN2Dj0RnWJnKiz1RSCXrPU1FOnN4ptaRc5/gFpvw6n
Tr2LFJ/6h1K7j3PgnMZF6GDoYNinbYfloJOTaWnGnBIc2ZxDECYhj5/FuOth+5jKdFbJoonZnToG
3o0f+tmu63pUWO3ic4BoJDme7KQyIafksWvdO+4EOszFqoAJtXVvhZmxbsp6OFoWbQQOD4qadPey
6GftWaCU87UN/vQe8NGytuuH7kq12x1Vb+ve7FX1dDk+89oz3I/069QdG15WXp/2lFkvq8SJVmE8
Z9/tol2j1e58/bWHimvhZZorr/ZgRBlvB326LS2rQqFHmx9TqnWoF4z2dWRY2ikTCOJT2ZADqNSN
qf0yjmm7VQMCMB4BQ682kcVnhzlgoO/duTozZizvlkMib9Uf2nk2igNkfmVqEUiNMmBo+mes6DQx
LGv0O02rPPdg2U/BbA3bkmI+6mI3u1p2XvZrSW0vezyvko2/jvlrQ+7N00n9976/1kdzf6PPD0ne
5t+myV47SqD87BBWKgw7+OIWDKYVWu8XWmT6x35tzNtsLp3rIE2SVRw09jYbc1d9irQaU3UzSMdr
0/XPq7G2bpqc/gbd/fJ4WTS6pD1WoiBC2kgxb5Z1i/ChfpPO2bjOC6U/BKSXHUwkub8uvymkj15+
iyv8BwhCwG0OyVljY0rmj85JIUvAORNUFCyiKTeeyPHJymXL8gP6E36HLlh10s7aWVobiGNpoOR9
szhOjLw7XlY9b5T1DcZ723YZzwLpHDDbQFGgAVzLp22sl+5/ZF1ZZKvIbL3rXk3bnR6oDrCE2j1C
iqLdFXGW7fovy6blR1Py9uwRdUkvcpSjMWk7vH8c+ywwgQ1gwTR9yZq2Wkdjx0cji3NXMSUd1Hvm
RNu005Cjs+shXEWoxUJmcIaNVsCIP7H7cl53cw0Zv7xvY/NnSObpQnXq4mKSH8tvbjVHR5YDIq1C
Bb44aKxbc7Lq47IMb/qxzhBF7ApaG5YpF15vupcJgVpoxT2namPvUhli7m6quVllOLTGJFsbMlMG
fRce+rFurJaJ86/Zc6NYK10ITcuqMmywyJQGUpMQvuobHelBmS8/T43zqNyQj01PbQdvD4hzu7Zy
GOGUGBKHbny2rMJDd1tPyYeWxmevTXLwoqlzrCede2M08SbNey5Vyycc9sy+XefLstqZNhX3ql13
JLNXaluCq5EPL+2m8rwNlc2rj8xD52ilBU5/CATCu3y+XOhN9hodaYOiZ6Li9qbqd8ti4lSvF5et
mhcY5B/DddXbw0niz+j0oIp20KLntolkcVnXajMj7q/lZeXyw2KAPnXVbahUcHHaUdfP01hlJA8j
AHhW9H1K0ugELFJOyiMLI+grvgMXwkpPZ21GxMa0QlAlSlJcOCOktiZKx005Vdlxr03kZvS8vkTX
x1plYTY+Om60LvnSf1B4AlQZDO1tFVjOoeFr+UnQ9mhs1E1zkjkhqv8TeZyi0qeHpImOJgsBgxR4
goESCCHMmmBZWVWjH50VMiLWuuLeWg5JDiUCP9PMFbixto7VbRcoG9BZ7RiY/5e2L1uOFIe2/SIi
GCSG15xHp8dKu14IV7lKgMQoIQRffxbK6nJ3dcc99+HeFwJtCWynE7SHtddaV0MXIfWp4YoT6gxn
pHtmrzyPvWXbQ9EKbV6K+WcthvEVFBnQ/tRptsn7fHxNm/JngeGloSXI79AUisbczpxNlZkzm88a
3akN9LSww81DZICHGu7mCP3d2ZiBGnpceGUdLdKyrNZ4K/ATaRXeH/a0dMZolyA73cwT1mQPo0j5
qWw6DjB5/UABlEQqEhhcAV5G58Egq/Ql6iIABpRPDoEkw4Ui9QcXxHe/xxk4n1TxIWoU06IyFvcZ
odXBiQezSZrAeQkhe2VXzPfCw/3Fg4Al6qtd/JwZJN/qSEQfIq/WJQjBvyJ350Brok7vmmEYD63f
TBvqePeDg2gIsq8QpChc+mQPVlCNIViwo1CAYFYkLratqKJPKkQWC9kaYK+Kx8yP4w8VlytWxM33
ydNQGMWn/QwmtHBN8jI6UacLD26Pj9MBg8wDBMr6ZdGiXCFTfa66ODzJrGhXwDRlS9I7/NTC+bgi
iQq1deQ8246YSxKIj6RNgmsxlvGW13pa21Vm8r6XcfTWe1BLHYgGPirtWg/U0/8cZ9R4azPimZ/7
58FgNo+pqtCxZ+hl9IDUhN/Rr5z5Z9RJmS6TSbcHO8xKuk+EYU9dIMIH3rUXP2zJ9Y+LsjxPl7Im
f7uoLBP2VPKQfl5UqC5aBoA7qHaqs1VaUXr0q3hVox1yb0weHq0pr5AvuM3acVaAL9wU5BzWvr9J
aCAQQ+Tq0R7agqGElHf5EfkT+ciLqblMyAbYybLqEZQxPa5pMuZb6VcD+LjP1n+Eena0GRuabpVP
9ZtGpXt2K605Ck36H6vpbAYGyl9AGnnc4RMEyZ+byGWIvpo16LdphPwbsDO8cJZ2dowo5AK9U5sY
vg0RvoFziXVvtHX2AeFoIIsbcVYcQna4YfsW5iAj09i9TtFg2AvqQluO3MdbG+D7I1j1Upsi3WWO
Ql5w9hsD5g8bEzF3Y51NQ4Et8bCNHO1QcRBR6kw8QWwkfUxKs7v5oBr+6xhBGwm+IdKQojmRqSbP
lfL3JB+8N5mgtNJ5Mdv587BXHBiBIbxWPhcHARzsqgJbFDKQISQmEvMAyFh6lzM1LOzlISVotYrC
4lTdHiCW5nBknEztM45HzPeDZo9/Z7G0jxe4kYIncju3BrvcpUhkD5KFfy5POySE0TwzT9nlVLgX
zYFE83qy6+e6CHjYonPPi0vs96BkGInk8M19soPoXv5kDPJHholLameHedZPtQJcd20D/4APKCpR
vHVs4M8qEd2TEkzlc4rArjCtvudBOt3Z0ThM5aoEOxE2ohShgITsBxvQsNXzTKyddN6chNPIY8ro
A5RRUaK82fL6pJhbnawtHCBa2YfER5y9HYA5fMx016KC0wxrYryphOZusXFzri8uPLM5MTns49J1
Fwp1tnIZcrASJtohezs9ScIvQGJub7PTLEHZOPk0LMogqqCUjh3kb4dwMuew/xqQAhi8eQ7IZnNb
UP4+E8nfFpDiB2XBeEhqPh7nUsiRazUeQao8bAovf7ejT/sfQwq+KGdpjbkIL+5URQePHUmjnAve
XuQeskrkvkVhddHBY0PzRAusRFkn+ER0aFa/xnLqDxViR9EzAi8FB3sx7jQ1Xg5RIPSRo6xZrGPs
//DUNN0ja8l3YMaq7xMozC4hidG/Dh5/sZG0Ga9q8oofXOIHu6PqLyVymwsUSXIwmeR4EKnnr1pS
ZIdhaqNXBkXV2Tx6rQYDmQGETg/tm9vU35VTp/cmicS9vZoWg1qkwoP2pzuAARj0mC9BWJN1AQgO
ZMLb6Jj42Akn4Sv0C6L/l/sR+m9KFHIc+hT75AEcupN5AOs6iia0bxaRyRIJN3bU2x49JxBTqikS
xN1x9J1i16TYqN7zcVXBaz9NInZPLU2RoC7i50BruPaTD+TMiLTjqUxm9QV7OnVBvBVd+mxH/5qd
bzMpLUHKWtAVEN4vt+8XyVMoQem2/PV9C8UCnM/y0X4XR4eZbQVWuWVnv6qtq95a5P+QAJLeIysB
8nQHNGvhcUHGb+5gBSvrgxtoaJQ0aOetGEOW1e2SS0yeyzrEnDWNqITVOkCzIJrBkDHBRVWODoUA
3/S9tSXzhJ8rvYQDClT/vMRODP1ceqLwxW63Clsjd9JEoPya19hDm3U/HQ3dCVQti2jWqoSITlGw
nRwLekldJ4/gEkF+lPTs7rYmGVNw/Xrxw20Ir4ZcuoK467YW0IMNFQFnOf4nWRoVq1T1xQAB5GI4
jC1dJ0PMzjwY2dmehXyq5fxVGw5TRdY0y/mw+FxzG//XtF0Tt2V2DmrykkZK7hTp0VznjsPCPtu9
X4jxdmrHbQPKufT3tH3gP59/u6TArcoiE1vuQ9oMeb2mQWFTtUdZK+AP7OmfYx7UoKex1rzZFsYJ
D8XkA7KQs3JdjsicD1CuiBdBl2t0MTT9LSiK6IBAvgvIuqNDBw2qeQ2d12RZ/2vNraY4VybndWMQ
dmdAOvyDUVCeIUAzgF2lD9ZTDoBH3iKDfzMSvIXX+FiHpd0naqH3nabpnR2VAVwBwmdmj3kTIQ2+
SKhgHz8fBFBUQnFgYM7SPkB24vYUSXgyG9JCGwgxVXyKMkiQ8Lmo3vf5N8xV98gSOQjpVci2fMQe
HkE78OZv9YV2IZ7ZxAfrWDmRA3bckT5Rb8gf0kA/WVevTcTKl5FAzTp1Nja0AEiAFA556wBxQrIK
5sLl01cwY3Slom9lCxBzUsQL5Y/6zqZZgxgd2WECB8ymdyn4KhZhiKo8iJT6Mls1HtogSMZzb2HT
yeBTZUedow/Vxrz8r6GdZC1aqNFJq/ay0x/1aIaf7EmUjPzsPec9HGh1DRG2r3qnbC6FAy2bDD7A
Xjdwwb3YgM2/JdGXuOzWuiiqfQ08fJnihQ75S6QVsjn7wBFEnAQomND+4pXZ1q9uJdeYaOgiZ0j2
2QprLaPgMLgdcmhz8bZo0/hSeuPR1m5tRbaW3wAbqp/s/Kj4OxwbfSvPVnnnIxZz6a3yWyJ331eI
a2wejCAmy5QQ7yDRiFZ9XYJXXPTpnYNw65Ypy9A8wuLpf1mRzys6SMrd7tE3hXMXlfWve8w/5X9f
kU1i3fpGPAPlAEkm5IuX2vfiVyit58spaJMTXnEoqQeoAw5FgiZugIFRj9OgszHJq6qnn6JKxH2J
nMYD6YJnu2rKlNpkIR+3dsjxELVIAzzFE5V34+zTMYObATZqVoA5ZAe7rO3BDTTF10BCrKbpEHOj
0XhRII/dLmcEuZNAWi1yHfPETBiumBmGDdOTeYIjm4NDHDQI88iuCEv6UTqTOMUhqhOJQ6Kt9vII
zb1Y0U+sfULwM9/Krk5z6oLyKhI7O2wbQBcAgskWt582X0NIeE4EtJGtKXdiMLz7EEC0w16Q8b7y
xG1kfwbENRABCsDY7W/g6Njf27/n85YZQqJM+ZsQMfhrkyC9OEJT/TpBxG45QRUIv3aRrsKJ5veo
kpBNATj1WRdxuuNIzh9o3Q1H5XjxtugLdRd70Dukg3IfFOvLlWg9NHQULAYBBBFvgYi+o9Vff+8J
OzhFzjMQGkIG0FP5QvpsBSbC5MeknYd4JOqdiaIFRltPiwAx+H7Unj7A6U1WNqfuVv5BMt2+QAQT
qS+JdLfNqWsojfeznRKpD/gLEghqIfj5vZ4R9dKMkbdwA7SUROA9PaRQiFh04LVqURtuV0CmJfd2
Ni4lAcioAqyRh9MT4MDuGd+7J1IlXbvMNX1NeJOc7FoEbxwvQL9bOYkC3kh25IEzs7itRd8EWjgQ
qO4z1DqfUhRIFqVXvJWEjK+afGEI068NqjmnnPtiactWHfbqlatQZ/lrlUq78oq+cHWaUiOW1oy8
e7HSAEcdmFc4c0kGKk3u8K3SQr1yL+wBg4+mxw6SPmsihXdGHb/YezXEHaIEdc+m9MSmQKn8Ma9d
DyhgSq4g5Pw5uW7zMWpoEKAPMVv4MYAWGWE/4nr6xhjpt0mJZwY9S3WqsjeRKb6fv3Nryb3oLa7T
M5V98sQncBKrvBiW1l7BDV70Tq4uVRN79yZE3qifL/A7xMV+5A5Hp/XAmSfEjqJY8AYKynrDTV3t
7PVegoRsUu+mgVU7bwinhcS+8zrNZyKS7DUu0mnBGse52rNitv0/XGd/2pD4qFDouEWtj8nd/+cf
OcTy4Lup2duSawz86UHEsgGEsEVDBg4+cj9GbnUZTQCNMb4cx6K7txXZgDbVofXg0dxWw99Gkipr
5dZO28PvK8pGhNs+yNGYA8qnnedXyNvP/oKNLfNmvACuR87WFI8i2gW/V1ibKN3bCrv+j3vYFdVf
Kz7v0aJNtczVwVY0baUzdEDa7UZKbT9tivdHUasA9MSol+ZpNtzFTbL9rIzKoHa2o0srKBx6/ZG4
7PpZdXYKvW3iRJyCmsoLnQ+2Gj3bWVeViFHglSzsrIzUzWaXRUPkgYecvgC26JzDOBfopoanVgYz
Qdds+zxQFWrs4Q283X/YP9d2Wl7zrPF2n6bPtQIKNwwdwKARylxH7HSj6zubwLVnaNXjB2XK8x92
My+zkx0m7XoJuEzSOjEkBP66xe8Fdvmn/Z+3tlcHedecWBIsayXxoaCc9D0dTbEf2gY5uHkYuPSv
oRr0bWidrnpyIRVRQRFGOtEp6VsAReLi0R4y0oSboZXO8tNWoBlvASYdd/dpmy/PmxRo5a7m6ANP
yWk4T5N7/qzaDy6mjScRCf9l/yy3/7Z/lvqtf2jtg/TPQx+Tw1CguIGH6g59bOldyNv0jvQgWEon
tJP8Nlk719AS93WEUu484TaCBgvqNWg1p/qbtQVQ/wAtf7LpS62fUfluEVQ/Z8guPwMR/w2hLT/b
KalzUF6PMcjB55VQbK93IprSpR0CKErPUqurHRXjmJyhNHpXjmLlMZ5/S0u/WGU1D09Dn9OL6J1w
ETde9q1R4UPpDNkLFB/iXQHVqY3vs/h1vpIEvAIftjHbbEZ9g0rN2emYfpAZET6oCEiI+cylqbPj
Ivgo5lXwaYCCtLbfa+3lg1NBc4WbeAs/OdrIcgBuCExMFwlxgAgqkUBF0GDoIUzTJ2jmxIzHUEhi
/ZsdiEhgmdNFX3U6QSpvrFGliPyyRuY6kVu8qKA+Nbkc5QFICG6lKNFxzkx95wBd7OB1A1IpKRZ9
T2LI1UzkTkRpcDvQKHf3nDpIkf3DrkrX2eeAF5JCxt5mBH/FKW+aHkpuKs/2RpdgHOo7KGpAWxqZ
YvBOMc4R9uU/ajdi7yxLPv59AqBv9m6I87epsEUNA5Bj81A7Pwpbm4gjA9JLye48posXjRaicS5h
dKCo3BPXpFB0KOSKNbI6ItI+siYsfzDwOtmT35Z/n/zHmrQFQxlDFF1Vzyroy+cYDdFgtE/v7ShH
m9ISgZgEx0hUPhex8LatS8BCNg+zgA53CU2QmvLMgWQ9eMccIzYa5YVTnXfpXsbVsGujltx1xMnX
6Fccn7HngptgcCBAkaPu6nkgoIyHh6IfFfRw/OuAROyr01MFB4Spx1QSsREuOo9cxwE8A+gX4bY/
dKxQW+8gaKmCSd436P1CnyQkye0EA2GUDsrgS1+k7Y5KRJBJFZZvQFWDlAVXctPHEF8M+bHJBKRG
wKYCKgNQbRe+46K7BWdscP91Vsetd58V/n+vy+Zri3n2/7yOmeZCdJjsFQETY1AiFzC2Q/ro9L27
kF4ZfcgQGxLvfwQxOvNVo+MnnQtwmXVlcEAVld91k0TOpKzNa+FXF7sWLgtUPdzxbeoz6CGDMfXO
rX2xFm10HiN0i5aouuLJZ9Bu6ygargaPouuX5Vs7m9YO27t+hGbCedYMDb1r4wmkmvhug+Yf3azZ
FD82bqjRxlqBvRlEWaM03VWPXbVLe9dBE7sBYsf9xpXfvXcB1Wv8MflB10n3nHr1o5Nw+e5SI5cD
2BHPQ+p6F7dFV2IyT7Bk/MGRLwb/Xukex1nG53Yj/KCQ9cM9kIDfCpN7UJCd6scaIOsVY/WvM/D4
1o+Mz0oi89kfs/+364r5zqiV4c4Dp+vaQaE0jTL9NFb1uw4U6GnnESAXydahmi7tEGkY/YTOaxmn
+dNtgQ4L9MrV8Ebm9YUsxNlpxRc7qniIdL9IwE5M0KheiK9J0k1bSlOBd5cev/5ldkuQqIA2QmyF
Tj7NdvU/zD64w9boBQJ1Gf4H9xOaRdA5350dwtE5DcFqtPwl3b3rCiSlAREHZ6sfQv2GFmRlr6hi
/kNpxuEcI3uNL6G/CYIImTtATc43mz3tqnius0LefZ61IygS4YqmqF5pXCSbJmY1ytRNffTdAaxv
dqwIHJjb6d+m8syQFTLQI8grwDp3m/+83p55XT9svEZ9F1UwnHNbdUUhYlq4UFPaDHO51s5UQ1qM
eJFi/Dn9t2vsqT18TlcQgB9WodYvvch1SFeGg25Y925xTxntFvZ/EQJugSKz7939MYG3cbSISvlr
wm/jX1ckOXbYjmf+nZ9NSDikGbSDF0kl+xVICshq6vFV6Qt3LJ7K2EAQoemOJUB0zV3v1ASiFXJX
5GBbybnnPXdjb+5YXj6xeVR1HYRLttNYe8/WYHj40GZ4v1oTkhYc6uFuiL0Iq2Mng1BUNTprO5v5
3NuPgaiWglJ2hsDhO+sJNArMd10H9UPXcu+xhD4fUnGqQSMe5uwBhV70ovGhPDbzkgLEBeeG6Yud
tCbfqUBlKUE6aG8SkDZDCjE/FUhRVn1zFeClhwwqAnczTPW1b91p18ZZtLKzHfKTq4aofm9nXVa9
cSLDiwny6Qs6x0k3iP2vj7FT6bCaEmzBsgC3KphKgCGZYUt9bsr7JGZfTVmBHsGkEdAov9cxO7YL
Y5m+oR+lONhr7WV5JdkOlDiKcJT5JEdPYjHlX4JUHpgeuvekd9jKTafhZJCPeAC0baanw0ToAIiB
HdC/150LLaFOo4FxnkDK9pRxz2D3RmlPBXW+cQcl3+NXHvYoBSFhtYnxuthpdEHcEo5uPIKxqwjf
eyBK4+wbb6ZqPfA4PiBNVjxSF39uIbv8W+SxbNH4yYDIG0JVo6qAoKtouQsgkdV+68TUbfPCWSdN
7j3bgzeQFXJSwUNts4Hon1mg7FCd7KRK8nbFRBdu7SwF4nPrcijF2FmZ9PFRoC8NxTLcbmRu8xCV
UI0Ea8rKRMbdg6OVXJyKa5T4YrRWDy1KA9ZYo8Eq4KE62pHkKbkIAL/PkJRe9QJ4Q5R6erWNU7SR
fC6JVSVRPPTy1VCiw1LlvPzehuop4toHfDmQW6REg51yG/30uQKdpE9wXv+1QnQAOlJZIWNT7tD3
M1ORlVAA7KpqWAPahbxm31U1WtXlBErn2ttFskHNwyKlMuDkd9od3EWXuoAHfY7xUugeuCnlQ9DK
HLp/6Zk72lnbnFEUYPvOe+8qENHsqsbH/2LGc1Y5XeYm8q5gaYXbPK+39jT+Zf9cX2n5nkMkCy+O
LmyeeVxJsEyjvp3hFbH1RzBvdzN6UnEvgPAOUDagd6mvXozH2O0zPMsRf2EEPD+zOejYeMbuLwHF
8BCWwKVdhEgnrxMAidYZSrmQE0B5jxHyaGNsO8kNAxbyH5M2ROfAJK7THM0R2WLQUwP1JY8+RoG+
2gR/wKdoiUCgvdmR2vybXeum20bKey+pbO5GD6Rn+OYVX+WEWHuGEo2MvPdx772Qfiw3DNH40a1k
iMet9pZhkEbP4BbY3PxkkFFAYT0HlfzsHnvTCM5jTcs7Rb21i3/to267VYeGwUdv7vgtgY6zo1sj
IUasArVwkQHoihZMtsf/BkD9yW2+D0O86CH09AOd228BiqbXKfOTle5keMYLaDx4EJjZkjArH3m5
CR0nPStSyye8qO7i0m/eqszpNglYQbZ22HjY6DqHfYEXnBw5kM/QkAS6AchzsjCVUx4BYdnkiaYP
E6k/LAaqSJGDQ+VJnEXL6QOIRG52Pvj9Eh6EOCcuZM5+Bf8lHQXKFdFhNKD/sR9lkEOBss4/XABJ
l17vgtuAZdEOG1W+M9XYgf59hJpQKd90KJLnssV/e0rlWzm5I+i4SXYMQtHcE/A2LPp6BP+LkN3y
ttFGArwcI3qF8IWegVB2Zw3mXk5ahvfowwPVL5iWV65JwDlOe6COiWcexjgq1qYBeOxBiEbdQ/3j
i5+YBh6lIx/bpkzOrCNHO7IHF4Wj9QzSW9nhNDb54dYEgA6VZmkA4Q+8Or3ipcuB9wmD09QUYCbz
gTZLlOdfSa7vPa8PP+alLdveQq2RAZ0Akhv6o0kndsYHkZ/6+hmdjCg4koSdrfnz0EVQ8rxVhPoI
rdA07CDaDdjGxoZJFWuHQ1OAMyaf46JA6P6RNvDc54jKxlY1bb6CVro828Ap8cQC2Vh5dJG/RGwZ
cHCcCTTFw7HtQOdJGzjw82nE82KHKB7Rab6y7khZq2Rd+UG2n2RormOa3eyZgQSntZNUmqsLu6OA
oHXHShzCoEf5jg5vQJ8hZJ1HGlj/A1gEEGnaf9HvWTLPpgUIeO2sXVyCW6UdibenFuAGQB9AWTOu
DWJ2yHs50wuEhlBS/G23wxRfnINze09kQz0tcs2nlQvN87s07rCBe3G4C4E1RRFb9yvIsVXXZiy+
lRUJfranSTbmJxyXDy5k/MVei3jRrdv00QPmYAG97uAbkOrraEb8B508VuPgfh3g/SNckewxkwRh
n+fzo0l8fRpJnQEhHDQnWheon2iKb/Xkvhsa7nNg5MBk3EzAb7blR8zAzoGdHm1gA+gp/TbA72gq
tYvyiu47IQbklXp3nUKV9MnkNV10DZqsgHpr71DB/qIBgH2IclVfVAsqPfsKgDter5KuJwc6+v5V
Jt+suQ8V3SVuBzyWQJOnH0jKz8Be+u03gq4iUIfOtUevctjazT1vid5J4W7lzCDpIYL7Ne/nBBRU
AwDVeCmrZcL6cm/bV/NoSjY+4KgrO2zQ7Hcy6DdY2PZXON3uY4Hd0E7aQ+q2F9RgMvT+1/q5kCUo
yYIUsQ4oYCNUPvy9MxJgppXX8FUsxm6ZhZjiKdsLmYQnuzGqSowXblBQ+L1N5n1oLgV6j247K3W1
sStuQzbPCszaLfU/7iHaCg1dGgzfNi0XG8iyxYSBC3hullHoIkFdKfTaYqNA3YFu3Fjt9dA+ejOA
eZoP+QxqtsOSgEM5VvVjK/y/228rNP9G0PSx/Xz4Q0nhkSQgAYRmcMlX9gVhXxWfa1Q8ALkwjlW8
BGkDX9kZ8Gpky/SGMULVzl1nVcX33Euf7W8EfwpwcJAfFfscts9f0M7eflUnfi2YkkvtTaDxstky
mxHrHAGgqRuVOztsc5pc8AhnlxDFxM/MWiUQ3ttrh4Ycb+8+ARa9fSPLypz7Hmga6XfA32YePKGh
dvqjlyCNlRPnzq3QXBe5ObvYs2Q+i8DZjn3tL9t/rRNMsn2du+9/rLV3Subr/7invfsfd5rh7WsJ
HGHbSQHduJq+gNN9Z6v8IUQV1g3C5gOinL/Zacj5WjpZtulp1sMRRZuSbT6CwnPULey40pxBkHOe
Ql7pvibkiTGKxKplD4ArjQITmK+b7lf5YpqA0dGu+XOFdYTsRZ8rvPJrGfUlAGW5I/tjMj8nLJ8/
19unax8cV7nFkgJN+esj7yJdIxdAdxZU4pPCHNmEtIIxCE1vQBP04ZtR/sTbbICbnO195WV3BkKE
44xlh2Nk9h5KYysAL4Jri17GZYP28IMd+gl4xxonfhx10i4LI82GezlYG8YoWsb5xFcgOmdne7AT
9ixzB7ym2gA4BERWNk5K0RO+yUADBFgmbGo+2DOIxEB7yi/OssBvnLtuvAZaUy1IUKOg3sRmjf6n
+qzAHnQwMRu3ddZDggC4x2Vcx8Nbadg9YEfkpz9itwK66HuSoRWbTXqBHGFwFGZAvgWp5d2Agu8y
lxzplNkWVt/wEwsQpGCAh8QAPgF6tRYERU9TF6XnqRkBAp8n58MYKpCL1UFwbDsfeLIiP3dhTPea
IOlGG5E90TbJ0AtArwU6aE7ge8qePlfoIARwsmdAAzfldJstAN/Stb+ukqrdMUDG3loBWKcp5+2q
aoEBRI7e2o1fmEVnCvfOMT0E2Ah/7AAcfhMIZ2+XN/NQ9dmfl1v75+Wpl//tctedIFY8/3Qw39Jl
wJ1pA7ap+NxJinx9pp4C5UfnspFAf852e2ZttJwpGEQ9bO2ESjI4b56Iv3ba51u/zCDfCHf7iEZc
AUoO5ayzCENr+zz8l61JWuQ0bSRKybIchqRZTDL2d+g83uZc6SNaZsEtiPeehjIjugBeQpXsxrE9
d32wadHT93UIFVAAXqfvWsS4h4i3kClNWf9SZ913WTn0Y17aMKMXUZqdTAo+EpSaE3osEp9BQ3HQ
q78ZidH1r3nZtViaJGO5c/scCWGvvuZVCA2IulF3hOTNlYm7KPerLxX1CkjnFldrndA5uicq5St7
TRm1bD2ChmoHFYpsl6aRWLWxylFpmaZDgR/wSotneLT1VfNantyKl0trxsMJ2pJA7FkqnlDzAwR9
QFi6RG/TEXwowQX9J6jkj135PWtD0MXV/CuUcOu18cdxX3VDfiyBN4SjOxiFOhhOPcV/+FUAxot5
1DSOLldRJOSpnsfWaIdiVPfY7ldD7G+xT+aAxailKzNnS/oQmiYEETbAx7uAPuRT94Wm+N1YU71g
C1Pn2PGuFK7qkUT5oidVvE3QCOj16Llss+FLRrW/JB7Y1wdg+Hd+MnWLjvrtpgAFg0IHylpMyyqG
qqUPjoC65DnoofMH7tUIPMES9px2cDUkfQB25ZL7aISc4BBHMXhEEQC2AOeX2xH0SUdVDWgl5exO
iCTduAYVXshd93UAiBwYLqFZAWJAZB3AP4zECGPJVx9MM64HMApwEZ1Cn51UE5w/kedPZQoaAwhZ
rtOCzurl0Hcaq6TcpxnYC2M3WVSkf06g62IaKGVDc3atAc2YpgkN1gDhJd4uYcOTqaEjqzn69moH
3pcJxALtS2wF+hrQKjrhsY3wV4KrxoekNCrtIgAXQQTMrjtkJ+iFLLkTgmnYdHyLAtGOaaOvjJNF
VXavUcpRVC+61zbL3QWy4ofG5+49b/3qJdTBKyAV9RK1sz1Nix+xUwHy5T+nFHj/eITcaMkpMlIp
GniAkgEP3LtQrlwi1hDbibfuipWbEq7egwGoBHWDhaEAMYk2cI5MFitgj+TCyUBrIlX0IJHNID7t
16WSzzWe85VRQXMZq+pBV/TeJf42JVCwbbiDBtV8AQmnBgx4UMB2Rg76WqP4qeJA4tSpWTVBPaMJ
URf0yz0cXrqsef4WuA/oEt63CT4z14f/HAp0KUO8bhFMXvnFl2wZooUQnCFMLhIQqyGuTPdQdTt1
YxdipQDPT/AjiVODcBCkqe0MnJp0mqxGWj2mHTkFwzN895+5cVBkJMukjJ5HE134gKAsQhm5NW2/
hCMEeoZ677QQXHCbpyrTwHGx+qtXOs+uR5aRXmdsyPeGRIjSkSiRcRgsTYVNU0lwtntuvs9j8N94
SbUbMgNuwCYEHySKXX1Ad0U4btC+BlqKLALXSljISxQCyjIFKUXFMt0kvTuBog8/qHL7NSmSAcFh
vc+E3qHT+S7Dw40P9V6REViCfMcAMAdPJyTBCg+UZpGvzygbPKEU/zIi0bzI4uQjIDE6y7oKRAPq
p8JX4CqyUi0DEx+8YuRbQCPqjY98G8BhQb5GwgOU78x8gG5OrYHvBEVWGqKic/AbXW58ghR1JP1m
Ebhooy6nKxJh5SZFMocprwVJz3kMDV/psAyQLYQh7N0Hl9FzJNMPJ2Gr1h2Kpecie1Aw/sMNXHSR
V3SlkQMvgmrcqpDfR3WMJLtEPx4oBzX0XxZurgqUJKuPeOQftWm/hB55bocZKwbA5oKm+ABlgAQL
YiqGoBK/00iWKmuvYoR6UDwuIEd9aNyjIpBLUmCJ57W7S/hwhq+GSiRIrJ4H9MYgc3aMA6W3aR3q
ZY5ugZj55drLkgWK8NkyjCTq5Yk5gwrz5zBm29R978PgMfShGhVXfbJQuv8RleMjI/GH9iEVlQX/
Q9N5LEeuJEv0i2AGkRC5BVCSWje5gbFYJJDQWn39O7hjbzHGuW3dZBEiMyPC/TjMTWLj/SY1L+aa
AwtEGTjNYDFxQLOajOCvsFmiN3BDu+luMKjhWF3QPjHcfjIHfInOShusXuvQMWfe5wLvVLssDBlw
cNtxcy6Rjrey5lUoIX6LZb807c1kp5sjBCrXurzin/wE9wqPOa4fU5VifI6qk+uKb/aNYMyoct12
8TnFDzujsfGfjcdetf/ixXJ9wE8vqFefe3Su1ZPWZzruifludYgxjcvxttCiz6iqX8xqcv2qbC9O
W64kP6nvgvi5lTCdauxLWif6rxj+WUG+NMNJerTXPdq8IgfW4tDQx0MYGzhEG55l8tVKv+67Fyl1
qKIp0lDwjPyCOC3BarintrZ/nbwffXYZFcT5Eu8sL6EUaJaQ/sBzMcOza3Mz3RnOtEcCO/t4f6cw
qRNETc5Vod0+RJ/OuhARWkB2czPnLPEEBoaId8obJdp+Ow3IzkV5zLm0a3k8dKXXPjLcSc+NAO2M
9DNr/bJiDNS6g5vZ8bqwVP3OM7IUpFPVBeTvnk0ER+Fct6lfzdX6iMnoXXAYlNbg+k5XALfp512y
ZBdHk23YQFXw7eypZaM42Ik3BPGiP7hrmx1/lO5+0zD8GSj7QcICBrOHsCwApkVZAgPbbMegdLpH
15gSZnnI+er1BhES9avy5pDtg7iH+T1pF3l2aZwHHv3WCCrToU2yjo62GAJ8wblO8GZBnaARNBWY
a4aLeXicGqMgkTD+GPleT9hPHjSwEuE4cAOscrzR9M4OWel73y6M3UI/axcPZH4SFsvC4q4qEFgI
z0nbPKtYiw51bM9HobQnLHs0BTFcUwBtPp45pLY3HlKj4GQ37VcLSKg7W/addMybKR29cMbipK3Z
c4ZsIfrVJl6BNVp3RSMmYEviqSfnLyZrA/frFETLcE9vgrB1x35dE9YV8Pi6ztqpA84LlhbsFMHh
nFnw3/YLrNxeYabP95W77ssW+fhsDdGeNtitU/H4OWJ8s9PuX9Kc27q3dia12GjZJKa1lIH8jnYw
r1+OsMJyHthuGIC5MU44pAn3CV6fYLGoh1usmkFj5tdKqXg/4zQMFy7dMnEWAAH3iV35HYtufGTf
hVCFrm9K//HkKxSumIiFCssIzWsOeD3QVn4wioj7LPkmTZ7z26pLOu6EnKg4Zu1nnl0zEBym5MCe
kYVTp/6clmLFY8hnd0VIL4nEh8iNw37W71uJG5FhqNhTiaS+ZJNtlIEbanQbf4jSJ7PaEoamt8xq
EBR3+bOOxnMtM+OuksvTVFruIZIa6RqN/di1x3QRkPMQhYq+fKehvBWFGQeKEV1gi8HVMoF7u3YT
CDCwADAteczM7E7X3pWjbhsuoR/HfXkWeGN9Z9Rfx1GT+05P3hH+W0erPgx63B4aJ7k0iH79quiz
g4D54GUPGICiQ950exBbBw9iQFhoA9+lyk/zMUfIsD1lHMg5n4nWp1K5jzA7Ax5tvhiZ/TllfjSa
6oyG189XXYXuYP6UVX00nPIr9ZDkuCP6IGGxUkEKd1X06KTVb54/kUEPOTx1sNXZy73WuQ1hE+NT
Y2IbGs049+tERTTLNsMpdUU4S32PYgF/MUi80BvR+Izz5FfV2u2WMl72UU58uR3dWTksfAWH3nez
+cVCzB+uS3QjPO1X2FUSmD3DgIJOlzO8tJk8a7n1V5aeOhdfnZa+ZUmsh5QgyELM+TES/ePYzWOo
zdnJMhEcudPd4tUOZ97lcUkyJxQRkX99izHO4ATKESmSL/loobuarDaYkTGzoqIGYcPzeImZ4knQ
0pAcu/oDDyFQEGtDxUzevtSPymgBiTrBpEOLTr0h2U8563oz9y99Q96iPWlvU4VktVqBj3NGQDo8
GQgmzIst7XlfNsbE5v0crcsuqzLKVJdfaW2GY63ZP5LsDxTqMxOFRH/ssiQN8tWtH9eExEq7yg7p
Yoj7aWoOaW1nOzEtQzjZlQoQyIyB18s1hPD5mct2N+lC/GuEPJEo4e5XGIlhEVXXJPO+tX74MlR+
SfLkreW48LDxVq0kR8mWjrfEt91GlUskbWrTmWCLHhfzbVhYibCi3Vt1ExGEhJHRpU1+yJ0CuvlE
VoTZOekjfEHQDsyjrOFBCgdflKqDRDD+TnIzC3unf/BWTPNACWiFAr4QU0CBlIT2kGY7LTeM/TyJ
98K+L8BgpfOnnUVPqaebYYkzv6RVsbOijxzy7Y4UjCcjIpJvNXkOK4PzXjFHvE3I+DDOkhNWFdYT
IErEBaAkoVCZZRMOzGg5aebfjkWmuo4Ad+ekfbGTGCJ4QVDIuCv4i5JOE9bVOITL0AcVzZ3ttatP
2QIhdDJDa8yMc9SVd15ebkbsvsZ9gW6p8ViR5UKkTx9P/+LRlmiiNAQz8suImOJicYKn5dKOTerT
ktPT8dqwzhz0qyhrZtSBN7JLb+LSW9ntcHn2VoxDpdvbtWn7bmocyPTN/dhe6pv+DLLBPk5xdTvF
7YWzSH802nnZgzlkVp7L4WylBrjKOQ7tHOrNYDGE6J37icgb5DhZ2CScyaLMZENqOFfIERKt89Jk
5j5RBU5VqEp7IG/rsS/cFNVQ9uK6+FIse2EqYGp4nDvaLp1W7YzF0ndWtx69umX/XJuzPVY6vuEy
mN1R3o1m84rJGQmofrFNIhnKitGPhFML1+srAo5LwVdEoQ4Z/iQKVCmq637GKXpQsiv/ZZZ+jDb+
Rep0ebjpFk0NI3M3tcciL2BIph8dZCKfAiHZlULQJFJdiIZyLyVGB5eyYaTRGkTqe7qdShntwNPK
g2jGAEulE/BGTBzrdN/QLBygMfYlL3ur7MY4FGiO/Jje6E4rdsvq8jQ4rnlfF+lLOZNwgguA/ACH
DmU9+VNHSGklsZwt5k0XxeI0eyrzV87fwzjylFpGHPQZHhstMSDOud8rZImDJmrvpWYGwqTnXh9j
DZrMKGGJOvDvmwdjbb5MYyBHYvll7oq9ALbnQZUUo500k1M1/JKo+aPhmHqNRPzeN/w23lyRHz//
c6qowjBOp8TzIrq8ZhdR1BbQesoZQRTBOXOh1UfwHq+RbtXwlV5pL5H9AbnoZRq5LJg2zSg/sn9r
oebtaMozNllYT01uoZt1jyYpXHviRv7QC2NudMt3FJX2wUzVk5LFuutT9VBaQPMTMHSByvJD2pv6
vnZZw12qbTkyWWTkVMP2D1w9N4OMOzRZojw0Qj0iBBhvzT4L2mhZQwMxYJhr+rGeUpd+L8NbXrmy
RsvuCQqYdEANoTTzxkwXVkqbDpeZnUxA0klCW5eErSDtufh60gvCaeYcAUXaBpbm1LvKJCJMxuOu
Fvq9MAxKBiGO9UxcGOvJHBZyYSExh6/GSB4awN2+oSdwAg3rOy/alKTxlHvoMP6cuoEqJuW07VXi
bJrTW81QbrsPlAUQwHm3ovs1Z4FcOcKHSe++svU920bs7dxo4zv9K4H7AhFozTMaSN2f8b+Gg3rP
e/tHoHoLPD23zpWtR4eqV7cq4WmMywfbEI9Fkc1ha5Q6AwdxZb1ewnndBLNleoO7XsO/SbJFLf4Z
ZqsfnS0Ut+CTTqtw9kXhsM6IJXTadd2nlfOFs548sa64KWIOQN10aRUW/MX0OKDHw/3szM/Gk07U
xn6mDDALAkwr5L716EmfDCO26dZ6mbRtSYi7glAt0fuOZXWB2wMPUh5n9xz8YLplPcYRDSjkoEXo
NcW2MN6RtbllbCyMzXVivp37qGIHtiM5Bs0GJUnGW3to5r2Tm7xxAJTT4WIqtzwkGbxdQNYg5TD0
lDF4ipxZhBY/VMYowzIt7lUrwWILd/GTif0fOwI5caY8lm39MyrpTwpKdQls5KxFpnOrmdQ1xhqT
Kc/pJy3MJbTj5DFzm8vk5ViyOyc+R3N7zJK3xh6tQMnsZiVK3B9692yqOQ2cqETuSkbqsqHq6BK5
mU42esmMwO6tkW0B+bTI6JjIc5TMZKgnWIhGDxamWaX+Il15QulzKlcc1EhHbqPGfmbJydcGU9fK
RZmX4lxY03I0B/68GVOCDKf8pmvmb9CH6lxOnYFiorgl3bZkqZQozOfWb2pWuZX9IGhnnYlIR4aC
ZPXDV6sOc1fwNxdalYaTEfHau6GGKCCqgbjn5YtFtaVVbszTpsJUllVo9IhMTSbXHg7Wg7RdF7Fk
9DF0dAZqSR+to/DwayAk3lZ25rGNjHGh+E3S4mHeFcO5p30TZqVKd33VFMyiWqQEa0Ok1Ni/u3rm
hgiUumNSDNdMW3wOIThe50k7uJTZO0ux+rtrQrpcxGa9KmUEGl4FY06ME/b6eidEEmBV2NmCP5GK
dYeFFKNTThMjjU2Hah2xG6fPZufYO0pf/SYw1skN0gUzW8T4+KjjtpMW75ZFUQ2OyD2D+F+Oy6yj
fAK/HutK27u86VN/0Kh+idyQ0MVT+8Xa/AMNWpqA553mrlM/qhV9uu5KtXeWVIXZlByRfW393lze
tMPVW5fmjI/grrRs0InWu1l2364gNDrnyCPiteGkQo+0aXA3VuwkiQtfQDehYYu4CYh8ysJceV2g
R0MeaqkMZDOQpmrS61ZJ8jm71nT2vPW4NrSiCiQOXTqF6cjKhwg79/aNEjP5BQnH/hQ9PfuhsQOv
NVpgM/Pbtkst38rglc/E2Cg9n0NvYW1O5UucRumNB+PSq2QW4lmnG8bLgizaOagOu2itUhzBPC+F
nPeFaF/rmgRmRhXvuLIa4EE6jf72LsNYF7aeX84FUipAV0Er2MpyVQFvv7j9vPqtamZMlhgGneWq
TyPX3hr/ppLOaxLdsPV24er1KXRWmgIw7fx6qYm+zuVnqUvuiK6I7Y3qt9iTYGtcBEfVwBEssZGt
mcNZb7ewcbe+x8D9wSibocHkhij6nCDHwjcCBwr7xWZ7zotPD6m1HF/sQv9tMpHRoiLtYFTzsc5b
SdMz28WaFrhO9Wk6Iz6aLZ5G79R+6qsJPEGFuMzBKt67VAiozDQwljmFr8MsdTPd/6RVzkeT21iI
rL0EQ7DM3a9Z6F+aWEmLWNZHc2w/1EyMEBbvTydt34ib8YEmZn43w0TFUAtDSv2VKYZQ9NSAeC3U
kebU7xWjGxSi3gPsfGOf4lqiNXGuvHbcxz1RR43TnHPBqqSy4aZNE4ZyFVeSeszPZMGrPO3oG9/C
wbsjINktmCBO033VdvtI0qx2uvbNiSvipFbWqMlTW4QhyQC9RRmxSvNuRWWEtpKFE1G5Vg/figZY
2Jbk361b2Lc2vHSdIJCFOMagquJnTNjX8WxVsQxgosF4sQKrgpkqCzg/ked7CRXiTC8pYhfhhmKe
MOtT209nrWBBd0SS+mj9/0qr3lfWlB5IMHiIBMMsfCOn2DVPToXGCeFjoPqCp87Vfs3x7CUHNHUf
ulFkx3R61u0tSU8N5UHE90tfl/uqB6MZKf1Q23qoUhSgRVxa6KjtQ45zlmMCF8CxjAvVsHHUMxOX
pfVc5+WXWjvC02R0ofFk7pwmO8ohoSaYHKKnGKafNK0MLb2+i5Edrgbrc9PuWm47cRqR4MVjv7cq
FMYaudOJ0f0rRYtQRx/DFW2CNbdXo4kbytr2Bg3zSmA3c3oku4Fb9WtgRR4oI4cHy7Pu5sq9Q1ZZ
H6lE9zo3OCiR5dIj0l77pWBqFC23oyx2piStPls/TUsaiJO+mCQEbnePIhCtfKq9Qpbd+gVNYGN5
DlDt0bi2y/vY28JN5W+JdyIYtj6nPjM56QxKJ4nSUqb1oz7cidXIj3PT/JJZurRoYHokR/nwGXmG
e0r6KSBag3zMxFOUH/EfQvHRX+dbM+uqQ2O1084cAenNVXuYvVf4Oh6NUudfYSKI0qEYUK4D0J2v
tU4XuVzrk1kwCJ54IyKnSG46y3mtI5a8cv3tMsprtB4kWcXeYxQX57qXxrM5evF2LYJ0yKxwcoIa
iqRvduz24zIw5TQpS4Z1p8kdWnr93HMu8ZA2aDWnbphTP0J4xBboHhdR7MWyKSIzHqRq3n6h/Bgx
qjHsodu5k1OdhqKqAg3JOi9zgeCEn61F+XRj9g1hLWQj0CpgX7S1v5xsuraoDpNJ80txCF2dITuv
Hm6YquMI21o1PcYJSSzB9WLFrNMw7gudVFT4Sfpfxo4vrjdIGPTxPYpSXluWU7qB5Js2rrYT2Zay
5moXI6EihMGrEUTiBDMtr6w8ljTgdhk0VA9LJXpdqAZMUUN7dGm4dOPRseiDlOrFpslA+bT4/eRm
od4C6c6ZMAdFQyScXjBlqmsaT1r6XSQL2XbL3BKm4fKKJyKgd7qEKI9P7or1CKAerNji2lZi+xAu
bNiVHqaOCtk3KjJpaqiyW4luROMRLNHg4wh/ZcCDY1D9DPtSQMpjT6imG33eHlsOZqrwQlZlcrsZ
yLVxd81nzw7rvPbjieSnKnVI1pRJ6KJnJeogCxxp3ZqEWe4yVdNXqh7EuGnie3bHfNKDjjaC3rY6
wALi4wA6nEmhPPdw9ou6acHbr2fhgeLe9qSAauatMNY7fQGaUKV2vhst73bwCBr38hPOs8ABxnLT
Dc2CnqCGDdIgCnRt9WabagkMoxz2dpa8EDxwQ722cn+4lK1avimhMMY7I5xG6GBpNz6VK1t8aetP
tcarHc39fpyKMIKvHTFLS93yzNgEmlHEhyuHLb4B75xT06mlLTcTP8SNK8bkMeFk6GclBkY555c8
mn7Jpc12rSleK2BXKRTgMJ2WRzY97nmaqr3nmHpgjFoQOdrd6Fbv/RaCAhMS0AAAAtavv8WI7007
yDoaORiHgj6aH9RUvdYonWSys8d+3OWdsd4QP3SXy6dYyN9WzZvaM/tyMnmXkm7nUHA3OtlMtnJJ
WtG+gY9OQZkxxOs6ToUCTaQxO8BZGW+INX5uqilQjfmwgjcpIo+wjBc9iRbSae337XvY7vBGRBs3
ID55bf6FSPZQxt0FyqrNeumFSFrvoCgBstKzd0baZ8YrXpCa0USz0fuR67DPze5lHtWhijjcE7qH
kWViM6W841EcAi3azCyG+kLkxEifuz6LU9oyXizUsgZO61FA0c7zCzBXsYjbAKkTb0tFJVrUtwuD
8vO2CfSSLBvr01QlRgUB3dpaKhza+anQynvuph4Q/G2gpGOsMo3J1bDEQSfQw6NK96zPQTW3bZZ+
rDqv/OA2D5M9I6O2xitoWEZZBh5nZ6qe+prIey+ptbDj4dSjzTlLIimBkt3XsBpnHH8gX/MPUL8s
fQOn0RoTj25watQFsb8MhaqhECenTO6tYW5uCWumRE+nCAFadIxsPjm2sDKUkV3tliHtAs+JUR/T
CpJM9yif7sUYz8Fsl/RnixvIUbIvDbycbA9OaeyNlnl8OiFdGmuVhJZlsaRzkNmtE+5KA+ks+TZ/
1XtpFW+FSStIZYjIYnGnqEb0iBOlZ7A/J3Zy20vo2tZlBgkaKFPAqVa80kve7Jgj+GPkogEbPgqx
ZrxOhkAzxIdfoUCpzcIBsOebM3NCpjcYrE4mM13IeT9URBloTP+RUyAZ5xVeTzAIWTOGZcvnu21J
uV5tTB//vZ7K+Be5Os4UhhFtmZwSmzV9jIxbDDdbKEAXCrnephCuAnR3/jquz3nxGo2zeIYSE2Jw
IGzSo4wujOR5sD1o/lSIeUc3J0X+3NvNqWlxVFbFeGdsY/3/PrKjXMtv3fJkUNK1NdWXQa5JMCQQ
nAh8o3DlQSzW9ssB2jVvoQm91+9ccDA157oe9EUlbG2X9dahlP2Jdu8js/9fUrPfk3gB3ZS/eXp9
ohX+6+rVw9RYWNDcDM5P1Vhhm4ldZ78YrpvdSKd7aON76sV2Z84okFfnTrMxBiNp7Jka0vqQ9CW2
l5f+nGgzUs+YkQAR2S2qvvSokGzUgCMCc0i6druri+KatPUB+Wr25VbTtquUD1nvggtwiJNRVkG0
GV22hEaTZC10xmnf4g8JHahDgdTZevBicLrNYov+46aGxBxctCKj1kYH7A4JT+7k3DfxhqHtx4eo
n7g7c9IEsaw/6B3RjWRG3EnrTL7auwahYgGnzMlI3LWUT2RezJyZPf3OmfUxcFVSh2vyDDqY/pVc
al+llDKMiu2Rsm8oH2q0MfmmlOhig9QlMwlKYqWkVf4tME+8ha5U0rAvKUt8Fxt5FI0pRw/zukAD
llWVBWJB+6vZ+X5xe9M3V/o3Vv2qaf1dGRNOgGzpSdo03qGCdr5w3PehVPddbYYIt819T8xe2Phx
OiLrpxXDiQDyjEV1msenHiLP4NHfnrP8BUFMAGUW+vc8kf5eOaEx9S+jrUN6jisSf9VDmjHZTT06
h1rXIU4gpWZUjsnrUh6cFUu1adVvpkGHAXjZKPv7pUDDkHpswInXXqctSL4wTRQJy7GKvTpw9Fzt
i+i2WYvtRSX+vZHrxRL2qxpv9UWRWGTL4TjV6YsaiIClsetX+nAdRfM4Yv/2CUULN0TcRP4HqWOo
1ZOyC1bd5B2ZCZCq9ZVixjNuNTE86h6pgbTWX13cO3yb1z79dpRcg0bMKYuQ8c1E9Zw3bKJjaiJh
6PWGrZ/pYmzdOGX9MIgIEY1enxsKTmaP3W67rqwYAGcnay+L6o8Q5ZSj+vrVmzKws/aViv9GK6Lv
SiS7JnmUZhaBtwaA3RsuViB4WCXOnnQuHyQBToAEg9nJ8zDu5eN2NgX77vnxDraYNTviOJva95rC
zJmLfzPKx3FmUDW1jDEHxP9t0/BJPLrjje48G117rvqp3v/H215WhFXTPHBIotFfuzbH5UjHHWsS
CF4Vz16c1YfYFez580qrmW5bbll30gSFbcDhGUWU0a/hKFx03BcQ02YonAHZqpN+j2tfMbSgnVws
LZxWfb0g/X5jVYQh1Oc1w2nxs5Ly5buVfZnI/I09uraAqS92Nvw1k2SHMMcXcHbL0UUiGdSDIXxD
Xsa5xrmUFd5rl9yNG6vKK26muWGRj2nrDmn+5E386vB+L93EaG+K2setLZkM1TEt64O3RO+lSr6M
KrtSSlsLUj3MSh3jdfMQ01HvoYoCycgDqHUCmy7baT3T2Jhn+WHnBZFwkLVv3DR5c9WDjASSLJEw
y1lwsWX3vahPVoVkVUZvKd4L33CARQo4rwMsbrIH4S0pPbAcuOWAmAlPlYwkxlS9tgTwBjkND5RG
L6qLflkm/phAvKrZ2gk6+EtTHk1rV+bI7Az3SLNkrhX8GTCSpVvd1HRScbUKX3BiCfouhSALXi+V
OajFIn2dV5MJUPmla6yU28O2cANTl3n10BXNwSnHuwjcrq2gfm2xzJZ6cEX/JhErEGXZ4GT2u45c
EFrba8OATvSMbVqaac3P7EHrT0yUdIweSGB8icisQBaJ4DHZJj8L+AmCABLsw4otI7s6KIEgB3W/
NcaPqKScVhnKmLLv3xI0aiC/mFmT1uVve4o3ep+lMlvwh2wqknH1lALPtmi0xr04O3QuJPlGvuWg
tHOi4ZF2NnPx/t7RP2KZMyqmf2KvK1mMORC3uAqRV2Q8KjXMFybdrPKBmbNwl0CZ58FmlcDnHiym
ugDYw9tIxnmnaXQMhtyiXONYXy8mdITqD4TCKcrVc1azPPTKg3RAfbmMU4hQkKQA7HGh4xXnrsL4
6J2ntknBiwjmpn3NtBXFQrtU0y7eNII0hQ9yNHddW9mn/aCxBBlb9m0Ep0zXbNL9KkzQ5fpkM05D
EZW5R85pB9dYbgVFd77eSkuoUyatU7x0FIEyIc/Z0VAONf2py8eXkpqJQQuNEI9+CdJO4G8xwtBe
HgbhvtsrZROBMD6KcHRuvfbRJEN+Hvt4JHVDWrtsqObdMA2sKTh0esszH6yG4bBHN6EY212fTeKW
ZCTyu6F5pjy2HnETADNWNNLtoW7xLuRjdFOLsbt3ELBFZkrwW4I6t9PCKSt0SC3abaq3BgkYbB9R
S1RavKQ8DE5aMAsekVthJHBhSmgllGWMqTifFY5j5BW+ntJmXknVJI5j4tACVBy9T4XZzRs/3YJZ
vcvvGvD2v/eZx4A8S0gy0MtzNww7Na1oAHsrfx0KxTNDyy4ddDKzy+gdGTFtDPmmLGLNDBKas6hZ
kLX0n5imWIm1jhMLhhl6DMFirA9thZYInp9vTiws2fTUuGgzizh9nCoGjh5TKeFw9OUJTmKKBZKt
NnE4HVev7188BAOBwauAdZc80b75I5uVV7/WnqTQ6f4NlcbvyHea0jsUhRYxflmJGlD96TlrjJOp
b6hrnpuIA1MUSuwqw6wJ3lz0oEt065C6kvwYhrioR5OdQBhalqHK1i7MreiuHikf2fLa9eo5uvev
txjvuzZcza2zNrkIKWbC2slYOefS2DlLjJi08sLVoUZjVNLaFowZsnbx+OrHAV+jT6TDn1w8wtXH
+pwrAL9T3+xFDZ+eg6UZaAYwuUicsDzg4B4pVXrb6p/gjT0QBPcKBOhCyhex8noVuA1KrmLU6MF0
rNp6uQTNlGxyh+ZJ08RNv00CmDbQJgAOhLEv2dMQ/kW9A0msJqOD+N/Kka+mY70S9fCAEIqqhoaN
JeYruiDKKOdYuh4zOf1aMdLdvtqO9bhJ3YYOGP5MZgmmW29ijO4s31XuXOYUMsyU0PvQ93rP4Nxz
n6vGuZRCXbSovGA2pnxdHq05/6fV459ny89RLTc6e7O9WJeFw0beLNel/dAm98NpnZtOY63sl6sZ
1Z9Zb1yll4Fn6ll73M9OaD9uO36NNSEJfbfnjbvUyfiXV+NX0/VBNqtH3XRPfYUUpMgvIHMv21fI
d1cFV35x3pVpfLfVcq3d8tI17auW/FFsOc3wlNTqOrX5JdtOgzoKsenPIqw4MfgqitucnQWlNcvc
em2t9AKl+W9B7BsJppJbnEF68db4GtGwq7aTfJ/EfpNldEL7nPRu7d5W0c/2j92VBGSJaycDwT/B
lWYHSJLxO+VN4SA3Xc2muBBZh7jMesUYu43Vr4gPfX3S37p1/l76/s8aurt1cZHZFr/bf6+R/k+h
2l3EZfsWqZZ9iOohys3r7A7faVv/iowZmgaX2JquIMO/IQHc5dvRrSwu258pUKJDWt4nhvwBn3Fp
lmmDV13ibCuuvcdyzT4MJNrl/M1p6jrQWvOUyZTTxP3p/mxf1wEv6iT3eqmdtm9hlPFet5yzUYuL
uwzfPcyVsvHOabH+93dTR/6YiYt0s+K0kx3NzvhwlwdY9p/bX7Gs9btjRsjp5Lmy+SRq/ia67uI4
KBftT6OSP6rvv7bfl5c2ICjyoexjyLfFzf8uHxd8ttYruat/LYE3XvZt1MzsavMqwWQPwwqWefpT
LkM18nB5Ib4VN5RR29+iOaASBHvreh3S5Ar5NaZphRk3rh9IZL0wHEGu74xEqJHdyg/B7XqTFPKw
3bztWRjy7mO1Pv//fm43fF3d94qxMQR5P0/npy5nDs3DsD0U2x3Y/qneF4hNphNx7w82KXj//Xsu
kdYO31nanpuOPWKjUXABtotA1Xmx1880ES8G/1fm6YUOzeV2zsXPdg2HiCfQ3d7u4tQW9eeaiUuZ
8TLHU/HWGH8gf3+QWX0iskQjFh9ktxy1tPrsJuPSdv3bbP9DFvbiRhine9/Ce2UaD9u9XWMuLB+g
IzVHXrafgA+XMf8y/+ka/U72edGGnP/6Ecs4YYgTk4tccHy1aNaSG0UR1+TEp23/dPvfFBFWvsVm
8VmN6Gf7mlnTczmhP08zQk/5lNuvF3dw1hIy7PTkOiXLlWOpjzXnLdJIkY2t/67M9uHoSN7ZALbW
jLwg9FvSlD/Iuy6Akf6EKT5Xbb624mWpmjeV+FwVUuB6/UOZ8x9I/otp8vO17ILw+rDMyCfX5Gyo
KCTGhGjP/DKP+Q2wgNDSeJYhN4+GAxXNuMS8H9uPJ3vlEr9OwvqyFerUtbmLkv+9VDSgbkxXvrcm
I6u4j6/V1H9tv1mnGdvk8qD1/7siZjf8FZoRLGD4xoSPVZCFntX23QAS+b+rTTbF33ahiJCp5uxr
u4n/vSi8MHIo/rtkbSd/BDd5qkp8P9yRwf5czJTzTwq4/P94Oo/ltpklCj8RqpDDlmJUDlagNigG
CTlnPP39Gv59Fy5ZFAkCMz0dT5926RrhjDMocmWa2Qsg3GtSB1fZYAdhLpgfQ3v4Uzl0tIjBTF+o
9+Ew/DZzdo4bGlb8rtjWBZWsaUI5FGd3Ui5d+mRG+R8xAaViYEKiY7UVzW2Yw69OTmKVpSkzx8Bd
e3wVjUk4ApgbJ/vp7dU0wfmCHm3oV6LWuBYVZjRMb86akzcfRMHJHcZx+RgHJIdZVFFJ8ujtmJz7
/MBsj5PK5toD5zZI8bWjNzOFFqQ10U4B5xtRL+er2g1XJ91kdvWRTBMxL8+jadZZSe0NY3zu6nb8
pb/1TOoYI5nHqLD95GefKotOsxMx/9SSUAvvzDq8mhhRUk5nEwyVNI1IBgqNWJvdSVZfU6rvvLiq
ScQ0FusoAlJP/qW/1TVQx/wWITqj2l58AiUH1ljSv1Y3X0VDinqQn7Ean+X/4yY3Xmxt+LNYF1Fu
feMeF3ujas9V6n+U6B8xCuRHI639pkPpJPIl30O9ZatF3s4P6Inv4aDrx9PyUVkZuTWfDiEAoy/o
4nOhpmcwJa+N8w798wVE4ZEpho9FRwivB2d4UlHE9a2IWJyr1z4bf/PsMJvqyRt9ehM43Qm8cl1u
baOdFSd/X6pjBZcs/2nKnktRP5L3yWn2RVdNRv0cg5YLtWixEbZGOcv9Fl0Wf1hO9SUyWrJ9srRT
pX4QRHkPECReQ92hls6+MO1vH5hQxLEEYt0cFlL0qDyiA9dzfhpIaFQu6I+4NY7LkzOBjL4MjApC
4jOSdnoLGLiaIWkzW0cf+JWw5b3XFhUkZ0zWilTvkwNkofKHkzw8hI2/RUAmLMoei3m8JhFPllYj
fkS30nXlebb9y/KiHFqol8B33Lg+8GOkR14SkSOAeFS1mFsAGrUszaLC0/xLC7fV0P0asDzI+vXV
Zxlrbzqxkpb7LwyMv1KCZ5iwfymHipLmahqnUyT3IEdBviMhidLH2roq263c7L/v1f0f1UVu+Kiq
qju5jO9p2iqO1YdwRjezO26VQmYb39FB82zznYuClosvD6XXL21HQM8qeCHmpXHmX6N9N4R7Ajst
q5X0bAEZD1U/KV76SnPKqq6DD9ERaiTWzHkOafUTJ0KktUqCq+u8q2r9+u+0ylXSER5Jo6NlGjIj
0BWyF/J2te/2+RTvCk+7OiYy3h5Fr+pgj1Kz2oSa/cDVz1aOgHThGTq9j6TQrqK4xDsEKKUR+Ka9
w42Ym3DQ7khnfGjhQbSWz1idpvkUtZfW8UVx/+9oiaqSw2mkya1F7Vs0sq//3Yk2Iq6OQeh1v26Z
c/zgShsU55JBJpR1MUQw0UF0h5ydTp8eI/ABIjaVj9emJT82+c6ATfr3EkXPujIeZR2Xp9b0D798
6dKY7iD7XsQ/5Ur5kHz6yosSmGd83MWQk7mltxtmH0U/aul8FbFOVNy7TNk3hb5NVAaYOndkLi+Z
6OdwHF/zZvzofxhzA5UOSNMeTEH0h9rRSlZrNPOj0pd3ps9kYlykmeaWOg7urbn8IQP4ZSQHcVrl
0DH8jcjBRvtk1rK/KeW8dsKdcuqrqkXvdjWQKQaEOfPNIGrOsY5RHy0iSu/uRr5NC2cKr9q1UdQr
Cf08zd5qvIgAS13UDnzoxq6PUf0zCDlUp93uTG15iuk6ey44nPrBkUqvFt5munccZWirCQS9t/Kz
7dfr2ZweEqf5FuNFZ/PZ76iIpszBau0zc11PGcZWO02xt21pmBCp0ePqKKECWD+mo3m3NbHJ8p2d
Fn3k9h9mU51Ebv4+p6XcZpAeyQuwFVyH/mtU2veBWpyugvOSQEFWS2GRYjxJmp9pLYqfZaGMUvzO
Pn3UQQuL8ldyGQo6HMSJVeH/FFU/oOMMK3qaVBugjnlpaVaJz706n2BSvOrzV6eDYIYOZHEGuwjj
OsWMwFUOA466jgAsJuY/8yLS3Bj+sc13YimNEtpeXFmuWOsSoGAExBh0TLcxzPaVfoGL+IHis/na
59CUX4vKEfUwdc2rpkWLqiDC+h1RJbVeXuCbQFmJbZ375DqusgYLWzN+UFUoXvGyWIO4Ro3IubEp
D07MxhblaGCfg2TahSA6/cA5OuT6VjTc39UgM6LA2MSAb+O6g7etWjWEeZLNZmDm1WG/9YSoEkg7
SMY7yKvySrkUBJBU+a9g2k9ubH175cbA8WMaxiEGhSiK0DMthm47P35Q/CiZcvGM96jJ11oBB5Y/
narWwKWMcMFQvWX7oMCx6eXayW3oxfxbACenS7hcz9yqllbnaARIpJ3kjoaUJLxwBiKRHaNSmUdB
Camnm56/zdAvALL46bzyWyFvxHsY+HELTg/wAaqEmQ1nhfUYiq24O/Klcr9yj3QmrI3Mht8HjEq8
gzjuvHxe1nYK/J+eWmhgfQZD8qdwN/Kp1E7OBo9A9mxZKzpZdr1fHlLPfmpdh1JvtLweEk0PQ0ch
jUlLnMuGSN1N//4tfTKU4ERzwnXeZ0NxWpYEYy/bDnM6dDswFAZInlLc0/p69pn0LXfusjry0+h6
oESkkJk7KE9L+89ZLM8iTwF21fC7J3HystAn04mxGvT0iWkIK8egz4jltZMcOv7xV97U1KSEe+dN
TGZdYdDG+pgSBCFFIpuLF5eN95Dcg+JGXYgWNgihWgp0fhe/LtLuewxTkDMY5PWRIUl/zUczXtUQ
CbX6OxCAW/n/BLy1K8O9HPDJHLfRBNlKy2UX9egSjmTOFrjkQX6X0z4QabrucM0pfxmqv0065icQ
4CKgZ3F2GCDwWWY7ccHEHmSF+9pWZyehN9QcaennaeUxcsu/dEAm/cnZeo+jAq1BZXAH3a86QfcR
619pe1d7rBkbG5Z7x+w/5RzImZCfmt58yx0g9BlHYpg/ZFdE/pYtmOvhFLgKIaGzM+GJmEpYvGVv
RJJEbsAXfhnM/sXuG74osnmAwZHqOX0/Yo3Entledp7Ao8mjYMHFHwBUfvDnhkYAIha0h/w0amOT
MvxM/HSJotSSuJ7EQ6pQt7PscxP/dfMT3z9Q/du0oGuDzrjzsHSDO5yMJiSqHSg/YCaM5KcsNwyd
v1MdZS3+kMjLIv+szRwlBxrZdiJ1sk5OSQqLf/IeKIMeKFPcQOsa0bGAd1HFZ4rMT0oKCWwl3Krp
g1hPcQrFry/SkUEiQLjV7iSxt1hYSZz0N6CoT6Ifp8bfgeneiWoVh7uPD8zcPIrWLZTqkvjamb61
jdqrDDbCcbbt24z+d8Z24G78zYPIBZsGqlYQR3AUrRpVpSn/r2MV2/PjQAuWOMEKoyAspL0oU9j2
GA7HSVgCIf1UTt172bW3atPvwo54HRsqykAUm5uYzzKxxuzjDyf/crrqXBC/UX5BpzRfAbhoLHOg
5Givibh4Yhh5BCPffGoxyswzOFfk0xTm6k6MtmmS4T7LmXLvg2RKLaLckukeZD2YiyqQ/P5bruKM
DDQBKDxiSDXXO7qokshs3jX9LLoQSPRJ0RJAoe2jaB9bdT7j5Elui86mo0920dRZCT94GzzvVZS9
KCKrGR+nCMAGykxR6eSw/FtRbhAN/IBBeoUtnvw76nIIfsU8Np7/4fUffYieQp47gCe9qn0FxXsH
hDCIk+e0QXnwCXHkzSxbzZr3Jk7xopZmzJ4CEFbLnVcJNj3fZjHJk8Joi1v1toTpErwrsGh4lJjF
TcPhOLe8RlsAyknCfYhPrz3jxPyJufYg4vAKxVNcwpk8HrbQ0NHrpJ1la6ekOWsqdRigqQUwmcH6
MXJjQyP1QXHHD3J0XU2Kz62+E9XeOLNxEH3yT69AlP+iaLDrcuJE31SazXpqdyotbCLt+hQA+2T5
OZ0MJL/19OpbXHH5yaXlG8DCbPvaXs/g6CUv1arM0cyw4BlZURdjymVjz2DCNilo0iDOgJ1ANnXb
pLkGNsfe+1mUBVCf+6gJpV9zibQXzaIYJzgyjvMYfVfVSsRLDPXguGecPsr1xYNYGChkj73eX2mW
OecMvbXMo+x+mbj3NCdSdJyuMGrSNDjfkXv+abDQjC35to3mkq4t1y5vLTvcdYrbbl3sZ0noiEaU
t0Ukf4ppN9faaU7VT3XciaGdGSG1KD1NrXcZfemiKiQKk2hWDFwROZCbFKAv6p2EYmJn5ITBNPo2
pMyu/k8FyYGMS+XqdxuxSrKhy1r08cxYnvRBn+yLuG6yP56FPi2+JRMLRuUypQhJc9UawEtpeNXF
yQ386gDCcpf1kqntfuOArHn4rAgmQfxXcaiHTN8puruTtDcVp0s65mcwsRctsOlLyR6owu30eTq0
2FoPQVec8drGu843qYQZv/JrglH1nfJlIovnIN7AbN/gvFhqB5SBrxXgtTxQn+UrJCkvCfxEve+m
6kP8ZHqZz7PlXgB/Eg61D3Jn4iPTIHyGgi/s82NB+p7k5zNAtLOHCbIxQZD6rZNKYT44IajRfFts
j1qB9S4n+m4TDG+3l2+ci/5Xqg1Z6Ek+X+IFSDR/VOSmQ07oPXk2ksvQ3qm9cjGjY/tTu96r3Kdk
+wyt+dBAB3KhyBl/O3yjkGZX+j81DCRU7F+zsh/QDZIxdIz4UzefopAH4tc+nJZaieJnR9M4DHtP
0S/yXrmwh4Nqkw+VNGJb0ZTr71PT2cqTSVGiIKSRe7C86OBHTCzk9dnB+CLHVJpePBu7N/26lFTk
SabQZjIFLiuClzJAQpPzG36OVniXlelWL/prOLPyrJGtto+WO4FOp0qrf9kduQMGBbPtBdsumU3H
L79K9z5D5kttgl25vTMmb9P4uNe5cpEFN4fxPle8dYLylI+oI/O6gAKI9YcFhF4o5UYkJsCUyD2p
uKJwz9Dh7P9Zfm/Loz+9TqQ84EJ8K0AEN8j+OJOyxKvPkKgeMABMUi/yunwklnSCB+CdFitoC8cV
0DjMP02z4IlPUn6iaV/z3KtsjJlUZ29wL3F5GsPxXVZSdZx7SNXWsuDyCInn/qnGnyT7+856Nq6N
CsAkBt+L0w8i8F7Pyo3s08DOy5PKldU8exyAZXYNUZ8KbDk5UxAmdmdfFZOsjGo/5cV4k7skY1zS
lJlHahtB+G9xW9oSbbpHXItV41ZUszlAT7wXyZIdBLuJKWzvTNU7SjWrHoFt5GeIw85zQ96hI4HT
q+u6L++hvDjpZXomJY8beNAM4yhhJDDkExbmbYgyMsioAXFBl2BTS9TTBAqd/mB6wK6+FgKSiH8k
xyX5Q5qRl3QF4Is1vFe0YkXE6BJE/vNJbenp6yl/1/7ln68KQduBZqOdfLVIp+mqZwMeo5ielBnV
OXHEOyQ68OcPp3nvY+KJuYfBdtCuRb6l5fBbUubyujvQTpzjaVJdk8xPNA4ncMaroumZ4plKyoJa
B8cuL28j2jf6btPiDBT9cJK3kxc9mvvGUeE0q46iRqIofoRogXI4dYOOk4NmDO90M/qlUxgr33/H
w3gwFGUjqrDHaQN6FZ1I22o8zchTSvVmtsPnEiTOP2/d9wmts+q+AdtGV6Ak+SmA/8YMZl91mCWS
IS/LOZ7vgad/icClONg1BfW6125Fl8hrSq+ijdx17RBx4mEMJXxV2rCX8yQaGObdq+rpN4xceko4
i1OGG1vQbR9OuxKBFikVwXb8/n4KlbXmaR9jgoc8XUXfla1zjEhHlPh0zpdJWUpetSKWE77zonjp
30VriNrMuBtI0BW+cFFHfvNK79NKxF1+d3jLGEyfSf8sEjo3xWnYyzcrLYIvQix6RdXy7zQBFt3v
jSllFnW6KHrJo0illR4sGrTcN2UwzqavnRq/+a7pJBmK/lVWxJyMVw82fjlq2GJVfbXy8UO+Ra4U
s36i/N0ye/RpYqBt97+/yB3JOzSDJsjpTvftLzn4QxJvdSO7k2dY3hrGD8YEEyRSIaZwsvUr5FKW
qn7LQi35ml7/GgAGoxss23/HIlQddr0G2BMm8W7RGcG9pjYfkneqsVAip20D7tG6Tm5wFRPMVN7r
SQ6cHIfA0K/BTWXMdPkme1AeF6l0wOzQBd/xJtf8b6lhL1UPQJevvheDzDrbk/UhYmdn7kpJw5eQ
/6sF6FAFB5eEvvxNXmtCQv/fpTpS0yOr9O9yTHPLPEel+1V1t/9qym45/05leJ6y/CUeIRKqjlpe
fsi7JSJddESrbsxKOTI89mqRr/JcdecGzInm8Mry9X54qd8bmMbzqnoLbeib9OTsk4CkeA24cwbK
hMEawnVhhQ+dOb72AKjLMlwVqgH7pHrvRy+mRw0d72W0tGsYKC+pde5wdMUI5AGSVCkx0y/pts5f
Odq/AjEQ5Z9gWDz3I8WfYuTCiVpbJFe8ajVka910kPcluN+DD08DnSI0/N9TDVt3km7GY5G/T5p+
B+odDD5xm1xULuB4yVdfbCtJHZH/rvC2CD9fvYo8+Jy/ezAiDHCjkhm+M5viDJJqU/reXYCT7o3h
x5y7PyqjNAYb15JEc1KVn5q9nyioVB5EJVV1pIPhheFC6Lr5FBKlMprvVI/2puviW/kIsFnShM4x
zgPyb+0Tmgk3wzmOKgnNbtvASWAQI8NES9Sd/HGZOCM33kiALy9mZknZAzYbtHxp1xc6kYjBiKLM
6V02R+7BT4r91DCIVt6UEP62Y/NqW0w85XnlTQRnR2dktreRvGlUFWV5ZM1CmgAcFDX8zp8h2Uei
kHpmDKDn3raF+2THFYAUrmmZzR+gHnTakY2p2Zw5il8bTc7axEjy8VeefhyjFyei8Yk7lDu1Zhas
o+k6DsHXo3ehzbqofXOwMqbB9vmP3ZaXArfY1YP7QAUsz3OLLRambRgO24NawjOWqifJI6cW1S9K
jz1dR2oAHxEJF9Hwfw+h+4VCX7SzHNiOBA0gAPq+oSNg6BGKn3zuvUlTlfxfbJGcbcelgV9leBrN
IpG/gEuGxHnKMqoKJb4d3xS4wx8p0fstuYc+2mMMbqVmFIC+wgvKznJS9foBbhzY775d474U+BdF
ATm+UnAQszFYLKEyMU/IgVZi8cznp6ig1zVov8WsGR41Bo8ROmH9sKSYlnQrBa4KXB1zPl4lpFJZ
VylzlpQs65NEpRI8NPn0oGj1WuIzSe1KMZRS/YNNo7Sb3lSMJ1NIYLRDcS69FphCDK1au5fkivRf
N6nyIrWajGasxtff/qaIpfuicb5L2Ewp5EndUBI3tq0/xwHZS3LBUkKQxIj8rEAtBhqhJiUG+Zvc
rIQvEvtp/qYPh28p1unAG6TIa5sfAMDfl+ql7K7+lUTNj3gnwmXuGjA1xEdBoRjQT7iFcbMkjUiq
SC1HKtO5NkF40tzOJd8lPfW1u1SNljowxPdxYZEPJglDqkXqwygdahpB+Z4Eu3y5+zLHkcEVkneI
cElVWcg28YcgiVsvEBlItJizVNJuIWkbNc3Okq5rdVrHsnE/Wj2AbvdZriAFGVmLBI5KWyMtzBZU
afYj2zOrzaFOup2kx5e1lYKP1wPo7os/S4zHvpn+/N4O3/KcUkrUwGgUQjAV0puS4jMZ3s+S8LOr
7GaYjGeJIZegcR7d5zH5XZIMXdW9SaIhho7JKb0nubhcUYL/MQ22dt0e2ohKKAl8KR+FsfqWZAX8
IO3eLMOtpK1kx2TFPOEsZBQNO3uobMCHJnLKmlWT8qIDtZXtjLNhRx31oFM1lUrr0GRnpSFbJfwL
EbPFILTulIckUz7nnsye0TwuWw6I/aWLaST957cKsAv1sPMn5SDGcuaI2mn86QyvcrjlJRr7z6nq
HCXKFTdHTm+gMLMFN1gKVomL0IfzNyOR4Ti/ilV0M9JI82enqu8hhXvo+6CmVE/L8VsURajezp79
Ia4BHeIUBNFWqeS6P3Uleo3ofRYXsxvn57GhGbNTNvBE3i1VHvEOfShdk/I7kqeQumDlSDGGZnL7
KF9vaH8tuDl0t2B9YPdofwFz7lW33gd+S4tt+ysF/nAElRudpNIiWqOw2y9oo8Vu65a2dib/XrKE
InlysiS9WCoTlBAtRDv4NKQgs+Dkq/27wDh8j8E79ZvsTh2B+OK8yKco7RKVFS/yf7OKdlk+7uVv
C3YMLEHowOfMvQhsSb6N+QfAgmkv8y/LjsnBHavnIBw/6zTcmbl7KGBy04QG4V0uKknKInZevAmC
EZSM3Jq8Lgen7k/gXt+M3WhPF6nGy+GSPwgWR7Ia82/nJSumUL/KGSs0avTcC2MhLvK9VadvwtKj
lQWAsQDk5LryBolZBFSVyrSrPv2rNgH89mrwKXceTd5jC6PWTO5dFl/2SAP9tZHvlotYRUoPh8+b
QN6IkZPk8FAWDLeuaQX0KHRXbFt+lhSUg4Qs5Q6oY9KZISrEaZKBbJDd0u8eyzJdu0YMtkS/ppTm
fPRamtyHfnrMCb1oIdtTs4D/VwdiGF/pm7t6oI9BeGdU+UZqAUlnXUNlXkeWQ5uhizw1F8lchQaN
SiszGw94A4BpgdFIMJ65L2ZFmwj5Q0mzLw9Q682m6lSmLOMrI1CQF1EmcYxdFob7umPe6SkCaxhw
oEdRnajSdvj7E+brF9pT/xbfnf5NtkT+LmIhPxNYQGeneAxt2QKS3lNDFdEhVdjLdBwZnXYreBoR
K0H7ifoWgs2mUp7k/50GvAWvif6gL/Opbqs9TRULRlDUjeh+USHebNy3gHrE4tZw5ylu+WrmzkWq
ovKa1EykOmorxpPGAZvzHmbmainsl7nxAGP6Vmyu6IAlGq7V4qiBDOSzIi9xZP90ab+d3fEgwCsR
A9dKaC7u9iK3c2q9QHYGxQZPjFLXACD2rFDZBge4VLZxz6KK0fPmXZplhzApjr55YbPfxQ4UYmfk
ENGuFK5hOl3PuXkT595ODJuE4PKFcljkDDQ0xnUsG91vssJS8ZCf8hbP9zY1lRA53gLYEwQAVRIB
C2wlCyzVlmggUZfbNzLkrSARIdIrBTNNEpXR/FWbxkM0vNDbTUEdq8CfpAQkuUyzsx/rAOYKcZJx
WaVw0Wv4SMZP39mvkWJf5CZFFTDuADmxbmalf7AzphCOyouspDylb7s/tqUeVXfZQHl7EfvUTSxY
cf77uGq+GrA+iw2yywFw50PeDzA75T9VGLzaqfs0VSVMk1LkGhanwYFZZR4YKkbdRI6mmJ3AakHR
4YiUvyDEoP95jYEqyKLKfYq4DyKO7s5S7HfZuH56Sj3lj5Uka3qcGLpSfqJ3RecSs9BUPr5QU1uR
sFxKcYuSE1PpNhzX6aYn7gEud16AGyQ7oYfY1Y51K6ZbcrauAHKKbgQy+xe8AbfnugqnewGJ0e9x
EnhSOCanpqYHFUwYstF1DEQpjRvFpoyCxyHAU5NR9W3+JtpJd8TVsJ4k/yAxphi+lG5Ur43fOjM7
i8UZdeddr5f8j2RSxPkFxr5K4vHPkqzhI4OWi5qGX4qdLoh3TO9Re2BiOMQLVzXQPv5TkLIKWlj/
3kB7dhGfTFZXNCQ1LuaK+7d+pV9bGFKA4U9HE+wc+23TPmbo8JFQnxMpXdw88udhBGEBVQMpUYnE
oq5pYPVXsqKLXpJSRxO0K38Kl9qUIJsWFFTiE5IE86vk0sWn8Vx8Y2cOtoOf30k1geaxyxDhapdZ
/hYZv6LV5Bw17vDZ2K+ysMvmiUjORiggFimazQVd/F2+OGdy5/+MG+M53s2WgSOACVTlVk6heCmL
gqOgJ28tDe9A9ZOC3sGynD8C8l7MHxpIsMFqv9Na9RSmnByl/dW88HXyGM7KtkmkIdB3vaEntS42
kvySfdHnkILKX3cn9OxDYZlbuaT8yxoD+CzJEQgrEE5Z1cY1H1y9WC+nz6HPNqPFjhhCdkkec5Ev
dBWdovAy/QRGs42TYfmofHzgwKqV8zLRVCKyJwckk55SLWO0BgqfI6XEb17p/FkcxqhayRUlRxjF
7gGCrKVkIydyqYpbjFuAMBfGYbZG9gnqgbOUTKumeHaslL5A7zDYCl4+dRB8KA9LKe9R+uQy76VU
09rmsSdjrzEwPiZbRZSK5yAdM+pvXVfUKULrHLlgp7rxZWChdaPedgGgUuChY58/KrDORWL74ZBk
KYerjwllvjCxVcGQQZn1UkCPZl57zKuN6hlQZjJPhXa6p2p0bvLmRSmaz6SKr7XrH5dr2Ug8rSNw
c860l+BGYYfdonzMLcb25NObBY2m2pdnr5vB9BFrqfqmMKw7mihPs+B//fCzZA4ShcwWP1EeLGCS
stIq22gjtUupocvjL4VJr/tqho3oaPlVvIo/fa8u8JM57NGR84qNPtXk30Vbp3P6keqQ/v219hXt
ujBM3AksZqmRmQGZttZ6kwuKOyAQPEo1bz5RnBw7UUByHMXsQrpOjin7IwVQeV8BhVxmgqUglSmG
RBDkRltslMi9lZhBPicRI6jXfVJWTBJm50X1RcNw9Jg/4IKoJAyVyp8HLRyDP+GWKH7kMIpv5abb
Kq0v9hjTBg/XGfsgGqOjR0AEVLB8bbI3dcbolXB8/adMxJ8QDKwFo2ucNQ//YEbyNFlovLShvZQs
oxzuJWdmZM+4qFmrrm+6Pn4cp/jnn0mPA/c48rpmagzKql+NIWPYNfFZOP+KqyF36aRvQVe+iXUh
sbQnCbeT4yFvY+zcD8B7bI68UXSHmzJiwNMB5pMFEF+iSR8qTJ2AsETflJO7bgb0f1fSM03ZNmLu
N36LHqVrqO9BSKOmea8bhIv6km+SG9EHa5+ADTBtD8KJt79KFacrKI4ZZdGhqB5GYLrt8Flo0y+p
8SPrTQT+LVGhuH1eBNNLFz+1HilQ2Sc/bJ4aA5ZQ0cM6XRdIueqDvK87WLB5EmKMMemJNxanqI76
AwyHW6kwiqaQzWIm2Qf0w3IzNJ8tfpDpalcLyqEueM0BYwhgoy7aR7NmmJ2HLfRlXJ49Pos4yr8F
6iRCLgLsKHCyBMq6rZjFhQcib1ggv3knqCRY6EnICdqXNqrPgl6xXicpinD9SzvU/sxYjngjWy5+
a+90h64dt0tV+lsJsi+pd4s1EsxjcF8Y+tdyW2Y6ndoyvrNpO0+tDsAtKwT56XWlwStGrVAMvdRp
c8mAk1tOp6TclByWFYUW2CjhuL+PO96qmTPRoJGAc5/vlEBxDrqvPEN6rK/bwIccs1Bgaewr86bU
qx8rtPJnW4MDP1YPWVn4j4yNogdAYWKFk7ubzoFHCrpGuFyB3pjFSQXW8+LU6TaP63rjuExCNr06
XneJmu2iwWSyhD7tmgFMW5AP8UHxawVS6m41znnwAp08kjY8h6DNyM64UAdvTSMobwug8ToQ2UlV
hj+hof1YpaYcSjOFzxD42qYIy1uTWWSH0U+EddiA3KjJ3O0ICmXU70DufdXdo84DrOA8YvwK4yw2
ce8fsgw0oj6U4Ys2NKvYgXedocM0ikFdGlq0qflpb8INzk0rkGOin+0n0x/NO60cQXF11lOcKkIe
7m1To33N/N7aGhkgR7XeWHGpQxYRWzcEfBC1rhwlB/revmqZXq81x4MzkL4QevAZSKvoxUfa18Zq
DtpjnNI9PTjzPuwGjSiVvhACfx8OoKdmNJ6amgyPzUidbSEuEgwO6ZphkePDBDil0NJ131TXFBas
tJxgclNZawYwriHtUlc0nfaApvu10UBekw3ZsKrLqYcm1KWC7sS3xkSx1jaLfGMroX0zMaSWgTTo
lZb+UHsI3g3NW7cG7PJ5+g7DC1RmufGUpf0hiSZz5TEHGh5o91XzjIH31ZfOTh9pJdRgmqfRctD0
Gwv3Te2ns+GO90yrgiAvNOKNXr8rFLWjJLrrnHK8AXJ0D6n/uwYL4apzBz4MR79i2fuhiq55HTLd
qsveIL1NJfOfr53K2SWJW+PG0QcFT5OGNph4vsx8VwO6POdGgb2a3vZO/YQrBDdu9Nr1EKndCjLt
bRMVH740vxjQgVQVcyo4CoYHS5Tvdun97NOHqajoBybfysCSkA5ZMskNdXIPUuW4T2h2nunPnXvl
paARe1DJ9aQK8P04OCQGQpPCXRBONDZq5qGZ9fEW0li0dEo7t04XGmQEp7BvtUfatknKTEFw6DgB
gdeve/PEMGV729IUKN3utzhrm/EcdPO9ix1bRWYHNqysAYLp416tLYjEivLedYBt+9akbv0OZZr5
MTw61szQiby5dbQ03SoJzH8+GnkVw2e5EeZ9x8dCKZYGu7harBTD/prm9EkrRvM2CaoNRDe0hVQl
Q1EgGNd6fR329rAaA+MPo4ihbCZKjnyaNkOGcAzxCEEVlaqc4idpyf0QOeq2V+mWCMrgpo4BZ2rQ
6s9Vbm2YTgadRAO0vh565gTX+z7Lir2qZfnKyqORft5X1Ta1XcSd0VlC8pG76Fso7nR1mnYjrtas
DXRKFVA3d30X73ytn1YQj5znX72evqClZXqEYzIhBfboESaNtB22NGwjanAz6wJWM4ZhWxqIi5PH
uyGQCYcJSKRI1T8G2iGl0VSlbfm2nnlqx2icFeX2p2QymxszZaYuAyoq+mUnn7LiSZkLugunt8LL
ga7MlbJVGfFtvBTVxPSfkGEv2QgtQhXTmlgPj5kDXN8fYUjyarCMkUYbgAwbUMs8g+BT09b5WFrb
AWhl2KZAzQ3m0YDW3Oba0SRRfutb/aZP4QeYIBldz1bwR+vmCdi7nt2Y0UQp35ndG8/S70CIFAfX
b2i+jYZt0WuMLIJwQhtgizV6Rhm4dKAhDklQd2/xWrU8mS07xiu7GmHcZCyEWXr9ynArb106Grnm
xClAo9NzYsVdBt/vr+fTHtUxzilLP4zUCvZp0gE2mCBe6IPpNsyc9RDWATgx96Wk89yoYZ7sYhgd
p5TsedmZbHLk3dhDznTOR0ymtrIdqospfWwrrX4LPfVxkER+COsOSN6Z/uKYnpdO1alp5GvYu4d1
Y2sfdkV/eILdJyPgh6XDAWcQhZ6b316lwhRp1U9Dln9oA+gBJsEoaTJsoHR5s5XehW46hMjZrn6h
Poa9v/S+mXNorFvl0aFkjgkO3ilBejeJ3wJ7ZGo0Q4AmD/p1wPEPWn6xFGdLXU1prRelRv4cB1FT
IEyC7saixV3/LXwmI3c2VFwNEYJvabsZix/FOhXePmNwAwxBBXASfPzprnwswQL9sR0bBe+Oe6CI
jNaMYW+PbRCApgldnpdVh15TtnVnvpMFrJHasYUU7raKxzftIW6KTYpTiSvgxTuIbi9hwx0OsFmY
Oa6sZzgbz9IeulSh2EUCbxOlL7bd7l2D4azO9Kynt20TRVsem0Y+vTt2tsU4ulz9bvx2E08lMDFK
e/YYnKEHKjd1/pEFnX5bZql+25lGclNZKgW1ZLwtOxd108NYZjHTXYF4YOTQQVNbkDeAPMVLja1r
ueVt7hp7Y5yHHa3GL4VGN+WoQAFkQ2mIsTQgflWtmZlOULATrK+GMOgOuP7eSh8rplJHXXW7XAfi
7WTFIGfYGo3mkxkpX7kJJaNJ63PVaUdNDeb1nEHcq2rQqtMopabdVzFQSKBu1jMSFS65tKCZsoko
Wzfe/7g6r93IlWDLflEC9Jl8ZZHlpZJUcq0Xok+3mt57fv0s6gJzB4MD9JFKvorMjNyxY+2W42lp
Enb0OjuV2E9ZewFGwaAQSWx2oh/6sH+dYBzu4jx/yYcc6Of2T2wazRkGD6N6WfPdWJSjUBdudsck
ilFcxy61TlWzdmdXa7pz12Y3khYhZXIAGlKA8ENGb39kYqoS57lMayC87cnGreCBGKehbGDUMqDg
B7nXcEYoQvM5z9adpThPrE1jHqTTHA3JOL+uAagoiMnGvFO0wY/S0TpcCmHMciWpT7VmCniVUZa3
ZzEr4movTO0+rWMaUE6zE84TXX1z0Gmplwz1OmbVc34LK9arDJSOW1Er6hnLQ12dwW5X57GykZEo
rvKF4Ixsmk3PiOXOMOA7ziVZgFWZEUJTXOQ0QDyjRDTX4Y9tcr2RQHG1cC3VLXvhlMEHriSXTmi9
54rxAmTpfWySm+SKRwwyWHbn/dqF/rTqr4UiXKokwq3CGbBdJWMtOXbVSKWt3WWBVhc0FMYVPqnu
9bPhs05QcMSVVzMZuyzZGGRMs+w0C6zS+C/aqGLkl8R7pl0fTRPIJGD0Ih8aBhx+7qW3iD3ojwP/
wdMWyIlxl4MR7ujTRtbiWZSxu1gQnlJt2uKkfFP113QEe1WKi2nmcHvnDqpemjEPE15bc/mTritD
DEP16VCeyE7tRWputDP2oTgyTF92SbCQOcECaF8xAusAZdMvkUNFGXWeZNF96w5XtmtqPEfWV6Lz
Cg2u+9jasxXIFvluQzFayy4UFCY5MVD14JAUQD5lEZ+LlGBG7b3NGXP3Fm67szEWsFHmagRqaKCP
7n4e1bYP1T+fZQ+83jKduPp+3szTTALD2T7hf77g52sTvWFusn6eHKx5At0rjynXjdjeXu8SMwP+
NvaMMpuOq9vKnbOhXUzDfdWn+SEif4D7n+dgJpSzK9uO4pzaIBusHaCBadf0RGS4Q7frIBPHbA1L
mS6BpvUPQxqhac1YY+q8H8iURGhMu0OPEmpsK6vrELJEcY9bx56CdCr/jYl8To0ivERxfCDwDnql
Cr+zxX1a3b99z8RjmGnyEK0LDlNgDXNv3djFhVeW17hzX2uFX6rF0ZSs9bFnsyeKLT72EZ13tPk8
MFbgJZU8sxV0erkfR5wq5dTb5EYln7mWSm+JjKCvm08VNC4UHzudXOpKKp3cMC9Rrn51pJB5zKl2
Z1W6O0uE8tCqtwg1ZNfTZ/RGYiKPgyBVJ2bAxproAYPgJ656lcdlZN6kJB+DcZoPm2RdTsSSg2QL
d3tGLNoGW319tezrKli8ykW/lhj0cXiuF6c5DItbX6RuN8G2li+RHu+IHdN2xaCzwvsC5OWuaugW
Mgk17MKFbnJkgVLKnzpFTsUA7icn08/U8xfZ6jk0qvZb1eI2wa9iWuiYTB0CMtji0Y5eOvGadQTT
jcL0zc0GZojKIOljvSI8XW3l+lNTAqfuW1jkTUHi8qh2RW29awZorqJsHx1dewGLTrJXwca/WvWZ
0Z+PYpnemqL/DKcCemiRnDPym1lisOOHCx4Ia25vRkNpv26nbSiIJsT89VsY6eIRTVJW//Rk9mWc
WoHWhjDw853mVKmvj9NVB6nthRVKKiiwp7l2KNYaotcynLg4Una5NrS7JV3fahnzXGgbFC3bDhd1
7AaN0x6cOenPRhbdJOc/nFaCY1odLTu7Cv9LtPXkkiflu1ruVcJ9NPu5D2jH/RFTH5OJDIZ9NeyT
GBOfkQ8c5DURnVgsfZEPajevCWIhytw+EseSyunYN+ofoSR1Hq7EqgrKVIy0NddD6zSfnTa4OzXp
fmrpFzet7lOnMIjkYMiN7qE2iRKc5/Gpm6xnt1xvNewvL5TEb2CkQccIOt0iIqQDT4HGgmnaPuE2
OLZaU8NhwoikDkU+30jOPjdLf28N+9Nxs2s/gkCDt8LW31xK2+QnKv15hCtq6Cnd9/FhyZnqJMJQ
9MXF0ewHDIFQDtum9aNUPaFuemTdjU+mOfyK0O52NaplFdoUAbCbUSyMYBA892GOLTRLnPIKVH/U
nhMCu4yUl5veTRe2f8qUSCSgbYanF6gAY91dVu1Lkveb5NW1rfLH1lDWfnKjzmOXPH4YCwbRxMwG
blTIaY57iuslCZx+HH2Scgz0xxh0Ujbywx01PJGoQ6jX32GejHMlyFftZPVZOM5OV6Afu+UuSo0m
Ofd60hIl1BLIMWQRWxLCs7emwxO+/cCqgG4yEfukhDoBNC2CbhouuoOdcWwvWsbAT5mHTyTrjvzZ
7l4kTpAhc3u61IVfReSCSKPR/dWsP0q7e+7MFjMCsR9lsZS0H2pfy6nlGq7vPd9kzwAQ0RIxtar8
p+vpvbPaxyZ1/hnWh9tT4HPEeAJYdnRL1QSKCXxY2VdL2O5+aAmNzCL9ldX1ti4OgDPUsq0EG+30
lth45mi0cJ5sMw+uP8jEcfdRH0MLKaOvQdKH+zbpLpRUTgoRHGBLQ7sdEwmRhD52mNZLKQ6NgsWq
IWXC62MAWzPFgMOSaFj8SXr/MttgKmOLoaDo2vYmp4lk2eMXxa8noA22Un/+eb3CtKLuoplc1Adj
OxSWbvPZCPYio7uRFnVsczaPvm99eEC7xAZyppOo5WnZirpl5reuDL8kaeprnb93DvaUrDrpDP0c
OO105//9R6CD/T/v/nygtrV9lY72cZimstz3aT+Q9EhIwG6ZjE14r//nsQSN/LK2eYK+ub1JDFPI
NrhpRHEHnW1e3Pb8848qx4MJxP8oHPe50dLlaPHqI2ojgjdWhY/i3Mml+pW62s3RitfGGvH1Keec
JsC2dIZMnhgejVlPlnNWKibWeiK6hBW7hPGmwO5lWAQZTEfXNBnHrT6iBGjgRKgiFYgLRIpOFiwb
tGs5HEgVPa6myIGnUlBXxpeI+T3AnP7hso3OraMFoqtI/JHwMMe4PIEFzc/hC7NiJWcSyicAcMmO
JICntO+1u2k94moh12Gq4N5O9a/U1EgaXaIDWX3ZqUpjReSKByx4PizDDIifQcSptzpOtjnAPhks
cB0nwqh23VjmuBGNZ83tX8uiupEixNRDEx21uex3YyO0Q9gPgH6t5GG10jKAlkzDiTvWS/HhrY6e
n4Ctf1M3nFQL/8SoB+FHyCxe0w/U9/Z3aBRdwMwq3K8EtpoWPgPFa/14rm/UZgxvR0bqg3uxPfIC
5VYa3dKwSPw0rB627I8tT0Cq6qmuYKVBHzVk+KwM8ayz5OJ/eBqi5lDNju7NxfJOZ68lICt6cHtO
mUvYll6l9D8YPr5a+7PQqQkx//ILDtdpSBn45viflgetdwLRlrgN3OlAv6LYwdwVKzzxxrT/rDbd
MLVE/0zTfsgFuUbMnwU61nuKgfkuom8IpG+lunYTOpPhIok5ZXly5+4CNDo/ZnYAlpV4mIGnbUrR
TMTEqKIFej0pA814U3Z1KRoo5HaDClXbqzhs37yw+8e4g+W8qctEornXTvX3paGT0UE2HCN1/4lJ
i5P+ImhT73o4ElUfl7s6xMCwZRHlPbWF25n32a72Lpypk7nV+k0kgiWM9tnUPtlpf071Yk9vVhAJ
gQgIFY17n4BNMY+/HIteZNLp3y1Ga+/n+Z1awfyaQ8iR6fT+yKpHOoX8LO51FJ1NV1uP0lEtMuR0
1UR7sIfpc6Fnszf76DkatHA3C3TSGTCmZ9d1drUNKN9Jpj9S1rdnIjPIvM1qUmX6fj3mjCUHNd85
aEE2euMQTntjreYrG/8ziSDVYWjyKwTt2O9L4EWqIQpeC+3XCJV+p2mcXETBOiQwOlO5gIuWbklo
u7ui/DrEvmBEt+H9F9+IzblPRKaxWupxian907hAkVta8od0Eu5CAfeYDFayrAaDuGBr4CkP099l
tdgBHmZSTekRVtC9m4iViTyibN+56+wt9qgeFNsq6/aEDWB7tzGyejhwskEJWR5+PuPn8UzmHObr
gnxKPlnz5y1am6RwAjEBdGvcaH43i2TlINHYD3L5PTbEexqlYT38/ANV0f6ft4puS18kzsv7eYyc
yoW5o/bx//vcYqVUHFXHbF3piMX/+XCb9M1lMXOQiWrosM/x7afB/bIq9Zu0Ua6VFHT6TKzkg7G9
9fMuBuHu6pDv+PPez+NQLxQx2ogQDNeAc+UGQVZfVbr/n/fJlbtWcWSfFt02HhaX2Zo14ry5jMbD
YERIwIlsdCRCRUr2/z4IjgeoSVYYwc+DP1+c0DGR1HFn2nwO6RIbAknPxHnavnNUhO3iU/87J63M
MUFun/Lztdw40z6MSYYoBst9yJBGd1pqKV9WA39hqnGAqbaPjFy057btTj8fMNckfOhtjBvG3D79
PPTz9a5r/RFxGR1/3vt5vAlJgyH/Rfd/vqiuJmtPdCSR9//321rGdAK0kD02K9BWlvH4CuGXLIdp
qC7jFszSWwsYYj6YYBoHUdxPL6zgzaktB87gSR76nJKLqwiXYyZY5gg3a3bDZL+S83xI2pxTn0Zr
oEqrF8grlNw1aGO7rUsm9XDh4vvYWylsCWAbz1rXtvsoZHwKsKgA87xiQU8qYMoj1Mss7o4N9BEv
xI2yU3r+ayUKdbI6cjkQr8h52tWC7v+akxxkxM9bIZnlVClj5v5yQvmkUhYW+iltMlyQzk8NYUiA
77t9NK8uMSOj3ymm0poy5CZJrvS7p43pPKsCRcNFeigp2En2eBi2PTkjqH41NBo4nGS4p140OiNA
SqKA7AmSa+vzpFBhZCgf62jYu2FyM4T9mA3jfmpWOD959GA4xO4I896HRGZljSl3+FA+Q8KjmAph
MLkLESecBui3YGSV5HNaPKcioqofovXWZRlf1Sp4B13/YRQwrXQgOgkTW9aAUz9TH2NCvKku61Mx
5AdzLo9u/Lzk+WmYRH5Udnh0HC3a1fbCzAqt4N42H2XZH4e+/zRj9SgbNRHF3Z0JUtRYplkHaba/
Scywedpei9z8iBpJnc/LyeEL7wG/bzQ/0QakNO4Z3S6xF9J3oAN8y2ZgPmvOOQqjP9p3cQSCX47o
Nt1P82jWH1wYSxanoIDX2zJJvumAEJrzeKPJ8iZkDTFavgN56AJ4PRhaKg7rXc9aZkcLzPXm1jvN
Nal/mzlUvJlchinxleyHo0zFAwlNrV800VNp/E5DEmqImI8JnJds3DOU0S331+2AQM0Iu15okLWZ
6Mu7mJo3WJk5uTB0iJpBjIyNaj7D9xyE6/KP5IqMza0BW4wOiOfkWxU2CZKUUoS0kSFYjd/xYjCF
ywbYVrzQzAlyatDgN1sqYLM+VzEnJHdEhzOZ0vFrhuD5RTAkuWBTE6RRjI142Pq/sraFFzXbKGdp
4c5YD2Yz+1WZNKcBdFlDH7Sd2DZjexOz3R75edlP63AoaexcHYESNNrvi0WP3hIAKsbu2ov4WQ3J
yZCMwzKNNC8botfQ3gmvuRl97lfTAkWlONH6gmvwUUkzw7/X3KKo2NMevYwASDyFLrV3B3JAi55e
YceRmMCUj7lo6EmTJZq96mX7QubaJhS9q7xO9px+8bF2gmOnIiIiW0sUutjXFv2tb+07ga771hzP
YVnQCgCSm5KL1rTGlQ6K63PP0dcX2ONJ8czXcwHtlvRsCoa6PaqmYf5FkbzR9k8yrZlKwkfNYnro
6ul9bsKO0ZP5U09aX/Ei4idY9jIb6YTPO6lckBwW7L+h/8ph/kKMjR8lSeOgJMVDWJsPEVhxqRf/
7L65To5Vc7aFEgtVMxmzYaebTKXrDuJ4p2qiz0LG7hGoCKKzjYxue5ZdDasBx1JJ29PR9y6VBbq+
WeWj0vpbMRkfYT8eQOk2JwA+tAWqLyZmIIvX+itY3PI4vU5Ydpk2ACG6pT9Y5gpn2ynfMyptTSHe
z2kFzYYtuBqujMXmKDfUnvagYM7mzx0KbuosJ5GzjsRLzAzdRpivqua+tmQp0ZZjoIrcYbtb2aBt
ybz/+0QPS0EpPBMAThsRUbhp+r27pfn1zWOqRX5G7h/cbRDjjaVeHOW+pnR26eg2N+j5pIDd1qZ7
ZD9Ev4FWeciUc29mqDz1ShZBE/3V4vSpb+k0uDptQ0V81nb1agXyWEEiWUK7Pu1QgCG2v7mFgxNA
Nm/IEvg90VEggvP/Pc0IwgZipJN8XPxELJ+KORp09CeCRJnfISDRA9NIQUZ0QxoqP+vhXtovXFRY
JUhbSVPLW22N1G9Y5yipCCqu9ZHoPQE0XYx+Rg7xpI+/7LZvfAInSSmUSdt6Ukf2LFG+wTMt7xYp
1zGTXh0/atD5x6bXSUYNzaIVBDRRZ81hjMfUt/Vk70r3oaIt6cmoeaMqPEmTVqz5vhmRlohwYseR
KiBJj15r+2Ro1ZfrcGEPzhMW7ffGbP4uKxNmYs2PHTwNB8frwdRfugGrQPGl0oILv5//oOM9DFFQ
yfSLAu8yTPI0RWng2BMbdh7JHSjsu8QYtObp3ZZZzkAz3bhsuUw92MfG6hiILFgss+kGI+krzx+0
Onud9f+ctsIiMhanyK4J0tEBcDT7QaLPY5O95ZF1cOA/BHwHYB/Wsq/r5FPpJVPvEfRiBnZdjjd2
9Jtm6dGWC3+CQahTnw4fQ99eqzTHJElGpZLlRcdh4UTiV+wa76RT/rJTLg+xYc+JfvcgY3+489jh
QuDVmGPtT91pnwPnFkzXsEwyr4BeQk7GNSdBvDBm+lXLFW/FmTBnhvjvZTaS2NIP74i8AKSSdwuN
Zlekxj21018NXg0iOplRp8Pepvmz1WovlcFEQkzJUnewdcASV8Qmp+tXWNPm5Bc7DVCGJ2n8ESF9
toReT2xRFNntnXSgJVDFV92yY3ag4Su2FmKqqKAOzlLvc1mQoNK3R80ePgFh0zgyl6/J6TlZlflL
aLQ9yjW6LFvYbsS9wbGYZrrGZYWUdDKGx7WRQZpdMqQ/XUeg04Gslw3hnc1Cc50MqX2fGGLnzGMA
2dneITjrl3J4W2b90RXs0rLlmXX6gahn3tCy4jyY+vuUOa95EzLhZ18oT4JsHW+0lKrHKLomqIGK
lmZo31vhOuxz4hbN6SsV8oMRNUh4gLJ3U209Ldy7RolKT3wGiaP/CDLt/U5jZgrE+NTGt0wTKbm1
iy/G/GOGfeiVjrafw+4qcYnjMqOunDgVd4PzZtjcWsVC+3Z1t1jjwn6PSpBkVU5jmiGfL3ToUwsA
3MzK9mSu1duK3DXXVX2carDmVnu2Yo3F3n5P0zTzdWN8HB0ASsxQUFjhaqoXWARJ3PuQbt7rlXN6
Fy+fPTls8VidV7aLuUtYHqNgnPJ0jzx9Yfq68/LZFVsAO4NRuHnRXNSUDhiuBtPnNAn6i2jMKr4x
1BUSScawQS+OP2xaasscYidJSif0f5wln6mCELwSjbCNZpjzZjSo5LvkK9AxXEZF4I203XLBJr01
Ifb55DxARmLrQ5rjOkT4yB5WnXl1TaVfNWPKoUUnjrtpiV4sYz2bdfU7Ew53GL3lumQCwnCfC019
F/OsOHdiZgAYRe06pW+0Xf7F1ALbjtOTWaI4zQuKa9d8LQCJhF11StSEQQK3dqtxsYvoUCT9Hr3g
meTj1StXpt6sMdv1Ufp3nRs6isv31H8MxuhrXHhMDqzy5HSnNLWfNMsofdiwVUD7DW6aDaEjxLKy
W3uKmipzb2mHgsB/fqQ1R1N7JDIs9+tli68qCxmY9vesm5+x6XyEjXNN2/4ylP3XaNVYZJmyskcq
s6H6Sm2eVjOymQPEO2KZROBYZYawsBmXnJjcjmV5cQxO/Vquv0HvD8YyvcWywj2WM+FNFTwv5V2u
BSaLrcGsZk4/2njNzUmAeNx1vTmwSnC6K+XIEb2YmAH+Jtzy3batY1SRSKUwBTLz8aR14RaFsam9
tnWy7JwOXA6G0Sxeul6/JgvYvimUt7Vdbk0z1FdrFr80dmpyJh/jlMtsHXP2IuyYXIC/0s580BqH
eBGyPuZh/A4H912JOEjb+BQu5d/EXLi3gegObO0M+XuSxSLQtiwv0fSHQWUU2O4DuuRlAe6SEplA
4TLDwNdo+BCiV4fcysBIHkP5QHfpD85baie6ms1fBMZdKfvrXORPupjfTGP8YmclLfiYGAZy7cp8
KmYJGeOf1FR+dsFFbxTNENlJVHaxU9VEjyICCawZR9kVX62TwSrLkBlpN0gB+77K5v1YEvom+juF
6nPerO9u1Dy6S3hU2QwApd/nS9KzCI4XfH4BhsKrqCcThx6VlGYUH0xVfZlhcwizTPNSfQ0ymz8f
/yNieUtsKr10rbbQPTadrT3pLstClbRnqEzYHLKXPNX5e6M37IUpwhtZZQBcn/Qh5qjByFCY9ydH
Rx20nBnhkdwQN1VBrTPqYSM7OvJOKKBH4AMM1+6kjflfkYJ8bg2XH0NTY1oJuS+Q84j+fCP2C6MY
r4gyJcNjedBvKeYtjiTShM6JiF9DnAgAKS+xNO/WVBztOhwhX6+PUW9STrREAYnQIlaSvlySL+Iy
Up+G0tmTr9WuoV8sBodfc76TEWEjS1mHxTQOZjIR2QzT1vTL0QKEgtQ7sfT+PImJkFDGsb6xRyZx
ysiIpT9r2+j45jiQC2n3dDa6lnnNshXp1lCiP2OjdQkWOduRw55SDcWGHGrX1G9Ege3NdLti48T2
uJsoZOnCU0o92Jq6oxtwO5XTpzlUf+yyp6fqmDdYOizZ60qLqoZ9Rk6P6mkJb8PO7fBuOkiVRTbi
iCD8kw5ACIix+JLjl0uAFzw1GmyEf2H/CK1bPzyhERwid9gT3/DigGBk2dKQGYFRcmDkmJJOj5oY
nxo8ND6BnMcJfc4c1Ksddxm5vR+FsoLENfM9c7iVpwSnrARR0GJ03uvc+lTbwz2ZLTMwlj8chjjv
KUJkKuwAVDBljN0Rh6rwR71lrSweOx1WdqwIap51ANEdLsiW9nmYvjQLbfdhvlVlHkzL+Ic8Nep6
6nIOPmS7Wsz2wItf5uRtRCk9dIZ6jLKIltFEAuGiH3FVMl5dPwsDQXPR1XcZA9LvGL3xrOgcJesd
i4wB3KamwIQFVkdvySL+i2cYb6P5neXkOYY4SGayIcnisL2SPQOpEo0+Ni1PRaisIv2aK6s/SPAM
sE6pT8j76UfcQGK5JMKSh7KfYxSX9XNdx+9mwcFSssakQJiqzXscztkne94+asPXOEYDLpoBgO4o
/7j2eCdnaN/R02+il6EUxX67TqySayRbQvJNmfAYVprGogt/R6vxtHJUzOPmSYNN5wEQ+wbA5xMU
zz4WDl44VidrTT+JEiLxEF8EmFgMkvj/xqFiNclXH/8fW3MTN76c3OeutP4VTnaPWfK8cXlrNhyk
mZ/XLj6tZOw6VYlOJCGO9XXQE1GzfRDYHemmsX7cbhA7Zg7DGOecsfd/3PvAcjlEN4l6+FWRg31i
6vJUa7btWf38S4C+yMLvQS6O149sKdZ06Jnh5BiMYaHWoy/a7FgTq4KBa2I7XEhtRkxPO6sByFjt
USiDrFAeYPnimt/2qiFMXh2YclR19mOfOwC+iqO2QoMuYdjNkRWMTf+WT37Ym9/GtjdEilZ1mCxP
29o5ivXehPw+ocCfWTccbYmFO3Hi/3JUddSXCgf7TG5r2J8hXbG/cVr15IgDZ2y2qVR65dV/xaJu
tnPWRELafKOHmDa4wvWh/gBjpNXxelhGZMJlpLYaOkA2UaZ+W/WRnvLbmBndPufU7jIeY5Rg7Gqw
IcSwo5rNBqGmMRjorOj2Mp/OHTF+LAfzocu7VxVNPlNJf4hyZW70tVWBvYT6SZPFP6ekf5s1v3M3
Sx8kM6nxRkFdOdJfklLcB5ZFln3KriFXv5dsF3Xg7MPpPmBSL9LkSSiMw1VPSHg8dkEcXmtNYLRG
tDzU4UJzsdIxUaSvQJ+OqZHFrIhMYecj2VF5iYNcj8aPsRCcZuvh7ESMNvbDf9rU/Ne4ZKEkWfXP
krMJ/t7XJ73e0Wg7uXg4oqY+VE5R72ua07s0t8ejKi2S2LBWyJgoAVyW8AuGS7mdVvr6oqfNUeXz
g3LkycVS1tuqZLIifST/Z0/zj/bawiRuZS6eU+fXXkuv1bo8LmRTcsH0nxIIZ1aa4IYsRrqJJ7Nq
cgjNOL0t6RelaOjZZC9sF8qUuv9MGTK7bn1KXe6aJn124LBrY6Vo4pcG3d7AiostH6hh10iJop1U
WBzmYEEcO5mRezfU9NrLwfDACOYnwFx44wxSg4oWy0o74+NPberj9t6Vz5mWs/WxYqHicn8Sbarj
Gc5HQnopIGiJW/igRwJKJvx3mkZvohrOZWOXO5slbKIqjGacv0ThAaPnGOunWnVwismXeG2MdCLZ
bJCfue4+D0zyMsL9XG9jzW4ELjvnlhTCvQkUrmARSRqkL2vsEL/YhIkfuf2Z/ZG5CFuGO60iOVCL
eJGwCVtEewEXHpoKaqVKv1X36eQho0xijsj1ks/IantXyHvpMEzalBMRUEt6hY8w+6nDkQj25Obx
tdM97fuDWKQ8adVGcg+gwPUPAKuDQrV0wRrjac4qxocW67MCw+xTFD8auYErhnIvtWFf2FX/1x6Y
0ZybTnkEoEMKn5r5tuKax2n8t6/cBQs6MA6b8/C65WuScz2dTLs71hXlVJSv4b7D4jqhvyFodcZu
Ro8xjPA0tRoVmZW/Y2efYz3QkfhJb+fH6udpnW5Vh7xnUpD0xXDk4vzP6l/bof200vyOrQLbGXNt
/pyM/eOW5WIrJ9wNNqvLT5dz5CSF95FYoEuHj3XfFCMWFOIFVUVirt4coFptJYXCrfU2JttEsunb
MsJkVpw65ik9bFGvQP1g27a7DNNam38Mqk381jT1oFO8eMbsvtMNVJxLecWmrGdEo4xfqO+IKxaa
xcXLjTPULeh/0j7Wobg5lmDTYd6up4dRjtmbyZxlMDI0FnEIGxijj9H8zXw5zVFC/Znl+Nus8Rlp
O8B65BL+hXtPG4vIp8nnS5wHPm2JeDckqGxmVRziiPmkrWFEXy3A1vMBk/TYaHHPAXQKd2JAsYj0
bGckyt7Fw/AKw0T5RILngavX0TVWuQ/y66XIw7cVH8eOnD93b4v5NghLu0bsjfHm3XdT7ZorW15d
FgLusvXDTjv9fcmIcyA4Yb8wMnk0tyJ+trh/EYIcxjs6OU1eYVbUiLNAK9LFYYn1V3dKgkngekID
TX3DdmhDpQnpuAr5QNpIHO4svplKZqaTpK1NGBhc8Hlj+pqGrKoiivqjEBXHn2x+nnFx5PUI/MjS
70RU8FfPCDFxqRG+XTYRwym6wR7GCKWiSAs65ACf9MWMA2r0thqhr1ms3+P4RQeKaY6I+RkNz7JZ
opiJNqWH39le2j4WWkQ1vgZDK7VznRj/8G0Op852UfkUZ7I5YaRCpLvMYgAvqlxuci4IvWe2pFrK
Mwepq8pD6dlEKe/xIgZ2TYb2khZqB99E90mVPuRm3p16aVxXsyv3GfnUtgoPOFGJlmJEK5qc3/Uk
693YDqcY2dBrNfSd2rKln3Zajpqk+Ysb1geNtGEA8/1uKY3PiCeaX4REcdzpd0Z5dsZIOkySMvPU
JhNQIKZFQhvKwWbrLxznP9Sifbi2vwjP2a0miWSYiJCHshcRyfGouxv3l117u+GEK1EwecLi0uAs
rSOwucBh0xS4BeWmy6FlrDx8n3vW+ouSNHf0YdkOJ81FTeG9rxpiEJT7XWjDnSyuMnAlaHkresh1
ZuNswLhtchxWVH7mO3wunhXNpf1kRSwoRvGyshjumW/g2Q9X/cgx4qJMsonHzFanGZ/mLpYu9k3F
RpWR3mcqgHu0XrC8Yh3Ik5r7uzf3eb+0x14xxtd04mgqoBjQO70cmqpXZ/oOqgovdE8RRsDbW4cv
djHn39PCitP8h+RgM+1EVLOp06EDBWLW7cWqydDDnO7sph612ZnBoTYtgqaycnmQyfyLpOSI13iE
cudoaEGJwP+RjZtpz+QXYcwOiY4ClFcw3WfZymbCNdGTRprFqYN0XZBQbnFmngwGGHNjCcD8R8+l
9mmE6l/VGaTxrg7nCw1j7bxY1gOsrOui41jQ+vklZGYumyv7KHRUBWvBmiEdYzoCEP8E+K/vGblh
SNApvLW+mj3OyjhZNT8kvx6vR/wIj8D21lAAqde+ydukrKbJrs028yvNmBOz/pIUEI7zJjswSdoR
/KMHhrRKL5b0+kfg8MLFcDozqObjZfeZzr6Ap3qWA2qn0mfOePIduv2y04o8oZLjJR2FAVPuNuSu
5Gw3R4G9lrOn1+sd15CXmTQ1wip8jq0VZ1mFtR1SPmNBAxZdgrBMTv6d5isNonjZNYd8wYlEGerr
NAgPoUxfsHb4mPd9R4rcA/3xKu3p/xB1XsttI1EafiJUITXQuCXBTGVZ6QZleSw0cmiEBp5+P3q3
am9c9lhjUSTQOOeP0VbXM9pFZ31E7knhb8b2TxvVo9e6r97kPPtwh6QB/sWqSF2amk9+O1xW5cFd
84w5VzTQz6MqH8GrPrtewvKZijxin82AANXiVuw4HHBjIt1a6otvZ2/KyRFUBcM5q9VPR44QgC+8
dKAITx+dvyZb/rPluM0H4N6xXuk3ZNTzpo5w5Jqu7ymheFc22BUSHHHnqJmvnkjnAyHCr3b14eMX
aPzC27oKeVIxkK2oDLJX1HUZWiv1q7Z6SqYJimPULSVxBprqCjd5C2cRMXFTqYjKdwm+lGUb3Pv5
h56T4ZJa1n/zUl9x2zeQ5u6RmvQ5DohqjkUSEvdfMcaAEMbg5EwIq6LZWeBJZg7eWuFiti79luWx
spfgJIDINSXnO6xU3lYifgojHxV1Szb9qoh1W421NQ0DPn3RVOLWE2Jj7ofKoHcLbLAAMVH9aLxn
wigRBpOhc6YxBtrFToiaqckLDruTUeQzwAxXNp+vN9nODrUKXspkZnyrI0PDZ4AsujzQG90sDmuS
mq9+V4x718cxpB0br+16tmynOkKfAIziYQHxbE7rDIzTqIRikRrcV0Yk+yQ5Bs1+8jF7hNUhuF2r
slRv48hAFvlWsZ+ksc7F4LwEFdHjs3+00tKcDVjlLri39dzGA/zMdsVqmbVRyGxJ8KxFP2cruZO9
MvZ4Mth6Gu8wkfoHj8PaQt2ft6ATA2b/6ZFJ4VkvI+NERlSCgpsA+wLebTXzkmNbMUFNXKylwvCF
oZ9m6ZGOgGwiuhA0SY8+foK8ox93tXDi++bOp8wVWg6tgZkBe7UHfdz8IZ3SRta8/Jl7dr9oRCmg
LfttzTz0ah4/qYu3dhPgRWMi3UbtzCcIN+/aALpkQUEf/ZQGTx6NqxMrLBU4iNI3XSMbELt2uBWH
03yb1xOFwKAbzpod12zkn0tXZi6Ns1ErbZ3tIPzdg+s55BBc/do9Jaru7oKMk10qjS8KwC5ucxRQ
Lq6QsS2SnRQ85+0kP6pmbFmr7aPt2k+JSFA0pJbAfLwyZOibPeffLxUWGihziVEjWOdHyKqZbRQH
j7j98u9L/v2ucU1zpgAGcSYX9+3vojb4v69CAcYMCpa8q3FPZLNiatt2JiqPeULavJ2tMpYa5aQ/
VK9WSFUbop4Jpikglq5wzl37vlSTH6s+NHEr7WdZQ2h6PRnJ9KOivjZ/asuPLs1y5eRjpRAEOeth
iCuBooagRhC+TnSb0GBaQgCJaGllusbDIfhJ6fRqs/Su1SH1vWV/CW51DLpeY2DP7pzn6aOU5Xwx
MAVNzUAlQ/+IiIdgO/uksPD9cqoyArgLo1jUVGcPiffXx30p/SDbBhrTpZglBoFpwgpifg1LB4Nq
3yzvaJUE1qUTJ9927iZDI48F5hcI7FuhvkbFY6MG/g1Ln8oeiwDbvUfNnPPXQuixIzIZN2+1/FVB
P19duXwEbaROvTVCghoG2cxFEZHb3c3T1WF0G7GqiluyYfY42eHyUuO18mvPhq6XhFvZaorbcQCn
gnId0vUvyPvEFSKXfdEmjwTF7tdAPI8B5QwkRj6t2cRWNfs9C6v1LZI5Pdi+GnAg5TwbaJGNxtxB
OQR054E/swuF+2ngBDc5InO8wHeG6Cosrz6qgMjcRZbPiDarB2tUv8nsq89omavzv9/JwZUQq2Gb
HXIxXwLhR/j3bnaj//2tHWDyZBtF3X27Uv/9jYPB//++yO09JFaCFIp/l+6/q/bfF/7/H7M5feoI
atj/u3b//wqPsCuVGxE+SFxw/3thd7dLfRlpTLhZCO2DHK3Dv/+GO+3qpOuPVaFerBghWIf5pfKo
4mUe/eV2XLaicTr6wnMdd9lE8W5R0y7RHIt8hQ0hVbVcySSmgj3mJOJ58mIVI6hI/UohWZLBNAqx
g3HQ+NDV79YCFecHrhk7mn7rtlQSTLO1y2iFbiwjzrO9qG2Qm50Kb3XE5frTttYIhgXxsK7I0ctx
29cP6bgs92mEL01wEsTKbsiZBcdb6vdlQFA3EI2TW7lCMnTvzfKLy9Wjor1gNBtq+Vzkw2c4v5RO
yR60kvRXu2pD7THkq/IolOvopBZp+KKkOx5vejop4Q6pp6E3c+molcQTt9jn6kbajL2C3RfcCoV/
ZkBNF3dPmtCvaEw6HHaIQk2/D0xV03/87FjyL7eSy3VFMAm+sEsw4ifqEu+5dsKKJqGxieUcHV26
cggyZ5S3mCIDAQmIgoCJC4xinrHuT5SxwzdVTGFwAVuI8l3qJcnTlws/i4q5JeXXoUrRRrM6zivk
Sr2COkvt7WdvgFxAb7vtLJVsJKliGxNaewLA7UO/7OssKx6iJWJLo84pqVs0M+VrOdS/l3Ksnubi
CAZFygSa40sw2X+rrpuYDvG2hEGOUxFMYeKfuOqK/8tdKqQXeieHpQZFdwjAa6WzbyuIDCw22bEz
tQejaZ/0OE+70A/uiloD8SSSSa+O4maCkPMnm5Fhmo4zhRVYlRCBLQukQCP6Y0jvx6wzHgRJccfN
/4M5CUV0kr+bdVg3Xf4pV45aINggYhsaI/wPsllKrBE8/KaafQlfJ2dOn7d4A+xsBxd0Bmr0NpPd
PI2Rh3TMXuix4ogizOtvQjaD1yMaTyd5n6WtvfX7g+MEvwL5Z7T1g1swplBjJzeDJtN7xFXqe8up
rGlqzwYCOQCxNbGU1sEJse8YUKQgxCc9UhC6r17MqD+lXTUHLkwyfyH64AaQ3COCQpqTjS9h5r3l
ziDiQPffScH2UEVcunYo23uQZvrAf0vPqM1gZ8MxDRij5+6+WeZi5wLUHF31m6Pvlk2PwYk3AFEX
LEZKsXRxocIgPYYkFzrbNEwwDsyMPZ43XHmUPmCcVbfmypiwAHksgtKPtYOcrwevJ51taM5FKevz
vz+uSKN57ePN1wYRYwXumXQ49xyUi3ueAp/MsqinwYbw/WKpll3r00tsFeJQOlmJwWhGDaN5dTOz
2NlnJDri0CF1YXgwk1EHszQIqVBkYMxlZ+brjOUfMZwhahtWXkyBSC0LouNAeov903igza6b752q
gMvH+Zwfpia7M0MYIdzLmGtS8eETurHvWxIVo8jCsufws8sJ9I5wuWnbtIwEnIKYZUmP+Pcd/D4k
mR+GxlrMcC4CLGwsm2N07EPSZ9oWtX/ZW7GPf5agiuhWwhNyUUyp9dBgVVoGOZ+UnZt9pMNsX3M7
HJQHUNC+CpECM+NctYs8pY6u2dY9howhE8z+/SxPTmV/jdX0kOl1fi0t67NYsi83GhIehOSblG77
IBhOmAShwS3V3Pd98OYW4TMPNdgPmKO4DB1mU8ZOdmKGa0wPKh6X6hXt4ilHRfwrTRFmpCY7gAS+
+13ZHDvBOR5ECl/aFIabmvwFqEJMVX42bPMO36DSRPjMGOTmhT1f/Yx4MVD6sWrm3c3slzHPkCHF
OpTd5ThSSGpfvnBNQbA4EQ6Kvsdt3jwQ+HLOO3mcgiC4NV95saRet5AYcJdvUY33hFq0F9Hx44pw
fImajD7ufn6NVMOC4k/tPqkD74Cnkv2LvByOstm7aoJkAIaIMktDTaqiqZ8U2uE0bB/sXO+r1Wpp
S0h/qprnPaG2B0aIF88VaAciEmgUI7QV6R9K1yIyHrOXYlrPxhvNLl9zYBvlouKIeoqocVxZq9wH
rSZv3RTnJWcw8XpBJCReLojVV0iQnFcR/XZJEuEQ6t+6NEemK6Ci6RAMtOhwOxEqYsnRuRQWW2VZ
TCke1Xgp0bYRq4NbKcyzo/CmT0fjk7E8A+ddViR/+K+yKOpbpO9rpO2L0yYDSX/PtduvyEqmp2oS
zqa0bHQFy4Bph0F/KAiPXVhbBAl/PAadfZ8Ej8rvwNdJpQvW/C/mPqRrGVYGOe18b35yW+u3l6ex
i/960epeEaRsL5ooB4e1w/fHX1hfgzWAbGqQJBbTz1pHH9k83Ke5PnWUpEd1f+nW4T7MubFGjBK4
hAhvQNoOD8f+QRzfEybufuuHxbLxRPPjuscx0ufELe5zQRTPCikQjykh9UtzVyWDGy9rHAWTirOb
YpMwHkrh1oP0WobUBlGXGN2XelmfElJc8ur3CmFZe0G/9xL0uglp0vlDESVTDDZ3LVJwBdXipJc4
dreNG+545BLVMPpxIZfv1W0eTJZcauWWu3EKqVux7+1k0cfKWh7QphJ0ptqNNU/XEDM0Uzx0HNkY
OcKhVLJMUaUZgCwal9iKDGOiH4knNk5rdHg7lu7DqyYAKVVcu7l8AyC9+ZODt9xq050ee4qWmFMb
H+PWonG/5uNTaUvCLvGF1zlvpBLzW13iS5Jl8Qs317XKLLNLxuUP8VWfjute5xxu08qd5xSKOqYh
70N0RLW4RPkYbe+VJTQxvZa9cSYqPIrC3Rvi5DnWwDEK7JJwDyQ1OMeC8qptUt3XQ1ARYZjeAf69
ZUwXGdWZ5KGND3azk4t/k3+VW7cvfimQty2wybWub47KqY+bZnyrAM1xxHsbPNX3hU53EY5Sr28/
kENDXXBw70Ao91MRqNPsOPDN5dFtICuQwI8BNFxSQA9OQX+Pr+EvY2WHYXouYTqBimvh4DkhC2z0
+N5i9CZ4rvwBeX2fMC+5fOE2ZcpvKUOqffeP6HGzNxy+0ziQa54m3mYgjfSfAAqo0s/uTY5uEfkS
cVAaCZ3qZ+d+gQG2HPXQTyM2IuSIu5WEdsIQnX2e3zw4fZ3uUtNV+AgctcNCj2OPo4S5zsGiSyUB
aFRRbQparkH6ddxo2z8FkOu5zU64NsxxSF44Pmzn0VO9d8m6bNzXkqIe23NCTvLVhsOHyquVg/e5
zsil1jxyJJgN7pZdOqOisFCzl/IkmxHFpSiZzx33nucjEoYEFYEF8AUKw+2U0ahlGgtlT/ZmbJSi
Vo/Dh2l5M4ccnxFuQld3D23zYNcm2yV+hbYvj1BhATk7+rhEip+hdh5TGyVmOCUQCiFMvs8EHJE5
PYyL3AYG5weRl1waa7MdF+tvCxS0a+nk6zoVUkMBM15xOMSkQH44oXkZc//Y3NIwOs0x7Kbuz1yV
P3PaN98Ei2ebpbHuG6sxkCnnRef5Niq/yHRgYIcx2Aw4WcdqB60Lwo62ku1omwW2fWn12u7GfIoh
ixFm+i9DlHrnka02nxNQpMTfiqoMtiVkWOagj1uI4UPXvtGGoCN7/ndyhLssdB6EyztbL1ms3fBq
Qg+AvpzR5C7sZ2QJMMhnsoHyBemBWmZb7lW466zywyvX09QCBuPcYMH6pyBU6n0lm+BgAuvqRm5+
yoaf3A+CC1Jx56Qa+ZS0Sb6XAy4bNVd7aZwTpplktzptEaMBIMZ3aWLkCAgBrJL0R++li0r6hZti
79npt6fcl64xjHNosl9ERRSU01uob/+lCXVRAXFdIEf2KogYboehKfp7Y/K7jG2o8UJDaZ9Pt59D
MgBcz7Jm18CxuKwiieJJLiT9OOKtWWxC3TLf2hY9rtcks8CKxvsknfJ9ZTxE9L1EonrE7ckWyTfc
VpPXbaMegXfyq7sFWmvLeqMwsdqAKL/VyU26gYqlhCYkeGO60Zr7uoxQksBIo2LqWftyBZun44Cp
NG54/DOXZrzC27ciEOi4cKNRnHh1vJbng9snx6EQP6J6Na4FRUCSYg9mCbyPKZ+NL0qbVwCRj7Am
wyq9bVrE/W0L8eGmNg2EDOCdancF2RRbl31t45aOtyX98tMbUBvStrB3+KD1FCCmyMZvgufImdRx
npOlZJIO1SFLkN0Pj2uVnSrtv2RW++5I5aMVUkjXc5AgKvp87A8u6XVr5+9z1pmA9hcsDgg3WGKH
eEFEcs5TDvMaIndpoZdl/VkXvNkRuTx2f83JQFjD6tO2ae7VE0IotjZGD/Vuo2Q+W9mhJ7WUAJaI
zJ6qPQnvxxvh/MsGwqnxAu7TtcNS2ZqYSITjXCH58IPEB/nEHtBE9qOPBwEVcfU49lLF0+Bd+jp/
VsHyRELUc4NXcyMs/VFl7AQGoejgn5fMTfeO7W5Gj2SujFCh4FZSMfgvt2kpN7SApjUOvdTKh52M
EFG3iXPW9UF3Trftq+4yUK9L9eiH5qBIQoGDPSP+qQ93oyLJPvMayDAgxTEr3/uR55nl+kzIE4t0
SMQ2zx3qVX6X6h/EVUQIFKovih3+66LpDgEb/u0hEseke+OSj5vVbi5saJLtMSUJBRm0RVtMon61
JfDZzSHIOD++UJl7d3s9tHCz8crpzG5Han1dE2iLpDkbGDy4Zr/S2fqLqDBGLB4cLFd8KoSwx94k
IfFQoIDMyOAB87HoomhrzEuDqvIwFjN2l6L5KBHN+S3T4cIYjjk2yPdjJ2+lAFSXqErH/oL3xZny
J69tvxCCyL79vYQYHydSRFR7bXzEwIWHBargthrQkzvJYclUu3cs4W66OUvjliSAKPLOc+Y8QrGR
DbgCsWOUx1gq+wbJP9kRhlFq0IDowgSgyiGoXJXvjRNANWGZ7cT616dC5zhgoptCc8BJ/9d3rTel
XKarKWEmcSciIfzqXc0vhTvj7OtVhfKm3zlU5mzJz/sbCijUjuh/5O1vxh3JHZn771r5l6mr/uR4
2hDd7J3e4JXstlQH0jPD6+3z8P0WxoXbwuV4rVaXvLJoQvC6osVlh4OZ7+JePJcTeQxRTwFZSc0K
QEx3w5RgbYlG3E75XJ6ANXmeJyhKeyg1SDu1TwqwMwJhnyhYQkXXJp9ForGD1wuLNLYT7OZACTk2
B64lrjnENKb/opvEgV9P3xtA6C0hjncOIrOdWjB1oIeAQjMoTBdr3ttD9yxz2MWJiB24vazdIMH/
L8pT3Mt9eiVZ7KeX6X1BqRQmdARNK4FlezVBMfRGxMLTUIJWs2KQquKsFn8QyOn9IiTNxgerW3Fh
+0O7t9Prv0vYTNOv1huvucUx304h0Bu48gh5M1co1W52p5ZxCwNNZx41fidpsW11c32uI/Wrr50/
o5cg+G2w7I0IknFSsiqFnRV7NmoyC380TGz7xJx4rnFx0sXmxeSOfGepuuk9fU717yrE87VMfGOv
YA0XOZqcIahhgIpd1QzFvVqg/dM6bLYBPaxZh44v4ujRZVniwcSBZldZvS2TZ2ulE501GXUvTm9U
kj/AL3pbOTPWuYpYjxZtCZXHCOqARKxZsJxFqKyHdblbMUUcS/M5Vf7jmnjJNp0TtRdjeIHyRYIb
BC+rYduamSVYvpsjOMJuGlh3fbhTJGykFJsvf0Zkoiwy+UT3ZIVFuONS8ndkKK2xLpt5M+TN/Vya
j7m++bnQkVleuwMS7XYOicCxkmzXbuvduyxJox3WD8azepJ84nn6mZvgqXOXV9vzTlkS/hLE3Ve+
TSaePBeudUkx9ezF4HubotjKIsoYVd1tP5M4SjgosqzRS/feZP5ILfEC/tjGfTVe9sp8zo/rpedx
LX73A4dDZw2v0TSc0hGwLQq/V0mK7Fw334Iu6EpGKxM876nu3bfK4bPVBRSyxjZ5RKyI3RjsKwH5
nHoSymxLx9VI8jsTceeeHJcnW7AyPYrWiL22BJ8UFsdAit/lPNmHloBKRAfUBYWPGCSuDnHNu2xm
HcoQiMxV4RCa0NzxRorr0lmgOOyRB7/CC4jKdE5w5rUL2awWFs2zUNl/oef9Vyp7PYDDuHEeElZj
rOfRCQjqbjpvm7poMcMEV19IQ7pVpPYpsHFIlOX4HblIFJOGVwQUDdy9/nENbmceIKTEiWTvmkVh
DMU4Zxn7mE/4uHFVVzHLEK8nsh7qJLcZ69biWQdV8WrReRkuM8EZp3m2gwtoBjfddmLGviZN+yWX
cThlol4eHZRUiYrKXamiP0H6NXUerMlG4LM9lTO6Yj0TYeaE/nYN5p8o2Ou6RXpqVWfkXiBti1dt
QTkwniUrbTRR8pqskgYQ8+g5Vf7iNexHSYepfa1KPhoiMgAH7HonJ8JjVEG/bAuOX2KgYTt+T1WK
JiXUxUmUPlSiURVjLQsLYiZnJyJgzFSvPynmjyFdKEzb8gxDiyMEU7KGdOkTln6Z/yaeQZ2cElAC
e3lBQFEYYLdq3At5oGT0BB1Ff0n34jrc5HXlXpq6pbMCcHmV3X1PkmUSMKbrN0L2eWQpcmNdwXQN
FUSyV4gz1PtcsypB0kVmht0ALGlXXqDL7WNt60uiq/ouSlDaLI0t4toCspuLsT1TQrolIRrljsdA
S2TJtqvw04ZVCXI4vQdGvkaiI8mKmjdsRNm3ncy4lqaaFACuKtlXiJW0lx5MiyYzSs+zCRtKU5pD
0XU3M5/3gwiQNRCyk6TllHSlm1E8nT9kheKCbm5E+W3HshpqonVvEhCn5JTo9oaV8qpyzzmu217U
+bVw7TeJsG4TtlXGU8Qd4qDOj1MRVvHg1WQPDuJ9+ec6Sht8+BCcq48yB7sl0cwsVqDs9i4II5BE
3R1NhV2mCRlMFxyfdokEP5x3aJEFdvP8Fds2a3OPN6mrT0QlPLcRWR6pJiCNwLl3x5uZ6xPAdfh4
RDKVHDY/HTgZKi6D+SeJYHFKFjkvom6Qu2GTJeo0Tm0Qk2GN5q8rL5Ks0qNG7YNMW1UkRrpXPaqK
gFedEZzrHWB1mCXNyO7/VjXkk5Bof65rUKViJGcRlzZo3C22YE3KrVG53Nhl8ulZM59nKz/TCJ/F
UPUKX36yAmDYX6px/VhO9V3Whxei7QLweCAVZufhtUAw+CKK3Zz5YJk9bGrUsDgjNvxxLRSbPLAZ
3fNKYFxPss+FCrbcnp6aybu63XpBKfE5lR5NapUgiponE6piDiaNsrPA106Q2vM6LvMh0Sc/VyiN
ps8lRKXiy2TeCUgrYfEWFV1L3+kajrs0XZ6E38ntjAkAAPjY9QMOEzG9oav/sxIwzsaAHze0QPAg
/RgKMm8/jJ4800pTQrdmV5lqfBU8burMKdC6RWdI0OBQ0yeWpLm9y2UBWVCQOKSZli+FqT8I+dk5
yLNOCDDOYS/Cp2l6NRPF7VURPSK6J0x7ILMvWvShzsb6AXrwTjf9R5KAiDS6qHbVsL7KFrPX2otl
AzgEu25McPIXxghEyMcM8c32xhcjrRZjLskzNSR+pGj1KP+9mzTmAU81W4qYiwuxC99h1CznyXeX
rWuhS2Z8o+WkViJeRulCFnVH3Wfq2ufLJQ0sc84DoiQ9C7ZGCPvojphR2sYi/zxCGZZG+aVqFk3R
BFci8k5nG/kd7pQaDYNdHmBhnod5/eDSMkcnd85p79YHb2CJqPzcuRs8KAmFknlThND75ND8GTqU
sbbH4FDXzw6ipTPWvvKIUJNwMfdGVKbEDAKpeanL8JJNQG3LqsnuID6jCN03TW7r6JOlQC6bhmFk
8ugQ1NWTwYxHlhcbt5fFU0n2l/BvCjWkeBkYDIk7twoAaWOP7KChl+yW6zRuZQ/l26KCDik59RZL
QdJU/sWfv+ccl38BeAer6T+VvT6qin/R13fSp7cJ+jLnYkB4MoVIJUIQ2OOALniHgH3P7NNe2g7X
T5QUH5VvuIw9ioJJgsj2GXslMIo5VylQ/Yy4iZP5Uw7rZysCfagG+WMR4ETus9/scye8qIrHNfxZ
TMYbWdgVnkzx3WYYY2REnGzdqevs2zT9gkoQj0Eq7ghxhuo0BLfz12pvCl4r4VzhfV2Spmby/qkH
g8aA4AK7T+ttk1CoD9DzPqmZ1P5oCGgDbfxL2QP/osNm0xxJPMYMRS9HVp27MPculP94IicaYyj+
ePmiHtwABHqogHk65qlYLxzamlbyQ1S3GO1a3ksUYsGlnaMbDEbfDylMJCgWPlDkcmiDGs0ryeUc
hsjyck0rTZqddDqoP3nAJD6K+zFJfUJcosua2qiIw/qWd0fqeEJjYOQuapMPeNqgOnCOMT+D9rnB
/r9oQCqNMY9cfIScdsGTCaazybvfQyQL2s8RnofoOb3xANsAyDF4f7x2T6z6CopRfKaO+7VMtmJ8
6qBpFY6AWh6tdXoqchLZdeh+Lva47rqEMx0P614wCOJNALUojP8Z4XmjGyF968aOSGNnfGZ0Jewk
v4UuzRQBJdxf81QwvhTuK592wNsQXXjAbv016chW56G64Fwb3YbEpYw4bQyt8RBRYpAH6ALCiKk7
0GQBjDwFXLzMO114r43i4haTSxrTRJzeQsBa5xO5SSzeN9lWj4sV/Cx+ZZ11WOSk3PCaSvrcWQGV
uApHfgVNduy7KdkpkbtbCwB54RqJRaNuyFBX7adWf2eLHXu35becWS20UK+djuhYFOiYmFf2CKAG
0FLLgQl1YmMpb59h/EXWZJGvAL/dEttxXeT4bRGthA0yiMOJKB2djsfEcDpmyBe1hsqNautnHNo7
RUb+AW3tQ9p4Jh5NRNZiXT1KwtfITqRvimU5Mosbp0VHHTItErA0XXRwMJVl/ZCzyar/VqQ042LP
D0Umt11edHvwjG+ZyGabuey4/QAi5ZW5h9RwX4y4oXF2jeeCzBqGowEqqpu+Q6qjLr3vPS4ymLcE
R+0wk/CUsbj92Bi+aes99w4JGrhNbEKxR1IoVYlLfLQPbrrU+9wNLqSQPTQJgYdVNJJLR26ClMPB
nYW7rRKiIshTJeZt1LyLefnarkGz4xx+Ghrr4Sa3DVKekv4MUGiC9C84bDWQteGIX3PdM4pCZtVz
pM4CBJQ6bNhE/L8OEohhASOYMe373WMG8nysOfNXIf9z0AQS4xYe6IFCjBcR0l4lqIchgjFzhARs
hjREpPZ8aQQtwjC/xOOtyPyL6H1RIrvyM8wYnWXOjRTnmRee8gUJlJ8RmxBUdzZxwkfcBo9jEtiX
ypW/EM1i4vBn7kMAMD8/F413xUrJdkzfXzc1iPlTaPwovA5Ve50dP4gn4h8xpuG0DdqaXANQnCas
Ft4E515EcJi45k3CZpJT992J6dyhZIzy20qZjvZ9u6Ygz838OyN24E0ULDuVS4K0ojjEYFGNJSpa
e27wpgptduRv3+xaDPnc7Nse3z+wR3CDokh6I42bQ/AmruzRvCgGdDhe++GWwHoBK402XYIgIOdJ
d4giszO9/JhNYXas809pxyAZJf2zEf1v1mVSn9yQ+b69lxYBPEo3rzIK+UBz3DbqxakblIeWvY8I
SuDDBXuvaTDwJyQcIf0BvsMHXI3dw4qSO9YKjB3Z50tth9yRvvkhM4cKwpWWYYHLA/H7TX2BiC1v
9x29WF4OpaU90hiG8c5ZJyJ7CA1zsvQ1cqK7wJHhcVLhMZrXl4kIVFB7iZdW6f80ynfAoN7ZF2RR
F6P5yllB7vIwBzpmvjuNoj0RkfSAQHreza0kvpxchS7jWFsrfQWsmDcqWh+61s/jfvV/ItO8Jjfj
MrhAdQvhedC2+O4ns3WW8n0ei89QqGCjrlXCJyKt7Gd0F6w5tw5437rrlfVmz+svrLDF3pjbgN4A
yPsKGUbqPrsLGUCZaP8j7F7CKI27weofmUpIx70ZN7Wer2PAB4Dc8T3sWHKd6eTDFoGccDG+GzUd
3bkQ26VENQ/zTCU8L2aSPROCoGCZjg47LR46gtGt1n4G7eoDuNlwPpnSpbZSLQfM6zAp1OCCfl5M
++U6Sh+on/O31H5Om6TGSNJ5XnuZQMMSPt4dgbffKgq97ThgYTLzxMHOo131Ebog0t53rtRkPEJ+
Qdv+LnkndSHe+25vKwACX2ItHWoCzJsWe0BTYF1c+5ZFYyKcu3psJ+tnsEp7t7T2cGx89WsIgvGC
6AckN7lYodhZWQQTuogZ23j3hDmThoweO85huGU5zrf3gnk+pFpIpqI4raGPQR5fk+NSJo+OhA5Q
RKK47k4Jz5dNXpK+7BQCHCnt982t/ahciJDIYaPT1GXpKB88Z9pzJ4RIam16MHz7QU0rh1hf5Icb
viu1YBv5NiXi7hWz9Sa5F6E3HHwgB1ZnZz0Oln5G7M/Da0xQDCw0yBAsvE36kGQ55sbA5cFn9Hgp
derQVqv/m6v1QXSLYgv4KFTb3EUu+n+rfIxEcQ/RQTkrjyXUrK/OJMGa7Xs/gUEo6IPfl3S/eM1V
4/pac/dQsMlMeYuEzWu3NYOrFeLJ9sbgHCr9PBG22iUEPARj+6topvey99a946Pztdq3NkBo5pVf
liHMxW/fhxAcejXjkWRIOyJxrvUB7po2Qg/WHNd8QG9FmTcwhzHFTpoHXa6U0xI1PjghiaUKAPxm
EM2TAfNopl4lChE80ciKgC84S38D1bGdGzOwuvMMrCUhzxI+y7qOo/MTROOOwMUKCKt9zUMueFjh
HYDYHxngD0KgXTXJh3WLJCv0clrciV6WmR4U7Mzo4xJ+8MjP/Bj30gVpy+LUA9o7tZtN914vJFpU
5fSOZodUsuSArvRY8CVMtCN5UNQUQYGi5C+CEDatbINdNPIESHKuudL5H67Oa7lSJVq2X0QEtoBX
Le+05N0LIdPCFFCYwn79GWjfuCfivCh2d2t3S1oLmJUzc6Sc+bJZBtvC4dNUvG1aLLe+d4UqsNbB
zqrCs06BshmBdf7Ad65WdkAbTVxL8jMz7+xycUCQ7OA+0Xwo7OgpyZMVS0icnVF3J8vwPhhtc2+V
71E0UhJvPApWVVWOii9l9eU42ciRGe/AMFrZqms95o9++OzKkVlGTA8dyxdZhQRZ5PjP9rsHEz9R
b5mk6dO0uh0GXmWLE8/K971fPGlwEFAXS1nDxrDiiyX6clNm/h3dDB4yiHmUQQxXkLQQYrDDBRqX
Ylpl5NBgUx6nQjFFRu7RFeEun0GSS2wDrON+YVq9t1F0RovlBIOTZebAAwGT0CAHkzlCYNPRmVqu
V1O6xs43my/blVs6idYifAy6Ua38onwelpCs55VcbULtxojcsGx/csFF2tNeBgbgtXQfxlQdDYaO
G3u2Psw0dQ+NI6mYsNFzPcK5bv1CSJhOppqutDIs1z3lYEgd9k1qnDwH7wWaymudgaKvdckN66uN
EcEho19N+dDP3D9SAqo3hprI3/dgEhPMI2ny7mT6Rah6rajmliUPbp/J7iYbaedKA4T4/mqkJ78Y
bUadKd8r8wLm5ZpU3vs4tRRkeg0ZUPWkRu+LHMCnYTHS5cSZAc4B1G+XFzXr4qfYCmEabRPFWQPg
wmeu8hR4V0OkMS2e7J7WkJbYUjZZ1jXu471fYjxvMnIqzkJKqUpiGR7xIx3HT4kiRDa5PtI5gD02
10+2RTmaLamMyPBUzKJ8Jve3/HjeTC64wyB9xLJ5iYTU6OI6uqhA/upe25vOjWIubW+rXo0Mg4+R
dmzoII73NszqipkjwO5Uzs6PhxRE0yZJCat4j6HOG4nx0znDkT6jHncu+jmZ4k1UpbehYLE5+zfg
qP2/1xAc2l3i6eGk3/ux8bg7o6WjKGI/knfBlD+00kQ0wCZv13LjaHSevKANy5pvc+7RqynRB6u3
npEREZ+c+Vx5/S6J0Bn9gGUkjhqrmNc2S5qbOu7VOrcQHmPeCqojEO+Li1f3DAhjw2mlvtqUEeYu
ngh+dpl7bOtqK7BwdwXLIPZtmIz1yOrD/Jqjf0B/GI9CXZMS+AFe8ORQHLRtmuqAYXGVDi6QMLEv
5hwNIKlvKYUgZm41904iDovqkAo4+iUjZt11t6zKeKN1DBtJ8c/X7mXSS/9F2R0CzqdOsHLN+tLi
ClexTQGY9vdDd2sN4naanV1jMKyALLihFA7zTEujSKVulVDXwppIkkZA8vvobpaCgw2eWAzKsLI9
55gsGqGv972PR8+2qB5JF2tSWfNK+5b9b0qwdto+wVq5GYv0XeTzFfLHphVYXa2w4jKBeFlzemGn
JG56zfnCYzdiSWYVwBA8Gh3sevo1NbH8NQ7JBwKTNw6+QKKew0MOV7x0gbItF2FkzFfDpPsKGcWM
uiMQ4hDf2LjvWNTlsX1lTup5pg8ekavwXEdcZ/Pir0gRed0avwI2Iiu2jxy3r7DhgO91j03I2IQa
/zM0ld7MDvvLFhl/I4XeaHO6BjbGujHjnEQGaRU58U9v0a8wj6sUtkiKf8me8DexBL3CcVm1NX0Z
/djB4b3rsYVSe2Jx4gAv4aYmq+7515mNgn3WJNeF6ihw0uVH5nr0mNtfSRM9R9GJOYrK4BDUIc1F
jokQBzh9LqxTK/kBuMnDaPo8kw0crpHpPE9Rf7DUb8/rwc6Gu54xFx+53e67ajFGi9ndItKzHI3T
HsO1pMKl0xentWm3EKC2ZDJ+8y+x66ffMWQRMWS9c6xdyim6Kt5T27WisHrY9A7/qqzaFS0i8b7r
eHV8xRGyik7DYoUihIlDgYZ32qR2FiIthYUXawnumihhdibBvAXhvdkzotXxZ9IxJNIfSMuDcH4x
+e9FFWNv4x8wQkg8nQOwfakbABtlQWdIW/AJHoGhidSTJ5GWLHsHysDKHaCzDdh56XqkWxJxovTx
ZUlp1clJ/fV31eEhSsN2C4qAlbFUrHTx8+2x+5yNhp4cJ7CeSTKO24xg7BRRUJRXyd04htaq7Gbm
dhryVtFQfA1oVeu4QC+jFnNtNYurawEYG3AmbloLn7VZVW/kOcxjwC7FHCkV6xhVN26XlBe0/9mh
bKVt1UdlDvaB/UuCRQuUAI7wiX2EyKncbcSxSMz2ou1WH+n22vmYYi92BN+gbM0lSLL8aQ7JcLW8
afd9m5bH1qjL43//9c4AnRx7Th/Qafjdvw98JRr93hHryqjAvL3wxuYsNgtof7nxokojf+/ouQU3
rIwHIyIb2dOoffF9qmjmqmG5ga46VGLiAcDzc4n5Pgysn1YyT4w3s23fYsOJf4nrIJDPMQlPKe/t
FhyW2ToEhhkj3VzLl5JD2ToLm+7OrHWxi/m20J14h0PSifh2M29HYSIUhtRiPaARQeY6s7G12eMp
qPT/+5BJOZ7+fi/uT6whg+Pfn2UqeFSY2Xf/59P//tDryuCYNOf//VsCHusn4tTExaewJaOnufFh
byhZjp6Y5mGS/f8PVidAzATl3nVy59T3gf3fB7H8ss1ljleU8x6K7GsxUJH19/t/nxsPcYDWHoRv
SV/ZuLC6+6kh2Wg4d6HBFiWqpkMAO2HXlcAWwYWOvKQzcKs24OAG0TDhXMSjv4CTG9GBYNks7+fZ
O6Z1Lo7atL9Cl3deikPlmHBgxegHp/OoGhSynOzIuqKz2AM/RaELdvolQkDPWXn8+y/rv0RBuPYB
Ne2BT7XHxHLa40S+4Pj3y6LR+R55FshY0R6H5TPqkHu3P9P/lfntyDM5YV2hJI+LEd9KEJGzy1k9
TuJ+ish0YCFLyCPZ7Wlofym+j06z1ss1RAmYwxcSqkutWth3QQrmGXYFdKK2rTc9gVbySJ1xnM3E
AOnaOsbxvw/Lvl/bqXkDTT86FkNu/PehjltEgqLDdErQCX2Pzczfp8jlU8zFsjXTxxs6HmRuUpAM
Rn92vRWwmmRXdNNhRm45ehS0q9FRp3KAwth1Z8P8rUyrOaaFwZJOYN6yRv+IS45nr8abHllxc265
zx5Ko9wqYv9HXG6oCSzP1fRJrrjfTslf1YrG3zJbrHPCG1YvCdsSNANjDHmSZPnFMgM2xwdw2CmZ
E3oPIgI9IrL5SYsTetoAih/sp+jrtSssZ10Nkiilj2JqWvMT0hoeVa/9ZM41LxRahS3CezImH9wp
ghW6UnhKOSLFFb7VsZrApjgURlQghWikSFdy8LBi40deu65YEiL04Lb2xjVBclQ5cAlrahAuGvNm
1JSitx4iHPv9k6/q9GRSh7xK8OVYwUo1iqdjDSV0oU8G2PewkxIh7/JHunWNeSFwinFbWR3HAcr5
kHKDYcWXSNHGPxWF5UEMQK8r/FtuQ8Wa0s/IS2fmEZDdsGkibKjrhCZLONPzuFHRcxp671kR7VVZ
v9XOqaaeYxQSWhX1GyUHO47qxhZO2U2f/UsijnCQGEsOu7Ahwo9yqPe68o5jRazCKQl4jW50LoC2
x21qnwsjY38URoeqLQEOkansnrjP9SZCVzfcdY79w6ayWzPJ71ggJ1yrZbeCJPLsW3DnidLwFbJy
qBp6J2Mmz4bFUx34a6ss6cHWj2EcfgLtlhu/Tq9oJDGZlvciDSL67dJVZYC51MMulEW39JHtUl51
bAjevYfdPVHxUenwNnHok8VQyLSg1mE/wANWhOoqLdZNkt/Xjr4Neuc34RaHXg+yzkxRrqByU+lu
7rF7VrDEAyXKVRwWD1PZezutpm3rpQ+tWATpItikTnTJxspe28GRB8VtV7ePhgr7G7sFcVfY9wQc
XmzhPQZL4dzSBYBGyIBIerAntcxjFF+kQWVIQtv5HMPxqyAIExPbDMFXzmESiopbFa9iaT3HJO0j
cSYlsaxJ95Ago18VgpB1bRZGTEV58FYV9WtoZK9AubAkUu3L0KAt5xHiK0+6/DvjdWQt5bzhBEdo
GxjwbWjFN6MN+350g/ts4C8rNcYmp4cvBLvY2MjlqTlWBOAdD8ENL0QbF/eV338zdDs35qslHSzk
1FnGgyl3Ei0iMsFMTBmP2J7yGzf/VuyQpEx+hzkJD4Vqt9qInmYFlbdwNx0r2AvxAgUF7pDX5d7X
/it1aGwNYg4XbcSYMiEGBsNPl80UPYTIk5G6WjAhcW2Tc0ijezY+NQcV8uzKYAkvyNAYQJUY4CyH
pkTvUMfY7Zsiuo1sTd0t/sad47InCFieZTDG+gRMwJgJdooGW2mcdCwZjaZ/pxeL94C9EqULYyx1
N8WQXTHvgzA1P00NSkaH9neSYvtqMNmBC5lZcHruW0gFKhIN+FbKhTduqX5cpzM2Jv3YleDOBJCp
gNVVvttmBwlXHJtOgbosOGs2zgPxbRyQOfxol3lP6mkbBEQQg7n/wpd+xrw+LGWiJKKAL+ZF7AEh
BO3S4kKuCw8G8dx+d7P5zQYj3iQ6ROth2ceWmSl74jDH+nTFSpz/6Fla2EmbrJwifmtg2HYjtYmV
7WIWLKb3qRcPLioth5Pi2Gc4JsOoYAAaQoyIY44PedbfSrX5cfCj24ZjeURS9RAVGsTPHG4kfxsL
sPmjHJGui7kYkP2CexyHMP2G6koqdFjnYfll8/TkZeAH2ljMPZ7Fk0KaLyKYSav51ktStxtTx7c6
rJ56yxBbqc6DE8a7roGig/Fqk4qWowXGtqbbzUqh91bsLxGp03Rkt2gfXAIzbtw+iOnR7PRJ5PIH
dx+umwKzpx6e2REcygxqxmjd5fXUrNIFkekWPg2Ss7N3evXpQ4EQXrydnH1sD5dSz/EdRHyAf7YP
eAjpCB4+uSsKaxnjEte9OjGrhCrYjHF2rMulDnuM9tIKxq0McQYUA/tZgGg0hMELhfh6mVt4XLoE
WSCGGgeN365yG0vinM1HP8JoWKVANkxiUEOSvmAyhdw0RdkRF8bebO37Vl4BSDXPBJjHR6AbYHOC
mbs1pBE1JAlGeVpDwQc5pldugUcAf9XmxcKRytkOAnad1/dlGhbXsOKg6egGmlq3pgKHbvUpDFh+
lv2hV9zU/SqmQZzcNamt8Pr3oflg2eGvNMnpOlTWee4TjNU18BsnrMxr5sS4XYMEOYtkvIq6h+iT
vPFJ55TReIXHj26O0JR4MYvYXGXOIxYHtjI5s2Ck/XPJLBEtu35aTfDsZ+WwsuhNIMjBPGgZpDEj
IAbj8BGn7nhuqgr0ZMOGhh/briC3jW8Ddwq+AbZf+RNQN/MMfpyNbzbs0TkBNLgRjfX9eWCwh9Nr
M4g507ahRC7gS3CViQ5QIlq6dtnd5UmLmzPquLisbNOLqbv7+30/pjGmsjWyX9jdkclu14nAxJQn
REpiCuO3kXEFoJ3eTWWQ3A/LB8Toc1LTiW43Irhdho1yKtN7IyYtyQOMWWr5ZbV84MjesH2ml3js
KVW2p1Bt//60s2S01nRbczDk87i8sQZFY4taKeJTX+X34YzNwaOIVqQcmpDxBBrYlHKJ5ujcjNs4
SDIhQi5U61BE9rFO+ucu9ik/IS+0ZqHx4HFN7O1pNBbfjY+XI1sHc41Ooulb4P7yHCkQkCSpYG02
8Uuz+MW7QVBSumahENw2SmF9S5Nj+NxAfmfCct+qnrh5WCzNIF5wtqp/LXSoTURGac0mYni2bWi1
rvH094uBTpaRPfGqqWS9z0xrfG4gmYZ4Tx7/fpXreOuPXrRLXEyHjfRHHPRugo/Fu83CwLkmc1U+
V67xz6uL5vL3q7kLbTq+qmTn2MmD6/bqmauCO6qJHtQkmXq2ncnFedWPu78/NcdpNZuDv/YNlULj
DtQz75Z+pzBm4n+rqmczCtJDOglnsViTgBSMPx42z6O0IJBA+K6ei2CceFewDpkyH1YhLsOXVmb1
qY9b4iJDcGE7Ja8cL8GMJ/LWlI1H9MLa2gHue+nxoB05OVkO9/aRGehbCLxopy4v1QfAniOwVZYg
RSmvXjlHmykPEQbc4VRrfzrXTedABwloYpmbd5AthCRTsaoHWgpKKj73vTcZ+NT0k6Fy405xwTp8
dh0ZwUuuwChJTlcDAYI9RzywhpTU32iqsFjIT4+FQ81qNLzCLcctGGTMXbz38eTsJhIJrKTQ92DK
kK1xvtt86DZEIDjWLY6FmJX+rop9hy5VjBUgZDHoxjkLBOwttRvWBx0HW63TDVZGG2k4ijdpwtzq
Ax6Y2v6urFjnt04QbbiR0qp7q5Ly1balizQSPLLJZBAsHZ4mFtQMGAVqh1X+IuexWVMTeJ/4xD5N
6heLpU/SrocfSWnzwEKvbzIuS50sgyfkzJLzXegTG+WZGkE3ZGjhsaV+o3m60uvubqjAeAH/h/EW
d2QZecxb0WIQtkijt6N+k45+NCre3DXUMDreknPv30ZuDXiXfYfbj+QvTkqRJYg4kS3s4m/J/ctz
uZrCgQX85JB/bVrFssHxwJq6xoa7Cs+RcHp0OcbocVg8LnCVeuy5nHTs22IcfIiUCJCJpzbJwB5B
+BcS7p9xZcCmC9n+WZ54sEdxbxkKjKjwvoYATlsSGesM/gZ0BeuQq6THcqGt3fI0pBiz2RnvYGGj
/eB532yIkaGLDg5bbO2CwQIkNpINBtTGa5m6H0kAB7JSFj4KYk1WzCm5TMuECoj6UTIUFi4EBY5t
+1wxnRsRmyM/7E3uNvigHXZfc27d4QNg5RM2rBdJhw6pD5mT7IWtKsY1Ke7bZiFZkE9uaC9EskK8
15G/AeIEeLUaQ2JIxGQ90wBXghktRRQKquk3Z5bNneDaADBNHA6IfgTMMnZ7dpn1d11lvH0NTY2J
yyEqlwbvN6yBKSdsH3iktmtu+ykTJeol/qT7WOZyjTT8lcwi3NiYxpkAIL6r4o5B/knWYDidEOmp
UsOdF4Y3mKzUZqpNDpghuZASFFUHMMfU1ncd2W9R7A87IyfvRbky64hhXvVFMZ7KlPYxwbMo8WnP
pcTgQTu42mnkVOs+1WhN7l3ldr9mGH210vgBNZBMi3syYW1dWP1FDuZb5jE/TbFBBa9925WwdVHU
ExhtiPYjWOB0GPZO4w4bJ/+e5yxfoVOtw2D4TeZNBhN/lSeXgZfjwBeEFlZ8Vm26r5LmLUyC4RDw
fgcreRvwT93ogjYtLOJzk743ffSchd5z1zbWJiurK+7r2zEaf1hlNPtG2Gwp06+U29BhpCUxVbjd
ohynPj8l1FFdX800foY8sZntjvVv+AaAdDt63alV3G0Ce6D21VnzcHF33F7ge2980kl7xOMnGvZa
k0O+dJTx1hGriIGFYFIHypCP/o3/IjO62dkKol/jjEwLK70ligNmeuJIq907oGhAJJhbzTnDECC4
zRV2vyLugEQWrPIKEJyfzTz1ZjYFiAFr16koPyp4QMYMKApbOAfYfe0XTGaFdxct3Bo5+Vc7Jhri
8NoDhbdPYTJSBRKlmNxZjqfw8NeTnj3euMHrPJD8xqd/rVwgijYOA8T0iTkMVNYGxAuutMzcclVg
h0Yt+5itgbnWvVL29KrpE4kHHDxoMoQy8NyzY2s2DmSIQVXGykuRrbwgwUxrVICPJac0+MXNhEAj
s6siK7AP+L9KSgICLApEuIkWZ8jAMHJ2uS15winaVQuEf2rmToXGmJEjdm85oF6mkpRylYgMbSh/
NePqLRHeVcrpUaUaam+UPU9T4a2l8t9cnglTOz9n7bxoMQNFAj67tiY1733Tf5wHxVEmXfzh2Bm7
mUoYT1anxtYvJBVJ3tIhnKQNVQF42WHPqWrjkihBpnRJ5mMKYJKk0LKkFUTEv2xW0L+FQDKcKUW3
zC9Wa2UbK3BpMXa8etwHiQGWwXvy0yhciyGAdQ5KYkot6IdFcMj7GOsDk3thgc8BY4oPHPOP57Nj
ZDZY0Y6EK8IxH6M+eGLzcFuEEw1ieXhAtuXLnbqdZdjPRZ/8y8062pAqm1nAa2O4y0P3njEUrU1q
xMjyn63pu3F+8Hh+pVl89ccWLXouSPoYVNUzp6GbfzhNIrYB+ULM/hZ5QdhXei4fJaYfbiXnqDSu
thedsly/e5I+S9FzJIuLj1GgNFWuve4BCzMz9lue1ljLYhdnnSEulJ6gblQEquesPk+xGndLgG1T
3fqCn0y+sG7E5PyjpGeppxn4sg1aumGzraDG4ODsQmAputvCEGLVtwRHCpjcAK7e/ZQrDaUhIUzM
c7ADmhF25Xfey3+Nxdshtl4Jma0LKsxhCjC9OEieMgjGlTOoD9gBSINj85i5ycHt7lKsUWx88AoJ
2CO65bux2vhpKsCismJ5kgGJjjwkg25hW0UMCWi7LKR3Chr5xY13LUwWyFTHH+0GkYiz0RF680WG
etxXunpsze5J9N2KIP1T7zyY1TxSQkX4PrSKZxpjjrHtfRlJcBo1TwijJURat/Sxiu7SRBz0h9xf
Q5A9a4304zqHlsf2npXrqadGnGe4vfMFQKEBL0pf32iGhgpDAVe5vvYcmnYDzL+o5OIcU/M6B167
JthHe2DyIWt9dik54wmJQmrZr7qzz0EZNyhIi8zvdtxoEhpQflXJ4yOsKJpQrmfvmwKz3ZJjaAcU
Vsht3DxRMC2HGcZ28wW0BoZvzc78Ng1j2K17OQyfISVFnPOwFagJvOecgDk2QHeOxa7IZhbCw4fV
cs9V2CLsEMQaoU27vUwuXwLnVoNbWE1LyG3itQU6UPrud/N4EkZ4j53qUeJ724RhQnWpoJqbsq48
CzDncS9U5m9tuf2OFixyaOld6DSvpFSo2BqpvAvCT426SHOLWd2H9ZMWlCyMGbsiBHXf+649Tv+2
Y54pVR24XG3nI4amxU6GpzHf7b70YGC5KOqtRHTWDRy8OsoO3IWApERvYZylmyblPjEZkL28xGSF
ripwr4HcmDX+J1u8j9Tbo2jkvGTgLtRCZTF+otRkeFVyPUUGbtC2O07L2cjDkRIMTD+8VZ48m9Gu
7a1P1MO59VBN3bep6r+duDngIrimtrU1ZfqRo28EHYTWLESTlQPQwE9LY/OJejhOPgPVnNrfHffu
MnNBvwb2i/L6z2Lijm0UGScA/UMtLvlXJHHZvCZmdMHv/kLvNGNsZr0iav5ghLdE/iNGXIVz3XxN
CjOZoyjpaGZQ6g5IuXps87VrepjdaB+Zo2iT186OdBo+W6PasX7f/O1Z8hJljvuJ6czv4FZOsSZv
PNXiEyrrJhHhSxD3T4Kr2G/MHEfTDzgbcIUzQJ2MW5ipMqr3vN8rsuYF4MouKBF+W7AJ1J7fkOfD
i+5l57AHKu1F2QZ3hYng7SNeE2vgVccsR7NblR2rWHfH1r/38jRc16XxQUnesEfqScf5NNXtDHQE
ILUd6/tK+l+o61fHDcb1PDf3k1ddolw+egKYvJlQRzi9mFO0tnxTrOnRfPFzThuQy8MYFRbHJPwc
Up2iDj4sSoHWiLYJzBfuTw5mFDLVH2TpyIpr59OJsSEYASaxjLh7l3QrM+ZsI1HRhWe/NFlb7SmA
SnFYUdglamK4aMmbacY5FgDUSD3AxX6FmOr4w0feNYepYDoJovbd1QmweudfOtvP0DPFxitgfSTu
QxtOT2RLd5bZPwNX7C6sE6gpx/rWtcmzamhXMCx8D/W9V1PsqlAbuzBYJ/YdZR0v1TDuvXRxfLZh
uA6ohBuLzzGs3jAyFWA6jBNWix+Nen7U5IrwvHNW0LmJYTpiT14RtgtYlmcdpgAIf5eZeOpNa3O3
EVGB06Mp9plLxQ8IPqSGEvNt/+7L5KvDxrDqvbyibg/v1hSffUlticVOc3Bvuw7xXGQ+yNuRxtKa
8rEpAaWn3gA7kq0jybFa/jXhxx8h44koUyIxkNnGlnVN4SEy5AkdNQlHiRunbp7JgR36yU52jSXx
P0qKsrP63xgT+HeGCi8elbkAAimkONQaexc/IEKpD1omjL9wpive9GVQv1f50u2ZkUkQ0P84G+ZH
KfPfENwDeXv/yWY31cFWJ77nbW0I/gwBpBdVcz8n8bG24z20qhXlVhcjgzrZNA2bHU98mNN8SGX5
IOeh2mV+8mPOWLfYzDGMVC9jmwgcc7m3drvwFLvwMikpefSj6IlBnZHUtCqYA9QulPvZCiK6dWW6
xi7ICBnPek3389Fr2nNsMtBAvLB2joO2ynMxpRoAhCANb01uXZ20BhnU+R+QQJNTUAx8hQHWxWr4
F9TVdy3UBFI/WUNGY4EGynLdd5L3etZuYEi9m/Egd01rYS5KZ8yGGTeHzCk5yM7lOqns5mjGjCcd
9AqTLIHX0vQJEJNuH/rF2kXwv3YGXpu8IIbpON3Fw8JeDER8NZI68TzxlJqfELsE/8u0GbqITEOP
p8+HiqAU241upBGip14q8Gf3NkefN0lZ405fd7JB2uv0I46k+9AdT0O571riEUOhQz4lCe4YQivJ
YgrEXtzk5nESxls4mC4+Pyq/oujdboCkjGpE+nKe0f2WTnKQwZnbtYcgwGlUHce2YoGc5eNORXZ3
7p1LYeCz0WOQbBPy7s1s8sPNGOkD59iNLSdu+CO+eO2JPJNXiqmEtYqE7DPnZNqczbXVZcTTSGXk
fUgMXbqvmYrxZ1WnvAuqH2fwHji71lcXvyRbA5a6ImQhNxnZQcTh0YjJDVsWzmydQTiBzm8vZ5l4
bRm/UYHhJG1OLN3UXvHKDM18HfxRrPX45KYd9iAulGA2T4ND5NAcbl1S9cdonM6GPQvQQu4j6UJU
+87AVYoS4sXwUKYSL6zn7zBB0D/8YmYQgY3MvI3UBK8tzl5FEuwUeBd8y0CTeg8ESVaL9cjEg2ok
f4TvNDtW75WesVKQxEz86dTInqRwCmHGmZ3t2KGzub5+nEPeHjIZXoyGh3bi9Ozz6Gnndvdrc2yC
8G+HiO7fxWKlRDiP9nbacfaqf1q1mCt7YMzTfjj7TngNppD+oLAAdZTV3wBwVqNvcn4L2NIZNoHa
Zrr0wvKPlpbVwdSARlQnN/uwbSJaYhcFHuQUknm9Nkt2uZH3jRwOiefbGJ1wjU1d3Lht/gyDSV5z
h/z49N2KrudUGzebujG20ZSpM3rOp9OZ5F1b8BRRQ9ng0J84tnKHHajRHcxHVaMJiK6bbjhA0kvE
5pMD43QzUkW2EC1g7ZBgRYV7Kn2SmcZ9E4Lnieac7VAW3vWcZMwSW4QGH4Eq/gK8h7m/CeBic6Hz
Q6NZyqA0KFLFa9YUMd0zNAxNxCephgzfMarezaN1sjt5cOWETQiHE3QxD10W/3SAPfhgdPj9M8G1
O2+slB0lelvDxDUcp8Cls1nC3KzUpkQ8O1uQh9ZzRtqo5+Z2aYb4qTThd0y1e0C/KXeWp2FBJR4A
pbjC2h/SbYmtvsL/sKIxC7ftsvrAOJd2F+USEZ/6X9mmdzXp9VU/+VhkpHzSAbNfKg/SJVqlfK22
NSlKk0DmxoQ4haxHzox+srI+zZSljOgNXrTAwNpny3a+m8w4sZpbx757X2F43mYBOQD6s5L4w0ff
bvP0s5csMoFO3PKKnqJCRoeiZq8ds/wc8H2sM6PB2jjk6zJmbdpwAzRn3me2WQJj8pofnha2KX6w
ftebzN7aBlaxONpOOddHDHOAW49Lenq8JBgTYDhNwINoV1X65In5Kx0Kh7FvbYX5I75z2FS62WbS
fhakL9B05LeXEPcdakCqjsPFJ6C6bcTyalf6jW864K7a0CBpBvduZH/MYfnsDt9zO322Wd4dq1x9
jlTkjRk5frgNmT1ecHV1G55E740fnM1hek8d0oC4Fgh0Ae7k+Gb+FKx2V1jPodoay6zXda+yYDcQ
Lrv48UXGfgkyTq2qDqB/NqBXEvF6LPvslZYw7BTBjpXds8FXC4yeRuKZEYrvArO7Yd22iXFLFGXD
iQoPVxOYuN9vVDwlewqE55uM+4OvrXf2vyO3GOASM4fzlUQ4TTo7XkEYe8im0eGpgyGgk/WXL/Eg
91P3ZjjwOt3e48Lv/a3Uw9I7gpuEGyztEU29tyAwbWZTHO3C4t/kKmWsGU8mNgrk9gjevOC6KJV7
jobvyqB0ljK8ZaZnY+xm/+igfE+ojL4ReFu5GAiKFcpFruznXT1gzUXjYver9fvogZyxMYCvHM/+
nIaWImfk0znubszAntbchzS9PhfL8++slOa/YCmNFbzLnTTZtguhwCwfRlVwbEgzc1U3ASpu/JOH
1k9NKOjGHQsesK1HHE03uBqAreHQIp/TLPYWthxW9Rhk9kNV+68KaAOznmT/OPJussNFElYti64i
eott7ml8XzJuJib1Ibhp7gokdtx/EU/InlMSOdebeCKUZzviMLbT2VVAHN3LmJEys7CV3VimNPeT
rrmXFcCaM8lQR3iV35rnk2ZFaiYJzsdALAdfmvSKnOQrbgwCB5hqGDVXpivv2ejNG4NJZ6Wd2yE0
ejZxFcnGzvzex2FYbvwMQn0lrAt5RDpqVc8GwxFnCgTVzq/Ebap420L2sQ+V6HlZzKWusmb5M7LO
r1KkvcpkMDPCONrj1waIYZm/7SiCa0si/CZxHqac8SlG157JuW3LktJeQjzacJ94+2AztqufkK0N
C/qZsXrpzkxFdhcybmCZ/JSj3JkZaYea2pl+XHOn7lcDrYL/w9F5bKeORFH0i7RWlVRKUzIYMDgA
9kTL4Vk5Z319b/W0w3s2SFU3nLMP3QebjII3ilndKQuNvT1KfdNb9av0tYPTiTWoodUAc8NMXmwc
6YiOom8jIsspMosXP8Z1M9ipvszwrRR9w/NRkI9EZLox/bakq4F+QhWSdMG2c/PtOGakIJbdn1Fx
SlpJBCyAJ9YsMVBGZHMbJYdZ3Zv7ruofUVTcQY59qrj88O1tNGKrzWv5qpJY4XFsTnEEbQUAwDkI
MKDVI/1V7fWbKNDNlf86JqNam8WIUE76F1mBFfbij8grqbZabikieyjzXeTF+QSkDxnx9+CwlS8n
41pUOhVr3JAOkSTX3KX4r/FprTAMcJezxF+ZyF4x0zGOYxr/aw5Yd0vWvaj1k5XnJb+RVXwV+jax
dIwHgkvHdsatp0iLSpGd0IWMkCPq/gXBb8VblLSQitDWAy8PaMEjViWizsMFIrhlYzIth03NTvi5
rRUIx8KkmKjkuW2si8GfiXVBMIpmWJb4+On0PKbelFs4DKSd9e0vW5OXoSiuoDnAMUevkptq4+Gy
ZSIN1NGI9eBA040ECo9AgtKKe3vZjKiQjH6cAXrOoYwzfqQuw6+L/k3SvjcEJnmzhogfHYR3ErPS
9FMUi1ZvQeAsJR9l1UVbWRfvU13s+xpFlUsOCjVlmvPYJ5QhhAltMadDiBnaow6fnIVZPenT2ncw
SRvCIHPSSnnXZKs9JVp0kE6YbHokM8sYrsVa8HetNC9+75mM7vMouzFeqHau3JsWAwP26mQ+EGlp
BNp7UwtGrMpk9iXVwyrLm/KVYD/HiZswHyxaHGdDVscLJHUfbDYuAT1NRQ3JlkdUdHvF//oSHaft
wsj8aTPVesF2FTHaOOotXbwDNqtI/pp5hpMPTLiGgANBuOm/XuoKt5r+Ko4DQOg1qR7JylFk2Vcg
CjPcsOtg4KSWTPCVAbMKIfC0ay3BVVEb13S0GbfW0cCSALizB4RP8C+JXth1lRUsZTDIhUr90+ib
7O8GnrMOS0uiuSHmjHQ+UBBf80b8v0GiodfmxIZ0WbdIi129xAqEhMTkeEvRsicGt5CbVo8B5EFB
nufIrpPATyt0i8sAdWYtHeXxjm+G+XSuW6uBRdTuuSNMokSwqEOjQNjjIJ3sqreiHe+2APUZCHzV
Dac8AyLysPT0I+jeqsmBfefffLd/JaLmFw7hbKI25NL2uVBK8WO0zd0xESx4Uv8bUmz5Zi+9JfsP
yIg11aXpM420apiApZ8uOR6YEvJivRbCRiJDKR0EhLEGTIXoBFimemyacu+zKusfwicPwGb2dYYp
mjTBXHutOahgcoDqwHTfp3dE3IvQ7raKUpPZkkA4zLy5mb7hsr5HhH81bKJ5IvdgotCLaHApudFy
ec08kOj+FK4Tf7gnfgT4KxDlIvkp/epV9eO7WchTREjM4lbbDYnXYF2U1J9zu33pTVDCRrdnNbHL
nHQ31cPBCpBsjvavG4c30drvecqx6QvkoQYvQvTLiIhv22VhUGYN7QntB8zKuLO5NQBPQtHzoSP9
/w/IUoe2JqOHllCGTOZmAAk6jMlRdEhENaXQ2GU2QjfmzSPS49CAAYq7mmUVd4U5kbCUJ1cDcV2i
WNn46uF3uK/q5KXEQsDyYNmxYWhldGQwj0vKHo5h3Jw9kuqqItjBKt5rUf3s+vpebxjr42OYonvE
mkEPgXMa4QnKAsXBPC5hIx+TqAaOpLwHWnjzpuFS25up7PdxUVycod/kZr4PwmgVzogLwz9WLXxH
subos7Qg/BwmivIOwSDKE9y/8Sd4jrfe8i+A8rGZ7LxAXmLbv0btlnIc2UrfvBh2e3B85z3vmHsV
eDv0/D1oc7JjC5hgvBLWiHHGroh5dOPtWIFim6JiaZbEHgQJp0FN0kxt9fBxq2GbNNG56yrIxhNT
K/EpqGoDpj+wQA82RMdo4PQFX8Wbmkc/ufnPSARJvQyB0q76VQ682dKIW7J+8TkzP4yynHI2wgiX
pkawm/W8NKC4ziKocLAVli2KkaYDXDkkN56AY2xjzPPeyiJ+F+Ahg8S4BIQ9WTL9LFswmcDQMc2o
fclytx+TR21+yCz9YV9Ptps3XsaYE1fyOs6ybs37AeIADiNmamekAh52vTXdeWlQ8lBHLwVPKa/4
uMj0/AHYcqfG9Jj2nCqhGn8YG7/FBLlqY3WG+0g23IjcAVQprj21ElWWYu0DvKcye9XZ/plYWCiQ
GX6PKuBzGIdzMhXGtkV0uIjNWR8sT70OzH8s/tlkDY9CvWqx+9K1xguOIKbySftb4uYewXf4OQR6
uC2LKRNXIFE3OaeuFwwtCMVahjaJafE2SaVYs7A7VG71r1LaH664Hc0z6PDEBr5nasfMortoZW4s
HK89M0WkxSGiDwE/ThgEClHSrdy4f9RzdLXvq78sxtDvjIj6+ieUiUi+Z2KBwx/XmpC7Rg+dXZ3S
7cO0WcDyi4sRhnjwzPZzXObONpO0tmFFkgDTjVxL38u+XfGwk42bh/vWHQ5+bGOHGIDDS8IorXyG
loxsdgucJ4wTQuoDM/jRa/kvUjgj2yi+Ienc6InLzV1BRRQ445qp2rPyP6m8eqWQ+ErTqNlZgl0/
jCoCVeKHMcENz1LEt8XwQKXynGi7SqddKuL+QvP8pWmypgsfme7bx4iROXY1tWAq7i+8ZNqasUFd
poDbAaLIFYpl6vL9nPOnB5w7xhhcjcTdZr39kfTm1WrFR8GCaoUJ2dfUuXPqv7gj+DBHHpyZ448b
G/uCh1C0fyHxfZxvwzn7LN9kTQvts94z2/wtcYd7M6pvOwxfIlO8ZqQMUogT0GGXN6Knn2wDT7oL
lc4nR6AztbVFp+Kr7BAxnbaZvzIthO2cTX+0dy+Go/olU3VXWFt2GOSsbyPAgR2EiuX8W5Mzm2yd
QrAlD55UPJ1Z5Jz1tFzT1h3QwM7Yrd+qol7Aq9ITz04nbCKPXmqZd04BRCSsu4yRuMlpa6v0OHBl
jfix+VLXgxh+aBMRwFLWy4yDI4Estuwn9zI58AByAEwKwEk+Pbu18RZJ6zP04pjDaPzFhVMvhgpV
mo4DgubmUPcTYHcQMFHNczUUsIgJ78uYyyLKfrUCgTYP597Qbv2+vZLc3kFyzbeMXt4cvsxJz156
JvS4pYkLVOj/oy5bIedtkOFYFIO2CycmpM30+2FFKGa8ttr0G1PPuky6LR0ugaj2gmtlzRLO5aZI
0+ch/0J5GnZWuXELJ1qHivfecvyb1JPnONewJZmYTieYJHi0SFOfnn22xGza3oAv8hLDN7KS6k6k
3F9LzCuNEgnkclrbDU18hJ5sUTfUSV+oJeHthq2OZCMghMp4J79j1ljRU1nNXAR5B90gLpux2JAe
ClPivk44sMBXL6Z0WoiOgJiQaB7qYfoK6iQGacG/TApraVbFdYQftCoqnmiH7x5B7Urndl9lYAzh
suprK8jfwto/RZN76ro98WT3tGu3et5den948st0h1atIjhrG6FTS1rvi/6qkCpYegNBEI7/qWkh
mwQYhiXGiUVAhNbYiDU0ib3SOoLtNDaiUIExMfOqF2hGiIvbhhoJC/oo1wM7pCnqekCNDU6lKG6Z
M5TbFnVfZaVH6dhy2adEG7g00ViFYYczS2zKf1YenVQlT0bMgHHq5dPA+dTaxjpuwHch+tPaHZJt
RPSkFicxa6a8hGreWJ9a7CBGgFSbF8FTVjcANSVqhLq99xXfZhlliFxOgJxp56jvF7H+ohyct1mU
Hoy6waZ37TjXJvJtF7oT/M3v4Ji316Bjnk01fxvi/hRVGgnfChqN/9m76uBZxZuXmU8FMIGV0Cfk
toD4S9qSY89id+U2xSV35FetIWksWaW1qsMSlJ8mlkdK4KMVgCdSxS+fFf969Zslxq2w7HqbaPYb
ZXhWudbSprNfhAPm96jaD4o1u8KEqdVtsWjalAe0A002ovKnvin40KWJYSAjM34MSP8NseKLsbtn
nGoL8LP8exdz/pyYhQs/W+ipuimqO61hkUz7vmjpK7tcvLKd3oVsb8kWeagBUbdPAshkm48Qu3PL
XbEmaIAwBdIydMbmmMcWXdpA1XSP09C9mf2ENyHxNjlWO+VG0MkB+Nl8Kar4f8u1Cv1LjzE1DL6Z
5BsLd4Q+0lLlsrb7wwP25mvkq8LuJPwcsnzorFQJOU4AHvRNZARFi00MWnOlzKsjKEUpBSD3tYj7
gGSriFRXF4nLMjiJiWtc0z0MQwA4mOe84gy7Coz4zCm/u8m9mhiAOIHKFlXLJQn/IVeKl6LWTqM9
nAMSh2S4aeWw9rXhjxqq2Lc+03J5IyTz3prhj6isbSvc7dCwytSMFcTs4a3yzQt/jrb2csDJieUf
fNTSQhrkuZnkeEjRXLynWhQfmmISleaY9rrmrciRJEsz/6qabtcYsB78lvKjJtUcDpPAG3CJzOos
uG43puH8Zo3CSm4dSQ1gxc/IGZNXvgkbCgld24+Ng0fb1TfNQHYO4wV7cH+mlILG+s1C2ImzgjOW
LBKTrDhaAfg1AXrfF8UJRtjFibybAJnWuNOr2ZrjutWjF1WWQNLtHY0gmYWp/0liw4NsdIJTnKWD
mq5wFGw8Fjlsn7Q3KaZfPGpY14odkyogsl13TcNwL0qKkNillElwbtYsM2qA6759ZOtwxi8ZHdLI
e9dJV12KkSEaXCkE4z+i9f9qF/d+E+7AQrF2IXSzwMvzZsLx8gKUDGxJ1jR4hwTCkGE/la1xFXnb
MrckQMTRSJOqSGTLGc0nsj4VRkDxx3IrAum6aFmR8CQ7a87rFCIhBm/Hmg4FOYSThszBkv2wR2GN
pShDqRX1xlkbjVtrZiMbcmw6nkSuKi/m1FGdW+fOI1UDcbXdj78u84OVTyKkNWeKCXs4FaDkevwT
winveAVu+VRci4QGnUjRf+C1LkOPVLUh5AwtSEptj8EMWTab075aurW2rVv3iOx0CYKF3KiAfUDC
tS/Gw0Q3iVIRR7rR1pvK7k96/Rn7c5atIa8JqZqNFMxZp3XlveIvh1zbMqkyR1xPNqEIvuYY68Ao
5KJySQCOqksXBpeqMpjXU1FRmfzYeNb12dRT20RVA9og2ueN6PqLSTJ9LN2b7q9J23vVQ48cGCh3
U3gbC/cN+zdeFFo3WQ8XzcuvhptsO1jRwMZCLXz3wltlJ1eV1zeVtn8JCRnYzkIJHJGbfJ/EPqyO
176OLnUfrUtFLx2QSEGq+gUwYozNi3t4fuGwWANEQaRXpN6vTP8VAsRz3jO1HUoW0mmC3yH6Drtg
Y2nRIy1IjugIHNg4xYfVVt9FMS2bHlJFXImbb1oXXomZsMPkNywlilcbrpp7EcRmrurCR9OQtw/w
BcyLpX4vS//NSJKtEP0m1N3fWqXML+LhlDPgcZX3nKT6o0NwBtRpnbjhxgYUij6bRe9sbKyi9nfS
+hUkl5GEBvxZ6H0B/rsd3bOqbrXMvkT2mTok0fk2HW1Foc3sa5aArDFM/mF82aBvQ2MVyGEZ1Rdq
tWnn0ymTXP08ON6L48cI0wsC+0T90Utzj6qCq6ai2DPr9Nj3xiGBGQgP2303NBd/Ou9qWOJ5ENlP
bk03c7wWQBE8ezh4StnrWTgZGeVfiOEoGd2fLBHfIDW/sXJvcLU8RrQGGAZ5JhExvptV+V5yrpO7
/Tk03lVpAeOSgI2hIkDI6oMfTY4kOgBfad/sov3m+0Hc1CzhBWIu92AwN3nKZA1hXCDSjXQ6bvqe
5rIbrS23+lFOYEHCP7+yioVp+Le621M2bkNZw1RnKcFnOQc/9Nk618VfQHOklxFwn3lyZ9yLGizH
YFT+cjLVzvCeCCT5tnWSbgjCDSLvy3G9O7FSB8wYS05HDDao+qQQDzIxmdVZ4sQcg0mKZJbbfIei
uw1Wu65bkMXiGR7+syUoqAoqyOpE1uhjIp19bqhoBNiDhea9yyithuq9JO2hEeExibEFy4dejGsD
gW8I4VCilhWORf8bXQx9/EbFdvQYt+U9YB/D2kVgSeu0eRBw96fsvTXajCNsSADN1SbCr8AbENhH
Trk9HcxemMbz/MOV4iwrZ5Pm+r6Lkkus3ENKldtQSuosCEnkjC9YdzSMOtHaVBTOsgsZT6TaDVpT
tHwbOCKAqRz0Vv1T4XSs7erH7lzGWe61nTm6cf0mR3phc64H82xZjjGKnrl/YtzALJHERKj4H9gt
2CrV57BehUFC65LPe+SEyq2qSN/87R24QbHkuTRSEgvY273mjxzbpYg5kmyPgDAHfXUYYof3RySs
cB3rwl5bFO34IRnUx2EH17vbct6dW4sOWIdC7HUwkh1thqk2aKuYK1RQs6toNBaGrmNJ6Hf9GF2I
YvitK2wTTQ+C2jefXKgN4TmBY7tkg+mxEM4vwAWxKTcpzCHzz0EB2Qv0UHX8NSbBCHWUErlzYWKW
Nfttg+6DI1e64a8RcPdzLkB0G55yr3+va/kUTUzVMzSc+JAGLOMtYpQyJLYnGP9Mx0ERO/DrpGc7
EB9ZaV2YIzPRr05smhgee+8Vj8dUBQ+IzsCoau/k+xQAjcZRPAJbc2aV+kxvpCOD9P0d4cp4spvx
3a8ZjHsW0jOZw+dIXxX+48oP2sXkOMwEcbf8uC5KV8mNT8H2r5P5yekjTrf59/GTd7fm5Y0tRPMy
ZDs7tphh+M52Q3BP6WhWBdhvBk/i0AQVHl6amSXScSIxdQayDITD2T0flsjihyrcWaV2jYX6s4a7
W1WfUYOGFxcVVGibJn7qBvJ1xFfRYWUoMt7xBCDaiB/NUpCO2+6VHc0jrM2CgRkpS5YYTo4eP5NX
z/tmz2F02DX87NOjZcFOtiHpkmlSmI9bcgawu/W3wkVS0Q0s8zWE53o4fOWMNjs9efKnc++MyI77
tttQEl+aPGdhXWJ9Vwy0Bn60TLk8rySVx5xhuPlvYlApi1b7hBr/zAqpFtqjd/qSNwqNQGB2Zy0H
ITf571qMaxDt658u2S4X46dbcp5E8PpAqLmQw4jyroOMdSeGSd2ch1z5ijjzS501AA8rWDxUmMye
vTuGwlevF5KyK/rsJDsZO/yu09FcRI337WBkw2t1nxys3V19JL7q3Y4ZrJD51ywFOlHVWLf5/R/g
wC7qEBK+sHGS+E32rSjDJzAfjLYRKE+lc5fZmZaIj7rNgw3hLyi+QXwB1yQPYYIEAyWQJPT46Ibo
j3pEptFAAldXs3iPq50xu9u9QM+39Y/eK5ZZMdNJ3KVLUMgmH7Xx5E7ZLjHm1YS+sqcJsSZQyAWB
XZ+YojFyD8Y865d3rQkeIwd2ajnrOicEx43odDBlhhbjaxzi9dJkZt/MLxZxE746Ya7egd649y4d
PKlcIOtKQFj08P2Eu41vtxaUT+widI+3Lp/uUVq85ybVQVupeomRBrY5j2I6ZOsORuSK5eYLY5SN
CEFDpGSpMa5D5x734bYttHuoVbSHLPat8i9y5V/Dw8rI4pZJ6zGCifF1MS8kiEvq5Lsy65cx2gZD
eK78cUky7DsKi08XuoH+QjDXDy6xmma6WqKve7eNfG23pYb5twGaMSW/wi1wBtXI05L6uTK8ly4b
X8TYnu0xYTnuBpzVpO0M2Dbd3PoHGv3TQFKuYMVIBeXWdfI9KQt/iimPJfD1zUJ417rFDJ56zflp
cupAKCRQFrkTqCcgvWovdu6cQWhcdeMlwhfF2WTiR2lp42T2lJC8ZwkSsdgvUkpldzPzvonA3SAZ
s3z/I/Bxmul85AMBorCIo7OyXf5s8lqQCQDmD/WDNGETVGEHWNYd3hkNMWBdjJl4nzD8ZZ39p5lj
sAqS6cfQLj2+dV7qCEMTM805LXLgdlvYMYaXUWuWRcMGFA7vCWb1e9G6PzWoppUtPpyUWZML16eZ
Nbz4dQhdZuYtkWxV6icK1R1l+THsSY6zq7nFHPyFlfO6jBVKC2bkQD2Cvdm7rI+dn2qsf/n5t+lM
XhKiHbd+kf45hvOX0eRHDQrXtENDYJXdxsQqTQVq3tk2MHpeo0v/dDQmSKj7iRiWxjUzq89q4qnv
SXGdLeErGXlrG6McZt6MtFTwdaWFzNmDVFjOx3ohGcCyfq35n+qi+hlr8VL1OEfkP5UHxzxunpOi
+zVpAFapVf8iDtrDh1phkl95dfmJh4R0n87jeXoNsQQzv8POZFSIQGEzkrN7xSKPNtNoMZjGj8h5
i7DxE3BOvlyTEJ/ET+Q49jVL9E8Adigjuq+wa58E0ovC0dG0crFyC/vICBFGeAZfpTM6X2HdvhbK
O48yvDq6IJ+VBK6KYDZQQEtEEGhGumZYJ1H7kun2n3Ka18F296Ey3/jLv2NWfqjH2OWTOmVoJA4H
BjsptEzOwDaglD/gVvdZaD4bLKmhUaivMYo/5TIP/HOHZXuBK+I1GMPnVAPEJQzv0obDjpUdOsel
wQKZLWv/69b1uRT2tkdOC5udE5KHM+RHHn3vj1H2OH3pch5nl4S1KF6JYHxEiUKyiDGBZOd95mOg
SkkXt+jKyxKUSFTeh77ky7WMD1e9tia0VbYvC4PDeplK67d8TR3ty3MmHjtHB0PmjfuS6ApEUOWE
uakoKDmZ3oZ685e00z2c2LW249Ho5lRHOaffEgOs53wZrWc/LFgJEKtZaby51wRYCWCyHlS0y6uU
gdcoEfVI7e6nrOQg0NGu28Cr4zwlp7KZ9zGey+MF5djJOPioA9hmFTni6urRyvTm5Hih5q3xkUTH
YeV64hG3/IeJlJjhsoh4RsrBxCsOUYSbYpAcD5kDay41nX9Tcc5N9VdXqKa92SwFKo1j1X+qJ8yQ
DtvVPqmIukFzS6pIMDClt4RNokpM2huyEN50i9IeCqyGVSnJ6hPgU7E2Xab/ZoucK4n7OUpr3lYS
p4V2nNsU3pDPBq2Zgjc/oz0F7yhZ3qN1TnRngQNtBtuPqEewFSHy5VmayOPytYddJtfKyIZ14RG9
5W7bMj/IWn+hhmMS3PMr+jrJC+HVDdOHg/mQrX+P+IJuAXy9vdKpxOp4/uyNbJWHL1IV3jpP9V+j
DS5axAII7dYGjf1TgEGQsXH3IG39yRaPxtIQZtaMx0xMpQOHf1NNaItQxvP5VFHPZ6ridNE6+YM1
z2EUVEm9MnrmohKzpnqd8IRmTUWd4V4HxRKwHAjFSi3568WzEKu1sFzZv46OKtOKmNVhbHxMtv9W
t96HO7ugcOEgHPCQ/lokU+YasMacxyPQu1eWOHM+E44QawdEslojWjwJyOR0vxTa0WB92jmDiyjZ
leoYRaJnFhKxPrPZzTJBf25szCl5AVfOJCUoEeGmZJq6hOxMZdAR02fXZz4O7ECTx/nHucBRs+BD
Aures7TMbaJ27bBYYxI5TTYpjJHXsUeNsnfDwkM5OOWf0sqzM2H6daGjWr1x1aLwRPw5mj9cZGtb
aJ+9pf469Eu1YrY2pbMfrdRZ62PbDQXr3Cbr0VpCDErJjbK1moZ5EntdgUsxalD0bCSw/HpPsrNW
yp94ngeqpxCP5xLr65smilXqayQ6W/dJgMcvjM9YJ5e0Cq7CM9+EDN/Npm2AeIY/fqajZIJOk2Ko
Tx3Urg1DXifVXicfVZ/Anef01ftgJnBYx3DjCeffwB1fpWjkx8zjvcMpgd9SsmTgOmQN90Kct0ky
agjFfAGSo+IokVDv5FWobI+o4WJxIywYxODUq69iMNDaOVAFjTo5FRTFiCZQNRbMo3XLLTd2HbHt
EnTyPQrMdT3wFmgpQ6WBWU8WVixNqLUjcOPLusxpc2r/2fdDPiwg50StmLec21E08TMC8E+ropBQ
jLfnpRtBx26xGUNbX+XMGE2eYO6G6Fsb8p+YdR/suOgcnZM+5gGaSu0dpWC/COMh+IKlzaIpX1e2
am9CH+GUNdC3Xbj+tsrIqOcx1zBOw/5XO6R1LPdrccgsAhIKBzwCioSqLtOzGd+bif4Z8Lj9pkj4
YZg3zWDf9IpKlYXbqF4lre66GwihVCJP1n7CDCDQAKMIgn/wSYfxgiy3+Inakgm4qPAoM1LzXNBX
qhfNtpsqDSR2x6fqNZvGgrUpDeYk1Qzb9lAYr5MBsW6T+8lqZldiu+o5q2obGEgXXE0RsjJ0yWwE
pY+pfxQWD1l7dycWVqiiNoVjVPsCpVVT6qj1guJpyCjOA8/2NrXuTG9aqlLwj2eE3OwrdWqn2iLn
q3Q4hwpLbCer3CqLkU9sYyBJnxLpiFVcGu1qanB3g5VjZjJF2r6JbvAEYuC8AOk9fg23+ReYPfOv
izO18hi72lcrmnZlivnNzUL+apzwfh7AzJUvXtcVa8MxHp2mmOdTx6FeISYU3+6qTAxzEQYB11QS
vTNs/ZGqh99neLdqEnDaaVDUQ5KDsArr6rntwxeIo69hAJYvCf3P1L14OQm5ekiKlBEDZsIvYkG7
sOmKUOGpfWz5vBV5OCxBG78SM7vGEXBIR+eOxxyYBtPoEGVg5cQYQNE9jCzbBz3vN/aAtgO9Mpl7
FHkrcGZHPIY7nTllXyJBNptSrXR+w2o6QP+tgp9U10/6EGIjCKY7j/wFOcJClsOr4zGd1uZUXJ1M
RtoxqNSYWTQEfTKTB/Spj2CUVMQ1lF45lEsgm+WqLKkKwoExVv/nkDAdoedSQmRblj5ASiM+uUoI
BjSu/k8rQp0jrCXhpxuPoVAHPJpMkCONzBU2QY3hfpQN6Wk25Ab0FLzco+49kk7zXvN+xscZDdo2
jRM67MFuzNqaOgi58taN7hx7i5JMVekhUQZzGD/ftlb+Emjjp0mdrybkNPCKmEHE33mMblE4wOMD
E920/l652ksP1SDM5LOYpm/cZUNXfZdlA+LUn1ivzp5nL71I3T36wCho9JNPZqMZW4+WQTCUi/G7
THGjtvADZ6VI5+0bfTFM4iMxItZ6Rv+DcnE3ufnOC51zafQQAAP47Hku1/7ILintSM3Cc/c5mlxQ
2D5JDRSg6UKF5LTad7pO9emzvqRVzpCYaSD7iDln0pxy3vUa5rSwK78m355gE0IydylUcnrt0aPk
QKXHYZBh9KXKfgwJY0841GsFWBw6vjpPPrd1oKYtg8wZdx3mrAfaY9ykq6tCzYa/AZBSLnx92VnF
P5SrBCoNzJVrJ/4Guogbx77j1CyIUs8uY+8f+c6owMCtrcMJhIeFRX5RDebHPPTltttjA7oMKT8/
cH34BIcpdcCBj+qfW7gvdW2fjWz+vkv1LHp6FE/Wl3E88STNnYGrlqLlpNLnabSePQK3/VKPSDTv
oxNx0zscYNINPsIBk43nmb9xy97FUvbqlVwkSKqk/1F7pr86kALcoPQwg3oJ+JzHoL3YIZ4okF5P
hkSrx9fMNINYqmV2rSVzUibe034a9BfROWtSe3alLL6dzkKqoKWnSf4yrae6sFpvFZHB0YPTHqfg
3ZncDX6uW9LVP2ZMRYVTuoTovmtCcUt8bGhYWJ6JeiGBqUZWpZP3tnCwxnKSiyOpcom7G0LnykSf
JZRXiwVTzvfSnsi3jv+qTH8NHZIPiEf6TXwHCCIdoUdmN3NlLqNky64bKRxBTbNKE7hccgNyg90C
ki2BX1c4CAvHjfY1yIYWuXyG/Uar9a+m14+19uGULdkNQYqBuZjIsim3ZYaBNyl2RtA/iNE9iIQF
VbQ0hfvPdfBb1vUlq7kJuvjF912LZvlVSxEZlr46Cn/Y0mXh6xrweBtiuE+kvQFzYogtXWZiqL/6
7sMrV6j+3oAQ0QgU6zQqv70xucaOfghcXMaBTijoaCxtnZhFnF9vbLPXmgafLCi7dq3n/nvP62s6
3Z1h0W6cPiWufRcpjaEYkxuWSxqJ9gPjbB5Q4pXvrbcqoMyfWtAIWnqjbf5ttWpCKaq/8VLwUY1Q
D4rBu8TJPxlluz5GZso0nXunktg0gk02Zb/+/1FvAt72mI1UIi6hJKopb2OfrmywrYybAMpPERDh
DvtHR2nWwi+eEoERIeCMkADHNChzkXmqSR/lDPtW07Eyu6Uf13+qxFVZ5gwENKOcFZXcR8TI4qhp
GHHBIUx1Xr4uNfawoaO1X0zPkmfF7M1+Qxu5J5kare6E8dU20Jx0GgyCodv2A7TYSIDywUOxzUNy
sRC9nyYEDm40fhvAeUkVYMMRxS4iJYDrAyNusyLvqcPiGaTmx2xeaSVeLRLlflVQcSbrE5bb+qcM
IHNqcfU0VKO9d42XWHO/pOG+JLX6Sso+WKPcdKVKNiBvgRlSoNdmDPxhZLwGUWkfoLhbkTNxsOL4
twE8riEVCEFJzPiuT0e5Cg4Mvm4Uu9LlR26y4ITxB9lde5kyfMyF0T5HQ/c1JGN99LrykvkxiOky
QFKUszEi3pBBYiDsGFOC5qDFmIdmBBEGHhN95UJu0Tcl5k9A3uomZ1KGwhnLZe96zo9lZMcWso5K
sOE1BUozF/AbM5Yl/wdKYte5eZKNDik4BKwtPVMH2TJCmAx6TvduvDcdTtomdp581hKHvNc3iVuH
267CgBI3r2hM7U3fMfYGShMx6Pix8VJwkVf6yqXQZBXNvFSJgr6F6R0uUACjOKlAunYn20rVanTP
UwlEICrESxMxQZyUgrhCF22a9EnGI59HB2aCvTFR/IOC2KhJYHNuWu3ZN4pp5aUTQzUPXcDIyASg
2X+Mnclu5EqapV/lItbNLJJG49CozIXPs7tcc2wIhUIyzvP89P0xKqsKWQ00eiPcuFIoJHfS+A/n
fOdn0vfQbqsdLJEOIrfS9joSL6+WCNCzrRfoL3lSfo1msxtBIrC/LWywwqYlEQ4h0fBw1Zs2oGdy
6itnbotHv1jRhiqdfXIE+ncZZ+qFzIV70cxWaiyVq8EHF1p9VGkmWP3I7xY7gZ72vMETytC6+ky8
5Hffucj5nWBfGra7iP0bzjckRCNeql41R1+9y6o62+QPVwXnqaTIXSISe9edCZqjwSyY0TllAOdm
xCRSAATAF3nVTniUgrdCu0dqeJEJe8lu9NZ6SToZPFR7ru9Xy3j0s5WP5gJ9Fzci4qtT0g3888o+
lpOClOecAkrRJUZfB8mpT6taqWsh5d3JUJ4wxvgmTWYZMDRWnN+WNz8BlfZpKu4okFVsceziV6TX
SFRtt1vsZFlcqxj5nfKNdi1RrgVh8rOJurNmcuaUKdyyVKB+RovAeK1/GJgi4NWDBGXE9B4x9L1E
+BeCxDh0eMZCToFgKo2X2ja+jKa4BtjRj7qARDBU6tZh3vWA4CN78GsAKdVXpCdvhf3OxX5z51+I
/fmGboXOHbBAWj86jH4R3JAGF+pYWLNmZHONa6u0nweG93N7hn0HrVUEqV+bFDgar6Az8XgR20pt
ioGHiaEfY51xMI5TqKQW2W/YdvS0c5fEFXmbDoYGq6dZVXA0oRQschdGnAd4wUKb7pX1Sx4Mxap8
beSY7dKgskAhO7tGkS066sUL3Eiys3r8AhHvQodEZB2PJMzIoTrlDL+HnpG7ljKQqdArAB7u9/ak
2MQbF5brI7jtCRkfE5yeqYWuiXWvymylldYDncZzEwLFIGQz38CQNOySaj55gjYyYXP3b0zqvtMc
zUs6nhpCU0fCK5keIFlOGLPY3pvo8bZG1ZGf+oMpPn50yewB4DHLwKwhwNbBzF5wYiaWJjBh2B91
Jz+hJz0S6pncxhDpNKQP2RiHxiSBx3EE/gA1YzUZIGnWrRx5IlDnNYTKRO8uehebMNQl8gtyX5np
m/nFgGe3GpPiI3C4m9oK7VieE8I5jOmWdEFAAAXtlWaKZeN/B2W8M4YxX2MfpzlCBIjmyoZFTPNj
Mq/VUU4vpM32LeiJ32P4q+kNJrIROx7z27UespvXGVynMHNpFPBSkjRnLYs8fgpTmkBpjV8N+dTL
mC1Gr4M8qVPC64okJhPBIzzVIYKbRKXt2PbLFCcgXVbfHg0ccFSxPOViS2xaUrZw7oGKsefVGqqX
d3MgdXc22roxCkZWlgRjo5NEYdT39tYaeO3xLwQ5GOiy1hJEyy6uzfaBROYUyZmDyADJeRa0TyZ6
+5pDd/mHW5WmFZLi8B0Ez5cYwcuM+I9M6pdRpg4L0WnbhNjuk1Rsqykzn5Fszozd3NP1k6nRAJQh
7xbS0js+hKvJ5vBJtaij8lksSsKJuw462zvIAM2zRL3hEBCQTkJ/sTXRsC0llyEOAA34o+Y92m14
H0wYBmHGsw62GTvCenoPBpKTShbnc9MWA8IZ1Qr4ypruoMNUqmpuYJAn3Pgy/axke/Ya7CJxTj5x
CPHPhfeLWRFuDWUBI3eA1YBtcMMCsIWEVpJiiwMW14ZijCfcHBF/80RmBWIA/dkM5hgmxdCWXcdj
gurN8VA8TzqXDrLeNwVVg0kFfUSLPnQqhz1HkAeIarrT9S1VU3ySFaY2PCrlWufqXMDlKxGYsL49
dCHuVdZyrhiQreMzJRCBaaJ1xBDSrkI3e/Q9dsZabd01bY66EzBaAEJ9BkZ77rRK3/sNFXVpg4AF
6HJrkAubhoD3EXQ7JawdwgGPCqx40TV5a5zuVLpogCvG+6o2LkUbP0gHvvVA59vmMbChNv9yOvVU
5eKRhd5aOZG37NL63WjfPTz2ouFmKJL61kPHIVotkItEY7kcFWm1oHALCeeOf+NS54FW/ur1jGAX
m808/lxEc/ZHQmg4tpf4K9OsdSZ4SiDccyht+n21lgWXTFQ4L2OY/4x7yHAhe1rUsFxIRT8eO8c5
9gA9RNQfkk5wxDGIS234dA2YLmmjm88m8x7PefCjBgpJVdkDPcKpCr+Krtzm0UMFxGRJYNpBs2jC
RqaF84iGytz9lcPnZY2OoT5kpGvb8hNbfwLZmVDQcWShZ6NDJQb7VyH7n0KPn4i7jChYeSjUDUKa
rtOwSdDK4oT3rZrr6tol3duguiN0R3QINuahvnnukual1oP3HjwRLo1s42AttQPDXHsEvjUwRTQJ
/pWxwYepC9AUDBhlJSQOXfemVdkKYCTPW1V3Kz0otlnOOVK64m4CWNY6UkcaVoYgDcyZQsWgb+Ax
v9a8jqoFUcGSJXa2Ts1qqyOXxznGTleQPmlXwav4bTm0+SGJXRxsoBDTOXUowjOb47AUNjAUi6M2
VCw2uOImiYaoIJxsaSqWfw2e4pH+GnUpUhMGS5U7vRHGDNuVyWsjjHrvAp7WY/Y1ofSBR7nVpdDr
BrBSX7x68Qv4iH1uNyeRuv2KBhuYpud+Q997LDtGyZpit5fMEllk/KwDuZbWjgdmOtLNVyXAnjXh
dtJ5ClMBDWuEPuGujfxhB3dspachO9iCJUuVhi9u4DzbD57rvw6jJEXEB7WZG8fWaA4agsdrJvUt
l225sjFtLjHfg49Hvp160WehYFTU1i5g9bM0GkqlySMXs431jZkJ/J6CaVyhJQehV+6r7FHkeNas
RC3x2+Gl0w1tj/SikfMe1QRKmtf0p6brbEIKc/ymSCtDfJhmyLKqsrBRaIFxMJtibdaVvTEJxsO3
bBCNBCzPsu7kRvWrOupBfZv60TKTehOWZK6YeLRxA4bIcQqMiEfB46oriviB4389TxTFIB9jo2mf
2nr4gg/ym/6/5XmTPKoRgpJS1ZlYylzPcBMEYlp1BWQHV3O5JYTNorYNqBUkeMyprrbSQdmpIvEQ
dj7UDr7cEumziPLwPQ6H+Sq2ty7P3q1bldVTJNt1NqpDM10Dh/C7EMfBOg7MmACuiAq5Ij2v0mOm
EE4lOKsZLVMof/a4ns5AmGTLSk7lTbbVNOjeucq/Y9PcduxbH0U9vhg1FmwDRchS4iJHbOMQL+Am
IeExGz+DpDZGGZM+RB4HWz85fWUdVOJcxYCcp44KHAajPMGEWnVjbHAU08Ow3Y4M0z4Uuf2mYpOO
TKYbTabppjSrz4kp9VFhYj/++S+ijnjWCdYKgOSp7fmnGbWS5cw8NgKpZFd7nx2KGbSkmfsu8bMo
atrUObSS2o2Z/s5VwWnUgawNemWsNGYKSIMBXiGdtddt47F0LJ3HUDGzbk3p8fALt3awoRlmreIC
hJBF+WQndbrq03jaMzF90HSbG8E11iOCC52sOLat47S12+mIkFeS/rz98de//ePf/+1z+N/qK7/l
yajyrP7Hv/Pnz7wg20MFzf/44z+2X/nlI/2q//yt//qqf/07/3jCVZan/88vOYefVV7n383//Kr5
p/mv78u//s+fbvXRfPzLH9YZ0L/xof2qxvsXKIbmz8/A7zF/5f/vJ//6+vNdnrDK/f3HZ96yHOS7
qTDPfvzzU/vff/8BZvHPC/Ufr9P8/f/5yfmV+PuPS6i+qv/r678+6oa/Kv/meRJ9k6sbuimFZ/z4
q/+aP6P/zbBt0/I8T7dsYUpKyh9/ZXnVBH//YYq/SVPqAsm9beguf/vHXzUsCj5lGH+zPZtgCmma
ji51x/3xn7/4v7yB//2G/pW16S0Ps6b++w8pDPnjr+I/3un5V3NM17J0w3Ft1xMMooTl8fnPj3uY
Kb7e+F+TzA3VQpRBHbyCjwzQQZGL4+ruqwV7azVVaXKzzXeAM94yMJzi0mRIVli3fMk0v+fsy8HQ
oudPlHZN6V2n+4Rfe44Z51ngr8yIxIHYCQ9Bz9SkycMHtmboUtgCYzjWw2ivVf60M1zmN6UAVKCJ
lIqOELFlczL7cN22swLc71dNwDReeJ82ibRN7GNTHem48uDbyQv10NvzA80LY6wpUr/E9bMxD5L1
chtIwAvGQBhvVLsF5minW2V0ESsj1xGUaUBS9byk6ZdRBdpxuFZp9FY6/rDPddM/Zz7wfSWekfZk
R+nwu9uh7Nep+4qB1Tj4FR9Y4LM8ieQOU0i0U4bGqkkPdmXQb4xgLI9Un0S5UzHkbf6C1YP5Fuyl
deikWI1mq3ioMkmPQpKF7HiSjLG7wUbF7JYVgdS0LwtvMRjAJL7hfbuBe2lJWvTfc4OoM2ILDoze
OKsrMqqdYimMgIx03X4sSgzAgQdL22rYQSfO2ELhZJ7UJsETPl7xNSTaupdBdfUnpK+llQ7rsPgN
LhXDckppP7JVYxeU4Ep6RzukrWRlWgdcCziwU/fNQTqwAV4J2l4aSBhQoQ1u2m4cpbZBZ1V3z+yf
BOSF3TA2LcY2ZppY8ta8V9amZ8LxzkbuGgwYvrPEXesNKdl5bJXoXdpfxBAxza3N38iAcL1GjnXJ
iy+4D+Oav752ElyThHwQZRQw60Ee0K5E1bVP8GKeLKLVINQy7cuLboY/W9YqL4fqErGXMwOkxn2V
vCIgkCjVmmrlZeO4RsTW0WwOzjlIn+nZ5osD7Q2bfO9Aj7PqMW/sWlmfvbHwN8kcpeWjWsMhYd5R
/rHZ0t0Ku5UAvED8BRVu1ewLoG/LMKmwBILTPmhONxyKbgDeJympM6F2VtybWzvu1r0Fm9XZ+lXc
H/p4DPZjgmcG6yYVWwZLOLuUyQea/e6cRYzxAfmtYuV2v/Ug+S477auGHnaBxcSQ13LIAMixSZRO
fRjMOtlH7q/SaMwzr75yxkMTUXkF/WS+ZEiF2ZgEq7ANrV+CqAmCBQIyf8WTslHRYYrqNs2fyZ2f
1iiLjOCQTcOX4mG2MwtvxpElrKdZZIoqytd6l1wKiYLRS3Ws8Qo3SV3FlxjIDcCZfEfftSRgKqSd
VTXk3HYXx0ghiHhiB1LhNQio6+ktnxxiFWJZxSvqUVwChdfAZw7QQgwVq7IxKsDikeGUlMlF2NMO
w0/mRFt7CC5paaMVtDHb6zlOD747D8edCpPg4uVdcJm81l0gUcpXDoavemoD9tw08R3XqElsvSuc
5tNvbxLom8zacC0cVazAylfHmtbMI93WqFrECg7mxoB7akrEuqXRYJvNGsDTykONNIW9Wnk0f+a9
w0gdDTssZpY3Jg0u/U42rmGOEzSsuXijAxuoVDmUi0IqexP2n1EAY4fdPSwGU70k4tOGM7Exev8G
xHI8sGk5aeEMTxzGYpeWgIO0EuiyM/RbcCP8Uy2BVnq7cIowv4PHLnBsGxePovbd0YtohYB3TB3E
DkVC/KA7lw4YwOHndzRapulukAyygHWDgz/yv8yt3qAtFM0DDLZu3QSkiVTdRFT8LBRse9IXQUss
LdvQIMFZ5Zpgr7XE63uDwKs/epq/rWSIGn0oo53GYiRCJXqeKh0Yno6qBiQPtGbbfaSUcR9ZunDf
1t4tIxv25gZkz3CrIoOKmRD51Y2WPL6DT/JvFfEwMRR/K7+xKCgeHoomSx/6/KB42u37ID2XVXaI
W7piWBSk/ELZ2hIkDtq+ah7+fMiIK1sYo4BvA2luQXhG2jdqlYkOsgML6Tk8yTnY7Qbyvtz3JDoy
jHTyqzv30t5UPmfo5RyaklPuOHi2myBAKljxmOidn+3EMi2STxmnaz8W4lB4Hxxe1UURZqC3LNN7
Ey6+RaSpiits/FA67TCR0G7xtZvtz0IBU7Mbf4WPFmrBIHa0u7xWvrMarenJmILHint/B4fZWPoe
pCsP+TYNX+wyKuQ8tophOFe81U8C/z2AtPfY/tnWRbZ3Zs4lFbq+cfoIAXwSTRsq/3JraDi3Esep
0bI3xqoWzC/DOBf7rrWIWR/T+kh8c73r0jY5Q/fCDe3nCLyZJA4x0cR2jijAbQGUkhUWP9SjXTMU
1Wr82uhRs/iS0BjcIAOSJzDIezkC6CQDQmxE2BaLKgkfaW3dNRc8Cia9etCr4a1Te4T17b6KPOKP
Yu87B92xhXHJM1XTflvQ2rZBOHiLzPD8lWvIeB0X5NdEwnhqzHHN8vxeEq71EIa2uJXGvTGrszAt
+AOifpKzhrrnpx7LrN/iXRk6GcFO5mEhA8P+ZbbdWlW9982DjaTFkHx6n58eq9TB7xzEdzGOXRup
1LYpO3TXWgqSEIK/QxwOgl2DBXNUHaTZ2NvI5L8my+cWHOYItOwiakvbW2NxmGwkVr2Fq850XeBR
wMg4E6DqzG6+AVVEHJqCiLr0JEkcPFcFWLLQMclsMRClEbxnSYBgmozeYq+rKEjMnIQZBA51hZwR
J+UVyfs1mXqUqsiJF6xOPd774dBI7xBJay1g5BnEZgXoCayIx/CQvPd9oa+hvn3pdkMz1D6Aw1An
c1Q1IUSwUNIWzht3FNsEdCm7xDLphFpeDZb4qzScUyCMnfDix25g2FE0EIrNbFeOLuEmKaqS7DED
OtH7RnGIYQgr0Z15862FOVhA8LxLCCCKY1qg1RfcL2MHZ34wn3u9GC68XtWVDA3OZMa/wpfeg5XA
EcmDuxGE5Gik2j52ymHpVTsoidGWIDNO1SLceBNcghy2kz34i/EbJ0cMbjtB/TydCc44GApTuGIU
Y7DiVqX9s2i0a82s/Q2L3kw2Cri4cSWhQbXhlnbdUcQaN0SQggzhGZHEGVmN4WFQ2c2THr6TNj2R
/GKRkLm0UN13lB732tCehYfrSmvKc58gcpkZpsoa0dxmJzF7wwopbmCongfP7rdAP8jBQwizCCrj
V957vNw6GpWoeK+BNTnp74bmEiA2seZplzO5yuv2DNfLXuZEqMI235KqjPXA0I11VdQ7quxLwaiR
NIieAlfAidgrvTsPEhtRx+q/Mpl6DBGlW6rshZdPIOhSRg0ZjSwbl/wa+N2tjtL8QMeZKkCLMOTR
bSLo7A3AHlSq4TZmcuuGkNmtKkDIRZzSNHL3+IgnSjvYaqPaYhN0Mb9xthaFN16HSHN3OecJJ3i6
iJB0tK0LmIYHKN4rYBiqZEEldMEiClbVxgtvgY36pKjVMqNgos33iYWeWIDG3iZow+g5apMtPKeN
ORuvUOTlpG9k56K2X0Jm9wu/Itye+RkiX+djcC08O2FzjDy95LncpHftXcuan62lZ/vB6F4apImH
wS6Bfjkm8FNzfIgsQjQQGzzoHsKpmspl1Q7AGELdw7JnG+8QTU4ewqCrirRwkeReA9ODZcKkA+Ts
oHUOKZtQu5mOE0H0jeFnW5Qi0cYZsbV5Hrx+GAEhFvP5/Teq45QyvQyR3NJMOG8kjt9i3Q2ZGdlv
nGnGqtQcDM/MGfyuoK4ZkUfwoo3YeCPwi2jEOnAVw4socSElody4jWFeAsNo976ArFRaxBeM8Bcm
NMWCKTuoH0RY8wU1WMvANvtd4g5vqYbcqIvDjc06eZkPpAYZ85VXVUzpnUgjvIPlpdXZ4cFpiZGX
bVGtwp7vgIhh7c1eoLQaGNmE8BgUs3jyVYPVWLKbtxoT+1EAOoUBfu953K4t5WkGWkQWzy6Y182f
KNgg0tFQa0WzCub3j+U/Z27Ur8zJYh0806int3jKKMMLS5AewIhEgfizS9wxDogKRq6V3V9r+6Db
xb7OYZIlVQfexoKJ1JMJoDn5t8V4lNk39RpRHYXHPDosXhGJ5sswCicc4CZqN1LnWTkFt9oWa42h
7QrvSL8E3T8uaw/BjQJdzBhdZwueZt+9OQ/dRbqr3C37M1DDnJPrFrHbyp9fPjU2sKF6Gr8qIay8
tutzHEqeE4XaVl3xc9CTckPEWWlHDDNd+ZDzXkGrgECD3+YEkzFeBy2r7zE92o1Cy1TbPfwmXLhc
00zgVVsexwqqu3LAE/EcAsck9804Dk99hS25DbeGAWHVsusOHDkOXAtxM2dZ9iQNMmJtzpfHVtTV
yvVYSthMElaNa5yYs6LBVnKZ5KI+69pwz5BbBMLlGYnBrlR+wGmV7ZueItfSNdSPViyXKXkUG9Jm
CQ8M2zupMl+aFeYsaJpHh4aj8Cxs8qN+KUE+aEV9JQ3K2crOCTdpVDzrooC5yya5TDAkGyVMKk5n
Kq3IPGp9NQaLlVNjZyAubgHSfjn5BkUOzrOiwfJlOkTWSR3rF8/pwPTO6ZBeW5boe2DCfQPswnBa
Ilk1VmnApraW0+6tkJDWaehulm2T3lkzsqhl7eIQjHCM+FBaVPCkZdInOZhFXiHGZO3hJRuEo60a
K3RYjgGV0EcJl1pPliXRN8d6FBjqe9IqnCTfG+SY0xXNI3jwnlP5wE6oXvX6dLFK3drbrcZ8IGLL
1Ndy1YxBegT2VxGgFuHHIPR86cRZt+yofKe6Q+HX1XdaD/b0trMqPdZrpqJt5TjWIRIViI2wlJsI
xEkDT5q7QhEGeFAHU1ZtDNP4Ff35FSL4kAlPLGrsaVcO/l1qOgi6jtWNZps35Gqv9WhoR88PoPuA
WQ0xKq6HkDkEph8c1n1ssjAr92ShpLvArGj12M9Msqa+QpTfEkvPHlUMx7JCX0lQ5A4fL5EKMPyW
pjfpm8pNX5Mp+KiAhWxqwhvYm7lbEIJbnHtIz2Nrdp6oHXuvcRerKT+GOUElRMrJRWNedKQ/B6S0
zaYmhUTaz51u3tJUBVt96r6jHimplNqNcf/Tn2b8z4d4chhG9QZ93VScJiSRW2lnNyAXQC57F6BR
FG6LpMgPkbEaw/Kb75069Yhog3/tzwdE05JKUCi0yc0yn/+S3sIQJHsjZ5Kc4bsJYnEQYwsu1GFU
H6sgXpcCdCSc1OJc62SOhOFkLYmxx1tdMzPAQqHZwXUwX7G2geVso7egd38HXmSyJfIxa/QPQXXX
6T42onSvlIjuOWDjj8TM7Y61oTtYLCxMXMux47hGNPScTvNjKWaI1A76pq3ZGmslZ2yKS5GDjB87
zEkC8sWD4WaXBNfQNgk4yCPbDXZkPqi933uvdaF9jIH4FsAfFpOh3SrufiQawOkKdNQxchcojpGh
QDSlI55GhJJkXqUck6xzjaJvL38+0Ni6y7TcekM9s3Y/PEfbT5WankueQ/38dNVNk4gKyyE+pfoG
YFLcMMKw2867zwpG3mIQLNijir1yy6qAzF+1j5z2G/AxJpmZ5kTVn+BbjzepQrbG7eTrjyFiHqf3
q9O85KuoXIwhIGlCg0pc6u5LN+q7tPfZk4IgcEzt0QunN2gAvhvc09p6jZT3s3UahCIZ12sFFiis
+g2g6JSmDrz5whrLK2cjQZ1Rzs/YhHJt4t2BkqvupnbsdfXh1kjLzWJkUR2MHfTJdsdk7tAlZM22
/DaWnjzUc/PeLjOMH4uEnSeijLNdgQRzww+k3Mu0I7PY76fDgHuQFvrSROQy0OoCfBMvmTN++Rbw
easnOXFCUhWpbxAyQB587SaN8ZFJ9CUF2V+jHwns7kOO6K/s0xiYx2K2UOHqT5d9yTk+KKY5E9eG
4bA5f+gq4zn3HeoG8gcXFkZNWu5DDKCsyNxfnaq+Yy+8BOmvEjixncqjzpAKRvbSiPtraPHKBRmr
Jl+CWqJqD5gULhIYUmk97vV8eu5CsR6dkO/CU1ItwnmFEg6VvQYLeSLH4NXu62vVZXP92MI8nNDA
Vu8aF2ysz/BjVAFLaWib1NbBWWIMIM+JRkIrdwg75FqWwafjVa9nkTFdbJl6qt6/xGNzdcOWedIv
nNl7J8wSmhTGy2m5dy35bCjWoTqTmDSuD71iNKH3R7TLEeddd01nJbqLYKlKPlQAnVSEPSO6Qh7Q
OQGzhcUkhoy6MUkRsWDtd8z0IycXZ5zYvMM777iX6YSQeqyFJLgMMbY+wfJzIwk2f0R13TnUxRha
Epoiw5YcTQV4bzQtx4jAqk3ZMyVPeG6NUrOWFJX3GT4kmvJg5eJX16EG95gUxwoXcoP+hxxecp1J
A6eXNhL27KrdhlnwNA68ePhhVlGLZEcFrsu5tDTbEHPC9CuaZalR5x2rdNjAD7/18MYYlB1yx2WK
0ZBn0DEGHYXXr2tk7ggXbq20n8bqmYb3nik24hgKEUYBQWAkgoavOOcMMhagMnAMx221dpjVEHIK
lTbVr3Zr/8Rfsld4jRTN+YRhH80JSoThKqKYQIzZ4A/aeiA1IyfZoem0F43SOI+8YzGKo+/V9DmG
PPVDfYZXhU2kH4dl2YM9HYfXoHYI2E1PeQ5wNcSTsDCiaR/n7WtOPjuCVJLs4Sk7wXJIw2YBVQlR
/mAwGht5d8wgBOPnBIs4G3Eml/tw9E/KJG2gyEtjC/Bgg+F9lruiksl5HhcVskffjpiniS2bkRvA
TyQa4P8loRJ1aZ9qEwKDQbfp2/rG8h6JiwJLVmOkqv1yXDtVfy2D+LUP1MnTYlI28ovLU0AiGhHH
TI8v8CKuyIwWdV0898AMejlBE2MN5GraLWh8dxWx2Q9onPOJucAEnCu2fmZUGcwUbKyZ1bgzghpd
TShA9MNREvFDgTRw6bJRF+1a5Hiqo7Db0oGsa5I4eayfmBUh4W2+YwYmLEKbfVRUO9TbcGMIKg8Z
dSCK9qOCLE3758ShXZCCHY4GSFO4KxQBxDJici8pbOEuXYJWO4dl8W0F+YOqrFsU5CSneqcARCNJ
iLQSwJ1bCv+kN9/Lwn3iXgBRyNtn+cOwppw/J3NaYVRqu5HmY0WteG/H9oMKx1yh8EUMwaiGmRLi
dSNx8DNN0btBJppDeeAnT2E53rCUBmhUF0LhnQvtYhmhT/Z477suPgeluW3XzL4eVOuAtyarPmdA
DRx50HNwL3n3GicFGmX/0OsuKKeM9DliYpGL0FFXV1MM+5H9ImmCUCt99P5tZV9tj/VBgux/LNnb
cYxoHUZff1l0uCP1BCG9LvHb6AKMA8PCfkifIk87icDDBlH6J0PLfzod5uOyBnTQppz6PD6xprez
mNEyigcSnOiLmnsbd3vHZj+PFHlpUaVoCbwG3XqtxES/Hn4GoFo1lorLLjQ3o++c+qaj4AMU4Vjq
DV0ks1uu1yJkXVgKoChQT7hky2zrkiIX59YNXew3eM6OW9Q3vLOl5RdNn5ItzGOQ50sjJOugKdxd
NSkmCdkJ+9YRKTm/PPNmg/qUI7nJHKoLCBmMr46lNc7D9C+79jpc6YodSJwjoxNLINazmrLiwCyd
J+nYTKdRpORDRwXgnOaz2km0Uxx6zxiZqWiTby2S34WwnvMiVmuaMfAo+qGL+3tUZ/vY7ZAnjxTz
uG8Wgc4BTCocSRrNU0H1QP370HMxd5O1DsVDkpmMXkacUNK4SYBES/BQVHbceML0ngwxworSP121
m+KTbqBnVBitwoGEiwK5RPoqdftdTGlOvT7t8PycKeA2fcpcKCOixglapFep+iQaE8HXNhkeh6Hc
42rVAc3qd4Mgn9GnWBhbdmv5+OwkZMJV+Aj7hCIkcR1GlVEOvrNmTj+apzbFT4hAxC7Hp0Hc2xrB
zhRDL6+o4Ny6fPVQgC/Yp8Dhol0uACmuYkpjx4wflUouGbyo1kd9ZOn2KSryn21QhptQxvkhVGZ+
0KYCHKkCU+An3hVN68o72b15rYsp3jZUoLk3vVZa9TG1ton6C5ZKHWB4z9juyZ89cd7kdCyDOt4b
DQGCQ4llsSXDNJWMUTr3p/drHAx349MeL5z0wRxqsGu+syOw2bn8+ZDlCoCtFR17JNlLzWGGbGj4
DtDUJNshQwge+GG3rhXjinBkptV2nMeIGw3v8ueDL8QuZ8u/NSv3FnbGiJKDYxuJubV46tFpbmxX
ZitwCvaqbVofRo9dpxuGGEZT06KwciPVYsSNHn4zz3DOPqbyi5uwplQuBv4nLEPuuXRK94LkKFyl
liILONgXRdoeInYPraCKTrXZGZs126KurOXQ6eRSFs5b06Wvhspc7jLQ82mnbZQb/ho71zwizYdK
qAE3ghHQLYA7b2wQ5HAUSIsfCwskNjfJKNHdugljwBH+7Z6qJFyNyGaJVZnf2sFimV6THozLJlsE
PBZhiM3gunwhe7O9WuS8rPDR4Bg281+uHhe7DNCeaZZAsVjYRaSntUNYL52RvbSp6CdnaZArFUwS
jKJFzvKlLv1586nd3eoLM+FX5DXjLtQnoBjsdWFLkxHuJQdJ90nKuyjpoBj2C5IZSozDQD3xq5dD
VO6w0xFDM1s+6sFhLFTwZIrqu59TtyjmCb766hAWIheaSBudp+N99jpqPQF+htwmex6f371TNlBE
zHl0z5w4CsW2pwSWps/J09SI5Jrxd4wifBGkjAYjxUwIJByYFX3O9sInm6urpqcuxT879QDDA7aJ
ZptI5xOg4KeX0h9mWIaeGrIlSNgWZ2q194oU+I1vkAUUssE9+sL6jIPyHrVyb0zUt66XQpsQFgLa
LLxr7t2joAf49eHE2Mtdk0Ro4jq1XRKllM5cjGeTIUVTaOumhXhjR+FNLy4Qp57DnuS9vK+3Ztx0
u1yGRwDaxB2YT0VE1IEbZxs8d8arcDWLcaU5bAcCCrAm1Nth5PHH3WyuDLSENGMHJPf6Wnh7KEc/
ra74CpMSB7Eod5SbK9sYt2XT9jhlqGLcunY/JMHeeGGNjtxEKAHMNEGo5isvnxHTmcUAJu5XyBwf
vdni+X+YOrOmSIFtC/8iIpgSkteaB6u0nO0XwraVeYZM4NffD8+Ne+5LRbVt2yqQuXPvtb6lOn55
0yjPKd5LJA0K5McndtUcdb6qAZeAqqpN8zGPwID7zD2ka0LOVFifOrNrHry4jZGeYn0zuK1zCOV7
CkyxazgNROXNj+MPI0NyIMCtMHftgoOIMCqh1cElle1F3/7rY4+IUiPLnzu6YTxi48E/DHbIPeyd
K7NhkFKGXLn53rawq3vjfOEOvw3UbmSaKJN6hWSJ2AuBO4RzehtxX9MLDt90164z5gjron5gMmk8
8yhb60jNl5iO9NXn7tiMtvdkZZJSMDQIop7JTE2L4JG+HP2h5V2noBQhYriPJGiNwrAvhknNP+KB
DYbauDHz4CCuo6+mQHs3V1jtQfN6W98JcVbWLcjZkb3KMXsMzIpUiNkwdsE0q2MSz+dSElkXhOUh
pEbvcpucbGCi9KGoS0sdyt1YFMNhaozgFKZkttWxQ0QTLnOOStN4UlOfnY1yqA6unMRlmvkdGgZQ
KW92Hiqb4JbAdoyntGuaNRNu0E1mnBx6QoTsCVUIZre/Ve80N3+x89s0tOP4nzWbpyqFfMJ3wW0c
46NecaoKK/EiA9a0mG3Ypuj8SoQCUOuo7CXoT40Nl7C2m/KRTky+5WqUDyGCWlpD9R2UWM4Fkho/
aEwb0bCyDt5oZ2fA8kzGzcQ+Fj1VA0OuP73EqdxOgFSbycj2vrfgN1G/7ywlhwd3wCDXabN5zKuJ
tIowu2s6v3wOyQlB0T5NO1p+6c4g3owo3TT6AJ9AmSIa2CXw9BrORCeO8/vGafofBJaHsk+9by8k
ZRuCwZmG1xOuJHLWndcYo3WMxmom+BGPQBUW9kOjaErHA7m0Y/TPwd75EWVUPWNg1W9ZBHJiQg6x
kaEb7qkjQJ1GlfmIKQtK5tCMpAVIgq/IsJNOVJ5LUZdnkPW86SCQiIn+L/qavmjIztPddmhDtN+E
xLAUoFPCrUCJCN5O63E+WWP1U4s2oB9Yz+ffF49kcECAa1+QWFyx1zeqdlEk1IA/0HfppTaha4xh
8IzX2zxbYHQCAkhhPV4JhsrPdHX+/8t/P9Z44tOsdb77/Yx+GmeUoPUlQNPAoDyX4QlPV0ZHat1F
NJ+gTuozCAh9LpcXzAPtsaiJ9cOsuGRCaELqnOoMaKI6W+g2yIUlnoM4k9ze0ehOuG+3zsRowKvh
UWMcRkojCrQ84stokYrYDRbk5ZcH/2sbVYU81Muf5lF0a0bW5lpnkXAPhiBFLQn7feJUQLGXlyQq
rFNgPs1OEXBQBXr4+45iMjh1rIc7zzQ/CVvDB7Vcod93v18b0MQ08Un//btw+YTUCGjgmcBQc/Ke
z4mFXHqYdXI2OVvRPFeCA/bA8Fe4tLjj785rmx3NfNoIthWff9+1FWAdmbYIFfpnhFLRnYbonLDr
rXT/JRW6e1WGJvWYGayRPfl3iH39OzkIiN+W9xKa1pm0UcIoM+fF9AOU1gwAOdU7KPLKFPRSk3EU
iuCL3f2+FEtjMR3hQNismyLJmF6Y9NxlVp3hqCVkCV9Mx81XwvCdXbkc/E1tbcOune8qZ9eBLsZG
ZAM5I2hv5bdRT31L+etJvBuaAdre8pKfxI+8u6GmZv19lyxJowrMeBGj6k4A5IQlei2rlEtTCl/x
yWMGxMSQDGgzIT3U9JNryYVczX0KW3Tsb7TimChJSCn0MkpIq2GCXEmHFwsg+ya0CfHLjehLLtz8
ngihysf9he5yneYLT0Qhn89Bh5JBI/cZokzGMIb36Pf4/nTDUKXziDnEA7suM0wrk5j/TpGV0/Ro
84uryc8auuhEA2K4w6in9mMXgs5rMHkFxjZK5A9Zj86xQ+Nf9da+n+EYgirOmXaZpABZjdj57MMf
pdecMyuLnpXpjJcxpmM16A5dUVWV/AUyeVThdLfd5Dx5RfM+DX8DnYpXX3TVxfd7l1MCZlBPS3H2
mizeFksoI15K3GF9od/7SHG+M5rnVHnedaghNo62q96rIJ23c1JkB79aVctndl20m4XCQxJRsJle
FX6nQ/wWeDha+nxJ2cIRE8/VeE/Y9nyYozzf0Z3cowGx7zPFUNinp7TIYe8cezQeUGDSoJzhWqce
TaipPdN3ttGnjR9QHetdmkfdqUWNsw0S0ssnZb+54asolP03aajKE62To9S0beHbnKRHJFlmlwAi
qaTvQqq3g0wBL5VpS75JJqv7LsciYfbN8OXO73brvcbSd1/TgrFwC3IelTerlqBwcHG2dQM9NNmm
6K1UtlFGSjHWS4U8YF9G0V9wpBlNj5KnRXPQqSzLOZYPyZKnEhss/4kclozeguTiqbm0gzk+xhnL
KcmJPuh49WBRl09mtZ1m8ycaEvXgkA54rnJPblryvqJIk7d9b/lS/836mh5JlhM6rOf4oR9tBkGt
FdwQPdWrRvrn1pusJxiXG08vmouR3/w8byoPPrxO5Nkn+JrntD4QkNfdGAwgeHNqoiWqTMN46+Uu
gQh+AUol1kFV9H+BjG5EOlcfmoiJHU+ARUAmIWGq6zkCt/m3D9TprzeC14/GOdxObTBsFCwBIqq6
HiY4lplQSCK+QnvaA3jY0efU65lOyU3H5pEtpHpJzSg567rq8cwPxZ9hsF5k2N4Sb8rhPRl71yPJ
c+7KTx2/yTkkRkzN9u9Ing1x+bPjZ/StxO8rPdX+xF7RcNIFT++Gf8KODShvRhxOy0vRJJc8CoiJ
NzKbXr5EPvx/734/hqPsXcWzXA/9+MIkJbgYIy0BbmPwcWV4UcvL78d/3ykXXxu4OlwiCayKHI7G
/vcvgtQqL25yyiYnvePwuc5m4rrZlrp1oGV0wTve0HTmPo3HXWVV9GtzeO5gYq7TIAMcdEGLuC8/
h6JxT7HLXNY2jQ2DQkRXjnBN6rCxAPVZFjCKesxbyaNSab///XC+/J2oBoaq/YgOrx85t3Ju+/14
4vv8m+UzsuVdWbdvsxoeMpzkW7fukuvvy1zgmFmZMiMRpqKkSzk3N8OmsfkBqvatKgN1Fd6krnqo
/vedjHpvU2PMX8v4PWvim4n/iRpJqEMn7asyO9o4lMy7OOaR6G1jn9WgXto+j/Zz0hhPpS3yM/X2
Fkgl7ZEfxicu5u7hYXKzPaIJ2LCFuNIMxQrq5zuY+epGrYVRz5xwfACesBztnBP8+XSZbVQPwkz3
wqrVZlTU7GmWptdimYiF7kNPU9BVbbDD4w5zdXL184I+76Vj3swqGJ9q44FMoj8hU+mgjqzjwCwZ
VfETulu51WnlbrGWHzw9j9fQ0Ge6mX8iuwMarTiWURdYz7lu3ZuY7I1j1CEayzQ6VkSD3ZdYjFlV
sJ95jxAT61OpDQKwoamvICcEtDu9eJtnzrhrdZ4+C/LyzpaHSzqm27v3DQ0GQo7pM1APBTkBwVS7
KuuiPpOu8sNxoT1GM49PEP/zdO2ecl0RDGaszZrtV06ku4WDTzOcWeIwQKQ1Rk5OhvtWo5ffeJBM
r0loegQEkCNdp+mOrjI62wZX9ZKMdE0cNEWZPX1iM7ZuZtxgU7bsu1nw/PaW8RmU45WvPdwG06Ev
Utg3ag+5zdCRoSukiW8x7gJ4KjeLe+kVriYasKjZCKTKO0fhXwDdI9L6p5EhOj/6jy9Zl5Vb7UPG
J7BCMcpgGujqW25kzVPaJ3/Aw+frIML9TFVs7Q2QKO2kvlVDQykTY3YulIuHqEgyXBCkCTHVPamu
KW8K5ADPU9PDf06dTUfLZ+2FgTjhWWreA9SpGeS510I0/cHE15DN5t4S2ENjdCAIJ/CbGc34JJxj
PYx6G7Q485me27e8JSE8cSikLKZA+zjufoxm+JhkTM06gVuNgJ9jmrTIpKnMfYVTWHZjfWeDLifl
gBkmGIOj7v3uPvf6blswX8RBqNn4l4DWyPBvndD1SWgIIQ34jnUp0qdROum+GAy9svA40DCquo1s
apepe+guSm0oQHYyXfM3M/O3UtvxGcUDsXvJtjVrjvn1UwfokYir1rxqIHOH0J7//P4pzWoH+Yn5
WXhEmgzLJyhhYiy3ipY5Hh9DPWHfLQ2sFG8VIOwSlRxcCStY9yPamAnBsRpe3UVkPWWs4QzFAka4
snauqeNj0AZVI3JAPL5s1SYcyHyVxcTsh2/ITRzI1xUz6CnAplIcKit1WcoHhZfFbrc96RanqGwv
eTH2V2qg/uqNPilwBmd3Txy7sA6PiV1O93DIOcMK+kS5QzJoheGUO3qIcBF67xZ1qUf3G29KfaY2
pO4G4HP1nbq5FrKwd5hWX7JWb72QUUBUec8djHBEyMVmZHhZWV35UHVM6ymOvL3pVO3Vn+ueMwG9
UGwnZweyqd3ApJsC4yNR47ecmRkPmfcWaBdnGj3p2BLEEwgMwLlGfzXTURwqgec3x39YIzfjsenS
VZeCbcWfWu9H9JuwANr8Cv+CrVAU1hU1D+Qeb9J3U7cNZ9W8fbSjR6DFYDeIqkuAZb1+NhOaBfbY
tLsREvbKMxZo1qCb3dhr+oNmBpk91BSAmfkm62c8n80rRg+vze7T0vzWhEq8AT7MD44xW2gSjd1U
a/XmSYSgSIHdE4frBmXsrI91OJ2m0p8fjbJwHrlpsM2I8W4wgZDEeiDwqGRQ2yUMe+qO1W/uvWHN
Gst0PMTg4xCm8TAP/itoG8gRZfkSue503w/VP7xc4yvPIF8cl6lqfVxLmXyrpbQBGMv4QrOpYr/o
3LNDME3T928BHZGLOaKpCgYzJp5v3plOXOxmBD57I2rJKkzpeEvEN9Y4DjDxxvDJbMAw4znZdpMU
NJ1pbvYJoqtUp9bJMgts10kSroekACY/xPk7rfeF4s3MV7vyXDE4uCqNnl9YMn/PND4hOTMrCGJO
/2zCEvWn+ZG6TvtQtqF40qONbn+ChxA1L3HDfjfE8Vm6ttzgBuJYn3TF2Ynqc5f0TAHcNL34xDRN
pvvaWvvfa1OQfhEo/vPCzWHlOpU4Rx6apCyEZEexV0ClUOZmTBimFvAvUoO+PnN5a9+Nrbo1Tf00
jYLwDkHDScoBgI4N3L/j0oRtMdyhFgBdjz2mXK5WkIQFWYbeXRSU2TphO7jrVOcd4hovso0d3/Pm
DIM/cG21zOwnifK5IZVH2c8zVqH32NYCoaI6D83CtGkD583z2cr59R+pGJC/d5N+X9AcriHDlw6A
5d6J0394/Zazbxm/M1axthx3wv08+87J7Vt/nSbmE5DmYtONk7eVlldyLFqFwn2ZpWPwrYMZD9qw
3AZVBgwqNzajZcbvy4lhrfCq3f1+5dgmMFuiXGxR3AUBIxauJdpdH6CiPdCL833AaEPZtXtp87iR
qNUU7atRRPnN6TCL5gXKw2DwIO/xVFtMOY42CwpeOHtXG2T5pIrIxyGbxZKCsB4X2Js1A1lHyPqR
1ZV+sMVXZI3inhjud4vp8sVkJLJyu9p/i2E6rmqDdcDQdbifnAk0eFY/mI0r0dr2OzUzyXY6AKS1
Y73Xc603jhA7zEn9PkpU/i4YnnZ+f0bQNd04EUGr8TV0T1/+iYgFxZFxm+3hO184kawL3VZYwVeG
DS7JpXdIsuRnNPSDz6DhcaiWb1bZn27bRhf6IsEqyMBI+iTU7Jei952z00sOhOvSo8b2k0jdLBqC
MKPG90BwTeYhfw6LFkVVIXAu2c59lzbuoy8UWV1uf+7tFB8p33WrPgf27e0Ucyt00oS3ZQ63ahov
wMn1cVpue1k19cM4919eXU/vqJEVTMutcNtgn8DFeE/6ce/O5HLNiO32hRtM7HxASuvU6d6JDZqx
G2qD7iApScQj8Mtj+t7N1XNFYOrKTShNwWwtWCO+/VSIb5kVEG5pDR5Nn1U8GRp9zbhpbcIJlK/s
e9Cp7kW7GaEzJguA9oCHthyENy417JFd1Nq5oqr29CTotE9viYyDM80vkjRml1VARy8OKJt1HKXq
DuFKsQ9CmMQLqL7wtPEG61gTWYsIcza57w2mzkxl6rvOByZFoAaikQrDaBXDVGTS9oDZ8TEda+s9
Qr2PrzxFjwy64B15LHDbJWSBM/IBvGu1OD1fDbBI7xAt5C5t4wca6jEi1cl+D+P8KSRN4va7hRCg
zilYVf+Arsl3RnH4olBSrdkc2K0Uemb62cx+Ssi4gugGU6P2p1CI9lPfo5JjE+VYlOOh4aqJmTG8
KQ3YfSZGyLTh6RlHd0PHrHkRfeFdIk6Uq5LW9rvk6SQqwGdHt+fkSNJojhk+3/hJgpedYIuzaoGu
loTHevRWnsby2205hlhx/KcTPpKO5YdZlRH5at0gzSunz/YoKg5IeCB+v52M5EvkbDuzjMVdk9Dk
drq/rGK0Ndz3yvDTI+LreVMiY6Rk+5hic00D+EL2ZHQD7/MgsqA5j6n8mIOnvMbvKRIORDXNCyKg
OnFITXHvl2Xx4Fn9U+/a3d3cw4Us2+yVBo1+MRR980gZ96NAp8oV9W7BrIhNCOpnI4nyV3oKpP9V
0x8nbhY1YRneTbsgmxADCNwTdpnP7+nM/GZM44OSc3ycQ/kwwQM9mUX7BYq0hMILBqozvvsM06fI
2OlGVAqVZ437/lVSzNOAJem55pY+yjBaxG/FprXy5j0E50lPrP1BmMgoCUWnTIvwacZ9s8pGv3jJ
A67JRJTP1evs6dg6PJxzDbQpmykjNdx6yC0YM1rjIcfgsR7zGGyOGzy3vnqSnuP/yOxP69s8QHMf
PA15/pQ4SbXLSK892AU9/tTL0RSQCLPQAn6oR5A+BIlERKQIl1UagpofN/t8qOsb51cCnfBI3qQM
XuMmfxhMWfyQkbmdQKz+9Q0Rrc3AQk2XdMnRAXC09RiVXqpYBgefYyS2FHdPsJZPSo4iHbFpT40/
pc+23z7aroMMRORP1MAI5Ybqq+IBWunCukhGk7ekJjC1Iuj7fkBYwfxHYQTzoxOd/eyiBUfNrje8
zWTZ9W5cUknKSGV/cC4+4LVw6I/mrDyEUa9aq6O4v7ECjB+WQySh9sboyW0Nb4tEbLjUmgs1GGh8
6aEDTcoi9yJrSJ2R06tHclS4lgGbRxOCFWfKhRTK7UqGFoj4OEUbssJbM9f/6LSrb9Ga37ZsirdG
gg/FvPAyN4U+TcT87NHVFafeLYpLsbhgfawST8wOiC+Zu/iUB6XJdMs4xb3NnJt/PUfd8nMMzX0+
GvFnYzGTy8qsZT9yzaOZV8Dnja5Hcu4HezFa1qkRlJXxRFnXFJW7a6d8ZHdKkNw4bAr+nH06wiJR
xx7zQ8GyBHqIptK2hemCkHn5c9nobA+uDQw9heqFGLiIzPdoz3LPnybfI+oA68ragU6xzZw0uWZW
+NBsUlXA/FcEfIxu8o+nPLj8vnAfhReNtXYrcbhzXJ2ZiPfEijXxZFxKv8SBo5KKrgTJalaCW4LI
00vuajyrZFb4lG7pUY+pe+pYhPm0lrreqIqra7nmHfa3VdNkcKMCvF/8uvvFVs33/Z8PptZzRt/2
zrLdFOeBZPiaexeYV80MdqskbCdnZYmNmECRuaj/8/Mw5U+uQ5EnFzW8AFDAGWjExja16VQoky4T
WUQeDtEYIRY6gvxqFSlHGiJJV6qFdB1l7FpoJFEIRWN1/X2XL8knQ9T/uAxtwbuYLeIsI7v+58sv
78IOl1MYmBdUKNZuqshtNmMaKMqs/velTPiNFy0bcG/aH0jPIojWmLeJ3XvpuGq7IYmb04ySLId7
42+MOWeENXhILboSAVUtKOHb9JQCczvlvXVfzda805yKTmWXlP95wfM54X+cvPUMBqSssdlZKSUU
50COkQk6ctpYRBNqA5EybZnT74ulnVdXNsY2WT7kTtgauG/w28oeE6gTrqvaiM52Gu4d0YZ7d5DN
AQwvbDQHOq5UxkOUV0wGY0+fPEG4Ve0Xx/EK3hOzCkiBlZAANcs4xYdyKBaLe2I0+NxDhGC/Ynkp
dy0OHFK0evRaxbDJGxIzODDxc7VODq6vat4YFU8nobxuhzj2uSPYFkRizJAZ+0sne72hbAZupsVL
0Y//hJwGsKq4JNOCY0LExdYNkeNcuxM5K2TQ0lxEjd5ijN0jN9raNQ5rrG/2IaV5zNLUnIIueg2j
OKIeaIBqNaazsvA5ZnHcHK0yxatN4OWmIGzmxG/K39RcFbscd5HR9LuYFh+UuzUIF9w6dkYOQ1QA
PuhQyZhWUZ5+31UT7hx0j8uVZ8jsxnDEB2/cGaUkU1inN5SXzUmC8dgpKW+dbnGoo3jHy+4deH7J
4FPFEWV7v6AfXLKZaJiS4GYRB28g/FszAMYoulz+LjFqIpyieUM4WnUqEzpaBsNFVvTpNMYJsXjt
mJEAmJ9z8N47259ffq+TJim+U2G47/3soXRTIAhMhfc+xb/jkFyb2cnnWGEEVrfJN9ITGQO1P3Di
doHquk50jvpQn8AegCZPMBOnUREeWDwWo6KPBqP3SCrvRZc8jxHAIh/SzqHrKamEYdkHpn3uIepY
xbl/U1zQwuM0PLuXAI3bbKYnbUMy1YFrQ29goAkJGF7XacLNwIOUy8eJLsY2kwG0hwZuo+9wcAtR
6NXlcBJLp/33XQMIdphUuE/9vt9i1v6mS19u3GZaoECrJiI+zuErY+GD9isqdJC//w5AB9zisbA2
o8ezkcdU+ZYaMEXXNAOT8Nj6I4KHGkcG+lsV2VjFnflYkgnxe33HCP1amvQvuWU3J1uM7xVwpl0L
srkuAvDzciCQuX7KMgbXbq1Nwst7+tcFKdB+uS2D/sUACHVuzPbVGztU+bracZfgBnMYsNshados
hoQy+HDIQVnk+8ExbjRnq7shI0ILuBTuE3gVpDy29Q1x2jkbKxNXGPSKPE/GVRZVHFFgJeUeWige
booXjnxNgGrfzLON3XVACkoPkEdjPDupesLNbW7NzLlPkwNFDBadiTKLBB7YI/jkQan5l8iI7u1h
YmOJw2hN7CD+GNsvtjmmojWHCLjs2ukPhsFuaFKysuT5Z9PMwbQM0b3I60uJh+PE7Q3wkoe12pQt
+qxwyVugfWcBPVrh5TyRZEFu89BdIrdCkNQrmMFdflgUEg5nUs5fRMVXYjy3LYczyJBT/sfV496J
sGzLwn1k8wL4Br5gPQwmIfVh7HL9MSmT6XyaPCtYadMdGUsn7nkszoOy+oNnuS/Iga9DorMtVhos
MN6wRZWi1oWf60cjRik8Fw69YdM/OH7wZUGlyTLVfOtZEyilho3vNtkpyxFOdAmiqAZcBoA3VFmk
qMOuMe3+sPwXgnM+dnUvIqCijtYNOeQPXKePVn+OKA7Y7tAAwHx/zBBA4WG42Bzq9p14aed2E2YN
yCz/K42gl3h9hSJjsNM9vbsWYQ0XsZ8/0mFO94M5c2qtVHn678ss2aZmj/AZGlFI+J3yBg95b4xC
A4HGaum1n3ZEKjmqBqzcFUwZmOjDtO4VyxGmuGyjPdKZ2YWnXe8XT4iLeL7EjSHztBHKrZH5sCf2
OVBNmJ3oy0RICiJ9eID6lUaYAxHUMU4UxfGhZ0mtO/5EuJdxaix5TKO2ASR2H3g+NkvJD+ensCRl
WitupIEitEv3bRcciyEx9mFScPEmvOyQ59BZo0ed0Mvh0/b3zLIimtr21zhpve0jeHeItk2GJZKf
a/DVGam5R1T6mRLcW0vPBrq2fD20wTn3MSQPnS6muxKWCWef/kyaEOD7jkCecblviqBFndWz+CcT
KR9z5/4D50oiRm6/WBPZtQMNLLrHHzNl747Z5W1oHGtPXrFx9keWtQI33u9XshEzokZski3a8ucp
jTEYxkl3lwcFgvigj3Y6o7XbBN4t9JBv+mn/EqQjFmfsGBzVRthxgf7sOnoAqej1Nq1n70D2ztGX
GIWFQns8T9QBKw684dnDJKVTO8EgY3zpsKJn0E7PpL2gaMX5saqC+IU2F1OZ5SUqzXCXZv6zSdwx
8RNzS0n2LIukO8XVV4iud4ewB8fl4sRO7Gk6/740TBK4GBShfQ77yUt2mKr/6CIk56UUH1WvXhh4
lXsFYJmF1TyWKT6/IujHs2W2wUmjZ0kk8hpk8We/QrydAgPwTXKvShoIx8lAtOZk47msR0SdU3ey
O6xILrQ4ItJx0GvHuOtK/KahHx3IjpsUAfZTHD3k2ckwxlcJk8czG3kwTOgsuaztnR5hH9sNpXZr
+QJRYLBh64WxzB1yGjl3xBZeDX7yN1TJaIOYl641MjpuTvJIc9Ucq4kAhC5mllPqYsudi4xz4Hxc
VDS3A9i9OJbubV0AbgwoLemP/RR2RnOmc2k/VBxua6uTdzY9gPPsE1nlBcZlnnX+HNjPmY+cK0ul
QA/itPfwrtMwuqVpY73PivNQWrvxq4QRR8nKMqVMMJgBGjys8QIpB9SLDeommxbwXd3N1n5GbxV7
hV4NGUZOr5d/vKHNzlbs8dvKMKMy5F3nJb7kpFnSLPIvk1/obhrHJwgNcIdCefNy/c822EZaQ6wK
P87uyqr+nLQdnKJRfXzB/UjXQwTC36fIxhxQ8t8lhBX5wXnOhbG3iuwfR1O2XaCjJHHgLzGtB3oy
HwVQRFCF37LpGRYDytu3RUbGSLV0J7gNUvJcN1rGcmV4oFcDUkLus1iUq9H7cD2QNCD4xUH7JqF8
ikYzMZ3PkPiSY9LDTIFhej/nPw70kAP60H8ztvW7yaIUr9Htbqfgx3Cnaq/IMV5ZhiC1EODhVqNX
C7Y9FRSpeD4bQ82kgtS4XZjJeyQA1YlmloFqmhZPnVzYgOk3IGHZZkaqzlltI9BhOzu36k8ZEVLf
TwphsUdiLBAYH2EVZuq8zYJDGNh6VzcP2n2dK2O+1iWKsdFzdwVXXgs/3biKmXkLwzrNsTqk0ydD
sb9ugue7q3J5zOHUd4X8F/aQiXF/IJDxciJiICni09E5zgIMRgWGgm3EcZUOzuJuA0m8ak1sE0YN
csMJAYmNNUc1YLZ5gtN6moA6eKq4RMWAWyGWcLIm8eQ4ouHozrXt4wpDGFkgVwQoJLbn9rPnq/5Z
F2gT6ozWlBX3e0Q76C+69tgDmqaULh4ysrrzvhoO5bJsRwmr9dB/BzRSNszh2wMRfrAF1iLzA+xi
BdtK6PwjNWlglmy9ckC4DOmcXTm4rE2J8zwK2hdAAN3ixyedrQvtJ1+DX23JqhI4R8BvEwg9Ukxg
Kox2nWj/NcKt9nQ7NsaYLkm0PdninrmPmp7A1N72YOWWX+Q5ka+OCZOEKSU2mTTj9VxWF6wE2QWI
F+0avrmY5KitLJHpiDkA9hFL8swIcEjcMD8bkfPlhnMJraW7w7pLD8YJtp0BrPEgOveblny6IpR4
Q1uLMGAa9FmEWbxL2Nolv2IwbnRUC6LjxOLiMLvnUdcEe1ZwzNWk9h1U8TWEJoElBJaFO+PaTdx7
FX2P41jf87vlv8YJ0FtpSz5fujIG65GHiaaRW+ww1RJMMxHcWdjxCkKUsxlredMJsRVTxROcYhZ3
SWFax2l3NdpErPvOepl6mLU2jXs0FyayforX2KieeqV+XDWckDitmpCIOU9BqGgia6ModNuY2PZg
cpobQR0XO7Zc6nOoYHAz1rTlwt28cMlT2VDAEJCbeC7n2GmfjQTeh43rbGYwzMTQTzBYFzdJz8xs
Z+r45hhYg93yWtr9WTEdXSln8MnJa2+ThAGeLwnmcDiZh0dRuQ7C6uKmPSptHnboujC4BcgGLCTi
1uFBP/Se+PFdA9o3JPFWB/Ga3GSnVx916fgbJDZ7jNJyPzB0AT9EnIALmAPgPJ4JS++nQhNQosKL
E4iXqHGMQ1SW732VXeupB9rgYKtSmAVTbsvN4If0+EkKZlAOmt2qmPS7JCBZEgFLWx+RX8HDtxoy
G8sKC6yedwnHtrb3fjLh3qWKFGrt/ShMhfeJBVcjdrLDQPCg7j3zIMmgHubpg6IEVF57Q2+EmdtB
LFAaDtw0Rosb1qW1j0h53bka5Rdn66IgUK0rUFhOcYcbh9HaVtY0Ekd6pKt5JHMNW0Rl1+yRWDAz
kFSDIJmmj5INa3BO9vtoMrecO55hLBEZ5masw29J0n3W5JZy81E2FTNUhLYsniF1QFaMELZqfSzM
ckYLh6gsDvDtlxE1SppuuNvepxQiYJA+MkYmsT3yYR4WWM5Gf1w7XuqsKwmTkBj7Sp6ztnsVbXQo
aD5twsV/nZlts2GGdi85Nkhfk3eEG1CWTJ4U4QC03W8FcRNZPP/xbROR6FwRsxymPH5zyp2y0VHN
MdwdAM80HuCZ5smAxLCjRVytw2nY6Ka/n5uxwhOBJKDh6YWtp4A3K8osI0istQ3r4cQMflmQIrT4
OJYqEXqH0rCqU7vkyIN0zzY5yFokPILM1T4W+/82jzB1vccQWnB8UCaHHOOxGWjz1JbiO6YDgzcf
O4ZrDnQK7PmGHc+AKh3dl3PNo4e1jg4MmBNA58hfZ0NRBTZPRTVvvDmoz30LqLkPTTBx9sD+MiTf
/iCRwOH9dd3/Ye5MlltXsiz7RQhD78CUfSdSpHpNYGqu0AOO1gF8fS7omcWLSMvMqrSa1ER2KVHN
JQH34+fsvba5KrLBOHg5oTQWkTwlZpkMZ9RKYN5Ox65ZW3WDstPzflA1BWdUFCzgcR+/S0tjwzs0
4Bue/Sx87Zzsw23FXvXOeA3SK4spN9qnPlTGXWIvylw6O2QveOHmBWGMCCywo7he0muiGPIreQs3
LUA5Jf03H83zs2SZwfPbLpxO2Td8D18c3gIygK3oKBvdoLvJ/t9hSrrkXvZhuOWj1VRwcHpSHWwF
l7+cuo3eV9ggfM24jKUNMN76lLX/6ucwQPErcqoLIj87Dm2QbIl6uk1qznmNOCyPTrgecTaTHzA0
SK7lPv31uPnMeXXavSs3CdMdLyeCHFdSTwOpEba6GBOKXMzad0LW4TbBRtHiNZZG/makyf2QFzRQ
9D0NgeYu8QLEWJkVbSvTIXozRMxKmZ9auGhi3cUX5t9HpfbDrHvnpwDrpcvt3HfJvd/Np+fWFoT2
8MTQwNIVm76x1Lz95E3gb3AfO4oXWmCLgcaAxAdH1XwI8rE+1N0Rx027hfPAxlRvR0lkCS2wSzv4
c5i49dRSI7RJoBaeDgTFiNMXRBjDDRoirRYF54E0M4KqGwKT4pr+RqNVK32YOTt4PkqR0TgNAWQL
5Rv7xgd/xbgr5xSXVSuOVOsms9hl9Bkw3mMg6am9dY4d5HOG+7i06p0vu03XUf5MGKurND8gSm+m
4NKaSjId0YeNTIkiK3Btn61seKNOthc5WrQlgo3rEDK7j/Jk26QGrEeFSWm+ktMGp08s2efrlUDf
PifD3UKaWvydrJ8ZqdFrun2wsw0kRNXExXustFtOXOM+NLprSEm+6BJvNyIOxxon3s3gi1jjeN0L
IFwWJv6oFczW58XRwJxEXgNyd3u6GOn0PehyWFVY5CJ94jbPy58GlpwBDJ4G1joIRwR7TkxfiJFV
gFOm4HwHkbC0po0ZiXujlsNi8vqDhTi8bP0fy2WQ61zj0b459D9WXg/ebSo+9RZnvDjV0Z82RvKb
I2HZ1l0Y7VuvvHUheHnwYy56hLTY/XIliKzNDR1hlSb3oBZWHZh8EjwEjPCu/5YhNjjeyzOaOwel
X5g8emS8YBPViNUom+hsoa9uQt980dFqb8YYbXWX+s49YcQCTyK3t6aa4hh0+AGm8maNjv056R7S
ctz3pDyP6RHNmg8uRAFQtwyKxAyTTq0CIu8o3qYMLVjBr/Qtkq8LZo9Gp+u7MvRXCPfsDUNlKDfW
TYdRVLblA7JxppF1dsXqfRro61m8w72NeahM6JgiVC5JfsJu4G0hsj04WAQJRCCrr34wAxpeBCgi
v53tW7OsOmnopyAmc+25iayesKmi59TMD30dt+YTseSskz2eyR4/DGPzdRghh7ez24bAd05jtEpC
G71OOnUUyAPecVzbtIKr58n16Lg0DrcFdgWObfSmA6Ia2/kP7LHFb0R+l03xfeL0gv/MRJMOQOqm
HGrGC/b0Fk7NcPJ1zUcMbdDnyzp37znpXcpQdindeKTgjIyTbKtlltvVDmb8UTeCk5CcKYQL8aXv
SxjM8QQVUUbjopQJba6RdgNkQDofsWfvPIzPi1BTyABsWh0hHKc2vBtS462RFdQoxp+eeEIvy9lO
4p2MP0OjxldD+tEyi+vP0XtQRv4uMueHLiplrjMeYoNyJ3PS98DAYmibm9Q02M+tWXEzH3YVuZ4r
rvetHesEwjafkewORMhWlJh0rIdx5zbiHW0+gdIkIOqINIHfsMahmkfXDcg1kiS74nZtyT4030yZ
X+waBz2uujWNCrUggpfy0UuevCg6QW7be2K45UIe3juNrKAwUSSsAVhdNgYaNgKA1NxKUEgtblbo
Myecqk2KtH0RWsFdTXW4DlLMZoGdFfuo9s9N67j4hZD+0vGL1s6YY4hhzwjNo8tFt/SlBBkdQjys
7D13tNwFtiIenULNcMQ1Vd+Et9CxdXHMqrIOj0Mx5pvO1b/ZDRO6az5pxZUiISKT5nIGeK1yuN+n
ztA/J9dt6K/W2pZ+L6wrdEUsN8RJxSl+BFVoJ12QdqB3vCAMYP2tHL1taHDiEj76UT0l+G30h6Ow
EroBdrGJwiBdtR3EnmRUzNMvudW8g5iEfEZpeKy5rRaNah5IYFrUyAXXJeR9yqJ+Q84PRxgspRDf
EK3ELVyM4hg7JzO4Bk7zOjlFCU8n9492+EYvlGkuZXOZ++FRtM2X1/ZrtMVyP4xVtyHWkr08F3r7
EvTAzqCele0wn70B+hoVWAeCwNABN4epADuq+7p5MwlcU3rLIZsmqG3WT5lq1L5Q8a4q1aXu7Fcv
r8qdURrOsiKRMSHYZVX4BGvgLBM2wXEJbJwshHiX1uhC6QTmBFftEQFg7XCScufUPbnS4NLVyNSs
Lca7qB0OTMAWVSkINQOOWGsbFdPCtnx7XLVWTR9bb2GMBpiW4Cpwy5p7DIr0uTlG6K10rgbgDNvZ
QgcG+JYSWgKa5dHEGrxJRHdH+fVKzkvds+nKjOioUCkoL+1GB4WyRILhosO2yf4Il8gY5c7FO+4m
OI9ChwAtLS5ACVbteYiI0i7KtOUsAVYR81WMmGFKp0e73wZMsjbI8T65vsyFn6Q/FR1ZULbBfaa5
+ORwqPIaBglT0PeuzeUFIm68MIpm/b+PKHj8f0gf+Nfwgf826+D/w4gC8T8mFABkjksZf/xrSMH8
HX9lFNjiH77nGjjsWH9117X/mVFgmaQX+J6JScJnauIY7j8jCgz7H55v6K5vGya7rG2TK9D8FVFg
/YPRq20QeeA4pisQHP2vIgpMnd/yrxEFlk3mi+vYlo+I0kX4p/97RMHAWqzskC5ohAB5Y3lPFaIv
J8YbjASMENsYA2QGsRXRIzomN0H6Xw94XuvXtGMclbhqNne3r2UJID1XiCpJP3hyHJywZvqF7Wjn
zoVzBew9pQ3K77F/OpfD9MI++AH+Q4yyT7pq6eq5RJ1qaRpdw8yiA2zOxHCD9NX5XPQ4wdTfGxKK
vDelxmM8VNqd6UtMQzzCO9Wf/STGUiQ3flf4nx3mSZZaVsxcOXsRPPUOK1LeY8qfWpS6wJHf2qT3
nrIJqHLtGMdCeX/cLPaeWCizOw3O7sKeH3Lq6meTIPlVfM/vN/sIuo86QvC/nlGnbNi2TbqIURXH
6idUGGmKEq1fbmaCkyLgaQXDARcZwuwo7q96Bl3N69qtmZM5QiDyHcmr6wAW16XsOzE3Oe/izDRu
AxCjGySsF0aoP0XVhFuvDNWDDnl6ozVls2yB4sc9PSu/y3OGSe2Pyc8ldwAyb96QwIV0l/THMP7B
AacdW0d0Dy50vpkQ0S9pkw2XMm539fz5vPhTYcm8/fUkXzdWZhEbGwgvBxFIBf7e3Dg9nBacsRda
QJyCTHKlUn/6Y00glCc4GjuT1W8toXAk2WRtM0ZD5zizT30dvANKAF6qhviSEc+Xtsa4yV0SWgwD
0AVgR4gGHtY+S+1EZA2HXIbxtreiB2k4d6rnFNkICi/RYIhPe2S5Wk5EBqlFps7e6kntK2eThvUz
7hNFHHEJMyM+59nIJNdRr/U0NesEXTsy/MElJmfeXXxy3hSxUUnRwyDTv0TIGuwY0UNQEbLbJ0dj
mOKDP3kXPHpYbsDoOwrwlx2+dyUCH8JulsUfLxT2wkqebdFkx9pnI9XMEI2v6Z9MRBLY9OxLHlTa
FsHiXdGyD6S9eR1ioqhCN745JNex+wAbyTRaznPMqUH+LCEFyC/AwA/4KcZ7m9kmKYGcoRZDmlNa
RpzqgvY+jdthWYeYuzq/MhZ2Er3kdv/KnY5hmqQ4iwCjeHZiuDAxNnRlaSWWvMweau2FIrEvENR5
5hx5arvzxBirCvk161Z0xnJSaNk0pf3gaHIrD7DwZF6SGc040Wkpmx/Xjmc1XvNYutkTjpWHgZkm
obGMlapqnef6BKGy+3ZR0hmJuDf7/qGagCJ57K8ZKbcNk/PlKB4SHyizW/xMUZxvDLc+JMm4Ja1k
5pO1hzDn3ReW9lA3F79AueJhgbFldSC0GPd6xXlMWh4yy/Sx9Jx2UfsO/5sAyDxUy1E272levtVo
YKqFZ3qP83cW0L7cIuNEUexIlErdR2TN/toxzT8h4QUpHUDGexwvxHMqF07wJRxvZzhfsqVdqAfK
2FS1xkWQ58uKdWbt9T6YwpWBEhZeFGMhzUI+7mWos4oqxZukPzV69dpqgHnaTH92w5rSd67MPWaj
U45+viOzE1zbe9jH6aqsi0tek2ZYYCkQjFMuFB73iL72eUaSQ4ELhCAAEx5Oz0lNPxk+KtRaY9aC
cQQxrLIAcvj+2g1tyWkLBi2NkL5CO9nG/asSAQfeKQXiF946cleVr+7pEt61Q/JNg3oDFV0Rgb7r
4nQra+9PNdkPJmPDMcXtUjBPHv3PUL9z224baow6MmQZBs2JZaK8L2yYN4RMT60YH0yNqfAQfPXo
ufqIQzAH4/naW0PavZHNBF3QAWKH4SvDcDtMn27o3/duJThB+J8ElvaLNniS2rAqZfZDR/FZ4Tpg
Wj8ybMNjoWFnKdzwSLTVnRTRMY04LHtqPdr9oS6Fi5GXOWCuu+8RtKnJeUxsr8P2oN5jY1/m1TwA
tcNt0aARIvpl6dYkxjdgdC/m7I5QD1xqa0PXSeAogQ6Ejhpp7TDYRnQ6e9zHd9lRAmumxOyjngbk
y3ga+ld/yNaMG98hsOFOQRO6TgLPXpEcto7ATEUwx5aBoMeUkVUcz632JAA9ZaNVxZFGqxFrjcHx
K2hXLbnEx8xG8iSr1wm9BDiBChoBiPop6opdIXEXBBYxOzA05IJJpljDJx5OYgbbB6bAn4xMp9Kd
LegtBO51Q7R7tXZaGvRqSgJu4GQN2mXajaXJtKogaVhPvEODTn7FQQo1mlu9Jh5d+pg9aqnH3YsV
8Yr1bfwSSpksLFxat1ZVpK4ODTk31VeLqPwmo5vW8Ek9QDhW6+0SegZ7oQ2PLNXjh8FFGlJ+VV6p
bfrhnGFVWiHDahfca/JgEl530HI7QerCiFUF6yAgDiIpVLMH8LB3cBghgnWYrcR6AzkL6E7Xdu0y
aVS4UgY9niAjLRLUM+13mQTnoiyITarjtZmAdvUlY10qZdKYdVLiSA4EIYytbx2SS7C3qSREnH/7
JFYcZZCvpBePuypGLtua/pNKFSx80vosomKQ5WPWr24uE6dz0bkEvAK5SgkQhvG1dibrNfWAwbnz
8wMEvX1jTvyqhCgbOIesvfXWHOF5ldMPFqN1QuDnwQtwc4K6nbnnTnLQWqTPTiDqldt5K2eW7w92
k+91JLRpQ4aPaVn1i5RGvBoILgQR4jXHYtKYOZTTN3IgvGFa6T8FRfdikgN8llbTnIq5rDF78Wh5
tnu27Uk+EWHKIGcc3NPvQy9Q11yKs+8SpKvc+MtwKkbUY0pzrZmItp1RAlZvXaQO/HzqvHzvRyxt
41it40bmZ24aVN7Q+O8jJ/zjOl52YE1J7/ntXeiLC4CtcIvYTkMjYTEz//2kO+PeBqQv28EvvIuc
4xPMALRf3V2c0TiNXc8dgYhu7hea3UWZBNtnWoN3nkc2/tHjkI4nf6jOkgy6ddUaGwhNIMa9TIRH
xOPh8fdfvx8k4Xo8H/seW2Gy8nMtYJHEO9mhqT12SRsdfx86jcedO9rGtc4njRb5/JT5q7/P+/th
oY2oxP/z9/1+vZ6/5+9n/vUT/378+y+jFTTk21b+y4/4+9d0s9YCVeAiRMV+4eg3oI0LkmscQAmf
wqK9tSUpRQ2sgoe2Nonazc3kiTq0RPUm1DNceQaYnRu+AnltKQqS4Y0Mb4LDMER9lGX0LtF7fBY9
hOUsbL9xFx1J3E1+mHRushjlx8KFfY2+BGmTTE+9qH1qeKY31qwGG9xm0dk2wyfAD2uUMMZP6JIW
I6rgG0TjJTa14guRygsqd/0DrflPHPgUUylbczxl6lVpubnQzSR8mS8Txr7R+EQ1S+6xhmRDDgNb
o8rdmxzBSOYOynAPtti6DLTyfpB9CK88Ti4FdE/4cCERY0OltraPXaDSxoo2q3SOuILzfZa6zoFm
RHJoajpE2WjFxypNg52tigQvDY2JtJiyu4b/xDaP/fLM1aE2iRF3F2+GOeWpq98HjYmyIel9migs
OLoZ5A+qS5kbYax57BhELqlOtSdiw+GRxbJ7oWuJ46YNfLxKgFi1cOrfcTZ/ET0Rf7JjP2b+QDC8
Y98JLvc/ulPQgreBMEwGJxVZIBA028+kyCFS0L38ffld7aXCXR0vehd5CfEIIcN2d+s1pCsTl3HH
SdP7KgFBERBWfLaB8Vmgwn+n6COtUiN1MpEgqpqSCHtGYwF98yZ5rtMK8WUZW48o0/1lqFvVQ6R6
rLt6Et3S0I/XuH/te0yY1jrEhn0ZdSrMsUoZYtsq3yKIKu9GAml3Pab/U2Y2YidGZDiY6ux9itb+
4CckYk99UO4T3zCPAyGCpIkI68TGOm6dnorE5Gi9EarVzsZMfILdkN1PAw41pO/tVStHe2XlwryV
bkBUllZGj9z+xtKvou6pGlj6USaJ54g1CtFJV7/Cb2cvV2Ca0ImCdkRt+OGpiA2b1S0pSEByQ+e7
QU9uJG7/0yANdkIYu4tunODGR0z3M4cxw3zZx+m+10wBWo3Re2wqWoQiyDZ6RzijD55Lt5zhu4sk
tb70PhMte/MdUXw4yBBIZuiNN+6iZkG4Q8bIqaRvXDjGc9Szs2qFUTxZXcFKgLHjwdGoSW1YlTcM
lYKue1FebfJc1g1+n3tDGmQAVD1LeJf5G3LNzTuuGNyT1jSd8lYgREyQdk551O6jzBgPRqGAddel
vqfGlEcnDqydLvzqpBQTyQF3+10ydCggIR+c/bCuN1YrzItqQoNlPfDvY+Da6z6fcpwlYbsKfUp/
1JIg9/vRe4TLUnMmqapnevGwYqVjv+ghCtNOFfItYsi9mKZCvNNf/5Bt2X8ShPgQZF3yndfticrK
/QMDdDsAoJgJQSiFvBS6YBvfUt+lZVB+oFkdkXQQasLii6pi4hAXoQX5mTsOgizzP2akn50wUF+p
0J5C1YmPwRDfCZrgdy5q2O05pfND5MCRVITgKhUnt6IX5mbSKpQKZe/vFKqyRdaTgFLaq7jz3W1X
TbjLq61VoEI3J+Vd2eQolmjWrH8f9nplHry6+SQSwFqkXrOtzQDbBcPxhFKsgQiSeM0+GUz3KoK0
hVrHG5Hab2Qyfw1tgTdiHBWXnkGoAbxUusXTydP2Tq+bFwLEZrZrUS5bpwquREFtjQAwcpYOr47d
pgho0J9pFSdUB3NRbTqXJv3UkepeW61DCSoMHDlVFV+j0V9iWBZbO1H0jgNSxQSow7XZh/19Gswq
oWU5YI3vZ8VGhLoXhlqPc4STFotkexJlcgxl2W5VFPwJHLKAPL24xhNy4jyPLxops9cxAsrg0zrZ
NBRfM0w55k/3fDZkbSD0RBXEwSPC/+P4GCniOjh1pAgGblacmjbV7n8/iJrBb6xMtUMCPh7Zr54r
A6K9XiCoIW+JCyDEWW+k8Y6YTmoww5A3g2koMOiPGIHEXmjdpGFqGU5YdNAuuOSFe6VxDecPHmb/
3NatMyA8d58G9ZeWl0zHc/8umRSLjwuPqXcvouqqk+OL7OrMk1rpBWdgHfpZb9AC9qgfZIur1+Ow
DUiSabmk87GiebAMbd89452qrmgNCQze97wLhG068mrYaXV1AtQK6KSq9e/DEuHRpaIcFVOfoZad
tNXvc6OSQPZi7NSOOmtn+3Wz9To4HaXQm2vl9ThMTFIIhl7GB+xic5tENlcN9sfSrFq1RTfsLqmV
r52HMtf/fUlqatEDmu3v0dTMsy1A7Km0xv893wStrraVdFNkTzJdqqQacNMR9aZbcb2PpEWmbpZl
V/KfF/QYvTskX+mO/APme5hi9OhapNpmRoQup1nEYZsPU1T6m5b4oqUO0uv6+8FteBcT8DWbWq6N
PrLu214W15n8gimMDsbvw8yymqMYrCfhJ3I9za+Y07kXJt86yDPb3jCso2hQ2alQYsT7QlfcNMh+
5xkJVHcruRY1AYCtHN4rate188/b13Tp/JOsAaE+FdvQNvt7H1XEnYLRgw1j3BTzamBoqYepw3gM
YNwfgC95TbAtreGlK2uCE6FGMA9GBOih1NzmId0s0j6uHAJwPoe9tzeFupUZ0UodR1TGVz36kYCi
2r6rGbu1cVfeJxX6vMqR7rks+l1G+LsTl/Xr7EcpiWyKcY2fy4hwnUV4LTMYiYsQp0seJ8y9WuYi
rEwL4ao7B8TGxmXH2jcDvayesua1oYO2aOFgPkeSIDZahTQzrSk6aR78jEyJ6LFLiUsBe91GwyvQ
TpJoO4aNTRGXz8yTqqWRomCeAXnKFuQuVcJ74IVhUugU0/2AurHvw6OTNBvqFdolaf2hzLjftjnv
x9ydPbRhHaxIYWEfpcHk3jPdtx6ClHFrJKS5i3oWo9HsT4GnPbCl1gixe7Un/TY8RJ39hvv+O6nl
dEE0hgPD38Smrb0Y4BdNK8JBimrkoPX3FRP/B5zlRHBZtrHihEAtaSaHKa3YDFpoC1kxQMsPkELo
IO9pm52jQG0HXuP58uAwg094lQyFWJmpYW78JFu7cfIBwYesn077QS2pby2mzDJDXRuno76OJh0m
SYNgsPVRKo4Z9bGcBLSluLDvMAbY8E34UOgxp7mUE3YXxuROeEwOS4dxF5fqh8zBMkrWq7vIyLe6
6SS7vEuN51Zg4PCyfMTMWyZ3UKiyheX0QLiUjUCF5M5VVNEWRfl4hXr43VRIUdRok29iPOV5s7Pb
gV6ZKv6kAwUiOm+O49HQb00y0KcsfbD0L18Yzo1sU+cWh+nPkBknoEzVQh/4234/HY0T0ZKThmo1
DOybNj9fWtGLPf+tfs5r5yt0kVokCpbpa5jAYBs8kybelB8GCk7PPuVJp7Zu0Ybn8NCJgUggFFy3
MG71JVgt7QXCHYeNOMO2WVS7eije08n6Tg1Rb9CPy0XOp49dyzx9IrzgzCKFTyz2g32qLDAYodve
fj+0Lo5jDLdM15J+RbZ6fdFobqIus7tNHiCF6nFz7rTYNG905LbwnvtlbcfvEUGYS62W7QXaOS2j
bmaeTeYp6gPsD1jTm8LaIgrfubaVbUtcqavRPZsBCo4KjuiijKyzxYV47Qq50ifNpHUCuAmUHpEP
4w4iTuxm+raeRXdchnssd4TZBBFaklQk9wkdvIXh5Pmbpsf+KgwyZ5fBLq7BAirQWgtFVvBy7Cr6
MhxaLIH7ZQSvtq3VRHIAUbw7rkE8z8HAoIYAUbheVE9egAzIHazxxNgzY2K/IA1i3+MCXtMdU6R2
OoSx9562Nlq7u6Do/+wykxyDuHhLSd5ckDfxY2GwOARN1N5x9GxxoDkMJWgWcrbg5Q8g3ATTMkg1
Z9fNjsYyutfTIAZyEX9HgfNBKMVzMpdB8PTu+86x7mTF7eRwTtUceR7IdEEOBcxOem0DJVqY6zCX
nPP6euHr6FizKjW3MkeMMWr012L21kCSTeWJT+rLCboXavzEtHfYto9JA4crSML7OP+ME0LwDK8B
h1IxcupGeq19W7zjI35up7mEwjBSmgaxHAgcGFQ7ZDt54L+ILjgkc4xEOIKRwRRhs8LRM2W0T14k
Brj7gear1Zz8ychAdvjeJdL697xgHBYH8ZX3CuRpHnxheZsWWmt5HBmiYZmSP9qb0qNG3CNFmkWp
FMMD2pJdNZU4LC1O53X5kgYYBZw0asj4QP0+5STpeHDesQNg/ivRRfRMjFj1vhA0ojGYu2wGIUt2
iTBKVZByNZMs3BKTDkl3WGWreb6AL3aRJ1OLKG3cWFGbUDG+wWooV56Gns1FBFwQBryMA/y2BvOp
qUfp7NJOX5bd1cqgurAVwc6oNwyamXC48lRWGQgi5updmO+EwYRvsPMLNi0iVYSGWTfuGRv4k7Oc
nIjMJOEQE558I+hMlrklt5IlQpUVwVyNkKCQTspMUMwqlkUNwL2kBYxo138aN52Bc13PiRVTfvHU
QdadCob2PRZ2iI+dy5I83JmENWxC+Cdt88PxwgP89ZMPpOHoYjIu6LhH1IPhzSdiexdHwaa0+5M0
OLmn1c6E47myEbmhSH4eVEZTsYsuSsMOYc8C8ihGYOLBMIGRHc6SbCzQByFG4zj4A269AU+xC7X8
SOrBIcSbtXMGVi1G9QLMbJJH7PrmoumRj/pGkO5lx+xDE9RjCis1zZruEHJSOTgs6pMuezD+DWTX
0l2lUeAevaoxt/S1CiaRw5l3mt040brLOH/A7Lt3JKBCsx0vqRvLNdXuOA+GINKm+ZugA8qFEzNc
CryTDYWNfIbifgxbb48i5SUVRXyoYww8HflmQCbCfdd1zsoqAzLF9b6+unGOUNnWtr2WP5uNxtSQ
HT4tCKLH0Lfgjgk3Dmqa+1TVm2wkG6+jdbxEDtva/p10tatmxTOb6wuvx/QogvzO7XHzQMh3N6Xb
DwjldGxH0Ewrg3AWSZziGhXNsGKiFhxzcEkjMGAMWu7KbdXZ8OXWgnvDxp7RrgWEnZq+v0zqgN5e
7D+YUzI7x8jlEvJNYSM8TAYdiNwCtYSmziLRSAsx0Mfd0Q9NrInK2w35+FAitr1PM/ePO9G9STIC
1NPkZhfqxzFznhaZYlnQy1iDuxwWJtO7hesbsAuDc6vDiEjL7Ef27gv1aPJG9/jNwdnFFEhzuL3t
aY/QeqB+BdMydS5mvYgraSJZcM9RB1xcTSigCht/m3geDsnKwhwB7p0yfpa24bfeTixWbCxOEBR7
6OdqXyXhR1GLjceZll4PKueeIoBLSdz1IotJEcvxczLrWzF4KQ8u4E6UPku9UVtC96bt1BrRpuoJ
suZ2T1ZjiVjRHKf6nok38M/cl29dVTsr3NX+3gAP/Wa9cMKv3sgzmva94+BVmh/i4fi2DWHfR6yf
f33z7+eBOJM3ixMY0n8RvaXvZtn5z0XevVWSRBnRDuffD8AeYC22yXDWs5BcFoG4++8v6AwQ9hCk
qZzi+GhgYrynl98/ubV+bWCgMZLmEXXfW9q08txnff+UMHElfxQjye/D0tUgpft+dMoJi3+irUnD
OTLC4+9XbV1IxOToHEfa1Aui7dpzTZrwhgAwnVzjxCPMxYse+A87y4ja50kUPlbR0m1fMwtVE9mM
1YepkqdoZOZZD0A9J5gwC2hYC1G77CZJCacTLQDZochRvdb8Y7G6M+7daO5IRB9wXYfblkZed47t
miRXD9JjOs+eS+V4jCX7aA8Ah3EEYLZn5BPBRsnaXqtJ1s8oI9O1NekGigy+qiNMWfoN5w/HMOvn
3GJomtAWO/1+NXaHF5TA8tINCdEOxajWEb2brQlwn7FfWD1GuvvRYeL6CqPqVasn8ciYDqWm5v1f
PMHhnPoYudoHmtT/8ieo+VcEuf/3E0w7F49//w0sZn/9Df/+E/6PT/j9I4MRTe0//xctQVvHJnFJ
+Os8xFlD7a5M4q4eIl3Pbpbx9Pvg94NwkEHrRAJvfx8i1U7vOkf99QxLNM2DKqg8cSxax99naFmh
7URA90Wff+Jf3+UFqwhjFIcTPmX0tHXiRuvn96ZGfuG7902G12v+ab/PiGPEeYycrd3vM8iHC0+e
5X3/fvH3w2T4L2RFMJXpuDRrsPfHdiaGogGhCdRhIUt13jsSne+BZwcP3lRmIFQQHLvzQ2saxkNn
DfRjCOV78JsoeLC7lSOmOTLUU8cwhGds5TbH66xEpm90xq5MyDvoMgLBfNExKVOPQoPeBUmjX0Pm
fKz89gE26c6MtE+9D55VPrVoJmrW/T9p7oybcmzLvcAm4b0Zgyo5bmDEDpEopnb+oXnNXRFNby06
6EXU4IevuBMXky27ZQ+6DF/9mqn4/SjmDGq/euqDalFmKDZGs7k1ZYs5MhRs+iHMxSKOcN0jWk5J
iqBTjpzdM3hNW8x3Y0AnDi0pGnXotIsmfbZIVN14IUKLtonvu6lb1eZwjXMyZITVf1S9c2NQYx0Z
FxtwGfV9zC6Txgws+WQfgTcNuyHcebUntl5WrptOpwmdoa3Eju3vJwfsBwbLSKddJ0sORmDmHrXJ
HddDh7kNhUy7504+J1r6R7e7Yd0bWBbKYdvDUAL8B4OXSIYFMI9oKerJ2pdSGWfQFsUhy8T595HI
verojdQmgoEJ+K8/oZYm770FChbs+QH8ql6olcPZD97+2wAwZ60a3mftM5orwxp1A9MaLqFpRnKi
ZDk1NaltaiKHF2j5CvcxyhodSZYAtBAJlMSAbKrF4PUfUZnrV2ymSwci7W1Kr11JbHX1h0IaJUu2
cVT8o0/pc+CUbzJe527VLxF7KmJAl/SkiU6Ohx+Kw10+9E+Or/erhNQWuNnXOgVNIyv6FQVNcRPh
AuGHhCAUo2ntONNgLGOzxA6KbASZNnpIPxjIico+yD27b1OFjQthxqKzFoWO/r6psa0A/QaHUY/L
IZiaJZnoqHBJwJRY0DHu+3uamT4xCuJZT5nODlxfK/g1/M/hvpb4cuAScNuQxaFF8O8BQpXghPct
SJL/IOo8lhtHtiD6RYiAB2pL0BtRpLw2iJbUgndV8F//DnoWb9Mx06ORIwjcypt5ksH2HHfilwEl
3MiPPCMGlDXd17zspnOPhgA1UJBq8eF+zLGmJby1zpp6XSatf3IEfTjDDHQf5sCGwIexxWV30diP
rYZ4/NCHsbn1aXRF5GVPWykvqDt2LUUog9jSeR8JSKa2229xG8ATBR23alI0ca2I90Y0fHgV00NY
YhYn2T8YiNTgdpJ+WWQ0HhU1HBg3LE9wlVcllXcU6VoSQsUcdVtGmec4rjegNNdjmsXbynfZthRD
gDmLJZMktFSCIcOig+xhD/zamysr4x2VCZg7jPS7lsEshL72Z/mCrcXDOwHDzTkWoI3P7VS8w/DH
X8skjXsr4Sw4UKtHmlGnNGlBdnX5+FxRwbhyO32Xgwgz8R+jeqFiNKl+xxPd0yqOVdrAEFYP5NNH
ZPmnWjwM9KtuqjLijVX4x7CkPcmQXDAq9m4284OFleZoaSF1h6n0QWgamyX1VilCw3gS5conCe9J
fqikTc0g02ACSV/86Wi+KuGDQW7w3ZWTGNqu8aozkf50Y3lAm7CjUYzFcgcgVLYj8gjSi+2FIsGx
b3qOaGNbnFuTy2ikn1o3GqqUFPKMRvLBBxNBIcgpl6O2yqn7SNU03foJkIypnHVv1xoHCaCwJe/V
Tcq1MDs5gVfzqIqGLseIuVmvosfGxZasXEwJ0C/AOAP2T8ud3XM6o9viUdIp7ljJBZTjitU7Z16v
4uInZ8uVC/xJdcWTwsROl8yQsOcw/9oFj414hCYqeL/1TgnuLPaLXev3BznAONd0a9fFAiUvkzaT
DffHLv+irJFMmD6fw2oJzsWLo6eFJU0QmrpYLBNAOsDiI7BhFovdJVvXsf0wiWzrmJp7xY/LMXSd
K/eRAc7cpXP/1tdH6Y+oApgbjOQhmWOSNhIwbaxn0wpWW2BPvNrpU19P3c7Txs8w2js9YGFusdrK
t8qRTYC9mOF49YceoZxqMsBirjVQQXPO7PCktUm9HazwNfa4tTRkkQIEjdy3f1wn/NXPfceTriDT
hweThCWH7PgOTC5em6ZxkW3I3QE/vj8644MvvEf0ieRBIPMS/vbc7OQPggTihDtL1zZxhCLtqeV6
sPw9twjuv8A2OroeYQ9qdFc0byqXv1Y0wmjgkZok0aYwwE5LS3RkVAEyaOmbFrYaCf7UXOc1D8lB
zGs9iW7FOHwkLozKGWe65elfDJkY/Q9OWR4MQ5waNm17M+o/6QBdxX72NywlSWtkmPqnDOUuLOqv
MP+eimbhzFLE6VrjXloD9WWj+rFygg/dY2EkKf4ifcLzMWar3rCdg08HdWVqSObFcEf27/eyo3aq
DBV4cNcY6ASffPMgSJjeSSXVj9zbgokCvCJY7M9bmNOIa//+Xc/mz1pD1vn3weZsoKj6/vm/TzWa
ZgX2jUj9v//678tNDT4O6GWsLfnsozX0J5YO38Pyrfz7KzHYxKjcFhLlv69gENtkA2g8/vsQr8bn
jEuUTMq/71Z5BeCuCW3p32e3EmO6EUHgseFfppSLyKGkchthKJl8Gu9k6v6UHlmtUDwlefZIgh6o
27qrpx/lD3AIHbpKI7qLkO29o2BLTVChWmpNbbHzEooos8JkfRfRVtZ65T0qs7eQrl7qcghC6GAk
ZmoZh+wzJVhmGLzidaF9dS0a+FwQ7Bc1cZKhTU8prREhcuq1dYnMl/kHO/z3JBrvnDHWoXtgA5IG
KUW47CoEKfcRmjJpKg//Bg1w1WsNLMaehfZia1j7HNe9+daSavix8EmXtdOuK714ryucJ2l7r5Pk
WWT+SzcV+tqKoo9R1fte5jQbuFTACWNbp/Jei+nexpSIOFB5WvVWjQZaGtOX1R/62XFWylj8UhpW
VNIah8hKDmIY6CEsQwZmckAhkEhOWcDGy7bYLP/gtVm6FTo7QpcuNfqQAc6yPIiN7CPCTouix+/N
UqR9w7YN/M7Be+qxL1SgWpwZ/DdVkX4NHcsXn6Yy33wsAgGQwI0aoRKgtn7bnTz7kfyBMcDCoJSf
c0jtHsR71GGiIB0fvBOIzy5Awsl0X9182zb6SEYyfVSzZz95bCDWqjM53yf5phqTht7U/qV2/C/N
YUzk//I2OsFVwKzy2kbZl6YJ3BhC/klAjezwHYZId8Y5syzKlnVOFU70FJYsXWVpfKakt9AmmRdD
vwayoGKKOFxaHTrS8p5Fx2KIvKk180c9aj/hQLe1p4Nwc0Of5N1i5Ko0n828xlvQiVnWerH9gYew
5+oghwbJfYNOwZyVejvNas7wEBMcEMZVFmW6WdTROMIJ6RWIBDyWEXJo/BwJ/RROsplyQVHv0OXr
rii1FVUbw8lZ+CgNGwbi8MbD7NLeEEEJ2Vp6HeOlHbHS6iDCpuTKxUwJioj0dX+ykAU3CfegZCGv
pMOnLzg5U5n53BlyxtZbPtvAHXDC81wm3kWD4GqSkjCWHkLSUTR9as6bawJnaggVtjymSHY4J+fi
tPXdUTW45g5HUZrcECtPs5W9LMzhGs9kXRAENvLdPOYXXYn83JnqD/GE5lEbhm1nOeUljGbiUJl6
DPupvjPBpI6bPPr8ream8rFPourM3HtG2t32oBSunlMWT5g8CNdZ7S4n5BV0tv1LY3tz8xCE9Cy/
UpXIe5GvEnvdntjfX9+1gUgMMxnersiefe7yyg10KZmomyezTGdIS0QaOGjQ90cwPsJdaKVcfoSB
Vn1UZwAfySYIkoB9TPoV63OU1ezlC7XJOZocbAAGLaV841Q6CJ/idaihYtXpd1qZ1cnxiX6owaDh
hrXpISI38mgbPXQJt+q3fRqLAHSuvy1Ah154oh4qlb1XM2XbdUQZuIMUmUz9TRtH/MpODn0nzR4c
n14iFtI8RFwAoCMp2qBvGoCr6gKp6CWVk9wnM2gBdQkTX9xaqwxvqT+WJ2mFf8h0J7uo9oy1ZrLE
4E7IswqXIwB9LE25a1j7KhyfOoqitm3owECdrEWzJpGZGdSZ9BRosU/FlRs1LGIi/1oRCNhVmJ84
EoTVQ5H9kR1pyWawUjrFQvPRmBy6MfKE1UfZ7euh+MzQpJXAhNPm6YgYnyZbTzo2p4xCwoZmV9xz
n5G2ru2HMlfPSU4xK02bK3cq8yBk8Awwnc28ELW7rzN4T0q3MS4l9npwXtmfIgyk2UfdwQL77w+y
RlujUzcP2SiQ+VitHSn1NZT3IuBrrVPMY4dBcKJtGwNKw9QngSs4iVLyFnCBcAp1KG/OUKbxIxMs
byJwbrKi/m3UsqBKMo5hTsODrbqLhIUWBu0R0fIB7t/JBCCBBWGV9CwN/JFHh+VWL3OOQNnzzFiZ
Xsdx1vW5nCh5GMssZ0OTHdoWwGEjKJT3Yj4Ur9MvYzAnEAcf3dCj/cbiNhMGBgzE+gQnMHNpmtFo
NV7opiwOrqyu2I3Le2NgcTYjDjcDVKRONtVlmH0OW32Zbie3j9gduQq3zlTz9rCJMYfiMidpFjSW
IP3XzydztFy6B6D+ZtDvOxPsBspjzNMhftAJtMDZPXdSviWFR2H90L21iXWZI4qGIAWv+5yAbKHY
gzjheBXKe2m4A63LQhPvI3ElqKIglmvV12uqrDYmqI03fdRPQ6PrQReG5n508IeNBeMcBzau26Qy
dxkEfeJQKNmR/ganj+1QaMfnSlSfy+LiNjK0XPOW2JWR1Q9+iPvKdUYfAJGF+ymfrqoX6rlx6Vyv
P3q8K1SoswNgjyxZbA4eIeR0wLrpM2BITRKdtTHKhxHAIyF6Hv7VTwh8DrnCuWYzaGL72dIkTBS7
YJ0qo41duu2WjPX4Hg4NGpicXznMumdqzC12WYWyvBeqXPKdLZjJkyF5hIankYClT3SkuR01U6qT
gXmkGp8mbYQPaWbAK7LpEubcVmaHtBlUeYbrjM403I6cxEGUrlknvWaxD1s9pamJEf/VGFo8RZ77
FbHubIeUEzPdxq99smQ85uo9MQSS39jQpsabd/R12kmot+vSHuMP3kIqBvyNyKKtISgkihpP53zp
ZRtBYmc3qOEbieIxzIzxzqRs4DoP033Tqr9FivffaZpwR7L2Ci2CUr0somI8ekn7fNwoK+SnipaL
uKSzuMy9eFdY4bW39F8Fc27tWrPauX7248bdGMT19KYi3kFHsPIZp0yaTQ2ve/MoltqqwnOP5uiT
eC5ZUWWlph2rOX02yjFhLjPOepEiAlGH4CeddrQyCUYntdWuNXI23AM3/hDvE8WncXO2y/kGAkB/
LTOHraICuKEKTjBt+0tPzJq6AGNTjmRzOuRz+qvEi721kRzfZgbLg+oI4LdFejWbei+1gQU1Gf/R
QhPX6il+xYaIBBk6X3wgcz92rWLUNTqebXujwU3KPDbPCt+dpJsPcQ09xtKandYBYnE4bF25j4VX
wfx39Cghbb3iCi8EoOvIQ4vcGMGAMASfNujFXWftFI+zfhzy/MCU8RL3C/iijPsVgdogFJLWsvkm
WuQi52EqmxsoofngZ/rSayHvjb+kG5fKYmqyL63DkspLphen6x12fFXIrMrbMi5sD6s8jPew+9ua
vMRVidcrRrxpuhQTE/5LAJgDVRRav/Z85TNIVue58TyQFm+x5kQ3GpB3FaeQjJGM4oONX7Q9G6Ou
X1MrX2+npexvhvXqeKDQjY63cz5jEMyXH6SnIRsNV0SiOqfhrR27Ym8UIdh5BfN/HH8L2Fmd9OSL
tMdf8HDuxdKtkGj5yQpT+11U7G60vFq3xKKpw21epqm6z6PvBeDIVmKs7X1mx+bGn6n6hq3z3IAt
WVF96D73pfHkF+N/p5XCmWua6SaAw3mUvsUU0fiuirGzPtKdRt58nOJLNhr8eDkVwRCdjlZTfWA+
dx5zI36QZsYvap7bD4bYICt6CFDO/JhbyE0smNxNZFBvrLrYPIcM8at0GB5gIb3Cc7CuFhS/V7Pw
V0qP6UPNhPmkU2qfd77zWfnlL+6N5FiU7K8QC04y0h8iXbjvgTtN58RtD74U/c6ahHPiXLcmMFTc
dDpOZIeKERs+W/BlLu2s9pGqlV/brS+ymBhPa7859KyZhI0RprZLBtKYdkSjuVQzFug2ZN1q+I4Z
8OyuN2nFAqdOab6NyD34TRnkDrskx5ucXemW0T2fUT7J0iVbwkLXEVsChsHxrts5C6TEzMrHttXR
gFoJnapqsU64fsykOOJsH0CrOnV0tBKNahep7S3ZwKqPRbrDHssx0Ux/ElqINinQeLEcTnqdhp0s
Gy2YlEV/AuRAcZ9OAjMa9aMww7vRy+nU6i2PQgM+OHK16XjH3M9T2kQ8UD0NjoxCzgbR/om1hdI6
yklRjxdscPXR8evb8dJyblZg7BRt3rY34Lu2/HU/d83aEtMW91n/kBQDPMLGqIN/g/HsF9Gu0HkG
ThGWWs/CQ87tw6cckK9aRPLBjoz2HIU82bM21nakd59mx+rPoDDMe1HjoXUo4s2r4oJCpDZJPMxr
m9QLNEM32bV3ZRX52W7D+kyooT57Cx251ZiRytIv6IZd/ohGTgka3AoodsilmwawJpJjvnTH8t+x
YIKumPK3sMYqCbknDUzfnE+e0c4nKyWCBCzNowQzGvDXeTYlPZEHSsjTjn2DLmhjNafMwqdPubT9
NfxKyA9AYKGaFdG5V3MWFLAqgmjspQG7HXMc0EpBlQE8kgANlCkaY/XJ1vJ6Q81AvRr7qtvIhT/F
mwDYbuqa61lguhu6rj/isO2P/z6NlbVqPcnRg/w1Nux2vd08ER+MeI9Q+AOdaNk1F45NZRdevXtL
Lwf+/I/WggxfzktPsoLj2lycsS8/pplEW3NhoC5OTRx/pKVFdzpKOc3GmB3wKgaKJ1pQZ8VB2d8+
jFLwReVzWhifZC53KoH+biT6twVYLqhSXgh5MmMey0aVfI6h9lBO2a0ABxHYVlMgKfMK07yxGWmG
iWjW7Kzpl6u1ZeoGIB7Bky1eOb7su4bv0Ku+I5cfxGjFH5AUcNcWP5Q1AHvQYKpXAh2OuItNHxjJ
quw8WPbvVNEcl8TmQwq/Zl8RjAAcciud7qAZBBGZyAOI+d+pB0/MisMNviSFKBcTtsHs31Zg5LAx
8nLEd3QCdzuICvmquJl80468Ywx4rq3nmhJOEE7UxYrEuQ2p/0Wg+FZWJvpFgf4oSugNQ9PwzMB2
PvWgG+tvYQvsfxTLoyzlcg1VjWfgjEDdGE+0OUHLDY3VpOlXeyq/aichK10gG5kD+zT4PYoUQCXl
w2gl7S6VYDVhc0SYr6+qwrnbY7fLHHzUkjCiq2MR6qE57y1T3fI+OhKZ9Tj/+KB1bt1C9soARTER
sEOBcLoafIMUTPtJ1oI7kVn9lXC2VquIND6v77I9Mhf/BxXbQzTua2KUG7oItjYerhXqSbW25Ctl
NVXvZdsB3zYgH/e+OIsCHP/ZDqvtiZYpFAQD2KUOMqyxh1cMpztDmK8Tw97GFteeip191iUvVGkF
uNOucZY8K8Cya8b6i5zqm96x0KM7855YfGMlFPQVUtpTZBucjqmgXfWFfdZzfhVlHlsbDNHvGrOx
j6EitbGh2Ma3P5u7JtJu5Ka3nqcOkExefE84G+X3dAGF7iO2peQYN9D7NCi7RYkwX1cvNFaeVaq1
F3RxYzcaf6jJftb0fl9V3ndE2c8q6+i1dxp77Rbed6UDvXPt+GCFJrCugjmH8XCf5cOfPGXQ4z7M
AOY/UAeL76VbMTvgZ+caXaXQrhrb5uasJU+5w7jRgzEy7YMdJejzvBgM9TMbL7ZVVTkcEsVLwd2o
grJETvxEs9OKQAlockYgJgxuhGFp0bE8ea8hablMs+xgwgknO/T+2Rnvidc+uQShfTN/kVp5yQfn
7jszTVsNumBGb7OVQzOVDtPXKG0gUrwxTBu3etcvjlDzVcvFAXjQtuW2sa2U/z44GV1IBTwGy9Sp
HDVcaKfp0Tfct2awcdnH5A+6U6fzHBQq3Mat9qrRZO+4OUHqRj/QezdAMHwEgfwBPIyiIk+9sLQM
8Nm/5iVMzLSFdUWnADh6CWjWruWXgZ6njRjYBYdTtin4I61vLe1AnTU92Op0eAUVkbGdHSHaxFB7
+9B9qHO1DQkMa91Dl4EU5NxdQfrzClbG81Pa1wZZrnqTDOyDNE6bmoGfs+sGTDstsRSpStrcynIJ
wTNO1TrBJsXOT/trYuNXY3hcfseMXOCnSgx1gxZuSFFzAPdSSjOSDdBaO4CrX5Kh2MJxfZnnLjlh
2Q4yl7OrN3JQRiyvgtr4KFKSSA4Ob9LF7bPjnztrOEndJbahPfQ903UCOzlLWXJr7oNs0ic1sd/2
QQVjdX90fexHusFkX0FtWla2cTN9oYEM16xorC1bAeoh7HyfAIq+5MraCdN743l/GJBmBVtmyHG8
wsYLodaPKsoOFkibIKyrfZp73BJDta9mDt/4XG0bF6Gmed+tP/ECjLcqYfdUR+XeT5tfEcY/pl7u
nFArAkFvVB6F63oWz41uXIV04ICoZ8fpHwdNe+0kjnUcGmtwePP7JHUkNeZ63ir5D094HPIIWebZ
xJpsle0BjoOz16VG3g7fpefDw4eFmguax3Bk4WTv0FGtSyjqQ5dol7xKX6I4/wptdcJB/NrB2q+y
C5eMG7QzoX3BJiBg40ztRwKwt0iJi+Xd0UjGQ9eaK9MmruQa5PgjUntJRVzCHwnpa2T5BzKsOEMM
YJBdUvKqudndyjbdzG8ZU1miMZdJRcIICBxW3FvbIGkk4YWj0qcAabjp5/YKFPCeTFg26MW4zOYU
xGb2CSzjq9DkewuxoXatd3AUJKuss+zlhfwiGmmXX3UN+5tTm5SH+yiWWIRWIykq0eovPR6mshYX
omsPS+uKAcA0StM98OKzHKuDvSxV4n5fQl51M+NRmOqzaD9Jue3bWL44TXRPTJd+Vud1Egttt+LW
zM3+7nkYcAcLTT/0pzeHTRcWtRFeVG7zfYxG9KNN5W9maK9O42FgMF+MSUt3fVhbQbgZSoLf1VPj
cNb27Qve908/b0+UA8BTgogLUQDF/mp0HyEGnDnmBY1iYN/Up5h2wkbJtDledBmcvPyAVx3tFJQ4
uezm2rjjYzF/VxGs3L4xXhtzKgPYMiz19HNb8qGLgtbL5JnmJNDKuFksm29qysxiSymrmy7N2Xbx
EiHA04UairWGf3QcFhskV+hEGZbgKs5bcVnexlFqnL1wOEGa3kZLFXiR/gDhO0zd4tpteDNEqbNG
4l47TOl6bNM4SMxeG7etQiTiuXKxYgPRwyTLoYfzWwsShLyaIlKOJF/TNNmrU0pvbww9paxgeCd6
cnd1qgqwgYQV1+mcRnfYzDUiCt0MX+ji6YaI02+fXAqN9bDMzGUg0j50SRm5JOa0Muf+YAtj3/EE
hpxCFqEWqloP1WM8Wazo2vs0O6+YgH/6uDtC7eWXqI23kUtuVM2hNQEJReWd+9mw9pwYQ1zkfdAp
siORA37cs0uasKjliMenvLX/0jX9WQ4lHhIgj6QKkAqy7tJIa23r851ls654W8cxKRizjR+6rvgV
PUl8OnMHRrYAW+ZZo6wiGRMbJ7f5mXvWH8WPhmBb7zBIrtTkhI88TgKt7vd+2O1mzOKsFYCM0eWL
V9ftCdQze2UgFHjIEUiYaUJtYJRXZPyn8Cb66oAVhsI2DZ/MDMtmB2DVYTyyA4w26D3kWADq2iuq
sBHL997Q4qGacDBGxm7q5nXfq3wr5hKvP4ZX7y8UssAwM/dYV9ysOT3b2xcS1eVFW8ZRkf1UGXRN
nOTwPB4nJNgUxhtRiIdqqUbDcphskQzXGqBJOjvJsLVPkkfu1k3YzPv4bNSAJxDBjdq5/pPKdrXM
SoaiTmIC/yllR+E974fO8X8tPtviX1yKTljLpxVGEfxFG8cKxzPoYdqF3WjnzinYv1G8A/+FOLoi
nvrTavVnhZmYi3afU+AA9kF7n2aMLu7I+98x3saEKmQz/4mEkW5MkxRpyRuFjjFgvtzAGVhRLK0/
RegN5Pb1/SyBDdhmg1OM/RSgeODdNCKvo5+htREonepA2Q2PgUc/U7+zBhrG407kKLEeyH4MrYHE
bRGaB8nTpABvk4K4m074q5iAtUBsC9ejVj2PPdt202eCGNKJiY/rzO/SU2/6n21eA8MQ6zD2/oax
8WSK6Bc1kU1peU1E8VvJ+EWG0QMhO6KFCOkNprTdZM9RENUzV2q6GgrdOeokv3UVzceK20nQKQJw
zlQON9s0Af7albFhdZKttUmjviDMWYXhMLEHfVMn9drvhXuomiHf2ADrQdwkJ3oCSW038tr3/AI6
rj50kVWVkEZT/VWD2bXqxfzeYh3lNJQjHvrshKb3sBq2xHeuqS7eOyM7zkqfMeKnzs6qf9PQoZQt
k4eQQwjC2HaI9Ze8W8r0Xn3Tu8eooDzJ5sdunE4DfNW2FH+WTiUaw05RwsTd2d7VaQgDmQnepyp6
maS5rMjORXyeNMRQtCMajJtDrsbHeK6vNf1VBOXeuqhf1xXe4sFkK/4rjfS1yyyH0nS0U3uJzIhf
HtNbK+HO0Fj1vEpTQ4Melv5hp/4FdIQLU9NPBYv2uqemB1fSga31pRMa6wtshlkL05RFvrT9jd5K
45TX3EWokcY44zdI/jQgbKuQ+H7pTzQbgTXw4JWPHmnIyizERpLVgkVvBmYWImwno3+IypCkNuqS
laTnznX/xjaqoW9s+uqOctf8Vg6Z53m6AKzWCK/o/OyA5/3CuzCq4sDyxKq1YVoU5Y+hm7AzyI8g
e0093bLwJ+dVZD5rKTUh4RTlm9qkhxeXOGfjuAMEHgPUKdTT0A9s/RxADXZnPBmiXHvGYaYrChMf
3awpQ2A6AJeYk5jMMo1BaOt5c+6NYkv1CiyppdYdb2cGXZr7O9SQVWUvx0Y33MSCiLtMe1Ct+qfF
AjBAAwFtXVZTuc7wWjvtRAnYHzfndFeJ8RH3Yr2j6p4+uSnfDnw5joUt52g4Rj7GM47QQMDL+FUn
9xzM+Yhny6T3jspNyV3Z54QUpGYRFFn1HrnsJqiggy2ROefWcA+cZGqO0vZ9GNTM12bKzPPwW5gg
RUQGqTXgF+MfqkWSTuR5mOedYaPWEsD5Q8PPs0s3k5FY2ZImunkjyq4L+iYq6FnBA7U1awrC+2Lf
Yzs5RKpsd45dflkJ6fXa/zbw81mC4Fend7QmT3gWFcF+ynQTiGua9QS6Uw8WpokeDSIA0qSTsHGH
3eBZUJjY7UrucjGlB7sIfx2F5xAPpLgwpS5A00+LSInbzCcKHc50pyy3eYanUW//jliUZ6/8kW19
cI143RZV/NDXcH6Vf9EA9tddKzZdRO90P9MuaKyNgXsYi/eDOWh7SkY8iB0e1tB3YNnX2GZ8tF7L
xH2fE2Pe0cmndo3PEQ46sLuY5+IUB23NSbt9EpH1UqLvBmGxcNzzg6kbPhNIoj4yhzHXEnmLRcpN
Nr4qsx2/UGxYuvyINAumPyR7wrp8rBdFh2lMzWefGsIztuJleWe5700NuFLj+a2z8w5nzVkXUfOR
J1SNe9GGHwPAcGM/1HFFH33XfZoj4PRi6Kyja/H/AjqMT06kf6ZY40FemfI4jI0M9MoWlD558sBF
eo8VvXSSH6ztzOTmV+6P8GEtUXTdFC9lqd1jijcY29ogySHvsy5fgSA5jlb7Nvs1qJNG39uRDU0P
QrShiXgHM4D75miy962lc2ooo11H9mKU6Iun1kzENlY1NVcy28v0sfRNdx1rWEZDn95b7KiTWT24
QPQXwBA3LKyyzjjstCk0NnkR0YiOLy1yQpKiUbWGbGwqOe1CyXG4rqynWXfx8pYerWSt72073b27
Ir/LND4NebvHV1Fu7dT+wv6k1nFKNy+3CKLp1DEsh7CbpRDL7eUSqq5+HSqi/+SD6OwAiWWUG5JD
99412RHjIoAEBSbbTBSTX/ZJkLTgebggr+1nU3HjMSNo29Bi37P5XsYSw5qjr0vnCVDKjWJmTldk
2YJQo6OkUpek1t39AKDKDUdGqvELsbxYxyOdB9GlUMgTPaNBzpDu6fQdWciNhqI8SnQgx2F60Jon
YdvTnCbz+Um6FTCRlMGQm18BRR959jC3Jfa89KU1ym+ncQ8i5SxS6GLYZPNa5BzNs/LaFPHdY5I7
xeE97L1ib9bR3izk1crd15EG3XUyGh4JPG5JqtprLZ+DRXW/biKkRX04OqDmIznYayp1uYHPalpy
aWz1obK1vlRrEpQvSWSYNLlgdXANE9PtRzjW4VaW+afIBxeUQhR4NUcwXW+OlDwke9SYLtgXEcfW
gqU+Mc0iGLHXqhbNZjapxSsz66CyDvsBW5qNtK2Dr6OlFoV1SwnLEognfxI3A9dHZr20IBhXmUE9
FXXyD7jazKNR6O9Y0F3Y04aYgq4lASkTGj1Kt3inuFHApW1RjsuG2gTur5YVgo7gznjsNbehcAvv
EN6FYc0tyqIglrLAMK5Zb6TCBP4yzRu9S62nQShyO5hbNfMzHeUFtA6g+7Z56QYr/nW96A+nouyd
BbYdwPQhU3+i9Ox7qutPcCYlhhRShAvVfO8aKBAlNrWRgg+tx5/tQhciKqv9dWKS1yRQ71jxc26X
Dj2VA28uvCvvaVxFQQwn4kWH5koE8a/OHHBDMocukUAbyKdHWYj3WXa/CK4EUjVPHTHQcIBjUwUt
GBcTe2QR5MCBj//+cDnGUVmQj+/QxpoTVbWNXeB+XMwVLAOzekPUyEMllCM1UdUa5BczoGGp46R1
/NFE7fHfv/7/D4CxP5LIxub/f6UvH/bvY1kC75UyKR2RpYMBdnBO//4JR2y2j00OLUWZgQMZonjD
/vAb2Xc+FnqrCoZpbzpGTTsfISjNx3KQb7w26fbfvyUzIBugKYyaI5CC1LyJiYSMxY5p6zfMyB2N
c5eunw5ULoV7pFiUksR+TMKcRUCSsnNN+h+qwoZ25L3uiqOVLyj/7pY76j62fUQw1ODNmE373u7e
8eVCgvnLhBjuWzPMtont8gsHo1fnkiNO5f7RqhfSphYHWQZb8nfhG2sYDG8NkOwY7XgtU4xxnEgc
zxGHkbmIG0h/1EXMeS2R6TayUm4KkWXjXL3oRe+9ADvdpHgfPhPN5p9ImB/Kzu/edLIjPGswHGAa
oBeptA13owqYorIvEdG8+kGj5vZJIdicKWtCiSiy+DPlkYzKPEyPfmm6W0pKkDsdIlZCTvEnJSJZ
4GHDc6kOOBLt3tR8soONKIto6h2EN9KShkW4ifK/MP2gP2bNq+lpgJYU6npjE+DKQhS+yrDebWqG
D2bZ/9BmwtszYpmYNzLfdOa48Tq9WpUZINkw0t2HwUZ2pW/R/AxzXHhRGnWPDu+Ch2xQWPY1sB7w
MZodTafIt5TX3VAj+0sx8ZT8979pVvzjlRYWq4lSE8edKC4caCn69x9bt37v44p8jHBhfyXwOd3a
rB/yuYMb8Af9CCNmDjoVKNTOi8k6qDlmQsbz2We5vo0pdxXW/9g7k+W4lTRLv0pZrhtpgMMdg1ll
L2IeGSSDg8QNjOKlMM9wTE/fH5RpVdnVr9CbMIn3kpICAcc/nPMdCBIcD91ORrreCdESkn5JfdYG
OOIluNj+logxencGwpPSNJWrInDwJgYJvmw3uKkcPn+hh02y4DXjBlZcB5xj1TElFyGPmHGMB4YA
6ttt7ZvmlkBuwuzFvfQoTc5ODEdGDvScZqc/CQXcRm0ZAUs0txlVA9KpZYyKuTBg6+kmVX/+86v/
fhGlfsXvUe1UpQgHn/uLqdQpIlAqGexz7TE/rnhPL3Zj3Jok6zYmegwMg67NxjNqtgWpPJ30vvMg
bDbd7HC+sJaZ5bLMEUGMcpJTIibV1KbZ2NDHYggeYJwnNo4NfBeNueWWGQmrF3IPp7G6DUl5n6L+
r1Rw0FuacfBMzp09SvSQ3iYg5nUM6WA4nCmtCQefB+tCnFt/Yo8PvKroEZWb1oHjlYNqQRXWvX7h
wQkTFWxKHIYBctb65Il+4qo65rsicWlXR8jYPIScJ0qxBq5867MoqYaT7YfwGmAqFOvcC65lziJL
5/EzHHjwOGQCxeVfPKU2aTzqg1371n1oR3malEuaQtjsTNRvJF5k9TE03lls7JUvHqPUaShdAfeF
NOSIrbcYPPVWav+rzpnszKxG+ECByzTBvcyLlQPv2qqkk1TJh2n7fxnV7O10cfJ0dPUM4Z6sCcOT
OanvJmhubaz3TogfrqdC9rS1SiIj381jrI4YMlGHFT3xutFLUrjj1Rnm6XUumbYQ5iWc4R7GY7Zv
NAPhjHEaMYbFAfWXuc/j8SMO5uDMuKUmOgZJ1jSoUx6FetMtEo9+4iRv2V0KpzpbcbweFIxr8rzT
eto2gbuLI6IdI/PnkCGcS9D4lW0Q7IIiMXG28ALxRkLp0B4BCTx05mY9BcmRQWa4kaw5Tjasg5Vp
zOmud+vHueZgNjQ+LlQ3xRqQdb8q5pRlaI5ty46nXaRK/hJz9eVWfOgYzQGPuP5/kHzRxd30MlXf
//jbVwmmrpmev8O4LP4dCw+4/c8bBQg//C43n93nf3z/+b6Hz5zve4WKExff/893/Iskb/5dmNIR
po1mVXiWAAo/fLfdP/4mxN/RO0IW9jwpXNeW8r9I8kr83abuQtAtlAOHyQH/3qL8jv7xNyn/TtqK
EGRt2TYGdf5u//s///k3eywz9BdF+z9+/x+Fzh9LKFrtP/72PzDypuKnSED2vs/S3bYt9//GyMOD
D/y8ZQgQQksMDPFV4wBPCN9sbPH1b2/Kv/7of/+jLNu3ed/+nVovlOlZroskzSJCxjFN/sXV1+cz
aHn+btb/khbWqUxRtjlFzA47NraiE96TG8X+E+lJ7aHwcQ6SmMRt1maghTxlvPlLF1W4k97hYQQS
XcjmqbH/UoQK4QLy2T1FbfQYLC+ZHQAZsFltVQHT9LlrrnZm3EQ8mLeiYm9fVL1gCo4QkejtoO+S
nTmgiB1KIS/Um/96AXPNfQ1+z65M8VYV7Tr0zOQIpWreJKWFNy0nEBOkh79pVfDZJcbPJnISEoa6
3+4sR/jbTbp3SNE5TGFsMUwwX+EvlYchiGYAHWZ11SkkA/aW0SnRybiTTnZmOWW9EFdGCe1XPhF8
A/kQ7kw2s0Em84jiA4lwbT2nbYCNrtv3FYKARvbt0bSS9inNsiuy35ndMnOQJgWmXsuSxamUj2DW
oDRyeahnCaku5kE8tg7zGV9NHISpPxLgnsEXXF6ifhxO3SbNjOrJNlh2Z+1NmgUjgwF2fDzT4aqG
OBkSvjIUGsRFMewTxh2RvrwUlvYPjSpeR92jtF5G3JksjzkMiL01iJdiTE1IT1JtjDsmOOO1LRvr
rreW0SEwyV97t1xMWIO+ECswHRMF+mFC3Eg2yI6QK3UvZppmF+vC3jDNF6sJ6qO5rbUfXqyRyVyL
R4JeDeSxm4YEEeTxgYSe+bESTbBWPKsP3mi1L0l56Sqnv9PMnyutGtRrZPbCWtZvZAf/RGhCRilV
5tkyDewpPt1uPwzP6Gaq5yHpnYMhT5CUq5OuA/bUrqmOBEb8KFUqL23MDnTS5CrUlTrVJhtjuLxY
PCg5Xqo6ch4tme5FcR78Or+R++TeumRyb1UKkthRQ0QAegYpxrHNsw8g9ZA28thmcsBMw4tua1C8
BcqF//pS3NvWhggruRoo2VgJFtNrlYSEnhC9+oM/AaEWVJMgS7/GMr7YYmofeBwfPAzNuWLbbiTK
Z1zk3du4/JJQj+mw0x71SunfFOmYgM00t16adBtt2+6DVkrvQPh8KNe4qqpiIl0b3wmQS3bGxOW6
JR4eo85Ldg1oLbjFKH9KqS59lgLoC/yD147OudMvIYuKy9DZMQ5529xZIxQGL7gbWTi8xZCWYTGR
PTMRQAOFi8w4MSGw5f5o6G+VdRyEVa5sz59Yt2K7zCOybxYZEARRcSXXsC5C4m91RxhgUfaEmYc8
6slqHU9ggR6doR55GsfzugZX5c0jM1s7OaoxuxfRMK5V5vycYolFJ5R75QF7tmZKVBx+KC/S/mDK
9HfT6YPMLMKQddo9hmQO7aLcfM4ZZW9CmGWkhK3aTnlA5VHdlMRHJkGwwbNybqL2Vw20bVumRENY
SD8YgIJp8fA3pdNr6cTjT8tghdv3C2uoRnxp1+0LkZhL9W0zS8yN8T7XxiF22gRW9Ya4EGMzL31n
vHSr//3y52tJo2qkZBjoUtQXxwL31dY08/IZCs6TYePFSmMNi88NkktJyCH/XmRGJoKKXsWbpB52
DimXmxpQyg7gbbKrhql5qrLw3BRYvsbUuidGFL10Ub7n5Gn3xMXR1RGG8oiF4iKcAl/OiL+ew3Fd
lCU0ytRq4QYF7QWdj3uuzD22a/eMHN/55wsRXlSwkMlnaiYol454JalyNWr5jnUqOYy++hGWXnJO
+ZYtGiT3k7H/uK0zrNb49rBUe1XNvLl+9uSYPLganGLZBSFzxGx6Vgo0VFX32yjo/TP7zPpuyeTW
6iB+mA0Gl1mjL8PkQqdpx08558hCe5Gy6PXNLctEcs8G2VzAI7xpryRsnLkCLUjNlt2NFVNp4Axx
yw43SkT0WvbdEfy6/zMNQZ6LWe681C0PkCDePWXpwyBtkEp90VyCql93nTtcyn6cr+x0nwJ2s0e/
K+ZrGKuXKdLDyVCueCRLMVqns2j35XKmY8URj/M0pPsE+m4O7wh/3ldmqv6N1Kv83I/sfy13RjPT
jeVBTAAQsGgzmEsz6xiZxmcmRPYSh00HgG6AmBea+lWo8iXD2PXlEe66ygd2+SVWwC0YpxOmiPFS
C+bWgUzyl2byGE/HUn6NXUQqL3rnGEljzSAaliqJS8P4wXNNvcCKnfcym60Do8r4brL4IhAPU3eQ
eW9ewoaC3ADjPuH13Lq9bzwkM8mXU+HKU9W2xL4gLGbMKX4SY52+9wsHEB4Z4NPRSt7rEYko8ezY
/ZQ+B9BrjgYWH2w+U4lZGxwLWse+s6eNFdSXSPCfSkV3CKvuj/0B9e7yWxMvDDRkhxH+5G017IKn
Py+DXabbwQQA5XrZ2knJEEAohv4yX15mmc7gpKxmE9tsiqsuR1d/FYrdZGWH1xEvGSkRfnXF98u0
U6cfLFMRUichpE9r+mI+4V4tqPHACq4+i4rrn1/FPTY2ER9NDpjU7oOzmLR8qO0K2V8pquPgOCUh
da3FbI/P3uw7i0SrNR59ZW1Ml1GuTeZFO1r2NpZmdJ8HTaxoUjy2pfsw1j4ig8xMiXds3t08SnHC
zqfASp03eh5GHwZ5WYbYBm1WXhnsQeuPU/MQjrThPCfXk2rt4yg7AtzSnuShsVA7r3D6U0XuC+0x
GsaRvrVEL4T3HQ6fqypaT+ymtxJk8+zb6JdaMgEm3m0BsjwqO5x/Cz04b4+AuzDcIn09OrUTHeQY
zXt+Ei69vrXuZo/GvWoJnUNh3V3EIN0tUiJ80F4mNuDDUQm3qfpmzYx6zGzC/KYjkz358oKV7a23
CUeILUIXTLJwEFYL79qNTYs6/hzjJdk0VtWcHKev3zNcxVBB7J9ZPnwA8v0RF3bK51ClOz6Q5dkI
4gQxNy+xLpqtBODIIyt1dnpRrFlunT3ZXalPkeN8/fldLgl6TcbgMs6EJZjScj8EDpY2Qo1CmuUb
KOkGLXJeI35N/ZOqoYn3bXPKKl+DgoFvR/Kj+JWZxRbbt/Vby+ESSDfbR51W+xLgJ7iVvH4xWEFs
Sz8qbhjGfdZErnfyPWT7unNibFdh9lQLpK68RfavthoekiSBMNYQUTAbhAyAqP+0oRPuzb5nSDOX
8hq0pn11s77curb1YA6Lp4Cp8Fvnx9PJYeW2bqZ0eLa8lG0XrBC2qPZNYiyicss72J6OebFNr9wZ
bTU9OFH+Q7fOlbV9/1zkfGMCuRHfrdFtGhQ7ZNr7Lw5OpdNcYY8DEFje2+YXrUV2y2pRQr/mU2bz
Dt+WN/Y21gWsNCC4FId6vBiRHC9zM31wF1f72fVQQ80uuXRsg+OC2Ge2e/bjkJhXV07ecSR8/frn
BbNHSFVA8klUpwe4YCcj8gmpNZz5qQlTRjvACHBepW8SCztiVdIqS0sjDIEcn1tED/mTaq4Vz6tt
UBQMNdnFnn2yjLcoST4sxWhaRE1yS2sFeCCf4Hj58qbYmnuE8J24mPEx1/vSWgp6r3G2U2g3R2l1
v3rPnqDpFo/xrOCmdc9FQVnetNLdM1k+a1VNv/lfdn7UxL+sno+u17P/z/qIiR64qnNELBR2CnBB
plM03B5tfyKPeToF7FIRvywonxCLa6sIwgPJlr9XorV3C8hkB2AtRsvU/Za9VdxoiFZE8sxXLw2L
W+XUxa1YXnI13nBCTaf//hJpwQ1n7khQeSNPBd7w09zgEixg2tqicShPeamEGW4RMS4cZTmcCb/u
8HuSkswKASdk8he78/w5wv6PvSr+YS/1EKSdDhHDHvWqfW2ScKRFSzcNAoZdWwh8OyUC47KnPuia
SD3nebibRJhtCimte1Ujwqmmevj+EbfzrybqGLES1H7K7aTeeGx2cc2Xy2Z6Di9Y1BE0VDmMEGny
NbNNn0Mu2S6u0Fb0QTav5Vi3b40h1xqOxs9ymsl/sjtxKJhUV/F083CJ3Fhh+ChL/OQASnGmqAzn
/bDcANHY9s9N9UJBC8UQ9iiLSNd8SHVVrhGwDXvdVvOG8TlTUcDv5uBcqwVjH2AXmVdpXSdbp9c2
9S+lgDmmL6S9I4uacmcdi8o6FhJGXj8F/rlK9a/enV76pXUOOMhQFJ3Yc5nfOewWS2bDL4m0Y6V6
FlggBywyjCIWh6ArniOCSDZVTaT2kKlqi+9V38I0kOZBe2a86wMR31wBzLeckDGgeJgPVtLoh2RC
221Qhmyb1ooW9OmWsu2Je0rectIoZFK5F9xQ88GO5Y9qSAXjR+5k1VsxPDD4LZkfnQiMS85aWOfG
ne4Z4qi9OSOed4bKPrmIeFViykdzaMtnxgJyb6QAXtAfrgVShL0xQxB1+2mbtV3xEGudPpXNokRC
xbOKc+U+6liddOd5Z2wbEbVp8FMlQf45QyPjcPuLhxU/09OnOZTjUehiJ8LZoq7CGZwuCp7Ii9JV
YdX21gzjI3IFSp2KYWU44sRqQr8/uaFTv0oCYuhuk6dBo4+rqmza6mgyVv6SoFEPKTzNrJiPlpuj
GwJxggC9Hg7lyP5s/hychv21qd5aV96Lxhlx2nHsRBm+nxndudkDBglKhMEBITZrza6kV90xy9A0
uKA8aPzwrnSGhez892g3717tBOsxpZMsbSCKGoZXUaLu1PqJFkamYcNhUD4Y6pK3QDrltUs7sJMt
ob8Du5F1n8fBZhgwOolE71RjsSqW6UqOaJArId8tqVgyZWovIxobNmZ643JSHxilvLLFcslLugln
cVhnb6JzqN8rdq91MKNE4RdO5746MUCHomqbPfP5p8AbLgSvTqucSegqSId96Vg33FSUk6QPWg7H
xnBRlo/5PkGjmUbTT/2AOPoFteZ1MQnnnn/z0+mb0LxgRw472g6cwqHZeag6w4VAG2K9k5+xnNCF
mRI8eScd4ppMZrS4TQKRPgBUJWWuhAa2WLInVGJVTvQU/Aq3xHYWwetbfFkIeMYFgoASFOI8D/p0
gztsPkzNr1aZvIOzyx8+1QCK84QmxiT0KbvHcy7WLbuj2mYZ4LkAq9v2gaG/fxZa3JyxHDfIyy82
SslNExGLawn2ObJANIYrBOEf1R0sVi5gxcxjZS7XAnx6tfigu1SgTjHIRT/9eZHEe6Nua3xYxFsX
lTtCxgq5QcXWunWry9iCdDUzjuDe/Rwq59nzxU9DczGrPtrlyDXSORzXmdksQYDTlnyEx3gUb6L3
Aeca6TFnHg8lV58C+ttFFojsxah3ceGVG2D+xrrcatmhkYk/TcLAUGY2r0k83LzRBVWiiUJW5Df6
9X00WPH2G9qeTwg7TBQh1VDfc+CDysENH69ZlrdrtpGE/ZrJwe7A1A3jYaI/WjUKyoCbej9cximr
MPvdER9Lba2YQNyzJZtsHo7VODxj+PmYYw8DM0T6qbrDLYsvTScvQ5hwPBjntMNl6XWwCQSeKmLH
sYnux9b9hOr6l5jF25IBg7D7e+zCbwzfEfnnw4OwpmaNZ/mgg3A70KCsPZWnq8TOYJPBDXGtWW6b
pnxxSk6saJGWCvJblvTKcWdWNt5ZZz75g9tsLZML6LA6XwvZLhMOaEIZ4G1zJOrBFjg7YhQQnAom
REcQYyxfPUezACboO51+uYXVrJoM7SjPokVKGrFklLy1JFjcB4WFKamCNVDMYh20zbzJiFxbyfpX
4sGYaxv3d2lEV7/OTq6H0F9RBJpAIYDoQXkZqgZfV01kI6HtyWR/wlrIN1YWfc0Ipk+YOX8PoyPX
SPgJdMRDlZAA1sIYWUcpE5om+5khclrzYHv3zOzJTVCPaJPFIqxsi/CSpz7yP9PAJx+xhR5jG3I/
TemCsMvW5Uy+WRJ7P+bZuc+xvkagkuHRyY9BA01l36xJp2OkZX1W4PIfkBFh/ZE4DkZXrLMQNSsk
g03UKhwPWNFRI7YrzK+A6mTzmDK656MZ21uZyrvL+m8zxDCDRFx75Jd3OGv8LkYCI3/2UvyQRV5s
5gRdngP+OilIqqodBCdN1R6IB9bXRRs+Q+CzG1ZKae+ucEgdsqI6IGRogQnaTOgb/RxY7bUuFs6o
UWZr5byqYV6QDeo7tavvxn6EenVJx9E/2OEZnchflevmjBIW3OCkDmB+LnaOXUToWj+ZLZxxNTnm
VroTh0aDeHp0OfX7eVinkmFcHGtC86y9yTRwVWRGtye3etgRzHMscrPmQMgJEs/Dpwzt7SqLyNBO
UOYwRS5vNVJ+AgQDhGa1OOd93YJTgPMbTuayewXAExEhxHoCw1Ni7NNkT6W7REid4E5dYebN97jQ
YtURSj4adfXhA4PHTgdh0NARj3TeKNckhqcEmMBkd/COxCjY2AP2hoENtuoQgUoSFVBFNR/avjKR
oolTNu90bTrrQHZ7L6/FBkKWS1YmURwDg7ZNOXrM8gKTsG8zo23qJNeD1Sp4wXiT5m99WPu7oPGe
jAihCkxouZsjnKeThdTZQIWjwv7LzGZxwSKjHpv43WaPc+QmOoCJgqNmg6nx0S5kbYluWQUO+44G
vakcyO82adH5V8Pcg1JW5uRMdrQFtlb2eoyQBDdm3xFGCEOcAFzAPv68s0JVbDPAwFsYRA/m5OH4
cds18oJb3+zyJDvFSOMd2e90j6rGspvfnehfUpKZQhiUa6r87ygbvr0U0hIPFywTYXzXUX6qmjZc
m24D/BOjIlAL1I5Zh51dDTvX4a5uxhxJUkt65Sw+m6ALLvXwjHry2+/kb8eTT9U4/RYxIUyG4yL/
trtL41bWRRkF86IZ3XYyGjNqcFQr/iTOTpOXFGT6qTXiY40fZzUYbvCQM/hae8Qa8DSRn2OGLM6l
WMVDMYImKuZ9pGnBCgbKo2NYO7Y92SoiQcVrqmrfOrAObA8tDVxNAe0+32urujBnt1Z0wuPawga8
Dedg44CYAdXn7+Wcgt1J7Xw7iwIsag6lgmSCaldlxRZB3meQmFA4yugTCZ21ymLSGlrtn4iRaFYV
w+Eo0VRVOBL3XbKoA/qB2PuW7GAcsjnTr4MDTmujafeqdZIKTvMx8XZFtKS6Wu4LH0UHavG6DHPM
NGgU13aq4Hw1+YEPdXCwou5WEELETa3L5NEeKloQmZi7f34xzEPxAM6YU31GcE35IQo0vLCvN+2c
Eyel7XYP1t+Hf28g8lsC9FoeyGkgwi1Sw0s3OpipmiVJy3fXAb6frSOG9z4crMfa7n+aXro3ayXf
qzxJwLoytgwt3bwbNDK3mQz4yGk1N/9gneTcTVd/Mo+jDssrNWyIlbgusZI2S5pwtc5F+4tNTbAR
yGdN5aRbL4BRkAVPzphgOTXjt24qzhMEF29Ejzrk9leJSpm4Qi4646/V3Ap/V6T3yCd5d2pHBh5t
FT05yE5i03pTSe1eJFXRVg2/LfM9FTEacBeoQEiH3U/hph+dzzwll7RjKt51AbCvCH8jNNJO1+Ih
ZpaEMqd/jlVFVJ+Fb2ZsYVmpngknUyhzj8I62baTj3cogvYVdKeyAd0vs62nYmdD48YILBMeMnge
vo6bH0OqlnPe5OeoRo0UlIG7haKIHggYJX2rWGkh0GjE4mbn4TUSIv6uUwej3TQdEKWkB5sZ7yrA
T3yGts3DBgMFy/+hfQHzZCNffHTx9V3jxM/PqhgPapLIUgsz23e0XmtHu4Sj+lTvGCLAHUTFhThR
G1w+hEcpxzdUdxC8sACeJWpO+luv31FeqqUzomElIvPkgcVGfnmdrXpkzebXZAAsz0S72DquCzXK
J0xb9e6tZcp9kznNZTpySdomOI7Wq65mAnBnkriMwBnWRAix1rHcO9jr+dO1GFMnE+pgc6KJFlm0
W4jToodiP7iQYqKutvaN7f4lWxhmveRSqkKZN0u4e6EQ07vY7O/2xKpwQgF6/PNbFFkoMZIBpn6z
rToCDSjtqd9G74kebudOxmfMMvOpNeWPlGHQCEYS+2F2jbJVWjkCfAarIUQ5gAKuXqadk2UO5pox
Ekq7YqdM8gFCg3POazMbPQ5PUUOY2VHlHaYIfFupKO4gaOfr4LIeY3TMgqJ5yIN002ELAZPkN3AE
0A61pS0uX3Pk6oc6Jp4G1cvWVHa3hdwVvUGJ3wuSPy5ZnF9Dr8pPDtdx5SKGvioGtRGamjX73xFl
VVU82ZjgbIcFTQnVadUr0n+MpAO/UEz71K/de2SjoBe2hZVXmhx+HZvJGURfShORF4SXxHFMyChK
WRMNNwcgQdnMXL2zCS+PN7RiSsdyHbXP8IOQEv08NyY1w8DCMEzjvTE6UDxEPOMFH6oHjyqcpd5T
URXZOdED3aMP5dYzMUQ1BWrifECMx+M8ehzHMXq0wvYHCl+4UeSK497OthYK+59uND2C45o5hhsU
QQZJUNwIO9N9jPCo8XPfOl15sLjELc6zDzQ0uCdrwptUnRpHWBZQAHl8JN1DZ7CQNrkPHGhp5EPq
oZleorZB++TgQQMEN98GN2X7bb6hb7VpJhH8dlXfHrqIseZ4UiP61QnV+NDClMoYis7kqkCcNXZm
U5znofbR7hg0exEPq6pSqPGjcZM74OUXLSXQOBY13odgKU6mzwniJGdYic0RRdUaBtuC52zmXTwG
L7WcqrO2xHDkTuZUnRjGylgQIR/cmlj128ZCz4Am99gpqBKFZ1S7AKe7jei8jdnVjOx7UXSpY1E3
WFfz8hqjW2Y8X4C57vpb6INzjWaYpbWTJg9tYGfwhODv17o4+nP5AMFil1okuGANYMc2ys0EeA46
/s4b9O+wLnKkHMhNSxs4bAcd+cH2Jq6tLeN9RsUG6YINccacATFWd+bTuplMktgcOvj1WEaMaV2f
PrhtP0p0xLDOiCc0k3J6KKeGDG6MuswtoddWcu0sKzhAAk81mKuHPumYByHMU97Bx1+1i/tfU+Ce
nKn/MAq446bhkZfmlzctATE4E4EQGfrDyRh2kVcSNIYmfsmtrTxUkDbtMhA5v+IjWqP62OpWPBTM
gHBk0AwB7yPAxpvSTZL457zQ2G2DHJCUCzcPCxrrzoewKX3A7JLPltPbp7iDEDSBHMIn4rzz5IO7
1vJQAnG9Dxb8cJ8af6kkatZp75O8ABLInZxXt6pgzvdAtDjESWQP99EkyWQW4wG4XX92l0ki7uzx
1jHqZhO1juew33VC0bFJDV04fZ+zW8ngezNgR8KUbJxaKNCbnFwITHPid+iLXT6wW0SZn1jmtOtF
s/FHaT/KZNoBuDJnfiauhRwpCWoJwn2MO8hI6jAD1kpNidUohPY6GNKdVRA+Qx1JElAaPg45nx0E
89nLRGrxkz2z13EDZiesklZzPHkP4HmJh64aDAS4iZh2TtlfJYOmOeOomljcXRA1kIGhJu+aaDu7
VANWCpBx1hatn8bUI/Y548gjh+JXUIU/ImHSM/DQ2qSC8IzKImu0bFjSObX6tLwOPwru/DgdKWPV
1G7RTkWb3IL8k/TFAnflotMfZiL+yxskyp0gOiKOeGWqNJM1yDpgVPJRwlw9SEE04hA5FiY7Xspc
gPsomv48xYOxmjJ0+5HuxY4NHwYhCaWzjr5RTBsMfqLi4PrddjTBJHnp+DND3yq8CgQo89Gt4VvT
Y4LPT9EOgP/U10EXWzHwEE6W2CYPyx/V6lyDstO/3D7tdoZDLrluG4eyE7FRGJU9nGqMaKOZ7GNs
109qwLPMzgP9NhfR5+AlA2WWj0ZufNSh3Z3sCvmDU4yn9isahXsOKe62UY56xQbieCj94lJMQcMe
0E4pBnrr9OelCAGBlJP+qF2fdRUN7orFuD4ly9iBWcax5htnSSK5oufYTn7nPvII+VPupsfYzwDN
1UEvNlKz82lGtK5RZgx7NikGFHXabE+7as1eFMkKchsNDBkQ1mNpF797t3qRea5+JAVnumqenM6h
Jy4DSH+pVW9HfChbMwlxCpGLeKGxogZzZgEyawmHH3BGW+PPChqE3cKDsskuSELPQCcEc90x8Qoi
g8WopteYKvOLUqOz+9ozzfkdu+m5buV0VoG90wxsX3DfkeZeyPqMR0zcrY8YugQ0EfN1CvT0ZhfW
nqfS8Czm7sNs3OwCSBhNvevs0jLyN8lMIHZkh4Q7zNVHMkTr2XHsR2t5YWkDwM7qU+zwCVn2f7yM
0+w8pC2zsDwrgbL1pBvP+6KqMYxh9GsYIME2JC6qTzIO2KUdKPAOIc2CQ4FDJpfLVTT66PQnGSDD
QQgFeH4NuQIYkxzUxmVjbFP83TBwQMImtWFtqBK8S8kuYV1a+NJhrOQI26y76lmj9tzpm2F0yXYg
fev851ea/eku941f0q2ck9aHuJxbJB095KyegzXIAAK13bibNZVyTmEkJuOXspvdFHXRMmXDKkf6
D71P/IYRutr2wJOgboWwC6G1P/tdfknzJjoZHghI1xG7wQ32EJnDi1mzNcbR9QptMtqZCe6x1tt6
DlPSQCj7S5KYpY322eadRkjo3yLuqX3SvfsEheGcgw2Sh/STuI/0RaMdoHUjdUxj1q7NIbkZPADi
fDLIEJr6VX+GMGD/mFR8BB9CUZBU9p7FsvNShOGEkMc/O7QcuyJEvZC4RY35zIDX1xTILUiadXsG
b8zhOfjTiwWcNcy6bqXVYti0zH1Zemi8s7F5CXF8YBz2Sf/lU2J20DOQY11cocezxFiQtwnIqNqb
uhU7cLaWepfpcckOMsqdp8sjgawrlZd4eXQxHa0++kl8UH5o0sq8+qH11lNG7yo3uRsG2vTIXT6T
KKVw5OXpgxTvuSXEnbyDNA/qNT7/z9JO+UVNcuE4uN9ZXtmUbQ6DKg+IIO7FohzeJqfLTn38x01d
1kfSg21o2cTq3jJSW58Iy224jhgcorg4xgROZy3PMVm5i8E3hwlD6dZw163IRPpy0PjwmaYW481U
GwXkmk+fbR7dXl77L5/GmmXUCckSivyKwUzn8c/V0wRIl0EYErGCvY2N5WxO/WqPDpcDIKlODjs/
hV28L0+FRzjq7AAxEYTsVp2DhOukUk2mKn6sri4eGMwSVNLcEswJq7GakoMYk008FU8YHYK1Kd1y
6yWRC6BwZNRgQ4sCZSlXc1mQFFSnj+GUhTvXRKhe+1w6UWV7RX4JCkfMcQwwduymP3lcActjCR75
BqlVmu+f+mQ/5tFvVfFsUhT8UWs2D7Z0v11iFG7mK9C/eTXVPGSLiPFJx359pSzkkEl5mJJ9+H84
OrPlVrVsiX4REXSL5lUIoV7uuxfC9j6mZ9Gz4OtrqF4q4ladW7W3LcGcOTNHUiPPko9apJx+PkN4
C9dMDaAK93GW0TTWtZfa1jGSJ0fP4ovcNwGZ8u4EW2urVvyJq660M09otpG6GD7hMOkv/IiieuWR
lgCXPk+qAl+J7Ysw6jdtS94J+XsOOfSeTJ1ndKfPCUe1+U/18XQYsrWjWoWekKlTF51wB8KbjSgQ
j5R0CSb8krt6WCd2gQJ5pxPMKsTxBqEIOshUEqvBM33PkmPSFdO2HtN1S7feU7NKsWtX56EGN3Am
2U8lBw+czqA1Z5knfisG+CDDS8M2TnglVfG0c7jbk1OwzmP6OnJMnYAdRrniPgPjotw2pfvkxZK9
z4Nc1KMzcZzpnxrJE1iAstt4YOa9ofzMVt0OTZClzQIRfhz4yfZjHsoyedDNd+AU3iHTOiZ+zHOV
Pz9VA27DXIL3WCx9y/7jHoBvW1EpaVhf8rsOPfQ3z5AdMQqtCXEgTu/KUN+ZlBJJbe5Cj1+QxveJ
4An/g3jnOgVbcPZVVLVwOnLBi0xJb5/k4HtdXR2tvMrJHFgdZJD+eczzN0cnlsS1eooaYoi+IAOX
x9xgJn96S+LpA4rytGX57RFYC4zORaEF9ejvpuVKaRKrdEzt+aStN+52SHTu39wPIHeMmWSzo/Qg
Jl589SbnTebFuzbP7uP9iNbweiDR7YfCtiSuXBrWs9U7YeZ6z63XpE38fV60bLUK41buRGVlJ9ei
InBjE5pwkjacG5ubmAAmV9kdDkficI+lZu1Y1rNwbkErLwPDdaLRcZQv1AxpCbknVCyEVHxW//8X
vqjikkrvP4vSj10p5u7YuQcIo31XXIfeAE+XiysjkYHPx35zaTSCFiuuJpypKE5aQj2ORbrDoisI
ToHO+f9IHc5rTI/YtRm645g35KBpjdAhDDt1eilzbDHshA0Ve4SwPv3aCZu+JZ1MDLr0lyF0imaI
/DuqhhmWJwcvoQwwhyaPwNH/srbyDr2l/Ksp+3+j1z2Ilh5ms+aKm+QFj7scaxj5wwxX7whypFZs
549iUUuwtEuxcW1GBLo6bwpYlRNzYyZrum78pAR+aaIlpzCuzTKpLmAp36eYM5LKUsS0NDvhL4Tt
ztjRy0fHp0/c7XoeTObX6tsTGMT50g7UoXFG41niZdMFeICbEdOZVp+baMvQpvFk2BFefxYJuTKy
lhqGqjnqyDgispnxMSPlLeoPozTtm2fJJ5nLa8zlOMnHf8oi4sZ3oxNlDDheMtjo8c9q8FvBlfq1
8JK9s1P+E323l15l3dg2drZ/r2Lx2/q+cUQ0KD7oVi8uOihJlrW7DSTXeISNjL5LT6vLvcOhL/u9
24NuHzR/rxUkiqlQ9PEmTn6YWfT5GOm8MSrTOqXPWq+gpOSkfaBKHMqYWh++DVmYKcaOvPKWh35x
j2NPUCd1YbhzUSJFvYB+1/O2D4pBojq7kAiNSj7T5WcyuHBmb/RHdOEs6onzwdW5+2VWIpEt7AIL
+X+tspkQbw/unNqVpWEf4xJHKZim5RtYMemWCnoTqR6ygSuS42RZZTgNyAUJz5UO9P6ZQHBMLb0X
8zycm023OGiYuKn9hEhFrHN4s1t55AL3tHr6oznavBRWxSkOfBT/tGeGhNg2GTrlK56VmwDQx3OY
VHJmVZ8mA2VAzwglKICFTRqsSwFFi1ZDvULNFKlD6kJbKlSC/lTokx7yAjmpJPEPZk4CLY21Jxun
+JH1vA9nQU57tDIwCBxmPKX1YZfGZWQ22GD0+3kxkfm7YQzt1ia4Ggz3P91QHTyf/6i008hTFb3Z
pgXIR0u+/XUkTGHAGMrjKcblI/9VXOJh7PQMY9681VsWkKzQ5iCuffrL8XMFqzEa/PgTn4cLe2AH
cvBa2QtnfqKi3JEOEClqRjzj1pucsXwH1AFf+/txcDJ2UHcvCapL6mpfPcYs7mYDz9E0/XDj4sHx
jOdJw0Vqxl+649C7bEwGCIMUUmW9BkxG82697/hVlmk7LEK/mp4a0TBz/zU7itStMz+65iFjKsef
lhtAM9mfcZvovuqOSQmAwF1rfW/xOeRJO1LzlgzYtXsE9GX9cKyZaQmFKu95DNbMTz26S4ClFWyU
BY5q6iLXW+kitAFdlSsUEPpg1GnCMI9OOagwN81Ppy2BSWpdFWr13GwF4OWAK9T34AyA9f36V2NK
1uN0jKbMcDaFSVNRz1js8m3aEmF5yFK8b37Rf6iFISeB4/nq+Pzohw72jhsbePBpcUpVw45n1PI5
97m/dLTTm23hk9J0kwc36yi2ElXU93Zo8NUOKreiZxWZURkeiFuTMpQYXJqq7+XVfI2XnLQdJuZ8
n5j1a+fO/WX1ORQQJjhimscQORxWrYlDU8+fHO+n6U1ja2dcRMsvYq0Yq52ZwZF/FxNK6rG189oZ
XHXIZ/eNj4SH5J/GUdviPRixU+21O6vCl33Gg9X8W00y78RmafNkvt3J1qEDr8WGaCQNXS71uluU
91FTwGTSu+1AhspzpPW8hJ3vgojpVHFlj34wAimcZzIHIMnHNNtVLcYtjQYLats+VgdmS47BnN7f
FzVkCexlcTZ5khDQ4MK/UlLa5hi8lT7uW5IdG40DNYnxJtuTt3yA3YhXUL9Tu3Cr95CoWszi0ThV
b0bivjKOJnsfl09QLPZfUqORl+Z0T8NsV2tJaIWSfE1z83vlEL5bfRhuZVNEtPRdFrMWF2ttxI74
G1iCrHtFoYb2PDUtvTOFtXe9/Fn5hdhmsd7vGI1ICpdrfk3T7gRM+1GIvr6N2vywrvJLArrdZCVy
TKWO80DGnqpEeA6xi/cRATUaTkYvnlOSS0fCPmYUS0IKuDGTrZ8OAn2fE54UeRECEt4sS56c07rZ
TQ7hHXQi+qZz/9FgTDb8HrvxyKm85IHOOxov55rjHmb2OvaIk2fMSofRGj2qF2ftRCyQSh1h9VsM
TMBHeO+fSnP+sG3wKb4oQmik4iik+FkHUrdu7UGRXOaXxuPllKwJM/l4cnxXJ89lv8eKJrnVFtfV
XZkxDf82iv/qkeVnEWEmEjRKFyCumqwbWBTdec4z10bX6+ao7YwXAxl1N0G3mWtOnl5nPSrNo7zK
T2jAAmkYzFbd379ij/agjHMDsF2AG9wCNMGw42TyQaR0CboI+ymYN/wtAWBtPTLkkbGPAYea8Mqy
/V026uRpqtK8dnQBuSZaU1sK69x+CAOjQFa67on41e9c6ObOGQGW4KROd7am/XQG/yWdRCMozHgN
BwdWlo/uUXOE1cyGULWAUCaXN8OjQxJkRRV4BuFjDNePDfEh1iF4XTS0b4aYl4c2Cd7fTiz5CRES
6jzn3LPJB3o6EHOrsxcLGN6mtO/4qwQlzQPGOBz6/BfGpdx4ef1dg5ZYRkhB5sLUY8feR0Hq1wAb
uSFDpYfp+EYrB+rewopS2GUAV8LbgP3xg8blmjFLThED3P+Ur1+F7eM8gIfMvZZ+45bH5di6Cm82
lxEnBdaI5pEa+Y9p8w/G1cQQnGpXoBc/alE0JTnUEQ3Jr5MJNzIwvG7WwU+30snFZr26yvUitqgL
tO4Hgc9aNgl6hR+LY3m3SNA478Atdc0WbkDuP3BbmjfM4FNgWsMpXwQjWNcey9of9p5rfvs5CAOL
9A6zUaVZL/Mys5sggm3oWGNQUi+WvpJiqaGuGUzxo10/4SJ8b3UYiZajw55I1bD9XlSHXq37L5j9
8Xl3EL/ZcMKHoW3UiUPvBhsABpzGaiNg2qDLzqKt4nBKh3lXdg8Tl8+7GfAB9+RNV6QNzXH401UZ
Qkf1Kkm6umIhwXYw/8XTmwkWks7dk2zHLy3FqjvaGaQhckKCgCkHIvfPyCFlNBKKgbYXfC83cNMY
bqjcgrBLJIV7ufNfIdnjV15eBrf5fDly8GpC8kbHubBKjlScebkiRnXrhgw654bP/I7o25u7AFgv
52PdIuPxw8XdYu27CWKPSZ910Ev/mFhGqFYw2GAgwhXjQphn/FQT/s7OfWyuf0gmPDQif6Wh6F+f
NjTpmfj45iykUHNs4shWWcS9zdx3PWBKm3NC81jQbWaOzhhW3KLM5Atr7K1dFhxcLVViUzW0OHCx
31SdeEt5Clh+zj3H6N/dCYWj5OjieJSAY3zgbENMkaxNHtSmBQ0HSwhfLA+0B+NIuCr3WfRSBgzd
IFQknqF5ZVkcjaNW/QxWN/Bt037YbhHKKabYVLjhMR4gct0vKJY3Ba5P8YIjwAMND66nPd9/I2u6
upQ7Tc/D31h1w45FHfliwZMLYYK12jyVOeOj6DMjohjmpDisBXCLwODM/J7i+tHVV3RFsDqUO3N4
ixUe/sLjewAX2aBy8tNZJ6ztrTwNCbzFZvpFYEdzWITcV0uUpF28I3Nwnb3G5GyYnWJIo5CkzLAj
+8OrjFCHP014fAH+GAv0mZX9hWvUn+X0hwFs2wbJ+oygjRPF5XTC7fACPZIvOUDIOXmTMBY34L9c
Nb/T3eDtysQOXRsidzzhZzC4GbSKa7hlXz0uOYkYoqHXDnXPC9nKUxW2/YQCV6R/LH4oInhoKOug
zHHp8m8oxc/jYNiv3FMomDtYmiZeyE0+0BMmd6XfAsGg7zC1huZzyU8bBn9+oQqqIbD3Lc0G7s1r
sZalHI0t0cX0iol/ltsxmylgl6h3AFtwNW1czNxbgxx8QNHjM7zTGynwO/KCzygr5k9zL3WD5kdH
jvlMYHRXdaSHRx7VduPZ8H1Wwna5bfBBTZd952ABtsY5P9lyGqN8Si94AOs9JuZd5ajhnLkEn5Ln
Ol69vcNhdpdqDcoMH+AFbj46Q4ZhcJJBtah/rH/z3s/RYAsQ26vDyNVaLB5lJXmGWfObpZkWXBJj
2bcaX3nKWYJsTKybrLJPkDPLxtTT8sDnhJ6gtO4CCb8tyKuLNcQeR63Roz5oYK9bjG1r+95Nt9Tz
IPjj4rr9IgdLYS0DAB3QIUcxAJ96k9whHVSLgBQJcgcDiRpjDhMo/BucQy3BTro8veUVlfXTsmge
kuz0eoUZLsE0YfZutqFltKWWFXkWwZlQYnrvZzDfgE0g+2s2Ps56/JuEQ4XL4FFDSFRlzyzkZSep
ayLq6/lf1sYm9gX/kFYD5h59CN3C5qPavQB73E42oH3R4awvqPHYikow27jeAb3XBhtnJ1ANHxUn
uXOdJdQVQhZb5yaDF+mzX8lDTkTnYfa1HNsMBH3dSUB4JTt/LLwDPkxK5e3AL23Uh8I6WaWpb1rI
WOGs4YZqE/1AjIy/N92rHtLEc6fzBqjJ9+HGfkLkwdlWDOsucbRX5tBNmiKOamrCialrn47AI+15
8SlX2SWN2/xsSufFdHAx0OBFM+LQnxw9IZxXWXf7T7DiPrmU6/rPqraC4gjeSLVzKct3s1Pf2lJa
X+D2qWloXU7BtWFsnZEOFG3ELEAokOhsf5kNZC3H7SOd7f+eq+l37eLu5oIceYwKQVcQkgvVvK8L
ZQS4atyrz4kManhyXCzs71pjP8tef0v9wYy0uWqP+sij173ntNiMCKiqT6/8avlJfLSxYPlxIQVq
HUDNtrFf9fJWJE61y0q2foZLMLCkxG52F2ZzawaQx/1orpx062WwvMth7AOC/llYQ5sUQ+1uLYPp
ZZDUHwnjXK84HLSy1VDa9TnUVKttvRGp0M4SGWU5QxXT0hEY1BgqeGcD38wn7Axkd6jVVuPohblA
ZXDECHAda5KVEO6bUARaZ+52hVr2ycROYPgEDM3+x2rsK9Wh6AMNG0e6dgmvKSeoZ+oZcy9/w8Fx
/+Etw17o0CIB+scBZYLzGRfqU0Uw7DTkxt5e8WhatJIBCvQuDDeARAnqHCiy+bGbSe6Q83OaXB3z
1c6Mi+Tkp2E2hzxDZyilekT1o6EpxCUrzJd5RHzLivmhr4z2OiIOrIUbZcwavzG3gk3nu03Ij5D6
O/LYG1MlYl+WmPPMNIFs0f7jNUQcFb7Mfc5rgwxOCLQYSt3mCvu619TbhnIFpexlb4HY2ZjEIzp/
YVQ2qEtzDf59P9b4WOO2V+UKG158LB5tYSlsThI/fg7BwfSiOEavu9/TCCy8G5bzn+05CeNGg8uM
lPnoAiLq8cCiWDJqrNekEVDMIZJuzLrfG+vib5vRSHYDxFMrAWQ5SzJCxvqd6fmypTnMDHwXKd2c
kk9EFu3oaI62lTaeVY9k+9b2kJc7716F7jbXuEP/E7IOx8a1L+NX5dvwT12dDHRC2a3BDTIiUkbz
lc0+nHWxPCjCU6HDSbxOgFwu/D9ECByPZS29UAAacqX/7hP9zDJIeXPanpbKpbTSm7kULTefwwrq
v1Zc/CHxUdJYhCvvc8o8+hu9qKZpeHcXcjrNYjN9wiUWbxOOn3fXYU2rqFNcM1IQecH/tKeQtouC
RAJx722Tp3vakbmlJo6/qxTF3xLyetLq01G5ghSub0AsskU4mKuAutb3gI/xBVhiCLUG8PHYSrqE
CdSC0cArJgACi+XIZM1nYqwYLpR2gj6L/aeLwwLX/dZCTMBOwh1cwbScZu4+OsUpD2ti7uP2q1Cl
/ehqy1OJBXqLB30itbNNC/FcxukXgKyt3zsN9RK0giSNcfR0+7c11n8+VU4rVXUb8YMzwENFtNbI
g2WcYJo8UDn+vNje/fl+WJaK60drneC5zQeFgjbnE+ZwRID9amHQkT6d5qsA5aZQDklCbU1VcG9b
3YexaR30aukd6/Lv/85PW5n1BUX9H58AN7BaurvmPAUp1eFJ9Mfx23UkNNoO3QP3ctCldLrEtiRA
x6fOZsclps+2nMeXFbAAVfDIFjjcLlahR9hfX21gh6GZsSE5uvqn+TMnKM3IgqTUX1XHd2ky+AbB
5d4mCVfh4ogWp3Alw2Dxmu5QmasbOqX2UQrbPjLpEqBueRPplsiCBjoXR/dWI4lFE6tXa2R+rBHP
NT0FdMGD7a4mQPwYmezCQPB0ag6t476gGrErJ8ya9vgP7g0NOZn7tmJxEVOqglaznjDmoqlysduW
OJFbKCuvpiH2PY3bG6CwRdhTJsEnVuAD1snizCWzvZ3iBkVsYvV7Id+n86TLndCQ2vzuuOnN/7/1
N+WcLli1CBvlO6so3voif8GYhz1H5vStck8PqpzIiSr1BDaiAb4l8QDMe79M0xhq14YFrwIJp3ek
FTqvfKBANj952U+NxLetcWVu26Q2Lzj4udDmh9hsf3N8MzfEjxHBk6XdxTIAnlrRNFPJKx9iZq1s
xL8yIb9lkOsMDreYgiFm2nH33sl1J7KZThfDiPGZ4JEz7/2Wpd3LnY5twx2Tb+5/erDaNXGUVSH+
jAh3aYLLja7Ab65Y7ra9+4mqUV/2TWJfOknAg5atpsQBmHrlFLmKydmrSCXXr+gP9jlpwCfOWjlS
4NTciKKnOw6nrwTWrcjR2iQUa/vC48XejCyg29r99ExOqjSPyr1h3/BLxVesPatUK74nJi6f7Kp9
L7Y0fQVyg49SYNHCuYOIA+hMMDOx+GHPtWrM+V15aDypwrLW1m3MoR0JeI6oeIsx71gng1jhhkhT
u5ulfRq1OuQgGu97QCHj4ocMfTTxCblssdNg1qb/vOaKvJ9dEHsT1u5Md+FPa0WxG4vmPEv2AIL4
OTHoiNw7sgeXegQkqABFCeMdriyNHwxctI6ccL4ck47EATC3/xSlZId68fcLgLgLJfZfmY2Z3k8h
x5kckBa9UefSiH/HYcX4+NDEi3vRadXLeQnv7Thxt4Mg8pWt2sNECdlByeaTk9GCvPunUtzIlSix
gJAbV2wnwdTLaMmy7mBgBYOicdLHR6MFgOOTLAhEAgjezeN6K1NC0hmtCaLGMbgWwN8cNGCZoGy3
7aG/l6TzfqKOOruXU3kYqEpbgQYaBXB4Bxqh07Chv8GGM044XSvdTBHQOGtzY8o2TY37v6Vg9thJ
a7q1kM35aI+HReP3WzIKPYzdfFhiJU4LuJCNVb8VnuGcGCjo9qydfTUs4Fq9fgmzERNmnibqXANG
4WInecVPj1AjtGPdW9oRrg0HZhlTUjFi/utWWs44c/CS75bAxL97WIFzB6Ym/J2aYOKkSKInlNCH
hRTLnkK/Ecbr2u/7xkOySH24owsK2n09CydOR8Ew6hW2PAtDtRz/GMHXE3FU/UTK5Kcw8mLXrViJ
NiUhvsBDiIJy3Gkn7k1csH1QExBxvpyhcU8YO3+zGAieLSkUW4bViyiTNbZsriChBxClek7G0LBj
AaLPPX4TZi8OE6HqoWTrtoymjSaDnIWOGhw21ejgEbbVjRAm+dk0Tn5b6gM6nnuDV74owLhPmd3t
czNL3pc6Mc+FJDP1//8z7gwv8v1GcnHgPxWsmkxURXkYeOxgs9bkJW0msSGxQqme5RxTnHHHMYW5
raU4HiR7QSXj5ChjazsRKr6stfZN/9If/Avah8XBMuJ118TyQ2Ec25RL/w2LFFL068LLd6Kz8LYY
yRWGs3k0O9YWcx3pimiidqCUxeXSGVSrdYx7HqQY5cj1B75ly1OZiH5LuS7C5LJMQcMARfDNoMLe
zXzaWzGg0S+74CB0ttOU6I8AH+ubPtL6qQztpNrypZCcQAabBNTo8qxWFAbahXYh5OWyIZ3WqRze
PFqPFKc2hxMIJclpUPlxdWn9ybyvS9SsLZ157NmxFwU22CXB6jX3vJmok6updxgFvoa26286NWw4
C53Xon3PvM8lTXaV95KgS6xoI27NhCAJ4LEo2s5j0lXniZqenq4628h2jfxUstrrE/xqvToxj0QJ
ltzWe5mpuyeod2+PWIKWJFXPPOjy28wKcDIPXM6iSs2gkaFbYY6YARITjHptMAHQirl1Ujwh5nHg
2asb/ovBia+H6w515qA6ElsWUR7Vkf6+00TfjX7ZjBQbUPP3Fg8nMWGZSg7a6uLUzo5GeTVoMhg4
uLotsciKi4UarFM/kSjAKoAAda7JsEnaCSv+RmbuBF77Djp90wLgwGh+bDFxK7VFXbJy/E7Ndc5+
vMEOW1PbtzTdU0hEsHDYGsun5iEz0ZI0MX0r2q6EI3fox/tZXxEKu8+UdojNkjahrF4qx+RAzF1i
ZIXCPEed83aEd1F3/bnx/ROrB7GMb611nvjdUz7jhpP9rqv1qNNSVs4j+anlgYM9ELvh1dBwPdsJ
f+eb9gY3+HlMXoWoI7hYoQMYXPtpoO7tiR7U2bu5fCTgfdxkRh9ljdDYF1pu/exUVntWLWdCqjTj
4a8iqonLGQwCRTozriqqb4sGd7DErPnjes9lC6yBYE687Sf4Xb726hq4t6iBa17KnCh+/uVx27AL
+LcD3obVC1jvEzxVeI/9dtxostmtyCGlx3pBT41qg2FqWLnVKe+6LUiagAvEO+DAzYR9G359NFg4
CeoHrjkktq/Ya3cF2XgmIKV/knML7LsdjEnP958b4hNNdTKQ0uBLcE9Cek/xfcyb2pnD1joT+hoF
pm+b1u6Kg+wQZvJGyTJlsF/jvMOFSJkJJndlBDo/xtXZaVVzADh8VGhhbsyoTDAVAeyCwTJaATKs
WNDXFuZ1/xsjtfi8hqf6ubT59WALrHD7URLsFt0XDo6QVNkuVfFrY07RBMqL4i4tZuG0HZqMDqvx
bXN6btBDi/W/DBC3STNzIi5c9GlhwyRRbc2JcGmX8r3nz7LMzyMXIC+hLwAcvukFhZdsFCUxFLWf
U1houQX1Aw25cOxdkx6b7ETKbO9YzF/qA9f5PmH6B57BrGMdJJaNyflJ2ufC+B7EGg00/iLyFv6L
OfzXi+yfxWe2zn8FQSa9OQJ7E6xozvDd6CdtLvETdfuRH5XzzPK7BYURlBeFo4QO9hBi18YgOMKF
kdvCoeMDp8fXugWLcM74LBUORUdGHs0E2xIKBMiYmv7j2I+fZc1mhEjAOXu/zMvByt6G8hfH94aE
r85BOGtuenVphoknH4EIk6t+di3uQISJL7r46uuXCs+KJgZIXbeyewMftsf1cdXvdTAdHo8HTzaR
QTO9dC6tduQLEhTFmQhEMJkqqF7shtv60oVTRvtCaQS9c/DKW51ArEYYpc6sGD/uZ3CQ9BoXStyb
urj0ccQlGcvrsVDF0cUJX/m873pkMP5sKWHplohlNmEx/caGmmXDZcaCUM27iZP2tOqBoZ1x/0U1
8H9zxDyL1te+m6UWlFGFzaEmV2nw+9h72D5zHosaQePRJLbe7/POD9vl934OHKbPdhjfBhJI/rxs
DXRRd9ySe9xreIQxb24JdO44bm6HdN2L/J0scmsPGwvNXI1tNJtTqEY2KVoH7e6/jGuEjyib+NfR
w5kjgRDOxVYXJ7DtmwamHv2zRNAuc+duLDbnnpsFygOSMWFQJyxnwpw+kvsVeMnRHW9dzJeuTC9u
e9CK80Ca1lxucHnIKowbgwmSIoIOGpLojkOJmEgdghyo//Wp9KVoEhzDiEI3AtEkVckDftdPNrIF
2IsirP9jAgocrgF6qm94vXPi4ffd70rdPTHjQN66O2ygbsUQJQCOYFls54H+BPmYgf3jTQ1mHScB
1P++uI2KJ0ncHxlzA59ETEJZnIaSmXJYXcr08KiW/JE0c6Sz3GBBwKjfQTyjXAffF4BrgV8poXm3
JggdO5+LsgLCr5uEaz2kpI1MH+mK28xTHNrYTHOs2SbzFYEJ7g1D0GX/Gerljp7I8WVzXOMCsquB
6fUd058b8kkDth02WEpL45eyj7Cu31sj39VNubEpRysGAr8tN1By63msWCcegfps6EUPDJ5bdfoI
w4ClZLsm8a7s4wATCFVwdw8M+sWCZk99PN6y3jbgpmhgsf7dswkEwy/S6g8ebuehMA4e9pHZeNdJ
yazmaUqeNfdeYt+QxHcuvvdcZdQH8D1/uofDneWhoxXIt7RXSBJcpXiJeBssYTOv2vXuyzqmlQhz
O71096vW3WY1znuF1wfL3gx0T2a4QKpqD4Rkg0QfdQC7QJdXGw4mCYWA7MgU2VyoWw9YifkV36wH
IS/6/XRPI6Ox45LBCi4eJx7jii/10h852o5VTyaq3GqmxKUyMbeyoJn4zXLabtv0XQdaT5UaUWgq
mdvlUNbcxwDHcv9HAXtJhuvY/sb9rzW/Zx363SuY82fMars04fbC2j6k8XaUhOHT5cem33VI953/
JybM5HxN5UTJu5xfOudnpjTckWgf+lPJ39Hmm5r26Oknc5XPhnio5+PcoziL6gR1Hc/cnUYVVvFD
1+SPHi2xMj5lXhZC/NrWKcD32I0Y7Y91Rr+v/pE5/zKHOg+KAR+9/upgSKpdH/eagvVJ64bZHnOD
bw0nlmJp+eMy7I/t3hoQqIsAkB1taa/mcMJVuU+8ElM9khmMTe/Xri9GPR5c6CtOWe6MsYaplDIH
5BtQBp197RsiqFkOEXagi5zHqBs/ANsP0sq9Qgz7TE3oHIVPfOVnLNGh71TTBdPNpUJwJoquUdVd
FMtjb5tHDQFHqGOnDjHKcGPhrYqvvU1jkPzTVivgtkQJxofZ/2eD9knQN6dUw7zxUZqUXFjz40NF
ngoorGsWCOH3vC8JYXkVOfZyQqILr/H+yfWdrUG3iSWS0PUQRLAA8FT35jRaRKSbBevPR0vrRHGv
55X+cOttdA263YR6TwqeU/jB7tdJ6CEXls3Q8HgIV30VtjlhRIqvho4q+EUeZG6HfJ5+/Q4cQ2Id
2H92+vLHKn6qR/lotjDefVD+9XwPlfh8Q+xTwZdTxH+e/pqhPLW5dezWj9l5Ke1/c4xJUQO2A/cO
3BsA9dRdH6ndfpz9mnYNLUxi7Z+dtKdq5baqveJRf5mRQjis/NM0jF2iQvvBBDwjqAFOeHUINlKO
ltlcI4hgsefwjlwoMIQlr5PGdTLj3KbaBSJU6alT6tpfK9sYExN8Ip7rjn6W0iRpOG+gwjAPM+Iz
dxH6K9Lu5uXJSS3FB24qplOInTYzv+2+2E8LlsVlYd4B7Yd9RMvp0ALR57VniR/KcrrHNU0QP0ts
3SgJsbH1Xfbvtn+OQbEvrXwGhYst1MJdgFnPpLxsTs+evR5bp4tIZApx7kR6kGo5EPsZ6ISYVo3v
/plFJVqksdcgFua3Li135b6Frro04gzHNEwqBsLYS36yXL+5KAWcqA7AR6PO/hj8q59SBMB7yWXb
l4wYfkM57MIJZ/LErhxkNPJPimLvD5j4/HY/cKBsqdCDWM91ugdwp/2ud6NUjmYMxB7ackOvpZVG
Ytmvog8bE1X4PlhoPfd2+eZ4MsglGpCxi/Fh8GGxqn05WZA4fzRS0I1tvpR1/QzqNNRZ/ioa0Co+
7jpUI2cCXWYeFXUA0sfvyZ8lL7K9u+w9ARNJG0MfxJXlvuTT9BIDBbrvmzr0VzqMdHowWignNqY1
1OQ7CHQ82GZ6Q8hnCJy3c32bXGsn7HUzYKweyo/8/kcdHsCZcVZOofe1wN6aJBDjq6UTr+hctlzn
to5Pd0eIMX07rnWvmzp4yddisX2Oatu4j2Ilq72QVcPn/FFXOc/yJfBQ8DIHEwjrUn9piNrGuXO0
MgbSlZKiawnmsXAepgVSLad9X3tvYGUQr9nx+FnlyddkZHrdOxVf0ibJ1wNrImpQN9Xhfxydx5Kj
2BZFv4gIvJkKgZBXSuknRJpKvLt4vr4XPXgvetDVlSnBvcfsvTYjdy+UjUCFHpxyDs9knkrDY5zK
e5KF9Bmg0BcioMDlxg0hvNbo9xGeKabYSfgpsJFYBclNKup5i+8a+MavgAIMIWc7gvVuG+LjW9BR
425JhK9g/7GTD4CVp4j5Xrvse9KPLf3Wtnchnlb8C4RhSb9Z2mWhQUK1kENhnyiTY9NLJ8hxEU4g
Fv2NLF3NCsa67ZHwwa0vI27ie1JZRKHCltPl1dHR3/RIsnKwxjIqXVmvQBIhoEstO+CE9iaqCcq4
kkq6DjvCqyHFsctL+N1UZV+QcBzzDtScDQyDfFWNtmP6WinGLtIQ48cvoUFRrkAYeaJTd8UuNd8G
ZWdH5dnqgLLi2rdPGaWKU5OI4o/9F/dounoLcDzi7YzQoTaccnyeHWqdqP8naoNCibVgbGLw/JWl
CWMXCFB6dbK91X7yIiLIxU+B3nno441CTlBbPyG/3ZOBygIQVdsIEmEDtHiTQ01AmDWmBzpGz2Eg
21fXpKuBtaGAn7fGVCDKIwFQiJsiB6wrodIfsLUcG26yNiFhntDgPnPZwrxT8KNXVjS0Zj6E0r0Z
npLV9yqPFyQGQCNsouB3iUF2LqtFgADbVv8wGQ7L0kXBsTBFFSWhc2Ozy0pYqZBmHTVSFgeS8MqS
OnW5R8pBgzgls8lJGKwwJvS7+MbijZTh1mvBGquxtLX4zVCvsWgufREGIzTgCHDl3N1pE9TGBOy1
n1Vzk8izK+rsWY1uQCIywbblUoGJCM1PvBvIBCFd5PVbP6EAufdVdDTZQLHqccvm2NpYD3HV55nf
JHgh3kKto1m3XN1o/WItZHRAvpEvkL8WXfEFIvZz0kmHgXNWhgGR9lur0YMxguzN6LOurK+FVm8o
y8BhD2tVUMSYs1SHCudUzSwN9k5n3hyoajxvBCVirOFFmUvu7osl/9VSFEgFoNA9GpiyUPzWoUzi
zLXNe9Q+sgInds1w2fLZQabFP1MChvJD0FDl7EdRXYGpbEMG/mJhQDUy5emvg8Kh75FlGCnyHrjQ
pgDqSerwqG6raJtJvauIdd1muwynQC7tM3HqusBKTgrl5ABWkHwXFK/A4NhnQlmJzSBmScBqyjcG
sV1aBcT8sGt6G4yr85Un8/Oidn6P564mcoQUr+GkS9RgpiFOFRBPd9QJxjZ6+aGJX2MYyCw3i0Oo
wo3SCOLzHJkM+KGGvOGMRnsBtbBha0/e4TpmMQ4JUAkCE5yXzNB78LOsi6HpMZwhnWlv1GMwdHzB
5kxI/WTHYBVb/BK9lsrberVkFVacneBZMd2/DA4JRFWsZUTf6I+sbpJ9gyU6QYDhzWlBHHJm60Eb
q49JtOMV3WXpoeeKmEHCtkr1iBMVDSdCnhEdx8YpK5lQqOIXrsLAWV58JU3FZEhjxKKxQUvZ3obI
Fa5Rk15sLb1Ew6TvlJ4JXTHYzCM1NDrjtoYBGvQIVvcL6ya90Oyt48xvOb/gmbHda7vqCQqxLTIp
OWQsYljir70gjurGaX76ChlPgutaj+b4DAHrtRwxL3Z20x+llKExbNe9bra+tdD2WXliv6RMKXe9
noICqtqtadIzOJ3mYSu/Tok5BeBk8KwPQxkkPDlk5WJucN7YN9yHEqiPrMgvjPNfCZxACrVGQq9O
JESiXfGsmLTjfN3VYmNmIGEI7Uf3XTcj07ewhpNvvdAl9B6Qar9mBErE3KC4dRtOZLqeY10edmqX
9NfVzVDnMi4MyOpwEcw7B/k9mwZgzxXw4F7mTCxG/U9BlH4BGq+ZIWx8zv4QWERnLfOFRb6SLqBj
x+kf+u/+gH4xdstQ63fThEFLyRXtiRH3dxiLp8606p8chDOErb3RK8V+yKlthjRmn2TE3swdXv1W
AHWD0aGxLeb0ZgPzGhVNJRf0QxgAi3Zzw08lRqbc1bquMcMoMEHGb9rtnMT/FEtiMbVgp1Vjgvkg
Ujij9E8JcT2U/KagcpEDqMXBYfxaQUjUr6kBNXmRSrrXFIKP6FOGtGrpmkmUbr9ijeJl1GnPrQHA
Kwkni1ndigzN7QLW4qfKWidQBukfUm/6U7Y1GysM3+sx5U6COwNw3XyXjZkLEiMXR8OTaUQcOlrC
OAYx2ajKo1svbDfarP0Xx85a+AxcK2sqnKxKW1Y87H/mxM9sie9QG3iEJFCSy8NGy7Y+Fw3ZfcGi
A6grFKfZCTN8GSVYXEaUH+zYPCaRBKqasYRiJK9owq2Djqe3T1guL03yY6nvykTJ75ZcQpI4K7M5
7bSF4OgZGdWAnhMsNVBMkZGixgg6XCviCTCXZpjPujMWl1mxznndHlQn4/TDj1vVpM5lUMg3Q4Iq
BxQiQt0u6/20Vhb8+NybU2wqjByyYUPyJOghzRu7+AscOAfWNFYntXsfIIiH2vida01gJ9x8jRpx
s0tHtKcbjXjkhaGi05K7uWhnqWl2GjARzcgPZHujEYawZiKB1a5a3DA0fSqIPcZ6d6iSly61D4pK
1BOi12jIfWGRgV5/C1ODNKkgako9orcPsAMsVeKv/WcAnBVqfbBLbKW0bumlhC/jxhWIQi7oANsR
kZDC1xn4ptGD0Q0u6dmvudeafEZ/z7VdvWAc8RGQg8IlYIa1OAnpdyO5V4nzTX9cgCkx5Qo/1vek
/5D+wBT1s1ynFzxYTjriq9ll6LSXGvvCl2VfFYF01TmQ8MBSothEZf9mxtkOkhS+nmZrDW/RMgdq
CzI5/GGa9pyFFTmn1lEoBId4s2hcjER+0oZ8tGy2YIJmRKurpnZMYnnntCRXERJgOjez63aq+tIs
f5n6NaH3HMFS1TSRIfPjkIG10swuhueL8lHUVA8XybE9TXnVMc1M4N7Xj6lkzlLbr61MUdafxc7A
BKnt5P4rY+4CjZExOPvWjFiGbHBhg9wWhgxaTGcBcjAVXszht2D+l7U/0BDI0bmdJqRc9BdEsnmJ
QHectQdFf85iQDjIqUY+bmx3OPyc+8DYJsvYDiIS78tpA23zoJHxbn9axa5M9yYR146bhE+aeJ3s
k8lDFa/Y7d/SXvY1JDGybGhW0lPOtEqicUsKL6JqKKE32sl0WzPd+ytIFuLGS7ceG3cmAS/un1Td
uI3ai+1sE/v5/6mvFcDKYBbDillQbK56Crs3XSe8D/hUjExD0YGYdJ7OWUH8KRFwlvmwq4taNIgi
loPeQb3JynMJ7n5W4L/wRE3aow9KRoxZ3ACHQninIZwu1X2DuIPWLA9HbGjs4HgN5PRMo03LAxie
95IhChoy8obihCGH5daxtF8c1DfIwHTN4mlHfi7tgXlc52oJsMeweSJCTqc1ocQvflL9jWgRekEw
Zx38E98cHSQSHi9Tb7TED36m6JRy7Q23/E6jxWgRKW+ERD4rem1nATLKfHHodhXbi2XG12kwZqUM
KGhulNPUVxuKbC/ST/3MRMNW7ktm+87Y/6tp4kvETDnOgEMPs3dgngSF053YNWcIJKdjW3zAWFhG
FEn2AckFprpVoYcMnkhfFI2lW1UI6qB/Oj3Db1/PcXTWX8Bq1tFRf1f6a4Xac+yAkxDvMqLwSgmC
Z3FX5GdUT7aBvyDmHSH0rQqW8BYnpD2kPMhiE7Yju6IdmStQfBnyXCr7KTHJiMCFRaTAhk8riXbU
0OTaKRJTl+VxYT9wr5o3q76ryCyBULqS9iHAewkN+xMCMztERE0caHsCfM/m9zVlUweoymNVDTH4
N+UAnVoI0glvFGJX+Uuiwsv7jovyU0Lv1OVcnMg3pwFnPssMByV7pVxM5avJPwteETncITNyVbUi
+kRxGyAfJLBIIz/7uc8/GsXwHeqXqQIpwlAoVVF1NUBnyFss7B85wuvCTELOYo/17SbMBTRiXicD
Iwy0CJGuIRbKI7NlvpyKLkQcm7i9LrNOO+Ccu9S6dPRLixyd9OIB98/nnmHuDMIowS9Xy+hbXwZ1
+FWa5gYsOG6zQ2JNzyJXdilsJ7qLjejC9yEtXSObLmYd/w5q/Gala9oM8x0+xNGhpIoJ0wbmRH4m
OOKkILEILEl4tCZAvKHVcItpysacWuI99acQg6283IZW8/pS/4Rs/tStVEwquvhiRbZvKR6L87vd
46AjqLdsVUQquO3Sjcl8fmim0+yk1Dpj+f+qaBASfiSuQbumNsVHkHcvPeJGQC9vGcIcRf0alOp7
gIucd/mlLOgQuVOLqF8Z8+yXkkOsfarKm1lHN/NL6Z4E5rOw/c2lY6jF33orH1o1wXJsf4zS5KvL
elRmH+lE2A+fDAf4R9szbKKmtXiaV5sv65ABqHxYENvdZ7cSFzf7W4b+goZmiG1sQtUhImC7jxDs
OAzT69rhETb3kaPvemCfjlzvG8FGRl8XJR+ykqMwnt/GPHvu2+oujVYg89aV2lcLjcJQezoW+7hM
X0oPqkeDGlWN+wTudgmewLQJjaej31S/46k14fS6uacObk8S61gQV27Z7JaTPTmn+VATuk1yiEDB
38fXwon5E92+jkFFNUdp9c7hvVXT6RlN3sGpe7c5PY86vSNNjjxIN1NZ8Mtpbi17fASSRWzYtWBh
yE4Lw8Wxqo3ncGZHNH9TGCr0x9sO5JDNUB2+HCtwnfxKhw2rLS6CBFKVDRnulw3PENy5eCUz1iiH
+J/OeW6ih1e47WXcLZH+DxVBiZUeBZ6yXGPH1UIvas5aepDbj9yxSe/eOfMdCTj1bKIcF2HC01WC
FBh/dYrREsQcs0v1c+N98+f4hdyhLUriY29aO6n460olWF+KIXmL64eBY6cEahUVGsf9FaEqfAtj
9gAbGVAUz0VxFY3PAgQZm6UEFjmoTPb6vdngdYIT2XN3kqTXyVhttrB5sRJZXCSaz9EIEpV1Fm5W
cgs0ADRP6SuHN451Ccg6VhiD2SUKSG4x15J3VK4lamGyCh4shs0Tj4AgIvNV/XUaH7iBRxCE3Lsq
dV72cBCBbpITghM20uoeOYT4SzX1JVcNQFsM/VW4Iw5GeBssSa+wV65vqVkGJredJQDliYIlZWs9
dYXu/uRsAmNb3qsK3wymWw/futyQH127pAfs8wozVT8yBOWu7/N9kSGnhPRqKNFWYVTisPjhRmFQ
MNYB8X55l2wT/OgBn4dyplVAEzq9ZKjnt6hJc+GG4aa4aX/l14we/0qwMsnztnRI9vO+fZ5eMJwu
GUnukCy2zQdTAQc58+B+RO/VM6/bqji+OfvmBnp3g6VlxqR4R06MJ1vPnyN0CyM3Od/jNYczMBRI
iIaZ1Lec2QmeJbaJ1JLzmvKufCdhxejcGv6kYat9jixvm+3ikhuNzvNZPyncQiqWZ4LOXOcfDYcD
oR2JKZMPliNASH6LG5I6zHM0fqX0Bvuc1a4ye3pzNh8VRhh7x9fWZYep5mbdCK/GIoqzHHXAcp6Q
A89A2zfl3/wOlQCdMr4LytAFO3zpOdpHsTpXAua+aIejDW7c0rYRv/HsUgRtqBV47vnRhoVgHn5A
fhQ85/3iN6wI8wMZdV3Oz4TqEOOdH9ZbqXrgqUEegIdzjE657DlKQEvqjcNBj46SfSziI7dfPe8p
iqOOuXEg1UdUQuhgevhGhwpaHV8gZHiuzffK786YJMiQb61fTL7WP/LgUMxWUMbGgM0JYxT2e5Dw
muWisE6Pzo31LWwmp9PR7OERbRt4OHvUropxmbUXtspR/iy3D41U4+ZFcHfRjEaP+rPSA8M+9cY1
q/ZRdm0bfoQJzTrMnP4attwe5xcj4k14k1O/MIIOVQBgDKq2kF/UfPT8U6XepelcQKs3kQErP2Hu
S39156syMD6vJaD+zkmEQJoxGwY+isHERbGOio1tS/ajoFQEAmR7LygLWv2FZqBjMm2dKfxQnLQG
B9bOgKq8Y3tgF2cdPT4eZGhNi4v/RmcMhlRT2RE0zpNGXFqW+7i3G/VksOVMXpTQS7MATafe7Zrc
V9s9VJuxeeag4PEOMUTwnJEUxOKCiVn0DSY7jFHw8NiTpuKX2rPdu126t5Td/BgLd16O45vKSD5G
mXIxJG/USWwaEGJvnc+MsxavAR407ZlHpKyPfLttxx8+h8NOVHAsWXZx0gZmfV54XaLwbKCg3hVi
z0OMCo1x+FP+FqNOSPdCrL+SRgLi20LUne0au8bgVI2/DPlsTkerOrZtIEsHm0jU/MCprthuuqX2
mVdt4zqXKEljmR/8QnJMG3dZyM0qgOzruyb6WSxXqbgs6qfF2to17qytOWN62anEA2X7svrLtYOm
HsDshFBMl2vTeTrIkj8+Cr5D7snGszN3MraaeYHbwtfT7acL2t8aRVK80x0qM3Cw8Y4ZYqleR/U2
XVwZrIHY0n6xxpXKnbJ4tfhlkm1BkOv2IgIM6aWgMDiFUlYB3oDRG6XcmZKThWyIrb90Nb4vNgft
G4EfKWUoCBTEehXbSLceHi3ljPNLOai3rN1YaW+B5TrNRqYaynBGbZorxsPomsPHHs7Yt1h48wSE
P8PnQv5HBgXLJTGrLzc1Kj0VUhqLCwS6uOLclXGkw/JkrnIYEKoTpqb4oN4E7RBiBqMkwgsb9jV7
4KtS2yN/LkRsSUG/ESbzlC3qG/NN+ku4UZY9qAgKeK8bALLscm7E6sFbw69OLs2wY65fwg3N+QZf
a81PP1eM37sGSc45INeTqVI6F71dwT9Av0w3xMHyNQMe5NMl50bghWVjhVLhuRvNfccIj8OOlC+j
Qd30mCb6Qpm2m6kQAH31aRWUDNLdIhAC/RA+FtgCO2sIVHFuEB1hPpJRML+U6o6VW9IfbM5gXpAc
TgGxmyRXboVynhmlJfKl45DR54fOMtPwJkbyOqabIK12ouX42AI+yG7j9kOjK9xk0THiw3ovJp+D
WA33RbTNkRhONzBnbFMaGRzA08JWhq2VODBPdBqX+QDxpY66M0342lAOYt7uE0GzvIczMtxpay1e
Q8J8zWBiM55Wz9biKQB3iXOqZOisnNg+3rk8foppIQDiILHZqiimhl3yMTnu7JzHhAovQMoZktKp
b1GqdLKr1bg/t5EVgOSpwY8QYJH5ar+JnpmvNT8K0XUvvGMUcHyyIBQbm5N0q4mTFl9bHhwG28Xd
+Spnt6+RyOCWu5Ipla3ngWsKRvyk2wWo1aQ0iJHFO5cO5DKGwNoFKdZEX0Q5mgSdqYdaDvjVqtjL
dK+CRcAu/9+obPn5ZhhwrGo+I2SSD0lc9JuBfQwcCotKYiYN7vat+MoSVhN7WijErLh49HeiZ6iX
uDPBBXX6e1n9yM12EHeiZgb+FeGNvy2ZN9QnHq8TrwVfW7vn4SGKJP+KLwvyMzYRZP2162kL10Qe
jxlf9XKDFjHrDKFIIdz0Jyl7mPyavctihXVcJfZZeGCRYdJD8OiH9lV3DkDlmdt2XmEFHNQGwQXS
GwP7qUB566ds8OtNh192w65uunAaTAxdemzdd+CCLEGxdp1UJAPdwYAsJYVvsxUgxNNnv9X+LaQV
JFi6r8MfvjzoAT+V2Nrdbna+bGvfgmbXITyIoG0IRhofWnmMuxNjrFRmcglCCWlZkCEoENaDyZv2
wnExXrmZC3wfSVBdtdfK+Cms71kEI47gtmbEzX+0B/2F/AOIC0RUe1+h6LLQ3vsCNo4IzPDQ2LuB
BTe1OkqN5Ywdk6XnyLVQ5K6OfBz7xkZlnOHxDnHFYi9roTFgZ0IXToh9x2FHRg5LsLVKVJcjfiyO
NPSpDfAVjkisr9THqpu9U1L31/piPa0YyL35rh06YpXS0c0XhJEwGu6SxQPvQQKjg6IusQB43SKb
+gP93zaXrxSoPfHynNYkLDKOr/9RlCTWD9YKbh3efKnYknWWOfusvi4t6FsaBt8yyZwCq+KN7BDD
L6y3bk8mx5WoC7bnXF8Zg3Yyxn3ubSp6xI2d88jSFxhQsau+Q4IzR6aCR/AegvtOOWNXiBiYDFuR
b43yIBAvlONJJ0sDIQdxamN3ruOrMt2lFN1vzblOjAiuUYsaST2laFKeF2TwC8zeyPJ5zKirKlpI
IMzVdMTaQ4wt7wXHHS9dfeHxs0Y6ywB0GIAadGJwr3aROMcyGZUrT4KHznrhyTpUU8kqAJrUWr7y
WMXljoKWCiC5mUz/33VnMxyyE8mRHBz8P+MWShleclVjlfYyjgeyNFjI7E3Mgji3LU9b14fMl10N
D08EhYm8XU6fE0xRoD5K5lUsBJIfp9+CFyAVKfqdLtwOzW0pHvMIc1a+STVxCchq4NDS3LJilqVN
QiaTCKd97Mj7qE4O/dIHEXTaqSZUmeYUbSASW3QjjWeyVjU7+b6meczGPy7tMR2RKhAK07+TEk5V
ZhEX/pzYaLDGqzQiw8v3OmMXpiSaErjrRBtMJ61kcoa2soLSGGxJjETJwGMchpxwIneXZ66Sm82i
S8iqn9uaeAwDR7BTbmWL0G4JjTYdQj/cYHxum9vcXOepp884l9U3gTQc7+js4ifByV6Vn5pYvHL+
yrFvo/UsP1tO3pn8qZSUB0mxUb8gkFE+jbYDZ137dsXnPCiejLxg3BsMxWpQCVmf8tXn1Bmw17Af
ZRbHCi9Lc1k4/fXhvbM6yET6viU+ymjYZY3Kecpn7CwIN4yniFjAdGHSpOF6FMbNzqEG8SBYEzPn
3NqMPQGGyyln4sOKVwxMsiWA6JHf6yjgtnpzTXp2Wb98yF3GWb68JOpPKUidiAi3br50CC5tnbnF
MDL7gsZHHcd31zL7jG6t/KapWLG+X8r8phvAClgw/rT6mYl9OHwOtbHpHEZ7twnYVN68y9on2Vjo
3e9L/IrowycQ8Z6jOoY4aQbT8JbrDePOyAAGssaE67Q7MRVq3xE+NpOlYFSLse8bEqQMmwgFfbz3
ymTuWLgJBcePrTvU+3jph7j3I53GQE05nRW7DCKHjYs0tQW7r7Ek32yiDrQ5E7seKcuEm112tlI2
ccxg60N0RVI9uxavadjcCQa07B7/2pLdUDeogVVwKpkLmCtqD1RumcR2Cs6H1kAKaFhRNm6kCMq4
0GYshvqdQO5FSrmuQolmfGY5SoC2mxm72MyzgwQRldV/fZpMHr3olNj9awLVJXKMEBWI8RTO+BWM
8EHCRYQQWGI7b8JZa1B3m46Nvkq13tr/GTz3GUmS9C/UtXNlZkFo8x1E8ojJkRYiad8qpBRVX7CS
tRVYWspNLzuMhpoXToy3OnPwiqR+MTiViE/Cx7zvK/0D19tANzT4hubs81lc6l7/EVL0RBKs55jh
TukYGCQL3c9qsFpmLfYAoWD1eK063Ohh1R1lO3oulCx19TuFtt5AwV0kcnhbi8HYLDu33in+zNb6
Hsg0TUvNH+b8iBl7rzTdvy40MJPTRtSsvsrScsc5xp6g0mqqhzZPP2o50li9rKGC1SkcNFQ2tU2Q
73RSFUgC4nfizDTqakEplEGdVJ3fppC+05rBfUWKF/oN/D1OV4HrilC72CZhf1V3CMmuZb+wxrTd
J2s+GTh2t/m5nLK7HI4pC/D0CGYDz2dL0dCRMKDWDPxApuv+YEl+LwEPUwzdZN7KwIYgaLTxay00
cTrnWi+ASOEPb+JV470TmThmkNNKale89qwh8etukTjK6M9n4sx0Uq6GYQISxOeoqM+yHj/llfWW
TVAEe3wEIB+OfVHcNbk/rupgiuTGVkhQTyMs7uLoyKwjGiWYovgXTTqscgCBjAghrAkib3DWnNgA
XsgmwWzN4QJWlHRkWxv28Xg2GLI1xFAZIZ9+ZZk8/cVRKs2L6vT/TMH7b0nvU3hv5rXO7W5qClY8
YtQP53wx0gMp9YfcRro99fx+uWcwBi1T828SxrGD8ytZ41MLxXljT5wq5XBUSNzIkBNnfHk9q9uS
0e6yXGuWQ6mi7VphfQMUxMJCYA2kLhROVYadhrF+FubfvRW+ZZy6mxgBFz+iD8X1GXD+WVkk3huz
3EMEYH9YHbQ28g0l2dcOKS0xSFoGg9Hd6JGx9n+MPM+hPp372X7gI9W67glwOlkXEoi3kN5Spcfn
MQo8jYaO0iOw2W7KwG81xsxavqX9WJwrNNuHrTC+FvpOdFyx63QsId+gZs7Y3fv60FRsNa3iLGJj
lw1HMQ9BVrRXTcNJaTgviRKem/RdW1GQ69pfQ22M+avokiDRnoWGDbtjQlHQrg0MytJThmzShhY3
U4yZBJKvIbcp+rOexEeyoirKmaehKJg55iiE3qf0Oxs/l3SAN34qtR+4m3Cilk3LyhfKUzB2BCUt
zLXYEOLTQpFask4vJsOrKUCSFtEolfiAXUqtJ8KJbPwloZtiSGtWWQJXit581WjHWj4XJZG29RTj
WWK7k7NmBIRGTCY6rZT5+NKabi+nbiiVrjwfFNLckl8r+hAttic6ZQ4zX0JqBnWQrUwLyAR5tVK5
PcdslFXeNL4L+1OzP0GfETXu2fGjzj4IPWDUM9JnocgcilPbJggN9W3bRyeRcMB0+T4Hrx11V3WN
tdSBE4XtLi0MvwRBVvXMKmWSzIQJMRYyAMkOyuCwCialjeBWQtF8FYq1DrSHF6Cr4aDMPzC5NsZL
23eXSov8xPgsS9TIrcPo9w8MJpk78Q6uoUfUCRpOzVPDmlcNITtorAlAUDuf6uldtp2zkrNczl2c
w6d0CQ+ZthzUaSAWpSftraSrYyenHvQx/FKAS7OCOFXdwu60JC5sRrchg5iTJvaUgMzjkDhl5cQ6
ZZcSIxvhJRx7FvHjyBgJrGGvGe86tRhGAhJZ9Ek8ZE5gdsPbMZpxUIAdKC2PJpJBCwgUN3JaV6Xe
rfAHumnOdNWQtw1/msivupgvQ6iDybFuKov2rsOaPTIGGVt6jR4ZetjvOTVviJCCKIt3dVmykaCT
BTV10xluJjb/dWbLczndkuZiAJjbOIm8i3rsH6F8EYRpc0bf1IUcSkM6Nqw/jML+1yAJkhb7TgES
YtyXVQvIF9i1M45ogvqqAMFxXod/kjm+EUZ0VBb1YcbLAQvqyUJpSdwJVHdSWiQA8JZyK2GQqhVk
YXsKIvm7jc9hE/ljKF3KnTNwC1cBxNIndSouTqHtskVcF5ORNjsbR3HucyLgn8L7HsxTjNl/moD0
QPJ8KTGuREhzEmTKGkk3gNX2FjTtkqZ3cjD7VydtyUC/lJd+FGiQH84CVaIbv7H6McVQ+GyxNuAo
zLp4r402c+XfnqmuOfrshy9q3O2lUt8aYfUnd8iGk+h57nKfqvRKj9fRiXQSOn3mdKYlv2imAt5F
D/g7GUjJf3JrX+ZkdrtGA6ImBwaAEgPUWtqqb2Ks3/u+vRhjcyQPk5Dg9ylDw6yqJ2iXBKqPXJH9
s2lYxFmBzIpRViP/EsvwzqKI0nxnWvc21oJkkkifyM4LG2jIPmDorEfBcrIZwrtgLmsUqJYs3MdO
/V4PH90wn5eseZTD8i6rybknjQn/PazN7Kefbh0Jp9H0KtHGpQ1TJLz84JiLs7rwBKWPlA93iqjS
i2RrxfUdnhlrnGhgf9Se4F4B0SVPvsu8HAhZqzzxvvqooc49boec19CItR97Chk51vBikm+5azdN
0vpRlDx1qkMuLUmPhjlec8TrrJFphkZsb+QJv6hEMaAUvExS/ugW57WUo4fBGFxhUAftZ18o1p/c
4yG1MqqqEogwIyTo3DUWZRlikPMoeu1ZBa0ESxiKRndpKxb9KVmI7OWr3ASSn5wHZMVF2P9YCY88
HNctKx6LfoK/dR0KARowpvu0CpmXB7Tl+yisV0ckb8Ju/DrSfkWLMietqvcYyQDh5P4kxBnCJfnE
pnMxHHGbDdVN2MHLNdoqazk26xLB4g4PxQciCFm2AsNQPuLOvtKEcaLbJ1FVJ0tfdRYiwoTXXW3d
77AkF7npbIwefw1ikn3M+oIwrwx3QVe1r9BlX7m8djmGDX16gQH1VhNLV/X5i3SaRnGxm+ylrZWg
qEaeUtRkQvmpczeOpyCrdMQgXfuow3sY9r8USCgaB09fv25S1DFPT2jbqgfKpu9ZPyNKvI1VczCU
7F3lQwLTipBw16wdG3SqIFzCYzbzsM3yL/jYQIoS9P2XkdSRBrBTNrBDS5OjuqZEGChl60GhLYgf
Ta5cql5xs7HfjWK6xG33b+7Lq55Lfmk2/0spkY4xH406Zs/5pJGmtDVD2n9hfUFwuWnrbMEhjNqY
PhSrvZZKedZnxJtw/OYZ5Xr1QdTcVQXp4C8Z3im7OFFXRKr2Zi41sVc2M0tp2NnVWnWExyrqT/CR
4EDkbuecSFf0Kyabo8QBBJEhypVAoHwR7FPrJFttRLx5q70p+yxSuEDqX4XdDwoPPKzffvBb6ThS
RbT1G7h5oJGvWc6kBldchBSjRTDAK6vk34QvENYNAWLXcQuurOUCDDkN4GasW19gr5EZpxaoGNqE
DZX92jCZkrDTzdqA1QaGCcwSM99GK76lg9LY/hEMS6nwZU/MYCnC5nAADwbzoEMJYYC2rCFoYndk
LiEBccnmiXwxZGRyHIwglmLC+yYM5nhrghpmpKqgR6iQ6L4lGZIFfjg7+oAqSL7svCvSmiSjKOiH
31rM25FpeQ2IrEOfNTjEzjdsA9k2aY7tLnMOQZ9kSP2WXcOUqnEUR7Ae+7GN6MlC2G4NFhPWzVaJ
vk33FsQxDQo6BcGDRR5cVll7qXrqsWJlw8tUXSWoPCIFaCt9Wkz1BPpYozVQRuElXUNCJizbc7dL
uV5mnL+djhictTISs1ADQwxDANvkMMnIUwmFX3NLIVzZCV4zGkS5fNVby5VYjjVqtyWrgm3ghJLT
9swouqbpEEgNI7SxO1D2euGlR+uZcaysb0AIC7mFkypjpOQa2S5m8atFL8ypkOZ5VOfTzP6buW5a
P1nDo66nA/kgficCzjj6Kj6EgSnjKlEkWEBg8U/Jta1bxsNq55kNojK4Ef9xdB7LjSNZFP0iRAAJ
l9iK3omkREpUbRCy8B4J9/V90Ivq6Z6paalEIPOZe8+N2Gu4sDyN3xF37kTIFUeiZV+RS5iew77E
3pTscDCQ1ZS5/Eev3sxqFwnnGFjdHl23+MDZtraKn/nL9PO4FFtJjYA/Ow8wgQQYRJ8BLgHcTyFz
qBxZDrzD+psr8alvjugbnzJszfXXiOBJDxge298qp9DrUjYgVz/jAXlPvFfUGlN5An0A4XHYzWhX
kew757vRLq3a8DvN+A753+verXwrul/sIpXxhT82iT4UNrgkPpOXKxpAXy/AmTgT10VJTh03XNZE
J8LKTiGmCuyc9c4LWEVW6jmRwx2AEzKW8sTwmOli4BoH8pJR7SBReNG1ZgvWnBr2syl+GsRJ2d5l
Lmard6nOk5z+L7vT9JN33FLZY0RCa1gvVdQBXPeQfLm4ElauWjjT2eGV9NB5OsgPmEBSTPcIKPJo
XOpI9uvxvWH/RK3AsuhezDTv9A90OkuhewkkCmEtqbLMxulVkSxDUIBkSnFjMAu1qy3AFMavBqJs
8xn+XQInTcyKKOUtFVIy3J2IKrddilK2fPMw2EX2Q0O1j+2Z9TvEGq6SGk1SMh1DHCYTTn4Fwa3B
ct2EBmgMHho8AXBd+K32Mgjlej5QiFldmeg8Kr3fSMQlzFcVpAFTP4e+x3SUrR8HWljjKe/dLW04
WUQ1/ejRR6TY9f6+A82umGAXWPwmaAoKuI+NIlQLR8otlObiSOdj6c6uqRggMO5uAOHJYVjoTJoU
GrypYOsTQLWscF8h8xzFNoUJ46DOsfh6OQFaBfuOvkr2EhaaVAAvsMMGTEZBZS2KEDMOpmRfe6uQ
hQ4sqa8OzNdopIHERcv5yBgMUFuynnSWoohyDQQUHnd1yJgQuS1yznUYAlOIGAtiiiDaq4BnMILJ
6nClODG63ASwXMl6ILhbCf5fHwp6EzFp87ZRw9Qg2TYNkVE9EScRCoLe+BhleuLGWNE0bnKMJb6V
r8WBARprMpqRdckyZgqmJaB3YoRL+LjWs0ZuLcwKE9/NOELrA1TTh8kuTcxNyR8hsdmNIV7i0rqS
AnoipatiC+GH0MnSfjlrSqMyPkBrWtve/N/NBE84WqW56bFNeb11mB27pF/vWwMzYkCURZGRG9JD
QdHJzkIei6QYJiYxteza4EliallNIKeNbY7GVRndkpzzpYW2AX3ElvAUvNbVE7/JHvVVG1YwRrUl
7eQGfOgLZJB12KIv4qYP+2gHK3te9cbuW6N+04SdQXd1ZykwZ6jl/GuYMfPmF+mtwdJVZzP+ecH8
D1H/uLQy/O/RnwKT2Vdqrem/VUL35d5GxkaAAdf5dw0jh5esJc3Azj+66grK8H/nEeoYB9ClbtGH
U4sSQ448H5sMfGf8L1rOLvYRM6xDJ902/zR6rHC6BdpVnxD7cgMjWDqMGIaC5JrLt6S92NpP4AMx
RQJju+STvamM3wd8RGNX3rLbm3CbimvWvEXRtQ8fov4lMjytP9z2UZpvEwNbk7VrrRGlFL2DgpT6
R0FP3qGpGlipZMi/e3Wx1cmINgP1lBd9jWi0gTdaLh6OjT6cA/8CdhwD+VOEHtpBbSieAL33rwir
zPSiq9dJPNL417Gghmew82CUXhWd33ALQ9Jl1yQVj8bdIEy2h03iIj0tIT8YbGw7+UvTZmXbICuw
wrULL+YJQhgbdb9tsOeU21ok4hHHxi38iI3sx6baz3AAtyyNJLwPt7tFHRSZsVqbo0AAAAAvzTY+
uRwj+4YRYUE2ceVhDQtBwbgJ5hGzPHmXgVwXWwPo40GU5lEKCgcRcUIJ1i/uul8vsBCudY+VbcIm
kUkHnbTiY/AYMYrkak1fs0IYYDgYB94rYT/V0Vs3ProGoB1MloxuzsXCmXdMutNbJmlkzxOzMOOO
YU5qB69YO9Wq6v8i5x8D5a5hUTvXdy7TG4mwF9EMyGykmKjLER1OqkR3qhZZQfXR2Uhf7eVsto6T
5wl0US9WACLltE505u0UJxkhRFwZPpGq/QmoJt/MMQ9uQ/nFlas57yS48aj/SwMgEC9G9DOZrzqK
eKv7tU3I8NYrH6c53bLm2hV/5QhR/CzlLpXLhvGLfx+6YJ3YmIm5epstf5B0vKr6GMzxqaEHZgZQ
P7MK7VGwQmv0Wxy+FasgfpXtZ4Y4BkBRj3mz7ROQUFQXe9e1+KBOpbMtjTebxX1bXHNqkpQS1FPv
BfVAaC4KbUS78iVZYjtIsQkwenLsK69j31yI+kRHARInfk2AkUz6W1FQaqNgwv0T9Ki5vUvR/+sN
9tjZwavPdnGdULTJAP4Hs/Amo+QUbHFxKIANCYpZyshbckkcVtUVQhvnw0YcXngdubTIJO0vIukX
wCJa3t00ZR4Z3mTzyTeEMdzxH7m28bLPChVabb4P3k8EiqJgJRJG30yklm18sdrneu4ei6NSF+Ve
A2vnmc9hfOGvSbgOin1indHmDxoCHA1QOLJCiy4dwzUPD5p4d7ZFWSWLParGGKlnPOwwAjHjm1aN
Pu4s5Z+lohVt+22M1tTtcU0W2vNs8pua3eBm9/kfNZUcprBix416kk6UXn3bhzWn7ngCwgAkneyJ
8KUveUknLK+Qlox4PIpI7kWMNsNy9kNyDAZi58Z/jjA2FUgIgrHWqqfVMkxiRg2SE40jiGfgfzrh
BAYYMDAtANVtA4RiYm2kr9gU0+0UEnlmfIGa/wwo/DtAA+qHTLrd9iWKjCu7nk8rrTfDbMnCD6ta
Z80NW6ZqFzHb1Bk4SQXszSsO0XNTW5CXorPbk8IRNihGhw9RGy9I9XFBDO96IMgsGdfwf7ddco9M
wZoSolARM+DMN2YfvxDVuR97bW/O4aLBcEgoq3LZrZIZ0F4XxzGdmzWOmzkvZpAfBZeaE2G6U+PR
VRW5Stg1+vjRWMGNdNNrR351j82scdCJCX9Dxuc2Y3yVim8NIVtPGi9chHm+Zkz21vV73FbOPgeY
5cfZZkrsnU+J48CcBJCBHt3dA77XQrmL63ZnMrV0RbgNfFJcwA6GlHyCqJGCoTaIHLPFYalZrJ76
aRtL/9V2cOKZ2V2IQXsSdudifd4FLQvSvO/vU8VmMmDrT4rYtTP5kiIXd2fmwYYlgzufJwDhEftO
drizmIvDcVj1i7FXSEVqZLZENlGXGT8lSZy2mHuU6tH0ULLEtTDb7jDnumY+U5U0qF5NzTo6qt0Y
UcUWToOMYj7zTe5ilDIFK8NFp8Ngn4qTlZWfjd5tJ7Dps+MymxdGM1+rt2mHR+9LQdQbiZJ6Chqi
ik3nklDrumQ8cAlM59qksPDhNdKCA9Vfgkw/Ym+89kYPm+qvS7rnxGTNOIT6XweljpK3BJupa9m/
KechteSnRumm/TjgPCbyoypAH4MgiXi2EmFw7IcvWR2St0xqNxtxno96ra7LM16mzwzbSJGR3k3+
FatA1gI4JezG+B48SF1OxzddRSwWmEX4w3NtGM8W3ztcn+fe7S+No19C9oRdDF2kfBVq+qpUeMHw
8Vk+3GikFmXdn88qCZCejt/eoO4fB84xM4MuSmfNvudgyfGlgbLv2vdeRlu//U2ghZVSe290ebGq
9MWmD0QpsHKc9GB7WCydjT0xpy+66+SYZ7iSR8eMjyPLvwYObKPICtX3FVP+PJqOfj1tii57gcrj
EIabEXCuawHDGmN4jeLw4UvWpkphshfMjHNw7RmtnJuLFW6UVTnUK5PYC8/dmDCmU0Q0aSxPLVre
SAs2A2m6RA4DGfeJnoBI3ResRXEZcLCD2LjoLVGg5NIrLh4ytYCFt0+l/mcka4/5Jg7tyfzOfcBP
OZMpxcKgMNptHFAIuzcFbqROvqJu3E2odGILLGfkrMyiXc+9YQj0RU53hymrzTaXL2SPxlEPy4uZ
G+8ymRZTfHc6bR+zXZeQrcYAMb75tEz0q+l+xkDCwICTGxDhcmIfCqYTBMXWybwzIib3tfQsnM0M
wAn8xni0tCOoIhbTBQBDTnbqzXkf96RgPsiGB7z/5zvjHtguOkhjFbZqOzWoCC2D6eGnNZ0H9KOE
EiHPDmGcNl5/tf3oCif0GazKlohLHTFSN/loWBFAtxFxkCGWjEytpUYZRSExdI849ZCGkPkXpxho
gHqaVFoxaHYEz3nGkAkeigNpsd5ya4ttDhk05KUvpbjE/DId5+Lb8pK2qPdBb4lEQ8DOAvnhuME1
oMSFPbkHWvcvJueuLaNdxoZBKWsrtPI4QhMQM/pVy3epSXvmjtPOj9xjUf20SHmb0sauke4bz8OL
gJVcd05yMI/2I7w4Qfks+AWS7UpaAvR28ypDnBKl+KxQNRfg/obUfptG4z3StX/BkF6CZlqBkHMf
xZg8202ySRUKSFK5bIcBHcbyzAj2uV2/00haIcyiXYTci6a/gwjm3kSxohviv+VvAKkAKCNrBpcQ
gqX8Mrm7SX76HEh5sLHaFxKAC3HCe/JVkDBYHZt+a9T7KAKYxuN4tPrblHNob0GYRslcFfkcKaAJ
/Jegeo/j7xCQms2vNpun8RHyMRQu4zHcF7QInnUR2a5G6kr7mq2K5gVU1ESsn/WtsD+WN8P8G8vo
KaovcfxZD6+MXoeHkZ+n7IMVyEBxb7207pbZGz1f2T1cb5MZO2XsNLnX2l0BqqfyFq5/0sd/Pf5N
1qtu/tEwbpDtmyneVQ3mkAIPn0ir/YBp4jj7wXCF7PUnIfKgn7/dkcgd6zetvtsS8dmHAPRUiB9p
vRg8tijQZ2vZGtl6hVwju04xMKtbrT6osq3oRlo37jKKK9yFrv6LBIF1adekq2keWaAcTPAi9ill
ZfnGH76LjpDouM3QJO0t7eDmL46L//LUkpiXX5IKay2mm5puqfB8bE5/eCVWU72DIf9MoNzChBKe
NLy5/EKNTdkLBa992NAitfwstCOMjWb6Us2h7j7cfh9Q+DUcEQz+NFbY/SH198P4DDqjQsjFJjI5
tVhh8aSKv0Hxo5peRfoOanpCShgd3fZUtM+GF2CNjZ5M+RtJuU9xM1H/+iB4fMtmszqzXBdkGLKe
J70HWXoFE3UIXyC9zB8vj3chdmGAnhR0ZIIWq8yg3x+p73SMq9a3Ldl3vxv1ju+s9w6qPpSAp13Q
JG9B/tPKzwkycde/68zy2pzIsYelHWvFbuCCJDr+pbeApdkOJ7ffZt5aI4eezGy1C82XQD5T0KdY
uG0X2MO3W/wzaPvAWVjNVwJh2Lj41bM1rbBtliHJJpzgt6Jk5N3+2vLPVLcyeyHTKSzuDOwN/ycV
ry1VNOtF3gHJ5NX1X1KNpZL4zOxTQNtc++D8xq/COg3tmdlwasNsWcAgrW1MmXdeminGvXEz1KkR
UO4x9c7su5d+ROK+96d/oX3M5AHhVd4yVSU35+wwtpXvdC+B8Rljaa554wYG7HmKQOfsgb5izsWY
52ypz5HdfDYkK4mpoAVJxNrkyRiShZX9zv32fE7wzQPZZEgxXrziNHLWQ3WPOvD4X1nzFUGKmS+3
Z43jz3/zUBGTHIRaJlp12Skd1qHzMwzvnviNxZ/jvioer4GRu5Dk12DPLsncjGiRv7oecFe5dGpE
XuW78I8atBlnGaHDxvGuzYporIzhRVqgW7atf+7anaqf0+ngNtfWeJbOs1Pfs/TiNu8xgizPNp9c
rCeGd2uSC8B3zT77yYa/STkYDZwZ+Z8fgB2QDwl1JII+bDBKh+EE+OcUOr9VuiejXUdCql8S7TKK
G5BnWgS21QPOuDsfvY7hBP6BwUciyrdK3KzgVGOzNtI1pq2xQRd0cnqER29h8OeZrwxQHIyDihyj
/EswbbIwVFrM3HR2lEyV4Ob+Ns1lCLAfFG8Zg1IuAem9jt5zGf9rppMJt8Z4T6t/8wuGx1SfvW8G
8FTjj4lij8FidG4Jw+4gf1Lpa2DuLXGqqvXUPbNpGzCZi9cI04D0X7xinyUXb0TYs6zVO1Eg4MER
xh0MFp2WOLgU7cbO8M8sPnzmtQqXwfDczeACTJStQvw9TCU4FGg9qV84y0QLHGKc7TcS7R+BRKWM
kOEyTtjqRv8R0hAEIkJzSbTRnLtMm0rodOO+ZJpzz/PwS0uq7zFNVopixxibX5dKc+l1jwT331Mp
mGFIlosNub8TAXIs6fXL4FAeD6p567Ie3X2gQxwJwIxLVy4JESFHOyP0ynPI0i5jd5UR0lm12ckQ
JSgqA1C7ESCCBajNJ1JpCQuEMl5CvrdQ687oNa3/TaoSERG8btcM7VVhNQjSfWwUbFn+oHywDQvT
GXVAbjwOJAdt/mBuDZeRj7IKxrgWHozYimnlYltb8vJlG6ctdhT6/iFlgoxefaOp6uKYahn35vL/
hSdxG6gA64rVZ7ieMgS4bhuGTDgcHrQJPh5uVsjik1rXnb5PiVFhtOtcdFmyjiqBzkwjvVU5bFpb
js9wXC0dYr8dMzBuR9T5qYZ+He04Pwx76atQrIloXg5F1K5bxYEoIhqocvJ+M6MV6wSqWSFY4sba
To5GBI6lWaoogwKhO1gmrXDkHX4ZOvOQ6SEBjWnDvFrTjhZFFMvSjGqQLp28TC4GNhkufRj5atXZ
D72NzCU5JQ1JlpKhbldVM9kn+FBYvNtx/Cw0/Cz1zMa183yg2igOMkErWQQcIfPnDaV/JwnnRrjE
fdFXJI17Py7Dcj0HIGeDlqsA4PJzj3Z9DHRJa/hue/bXC5eWbWghL7vDyP0AvYJEE+1pNDDBsLU/
RJU1btva+qulzIl8+rGydKZ0lNpCdXq4m4g+X6d9ieq7ZsROYhvg2qgWayaduf5mGWA7J3QIyhaH
0Cheqr4uXwwecNbK4GJxd/V2+W3DtiHKpzmwJWn2XcEVb9F0dkUC20AD3YuSdRG2uCIqJ73lqIKa
+jFhCApN29iQjcipaZjLEH3pYmyKakOs0WrMXUK9+njNMlIiOJmnfvO9TkY0c3g319eNY/yVggmD
civ8iIwF+MqywRc8YlQWnfZqa94ZDEuOYZHctdzLn2VWVSRkdhu/fG8nRJWuBDkaZVa+U+RxjZ3U
ThFMAV8X/T6OKH1CHMCQ/Y+NiVcsdWOE5CFXbaoORj2ekln7oHc+etOy3lgaHbxXkvKeMfLG+8Ju
BiI9UVBVKFZ+E8PDGTBlDxFvrMV0p6jQTJg1kDv+xdQHoXMcMxmflZo+ZJPm60lGG12zzGULoBBf
vJnuvNxzNqEimCqTAekuaDmfxoLf4jQDNdFkgloGBmeN1Owiyy7biOjIVenr+KLd4DFk+KCAGbmo
amL92jUTUvrpZWBqt0lLlsm20j6sxD9TePmHoeiBsLS4R7JIY43RGkz4wJz17nl0ARBMBWgt4bku
dZW7d8nEogYJLnDYEOY3xYGnWl9oUQKdP5m91Y51JV8Gb0CSnrrMYZcRYyMIuxcjj5epxYrJdmKx
jmpM6AlScmFhWil9C8OsTqxLQfvU+k/l0LfL3oCHgR53WXuMu3prUgtzcBAbi+KzNvv0KS8IlbC0
GvcMKn/I+cGCxBbERh1ZHDmjMElELnJTBrw6O+cs1bZxRZtkdx4UF7ZGSYyi3lE1WLXKXwvGdUil
+RisNGedwEZZlQ47srAbFg1hHMQgRqu6s3FReOdBIZFv5AgmH2kVIO1u1405Otp4ekQhGV0amPQ1
k5XXOHPuPGkbSrY/Js8AVyeL8WjXvwHfN7EgFGeAVw87blgfS0UlYPz4EGbsAl8GGTw7tFXXxOcz
juOx4QUKd6nQeqZEwV8lMHA1I1vJAQkC6Cm1sOh8ddVe0wwLcZz10OO8q5fBdNN8LFjMLTjcESim
ZEqvVOW+xW149E3twNxNczmlvaJ8dL11Ayn0ojDRNYm/7IUhAOdX5Iryw3UU+LxG975T2L4bS8X7
wmTxpTGbQC0UnJuMW8QQl0h0+5HVJ2CLe8yZvXAwAQWOuSpaNgJyDI6iDxkmjWhbCJHnR1Zjb2SV
lrbJDYo/aSTO9C1N/ZOUis/M+O4ZI8WjQ3Q9ZAdShuuVqIe/+T3tu7HiHyoozPLUOJG5i0yIAooQ
l5IsuoV07YsbcKu7aUd4dAof3gFuW0OCxPHBOoLj5Mm0EAc3salv6il/m6HzEJbReuv6sEo0ojmC
Tiy9aF5PoTebQibj9sSmFInGqw1t2htsyl1b/ERwnxH4QEmf2XlxZj3SqU4vLVLMwXrup3TvJeN3
WChBXAvzvc6ft6mpR+5CFthrqKkcvZiFktEliWhP9U4lx6PIWeVzSd9Nos5Ka86k4o1f116Fv45e
sax+s445bRCWzrpvDmxwUXE3ko080ken8q+jcLMtQnaXG5Jsy2w1Nm7LYcjau0sr+H35xal0tpAk
l3oRTKnYac4Rql7YXKfWsgHP6+3Nb2EjhdC+kNuqo8cKpjWxgswcTtDPfs/2sXl0WE9YtDPrPCFg
Ord0XK470efyfplcMj1loVdv/Y7OnSQ6c5ln4E0n5K5j/EdDxt158Ce2n77JT1MT5mvk6uHR6Fct
vnbh4kpyWzLFSgtvGktJSJINfrnqYg38HEXbmk/24L9pk7HoTA5TFRIEqBxE1kWB588euadGPNQu
77FvWh9Sn66FZgl64/Y4iuJRkf8RDx2akRA3rnaVngrWwOb5kbHVHdmDS+V+B4a3LsDP7spYT9GD
3jo/3dstVqY+zCQvD3cCql0+Hb+GG4beRcscylLMW0GMPxXiDWt/iXGAaDr0U7xdufaa5cALrKb+
qZoZstPVl2x0+qVB2RhrDjIjqGYFWV9JZm9SWfcMb6DPDhj2U/cRuQLUEXYY5LI3b4px6zJm8Jmz
LhsvvkWZJGcrKh8NuvFl8z9apMZNbCz1IvsesXEFfQw6PWQL00vjV2neTfeSjSioOYVLcWA5m5hz
F6BL+Nmo+MXSeSw9D323spetUDHmqVdf6+Wicu9eDByUnJff0a2C3diCkWM9PvOZfXxRCaNRmy0I
PyQtPjuJN6fgAZofXMIB2IPEto0Ho0sJZvWERw6Lecy75rNr1XMa35nt/oZBt420bkf629ZGVSP1
V6PCMDO0Pctju8J3rH7t+M9LTAZfipVSgUc7macGHqmgyk0fmePckVDwZPBZxCZOx7QoeFVj/OIJ
8FmRkZ/VAdvq8PCAZdD3SmNZm+gmbO9xjSkBQDOroi4c9wHlb6NoyCvBp2HK+jTYqFXioL3bxMET
QcDoBmPdtqXIgyjTG/hOWAewg9x1cwpxCk1lLKEUuprJNNn7duf/W97TBEwJrX1vLYvRsXHRYImV
KMyWWZqcbZ/JZZzpJv9jqy0yW5wmq0OzoxPyZyWojEou8jimyWfdS+oNubrW+At2CotEYEaE29Bx
IiPxraomxSUwNlT74JVMk+R5j92oCWGranBy6OQoCgtLvRzfLKt6ScsN1/5Kr/tfN4WrHTy3EyCW
zkGH2XZqK3L7YE8khVdJu/z/dxTzv2Yq4osfj29uX9A1tRWXt4l3PkNyMPjg9kGMs7XRH/3kfQaC
e7ZiKv7EnHbycq6KCmPu2Dc75C88sHZ3SgEXG6TXyBKdQ+xjo9Y08drk2GjMMaf+uigN7V3QqGZh
6OU9LCntolKQWJqWt6oBE2TgzikV4YOOFpPOI3BAaQn0DJfYzyzDVFa08c2hbUWH85WNtNvhn2e7
/bo2AR6GdJMN2U6zAQtWTe7sHbcaoETlck0O+K7R1LC3yhDreoequ3aYZXrIMKL+CKEbi0HZ3/SJ
R2FqHXCwU4803QJC4uDeK8YO6K4+rWk+J5qK/ttnPB+EqJYqjoJQQ+4HczjH+aWCF9/pJBPUeN3I
LEbLnrCZjjpEsAA1XOfeJvqbN+C4ycloatzs3M/BNn6q3hvOKP7YaF6U4IO0xndE01Q47EUBAFx6
Xf+2glnB3jjHRA/vcchscAgqhNMFZn5IP+x4e21t0n0+jR1iHD94tRLtXfNxiEeBhSDOYEtcWe63
HVBNIcJAitQC1hx82CcMKRZNGsQbiQFTa+1DAP2RAQTqylp63tOYzI4ckW/1ZoKdVt5IWV7o5vRZ
NDSjZNYw03H2MlcbOfRACxNlLBWUaBTqKE0lyhv0jTkkgETDFgf9+2YUxHCyi2i5ix7GjEgjXgyB
siA5wXevuhbzUSYe9vggXMeQgFF7ud6qK8ZD2ah8n5UVhzBnxdAcQVTCVxARfuwxzA74UAiArXcW
D/EYM4GoE/CspFMpTBR2uO2m9GcwqYgDB/vBmO+jtP/Nia1ceJUgTTo5J2X6aojaXCbmG1qrjzYq
b+09O1OVzLQa2PtjiKzJJXGKYeW6d5FWmx4BgnR4L4ix/pIhDPD31/e2YnCbWkvRuMCm42RmQHML
MFOGb/eV2/mTqN31GNv3Ev3WFGs/bo182lbFJhcoLSadG78kciCLOKHL/sMomLYS/g42otb6bdM6
xJQoBFn6SGVhkbwuNTIvMqrpDj4to26N9ZrpVatAPDs5NNjesI5WM7SLfVyHN9p18KdBFB4C01q7
ZSzgBmMjCEy2ItEaoyDELNLDmGQU1aWzDJw0vS1X8NdGfjykw5jZm6eYlkvIElpFkKWSAWKXbgmB
9aE7hVr7c1BijcNwSqk5THVXZnjkktcDpAqdy7LRqq0WIS1oonSchWo2oxmVS2Id4AoPerONOmRu
HuT6OvPF1khDOFYtiU8+mOFZHIeXFGNPu2scBK4aFJOWrqUvIpw6dvsyac25RNanmYQeULkx3Mp+
Ytkx862OnQp++1b/yshaMloHSwD8kzidboY0bsBjaRnyEEuRgebLrp+rDtSZE2GMT3FUNQNsQc2e
iI4V01WlVNVElLKMCr2tyXNCqaztNIKy9QGWcEI9l1fRlwrCd7o5/gxRS4fBPdrqxa6yUMdoBgHJ
YcLd1880l2IdGKScjAFfq0fRxgKCh56RnyaH17StnmNtusxCvCYY+B5oBmKVhLtIO1clmXl5bu/j
QN1qj/e9kio7kpS9KKTJFtt1EcwMg/6Ul8hu0ySi0vCARNo5oobKGPhjkjFVJe6Wm/HdI+uu1azr
NMe7ShG+4jDEOsC1Xpm1w5GQ42ETpCK4om2o7HmxKGtJJksRfLyKLIzQ9IeXaNYaYDVKRqNfuPNX
8vC2xR1pfr7Udr+klcFEytpu1XsvVcsZ0VYWIQ76uxtwBdnmJ6lEuJ6rgxXEh2xQXxwxONYSTBnM
Dra4IbcI6r59vzsWgRss3Ka78FmESnv3CAK3MQ6zJIXEiH0S0E02Dw4p4YN4oEsKUpQZzTkoxXqc
YzWy8j52+bVtMJhEuol11Xj4oU7rJflm2qRcV9VwcwkzYq7N6TLysJRF8w/DZ7UkA/Mb5eWtbmH3
jjkWh0gQbTYJqpxYMtlOe3eldWWwbH/LoriYmtzZroZ4pyD2BVrfVaK1md0BzUL3LdRzZGL0qUu3
2dfvViSmfSuwCec9SAawrlAh9IgxdH9t3XRrlxXGwoqKXGWzJ3bAkk2og43ieqmZ/pdnMSDyhuBF
M7djJG4oKf4IvpCrsYdX7zbkBFrosEOyTZ5sBidaQIvrewN0pvKu8OzfpuHblQE7O53RcDIHhwxs
Zrs2fMRWhLGpzCYGzIy6W2Mgv5k4MaAnCVOZLrhwV4G9yFzoHDryraoU4yJX3kc4tlRiEczbVJfr
YGWSFIx4kFKiJEbFHIGh9qCwmAiTuhFDF7Di7850rCfRGl99F9fIyWajIKP3yrHfjCC4MtU6ERp8
yCKL+5ozhiHzsgWjNJhcS7aq/upOLJg+/2vsjIAITniDjXdaw+qae0jU2ig9PmlCGHZb+z4nrA8D
TvTkyG43lsiEmob1iOFwBlOhzjPEBYAHSJMS7KSP4mehaz7kQZKgCG7DW0A3k6bxOdSsfl+nM/um
W0z2+KXF+cNmTiQteyclcsEJ72uHGp2hqfEmIvWV6O6bE4UL+IEDmideQFkB9YnQVJPv0M0/YgE4
A370p05sLt7i4YjcaMlM9TNF5tAgeGqxOAorIXa28iilqVwmFeRLX3IM66Xz2mvT2SZEgAYaJLUz
33XmhkKug2kSWescTU5jE4dQEzsACn/vt/E/QeOPlNUgYKpnO+U5Qq4kYWFdhsQ185OMlLPodxDJ
3W2cP+nzDtK1NzmG/ry4KyWxmlN9iw7wjGrhQlSpR5bG/BfSTOBX5PNOFO8f231Io4aDgcMWG6NM
s5VXmjf8sHgS0IXlE8wDvFuxIMgp6s19zCe9HhxwkiEWRRnPrEKSFccI81trw9OcNTKkuf0NE04z
xA/eBJtd95G1lZ5erMk1nQfPUqyE/jdk6s3xs5ecZHnRiSso4vjZ7Ik90Vz4rsUIEjWppxcz9Jn3
BPP0Hf5suJ9GrijAst6yyvx3a8je/Rgh6egzApxBe1mQQMkM60dFoFPqAv/A7czxq3kNvgoqzDhG
8jEN8SfAd9NX/6YprdH5s48hGXamkIGqMQl7Pne8lGSMvMfz5+ZJn0wXyIjmPmvy9m6yn7ELqOBd
WyBiLUn+qZgjraw6GZdeyf4kt6h5Shume62Kev4Gv8bReW8I9cD1FbD5wWlBzHW9SVyQ2uY0sSFO
PuyKoaAr3UtXlGgstEAsQ2PbKcidmVcEz1UjmyeqcLEtTPRaSYybPkeWjH4S4TW5ZNG2I2CMj5Ln
0zcrc9fkjChHFNawN9lPOqMEdGlhoUf+CgeJROKRUlXLn/QERlU6jCbS1n2H4JehJdrlGKsig1N+
tPWyk6DCi054T37Z1mzMEm70aP0fZ2e2FDmSpu1baavjUY/LJblcY9N9AMRCBPuSCXkiI8lM7fuu
q/8fUf3PQCQGU21WFgUJhIfkLvdveZeqoLvs9R4KdpKesJXx55aNSgVuJKNA06PCIhdsvDDXECTH
MO1Qj5p+lAA+82L6LhdvrsFA2m9WtzwrP/pJCZC8qTxJaZNmmAdu43K6KyTsy24EoealaM7ltksF
pKQCua0072AXebgCIzTXPwctdg6Cq2ZA88R0EfWOEa0xcj3tXJSUXJm0az9rH3yVpavUpoGQGxjI
zyzQOiwe0Sh4KIoemaqOOgF3pTRCAtguWLh0VxqLAipsUKOyGimXWsJ+nuk3HGeY+gaO3nq9hSCl
RrCwc26sJlVr26U5aiD6nnKGHpsp/DpxMdSWuS41FjyKCFPV9RdA/BjRtHdGApOhmreUkB9TVyEX
Bt/MHUv04Exaomb+w/eHneXkBkElHfF+7i4aUoQhIXVsjRFfPxcJqBRNFZQyIINEJ5jMVcex0UGg
bOXSWe5x5r62O/W1CqiBmQbCdv6k8AA2q13dj6edQgoYfdf8ZPyVBZF7DKjfJ6AzIW3RYjTujXJu
zxs8saGKjpvGMrYU5q6MqW2Oa2qI0O7xB8Sy7Ng2EO22IJ3zJJor6Q43rmeh0uWDB3Ync21Fc7uz
MqCTBa2ttV5AG3kHW2S2qVs4cU1PT+NkjuSwC/BrEcC00ga9JkhQTY/TaO0V+FuqSlDhHo2Tmvbx
3mwp7RSgEqpq10w4ZqZjv6S3PJ0ZuI8oHogfnAyz6gElDA+rqawqqEKgmmWZNFFG9yIVFiR5Gw/w
IBR3Wc5jWhJEpq7uocgm13Xh29eqHY+cAP9RlYCUphaKWY4L4hfjLhxJyWbo7+XoJSlXrcosyU+s
2k9WQwpnYUDIxbBkf+XAOJ+iq2Fy5NaRuCw6FBmpJSmxNbEpJtb1QG22jnEdm+VWo4I2QFXfhVP+
xWyz/jRVxZnyEZ6xDAenHtPCqmIUKww0MBuZaGsFlfFEJe9Xk6FaqFX53Qg9ZKQq/14jOkNFgJud
1HjhtiyFaJzQLJUuSu3Rj85G3iUU6rl3BebX4DrLASINEIPJ9RGs76Jp5cTzdiARxqxJDsc5BITI
EyCo0Ru1FqJPiswtoG8oH2zVJ0CaDQzyUls+kJF/K+N5RKYTfPpc0eXJBqxln5qRc0I+2IDgsNui
xkaCqMf5IXEQrQudpzE+GyeOSSscLtHxpT0QXHaNjYarJ2CQ9QHCVj19zfnBmSoXW6jqCwbM6hhU
3k1hp9eDgZeMCM1vjSqv8a2iSsEN48imHkuP1qfigPIQYsFesjS5/eX2zOX3yJluwgboemvnN9No
3zrT3FP+QotmUOZ956SnBPD0rXsYlRXIYoaN/XMycxT2wY1gkAKra76uOu+27r8aeFoqNZ/hTCKP
KN2haYHAWaep7rbu3G8zmq2hg4VnraCflChGSnPaUWkK6NLjG0x1kWwUL55O4SQSUBVbCHWjRIRi
HoEMl5t+Rk9PHrV02yy/58TEchuv3G6cNgUCaTHwbXyfmRAEYWoIEulw2vBQzkgymtljSPPIT38G
Xn2ad/FFxVbc/Eo8zm+3o9bR05uqjZ3su5bCW4quVF2cJDTLN0RtDWESiI3CWInEuY6i7JufBV/p
AqL70dPb9cA6+euAhL7XM/0yqmTAwwKGUOc+FnqFd+UZkv0TSp0lVwqcZk2cOuZnc3E/lnAhBZrT
dXHfDMoGpYyOqoc1iYV1tK+xLaFN3lrFtxTuTkEM5LQDeMXxPEZzPwOuZII8CqjDJAi05pL/a+SI
4+rIyZ7q6Crtegp0kFkhwHTE7Pi0nkRQfvDUo277bLbWFsv6kAccGNDcoQgdheaxXDamSlO7BAHE
+8/FdEKx5Uggxb/UAi2UzxuSuoHUtCazDiL7GBKrtYooFWeeh9QADeEy2ubY2qLJS6lcdaSVlK3o
QdH7RhMVJKE9oBRJXGh/xyHmuKcVKEigITudVIV5bIN1yZJjp6JLVM7hc+tQBs69zTjP3dGUUsrD
p6E/Jqa5GmJoXwmO5USAaE2GmMgCVkiNysG/yUGAzFg495va8zi01bYyHkpIsk3vQvGI1iWmZCnC
dklHgl4mF4sjuwdQdhQkTzrddfDk2NvOSFha5jg4D4Af9PmTcO8cqqPp4pmqM4yJIs45cNICxoj5
M8gFese6+qrbziJ8Kby1sgroouh5+r1Jfu2DkvGCZLX4qi7mfgrWr0C4ZTIA6aIHHFPARDQgI7NP
+wnWTH5G7RlmdXWmnW8A0DJHK1xhwUYGbG0xRiRWAx/eS7Cmhs27bNnwHBB9ACY5NQ9m2T5Kn20x
cdxL2VoPReyhmm+SGSFuUkopjkOL0mpaRvS6jfS+s621MvKTNm9vW0EOY03IAtr+gpzfOBKpSWiE
Ff643kkZF869xAxN1k34aBeQRFWHJALNXOOmyYDtjGk/n80OSOFeqQ7Ukt3uMjxEkXtBjwe3b1JI
j2O4t4ynIO76O6tHaKYZyHHGrxw2opvu1RwH1y8vIMOnfU8k57vGfZqO4YVwB2g0QPsvA42cZZ+N
Z3RJqv1sosbk5n5+Vgz0uibdJ1d0j72jxg3ERhu1g+0AKhyzC3tZx1/ssh5ujFZbJ701uadB3+Pk
OToXkVNq0EhlicEDs0AxJt2VJdgfHpQd7J/pm+dKzdRaw84NuuJ++XfMKgYLMK7yF75wmPzwp1mc
0e3vT11sPq1YFw92E94YjWVfF20GxY3ffvnnOVEKp5NKr6K+o/vVlhWJZxxuMwdAeUP54H6RSmny
DH9Iq3N3geAJsdScPCi7wG+pci/s2pjW9LuLr+Gc31imq6/odlX3A3qeL/9MxYY6fwnrJ2/c6tiS
oX58qevHo59vhwKC7ugSoDcjAHlI4R76qks8NuXOirwaPavekOsSdNNtUaAv3lhuy8pfhWNo/5Bj
SbFWt/om8gCZ5CMVtraJgku3RVB96Kz6SHhDfdbOwH1qzOLuoyFxjjVMjFu3BXGgGvPb0NjxBeU2
TArsSf2U1OjaK+E54lontXcZN/WVI5FIY+SvdYTYtfB1e9bC16rTgUQtqKeHqJyfSyesrqj+9TdV
Nl16nLi2S3t6DjYNuiAod03W2WxotMbM7ibF/+pEG85DWQH4zXKocXNZJxttgdexQC+QCBnNHnWZ
owgJiu0EqPzWwCvRRY8sNMvitJHtyNpB96hI2nITq+B2aXBsXTv0zqewe3StttlXUFvRYxp3iLSF
TsBPWmlcdOzkCcXF8ylJW+wtx93UpBJUVARDKDO+pfPAd4ozA20w0DNBell76MvVHVYsHeIJl0mG
UHlD/IuzAoLfLy+ZC0RoTjK9Ifc9V4IlL3w57FXcz+tg1kjjs4KuRls+B4i1PY1A/hAJtC+sGONC
qqg06VzfuojgWI08rdSjmn6l/DJlnUj7rChLYCBKrLXAqDCtq8fRxzNAjqiiz2iATpxVYYEwbx2N
mAEIiX7JMK8RwkDP2By+K3Nj50SHR3Pkrmda3Cthq3Yz9Ezn6HrIp8WbcBogQ0Xtkx11PP46mfah
QgMZfZT4eEbVTRypsm5OLXTe3KXZHlLCmoPiwjPBqRNqI4ZjoBJQ0ytfm/bi2C0JVakZbUsvBCTU
9ZELkg2c6yBMADKzrFfE5TftkAfno0IWW6eEwFk97Tg11M5NEGAL3XZ6BOUHX66MUP5upIfE2Pwk
Wlnf5SUkpKZF8FfplJKjkMcDteqzaeIcL4a22lvoRurMnwkLBamKNACIFchWcJ6dVqMk4ZrMvYvO
GtyoS4+vey0B2KkEvSWcm9rC1TtEJPKvFMeIApL2sUOGHoAu9WhEPY06vJk6tJ+azi1WIX1LWsKi
PY6FiXI5MN9yzMxbaQEcDFgPz0Lml6kTnxgTcGnbMYbzGLUV2rCAtZvJGClnVYBoSHLWvG28q+y1
VSp1RnoPCdeQ7qpiOk5TOzpt9dA8SAvtDQHJwmGHQEPISc/1IlCjFmo72gW5Sz4d9C3xiRNVW4oq
wEwsEW/UFOttNdp0a3tRlxdTiHySicgZch81nd2XF9gUKELNOci7b/RrAPbTm76EAsWRmk4ojLUp
kK3lpWnpqBszyHKQL3pnTQhaY+J3XqRAOqOu39MzI48s4xpjx16c2yK67srB3sZul5yj9dkehVVd
rF++tY0kOT+abRShLB6SoxnByQWnScGipTqYuxLbQqO5g0JYXWkH2p+pU/hjrNYr1zavsOqGv+S2
9b5dXkSVogQl5DaqMmentemfAkGJf6AUAJWrTqcbCeZgMzTWj1Y4z0mdVXvPUy1EEk/gspMnxCTN
aUgke4IYUXuHyfuwkWXb0uRDpdsuVHCuQCocNcowLz1poTeVYobSefF0kY0SmQu9bkZH/8x9QKOJ
nIxV7aGCGrQ+zlWzNa/lF9BMEUXwZ0kaORiN2iuZFRdDRz7rjRax9gCLC8EN56xFGzOqSXY6E5xc
MubUp7wGE2Il7r1hgQYqVKQLEu1draJuFYUF5B0DOGJuAAY0EOfram9fOIH9pcTPqc9Zgbk/oQ4T
w9OYfapboUS8qhtgxhY1sKagEdedv2BGMLsVxrpQGRUmJzbBxuEOFZrJvoUJtU8qb93l/rBsa0e5
cBUdazvZB0af7EWf8r4ZaY8E7vNldLDZmTOz2LKcvrdowVyMkuqqajIk9hMOPm0XmM973WlS6O7W
K83yyleaRDAkjk+CHUlAuFcpjaZiE5SNuChJy26zMudPMa8CtTgd6cGV+1b6414bOMm1KHq9vNBC
wFWFaq2mHH8WUIstEcnYocaJwDUuX+aDHFv/uu3MvWPH/e0ietSFVgfCy/K3bbzv2GTPS2ol9Af7
/FZXuJnk0XDFhrufIU+em3YlYdtRycGXK/WU2s++gZzU8sL1gFMJ8+kEe2mLQygmlWOTkSeRRfOt
qIR1li0vbRTfT/CSNp0I/Q59af7t5afxkCHYFfvXZHn5wnC9o+CGaD9qABcvLy///vJVK+dvU0f0
ffDvL99aYjEhkh0G217t0/itqhinR0L7LJn0RYMCLezWeFtIczX2Q4/WMDtAkZPQ4LwroaBIEBQ+
j4/W5dWsAij9sx9ejLkBHH1OzHSl08VBoRHhhYnu4MXLV9wAb282DfI/bB4xIdi+tjyxoy/sUE+P
QPXV9KPWvW2gYhf2F4agZOY0y9PzIu60vNBWntc6gCMR9Xl3nlKPrQLCnrqrUVDNY+9yTjrvMndA
TMeeyx4pqzsbFts26L/Wyhx2Rp0MO+rmAsmn1HnshSYK7DwfTY/YPXdT/0GZ3OehFC1yE+E1qDFC
4WUGX75ql29fvqolpRy6NUgVcp3lQocsuuBUyHJGqpqXNEngDc/w9SLwF4GTVLxPKy5fXpAMhWPb
2PtJiFMr8MstxFEHkf+g3aE0WKaOdVYvL3FV1xshaW05Tv7Li+3xtHHKGMkc+cuOy3b/vy8lLNet
jk1cnGvdi0XjFKgd6gMYn7CtkcbQRu4a79kTDT4WHCjQRH+NUSC/uBTIOASW/qKHW60H2TUs4W+E
je6A5HhwhMzKuI9maJdRiNBxNtS3C8KmI5EdDb/b95Nwzl9eaK9EK3uuUFWZg+w7esUKs4SOLrZE
4TDHSJdz6QRUyQSZbKLaAUyimFX7KyXnqhsIQUr7+doFNbEDBaPPaN7udEb+K+visqz7ixgyAc80
u2kywnuahokijXMJyhg9NgN0hZ2G/u0EivNYtlQHrJR4XBhOujw++i7xclpBuCCi3PFUUV+9CRRS
RJndIEnUcaQhtmEUmITMsFovqJdg6iUcFE8N62HuJ72v09QDAU+mBsMS+TNf4brmBuXXWFglzw1x
To2CYQYEYU3bftdq9O1HKOEGSdaJmaP26yLhdYJFEKmipc1TcSG8Ar9eOxF3QwLCo6fQ5E/fKtAw
x/A6oguFRMY+qsUNf/g17vV0KieU9H0aOSBSVqmbofzUUJaqUWpd+WhmrvLmjN4opt0hRY8Szcos
UggpugLGRWjeUCk5MUv3R+xV5DS9Z12NCb5NftKkmG4EDmZ8FtWW0PKu4wKrh2ysSauEdU7tEw+g
ZVGg7JPTAQ0gkfZMmW/KZzumoDTQw4370d9aYyXP81TfxtFt9NOfbWPl5e24RqYp+iL4GKt8Frhz
45e2KtvYY+dwwDH5u8L5ITy9uOYtpLc8vAsS+dA7Od3tVN4VGvWpEGvU3bjYBitZ7NoOclEmxaUb
kbXZOT4iRHXhJk5IGbIZAu5ES00CYVn1TYWgh8YjMvbs+lx7ALKbSAuUszqS4ay/ExIWvajxS0RA
MocCRjkktJV54WepvKgkoLzZ99fxsiVJinYeiHBArRCD4BChvSTzb2lohTDFPH3Sq248B4tSEJOC
J53DLewAsRpCozwdkQAyImsxTGinh9QQa8OozNvA7xd1qIJEBUbyBcDCayQxs21hdijDdEF0N/Qu
SIwq2g6+ptzdp+16MN3o3jIfherlbV4X8T0ywPsK1eGjssXlGkDndBdONlD0YPg1W6j2g1qTOzpx
QGw85PuZeaK8zu82XhdOJ1aKtpnnFdQuotC6m8mmEWyiLVQOQt5lISjRvKJU7RT0141fQ3luh7K5
bFMD7ly6bCZEZ5soEvGNHgoKl6FIoYmgEgPCfdyFUTdugGHFVAO84Iv00X5A5DlYN4N7OdLeuEHt
4tE3jf5ZiiWpJV93lnLB7MuvXtNRDiUOXLVG6qx7MDjIxmOT6pVGAWu/x92lH39iINr/eba+HKGl
AZ1uGODeploVl02eNDgk+Mbq5dtsSsvL7KuJJOAqwBqPyM+kamlc4S2RI+XgBA85bkN69uGCdmrT
2FlzWmpo3HCvMCggAiHBQMNQBjq+EMsLmJBpbdakelAYEd21Ueeo6T7exJnh3BTutQbmRu17hJFh
V3RKZCW3XoZDIQqRgFBAQwIoa4prUc9f0sEY7ti3fooRGZDeCYNtLqzg1jWOZsymefLt/KdX3rsW
vK7Bbq1dMhoEfkvQOS46lN7RbKDfhaK0ceUXASjJEfakG5pfs8Kno5u3V26FdlSRC2NrFCBTakuA
B87AcJptaW56f7qOp8490/ohDIAuywnvH7dJ8DhVIxYqJMTUBfHxsabvVTw8gUN0b+c+W3tova5N
1/bXaRMmX9nS93gZOt/HGjMR10GYYqJbAo6lAvgFNPBrodwMFjUGxcGQTzeB0ZwCHc9PIlLITY3P
4F1Yg+QKhqFZw2hmd54bqFbDSH4WHT1pgfijjQbzBSVeeq2RiwlnGMFIMnuxbZUDsS7C+hVVUHAI
0PM0yqdGM0AvRrLh2O3E9IBMUTRZ9Vkehw0ScwAuqzgGwxKhaYsorkTARHrPomntU12PzcpNdbUy
AuRIFsH6cy+D/5NF3/Aa23g2YgjQgMjR0RaP7Pgc4Cy+1KMcT5ziSwFkD90QLByqpkFBSFvDyjV6
bxsoso55gq81qqTmOUdtyeYLinH2w49mqLJnAKAlZaKIUr9XXAnWwKmnF1phrW5ECVwBfGazDY1Q
no8ZqvsqCO1LMCPyxHFsgCptfE/qayAWZ1fnRsHTLmsHw6OmCM8GL37OMxr6Y4kcLpVfZIQaElJX
p7fc4OLCtZtq9cff/vOf//2fz+N/BT+LK5JEWAjNP/+b75+593UUhO3Bt/+8KzL+e/mb//mdt3/x
z/PouS6a4lf74W9tfhYXT9nP5vCXlk/zP+/M6P/6dCdP7dObb1Y5xY/puvtZTzc/my5tXz4F17H8
5v/1h3/7+fIud1P58x9/PONQ0C7vFkRF/se/fnT64x9/2OrlPv15m5a3/9fPls//jz+Owyj9efjr
P5+a9h9/GEr93dJSK8cTjqtM1/T++Nvw8+VHaC383XZsbXvStkxlCwbJCxxR+DPT/bsjbFN5trKR
7bOk/uNvTdG9/MxRf3eIO2w05aVylHT++P8X/mYC/3dC/5Z32RUMwLb5xx+S8cs/53m5MJ4MrYVw
bFNbtmcpy2Gg8vnphkIav23+R1fQ3K0ntMowGTweT/RO7eCPnoCvOaIbdGyswBWfFGdAEE/Im4/6
FXiDNW42R+Wxd2KeWqev7ty/Pt/rz+N+8nGWj/vq44xTZoZYFc/76Zcp0X5qoCWAJ4zpj8fHHw/l
vDsUk8JNdm1X2G+HEjBiC6cY531UjNNid2hk4/yIvttU3gNidn99PJwp3huPgTwPTxHF8/t2PEdm
CidpbIBCMFFGjEskSA0134Y00ULnMdF3/vA0j4+fDPveHVWSUU2TdUbu9HbYOATU4Ity2rdr81nv
nDX6TqvqGsmLbXZq/iIUIELcGafqz73izVbxeibfvd7XA1tvB677AGxjwMDxVfgDAuFps/Y2+aq9
DjefXOKyRl+vYcmj4prKdaRjgqq0DkYiqrVqUaZ6Z0PJUfSx9XTO9n3qorObim0INFTCK7LSnUSb
XhYgt+lm14tNjIY//80B4j1RMPvkYy139tXHslylPWkKwYNuWh40xbc3oPMtafbw3rAP3lj4S4lL
i07nsZ8ePwqYt/MKDvQnQy5X+mpIboPUlmXKZbuRwjq8E2OpCqSKdbsJUm9cIb+9j9OamuxIl29K
sy9VMV9JK9sIdMayGSdfg2ZqI0HXoL2w+/jDHCw8MB5QUOiyWNKRpmuJg0c5TWFqG2bvb8YpqNC/
a2A0A7VB0uzUCrvxOqN4FqKulZTdJ0vv4Mm2baVZD1KyNzqmp6yDJ02pYhyVM7jbYvL9a7PFFJBG
JQiwoLU/WXvvDaW1a7MXmy57+PLQv9qvHG2VekLUHb9xsznyk3RfCmyuDNTWP76bhwP9ObPa5D6y
lOAovR0IbA3Y89ZrNzbmganrZMeZOTwDQfvy8Ti/zZrjOkBCTM4q5SzT9naciGLuqMqKljcUvAtw
FBj0RcHwWCyQfVu47TPN+vSTTUoePCov6xbnIRaKaTqwVg5OIcMNojEsa3SYMS2EFfArQ1fpaFDl
DYXwL0PcYNaE2PAGiM/egF08pMYmEsg/15hRwu5o227dVuWeYJWCb3xW2hhH+ij1yMz+5LO6y+p5
/YxJySRAy+Ts5E4BRH17h0DazmigymwLhG9Pv/UCmhLNPXO6qywi5HGCT2ZnwZ3QWNh4Tn/pFS5w
8THC4wm0KVT+J41Hxsq10Zk0a1gfedEi9Fairjvf10qwPVW3g6eMnVvRZB2n2L6gAD6fqjLxHzwD
by5ZYZvge865THC08YfymqJCewMSB0lEGrz05tovVAE4phE1Gcb0rDa9Rwse9DENjuYmNPOvUQxg
PJk4AMJy+Bb2GexSAF9yvi0Lq6PJH/xoi4UwUPV7MVQrf4jqY1egGjJhVJGO5j4rdHyaSwkdy6JH
lgNzgNfZbaE6LP1zzOoil6gWtvPOmMtthwhSGIJMbGocxjkbwtXHa3d5Bn6bGQ9NBcv1hPvbhlvp
xldFmNOYgNVHRti33z4ewDx8Cpe5Z18hZKBA4TrewZaeNAoHd+Bn2zKSV4YV57uZXLiAFZuE9Rdb
IBsjkgwtS6wEqvwmc6Kv/iSwJk70sy0RTm9H8y8+sBZHC2eeYxFbqt+3fM9shDkIt9vmkR890LUs
vKOuNQGwmF4eE2GMBhUS4B60kj6+G8Snb263LaWmPUPkSAlOOvbBBj9ERdU3AYSD1Gmdu0FWJDSq
be0CmxJRdaeU2Gzzr44JhM52qHjYFtuE6y6f6dV+qwbocHXnU482fbDZ40Bet50ybxIbs8f7bF03
pvtXDzKOE+VpB7Cio5SpDjanqUKNzR5q+nM2XeWsLlb86q9hRFcuMsh1k+Dq4xt7uMqW8+v1gAc3
tszsNi6dSqOg25o/0CvxuK/IYPqhNd5+PNTyVq8fmZejUqCcYytLkI0cDFVFiJtkKtNbMv4e6zz0
WOnzUYM1R2dTlGmzpiBHhqvZ2VA0MaNP5vO348YiaCMa1jxQfAj7IDrNRl/OZWCozQhCBTnTOToZ
+kUW3UrCK6OeuucGgb7Ljy/6t/vruJZNcOI5Umk+wMFFcyZYGeoBYosMMNCRB9NDgaXzP9mNDqJS
m2XKk6FdQN8EIxxtb5eqrHx3QEEW+SebwnINoiD6Qr16EwgPkR3MuoxPLuu353EZkJ1PK+VJVx0G
fwM1yXhyuKwKylCPxPAo7jyBLRXeCB/fwN9m7WCkw2Aky6LRixmpTx/B2lbDaRl97fUetP4nQfQ7
U2VjcsP24pqIEh2uT6pSHlRzd9piPaIBjQF/7RsKt9BY09OPL+rw9GC+bI9QzoWB4gIVPrgoRCSo
aJW0uhzEF7aiSy97EBqf3Ll35og4R1HBdrgcgvW3i8Kp6KjIAtLiiAtNlMM5yWPsyaNtjbz6x9fz
ziQxBuJNPNeuMOXyUV5tlaj7wL/WEmI6KOkASdqq+6HDeLryvQaefU6PBlHbQaafTJn5zo10PEJv
IaBe4wawzOmrgcPZsX07BjmDkBXWKwH8ESC90BwXGiR9i6OqCq6HLgtWni4psQLsKa+GHsAD+zj2
Bq2d4Z4ylp/M7/JUv9nqiGw9W6qXBNy19cE27rYuRImqnPGacjaYCu46tAyjpt8MRb+OPLQiu23l
GRcfz8I7C5jFRAZoCgpBII3e3oxOggkN0VvZVrEs1mAfwKem4AaO6Pe39x+PtRSTDi/RNWFikR+4
SknvIHhvAnA9o2XjWrmobcnSPepjaHXI5qJ5KGka4vGSRudOkeGH3OV8qKgGcm89ZH3AIVOCXd3N
tRekJxnONwjCLzTGPKnXCYy/xwzFoU9Out8/sbI1+DW2RypRZDUHa0UMsCyyKpcAc4/ceoBTjDJS
NV3nVnDfG8OD7CEHlB7u58311CBZ1FnbRfdGiwT/FnAUIXBlnAei+Yvr//j4dv72rCrupNZy2VQt
ntiDqXMQB+lKVUHzSOKzyst/1G76Lc2zS9F8dh9+WyUMRWnGczU1A/O3bUGWJra0CXj8tFcQ/0Ve
AQknvjS+hlCDv398Xe8ORnrMOWESKx9udHEpe5huaHdplPuJWYna0rhFvghayr8zkuNKyQFvU595
u/gBLyCvOBKtVZM4rfAh9dBoRSzqkx3nvYnSFC+5FMkefrjsW+HT08iMaesn43WOV0XeabIaxAgA
W36yKH7bVZeZejXWwSVFwVzQmtbTNrDSu0Xk13HLHyGUBB2B843DT2LPwyoatYy34y2b7avNFGWf
2cxQ096qybxUBhKMZdBgTRndjU2AJRhkI1z8iiy7thfrw4/nzzzMy19Gt5UiOrS9ZTt/O3rm2xmR
1IIERBoIRiweMuSvRNlha2/bDA+bvi7EXT9247FJg3yTOZY8nTRQ3s8+yjLUm+17uREkOIAGCf4d
6+A4S7Mp9ktvRnFu6gzMcJDxeGxcXV9nZfnNdLBrDglv16FThteh0eF+OKUOIodmdJkYAogG5kRn
4H7qv7zGNUVHniTbpATE0f72FkWJdnzbB70HQ5imlOn/DH2/XLvuNJx8PBu/34G3Ix3sR30zeKnI
Er31kd6AujYPfbXunKI2P7mk35+nZSDCcZCKDkf5wSWR/gOho9W2TZZ+XW7Pp1S4UNa1vpUFGdDH
V/XuYKZHAiAo2jG5b+/foAYx6BR0DDgTRGs6upbdGaYZnXHU23NAy9Ht6ct/POjvWyBXSDXc8yiX
UiE8OHa8WgLFpHS3DSpEBZwaGVRUP2i6NrQx/42hqEq7lEJN9qjl+l89wFFieVNqObgf0RfEXg8f
GRmY+LEVsHr++lBKSIpgXBkB7BIevBoqnBs1O4nUyGxr76FxenXjGjlAf0RhPrmq92ZNEVOansUZ
Qoz5dqisxMMO5UW9ra1QHEMXvDec/gn1n1Mpgqd/47KWdhhxAjHN4Tlc2kgJiG65rEDaW6i3zUng
ghpyCkt9clm/7+7MEd01Vr/HelYHd3BK7ZjiH0MtZhBGBEssxPataSZwTeYXDBjWH1/a8si+3dQY
jxafs8yXtL2DxR9aMp3GpNFbmNLNz961gm0qUGqdOxAlNlSNXZm74QrT4PH445GXd/595CUipkkh
KL2+nUAH6wADOUyNTnY0revInE+o3ZWf3M/3RvHYsi2l6c0w0NtRyOyiKEYoZKtwETuKQDZvvQBB
y79+LUT2tru0uYT0Dh4xvJnRHwChtA3ocyKUBzGC9tv4ySjvrY3XoxzsinKcZrub0NGoM/umqsyr
yUYwvfO9CwSinrQPo+bjy3p3QE1ATwKnqWoeTJF0EJLSM88YEuvbymwfS4L1uQE9jN3anir85uPx
3pksKdioHEpBzJV7kJtCmSwSZc6cL3YbXKILhkN168SfLPl3R1l2DAvtRLqS8u2SqBacjZxGAgmn
ak5gZKb4wzXmJ3WtdzZ4+bIv/WuUg2tBTyodiEc8dl1tyiN6XvjB6dSuL/rJD4ZPZuqd3ZBG38tB
ojz28oOlgehu2SFp4G391BgwyvE0rgt1eIGyxGKOYVmf3MN3tg06JQS7JlEZKcNBaanP6iwH7qS3
WQP0Li1n1IjDHInb49pxogcvCJw7GMrzZWwtUOaPl8m7F2u6Sw9K0TZ3DwdHExwFUI9yaA7WN5nl
DTXT74P07stRf7Ik35tG89VYB4ulR3oFWSyf/bjt0aKBWg1ISP0YlHX+8UWZ7zxs0iQLVS5tS+rp
y1W/OjtHcKpIiFJzhRIKGBWxxOR7TXBXQIrOE7nuW3taEPuev7XHChi51EZy7sZRNmOPl0MmDUJQ
xFZWDmdl1SEWlQxL82MKwvqhpaRk//UNXHJmsOFxUlHjWdbIqw/sZ705TyNHxxD7+CXmAilQG1HN
j+/LexNAAuzQ8XJprquDyfaD2R76KVqiWw6nozmdcW0t0qYyj/opRVfs4+HemwUOCuJAmyCf3PPt
Rcla9imNfHdbak7N7WTjA3ccTFH6hfKcEx8JXVtPnuEBIf944HfyLDo6aqlCWFSjncNtyU8LJ2oc
QUCTNs3Pup8g+/TjVzrGPeaLcPsxXA1WSTYgTV/Z1W3YTZ8BBt691wSjxImYtLADv734LqyC3EL3
b1t2Zn1sZP5OQaU8rpL6k5rUe1uwxQ2mS/7/SDuv5bhxrl1fEatIgvG0c7ckK1iSPT5hOTInMPPq
90PNrvokNqu7PP/M2dgjCCCwsLDWG+iUCTELV4GFDEMf9s5BE7QgO4sLGbWB5sqSLo5iGrbjgn5i
tNnWcUccvntUAA7RAGPATIN8ryEUeWXHLC0aqCUqDOTWOtnUx0ULOr8fqR86+Fcb30zdf/USgHNB
9vPy/ljamPi3T+2fqTg8/zZwyJTQ90mXas3/UcTtA2Y9APfiO13UEteU7srinVXySJjejze7v2K0
IWnqMV4JCWw1pPn9iKOcMRQQYYZbdWzUle1WT+iKvFye6OJXsxxTCCCGUyn843r6GURwMCSEFQ2j
pFDHIlUL4sfLgyx9NMqTFpAdiwLUvBRbBW2bTcKgB7Nv8XeJEI9KYBmscKzStn8/FE1pClBTm5R8
4+N84NJ2EBywIHQ6be/WPTr4snnSlO6fy+MsfTBbM5kPKY1Q51Mygr4Xvck4VT45fDvKA4KCR5S4
bkODMoSX3UW1f+wkoiWXB17ambR+VV4ljkXxdzZBKxsGva1S64CYs/YYBQ7wk8Stw3u4y4hkGhgR
pQqIkivDLuwTMWVYADZslf99+sTvrx8ldKA9mwDOPaS8nQrJSt2O/c3lyU2nd/ZKoaLH5UOiIZji
bJSmQ5GrjBrsTPCFx/lJtVa5qsj7AsMIFK+ta+0mbTpXZwNSxKHdS2mAR+fHaSmejFH5U8yDS1Ei
pMrE8KsiDv0UZ5po+EEKYZRb2cY5AOi2QX7PZ+NtmtJEexUGqN4hMeip32GRti+X12LxirJp6NAG
4+DgXvDxd6topzjQbM1DkurHakSTzdlZRY2cg8WLAD0SaGKw5LMVAmHPl8deSjiJsapDmguM0Jm9
i8My5wE3DvbBFB7ifCqiwANieOD4dWTGm5/SrA4K/ryXR134+gBjp68xoWSFOguCfq5mcQ+m4zCU
oXLKKDVCW/DSr62GyZ9ddfLvYwXoDuqZ3L+Ae+bNOb2PAs+UPqWaETKkkgT5cz220cF14bRentrC
gn4YarbPOoQSNCtgqDBHorAWf7DDRYOjD1da4G2yyEBCLLgSoqbDMtvbgtAE6oc2J73HWXIVgqAv
YKejZTkJS0WVL/aDhimSqsF8uDy9haAkSE25xHgjmPR4Pm5VKYXpoj/rH1HTQfsVRTV6fk8xANcc
zcsiu9bSWBqPPIZkA9iazevy43jouLllFg0+5pQYpXWJr6F9GN31SX2PN+EhDq9tlcUBpzr0dByA
Os4Ck9NHNf4pmn8EV7jtURxepyXMDqnaaNYF4YvUgl9/v6R0ougQQa6i0DE7DKnjpkLJOu4QNExX
McyaVWhlckvbvLoVjYbRN8q8h8uDLp1AYOimapL+87KanXsrSQ3ETgwUpnLlS9z0Py0LmktdHqPx
/ziUPUs8pCZQxqUZdcxqrdyKSPtBv7a+6xHl3Ha1eLo8saWz8G5i80dsYbFWMfL7kJmL1wAtUBG5
D0muJ1euyaV9wv01lfa4wSaw/odrkicSXTyU5o7xiKFIWkNDa2Cr/WajBMkmr6GKAR3s/1ye3ULf
ZsLzmzRbXFvwrJmFF/RMrCTxXeWgBRp2YGmanlSlh1wYE0iVNBPH1sKphW7Ir7DH0wdODCJNuhft
L/8iS9MHZEMI4KVBNjnbP6YusyaGWXjwFMPCEbAdUJdwHWSgIiMN7pAo18HBK3B4r/TNluKrCUmC
gKe9lVY/rnuXVN4AOw1nBDN9bbzwN/fzk4B31KKo7HXlJvXydH15skuHZQIyEfW4rDRn9q1rYVqD
0Cp2sGaO4R5XKOsW+YhOHu0qjzq0cyBLbi+P+fa+mQf1CQ4HBI8sjPfJbKKomPV1UATIb5Z4Aep6
EqjbNEQe7lYaI7TpwXSyGg8n+P3ItdboIkaPXcS1urLrcQCL7ZrobCojdNF9WvR1eFAVmGgbgI15
9nj5t104ddNhcKclMqZb9uMv23Pn6oBdlYOvB+YnF31WPkhZa8WpbuXQ314ebfpp50vD+xPVRPW8
b+AGJhk5S35UZdaiz4HsIAZW+ZUvsDAnXjDT2ebRPrWTPs7J7Ie4rSJ8ceyBKhjqmJ4XvpRKc+Xy
XtjQBim+ptIpsHlRTyftXb49IDEXGR7fOfQgIPrKrtPRGlcLd0fJ6cbq6m2tKg+XF3A6nbMFfIPJ
AX0gCzsDt9PZxTZICYJjZrpV+mIO0D2NkVfpbYEhLj4enVo1ECjwV9tNQprhKq690L+ywAsxZKqA
k6+ApKPgOZu5HchwMPQwOIL/aFYZUsBRG5/8Dvm3UEDW89Ur014e0LFpKEx37bzurvawtkWF4Glm
TRKe/fhSDRjC9OUO4XFrA6TnGoBhaUQcpumS8MbRgfJ+/LhRm5l23IbKQXS1C82qb5FlFr1aYABl
pXQM217lcHcmSc7u8jde2L5T+4kHBUIoMBhm8QNzYcUN/B5Oqco4yK+FD45I/U3IJ/77mEyThjbv
RESi1Dq7DBKEugbqycpBLYpPMmlxud4gXp8hvl6dgBWE2PleyypmMQDggk7ewu1rGKrp8jz+uLLI
i3tNFQokmi2o8SjQKbG61s28ya9c9LPg/zYQqSeYaPJPYImz0NYhrV2qqHqe6mHEOS7N0WgeUgzA
sAk0EQhUi8gQVy6cpcmBgYakARLdAkz9cXL1iBKAaVfpyeuHDCf1kIfZqkJh8/XyHpltz7e5vcUA
gyhHlXwW4oaiKDo0WdKT1BoN1KKFYXtgKpB+7WLyr8By2A7qL5cHnT93/x1Vpw+l6tRvKIZ9nJ2H
epo9ukl6gmaABYwVKqsqF+0j0FdsNF3PRUShEc+I9o47K0dKQk3RI7n8Syx8VWge2kTl4j4/CwUw
UbpiLMP01CCZgHUOTw9kkn2Bcjvb2fzTeip6kpfHnCdv08Tpjmk4a/9bbpwtdxGbPA79Ijl1NBM2
imV4MKvzpzgSXyh+eD8GUWKJqaKSpjSVcSv64R9AVuPfby5w2ciO2cCkyaJmv0XOzurTcYxPgetm
D36Uu7c5oNYro8zCz9tcQfQDjIAmR4I0+8g1aji933bJqe/QiKZYV53sPogOKMY2+8vruvQt2cVM
BvAnwX02FO8kpVBwoTkZipt/y0q0pQwV6gaWOU2hIARJMnx5xIXzaU1gbEHSQxo1r5G1sT8UVebH
JzkAhVvVbxzvKC6/Xh5mlhq8reH7YaaJv0sNZKhnCLB70SlVCmQg8PTDSCQAhVyhQReEX/xikkrO
3BhdqbbMjXJ3efylaVIH5KDQvKCuMFtYJPdTnYpMdJJ6g3ynnqX2g9v3obK5PM5CGOJlLzTuKxuE
y7w5RCKd09bX4pMNghpqkdFimhCZ28hGuZX88VsMXvPK/lzaNFNsdSBI0Bqc98Qtr+6w8KviE4qb
yKwYAk5yOLBTIV/disG/BkBZ+pZUZ4DVkFRyIU9r8O5b5iWINkxY2KR0HG4ttP1WYwHrIoQH91lm
YDWLLh3Xg55dw2HNkr1pF1HFZa86DkNr882atoMe+1Uan9BkR1R+tMYMzmjpdFgCCQfFHStG6HST
lpX7nCQavlhuZl7pwi5EAz4w6w1WhDfzfLU9/OACBDmiUxTjjCzZwY9lNgQbb4z+sn36Nl12Es1/
SpoO+cHHhcbDRzRRnUAJ7oX8KWMH9U9At2pxJZovTImklaowFwgTmi8rTRTFK+0wOdl4Z94jE2Lv
Wpq5N3rWX8NvvCH63+Xrb3NiHJ78PEZ4cM8OYmSht5kiHnPKXA9ZCh+UL1zosAhSABA2HjCNXb+o
XRR8iyCZ3rpp5H4vvLj90amFcecWMgGjXyg9rmQjxfG1abY+zh2liLhlQ/nZ6DozXuf44P2TaU0T
7zvaQ7+xFMZhpXbhQq2ESW6+IcO1Hvwu9d0rp3HhdFD4RhWBvhSmn/NHUK8PqJwVSnbSWhO9EKuq
zc9q4OiP2EyZxaZQZdUcgbjQqTZb1365HH8W4hwZHpBI+u6UGef5q973de3l6Bmh0txh01Z8le5o
bi8PshDkSHl4s06Yc8Ar82s39mSvSKQmJU48KC+LFp25rP0umOJNIdz0s5KKX5fHfCvHzjYOZ9gB
qTXR1c9mhmZNi6KcTcu7KIc/ulG5jwIFoE+iSUY80rR0skYvin+izhwfPUPPDw36EcmaMIBeljK0
9rCuahShV3VeIRivN75BwOAt8LNraU7hjxtbUOfaQduXo57cBbLDu6FSAv8fCu5xAbPHx5dB9WU1
iaZN+XKlDykZR+8gO14PuNpUnottnF5GyKZqRdd99yLyQ1SnEW+u1AhtURJiVDmDWHwtRGBhIEE2
8JpYiXlratz7uVm0zh4zAq/eyWREQD/mKFqbPlIDsgDEipJVaYZiuJJ4zJtK07l02bQ29GhkCnjl
fYw1QqNzE7YiPNmNLJ/VWKBrBz22/dxm1bCtk0Fg9qlZ8j51JWAl7BS9zxQviu9Or2WvvdTx3rKj
PuuuHKfzvUZewkVDrkmG7bwlou8uG5GbigQ0HpzqQilCTE304nenBjr+2EkFChENJuXUZyL7D0GR
vUbMmdQazpUREivwBp5m0Wm0UnGLuXOHSzY5mAqa6Ovlvb1wgb+RfrjX6Mue1U3whCq8qiA5yYSJ
JKgmS0wGUrULHzvQiN8V3mlXygcLQWqCToMGn7CVPHc/fm3bM+NQ6yeP29ZJ9mnXNtvMK7Fwosy8
w1e5W5fYAMAD735fnurCVQOszuEdSD+CjTYbGJdmyCl+gCFy4SOrRCPh6LQOOucopV7hli0NRbbA
RUV2ixTN9Ofvdo7notHuq2N4oqJb7rIQ+RR694hm9iQQfz8rwKNgsvhnqht8HMrNhApAABcoN0ZD
DXzQCLbONr9RwlS2/2Eo0KomWiLE4DeM2LtZOdHIY2RAAD9ssvaTnuq4Qk4OBohdas//YSjeVwLx
Gbo6828lSuQB3YJZCTWHOp/qA/L1ldmLr4464Ol9ebQ5Je8tAiEz5Jq0bx3IgLO00sUTVQum5G6E
X5QiN1Nb2UbPfLNYtQr20Ctk3iTmW3X+M9Zt73s7YrgaaM5D1+sR6imxgp5Xb0eds7L5HNqV3+98
O/H8A4uvg0Wm0Di/1wt1aHA4dIJT0qKoCQEZZV90Nb6S1AffLi/FUswjGlOvJcdG8XZ2SNrIoYDq
NuEp9uNN26SPRWjBffKjZB+a/bgLEryDLg95HoKmmjfxH1WNCR0yq3vhKuvzuavw5HbV7yFCH66k
lVmslNgInkPZ91dSzvPxGE2ADZwQNsTYWQrhekFC20FGJz1ATXuF/hh+V3KsyW2zsIqeJNTnaw3f
8y/ImLweNHWSD6EV8fGUako8jGHWRycjLtNPqhrhSUtLYW+U9LUvL+fiUFRGaIKq3KnzDEmWjVrl
mkqy0qjabdOm+CAHjrGF+jlc6SAshfKpewAahM7rWXE0lSna75Efney0M36gZJ7sPUvi3DHgajX0
7a+wEdF+zIxrBOuF4tdUECHEwuOeyl+zbdpoZYRvSxmdHKMokGMOBlJzI7CiT83oYrPjqgEdOynl
uG1iNfuMik78JVNHjE7/drX5RQCA8u9UOHlTQ3kXExWfDgA9Dj5s7SrbtJF0kELb2gXN6Fw5J+er
zVDoAJCHwgUl/f24h2pXjTO1Yt9CXPnRTWZD4N2MU0zA2Oqpa992Ateizgzqw+U5Lg0MHhKRJhi6
NmJNHwfGQMBveukGJ4kNwicAIhHOJfBz1J0WG86PFIHEW2THy7tEmhRALw9+flpJwqa4DMyZNt6c
tIOrjY9IlEISFqvhpmz96KUblJ9uZctDm43j/vJw56dngvJOwAVSL2pAs2Bk9bXiVXQHTyKu+63b
ZtFxGDOxrkmsryzr0swmjQ4SDW64s++J7DYINOH5J9hzyrqL3H5djk1xI6SJpaddZrvLUzuvYAh+
El1DKuK8nc7inlCwbMiM8NQICkKG4vuHMsbJJY/C8hQkpb5pecuimx1nW1GV7uvl4ZdWliI8e5g8
k0t9+vN3J0UrYy13Rcnwve95qHjL/nOQyO5Z6cvqeHms86codxcUe/r7/zYcPo4Vo63j+Lkenpwx
Cu6LUmqvDR5KVz7g0owQFAPGM2F4zy6uOvTKHLVxghBVwzuXx1K7cR0XlcyiagzlSqRZOoXgQcEK
IJox1S9mc6p7dAwFDs4o2soDte8/sYcTnq9hqV66SYYVrdeueR1e69vPBv6XYjtVLq3pYe/M765R
FGrZK/C8WztQd6XUkxugRJO1n+EMz50VjqgY6/HG7t1r7anZCv87NOVvhNIoe/H2/jjnlEKcEfX1
cIirCu3cR9TUvmTKNZGV2UH8/6NMFzOtDLqL05+/25mFivq54VvDQQEcerSwa/nVZ0W0suGRYkcS
WFfKeGcySRNtmHPIek6oPXd+FFDAGsyg7YdDJFUNYdsk7U+4GQXc1EaE8i4VBFRnI28rleLPEFb3
5UAJCYxIsta7RP2c5SL+5APmtTGCHYZrfLGFVRcU5FCm0CmzaHOMsyTU9WnbjXQZ8Lg0vAGxZAct
69FFIeGvDuq09OBvgBJCnqB0NE83IxBomgktk0jkgkybhP/zNf4C/rXi+MKcpnrxJDnIETTm10hk
WzKKJUbVWVkVtMqVf8Zc93eia4MrsWdhJPAtwGPJZp0pPfm4m8owC93BitSDIvX0XpPaINcu1PAv
eF5d0+xYHMsEBErTcUKBzlICEN24fkeZevCG7hYnIKqPpf11ZPtc/kzTz3lXAHs7Ie67caYQ8e6E
dM7oDIVI1UMvPYyQBy29i+xkfEGKApMMRLhvdDw3roTXhUG5LNgXYDKxoxLzwy8qrU8QBD00UKrG
VW6J/gBd2H8y3TF51HxV8VdhbfTulUC7EA4AqPMk4a0FKH6OAxVO1Xe9G6oH25U4O+ueMnyvWs9w
V7hOx78cv0w/X17ehQhLFguIECihQZdoNlMfLxnV8BFNMENNPkVOjwZ7FfxRy6Y8jfBEdrpeSeqM
RnclEi0NbFHP5OkFvAKJjY/f1W80npW8Fg5+rj32WInA3uGv/awoe/u46PYPWkZh0qyRAr885TfC
0GxLCTIcLunp6qQp/XHoukIQIrY87aCFuddvTTvBD7uuFNvdRGVaoquXmhmejoqhaDxEO6mvsKSm
XDMocYYjUpWWVLT7NLsGNlmgupHL8xClJTkBFebhLwIEIQfcoQ+6tBWcpI2sq/4p+jDWVpCaqEYk
oYP3QazHaALHYYCtV5r2GEwlVtmu62LUvZ3I1XbEtxTrg2MvA/2xkUXyo4mAyAd5rFzr1ixsWdiO
VLVMYGOUZqZ86N35HMeChgbl5ENu57TEedeu26zbQSSjrZq7j5e/3cKu4VnJyvBunzRMZ7tmxBqj
1YNCOyhRgUGG6DSv3RlWjjx/kUVmv0JdfvhdyUQ+IwaCcM7l4ZcmyzMItC3SOAAYZ4lQnbVeEVsE
vUrN3Q1unhILy6iM8pUZD+kaoz6r/ftr6k3+CrFpcr0znG/ixAk9ZCKcgmZvtGowRbSnrK/T//pA
0p+aQAUoZ04gwFlAd0IB1xf7ukNoZtoPvFPlAyZPPq7QcAyqTSXG9gU7hTrFE9myr2Ealj4s0QAm
CT0W/QwwQ2dceoVF5PPs2P2Kfn7mrCIvRHfIs6PqrjSN7reX4ECcUab5ffmrLlxlRCESW8RCXAAP
0+/2bgtnTg7oeNKBqPDApqZOpuPj3nntS14bZva+a/xal3HIMEqcHEdRP8S4P46N93J5NrMHyHRh
2qQbDiiuCc01j250eZQ2ERYSIVZ4UzXOryCKr2GnF87BhzFme0WmMvYhntgHW4N5ii1Npqyj8I9a
7C/PZXHJmJE76csg1TUbpyjsMaZpYx9650gdBQuAbp003fY/jMJPYaCJoDC/iqwkwEnVrKHQePHR
t+JvWjAypfqKCODih2GjOegFcMnPmReuU2ZGklb2oW7TYN8pQ7Txyiz/u/r/v58fIglpNLM5w5f7
WRmGuF2QbRZ4HHrunjzmxpfXWBZLX4YKAmUZyDI6Bc2PZ0ZIbaSJ7NqHlJgxAdQJy2tH+tybqZ5h
PPy3n4gc4R3/ZzZch0FhC8PbOsjI/2VC3z5NUK+dI3DXuTzS0tZ+P7FZiI+tMtVqzbPRMrM2CUL3
KpK9bb3S7GvSBEv7YQLCT1RxC5DOLB6oY5obNFHtg9b13xXfQQZdH/6ets3N/L9B5tyNBjmYMS5s
++BZxbjJpXKT9t0/Lbdm1rvpKsX++fL6LW4MoPZviYwLu+DjxmiQmTKrHoUiS3tWsdissuf0qsbN
9ENmGRyz+t8gs4itpYEfKSRsh6QJv+gajs2j1f/BND6FrZreZ431f5zV7FtVJRIDXRigSuS3m4Ty
HcZYAYa/Tn7lur+yfPPvFbWam0Bvcw5tCEBEdKu6HlZu+PPyR1rc5KCYJigPV8U8rgYtrSPwimy9
sLLXIV2jHsaiVuF147XjfzhRaB9N6RooBprKH3dEVSetqOmGYCb3MhRP8NqoF71iEHwlRixN6n/j
nGHi3WBIA6PmfsWF7ra05SOmuTdtKTcgXw6X12/pK70favZqamyJ9G+gc8dSE8M4QAbHyan78iBL
m5yiKe8jhJWIfvNIBIHI8wHeE/MMG8vc7qVGlh+favmzw5+iTLLt5QEXF5CiJTp95LhnWikltmhQ
grjVcQD7JEdn7bjygWj+5bq60tICUgshRXHh5Z71/sGtGo30U3KhrrxDS+LoDvVey5T95RlNW2se
J94PM4sTfsqqpTrD6FW8bZ0finUXNs9ZY2O5+TKMr132HzYGx+lNnRLEzrybC2ShJ1Ol1qN7PIaG
7pAlwd60lGvDvJUfZzMDtEbrCwQ9GdBc/g/b50yRMrEOcV6ND4o2yWCkvn+07VRsghbb9iRWHRKm
ouOqpJ9Q6wHpYJ1gOibSdi3AgJ2GQhmOQdmm33ScBk9ZYmMSZ3j5rs8t7y53B3OHHlD/omdFAb7Q
Mli7OA5+AghSHn0O+11rxc13LOL0+9A32i9eVODRjLfXz6avtJe8cbtNxH97Dv0ecikl+i0AKhK5
IVSTbKVHcjiklurv8jS31kYi/JuhGSUGnJile1mOmEtgGXe9L7NfoxXR0EvbZj9hnZA3dIL2H40S
yc7PC+3RqQWKtjkC1WpXQ5LI/QCfqjjMb7yyLJ76RpOnERjusEpZvI0X4cy5avShvkepx7grglB7
sPvRy1b1ILIbU6vcp2awxb4Z7UFfZ0mcPKHQWv0p4z68rXMopeGkdoj7UYZDpVtiKGCVRyET46nV
PdB5tWcqj4aS/5CeNPa+7fsbv4+SdaW4v6aOxGf08Puda2Oe7SOc/GMIhnCVBrGymqqF+I159Sek
C9LP1LpHnx8ng3s4bMWht+1w1yqWs8amN9/qzZDvsyFxtlQsgNd19XBTKSO2C8Go3JGZpbeh2QZf
E0HKtuqqIsCYwbS+G+Dkxp2qN/JX0ljB57qoIO5QHw5vuqjFWjNRwsOY2N6TknbNs+kOAg/KnqeR
GNoNCtrqn84MFWOjl2ONOXLsFvu8RXQnD8z0llZ++tQZVLHcKGseOlFr+9huy19NPLA2FIGTVS2t
V7oO2Jimbb4JvNLfg8yuJsQRpQ6K13c4UhSPHn/5BXWbbt1XYb33sK+5oX7mrHWQjkfEqtwNADJ3
24+uujVQolvnYVHCZREVRVD0cFQL48SVbtfJxnQ8efTjfLwHLesZKyBvSCXBvgvQEsixQExsFeBa
oGKl5slVOCHgakSDNq3RGXukLdU1tXVrzdEEmcZzAnS/aifBptKCci99HQ8GtyvcdRB18a5L2vCu
BVa2TaQcHjrfALKB25+PinKUUnMLzKegkvFz4qiTIhHeALdZ66ArYodRuEXyS96qJey4Rs2nBx2H
1OcN/xp6snpwFewWQ4DI6aYNIM6sBrMbvghZtGusNoeV1WBOCPKouPNEaT1GI6ph6Zg1mMKn4UYR
iXYsNWPYVVSHDyhykU4XGLutir7A3W0Mlf7O1LtoY7WAFIqmU6jKyf7oaH6zTjDY/j42He6LKEN/
knTd1qYTF3ulaI1d0dbabR726tdIl1ZyEEbp+nuVVd4zG3/rmF25tr24XNlZ+lqJwNsWaTNsrd7n
iyEX+8yWwiYYX+K7BlDLt9iJuptxUg1tXAR4EPx58nGvAxIyFtsmHFMQsSUHz6VY2VKRsaI1vkP9
g+9F/b1GteSuiwo+R1+a9crRSzYl1lJo6TdjdquPCAiqXuPYq9DrrW0p4vGQtpm69w0FAgtuf4hR
64P+OGkgBSv027VHYoq3VUC9n+purDdKlTiPRaDiWGi12VNU98pXq6Zqo9NA/jFWVOecKBAZhPu2
fzUbB2fErBe/dBrcn7wqqp/tRgPk2EQ+vp7loJ8szOwnncPhU5OXINPMBtf4Bqr5qlTSYU9RNdyi
KIlReuh5d5gSvGJJPe7cMbLWZpipd56Zt5s0V7Sb3p8qVI7EXRgMcrephdMcwsZ1Vr2paTtikr32
e/6b2+J/ZWBF8ixEoG+xQin3MR24G5Qk/b2JlS53Wda+9kHm7ULHT+8CYSugO51uN/hh8cXEr/qE
5i9q1my3daBb0ZekTs1tVQ/loxrH3qcqK+10FdtpAsZyTI5i1LWHbGisr7KQzk6v3fZUW4N3jAvH
3HSZmzxYeYMZN7g2slMnHOhXw6UArqd80+sBHN9QV9+bLqy/9kOo7WxLEbeBlii7NB14uGXchuu4
rOytjon2kWtj/DNYmH3pbhuvaLD3XxuljvYDQiFHjQ+y7RO7/WY3nvXFBAT5xzCljVJna8pPflXn
63Co5M6punbtR57/ye0iOOSpDF4qJBW2AUJYO4XyzrYpkmbd54HzFYtMLyQ8xeWW2qi3CnvsOz3Z
1Q+jNII1enHyWShh8wVxZA8TYFzc7d6z9sqkWdcYjnzoXPyR1NgTa3ic0U7JRFjdgr2NhnWe4fNa
KRpH2qQh7I+O9WxQs96KvB62rY+xDQB3HZtSgUJB0HiHSKeqx99oDsrQJ/eecP2jB+kaOgF3RA/i
t9EPQ2E3G/g45RY4lr9REFrZyMpKNwNI5EOpB82NiHwRr+vSyNdpZJkHwQFYe6No91ktQsylVHH0
B7tdJ5GerAc3qld5jDkMCI463fB4srCCUYadXWj21ii7aotTb7ixi5SfkNrDplQDY51KqT0FfuPc
pJkHXRp+xVHUTbxpYEus2gRnZNWv1b0Xp9kdZswm1AjPWI+5peYrAmq9ToRMw5WFXt126Jvg3h0K
63feFc6d60fVKYgs8c0hOdFXopDhUQ0d5dOYluyOyU2Bi6FUgucSvaIfdVAaG5ETP+pWiY6d04t1
iOnxxnNi9QgAyYd/2xBNIbh/87h+vzYRv4vl1sVdxY25GeBvr4u8wyYWzeTt6FQuH9PsXxu3Vv5o
vib3KNtZn1Ufzf0q7DFNN31vJTwN2x/Qd5sybKKNUo7p3z9w4WCi0gHJAzeVOYNHTYU/tK00Dslo
Eu487wa1ndfBu6bmt5D4k/HTbJrUfc+VcjTT8x21bYyDniNdnTdbu5b7fEyvJP4LbydAzNwotPCA
ucy79z5bL4oEw/Sa+Ban3DtVDsYl6+4bxfljS/3K8i08NFwomEipA1ClOTDrSzidMpZZHzJe5cd3
tZeZ+jaQXmmu3FGSdUnqjtEm7rLxFSSKlm4Qoo6vzHmhnkTbaCLwToRhZJs/vrPrCF1Q2ys4upnn
f2lko+yxRb0mO7jwSMSUYnLjAHgGYHU2ShAnATHZ0Q81KONVQCnuwQJ1djCzznyYYKr/YWWnZjZc
UxMbgjnIeOp9Nf2Y6lTJhvC+Qdi8IiPLoPXvBELj/Zquu+2tdCVQq5WABWPeFkqnXpv29FL8+N4C
KoX8MFBdMETg8j8urh0YCIeRWh5SN94pvf4td61PGHXcpWQgVlYerZ6i8eXX6/lZ+TjmrOhpkM7L
HhrrgQRHhOvY831j43Qq2ZmrDaI7Xh7u/MuyfVHehiNtQr2ai2SkUYersFp7B9ej7Nl2xqYpym1O
CruSfnilGH4+NwZ7Q/SRqZ+DfRNt6AvXjZRDJ90fRtfxGChCcZNXbnVFUnGh3QsUHuQZVA/NsM+I
5nkoslxHqvTglWFMeTomYqyDYRyGbRHG3mufxZa1AWekP6qh0qUYa5c9GXhJ/xtlkLJItk6Uh9cc
GObcE6bP74VgxKSoyZBzZz1ZmGGe+4Z76PWut1e1Y3vKBpfIkIecUyvPMpYpDU3R0A8naiW3KXiL
AiZ+rGq7oeqwkzeC3E+YSy//kkbw7y8H1dGk3Tr1kWb7vTA8r7YnxcucUHDf96l1IuHu13E//rVx
GMcbUjUa4sD7gc1N+/Jd+03EfqSWFRrR/K0bM1WqNTVE8EfWU+v51/gt5xfDFLPYBOQZtBnVWaDm
ndvVAJ1c/JFS+FGG+qT0co+YKtpUTbjXZfj816cKrDCkNGQOJ2znPF5SffW0HEHgvq2PbSO/UHhd
10rbrzx685fHWpzcG8EQDX3O8XTo3q2kD1xEtzOUcr0q1Vepr1sH8qieDMMfHvSmCjZd21/TuTmP
jJBiEedlUcGxLZR3RwARfuciTjMWD63fURtwhsn3pTN3GYjBlRdNT2NpvVye7UIIQe8TtoAgJMM8
nn3K2CzsSjq5e2gG3VxripqvR5F2K+Febd2eX+/M8d1Qs9MggsTBAL1wD52qvIi8++KY+V2ipy+q
9F6cqDZW5RDSIwqtKzF5eY7sWEhZEOPn6n52h7hpZybugXcWdkzgh1dBP7xocZNdqZ4vjoRQjjPZ
FarkTR/3jtchoZOLyj2klO9WvDn0lT/6N7645hmwtJakZmRLKJlSuJx9NrY/F1lHODb89JuXhfeu
AnbfMe8UP/mjFXKXFuZ9DCfj8m5ZOhsANsCvTo4PZ3hORDGTRM0q71BHZbwyGlTOG+uZHhg2eu1D
MsQPl8dbOhY0LGkqG4CBUWj+uJ4Z7gRhZqjeoS1qkDyiOQwBkEa/LO9Kuz7qqXZnJ8bXy4MufURE
mmElTHjDMxSFbqWD67ugMkOkTqg0KdiariVF4AeMmMWVJtIUuT6mRNNiolU8qXECB5h9yBErWkEQ
9Q5WiLEnwoxYpVVxvLs8pYWsBKwWZ28Sp+LJME+CjN7qBowXDia+sxsku9U7XiXuxjPKnmqKol9J
FxaXEANLQHGAJM4wlC7at6jtlx7uC06bUQ4drWybBJX3G6ycOV45dW9EzvkiGiZcT3QMwJ7Mky45
JG7mZJj3NDkleDxWgvqH2hZVRe16LL9Gge+aK/4GLFtQA8F3aY6mXAV+En/z0ZL/a/AAeT2CQzDR
3hx9Zos98JkHtASwa6DOvE2RctnoflvcRFGWXElul84H7Qug3aAhiK3Tn7+7q/LOGYYRPM6hsZx+
WJkiKT532Iw4J+Epdbut9MkDK+9s/VeGfG28/fttBWJtanRhnnTWP6mDwOp5SyCv/f84+5LmOnUu
2l9EFZ1opsDpfNw7duxMKDt2RKMGCQQSv/6tk/cGN86puL43uTeThAMIae+1V0OtKGMZQblMAMCl
bKhUYL84mM8tYrANMRTHBguC7qdRXgTfGO1gHgay44QMMb5cdkP8MBny6pnhi4bp3GeJ2ThORHwu
J2Lnnw+2HpY+6mxf762kci9kRi89TdUXr+/cZ4I2ECRKXOgUD/rnVWQdUJkkKDWIWOG7I0/Uuwzu
kKkOvsqXOvfw/nup00/5z0ppkOGUmRg+4qxjD3Yij40CZD+r/NYG/6PpzansxUQVGAjKcnwFn90Z
9SSmyZ99zFxBpb4bIfTfDQGdCtNLtEH/XoLnTiTMCmFni0Yargmf7otatNISRdU+6MINVGWbwLb3
hAH3dpiNzER+xXg/98mBqQ2cFgykFBT7Px8kStTVg9k7BvHORseEp8kDQm7Cm8VM2RtRUXAvxZI/
5rkB5PTvez33DiHXOx0UIA0ln8vu1TYkrAk9JVOs+Vb1XbgH6NeXKufQerZe9MXnfW55AoYBnIXN
7MRS+vNWuYefYk+zcx7M8sIImTwqadQ2c/YrLsW5egaiTrCgcBqCJ3i69f8uTwz+DYTY6b4zo1EH
5Yy1W5py/TOrV9egr4N4rxrzpnsHzA3VJwNt64vHe+Z2EVsKA4MYRGq4YX1aSl4NBVDGFPgw1lw3
1rskSxKXBoS6Ly505j1CfA3q68kFBxDTpzN/ZhZ2vk2Ugd0zPIp6vk71sIVy6Cga+f3fS+bcPYFW
DGtSlN6wz/x0T3zE0JM5dKBoJlCLgg9UdFpghNU2X4Xpnfkw8BJwN/g28J/P+qYJBgzt6azaszb2
TBHKUX5zSG3Hdx9J9taBpMXKtB0xRIQVR/NFHXXumYLcCA/JU+TTXzywIFz7fPLxbeimF1fDPLTV
sCS07CCVLviAdvHfD/bc3WKZYssBoxLuYZ8WrCCw2ufLglwGx97DfnmWDqefq/0dy9ptPpvvYT58
UVWdu0d4bYHI6Z8ms59fJjynlh6OJdkePsnfcr2GZTIjkiV12xopo1/c4LmVg0MJYZB4nIj++XQC
IhF74iPDIuVp1B8zY7OCk1rtMKkJ9/9+lmcvhfIU6wZkqr/QUK1SRRaG7j7leXsfwYgGmIxZLlKa
feWwc65UhNc63I9OKlycG5+KCBf1ix1nrJO2WQRMHfoio/F7pmGgChuhKMaZkQdbQ4WrVpi0Hbjn
1dt/3+6513iC61D2A0KBdvTPvY6KIZd6CDygJ1JVVIdemZouOrJgHS4sj+kXb/K3YulTeQyQDKA6
CkS8zs84vowwlx346O2ZQ2DZZtahrTenDJ/nGq4hmCMGKum3DLacP906wlVZIJc9fGRxg3MlrK3c
isDyAjsmJNmi7ksdLneZpRIDp7WlYxU6FfSFMnmy7CLR1Bngg7zegfIBYWodzcNG53Z9NysGcIAX
wjXeZMFIZEngTRNtw6jPfuDfHJot3FDlMc4H/MB/P/QzdQJKEpisnrxeAZWevuf/HDC9AQUQnEp0
QCFry4npl8CmlzSObqKRH/t4ePifroeO/GSSjG4LgDcSVT6XCR6MeF04tNkB8Zn2PgQ71RQTPPhu
VzrwtciNqO9yUoOv8O/rflpc/++6EPSfhhd43Z/uk4GHhMS9MD1E3dTLglKPjWUXIsyoCIO2vxsc
wqz+fclPtfL/vSQwR6wtJOHChePPRzvXoiEa8pYDzebgtpOpuQrbLPxiFZ+9Cnbb39aRyJwI/7zK
KNvUCT9KD5iTrDfOkfxO54P7Aio6+/jgLQN/MBQUf1kaKjBK5pxP6SEHaawITRxDiNNIEKqaG6u6
6Ys24+/LQT+K8SkYvqeAqc8NwKx4StYAvHwx1cvRA+BzTYL1VSR5uzdc0C/u7u9neLoc4opg9Hey
0Pn0DPWAUIuez9khh8vxVdC7uIhgtLD993r4dDRiPeB3AjuFPxAmTn9pJ3rPNJ2lWPreAOBkimkM
jly3lEnccsybE2+7dkFahqr/KlHw3P2dkBTs70gt+Mvjz0pSE+RKZIcWdXiRJDQ4ph56nX/f36fj
6vf9wdgG5wce5ql5+3MlNmFGc+Xi9KBWFfkb32Mxr2Dtr0SRUpb8j6z935dDSQP7KsyUcWR8Oi4I
CqklytscwQjhVAkI8p7Az13SArlpX1nAnXl1kAtHEKej2ocG5rRe/7NLZi5Kx2xU5OARQ9gWltXg
kOSWmgfs56OtXLrMqmCqn5ItEA7zlTTszKOFghuEL1TgmMJ+tqCLRdTAZiWPD3CY99+Aw80Y5oBY
cgNmv/0qnDQ8c7eopFCJAxD73UD+ebc0UB6GlWN8GKhg+QsF412BjoSkyw1xJpCF5/lCPg1Ozhin
NM6AwegRAVYh8itS8P+c3a5JvbhN3HftI+Z7qM1WrL94Dwfd7FaFNLlfl6FWr4AzyHjDMKcfC8gi
TVOaOKDYXFqoFUvpu4QfMDBcnyWCty7Q65JwW5NmjF7/vXbP3HIUYsMBOwFPGUv4z1v28E8SeG0n
h5B4/k3ckflg/GROC3+R3g5jrLkuYqrVz9GDD/IXZxN6Rvzz/6lETmsZuQ0Z9gdsrSBKfKq+IggO
kwVhyId6Scd7Uzd1W0zQcNyO3gJO1arytli5jXYo4ht7HFc4l8CXSXmVWXuYvrbxpW5YXQ2Mm8sG
s3P42hEPxo/JxzL5umq6aZgKsG1jJLPUawENY1wQTk5WSNNjDbVG1VNEz69jpJ4kC2p4YtrgOWXa
ALVqo6lK5iHddGMmCg3Q62YZ2FDYeDAFbK77YmpDmM4m/bI1tQqLOmB87681eMLAck6h3bNGwcSm
ohNrU6CabTZh04iCGMxywC+eKsy/IQ5s4SWfYzRdsQUWyBhZgpyIfqmCGmPcDLFoi0wla5G5XMHl
D3mvYLVSvCOEE7UJSLM1ZJVFGKpbcBvnSqKbLOjE1RXFK9miAsA4NMHtd07Gt3aw97xPoovJZq5a
Ui+/nJPZbubGtxsIW9ILTuCOl5jZA5LQprd93QRVA+LqIxIUkKGTw5V1hJPBHWS1rw6TlG3LuK6m
2sCP2utVevCida3axfPLzhv8zdBET7Qf842Tzbqf0bEVFLKIQ5KL/DE82T6mbEoh4CfvLtK0BJDy
o12jqKwXSjZeB702YpjIW9s0+aFLQomiEgyvIZsyVKFQGL9gnakLnZtrAVfjX1EDfz9oLtKxpFk8
gJY8rm8z+A4/Ihma0iREIfx3zA4S6RgX0AeJYsQmVyQz/ENXX7ASkVbdXdPAI6EdBv/a1EH3Ei1M
byKR851vvHnPadqD95Z325zGzYMKx+AStlfqmIG3QsteSL0Dyl2XZOJRaWo/3EBAeIuv6wFsciwG
YcK58EVYPzDO5iNIJu+rZe8md97ODsbf6cRkKM7bkzMHSvJthhlO4aXDuHFusvdm0d/iZnYXSLpA
Ty24j29HpWNlxUpehByGquPqu4MSb0Mz/trV+iUHU2tHJgqCVSDSzb/3kjOnLYFvChwWgfOf4jk+
7SU4WYc4dPkBdNRGlp0Z6COmMdNXfl+fSvfTpgEjxRMkg+kd6rJP9SVSpDT1cjDtIVRWbpvFDg6u
gd/r78x1NN/6HTG8kk0XfTXnPnMcAcxIMBA8YVN/gQpJtyyw2HDZAUxHstMClOV11Ba7dpfe/c8P
EzQB3Oup2Q7w/z8fJtGRblrmpYcJeQibbmjqe/jnyf9tfvd7//3vVT5t/0CCQgxaUSA1TVBvxdSj
cIEkFBHxqbBv3eqbKgNz+Yt9/8xjBJ3qZE9wEkVj1vznvdXwB5insc8Oc0RMFbYgEfMxZg/ZQL7K
YDh3KZBU4J6GqSgklZ8upWgHr0UU9oe592HRpvmIT0iGyfe85vL+36/szFkKI0of0xdkSiPY4VM1
ncROhjklyUFZaZHgm8QVcU1TrpRemhY7EuzCqxFizi+GomeahhjYITysYaoB+t+nIq1Pg8Eu6IIO
xKipTDPIOYrRg9FVPgDrmoGVfzHQOnNBPNIEEirUDPCVOW0E/6kKFZ1gX2sRiCAHMchq6ZbmV6JI
ikOnkURXHuKnv9DRn3mPuCQmiKBEIPf0c409cxURgBPewUzzekSSHKygoAIpOozdv2gsz7zGU5vi
w3cBfgp/jZV0Q7q2AS/t0Aeku8QBSq4N9vQKQdpB5ZlcVC72lj3Mmrrq3wvozE3ia4gSjJlODjqf
vwvazbWNXJAd1tVMN3HCfzJL2Q1YCunz/8eVgEX8blhOFIg/36AVMxdhju+e6VRewG6vvifKImKS
NF997GcWywkDRomJIjP8y890noK89pc8PQSro4h2HU1nyibT49sS5jWsAXxotr/YYM6cRAgIwId9
coX8W3Mn/LlxEmDhwaxZsw2bLHvJk6H7wlrz3OtKgdqBHAr/ob/811yKnDE79vWBzpJ2BcNgC86a
9SIf0rUBVf3fr+zcPQFQAVsTEjWsjk+lshnnbG2gsz+AUe/BnKydL2Bz5fb/vsq5t/Xfq3z6tCcY
jMzI18SBUBNoScOOMllISKENXFJU8DTNQftVCOmZ54joD3BX4B6Tw6H00/5VtzFCt6lG2Zj067MW
0LUUcw2KeT539vXf9wfzjTPlAxySYYSFIesZk8vWbxPgmNguk0nEJRlzRKt20bKAbkTHJC3BDbXj
bnTy2hdtcDRCwQtNLGFdwlPMllPE4CEEvdXWD4b3Wif3Q0p2QdPWxZKatlxahCgtQ9+UtqPPPKEX
CIi474fJVroPOCKslvUO7PsrSbi4mf1IbPTS/arnRlTwuHwNef9Oes73C5k/grFXNeQUXHSgzUfz
pdNoe+EQ1201kFr4YoLXPpa2nWVS5PgxQZlA9DNhbFznJSQj7TaVs36MXUN/pL2TWVlP3bxjw8AQ
c2DyHUUwn66AwYpdBBJDZSmQOq2y8DaMdHRUoYKhoMmfnGYh/JLaoBwlJm95aiDVc7HctNbdZz44
tF7Ph77QZIGYBMLE6YeG5fve141/WMQwfQ8weoL+sJd5XE2tMNfzaNaL2vf8revJXKqTlGKiob5p
OSWVnpze+W2rCp2J7Nn4Q/aIT52jIzNIAutJ/TAaOUPc07W7enKvYTB9SMAtO9XMmyxhz50T7W5E
5tutpxPxGi59Pxa/iRhxfxIajtjr6ilMXlnEI4imoKEsNTQhF8089ru+F92uswu/5WhvCtS9vt3N
0kzbfFncYaWke+2Cad0ZOHZthg5qNTit5IfJxQ5kcQNHP3cE/RWpFvh2y4RB0OSg0APN2NftJmoW
u0EN1G5YMLOlQKYazyuXtfSYQj9xNS2Sv0Q0VHtjQ7p3eoR7nKYQnwboAvAiX0YhkGau+JJfxkMz
PoAZzw9+Bn2SX6fxjwwuJRW8XoDYZxjwLYx7V2iLSDGhy9kMfl5v+Cjlc63bYZ9IaZ/oVLODhZZi
20qV3M5WAZhex8DddPUYlGJJ/afU88Z7Ief0wSp359VG7ixhqspGeOgDt/cxLhHfXThOl1Hjeces
X+n1hFqp1KThpdfPTdFlkyh9lxroPdoE9jckfh+TaEYodh+KN9bLeBdDOTpAv8ZnguhCfBsblUXd
stEC3fM6sX5je953uNW1/qgbKMaiqJbf4OIPTs/igcB04mS/o5vub/H3xFGtGdS2yNoAoZ3N8/Lk
+TSdix7DgYtMhroMRptUfmrmquvDOd6gBUgf1mYALlrH/aGFwTCwCNCGK8FXGJdFLvnRAj65WrXv
ruNwPin9RnNjRzlh+0r7H+i+7rwhTS9ssORHstruDide/SvxRfoqlG4X5MfBO6JFo7OlsS9+YXuM
H4a1dVs+N3M1JvOLrZfskkzSXOmohxsVpHhlgDTWbytEQFXcCXQ6ENxAEAwRJaSmN2Fo5sKOQl8L
HMeXphFQ3NQYJjOxykM4pUkVjI1AyK/M3uRMe1Um1NpvHZpatI66vcKwfaoIJOovwVL3e6/lyA+I
ZrVNugwACT7Ha+jEbhG8SF77ZuFXM5n8gmgfqINnEeWbo4rZpChiSiti+GbWDQRIxiPTTy/DWY/2
qj4MoWLbVE3igDEP+0DsMJdF7FL+IlaOvcGH6m8eEQxXrlDQkCL25xrFc50gVRS6uRL3llbK9VNU
rJ15o9J1u0SJqECgQbLrKd5UscJEC24mHMUN7M+e+BI2d25cx13mDVNpbUd20B62l5aPGsb19ATy
eK6/qKHdgw1vyKoxitx90DBsv2OQ2bsBMjgkQbfeNaUM0q40HsFgCaWF+i4KPWc2rQvoB41GSoAN
JjUc+Fnbr0Utc2xKoPdcyJl1eCP5aWzGOv2waJ/tQhP4uI8JiRKdL9VJoNQiNfQk7YVekug9WPjj
N3C9I7+iZsBKRcpldnQBww36psHeH/6CSXPwjn4Ln1gAVEsXKe/IR8w8eQNxXX/BfTOXTipxoRtw
tYOOsO8z0kzeF+BgFzWN57IfB4AhkZpGH2ERC2DJ2K7N2wLz+yv0chMrMMiJfzFiltJfw3wvrK/u
JX5MxRsZXrleh81O9KZLtqrt1g3BlnA6upYlLLGviZ3wnHj0Ek5vGL5g2F7NcX4Mbb78xIAZmb5j
g9BrMrUbvbr0BkoxSU4hFeE2ofWalG4I6yoAU/eKMt1WC+gvPYIckmwscGhhzpim896YBXx69OTA
n7Qir3quu592ThO0CyEyYpf5Ofe5vBq4x5560kImEabmyesIkoYD1arrTpDlWeS+uJhr6MfzVv/Q
c2J3Y5SsFajnE3wZk7lCxI239SVw4CnmBxe59zxuTdG2iSka0UDvS/Qd9K6mCjIc0EENywCpG28/
wIUUSYsLtNA6Wwtrh2vUs7vFpArAUP4ouPnBqXs3EY7Z2msPYAEgwm+R+au/DNfW85JSzJD6ktk/
mLx/CaX/i4c+3/UOZD+SSFdaiMU3axf9sA4msoWsZ3nkytRXQ4s3LcNQXse+p5vCDusUV/50Evlx
tx9m8nMEe6IUdcSu0Mg3JZ8n+Ah3g9k3kQoussa+Jd36rOJuw4CX3TloEU9a/BcX8gXT39zfydBJ
5Bhjz+9rqGw3I2/mo6YkKKQEUBUoJD05HCQ/fQu7N8vWYBuzoeuKxYLwBoH4Rqheb5Opi4AkJnrf
B6Kp5hHaRRDnPJjuYFQKpd+8icL0V0RRJ5CZX1BP+qU2s8UGBsJ6irqrqpHnhkj7uympxyIE9jvE
Y/INZ43b51Pdb6CeO+RMjhQawm4np+iCR2mTFx0NPzgqjm+Zi5fLUTR9mWAaf9lBQSkAKstD4DM4
I6A8pBlpKieToWyg3K6MRWh97dw98aLlsm8kvvJ5KEY1/kh9qCp9H5UnbUINQcYwlCtZdZUsILzD
GuktggK0dIQOZT76AOIjc61iKwo0MN+WzDzgW5Y7z7CrJdDdbsiFLBMv1A8Jn9y+SbKV4Y79pkIL
2zwbou9TQOfluISwJYgNHj0sxgqMW/pLTX1awVqZ4hjM6kO41LrqxfhdIzihhbR7T5BJiIwYn93X
HtO3XmrSe+QComwaFQVgPM5bF1n+rKfmlenkRD+rJ8z2k7BESxgWWOU4ThRKqkmCNiE8tYHq8w74
OSbeei1Dq9V3Ctx9O1P60425XxiUfPD9W14HE5Kiz6QuxjVE0G9N4h1wRX5I6fLiwU1iqxY4ykEj
PpcrxHOl5YHYSOQmHvBVdgcpPFn6CBeqEPg5lgukDFXfiEtp9DVfW6C4iEvetnQ69ppJVJWpuuxZ
6AFQHpey5oG8TBLkfLQqhGVVsKhb4HHDtrGh3apQugI67vy5HsbsGKso2ua1GDfU0rUciVCIawtH
UWBacKnHpj4GavKukGGYFElusj3GMe3Gt/EtYHAEI+BtlDSCgzdGC+ZXSNbrXMzBDcYft2SJ3Lcc
tIgiMDLYBLWBDWWW33iD1xcYyWwEDs5n9IQK83zIYFHhJdvVuOnIbDbCs0H2D65NWWWiyCuAkwVV
XOdL4SNLFtiQ9xYlC+Kk6HOgvV2jYTnRqPFx7hdvy2wHRlEXbPvRBUFhM9l/ExM2EIbp1lOfoByh
YvYvl76hhQeD1cI0cKzWJMY5Coe5I5IqQ9htxgnCZOEgkGo/RJqcjS/idpox9lqh8kDWZZEODEYL
Xew2FKP4qgvrdj+Pmtw4PoqN50/rLzXkC54FxQmAii6lzUfGl6jKw1PVSDXbmqlDW9bXdxqo1SXX
8EPyAh1vsa3aB3gcZGUDC/9KxutFp+t3uBhRtEJqPjaAmy+pF6rvCQD/giarvVkTVA+ZF8H6AOSq
fj3IyR83nLWvyPvNroYpuas1QuvqufNhfIM1700NLAamfhv6SB2EZv1UZfI3bOjtMc3p90aQJ89l
Twi6zLasXT4Qzyr2U5Tq0jY1K4d0ugkTNm37dWyLBad4qRheWCpECN2B7iHur1mRWOz3XZceWyXM
McbMLNRQrzBvmDeyzlw5TOl93AqKeVH3Bo8VdUSoMcaUaS8eBjnlh9mblm9tMsLPBm4uBUIghqOf
U5hGzD3Zr/0sn5th2EyY/mBppVdE9+O3hIyXVkY1ihn34Gk+bJCRwHXRD83ysExhfwAZfKpyy4+s
19cdST7ixnscYncvQcnArt1XoNugJ0bcn/gVschUnVB2L/v2PuHhjsE3A0SgPr1W9RJA7m9+YByK
siZkChsf6yvofU0pGR/KONcW/M/pDkxzkIwErCtiJOVQlfilB/WEKmK93HdzcIn+nW5zkFNLlKVD
ma5ZdmHgD4kT5CQaSedHrsH7xyjxJunDZ+V5F0kobpNu2Ca59jcB7drShh7CF/OZbWRqP2g2siqy
4tRP3a1AALZEsPg6nrCnNhnaBBnC8KJNf7FsSF5YE0eQv9PbHphDyWEFc0zn2oMtNtRAUYLuNV7d
1GP2GwV4pBAkyZpfpzBFAfTC+0ydRArIAFuwlcg6f/Sy7JnorEMILbbKjNE9DPse13BaSnScN6nf
fQ+8oUOrq2kFHxRoGvzAPSzoS/frwpaLhk7rVq9LupVujm6Eh68ACerjcTXwGBxJF74NrRz3g5uT
Mku0D1FEJh97Z9JL1jYX2ULih1nBY8BhjF16hsvtALLPMY7kj5XHCNHpFdJyI3aUzZig16wRQjDj
GTP/5yA438Ic4QE6/mizrshfVtlEsDLkvkvVPG6dS9Jbz8XjPgiH3aDra6nVr8ixG0H8BJxV8iRS
Kj/WINJAt4F/kAGeTUUTwMUiYKGu8iUrNQ7jYjLNrdFh/N2i2Ueo5Jqw48ncqdLxPGxH4VVax2kV
wouEB2oB/Q9mQzD4eTN6ppsBxWsFf9i+9KCnLQaIKYserP0SoPhS4bM3oApivYUxahn0gw+Z4vQI
+yEL+kf2rZ2jH1xkp1Nr+plScp908RUyB3dG8n4qeth0TI2ZLoZ62EbDSneKR/rOW5L+EW3sq6MZ
JsE1S4s5U9/SDptvHjGxG0zbFTADsru8NmwLORa2miRC3zS2qIoxwtn5g52vDMVoGvtzV+ipvbAJ
dg+PyksMI9jvP4DU/NSihPbgY9ra9Cpb2AumTQ9OBqakrYkLq9j9ZINksxIT3GRK16B8Jii1dR5x
+P0kiy657VZsvmQMr0gLs5ehazjmo0P71Ajqb6GY9K9tGh/lapP7pSclX3ycLhHR+AhH/AkA7bc1
S5ctj9E+rTUh26RxbNNlGa8wlHoySDnc0TBFBungXwScdM8wSN0xM19AjnU7oDS9X/z6jmJDxTfk
3TQAs+smiXY2Qm7JygXkcEu/83V0l4/aVYD2vzvi/M0UJRcxCA817S7D2bxkcr3jCyOHhgo4vcjB
r2K23s0Ql5Whv7xHWa8qR9kd7Si5xPMiMN1YVYVjLS4xjLalPzhV9bBKeXQEFYINwfsx4OUiQx0N
UC5YVMCAxV3mSsESRjkCHFcjH4A32X0ADgCsgxBhmdk+YOViHUALWsOjzrsXXRjgxvpn1/nLVgk0
2YBQkS8y5Q/pnGZF3jX2G/C7thStfIRhz1gMIJDDJ4bLDYPRSVNIWGdVcdOZrlBr/0vGnbeFC851
LgcJpZ7+gGoPtgOZ/UkxtruCM9W0oXl7kmu3MXJ4MNnBpsH3KW3fBKubw4LB0E6qRW7qOblRYCJt
1TTchrIbCz5yAkgck+8hHBmyg9BX5CK8RXqhuOxGH3FciH8pcoWaVkBwW3Yu+d5NXVCAjKoKWxPY
FaMmRX7dIevYAby1HDtmY4p8io7dlPSFr7tL5C1o+DZl+QY4S1bR8WQslcu6XPPsA9ZMLw0I8BiL
zxvFElQ2QYSAUCYvRoCeys+wPyYgfq5RcwkxNtB7H5paG643nvIM3MSaB92uh8x0fkmC/n3IR3Ql
jSemog0zVlEEIFYpHaOdaAktJEGa4xgA32SjeiT18gIPyO8MrwY+kLAP403n3xO6Lhh3xDEkrYEE
VsKn+xxeVSvcjCqU+ZBweMFb1tH+HSbkebW0M4yhRsU2rcpeWIjENKzFBwO5Q9kHC3L1lukDhjo1
fNQ6eo0Zy88Q4ADwslYWvcFQ1aW33MJkCDGp3wPB3gKGPFNEG+O6eFVVMtBg4xofr2DFsYMWAL5S
OXy71LyBaYT9IEH74dXBA1rv04kUw1mtXoP3yMP6T5ZVXUg6fDMnE3et0wRFc8eKDj5YFyv8vEs8
DrYNQobqYBg/YMXz4qjs9kk84hd1sXcbuPldZgKxQ3S9mVGJgHfBgxuUSCNgzu4dhmMn5nC6XsNw
/nV1Rl2nU/A9QPGikKhZSgL2DeaQyybSi4VVVvTMegc5o5yqeA7GbWYnr7Dr8sFtvtcShjjNOGCg
AWLX0a4KTXHQ7tnYIqw6iZf5Er58d+i0m7xc056mRWAtvQXotG7qriMVre1PNsdjheKZVjzFY5wR
0dDUpr+K8ul66PibQ1OCktHbw1kNtj6oOd6T1H3PxvjWD+WV8hzkasm3MZdYZeg8ipHV2TUQBdC+
PM6fCOfksouwAfAguOl5HRwDbR7gScfumMhTYP2Nt0tV1uL7Q5NOMKosKJz+NgNSwdCke3eiQwvV
L/kb04CWS2DWtuSMPDgf+vhu8p+b3qLPzrygUOFwB29ZgOFN1BYpHmiFR7k3IPofBJAr4CfdtlU4
TmTI4zupZl6miQYEm9qdB1eWzYjIRdh09iOM8U5h0XJKS6ljtglgLFROE+iBObPBYUDg3n61/nUU
zBhCBOGzI+lPTB9vawQiVEoPGXBJ5t8STxk4Ug1B0StwoZJ2Vh+QcMMAX8/dHmak+nIGcFDGOojv
PYM4+khmcA2D3hP1YR+9EbiK7IBl+xsu1zfQM+wJOHF1YRBIVfrCoze4owh6etZdr0FIoVue2GHp
QgnTvR5NhUsocOy+zzb4SuwAJGzIthPmBT+mNv7IYAbTt21276ZZXGQcplwI6eL8gQAefTNp9j6A
4ltJugQXY65SFDkUBhnxCNf1ZPghUByaANYSnpkaxNQNTzinzPMCE7VKrCKoaBfe96fL6jST6KEc
xR5y2vprchsszWvWw6wd+4hPLuN6UZsRBTkgqg5maSVczAjgyJrA5gi6AbxHVeXeMCIIb+mA6yGX
dQtCnn0R3K3gLXpzUPjN1GPmABBRdbDaMrxV3xGUc9W3v13Apj3H/HbTwCSm0BgOFisLpx14QL+m
nD+g68XSH/0LFIVtgaREVrYhCHVgdmC3qof9EoUfTdQjt1Zl961v92tUz3ssWntQEYO6w59/jXGG
kRAh9ocmMw6LiFzx3oGoxNf/w9l57MitZF33iQgEGbRTMn15q5ImhKqkS2+D/um/xTv40coqKHH/
QTe60YaVNBEnztl7bY32cFreoqNtdws3eBM6iLfw6Boc+wYbkMfCk+ymN9mXyw7onAHfqloCdiOk
9uHoBa4Zv6ZEGfDOLnLw6Xe+GapadumwnrQY4xi7qqXt6PfYgzZt0vVXWiRa31blD1UOI+0PIR8j
nsz16jN6qCDy0GIeGb1N9MXnbLwuSbg9jrowvmWtm1AxeEA1E+izB2YoItA1jNyV0HxDli6be0WT
msNvsDoTAlkX7pvt0PuxTUoL9KAy8DIIPC6I/hvGR57fjFn+YVkdQCw8frsmhn66tEjf0rZrqf6L
HOEhJBVrGX42STxtjZrXSBOmve0dmrcF2E/a7Y+TOd/RfACX11jVbhyi6j3qShQ+oa4eEqv4Jt30
O7TA6jjKvg14aA+1F75FKbNzevhNu81y+nKe1s27LE5KxoSqPJkLY5TErRq/Wc3jg6Dl53nqV87G
tC/slFNuYnE7sFd8EBC7agpHBG1qfEAo/Tsr4n6rY9i+t2d3DBYql51WlFctsVn/JGRNsAHkHO+t
Qv+wq0TfNE5f7/ROMDxIm5+Dmc10VOzS57xXH6tVeTeLUO2ausw2c2YzwZJe/2PsqRraoU+2RVGB
mS5ckzZ+eTXP6W8lrPfaLaYgtkksTkcOBZX3HJfOcswWOkPE1MV7aMEsmbEctontAtTR/hlT8Qt2
XPOcT8xwesui+YbDh2Bjbz60XceWbub93nOHbF8bMg0Kx6mCquiSJzejBqDal7tIK188EIRmm/5T
5sLZZ91iPA4N1NUJ6OAR+uw6eWgecwslbBLCvB0EgdMzje/bbGmZDWOjeiglB/iwFc+5MdH9RXPB
YHO2DnodgZLrSmujm6z9ToNr2fQ2SEHBg4UNB2pS7LajYCI7C37JwoC00JNmjwSg27LxJkfCmW9n
bz1K5PwpmQtDdRbOjzFe2u3ct87WMfkMonKsg6rr6WzndvnQlfGynT0blg4HwzupV8ttH1FaxBXV
iKbxuWRm8uxpnuR031h7RcPqNHBauc8U7VSj94wr0Zfl4luq+KWl6g3l1cgL77U00Ms7lRQfIb13
DZX9JjfT58iqf8WwE/3ZSbXvtDLmnV2J7saOK/su7qJwR9f43S3s20Rrbl1zMPdDo3ebxNTDf+I4
LK5kzAJd4Ey8rjqwp0NjqluloeGqjPQ5WdIHdtse4S6NtphcNDlbpzorh13oehF9GUIulirvbvSi
EFdlvkSH1NLcjdbmsE3t6BfbOtmzw6T5tPQPmRKDH3Iu9wFqvnMzK3h4zVPEa8beR+d0mcJ7HMvb
eRzEKuZ61io0wQh+q003SofGZvU2JuWvctSHYJTZe1x3b3U23kxIKbCtDcvJSAvmjcyeUtQ2dN3T
YmN4nYvUdd5OblEEdiO+QZEnFbGbvtda9QDW+HeVxIzclu61tqYONTQLo2kWBc0vOtwdLbopQVct
huRqIquCjjmhwRD6qtpf9ZpIAhz9OcYHAnc1bNNvSbY2RFKH3M5lxO8d6PUQ+XGGvJV++q5fTH03
mmnOSap81dvJAx6CEldm6nZpu5cljkL0ZbjfmZpkB/QM93WRj9BVzWPWmT0Yxa7eaHZVv0YjsOuy
4XDPwuVtvUW/n2A4gpcHx1x3brmLSMPYzDo9XSTZ730F0nV2SmdXm1W4FXbdb7skjjaLFX7UArao
3YbJrtd1RAOF4W2Q1clj0tUjZsSZZn7Cd1ingCDLquTva6uH3hNPXjEsfq3bh6GftU0SN2MAqBJP
XZT+0hk0tEX1LZyrYpfC3gxCI1QHdM987lU7oikPX0NMq6dSG+brtPT2ukb+jx2pattMFry9gr4z
lVLFG8uXygAh8dSD3q9HqTr+GI223Hn2cMcifKrj/hu5MD0ta1ddI9qtgFQTCa41yt6LVGWbVFnh
BiIXYE8Nd16HiNvRqQpN8qZfyyp96AWBhBKQ6lYVqRMMBFHvQEA3NJilca3Z8+vimP1DTXuNwpI2
S08AixeXQFtTx7dxURxjpt0BKxu5UGpsTl4/MzDnUGkkzXteV70viBoMhKQ7j8473bRqnk7wMsmk
ERQbM7OqO4csPUDQU7np7EVse1rlQVXXTe4jx3cRUAiOpp7xRqojyvKE4tMYh/RqMdgzpP6btcxm
w6IlS/c6DrSEA7lWJC/g36JfcYmTkeNWBE0mvBS894WaCskiviASQ8AXniuiI3NJrb6cnWMqF+ri
JvSkyWCwTKXvVRnBjomnTfkF/eJXcirc6gauYIJBP4X4mmZFSmGDts+op+ijtEPL2VR6WP4cS3xS
//li2Ed5ROaafQiF4Ey7lZBaZHezCo9mpvKToRqK8CiJ75GCywuXMlbJ859mkdVEyVEP/Rvyb/1M
tIj2OmmXtg5R9VFNbSIxa1etzOfWn5fQSWioppa+sRgzpAG0WTeEUUpr26+Zmr9n4D3pklTe70UD
i5TNUXpfeenUBzRYmmwbZ3oc74rVDUwuXM//Eom8Y/6+ID9bNcDnv4FbtYqE10Sy88zfJs66eckl
IF4oO3Kbhp76x05l989YpOIqZMd7Ld2apmgtUUT4kVpy2uz8UUgI3Myjp8SbdklQ//mNYcYhUGmu
cbzwB84E9ZkXqRyta3jEcMAcTRTRpp7thQMh1fvr3+/AZ/Ud18KRB64CJS+08T+Vp0kkjbmNG+1I
Op1Lx8fDDCPTeVM0UbxNJ4njgfb59u8X/fwDV/gOJiNEywjqz0NhihyahEvS1zGpZX6gvFK7oRNy
E+Wp9p8tlWiUjdVLCQiDC57dS5oNBXUAK0mYDR0DcAMKiempCwJX/ZMaVLrY4QBJE1drIp4807V3
nF0TphjxiTFZ82AOtlNiP2wz16+HKbHvZbe40/OU24Lzd5ybWVDW0mOWK0V13xZa/D2dM/2m0zqt
ummryL7EX/h0y9c/EIsieTJQAz696NBXcMwJEZ9sdAdM3GOkLSONxX2LCO75Pz5eriVxSYDnc5h9
mmeLUJTnsdEjTgFyxK7l6+Dy8o3Dtp768NaNefP3y63rzB/f8Ho5B/EoCm2CPc7z6hIjZ6LBJ3PK
a0raoc3dXaZp0zPZxzlw8cncGV2x/DCMurrwcv2bxHd+aXiHuLl0cl8wSv359WjtUFSOiPNTo0Up
exrHG7sq3qJYqUM8l9G1mKLhqsjQVinNeleC0fPff/ynLY0fT1IgdCJBch42mD//AnvIOUYTeXhS
JjWO0ScnKnZvb5iROpqRNl1Y9L+612iruduc4jA5ntlgEn3sZNmn2QmxzPS9WOgYTllT+XLRB5+X
DIGpJ+wdR+dLXJ+vXmALLgTGRMkm/q9Z9H9MDuPQUpzGXXpStbZs8HAgr9NSg0dtN7u/39MvL4Ub
hhhbmi9YT/+8p6PG0mX0Tnrqw5lWHFzT9QfRftRxM/39Up+WXx4fFqX/d6kzj4pm6n0tYjelXxO/
y66n6e42yzbPmmVjtx2knaG+FEr61VqF1tojrsDllT33p1RysJts0YjVHsp+W4Nl2CKSj/+rcn39
Zebq85FwFj6RbVJvDLtczCnBLIOAnmezWbKxehyV4vY0D5xJLizCX91L9hPLWkX5Qhjrf/4/b0hH
HgSKvph3U0urLdOddosNFQV4zgwJZMboL7P4z5Z2fibcDj68tQj6hFpNLEVsr8X3l9tddeiasr6e
rIuZx1995SBPaUDx4mO8PltnmNbBV2x4ZHpXzzcmqB6/8pb4NrE8tQ0b95LP+8vr8XnTICFkmdfz
z1tpIQaoPFWiqMiG8kp5RnxjmMkjeb1YohdmMH//Cr5aVTD3IDv2PPBA524iPVNuZ3dsGPS+E58x
r0cSAiJaseRot8lI8Un7Q+2A7PnC9/fVt8BihmmEe0uNcLZ8ZrIiuWdI8lMX15hAyRUEiA/iv1Xb
v//Er15OThxESCNMd4kJ+/OOhqCVEa9m+Skamipoq/qHNrR89p3eHTtrdIKxMi74YdaHdL45YVXE
uk6BjrXi7JKkGrT57LX5Sdla9oBbpAmMuEDgPnT5rhqGZS8jTSJ065MdOSYXrv7VnfXgPVJNAQ36
ROqoQo4Ac6RnJywLEQHddbrt8+xSeffFUk31jqvEgPZmUy7/eVtlZBqFFXMjbTNkpL/2F73cG38Y
Jf3qvz/BL24nznxSIJlbccVzN1gSl7qLDiM9zcncHNBZ4zS3cmOjhDA3+UIGE2/rVT0O5BW32nLh
6v+CRs+eJg5X6ZjrF+J8elOnvlGE/SZcPk5infj6ZfxO3x3VWaYmmtQGXd2Tl0R6fIjzdJ6Phqaq
f5g/5r0ilmJikBL3QzNstMIxdH+MtDFGqFGopxzp+2uNxuUXCstY7kMQVhit3RJghlnUkqBqTTnZ
TYt60NlYtjG/pmSDvzO+ld8L0cwfo62M0K+RLGuwh+rqgqHyi+WBMyaOSgf9hpDnNY5ntn1LnZmc
Uraz73phM+YxeatQS9kdPn0jDSi/4qNZIYj++0P/YiEEmAPVBt+iZ3zKQg4ReZWhOSSnKh44peTY
ZJ9IcSNbzbBCKe89o5vMzd+v+cWXY7DWQxJZl1/U93++03k1WAMs7eRk9XZv70ItXbJrQ6Lc+v/4
cdjxOLLgDweJcbb4QWH1RGIs6YkeGY3sbpoDYbTFUZk1jSx9+o/ZwPgoiVBlP1kpT0Am9LPr0ekj
zlI26Slvpua5HYeRXDbCX9D9mf+9+qAmx7253sa1BPnzHs7TYg5a1LNhUhVsZG4OG5Ty1OOmBtuK
mLgL1/tqHWKhhfkIdAa4zdk6JKLWzjzLSk6GWMxXd0zUry4daXHhu1YXoERfnTrWuo0mD/9ATn32
40bU4JoQSUb3LonijdYtzjH0nP575DmrbS4N7QeCygT+gWWYa9R22fiOPsW44Fb/6tRL22T1CK5M
e0y6f95l6GzQJTqRnQCKiD5IK7jFbG3aVVQazXfhld2VSvXR2QprTp5huEwPbT5m6Jn4XO/0EV4T
wjlksakXOxeyF774cjmUEbXNor2aTs/+trovk8kwl+iEMcfwVWTo256ZN5FZJCUlXRtf+Gq/2OCx
nXK0RivMkeG80dDVmpRytReK1GWgFvVG114hRyrRvpEj9BrSLYq2Ed+xfeHd++rKaxajpAPBR3x+
5RjpfUN6WXTKjIRIBxvRlnes2srRA7eLaa/DCrH3LXGy04VN6YuFWdoC4q/LP/O1nd1jEwCo09VO
dELAWl43lTk9o3rrNmSczzvLa0YcdTpzMmlMF+72F9+bBATKMRT0oUuj8883j4yyaFKMB07aINJd
1HrW1lW6uWucRLtwKWzR/J+dbb30bcEtIfvkPHMOLdBi2CKlSqKTRkbptHUiMX1jSGcFKzf4kYkR
iv9krA9ZV09bu4mT6wVQ4U0ksatyuurYt9Jix3ROXifAyrc0Df4hR6BvfLLoZnSjOvLTuKNiaRrl
3keeOZ9skrj2tdvqB3Y1z5cxL+yiHA1bB/zxwBlBGyCNLye/bUiWyx2nlmi7KqYdXVoidwFrdxhI
9+vwf0h50FkzPlQVN29VNqiZwDC8NXbceEfNm5eTPsXTG6Uc00R76A4ZPGIgNjpbTk5/6NY1avwP
ynXxsVhWY4D16W3zKAoSbQi6GmeiW/NZLgHaHIwfnqdfJVz8YNpzvOltnJwHE6EPABnZIzmdi43E
BMl0Hc5NqcNHyJMi3dL3Yhjljkt/rZCFPhqT9mSWs7Wx+YruonlB6MJ2rF7pqdENRc61PAi8QP6Q
yIr1nSe0Hi4X3xx6Y0sv/BvS8uy0OA7Kgrohsostj52b/9KOrsGEmt6T5PSunnsxmBGeexrygJi9
F1trP0Bt9cdFq9F+Yj/aFW5YMwhb0vtYFJjbUFFTdDXSh9HoBHPrQAEyCTWsnMwOsnH1F02rwqXI
VLOruBPc8zS60krCQYMmy+vt1K78rKS35HZcxvJS9Pa/7+XZe7tKIFagFKyxTwtDnWUkluECPFmj
1jyhutSZFbfMc9HBZTeTTWoePC/zaexz41EOWI6RkOAmWcq82JdRJte0zHbPbInKsjKiE5YtHKXS
GfJ9qRszginR7IypQoyLimxbw5rbeuMy36ReKrdVl5GAmHVabdC/nlE/CyrNo0mWIA7k1v09dbnc
lRnhklIrwkM/jnWEpqKCTVDPYHiGtLr3Oij1/DzJmDodr4vMMrCA185thRfhJtM6Br1Zozknnkn9
AO8HW3dpGtdVSRMbydc3o0Q/zHw1HvwY7R9izHpRJzeySMpisnuyrX6QlPNxuw1RZAZtaRguko9Y
DwZiAfZetZi3eDqyXSOc7G6ckvLnDKxiq6B0Pzhm3twtWTu8qFGgKc/DlR021kysufuYDkwDT7VC
oaircrlHpR/ulEj77WKAbkI1oKfB36vHL3YDGmTQKnAfAhI7L+piq088QzOSU9fk6BGGqI7342gj
nS6VeEpM7BCl5jj//RxNs2cNgqCvb3063upE6lldbMUnEuxxO2ikKhIGGevTpX7L51MYxapHwBGd
AiY259u6i6IH/xIvZKdqC0OPYT7LMIFwD2Ze2AsnMfKQd3Wtwv1oWsmv/3hz+XG0s5AKUVfqn1KW
1iaCbQyhd3TGxLiuZSpOFvmIB70zmg2SOnE3u/PwX8t0LkovTTJesDjsnu+ySSmX0BzBkBRV3N4r
EhLuF8q/oEglXiDdDi9UTp9u8Xo9zuyce0xGJmLde/+nj6YvuYa/LfKOhLQmWYB61rkfGyrNgPi8
nPOmjjHUVUmyoGxCwT11hABfeJ+++ht4wDpIFAcy7nm315p65VljTx1jZ+TlJuboO2Q2bwsn03FN
1M0tTcwCEoYsNyN1yAW8zaePyBGU8pzBmNj+27748xbEieu1LvO9Y6oV0xOC5YUtF338vrDs4Vly
PjoSEHdpivSpZOWqiKD/jdajn3FeZ+gxQ2tvRbNEY5s8D30/3fW4np5kZtR3soVY9/e3+VMRtV6P
4hg2C8RRpmR//krTLQ1ZV+CzYB88lXg4fowLUwQDBMzx71cyzyuo9Uo0L9f1AZjOeYmax3VL7COv
MLmPcp8hVKOFb5iNtv37dT6XalyIHC9idwCN8LvOfpKN62gecrAPpdvT90BKjtCsyFrU5t0yEo1p
EjVGBHFtNr5UyB+LXsNSKaIk/aHJju27dGTyghyyXvY58QTzKWkcuHPoIjPM9k6TYs+q899//7vX
P+uPndoRa+iei12FWwTe888nkXiJNbRz4R45PQFYaFbF3VQIlCZVd2F/+PJS7A8cwRlXmuerSVc1
tVXz6iPOi8yXXPRIzpUarsfQ/Pb3H/UvrvbsV7GE6JzBier4DOwXZTYatZ67x44TEw7H1W7Yz9FW
12ayeHVyntlhJbm4oj612GsOlWvXB2N9QqS8Xkqv/OKHsyfSp+eA5vCGrEvO/yxrxBfKYmJAeiSJ
db6aG205oKK3golQ5Qur15ev4UrZZ1JlrNkXZ8+zMXOdsnaCo2mVmBAqc25/r020nwbhkddRVQ1v
6AHnGRmnWj4AauLCxTaWPzd5rxU+kRnqQZrJFAGIXsVoZZhgeOmTxDsh6xmf5kJcoqV98Yk6zGoF
JS9tLnBif94eQQBJozHPPbYyFPAxq/hx0ctLV/k3ne3TO2G5QMqI1mSMtj6l/3kKBQ+cOEILjl5b
e7cY6I3YVzOc5asoJSLbHynGr+0WhdYchfMGcH59YoTLnwQpofuxlFV2V81Y1PyQnzOAN2kvZpZ8
3nwIloZORwomPStkNH/+jYuwSWruF5tFhJxlv8uEQptSoL8LtSxGdRm79l3nuMn3RMkRqyano49L
346zThnP7pTDDJ1eEpR/0kzO/op8qIn8LEeJ6rWorwxnkfPTgP6s3SKoTlv8kmUX+flo0JPVvCwY
mQKsud0JoFN67/Vxgdr/zjmzeHOctHCu1ZSSwaJpqz9jycKXajJ0ql6rc2uelS/hWTm3o2xbbAtl
Nb8aU4Y8Etdds7UcNMbOOMtfU2m3NpGS7jLv87YsC/Rv88gBoM1GYEegVZYA3Ixe7uzeCQHb5JqL
X7NVRXhlm20xHhxgcY+Kk88V3XRMHcyru5MZ0Q1CNA8GdYA6a2+Q2+AynyHCvZJuPLJy2Mn0nJVj
FgatnoxPUzqS0yznRn/HJtdSflHil7vFA8JxytoumoOWoxGMWRfX0pvHye1VM4wYmPCsY13P5xkT
bB2J8Erj8HRHi0NeD11jRdtKTF61aWCjrBJ6U/V+ozyy5glGUR9TMcXYXI3eQlY9Fh+yV2uEBsSl
V0EO8o2Df+Illkt7s6ThoHxtjurf2tJpT1qaRSroSnpWAC2qkYE5iJBNG2IKKTmlFH43AVnFahQd
QruIE5/FtR78cmX15yKa30ezsbczxpLdVABtPCYNbR4+FNMC6CDhHWC6TIcmqO0QiZ3XNskv3BA9
ssq5BImDd7/tCvO1GswRxqsrcA7ORVwGnUO71Hd7sRzjpAm/h46quITw7IMAjvRcuE22q8ZweBfN
1F/1ua25/lg2+NFLfWlhe+hZyzGdZcrbGLFdGoFSi/k7MYquPgxp3CXXwJjbPDCHSmQ3aT9VB4W/
/ieIfefNwj5pbvRBtG+pzsOFSGNVz83UOqOvaGbV+wRdEha4XmsZXajJs7trTR9otPRgaZNtt5iY
lmrH+ygxaC+Yk1OElTBflHxyLF79tnTU74XoyCkI27BLfPTh4ujMi3pRTZkeABZpNxgko8csbpr8
EOoOliWRYIaMdVPtMBKqrW04+hvg6NTZIF5Sz0KmRelretV191qmtGDO5+V6wmiDblMYyjjkSZdX
OzvL5C3CY2+T4PYxbsM5nEH7ISyVjyVC/cpfdIRou8zGelx0nDT71F3GXWlmNFqchfiwYW7gieOp
uTZakhysENPH9zhLI0xHMTAl2xlPrZlm94ZAbunzeKy920fZTmWIhZFldlp2ckAwv6cY/lWwoEF/
bMIuxtDb2YlfIIH7TmVFDBs+CfMdy5Kr+WrovHcCTfTHNHbMnWhqARthyHR043CZIS4getrIOpzl
RsxT9g0GeL3qfbTmXiSLtqF545EQnXW/czNxMHUtSgHQsmvjtkvsdrt4Qt1YWmSqQG+ycjO484L3
SlTPcQIPhiPR4MtENLfLZJZ44Fusp+U0zgUGRpBB2zDPhxPLmPsA/Hu8DVlqbkQ2zncMotprUfci
GBvP/KdT4HeJmUuGeFvMs3c9GmMz8bxK986IB+PoOiR38lFX9kfWkwecm3qyb027vekmoqB9ej+u
72RTqVBfa0xm6jqy6SdI+8WeJog06MwqHLRjt0tB8Dyt2WTIqsNEAaFWevtmLYTr3ZWohbRjaE7G
SlzBQUz33JFBPU3xm5FUObSvUttFEF+Y2BnTo4a4B3W0F1obAxnydu5E/zI41KY+9r3QBbAwuv9E
WWseUYHD2BnzrFutc+11ksT1ax46HdZwYSvS1EuF9WxC6BdKs6P67hR+Fvr07d4KWZQg/y/9g5yT
/I6BSrGPizm9chIi6M00NjbxMDpQlIss2SUojnY5y+y14utDMexaSRBWUfsLl95HzR4FaB9V5S4k
y3cOugQnuN815IsGeWHIKXDAET8Ui3TeaSB5AQ1Nq/b7wmA+DQH6znQ1RX5cswyHri/1U8Ntw0Ah
4h6tsReOJy+mSNpiM3P2RejFNXPAqYBjlojwSSThgltxbPDIcq3KhCtlrdokaaa3ecwergg8sYK6
1qxvTcSvNw0CeoSufWRRnFMOTvgbw0hZv/sBV0KklInlJOMgnIazdxonI73pJWQKMfZLfugyADaR
sIznONLc3WB0yzUm2PRZqNkgUpnWEMtxl27CUchXEmZJAHZbbN15WpdbYxrz31NG1jXjA7M+UESb
x3CGmgcLwAmdDX7haTqaDKXjTdbis8VzMSzXTsFMNFAmP3vTpyMWxW607RdjdJyP2ci07+YcNeua
E+FjDgueHkNdf6KLfIcFakDeHnvmWxHV6oisn+0Hn2kVJHaSbgmnnp+6cGCZUVEhlgNjyuGxE5yH
nFamVxYgrru5VyswJZXFJo0V/0rGNjDvJdpShaT6Bk2rwqVhLfb3xEkIofaXRDIHMucByWwa6u94
qiwRUAqEt0Y8hj4sMzyp+PM13xuy6liljXsSvVPtjXQyikdrBXuB9kF5Ltgk8o0r+5AroKfXk1Ys
fsEv/iGZj9zrPQmovJWFIBKJSmmAnNKl+T7xYvliESfU+Jg3pr3eumDDUTJe2RrBxnt4F6rYmzSl
BzAWgrWjULxFbioKXHQ929qdDaTiJHLNmHw3ymEoTn324cCETK/nata+d2ZZQD5Q5bwn82vZoiYB
0J6l5iNELO1QkMK9JrKS70Xc58EwQnMbQxnZjq7zK+1y8wFzk9tvEZiGdCcTXvvK1LObcMxSVi5m
XYHDmS4PIHBpv/VW9eZuyDSW+U4B3+UsN5/wcYvknyqLnd4nfhKOkxYPzm8+kaULrFRkuzhlpTHF
4DxgzUcGyjaZfYQ8CXzHWV35g00jbTMsifqNgcu1QQcMM7sjTR7SCRgwFoC6/NBQ5vCDDTnCrYg2
+kbBDFHg6EJ5qC2TbEsNfqQcl+6R+ZdT4/STJn40a3Bp1olwx4BMJ2+sSk9hz2eO8VbTb1K+1mnP
a4yOUTTGlWVrdbkbY3NM9hrjim2fxLkMMPJHt7P05hZQ32y8OFXq3KpCc7onIx+LKLCXkreUuYqJ
EaIrXhmNWWKjyhTDTUkyxnDfqiF7ZiaabrEDqRAqkURbAafzOMVV+oJ3GhCf6o19yrzjSomu/y7n
JcuBp3XNIyRI/UCdmuz4yBqgfG0Y2qdWGl16lGmlbooiL68Xdt+9jHlJAw82I9JjbsQeV232YoNa
uVKMxK9yS5jRLjWydg9yxGL1rZornSnpAqFkMnnkOMPuBKFMhY+x3GJBzyr6ql41VqE/kwpF57Eq
DqrqxY07mfVLKFwsnxOypiZoaMRuhR7Jj9SlnDX5C07Q62eIgvQhcKSJFvKBhZl0lGXb+lMGUY9y
azUkp8l9nIYxkIPcPLRUuBTCQxW/TKWOh67wIHh3Jl8r1s9qPBgwd34ubTN89yL6J8ECWeLedDvz
o16WuQz60rU3zrAMNyQvtT8J0lC7Kp+cMqh0kKEViWZqqznsJS4DiesIeUXj93re3/dV6SXXte52
ewiZTKZEJuSdgVn6aPaIWTZG5iT3+VjpN6aI7Z9hg5WjIs6GVcHu5/fYnrtDt1j2fvLigY9lpJqN
YrSW4WhsoRhBwzQSoGNlsgScy8ujXsnuZGT4mPhtRUX6gTlde4bbIoXp3Y9kaq1DV4faywBe7EeS
jQOVbU2KgT2r61CSjlX3XvFj9JZs47D47BzNmTmmhfNOD53pFXcSeW2amYk9+FoB82J2fTOcwYFx
PLDwMzOW8fRRZ3ac5w/KWVA2F1jo+feVeaJv197rrey3Tk4EYlPG+lF3426vLc2ynyJcH6OYnGM/
hEVQz6b9ES6MyeyFLEMPp+BVrI/uBp1wsiFGhDSVMASsY0lCJEOgLRHxeO/sukZgOam80vR0Jgc8
TX87DiU8QRsQMKmaN7ZTDxt4ffHGStvlLY/7freUCjMR+UUvOsM+VG1as4lhW2xNPq15i+SwI08j
Q4yZDn102/RDvweZyzHIDat3dj47O5Vu2z2i2qfV2xkwktDwQ6PT5XxK4dFGW0JDMjxPUF2ItKa/
F8N//8nmWBU+BvR6h8HbuQb/CPM0a+rr0SmKl96RkGV6ILJ+h79v8G0xt3dqCdP7dJSNCsopQpcg
rHi7mB0GN0avGNCzYahBz8aQCzMYFAgxzdvMq3G5AmDjxNrpafckqOS3ZT7ob5Tfrw08CMromNJj
UXr1AyM5bD0BYJS9e0r3+Cy8Tefk82YUy4M7zvHBEtxX2Vg5Y0pasMGia3gDDGLJASKn6xAxJS84
CAfe+CKqQmZucbyp3Urf25qyvhVtxPbshXZ2bYPuhb04GcPJ5AhyR/0q3wovAssxF+WmL5Q6MpWp
jyPkqTLIakPf1V5e7JD7NFc1lLiNx8SBlPmmyoFEVEyuhmV6c9o0fWytFBuebLNXU+H4joSRH8A1
NsewmGmdtlqPZsgppb6clqnSfjTI4l8zD5/dBropvYIGp522NcWkPXZ6z+uhTclPxSpMBQ3a48hD
y+7coTAe2LO0nVdAj4W5rihs3fmJJFToIYZT/NByWJdFDnqYDWdyHmvT1jnpJavtrnH2tQOGtcRY
5KOkim/CCAh+2MHeqXvqKCeTwx28/GSrQU46MEiavnddLfEKDJifDW24DWl9nJxJiE01e+O7q7zy
OleO8bOZ8I8CcYxeujaScWABqt7OkQRD25aZxoyNOLeIRscBaGme7gwvT3653TCwqjFM2blVr20z
frpvKGVdCWl4NFvG/Dbunei6tZ3/4+zMduPWlTX8RAI0D7c9y3bbsRMnTm6EjJpniRqe/nzKBs5x
q3VayF7IAnIVNimyWKz6B79H5FtLnsuOTWTVqXpwZC48rpD6vjFBamoEid04QKbbRLmGBrPkGy55
kP7ieInyCeJedxhheryKKpfrXcTVGMDBrrNtOGYdgieOippMn7KUkinSR6FYYpe1Y7qleNo9Cdum
f8drKj8A2wDiUOWcZ7szd6lilI+JXRYveVcou0otoa7zabUTVC59Y0nt6G2tOpB5WKHx9ZDLqncv
wzQt4A8rgkvcs9zY4tFO7aTHhrNrH0k2Jz5pnoIqNrrH1CgDN0A7B1HVQUKON0O40cQ4KLu38sDY
R0ZV7OrQKT8NnRm8ZFWHxFhE+Zo3j6Q9Np3SfihbgnGKgw+KF4F1z62OyHc4RNFHCWb4ISRzOuVV
aB58IFNPHWWYI/uteiAFqVpUj0w08KOxHx68SA9fldKRURNTxl+qIaFMHRTIP3AR5qfW1/1TN0is
kSI0gmYWI/ydtM1etnL9Ow/99mxKFsVvBX0kjAD9A/ZZeMjCe7pjr0s/pSioQD6p1sEwU4c2u6ad
ER20914hul2oYKETwpX8A9qd12c2Sa+VUIvPxvTeRqUEJf2KBBJNAm/rDZxeVQrk+64ugItQXHGV
0MqRvOqy/HemtMkOhYoRByK0mREEqV3URapXbpb6bCEb91RTY3XpbeLypPK7ii6y943aRq+oKbXn
WEvqb8BRorNu+8AIKi08NLaUPDp1qsEhkLFzQ0Nl6yWIyVDW0w6UbQQykpDmSl3vdxBE0M1hAz+i
xRvBumwRodvKEKW4DiDaQ9vJz6oIx5cRGuwnsiVvo2Gc4/ajE30YeMHfT6XSXZKDRti0A949Lq83
6VUK6/iNkG5/UUVfn9WcwmQFcaXflEFhvEZRrJ/NwiC1od8x/vK6uv2qIytyVPxEu8u9Mf4wpop/
gIVR+5tWyEm7q6La8yAet+rZB63xoCcT+DLtRmmPuo5q7AJLQcAp135m0ijd+fB6tqZF+oK8trTV
w1p8AoCsJTuwHuLVQp7xd+87Dc82Rz3Ti1cgQmkKaBU/I5YhgH9IGy96kQtt/DBEuneKpZTQFkqS
cuyMqUEVx4rzLW1RmAPWK85KY4/+TqYyvPfGSD1XlZa+1JWqG4RnCJhhWmZnXcrS70YiBzTcHNA+
w4BIWUChlvDhhDlCBKbxAntK+RM3ebhHT837PIZoBKVDLW+LzOTSTsh7sMWkqoAnRfMRBs5ob8ym
He+1eBATedfOqQFm0X1Ryv1jVIHgMOB2/EzjUT8aIGMeYS9FbqM16gviwf2jnWGqmpq9eV+C+gAc
R479iK4LbqO1Yuv3Ve4Yd1KLYvKmLf38mGJWL+4zOY2PZNB8opAYEyItk+RHYenmd2UYunNooq4x
SmF1bIrC/G23DfcaqluTHmdZHvxUw5K+MTvpR1OpDhYUMdJt4GoFmUwvH/ooRrzCdAq0OSWex7rX
iK1kk0eNiUGRrUuDYYe9Vflk2oH4pUg8G6raSSc5KSSgtZZbpi7Q7sU71HqMbNGwR6HCRvCqFfSH
8ko9KrWMnitGWdodOEJ8gY0B3rTZt+TKvCmsZ11HMqtCkg7Zx5pV1SvM1XxDSB+pYKNgjKCvWW0S
E5kcgnaRQYhH8dSPO/0twpIAkUQt8tD4ringU1DteapkfvAQcXjQy+f5/VkoUR1QlaSY0dvoFgtf
bU6SJ1dHrYrGpzbwnSequtKxwmdjh3Je+2j0evK7Iun8jh5bv030tn6rhrL8AHCZIk2s4E/Ly9F4
BjbRPqBnMBK7veqg02h9MTOs+nrKR+ciF/JunFrmiE2Qcydc0IbS1o9RXEfP1tD430xZ4pChYyyi
7RA69jlzOumnHw3i3kY2NdubwkfIlMB056eN/xDkikSVBPatMwRaddapjOb7ITMnnq7aIVE+au1Z
b0b0zsyGZgjucMXwNogGeRDAZC5XWU3RGlntQxqFIJWcWnvzq7x5FnrLFksFD85t5OP/FTmtGd4L
6NBoAsiGuUd8MTYOpRIGrh0Uot3KdaEDeUpaIPI+LcHXqO6GXVwGWBBW9oD1Hd3lPQapCLM4lZTv
lMhp8scUKeHXxAGrp+BP/R3pOlXbxqFKPunhueEiSBoiOWdTs7BtNF7u075qHkuV8jYHPzlAC9I+
U4wsP0iRVj57uZ1+iIYuPHtBmt9lSY0oW01NXLkbugDBshTx4Y1ISSZlqohPCNn231Ebr+oV0ORC
N5FalUL/DL7fNVuhSjBRVHHLc4ehtPc5z7AXiRftGhJ66qPOemTcnPT8J5IvIPZZNzEZoxChOvrm
Xpggrj1yqsCtKADL+0jeNaPgRemPDs9UJXPBpEfHeMTGwsp0XlY6ifLtrt114/Cv1zjTxrUSfuSs
ZVdQb+wbc3JOaQVuLeSKEhreZui8aY40/FYrq/4WW535jUd5+yuC+deurPsVVNWaOtyAk6gFQReb
49BLC0HLfmwNnn7jI2o9yIsktTxVXwkPRIbvuWe2O8on0goPdZra7EtAtMCZ1DLJR65gBVXTJnqB
Z7QroStzF0u181B0yXDA38A/DGH1tZX6bgXKcA2EZ7b0aAGfg80F0TAjamoQjUFqRSbC31HVHYyK
gLezgPHG97jaJg8tznQPlaCaXcdWj+wxBfX7wR+DYeWXLCB38PsCZq4DLXCgeLE677rahMvCFKBh
XZsK3wa14WafdaivepKRbqn/rM18AcsAOdWCCAgkF6TSDMuAsEYnwZCDQO8Zb7WDVF6XVqgNS+Ua
v3hxJCjGwFMmfoM9GylOLOjr9IfdUWhMLUP646NEZckVGHuWK+dnaTBAboBFMNaAoz77npBuSyRV
+J6dPp6LwhNum2kFDs/osd8+qQvxCWiGijEirB44G7PAYQcd2Q74PlcWDnrMSVjxftVr2vv72wMt
nQtyD10xsPdStPnO8HKDCggNDjdoY9RueDA8Zl1ablFPzA5tr1G367iebw+6tI4WMA6AJ5SKoZhc
bkcewmWtQw5z29bWf1LsoSfMiymlRanHVbaylspS2IOXBjMNGrp6xc8qaUWDvPR0Nx8L46GqKlzm
Q4TGUtxUnrqCFGcjRW36sTXsQt5qYZ8crcIOi21R5si4q2AYyWUogyeq2b0iRk+6iaBm9py0Y+02
EUBf22/MlTO7uEgWpo7cxmyDOR5I8n1HUhVEKJAlanEINsDPx0V3AEQUrgy1HB4UiEEw2CAPzu4F
+LOdmjaEBynx7vQSt9q6Qz67lBz5IIRmrn2QuTIL8CYya8IR07IMY04XLg0w55HpDG6b8CLBfqD0
vo3hyBbvdLovm0rJSUM6yeqkfdXT8G/8NsuPg5eiSPtvW3H6KWThBvBz28Crc3akcy8z2tbTBteL
nCPyvTsvmDAjlvrnn8cBOAcsF28ROBrziw+Kg0xsSjtXMTz55ExduSiL+2evMO3D7aHmdyxTYqtz
sAA6TyFkFhJJy6IUjcXeFbxCH3oZpfUCXawtvqcyhsHQbLNyRJpKxG//xcA04cGl4qZzNcdizKQE
vYDejZvvSvKt174r3ls94shgIhrXrHy5+ab9O83/G82YST2oOAGMvZb1rmN/t4PfCoquvADzeuXD
zQPkfJjZBmmimJrzkPeuhSxiKb7lpCtZjtZN/U1p5ZU5zQZjc0zPEgSSAKEaYLvUy8DoFCj51UOH
sD6vf5ojkLJRevMqnilDDK1+7yN2GBx9mwrwSgxYGhqILZh1dFHAcU/L/S5FCGr06qy21lFN78Jf
FCeBYXH3oDjbeKAVNqgao1mcOibskdvbZp4mTbOGh8MJ1G0ZSOxcFEr2uApCov+JGptcnhzK3daT
j7l6gCdS/9msBiQsNx0KlO0mAuHcHGTwRdSskRBv/zFl58dgFszPsQHvcynOSaDdoNS+jkiKi0KE
7j15lVGjhIprO33FskSsMpfAXWwMgLbhVHbHGK3Yj/T5472Dk/cnw1er5AEzD5T0bq/TbMP//WUg
7EmKSaoQA5hteK/Srczn2eyOOoiTtMLbtH2J+vouH6w1XvH1biANhcsMRhntGnOewFlaR5cfyJub
USCVdiUyWqjP2e2I5QgunBj6hUnV7MsSrzX39jRnqc/faYJNhbaJdDLo3Fn40geeAHoTRbRVMh3V
5NI7mGkjn26PMrtdp1FA79N8M3mYaTzSLrd7J7S48fUgJu8ps99eFQcPg9nHT1kr8hWw/uJQIFcR
G7DkCf59OVQcV7mGr1zsUvXs972WDwc0842HAg2AL7dntfDZLHqwPO1s9Cl56lwO1Vl1A9zBsE+F
rz1bxbBvC3TlKwyhQlz70KheYb4vjYegEUuJPBcPq9m3MqWGBzy9wRPLWR/6Iq92ea7p52LMo70O
9HBXWF23kj4snANoDxro3CkRRyfmcpICPKIgdXNOxAKX03mCYEzjUfe+N6O3xkFYG2xagXdhsbQw
77NF7ZyA935qZf1bELRPhmZ9RHng6+2Pt7BPLMtWEEoCL4NWxOx8B96AXiWV01MQSvI9BibO5wlK
iIJr6b3eHmrpu9kk3iYVIVKFebA3+66rSiW3T5bSfckmwwjsQ85B2nzokI3b4HP2fHvAaeO9e35P
x42CA9bdNGmoH88NhIMKNwEcKuwTyFfI9FS5o8Ytq7HHBiVS8O7oGqxttG56IHdlWzn72+MvrC2i
YjA7JgYUr7fZnsErQhs0c/Dw7aBc/Sh7qcBG1FIy+oGiXHP6XQhhUPuhWoGwR15Enn3JKqsETo+y
dyqR6qADZBhvulVqKzyohTnZGgk7552avnOV540x8v1Z4516eM7S1hhwsT04oSp+QEhGQvz2Ci7N
ibINgop4eFtXoHPkRTBytDuPnlJq/4kGdvIn0xnx1bk9zsLWhBdDEsJZ0LnqZiHM08IyKS2UgStZ
DfcOfO18Q3ekQWh+HPYK8PEjXf9+RSpgedSJ2cS71DDsaa3fHXNVsbgGykE6DYJ79ozADnziBrup
4BAkPr2xIh67n8hkap9vT3fpI5L9/O/As40p203i2GRbJwP0pwuYW9urtSUOAQWUlTxraSioc5Zt
6NRmwJZfzrEtfENFLN47ZbohviJ7nhSfTZy7PkhDoVkrn/F6MFg1CnqNmoLKCYoal4NJIZYHqFp4
p0BK9XTfQtmDejxY2NfFRfzz3xfRmt7JJOuyDer8cjAbXT3MYmRY5b6i3yHFjSa6meGPAj6werw9
1tI5oHCscZNz8clzfhLIxiAN1EQ6mVlnHkhqVRwLbbGyfAvXDjx+Z5JYmcQD50lQT12r0AGCnRwp
rcZDTgvSzeGEb7HT+24NwINX6qPX38siP0E0D2Yl5CtttoRyM+CPmYNa8EDbHrI0wkYzaZUz5IG1
3HLhLoBfQ9HdRPYCltdsy7fEe2jHA/c3nk/QncWDVkiHALdArCW7P71oDqHtv97+bMo0gdkNNFXi
qUkqCBGisXu5R0wvLGWqwFzkzY+xcjYjoOG2w1+7BJUBzvODl9pnXe1QtCvvfHVN8GVxfW0oP6hw
2rBmZplSURbCBmQOFdeOvJ+2Bcxt5PykOCZF4VqBZWmFJ1EgKqIoPHDpXs614sowzcHBszVNaSNi
NYz0pL3lSH7UQ6BMHbByf01Qa2mGPB4dVHQothFoLgcdZUG/aiidkw/xfNs1IFYNeKLHsqPxdPtj
Ls6Ps8cz4a/U1Sy4yHWI5p1cQMnPWvurAW4W/w3gNi+BHZABAr5HBBur3idjLNckeRenOb1TKWEh
CTdncAZUTKUCiNRJo42879qg2Hmp1lGtwgzj9jQXhuIrUsRBdhiesTGFoneXkkx9IYQY753G0MHS
rtDqDDtf7BVwBmnUca0quxBznOn9baKZw9m0ZveDF3UdVnIAwPHi645SZL8IJ04+C6lDDsCCS3N7
dn/1DmcnEsU5GU4pImzk8rPxsGNr0hKnxVMCTBw8cSSCM/EUIhPuZb19tAbL+9iCPlfuix4Q8Ea0
JioJoOEUB0XIrMtIGG1U8itbBokZ1do3HfA89ES98w5pmELdEzidArTvS6TCQRhbxYOtjVgh1bKa
Y01RmSM2b2qRwkzCEuPF7qXgNcG9Lz7enuzSpyR74pmEnjBdqNnxjxLRxxGa4qdapZep1aV654Uj
uM6ExvntoRYuKBjpnA76jfZU1L/cNeYA4swXmndSoVg8FCU1ErSgFTzSbo8zJ5FOOT0qc5Qi+Hgg
Jeb1CHwVeYRpRFQFsYEziZv/BYVLo4E6q1JC9lsf/l+eWfZLS+v7xQ4MkPwNPLLsFPUlPjreEChP
KhAbzPU0q9WOCSrbgO5FZCrHqBkeETLrVuo7Sx8CTjkkWx4hypUebScrlaR6mo29k69tArKTzRi3
+l6PNHXlQyydJ1WmigKznEq3M9vfOrbW5TgFRMNqgxdDtMmpivEfktm0p9SJ1oSAlqaG9gcKENOX
4Zlz+eHRMYTUq+fOqUGDHWRhcB8qlbolY1rZzAvJMoxPqvdIs7GI+iwuKU4vFD2y7FNW+j+Epb3i
K/Ql1MRDrCgPDvolh5WdpvHL55EC/Tc0xYiCvI9nM+s6eBl1gAc5TAbruaiG3sUSOXkpEPq17V7Z
Vr2u3pHADJgxCe8gmz7WzpRaT4kWlSezgDdx+yct3ED8GOpTfxuPV530Es5YW5s9lnuYRmJ71SPy
G0siehCRhTioESeQ6cbkd9Ci/HN76KXzbalTkDYtHdX+2fkG7aYrjeQRplXAvRDIdKJV4sTEvH8d
iODBOMjTUQmlcXy5n0RSe21HR+0k93H9XGDa9RqmGJzcHuV616I2ShhBXUAjQv7VlXx3yYkij3u5
qixomEMIzE4ZICkBe49Hc02j8nrfXg41mxBVRUdCFcc6qZ78bBeaS4b7GEXNGej+x0q11vQEl8cz
NJM3CcSeedEhsdIw12PFOqWm/TEuMTeskuqj0jlPIOmeUApaecRe7wzmZ1HOVDklPKFnl0wp5QyC
ptMJOQvVnQSkDqlX/GNvn7DPKHiz8Kybsnd7+hXvPpicRWaY83I5QVMeToqSR2fcT/0DSUW1kiIs
7g1KfABWVGoOc85/YOu+lmJaeeo6WdvabWzs5Q5wRBCX2kqwXhoKvqaK/u0U2ebFNx/WIogntiEQ
0HobDLl/hNr/nZwr3f/7hkekxwKvQNWGxvvl+mVRLTuxnPOVAgxLtKrudkoYvnkduMjbIy3c0ERn
lSgF4oVoMe9l2OEAm77VjFPlD4+9Fz8VEAcstd0BxdLAoqbSMW/jxw7aqakBvuLulnGNtvAGbXsQ
XeEnkOq7QvxzQRzVL+qBrDaIgytPB+qOWO4MVB+DRPW2CLkOe4t0bgsiq1iJYVd3MC9Z/kP4mkKx
jdLH5WLDhomtIhwQ0AJwO8JXoxa31Z1TKf7cXuu1gWZf1YmKCU7JQJHtmtEfUl6qVs62x/nn9kDX
3bLZlKZf8u78WZIcCBP0Lh5x3Uen5TiUw7jDS+ioa4OxSSafPsRZ0QHDfHNNCOYqxMwGn0Leu8HH
pjdrue40YL4m3pJJyT0HMWd3e45Xh/HvKAYVAlA99ExmgSyTw8jsGlQBIXN/bvoQUC1qfJ2Dl9bt
gZa/2v8ONC8KFH0sEsmQoQjgYLiRPUoPaFgp6EbZpOp0/Vb6JcvjkX2SmYPCmit3KKIwzQaZilPS
2GcrrB4iyT52eFCXnfl8e2rLX+r/hprlTCOVsCT0mVrt4RuEKghAw5XwfJUETZ+Jbj/u8qSBV3ZF
Jo5qJO+6BpAGfUXssRQQi031YqQeLMSHCmWZ23OavvtFHsiAvDPo2lFeR4llti8chJ8r8Hv6SWnK
+6qtC/xDx1dlNO59ydvHjoq8hv6MEfo/Yg3I8hgY/hywYmpIijU73X2i+NC9Zf1UDuaLArHCUzz8
ivPmE9fT99uTXFrV92PNzzctWaOg7H+KIlPs+lw9AiD/7CvOAdLlGVLZk6Q3a22upROHgIhis7z8
b812y2DLaetLoXGSRCMwf0MXoLGrj/QTV5oWVznRpE03KTtR1VTILmcrmRQyVUZkd+CUhV8Cy442
soAo0T15qv7oD87KFl04cIgFwVEBVSBPYN/LeKVbwtGhxJsnT2u+wp4Vm6JJoicxjhlaRtpqcJ5S
yNkOpQuKV8A0HmDTWXx0ConHCrocJ/yKK3+rd7rA2KwJ5G5nT1DjTV6bQgK6PaDBS3UqkTaxvis8
B6Ii0P01Be2Fz2pPSF/MblDZpEt7Of0K7QgrkFN4tJpd7UjcUDNI8wxnMQRJbm/bud3WdEam2jFe
GuqkeGvOCqyKXzuxWQYQ1lqDx8+vQVS7GO89Rxg7ydZPsLL2KhoLw9BsS6QoVRxSMvNL5Qy0dsxd
grAsmjjpWO8tBFf9Yc1+Yy739fcHgtqkpIY6Prt89m1gniG7gZXzKem+eCmSqyoUhK77FCE5mcLJ
DpNvcvnW6/pPo3uZ3CtvL9Bcjfpq/Nle7LU4LoKsNk8xbqJ+dy4khGPSCqT7ne8/Rsa3uLkrlf57
Gjxo4T3tlYMq1oo2f+v48w36bhHmeDekAvtQzRrzlBcf7OGrY/ycXMi13N9Knv+jqf1tZTQbrIz2
+BZvjcI8mGgbhojZO+XHoIBnQ4VGa9EhJY3sjAgje/M+U5wTmdbGUScnBfgmJZ7rNgQZJ8bD+HcQ
fRuTn7dXcyGO2LxEQLnhgadTiLjc2WUHok2u8H7HeSzcVKCRT6gNB6e2rooDWKXQhZ+CwOntUZf2
EI5ynKhJ+oq8Ur0cVh+HEAfQzDhlbfzEc3ZnlsWucNqdk9aHzGq2DTyXXDZ2tdHvtRCpVbFmoTe7
2HmO00MAVc4DjPGvOmuYxyDn5WB0H+h+/snMvc/5xCu8PdHFQUwub8r5FFzmteAUpWOlyUSChHKE
IoaBsYlmpt7x9iiz8PSfqbwbRbtczbiSyxj/RhBN5vjV8Lvvmao8t0jBrHy22S3wdxwC4MRW1Wi1
zjtOyOZo+ih1iVtCeNuanYHqcVKE+qaO/aJHzqld65bPMpX/jEjrn0SPltMVLD2Q5doERp24ldW2
n5rQ8E+JXkYNSDJrdDZ9UMKYieSMFIYiTPoh8XLr9+3Fne/V//wGcKBI3pKdcftdrm6ZJCWc12nW
CMa+1pXVn/PRIc7ZRrVJG+wEsehR4Cqi7JU2OoptQfumiyEE2NbpX1Z+zfQt3wWe6dfQM0WwFAgB
uuPzspXU5XkciTp3rcg4Nv59InfnllvI6l+01r4f4vbYp59JuXehFu46X9u2xcp2m/cA//MbODHq
hDzmB01B5d3rhRqXqCMbmzVeoPWexsvwKqO2sBVOj4mtyj0wpkgqAPg0X7LE41Qj8UrwG8q1QDJL
8v7+Eqonk14O4GPK9Ze/RLdLOUUVGtJP0z3kECx1we8oHeMI3uGn2nIc1GrlRTD9m/MvYPDwpm4J
K+VK9LEqROJklcOYdoACiWq82F3yhOGtCyNrhy/gWvaxOCCWjJMzFNyneRNbcuzazM0kc/Pcvvci
6XE0coyEvOpVEc2m8s1gd3uTLQ7IfgcbNtmFzFuQcg92tgzazDWT8UuUVsojahwvgPSxABfxb6sR
zqfbI85f438/JAkPYriU3GgnzO6htka4Pq/ZUoJ21g7MVv3URkWwx0tEPqMJiOoWVkabXtjdWRM0
pyJhVS+3f8RCGJ1qPGTNXITMfUpK321rR6+dEP5p7kqNrR/bblTvRCoQT0B15r8ZasptpxMMaX82
1NBVSRZqfebWjs4pLXl2ARgiyauowt+e1ULQnow/eSVww9NSnmb9blZK5CFPoonMNezozffqX8hR
7BRV3I92/ev2UAv7BjYC8ACKf87klXY5FMoamjRWFaITjSj3MTiyA8Rz6672ud0BHIsDDcR2BUiy
EAJ4C/3lw030gzlzyQsLA70lkbum3H1wtB8Y6LQYfLUPQzrshrz7rKI5uXIRLuyU92M6sxzdH1Cr
j7wmdwM7BZwfttB1e7cOkq+3F3Th2+G2QX8IONWCGWKbmb3I8F10tQrXslq05QardPSHomMVWmuv
rsVZTfQ6Sio8P+YteQRHfDNOpllxdew9tDs3Sgd8Psm56P+LifG8o2lNQOMNe7lTJC83a8sLc7fV
+s96jHyTniJYAOse+5YazvPt4RY25mToMVXAJ9DdvHyp52kmF6GZuWEmG94JnzTPAEtVV+ZWoMGD
+RImE+m+97u++XJ76IUMZqJxgK8A48StMTvpY1nGqiiYKUziz7BGKFXDD9jEebiVUoW0O0K1sngy
4vDfgzgDc01R+OPPvELQyoOvGr2Zuw26RJqWvUSJ+ctHynEzlPgkKvL+9kSXdg8YmYmKBFrtCrcS
U/qgKJEVbmKwVxG2STeWF+EgYjgrS6qzOWYXMIrtNmXNCfNAn+Fy8+ihUTaYtJECoT+7ldtmksoV
9sqeWfxwPBEAGtF05lBcjmJZTWkLlbiS2mFEq8R4ReHuR+T0277J2TD10XQa5Geq9s/thfz7L8/n
x104sVcm+Pm8PMc3M50wHUgwipgWAhC8pNqmlc6W0Qpwc4gFUHc4xWOZPqddXRrbqh7P9ZBglzog
zFrr4dbQWzw4OhS/moMvt5KzV7S2iHe9jMv1SjRcilIQiHRaEBOWb97HFp6dxY3CZdZLXrgTbf0R
yvObVjQfhPOvCvPEdxv8M0cJYwaQ67PIm3WoFyc2uZBcZJWxFYlHASIyUcNd2c5Lm2xiDnFqsTcG
uHr5+fF3bhEqq5lUkKA020bZJqrjlZ28dHe9H2SW9QgJyfoSt01XQqlti2kZzcD6FAttp3b2OdWk
5xAFt9vba3Fi4EwAz5FNXrmztUhdVymqGq4dZcqPOLElt5Mr8/hfjEIllGuSFBKphMvlixCqoupC
kizQSN8GtQQo10A7+PYoS2cUBBkAFMi91lX639oAYROV9B9UQ4DUqgIMckw2dR7CarJ++XGzrz3r
KFfyr9sDLy2iReqPwjnMYqoil9OTu4SM2OkyV21geYXDpGodxfaa5fVCTJ0Qa7B3gFLz1phtQlzM
q4GjnrtwqU6WpHwnBf89RvYKaHVeUpuyb4AuFseJDW+zlpfTwdPWR0AzqVwHzNbPwcydD7UnSUjV
ga0yR/BGocnfkNIOj7ZRTBWrJNqia6Bs81oEO5RHjKc+F757e5mX5g93bEqSafuDuL78XbmU+3Xn
aaUr6gKtcDlB/jtOZSxRhjUC99pQVxtWbbGvsku3G8ziqKDl+WaoSXBXgYo83J7VQrwkn+PJyguS
R/Qc+jzVVUMdfXXXkvzf0WB3UBN5M5tVfoCosmYUtDQxSjVQDkBbT/2CyzXMEEMgLneVqzVG+HGY
VHCNoil3WtFaK8dxIZzBqmNmGH9pAKhm2zUs7aJAh6VyO0f96qnRq25YR1N4d3027j3L2Pkw+1Yu
n+tiBCcEpi5nBJ4dNb3Z3u00p0SzUkYxL6K4hnoKkC351TE/W2qFtKu87zr/Byp3XwUALltb6cH/
P8OzNUHwTW2tKUS9e16ldppODLjClXrzp2wMu1zLNijJvsnoNgO5zOv2cbSj36p4a6pq5Xxcxb+p
CE/xAzK+A65rbvHdpS3+7S0cP6nT90VkfgB7MRz9Rtc2fW+HG7spi00gxy+94q1pYahTmnWRpjA4
bWUuY56xiJfOZp73jlGFkRW6g5am5r1iumNfi89eYdXiLuv7Cc+7RzgUYSnMPyInQ5dTi3QbLwOf
hL/R5E5/tBMpG+/CeBjTk621SLOhII66dpcgbGZJeorOPKBTAhBslh1lfSld6aRdbVrwEzTqSF0I
MFxUs02by0OtDroXIidDjSMVFRJ3xpscqG4UjA9Zorpx5KwclKvrYxqTpJJvRgmNV9DlpnFCkcFO
ZkwbzYsjAqvSqSPUrRyNq5PPKDw5QMfQrCGfnI3iGR2XH+rxbt0jmJ400bOP1ut90nRrL8e/QWS+
FyYmIdQoFSSyPAsyaSigYhZh5Kao2OcJooWl1j/Dv9tZdXlHgR/XAeNrWBln2Wm2faqdLDX8CkVh
tTs0fa6rX8LjAGgVHVIuzsulbSs0x5SyjlwTCUzE3YTXo0NgF9gj1OWAA03Q+ZW18XroGa0iJWJX
6UPobQy6kPj+hWH3iIBSgU0CHXL/3owdB21hzzZey4ECy1YDzuB8vX0hLPxmKG7UTJB6mWCus5NU
ZaNPf6ON3CgN9nUt5xspLb+iwFdsQI5+8oa8ON0e8eoKYkPwOJywp7z1GftylVQ9adFwE4gYZ/VR
Vnjtq4a1sfA18Jv00+2xFoIUahjAY1Ws6nB0myW5kpL6qCT2fBGtyRGCk0r1Z64n/UYKMnuqD9u7
zolBnlPCeo7Q7nJvj7+wutxG5E8m9iY46c7GR74aO0MkoZG2MfcSWu/ouZ+VAmAWsK4DZz/91/ud
wMjiIgMCK3qyXb5cXFtYaoPSeOxWtaag2Tj6CMhhMYUwsSQ7SrMZ2zxZWeSFDwqA2ARHCMxnisaX
Y/YKCQeOeLGLOGi9k5vyjxKV91jYJTszzv8R5UcffOKeYjuIJi0dvHk9BVcZ4Y9yCxVbS38ntXM/
UuZB1GDQ/z2EAZmF/Qm1gbb7/NulXhkqXq7E7iA6765GNPGDwBH9XlYLawXRvhCTGQqmPg8jeTqF
lytY5qgEpv0Qu47ctrvStIAj80BfSbUXYvJklMWRm5qPzjxQcle3tDmryPVytJG7zOOaSUAWNXbY
72/v+6UJmTBDYGqRnFxBRGQcFAPEVyM3d8hoc9Xyd4FJX+jfR7EmA+6pfTzBZS+XDQ1b6CWlOUX+
AnXNOMj2lWmLlVGWlo1OPbEKOQP6tbN45QgrrpOkDl0nV2MULm1jn5GObYLRtP592cgHaFrRYtMR
jZrtgyQPvT6wp5wqkZNjiQbknZoCS/+3ZaO7oBJSUfGf7L2vziuCqaFsl5HhWmpa7BFWb+5sXOe/
3x5lHvqmUcDtUCsB5gXUeFYt6QJTL9KkNFxFq8Rzrjf5U1BTdTRqKfo0gLW8c8a2W0mo5t/q76DU
/8jKAbJcn9kCv94ilg1MFRux83GBO0mq9Sfoun9kd9KrmapAE4SaR7gM2Oty70klPXx0jXq378Vn
uYXUNJjGQy9FW6vBueP2Ws4j7N/BYKFM5QxETeYbXfUDuRoSVHnqpKQQhxfRF8XkyZFbdrOtlMr7
+O/jwf8DdYW+BvCBWUrV+Gg5R6HfupCDkPD09OBD3mR2cyLZ0tqtauFTsnLK5tijaUHpM4LqoaGC
VtY8LTC8ILG0KhtcJ4Iy9ydsTMl81BNfDp4LS0fJBq/fSHUbFd3cfVxmyjMet9EfI+2sQ5P5xrBp
Y97PGx/BTOwFBtwgAahJlnwXFVHzlg+y91M4dfxQt5KpPptOp6wVCBc+E56QoPbJ6MlD52yqLtW1
MRDS4Fq+GI9gL9JT39fJvZbG6k9Kht3b7c+0sNupUFCUBIc+3R6zyKQFqib4VoyH0zHaCPE2sPOz
UOyf/zyOKQMiMagGYdY63w70zQrbl9Pe7coEda3GqI+1HQG6sJN8hf9wVYBmG5hTOU0ln4dJMi87
kT+najJqbPVRziW3pGeLEcRgiuyYDmUB1YtGBzq8jTOiAVmh3v1R0FF0AC6hWrsFu2cMrz3w/Bg0
Hopsd5UJbd1V/AqN1i5rdXtrdFpvHG8v0cKn52eDqZoa8wSf2aeois42BiH17qBkzvcu6iE2+mp2
qttBe/FlxE1uj3f19p/WiVIHLOypt3r1wGpEU0jSaHUuFmeecqiAqvzCg/u7LCrTAbeu+9kxodLj
7I2hqb4hmVDoezUspGdMf4x8JdhPeez7lw+/Bl429z0PEP42f/lwW1lS5hWN6/RVfe+L+H8oO4/l
yG12DV8Rq5jDlmQn5TBRG5bkmWEAA0CC8erP0z6bfySVVN7YLrckNEiEL7zBPUpUcvCWzKR53Znu
qjinNpQ6gkl8EmO/8+iReuJKI9Q4IyRfhbwNZkJKj8FwsiPxJ7frVFsSx5loMmN7zT7DJ7w3UyxN
TaIbbmgQCn+f+8Pi42SxzgOOJoPy00I25i9AN+JZLngBLfWgrpw2kj0IyEp/JvD13lTZ68Rw/98Z
eDXVXs+Lg82Qpsh1Rv2E2Y9+mNJiKZYYl6tPmtuvY7jzO2UDcovTv6S89Cq6CjH6GPAbH06DXVS3
1tr2SdAvn6m6vPc8z2RaWsxoyVKU+/t5ghzbcHJp0GCU7pJQubAOvbS93dCI9eCujrHTUG32kWHK
h4+30LvzI5WAxgJr7Y2LucyIe6knD6fWUdYhK4vx1LRBvvt4lHfCIIDENJq9AMIqSLK/51fVnbBb
QJensbGmHX557BE4sgnmA03KEvlRt7BkPx7zDWzs/OogJ1FUB7fjA1H6e1CkEEoHWUaNSHBvRIkq
PNoT3dCGPx1q6zjsVV1oJtz8jZs6WTjrg73yutMpE9ZVANytQl8wV8Unh/t52NenBEkB7xACwFlK
6++v1XahC1674GtFNt5+6Efn82nD+hjLu8mFdfPxY3jvBTMYpa5zG/XNoVQ5YWFSgda81rJArty3
ks0b5CcP+709GVG/QxfijAV7DU/PO7PGD6BllE58i2oDJK6KbiP7yS6M/JNT/5OxXnNdAtipK/LL
mnJG8UC4hC1TVu6zFpOaqP/MYfjdt0WWwOYnECTlfvW22mXyN4eKOibwhYkNhwJ/boXbtCWCFv5n
OIl35gYeF60ZOoPcZ68xA8MqaFmcN0rlrdtX9pS3N51ZXC6U3u/M2l6Sj1fH2+mxNdAvJc3ixgbq
8vf0eu3NoaZkfcLRTFZfoirY8mvl2u0/87KMTx8P9nZyrHhqQOdK0Blq9mpDVkSxhK/FdvJqvIW9
YgY+iop9Pt4utftJVPhOaEAjzQLBz15jTb4OofqtmitfEBaSN3g1zG4kRto42mjFJKulYdbgnxc8
IBm//opWLaK06rviHyPUCM0FFf/6JLZ/51FzjdAoPcMz3nYsF2mrLWrs7VS6YbPj57K0CMMN3ZTm
s2T97XWCpTIAYVCq0E3R3/n7rdqFvS4oDZonbxYTZiAai96ga1Mvwk8pwmA5NZvZSXFjUYePX/G/
MMG/TzebXtc5p4bhfu5m/j10jga4u6nIPzl5pTOwIeb82PbFhj8KVekGjzVX1kmxCPd3URTzDp80
J9yVSzXU+9rNpp+lh4nq9RigIIq9FYJ1l2vTmMYBCZaiSUsTA990raYldpYFO+AOvnhKhGiKOzcD
8J62yurL1FPj2Dxt9lYA7hvtwklMgD7mIXSXTl8JqPbLBSMbbpJvnlslQxHZxzIqSzvuGzwIkOTM
xAWuv96Is0RufrVGamv/+SYAQYzyBBQOgvw3nB7cs6ZxJLk+KUN1O0yVQOwMRt9V8Tot1fHjN3OO
it68GA6y88nioJr1ak14bBJutxXJb89s9oPMtmtHdCvTrcyrdpNqX5rQtPxOWw95idvxx8O/s/oJ
n9ALZk0C/wpeHTR2CeGttUv/dFYPPtUYH8aTp/vHSQWf8WPemSkdSUrq8OvI3V/35LaKHgl+KsEJ
7yr1NStM88syw6GIG5YufRFK1LcecDQZD7IZjnlUht8+nux734DcjVrZv7XM15XMaJymtsIp5+RL
ay1SHr367ZoaoMxs5PaFNS+o7pCMmHEAorCJwYSV1id90TdnwLmTgQYOz/uME/fOn/9PWzScnVqc
ZQxPBUrycb/IDA5vP9HlxgPmtJpblmaSU7DLSRI/nv6bkIMeA/m/cz51XeeNvisazbqpMYY+hXgT
PbZrU30N+/Uz+v47EwRxTguF1B8FpddCVJhHhp0LDfW0YgF3sGkjnEKvtVOrCfBhyHozjSrLPfpL
jm3wxxN8c5GdJwhME/gkgihvFjNQDUGJqgpOeJs1exwRcD6lGoc89TDhMm3ppvlk9743WSpsFCqB
2lDpeLV9SHK7aqa/fCJ89I6O8r4tVn41WFCaGjt6WkbLO2xZ95m7yJu4HYToGdiPzhYqrATUfy8i
Lb3cGtXonOQQ0JbtKPApx3/IqmK+QLNDx2dplU+ukDcnBRkCJyIFDIJ3uqevxtzCfB4DJCCxJDB0
UugMrznLr+91YX0mPPkG9E67D4gmfUqOiX+JsX/Pr/SNrB+wpj+N5tTG+EVHj5U2zpI/ngkBfQhv
GmQ2d9YSFqlvltGRgkPzX28BvgN4d4BMwIvQM3z1apfx7HW49OYpKgYEjoxiuJB2iDlNFhm7j9ft
OxuTMJYGFeV1tLhexwVn/QDPKCzr1KooX2N7WowoXYWPd8bHA733YMk4CD/QY4Jy/Brzni11Y8g6
d09YoWCPm6kqrq3NT0U7AD9QgFAaNnYMueylm2qdLm7x2Y3zziZl1aIhghw+PfjXHBmYBDqcos47
2WWJ8VNF9D5I04670ZkPZMTu/cdzfmfdnhHiQNEofqEocv78fw5cCPCymsvJI9EyBL24ra2vrHUL
vuMX5Pz+eKx39iVpFt1GAi0Cytcvsg1bD2WBzj3lfQ4irOhwPSeEt8cr6eR+t0Mpz4IXlOUYa308
8tslRNvMoU5AoZUC3+tZApPLLSF854Sj2nK5+FF/AU9j3n88yttnySi04/FXOVfUXs8PeIZRClG6
J2kG1UjI6rmIbrYo7MSB8qqfH4/2dqXQuyAHCminAqV5vQO9zQbHuLacchRJv0kM4BNZ4a4aYuB9
p4yt3n083tvDnJMcTCvZALSJN9WzzibmysGnUEnuitTE6jH2V9fde437UnF37kyjAEXcV/knL+/t
smFgxqNiB/mflPHvJWoIESm4ws5ZcL082ls57st8WGMnK5cnafrqEtOw/pPZvrNiqCsBBKGlC0T5
dWVSlauner81abOWQ0vVpV8lzp49vvUfP9Y3URfVOQIdn4AHgTrKoH/PLlOZaGY1mSeMOxOzKhNL
Yr2J6q5P4dkjA1mci8Ao/vsz/VdCjCzznNW+Luf4mD9q28mtk7fUeYI9nH82k5S34LHFLxyrARYJ
w/qk3PLOCvpr0PPn/3PWjGICr0kX5mRtQXYRebIKk46qDrTdstjWuCC0xwUXUldc6zpfTh8/6dfr
6KzqQL0A0JZFpRla6N/DV6OlvTYso9PZO3QsTn6Ux4bZpvg6nO0kPx7s9Wt9Pdj5y/zPXDvq+4uL
WOS5vx3juJMYy3bRW1/OIw3mXW6HcVV+pun4zgF01vRhtyBDxWV5/lL/M6g7daqSvbGdgOKKcVfZ
o3cJgibY0i7r9Scc5Xfe5pnuc84WzmK8ry9LW5QY4JkdJnTLHO7WaDo0ldH/dHPolPipBtiArtZ3
vdB0/PjRvnPwEfacGX8h4N43AAXgVS6bcrNOkOzyGLfMZmcQ116UfQ0h3C7+o+A9O5OIjvVypm4B
RXqNy8n82QrnYcERMMi2FBnF9TjUAYpbgdWk04Yr4X+e3794IyJmaDHua4CkwO+Xoh2eULJS/mPX
d8OTXzvuuKvlHDzR0Rs+S33elp2ouHjI3p8BM/QnXkul4UWGwMo2uqjvuuGF9s11L+zOTkmOvZ2q
cMUOIhlci34EcrKsa7q5royNzP/MjOSdd0sfgYCEQI9v8vo0LMOsnOpgc0+GF+SIHjQt1rer2eVW
vNG+2vZy6N328PED/+xgeHUuzduyBEXNXs3L8YtN+SQGPY/1rnEcZZXq6DN9pdd3y/ls4BYlDSPa
pKD46iCa8w1j67CLTsEK57AepiMqip/Eda/nxKIF+wROFDolDYXX91ch26FrVOOesGA241zLIant
Wt+iUedhIe0922Kajx8/x3eOn7MmL3Hzv/iu1yqrjVo0gq+Gc+qCwe1j4bTFbzNfug7fZ0jm6cej
vbNUGO2cWp57JW/On0xhWqtnRkNUvQK3LNT9glNNmqmmP7WmMv/7tsQSDhQWESQb5XVkvmWcZEGl
nVO0DcaNV3YSi1/bufX9oriTjgp/fzy/997g+bJC0NlCE/+1lo0fYjKrUCg/5aCYjnLwswu9rc3X
aLHGtFjtGdlss/vvYQ+VNoBsFKLoTb+uP4Mrcxtz5GyF+2VOyRJwvCXj5Ob/fDw5DuvXN+S/aRYa
fFR8qEeARP/7ssLWPRTAPuzzVpdgZRccpObJK+9Mt++SZUEBZsSB6Wg3mwM2wBOPgbTKVAWKZlc9
67gZKYe6FsWhyMzMvdpKkfrupFLDM/oTTCLohAFAymDFWIbvh8LB7F+uGoIKeYL66fdkbx1nUAJD
ZEnICudnJ2sfhOGtTQwNWCIRwaOHNmbFZEfhCdUamOYETikbDp03C45SMxpdg4tG+dA1dZSs4Tb+
Cmw53m220cVhZUA7Ccz8bDd2F9TWS4dBOeWr3kqscKhwxHbKl2CR4jFsp2c5dnaM86tMZ1c+tWZv
Jh7OmNedvTKjoce6ZlmDu6qZti8hJupRNq5gksN9WPTTdddJDG0pK7V2lSW+KbvEbeluocyFc7OF
xoyXf9sa39yFWV9eYy1s3Oi2POuTYR8/hWWYjJYrqiTs1mcf/E68RthBj+64/vICgf0V3aR4bTMv
7fIAYGxRbiedZe6Tdo3tYl2sRyPYMp5L86015EuFjVHSVZ23qyvzuhJb/pzVGNyP2aKOZcdrxbKp
/9W07XxR1VHx1ZqD6VZU2e+g6tqnQeMtr5QTJGNg0GcM7EzdWA76kNlYr78h9AiI6S6s9NL8obil
L5cB12z4d851E1ZNskUC7Pi04vVdIo0OrcFUSTZQepegjvalkff7aCyrn1U9/96k/a0rQvPG4hzb
sTK/OdXcQHid1H52HffK6GV16nUYfLfCNr8CsvOijDpMLWtGrL8rbrZyKJNVwFtpEdPCEV0RnOTd
zvCN8m4NXbmHinUzeuvjMPT1SS/5McJlHsxoPt8G3oANcq3ulnWq0y6gBRH/W1qp6vqfoe2+ZmFQ
HroVXnVVNCHW6Ua5D9xCXXAJ35Pt1X/olFnHUHvNz2UU4qIzTEvspq1Z70HXt7/KIntw+rw9UaGR
R6drVQxh9JvOcutGZMjX5lQXrpo59KtY1A7bCIjg0W77g+Fa85F3Zl84pfhhtqr5Y5bhnTYC71dH
ZnvVWb04ztiHGWlWLwXU4Qlv6xKN9KOLNXOs/YhKSgbDxc60+ubMEl0GbsgkcuW3esy/s47bK8P3
ES5ash5FDhNhltwU+9zB5RNQ+kttRI8qy5yLssueRVh2d/XoTY8SnOKucvrvXa4pQ2XR8xJ4yuW/
wseGfRQ7qADFNiyJuA4dDLSzuf6Fv+0atyb/EJFod6XNBs7b3knsIhIJpULIL8vS36vZ2I7maF0a
ViAhjarCfB56qzq2RZknnR3+k3UmRuSgto3Lsu+7+1JYy7W5rOqiqFT4pcjHeVd5jYNfnTsjrZ2T
8ciALmxgVW46FMHRqEGZo3GSldd4Yn61N0DEUzB8AzsqL6YcSu6m8Qouer96wH3sIWwVjqc9JuhR
WMuvK55B02y2sRtN6F+45VNTRuf2SLGkeHLU+0rLP2vvGHHfqlMVuM+WLZ96a/RiiqjR17Vtl70y
q+VuAAOzA3TV7piTeTGhkDpPRp0YdRclIkd0P4YToW4Xo41uoi3vLyWoiOvan0Udt6zLtMrqgvUW
2rErQPJWbVtcKeCy+zG3fmc57bxJuS6MiegsajqVD8LT0ZUYHCr9LsKCR2Rss32fh79Dd+x427lI
53Aqf/hZ+BMqfJeYpbcl3mqOeL0XQRMvq/9tNqX6YgqvT/u1Km823+3SJbOmU7aKIZ6XhhBOgn2r
YqQDaoCGSCiTrFQ/5mocYbeY4kpos5eXkVddjrZt7OfMbKgvdn0iljCPC43CRxzMrk7rRQaXQm/1
/Ywu08vqGdvDWZw9j6l24RQYFWvO3m3Dmq6Fof+Mpp3JWPhD1iVZ4Qypl2usu91sSSx38pNhUZYf
12NLsCRCPz3brxpxuIVjeaZf9XXSG363l8jM3/gGmjy5ErQh66XbTX0d3q9lZMfrJuWuXRpjZ2gN
TScXwxFY6Jps3ABp2KzzlePM60WFf0Fi4wYc2yaX0lZmf6Qb6Uc9lWXcUDTj2vBUYmB1+mU07DqR
Zb3F0lfBr1HhIZN5pYvBbzklrb1wqc1o18ZbRc851g1kDGHzV7Ucm6/kREYCCWv96ZhDcUH44KlY
jUv4I5NNo2LDz9vf7TrCvXUrjPyY73i5EZCO/NXFuup6n16XrUC6q9J3vmwCLb/eybPrrqjsn8jq
Tn+81rLTbuzcm8Y1ELB1muoimGBbl1HjHIzVX36sWb59773V2bed5gBAEsr+QdxkPwa9Z93OWfPT
rtQprw0DjHMbvChSyXQR2k4rJDROJibhSdmZxl2DcxyvovXjbej+gd1d3TXgi78vm5j3dmvcFb4R
7VW4VL+7SYzJBnQQMo65tM8exhyQ0Nqzg2LNn9eGVe+y2otOarWnn3Ve+DuQ4+VZhO9q3MICotHy
NNdNGXs0h6C1mb9zsADH0asz6kIVfQw3vJIrVrqGHIwHxN/HQ2k0l31UYWGdK3vnyNm660mwUkVF
JDVGXcCM23KI9rzRbSlfhj60Um/I6hRf6Ougzr94yrP3pXQeOrGOO0LofreWw5d1CebUKUP6yaBx
0swRVjzYm9grzXrFvsG+h/GAH4RkcfUFWAXZ5hcNAgI/XZF1MUS/aZ8Z2KA4yGAdnLYZ47Iblr1f
eNQsaR2Eg1j35jTrpLMkJmhu8CzFUu/MCfEeaNLroS8K1HadBT/paNbhzXTGrzar0aamobAOsDd1
aAARHdaGq7O2PNTxfJ2lJT5LXHFrcW8by7DvNoiybd0F12AsnqO5DGJdm/ZejP6DrfJrsyzu8mLC
Z3GYZaoX/cWZ+ongbalTa5j7xF6DPIHh65zEGL6suAqki2Gpg1csM0e9s6UGNe8EmHcTE1vgqSyE
jiOLeRhht/cUnQTDrB9CIb7MeXXtzLrcjWXtcJ5rG8MtX93mo5GdbGHfodtg77GF/65a89istX10
hbqZC89JkDo+hJlU9zqTzs43Jv4AZZZYnBet542XI7pAyZj5VdLN4kRNkZNLm495LzpewzB8pW4y
HVQ/PFJKQXeM6nKyeuFw0c+tc9BaFo8TUhFpuNjWcbWbS+X2fRohM77rtWX9mfpCXCNx9AvP4ibm
9DJPpqTUnUMAin3O/kQpxuRGDOO2t19kk5mxP1lRXLk+9TbKSSfRNecAWqtdMPWIGEyDYR4LxeEx
jNVunLktbC1egkAOrDrPy2JMR82dFGJJJ7/8OgwGrtATQh7ZmQnRbe1ZQkyLOPSLP3IhnJnn9U5l
1gqePJDpxI/G7BCJWIwvKFC1zuVYC9tD19yXN6QRXEJNm+0zERGgDO1uROY5md1SHS3ZF7tRb4B0
cdGac3PvzdX846wg9iDrfrycTY2ZxRjkD4ZTtterUYZNrExkvtBT6OPIwy21UvOy99ZBxL5bZY/R
avM7qFdFe4TiWiyJ3fqZO9w+DLaavolgylO/zII4Rw02Xvu2utHa2zMx+wF2E0yjejh/2D+E/tr/
IBP8PhIx0aqHKas4Idxuzu9MrYErWq2L99cm07LWtCLG9cUxFvsKmk9/cquN6nYxjvdOxt3fO47z
IMu+3M2FcONyy/2dVOc4au5vB0vDEQvbIBWAZQ5er55sEwUDY8A7jWQV+ThsaryKic4T3Ehn1cGO
xysuhnA+eNWQ32aalMnq7RYsuKyPNd4z3AHeclwq4jcZCrWjykMyFrTX1Tr9ZHXbsbAqefSy9YsY
i24H7CDCTDl6wTK3P1XDNh7Ctl3/iM6YHj2n1vtmUbAGbVXfUDigDClD9d1AhWNKYKB1v30351cI
yshBAHS0S/C99jOwq1v/WJIrpXnv+qh6O2uaq26JdVABcRXoXIJzu0ADGdFc3RAP6kI/4d5o3AVY
Y8d1wK09bUURs+7tr83MtZoP5vg8bbSinayrEzcTRqwgPOzUMhm7ruZJDa3am+EoHyq3mS/Wft1i
NGrIinMiu9o2RwxS/FMkGv8WVGaXdtMygkeS2YkYVbyMhmivgqr6h4te7FTfBS9110UwWkKRRuDC
rtZxDW9Wr8tuq1KNxzInNBTbJi1CQifadYrwxRy7KenE9N2C7Z8Um7HdN9wOB9l0QdzC/4lbe8O5
Sm0/el09OiIfU8rKQRzark7GEFOd3K8H5HuKKh3GiOtfG2DVfDNn5XQnxO0yOKmoNJVdESR+B2AU
UQjCGPAe14CHkP6rxHJB7H7TTKF1sPNRJ2Ig/KqnorjsFicH+48IUacgCW+Bo2Ojk9NlNXTjTVbW
weVQrNcgVFhEq2FjwVCaqdxYN1JTKhAFvzWvlZcIzFjZn3dNpPKkkEiGqtFdd6Ya/HhStrHzm4Xb
knQtHfvtiY38kwPRg9BrscUtZaYAsH47i3mlZ+tqHljhXssZhaJ+c/7CDL0s/3Bleak2zYaWnEld
MVKX/pyXL93S/HCtqI5dZf8RW1BewGcRcd1V9l7b+o8xqX/QolwTWW/bledx3CzekMebar/k/Xqp
F8jYMlexE1YjsYn/i8h1plbRL7vRrfSLV5jh3s5JmqbSHpNq1OFFx1WNVET0LQMBetHruriEh/NV
GmN+GJv5OigKG297y4gbUddJNDTqmBt2cbeUaNBaZmlcURa/LrALusrGbU0cEbhpLrNf9ozGPoQi
85Z4q04JdrenqMn72BIsQRtw7a2aHC9pA06JNSR+yrrisaz6NkZmFEuJgXwl0t/7Nr8Vq/ZS3+tr
Gbe55V5KiOcJgsFtMnjkkVMg/9E6+ILf7Q0GlCDmplLiVeT59D+bP0S+PmEXZxzsZCi6vA03llNZ
HWarW5nO8lJb4d1ShQdhtTJBpO97OLbtDh2ab9Jqb/EJmQ6zO9fJlNvfDKOqUtvS04uR1fddddaj
AmB9MWShTPzRuJw4Qb/Olv+0ufO9QrjA08ZAHQq4og2s5QvCn0Zs2ipIcn91dsV0FtVE/TM22rXb
9z0txb43HgEU5lCJgaQsNAEfvbKwSRSCbQe6+xCGo3k9j4t77KliHCtEAa86rUWCUxeOA+ZiUBfi
ip1wC9yN9LeTXLQ/6d1CDNSVvCKFzKDWWCH574CLNnniQ6SWkGXfH43WsJLVd/2DxAU01ZqroCU7
FdwASVu2+U4uekvawSpuKyBj9HrNO2ucrryiFSnadSqRvV7A/+VNktdFm3ZnaeIWFt9+WRdCOnJa
SizNFQfMU1E52WkzCMq6RiJX4g0PmtURz7Z+Vq5xDo6bYf2at8uun5386Dfec5/PRdxyG8b5snF2
TrJp46ms5yR31qfFan45dvUzUsRAHFD6aM+6OtjoSmwI1e9nswjSQBR9PPv9lEYo7u0Rn34Z7ZoC
FaHSroogwlEJKH5kw+r8zmqbXVKOVdzgwWbIzo+XYfmH3u29yra7EPQHsG0f+daq3M/9XD9b1jDu
mhGYhm1wQga2IWl5zQjclMa6l3M07lXjfx/t8dE2e2dPtrWeXMwrcd7S38s+dJNxjppLL+vKK4PI
MB6dc/VsliZCOdbegyhENpmfyjqfjg5pB6SK+bdRusseg1l9bJ2B67Pum5d59uu9WZj0yF1rSNSg
f54T4euhQ9ncz83likv52c1WDg3OGJKx8L5ZSypAY6fvIukHcVOS5boQGo4Y3mNanRXuwbTz/mCH
PZtmdi8yCj4Ig2e//dImqzWC+ZAFNf4Xrtwu5ai7GyW27whTdse1QTfBlP0aWxNJN0mcnYK6XUim
yZBrEdy2or00hIv+Ouss9iWY1gJYXlzBodzNsLf3CHf6p6Dt9zooBgwNmxtzNkS66mi46n3nCYR5
sKvtttzDNwQ1YnRHsVh4EhR6iOlgXULo1DERbpmaUfXU4pST6DbTCcVZqphDY16W2yJj0xl0Grli
SjHyEHjAaqpYhfVDW1ii2ZMZ3GRaOvxYpO6KLAp3ReC1hzG0cef0B/dxcaNnI8jFGRbEBMdIxSwM
1v40iYtpLOddq93tWraiItSu/Yvenf2fOJP4dxPFiV09rc1NMBMhkWmArvbK+9ppf/hWPsaBOVy5
dXNVeMBjwmG8pUAZpBptMErT058pqhEHD1WTFjWRky+HetfXUFjnTftx4WJ3VE3CSrPyrCKtaooF
TSXvRWM4NzC8KPUAxE690poTtA6rFAfxb1U7B0cZULAbcIOe4qEmQIlKHSSkP/ZejlF1X9d0yhJ4
xyZ7cf5nXjuKZ1Fdjjd1N42xt0wOgrN+n2r6G2RQQrLTvTK1ttbHcw99eVuMUzLy+EmrhXfE06GO
6Sk+irFrH3GRXG+cFUSxYVIZ1VW5s1eTq8g11aFtCkKV0e8Slg/EUehUScH324GGQespyCz0yC3O
4ZAKROJW+XYAvYop8zZku8zt82t/CA0Ga8tjFgzY8HT+fMQWL/pWr2F3P9WVe+1R1eKpZY9bPtzy
P4orzY2buvV0P4AsvJT28qsxh1/tsm57wxuJfBY8G8xZ2hfNgGUrPUyxN7veSLoGMTgLh/tfS75w
qA2StoQK8iVxxtmKLSfXZwxkdoAP1DyqTt37BflQOXIASWfLD16Uwf5bw6cyElwgiBvydV1BkbIU
WxbuvHo6+aTUu6W3831Ax+bSbF2mGUQ/Wb3yody2aFc7W/eVhlzABRe5bc86w3uvHxf9GDTePZj+
X1U7PFgBez+jsXEXWDq4QR/1GS3/DNkVO7wYZdceqmHdrgmTzQdZLCsViRBwvmtdamegQBd53wYn
+5W1lX3bZNp5FGZPDdMMNnVyh6LY4zd21ZuDBVCwDO5Xp1z20dxPcTnMbbzMW3slKpVRD0R4o8po
Gg4WtEAVOaSu+WKdvTEyTkeKqcviIuzbVM+GaY+XnR7Np7w0t7iRS79vDVXvO8sbrma1qJ3KezM2
saSEW9A9cYVNaatVnzrN6tAjycbj3GONLCHonLCDXnfU5AjyaI0Iq9dJS2K/MxsuYaB7ZUyXrEhp
DPAKS+umycR6nBRAkgitIDJUX6V2uZLnzZPcK8iI98YkRCzmcTp19jwdx86Z99hpiTQfRudLVFF7
W0LuJbsXTzVtqf1sCW9fbYt3LCxpfmnX6jk3GnC00qn27kY92auK+3DahkQOzHvBKFsvdXRtLFgJ
hH3mo6pRikPuE1pQ8wB+IhduFANRMrJ0L52bNUgi5VlPIlyv7bVV51SVZBzAezxNfZuUc3EO4aS/
mzLuNKZxx1OAQrwGOA/l8tYS63U78/lGWytlQz6uaiWpUNhOqkCjG1YTu41TkEYVxiLt7NaxFdR/
Sqt8sqa1T9qol0kn6XhRTf61ESjGoB6aa4uLPKFY2SV0gEwikjmPm6lQB39osqODt3tccTokVdNS
mXGGKEbOyj3M+OsezKj/bpjjY1gTybpQ1mivm+3OdEhTBtCFlIaDf+pQP3dClzeL448JFUuOP6IL
crxBH1A8uA6ijSx1oMjj6semDLtUW0N2w4O3EnOmcNGOs3PpdFR7bHy9L3osTnZbNwTsjmE6bJMg
JqJA+ChW41KUzc8pL39HihvbN7+s21iTxLY/KrhLCYxU6vJj/xs8QL/zDJ3vtRuKuGpow0RL8CNr
MBCldybva6tXd3bY/pgtqovS1l9QKtIHzIxZoYP1B7YA784i8QZX4D8FbXPRsV4SrclJQQVOZ1iy
91J0Mv+Z+6W5XwN7SWlfOv9H2nntRo5kW/SLCNAE3SvTG5mSVCrzQpTK0Aa9//q7qH64JSqhRN2L
6RmguwfFJBkMc87ea+/JxfTXTl5PcwzF4UqrV6eR+8bDQecUQcAsL8E3AmfmbaOXHbIZRVTtD5GN
uX6HAky3vXwK1AAOp5un62KUaklIKnTELTZx21xpZToCYVJV/bZuLXAQeS/EFd7E+ywOgCqzIBTq
k0AksbQD54HlM1wIZFe0xK9XIMIgdxsZPP5VaKgtA7RV6IHSQk4MrwtVqnUIFaOdXwR07gwR/Emy
lAJYUnQjdAUDIq/btIGnBemErl2PZ2m9sKrHqozKr0Zk5XfUkdt4TWB5bWzbMAC15qNUyNiRZ/mf
1HUjjfl9VA2vDkveXIRJgKjsmFmD44LIrigMFgqKOUoQ2S8eU/oHyH+WOhQTsm+a4/3ek62U/nbN
Udf3cRewfzAaDEcbznosYP82Gl4vCmgIjRGrAt+A8XY0VAkmHw2dz15Oapyta4I8vzgasFyvd9VA
J1o5mTiwM0sc1akPhKfJVLlRehAx51q1q/rINmswP3/8sxaSnNdfZSHDNEDiISpZ5plYlJ6zBukq
RNWmQh8TpNQn4unKp7AEZbxehlAP2KOCXEBymN7ePCd0feoyS9k3o5sMp4oICooxM4p04xt59RXX
SE8qIcOI9q8gZdrdRpmrBGSZuPFndGFp8SWOFQ5CapD6d9S6E5QKsayHk0V8T3qaksHY5Qr9m1M0
OiWCCLRB15JuL4wbE90StqxZlgvl9u1dqLWbsTgo4aHI62DvSESr9qSKuw7Oz6YtXOOKPsvkz/tr
ApmfGvIXdEUopjiPL20ko6Nlmpa49JXrwn7QNFr+sRTia1UG15LGLowD5gN4kBpyOBPz8dtbM/lm
jXKYogOFuzTxZjB9sJ5Ge/ry7+PNmT1tkAiIRlyON3fEVy+BGO6pc6k3thbFW720rvkaLzw4AVYf
hqdho3ddqnx9dWhby1b8fU3iFdVcjtqsOl2iU9e2m2sCqYVg6XVwozaDpUG8PXjCxbDAxQx1Fg38
Psyk8gk1sRy9aTJLaz+VfxoIIOe0tbtrachL08br6EAU7hK/gB4UVd3bV1aZfLgB25Y91S3OBMEq
kxpVerXeKkr5uxrYTWpNBgZfyQ+o86/o7ObFazk2mTzh38wqfJaut1fPc3Z+uIEitju6szZCetmm
00IHEHdZ5p6kSA70jT5lwTU4waWRCsiaCZTvAqHfYh71KW4lijFGB7XU+B6cAe29CJMrkr6lMvS/
p0sq3Wz8x220HKgxxgm6YCWYSytpaQfbmZtuUANY/UF35KCvUMrIhp5U1/+pZGJ+oqCZci4X8Evr
bDKjK7i1iz+IWVowqkk+F+qCTWUDJW7mVPlDCiTP06fpF92W20RRay/BrRc02VaSPK3Diowt4elm
cQXFhgb3wjsXBlM4csAZ8b0YcZnQJGUvER7gy2aUM0bT/kxnUt2g8frlDql1h0TKOA19h0RhssoV
0UPlS6OZ6XfFouiqcjC/mZD9ZV4SW9Oe6m/4oDdReueMdHTtYhJgofts+EHjWe09pZ21RNKf+4pN
Ym+CtOy2XVulRxrb7lfA72m+YgbtPll1UwJJKpo1fzepW0pZguOvWz7yS7t8pWcosjqZBMOeZTbS
7jCckwMb2z/1yldWelzb+wgR3tksM3ddgSA82Xk/eZWVTF6d1XREahaFlVr3Cb8THHAbmdXnTi2V
ndLoP51Osyg61doBRMew43x6M/mp8lxH1B4Ka0iovpr88wy3WsL+68gcQWdTBkQMVDn+qtGvAPFy
vHisJqP/Qwsd37TMTHdVgSB+NsFbeNiYkK80iBDo7tb2SU1K+1jkRrKjPc2R0KVZKUDLrg0KOueW
HKhNX2i3Krurn05cdQXyGEv/XYl0vA8z0T4JXQu2cnT6E+eTck0EaYqEVcu3XYwoa7K7/MWI7XA7
1VXxzcCTewfeTWKTCrN8bTfGdEBV2yurRlepAw5hYP8scyIjNsqkVr91BUT0Fe3rhYmded1CVaIy
u/Bpvp11xNhE1ZSp/t6sOv3oKF22LQ2ZP/kUILyPV6qLH5w5M53wfGPeMhdLouP7pnT4kA+DsE4t
DIsV97qjjuF4Moh+FKnCc8+Pjoge2t7a8fU/XvkFl6Y6hMy44VCgIcdfTHWCOmzejizK4NVcZZu5
1D03ojbctTpKW6f/pOfKxknG/HMtzGirpWifaTVk1Izm2BJK6WENZN1Kh7kOiLlpdeUXzpPOchWA
Mkh738DDA6307fuItHJK2OBHh9JxD5qsSvpl7edQV+8z173LdeXBQbMXv0qGy38OD2V79PfFl4NB
BHZduBS+27oizNOn7+tYQXOgQBte2bZcWOK5FBs/GyuEgTJ5cZ8JxXSFgs6Bzh775GEIKdsSiPLY
9FAcAxnJtWMM15b4S/tNKsQ46sBmYWtZPN3YbEvs0TzdqHN/VB2qTDoudNYoBIi6uWa/uPBtQWT7
36stHidWkELrB65m1cWwxr5nIMal+DzJh49HzfywloMG8T+PCqcnPprFMkLfrCiqEmKksEolwXAR
FuXKkpRwPKPSk9AL+zGxd5MCK6pukyzYfXz9Sy+TuQOnO1snYIiLczmW24bCVs5ed5B3aamtmkS7
KSa5jkVG6Tm/ljt+adlEFu266Mt1JN+LB5sEWZrk4RAdKAzdVlDevKzsz5Pq/xia+hbV+RZR6ikf
/c3H93lxhwiUE0YV3yYk38X4qfzInZxJBZs9aN9VmSXkjTafpBPu64n+tjW3CYz6JMP+IVLjK9uF
S4OXVVbDaEecDjWQt5+MVCaAIxzkDxLkWFyOj0jkyCGs4kdHTp8/vtNLEyUmSQp4s50X28fbaxkW
iQxStNHBt7qceABrhrlTuKbl/vGFLnwj2PnZfAH7wya5pCWqiCtsIFPBIdNrc2P3un9yFNqTGWWm
K8/vwj1ZLD4GwxQ3BAPn7T35SqQhQy2Cg1X1hSeaJLqhu+48fnxDF96SNTvmsJNwcDGWZxe/Gmsm
vSg41JahUgfWT6gnt1JBw2Fb8b+v3m8uthgSVUY2R1cm3NKoJ5u6t6NTbEzWrhT2dGX/fvFFQWfj
dIJNj6/v7dPTpV9UWhoEh9ByJ7GRTUObgm1MwGaJeeka4PniY6TzBfScKYXYwbeXU5JR1APdoQOg
7gdbRY3hj/Ee4+eDEVxjJV28tb+utfiqnYJCvVHwFNNUYgFppepNSo1bLf398di4eCFmrXnDBe5m
OW/1WW2PuCCVvd2XcuVjHqfCMrp3EZLul48vdWGKtLgE2D7eGf9ZrK91ZDrRLCE6OCpYoRUg1OQz
ipVBoKUKmu+0Vf1sa0R9OaFk1FPnBtmuG1z5ERfu16YgbgIowUP2rmqgw4EhJSl097QgzaeYKIbf
uRTNUSZy/Pbv98sWlqABKpA6t/52vFB87MoM2vh+yuYkM0dRdIFtNan0VYkg4ms6aWSEDr2sSMqD
yE5kUzjom49/xKVBS/wgswskfRcX4eJHBJK0QST1+woy2q9uQMu+M83RNIE1oeTdGEHXX/NZXbwm
JlamatK6qYq/vaZtR5UWhgB1SqfZirY7BoXbeH5tbayhvbLPuPA+wWz/77UW9wdGXip0q9w9ajRt
jVBn2iG6nw40r/6VoDGXCygqw+8Btw1wdukfI8c70KVeusiu4q2bDSiWMvoqEiVId5/W8k6N4k/K
2G9D/dqZ6PU7XOyn5p3wnPsDzMtcliomLVBLZ4YUoaFV14HeG4g5fcC6YYsOuMffOYwtfNXYbTnC
jMXGTjK02tpYziLX7kp74dKug4fhzjUhbOfvUi0T9ncVHBF3LxpsrF6r0kuo+yZc9+jC10kwEjZb
5ME2LfBmOpDNHqxBuTZJLlZPhADsPAxOJuD2qZksHeFZxw69a7CaVqZo50bbLMrvBjvxPv6GFnvZ
/65DQYQPmfK9sBbrDJ6QobajwT3kBtSySQXq7k1ELh8VIvbWMOu03UC6wawms64goxbb2P8uDUae
XC3++w4bRzOld3Lpu4dOWOHPTCQ87HiQCAAcpHGVUIxThYL433ZA81V1HMpMF9ilUUgtPuDQrm0Z
EOZ56Cj+3blm5N+j70Zs7/TR//NSi+9XcQfd9sm7ODRTJHf6kHd71Se8UNAfO3z8GsnCY+L56yN6
vS+GDDeks+uinPp2Yhr6IumaxPEPVqt3GyOeaGGPY0G5qex/q3Y97ggHSrc92Ioz0TyMqTiZg7Vj
A7Eaa4lb71wcDF8NrYRilWYDTIu+26VFOq4HOp+3YP/zXQtGfF6uZZCuzKYdEd8iu4u9PNSjDeUx
2v55NxsTivwly0T+I/bd6bkJo/EZR1j+EvkYYXGQtvvEjBNrbSLA1vFWjPCbm8rE69OKKPMCRdN+
UVlQP9Vqk62zhKZ3WEAJGJBN/ioTTT+pdR7vLAxRcpWPQXVUxzFHcKc0AvRxipUuDnEchJF/EqLq
sEVV9tHGE4LEI41hVjhQUVEgEveTpibMaNdPs02SDSi0s8oJHie/D1dOJNq9303TSzOYDR6J1q3u
O1UdjtLFakmxWNsFiVLdtoMV/9IL1A1lYyTPQvjZmn12fgo0PT6JNCl2ta4WO9eU1o/UGYLboS9V
dT0GSB+3VgT5pW0d+cCvVONt1tC92NqhH2XrsSZ7AzGtIm4LTCS/GiylD700/fsqULp1J/HX1boc
7+QQmJ8NutL4ZvE6kmte7yMtjk+4sMURF5JebEie0X+JrrX/ZHXgojWIcv2pCPFl1Vkvgysl3wtz
2Ix+4S9g2exnlkNyIuUwcvrgmNll+BTR0iBE3Tay6d+25a9DnxQyvmh1xtwsgRZ9j07G0KbgmASO
dpcY0lhxeNeIC22vpV8slv/XS9EF1OiGQxbVljm2Y5U7BKxN0dEqU4Ly2rUSyHvNHBHxmv8K6mKi
+vtSiy1lXwtS1VwjOhp9+NnRBMjZ5uRo3ZUFYLFzne8IxivbDLBVJiC0xUtKc5n4Q6yER8cY7ZMI
w3IutxW3pD2gOrUT41bmQ/p9iCZ3W8vhWn7ThUVgtspzYuFxztlVb6ctFj4JdE8Ex1hRLPSNadxU
W+Cl6ecmqarbKqJcSE/Ivxb/9wqNWcyXc0sSejBdNv3dAmvXaVymvhrOnqeQvkdTuPu6NNRm35Y2
Zy2zwxvroWaIj53bGF8nlMl/XCyMPwp6Vghm/TrGkYfsol8PYw5QI5xV2GvdVa68oQtL9Kv+AsQO
eyMYDW8fEV2yWhaiiI5DLbJNYBvjc68gC05AGWBkEgiLhP61jqfmCvbnwvdL0WyGR9tsQ96BE+zM
Liwtj4JjYKj+jZi9MQyA/tPHS9dil/s6AC2qEUSXcXSBQvn29pAIWxglUvzfktzJgbbDDhFWsYtU
378yIV2+FIVQimd8WstT2hhostUxqx5JRvQ3BsvKE66MZFWEo3ZlTrr07KgN6uB3CX1j+nt7V1bg
tARlVsohL8Pqh0vFDhOoG0TXgrXffz/0+AgksFWL7Jd3La0i0Nw6JXj1INi979LK1+mj+q2yQqNl
rOoqsVZ6YNWbj9/Zf1DN5edD4I4qCIBkj7ysWE3IU9tGWMpBFmQt7hJHhL97t0LEZhoYRle0Pkc+
DzPq209aWjZb/JVZ/t2IEJ3tbOmq1WoanfSlcdPQ98q4w9XnxwnMobhM8Ny1rYZkqkDHGptmgAOK
VtqtHRvGfRs4abvCRuk8lZHafhbw3G5xCKe4P1iZK0+Vsf15IPTW99rG7z/ptdD+BGZVx+swKtwb
HKcTDkU3Kb4qfYM7IWiipxICCZIh6NRflBFTHN4vBZOjpjfydx3b6B6r1swGL5iK2asaddjAu3R2
JzutLPz1AMzl2S1qprAyp33Yc16yUYpimJntVHrlRYbb+F4jivJBaxva3ZhWyudEVs5915XI6qqp
kc+zjlZbtVVl9SvOJ3LeLbKJ9PpaS7N1o0Z4q2lcN+j5kjyevEHItOOzVIuz1muY1HJSvAov5eje
Hsq26uKzO01juZniNjLw0CVoXmk+VmLFrFwSkNawLdyMVtDukfw16pHNOmL2FG+Ysm443vf7gJ5R
vFLDxvnKQiG7TZaq/fcaWEfk1XGqHgk26rKVGw/2SxXNd2zi3reRoisdUTmj7Cus9kanbx0XwgVx
vZMCZTMd0FwB8AFHT270vVoYpJ0EidPbnqb53S+zmCZrlTqFQc+Y3fxdrSdYqBqBrN9Luk6czboP
7+MwgLaBwa8Ovbxrpj9jrvb70CzaYtVCtvn18dC/NBtDutY4GkLXfieDyiaaVp3bBUfUxcPGbybn
tx7V7Y9q0hHCJmqJWnzQIvHSjaV+5doXdh/AHk1qt2h3ySyb1/K/MGGpSKOsBrByVCI//1qlgOnX
rR7kn9DV1g8Y18KrkScXb5dl2UVQziFtybTy6fCGfOvhsQAFEu2knhtfOsfvz8Fkm2fRO+lBJLZ2
46BOCe+ka8jvOSCMb6Nh9/c+u87ToIYmwlLDLlCVSi2LqGSE6mcCjpyXslXw0X/8gihW8Bjezk1s
GTi+a5z0OLgslWq1KIsG0Z0D8MfPb/wyg3w8hh2TSOIAORS50HrPkeH0g8z57CYC07Oxo9I+KF0l
jpOUHTr3ybY/o5Bosc9Xxgv2neFxjpQ5FDKYtug4y2SVZ7wPD1FVfcO/tv35XDTQYA3G1pNmZ0MY
L5E6VE0vE/SmQX3k7GnelYYego8Jk42vtMOzUyF0weFeHUttyB9Gox2/yCzXaNC5ufYEvOK2MPGG
dEXnzJOI4VlO4K4kzcObIaHHH4WY9dw+wYEyn+rw09JRyXbYhwmAU9riMQF6lj2nThCOh8IKrOrs
8wGL303fw0pIa+iIK2H1xbdc7Zj5TG1qwr0ZOi0phj4WhGOIRfGMyhzOTOckxTefMthzIaa49trO
hWpUc2InedsI3RUvF+PSOIbtD2Po2u+1a+ePbmf4R4NMETya8VD9KArs5FkOkx7+CSDlzMHO2SrV
ycxz9T4uBucbziDsRCLS1sMQuWuIxM65g2K9bdyxv40Az64HCmT7UG+1YDMYxs+JesJNrE/FvVm7
er7q7Xa4L2FN7VGdB18yh5xNMrSSH42uVJvAmuwV9sbhu8v6+dMa8ERxYDd2/hgG+g7Lf35o2TOz
nIaavAtLffwt0+jVJYRm1gsxnwlMfnirRcCU41UcYqPNlJjqqTBjYzOxQTzrLTGQ/Lm2vVf7QbtP
QCowtlpk2oFfv+RjWe40sxhuik6KvRjH8VYbetTYQxqKnwXWNcx5CCgdIwsyLwd684i8OTv3Zh5d
OW+830kgyuH8xGI+1w+WuiQONkFlNuz2kAj+KK0QmAKc9o0LAfpRtfLvTmXE16oWl64JLY6ykyBL
Fsrr2wnNDjmVpAnXLONgfBgURO5pD2V2atj0Nxl8HoeN+p82wIePERv0xB2V50gn/70szgnqO7Qe
NNETTwvt+HfkluFNiow38IrA7PsrM4upv5tYBOxvBNFzR5BOyaL/U1Sd39WFkhwHfUoBfWaVba8J
dlJxmWeOdk7Q/oarPrNsaEFGf6ZQ36ICQpP8OGiGrJAn54Z6ttrUHk5dbetQ6WUWPvVQSZ7TzE5/
EmbR4AHOjMCAzUwNwysaxQ04YbgxtJkmUuHadCExYGTQHzrCjNnp8XmilzKckghmP5XBSnLuNiAt
WOKlEHHmn4ag7vfEsWrRyU+6WPFC3/dzBDquf5/hJ322Ir6vTSqb2l2nZm8/F51Z/8IkQFFscLVe
3cKMdMttHpntsEO8lXzruzkwDHf6C9OR+I1mh19RNgjIttcm9PePfW7uIfgAXc3wXCx7GZHztXDj
6FjUlaw+F37Y7dFaqeNaBub4s0zU9Ck0zPCk6316myWgk1ZI4gYbEFMQn0ro8MaWwnlQecJpqvzK
Vv/9ICYcCik2f7HmvBsVuVq6U8QmFQ84CZVAGHovEBSL5NTP2de16nWiuCatuHCUgXELaZ/4JgoF
S2RxXjCnjfihj7Q9i1UMev7Wlv2fuOj7K6dA4zV09e16igVAQ1oBKJ3yylLGWw593HW5Ex2Txh1W
TV9ZNHzISvY5PuNXx9ML+sH1nG7s1kkj3Ucla7q7IqV6r6giXxldVh4jq1Mg5nf9JukTcGvgT9a5
WlOqiR2bSRcBmFaY56pPngxcDU9wsuyNjGscKj7Gx6Cvhh2EDqwoRSg3ed8b56QQJqApS8cFXhae
RKcfZ5r07KpQPV8fHmxow8ipJ+z9+JFBUNoD3lDiNqZaup4SKcUhKoL0dmqC4TgE1oudKMN3JdWp
66ctHDFVgFPQ8lPhF18JVHV+qXrurC0xWLsats06U4JsX0xsLZS8vi877U+RGebOyftiy2fFLoPO
xrxJVG+Zu0Cga0V0Y1RpSUGvtW912SjHOLNxT6iBvSWeBuNSOJXqyhA1JIOww2lRm8kGi310hxmH
RCBDKQFOOewHLPtuVBXtRtGzZ6XOviSa+w3FZ38rgqHdkCWJh4Zf+tUEKLGzMhNgQ8TzrosSlgSK
3ztWgWHF1sLdq+74lW/nUzglkIcUKEENPaZDw7n90U47GpouG5lQhcxXYAe/LdUEAlaGb5gjn/1l
qk3aBn0IQL+touwzcq/2yQgpW7ENX5VVCD+M35N4HM2LlduqX0k0IgiX4/immIZPbgsiDRESUYK1
M7vxY/U+tdUTEIcMqgHWA0BHk2XcotLqtkqNY38MJ23d1LGFnmimuvDims2o+xrnxTp/ggav4Tsr
+2NlC9xOOgSlBA95aQgITZV73+UQPNW0bc5Row3naqrdjdFjARU9u6ScPBfPmLKffqfra9LE/xOq
IiSchv0UQzCRTfEipUF+i5GZ3/rJsTZplnce60aGqDetjn4RI/bM2+mr22nm99aK+h37X2VdhmUv
ViQDhQ+wkqrzPImh1lT67VTq99gkEwQ9lbbve15Z0Om/ABUhboRZiBMPw0GVFNgg81w7kntIaZgy
5MrmftkhmoNn2YO67hrD3Dsd5m5stpGXAnsCKwgtwDarr3GX/q6xBcJ16OuDXVWYVGIclQfo6OHa
wMK9a0OCbAyDc1ZcqP66oGT+ZyjwPYP30I7V1GueaSnZ1qFddFMOmcLyA3pklIHcREkEoY4GxqdR
Fo/2wDEsKjWMvkVEBIpSab9iUdjQEDLaPRUJGgzZT81opRuNVOmjGXTgEeP6d4PIyUsqiVoRVseq
0ybTi7Qww9knsYNJo99odrxL2DEgaOsdNsfp9N2cuEvIEMPKopO5cnvcoUXnnuM64hkmyR/NzgBJ
TEV2ZPZhw9lG4lwEWX471rApqrr/4dTZbzPrvhe2aA4Z/AjqBvzfgE8FL7ZBsT+rk5a1c+TnBabA
BwxpcKzqatXE1DJMwF27ODbTVT51wcZlkHpTONYrioQmp97xQDOPT1qxaazK9lkFW3TWFUfbDobZ
bCdL+abqRb6JxvhU2Fj7FEckK94lFUZVj1Zh7cdrnjmbS1rtTAPW+C3oTLYSHDG+63US32A9afYi
SMJ9JCN9PWapsc1Dqd5gjwOhkAucd1IOqy4LfzVOBbCTo3yyJtcZ1VHkl5tKzWTAw0c+budN9Kcg
SordR0sNS0t/UhL8blT2dJOqRrmdIA1SSytHZlCp/pSom+2uF3ukurN7bcp3Io3DzZCacl0LGJqR
GoyrtBPK1nXGaJ84xVOSwZ1DvGCvauwHUD9IMHedOtyZwQT+EUTI2geJRHyTyRdndvcR2xokdwlm
4rTB61y393FQ9A8f7zzen7fZbzmcJfE7UQNdAqSjRoZ6qFHEQ/hjbUtAQRs07LcMEuLWeajVlQ3m
YicxN+ExsCDCwnWnwnGd959/ne+1JuxyM8D20WFk8tIQhYGpPtWBuB1xoa/SBGnJP93hf1fEoKwx
Jb/+zdsrGjT/MtcSCrvKpNpliq5uzClx6FMx4GWMgfnj6y3KovMlXBUxDoEXsxFpGZbUoW+VVq0r
+6nCfo4R+aSa8bXOyYXHSND6XBXFIDg3z9/elA0bHnAYN9VUEhI0xz53LM6EP5wEmYRlE01X3tvF
uxKOalnW3LPXFhvUoVSUuk4GZQ9RPVgnIagE4seqf9tn/vfsqJCj0KBTQ9fm7W2VCQQMToTKPioG
qnd1aK1TjghsU4S2qURSHxTduKZ1nX/6X3u//y6KJoMKNsPyXW/NgH2XGLCh9zYV2bveqa11hNkh
ZRZpkq+jVelbki+/ycbR4fH75ZV7vvhkbbYF86ELm9/8hf71RbBoEuGsGsp+oGCy7SG47BBcGNfO
oYsP/fUu+e6IctAZmCh73l4mi1q36FM1YGGgQ7Gl8iaZvhNSfL16wj6x0qsmcFDeYXFf9UVkdjt1
5E/zurIMwm2dB30O06bRVHjPYV97moO5HAQwLheBxrt//vgz0hbb/9cfTLdfM1EHEbxnL8aCW6um
RW/M3evKF5eaFiWnjUU6Ez5LzylwPMCIGHLIbl0PUhXWiON6QwYfsKzwQFwTOiybaf/9HNj3Kkp6
zH7LGL6GYp8zGbG/t+zCM6v0saQGHeMnT7J4RwsPt0m01cVPaFBUeH/0OGdl0W05bW56CUg3n3b/
hwdkzrHQKD3mOu3iASklZhbbDf093GGvF5+Ak610mX43A/nJNxz8Zr/ns2/7MwlCjPC0LYTxY6AS
gSnlyuxwyYhBxjoTH0uIRiNtHuR/DeIyTYIc46y/F26yt0d3C4FrW4dfOtd9zCzOiGxqjPKz6aan
CljXlSexqIa+vpu/rz4Ppb+uHtQSm2nl+vvITk/ZOK4svziT4nWXUymwGvM2KrJ7y1C2kR+cs6G9
cv33I5V0PEzDTB4spvpyDS1rDR84fve9BvV8BTmyBBBTVCt1BMv08a2+vxSrJ9OjSqmAjumyPO44
5G/mGROk35ub3ndOpoJYRYZG8e+r5t8XetXi/PVIMeNTkYrC4NAaUbRyff+nG9uqVxjVTeoPV+7q
0hSIUxDRLdb0WU7x9v0RKGfmk02mQWpTp1YhmcHzDfQrr+nSPE91hYQlZkFe2GLNVGFmzA3L4BBP
RHViexi8diiUc5DieDdtzAWZ6CcCMTmc+mZxrY25lC/9NwOj1UXHicP6Xa9Zc2OJrh8zKL5M8OeJ
KIonI9doE9IJa2jHDTXaQHXGHq/MHBCgh06p/04Me+9emTsuDSOUARiCZqIBJY+3DxzkB2ZQABB7
AMJEzqG5YmsNk4N0zWvKlfmPWq6uc4uYujXXQyz/9lIxuZB1RoT9HpgAAEXAbmc1L0GaUlTfK5Zo
PweOKbf//pkYWNhpIPE/rHdvL1pVhp4Dd2dAwS9/toAo3zRdUjxMbtU+/vulKCoLUqeItSBg6+2l
eiso4XyUyr7g/L8te2SbSWlWjGJ7vPJNkjz/7mG+bi0ZPBYBGvjr3l6M80ZVDqHr7gfNj82dAbvz
G8C81hu6INBgiMbUXVS41OsuCipKLK0DfNDOFGwDifZLNkkJocMdSeZFNB2Xur7qfAC4rejbVY92
4CATzqz15JdnacrEa2LbX8kIqVqQsv1JyfQ+cJ9QPxCORhgdwQhOLkSPqEwdeoODNA89PeNDU/TB
Bu7b7IugFeIFCdcSCg4JQa/7yDnQ3DqAK7cczaf7wJbKnUEo4Q8Y0L6XFR1YNGMcdkaHbtGNwuhE
7E75uzYgD41VAboWmTuYnTI6++zYvqEiogeSOWIPhnpGQsZJsremod/IMSuOGRq/M+nS4xqW6XiX
BrHLIm7GykvM5uaUmtQ8FCDUOxoR7pl51dzQg/nqVDIipBHE7VY4VbIpgtg6y8Qe1qlOxG2VNs+m
JGMHSpcD2bPO1lofxWtNSzkX5ppWQ59m3dXNTKbrOAisc5iE4c4YXHIl46ROjxiSrZOv2xXEztw+
TCIy2eg03YOMM1lDgnLLbO6c2Q9mKPz1THYeKP8kcm0osaBX1eFzbSaDVtMYNofCmaZ7gmh5cxS3
6r0Oy+FAWaHe5QNo/RVODuWkmDYzeiK7B7qE2VlTNHL8RBqu26KNbxM31jt4lplzKsIyXOt2LGj1
Od9EFNcbTLqPQg/pkhI9tIHX2TyEmpsdBgO6kTDs/KkA9LUvbVlZRLEC4SIwPl6lgVlLD3dQ9R36
vb1RxsA6xSySKAT0l0kPhh2ezXGNk/LMuQdIvNnqa2Uo4OhWYblJx1Y7sMghleBqa0MgfEjNujpq
dazfo99PQOqW1cbNxgdbL6NtBWGLOd0SnyxTVHsiL6dPPhjPeKvRjadzNWS+BaxsLKe1r5VtyeDx
d1HZpRujiTsEafZw0+t9c9/n4Dl9TclxQCvqbKGHUwjALAzVUwDX4pBSdZI7iKzxdAqSfOrXimLH
z2pkmI9UQNpvpJzpj4CE03M/NCP9D1ITIgGCbTeKqDrlfiaexmwslY2Ot0/xhNJBLwUYbGIZF0p9
GzSBS4/VbEzcydSaNAoFNsSrIPsDt5bOb9qD6vYwgHYc/bTsmVBqki4z+LOORziLOrHCREa27jTf
j78BIM9uGiOoGMGgrewre8FFO528TaZBjjJ4rS2W22XZXm+nwSX3uN2PqpSPiTFmtxZ+8DUFaXkD
X8RlnMnoS9WLafOPUzFXtuYzKtM+nqyll65U8xS0vd3uG14sBGdFY6tOE1yheJZFrnnlRt9NxlzO
RtEH3kGjS7EsZRCHQlSwajb7tEL73GmcAeKeapE/wfb++M7eHd64FFlmzPscUpnLFutZUdEFa8wY
0KZpwqjXzJfAV87Cytea6n/++FrvFmwyntFZkd3IPVEZWhwrCtHWfVpkHc20LHsxJiDxXs+WJVwF
UVKYhzhroPQ6jlNfW9/eL29Yd7G5sQXk2MfPmB/DX5vOkGNEVxpVv299v/uim9XwaJbyfzg7r924
ka5dXxEBZhZP2exoBcuWnE4IeeRhzplX/z/UAHur2Y0m/A0GczA2UF3FCiu8wX8aTkWBoHe0T4cd
ajguvScH3610Q/1Wf8BjHBhzScWPQm715a9XAwWL2aYKGYuZpnn+k5qsDchd1O7QN3H00vj03cCB
oVDeTsVP3wjNn9yX/krue2VnUbCakWcUWuhuLQYdVKVvjA4sfZ32uxDxe9vrtyp6YLfndmVXQfIh
PJq3FA1q9XxuqC5Zkxkk3aEA2tSb6BwTK6kmRMZiZf++Q/PPosD5ywKSVmm8UzRYnhU5oWuldkEP
m2XSv2Feo0nb2ItoJFnBEIyObCrdnWQY/fdCSscXkDb5d8UsW1BPeVf8BJKU8u6JMvnUW+UBmzjJ
Rx9U+HgvqGEuPt9emIt8BFUwaoXsfzgbHLvFcUv8qTaDsukOUlpav+XKsO9Drw53t0e5+pUpJUA3
ZlXBOJ4vfy+GPExzDlpOucHBbcgHHij2ctltbw909Tt/GGgRNWadUUkdLQL8SQtvHzUZNfoBmPMU
GKi9DXR4bo93dfm4GGXuRpMwdbGv4taQCzyYOTPY3h8MSqTbUEOU8/YoV5fvwyja+fLVaVvKg83y
9XrzD6BIVEwjuFRD+vz348zYDaZCfZAi3fk40xRpXSJ3GOHVuBy36mMX+9uyGlaAu9cWjQdTxseN
HJFS5PkwWaRRbk/H7mDXrbyTUQE+CDldkzi7crmzoXlMFN5gQXXtfBQPPCrgPtHSOTNpIM99FR6B
Xd2bOzXu9zli17dX79q0Pg642Atm0xj4qCFiGWT1M+2brZquJXvXtjegfiaFthOktsU5AtwRqqGt
Ih8f+0W5o/PW7/w6Cl/Y6cjZ+0knpys7/EqMIzD8Nbk0uWvIMM+XUcqjJrYB0R0kC8+hfSzTNnan
TAIuVfsh7UjTV/1kF2pDHG6wzc7HlSN9saywGfgH/Cqg9bkJcP4DjKjlqRt77ZDWxTGZxt2oZSvX
09oQi/PVdqaHos2gse/DQ2Dmn9Cq/utZyDwG5M4UMVUMWxfLWLW2mVFOmw56leh3Va7Wd6nAHf72
Fry4KIj/Le5xUCQQAInWztdqpKNdpkKbDi0g5U/2aEpPnEBpn+FF8vv2UBfHi6HY7eyNWZWKkuT5
UGSsAGgQXDkY0oj4x9Ql9W/8vWxSn8r7JQmrjDYpbOkft4e9MkO4R0BXoLnQv9AW6+hJep0G2Gof
tLScEOFOhx82kHX01HpppVS3NtT85x9DtCoCE43g5EE1i3BXhkb6JcYs8WhZ4xiunLLLipngOuRY
I/dBuYT5nQ82qYEoaFFPB5C56icUaP3K9ZpwCLaUWGL8B3s97jfRXD+kR2vHn9sCNdPPdZmvKZpd
Enj5rBrP2QwQAni5FN9rSthxKfjAA6n7fqxAxo/pYRr/8WX/wZMf0mjc0LjfGVMFUkiCA7b23F3c
cpz4meAP7Z2bW18mNxAZYY/KLXqoyb+W9JqHCqSdu1p47t/upfNxFqcFNSokACYmmoI//5QElBbQ
BpKe2cHh4fZQl6flfKjFDVOmOdLmGJAczBpvhBBx7ubP1GERKW9t5evtsS73LRcmATVawDLp2pKo
l8lGF6kVwmuVACulKf3TkNtviH0+3R7n2mf6eDEvHlgzyyeCuFE7FK1Ke+rHLLpqpfoGt5Lt7ZHm
zf8hpDY1Aqu55MiZhxVIV/38cHiAx0poXfExRQtdcbUoVXdGHfjJHXqhg71BzLsTj2FdoShfR2OG
nPztH6Au1nT+BRqZ9ozWp5RCR+L8F8DVzIayDeOjVBqwV0UtqLwljWT0Ds7QSeiUEFJQPMcWE7dR
HzwSNTfajAhqV8EeSOenVpYR9R98XwRYIU3J97axRhpVNH6j52lSoi8lhmHJXku0UbhCHhpMtOIg
vR+h3oxOZ2hVsBnwulM2UF4yc2WJr06Q8J+5zRz190vhw2WHilNrQUiIj/5kzpqztF+m2cpPmsFm
nvX99nouts5/y4lKL9o1s3ja8oRDK0mBDVYxJpiGvY+6Nta3HXZ73aZO4lg6qYibbm4PeWUP0dEk
KSOUQRzsHQ38YYII6yP0WSEsbnRtdUTvjqaLPoRych/k5Jy7aUC98jAbtHd4EK5STa+tL88+1EyC
UpTs5gviw/AaNWUbjG16nDO7Ee8+LZldEHEzdRT8Rtbek8V9877ANG6R0EHflo774morQ9hIhcXn
jKr+qMglDruiw1tNwu6mb51Ws1fyyGXT+L8RdSSsyLAV6hmLG45SSRgnlR8fCzAhT0muIENfeqDw
8R/FvlV9LbokhjICFK1C8cH1/Gzc0wuz3bE0hIPi9gyRrNJd3HqU6pXWWlEwurokpDV0FQUYIG3+
Qh++gIJ0eSAHU3SkTJA5XoIhqpqGJyvF9SiyfRqn1goQ4douR1ZEVVT6MwQrixE7yv1CMpXo2Fbk
oaWsgRUHPGkOCq3z8S/1F+Yb6uNg84/5ML1+0kZp8FQctzzx2Y/kI77MgHCt/KEbur2Z92siI4ug
+f2DAyGZsfPwp4hqzwcswgjiXZvFR93vqPZrRrnvwXavUYqvHRyWcK6RCZZRXRwcQGmNietshKKe
mh8iC/vOrLXAPyDksbt9RVwfykAejO2Lzv5iCVOzwUM4TuLjEE+Ra6IOvJUnT3NKG4jo7aGWQdZ/
qwf/l1apBhB+KVVISEmpoojiIxp/T7Vk01jRt40Z1WjWygdlTI7TUO1n+Xy5U+86OdoLHH9XfsW1
DUr95//9iMUn7AbQ13nBLaFFREEJqE9kCtr2SY+H/DNCoN3KAl+7gykxUrWmdD2zuc63jMezZTQ+
C0y4u+n6+ofo/a/kEFu/zQ8dkPAytPa3F3rRCf9vneH1EUcSVyMBfD5kHvueP5S4ZNdF0aOK6MF7
x8zuuVBnjygjnHCvDP54tC0yXuq15PnqAs+BNP0gYE9LgJyseHITd0Z09LIaq7QY1nfYxq6ulfcW
K357qtcHm8WxKJ6jnb1YXYQxQuRegxhTxx4Ukz8llIhE76LYWmAFFNgr19s7EG4RlmlArCjqQaFE
RWEx4AD7z25gYB+bHDWCw5ATjlJYbczsSzTmo+bgYC8PuBMhj/USWs3EhV+pXYe1xGg8kEYpCZac
4UhP1Fb8PXld9wf3Yu+TjMwkSHEDp7FNn0qz4BROV+nKg3DluM/vFeDFWQceqsf51mhhSEbGKKJj
UELxq40kOkz1a51pa9XPK3vwbKD5w324mhF39Gi5SdHRwkACCzj1s9EWBkVd5QE9lUd8CmjzjbsY
x9TbO2L+ABcfiMt5rulrl9RJzZDgAYJcP+oGNQ3FJFjFp0m1y38akQeOHGgrKbNy7VGgk0K9CKF4
Ba72+VRpoehjVyOmqTbloJ38hBBgg34MbXQswiOKy8okBhyIFAyZzLKMKYUjV/fq66UkOyU0EmtT
afCZcJ0oJf0k17307+1FufIT5xPCviWVMOn/nP/EvPIaMw60+EhE/VJLao2nXCpWVv7a3gIBQneQ
Yg9Stou9Najq2KmGGh/rzALlPRhq/zUaw6Q6xl6KqM3tKV05+XTfCCsRCkJ+YxlOF3Y5F5cIp0Gh
u9ihnmazjE2s6V+aYoj+l6lx5ueHf7brmNf3w27GyrAm92T9Iniojt4FOBVRM+Ow/2WdeL67ofvP
+CGbZUS14nykPEpnEVhG0n31F77LT76NEc3tpbu2Gyg2gMMFtHOpzIi/WgSAPSUTUfXqvo6y5CXB
MWJlFG3eVIuTONf9aBHzGtAvnq+ID4sWN+SVTTLy8kG+h9sgSd5bWahTuisnu6VcNpOAPVRo603T
gS1MlKGoXDNVwmpneC08VXkaZWMjZUWib8kNx+JrN5FFOcFYWjS9RRjcwU7CdjLtck6bFonefvTq
iq7ERCZwMOnihzD+mgRKVafjO4q8e/6nnPzw0QQB8jbJ9vCHzkCROL5nFWsdz2uXIGhqbnIguTpC
YecrMFIYDmhkREe40HhwBakbgucEKvOK5IJbd+kpztQnDQrP7Q98JeYgxiJ7n2vYnPpFyTyAT9Qo
MMWP0gAzIm2sYZPq+b4ItZ8Rwg9IMSQnJcxW3uJr2wosFvBQUHiAyhaXTA+7pGQfIPhZy8+J4X8z
8mJY2VRXx6BLjvQJeS115fMVxc1T7zu4pccOMjpuYbbYyLDmVl75azcZdXdkdbAoYfPO6/th57a1
XDWGPPpHG3GSz82YBJIDp2y4N5FMWIPeXxuMGG0+jOTpVCHPBysCi0gZya0jTo41JDHxDwgXmjdK
s/JQXduNc3VvfqSITZaA4j7kuU+nODlyFLYZN+fUGL+tZoAJA6+psEnTmnH42kTiL1kh75caKsTY
VFDw5aVcxNwtwmN5ZCjkyan5Xa6nUxqG7lBKb3Vbg7L2cEK7fQCuralK2wGJC5wbKQecr2mjJy1g
JdY0Hbw3riBMJdPgBAW7cW8PtKxhv08NpCXmMJxyBWmLxUiKMlLTlOJj0+o7Ey5fWqc7GenFRpN+
QOR+xrtx1wQCcdi1fOraCwhAXIPOTYMZOMH50JT/apB8Dbt0wm4w9GtvZ2YYNRhBZ34iKFH3t+d6
JbICMsBivssPamIxnoGZuTQqyCHnRhGD0MASmk5z6hcOn6LL8f/2mqdU99o1L5lrh96iDIlaDP8S
051PtPb530aPQjJWfPknjNOzLcbd8fb29K7tmf8/CuIk56N0UV8TqDOKMSDeKMLwJ+N+84jYnf9h
IKox4HJ5HC/EPaqpbcOpamCEjPa3QIBfa9Eru8umn7fHubpsH8ZZfC+cdPXcErV0oGgh9uYQdce0
z9f4V9duFQvwB7gsoVGxWFxffqNbgyeBNU5sCG1qP5pfFUSC93JroC+AhhOsMy3YlNS6dyFFyrfb
k7x2CGaRaZWtSZVrqZRi0u4LgwhseSG3pzE1w60GjSioW2uDze//kD3BVUE7j+oiJJvFXGndw5FS
oRIpUQ26PJYB5FV4EuuS3azsxmvzImCgWU8pjXKJdr4bZdzFGyniCeq19K7wyj8ZfFp8jg5lobze
XsJr5xouG2w9+P8zqu98KIEipDeATDyElWw5Q5MOv2ASpfeqIlXPc5SxU8WwFhpd25xCAEyijIYS
8fLyAsks50qLsrVaidIplMFy8YbRV568q6toz85qRNJgrhYPjxzrk1GPFZSdsYYinHQ/J+x7MpqO
G7UrV8rB19aROg9xNaU0hMgXg3l2MQyNkvrHqsm2YqqBCVTqs53qd+XAWUA4I1t55q6+Ph+HXLw+
Ml1hxTcZEl78TGMLsA4vGLiJ23JXJTJZcBwawHeL710TZbspLfUVcYVr1yY1SpIjlvlSfdGvzKKe
DCM4asUsV9ZrHqSx+uTZ1prZyHt9cJFQsFGonKBSQQSzbL+DmKWcYjIUVWZ1l+GI/jSUIyBkb0DY
tSdtfhpjTzYcPTIbbNoBLSeOyEb7tzHa7Q8c/erPTRyDDZ+tb8URKrn9uUf4f3ZajEQAr6imH4pE
SfOmmhV/L2yG6kRyH37TBxjvhegNN1HU6TlKqubkwTT5FSH3tdd9IT3Xsf3k94b5EuIOvqtN1Esc
JaHNwsqFXzJFtCXS4lb1UCtZ/asMUvFP1ibBUVa76JOEddDMyQcd7iSeOkHFLnFtdeGLDyoUjtB6
85TY/zaFpoL7UyPJ5iaSvPxO0oLusZYQgEChYLTfMONDMaqqu8rJ/bD7pUPmxmQ6ou65bbQueA2n
WvsXX9Q8OQqr6csHqdTNX1U3tKjDFvH0VATBlLt+rwdgX5WuCXeyBwSAJGpcyRiuHE8SBZObm9oJ
pYFFnN3JNSiXyQqOVV9apCeGdw/1rkKhu+92RBtrrKcrJ5TAF+E4BqQrsgT+dWaNcRLCtEeJVpxj
J6QQJtD+aLL3QeD9NjA5XHnr10ZczBDd0bYezI4R1T6GIif+5Qk9YR4Q4UM9/Dsm3Zfbl/mSqjcH
pMyRCdICg0K2nGOWNCMSSRBB4Qaom6aNnrGNvgdZ/Ww16ssIU6FGZJ5k1UW8YpsFxsrDRaGX9+Lj
MZ19PUHHzNc6LCjKsufvid4pNjKHNhZhSS+7vM+R00XdvrJb8m9693cSyg8I2wU/ksSW3FhGi9mt
7PFbHqL3haM76PhcR/hfNK5aFf3G1Ab/m1ckHvGF3lqzNkTgKFNw0pCVdzWe5J3nIwkiRFiCn8jp
Jaj1oyZpkeOlafAQBoaylZHz4nDlj3E0vuEw/Jr33lsbh3TPp6HeZaOkI93cPKIGJlxfGlNXag0s
xCS411LcbAAv9/wF64snTYOrTh63SGp9j3XkvmOBWb2ptfD+C3ncGrk3OkNYdPvaKpCWQZ30cShS
CDxpZD/il4c7ufBq9Eb0wn8WKQkKEOwc79NaRIfUEtLLKEEZdqRMjlzP6qptnwX6FpdNCdhsR2uc
J8wfnbjV1EOFEuVXALjJ14pb7rMyafJDqQXtwazynznu2X/iHvrPhKnBxuqz8Veoocnlp0Z5GBq1
gEsh+1vIKtW9jTrcPeKF5mNOXLIDY6TtKN0Zv/sshdRhKSPAO5TFpFotNkaCYFqGHMKLFNUtXxE/
LCdQkvarYadi26mx+F7KEHqtzBxxkIvaBxClwwb8eebKuT7t0hwpB4RZkwchYF/YSkJ1VJh3UyqP
zkh1+E0SgXC5ts3ASamVbaY8I+/QGp+fQFF3RCoaIXv6jKkqQ0OYpbE7xQ+cLvbsf4I87V7GwWgd
FTbIViuG6UcR1xJSOqhjvqW+rJxUvTS2eFeNJzWKpbs27tv7vGykwGlDszu1to9Ola9Q86ubKN1q
0FacVkUQQpbL5HMicjNBTgYD+SrHK4OGrm25TYaKlVYJYGhRKY69MnXfK5sqm+NZ+ejGsxjWlMTG
vhM6akPmLJSAhXf5ZE2VcofseHQYdf7jkx78bA0727deqrxYMVCT1IaBitOOL209hIX+xQ8Lpc7G
qvtHCYnyo6lM7T1PXPnoly2HRB17tDussDP/QXLGLFwEmxXXs1UUNzvUcaGUVSq1aity295LkO5I
6u9eVCWvjYQsOTo72csQpf12Ur3B7cOucSuDFwehkmF69Pyw2LeJFh96qc8OcmFK9SaRkRqvgHPn
pmKfRmHrdwPc3GPbTk3oRCHI2i6IspPoUuy3Y96sfq7atpuwjuw/WeQ39wq6Uydj8l9aswbQJwpn
qGYz4kQZ9ygYdg79OnvTS4H/NDaCtk/nfQ9LO/lsJ1kws4fUU2B6L6go1qiVRBKbGFnRCfnVdAIt
AzVIcSEshUe99gwnkEx6nlWoOHHeekc/a9iasH0tpbYcLZB/1VDAN8nQWLs+izysibPXrI2gDtWI
JVOZPugNVYxcs6mfNJOxBVT1oGPrcFdFDCT1Idp4odIfS59bH9vs+BChLOSEbdeh+mZM2b4CtfTq
99lDHOXcgIpfPoikth+SRv3S+8gG2LX9qpno8CmIXaO4hvp8kLfJPkYT3ZHs9slszZWsYJnXcYsj
mEV/fb7JsRtYhJZmgcJM2GbIZtpe92T5abHLUrVwMts3keixxCbMs5Np1we5SbFPvP2MLaPK99Fn
0OOc1YF6XLwh2Ryg5RGSyo2eV4g79eOdrkwJDvLIxv/1ULD+qSCAr1TJx+cn/EOxzw/U2E56U1AN
j/N7CrTK11rpNYS4EJRfCdiX4QDTIlGl206KQHf2gqM8Vh15AbtsRHDZ5fUz3QAZ2P2QyRWc+mzM
nPlm+/f2DN/TnMWLTMijUD7B8w15g8W3lODI+RWkm2OptajRWHKHr32klKnhUhtAobeMhflaqkN0
QjLcuKtzElMXaHfQ7ZDeKiunTWR44qPWKs/IiZn4G4S+Ubhwj1scfYPU/4rLB+7pIMYgGzOIccii
Ik6cWM+y7q9XkWKXSXsRZDTePUs1NwsH+R5MXIyam05IEUr9JuV63Opt5uGBKdnH2gjW6GDLhJVP
h8MI/BbqT0SPxmJH9kah1KpScEH0bfMQyKATWs8adrc/1ZV9j+ADO5F0iir3cjOaVtxLatpKILaQ
CEMEVWzZKsqxTPQ1O9v3qutiVzAW3kNz09KQlwLfYW90Bk7o0rEnA9ARxlUSCeN5o1Xu7LhNnuAg
190uiqJqj5pPbTiogJkPEODrGFpOqbYbovry24g8woOdeSHXfqv9iKJx0lw/BMnvekFGW6lIqG8j
F4vovFPXSfOgIwYfOfIkuhNUavlgVan+Ane1eVa9Jnm0AmOIHVjd3Y7Cgeo5o2FyOxdtC5UZ5SZf
cvFLMD91CexJvDaVvHJSKr6Po+YbiYuGgfKtCIVRIx6OVe4WxoD6T9DJ3aNkS+PPFtE3g5hS1/TD
zABMN1aqjV8QQleMTcd7OiDNVkjqVkW/K3elyEzv0P/tLCetLPHYiCjrHAjHoNgGOkdvmWFVL2Nf
Jv+0aak+4NiAheGE3uHrVJXmceghMEMS8MpjESXxyfCGlKfSk36KJBiOslyZeLh44Zru8eVVwyEh
DZDnOVgX3VjLg+kdZ3FyCit7Dm21RNE2ufAbIha/R/g/V3P9EbPgfnBv7+FlVsdJoec0y06hMgPx
aVFPsu0QJxqs4o9lKcNx1VMK9ZuR+AP9p6TXlI3qZYr//fagV54rWsEUACkPUAxfug0hLjuS27CZ
x8iuDLp9RRM7kg7O7nNGmn83eFlvburWAG+pd91QnujLGWueDFcuibPUZ/7zD29JoMMEp26RnEB0
1K6RJNoBraFqpeSivLOFFkeXujFtNtSoNN6ueTU+jBOD2A76Ep0yGR3yP4M1absQNcdNpHnjk+TR
boDbLh10NTXvS3L8xDGsRKIKZkRPUT+WBFtpNmv0qVt2fL+ZJGE+6E3bP/pB6N+hRK+jAp2UrzqU
4k8I9OMFgyb2wWyieJNhtrTx1LS4p/2gHPyshOfdRMoJyTl7N7S2gdPCzOUOMCY2i6k42IVdIcPm
N9tCqAkKyrldUFQwx1OUz1GhFaGsTVZn/gSjKpEWcYPYIYIurQgRl8ktY2+CpPhatSJ2u0mI/VDn
WOFpjQZkDaZ26MlofAxmc9AwXcKWO8w+d6jq3fVVC4UbAaZtn5diY4De3lhaURxJEfI70w7FPZx9
uOyZPe3LSi6DbVWN4wFwdbclKvgj413iKk0f3pfoBHwSzRi4KAAah86O3uSGBJdLpXq2vVY4U0QV
g0vJ2ktm9+ZrbYgYMGlaOsvVDYEsnUpTCzdRosfPmTXiy5PRuClEhcqoD+bObwJ1y3WrfbIpGO5Q
/hu3NZxnR/HHaofloAcPHaX4YMIqWpcKGBJSjVyfNiUbVBH8XYUhkhNLuecqRv8nCbgkW78gfmqG
0O3NpDsS0Nf13hiH4BENAPtBKKO5Vey23CKnRzTiN7356KES/Mdrp5/0iPvcSS1LOhXmhFZ+prQZ
Ek26Fe7aCpowSG/TdxifcoZpjbuuasINlgfCte1cOLU62n/C2ErfRJaITeNV/fcKUT0X6+R838X6
W5WFYnIxbk5/V32D3lQxeC+ilMznalI6V1IyOk0huOHHAPnNDTgr9CqqrNqXSkyuEZuhO4qm2QCU
tFee4suzzAUKaQm4P48xAnrnZywf9bK1PJNOOQLfLknXcMCkz/t2+96aC0DnJ5lRKJxyd9mYGi8x
0qQnWmGheXyqaDvtMyqXX+kIfZPNRjuBKeg32PIYjp8P+sr0Li9MBp6FhkygYHjWLcLeLjXRzuy4
qoCfJnfgm1BoHMb2RU4KaauUg3roRamitBGMGy+krXh73u9ab8uJY8pBfwqPIJq0i5gUmIdPk6WJ
T60XVp2bqZX6BaGNsN/kgRRYlMdSL3eCpNHqfzDO9f+NjbJW6OP6fUf0mVqfsdYtcLsue5DVVatE
7IzIzo1tHhaJtoklVCcPnWwUJ0SJUqRVrdgvncjXxh1lBPFzKNW82GtAcO8kmFwvdDIzgUJsHbgm
NuPfYbjOsuxth9fs7blflO1nrSBD16EcQBcTF61GDiKV2iFi7iOljXiypiffiDDiSLTuk9wHn+Tc
qEjLNWOnThS2knKqftz+DRfhAT9hpl+ZBNHMf9n00Ypc0goEc0+e4nu7tq3MQ2+oaBNnUbM1QKIf
Ot9bmfdFYDCP+a73DFMcFNoihDaDvkc+MUVdM5e8O/Qck62MjQc8j6jd0KDvV7o/71ni2R6bB9Rw
b8cVkj7TktvbdEoaG3WTnGrdDw/INObbaAiCXZTYz/TnUwfK0IB3m+ThbCNLm8BqyhcvRpFQTaqf
pbCCv81c5h+Epw4ATH4N5OnzO6UQaZonVpae1KqGQBN3hXjzrUA84XBGwFCVRfmqeDbK7Le/9tWV
R36QVhhwOUhm5+NquUC7XSnSU6F7+SGIyuoI/Mm+Czw/eKAT0O9vj3dxuTBPygbKLJskk3Eu5lmN
Qu3kSuJLR16wUQRiKDFu9NYkp6+Bkr1KxTDuhDch+u5r9gr66ergswMwlFDul2V6GCQUINOBbdYX
E0JNXta6bY5fAjLV2h8LWVC3K8iFEdQe94Vo/rqeMM8djARfmFyfXO58rathilNNJ/CmUBncIUbb
PqVy+NxEzRpy6OLt0Ge6G+8T/WGwvMtSv0n0JU1kIqeWlPQwltG0If32fIqXorExrFGtDXXN7mCM
9e/bH/iC+sIVxti8PUAVr5SHcimlVpoigJcKs71X/ALYssj90d6PUsq5MRRrynHjjCkZITxPvbLB
2N6hJ+9/ksuhCA5FaeKw004yrOrZVks+5XCSQyxI+urn7V97daFmzDPPrIUSw2I7pklVyXJixyed
MuGnWsdhcOoCpXJgtkV36Blkj5T3kX0Shb5CkL9I6Od1ovmM2QK5EID8892QYW6ELSPfSG5DA7Ic
AeRvFJ4nhjanldvlgmDx/lEAkNIbnaEQy5qdnAUCxSS2XlTV+S8bjrIbh7Z25M2stpVNvl03iuEM
vtxvGlhnW6tDtnnTFDHmHwLNjtvLfuXWQcIQ8tcsgoFy5OIkTH7eCCll7rjhBYXT0XPdhorZuKg3
GS9JDunj9oAXIdu82B8GXHxnnUfVGrOSA0EF6zONUe9UmfG324NceTkhC84AR/5Dm20RF7aSWbWq
Fs6vmCjvZXVET1DF2AO5Yx+5qUmEPT2ZZmULX4sZUM0BQ8dxB8K9rNbYaDQGCZS6E2IOkUGugdds
Mhv7lj2tIWGGd5WlVFQ/TA/BN4NKzCj74n/4oignQu2YLx3YJee7WclFoPR5wgJPsvESFkrxo8t8
3ZndFRzqQn+L46PaBiSIArANk+TSmGJSpVFDNig9ZTVSd4DD9McsD/TfTVr27u3PenlQafTzQamF
AWKlOnU+NZqhnmxVbXqaPN/+UxWa/9T4aucIFFT+h6GgRquEQszsAjM4GmreSz6vYy0F/d5uGukT
VkHxTsFIbgUlf21WYLxhYKrvS7kIufyuM7uxoBerKqnx1bbBCuiIrzly4/97e/0u71i0MsDjz3IP
c317sTWMQRmlLMiT0+jpwwkoneQKxO0kOc5p4eEgZNfjMYrlNa7cRcN73iMz0wj8ErnMRcNbzmSS
xFRNTjqCUrljxPhOGIHi7fqiah7zMuyd0JaAketpBVEwoBaCpwNNwHBN3vry+uGX2LMTJF1vDqt6
voVwvE7luIrSE6UM73vptRkNtxj6ycopvPpRbY4EuDtmvmyOmPEE6BIg/GkggMRGuPvTZV7wWkm0
nW9/1MsbfM6BQYUhvEausFTwUNquJSsnSdQH23Zn8zZalQUeuLGUHKW+b3a3x7s2M9IiIMo0B+fu
z/kKTnHmhw1yayD5ekwF8QPa1ujLuHafxCtYvmsfi8TbRF0Z2LW85NePrZq3elWmJ+Sxi2clkI0D
XuFrePXLx2LOsnn/eDFQPV/e2gFSjWmQGcmpbCZa4c1Q30dY8D42KBZsMlgO+Pwaa96W6nyqz/Me
RsU3DhwG7TMus/NltGk0+hg7JKdA69NyQ0420gnFK+lbGJjZ93KIakqAURu85HjcVPAB/BINSdQf
AStJYdK7dHTM9i6DUy0f1dDIX0Wo9sYjTQuddDTPmEw2DY/hFI+5Q/7u/UvBfUZe9UIlwMjiciXg
vNgZxDQqbZE53uS424uzpVdSFMljZx6FhAGJDCb4USAg9tAEpfZ8exNe3ihIrMxI9fmR12e7wvPl
62olsifdt48SyInwPikrMW4j7h5M5nwcwg9DLMovUQDxnfqmZENF8QJ0j4awSqyTP5i9tnIurkR2
fFFqBgaMDsolyyMfq2ah+woHo8ngAzlNZUbYBQVCsNhBWVG7GWeXjrCogxcsNpBRtQUxOb1hE+lh
s8dLFDRJsVaJVq9dEHMdwZ7PEO/04n3hycdD2AqykzVqRe3EsTFQkBxE/j0AWfB5UAf5c6yMAwJo
YMa/+ukwNht1qLXPqd2hUFngMmpsO6WxawdJvPwQ26V8gpZjUQ1pVPOH1oTV89SDN+A5AVLnjkNe
uT3OFWILRGb46g19jtVGYuiSUyCyEK8s/bV7gsCCVhzA91nx8nwzGC0nTzKn9GQFYZY4QaSGPzJs
7n7d3nRXFtIwTJ5plBpmYul8kXyo6OuC8q4pz54uxJYnywRMU8rV4IzY2n8Ska5tb493MS2eanYS
0EMagLBcFlcEb3Vbwk4yjpVapMeiGtuNAVp2ZZTLqBUsGlKTgHMQ5EaMerE/Ro8nGwqkeURsFd5R
iflCIGWgZrLMDvZKygsJFqJy0RPBMlef5ENO/3ClDnRlrig347oGII3C21KTAMwMYR9aKke/q7t7
yRhHNFwjdXN7RS++ILcGmDtwBMhrck4XG2UKIi0ZEaqCdBV1LsCotyAW+E4FVb9v6kZdWdqLlwVe
mUZ0TAQwi/Lb86Q/bJjR8hO7Lhv7GKhD8VWY2O/aCAtHXgriDCLyyRfGmjHpRYzHmFBrEQ+lccx0
5yX4MGbv2X7FJ7OP6giVlesufB0Be931avQtY/Pe9ZIm3VU0+Y631/byCzIwRTzYUbNy6XKyYRjp
A5A2+4gIs1bhT0Jsvc/tpP1ze5z5G509nMQCXGQ6ah642CB9cz5BNaUTK8beOkLbt12678NnqdPb
Pb3yNeGFyymRPkGHm8uvc2K3OBmannTJoOegkCUcDOSoML9UU+x5KxHc5Tahxq9RS32vB6Bedj4j
+pFiqM2Bve8X6Zue2/0hkuLIcnoMr5/rNOkfVVxQ1xhf1xaS5xqAP1E5jdnFQqbxpE7gFsyj1U7q
TkVUezOIdtpZOp3n29/s8tyh5GkyEC/2FTRIDOXEnlKdTankP73Yw9Ou6XTX1CrtWFuYZtwe7srM
sOShdM99RkV1OTND7VSlNib7iJUNyOwSDbPXKpCsp6QLYn9lbssD9w7mlWetWBIri3ri+dcLgnLw
ybSDYxNo09EHILRBcdE/UNnR3ThOU1fPwEDqkS67fzfN95FRPubRY/NcRP6I3o5xMtL6kNTR3xKI
w6O1unxnDmAibg+13KL/DcU2mYMtjR7Y+SQN+/9IO68lu22lbV8Rq5jDKbkSJ0ujCdIJS5E5R/Dq
v4fj/f97hrNqWPI+sV1y2VgggEaj+w3oiFZ1H/pQQb7aoS7oxua5q4A+nVUd+zu6oh+PuF7DZUSk
OCjjaEChkZJ+O6LliEaa0gSzHBk3r0jgQhPWqnD1vlE3SlLr3fnPUDDGkeOgsrAWGHaElBiY9Yao
PiXxXagN7WWL59DRHMZxVzTzFlfu3MfELYZ6G8yhhV72dmp6q3GxKvCGckXzp0l/nOv+a0JDFhkQ
H+3CLdGls/Ojf0lnAT4Uk3w7XivpYWXmEHJNQMIHeP5gSgFeer1oBDzv+vfHK/eupfPyPfXFxgkm
PnfQKmzia5EjJgVrIqW5jH9ca+2qFl0ynGIDhDUi+zNEyNRtorE8OmNinPRAh59BUfRKAdqwa81w
y/lj2S2vL42Xn8TpNBbQOzncav92Q1MLo4wiWGexCawuegjkYctn4+x3fjXI6v0TgZFHA3QZJMxr
N6rtzrX17jIs+ztnjjYgkWc3kQk8EUFy9LSM1SZq9UrLcNKL/EoAuRqU8S5T9GNTaPshwZMm1+4/
XtVzk4OrsBwQate8Id9uoqotlCmYHFjdwjbLY2mYEe6BoR4CachJBzFwACX88Zjn5qi9uDbDllgw
NG/HVLQAZEqaSadGs4U3JPlDl/RPYyx/ofh6Z1dbLkJn52jzoHzputL7ezveYJdYSYQYpaCGp6Tg
c6r2EKK8dj+J5NjIDlWVjyd4LsiRKS2kSMaEBP12wESLK31qMEnR80jbzSJtgJQbj6FjBcePR1q2
w/oALFK5OpkZPZb11KoeGEqfKtLJDEzEASMBKqNOyhKfVMP+nKlyd2GFtbJrpG76mYexvBEUzt2S
2AtRHEDtjsL06gBKAouFWVs8aFIVj4jQCb10yhLAUWSjddTJEDQacYe/dbqRl74rFSxn/593G4JW
gHuXRXiVEUsN/sxNw9DOOBr3+hQOVx24ymSPlmd9M4g+/OQIef5dq7U84M+hBN+TUkySW1dptWU1
d26L8cjhklnUDGVt+U6vfkyoCo5oDoPZsctnSdWPSpdfhn30I+yLjbbWuSVf6ku0N3ka8/h/O1Qy
Q7tD0APWb2j/KgaKqs2cncSg7XRRXDlxtw9LTNoUK9go253b1Uudd8n1nPfaVrWmoyCSQXrv8rkG
iqZauIxL4PMtJFo/3tbnPidNNKoa9FvoX63WVoy4X6OmHfptiaJ2HEj2vjKaH8JqCqBitbFxis4F
JBaPUESXcHlfvf2kQp2yOcohp01trbowxK+zrtzTqgjh5M4eVZ3dx/M7d29R/KSODIhwsb57O6CZ
ikgGEA55FPlCrIGqJlwcXElZNrLYMwNRFKeQuSiC8Xxbhb7O1Ck0zDOhNm/iKxX6406k/VZifub7
LSoaZMsLoAiU+9vpUIeaW2cepdMYikfZRmc2Dp7HNN7LeXXqcxwFPv58Z47Am/FWp63s5laPgh7a
dBt9psV7TCrVH8Lcj5T8Nk4nP631R9H/dUmFkPNm3OV3vTrlCITIWSktIYf+4w7Mcehh4biLWkNy
I41imhb7iVTe6FF/IYd/W6FfRn9pJfE4hk2wVknQqqFxnAQHKNFT6UsVuF14W8uumbfWxvk7t6Da
cjkDW1ned9rbiVpz3cLgxeu41hMJ/jKWTASy4CKN5/hYtKqxN0a52ogv5wblHkNzhXEXWfG3g8pj
MxcFmrr+aOrflVh6mtv2kECTayOZQvnUHz/eRe8qZMsHRR6QLQuMAguN1bGPy1KvRcATT5WK1i9l
DVuoCVpSUxm2F8qFhsQGxTkdB9OnPqlj6EWF/fvjH3Em0oHT5vbkbC4yYatcSFab0BxjCeY6VI56
lw21rkGJDrLqGGsymIxBsruthuuZW9tEvkS2KGERgV5opK/2cWPJNU40XeTPdSifehg/vpk6d3bd
QDvOMmlPO0b/XOFDdv/xbM+FIx4QvB6QcgCrvlrisDFFhsw4Gnh50N9lc175iDelGwt7bnp4iyzP
Z6oE2prbnBdQ2dATToir7WWtO5+FU15lcvoHhZ5fUp1eZrW+sYznJvZ6yFVkmGuzydpBIETXGKPq
tlZv3BRJA9fs4w+4bMlVvmdZBor7ZJb8w7oZoetxbApHRL5dOIqHS+mVEg7zvtyOsWdHIqADnoF9
AX3p7WnEbguNeJ3TKA91901Lm/SPGVi/i7r8FwpvnHYyGQZ54S2/HSmy1USzKsQhomZg74fyNQSj
GcpLtoFOO7NITAYDgaUbSNt6FdWa1qqbZEgjX0AnutLGwnQbkKiHj5foTBh7M8rqyq2aqpgapLT9
Ikx0DwnoGZZL9aRm2l0ho2alTObp4xHPzotq34Jt5N24Tl+sJDJbbbRzX+rt6kSdT/az1pT+Es9A
vAAu6yzyX8RoSt9vl0nNLTmJAFX5I7Uk6DpBL3+WB5zPMebgm29sdKo077c6OEJK3kixsN/XW70y
0jgtBbPSQ1lcx6Y0foWrOu0xi0YjSICOb9vuTutEvbMis3GV1Ingcjt3EeQDSUfxLdSbage3Kjq2
sXYPa12+wj7+m9Zl/bGb0n5Xh0pya9XVPSCa6bD8d31aXFRJwyOqr58bA34wWm7fURS5UdCICPvp
utHVi6QN7oHmmY+tZaA2DZpxhPiM0DXcC3GY9WE+hEalunxJ+Htpo3nU66VdHcXydaH3sApKiFNK
qwW/wjHyzQJzlY4XyqGie+yVJUgNrQ6+hG00wFWtLtikqQthejiGWvgtCSYFQP/QutS9kJ6wxq/l
MPyJbOcOA3h8UuxGuSx0dVdbzo3coq5e2tC7cjxmGygHXTanu7FOfiCGnj2YMGV34ZBmnlMYV6qZ
KC53kuOJLonwWoE6LdcoaPTFcdDCx6a0T7B9QzdUoTH21fS7CYavZC3FDoEvjKMs6XlqiXr96Hwq
YnFlRM2TnRaXxix/LmVnH4/SXuuH+GKQnK9DJz8iM1zs1Rr+fjg7oYtszN08W1eTI37IsXmVSO0O
VOn3anCuywEDzbTScS4MbfNTYeAKgeX24KKI2V0QKykqBugG1NN1PKY/xcBHQ9ZAdiMcG0HTW5WX
zYOMeSW6AaYSdrfROEgAkYODk81+P2pf0FOKPTuSWbCoDS7ZZIlrGvFjOi4rUeaXRjn+wLzlVkKA
30f6424Oxv4CYf7+mKdyf1BKwBpmYiKHWeeJV/ZYAGkTBBPUjWPIFnZHoWUAFhNWvTc507cQV8ed
2QB3F3LiHE12xtGaLfsycSJx1XTJnZxpPCf1Sr5s+7K/ng164WJwuqMRTc2tAZ//VFhB6+oiG/d6
jfy5oqbyVRYl2QVKeoOnLLtEKWPfMObxgKGhgxFiee3M6q2WmT8aHIitttZPEAK/inhoPKJj7bap
kA8SRNPRjIHpO0V2GcsR62yMD44zFq4YTbSxBwqOk5bqJ8fOro28vFU6+6YZ1O8OFFfZi1Uo5FHc
PWvQCY44cdpukir9s1Wj5mCpbqMX1olezTEOp/AOtAOeuZ0xoNgzAtdQux6zDHlwOaxIMvSBsleF
9qtBQ8RFwP1Oc4LqYDdmfbJwSjmJOUx2sp3Snoa94kUK6jJ4fjxrk/YljCb9KNJkvtOresHLKpZn
lvldm1mXUlp+UrPW2psDBsHihRyv6LMb532+kMu/2sKC+BDR95LKE9XOyQXOxtzZFHUuo2w7deNt
1/HneRZOF0ABSs+KqtnVeKe7qSnX3iCFP60SITrE+IZ9MMn1zmzN+wH24r6o4mcUlKBuThIm3hI8
imH+PIT6CUHNwsXKI3d5fZ3CIN6LIPmNY+YRVDkqGEqjH+xSUgH38lkcZAoyRf4URcVJm5TIi/PM
cjN9OrXyMHF0hqc4FoHb2Xl8BKx5GWfGs5PGX0k3Ye/Wi7epIaEUXGrBSQq0mwrw9k7A0rous0A+
8qrqvQDCIyISbXUwLSJZl8TfAlxruATSAyyb34XZfymqYNcWML3icgckvj4alf2pn5yL0tIbkur6
Cq0OpGMR5nFLHd9NbeAgWmM5uzWQXXfkmeOKFrZmb6bKzhLttUoR1kuTSD10sXpJynDZp8MvPVLv
zaROd5mB2j8EcpW+hfG7yo271Gx7GGGR9ceSpT9lAeETwsLjxzfvmezdJoemEAXujCr0qvxlW0U/
O1ZZ+Cz2hB0tsm/JHoUkUmgsynVCZKlGykaCcea6Z9Cl0kRFE4XMVa4pG3Vq0oIufBEnk1fYUYaW
s9A3LuCzU6OyTp65sEnXcp8Yv+ojD4h80RJvr2HlItfSKTL4sLFuoBROSbzF8z6Tcr658VeZU9YL
GIymw5BN+ZAMBlrtUCSc6sfHi3YmQYPsxd0rkwMuPl9vE5m8y7Ux7o0c8cZmj4b5Z20arnNzus47
c6/G80Z29rIJVjk77VjazYsTBH2T1Sapk5G8LMcKRBICrQ6l6Dpymj54UHJ9Av0O10pqG+XCjIbs
lxGHAVsIw3Lsios0vtXKMPsyWSNcSAGgxPTkpCBWtz23cCyMqHUHrtDUw7Is6I5pwu3uAQ0ztjAW
5xYHChHCzxTsKcutkuciNqMWvffMjzpj3lldoh6RfxWYxvR/q0CxZJrwONAagzLD+3S1QMh9anbf
TZmPeY3iSTFyWThp9JQAxmT38V44N6ulFwnmwAC4/87tbZysQRqZVSqRE9TtT8hZ31qke7yPxznz
JGX5KTSQhrDtrNUeKOIEqI1WofvVohaHT3D0pUegDHYhnDfH5C+2QRAFDRhtPHrOzpDKpg4uFuKy
syo1jqncplmE9Gw/9dY+m4EPSvG9GML2X4QlapoUpha2Ex3et8eqiZsiVNs687NJsXb1JGvIAk32
xnTOfkjwlTjA8TkZ5u0oQSxN0hgwHa1Qx2Oam/co+2huZ3UQ9kTcX6tBmSK2EVQbKLFzURfQFsVa
eFXviwoVei9hODeZ3ySw12ZD+TQVyr9oI9ivB1nNDlOnOUO1PfMD7Mo/OWXB6Q6k6EiH3Nw7o9lv
xKZzodChDGNSy14YLMvmeVUICiriehUVmR+Ppq9ow5PlFJeFMSbLPRzCUu+2ChjnrhXWDtMbrOdQ
QF/FeFuaLScFU+iL0Rj9qbAoSKNGvjNq7NbRuRVbA57d/68GXE1REW06z+hE+bwUC2LlvMfs7Var
u37jwjwz0EK4w6Kb2haqHquZJRnF587qiVqFptBlygvFxawbBFNQAwf9OJ4sG2F1p7wZbPUYt7qy
THE0IW6NggdNcwll/ylzxDcTRqOTKce6K3yTPGgjjp2dJNDWBS6Jf+Ba/WCQyokSwJDRmMErxpkV
7QoDqtalb72lBH5uigp5DoGZ6AXE6O3eNGCqJdAIU6o1uKf4GvY1s9/YOZxSO9Cyb9i4S1+zoRmU
z6kIR/VhdIY823/8ndfbFUzagh6nNsVbGtnZJRy9OiCjrnRCwq8U0fPqPnf07yV6aSp5sUcZ4i/v
omUsmjWUp2RENCAWvh3LsOgFOZ09+0ozV7tgrDt4PQNv7XCLBbMOogvOlX7NUtCB+87993YkB0Jo
hvAbfRLZDD5FBoCRfeWE4mlRaxqPlDP0C62luQe7auy2OBRnvin+JxR8KNDyZde+R6kJkiHDdZoT
GVyGqX1f5IEvKcMlKjPaxjlZR+1lpguS6gV+uuA13850CnAZmB1mOtYjCew0xoGJfDal9o2Bzk5q
8VuwFANY7xpTaBRaSxvMHn0AdzE8lwLTLzvprEu1aIdPNBq+//XGJNnj6Q4sE2jDGkRcyXE7JVMx
+YXCFkny+qGZepTWQquFxd9voFLOfsb/jmatkggUOsMaKgVLVo0/7SkID2U/bp21dWxZ1go1Bhqi
WNbRfFqtFVgFbZgdunej04jmSoUqeY9fTtod5rnVoo3T9tLdeR1CX4ZDYoAOMx17vuTbraHVKvSv
phI+diLpg86bqt+RVWM3XOvCDo+yORnhLlD7sdhJZmx+F6LN5F2MMjR+F3ltXjeVaX2i0i99Ssy5
f1Bk4XjFaD9aJQKTmpT+zqrZQ7wFxZZuvCFSW7XnmJlReEZMQu+2xdg8JUqpfR3mYrqHfVv+yWqt
zahoOWaEJK1ahl6uVKiA6VFd/p6MpG08e0xL9evH2+ncAvMSQtSJIPSe/TNqYyNClGn9zIr7hySn
zenxEND7jXj6AhJbf3UAK6ge8PYC5bQKqBD+zWJ5pPh6EMjpThad8bsc9bjZB9LYwqs0p77eYemT
yofe7Lk+i0mUVukOdsezM831gY7n3FNxVFDTafbDS0qLoI1zoRWZ4veBA60m6Ki+KTCNP4twHhAH
1eb6i1TqIRo00EbsPc5r1s+i6uX85CgR9iR5qSGvaeXGQ4g2J5rRvV3qB1h7ZXtf6hXFQKEFf02y
ZMuDAqBoTzhkUdXVHpRR+ivlSfhVkOKtLQalSnZ8ACOngprHWxp454IUrmCcL241wNarj2/rWRmY
cjD582DFjxXowZC66JSE1wBae+MoyVIjb6z4cmrXC24uCCX04siK1lNsO9FYcQsBMQ7z2O3z9KhR
VkY1DLXjQkQeBKmNUHxuL0PVJRC/eAatQ2MRRx1NP8Es83Z2cwBSNOPZHh+fmJcu4mpiixI9zTEO
zvvusWLxRO/tDoG4AohIN7tBGOwNZ7pu+fsgUUtTvsjZCeXmoQflxh90iwqnlO0amXLnfVLcTLOE
nOyE7PXTbLUXsfXHGa1Hu3o268qVFL/t75Tor1k1MghcbLhR6iL6YXT7ds/B0i4WQSnVT6LGuuxV
uzyFTt9uhNf3UsQMA+oE6TZ0LIFtr7Y2V5Y+UU1XcDe0kbRzRVXzmMgmlZpVz7+bvcGepgc66vxB
gDbH17FWaIPEiZV58Vw2N4pUzvUpYlOqJ1hyKPUibKF/LroUXRZNUJ/ihjXoUMT0y3UP8G3ypRmH
9jFWnWb2xqSRTTfq+lqDJDZX6B7bs3Kl9HJ5qYZm8Gy2+NmggGJ2P2KzUv5YRpc/DCJVP1voV8kX
dPyVcDeimzLAdeui4SLC1RhVYKrio+uMqYmoXq7TReyEEDMnNivSA+6RKAWPdlO6VjM7pVclMpx/
ta2mZ6UYnejUSrZT+E6nd0e28GhiVYZIqSeEOd5JshEH3oQwd+kh1Fv8aBq7MY5VQ9NrX46iIzAE
ehq5Ni0THE8qNf8mDVVMDwzSc+tpUOOuwa1nf5JONbOdklfpT8eZpF9jLnQDmZumB1ClGfmzaeHQ
5KKZlyKsW0EFOgw0jsAQ0oTajyLIvjd0oprDx8fmvXoFLI9/JOuRByEsrK7doouQN52M2W/DxhUy
crlqTsFqdEeEjjXtWgHhlX1Sg+u+a09p0x47S1wn9eSFyKa1zpZZ3jtXQdIA3hcwaqikohaxJp+n
Wig5zhwIHxrdZST1ruMcEcDy5jo6QeTy8jA5Anpze+f7lAZ7a7zNQ+Ok1Oauwkuv+IKy0W60TTc1
tjRGlDMJkcldiR2SBufhHQUhN0kF2rCcfbbKfvH56BNlF9qL63T7SyhALUONWvli7Nv8imhVSXJ4
kAElFRnayVrzl28/vhRiUYurFZ9rsWJ7GzjqBslFZ8p1P5ibwcN4B2lBu76DY/a8sUesMxeVRQWJ
nQLIAfrfapOUep5qMT0pX5llLcFkwG47EI1DqHpg+Mbu5CCPdpNrWvycBAiDwiMeLpzEQQ5hQv84
kNLWJWR3n+c+k2BrClXuXV4JD4mFFHdfaKiK6bgkmFVrfB076g5um82ompUoXPZDmD2njPmzMrDu
mmSrpcddFOXtUhS5Tcqo3bWTTgenUOvmfky17sjF9yOY9OwAnmrwMQJMPkNFC241OBtXZEMxiuOD
NUacrhzle30ECFBWYbxD1iG/1TQIveheqidLFmZ+EHTx9joYxF2kdqVn8ukfi9KCfEkze1c55dB5
2VBZ9PE0fR+FZkureZg8Wxt5enAR38WzhkpXMSJL4QTx2LqNYwjfMJGac60+D0P+wBmfuzJqnmNj
Nq4xD273qlXqvCHwELxw5jD3nKgsPLaneZBFJT51NtlyMczJsa4188oJ9OWYTJM3x3l3BeIo85SJ
z90FcumGwhKPdm3r10pDizeDUI/KOtDcfdBGzV0dmrprIFbLDh7mad9UjfKtwNqcGBWLtnUVnCZu
WyeQaM7mtIOM1DE/q1JYeajeZFc4Ggd+g+Lt0Ymi7hjqhbGPtHDwzFRrI1evhHiuFURpVafobxsT
OdVwNMTD1MfdLkPo/YCreezpTUNcTeBhIkooXMioC7t4CA5NzevXKQr5kDjogOdpBLDYyKubXAny
g6VN9qlz1O6IjYJ5EViFdJlUiXJDCjt4SSCpXhC00jdzMZ5ATXn+EfEKOaClWtY7yUBY7SA7av2d
2Bch51d1j6VInUOYSHdFXZfjacKS4oeKOpmOLFiRYiihME4pg3MEM/+7QKP+NFh4ycXYMakemttJ
dESRWniVtmSPSmbH6TEtsgwTe0TX8Z7uEWgNqgG9Sh09wqfZFCV3JkwDrRkyN5FT588MGk3ZT3oX
0+GcwmvZKntAb2V/m5p2V29cBWfC22IMYwAnAenLY+BtPInQJ4omEm7fHNQ/UYAXTWka3LHmhmbn
mQzUIAHVSLMhHJGIvh3HhkIOaaOefXucFNfWUnW4DOjRdq6TWoiG86iXHto23TLteudOulwtS9x+
AWojobLKtGQJPcmg5qqr7GGX9QbZws2UOhcgTvZZ/TRZ+s4oFlH0Kx0E9QgBCi0ZhJu2ahPn79xX
P2T1BTQGVeGH8kMW1+f6NDvxviyHizJQ/SWjsXrUgVR6pxnQtYaWS2DtIrt4HCTNs5pvkthyZj73
acB5LoVgVMYRpFv2xqu6Wj0itVeGoeGrwASkiyjKJxx4qzRQvIxNOO1FG1TjbznS7YvQaJUnyWhT
/HsLaYw+IZYstMccfn1CMuV0sNbwBv5rHiVgJ5JkWoWLKPQ7ZoyucqumQWz68jSm99YoK3eVEVVP
bSaKv4RWLTcrEFQSZbjuizjd26+harUVBiLT/TIJ5YsCL6EDkgIFjPctfYpzFyvGTzCLoNMDrlp9
d6RnCWmSrPsoOlS/dCXRfGdKjae8abJP1K03ygrnjjgagAvfnWP+zmqqyqasKqTUQOfaDFwLQ5J9
q/TKCYGW/MvHScPZoSDfITuH6hWQkbffcMrIEXq0VHx0c0tpn06WHF90ymyhiopI7xZPazkyq9cf
ZbelcUgvivLb8qFfbWBJH6k7DLrmW3WqOYdYaq1bIXVKdyyUOOyecwU/pJ01d9K4G8zE+vXxbN9h
l3VKxAiN8LKCgGuxQd+OH8jZFI2hImPoPgf6QUNAmLyhip1phwV5dVHqRn8VJWNzX9Wj1nlzBbQN
bd0WCMfHP+WFIvbmU8AG5HVBGg2SeRE/eftTtLrJh9ZoFPSfkZ9zzaTpJC9DLONSlHp8ocvpU0Q9
epdq5pe6MNMbrLPmZ8lInJ019tJ1GmaPWoUSXSBNvMeCYP4NT6PzMyfTHqNyMHblNDegiEZzX8Mp
EiC0Ar3cDQY5sBubvRbs0i7haVDYNkrXVlfZhdvwM76ZXZZgmaDliK50jTp/AtEXgqluzPlnb87J
jz4vhzvJRjmdfEtyUnBaGko7INSqi2p2tEsttvMvWhaq5a4cbaXaqFWszyMLCJZDoS9MO2dBpb79
drE2gRwZasd3DiI92vlVke316fPHK/ROwmQ9yir+C255s58QD+D+qw79UXrK9+aVJjz5OXiab6W/
3Zzr8ZbWzqvDkcdGLYBKLWIF3nxbHYzQddDTUNzuKP3aHG052a/332q0d4+Fxao4DQqHHo27gxcu
P+hsRVe7ZsDkuyO5wb69BIvz8UddZxXLqBw+BEU5/3QyVivXDeBfMjV2cDJJ90BGv+sd1iF5esWu
3Ilsq9x0dg1Ra4cYsVT738nQCFXI5RQnjj/+mW+7wVUf/jPB8pB93/6q6+7bMr3Xw63CqQUkNO8R
dPd14anX0lNku/rP5DtwE6ydPv6S68i9Hmp1J/W5iq7dyJdE0O+AFKJfgfUIkSf+eJhzM0Lq2UBU
eZF6WXPdyzYZ6jxkU+KeI9zw98vn47SFwFw3ZnRuR74eahWc80JTRzBMrJV6IeJLLdqYyjvu48vm
ezWX9eqktphVdFyYC0esP1Lz+c0J0671n8t8tl7+W/NZrVCd2RrC0MynAVE5oZ6bjKePF+fcHnj9
xVbXaVLja2vUTMjoLlLtJppBCW8kWWcP7KtvtgqCTlJBEc2YRG246ffqECq78tAdP57H2WMKP2sx
9+BSpMvxNvThlF7Sl25eQu34R36oDi/rwl+WwbbP6bkP93q81Yezsy4d07R1cNa81qMLvfbz4PA/
zmkV6mIx91I9cn20uAJZKo5DlTy74dScwKrsi1L3tML6pmjSZafot3Oba15tbckpvoPRLXv+9UxX
6xdMVUUNgfVDnKfHq67258lJsLWabuwBvlYhX1ZBf9HDT5GU8lNpfyuD9L5x6l0Z5PddMaKy3XoK
b11TqlHtdEq3dBaD1eFvISfrX7q6/ua+4d37nzWRcZEBxLy1JhvLviaQNmNmaOPENov6aGdRLhHq
1bQlOXo2zLz65Gt4q5qO7K+Shdd+RuqO6/TlKufv8wNhpjxsXuVLXW99lb8ecBU4i7QqdHw//xPX
uHoCiaAGcF+7Dp62iDrLhvlosNVRLY00dBD/cfy+/okVvDsUKNWrV1p4EciHtNtgN76Tz/hnV4AL
QnsIqtM6TZFoFGt6x/69dE7LHW7jtHdbj0zt5YNKvzZTlPOb5L8jrhB5OXJbybyE7Sz63JjXofb4
r+I2/fr/Pyn1bbjTlF4Tdb/E7fSQmBgZ/cK/4uPwszWL1Z7QzUbuW8EQDRSQYqcjvzGmn/63Mdb3
adGGcRvkfKk82cWz7E59cgvR4n8cZrXjHC3soQ4xlXxegnUkvuWblZVlUd/v6v+uyOpCENI822PF
oqffueiG+/74khroP+eH8vDvtpgBeZabjifpGqobl3gpKB3XjxQ9ONopqlNX1zcu7rMb4L9jrBGs
EoR9gjxjpOLWFOwxfPfy7x9vgHMZDpqT/28ea/CqCBTYnRVjdBRTtW9V9LeAPai2uKZRLbCo8EDd
XHU0bGgxQIPzwY+02A3am0hLr/S0/9k5w5+W4JMa41MUzvcfT+tFf+P1bmBY+ifQ9bC8ox8rr65u
LQTBVvfl5IsoMmUvl6rqq5yDSPwe8Eob92GNL9Vegm5V3ldIboLkm2bRHQUSEDX+OIjcKtihBZ8L
PcCRjkLi/CvLZGt4TluZ0jluA33y07QCA1HMpg7D+0gtRXYh4S7xOx1spzw186ScTMkBe4xLqitm
SfvWgbguO8v8ZleWhAsYOjrWTsKbKt9lqNwWnilDL8JotjXHfRQIfeYSl2yST1Pkz/h1wNkyKin8
qqbzkHqd04w3/J/SbB8JugluWUxRcFUGVv7HDrrxMtcD+4vUCvWXqmaL+49NldyX5Gj0lbAUmCPp
3TzeyXPptJ6EcPtvYxqQLFK1IcMAtadpc3TQOgmOcziU025RHk2/fLxW71JH1gqsO1VqynK8J9e4
BXRKnCJ2lMFv+tY8IjAV/oZeOdSejkWg4zLp9tgmWY/GctfWYp+bg67cJV05tJ4VjBYVFGguwUZm
/q7SxM+yEOWj3IRZHb54q50bY7DNd6p6CoVJJV2maMEEl7jcBtquSMPytz4jq0MxJk94R4HqNXNQ
7XjJ4ZxqboC/l9i12s1LwYsfgj4xCrGrqwCKtRNkTTz4RpV1O5xloEBh0vRzsOkdFzA+NjoH55YE
6CnYMPCui1jHEmxfFTK6EGKUhYsFSxLLzU0a18kdysEyrdeWatguQRjxDh04s7u0crWML8q5zDxZ
Ca9NtdEU18KRKt99vE/W71ie/ku7ZKn9ARI11m1Yo5N7o23k2TeCOTlYlfNHrTuUgUVgHYQVu6V9
MPr2h9aoxsbI6xfUy8jK0vvFYQNR0VVeGyOkQ8as0kgpQ8cDOMEHULPKizUdn48gve6jbiP2r+My
Q7LMCkETyYv3fHdlKDMzKjQBV6cwrxqKhrfVkAf7jz/p+oZZRuE8QcsACY/F5GqZyz60cWPoZD/K
pN7Dx8y+yPNR22ehNfsfD3VuQgi1cw1Q7n8vNeMkdiEwdZN9zHzpZxhKUX0t+jDZEoc7s1bLSgHw
JatEQ3y1VoVkOlKPR7evyXHnzyHerfbQTgTQIUHAbYRBDOJtY4O8qJC+PaCLaggCMIs+AWT+VYKT
FcBj9XiGTAtsut+HXYHTR+KoeEerWa0ifm87teRSWGr/VKFeDp7AkTDAF07VngrMlXsXW5gBl0n0
QENvQNTddru+1T4H/WAcIA13fwa1j6udYap94NYNbk0ueEtbcWkn2bqvIlxkL1RR2Nhg1SVQPzhe
PiLLPQKw7JQ/ypTfOh116hinvcGtIJ8rcMdBXLfFrHydRQYuhdau/LVuU/NKWLP6pZGVcsD73ByB
9IsgrVApyLW7YFTa0JvQB7mz55HZRbI9bCGYz8SghZ2E5wO1dQ001WolkVyBuMmX8EslAfNROOO8
OBhTJPTstA0lr22DLD4oupUBiwBZ69UKJAA1DaGNlhWvd9eqs3Jrgy3DrpcanTq6mkvPikfb29CI
y5LZOkU6gxidzP2steMNff/Apsc/zX8Kp06xNo/moXObce4u6yTTNmLDuxfVcmyXoWnUvYhJrpKb
Xq/0VKrF7Eciw8uqGqv0zgp06b5J0EClEYRWTlY29XiFpfZ4RPU1+B2HlvbI8VQ01+6lDnUXhLO3
QvT6ZQnLCi7Z8n8hUlMhXl2ZYT/gKhwMKaIugYRufy1V9/xJAWRIrU6ZFSaXoZV1F21bWRvFmvUV
uQyNHCSdS95kBg3Wt8tilXRJJxPWhLYYy2DDrvfqDUIIt8EmKPzsUADQaeGz2u9U7vI0ySMkblNf
AUBzEmpSeBJnyrMHqMBJE8p/Pg6d78oRL3ODj4rCsEF1ek3czMT/cXYeu3Ej7Rq+IgLMYUt2VrBk
yXFDyIk5s6pIXv156M2xWg015t8aM6pmxS+8AXxsP3jFsejdjUy9k+XO95nQAabED3E1/xyrxIQ4
4e6yZbqTs/Hxyg9Ys9l/9/z6AyD7gpBe9x0x0evJle1UUOVHys6Jx6C4r52x+OJPtoyBI3rD78SM
zVsp8yWOUvAtP6vejc1IKo0OtS38EgBjZlpXasHnD8rf34Q58l+KA0C2s+tBqyfLmrGYPc6a5s1h
YC5q3CsFwe/KznrTs19HgtxkBnSPV4HTs69PC8PwMmMuuWMB8UUdlMnitswQTwpl2dodwQ8tkY8E
yMGzrpZs2Rp53qLc5jfyWcT9qg1a9x5IzckVbkj3VPsfqNGECQHhEcohMLHOAkRATJmcYgWfTaZB
RLJjh/PYXQOxn4cLfyfiLyRgTakoS77eBllp1GYSQL4asrT4OHeuB4HXLreen7rb97fc+TO+DrV2
VQn06NjTK3w9lGtqwCBSB8ePEehnCcI91ICLp2WCH/vSASm+Jgh66eNWWLD/l4MEKuH1iHhWtbUu
GRG6h/lksLrOJgM5PoeiS6Zr+Sl/7PxA/TvY2ZayAzEu8eRCi9VNhOOoV8xei0BnXoSgur68P5dv
vDnWycQNDA4TMeXadH39aW65jAgGsG4o5vT9lg5+mUfwZ3hVkx5jVqC1ffOAfarRhKoP5E+ZdjPm
DWlXW7sYVG0eLovhf5iZvSKqpNt0IdzdjhIvA1d3mS4tyHhInuB96H7TsMJ6oRHUit3YJaZ126ex
dw3Q8Xa5eGPW1B4fOuThzkXT8kQbEeDMkL7zJoglLvmhgyt8kTahn5AZhu/P4YU7GE9WMtS/2lqr
IcbrOcwFMZ7TBvlRGfMGzf8nG2GQxV1ufS24XeZlq7t1FQZCHHO/P/n9cuUWWv/+6x3zevyz625E
Q6cUgbYKbZX3C0V/6k3m996kOVGX/8NYyOyZpH8Bp+FcGzfrbLaLaeXHbn2SIgCNEHBjMYExmJdG
fRFgNZMrZeK3B55Qz0ekCmFPDJXO43bNhWlUYv9+NEysxrJR4v3uVscmIJDqxPhVXSVCsV8uzClG
BiiMQLuiRHW2psLN4WmjXIE0TblETZXILczrfi8S277N2rR41itb7Pwpb25aT073NeJMUSCT9n6Z
NX+TIGNPx6ftkC7iDgyreEaM1PMp2wv7c1Ab1o2/WHXUGpp9cNqk/YgipYnwUpKdYGHVu6V1h70u
UrEF2891U0F+ShNnBIpoiW2MC06Hc5TqHiYXMMnS994t/eliDpHBGcNxyEDPOXWxnWoq94iv2Ntc
1dbvDGDek7lkzf1S+Nq9NpRyXwXetJlsMRzs0TV2ozeMzxS4+0gjxo5yjNs2varlRhdzsCfwsZBp
st2tX8falgSy/yMNLd2IHCIRw9aPXkx1JDTYKxtZBf6nsdaWu9l32mc/E/JhQeAzgsBkH8hih11j
+/NzMgtShXzWVtTOvEHL1dmbmnxCV6jf1FP34CtngoDtqW3buJ/yYiDfMPIyQpuw+sBwGFcXZvek
D2Lc2c6YYIoz2RFsGOMIItr66selftRbbYgqu+g2PNb+ISgz9FjmvtwWg+NszIricDMjdGTTrty5
GmJAvq3VO9vstL3maC6KjzIf+jCgNBZ1ydJeOVzG2yAZbCQCtlDBcbgiG359k1QoGhdlbZTHDjDV
lzYZxG+ewHQO0x4EbtjISR8O44jd3W09xt0QCfiOWTjXYH/2vpaofFu2hNp7PVuCOqrFqIINBIuq
prlH4WA7dVNFzqjyq1XvS4f0L4Wdqxf75PMSTAwW2XQXIyMO9L7GsXgiafxl2PNurjDYltmVROfC
Hc+Fq1PG9fGxfGNvgh5SkU2Fyo9eXW6wHE8jXbjmxkiXaxKc65yf367/jnS2JjnK0TYSV/lxdjt1
rAMru4FXkNzDQJxo+NGweP85ufhlBGx8FehAfJlf74G5SpYpdWpuHn+hT1v5Zbj0TrZH/TM4vD/U
hUsOIrAHcZKiiOWeYywpaIN9bInda+XiWo49Tj0Tadi84U0ARPpgFK3yd+lQNz/xybXnJ/D6ifPw
/q+49H6uarzQopALWvnPr7+4aZdKyGAWR2MY0g/1jKAUcgiYSAVets+GRYapnxlbH6nuCI96VK9S
rriMatGVWs2FqV85hxy+VZDkDbwVpXCl9EEne6vz+Zc3V3JvaYP7KJV5LWi4sKvoP+AvQSEZSPR5
EEvwMmh1jwSDqxbtkQNVbWn1T1tZuOlHgD/5lZTo0s0CBHT1D0NS9Q3IVcosm+xq5tV0m/sRkEAE
TgsKBD6WLZ6rPuyucLS96UpsdGFGcZBadZZB9OG/fBY5+1pap52XymMX183WMUVUF00fpRjoXfnA
CxMKpZJ2FYEftKBz/VY8ggo7kB0x1kTBpUvlUx37PEjB8L3QrhmgXZhNqIIr0BWVEMC862f/UwOv
mt6QUx+Lo7cYmy7Tv3uD0CNjgKJo2/XOkSV5v2Zl0fsn5dJseuCvqStg/QVA+vWwDh71hoERPMO2
W+LJ21i2FnQ+/Zp15JsGx2rR46H7DdWICjDlhdcjuQai+b3niOM0OmLjj9O0Fcm03Ms4++rl9hp7
GP3UhUTVy8Z2CiIy9MLLK7vnbR6//gpUgEFKI+t1vnvaFYZO3YhWQ+DVe3dW5c3gwGx5f1Yv7RzK
UmxOEiBo2GezugQSBfeJxYQA8Qk2SSR02NKtMG/sMvj2/lgXvwisHcXbVYDhPE3uirpOl5EvAhW8
bGlZ1Lve0/yP749y4S3mO/5/lLOEYLHiQS3Gss5b8KnWgv4LGwcRd2/JT7GWG4SPFaSn9we9+Gk0
bFfJN6DP5ybrgzVBzOt0cVxcNe1kYMPnNDGTeH+UC4vlYXzHfgDShOLWWTUjqD3ISiWLVdh4OPdG
ONvpsXG0O91I1ZXn4MIpp1eAQBWVXBzZzltry6R6GzUEeTSQbCqQQhBx+iGmkZUa5ccZsbm4mq48
/hcmkW4RD/KaTq48i9fnrpRuZ2CSyVMIYB+FL6/ZJlPlX1mqC5MIkRDAFRUUcv/zUSbsxzP4aOx4
scy7AueoJxcywkO9uI+GsK8Bsy59FLbwEKxZtlUq7fVHpSNLUwW5OGpZHhNre/NGJITz7++MC5ue
luy6MTAxJipcf8W/d/KSDEHXKnEsjQJ7guEHbjF66Cj/VMtyU5CeXNkeF6InBmSZyEmpNJw/Amsj
lJbDyGdJq0KsKcPHT0fQMQa7fmhnlW3oq1QbLKSKnZL4nbz/vRcX0UEmnc6vDoHx7GmtDVNM9RCM
kIbjrR4Pe7r42UnGdG5a177yul5cQqwnuLV0sMLnh9vthO/XbiqOTiW8EpG9QRgQD2xrupLrv33i
0NMx1uuRy/httVIXlq5pusHL6itr05kadAOnME4gLuSV1/TtNzEUMidcVquJ+Pn6ZRJSt66kOKLD
Wn+siroPB1e0j+8v08UPIlZAyYKqiX2uGQmLPNO7CqiAb3T2HzAKtkTUoPDvHWHE8xUwwIXBDFT7
iICQEiG+PNsTHuWYJBmX4QgNpj31Q58+ecT01ETT8Zq8+9v9xz31z1hnp7o0GwkXi7Hkgulu3rlf
gq6OptTQd0sQ7N6fxTe8b26N1aCPzb4GA6jcvT7dSep2hXT7hcVCX8bsonj4UArMLZCl9tPtzDWW
YznZq6jI2oiTcVPU+abUqbsVxLnv/5oL0wzUgu47sQlP0LkqlaendFdLF+6gkdTbLBs/KZlkOzKH
a3fMhZFQ5dRX+wcExvVzLsxUCYPGXQvFWEz2puscQvZkgoVvE07/548CE0VYCaTFZLR1vf+5P2Oj
wTWpMudjHyvnBlBeCZG5wjHUsJorj/jbq5o7hLIzBnTobpAdvB7KV7ExJpM3H53c2ReZ903EdRrh
G79bhPyjteY1d60LR500i+oJTbI1ojzbq74WC8PuYHsPsLIj2c8Vq+ZfM8+4cCIgojB/qzoBjZ+z
x3sxC1kZQT8dpR5gLINU814HcHCawcFsYqO+dtovTCM8XIQjwL1wJPT1q/9Zsa5kQFfr52My98g9
mtZv0cYU4jxLbfPK9k5gqo7vb5ILE8mQNHj01YKdb309pIE6S6oFzXz0ZfPThFS2D0bkgt4f5G3c
RVPnn0HOVqvsyqltmK5jldg/hyWYb/JqgHNqWdOm7urhtlUyPehJ8Z87L4zLFuEYYOz9ppeawExG
RducjpWtffZWC/JuSLdpO5fhlLmf3v/IN1pbbEZGAxJC69T0yZBfT6WnlmCCfzYdsSsbob7HxQO+
yuNhxkzn2ZWpm4ZOU/bfaqd276pCOggS9dZT2lnqsUap/bEqs2ZfVnFKrbgbqagm1m3Z6M1TahTF
jTWmwxDB5jYju/OKm8KbFMiodLhphwnphTHpPBXafRbvYrvSy5Cqc3wHGqgPfRCFR6OSxqmiRvJg
gul41qYx8KIOc9j8P1bygCrQl+QehalAIUQ/m4dWo7ii16Z1HLXZI+9K2vkpgbC6Syt5jb98fkLX
sVhfShJkjsByzsZKRtV0aFzYRzx8piEcl0wlm9J0ijQSWZ79KDov0688XedHZh2Tx5jCLktNtefs
smuKGc/HrnSPk9l6+7S1bfp4ygjf306XvgxvIo8hKCox5OvdJGMYk0XbusfSUchDFM0YidRqIrMw
qQMXU3/ltXhTtFs/C8XZdUT2Ls2Z1wNqnjmzeRz36PbBeNCa1gwbFDA+jhbSRG7SgePK2bhlk2Kz
62PGrueGhRYUuqbvf/n5LcgPITC1yTlhz4MGOgOWTAM/xSo0F8TL2P4U09jsDUPUn4O8iveVPqbR
mOvXpJzWRfu3KPx3UNSLqRRCrUbN4PXXB4YmVUNidfSyQh6MXkt3Q+n092WOdcH733dh/6yqL0TE
QAyoTZ5duTYqBf205B5GDkZPx9ksxEs5LGjWvz/OpRUln6GqRCHEAvh9tlHBSviVyKR31DvmOrSl
1+50gRRCkUES6pQHa7RCumVIFVa4Q+Ju5eD6Oz2R3pWY+dKSckzXZwbw4RusUOmieegHmXvMBmVH
iS3dQ+e1TpSny3dlaZCVR2O68uhcmmaAcCse3V8LGGdfX2oe2liT5hzlNHlfFcFQWHWpfgU9e+GY
Akfx1sca1xhqiK/3TUqTL0dsjmPaB2ipuJijBYk2b4q4yCLLy69SH9Y/eL5RXSKStfJLAe08VB2g
3XUC55sj9h9I9sTgTLZZNedxaOCy59wUgP3EbpgR3aJ779QwJamyItWSSYVoEFGSHdZUZK7dV+fJ
83qAVpCUA4CDIPoct5ToRp0IZeHI7cerTNEkH+y4GbYJ+Lg9OOqXEd2bW6fUhyivveHKS39psfnN
q5QFjQ/KSa+XQcHV8wvho8GAfs/nVtG+BGdvfn3/RK2XwPnc080AXEGgtXarXo9SxY2d5h53sisI
IZaqLPdJM/kFEM1i3pgTvptNYrUR0OVrItZvP9BYVStXXMAKhTjnoCxp7jdl7oHnV4uUW/SYKEbD
SJBXjDff7mdiQAtlQdT80V4415HpjWJ051Ezj607/QYehOiSdJ9nzfJDVF6umSFcECZDRRrhPECO
xJ/UhF/PqFPEsrenwjqaxIFLqA/uXD8gBIfmZbO434jXuvKBLsPyS81l9gdci61FnrYAyO5cXVui
hQbouM07C1OVMqjBguB+M5mh8vWmDK3S9h+HTs6IYwLs16/UNjhwb3YE04WEP4LGPJnUHF7//mAe
8oZCkXWUDqLbwVjfkK9v24I01VYtdEXlubdaW9ofHA0H4Blz6KoBKMzXYLAMde1R2HgTWbVr74EF
PaZqfDJiUW8rfFV3o15IIP/qhwV0d1sHSRWODuY9UpTmh8UN5DbRKwA7htScTetCEPWz9NRklbXF
5Q7flphMWU16vp+RWERZMNM3ZVOKcNA6BEYhrmwLJfv9YLpPjdudqgC/KBpHN32zNj4ywALN7P6k
NIcFB3LJyqrbeyycjI3edWZoaN6HwlI6Bkayv2tElpBb9nd9N37Lk2G6y1P/V69XN7RYzd0Mpw3V
T73aYf/020ybOHRkkIWp03bYzszfSQGCuymOvy9p+kP3R1R6rEGFsQTxq+Q2zdJpC1jl1E2q3bWA
Ppt+UaEXY1+F5qm/XUpUSEQ9ZFGOEgqqgdpe6u4JeSczXPK52RWt2T8of5p3eMsNYTo0xSZnHTaD
DcKZVLyNgjj/tJi+dqwXGqeT6/5IZaAfbJqqz7AF1LaK6z1uPyCUF+dW2bkeaSncHL/pCkxvFm8z
Ot0zaCvvcZ2AsdLuVOD+9JzhfhmaYzfKOez7VRB0wFonSJ+7Jd1yoHe5PpZRGg8LmNJCO/hZ+VLj
MVRmXfxxBuYeBg6sqiTDBcXvHxLNPSglvgLnuseUb4GuXv0phZZuXX0ZkIczbss23bBS/t7Oauhq
XWZvUZ199MT4OfOT+2BKIyOrGjTEXApZRrz3miYJhwYN8kA5f+y6P8aj9+LVvQT41e4b3bmpGs+9
a+Zuv+TaTrb2p7QqMaaqsw4gQ+ocuszXoFO5qDpWjo9LT/JdSHg7wpBy046tFhJ5yduiz38AaDVQ
ixKnuShuAaq/+NNihdR0n7IMmcQ0ofajK93a9CZwq6xtnxebcEVWRYDMbTlsBe4huyn2DqKTywpl
D7aeEBA2curQKWsSmkp/icfMOnQ+8hhWLJmd2O4PyvBxKUMYJcym/EuugvtceL8Ia91QeMZH4cw3
NFg2xMnLrlYe02C2oUR7D3GVRR1iPZN4TqdGmBZJpDn2pyqwfnqDgXbKRDVHJt3DbEzDQeuWG+Vg
HFYMn9q0CyJT79FoHfQbmRjxXdLWH8dh+GrM+mfZqS9UFZHuxztoW2AWGRo9fryTl0J1AYkWQaxF
20+Ib5klb5A3+yDUfIL6Ou+lMA+J1pwsu+q2rQvMpbJW2lCqIqOov8+i/gh9Zb5fKvnTRYBta9bY
ui5LHcA2M9XqfoUhXLO1PHuJzKTstlPunrJGy8M0TtN92ffTzkN8Pmw7o9zgXfYVIjwKjd7yRAn2
caq8o3AFMtADYButIqcc4/aucLACKxtgcqKJ7zQ7Q58kUWyUJfmSxvovXp5fmq99FpNnHgOv/JRV
MsfZTpa70TRehg6gdQnY37LBhJWLOlZGcs8/OHvlag8Wfo0h6VdH/FPO+95srE9B6ao7DKGwBlvm
Y9f7D46qzXty1Ls1zfZas8bEVn5WnSY2s5Z/g/H2EgfLGCKUh/WqM+91p77HVUbfWHkwbrmY/rTY
451gtIoP1uKsDnqckRyNu6VzI0Wfc1+02a1Ra18Gx5+irvGSqE1iD2Ms/OdgxwfsNG81K8u/O1p3
4zjJjzoG0qrwGtsH7ng3+O1Jt4bDLHI9LBP10Qnan2VHJzazecb6pv+ZuPnLbKX9Htj7T8scwaiY
wR8RGPdJbP7gAYQll1afE837WtXuyclNc9PAh5Fdf5cX7ndQAM+DMQuMdIMHYPlg1xapPumuyNCk
dZGKzwnFi3L8nrnTE83/rTP6zw5GmNue+ydUtT3dFTL/vALDD9xP5s7pXXHrpU56m6p2glQSd7dc
8gJDOOq3jc3f65LU36BBibY1Wdcd5aU6KjztSdnm3o0x8RKV8exl8oupTceBHT3WfnIKhHzSEv2e
2kQYzP0TT89XYU92CIdyM6Ce56QG2oMams5u3yK01Rj2tu6zH3aOlYcDjOvQKfuxW8ChT0Aw5rb6
PGU4xeve3pPBlpQMiyG0rBpZTcgIcrQ7lVW70U622QK9c6Ifv3UGe9pgS9dGyFDSkcytaNBhGdTJ
h6EbPsxd/MHNyvvZwhg8TYeHevUXlLp80Uf/owi4hkbYyTtS4+ceUNGGxvudaOjc6jZVUXotIa6Z
zxmVnanPPym/LSOq+p9zr8PCD826rZZa+3TRHxeaXNwzwZ0IkAPWc3aO9IP7tELaaFlOTqPdu4Z9
pG7/E5uKD70vfsWT+R3a696szR/VrJBYrrV96sRfiJxfqoFuVlMZoSWdj7GsD05XnbwR1zpl+1UI
WP3BSXgVCNe+jeOMeGDWYGnY/YkTbvXRNV9gBn03FRdBG087o6/2tsCBcMFNY9/XpBbwZQ/AG286
isElD1xDgSrsOs8Jnc5/cgvXgpPFi9TVxZ3ypu92tTjsQvOx6qiMZdpNokGxlzh/bBD+PwSjdhNL
d9ksmm/uA5zGwtbqPvgy+CLb4EHLbYRhO/dphCcZak4msfRjNvOqeUi9NIniPn6k1GZh8Gg+pkWz
63nGQ3/pX6ayAZ607LBR3RAOHSY7w2UOr8Ji/NQ1EMpnJ4gmaZ80w6QwOv6sfUMclKad/EqjrmTW
oe3Fv009xhvb1lrOCoo+mdlnYUsn4QYOwYekWOkQjXfCnbliJOVvNF9Vexh3XmhW80NK7h7mvvOb
VfNpBAz3c1I84lwR8S7dDaNvhMTFbeTZ/h5vaBmWWvLHt+A5mbkr78oAI+cycc1IFfZtbSdtEYoB
5C5zo921o8ME2MH4mJg+PDNzQnTZHLMPshriXa3nv+Nlym8LTNg2eVcDTR/LnehwiBcaUztzM8al
5GlWo7Mlbzv0+FRvSHYho6k5vQlqN3umk/rNafM8mspk/tgJGYm2znaNm/9OeiBIdjJgEzkZ+d6G
2BL2WAivW/hFgeCO3cm9pTewWkK5+a0m8BmVk52HvTaelABWpESl7wn02yhHyflQjmwHbM1uK88o
f851o8JOgylrCl//4dRd8agNptxlSX4P1fypBY16wP1UhoLI9waPjPtSxgF2fmWzVflgbVwVo/sR
BOJQQDI41qbtbIzYcPYiKz9jFmCFmW9sta751ss63xYGKNW0G1HhV9pMAiiTyHO5pofGbLYE9qjT
Fqie6uXHRfo/4s7qd1Oe8nS2ThzOiRTbYSFSWRL9N5S7P3RLHqVZ4jObmXKb097eURgPsBlc/FAl
yyGmVb2hYtVFSurDSdQVKF3T/VH2+S3ctzxs8pqvM1pc0p3ghlLKQtxj/JyXMggT1EBjlDj7ybg3
Rr0OyWnFHjj7scg9nCNna5fwRzu3+wKe/hu92x9O1wJbi33IZJUzbZy+XQ6zrJG/0Q8NkMwsQ4kF
H+ZvNRLXYRKYH6VXNmGgSa5/m7nx5navUkuiutboT84McVF42YdF6Yd+Xn73/jRu+s54wCPzh1Yu
kPXdMtmDAEueMcYgYUNzKJxlZoRJ3LahawKSRmeNPmC5q7T+E5Wq723if2iRq9xMY2VEVWbdN+Ae
t60BQRjTmWfRel+DdlRR2xXGI5shi8w2eCw1FMVbQ+XQMQ2g0EHdHZ0seMz9lrjLNZu9hjO47WeH
xkNjCIL8vVcGGFBaqO3gkOnEkRyXEVB2M4U8WPtEDcOL6LS7eqFG2A8zeLihSGh5TT+ZwjjqJy2L
lLL8nT2g0EhNvAvdKW435eJ1hMf982y4yZaqroatY/W4WhKFiuW1O+Kmse/SUCu8Te0MD7rebKnv
oH5d1QhrGHMEQeA4B2ODpm9snKZxlTDDWH6buf4BXfMlqgpA0/piYcuKIsd2dJtfUBmNg+WMTVgr
dmVCxrWH2dieMBG4DWzS6pBESQ9RMN4U2jjcWwXeiENf7UpL/C5Gu40kyXTklBnxscaWNbOBfwoQ
Oc+0n36Tp1Fb9fsu0O6dbuDag0Kt1+rHVC8/ZjYbD0v8WwPoRqjUH1wxuDdYyFqH0iFqt3rRHsGU
bmEMji+qcjb6EBOPt8clnbBH1cdH2g30gDPH47+rgpBa40cTZuNOzs5L5RE0FVV6u+j0x/Mm2OfC
/EJNyPhgzPgv8AgfdMELS9MAvYbxe5XW+sGrbbXLTbq+FdfvwauKu1pV353BNA7j0LK3S4htypD+
c4OVYqh1+VM+QjpNhZugSOT6iE/L8bdW0vAcU0JD07qh5vHiCZodMGa5AMaXZACt1ZWaeVObwX1N
u/RArfkextHNSOU2GuuEnFOkE69bqe8HTfo7gvNHIUD9V93EM5VM36FNjCEx5RdPTOpKsfivEPHr
2hasW2qzMN8oliJ18rqSUSf94laNLo85D7V/ay8GJP+mcdPsfvaDIXkYvcJUG267PD+lU9HIXTB0
wGiRjg6e6rJw+80AgNq5B8+o+yQX/WxvcCLS73pE9oavpU0zlVy7Hz+LIZbNRh8zWwuRLaa1H8wa
GzLVJmv8U6qi+i6wESCHSkvERtFf8YNdMQ3k6q2tVPZpmJoEewBTcC0A2E6v+YK+4SODHWQOaLxA
/XXwzTmr62ST0bilP5jHeSnq4AS1wqsftdZJvNDREs2/qZVk3co4Neywl5On3eED6z2a5lBkN1US
EFMCi7KvlDnfFllBXa1IGhOWIsXA80VCjbXTJ2QRhNAtrogiuFUWXA8D6G+kphSHq0Vr9tY8JFvc
bLsrw3sXqpBANoCZrUIRHqorrzdJknidIZJWhx3Z9NnRyEbH3dhBgjy66jPvefp7r/hWi8bpUPTi
WTpDSz3UUBTEyiLTX6ZOz4qwQoh62il4591Gr1MuwcGjDhh6eY2PuGgJgHqVrpWt1hfZLm5BEIaG
suaXptd77NGbZpjDahrgC7p971bbeISRGZGr2o8WSNd7YMrFD9eo9AmKmJ58o/BQBRt8Wipci4U5
YlRioJtKyDu1OoTSanohTY6/wvpy9HAZhE/M7+bFsmuV1W+mIWk/geRfMRT+XHyFJqR+F75d2dzt
Q4GxcIKKO0V2NM1DtUy1vcmhuvA0xHGwb6Qpf03ou7YbWALlvu2AKjTNJG8lRIQR06VlRPw5K7/Y
xRRo+0AK5VHGsapmk2E4ear7xkbOESNUES30NdQdkDDc1ZMs8E9Nw727aWEqF9hB98m4eb/qfWHR
qc6CoUfTBxjxOQpCcMe781RZR7eNm/1Yp/IuswvrSi31bQNuVadYee6gky3nnGoPnl06BEjqmBcB
5aIMv+1gbwxgp5GuTNU1w9oLdW44LYCEKTojLXyOmCRrbjK3aNRRx6DA+5zHufmrh7vokqsHpAVW
18bJFazFX+r02R2L+hIdCrgZCK2cF/Ede7RKQ7X2cdHsqo1c7KdvfEMWCMg2XVZvnVzN7R39pHLF
Oqbslll4xUG2xXIq3TLmmbW7fq1HpP62TwLpHcYldY1Trrfld71cII8NvlIfRDf6WVS3c7w8DINT
PMQxdZv/vC0Qa/AA6GOFCmF8neF/wCpJjT32kA3WMUmN9EkvKC5FSDFBen5/nLdNF6486BMerVkf
i/N1e/4zTh8sdmzikHGc9ATXdUcbbzOjTJ5qykceNzAt0I3EJESFIHurqzjJC1cu9EdMPNHkQQH3
XB7QGdsSDGrqHCcbS5oPjjugZN+Y6GeUetM7oRZ0sf8AlcxIb83Zdj/3VT7OWA41g9pUmMTDXehH
UUd6i023k/uptsta3UxuVd9gxlHTE3jKM7c2I8wJM+OL1TuVseU74YtllvFR75rut6HQnY7MCUov
aZOBgFuCgFK7d6gLfdEnkBUb1RVBG0LUNj6MRomdtSqFrW3aYTDuqBQ694uDAlWYFJP/xZFzMpKW
1fFjo+nIgdn14lXRDATRiRyhNdluXEQyb11D6+JHz3L9H9h+IkWv7G52w2ng/73SI/6Lvj47HQC5
1samTYPTO4fSS2o5mkrwjaZYtY2db6AvDsNSfPScZMs7cqLqcGhzZ1dnHggA6sP6eILBeWW7XbgY
bGJC6CWoDawYj9fbDR4K3rsuKNzEldSM5nLepHprf2ltjYaKlSfb/7y9EcNf26Z8+Vs4qaf3hTNY
jAdmsL0TSZ/9nNPMolnTIQHlq/SbRxcocstSXRn5wr0OuB80/NqAe2uHh7KIKpA0EdhG9uMGwIm+
m5fgGpf50igOlx1caqSc3pAx+sbiztNzMHRpgklN7uv0E7Ti8P4sXhqF+xQVAZi/LNvZZdQHpTMl
XjIhq9wWDVl7gIJiBif0mrXTm+sAQ184NKQh+PqhpHTWaJYNNUMpxuS0OBalcjOx76ep0jbk1/pj
pWf51rFjyovL0nX4v1GK/48f+nd8xoWrDbTqnC6hrzJcQ2UnJ/I89X2OfTNquvG/AhFtrNxN+vgu
Cgn6202p+gntD6OJj2Ipij2Ew+S2avGZo7cfRG2pdzvdiZ0rF8Cbi56uOn1nCFg6hFmaqa9PnrAS
TNdtkZ46S+sPqD+vUnzJ/DitfmKaQmlscWhDwKf4z25x68gOEuc+kFxAyWdhbVcTxedWl56crG6e
c61B+dex/Lr+r3cL4xA0I9u0ItT982635ZTJFOdxesrTNeXvyngv6gURA6x+j1asrskXvYmpGA89
CA4eODX4VmebVSy+WebzlJ08gPGfG7qAobKX/yPtPJbjRrY0/ESIgDdboFCWRS9K1AYhkhK8S3g8
/XzQLIYsVrBCPYuriNsdrSwkEieP+Y1zU0fMDP/5XC7yDMAeWYs4drKFjtWX3WgiDgdAUd7Y6Lfd
4xlx6fSfeSCMNvj0CCTgME5T0d4SraxisbenjS+25O+dK8Y0v2oxhV9//UCf0VOL3BJMIfbNRiDh
FKZFCjXLQygXeynDpLiD77hpDetHESbW92qS55Uxq9ompZDxxUJfpdtjrYLeSi/s7CfsFL8DNAY1
Of9DJGsJfe/yn7wJm1kSIt/LtPg9q1cSrzLDfl220bRGJGlclThD33/99OcWJcYtUFZuB4A9Hxct
c2a9DeOIfT7IqSfhyEVnSO9XUaRoXln1iU8if0lRytL4Wz9kADwqkY3n5RghH3pyXqu0KxtJUxZO
WyUna7vG3sKt+y7+0Tc9OIohMN66KKbpkw+GRcljzLexXsXpyiCuROsh0JSYIXMyPTKqLR+yLDZ/
N6oc1n4sLYNeQzqMXc3VQJlU/ujndJz9TskcGmhDpncYswYyisVdpZj0iwKBpUOK3o2nOePiJmRx
n/hRjskG1oSG8c2Z6vqmNMr0W+oAA/HUQcV0zBJO+mq2QyatZWsAwqBoCzPXDlTtTtViHOUajm+4
ogIhSTfzYLaOg9Ja4Z+8VOy3cFant9yI073RdcOfVGnrH7NVjCFDWyW6TxFtwJ5xCLGbzMsxY+ja
gusjporaFQ3igW4CUuGt0OqJOfDQid/4rc5XCZ6Y3/MKmftVqU6DjDnaUIVvjBErhgw2oOxbS0kt
cZeixFO4lE59sJnyFFaGOnXShUN9JtaT9MBVg9gL7ucULTaksghwAS/2dqy6oQZuJq8hGZq0xzcz
DYKKMZDnjM9fn+pPWYK20Mjo5wNUI004zeXVIE8ZI/WsqnQOysSZDalEt/81F1lWwRWUkMHj6adR
16SrNTRzW+zDuQUqg7Wxkbo2F1vrff04Z6IhkQnYkU56BXb15CNNjalPlEwp9nIhYRUc6KGCoqoE
cChNsVm/kHmcWW1h0luLiIEGR/qk9+TIYxoBeSj3aacmWLo2KS1n7NlU8Dd6j9D81w935l0tlkPA
ulUIeZ8Y2dag5GPfaPketL70gwlnO63arnPU/7AOGFHaWtzKsBmXSPguvGZ6GzlYg+U4cEX6Vs5s
czvHoXIBJvq5oUjLjHfEAAnf7898u74HNZVVab6PQ3lcqenUP9lqFVyLvMkBnsTq3GyrOXHmrapQ
Vbs0L8qX2jaiG2otjB4TouWF4/Op0lm6ePoScLlY6HeeRNscmJSGKmxG1tOUK5zGatxrwtizZYpb
uanb26/f6CcOOlkluY/OXabSR6KB+XGr6RbquTTo2V6LFJK50egf5brB9VPKmhckWAw8P426dNVw
ar0W2hvzhfwSTePcMX7/I06uU8kyYnsOzGwPO4LhLvTWbdkC+QjUJrlA3juXQtBSJwejq259NhO1
A6NucTckEhio13hJVTb7hk75Hr5L/RoxgGf0qarMpebUCJ7RRu4lBnmj4USuDKej/OfItCSD1HyL
A7r1Sem3HHDRULIo2ed1YHhTbEX4I8nhBcrz59i+rLLIbqCZuUjpfXzNWlNmhDw73i8cLRgrU6U9
9bPZD15gtJ2vFXX1Wpc4TLoBzgdfn7HPUYP0E2E32kUWU5bTr9kQuYiSuo33md1j88vsUqrXnRB9
vvkPC3GFEDYgGH2KhowAEjvUUlLrutIZ5qtj6c9dY1xy2Tm3mZqMgSC8MJR0T+vNRtOGAoJuvCep
aYAqaagANSIJH5fB1kqr0x8SSYtH+VJ2F/by85cCABgtGQ0C9lJWn9RjamQnnZYFyb7XByAjIhbO
/RgiRu4OcoVk7dcbeiY6QA7g1iQwUHICLf54bCz4oFozV8meAm+TlUo7rBKLes2b4L6q64YpqfBM
mH5bNbXCh8yRWzyV8+qf7eoXBT2a0IyaceZl3vzxd4isF0MqzdHeGoxgL7VjfWOO87wGvz5fCBDn
dhiZPnQP4BfS5Dy5UsF1YpbK+GofDbb1C6qxuNeBJfgTxb//H7YX+gE8zcWFzTrNfbS+BGvaUeOG
S6NzJeLUOLRZ2f7WSbyiVduK0u/raQy9VrVBB9tBAu+WK2l8/fqXnPtEeVyuQ86V9Sk82LQ6oUyJ
aN9L0/BcJ2F3E6U0S75e5fPlhvY0RT1ezsv5Pb3cujZVY6oJglDExeaXZvsHDIHwqkE8qImGKfHX
6515lQrVNsQlbjfaJsu/f5dGzJlmjMGEG2Mixvw+kY16I5pevsoJ6Rfu7c+jWm5PBOKJPUwA0bM4
+TCXaXjYxAQ5q6rAErfkbPd90JSOa9VWW4MwH0To5VmXP5kiUpP1OGj93SSN1fzUkW51bjCZ8ksu
hzG6HqjIZdtWQ4bFbew4xhC5bhRzDfe2fVOUMIRyNlTgjOpmEKYbz9yfGPU2+CCDhBlKtNUMBvu9
0VdXEwVEsWbkW+FfFEjz/TDZAkFgnOMXdFYbSRei8HKVfCwYySPYBiTWONJwTD/uepPFSo8aWrqf
BEi+Tp8DF7m1V6xfAxxOBEBiS1G38wwxo+jL6MKL+BSyFsYnny2vAJEU+M8noULucjHnsjnuAGl9
L2I/T6EZlK4WJVcMnq4aUcKlD97qWLo0FDk9bsvKOmGKJggSilzpHx/c6GujF0E27JBeSHe5trQC
9Lj1eyFdkg46/ZL+LkXrFmY3LoCMej4uZZpV3tZ5McBwwnAwC2QQQ5YODFZAEaiUC3t62ng4Xe3k
wSI+r1Rb5nJpkB2A7F41uvk8tcbKSavHVDVev/5szz0c9vMQhwj56M6dfLZ02qVOEXO/kzJpG0Hn
nM32tgv0J+CwzX94tMUKmqwB0XrrEx+/xuWTIn3cCVDaeInQUKAM9yPBJL9eFAlrQ3v658fjjPB0
hFt8a06jYIVoeinV+rDDZZvvO3Pa5H4KamfN7GxCXbq9pE38+VwSk1D1pMiW/3atPh6WHusnE7mK
ehfmoKwrKkW30Os/eJxc2MzlHLz/8jW6/BRSC9/MYF7zV6T/XbwNFGnuE4mFYPlWnmSa3TEIx+TC
/p1/nP9b5aQ4ZBqWtk7e1Tszj/R1nOLdhaBko39r44wp1Ncv6+xi9CXoVdFxZNT5ce/mNELXuQOV
ZlfaY20rz05mlV7nJG//r3VOhdXq2W5RocBaLhLtTo9SP0K326t6kay+XujcO1qkj9CZXyTcTmfs
Ut23qTQJsQMtgMBHVhlmsRqkJr6UqX4qtJbTgNWzxZCWg2eeZsnIjgIjrPp61/RIGYvnJNZBX1sA
3dP7tJ/8fi4wUQHtERS6i1uY//WD/g23J6dRBUtAiUeFT/p0ck5SozPsIrNyRmmwHoZNMGa7IZq2
rVNv5MTyYEFtiiJxLeuQTsFNRT8N9wbPKJULB/ZzPCPD4yqiD7/k0vZJRony31jWyljsTIa6ThJL
K12KbsijH2LDuJSInFnMRCWJApfNN3kHJwc2mBpeidXsRDoGIJ2VMmxtVwXft0Crm8LZ6k0ktbuv
N/vMZwKGjqfkWC0uLSefySgkPD0QRNuFhZoe1LGz/CSejKOJOO6Fpc4cYHprC9KKkAY69uS16omO
BVISCHYzDq5skgxMNHT5+z8/EOxhxFMg+i/15LLN70KZ2veAnlND7JJSDxoSldQpoKPoyjpBhjm5
EGXOPBOtIplXxofCvP0kebSr2Wr5p2KXFzKevkY++sRsaf31M51JjSCR4pdNeGbzPjG+7daEHRL2
YpepbxOUTM9S4w2NFs9K/zDo3sBRvA1m7bfd/v565XPPhzw+E3Vwh0DVluPzbjdzvW9wgUBwDQG4
0FcbKE44JvxrkchhpynJbAimNBnYaf+6KRt8XGOBNpk2vNZB4oOId9x+pvv+9eMsR+wksrxf6O8+
v3ucQkq0BpBYt2s683529Gtl6nfTYN/Pur5CavRSv+HM10UaTXkoL7KiTNI/bl+UgPvPsKjZDZNS
0o8zZwSYuqi+lZRw9r9+tnNrYXHBqAdS8+fWa6UzLdNjnk1PuhaDJetBzpvCayFdfL3QmU0EWcYd
AdALhri6nJl3m0gTrupVUGW7fASvjMgOCftwVWao8ZbmiHLKJVDHEoNO3hoSIbTklzoNQP7JIezQ
+0xkTUU6sZZtNIY1sEtuUzNXWpV9m/025JjipFZmcQXXZHxGi3C60Os7bRxxQlmfdJPUlnL0VCeg
NsqiMzOt3U3lFHthMOGIhG/GsZZqaS/kBVWWAbVXLtk2n7kUHNQwyXIXpBv22h/3WoaflUvp2O7U
cAifuTSxHHBKmeqsEapnVl16ATZwuiBHh+CM34HOwy6zpI8LBpEIi8jBIGeCfnpEwiQ89nNPwQC8
+LlQlUuT7nPr0TulSUQn/7NMn6qRpGVZIu/I8NM1kLF1NA9iran5zRjrFx7u9BNZHg4kBHqVbCZ4
k5PPMQsqhmRliMMVmvhXDAkH2jPUebWdXmqdnh6Yv0st0BYszVjytJaOe1VrxiCVdzbcRYgY2qpp
tA1z0tC1M8aq1hQ8RI10oVn8KXX7uyzHBNkrrtnPry9wEqcCGbzrzTFBiN3aTAKZrVC7N81fqjPc
6YMWQBZMj2MBaleB6fF1cDi7xSRLiHigXcbg+eP5AVMQxlMOprlWZTi+vf4zVAW+AG1+SWXuNAz9
76MiRkU7dwkNJ8lZZiJGBHVf3mU17kGuMUXlCnaM+rsS3b01yNE6nrT8gqDDaShaFkVtDrgJWSFl
xfLa38U+wo+km3mv7LA96Aa4aRJcWnpFqwg7+lXaTpWX54W9SYpmXNckOxfUoE7vY9ZX0Msw6ZGb
NGtOTUdLBXbsxJQSVJ+iPhZZNBxkoV6iL5xdBXDo0vRbzCVPInxSov5dg42ntnZQPMeywlfndvzH
3Onvs/D6FrXfpYl6EtahefLtWRwVQKfa1i6waOvayvjH22pZhS0DA8X8mBnKyRtLGOIXAmAGtGjI
UIMzI/RbFLo3yuPkoQfZrjA3vTQGPfMVsCiTQFqLxO7T60KgSRqpuL/s1EZbO5bYTG0yuMBfLg2t
z70pFVojoFrcdz6FmRzJcqqzSNnJaEzYbgVy4mrkhFirrz/rM9IigKwWgAGvnqLsbxf13cEfLSux
RgDBLCRWQfd7nm7T+VsWgaCP4Z6VLhX8yk7f0trxtUV6GHAvajltCC1Ov5ojxa1NFMWafwaBMdEm
I0AjTqMlo5lLlHj3uxxE0dJCMtQd2X7vaqGZuZkVP7QzFu25ml04sp8ScU4TyiTM+iDjL+3Ck6DT
dQt1HOcLdOLh+jXNLit03w6UY5xba6G1bzEqGqCYfja6svv6FZy5KQGGg7ZY5HtJt08ia4pDSlzk
joqlg3QUptp7YtJcqarha2Hs9/ViZ66v94udNsUNTdgNgkjqTg8AS7lqXOqDW6ZowJXBHNxqVo/p
EkCFot5TtWLU8u/LG6ZMro5qGb3EkyxExh+8NRhG7eQ0s/yxr8NHRPo6r0F+EAtZy0I7mKPERXdp
0nHmy2VACEYLhgZjFXl5C+/OUxF3wWgpFQaByvgQDJzk0FJvzX788fUTastJeZ/UcpLo49BrXmYc
1Pvqx4VGVUzwT+N5B9tgCK6a2LIyT2Sq82ihh8nh7a0WJXtLlP0eA0dzAv6etFd5LWtvMHprmN8S
Esu8mthoXUQP7G92Jqu/mH6apIdTHPTYUlcVQhqVAtcB8IOmb+tOEtEq1UsAUHg3DNYGCL5+W1iq
Wrr8YV+ZRI/SnbSy/B6UNsC8Ommd1hPmJP61Glu2AGU8KCPmMnw55SK0hTW3UV4jpmggP9Llk7SD
ydojj2fmqyiBtlqjcbT9euPPfEYLUGr5himW6HV+3PfcKqHRKuW8a1P9D71Qv5TCo9ba3+faufDF
ngnONI2omzlMixXCySlOQqPJCxWxSBEZwyHFn8ANquBfLaeWXUTNaunVMX6xT2vMASWmenZQ28VJ
VVtJSfCACuWDWjiyh47Mt69370xc+LDYye5ViIebWaPPO+Rhh3UmKeMOEF4OR7VHriIa9E0ZNxxV
SaoulO6fMT9/n5MIv4iC4nh1EumzvKhapArn3YhK9LGPovF6trV5PwfL0dWz5KGoZsBAdlfBt4zU
XVwPg4uroekWuZT4/2Uj/u/XLBv1Lk7gGMnk11TmXY8PrZuq5U406D4AQel6BOOq9kcw/+uY6u+b
Blm0dJsWX5STkDErfIglTp07FXPyjZmV1lEJu9/sxKXU7ExuzQep0fi0keGD0fXx6cY5io2koQoU
WXCIxvkAO9s3MZRy86F/aTLl13/YTcViHMYcDrzzEpXf7aZhdJARnG7ewQZNsqu8dKqFClsaf5Ki
1J7yuYkelMqOEKyXJf3714ufC/lIcHCiKLSX2unj4kRNRGING4/qJpiNx9kOume7R8D7x0B+fCEd
PRd+4MFQhIIhBZhx8qQoSDutOlCg1Xpfum1n+lJbwBTR/1hD9q/tp78HZoGHMWikqXwKaSxDYHK4
d0BwldpkZUctykpSy0Q7veQucC7UATNGGRg/UcqikwMTDGM+zzlR1Skr5qaK0FcW+N4LMeDssQT1
tuAcyOlPY/eM5oQROBqXs45qQ42yGmzTMkI8IQ2cP3NwyXn7XLoHkoTmDx/b4gx0knNNcT2adF/+
KnFjwBZV8AxoxHhOoxpepCN6YqjQujrnxoiHN+yTL7URzh0XZCC5IW0m4wA9Pp5Ns6EUk1t52mld
/hvpht/56DwFeYStZFT+e23JLJW++TJm+IwXpxqUchnhph2ym9PtmITBTa1WxYVL8dzXxu0LanMB
e5HkfXyivlYTO6tQrw5M6XdoF9cdJA63iNVLdI2zF8b7lU5ydQh7fZBqiHGPpoS0FHZ2K8qy0o/7
eF47kln86KWmWvV9kKyxSJEPyrAIfgS16kalkf2HDx98A3BfZkkmmLqPz211uHjNOJfuLH2ovKnD
cniKmxypilD1QbAm/yHPoSJSGSlxA5EefFxPNElq9z1qULpVXYUz36IayI9tWmJS5FzA4559p4t/
tA3YjIz25GpWJG1Up7ibKA5RgBmLGoWbPKu29ErMC5XBpaVO7l0Q7fogUYbtTDjzuywd5MdaWgyD
8kWn4uuL4ezHhysL2HP4SUA9P26hFVdCBA5rdXJ11SNmU4Me8SYtuZ5M45Li67kH40Xx/XHdflar
D3VTyhLFnnapMrRI1M2J/sOAt4DURp2P2oVHO7cagyRGLSZEP9pZHx8tmUM1K4Q+7ZK+RdHHhhKu
r0YNjR1sJssiWn+9k8tfd1rsMED9XwjrAr38uFyNBEcEJVbedVOwxgrxJ9261Gdisq3k4k4PnfsI
zc2v1zx3Jb1f8yRbmtImLSOoETuhx/EK7mexjyIYJ1+vcu6MgIgDgsKfOuIWH58smxWEugT3OVXs
i5Dje31AZGyW5E1R6hdI/X8xC5+2EQmNhfe2VI/Lj3mXJg1pAj6ro2OWDI2yRys5XnWVCQwv0SxP
b2oRXVeRWjyLoMwep8RUDhn8heu+l8WvoJnyfRQHs1vmIl3XbZGug4XuMMZ1sdcrW33oIqlcD2M/
etRD0gFy5oCwQ6Mp3lDk1eOAfJLrKIXxWlvwSUQZNCs9dsINYFPTciP2YpVWUvZWBXK/SaOw5la0
55e8drRbkHKA4ZHbQBGpb3s3TsvgNpulep9hqvEQj4ayCUJ051x1FNYaBWbzh4EwgksYj79hyoVt
Sjr2qELGzUEa7cwbytn0HEdCRaYfnARm04SZaR9NT70e1Ahp5uaxMfLZpYeZoRFoTMU3MZXSKkpT
yWemlN8UlrBjF2+zHvXVNsAqyPolkgSij1q0O9vu9NdazeKnWauVnTELJN96rV/Bt+a/UlJ8D8Li
Uufl7IFiaEh+CNTjU1/Acqag6Xva2hp7jieZvB3s4aBlGblvh93118f3XEYFSAaAOehuMB8n+YWd
BxaCgDNlTJoptwDrt0NJ41xSszXqPqofO7V2oYV+dkl8CCn9OTCfquJRwbcT7VV5ZwaDYyKskmYH
qc7K8daMm9rc6fOQgLrUxSW96TMBARY6TfuFQQDE4iTz6BL0UKKQZA7g1ogJTr3EOV2ZA3vz9aYC
OV4Sw49fKnUMzXOaLbhYQAv/+KXS2JJSWYuQIWrm3J2c8uiI0XSnSr2POirzYm6PVaXuYM89S8Zw
FGlyS67eI27oPOmN8NEezT3+2JZqsWuG1m8T+86wI08S9pXTSL6aB1eSXB9zGy0TRkq/bXN67VTp
IULhblSmP10kYg9bikM2SLBAEskrFdlv22Y11QUyjFnnxWV63eCO7aYhOlG5hTsyoFu3UpCFzfrH
sgP/g22dJ6JwTfm06RMH3RSnelKcdNNXwSKNpw+e09V7Js/ILBSZssnqNPPSYjyYRofV90Bh3Bxz
M3zq2+o3vBQohXqurQqoc4GwjxZagqu+1r8bQem3enaT9PFbFqjKfRwaN2Ghf5cr+WlMtGNXZRsH
0W6wr/khzeV+RdNrO+fBrY7ZutwgZ1Q0CF9SShn4YzSlgKwwOz5G1D8ZRhH4MhyR4fUSMEP5xsxj
P80W3kTMbKpWA2INlHNvTvs7aKJX/EXHYEpN156ibZ2Mbl6lW1QDfwj4PaUs+X3e/mnz4E7Sld8N
tgryAH43C7ujXUxvZcFOBXDv0ii9rh3ryuns36NT2xiLts8D6s4uklS3gYHVhRZavpZ3m2hsO09K
nJ3iYFGdj+sZzblulFfJKI5p0q5jRflhBb1vGuG4moIcMAHob1efGOUlmnpXDdl2qttHMdXfc7u/
LpSooyNk/RajbXlwvhD7TNRnGJU/xnh4ReL9j9Ehohmo2S91wtlZNDPmrvMmt4vVZE8PmfxkNoWv
99pLmMy+IoGELgcTNdA0ftHq4KWKyutwcDa0wg8TlDlXAuGAsu0Bsk7uanQvXa6RY9wmN0qCWZJm
IBiH4RtglpceaNeQBNdJWtwJnFm8BAX4Mm+2IDevS71HWX9Itr0UpOt5gq8VoxkYC53Qro+bquKa
mjvQ14kVVJSdqe0XQ7prNXNb9PECsJChPAobNRPdl81wr4ZITCHuswb7fCeCyPJQ+JCBYMcvTtAe
JotGkdIjaJoF2i2mCr/mGBEZ6sIfMMsiNzYh6FVFtYn6YF1r9VoX/QYV2hVCVS9G40Bu5TMoS7rl
gaU8YiXzrbLsDBXw8YCtx1We4FgzzwPSwvGAALW54ntHwsGMN7M6v82IzWUAWjmI+VGyTKTuYJP5
fcQ2GkqKy4QmRrcLEVdF8gTs66McjvUjTJlDmRi3ttX+Ks18cRWRHqos5JzD+peMFMh0OHh2WB0c
uXtI6+ZQT+nPvKxunbm+ijrju1L0z3GrIJxnPlMffZNhSbraaFRuleuPdq4JtM1DD+loWhXohozw
52Y9eyW/+UlD7ifv5lhK6ffEsY6zk3A2WuOxHyTfEDI87mHYd72zDkXYu5XT3Yk0vJ6a6Taxdd8i
LKzwVvCYQq7MpJNRdZvNtRlq36Jgil1tMK4XMOKrlk83aRvft7lAuLmodpZWHWlUv5Zdhj6LdZ+E
4raRBcqmWr1P0vBVnsyjVI8IhmoMZs06visL9bs0yy9xVu7jIvJRoSldqbHAXWfj4IcMGVbUiyjL
OTGKoOWQHwxJYUfREVqJuQi9yGbOFUJhAZce7dOGrzvvoh+VURnuKMz7Dh2AQRQRIF31WOja0VBy
a6XXHFIjmp6px66SsHwIC4VTa2RPKUwgr5oaBaUu5QCcpfSrqd9j2II0Oh5PfqRqx9CZrypNbPRS
lz2IjS+D6LcTEqCuPlrfJ1lfM19H8XYi6GqFr5XRNwLLTRDwoXXKVR3xU+z2JhrzVdBoPwPD2c26
UtCJ1lvXCMxvhZ55eCrdFaH+ko8B2pzWTz4Dn281WFTYEbKtI+ub3daJazSG49tDf8xlafBMJm59
DmiqgpVRGwOKlWF5J0pyriibeOXNXVTWEAaKqxaKuKcl8T5Uxu9FJK+jobgBqxd5gt1xTCJTr2Ux
ZOvqrpX46huwjw67pxZFTdhoq7tmSH7JalRs8kl7apO89VGrR/DecPadmkdINeqo0lvG2yBVd1MV
b02lsVxbKSV3VPN7SPe620vVi5k0D2VYOS4WouGu1aWjE6uyN5bjq0lOS+1f7PshQySm0Y69HRke
4kyq2wnpJZDVJ5SZNgEgZtcMSkJ4iSp6oGJ9yvPEddL5dZvfTEX9My4zHc/50XKrAeXfyLT9MU6f
7BbQMxNdX7GFFwf1th4zVD2RIPT7abrR0gGZysI5VnJ847T5YzmWt8JpmGrq4VVtq1shjBdHETcB
rDGvs1Mwx4nfFdigR6l5Ncim18shUl8RbgNOcj00UY/H5iy7FOndqp/tteGgr1k1qNa3fqUgVJwW
c77JUxk9rGijMeh3Ebu96ZffxDd1L/R+12EoY6JgFNTmoYsCr1IhntoixQ1vag/dxN/SUt5JTvZQ
JHqKUK51Fc3lj7DSmTDpku/05gocwY2E3TXJhcNivf7D5PYr9bR21b7+XrdMiJ0qmP1ImRjVM+8r
Quenxt1CwNE3Q2vcc4P3XiWVu0KaHyO5/o7QvrE1ivxKr5onUeS7Ngp/tFXsxZ24Bi+GdwWMwoNu
xhwQbV+wnVM6mL6lRMdIlMdeq7aVLu6jMNyGU+bTDX6aum4Xq8Vm6jSf+vh60OLvkt7eGrzeRmXA
i7LtVRE7B2blBx0N/sRsalcXSHR27SYU1XZwYuDSLbXuUO1bB/uBKrwig9pPM1qp9uJL1nqUa52f
DO2tyJnPEeJQm4aWXSgKinz5rjbQMO+5S9A8nmO3aWOmekLxyrRGvtOJEDibrRIuwpR6WTJWbptN
nSfHBDUt2Cpj+n0Uen41tol0TaPrtkYJf6WJ+YVDvlU6iossMF4RFv2phvlbO2ZrU282U9890lb6
lXWLtnauu9IgyQ96MMb+lPYPatDsK6NeYbNdeQVGFEkQWgQBA7qHdo+eherJqXSYekSVy1Q7Ik2I
9VrOee8ilIm5SfdS/Fdl2ij8CezJUdfqQ5qVB+j3jB2t/iUai21nl2uL7pUvBXaNoYWdXWk4flRa
juG9nfrjjOtH0ErNWhmrX3GrVetWkm/jRLsZlEjychXH4wS2tzViTGA3j62m34WBspHy7rG0ra2S
S40rTSMihn3wJqntjbSIPoYtfExlUADU2lu0yw+JPrypyL/GinNYWFPkdOZ1LcSVZo3qirbxr3Fc
MstU/xkgkOtJsgzRMk83g5hfIfrciLa90gNrlYYkRzlq6yU9WK/Rkt9qKCP6GQvU5OQNJmGA2E2E
akFvbUxluDK64jgpIGBxarlO047X1WmI0upXjlquBq16y+b4ZuIMu6lt7Ju65BYNwCCmqe62ktij
TX2gGcDkN0xeR1JP1D5b4WtJ4bhRr+R+Ozvrfm6ve8gLIhDaTo/1cUmbn4H83oQ4CKyEWa0RtnqU
UGDyLb1Wt6qebuilbItC+tV17a850R4bR/8jivpboyaRKxLngNLatdqrsZeGMirZs/Y40JEg647W
tGS3iCIWK7QkfdCbO5nT6qpKwseuTS5cu9/BYL3OMsi5GJ6s3YTXVqiskDm7LkspQrs4gZjQtDsr
ie6WMaMsrF06pofWJJef9OEnFNxbRyLBbqfuGQu7jUAiXrcnybUkdVplCbAQ0pHXoMG3bxqNfWka
kGMdH+Xth2TqfudIeOOyQkRlNuDHXVO6Zp2tBE677tDjy9LbhbUOa/ObNNTAW4w3FWdcDz7ui5DK
Yo2Kc+pnYeSXbV+sS7Xj9rB0XFrEPpwA6eg16T7EY2RIVlTlfwRw1U4bflK23hQ61iUkt/uhkslJ
jJukVFe4tWzkSe0fSmHd/xW37Ukm67H7GffaBkL2wQjq2lcC6R7DDtW1+vouyPSthhiKp7bd91Gd
KZQweKi79JAE8bq3bcKsSo0JFr+Cgpx1q3yMete02mMpsp9ZXe+FqG+yHuuTqSz3waR/i2TjqZwb
UiT8P5DLzCa3UZyRJA/BcAQnvdAur/phfrb6dGPN6i3NsEMc1nssBOuVOs+/6hBGX4iwl2fPMflw
V+prrrhuVav4aiulHu4sBYlgsCejNyFYdVX12a2ZGEhWkSyF2HS5NkRAKdP8bjaiVR7a6Efb2UvT
R29aYSNhRKLotlqMYmPZRCDkNW9Qbax56k2CKwVoqTdFLo/M62+ElU9ISoflqlWNn45TPqUxvaC6
IjPU5dDwxmVzCsX8Rbtmg8RD4dWptQ7irljh8nlv4bLuNXaHGEE5/NYbk4ygKdlle3wZEv5ugcoe
KvbTwS7Ka5hlJCgNgw4jze4kEf8EpOHR39pVcfasWvmbHkEYrfv4W2lRCdpd9K0d0295Gb6QoAV+
NzqHEMeTaFDWQwZ9EG2U20hMV7TMDM8WxF3VPA4otyOPGIyu1Nr9RuRW8BSGEiY/3SYdesPVZ5CK
XbONpM5PsWJljB50KzR8n4M5lVb8n42KxLuL2NV6lqNrlA0oVtEMDlIbXURxrceY+zAZewmahk8u
1l8L7mtZqA8q8tfe0Fhv9Wy4clXfUj3eYL69M/rid7moAUVqRRk7/0C5mCNq3dV8m1bInaqnyn1A
FMKDRD3aYhy8Tv4fys5jR24ki6JfRIDebMn0ZVTeaEOoZOhtMOi+fg41G1VmohKNwQAzre6OJBnm
xX3XRLRjauXKLJubRkcjP9gYs8D+Zu4rmS/UGRdpam57BMXEBHZHAiqpOJ3D2WOMj2JKuoBz8EeO
45qfwIbHCr64sYE+V2Oe7UTc3LuJOpPHrKzHip3fy6M3z1Reo9LaemTUQkz282JwggIvPE+0OBcp
j14z3Iu0/B4p2TvMjC1wlgiEEm5sazp0YoESxVpPCR0IHZS8lYLPwKggLQWScfJXT81JA7GgVlvs
isauVcYscGR228p2OzclUyiT0Nul3EyT8a0xxe86Vu/LUGkCJayeOke5irNpm5la8SPPOCjbJn8c
oxHcJrPuuRB+HzUyZ23p7JyeGI/MEdi8WVyeHRKm2rQ9TIN2wD5/P2PFGaD1U4nAoqTvm6tqMh/Q
ma1dYb7jIv2SZs4ezvRjVw2HbJbP8Vhd5W6KS15b4+2a2btEEmXhpuWjg96eTJ/k1Vbtm2wa93bq
bkVHia5Wlh/GBQBBR/UT1hX4VDsdkMn9qSOZbezRdkkxCMGjpPNszeELZbXcOt5476rJTnEEJCSz
fjOHlo+grwX2h/wzD0our4dE2WEstsXd5lsmcLGe0eCs67T7lZv1YTlwaO7i5ERMiqW33ASoznxU
nK904g52lBGpkBksCTdJ/SWdJui5XbDDJN+TLHo02vR1bkW5wRcskJF3N0OD92eHpSfxaeZAtf24
G79NyfAbeynutx6vMCYRzJRrNmyOfbyp/K6Xv4ALX/IUTzpzriNfjao7lU65n8qwQM+mvBFwu4bG
o7Kd5LFfz9427soPq0h/GXp3O+dR4qu0KCtFLoek/tgl9rNZqNs4F0YQWeYuabXvDvhBnJiYeuYh
a8BM73UvegxH99kaEmKycrmlqLqq8cIPhG4GCPlWVEVsaGySFlz/bSmTV01vNjr3riBOtGzTxu6V
alTPkD++w4rgwsZ5PccFHbe+2wyWTbcDCASXBbslErLvVnaFXCCGYcuFmjDkD8+K/gC51+u0qbf5
kpPTcJmhkV5TTYTFBvQFT3jSX2B86A+hV/RYcXnlTlNSGsNelLOkPVz+R45i6x1b/ccOaNqfVATi
MVEfjN/sy0i84ZwtN2lSJRy+3bVH7hQrL7/mA49+k3LrseP8sRlyJNcxzFwyw3oSJURVrWYH51O3
V3czWyxU9U2JVRL/fMj5Bl84M3ZC74gLmJ2HSbTu3qhAp+DSGeuoiF64nr2b05+S1oTvzGy5FmZD
82iuOyoJX8UpInAb56Xu6x1Mt9WoKMRJpN1zOBRrqpG7OK42NpqdwbW3+WK9W8a0JdqKdAgPW50r
WjI3Wpkc2spLtqOp6NsQpQnIQfE05+MOHHuXKRG5aV70DcVWFGgRuEE9rJKGeyoZbrkflcXaibOV
QB9UJ8PVWE/3MMdWnlBv2G/awLGsDUyRbWZ7L4YjtSV171ZJiz/cOz50qb00mrc32mjnDmgTJTlj
VeJs9Ck8GMlwKEJNIz+MWI5BoWgzneHGhQ8CNtfeSqX5mNsIzKr77sVRHGCtrbEhGD/SetKYLQrp
TGysZL/Zv7MK41ybGnXVtOKtb+uXqsjG1VBOse+V1qbT3CsnVyAlpWPBTdajWie3BFEzraG+K/1O
Zz8yhmqnJ+3eVYybOua/riThJ7tJEyZ+q6l0tZLouaHWIgyr3KVac80Elb4Zlz8gVN9QAx+k3VyX
Tvwe6+pqZqbblbuTWX8L0PNiDPo3w+p3KtbWddThly4a8K/ZWFkTORsdCIk/UAAs2axZYLoVooAw
WgP+sBuOw0PT4J/h0B/vvZckc35HlnOf1KRQuNE+IWfTiozE17TueZ6UiipZfdGA79XG+4hDktNA
YH/glPRB9NYdsXDB7MUJ4GdeBWE0yTXlJzcAjd2lHtVXoYcvGNGuNb1/LvuZ7BOnvKnDPls3UfsN
zI2/ir88nvyECmntq/CSnWe0a1IzuXuQFzCYfKlovFFqs1xLw7pnYyp8YaOqprgmDDB8wDiNYIsq
e4Q6WgSiLpQAr2wJU5e2Rtcwj+c8tkCUhjvRl2iXlD9NO994enKrZ+PvRcQxZvWriMOHirKKMmTT
pfMtKxgVoKi/OdSJvltaXWDKydskA0lBet36lcDR0DWUrWYUv/RJ/LbC+k22DiVcoz1qcQMs3pLP
4RKYG2iWvBt7Zekvtf7MWVBXznPOjcyaeEiVTVY2coV3WrP3xhQgoRB9gGIPZClrNuxDBCeG+QrU
/9AQ3BKE8AAcyayxZbyfuTv4Ud1+m0jKIA3LCVBNPKZRn6+KpLsSM3thZTU4FRT5lWODaNjSLOly
NU8GTVe155CauIP7dutwZsnmZzbMq8lOf+IkzB9N4tcQ4YQindEv08j1HfpYeAj9Alg81A7G/WFf
39dV+9zr+P2pIMH17D4tV8YU/5OdcP7eILadiSjH1AHoAHeGOb+aVY9WkihXaGqhcsbZzVySSjmw
v7EsBu4D+WYe8pAXw5cLCTTxxyLmp2kegGhRbLuOdaLRJ4qHp0pvfgtpkJLV2w/tSPbOhGvwfjSi
Q6v03zVr8KVn3XfEoI0tGoykGN21a8Y/zKRtN5FDNI7XvLWOc9CEeTWqXcnZ6OE7gqn8ehDWC2KO
X9rEQinn907tdAKRtIe0kvO6wr8JY8btQLplMMwy8YH/fhiw+nC43Ld1vB369C2pwj8uBw8Al3Or
zua1ldiKT1Dn46QTE+iBwwCXg4t2/Y+o0beZwuHoZesiHc0Vwqbb3rP+VCHJoZF099WQfbQZruWu
RXqY0lDmWOWG+OQtVLRrFUzMizt2Y+FCnlTbaIWv/Iq24MGbhrdcG58KyQXMTdktjH54cgrS0aoi
fAo741nI9ptmUG2ZJskI8kPj9A9CleZGVBL/GDvvs7OQT4sdjg3ryhQHxwhvDLtz9o1hP3WjJzfK
qD5Jy7sOrfgxjfOVpZjrurBuUt17n8v5O3Grt6Y3fBRtch2qLb0jZ/qVVk2/iqb5Ls8N5l26Vedy
q4TlvUzbe46jJx02h1+Y477Q52jVqvqrnTvc69mB+2K5h+BOY0zNysBQSqtKUOw2IXJcWxsR0BQB
ikM7/ElJM+bvpJaZk9faGu7mSn7zYvETFF7z82G8gSDAlYZoGEcmdhBH+aPsBLWMfZM6JE5GYqUI
D5qR++IigIYM++gtCHmjA42Wrr2a03z0K+exsYtfjaGv9LY5xHICkujBnDqDK3lCp0ZEKy0d7sdO
BV9s2iCzkwtELG2hgBz3ghGMwKgz8Ac8MZkOEyT2Pcak+y7yjF0CAvwnTuRjN1KB2KluI3ROtOsp
5y4ZY5t3V8ke3Jsa+ELj/bT/zZ6tqwY6dUuD9nNEVWmlEVuALe4+mZA9rQcrLjK2+sm+2P9eqDXH
T4xmS1uI7yhmj5X+ZFeJBtTW3ZcqLeMNe0h2X+io45gYNOfI0jJI1UYoHP3wIl3TuHh52k9qtaV0
I3/cDhLqyv+ulTIRZfGvg31r4wmyvJ9/2DOTQ94IW4Wzj62ReBw5zrIO9FiOzYX+/5lkChNmMJiA
DZELyfIRbVRO3J/VQXh7pYiNIUDA691wCRBvap6P/V1FQNldTfP7Ve89kgoQOcyeP2N3++4aGbFU
NqAFyR1thcA5SaSCA7RnvlSxrJ81JSYCZnQNUo2tKONSLOYyYedRCexa5WoLcPA1m+GUkLI8DPJc
HYX+Qs7+/NoUw2jrPKvpShvmtEnsiPyWKCl+hly5INWIC8vlzCzVcGXn8/CZPMQxn4cbWtmMuhqH
ZI/H3vUUGyEFjk6O14XHOqGkGTiLMBWQnyA/ZqjP4xh1PHVCJSSzVeJsjEB5RlNf50otUpQ2gzB8
i3CdXz1HKAeqF2Y/v36tpww8rNEXriSOB9BBjudIjVyxiTzmiENsANbAwHydlsZrmHj66uuhzpBR
IBLh6oV0AA7xsZ8K/IaoUnOGoitWPrkdrcRtJ3WL4HMAkWGF3W3LxbOt6vthJvfCr7qi+f31bzhl
/fC4LqoFZNc88bGjed3BVEAxzNWpnfN13FnXsxxvSSGx6i0maMaFWXTiIcNMZTzYjfgi6+gwj2at
xlcDh2GzU7LCg+iiNSulwN7N6wt95YwguVXrbVp79ufQ/AiT/i2yJuq5Z6hld1avmJcceM99b6Qr
bIZwfzXUR5/nWz6V0krUXN+7o6whDUTlppBlH5Rtpl94+DNLCLM+BNiw/g3CIo6HiuooMiFg4WRm
KfVq1qQDBpoy7oWN7tzRxgAutH9kTovJ+OeHIh+9cr3OQKen0/FfidwhlG8ss0rs8DPOaiI2cy3R
r5OmUnBJJNC4wHqMJOk4/O1WsrokUz3dqyAg8x88n7CNxi/18+9pxjrVO7xu9rh7etuxzacnaOgm
nWdNuyECZHz4elafflTGg9eK4y8eqScW2KB9ZhZWVM5RS/NaiYfpCl7+sGqMyt58PdTpAmIoeIEL
Yxep6zGFFnhnVhS7d/bcFdq7kaCTTZ938w+zoyTPZlpMkWKVr18Peu59LuJinY2D5zxetcSy65p0
hbO30ibbFq0+3rejAa5N3NNKMwnu+O/jQcDycLph/2fAz99vqDwgWKg5+1wzH/JIa/4Ylae+0k0l
+GdqnPrCznjmpS4y7cWcFKkndMTP4zWsSqI3XXdvi3h4bhJRqlt9yJRn4TnxnzgNtWwdaXa6/fox
zw3LmIs7H0oIzTuiJlsCVFdWmrPvdPJ8rUbWLJfaXKnt4PjkTNT7SHrx+utBT08BaynJcENzCV46
oT8S7WzG3Mn4lmq8Uh2kByP9xvWk66bv5OIWyy8aoBHxgbj3XRj77AObroa51WIrdnyoK/h1D2Wp
Olg/sQ94IFBBrtj1nqwegiEbeInl2F564NNtkOYZzGys8zyyF46rUA00Z8i5s+8kR23qu1LLArsj
CuYCh/bsOGztZILwhl11qTT+qSvDFBbzDH9wZ2p5D7Gxm0NjRX/m0vP8tTT8VFYbbGroqyzgLAQG
x/t6W2izmkPwOSQNjA4/1FqihC3y4e8jRQ5P3pToAullU+UbSGZwa+wJ4TaIcJjuzdKswo2qozsJ
zD6sfgKhpo9JLGhQ0b7PadNmo3Zjd1P5h1zE6HtnFAMqI02pfjjePFjUlgTBG1NPPqI9ZU/C6oaf
XoN2ad21imLA4+KG6LtqFoN5jn1o70K6oup7rseOsW7ZLcgXw09fCagmm48QukLjG2422QG5SS4t
D3MeBdyYTq0gf0y4j6ql0WZBoVTKTdL2E6yfMAWuM6CxrWyy/m7nEK9z+KX8TTgs8aG7wYNDZBHp
YOe1G7juuHW6LIuW4Njse6aEGuStuSbGNW5iD/7W5MZZgE5OtmuiK6Y2MItcxe41is3n1u7nB7Xn
g9JKLjCOgFMJZU9Qnns+qi3tbYiS8sZW5qpbDeEMI7FoGqBbbqeQqr5evqdaNMNE++nBJrZcS8V/
5PM0M6I0NEyEn/vSsbpVN0zGKseE9sls0/teFTacHHZmAy8ESJRuRGwqnIH//htUFzdn1JjECsID
+fwbSrs3lNwtooM3AiCmQz1sBBktq1Lt5pUt0n7TJnqz7gAE98qUay91EnUXfsTJmUuqIRI1dk8u
HKerYES1TmMYIE/G5Xxbj/RgjDJLHx2VnvrXz3uyZS6vXMXTH/k2XJ5jtwdLhjGh48jSIxsBsVvb
5hojBANolqTNAoLDVV1ayTqtVHWbz0N44Un/msF+XvCmtuyaGjx5R9Wso+MpAaWiW+Qq+8x0oGLH
hiDnPmnf2ig6KHSM6pWDfuZx0Fuyteu6MmruEIUHSdyotNcy7UxCtJQmgtZdtpCGnCR0fEBmWi1l
nVCdhRNuTz6ybZtmiBz0N9cRxksWamPnl5Rs6oXz9sy3Y/JQkmLNpxMRsfz5P1tlLwnd0dhT9g2F
+w13j+lNGL21rUt1unDknOzKfDvqJZYMx93yAT8Phc+TQBw4hHven7Iburq96muCAy58o3PDEN36
N8cDle0xqCLDBgZdBLhDBZa+mUkmDZrTYZ1fGOfMdRXVNzdxG33YqZNcGSddOVEb7SlYoh1pp56P
IYBy6F05XZvTjNF7krbrVHqwUr9eBSeHt2GiWHRw/4aYs2QvfH6TllvrVqd16UF3x+kmDoHPMxuj
oxDr0W9DUaW4NkyXMJQzSw+JBiocyhJUgse6KuhCAKuKlxyUMgyLFWYk4CJ1QxcuMPq5jnf6YMCD
m2Wa/FEhTnW+g0vGr6+f/Nyei24L2A72AyXmMUhQleWgo4mND6rTsnRGS2mf4n4EWXT1otYDcGWs
6Gwl0f7Yehji7QXCrN56Vd//18rYIAICswwNSyHWzrFQJ5SiywdZxIfQhAQHIZjeMUSGvVV74rZo
uuiCGPjMRwd8ATBEMIPU7Lh4mhpVhh41zCGsZbrR6+K+VfCpniQGfG4WF9tKtZILMtKzY2I1idUb
OMVJCsQQK6R5KF50qFJT8zPPGjd00iy8ZsvpGipfelXguHBhjz83KNanfy8BXMuPjzQdkjFhEHRX
G1Odf7VpEv/JrJqe5GAb0YeRzRNBfTLOL1WNZ7ZCDjAUXlhfYdh4nK2hilFCJ8ZSHwa1pqysws3y
FQhbciMhhl7aPk5v6swfDBawHCAQDIHaso/9s/M6wsS3sY95TEVv9wTzKduMztnaXbplYdT1a156
u0tj9ynzxEdZ4xNg9jQRvl5RZ7ZLcgExhkPkykQ+XlAt7uGG2ygxMXBK/MsSkbmBOxzuvx7l7LqF
m8etboFA2J4/P+0gppaYn4T8vNiEn06apLj35ipel/M8w14zmj9WDDUib9UeeWRcr3uz7i7AMCeX
Z165gacFvgsc3kjPPv+IkHLIARWJD/TRxg3ILMEmqHjQRJCk9jR47vPXT/3XbPZzucAtB1Ev4n2E
xOTSfB7QaCLVKkKRH+Cfw3stcZW4j9ou+k0gY5bREHOmay66jnNb2lq0zTqY45MeITG2iRT4IPQE
Vp8TpTbZa6aMrJVWOe6wSVFo3RozLgerOiwnsSGtkt72WCXEW3z9CKeLkcqWmmeZGe5S535+ArVx
h84YyGLAbwxJa2NkdMHI60OgnHW3Vj/F18KIYufCCXe6FpHTWhhfcl/0AGOPAbOsspNSyfMD+u76
scRELojttrsNVfNS4unpAsA3jFv/X7QBV4ejoSA61MXUi/RQzl50VTdTuY7j5BIudW4Ubl6LUw5P
dFJnZaqI2EnN5CC8dtqRVkIYbWldMuo+N8oCsJIeiZjTPT4jOmUg3I5b5yEsB+Oqzyk8c+ycHr+e
E6fLyPqLr7FXOuxbx+XHpCRTMxjMCTd34yuHTvEuUy2EwtqkPuaNPlyYg+cmA+cs1TaLFo/boznY
paOd6EWRHGy9arbk4CrbUCFBRi0dsf760c5Nd9YqkRPkcFJaHQ1l1llDTKuSHGYbUuvWHaLyPhTj
8KbpkfKXPZp164JckXH19cBnNshloVHXuepS0h3fLHBuq2ENcPpUuc21PJc4qECrN1GKGrxwIgDu
U9XT74qiQ5+YZsWFl3zmPOJ+zCrge5JOe/KW3QoeP7aQyaEWGbBeM7bebdOL+GquHQU++KT+SDiz
9sjEIzyFcSt1V/gVeN9Huhnm9uvXcVpsYqm0GMpg1Yxs99gNoVFwWalGWlxgBeHazMR9XbfKeqqR
BLZNkqBzM+t1olnlzaiG8YVz4q8X7NG+veTPgFnzMSizj6ZB63RlnErF3cciFJuk0XXy2hriAMuJ
oKgCsi2a2yxoojkNxrGc12UWj4E7xmVga3JcOU1Niuk4TbdhFw3wWofmwuc6M1FpHC9+LQRKgSAe
7VqF53S10UN5sCgkrvq0iXZt2ue7ijDVQMVqDDZ8rV74KmcWPkIoVjwILaMfW9Mn0aiDc43uvlaN
9nqyMtQm6RAHQMdDQKZycaE2OfOQS8HLugBgA2I7esjQrGy443Qew8qLrj0r0VazomcbN9adzeDG
CgweXu/XU89YVOdHH587HfwHigX9NOyAXB1ElNIL95pMq29hPRRiheQRUL+x5vHaUkp7Crrc1vsV
fPvoLW9dE+oaSBS9a22mfJrlLXBuJxYuBYRyCE+mHUQZNs/+IKSZbgoYQ82LKfL2t0P7DdEpBHcL
snGqLzpdw/OHeA4/1NFy31V02X5VCXp0hDn67uSOizrQlhe2vmVOHz02yYVUaKTb4Fx6HN5MDGxf
APpFB5GF/a6QRnsY2wZDbeKB775+xeeH4kpB1bng3kd1mE0LgTpPUfZwLaKt683Te1GM0dXkiuLC
1zwzhZayhRYNodt0MNzP9QtZtbFDeJWy18c0XQ31jI8j3+abLsQDaRsgg4QwXFib55YJ2xaA4BL1
izPo5zHhE2aRwhm9rwcQ/G2nGPZ9MkB4oq+ceL4LPc29MOSZgx8WyUIi4UZBD8P4PGSdGQkugMA4
lczgAhpy1G8mM8wuGUSe+XJsxrheQTzApOa4jIe+2HUjwsv91Ll4WlKBCEh2hXet6uN04c5w5gww
luBOPOiYlVyRPj9TNaQ17fhS2SuaOwIshE6Ox0muCnMlhsZ4tOs0/1OgJ3uVOImgm+kRt1xYFGc+
Jc3x5WpElx5z56P3SlKo8KQ2cwE2yUJMbFAV7CNnH0zahazdXIqHOh1v8Sf+f0o8Oll3+fN/LoXe
LJKxaDmEe8QEK6mWYu25s1g71liuR0Q+F0CFs+Nx5HPO8YwnNyJzVo1OqTWqjkLRabizt9SWXt5S
xE1rDW7ihbr+dDnyfGTIcOO0YUC4y5//+3w4MtiNTXbmIEf0NFi3beU8TE+e13YPZUabQAjjP7s0
AkwTSQvVC1TBwXPz86A0KR2YhWl+sBU5vsZl2Pjd7JqbNFYQx3+9tZ17oUv0H0gmHeiTF2pzEtYi
GhnL6V6SxPVucGlFkubKZCuJDr0wP7XTBUn/AVUjDIaFXXDcx9NiT3GMghsmES75y4SN24usMkQm
VqtEt7aeUf3bmddD2Q/VvFir8VzcVDGOtGvU7fH3vpvrIiiVWIz0B6Lq2kXQMFwobs+8lIXkRcEA
Uwz8/mglk+NWeTp6oUNWQs3usmRe4S2LBYpKryschvbhP38EqjYW7NIAZBNeXto/syy2m2lG0p4d
KooZx9cMAEJsB/j4Yz0oPxB1XHTOXc6Rz6enR7HIRgVRysG85+gRS0hnWavwHbrKaVcc586q4y+Q
cyvCj4TGS2AlUbT33Fb//fXDnm6TjLwQ2+CDgar/bVn8+7A53U5VzwsQUUV/EQV5nlo2OndjXGC9
DSNZXiVG19+0DduJr1LRXgpFOz18GJX8BvbI5ZJ27K0+k26CTigtDq6SlVsjU7K7jCzk7X9/zqXZ
xiVwgd2PL0h62KJstev84HnNT1fj//lmP4lnAZLw4Y0WBbgtI/vOq8dZ3Spe2V2YxececwlL4n5N
twSexedZlY9OhAyjJ9556rWfWu7gYWX0aXfpDnpmSUPsW9hhAB+kix1tV3j9N0QkEfqYFU631Wev
eiia9tmYZfif6zBsOyEQkl9AljC0m89PlIayLZAYkyZcq/oVRiWgTdgkifVcRNnr159P08+sEJIc
AXQWOAwA//NghgyjQZskt/gZ3npDXY0INxTlbcKN+2HAB3LX8yNv2H6wPZKiRXAxZUngReggXFmm
F8qLc5/TA/eE72fSwTk+alMgIcsNQSRHV6Rbs0kFggQnuf/6sc99TIpPzvRljZ7gnhVkefDIgQOW
Ri35E235OtCgOmh5EV7qw57ZZomJsyFYQEji+nx0uHIryocCXI6zpybyVMvKTTsDbNVKX6+yCiHI
18925g3SNVza3yov66Q4GvPCUiM6BIfY09uHLmm0K/KpL2UNLb/6aGcFywKapmnIzDle98Wsdqmg
lXeoJbKNNKbPQgCrs4K9kgeWMdcfbED6hclx5rMt9oF/kZDFGO3ImSzquQN5kZceMP6fFkM+ywws
UUa/LfzgL2XrnntCIBcaSTzdKQKZ6mOcj7qRHkSiortGbPNuZBAakmQu1klHqNI4hhdOjXNzhe/G
xo3lMRva0QMiro3bkkSaw5AZ71aihNezqIrbuNXz3Vib3n9lutOu5GwCBV9c7aj+Pi/+KfdCrZjC
JZW+Td8i2BDodsqmyFdfT0mQsjPTxYRpuHToyQc8ppk6onFA3OmNxrOtaCuvMNZFEr5YAhcrVCgB
N/m2Dtxaza81nVpznbqEeEqJsm7VhmQNrBD5NguXoZufQuRS03aK8+Y2UyvuGMmYJr9TKmScdaaR
87UnUeZnExnKh8b1A2anDnHHSBzxBI29etcyzeqDplDNYpVNXqqssWLF+SurbQ/Vo7QstOlWaSIw
jWrlcQaAr3EVdAzpOx5kA0yucv43Zg+dGcRlhfcUrrXE7Q5pmncrZTLmp6Evx9+oDeENVJmFD0It
rUz6pYWU32/bKm3WJEpm93nWiR1VEBc3dwi9t1F2OZqr0NML1NmdEwW2K9Hn103hzD5nuXdQOHV/
1pg7Ls23eLRvS0J4s2DQ4+mmc/XaCaokd1DXYoSprOjo4WoyFp2Lry8mJRaaqHqar2pjCRM1ROHt
h3BysC/yGkgoE2GqN+lsuoGa1ovEUtXExuhSpOGCpAkUcF3qfGhx2v2sjFxxg5ZcdAfBgtXfJ+Yw
KQFnxvzaKjlt3sK05QNsug5wiHhATAakeNbCEqWz4g71E9cK4z0mWI6EviKyyoBMRfl9qtQGI2K4
2IpfjcRIrrwSBY9fcnV5t1CQpcEwJdZP9k7rxlniGggjsq9SFQaKk+X5s1XgALjK8jrB2cSYFR+u
uLrpejHM68TRaM2U0zBb+yZ0M8PHulpugAdCPVCInnklp6Zp0aSSGIM4uXffyBEyU2woZP9dlb2K
gBT+7m2f4r+1aQdQ8EDLiWxFVShlHpim6F+rYhB/zFwdtaAASuMAHy0Pnw87EzejjskUYsqYCZMK
NR83ehVqqJMTrWhwL4Gm5auTJpJtx5gkxvAzX3sl6b65szK8Q+KwiePSxlWT50jWk6xGgT9Q7eGh
V+p3WDtVuxBTmd9G2jllIBtFXKkjgkhfs2cTr0x7xNGsz+c7Nltcj5xuQNAti74GVDZpTmS23d55
Ua++y0GrCRM3kIGYjSie4ajxxTU9bahGdLycNnZN7KGPA9oC2miK94P0c/Ixs4iHQFhdDjhL0VEN
SlvWP7GRKOcg7JzpBeZvPASFG6KRQ4Hk5H5aJtVbI7VmeJgzc5zQkVnYxaL7r3dG7ow/mVaYGjpR
4fyeBUnGK6ds7eqqmjtE3F5d9sKn8T/8UrGSe0jR4ZZbPVERls5mJHG4kmayTztiGII0HplxrVPL
5pUNo/tlzo33mEg5OX6a5B6upXXeR35kR3F41RLn+GMkd+kJisOQrftQS02CPjTxbupsED7mNOOd
MhpjeN+ZsM6Cfixqe20MEnOOrlKwuhNNMV0icZ87DTkrMNUF9V1yuY92b3OqIyvT0oNitu592sBZ
DGa1rN+j1sbS8ust/GSw5aiAUYO5O9cZtvHPg/ETatGHY3GwYkXHALGJKwUbIFP7A/pUquuvRzs5
LhjNpkHLsctpbx37ySPVwT2ehOqDXnmF39Yyivw0NuRW6TPMqcB/AmmJfJUTvLIuCvLpvh7/pIZi
fM4qXFChAqPoPHralhURAZxzbyRkeC+6Ln4uuGhtvx7l5LRfRiG5hws4/bMTpqKjhAW8tLo4GHnf
bFH59quRvQ9PpLG7rqIkvaStMM59Ra6E1PsMu5B+P39FzLOpqCsMjh1N9NcLAvMNV3D75xymkpig
UvHEVdl7gwgsdGmt7xSedU0Qp2Wuq9ko7oUdm9hicJQsHoX9OzZnSrodmR0vsFqTu66fh8IH8ImN
IBzIlfM1GlY4rEzx/NzERXyLAU/R4T448HD0+L/bhhJv7RFXjlxP4c7MNNULrxufUhel+druRPzT
FoO4n4rcu/76/Z/5yoQp8t2oteiwHX9lS4e3bvfc0Uk5HVSAPMU1ArPCoPrrcc68dVfDo2uBIZZe
4tEVNaIfVaHlzg+xmYwboIBxVblJ+ZrVpbxADTrtFzKnYKFhnM91WAUN/vyFW+GWpBktVYxFQnmu
6PZWjbHFzXFAXOPuVqDr1fBkUGxmHHGg69kZo1sK2+HCyz3z0OgEuJAvJNwlBv7zD2nQkuahZhWH
oirbyG/VdkI4nDTG9xGf6fbCgj0p1nlsD64rnSEwLd7y59GcwVTgISXlAfA7W5EJg3Vw11D8JLkV
WCN86d4oL8HCZx7RVbmrLtcsNC320SOKTELsnfLywOGfYsBJuRRDSWx8dkpn8/UcOvdhab0uBAJ9
odoev0+CEokb9WRxKAuJ2j/CQ8mdwUwjtu2gzCCKjwOOiU3q+B1muYT59PQAW40C7MIvOfOuAbVo
SuO8jZrpuN+I5fBEGBZfNkQ0/ZjO8h2fXawiGsxd1CkFYeuQbyOt2EzE0+CvMg8sq5FTMPYScwcV
OL8qcA/fFYg7SJSAxOVolbgwI06gP3LJmHUueA1xySfirqEYEI3nGu+r9uoD5oa42+ad3HG96Nf6
NFurxDC8oG+b7MJt59z7IVQb33m6I6yBZdv/B/prMn2IaEcUh8atxlsv42LheqEdjGpmbtSp6F+E
UV/YYs4cJUCcAFQat6tTFm/B4a+ofQPI0BIGFI+NmgZz09fPXlOpT3OroZ+5MA2Wu+gnBIAXDHpP
2wDmMJD68hr+eczeNDsRqkZ+kNYYeHaDGWBqk5fadd1r2uB9CQ5v4tsbDatJYaK2LW7aX/+Gv1l+
X/2Goz6iXZoZAiQdi82oje9IbkPWYDtxvOdVRDgxhmaxJQZUvUcYVd3iFWt803TyiDfZbJsZgLBb
4qOghuVPk7CfB1lZpeFDRhvz/3F2nrtyI0m3fSIC9OYvy9dxOkdH9g8hdUv0Lplkknz6u6gPuOgy
qIKmGz2YwUCdRTJNZMSOtX+ZObC8zaiUb69mmn9+1ELZPm2nZf3PWBfePo0D+60ccl/ntjaYHzot
tozQSCHCbdg0hA39xRy81VwG7a9K9pFc1ebYPJgwMNLXeaqyY1Cp0j4O8MbL73XSoeIA0YhRalsG
VKa5CDxxUSzcHVIu8eLHEUywyGJfD4e8wgW4Qw9wsNuo+C5h9OLhXmhdvTL7vvo+OACsIFMsqGMq
ZTIIA0gnQFtlnSSwQnL9u+1MFLNyZcdvHW5Emzuf5srsWJju5BVdCp/ne6PGqs5tOyZdSrAWYlhQ
7e3WVlvP6Yb320NdW+kOOQWKOxgx46l7OhHlkA+oPczsqI/tvMrQe2yzsguMUI9y40AfdruruvbR
Tlp5x2ji2gHA3d9aknsshPMI3B8jBTSIfFQqTHfvFWk8rfTE8qlG2vm9RuxrS5wY3MXVko2FZO3p
Y5qFlQepTvnEjEBcxCl4LBEU/3ZKltue69eX22/12rMRSnCW+paBRm75//+zvD1jTul4VPnRo//7
TUaFRiljMNdCuMmdDfPqUGxbxMA6TgDn5dxKjvjNRzzZYlWxxx6jeO8Haazs/B5x4dpIPNPiJkmM
dJHwGkduN6mIqcoMvnpsvdEP49Hz90Mshjvnz2VmfckvL/gE7meL7/LZ9wJeJfwJH7FDHS1QG1iR
kRjzbSHdB9xA/GdIVs1WI6n1HnlD91RnylkVjRNA3+yDO9HDH8eTk41y+TGLdpsiNgHv+Zmd+FVv
9uSFj8RQ+UusrPFnjNrmi1V5U7mzOx9AaDpXliKhIdx2E9e2bSCRkWDgytyC/14UPkQKoitaL9O0
8Z+dKrD/KWy/IMccCc7/pAeXPXuQBAEXkyFY150j9TDX3PKnkdNN9ii6fgYlhTbMIO7U8s8aeAFS
bVmfvMxO7LGx2bMXbbooB3VZNVX0RJoCinWRxfG67EYDJtqS4CNRY1bvRZOlz6DHR2sNo8j4pzEM
qYNqBG+Jp207U8+Ih1Hwcz3NWWmlxu+Lgx5/iT62I9wXC60ot9bo+9EqF2AUwhn3gXLFbr8Q4qET
0UoRm8EjqjS4d7fX12XnPek9VMiLrmCRFJyXX4dKjFBvUPHPEnBq3Zsv5qTtSqNfZY22Hp3xVzQ4
30sScBiqQa2l8+lBejXo9Kx/97pgf/v3mMt8PJsizqLpoEThAlY8TwbTDluKjjaNo1NVz/mAuoFo
iZNih5nlUwAjPnRV8YxOYA1Jp1w5MtlEcLkBufKWXPdRFukbHmEQvXQ4co0lHwXGBZ2YjaXhG5hJ
obcbOxD7wa4TCOlV6HvlR9eOP99+kEuZIC8WsQ1+ogsz4uJaB1ErKxyviI/+bH4uKushtsml2o2B
wKvHqgU5YOK03zLlo3WYavWhFfYhJtANU6omXi0JZAx3ZZX3NM1XPzm9T77rs5Gjojy7nNGE6TUu
bGd60wkNwtbute53XLRQFZKGPxLSuQgNSRUirrd+o6qPhnSDfp/RA/oRpNvkr2AmW+g+QURCVte5
5N2ZlhenDEJlvMkoHS39LOb5nViNGoQjUvOHbPS9dGMXTf5MOnyW22AQCXzwdrhT7rzU2C57E42K
9M5zeNNBdHrSmGBiPQSd8VGlhArj4k+W+s62kQk2Srp8NbskW9UZVzqaDH/WVE3unD+Xcg1mDIJN
uiW5K5CSObvIUcFXrd9mNAzbzq/WSF6tcnqe9Oa9FMnTnIt+ZQpvr2JnB5b9YNkjWObAPDYG+QyL
NRr4937RRUzDL6LSyfHBfk0fyNk7MfxI2vFMG1ue1fQsJoOuHt2Soyq0Qe4jIAii4OiIBCgcUHTY
ao5wnmcyTQYQMK/4noopg8ySzc6DOfieWjK0tXn03JnLYytN3FDkRI71ztK7uBPws33SHLxD2km4
/Zx+SpRhKi9B8GLDCNMzidZDMKITttdJBumqkUOx8ZT+C0amtS3SyTncHv/K5OUm7i28AGAM+rlO
vMw1YcfSpAogZbUfbas1Q3xuh89SY8FwzDXlvcTDxZCLCM1F6+OR5AKfchYm9WbWzLTtu4fAUT9c
zZqOTjREeI0o+WpY1b1K2mUawEOpw/7MvkYe76Jy7QkBuKo0nMPcckBBh+7tz/FiO0b1yHT+8REV
abTblbkK24kc+CbmyP2sRtGLbU8n1V1R9rU4hx4Tlo9Fmod02ln4nVrTzCbKN2+UR0zKCVq5a2uo
std5ngYRQtBZEhMml6t9mRr6B50r8ddkTAPQxKAtzE3sQUVbi8CR88qqUqCWSDG9z40vqteyyVzu
dMqaP8NhHsS60prx397o82k9iNqr9nRa25DlJTQtTk9qUqFei37XB3CZdzWa4h80AOt4D2vKV6tI
i0canVTAVtM6PT5Dsje67C3t8xm83EwDO4hAN36P67FPt2VQaSZtwYZ8p/c2f9DjgXtjE6HRCEcl
utchqa3+2AkdiynNaKHUqsyGCBk1k7s35TAiAzfTMt2iQZb6Og1GVzxCGsqaD7jDqs9w9eIfc4kZ
RgJ+Va2ssQp+o9psLZwsYK4vDd6YfEujwkQKQU+wm7wGuXvq9AFFiGia30Xhav9UhhrrddKJbNqP
uP/ss5I+vY2pGeVzJLgkrJqox9RNL1MFhnuYAd5EuTCq9eCMsKXT3FE/514QUGHmju3VGMjDZHdR
FWK0NjpbTIbjZ3K5+TezyNMojFXP/CuphJabudXogspLd/xWoYcxV/nctk5IVEzmEUhQdoRcoCqe
3tLUGoJtQFdKY/o0o5pe/0WvF38LXeVFGeoktbKwLEgxrcxpHJu1KVGphcEcmPz3oO+efL2xZ0ih
2EwsfhjZ++1NxL6Ig5YdDAUOQA9S5NZZTsGht6EYpLIXPqDxZbKzgI5wq+3+WhfCvZj1y1lro1/i
BDzdK2eS6PpsYpgnKO+voCBjzL1sHdi7jwjNx/rt9nNd3H2W9KhOlxPKK3Zn52ydknqgEiFtehPq
vnrPc4dPa2SBs4mTQG7+fiwGY4uCHOYA4Th9NjOzG4/yPCTcOpqeR4p9j7Y+RQGWZC5Qzr8fbNkN
aQogxX4BpwkaLdHSBl6d4hbzOlIK/wJzY/bALDZcaG4PdnEw8xYpGZD95GaHmPHshBNNJIXbKB/N
IPqXg23aNBigc3P3+Zxm3y1kUVE4sWsQxNii3d8e/c8BehKkMzxROhcHF0ctOoBPX6w2ZcKjIO4f
ygLsxEZpPhcqJAPJV6uRZru2Yz9J1j5wC96BVnk7zS+R9E6aaOIN0ppoM4Jy/I2hTgZP0Y/cD0Y8
dWNoRDIpsEwpxa/bv/hiNfGD6Ylnotsex+M59MWvCGlHFQeH3PXrZ2ySu29Bbld3vsq1uc1puFQn
qRoSA5y+lqgcKzsoXP8wBVNDL4GBewtFdslFz7tn/3xtBiDPo+t7ScUgEzsda6gMLU6cyccxLNd/
0Qcdvde2sN+l01Nit4iSQeZPENIWP4C/7sDkQkO7IoE5fXAoaczTwUWLtqSYILXKjC6QVTfFubfq
yT9iu+Ck5t2C4ZXPR5cPTaTsVVc2w6E1Yk8EyjtoKBAfTMGt+icJfPdDlSmdSkOrx6DR9ajf64aM
3HVkk/8K247c6ICUpCTD3uCRCvfW7Vy9xkFRVKO2MjVH3wu3G3DTIF2uP9rkyg/gRuHjQGCV7yng
ZUQTQiN3l8oAbxLXwW8J3oZ87iHVH4QzeylZsMFtOAVdItwIyvG7TijScKo45ae27EpjVem0rG5u
z+krMR9rEBAWmfYl7Du7LsCebErlVsHB9Wcf8+ap3BCDGA+zNVsrbubV7n8Yj89u0SjtLMK+048O
W8WOHCiuB+HBIQkrr1DxsQksDld0d8IN6zYnwX570Isvv+Q0wTT5gDTYay4k7Bm136Ckd2V2veqH
hrAXMG6RE5z9/Tg0c5CVWmBmF2mHXK+wOOs8+CNxa6yjaCheKnNI79wMLjYInoYyHWJPovUlIXf6
Ck3EOhUduNpBqoacsK/JB9yx3dBzcRW//UCXt3zG4mFYqMTpJiix07GadChgyXA4JFHsvKVoHOgU
w2BdhdIDBHoQLjR/8qgjDkBsxn322MRQn0ujiz/5IOSHrYGkYpHTEMtpPa0Azer2T7zyNqjKErJz
UtD7f94v1AdVlMsK2vRsxOJY2VOyk7UvH9tRG+6cWFeHoirLzOWKxAlz+jIMiLWZKqv4iPtl+UzK
E4uBRIt2PtZTd178cvadnI3QFR3S8IAEPJ8tctm4/5OxFkOBZeHY01RGS8V2dAYg9PZsHgXJvg2h
aLkuQHr/bQlg+dgWDXPkegG/nEdV8wRLtwpMIgGBU0+oUeuZuAd8GHzO2r/+agvZilQJUoKlV+f0
+bjcSq7Wy7YTpZiQF7H2aHXYxWkVmLHbQ11Z/OR3l9VPYxDv8izMKLE8iIxCBQfdGkAcTUUD5LoC
aqD+h2eikOzAEqCt96JBQ6jI7yo/iw5T7iUPVtBH3OQw8CySIbkjSLg4txEugYRjA1jokHy009eX
DI4OlT2P8NjJrcdEmfVjgOxx0xSZRoZVK3BkK/sVskM8qm6/zssUF1OTcAFFBhp7ZLBnY3vdmOS+
5mlw/dzx2AdNs+kMUtqqLtsPo6GVmHClpLHzpokQJGae2g+etH7d/hlXF4hPrwSaJnYn+0xdbHoN
UX/CJjiiENnUGIOAORf/Dr3Q9705WcdymNpPt8dcJuXFovzPmGeJLO50IwZkGDzred5+jToxbHw2
thxRF60Et8e6+nx8XlaJaVwKE0RnNxii4CFUVbPaGmmirws8Q2AQzUiZCqFCy8qj3e1Brz0gGVNC
3KUtxDy/6mSpFiSRRc4JcC8GBCM6KuoH6gXBpX5nBl/mKZlG/wdi5vIRkHU5ncKWQtpjdZL8VqHc
w6CxeWulhZmdsoIBM9phKfvLLLa+6rpEGoqeGL6JrnTxMJVWuSVd/gEz1Y/okNRb6pfJnXl+9V2Q
MybFvVCwz6e55tplkmkRZ7mDhyD4E0re3lx/tub473Ppy7tYus/JVxMYnacaW23OY6cpkIQ70XxA
vxXtRmpAPointYa6FehfpG/MXnzvReusEbz5z4IaZFgJQerIIROIIqh7vT0brk3BP4ACoGJcRs4J
CcFcDoGF7vyAuxFGnpr71rhptLUEbSaJE1OdkvG9ho8rGxtZIGQLRGlk0c+z12juxkabdO0AByHe
kOxdPIfi9IESAeVoaOi/uwLXGzsX4q/7VDmMyCXA4ObYBUh7Oh+9phvLMWBD6bSx3U+DNaNvMdNN
M8dw/xql31ngF4E335woGM3loqK74IC0TVd5NB0nR9Fl5dcC+dVbPmAesiqQR3chrZPwqm9/0Csn
IZd8WBdoJnWDrozTRwTllo9k/uJjlsho2gR2X0SbwOjvEX2vTByaaUwDlDsVwYulU40+Lp3NSNGq
lOYnz1tKPdhyo79vxdGIsCQy+qa883DXzqWTUZen/0/I5LRx2fdQTI+Yh5svGAbJlacn5Ws/xQY2
WGC3g9FCQQ0f1tu0mvgFDOp/uGiQTqFLc+HGXeoaEhqkmEVGfMwLt5tCXedsUlnqfr39Ia/MHfqN
ORhIEHCpOd8vht4rhS0YRqgMqzkfJfe66Rs8UIXq1r1p+HcGvDJz0H5BrIFVsgSI54tDc7RptuCQ
ojDrnropiV+weLpX8vjTDXh2wMJTRIjF31zRnbMDNpGImHNTp6aYGCJBU6uMfyysjTEnrBNaesFU
iU8ujeRVmGZZ/q9nFObjYCk63koTvO1ioEFuPOllqGJb2+G3gJmq4tCIVlKPJ8BjmF4mUHSdJsGE
Zu4M+K60T6zd2cJf3qq0z6LPDOyo8aZqC9xGK0F5CWs6+2uh28W3JNfpH4iXq0ag0xcbSpKuNpu0
e1c3fvnOqaMTH4OVgHl6QYjBOyMycc5MjjNy7c9mbhj9Nh6oLd6J+v/c4S7eOk19IL9hSVws19LI
pyEi9XPoJwTcOxkpgLfsWXQ0T07VTmgwG0c99h6XnZ3tpAvtEhshXF+MyEMLNxTjl8E0Wro7MmHN
d2KSy82EF4A6ExUwpSkyB6fLuouyerQ0iGqp70aPuLm1O4wx2rcx8NxQw3x0FWRWeaeOe+XwJzuh
U3RHyn7pXABuvYjQp5KlsDVjrwLM8sK+GPIHfPXM99uL+epYnDcLkQnd13kalHJ0pFkOr59Iuj+q
KDGes3bI9gE9EXcyB5dTiosrsTKpc7YnEDun79LhqqwMOq4OOEdOW+kWLIJgTu880PJFzucT2euF
qLEU0c53p6lx1UxXSnTQ2rR+KeKuXekybb6IQYM9k1TNmoJMvLjXT6Gmy3v9DpcTBgs4dGwcPJBT
L8rN0ssHvxzgC2J0oYVW6v9sWxzgZ8tbp3lKrz52pOvbn/CybkgnILD8JefjueTul9/0n7PHaHQn
nnQ2Lrtw570JNgB1ItRBrUR7UlomPpxgrGhQVIDQTUwqR6zq0+xTZFb52+3fcjmd2Db+8N6R8XEO
na0XqnQOOqwuOY6D+RHRk/YdmacT0l1zT+xw+aLJpbEu4ZMv59156rCqhsGKhzg9Ol6tUwOjSmGU
Vb2Gb0+zWYt7XdShyrz9eJdHHyHygmUl8QXb8mJyybawmhylUT/hl9c1Qm7cUX42m1msMycY711T
liPndDIvFyLQF0xlqsLngo7YmdOcD5gec9/Unh2zn/fCzIMNsVqx6rI+2+D308JLtLtnmA/aWnNx
4hMlJtp//+A0t3ICI9IExnG2dot0UH1L+fWYQag91tVs7GIKVuAXWj+UWEDf6ae9No8oQ9B6AbUF
Vah5OqWrHLGw29nJMZftV9usjdcCQcIKU8L2TuR9baQlciNU5O+LdixhBG5v4eB5RBOibfSu7Xdo
lmzyh+KeOvNyA+RpcAYgBUzUdCEdFPHcDPUAAs+wh/qXjNFVhgnmpvcEcdeWBk0Byz60QKHOL9KS
G05ZjHT+yzlRe7ui5Tkj8HgkFdTi+IijMU3n/cfbM+TqoHwpok9GvVD++IUqGplZyTGACrOZXdms
+sTTV4E2Vw+gzeQ2m1P3zpFybT0yPwyWCCor55ycOI8QBYMhgJY8Kvclp3GwDFt9oiJSzdxbbS+/
My+vfEJjaQeiTx89xQVDN628KFOijo+lJqsj7tFii1T+rwXKf8rKNB8sVWaCj2XO/mdD9/tZKI/s
A935i6OzV0or27OPK9L6oNczUmtO3t15l1cWArVYvt6SqaQqt7zr/wxaFfXUGQliP08kv1BrlD/S
elEnIqT/6/iGeg+re6E4XEFBClfrsokY+GhWhbsdRl896VSpYN91zp172Z+KztkOyh7CKUGbjWNd
OFhAKkvjOUhB4ppFhwdIMOH6MWou/pXDGAzIubwhe/Ohe+Le2cUfU2WL37gUgyfgHNd/Tqr2f9X1
nL2nvLs2jMYkwr26S+g1Fp7xkdB5/q7Vi1SXbmrr3yZp6BwobQ+jazojXLmrHaQjK+UahfaPEaWB
t7Y5zXvEG4tKRe8ptiLoz8t/BE0RfdGNNMhDpcbzjAaVflvBPhQrMQAKXKEvj5sQM4jEWcmhqeZw
TKssAJcZq88isdvtoA+SwFnP54fSN/BtvL3Ir+TN4GGAqcDpCO8szqbTSULEmw3dSMm2yHNpbSqe
YaJRgL7g9Qji11myY/BRi6jVZUhz84hda0R4stf9Zto2WYBwGANc9/cAAvPRp+OBHvCuTO8JEa+Q
iZdEzpLiWK6OF6mcwRuj2c9hYnUwy7/B0Gl3WlbkOj0pzfSvoUAccEsrcX+vSi3KVpRDrF/2ILVH
bW7dB5hatH/FXWL9jPU8HUMw8LiA+nOJV61naj+HziuMr/gX9z4GnlZ17y5/GcYu+gRy3AtF275I
CPWZ48xTkZZHAebyg9MAIJnToJzCSNPQwnl56mCjEKka68xIuhUdKr24V7S+ktUg5jBQ79CUR0nm
/HZQNHFW+ouWF5O2dIe9VoekWrq0yrXpiqqfecitTl9ZQp/XhsAytcP65c5ucbnlLrkGhL7AcYi4
zlO1wVgVHuSu/JhKVce4DleolZh844/bc/vqOMs2YTKtuZ2c738D0nhbh3AVAzA4TlZuvxiKfOft
US5PLJ7GXxzMdPrMOShPFxA1vD7vcyhPRhypVSDbYdf0hgwDq5RbDyOYO/frSzH6kskEEQmPkTwy
lajTAcnki7IwsSAvtKwX65jCFxvGUo1amyOm4+Fse+KhMNu8OuSxbn01VGCN60xl+qGvxVJlNHUN
+5fIVN0zncQ6bGyNtv/Qa0rDXgF+aH6Umq49Dk5QsVDMssKqukr/iaQ+H41JZT6up7N8JEsxf5x0
WX6Q8ejNd17sZe6WazqXH/oF0R+D6zp9To8+JUzME9p1g1Q9STezPrh+Z3713MT9UCov/6VxWlPz
n7O/v9guGYKlKGaQJ+Blnw7duYPmTYlGP5GYm+ekQf4c91N7J/S48oD/B5cyF8zfRUamwMkILjkf
sq786bNAObzuAlPzacFUmtwwk6JorVpl8H2y7h6d7DK8Q3O0pG8JDxaR6llIUmOXUmJNkB1zx+it
QzLE1PomABkfqj6e6l2KFSTNJCK+Vwe4siwXr0q40XTsXmoABnifEQgKkN+q4/CICgQtqyJFFncn
VLj2hAuOjJiLjgcCoNOvSAJ3dseS6FyADXkbivp3ZI49CwbTmwrF1ehA0Lq9GVwROPzptcZ+jqsV
4KCztzrhAjHngWDMNs23GB3pB3ukKzFxcn2dd36xqpQjQDBP82YQD1pSrzvTDNE+/NZMFX0qHSAH
t3/TZRjIT0JwSK6Vl3EBcvds3nYzOsBAjdikSQ1LnmzbDXR1Io2f43vAzCuzGjUDF9ylcI3s8Gzt
lKSMRGr7RPBF8VRSENqYlDm3oi+7cPKb+Ik7NmwUx97ffswr5yvj0iFHfMB/ns/nMraw6gy4YBJo
+ztcw/Qdvaj6Kuu9HHJMHKxiPK0Ibagt16P+9/U93jLQL6Ac6JAuELo1ICStGAvMZiTo/0poxkvf
OL8zs/PufM8rBw4Jn6UxihYIVtHZtHYHd7TSfsqOhlTRDr1TtmmCUt9nc1tvLNnc89u4Oh49pBge
A2kgG3S6jJICXLlrA95y2zR4Lrv4OyJrSiDwRj7Y8V1O+LXtARnC/x/uLFEgRQt4zmdfsoZYfmnd
xaQYetXh9my5nKVkmBD58M8fo8izh8q58wW0fgPctDx8KG2ttFWIBZreM2ta47UfC70PRRfFX4o+
wOb79vCXD8nwHN5svURj7Ban79Qnz4Url5sfLX3onUMe+SaM7GBw7+2Bl6uCgZaUPx9u6V46W419
kuCaS+hzJKKmWDayM2ktbtBLtWFVdGSQ2YBzkyqHEz3mncjvTNYr1YDlB5Dx4RhFWHFe6mk8atEd
fItjWQ3NtnSTeO3horgzJlOsLdL+YazXfgh4tNv6RY/FSJOpw8Imx2RPOquIjf3vN2mC4D9+CdQU
ufafr6BEM/RkqJlikTN5oRjw1H3SIivwd1Xsdkf69/y3XnOMZ2t4zIhNNpo1yA99kDvfWnc2N3IU
b/gVuncyLpc7Nb/LWlyLmByXnU3+oCphzll2nEw1u6vBHMcfFleeX5VhVq+3Z+C1BcB6xrMUnQDB
69kCoMfN09Mkz46OkkW8cfrYeM3zPpZ7WiayBzX7wt3o0WxRELEz/e326Nfm/3JCEgAQCNB+ezr/
nXlQAzZ/PGnu2GIz0Vpqozby47vpAv5Fp9kC2p1A91CKJ4S8yNCNI402ApL6UenYgWFT2cXvQS7B
Qd1+oKuvkwgNXb+3wMbPzv2qd6M6loJNOdP9QwbSSoRBNAy0nbR1DeAhkv9ao03Zp077O5vJ8rLO
n/EPRpMsJgvt/GUq2dRj0gEQnEuc4RtI++HgTdWa7pIk9K0asFvTq/9lUDz90NxapA3OTwU9QRHQ
N2ZydAv4bC1E32Ng1P1rEjUv+G3UD3qtftx+x9eWxyLzJQOzEKHOxRyth81Qk7qc8H4lwEyWYPyw
YH8w0ugepfraUKTMlnQrzS4oik7np93VqePmqCnoY4qx+Y6tgwDmt++qZLhzn7t6JUeyCECMbkYS
42e7EVx2O6+wozuabYKWIovkQQtKf2/M/XuQVHRnL/+LwmX7hPko0tmm7u44w107JRABo37jrXIg
nv2EXCor02uyrlU3lPZ+oM35xW58Ve1o9E6ch8aLanUoPGFNYVvZYxtWbXC30nblpS/sHLKwC/Dg
4kYSz5Nri5zvC4S8f2pL2pO1ElJimw3G5vZUurL/kKhk8zFBrCP3W5bzf1KjetDHdTpDLHaEdN5H
SaHApxZ7Z5QrmwKlAQpMJHzZFs5v6iBZwWvxdY+2m/ifYIz4m6Gs7JUe08GFugTRvlnIh767a2J+
5fkQL1NLo22YdoxzOWOdA88tJq6t+NClYt2Rc+qfh9jLqjuz98o3YyCimIVnslgcnr5Iq+5UX0CV
OQaa3f/WW5rmXLv2X/xx/H77k10bCbMP3hgnNqCKsyOjb6MobWiROuauUR2MLFL7EmLa1r5vVWMu
4df5jooOxiHDjKqY4uDpU+lVLDFCYz3kDdyUdRblQ6WDwxB9vhVulX1xdWW6aNFxdtxJtkKxF7lW
H5UkqElz9wE4IhxO+0tgaP73cZJavMrshbfIT25+2Srx6MTQCHzWqsydRzo29WrX0sHq3Sk4Xjkb
uBGRxWAm0HV2vrL7rMBbemKiz04GKTYokuAp9aPMX5Ghtj4YTZx8AMQh7zGQL77WUlJBfEMzCAw5
lvXpG5ReP9hx4uIVaEXerhirdl8ljThKld6T+VzMdYYiHcbhTqCJOeHZUNDbRguIDiXVurZ+A+lU
PhDdKb3n8kh+9HxaLCPBl1l2J0wh7LOEYmNNtRVg+nykC7Z40AHwaaseT4XvCbTNnEA2cl5IWyFW
RrAG4AmYq1rrvIc31N3yEDd+8VoqssArM8ogukLutA4mEefrlJfOo50mxbcsSY2I0LdrRUjDq3qq
4jhY25HqX2gTpikW/CM5A9nXrzCKYAOCeLQ/ATOd3sY6E3tJ59XBiFMFX7Bu0AzUbTJVT4XUtR6h
kl1/JiADmJ6Wpv2j9Vr9l5R19hDFSWmt8gRV1qrD+eVgujTQ8Qc646F04ipDvhTroMoWJb/uimHb
dYZo1oON49/Gi4LK3EMzkdYq6MWsr9mynX49mjH5yFqaabBgWUs/zPMpf+gbocebxMS/eyWmXvsq
xpSWJrukd8eXeJdhm+nvZC/rZu1PAXcEz8rsj0aVTrAycq941PAIV6Fb+IGgHJFrH9spo6UtiUAw
GLNP921sDYA1qrj2vqRJP391axW9acbs/ut4ov+VmuUEqtPWPNZpI+fNOMdlvNH0LMVcQsGvW83K
E89mVqqXqB7tJ0GhpMQia7aoWnNiNHuvrZxyH9BHTZ9Z0kpjPbWJ5Gyktm4RglnjwHovXW0/I43M
9q4Wec+4yZvTTjTD+I/lKjemxzovfjujX/5QXR2/9WmSPoCWmF97I7US3NNNbwe81nGApA2FgWJ7
hJusdVr1a6LFOFhDwqWxe5KF882apvmpaDPUVVVXAOes4HnZCNb6B7wJ20+OWZgfdORP+kMUZYkD
FmsmVZWMFM+Kru4ol8fUDTa9k+YtCvyx7sMsH6S5AVyMIMs3mul3WubFRz0qxD2+/UWigeVF7LxU
m+nhp2J6umeYE1XMXPcS4CS+Be9GWfrDOFfea1sHn3tEI+vbJ8qlzIZoi6zGInsk03txPtv0yEd8
DmBjM32ejhfrj3GETBapcvxqdK5JPdip9sEMnPqP7ijLnH9HezTDrIzvOXVfxGDLj+HQIWe46NjP
0zpWm0UQfoDfu0lZr+GZjVvZW/GjVrjkDzsqmO0LmjGRrfVUqHnleWP3t4cFP4GUBA2p/EXZ5CwM
rPoeSzRsoo+yEtO2BJSMGEZLd0ECesko5FezYO+6/REu63oMyifngW2qxxcdfDTAWu7I9f+o1HcA
1b9VG+WhrYmtUa3iyFo5SdaBYuvp5a/qlVXEb06aBrusf3VsfETpikyi2t5BBFEbunaGPVGC/txK
PboTJF+mMvilqN04SGHUcK6dRQW0arWQPbL8iIQ/39kizQ9sNdWml+N8ME3YLG0rftl1/N3Ii3yF
r523NS3VbbrJ1ncupl672+/OuAgw+UUA+Kk+URJn5Zx9MLL3Ted2OA0kldLT9UT689NgCWokMIL/
weZNxiEch6r9JNoymbetMMUXCgpOHOaWX2EPCOAh2NgEPN8xVqq/kSsDLO61Rq6FQZHObN5jMiV3
7o5XTmyTgBiWALpchN1noZyXZORKrRS/cRUXz1bctO91VXv722/n2stZaE2YtjGpmdOn2wn9cLLL
ZAKBbhT5OikSFdqFmW+szE9XZHHyB7oowI+nxqh9uj30tQckNbu4lLCXEQOdDp0WWoUDGPjpOTXV
hsbUeBXRDH+4PQpXhStb5tK35RBgoWIzznUlvYBi67W0kI86jmKbpq4z50nNo7GVNT2TQLs0Y6OU
AZ5M9XUTKq1t/DCtpuqA2U78LCe79fZTauLeqStRrKsiM3a55U3bKgjybZta1WFsRiwlTWW/SWXm
mAqWbfFTa7T+W5pr3Wd9rt23CCBF9aPMaVjDUCjK4NlnbvNVc4L2e5kKP6bbZSy/YdlcPWdsxcio
2W7AQxZ2Vz7YSUzjCY6z0l/5zuho2E+lxodZh7kcJY32YYp6vAppvYPA3uHLFAZZabx1bjG+9xIN
aNjPpnHE5re2IZhHJVwSP/O21CuzMewic34UVB02yM7z73ldep+yXEbOvhqi+m1GEf7BlUb20krL
PpJ5S95cGih2jdnSEEv1xv3RZLWWrHCOjN7yFJ9B1wm0J3sS7sFp1AJH86JoT1eavjJoqxy3dMBU
fdhM0hJvgVmCGw4SS39zsWj9VmQpYAJSHF235kaepOQ97bz+aEuz9F4KZXj5rptJamxNHm1jpZZ6
EXGkV2t9avQsBKmjNd/LOKinVZNkBdw3xAQmddoE8G1tBN3HHie6rV9n3a+hBWY89dNcwzGomte0
1/P3puZsXYm0ROrne1WL1sAZB3szWtXkfBz8uFErO8YnemMRnKiPjVtpP+tsHpp3zZqjMszoea5X
hR0gXOBtlv2m6AHTb3KaeX5OBniB1dgk2GIHyrdCAAsDH7M3xUdSgp166m2gKI/coFz93wC7qf/H
0ZlsR4pjYfiJOId52AIxei6nnbY3nBycIARCYoan7y9604vuqs50WCHd+49KYXmz+PPSIl6TsL64
HfV4ijHZ+X/aZ9iS4UMlCKy6mkhgeZQodZebXEH0566dS+c0RlQNYC02fzR5Kl+JX8SvJrCorKYG
r/pPBJ2DfcPE8rA3sQ4yE8UlbT5zsl1hPwlcc8rQalJ3wG2SWks9Xy36gmdWdXcLOPEqXtKuVvJB
D85cpHSV9ZcGP4BI/ck2X3qYiirt3Uk/qXEXdmp1cvrkdkH07njWeCXTevhC9ajf1GaHMnPFFB62
pCTir5vRhqd8cfb1sNWL99T6ffCxj0vc0Pw4yYpWgE1sqUtl16VKiuqvX1ISmWHyJ4emr6h6+IEb
vX9VuvdebVfu5cPozvK8VYV8bDurfO+H0RnSfgnCLlvb0OisovDrRzTP5k4PSfsazLmRo/xU8die
4REbeXIR/Fm5l4zVJyUHbu5vZfGWzG50rVwbo4MslH/djXLujC7lcipo9jgSMqjP7Tj5v6lqEuMz
doeaLM6iWr1sI+fxYVDN+GLZRMek/MH6q1saEzLTWu4/z247sDa1f7TjVkEddnVe+m51mos9ePMK
HR+bkHl/pJYJYy9vGLu5oUJk86YMZ6ompVw1GPt8c4iVY44NwV6P8U2R5hAzntquafK+leWHmIf3
vtfjLZHU6Q5VMq+KPaolrqEY3+NYjAdk1UU6bOw2M9VW6arH5tjQqPofwjBYNqdzMzPuy1VtW5El
NvXiyRTeEbZSH+JVO6RPKLLYiimp/1SBmA8dqSv6OPv2+ANJPt4QQ8Nd7vaOc0v8Wi7Ys/HgSaOO
GEjs8y28oabPIVpTMIaR1J/ABCTo7s3twRKROHe6whm7hgWhNaviG7SgI6ITpEvsi/Zn/jGXClYq
MAg4OvfTjWjZnHDxD0u8htebOog2QTuhY6Wf36qaJFOszIWThmTrTWe9L77JlnmMn3fh7VvqRxQ7
53aMfIZo6ua5aja0i3HL0pROE/Ah43qoSa3yUeZ73K1E9Slp3Y0YPD6qaWiBT6ZOndVWJ3g89tD7
W6/dKLIxsJO/jrDHe/za7j0mXHJqG0Dn1O4s9p/GG8tfDM32g1eu07ntOoeRJuDWq7Y5pGveAfVm
Yl/5kNy4LR6DXotLUKnmEjh4AybiGVHPIx9/2kDKSFeUY3cnjLSNyo1riSJ3g2Dts4HtE/FgVe5/
aSjpkky5o39vCdn0/6JmiIccYx2QpBqw7zxz2rv51CtZhhm1VdNrF1WJT2gQNpuXuiaS6s9QjEvy
kIhhjVKzbi2N2F5p1gy0TE53jVz45ztEobwrvAJL2jtLFWadQyXOWbIGVkc/sPzodZ2FFmlEbrnm
WBEceiH1ImqOgJvTfEikvf2TQ+SgV0e756B+c6L2wr9kQgTllJKc9kq2VrqHRfi3o4f3FROOGBkA
LUumTtyEn0VX9eZIp0xBJ8eSBDPGUZzIJ2MbSz8mfKFKctOK/t30sdtdK5Ck5dCFbT+fLD9o9CW0
56F5E66q8SjwilwL03bYemCHOYc2pXePSUvBTT7PoVSIvteWr4S3DUlOi26T8FvCIJSX21a7qa9u
4qS5gH8lTgVoNt1MMAQnNJvblIfd6nZ9SqBW1B9dvBnlvdri6mdJbhjgx17/60uSgFMpjP6D3XT5
E5pVT5d4pWgwXdw+to+FdZspCnRwbM8jRXx3TTGA9g0eCvhsL/dpuh8tJ1x5bpa4T50ximhrlQEa
uVmb9XuOwv5XUNnquHpoVK+iEI66a/mgnMscaDNenW7dX1diXBZwvnApstAx9leyWV73Itw+cVhp
2BhOFnr7JdvKqmwPzhQn353ym++mIiE3tdU6c3d5sTekTrAyy1tJuMZH7D2SvC+Sqz/2MLCo/2DY
+43RjW7vdnEaymwACuzUFt16xCiSZP6ujUyXtjQoUeYg+s9qN4SU1NgEKdx+HLJwxTRMersD3p7M
licOEE2lyIXyXDoom+pfZQ3yDnWJ9d3uEXRSAHFi0glf5j/VB3F78GYB+DF3g/dIrDcAylgvKCyp
HC+ddIBq/grshn9Ojjr+J3xVXWFDlp13gHktQ/JbY2SZKvk3MQP3aeSoBkHkIEh0G+uwPd6+lN0h
SWrzJPna3G1JQTNT6dY9aNaYqPventSJwlTvjz2s9iHYeiADt7xVLIS+VX+Xoejeot0a20wug9uk
lu4mk/m4HbrcRDt3VO8X+18VDZK5y5TuT0zU4hxHpQPipKSfzs08l3llF+0DoSX7j7lLnAdXVJoB
fw1o2bGCZXZyKnhcc9jRXWsC4BR2FrRQ6ok/br54i9+dZO1amh7iSY44oRUPMmHq/XXymukNYqV4
6cfRfUX/Nb8T2kOiGxzBpbWsjXtj2HERh5pCL2mjuz6IpWra79aNSkq4HVnIrFFj818Xaut+YQz5
AnhN+kxw+6CzwnohL0vf1rQKAbUfb8vuJ7c9agBybN7U3LAhTqV911M1eK9joovonhWVf5wTzRBh
e/2WpIraIPSClVU658mo5V6YOtY58E0xZX5TY1Ytmg6EXshpS3cQ5xEssWXSXKmQDIgU7tXG6GhE
cHC9cX2UZdI8TbVJ7ugjaj9UITwrH5vWQrOr0MllrltOT6oYizgdlGJ8KMZ4OaN3Ct9D/o3Hpk+I
F4iUtZwxauHbDKc1+t0TV3sNiGM+NOSiXBab+MIsDnd9DYZif6qahOiZkrfsnIhbp5mJxvDQzURz
pl5cMd2VRlHOUGtPHl3OhU2/lbGe2qHanidn26lvCWb1AsLfvlbzzCMbruzg2zbadPMEVrHnnnC2
n8FgVU++S9noRHS+zvYhWI5xbcsL+VzdVQJMlkeYeJIMa5dQduQ2Zs4okw9V7gAqPgxorR5ia07e
ZLmLKSMn0j+PZNUyLEeuftKzdoE7Y+O9BOhmeIgVUf8Euyy/mfidnYW35wO9sYupNqp8ngM6wKgg
sC2E3mOz33TzofVQh8VOPwaeY1pndknbLfxWAxQ9rpzurgj9e1G5AB9BVPHc2dF07yeLeedKSkiy
HA2LRpjofT4Tyl6fSiXtn4tDvPSZP24nI9a1aHzSi1Qpsu3tQAPBegjixv0VWMjG027Akx8kjb4h
n03/BOfoj3Rod91Fwp+5GfdqRWSBxK5b283QHxcu0CrDKELAJiXizVOtoMDToZ+8+26Zk5DkYO0/
6iCWd6x/DCZY+uT9PImQjMViaO8ta0F3Mq97/9k7k8+CK9c4H1DTXJIt7u6rxGmeexET2C1Ymjag
t2pd88rDdJOyfcgx7U1dA2sbyQXoLqpL972tn2NRB4T7eOvfWnO8iO7szT0Lr7gLJisqaWLo6EXR
MSNfarkBV29UelV7KIhudHNxC4gNFtc3fM4ofDLR2lgJGmenSK4lIfLdDNI7Kwq4HyJhomfRJeKX
L7Xz1QS3WrJdVt6BEHEQ8DUonrqFXN6enJ9zMNfwT+XIhXWYtsF+qoLF61ImIlZXTBR462ElSGEm
pm98qbS079dmXilCs3Tw34Bx57SHdvHYNqO1pyTTKOZMMdV/5862DmM/EB7tsHtUe719jkTVX6oV
3qm/hfo+FOUWfg/US79P9koHG/GdNpMU/Xo/FhJYviUjwqc7D+G7V2+Cz1ML8cyEpv52dBl++sar
HkRhTV8ID5guCj8prnwDZpmu3MAdkFZdftaOwf81qaVE+rcFt64Nf3gtpnI+1HwqP7au5gMKWqvq
03bXWP/qvggu4xa474EYxEfU1lGZgjqInsFs8Pbb524vx2Bqu+s6OPs9ti/5PaCVMZmzlGWbJipm
LTKWxWHaOKr3JNKNT+jSl8tYONYTXmn2c+JM9/qwa1F26UYY6XYxk3DLAxrJpb1jDW7mfKyGMM5x
tnru69qiCrhzm2jjrPmQhxYQ9aUYtQpPSzi6vx1iM+qnyFdzeapaLql0x0YRXlb66ZJ8jiyh/m09
LhRS20PBkKPmTuV7uwfNQbr86NelsS2XxrhGLf8ntUgUHeP5l4p6ysNgz2M7mxpj69yx2+1Xo8I5
yS1f8lzag9VRy2f8CdEUA8mQN6py9IFsuPqncVZkgl5f1uNpbHuJLr4dPJlBSK/fgTfb1nmuGvVu
uH673J/X7d4ZLb3n8+Dba74g9p7zARNKdxTWHjfHat2dOF/RyarjWKOYOIQ9ad83qEJ2B6F06x4q
GpX83FWMvI+U3OiXePdaElkBoO18GggwvZN4btY7pxh878Q4jXO5QRU/5sj413s0wc6HPXmabpB1
srPOD+eIn3OP3IyBo34g05XLwYPpaQ9hOy3NAZN795MWm1K8YBoagmxKShtcwFv74QrJWpRH0gdW
dV5mOwY6IAtnTSsizYosiq3FPRUyYkDUYti+k5Yki+fC7+33cRJe7goiQ3wEex+zve8JLI9YV6i4
vZbn2p9IqTYjcWFHVtjOT4HxoviOv9vkZHKyaUVXvF9gC64mm85PWHEPbke+AdesmKzz4jpryGQ6
bMNl0HNgftLFFxs/lSYS8WmL6Fx9JhPBdo+EG/jb+wwKiNdgRBXzILAn1Hfk5OFlLwNHthkHP7aO
No7hvwHgVHSqkPzRGkhkV/sgO6vj2EAx7GRve7rOdRKbr4XYN3aRZjJcrnLqoktTr8F6aEzMHBvY
K30F+wYUk5HY3Hr0L49UQ0jG6yFDaXsrnAxtET9Ua88CQdyvDI9txSB92jei4tKyl/1d4PRF87DY
3vjtTxv7p7OzWKQdKblRZmP5sXPVxYm5klUaocnsx2a9a9G8mD8sBoU+K7Vu/v0YFf2SVbUvUB0U
xZ48N5Fdv4Kka3UY3IHgINREdXkIhcfM1k3VvB45s96bVYxeQPdp4yvgO3+vj8aXVnlaICA1E3Is
quNEJDDhO1PUTMe6q3jeq6RaeRhQO2FR0lZMVB4DkEyrJVq3s797U/LW7osRt3d3tU8M3cp/2Ku+
HY4FYoIo72aSgy8exWeSN33x3WcALofSAWaEMvcnp3fZL8pqfNa3tp5zzA/bHBT69TUHj8JGAgoU
fZpClNP9hoW6g4jamEkAYrfwB5VVEGUh9WLVg5Yc+4OPeFMdqnAmY8MEERWXzrQrkfWq29vz6Fnb
lz8RxPoGaV9Gx9C4Wp4tFL/mjtPgN1myaGyYwWprGlm9img1LiFXHXDiQagnyFmLFzq0WrqGiSWb
74YmHpqj3y1yfgza0g1PJhSUAYsVHWU6DTRYZG5SqJAYM7XxoPeycU4Db6Z/LFSzeAf+erFMSYeK
b5CJHJq0iuGG03ohGuggieWe30JkXy/Cocb2ZPHIfFBeuptHCOLJ/scvow+yTdDWd5nXqQ4vWFX9
6bAF8SryqN9Hvp66YZ2OCxfJ2l47BFKSejwPd2AOfZkZmBceMuKhaQQN6nHPW3sfphNEne0ca4tB
nFnSUQQYBRZIVVJyvxyEXUXJKWFZReiuion5wGGiRCpQefj41nqTubVIU2SGmsz1xbSFKlLXamwa
QHAa2ofGjVoEicIu7N+WLLqJo1hv7fRWNvSUnRqD6eeOZEiTLKBQgbP/KokYIkjFnxu5Xgl/xlfn
bF78ISkvdVMtasv7oE8k/Ahhl/lhVp+9jfoIS5/tqHCSrPdGtWRzgy7rsAifgNZdr2t58hIRmx8r
N8t+Nshe2dfZe+QF0IEetIAnWZ9FIFq6cKsFsqhgzLTjPvAY3qeie+Fc6OVQu0VbPvUTmHx0mVur
VCYbqL5jNtitmLBppAt4i0M7Ixu4a8OsYBgAcZiiuBUZL3BkZfPu6186gQvPyJIvutQH3VRZWEcE
s3d26YOJt/RaVRpwN6Xw13UOTsceeO46bOKpvU3rfPaCsbzrJHjTEVulA8BajyK+w7+p+jQ081b8
sfkzAZWrpEY1kVqjmwxWysJHw3xK4t9YHj0QVWpBXDWRVWxEqQ/A0MX2SWtuqy/SSZjIh7qgfgU2
Y4DoiOtWWPxa93k+K/pw+0Nduut4ijoXJm8IJgoOOMU1mmsy0UtWQrEXf+ubDDKz52UYX8NFBc7B
t8Bj31RnOdatf1JC2ci6xSxTlc0iwsx2TGm12eCa2j6UMh69Ty2dtchhRUCa9MoZ/utTwtydPeOy
AM7UJU9XEUz7em2XakBQTVYwa+1qBsp9Sa6V+dgJlixeZVG8wA/05dUGPX335dQeze6b8An7Bk3m
BZoj62wrN2zJ9UVQ0KYcXl2fHEHg8M+lGIP+GTAhHB7k5IoVYZ+n5gtaiu1W7+Uu8TZTALgp/9+2
kciVU4hlS8RxAP2/pqqFm+FLGbnk1q77cBid1VSZy2fHj5EQp39Kptq3/hRlM0eYtBB1JdduFe14
XxozrXdVo7fouGBx/2dtDj92I5W3hRlpLLAouAHkD/Z6y7uEZrKTiyV7/L6AYJMklK7hIH0F9Bx8
O5s1m6tPpMxwKG3TFUebqfDLsgT6I7l4hGhvFAU255gIN32d9sJCFlQusziETTKX2VIQMv7ZL7rg
9oz8Tr60JaH2+brPhiheNGO8gMp3Q4vn0B7Gb9n4RJOV9Q4KaIsxMPe9tBGciDGq/vSbhq4aNb+d
0ypWKe7jGRvKvdN2s0YDXC3bKYp19Sj9eu1PFMRCVoAAQxdgP9DxQSSJno++tsvwGJJZMsHQsc1D
aEjnm974ajjAyATe0aMy5CmeXKTp67xG02nUieo/CzsprROZ8INNSuru/UZV5AmKkMnEPNey280n
SqeY22myvKJ7m2OxbHltamM/xpJskXOwMr3cSeLggvvFK5PxoUCDMr66ezk1P9ClzisCqNJ64kzO
z5vbANgz0jbti46rWuai16Gb9t1QdNlI3Fp9qP11GI+G2t9vfWuC5sYjyagFR6N8ec510MYN4TRA
RvQmcPLSRO7RdmkrPa45qavWehhG5PdciMMqssR49Q7MtQ8JWsNyFrmFzAY1TlIM3pUo8i16djc9
JZmz+/4fyiYdtsd9piYCXQnjkg31VeXDPjrzeRuCrn9EFdQXB445EQOqMZF1ZxWiae5W6tWXk2v5
quUIw0VkvT3vIp/jflXZXruBiFPqxMvx0NYrfEvD9+KOhHKXiJ++9ed7ZXZHUVQfNEUu970qD6hk
whaEdycdq6puhQrE6k8IlmpiIA/GMbUEs4uqMcfYuJZPdezV66GMKRYHBmihMMaIX1G+Vcr/RTf8
gFDWXq3yoHl4HUq42wWbtMUP9ntJljKm5tjrmFZquZjcZvyCc54Z3A/F4Orlq6NLs86HJkqWA0oG
ImfZ3+RG/0IH3Re4oULN5drqfY0JRs9veyVp0RWz3H3HKTWsSKH3VJqwWeC6bMoPk3B5RgL9Rr0K
h9iP2ibMYizTKrN1n/i5UVsk/oq9FM0/lLaO+L2F+42C5Bei7Bepu15RyxyO4JrIyGT40GtjLyey
DxE5ObpzdaY7Hx1bPCJ4O8Lw7PJQzG63nLrYKgJKmMhWTN0pukPBufW/AdLh0APVTXBSWH/L3G1b
d7hEuOEomtFdyHgvVSAv6C4tgG/+yiCV9VB96LnykHhRScLmStgCZTki/CvBQ6oHkLowyWLN84i6
bGs6ukJMBPXu2WNyDNsh0nlpYHHvbacGIhpFOzXvCVhFd+m0Gj/QaiXbJ6lXpXPYWInCB+yGoT55
9sAJ70hwfjfj/wM4I2QFoPUbl4lVp5Tbx/5pozcLaMa423TQgFnWVe5LW7yufHn20zCWkfXATuCv
Z6P2rbo2wtbkspFvNW6HyKEaLVOq9KIfDIVOmYvILq3PDslmksm4C5snf0ZjfJ42KMUpW8qINrQg
EgWVZhjN9hixW+h1b+VQttanu8r4Jytv/YOhMPoxrppGioHgQ/o4QlxjwGZ7IB7Q0WAXTry4SE4N
aS01W7HNk0Xw+3Zm1YNLsHyxPZhhD2OmzcD7s46JN1IoTx1XpkQCGRAyfLjPLTzC99R4M6v2HNSH
OXQ8nU4hYo+Xdubu/eQpIymTltEe9hiMSxw947XqaNuTP5znXg/Ll6D2EveHv7ctVj0e3Tvgx1X/
8ExXF3czm/f44EdmdcOU2Dq9/yHla47PsjJGHMORx/LIeOu3/6xo2uI1BckNGgJT1bAEYCaCxfX3
ivSIW6dP6scCZpK2BToB+mwkt7g4UBcafsWDraxcci2bx0U1okuLfRfNmYmp1TnB9jNDDVO6OdML
XC9HQ0DBgwzCXh9FiaYinS0/VNd+6IIxq0MKK1lai5+m0Cbv18E0/7Rr3D1ljx2/62Kb6/uOWMri
YAFhuE88CDYh0FFX/IUzhQqTYlvaI2IVDuZAkGR0Z7lz8YXt+j9jxlI9Y7yOumPU+l71irxj0PlS
RFxf2ut0eGLzgiQe2aDHmx42GC5jgrTG6Us1PrB2JPXBDTSzZMeCNacI3iIGSFRX4K9yo9+FnOVw
owlg3pAhDdTl2FY8zgeJbAcW3B6r1ymoYXc3va1ddkNaiRccUBiok3ZAjJQGysuwOnXfDaqmJWur
Yn8uWxWOee2XbfUa2KYf8lWYbTsu0Ca/azKmdn4Fu+1mVOI0Q+o52vs0VLl2ZBlSGZha5Fx+eFIJ
9OnW/5MS3aZ0s6AWy7s77hOlaq2KngauYO4g1yEKMwwb9YazbCKxxKwd5YYz1xcVgjWGOpeQbCTA
WvsfyIu6h4aimJepM/aRPxRDC+98OGQ2BtIvhzqjUwkQKMDE4u4dbcF6jsWw+GkQFkQa+DFxgszr
cfGqxzZybhRN/EtoBGMcXE2xDwUXTOJwxsn4GNIM/yS3YKD2S3Mdp5I56rHvrPZ1bxfvC6NN+KPt
lgAtK0dGPXRt65nUmxp/znvvBpiq2SwvkzuW8hTTpvBM6V2Lk9uzJp06YVMW2dLZ0bPlg5xRCBnj
rpicGhi+GbfhfpC99REb0V8Inph/ISfht7GBi3wEdclxsQJOhx0MjUq9jZcx1zbirFMgA+tHnNgx
aPW2hD8N3qRfq6VtZgZlVYcAMuUzalf7Dhs7zFFDDbZ9EUoZio4I8BouGoHoYxHX3b07Ri7qECXF
n6Sw+Q7VIB8f6JJKcGq/pFweKc44p+NasFKHy9LeA69beeMkNFrusxB/REsDGQVlE3+faCLSMK38
YJeZmsiHqH3qKfOoWDumIX+NTrSwmR+Cl/Mfl5b3PlncJ+ls9/zvruZpARjquxt0utEWN84O3Tds
58lwrdi49kyATj6Sc+f8LIkg4HOp0HzntMBbf7ZNgNbYISmhqb8z1azDnPRwdUwd2TKG/n/l7asL
DKmsBx14e3De/t9YRT/mIw8zuO44NvFjstpWllAL+x9HUdyye0b0+v1o2odusJsTA3fwX4fiSF2Z
oQKD/j7B8zu1ZZ0Hm50cHKmTJ9sW3vp4C/xBLeCHRb7OOzdz4DrqVFtT+7KWKH24sNwz4in+X/yx
RcXB7Y2gxGIjGDh0y4q4zLN1uoWSo7FzIcA1Net2UW5VPQmKc4esN5O8bwjWN3kwVN1pm4P5lOxI
Uso9KJ51NGzr2TGyP4mIdTQbe412h7+6ymLp9y9kD8x/Ri8ZfjvBNoR5Baw6PsDdh6RpzeCyADJD
mLzMBZ/wwWyieHf3kL+xXc/Ny7Y5TNZcUuDb1bjcJ8G0gBYkVvBLAQPet9EwfTZul1w37LPgdnoo
mzTcVMeKEfvPjIPNd+EROZCGdVCcwR3WOd2rxoLEHfT2Re5DEl1alXRX6si8r9rvhj8oXnawa3Pr
XpIUH5ZUgc2aDdeOlEAvE9s682H6/LQRTvXfvvf22xLQpo3Mbip2mOiauBx2SbVmUACg4e4SeVdZ
r/OT2YLya9JefEG+s9pnC3WdfQx6GxoKRc3oMm20YjgjpR9q4FJU8h7Wmac+Kdpv6Pb6uMG6lKi2
fBrXhFbRMVKet7M1u7e1rR+t87SL9r9x7To7C/U6oqQfShi7wM5kVI9WLoCwu1RLvX124eTcrbNN
t5hZAgeyZLhGeww/J4fC5FW5yh+N2qlkY+/kx/FXn5aYgP+Kuc/orzJG85l2LOkT/zkUv/qlc19j
pzS0d0cETKcd4DmM6ywhMZwqKu6reC8Z7KNJnwu6ul+2ve/hPNfp28XuERyt6J9LlniVL+Duj8tW
FB9q096hgen86AO/+G8wIXQd8al3i/bDe7MpPu5tkNHPheLNLetl/cfCUzWiltsl7u2B5+HGU938
mV6d8ctYrvyH+Y5JWEQKtUDNWVaIyKwP3eG3K0IWbeY9NyW2HXZGajv5o7jimY6i/nuhaXPK1r0t
L4LP81MxMA85uthYnnaemhLtTuc8ljDcIeBoVf2caeSlc44eal4DFBb3TdAt/+2h3v/D+CX3E/nr
8m0Jm+CRViT3Z2LPQ3vd6Cc5+ltED5taR+dUD8hsmPOd6XnjjMNiJJuLnz6k7yernKqjCbaG1M/a
sjFkCMD33UV9ycUc0/NF9hA8cwmh+jAnZv/Rt2t/bxdjlyNhsH8lFZbh0idwzk3h7GbeMUB9P6V7
VaEJm+QM5zaE/Wm2u/Y0zUwcvQqX33M/xOLS+ehQThHtRgS2a0EMEOdkDMnOG73qaIXVHuRxyWh5
JPufjKUhEuq33YSVzmZlxT8Miij3asG/hAdvaf3quIVtyGkSdgiR7fQ/VS+SMueO6qwzEN/UnuJu
iK1sEGiArmWHk6QBTMKkfpbz5NopteY9/ni9BG8F1p4HvqVoQFx6gURagY39noqyeF+xzL2GI1qR
dJvKIb7nF7XeV8OQQF0O491guzSFh6ZPoixaaVLKEl4WcXSayX2rOr+5uvXuIZZaZsI26EJkTqt8
d6xyZHsNmCmAf3RAwDJtB6uIcexMLZjlSZZbFD52DabPv9EsbPHWTdxeT2Jpw4YKvq7hFFk8PFE5
uHfJyK1OyjhoMYUz/rTfVTT8UgpWvLInloeZgpothYWGA5siqEah/e6Mu9w+GY3ke/ch36nTvTHu
nSKXSYbgZQ2/i8wdnP66bD34YlEOEq0AqAXrcT/yRCZJFwD7OzuEZeJc/S0mMCbR04FMCp1BJIdH
BiQ0WTWfwmtczbzr9hCQYLCWoKrSyVY3Xo4aFd7PGijzkczBgCY01AbUjDdHXOLcE1v3uYzaubZJ
4/6VfeucGuWUHzFZAedpGYhx43GDbwskfaVOtFc0hlmuxxErrS9OOcGsy7gXZyTU5rRjSUnhhZv/
hjHR//XJcPu0rXD9dq1gaqB2NgG2Gq/1qzZLveFN66fpzV09tLiuGLEihW40nC1Z9ykHtz+wTO95
DNvFH1hXP32rSp5cCEy+ECUhf0RuR14+dNRO5A5wYbpsbfftbdDVAXBf6mL8J8FMT3XeEQFAdvBA
MdwCIDxLUiXob9p/WPDN7zOUxw9nX1GC2Xb0MuiofqSyDEwP9ZTJxWbrX0mp1Mv/ODqv5ch1bIl+
ESNI0IB8LZb38lK/MLqlbtB7i68/q87DjZi4M2emW6oCsDNX5l5aPgx57lQ/JSMh9Aw39bHtEwyx
sQNjmjNdvFc8Yv/IqdS3IgUTpnuw+R355rIqoogaGlbx9WloBnPzm32Y+C3G3P8zRV1FiAs6v7Ne
Uu4ErEgY9wWNII5NHgpAeM5ObaLMHU+nb1rNUM0a4X9N2jc/HW14Tzlv4iqEURQ8FarlX64dawuM
za3xwKPlClcl2MQ9YJ3gZXPJWzNlKXXuvfYcSFsUG72dSblvaUD/ITqYHMzImYxVyzoz5F7lyOPo
G8PBmu1B4VF17j6pmuEwD0uBxKIL+keF3qmWyOE2Mdvoq2fPxBJa5tD8bikba8Pash16jnL7S1cs
QY3ThFjJo/uLfepmQfogsJZ/XjNlKPxO8TW70vvuizS9WUjiq0LFw8WqgE1dK1afygGakS5AGmdf
RI9cFR+qYPRXJjQOIQe7fWdyZmygPeRQFshTe0HI5V/D74dTUE9h1cjuMqeZtclbKelFI8U5F9L4
1rMXb3tcww/FXb0LUjn8tvrevvANi/bZgiahkmbYNI42z1akTYKN6fg36ur6Vbt2T/S0tddTFn0o
v7BffIzizym1P8wOG9ol1vkFxmb84Rvp0/aOR3/hys/2dT1nIhy5aHkZFp0Axg28T+HLBSMtDlj4
GQ/zF918j5cEAsleZZ7zaqeD2XEK8vvc9kETrOdqOdapkfDmoC2W17nYkzQsXqUfdVsPTXRbo1w8
GZUaQtg7a2+VcyB3zdina6+rRI4lraL8MWprtZPsGrBPhTU6CKFTd54wYnZdOaXRqhhaP2yyevgf
/20allDnThsOEQVbQRt1+wSmd1c4HaQVT81dy1rFX4vFBvmC/MQzhr77Us+5CzxuWPy7BiGQyfs0
xg4eqe5ptM1kUL9gZk4mlqtiCZCjMf9j7e0iN/6GQPWbTWvo6X2oRHxHaQTERRcd+E+XnV51Oq6f
Oin7I7hB+Uy5C/nFBWBg7Y2l90Eha/xv6nstN0ZiPUw/nfHGpjC0+ke/gXFxW6Y4qmEk+BqdjAvv
mSj6kUaZJgCSjyOfmt/8u4kC651aCm/jRLD+eWRX2UrqiIsk6lV7HSqreYEL6/7RMpGghaeUjXqp
334sURGd58YVb5MQQ4IWX2F0KFbqqko0iC/usqcqTa8fV/dVKfWtPXoCsnhpbwutSHskZzPsbKKm
AHHWuMaCNHlglxOaQ2ZnwuPeduPQNzL52sxjsUt4It/JevoACc7s8W4VoHwJcuYuSZTPThZ0m5oJ
SJXHoSdosBpYCnU103baOHHwx8c6xEHDBsbqy9u9AVdw61y20pnZOGUrkTuP2hxHfwQLTFTGP0io
SOX7gCI23p75+LN4KlgN4NKNabYQVG7yYqRRfbaCebmhinWhUxTvSlj+iV31+XZMZ+A4BICaRO6l
qpF90mWiRC2q20uT6fhEUTfrikvpQVBgb/AxmTOGJl08cUHEt+rRu5rj452LJDE3dSkUN1AD7ia9
qbqBwc7XKbKHN42KdbRqwgJOUnT9DTc7cdesfYDK8mIHQT2zvc1DpcpoZ037e8q/6lddw49pro32
VSPiniVn+5Oex+U6GdLbTlncHjptW68zRC9+gz+ezEaMN2Ur96ujpRoxJ/ci5L4mfsta5HZNhZzg
c+SlrKfmEZPWXnOIJZxoy2X3JNtMbwUDlwhzWOAPi/QA/l/pwgi3ch5rNJ7U+YgnYa5HMoyMp4vM
9n46fzMrPWlfNaHdZ+dlBrQZ8PxWcIP6XBB7uQTANFwNhRHKQlh7m+LbIVS5HRbeNLO12W32fqTm
o48mBPfWWM8wN8fMSrtz6SX92h/aemdYU3tJGG7DkdtgJVrzr+n0MU8yTiU99c2xY8o5OOYwhB6v
2EtfqRs1W31Y+uXFbobXiBa7k5u1wcWYpLem2649FCxPD3XGeogKAfG4TK7JYxAcweCf2tSNne3K
phjOkW90296Y4zBhpfOGDdI0G/YmwGpfPDW2nNd4Yx8kKl847DooPT7BFLq1T62Ik9U4+MPeH8z1
o3BSSM42iznIL7wX3cgd+0W+S24HgN2R5U2L/6lYoA5okz4rontPkgNky+Oc46wMmidkSGq1xBSv
VevNlznrv+a05PaLrTANemdtEec+OLKWoQBlXYBXOm/V0JyHXWeyMmPAL/ipKTfYOEqeAczp1eHp
RxdHzlOsG4KzAVbBwm0zfzbdvgxtQ4nr1Br/LMtXhFeASeekMzdtXlcHvjDz2TewD7Kucja5qr/M
BaevbvkgqLHhDKj9Z0NU82c3UtBnDhQgsyYqCd05hunNIkhlObThI6Vhp9UPNxOB+9RowrIYvufK
dtZytMyjbyfPPDqhe1EQwAMUw5cLZZm7+kCNw1XiIZ8Jc41r8v/LbhZpuU9R3AmVVa/EnPONzegI
otHurcH97CjjRDTOzvNSq8c3uXgaWdKMP1CMxg5+l+Mv8rwVeGa08gzhrMzCrO8t6Yp1ZEf2cTZp
LSdfNtwiPX01tAg1lA64qFJzwKe/jrs1DB+xDIdDgWGaod30g39Tod+wl75l2Q53hSgaxl43bPA4
CU206nPw4lerttpnxB1idHZlMAA4ucp3fpoV/4oiuRX8LaHjHHaYJGO0Z0+7+8ZqVgPBuJDDuEq9
IX+uufm3UaKXzWRKKnVcsJFDMgfpekDWXSULM7k3pQBGQPjnIY5k6PETfI+Vk2+GBz/IWfK7iA0o
nXhcE4OjhoC4yskeiQPph9kv2+B3Vw/zPm1keUlj7A4CPzakSBK8Tk72Dz2v2NsOfy2cp+jm2UVx
b2wTZ4dyrunERGXuTRJkW6dMfoHEWxfYgLttT+6mzF2Pllss7AIdLCyYQk/kQiAaMjjxtds2efwY
0l+oxmc5FNvnPjG9kHW4NjRnVawejvH43I7OsKb/56cz3DOdt7/EaN7jKee/kov8RjXe95A5l7It
rX3eWzEE+qA3rjH8IzsZoEvI6c5ean5CFmmwwW2q3Tg0+TZiWtkWS/+LehoSpLogE0IIItJ19Fwu
ZB6Tdly+g5IMkiH/OJPLq9S1BSfLnItnv+UfUiZOObq2u+6dCaAJJzOkk6O9dCliEQ9rxD06lTdW
ZP4eGus8xvJaWb4+adaTbrmHO8JaruK3SOKrHvFaUVbeahdWOMssbyPzvpuRTwLOBbv4ZfhAr2b2
+L3104i0Fz8REJPoVIigXM34sjWsuMFrC6iKhAIi+1INIVbmZyuCPKSE7xeU1j82jr4mqWLls+u2
e5ATO5yN2TwIO+/2thEzGdks6IbYrPd5Eh8KO8k52yJsUbDfsB7yT+5Ma9OKGTQK99zddcqVB0g+
tod2dnunjyNeQxpFqwY7kYNW2Zc+4IUMtFmGQI3uEQZGrOFmks1Y569GMd/oB4nDKi7ytV+yJpp9
Cf3X4Dk42UP95M159gNHdE6SSmxhoq9e40AwUau6UyweWXnjeHYtQKnEqxKMVZIBsRiN0PC8+KUV
LGEozBfecn8omviFGfxuC6/esd7KXuW0tq87OBccwar4LnzVP9vgma+ATt0Jseu2AH4RSmB0Nzy3
P4BC8WNfRm6rqahJQUT5unPTbEMNdByyLyR/UbX1MZeAmT58SbtK+F/7QbGT2yQC1Opzym6Aa7OV
nz8SiItwUkUoa3GYsEd1kK3vHTpXqDfUA/Eh7FkenMiQzwVN9Sc/GPt1QZBzO/r2uBqz7N8c6PNU
2unGtdtupztKKKqpYR+ub5fpIQ00hb30y9LBQtLAFS32yTwNBxQE7+5WEdR7V2EcNojq9iPMmyC+
YZx/xEJ/AGjw+mj4JBmVkW1db4pvUTYTFxvSD7tKDobW/ikFb/5spd+ie2AApdrYt4v9w6t3Cpsy
PZcdg2czJnurBjEvmiLmmQgnCkx5jGL17WT5hlFnOBsq+cf4m1JbSkaq6PPglBhNTok/xHsaRq0t
d4B5f3MgvyJrzSfeqmiCpgatzb3xl9UgL1vFUm+jHOJpteix3HWj+eSZC6U5A2CDDSUephXHkmCT
xcWv5+7IQU7Uky/cWrRW/SRw7nfjNFartLNTTA3+YqNDnUTLOp3zWNgVVT412VGWh6z4YwC+V9Yt
jtoPK28WAipNt9FOORVhM6eXJZ+6DMQsFcfaXF7hjt7NwnK31tBMm6kuUpBaRhP6uuQmaMemw29m
KZOHNLCuwSPComI6SKcHz2ORU8M2U6c4sxvYH6akRrjkZ4rgqWKzJr0+pPLbbHl0VvJDdYC5dnEg
mw0BcJP4Q/DNNvSfeho1ctp05Lzh0K1Zv2Xl8St+wFfVeQw4kmMIHQfvXYnkgmb9YAe9HBGXdUrS
Izn/SIChxLOgoDDbMwkSPudq/jthx1/7UWp0HqteF03w6mTeUxmYTyyQe09719iooiNjK4Z3QpjG
ChhtSyICsSsaipVMsg8/L8wnN/M+ce6rMCY3grMM110MGCR0c+bIBt6veoiebQm2SVQvWvF/wVoP
MgiB6kHA8cPw4fx6S3yJwbWch+dsCZ6SFhhFAtiupxzNpWp9lIaFh5Q07StvPCBxa37hTfc+l8ll
dvtbI6L9jLywih5OSDZpwfQSL8waOoEyFictxXtcdN9mz2CqovJnKmLvRFhlOZXyf0K571ao2g3n
RV9t68T4SysHepYznLulGe4TfA4fjyzbpKTLXmZYCd6zU39C4iyOkd24OHjWwwQxR2ZbelBMw/pH
2ZBPRKaOf6vMRP/FPD207Ejh79p/l7k68+dh3YEwgg1tIaTF00cON7U+dOpa65rCoU3B2MIZnQLX
gAjy/BHxfm6jTytufixZk6qMWIbKz24mw55dPHa0BlF01FVwK9vxF6nJKlRpWx9wi8V6nHzx3iKX
EVFQ7Vmr4AZ4c42gdcN5GETI9WmEte3cFJsEVwKAZIWi6JGo5Utpx092OfNWckfC1M2z1TTPxNbO
fuO/WXaeh67l9CsXrJCvd2+EcZZMNKT3rIMrMSI7vizDanFgTXA5+iyMECXOhVvL14pJdkMwFw7X
sMt9FkQED3pvhmfq0jAg+sm3Z2i6sE84XPLY70Fs+m4/qchYOTRQ3St3bm7lUOmtVF4aOgELOXxn
1CT1pyV0CzC+FFcOsQpgJ0KdPjgY2kcu0+FQgdv9sOG03Q/KW5g/crbOEjj6GxfR0TdI1ph2WW3Z
NXum7avYgcm9U0qFkIhJfDZ6sospAOtxmNNPW1UAy0N3Uw7UqDNJc5s6VsShWlorN3G6sLDMn96O
+n1pZMHXVOS3JW7ad9oTBN3a/o33CRMLF2C8HmeMfoNyTgwShN9gnOFgublf7bFJCLs5I9Hs1IM+
6cUFTjNfG6r4ZvZUq6Uk5FVK1R+IE9cHODq5QXxiJ2QF9eSI/F50ntqL0l0YmBP/ahlAZDEoyGb2
ZR9CNL9EDUJXR3PeiuTaAHXR2Os2BjXKYOx99+IWxbNa3IlicnkOEoNDMUIxfmB2q8ZOSsbKmI1v
bXeuK6W33A5v1mBeipyxK06qreCDuAE/TdZmMi5vuW/wMGClxcmLMMKMMWXjijX9EXPFi9vt/9/Q
WGCw2PSQOOR5o/E77gyWwaTlC5V8PpPHDCGdkmniuUQ2157OcorFkSv8ng3sx+xGJH0/VnLv+Rp8
PVUzOfQyVb+RlqpX+4HiBaz1XYkpVWevMfIDJ5V3LIs5CgHCqvUsR3/dqjw5YNlaJx2QYZrGKGbw
DKb17PC4rJyMa14G1c4kQHhqcDQ+wUb+ZSnCCegAsRfJhSjs0QIvByoBw+E4j7s/87SIJxZVWisp
HFqlM3Efu4W6jbLZSKnfwAisE0m5hx4/iS9MF3zaSLf7mKUKezvv/afSN59LaSd/PeWLbV46VmgN
Iz9O6UaHdEk/OsPQb4WDv2o7ywtDigYrqWgYitO0WWkkQgzv+iBHMt9LMV8wsP9GRnplZmTEoQMi
9PhVr01J44O2RXF3RtHzb8S/IZuaEwmlaIt7M+2wk4abdkCOokevA6VLVzPyAU0mawhZqdBtZCXZ
nBYnap3RIMKDM5KrxeC/zRJj/6KcmtqENih3jj+5l5yP5UswPzYB9PY9cKtfgTncaTrtVqNntGE8
TGLdLWn9VCzAb2RKfQ5iacG/a3sVFclT4g2HBXDp4hpc6hBabPxifSfHUPvXr4vnAd97FSTaYat2
9Q3WvSAQJ4ROe/sm48zYme34Eg8O79bMZEo3MDkTKOm1qBzjasi2vSf8+ltBbI9GBJ70ZbWx4iEl
0OKOp9wa4OpqvemUyZDbEBZEGgx7S3ziiAUbkzWKh8kYeqLJqJqTO6KYkaCgy8G7uUWjvyBHbsSR
yKdQgMqbpnBC6zFVqKWkuqerjafBnKawnGNaKQo1h0nfJ0A2VPs5UUuwkiF+PTbEHlfWMv9J6zhD
DOJidugn6cBuFvlm4Cvu0kzYYexT3WGPvH0XcQfwDg4E7cuvShoj3+5afqsscPeIydOTFPlTItmJ
Gne7ueYduiT1cm0meXGd6srxh/DauTLMi+Fg2jyh0tQgXssipdVYjh9utTC+ZuKzQ1kPc7PJN0v1
iAkM+dmNIooVnT+JdOQKENnmq5FwKlpx4Tw5tGO8DZPVXGzaMTdV7u/mlufIHERvlC79YYvy+6K6
S7D0f6sEdYw+JAydZPiIahKritngqzEfFS6e/hzt7GXqZbMue8zgYomz7fJQ4Rrm5I39EPYfVFVI
7dLWb9FQfRU/DSOvFDkwK0ggte1S+CX7hqOvBLnwSbR2sZsnUVzHCeUgJpl79NqegQzdbesNXnVr
PaxQt4fRCPzpAoT+4ffeE2GVQ2pldzNOXyzH2FAv5+ITwp4GznLWIv3ntjC3iwkNSzuIXokYx4nG
BFpMyvIeVDEfmqw5CyijvY64Isj2D1BqxJJC/g6kiCb3ZUqiOBw0f7pOd2yKy1ilZdd/Y1H1u9Ss
9cGiV/ipZPTC619+G4Qkr43Xz8eGlsiTNOIvaigW6gEwlcEaJioZ0y93MJEopPXMP5euA8p635yF
wEET188EDymjmgbnXto+kg6kJSH+v0lR3rO6vbkNz2CewqxvQj+OznYeWNQ+DIb6DX/obdNM0uFD
rnnrOGMP1qX0zhlEsGMrV3eHIx+2+ZikxVogRJvhpKW+J2zVeWFqaw+U0xSh80iK5qkg2dZbJ8aX
45iVP5Gt1M33/e+GTYebeKSjAwCgOltLflmcQqKstNWZUP7v8ZE3AlZ9I/bpUUfiRizxrLmiTaLH
OMpkYlzjvRvFgYafHPkhflMKra2MymFNBVG16YHTVxZeSYg9+Nw35SnuqmpdiYj9VdNF8odejQkd
5/ESvJm8+0JvmV785MFIsFzzoFp6Qduo8faJxxdq5BFJmMMw18VYXD0CdhS/m/KHlsHhmYhBdiHZ
SrldPDukZxVdgMx2+WUWtfNlOBMhL14N9aUQcUbNlow/me30VrHEdFf2D/d3nmvQUc8L3pgM7Q3z
AisrIBzCUsmFqavx5aWjH5tGgsWYSb9k7ZekUmMNX2SvkqgrwyiOhkMeNMu2Up19MGTO/4+U9HbR
cRB2lV1do6hPXvzOx0WhCuHgtT5RqczHzcuwkj2pQb4MrowzsDF4uFsv38lS1teHxHrvF1luB1dO
SVgrRetYDT8zAc1dTHLgl1SX856UirsmPWRsy5K9iGt+xPG009x9hrnKpzTzN6bZNY83dv+CR0S9
Cz0TrJZ29Za1n/kKkBTsEeJu4xMlQF/oJ1IrwXTupCK94zL8dTUKBUxA2a7NHo3QQrXf1KYQW5rR
yx0AZkoDquc/d7ABW1i1+J5HosMUH+K1RsXmsmuM0CmbeafzkXeJ4fi0PVlUkTaJpO4EdcnDB9v2
nkeSYrZZe0y3sk1jnIqs9VBAkQzaIbofWajogoeGGfNVnWcj2AdQUZSspgu6Qu5sSypDw6kUy0FO
3rBHAhnPsbPMr4Wo6ajIZnUehGceZVJ/0+kpvDC3jfpMcGZ487K+vHVBboQtyOiBqz9/dQm5PvW0
RBKscgqRho/LoTskTdfeJhYN72nVG/aCR8PBZGfDzmZlI/oVvcZ854gEsmWv3g+eNb4+Pl03o+wj
rpZFrXVj+C9kRh0CBOncvwlYzG9lkokWuPg/zkgAiq1z+c5dFn60ScLIT2YPBLaOllPhpMtT2ZX4
ago/6Y142sj7xTPvvPS7Hc0THRNHK9G5bfuzH9zkQ09L9TqjDV7NpXL2JlD/FkSieZ8G4rXKZemT
ASbdhbZW/g81Hi3KskNGSzf6F1mD8iJAP1aDv3w6/Wie2BrwcNOb9kr+lZhC4FDMYLqSfcRddkx7
lBe67qYfNZSI3T3I0ryqlWHikY3x3zomUUwxD5ZKxLaPet2zgu7KNZnvFBspwrlFkuOSZYfzWAIX
QQIdwaoMKgJ681pLEyNjlqjBtHQcMG6KNbmt5oLWU11po63fZFlEDwVzIgoy+qfOK/SvrtXjpfMj
44McRUvjWN0MRDp1UW0YBPwDYb8KRqZX9W32Or1XrpNtU1zX0xCr7j4a3YQS3bibKAv6iwVD/dWC
5lyDYeCip5xVvTe4saAc+hvSUW/BdMWebHd5gAvmpFwa76oad9mxuWvaDoU5HuvFrrc4w9W2jQoa
uuu0Xj/s3+OiqglSUxnvhErBfWZo1qvnLI8qDAAJwoOEdAji3zxljU9+6dn7bhbBXnY+N22ErrnW
XUew2pyj6PWRx/irqzF/lVpbPBicbHztBTaqIM+1jWE3EhuvlnbFhoBZrJHG2MmS9FHygrenEawo
Z6TroumCqxB2vCmVr17TdCSaXRnzC569/pDKZ8n3mBcb3x/IDo7sY7hjWgbXeuyyTWxBQYASdOfK
HN13Es8F1RdV0V0iisEOI21rL4Ps4mLtOon+HOLEPs/cjox6hf7MZCR3c64piCnl8EhsJUebXra1
Q23TxpeMczxK7PXj8AuJy9k3TaIIbYlD36tK1GtPGHrmoWA0n3beumdNhsSnbcgCPeZSST8XXMwj
z6gsNOci/5RmMt18VLELys34x+wKJDzi99MLvnL+LhzE8nU7GvlGs3eWOkDh0DcXs412lc7wfKsi
ZmZcWbKzVzWlfCBBzQjg7CCk0LOvGiqo9QOEkolJ+6VonB0sqLUu9RhsurJ6bj2ZUGvXmuXJNKfH
FYrERVcmxCdgGAxZ4jlfppuQ6TZUv4avltWmSpomQy3wuZ9Ly/vC0ubsCJrcfDLVPDLl29Nfx0sf
ifFHDjVoenddTVP6G1ap3nQ64I+ADxT8K6gkveVxDp1j5s6T0Rlc4N3j0DRADRHkrIyQuNm3G6ot
o1BRGvLnYUi8eoFG3dFmnSOIqqZiWSeBh3UJ6LSZOwINkApDdKA6jCK0Kq/TbRAP/e9FZ/m5DiwM
vkXWVyBJwu3oRPOBgpX0yHY6PNl0EN0ZnBU3itqelemkVMRNmN4nVSv71hJw2pjg/hReyPKQsuQC
33KOvqcALmUyy+JKQDO5PQq01nx60CpZH3gyA9dCrkMvQREHjGuHThSrklfqWvrLgm0ZdONmwD8h
GRE3RyaJn6DBnVgGHyhJB+mrRy0Fz0eAiMW263PMZ3ZjwSX9VOXIW6U3mubJzR1j25qk9cmtqTWE
HfyQICT6Hrn+ch98Sxfbeuhynr2ehuig/FdehaXJXNixDn4MGgTIBDnLcDJ7pf+Ixov5HPfOt5OQ
5F0JGpHOtaCKIPHaKHTNIfpN7339HhTL+OEU84zr0cA/zID17EuTm4QWJqQReuuo1akOaQvgb9aW
w1bF5Y9hpOaunAh+UOcbhQIZBvEmNjaSU/0v8jEqsZ2Tj+oN50FwOCEfnPhKfIeaPMeSh6Rv76DF
3ZcbOz/SyxiRxMwBCtHzwpiGQ+xa83rRsjjiSvgozQyG9WCwtDZmKIkf/IVKhnINXz6QAk4YFiZX
D7es5HYtbINrz+JTMfIdARYBfiJ0gpMd5HN9Lw0d8+sS3zxj7FuSBmZ7UohqaxwvA7D8/5BUvTD7
LDqqQ0HHRMy6TMJfdpoXB7aKGCcQVgFK5Lb5nvpN2gBkaxx62qjR/Jekv1YOetkoOQTCvC8Hd12K
SG4VdR+7GNlwTx0IIC4jU7MxullvHzEJb5fBub4ktM7yrsKFZ/uCtxKU5nKWBvRN67l+kS7tZXR8
5wWdm4Wd/knj2PusQPT3bT2Xv6TfA60VRsn7Bya8WNuWsI8s5V2OI6HOaBWZnQMHHNBcl+bdC8gR
dfCtRjRd9WzeJfZv54RP+znZ5Fn1wbMiXqepSsilQT3za5kaEnw8p4La9F9GwMGDN/Eip/Oon9YI
ef1rSsHjIXZo8mh0053ILSGQNU57CMp+vmntfCZJx/IUueQ7k3LKULmLVmFWBoAX/VjvG79HLxRF
c15ofmRsmiCBRnq2Rk5USDfYPg5HERwyCvso7BWZ9acy/OGXU5cBHzHhDpTh8Jv8S96gBkTAg8Jq
0+FQDUjanEBM4x27vOr8p47L5CTiUb6QZErRw8wihvrqa8opm/Gzmwtui3Liec5rc9JXEhzjbaA0
5G0pinZf8jNekdTIQgsK5dUY2+VsGnPxFD3kHc34Cacrh2eeghTI+WAvVr5kaESJv4/njq+XJe5T
w4biOc/Lg58GEVUBSEVXxFDkQl48p9aL8qvUtn9uQeeOYtGPTHWWiA+vaOaXMu+W06hlcEkL5V04
uJyzwhW7Ll5Ejs2bS+tfwROKzCgAM109ALnTMEgASMSENfJdecrGSEZr3wCiXhFpKn9TDmYKAmSd
taad22JBNr5KLanScQzQdiIpeX6FQnHKMCU1+4lEmDOgUAYRw4R8075b/kbiMV5SLL5/hgWIQ56P
++vRCMjCWNI39I9/pqIM7iUX+aamj+4MtYl8USlwSZ+1KZjcy5X3lb2tSDFA+8zSONvTfPNq1900
Q0w+vnXZKeCUWfkB2u6cfcjnmMC57pKj6XqaAosmLeMtlccRFU0M3VefLOsGp0k9xOamtcPSdNQu
B6zEYGpb616aDWM0H3JEodkaV4VloFHOlqScg/Ti+Muv8nxjCO1eNO3I9KsGDdUFkXZCMpP+a82S
LeI8vKd6s5qfqW5ogbKMahvovqAa08m9u4eZeu4MQSSAIuWvqFXijXIAa2cA428c95HWs4mLbNkL
3K1UpEw6T6Z+2w5z/0kZdgaFEemT2f7vR8fJJlgCtnfp2d3m9vI9J+oPvyI8DRnLc0PVUcgbERyu
6PJPb3Tdl8p0cSRtle4mxGRurqK9lagIMGIq3c8AkM5qqdgWTKKRZluUgwOsAimrxP00llStWVLZ
beIpbn961haEXtSLd0qIndBQ+JTk2XpPUGaX+s+1lTbPdVu02wreJjTStCbGQcVUJ+iL5w00Ln9E
TIIrsy2WjVaCfW5dHr0KRRK9sQfrd2xbf3uhque86K29M9ttuAhlHcgCZc9UEvAyz5Pm7tiKUmBK
vT+bou0eLJ5Qxw5TaEXDBuJjTmiT8DrFEbk/14dhNFx+/C29cgpwbD+b/dxs7SYwdjPG2yMvqu9D
Iq0rPdTjAfx3eVkm5W8HCmnjjTVphpWlCEgWjVbJ2foouHsd8L7uI2PWpzEk2JXDUld76gv8bQ/0
uS1hDzaBqqzdQBcXPRasEjFFjlfLosFwetCORPes5/HRUIy2VP4paoKeVmm8FyAn28oX6cmS1nDk
qCHnEkOvTqOlP/A36GV08zaH1nBwIshhI33ycMoiMEijeLfwxH+PpifflaUpSx55YntzVpxyw2jp
PZ1bxR7mWq6sySO25VS6pVo3BbsNXMAswuoN39/E/fF1bP7VeR/fHWtUzF2RR91ApQ+UZRY3vtfe
KiflvpvSwT+zUUTvI4pdbhxc/3F0HsuNI1sQ/SJEFGwBWxL0Tt5tEGppBO9dFb7+Hb7dLGam1SKB
qnsz82R9GKpUoO8WvfUhWhS5laMS81qiE2AjtOJ3Y67kDk2dzARfOpChlottsgjsz2SUS3OoJs/Z
0fxM2rSMxN7jeql2QFxx5yssMZDHEBzbZPrEFmIBjFdQApHCp+PQTNZ/NPklD7pt/L2Xkqz1yFIf
Sa93GscznGtPRn8eiJi1Owvjj2eHAb+Y2zpZtwGSNuM2JrGY/dKxaFw6OOyBB8HrlLyowcBClVWW
eZCu4sIUuOq76vP0AEiekIpi33J2FNTlnpMHLzLvMoyBzrRV5jgNBzA3RbklCxmrHbAuZMcpiYpk
I/kxn3uz/6m9Nlv5uG6PrTEPD15j1h/4P7sw6jF62JMnyTYE5cuU1IqlQ8CyizQ5BGNW/KuqrppT
UTvkCWIi8Qqe8YLBEALMyTNV8MlHHe8ZTe7U9eK+huoeMZhRAU/Jc/VABXBxKXPPunIC4tTPB8x6
q8EL5he8KdXetYPql+XT9BarBdWcIEZeI3rf0Z1zSn6Xe70qHxAcYLvWKq+O8NZ6yUni5l+BUaXY
heyA9BQy1gUwlu+ze6qzR9Qi4x6/YpicBTyglTvU3VvmLwwuY1MWb0qwdQOmOqFjy3o3TLzMncWN
/0A/xRc6m6Odx4t03dmjcSlNspIb0mY8pyiuqxlR3CZ1ZH0Xxmg8OjGEoptRBBGFOlFpg4QfzcfZ
CbywykpNOlo7xUk6yH49W4KjF4EJXyd9lO3Loo2MTYvciGyr7VPGxT5MeAW/JyUHR9WpeN/GqfMB
KQLejdVQGzrK9DEB+nieEP/Os+hq1I9KH/1Fk21vnf4wznXyH1eifM9yYQzrKnWu7IjSR1t05tbs
cz9s4ABvxXJ3ersqHrZx2quDYnuC7VLqiEBHNu/7uV/Q1TO5pqaHECL3V35/DGGFvyng9lxZPskX
yhvKV10P3cLiSURnfGzpvnfmluB24q/8LkubsPH8f5qdLJWJLBw8zwEJF1Ckph0udivoX/yyElGg
V8QdNaTwdLNnFv85Rs3UfF6qQL3GgY0zCG7eoUUFpVRbED1fe6wbwprqlWtvjjmQYzdei6xHxxMo
EY9I/Nl70wjjDR9GSWob8DhtS/XjEnQ18xg255vHLf3F4HL13mfEu9pYlvt2VuazEQTlipgwwb7k
Tk5lAxc/pX1v7w0Dz6lTVxhxK+6uSJgcK1KMB/YpHHnsXBggFsKWAMzXlZxBjOQq2vDltjYuEaaQ
Y6H5izxzfCdyaqLJ+Xi7+Wn2VsZ9h0blnjU04N5aUk9Uw0IIIWJVV8yq4CruQEAvdk71JOvn1HZn
f+WlPcYoD9UkJmmb27vUDIbd2BLaJEnqhVGHJ6Ka63qTmdgMun4sjjgGAImMhI3pTat2mHmrYL1o
Xmq47YfusozDsk81HSbaU/3BH1y5H41EWUCsYwLz2awKOxS6yL4tVimHHJrVKhUgqH1qvF5YPDAb
4mAmC9D42FDdAYI8YfEXq0nsB74xCtJYGbE2TdjV8N68jNw74LN4xQ9QoPjXAUR5stoq/6QDgreH
bnlwVoE50XfiJza55qwOu9KO9aao0eyh3dnZzZW6vABPaR9SJoePSPcdDotpWf66KoMvxyto5zRe
fua20jz4LIuvtkXZUBBLIOadYgRr5uHoJW4RUrxXh+ag4vVE8h2b4KAfJe/vNU5d46zEMtxKtmWX
vu1i1LQqBuijISSA2HsglZzz9VTcIcTgsKxIXfVEhypiksXi7ko4ksBzU3UnakMIG9Gws4kqARcZ
RNjaTWxuoz4hszIUFXBfoWqFXbIwOdhyKzjXRXDF3hHk67kgOk/IcGaj6crJ3aDxNWTKDMf4HIwi
2Sm7bT88JZqdBgF6LIWRvo3EZGGIQNN8Th0S74MT06piBPJEwpbHUHJo/LRp9andTH4hhhAtoT2g
B8yesmxCUraGTWQ4EfAceISymLsXQUfHvr1z8IEvL1+5F2XHjhTmjocUhLewBjLUysaFxTeo8F49
pmhUugjmDcSa4Y/IB+s1Mkn0C4ronQhtEMaeD4XSAXuxi1XHtifVuGK6MWqfuepyQESGDd4FKgZv
yiZdrt1sftmZPVG0Mdh3wq821VPDcC9W3uANR1doZIo6LdRD7ZgczUlkZRIHSBXvasK9qwEa19Vs
OyyHkFpc0gVpy5UGwhlXtrgsjwBhpg3DW0D2oVVU+sLIyYzOfsQxjG5yf5GvoiDthpXZx2j2vNy4
t1RA3XcjvsANQmq7bohRk6RNJRl9QIUlUt5Q75M+IY4o8T1TVFxmp2VMC8q6Sf5n7gypHN8TXxnl
XHWlkEuSInqfaxegwNBV9hZOnbEla8+vKtMINcXAwtdfAEMURe5drWWJSBW2dcBOMUZCn4Pyg4+m
4ruX2LuGsoL9bMQo0zSU4uFCFcV+lEqGopgyxb4wim0AMO6ERN6EHbnvjcmtBUnA6KA3ZC4QmPvM
aaAvuB7m14gZO4RlYoW+Wwz7Yc7NbWBgGWiV2b7w2vXXqtAuxq+quXXUhWwxdkZnghwpL+42Ontk
GCGfKfvXMcf0W7nAtZ02M397mVgb0WY3ocUbVLb22HUGHpvJaL/siSZ11tcaHEfssAIbnD9rmJ4y
RsCwd6r7cQHeajaHBFyAjF/pMeGjmkvQI5jg99APl0c30X5Yc66ua6KJiEuyOywLPG/y0hO/lUoy
strZT2oWBZNjUYcuBRwX1YBhI/5UnPj5/XAsdHSeLE8frI51daxIbixiNP+jt7SzN2MNCLUwLXCh
s06b/zzlOvvaxD2VDqNzsQn4rptlLj44tuK/PJ77Xb/UxS9IbPvsU9a71bM0D3U6DaepWfTFXyxu
RElluM/oT+BGlWrVV+e1gKRmTMOubkS1AYllHiqICPSKsB6in6hWgIgXbHzWbE/oczmjq2kxn3IX
h6Gn+7Z5WuIkeejzFthb02UPvG481Ox02gLIJkWW1Z756zf47qXMrcPAkvMoZ5XuBW+8k8YRsRa5
P2L+gzXbGFa8tSw4HCwGnOGSZXy/uHvYu2kw550yi/QBqcHbSXymrzYuTLZP/aCvtgKADrvsvrwk
RTw65r+u8/SxZvW04wghrarZnhtT5F5zG1oNECrH2uaUrHFfW8bD2HXZUzmJ4eClZbrtrL7eOE5c
t2uZg1VpHNvZGKp2Hjy8wY8DC5j3OcjEnrLApuU3NamDo4L0LCqYq12hUAaG9J6rATagt1pGM1lz
xwut3CDOBFjQILWRT49Vxt6rWUYV3q282wqhkhm56DcwxzhmwAmQUssDtZdTaaGlNfbB0lDtNFDf
J5+r8TNETTsMiOoC2RIxe7rpZba8+rWxxV/Z3RFXwz3swQItWytbm/vZc6vNUNTihTVsHzbzYm+l
VB5diA4ZF4JJfP4yxlZZUNE5dTnZc7KD3MAKt/lie/WOumNvE/IMYZSN3NtNjPr7lkOPDcyAXYrD
6eLFi4k5xkqjB6cw273X9O47GAVj30RIZ+jpw9UAdLu36ODZ1K2fnVqsk//ydsmeUgepJcSBE+8x
n/qv7C7zX9ZtzjnrZzQ2f7rz0fBXerPVvtfIEDucln/E9jGFxzNZ0MJljQSUvjx0AF8R7dkFoKAP
37ST1XuaaMdVkicRJvZFHpEkeJeBqVz5M2Cw1ohM9KmBBSJB52RnD63xPnRpsjOpkVl7c6vytd1j
11QigtjgIGexmQBPX9rzWnmUZbLP1JaxhbQ6ceEvlrDSvfwBCtn9qwcSo2JO6T5hhG1/rcYpw6Z0
Z/yUlbxETDrbe7fnn6GYGvuyKI9pqTXUaf63YzAUu8qwAdTY49AfRJ9HajcPIyCfIXK4sJOnQvid
gF3XjiLV4yKdHwTUuj2w12mXS3gZoc/Z+uzMPU2maUbXSDkP94gsnX0Vn3c4MJ8+RAxwFH8ubEmq
f+NUemdlerxmXXS5KvDdlU2E+DS0unwB7Yu5Exr5yQat/8AD9sA9f4SkOHuEr8qJ92SWgfko5OOS
xfkFc2v3CHSWdRkZvg2akH29SwbrKmA1mhM4WXuCV7yi/eCDHNb8hbBdUQq01IK5Z4B2lwrnO/GG
yV77jpce/IR4EIKVdrcQWskOdG33kwGFB/LaVWKD8VM9BZ6DHVMq1HICkBsNSQL9NUnbtedLPpSh
avba9+0HhRSNbQvcbZix5A2hE79XQJbWcGotvODMUkQZx43tyczmhlXqP8cuiJFVdyuKn/hPOkDw
speZXWbqskudZ/fBW3gPYFbSMKSQuMy/O8oLWayGpcnP62yFE2AZB1GwF64luHW0NcerGmODLbj9
B0SjveHcuXvbKo3PKFdXNSXgliVBSBgLvtdumYHmB+6++NS00AeU2Pm5MLkn6kL7n/R4qE2Gi+lR
psvEceKMOyCahQjNYukukzvl4SIQdbiJ8mnapt4T5ALE1MV3jnykmQt8vM+ddm6VTyXNzF1/larC
21G+2x0qiALkGzVSAUd+8xLhHQylNZQbZEoDpwnXgnxYrKeukPlfVlSUPHWeI5mF8wT3LNUGK66H
3p4vQ7SOPGgAvoXbAAhW0NF8Q2/e74DMHbPQppJq5RFMJ8LmIakp3M0rOQtnR6AseiOTl3PVMxvr
051Hmw6/Uv/WidNt3bT5RFb/ofalAixUzcnK81V9HvIYMyUBw+fKa9p1kUBjMdrO47IfQ2cYbdBx
kWhxsnMZRIdKTn4NAqBYyOIx5Gfv5Cvct7LgZV0K4bD3SpC67964yXpoKRk4kbhub2KuxFOjjJp7
SlruZIql0PJsHmAE+mCD49vZY8AfuN7lNa5t+MY46zMHPI0e41OvE/KRJGzEoxP1mnUpIQ1wZQP2
zwE3CMURFDNTvblJsnF8y5HRL0axVE9saEln26YPUkaY4SAA7Ywsd11O0LrZZ+kg3HCMkCJUNPxE
bHXPQLKqh7GLhmSDZIXvDnxHmawMTnKO+HzZVEuzXDHU4xzCzBsfrEkPp+xeaUNZombRp+XP4nPd
WhVJCizTI7O/C1Rg8LTDs6Dmgn/f4CF4zlTf711txjsOMZiLuWneRj8XIaYBjMO+9+c2o72p2Voz
yFpmgGckqd45g5KdJAf7gw1d3yagBoe+hh/Oqgg2sL/IQYRzi8Fr1ZiACeAbEYBBF8eoit2CvEMh
2/8C0HjPrbSrU5M7VC555ueYmcmPXsrgOdEt3H7ag7H5VfzKQNPju7XgWiC3BnuiNNkTjozydyri
ZIu2Nn5pJwrOaSdttL/WMvQeIiyW6AD2/rAabB9Q3zDe3VV28MK0m/1aJJ++8ny0X7GDkEtLaAn9
GN3R/mGWCSjTTnh/B33jMDHh4HoJcPLAUk6YZjcFpJwHY6nlEgo6Hb6mPlj+tcLE8m1rAW7Y4so1
bdqZl6+f1+57kLvlY8ZC8AqqaLkbSB0GUy8KDvEAsreZu/QwysH6goAvTwHXnHjVVkJ/2EnkbhNj
qvdmZBmvnKm6xedHttGOwVu1iRWwwvMnspZldlnuKT2zv7cjGJmx5qZPA55J9syc+qegymnNw3Rw
GOZev49pmyKKaKe/dV2b7mxqDTomwtbc2Dwl41oOOt42teSfUl+8FENDX3WReVt26aAjpCH/067I
v6yo+jNZu9HoAAR0gee0ZnnyCTYGLERt7dzawGdWGPEHWObzlBevw6RpAff/ob5+L5Tdk6CezjrT
6tUSojpK6gj+M6bAPeoR30eQK+CgEV9dbUXPduRZa5O7OgOq2nQ+tPNxyHCuMa7LreuIcyIgV9dC
nTFAvvgGPysrQ2tD/yz8J3LgtLCVOTOKVeySxtRYZe+8L6tqzkHufbGL3ei+1qsO92arzWsqADdx
FK+k338Rvsn3sp7e8OGMT2XEQ5gWXFOloEBmcKwXLlrnxo7+tUpZjwOJw61uLKD6Sp47ldrE5XBV
mLz8V2NOt12QOT8cPhQn9Pa9DRw+mNLILrix8y2QGNIaEWKOVUTsQFqWi9rRa9AuZynNP8jT+Wak
QWsNl6OEHMrnSY7/WvgduwarBKQSvZEU/ejGDHxJ29y09t7tQSKQJbRMCiKtt5KhNjH/766CDIUp
a1sVsJNggMagiJCFh5SdLn2tGAuZWFjhGhcDZqvfjycu2z+G5LZMMZOHoZvSyCLP4Tfl/aufipoH
IDIPIPrRw9qEpPIizBVhA241zs1Vs3Mlm1QedNAz7ch05F1W2qsFj+gKANR8qFFmqQh4on8CI1I0
3PCRHdJgfBMRwDOrJdVV5JJvLRiTU9HAbTFTTJiJcOzj3C7yMrrDEEauh3/PBw7OLFviWB8pdwBr
eiM+Zx4LTDvhPfi/4YUgLzxa443fF1ZEPbeXZAFJMMvhU1NpReUHmevcSaEWglh5oIwAz+biDJus
vEd/4gR/X8n8mglM0+nkUs5GM8Rh9Dt3VRgL+YPJ02dAAdYGJemtjXnLtQI9rwoy9o4aaaB1JJTj
kip5DHFyxdqdVIzZ7Li2HryxBqScHxz6FlrHPs8suyHcBLCoBjxdsdsG26lyj4YHDMlvo51fCtRT
7CZkqMm7K8FA7bEw8ymBWgVz1jNA8JuToMIPvo9iZADhZkMCkRiqwi8MrWRbl9l/NXt7LP9UQQii
sGE9RlTQUeS08XAPHwqrBa3BKcUdNn7J/eae1PEyLtQ2b96SXZU9yYvsveWIhF/vZopX8shZKOeA
cjLeA8ZdtNX9HZkYyBBgwcusmosw4edCViDP+f9jjdSIjz1WeYKavNJ4kiUNJLZYjNXIwnGVE616
tNz2Fb7HmTNpPaXoBjNo1zC1ZzoIF1qwsFvs7enempPpz8Y2xFs60iuWz+n9c9Wfsy9+k8n6pWEx
W2ft0O3cABy8SuU3NYMRm3rvHnEt5uMYs9wlafIHIJJX9UCFCEkQg/oNOhWjluWrHO+Na3cHe7r0
Ayl90gmGIV1km9k62UmOZBp0/+Cn0c5KhwYX75pFM3lW1Nd9wh3jUizGQ9Y4c7gkAMLjcZeq9I0A
R4lPKtj2jJI84nm3zRYfs/w9YF3es611c5kV62PRjANiaUwEw/yTJo2NXpVeLQb+FRgI9lSj3Pqc
1U3CO7TEwQymOe7VHynDBwff3H4aqaCqdHpLBAN3UWrg2qbtHONE7n2BRmZrtGlWvi6hS+M3yslf
V/2HN+YARU2bgEL9GsmxP1Eqq1eqcvqQyyQkdm/eYQffJWNzbmfc6TmnwaN9P28X/89sPDAgZt6t
Z8PyQzCUDI8O4zmEia/eJbbeNsrcWR4gS9MwK1Sj8jOwouRBeez1VR6/GIMCchClu7Yw9kaAS3nJ
WCkVjr4UjQ95ooPvHacPqmbzLu0LB+LNdhgomPdxVkGKsP+6Rgdbp7Arhguc78USnGrTDGlComun
968JYc/1hMlsk8roGaPaS3N/xEvenmS4XBqJy/FGV+5ddfHFjjKAmYYzhhOM2nozBMT6WnXXi2rt
EEAiJjxnDT++lZzLLrmKKcFrLEfm34AvU4vZyK+o/F3qR+EUP1iyr0Ui/A3y8rCOJASNyuLJwDlo
cnpE79PofuZwoCoHDSOvgHlUttjDhtH8KDTj6NpwKXxLTmOQRFv6LWjfitk6LSkIwowbqoZFOKry
ZN0bCjJekNtpLpxj7yzn2ihOo7AvVuIqLHzm1ySjfIPVvgtzk+iUSGmg1f18vT/PmVUegAEIRjuY
+yQQH81IbX2hP6ME1GjLnx9aBu4w1ktnLNILO5/kpepKHHv0yXYkzvjjvZvNehyLEYdpMndQAqRV
bxPYJDzeuVpHBcu2ufJfx0YKPpH0busnA9xO8SnWgbtrabuihvzTc93fJcgl/T5Fsu0T/U1XrThW
Zu4f2a+xk3BYRlcGlPnMugWAQv4TxHN2JNEAJHsQzdo476+sdz+8OPqFllptpNm9gCv4B2T6P7cS
B755z8Kvnk2RzeAyRnGH5GCIFwkTfOW7a6MDnW4aSO1+KyA+Ecz1t3JhUkbYPYwILncq2bGY1XmU
/jnN4SB1qfzH+zbbEe2kDRUPBr7reVwhUDz1hYeeSZ/RdvI1C/2AShtWNzwx7Fx6m532quC74CZB
R+S4vUExIRhs1o9FwadJq8CKzQaIyDp+lXWHW6MDbh/EHjYSOo923OXLvelTg85N4aMv7XNiaxzW
NYbDXMYbF8BPgYUhRBI/cvPBP05p5BoiHXlH5sewTeo3M5n//z5+sI35zGvx02RdS0QUIZvEfsBa
aR5YdyURezJpMvULuXanbgxH0G+hUcqD7s2nDMdFQaraVmQZnWzAGpygILCe3S+C3UZCI41ZWtzZ
2ycg2cG6oF3YL4piO9YF8xkgq9AOgiuSo97GSUYhCk3ca1LKH1034B92EavTzjpgr+qvuE9Yvo7c
+0e80U9GO/GyNZwSOK0OWSq8kOW6AEL2Vk3jfkczOnCdfN1Va1Ki7LETfJja8Ytdx2C+chr/sysm
bij96CQndu4omjERME9TCAnXyNiyswRw6eMG4cJQOGs8suqJ+KK1Jq4McCxe2BNOLS8RNT5Tidgc
y2GACZmQBvCb/tnR6ReFS/DSUsps8kxurAGGInP8zbL8ewDGus3KuFi5R8dCEOTXYlQM42kbfOGA
vmMUkiezxOlHYcq7I0gbQiTL9v6MTOLmdvUhyCLTieKk25SCnFXcj/Yq8ZP/Oid4Yi/F2rt8vRdo
AsNJiRlLBCTMHR9WY5ZhBpgA3wWpaSxh06pzU310eDpBXZhvtuJvPhUWhs20eEnb4kLAHpyqJkic
q+mAkeZQG8tPK51mPfpMbEM2fAZtMj+YfuWsKwof13ZLWqGxnV9Bt+UqpT543dEYQilfD/BpWZ4T
v7+YLGPxSpL09dlUszM9+9IdVyotKqi60c8yEvLyJ25jVVEva8LOV7sordPsEELLo+RlrHBQUYBy
6kl/h5lv/lGyBCpKld+BX2m4hG51FoW+acVzBuSFNHgQf2UDuL4s9tnqNi59e4KQTD3iAljMKrmV
KuiONgfHwbbqN+xu9p6N4aZLsl2BchDG1WxujDprj1zBxze/ti8jGPGN11IsnUbe8AibsNmZURDv
4KHF2yQpSv72GVSeRgahGRlHA2wT4zIreyitF2HzyIr7nF7L/hcbES8TU7xR+stNIq76B23357GQ
Xxiuo3VeLu910CC+la+JYeE2qh6SLi53Ayfhmhu9gkxdvACgwJFbfxT5HQ9bA5QlCFBtqXbLTlQE
lvy1CX+QGLvRIfeiLMazOXefJImVjSDkvzK7e6WgLP/zFxgIRN1fAS+OYdmbN8OseS3p/Hexm9d2
6aKDhJPPmyM/YSek5gDnfhhjvTgCSDvxeu0vfeN2/0Dl2XtTN7KCCaHxMotk3kwEz/Y97ipkJOtW
mvWOEj/KWL2q/pBpJzYUqo/YmoxoPQTZCQYHaAeydNsiFt81OggBRuPBIjhMxSyodgc/DCx14lc+
MlyOdaZ0g2NvGrCq9DdPDU8fQUtXMnIWU71lxUFpbe09dtb8bkfVmzdmR/64PZGOT9j7NKi5NRSV
8Vzny2Ncu58KuOTCUt4F5GuI8skaxZO7OO+jZVmbOUmm/VhZIZNosr4fTymsQYyzeFHyN8hWFy44
UOszuACQylwyIdwkfS6AxNcLFTsg+72UUFbGlzWZNtKNb1bABDTpLZarOyPb9bFuetDMkwTaYN2r
UOXTd+0IjnVX+Zu+B4Hqt/gzvYINnF/vRkz/a+iq5baPzGfT9j6IsbPHmonoT1h2abKs1wQB31Xj
X33L/AmM2lvjongyfP1kcXfKR/fVm3Fx48emHM+TYQJAn8+meavS5MuX/dNg0k3jKwZ83Db9rLac
QO62zdW8wn+Gax7sO+bPYJWZZrxWSfuBER/CUpn/WHfQTbbEIB+HfjMtnPr3/Njs98EaYhZ1fr5D
ekk749Fu3EPUu6/TRDIjt91izQ77w2DkefCk89tKcBgWMSDXYA9ra3WmxmbgAei+4zp78slqbBQ7
DKylMZb+6Az4Kbk6cCzu+eAvDKx4xIv5v8ooQl466Z3Hizm+SPaLUv+oTzv6sc+UkzUkol0CA2kh
DyrvfygN+fBrRXOkSqILM4HFTmd88yr7O2iKkEN+k5t3MLaJkp/ijLak+xhYg72PUW2YLXFaz2WW
hNprPzVGuI3d6mPqoO4GE7Ea7TQuxmn7Wo3daWF7Hzqj+wRZ4Le0CihF0rPBIyKjrIlqFOthsM6F
sJ1TmXUozVxdB2d6s/v+SYqkC/kpylObA+7IdOTydI2nWLkvHWMhVsJ/bX0X6v2aZ7rne2i2KILA
uMlEjNxFTJq+u8X96nEMEyMgToiM9dbSx7vmiSbWkw8/KnCetTecWhLvfNvHN0kAcHb619SO/6Um
Iax8VFfhBRcuHvj3ifbPRQUWuq64A+KIZjoDqbx8xAFIIy354lcuh4/Tf7IbZuCJSS9TQLDqeQ/u
PAeH31Dz3ZX3mGMffLY16oeZTCiAA0H11qnfyxlgcrYgd0WjwdSZvzkeZSS0dH/aQrxNNJ1RO96d
yKLdDQtYBm3sQyOv6XBJMaONZtrui6APNoidN/xoL267HMnRnwebwsfMJO4g64Zzr+3fikxziOXN
lTnpOYsDVLO8NB/ZppQhlJcTPj14RFX7mdc2oP3sqcVJWWg5bnDFe/tBNbeErlpcmTZe+6k6pbG+
BKn7TEASfZy8OGgV78GyeJ1lE0+X7Id746E5sy9kNKMn9iOhLnfDRPJcFNmrEMbNGpr7ZmjYNQ5h
E6cH8ZALTvV+ADrpDl+kNB+oWKKWJxU/WWDvFN8i6l8GMMbZI+U575QrPfS431ZNRKm4dNKbtqyr
Eum275N8j8n+YuYcyknq80DNHFeJWb/MZh0m9PyRSlsvNDKxOE0wCMBhGS2wTtKIdjEUJzwmLi8A
MG1Qrk9ceK82lenIvqQoVNNsBl/TIcrTtPF9N6MkizdB1nxKWEyd0A8M9tchHZ6EmRZnoB3f49Cg
AVaY9qvJAArAX1XrwmAKY5tGa9KKnraj1SXUhblISL7OCUC7VLUWBh5QqPJPSYJgP+CfGWy5kqgs
645eCbJirCVyVBtauDiMYKhNbL9CanZ+C7vL9hQu81XSEEJLaX2W+fISeHTQxQYX/M5XDyjx5Tqu
OyxaUY7KI7rnNvWBGHEpSn063KwF/krTd2+dlz0aHouSpEjyS9+jhhWO8wrdj3x04j66ffo9dExL
LdM5d8zROHSxmVy6mAuzSwhoO6iBsGD/EPcLQ0Ixa/679NuP5399al6MwD5PdHORdExuyzy7+Dht
nONaHTBUfWaQ7cOsR2Ub4hFW1uCxSlHqLBaNWVPXXyrF4Eq6hdQpKseW9sMOZ16TbwB5BJuYjthQ
z7kT0kHy2Gf+2W36M6Dud5gXnHZDVfEm4uM19MxJwab5DFgMJG6i6a7rMdMbIIvC0prh1fjoTRru
0mBDXUESggALFqhe0ERmx/7nWk5ARnQSB5Gi13k+1GksqM/lAEMP4uSE06ky10sjph1khq+7qGFb
zZZhwLmRaPFZ2U6vAPrbVSnoxkvv2Y0UPwTiCfuxukp+Kpk+1zr5XZZpfDDH+GsYefoIuJzymsOb
nhkArgqj5kT0wQ9SSkhQoFaWOXnrpHX9/UgBc+Bn3KhyzDhzsEIE7Xdlaz/NASAcb5qegJdwtUpB
aYB0WeexcPdzzbJCZACF2vnFvseG0j54de3+FR/h392Kvg+cqSNNCah8aIBewcw9DqlGo2rEf6kN
XQu5YN54UfnWy/meG/q08XCH2D/fvcL6J6jkWxk9xpq5Zv9Zobq7HfVlk+Bf4S/ldhAi+wJ7PK+/
FSj9Z2di5qhk4Z570f06LCxO3NFx+yuW6YnvP5eL/pZ1clFlRteViMZ/Fn8sZayMt6jb9N8s4qOm
9+XF83PCpSTQfF6ra8Ifd/+/2/1BAzpjEh5W9JR+8RV4qrq7ftfAvstq+ZRTDNUIFI3M1qfMW8Y3
hrlr2qNn6+XG5Y7u0oXCkx5zDr0jByAR703lyFs6TtFpQF95zrymPBE7h0GlqWCjkZEKtNhDQSgk
cAwydPZ1RFH5S/Jh/gemtNvkJPax27l0P5D1XS8ECth/BxQczvVyE6ny/1wmJTKoeYM1Di/ozM/h
DJS9KnzuK8Jy8mPSjXlZBqIJHGMlehPrpY1Nz0ZIy9PVY7V06TF9PvoWL9oM/MPKtLhzwG6hxY/F
PMHhr8YJ7qUxHYvn0vN3S2RaawXEZeOaPaVTKbEFP41fB8mtoDaz5YyoHYWxjVxbc7a4zElUP7jM
yL61omOOch0ssuBuLADKMUo0LG/7CiDrs02c/3poGT40QbAxY7PFFPuFd9Bbz4q3mqnMK4nNsC1Y
Y9IDcnES6klsX2Cojlk8DHXHxl76n6yA8hOUAHxFRufcE9apOAtRbmAK4V505W4KoJyzp3jpGyrU
ksWiIarb/4+zM1mOHMmy7K+k5DohBUChUEVLVy1sNuM8DxsIfSDmecbX90H0JpxOoUtUSOQm3JOg
wQBVfe/de25ZlPcIWbpVIj3nnCkNCVDkzaTbpmjnfQdc5WcZ9PA7yDhATJLcWm78ZPZtdAOP/9W1
+6dhzL41VpNjyC3dg2UlJZOxEr9C0u9Md3rLC3k2Vw2nffdxijQRYWXJ2ifNLd2bep+m5nfc5lct
TaG1rRE3YOz+gW/3gM9wvAQexg0K5S5puEuWzQGkIGnTqcqHaVTWtvPdh9qhvcBptjn2Do3/qKCg
94gcW2TzB6mT18q1r+2ZXjR37/vYmOMVf/GcJh/jHvyYq0mLG9LZ0hOY7+qekDNP7Aw7JSejKspx
Uy0TaRtGDBN+CSTQEiVIlZ4oxWnOF75Gt5OGAjIJlTNPEKyrbLptTOsHZir8eFCB2crSF0zw7p3g
bVjb6BAq/EOrcmyDfWu6J5r/TWeP6YFBE+5Tzhy4RDEYD96aYEWQTRVSoebVc1VasTQYrME4nDaZ
NyIXFdLuSbDIit0wV+/QoUj+UPdeLm5MGCEblOOboSYgryalLa9qmmWBn7FlhzVUSqxyLJbNqo1G
cp+zywK0eFPayRqYheHV8zqp7eAdvJXzYHs1zayQbJ/rkkxLuUnTGjJaJd1+NZQUXlne3gmA0fB6
dq6azhwyA9YkWv1wR/GYl4v0B2YBA30ebEi20WoYR9pOjimk3urQAYod0/SeiBTlvK5CkZ1zRIby
SuMuoEMd6y2TY29Ds2I+ryDyH1tpOrQptQI7YANRlSBRWxMZc0N+O/mu/h0Tt3Nvyi5nauy5y68Q
k92yIB4DhPN0/zK9FwlaAtyVpiRotbQ1LvAy2Jskhp4TzldtEGSMm5DiZWtlwYsXeLQKIyI7+vlS
IiTF6OKjrh01j6ZiWGdUCXotVIN5bJDmktSvjJcvMoWoJEKRfQh8nvoWE9dOZtYxq1g9Q++dmFjg
mTWB3eWhMSH9FgqBXRIovXOjSh5zB11HLNg8xsDfzOiMqUvJry26sUSaY5/PCUteWAIgc8uaRa2F
KIk5olon5Wyc+7V9l6XNriv1DwfgpCqa184bsAKiMl530/Bjkpwk8hI4GKlZGfmmZteeuqI/KtKJ
1l5iT49Vqt79esLCaIdPGADPhcIgYLBoE1kYIDbEVYT8/H3u0u+iY1ae0sldjHlYijBZrhBgeIey
taoX1wRwi9YEWdM2t2qm7wwyyT4wOodcFBq9SCycOh9eMnKoFerKRbFGqQnroHU8pP0RKrU3p3AX
215rJeMWMlRLrpdnpbcEPkp4LkrOF1VY9fHGiovuadKLpWgigyli1hnF+W0XZ8OhnEs4T93oxs+Z
xNZ6aqqALbqN47B4aCbVb1lJjJCwMxfRRQvhKt4Z5tid/DhqLgaKZljw3cMcjuewMB6YY+9Q3VO5
JtaTFnx8NsQXb2QNnl2qns7O94gz3hCmXmOvONAyvyBzd3xhtsmZwHdLjqD6PsV+TwGA+tCBmOrl
01kbOv6uLWIe1yh/SzAFgVExAUKARzuPqGqeYzLKDviQwzXWpR6aHXB3bpw+gRUpTw7rO+hNUkoR
9QUTLrWwGL73rIzsUDOTDJ3SFCxoyqOtqErtbYgEDe9n7dRnqSR9e10kpHYirjbmbQqW42EwdHoD
lJHhCGHL44VG2nmX2/ChDl3WZ/dkKYGzJinphUhh58rWVfKI4IzWvwrmdNwJ9Bg/2XLNcRcOltL0
MdLk2g8Z3bG7+kRcgCOiYTmMWFZa4DymExFBr3vST+OYloopxFQfSFWqs0dN9eKvhTDqXU6zftwQ
K0wjUQns8G1VU+tVUpYWwsGKcDnWzn4H8NGArdW4EAnafhOWVP2xzosnHbjGIYXM992Mi+rMqTOY
Pcz9i/OShL1tVeJJWrLrkrtu9uxgjZFy+JEhzNeIFnR7QvOJOpyHc1/Didlq7EsniertJSoCouF9
ndXDxrHnFpAWb21yx7F4VFt/mCkynEVwWRGLdlOmZQTPMDdj0p493mfCcFrU2o3kUEFrenimT55e
ZQ06DxUIdekYdvctRQp27Y90yYMmQ+AjlsxB/C75KzTSZIPSmi9Nw1o18FY+AKEI9kzkWUf8iJZh
0SR7DxrWHmK1e2+aYbhlxFbczSqM9jMqnWNM8u8JfsZwkGHlvAQOWV3MS2c6ecwfahQMXZt4axz2
EUxpUG0vNg3LO9wNLJsVpqw1vovuZrT7fgM7iIaC4xWVTUity6YbtCLlGAoGXpyqqZEjtOJGbnUk
VbeZMyJGAWaVwTcLAe6Jb60Wuxjw0e0Y4Q4aGZs467J3QmbswFQ4AYpsuvD7MOTJ56DwXQln9ja9
qbIjOZblNVJcf+dhy+c8NHaXbSDd17TuCMwsHPvQV+DWWqOAKtkamui23okW+xV5cLaMFH0TOEv0
T4PjCCnwgHB6vhbZDKyjjQd9VZt2fyBnM7wAudi+pW03veGx7B74SqJr9H/0lYrIQTSWuC0uuEgG
BGiSO+ZeEMkKq43OsCb0FCJRvCGKILomaiQ9AHsA3ICzwBwviEZMwm2NUetGZ0n/CilTojkM8axt
6NxwSqcj0yeMdePxXk6JldyImgHiRSVI5sRESmtMGt/jCoidUbnXCe0AWke8i6WWZzLnTOf4yBva
bNgzN9dHu3B+IqiCOc+ssrCw/1fWkiw4sJra42UA5IFREwdruAG3oDbQFOnjVCc/krbYZ1YAvFXI
dWQEl7XmaBT4YbY2Kuc+glqDbFq8SU+/FBJGvqeskwUjZG1A04EZlnwzMLmtmhaMNV0zhkiqmomx
QANBXJKzgQ9qnFi86P95+qIfvOkYEjBDvcVyErsZP5+JQr4mvutGFP5ETS3iATB27dIGjsYSKZR1
bgdNQyocEM3IMPqTnhQoso6nADoaaapXqSi/cULgcAQJi7rKhDPv7+JgCDC99e7WM43rwlLOY5gG
DwFEgbBi3FZV8r5gmLOR0ngAvnNjDq6xtmzOaQDRUBXUaj36wj2GrkfwZwmHToocD1xboj5HlMkA
AZqfEsF9M5jVhn1zOAgdQptcIk97AClqnKYVOxxJMmlwW3olzbiJqQErnwBnyom5iSQsNgjHzLoa
0lLVcNaY9njozCCEFmba2wRDE7IYDjQZ+2xhsN/1dnjjugReplCYQqXfF/s6bhvCfJvEoZ3EAMC2
G3Hm6gptlo1DEmLP5K1pHVf7LjcfpYaLgl3kvGsgDyFyuf0LVKI510SR+wJdnaYL8ZiIkTISMzj+
lyYNt7hz4N+T8lQtLBMMKnfMMr/jXJHMUSHgVyYBLXVMxBVsXOQ0MiVt0u9OYSgfOOm/p0w4TgGv
7RrwxVubUzeMbfKjw+bOoVvfKIKLeHc5vcl0cFbdgrxXfRfumCRBj/Lrh4no9rVTNO+9NHYeHNqV
nTNl9Ti0beWACCxIrNcOoCFFQVIcAOEO26BevLcGYhpfeu9JG1xQuZK/3FY3du72a6k0079IEx04
Y01E+fasXVauknDmbZnlP3RoUmmUY84PqKHmKz0fOkhaDZ1BR6BTFrnz3o0J+BZQwbNub70oePZU
cA2xrGPbJKEwsHFnWcR6rdVkTxtR9mdlGrzbhRVuqqo6Lmd6F/slPlMe5NKQD4lXP7Sxd6bi7Lk3
x7Na1rsxmL7FSBTQ/VFgzDnK4NyIKb6yeV01yBQ1oTP4wgKwrNJkYEiREzt47tK4hTTBEuDK6Mbt
uVG0TaGBhIQ5KNJ7YccP380uuirM+iavNCFlUX6ejNE+7o1yF/fDa9os6asyXMLam8cmMb43VvyT
Li8pTgbWJalGkqwm7YN/D84E2NjGi+XJYVRODT1f0T1F/cB2MgZgCWrXupQxPZZ+6h/TZtg1ZFzM
KKSJWGl2lgGRzQTXsC5aC9J24h2A4zIsLNOXtPGf/Sj/tpzNOR09GDJ8FoQCbNywfDBL8xtmxuex
ss/tjGU1NKAnWlb2NnrTfTaST+l6j8wzgk0Xwm4g38tD3lDv6l6cajSFZM2fWYQpGXO7y0tIR0A4
L2wq5B2hnxXDw+CF+3UICQdflU4dbbWlIIXJ7ix1Bow5VXF08H5BAYtXY2cdYkaWZWZ9UyMKmXrx
xpO9zWEO+tVKVP15tkxN3EyejYjlNpB35MqmXETqvauL8QIBIU0AcOMbybB4rXsgq2UTAo+d6F0S
/smJAxVpK/ddmpdbyXvDyoOcjZQe4yhp7RtZa6wg2+BKoqNww7z6jYDDeBMyO8N6AfSgNqttIppr
0yEVIa9ThiT1gzC6B41JCzuFw/5QoSxyEuor4oI4mmrb2RJSdir7uqfNM9RbMKasD5ntnPkIPHHn
1VdxFzlw3agfpUCR0Kmq3gEge6clThBBZ58xxZErXrC7LIz6CyxN+7bqL2nuPcQjOlA7ae90YkB3
MnivAxxpsK3ep2RpppiNYnbKERRmad6D+tGKQI8Ie4Wget17Qf2TI0+8Sqr4US9ih54b4BXlsWbc
uRNFdVjcFUcq9ehkdzHBfUgLRNpc0OhnECuiuwhcCU7IjCbBxFzaN9aVHJ7CgMUNN+KLWdvGTxHr
E5E7/V2UVf1Z4OJg84rsR4KPmr+UKpr+5Q11wqPGCrh1bDfZ5KR7rqB6RBvU4YhTjDNdamaAEbgD
19u1JiFDBXsodJdFnMjAvkyyO7NEmKsj67KOmmLldeN3ZtzU1POI7q4lBwG8QlEyU2sUNq85eHfc
6nLJltxXBpIbbc5oH3ipraq7Aw7P8BfogBDwrehfnMnKvCs0Z5SuZ1TgjyDdK6PdTXl2l0XW6+jr
o8jookxd+kgc3Pxo+bpZW3J6CnObYL54QuxI8lbQ1e8+PRPfsRvia4B+DTNLb2+S4AtYAO3BVF6a
0luPdFLYXyyOJbOg0Q8eeGcX8UXiht9pvx+mMk/XOp2ekzCApkJtELG3ZoLpgoUIHTaAC21TnnAp
IFrOuQupyHag56Ce6sHYdVbV8kOyM8kc/SVJi11QeHgrBnkGuBBGJy3IOHaTE5j6bS3QLltDXGPz
rdVWheY7/7PWigx3KhfuStTHiDMYoPp1+kC0/bWBqGtYaFSC/yg1Ksp6rm+MeLqzouYKrxFByPEU
YHMLz7zIPScS96XPTKTF7cRDE30PlHVXxhIqRWpfI3vfQ6/Nl/5wsKHRfuaoGN2i+jGSLAjrEfGZ
ZVrs4RVxCgTRHEqJQtqaG4mff3RJJmb3QwKKwQ/0kDHZ50hTyi0O6AebAhxQY4wtYISXzPKx6Qtz
40TsFWDLWLULtbTH7HfyWTmOxD7q6tJf1UwcF5938pRY3VZG5iJPKs57DA0RIsnFN3PIWjgLAXAU
yOE9EgJiUYAd8Kika9MtH7TpwcKK+3xDcB9JrIP3beBhizJ0aSg2JQq0TPVyjXXuMnNIblBZHu8a
pvEULPUuHfyrUijOKzGenDqyzjHS3cG54zepJ3PD6fhxsIefwFLHVRMSHY32/ERkx8nI6/AYBP2d
NNx96Hgo28rikvpzCWJIAasoLMFDRYoA+z677Z42PUYDs73sw5YpbCzfZ+WdUGKxsAMvO7oFSBKi
pG8zbLCENY4ESsbGsPVT+kmZTb3qm9C1AkaEHRTGJkl2BoMiyucGPpT5lvccaWUWXuHwfmmM4nJ0
vadGNiTEYP/MK3tvueUFCoFs67HRTpWkJVy2pxo9yHoonG9DO76pqNjDAsCcaRrnmFvfMcDd9lP4
iFD2Crjbi1PWbyjSeQVSt2aSlpFYYNsHhlRbRry8+yb+ej3Pb2HFsYrW55vZLBiUCNEAm8Rr0Ax7
cOhEIvnJZYapAlGoeiOG4R7kFGcUQPZ2SqSLy41SZmquy8nq6AfCBZ+aEJ7XnB6tRqJLkz+z1Lkk
YcOgQR1vxND9KGOm69Gy/uronrLwkhb5t7CdkL7Hlr2JU2+ZKrnXNTMDOCvxFbxz+q9p72+kjVSz
94r7Lhxh4RE7gzZuOsGCx4g71nIta/uEXpqxpSd7PK/LQbUJLwqVxcA4uBeYyfeiLACNKxCGvb0p
LKzCSRed5YF325QKYCS9lzHUz5NdyaWNdZz8ejHkqXXkxBe+4d3Y8zQvRpE76dX3oRGdEFfmu7KM
EjrLVmyvaoASNH2z+SzrEuweGS25Is6/IX4DGxiSMyObHJ0novM4tK585B2riOABDBHNA+rcjKkP
p8U+Si4ckPlpyXqRU+8wW69vyLDEhF/iarVDKhUZPQQArSC/jDzuC6UzVBRVgcCmDnSzls39yM3Y
1HFF/6UtpvM0zx/jrL6OgGpvBm3BGjdR2Mf6UHkQPjMfu+WcVD8xQ/1gF0Z/k5uvYVFT3DESAyrs
PE1EAWxqx/cxkfNtOjFPv5yQf6iwFgfmRxiDTAt1i0NtqI3cOzT8P1bo1PDDqmzYMIkeV9qVdyYz
k8fet5lG4rukYVrwg4rvHac3hNcm7US7UPu2TvONM2YoA4IbQcG3NovxJIaWDGjNHeaeIawpU0RS
ForEoXjARehsc6Eeo77/MQ7QUQlR+9aVQF2bwds6M6E2qW0jRYTr20nSTHLjSkjvRmI33SamQ8M9
zX5OsWvTzqrb+SlAv3pmFxRFTEHatmRst+gy6EU1Z82s1KtUZr6Lc0sAvUG6z0gxYMQBBAlriJf5
ijI30niTRZ0N1jqKK3URE5dylo1QL2iumbhEwEvaZF66VL3rqegxPBQGP2DVBWViP2uPBBWmUm1C
52yy6fO5qWtt+i72NbyLnMRwuJ7FD7bg9iLpDQ7XtKsI8xkDKQS9DjP9ScuHKh/R8GIj08MSu6jt
Q0agGm23sjEUw6sBoogZgzrdha0Q3i6YSw/vCLp9eJhVTNcqkF5wmlvO1lubUPBzwk0HHzpZS9Qt
YjY/3OVYLQC3IWd8BRGQv7mFjeCvLAfijQCKkWcH3e6hNJEQCLgjoAwXrse6LAPvTSnfO2t5vIN1
BgTsQtLfaNYkclFMh36BPlxDZnmdEyKAVwYdhIcWo/QtVwe1QLLolba85GfAeRJFntecaUzkhAik
cjGPA1FH0pQPRkKrXnOEJdTFjc8J6a7fSzVgSq6p+rNT5UjnAWxAcJkJQo8xzYZIyS0ab8hwVcBQ
nD7Zc1favBg8nx4UZDNkVs4iNZ/FrSILElM6faOZU+sznWbMXJHNKq9HlUUPVisMGGGJILs37WNI
N6MAXE54Ax3LMS6pg6EBiNc+ABNASjqd1kVPfltncjGWsRbt8OKSh4ugnZFcjH/IalP7seu6wFvN
vGlnhIFbu8moqm+1Zi1ifE05bQ+N+zxbnvfdwxh9jRKnw9xi9XJ8kU5GYmYda3rJTT6JgzKsSB1a
12VqknmixIRgmDFZFXlMnV+mVfvqZXS8G/qe65KjwTYztbry69AI9xF5InduNurrVIdyWM1kHFBW
w6GcdU6x0TCFBivKKOC20j0kLHStcmkyIapYwUkjrsJBjHvDdyKpaXhqT0iCmO/nqqT8xIcYtvdu
IDMPiUTSuuu+C6p4S7grJXobkKFajLScQnSRW5BR8cHQdp5us3FKwn1npWyodH7Vo4669KdWI5Kq
JlMxf2aKFBFIDt9vZUT06s/oNFjPpDbY4xv5DZzo6fiJag9MhvBtOoQq3gPgD02WdcLCVlbZmmLt
Q4FpWAFVK9Z2LvOWmEhLRauOAO83HSvjW2sgKd3Sk8EKXYwNa6gRVkjwq0R251mB1lKC6Nz7WUlf
TDlT4J/GOmRl6H2/2fvlnDwZHFzOkwFeG0UxXkvEEiVanYCIBqehwEeJnsIVSifiVEmbzQhBsHNj
vQxSdlk/TKcZ6kiw0X0LqOqvsNNWoAPFSa62Vd0Y29AWzSESvba31E4zsWAO2ZA+VEVwiNUTw+EG
BwldOSrMYL63PTxRMIIyb0289IgmxnJR09JtQZs9gh3h3Sl0xahQ0YlCfKLzTdCozjqOM1g3VBAE
aqIvxK0Mfhe1Chjfzi4JTxBBubHqzrqc5tZ65yABf6HJtOGcZjK9cAvDE0GLr9E8Z4SaXsNRhnqO
Zzjtt33fQuUlEpwAQDfrnhRmg10Jq+n0V2aXprf+EBPk4l8Ic+oHAuDt5FxFyFc3jatZKGfBb14Y
U1kzrJ0J/UW60NwMQgZEgMQWygiJHncbZRCaLjXkuWyFPS4DLdi1F+S3IxdCLfBqlmCoR6bIi3S8
8XdpxlAUkzJfwrrr5LI2xAmjTLekkWDFw9zts5D86AEtREapOnEYHoB2OBdG3XUz6lcv9a7/w5dH
6KcdhCeXA+mSLek1P7KpHow1atTxyWlRjv2HuPkwZogXnOoOn8aQo4K3feIosnwCCh+6b0bfndMJ
MbG+GNBrYh5Lo4mcfZi2x9igT1nHyn4gxnCJdnSiM7SF8ty2Y5tBZlkbDvqQtHnGKqZ2IfiFXVT1
aNKBrj3WVYE0yodqcCDYNPoWOSEVX+8Z8cEpC3SkmVFQ5Hq0Sa7r0eZrjwi8u/yP1dN6tHurOOKV
aQO0DbA3yb2Y07u2j9tuVTcVUB2bd7Kic4xVRmWmsNZu73b947//9V//83+/j/8n+FlcFymw+/xf
eZddF1HeNv/9b/Xvf5X//78ef/z3v+HPuYK9nn89yxKaXg5//v3tNsoD/rL1n7rrG7wShj4Ct2W2
AAZq0+V9CN5EWHc5NKrN2PPAf31R+dlFbSp88vkgH9r2rxelMeOHMhy9YzhFQYisd6TcE36B2xMp
eyf3X1/O+f1ynutYCAhNxJLKWv78b58xrRwmI2nkHmes2jBLS7958Qix/MOncj+5jOfxaVxhshV7
4tfLVNbYGzPCX1K0JUgSx7rtWGKeNPyfbVwb8dnXn8oyf7ueY/K1uY6pHWFS+v56vcEdVWcQCku0
X0u8hCQfaGyH8djnTQqwyvLPuiUJEGhVsbflIguul+Pq17+F/uSX4HzvWDYKc1eKD8+P9FPSaloz
OPmYzUM0omny3Caz+Kayrs7o4KRVummtgu0lHS073/zzywtbuo7gNrqe/HDPCy8BvUzuxMnNh+iW
zbq1KXNGCk7JiKNmq1wQn/3JBZBx/PrSvz9VjinRuPx1ZcWX8OvtpzCaw8zIuP22KmYcX2ImCxeA
o7f9+kLW8kX++o5yJbSOFh0FxuXOhy86trMaG7ttHEfqGiTnKsFikWENefLA7F2yISmmQY2u8NF3
AcPKzpmsaYs81aU/Mrn5H36hz75zqVg6PM8CtvBxzSDuiJiiJApOfWHcVHAsNyXO9AM+xm+zL+yN
qkv7Nu/JPPn6Rvy+bHAfaDk5HhclouDDsyaoJX0Tudux8szyCoP3fO5GSXDLyCm+++eXck2oNJYC
xyI+vsv0Fvg2DZ6rUCRsWpbfXteejVC28qw/vMef3U3XdqQS0uGjud6vz1E1eW0ctTI4NYYoHbpX
Flx8pMclcXDLHANaS6qYQGK0RxyHx+jrT/rJYyws1xT4WNDvyY9v0GAKRB1VF5xQVi2NfnBp8Z6g
TUOsv77Qp5/TXR5f2wRY+vFCfeL3lURDxuhANTgi8ghJNA0WYRYY2pzye2VO2bophT58feHf12Uu
6bAwm0o7yhPLL/a35b8rpm4qBsM/+mh4TwBB2ye+VHXWWvRWCt7Y56+vZ/31Anx4YS2H1qvybEua
pvXhikNWe/xp6x/zKJ7snXKoGjeTj/eA6VeboK0kleMxolwniNfGer3GaMYxFLD9EtJCpwEWHSFZ
/arBlYhZROAf2kCUJRNFEpn3o+jkVcJo5yKRdluuWV1R/o0I71exkPByetoq4WqsB30NmQRTXRVH
j8ZQWSEn6ho5NJggMlGryKLuy6I6Aa7MfUEOYVbWpnAz90r61Ckb+m/e87LdPZgUmno5OXGUCyq3
BxZBFux4HripSRIRzt8JrhHGBRDT+dYsswgDQJp7TyniyGvlkIlQxSOarBlyiruyioG0komJeLMO
Zdsd6D1Q9rZ4IV9SyJt3+O2wyunasOgxRo75AnBIGseuSiCKYFtobkA3I9kPbQe1uE2iVvKs6VP4
m8HhZkJGieZbXecU/bQcShQU2cyMlQpKkuplNLDVHZv5wjrr27bbtEgGbgZUsgezTsbvJDo7Fwr1
U0BTygVIBN2xxx3LT/IOMsNjvDXyAtZflfeUdDkb8UzyQwBd3x7GV9Oeo5vY8GK0YAVhDOt2kv19
Eho1gVMBTaIMNPhdyhS6PkbAskHu2pm89wmLOmRJo68omBC4wC5lwJxwhv/h41DEPkDfn+BMCnK0
EiTx3KmaMQza8tK7RboPhLvIANTfQwaCgqIjMhLXA+PCb/TjuelfP+fLcvvxKVcOUIJlH7DQg3x4
r2hsMOlMotNc+vEGHElI5nbDLLR25q0ih2g7q0idvr7oJ3sAywcPHC000+Zt/vWioTaLPnJ0BLLF
kP7abbORtq2j1JsMW6I5v77aJx+Rqyn00lLSXLU/rM2TaWob3FmE49vFlG2EzUB7ZaKCKfqkwVWg
G0BqIun/sIR8dl3L5TzucWVmux8+5URWLyLqJD6FJWUmNhF8wNSx5cGrkxJ7vUGi49Yl+fMPx6lP
lkq6tUpSoWohucu/3t0hmusE4mh4UjFCrHHIZAq1HgvT2ouBJ9I+mOP3r2/xZ8dYW9iUHq7kACfN
ZYP62/IsAb6aHcGIp1LG+TrUOSqYnGN67Uyws9uEbjbSkU1QEwYWg1Rk2tP2d1//Ep89VcLhHGmy
Bevf92AjwKePhvEEvKU+yBJUJT7taBmKGX94pJZH5sNbYwtXWHj32B8s9eEQYychT1RVRSfyUXLn
kBqcMc952tW5NLPsAWxO86ytgel5Pmvg/kXlpX84uX72dHFy88CK2ZwpP56jIsftixh52ql16h5G
h76PbQzwGAa+2YjdDiWpOH84ZSw73sdP7VnMYR0Edcsm/OuXrKyFzyCImrAaNzwKtCir2Oi/w3Ai
RTpdYDQFMVfC8c0/XPiTb5btiYfLVZrFyv6wSEV+jdYpoj6RDap8GLfTc2Dn/VoPur/5+iH65OUR
uHodtnNTc9z4sFikft+XAeCLE0XI4r9gXFjknMmjwn0SJf3Iry/32cGN44X912HYoQL79ZYinJvc
OOUULnAUTOjlY1bCKtS4a76+0CdPLKdD3g1JleNJ58MtdB2p59qi/FABXRQ6xUuOaRCfZ5P+NvWu
IDJWRdt8hCxT50X0h/fls7tqI5g1PUG2Ekq0Xz8mITTcQwHzCTGSOpa2xtpQCP00wgXcO5kRZf/8
4zrS4nxqeXQnPHP5hf62HjH/aeaucOUxiGsU7dh3EanB6IT0qKa+e4ew2oYHk8yP4hTEmYaXnNZ1
f/H1Tf/kY0tJ7pnGU8M68fGmy8JTlWtV1Hyq/067Fg5ZhwvaIKL+zKao2399uU9eE8k/VFWmaYPa
/fDsyt60zG4ujaORGuJiGMzilIRleCeIStt9falPlgKupPnOPOVazsfqcQlrFgknvGOE/vRpaFAx
CEKAzhoq4M0i2nppCxxrJjPXP3yzn35IZVN7aJpAbK6/frPNFKlOzLNxLEkKPvRDbG3JEDQ3OZXy
9n/xIdEja0ENQFPowzsTy0wSUDgZR1didc56b76oq7bZ1G1sHyu/gWBUOrTtY4z+X1/5sw+ppMVG
Ji2LL/PDlYWIot5ul6i1QQ8nOBDtGjg2Ad2q626/vtRfjbNfV3VQdQ5lMgu7pgnzYQkakfJZuZlz
GMM8Pbt5uy2hdhnmzEaaOFtfGxcEtd/VbnLWRe5pSfnamEGPFRA7Qiiu/vDrLJvIx19nqfIo17Xr
/XZqKsspsFPitE+GIW5HzRzKs7cd/rKkIahWofoBQEdiRN7sJ/ysuEMklIqgfpqL+OF/87vw5Vse
K6flqg8bHjIEIt3CjCk6CLd9E2W3oCPSdWRa2HFh87rUTUQj5smqGQ3Ugohg51o+t2jZ8nj8wxpq
2b/fGSpgi39MOmWevbyTf1vTyCLkk6djeEoqa9F/o0dD+OeBfA0M4UV7mkv9TT+RwKtQ8K2gy8cP
QlHIoHt0XgqCzdI//UrLs/Hhy+JoS10GhYRe6cfGoe3NgS0tjlwyTucfzlhHz04wBsBxJsxCvrXo
KaZBQBYLLENcJn0vX8kWSfCh+U3yT7du6dCBkQJAH402WrO/3h80DWnrJ7N3NIMGP1Mf1NFV0Lrn
0Cv8Q7zYrr5+PH7bUrkejQG6LspiVvTxJaXgnMIKbvORhMi3zimRQpcDYo7ZHa9J8fWOUR1cYpWY
H3q2mD9c/LcFeLm4BSeCNgzHoo/nlMD10fRSlh4TUPPefrK99mcr5NTi9OiGhiC5Ur4M0i1fMj/F
vPL1R/9tY/vr6kIR1miZ0vy4n8OtTrDFt9xqwvN62+zAlyTOvg/Bi3Mwu//6ar8dkparKUl/zRKe
VPaHL7ZOWWVnx/GOpZQhEjVjiedFSvv1VT75TI6QbChL02eZ8f36+NRYW2sw+2zWZKusu8px1hgm
162uYCmkAZClr6/32xrPyUDRevU87bpLIfzr9Vx67RaEb+OI9Lm9qC3cZqt+HO3Lqu/j5g8X+33x
oC9Jv9WUUMggD36cM0i/zksslbA2sW8f6qZVV60RA9b1w+pQVgGiKyw4V3VaM2OUg3VeWyGd0gm9
rEuL/A8NgE++UXz+wO0krXBOLB8W1qIOBYkjfKNyHIurajSddVrgtf76Dn/yjii1dEMp0ljEPx6/
ZtTvGcGy6mihvNg5IcwZ1zf8rWQWeRMHFkQwxOm7sqriw9dX/uS7JdpRcJ+1q3maPhxSFJB234L/
e8zrMj9rewQd85K6tGRqPP/TS9FN/+tk7/KtCufDY+tFXlyPkAGPoqLMfm18Oek3wj/a82SK5fXX
F/v9HaGAcGwhLLHgrPWHi8U9GILK6swjE+30SveYABo2FlgvVQr/xo3+8A3+XuRa2uO7o3tC3UBr
4dd3RGW9JMGQ1k0g4/iFxuCw7kxwnwATSMz1fEAOZfinYuW3L89lv2cMxjBOUefq5bH62z7b8zx0
CSakkztGBjEHDY1OM8AJl7jxH07sv93Pvy7F0RIp2dLY/vD56oQQCtKNE7b0iWjLBP4nk+dpZxP/
uxZm3/1h3f7tjeB6FAaCo7v2lrLzw0eLkbD/P87OazluJsvWr9Lx36MPvImYnotCoRyLZejFGwRJ
kTAJ75FPf75S98xpUQxp5kT3zS9KLAMgM/fea32rGE0C6oHILCQTyRV+C7gp0riVVqvshUppBmDE
efj9jfPLA395YYMTO6u4w0Dm042TycmriDlOd0Z0MfrSuT6b2Vze/O9fhc4P/zPpzDBY/fnjzVC4
apegm52reOhbstjYj7os/vBZvro/+BScdkzdc7XPk2hl0FgbdZfjsTdHW3cO6V3CQ7tVFHr9v/9A
/5xR/XzCYghtGmwVqs5e4XzaJTwoICSwE5yh9xFRIPTOZr8vyNZRwhagXGKo6CJddFvJJgY/OC9G
N6WraI9VAaW0T2BUK5pQAoYlHl1IhwPBHIryPOOE2EhqUyuY5+rygBnRFeAbTJWOVoV3yEqSI7Ji
WlgQSTmwNckQLxv0DeDq+7x9VKJZu3WzAeAGwGDgVBjfshE0EL8UCdWoQYzFUt1BDjHNaVvXio5u
uElp/WEsPBjgVvbT6JQQzvqcdN4msR8mTRsfEOD1EklsFxP2Yprth1pUHRoYLQuS2ByTdauM9rfc
rOEbwOZO19KzxXtn6wjCPaRSW7rr05Pj5BBysnHICHNGoVj4CVHfbxaspxXTOlxsEewhFpI5udP5
hSCQwC/FDjEfCxUjydYLXf1xnHTR+5OeymUnMw6VYIx6FIlluC51T/1O0qeh4jYpnGeBifFJ7Rhs
LPCI5kudXtgaRVK6rWN7ui50R+6QB8JdIttsZU1DSYRDj4OTvM5pQyyreWdkhhpAlM2fbWjw/Uqb
L6g0gHLVbrQ1sOG5rGp4DKArvxMRP+wV0PnjwhjSEVOxbkUvSD1sZoACKONs1Cnvp6zAPzRDoPHE
+GrWDHz/oYE2lZnAmlxKljVtMnCpYr3k+CGNO6LOzQ1BBcUa2lexbUQznONZzSTvRJXZciBCTl3D
6EbCVSlZn/l63Y4PY9+HH2TUCOsKy215p5Jhcl8yU75CLjZeJ41U1qoi5lOoRfODOoTuHTkIKPIq
C2XflOHp70hl2M2ZTPaRbiOBcOJyQ885BY5oYOheFBFa24VL/gPSxRkuZ+YLuqsnkO/UO2VU1TkW
iRIQC3ZlO1tGYiBTaRz0cqm3QtmVIGy7pcCHhE9JmKeOId1tH5tIlwxhgxDIS6W864a5f+Lc5ogA
0YfnLbvR8PYdnPN7hkA05sgY7/adxql4yygYol+hWR3o4qIjmmPCNhjpYXNWcWdv7WGEn6NrZXxy
soFZSlvFL0raDqQ9O9VR74lWQS4/btmL4G2105Q95W2dXJvMtOHlk+L56Gm9chRerLWBhoYqX5dd
bZzr1g0nn3BqZ1iQh6ZxLQhBONgaU7VlmGT9mizSWjvV3mw4SyMeVfK9FNImYa/GVw3+oys7iXtt
TWpZ313wN3I3jYq2bmrTekKTCBwwNPPYQbxrNntPMfLHDPUpjtAIdoZLgReYiIxx28522ZwJSIU5
QUp4iX4LDjNyO3pCpVfjxx1ma9oNfd9gyuusVkdf2dRvZauIbW6Td7psi6GmYaSW3t4KL3FecIQy
Z5nXVWvfmJTSu7rJlNK3zVC+V4WmBo0S5SwdbqWmC404+9k3UQ9uQhtQy2wR9n7R/dvXcQyaGAti
LNEEGqHpD0zmN14S28+Dmg9rBbnZWvWmxgd7mQVC4uwTc9FwX6XefZTXOAYRZabrvk3st5wRxkvf
WfUBsBCZseSRMjSFcEC5W3vI2Jv43jbK9MCItKZ/kcpzY5rZ7WCU+etUdc7ZHRC1Ob1MX0dzmA6t
4cHI6ya93yawKl5NKUB7zgPISiM0ZoC9KeHqzP/cPMAMXL2ZyEtX+NfmNQg18z3pyHw72W5uQe3T
pbWTAxKTS2ui3xF2V75BSzH2XdwOW0InzO3oFPI+EgbMGczPRwIu8l3sEjU/UDuja0u1qzg382oV
57G2hvbnrXrkIavWcEHFUMy3z2Oqgg1UzCEo0qrkmZ24h4nQrOzdYMX9A2edMIAJAVFBdJl1A+06
qhaE1sF5tbQL3YJmlrudDHjdzMb0Y4GOdFMR/7UtHDMYe1ikD611SJVcx3DkeCWTDNUZfDKZ4mpl
2xCKAPaJS2jFFMXRtnZT6DGCIReU+aYb7hXdNA+AQuwgVAFPhZYZbfIUbkk7294asgGGAulYpyQS
6g2jV3gpTRmLgxjH+Eo3s5qJSg1juSh7xSfyCxI2xhfNn8xLzi+e7dzPM7uEAIgd6qFwhpJQq2IK
XGXqj5bV1euybcXGqzMI9JmFiwfhOKSrPt0LDcQFD5AqHyZOC4c4tXjqyyjEdSDsdonTXdxL2AWN
7xF8uydWmhQ79Ikl9uZcjssa8T9PmTXrr6wiIJsThzAy4Gpbw5kAg06zyfhUsfP4D8XxrwdHnX6y
fZlmUvBTbvx8soobE4pY7kCL8MJsrUe2Q/xSS4jupIzucqp79cpuxLdYM9lvf38G0i/F4M9HIJ2i
g4kMF47aw/l0aI3VMJNV1XAetwWyCFsnVSgjTKheWKkkYR3vbmCUbnQMM9p4l3VYMb7jerBvhrrR
lrOW6GvUfPLYYKuIfFyNkIgw7IqrqjE6zButkQSzXbXLbmrrywYhCU5wAZfsiBlyo9XvP8/lqPv5
47i2QwubY+qvY0q7iJj08EDsVG1qHjojC8/VaNzNrQsvqRPWH46Qv55W+fYuZYZO0XbZNn6+cnAh
zaxTNbGz7Cnaz+jd1wNk37VSAYX5/Sf7UbZ//mgU9GSbXQruX8oLUojJQrPmbGfA7V+EUPq/pSPx
KYXJBsDTT5asZF7IGvXQEf6+gInh7SwLFij8m5o82X7/h3d0OfF/fkeX9vblC2BD/tygdJy4d9H4
ZWCGCwLvYFw5gTVH3wnxxV2GG+BERgD8825EWNoJ4s16A6uih0Xr9+/kcpP+8ka4eWlpcx//0pwM
1S6J9XbKdlUCNgpMaL4SEAOXaYWtCMsLjoI46tGxjOZrDWnpDy//1fNru7R/DMP8QotQa/aU1tTs
u6IajKPFXPl6qPCyw26YA9MunpMRaZrNKO4PL/zV7UcTH72fTgGvf+6E6FBUYBxQcSY1DjoxcB6t
kI9f52jW/qDB+0KEQL/FZPTF1Tb1X6YmWB7xk7cYZlsV1YUs82kA9lnN4Fv7EdqbJ4Oh6KINSxi8
JCFVsBRD/IfW1lffNKWuqrIr8xDYn2rQWipZXaZ9tiN5rjlijmmDMLZhZzZJeW90juWnomJKbmFH
//0t9tVXDcSNeD9UtCiKP71y5PYU142R7RocR1sxug0sxC46ym5wNr9/qS/uZo2CwtT5lpGAf+7L
gDoa0Ihq2U4dGH4QRdFzyM0bn/jdbpUgN1smMDScBAeY5jEH/P2rf/EVI1WiEUxlbP46lkEPL8Y8
jLKdMIZkyW59b7SCAwmpPYt+8vAEt4XyyMS+e/v9C3/xDWsMPC0HdQA9t89t72ikcsVWwg1GgPQq
d1m4tEIpzj27xB9u5q++YZTQzHscjdf6LO/opxlenqOz6anUQ6QTqkt1BuJft9ODmRTFziwk/Iys
mpdVGDb/H9eXvrRGa5GNSv18KynTReTqtGJXwWugBV6m54iTIQFmWkVagdPvQfRVHAGRvrXSjba/
/56/epIpsOhYe7yQwU3286alYXJjDUXPqheaYvo5zCTKLDWKPjwvncy1a4Xdk2yqYW+YsPYAeifY
JwvyY+M/dOh+bVwxSUfxwtyNOw7hxM/vBNz6bERFHO1yorH2noPWBW6sV/+pM8e86KtLbrBo/NDx
qshcfn4p1QKqlEdptqsHzn7AlY2tU+TZijlLusKpR6B6Dya6z3N7mSaNgo5sgnlQ2y+zKh5BW0Lf
reWLl1Nn9HrrozygWGh63ZcJWR7M/3JCnVVaEwSN4CwudR+KkQqHHXinVn+oTQsz1UhuLA+rmd3g
/jNlyr8mbpZSGJj8lGkPSue9o+m7G3XAFWz232pNGRelp+qLpEWbqU+9fcHbbuGGVb7u9WIjq3J+
pl0iXjlY7XoB926Ac46nnMNq6I4T0Uz2jTrFQIfTeAoiPQeR30LO1VuTz9HPzZLWwWEWMywcMiEg
QDzatSFpwhiMyKcHkSbmYuhqc5vlEXEOrpVce7Pm+LnAWO9VzGpRW35E47SplJ7Gg9VAiwN0RAa0
DCy3e4SNTF0ARCFgXLEZ0ux+HgmzQE+G5LYljpIp/wIlKVVMm1F1TEChaA4ckATd6wLXQjuGAFYI
G83DcDVmHZytmkg48jox/ujEHoLu8mmTN9hUjYPdWju3sB7xBWMGxKePgisDr1TVF++xeJyb6dts
xOZLptDrwMJDxqpe99uQ/vvOKMsVg0nCIpF8UX9P6crJK2s9efa0kl5u+HYFcdXt6KyMUNpJcQbu
5M6zOJAbPvu50luL2nY6gm5LQPEe0DWouHdzZKaHwZ2uDSxtB5Pe3VLvq7NrElimpsYz3Tt8hHY0
r1Svj5Zj3HtLozNeKw5f67rXZix8Bj6CfJZ+g1U66PR+9HPNQfcCCWrpCPct1vQE96eD1akJL1gV
dZlSn+6Ak+MhZ0azaNWGnNOQHRM3hFwmUZkvlWzWA3N0zPdRMfD0Y6fEg2raDvlSjvfaAD2DB9oc
5cQiBS1tzWnmGLfGeeYeY4pl60vCLgj0m5w0KOr0tc/lsz5PyQLb1imrpbuBoXFbTNARaLKcBCfD
RWGba4TKJE1JzLmZQ2JGRCqZ35i5WDmaTIKL2P5qjtU1PyPp1mP66hLMvQAwSaKKY96bMBV8RK4a
X9v0gpd6wnwQn3HAxvuCc/l0QZxAkUDcD4l35sO3FJ3I79HWlzbkI+EdSg12Upx0eC+xqKmw1RrK
7M7wDpEgnNgcTfqMnTEBKNGcoJxT9ZUOFdVOqr14mb4F6XauEPgWefXh6NgxPecSeEeS27Ir4cha
ZJ5uetf9wEJQEWYW6344qM+0VvC+2ThuJqXTVrgus8DL8nZpKNHbjA5wSZeRO0iprvG7kTGnG989
IFLLinMIUVfEYDQVIThKpJzMqn2tQ+ejl+4rem8PeXbxXbPr66njhJBcEtnNhLALhsC3dFmvQvJn
HxNjIr6TKf7HMOSHSk1gYCXVXdHyqnD8UMkX1hOCAPq16fiEo5PYPiMCPqzo02sbR+YqJN6Lu9ED
L4p6T45lh+atmIMROldRmE+F2wWRjeWfY9wR0eReBSV0hF9SnqK6P4pmeu4hpvpql40HLWweiHE/
20MesXRRg5NHNpKAhhfc82sPAlLXhcXGKzINrzGYWmHn6DOM5AN4RJ+tJtPJ92lNbB7hBkGUdOYp
xjMbTI1oyXQxn+oSTks7d+KxiAg1jNnvaSVDH8vjC7bPSjRy0I36Ywae4tM6T5e0wuprt9bMpVqk
h6nImo2p4w5LXDgM5DtUC5Rxqq/nyHFxG9CCCR380qY99yvZQflSifAl9Zz88FYtYWAUrPQ8TCfL
KaiDU+MRYtGTKBRvWhDoSpciUl9VBUN0DlZu10E49gFcewt10KxlbY6sRk20GsikXzKNzq7EbLoX
n68Z1Eh0iLccsBDrRHu1pIKUU3GXRpiuO4zzy4SVGqpafFZm6wLOU2dWw8I5JNmE7TRlyuEManFI
hvGVHNNhQfFFq4waVhEyBbyunslogTfYhPa6iiI2MCRq68FU5xOHfljbBV14WQlGDWmyJFOvowk8
CZQT2jVc0u/EytGU0ROaiqI9OnU3nCEcvTsV1vIRiTh4ksseU2faypUgGAaQ0VyR8qYvrI6HHS4n
RErbzyOzBJgzbbSaGAKZk5iDXQHkfXfhWQ2DM9PR5LSqTcRo6y0t2Z74lKXXkqoREnfZOnw9bt49
ESlCkgxTLp7QWLnRMBestcEDwFGrZ2wkN0Vd2PsyA1ApDFrPUhEE7+lG0x9JJyMRT1bNXSUiIKv8
phsrJjzRaYiGQgQxBNVYFyvk791KpX+CBjM5cOO/VXkqfS3U2KAIZUgHTQTMA7oFXVlyQLqsP2WE
0i0UHI0cssm2hmD+jXyNd3Ib4wDUH0BPF14Wo1o8btHwhDu42FgJmdFWDqqQrMKz8gN83Zn4NUCe
L/D+1iDUs/jYA3f1Bd/N1MxgNBrOP6GKARKsNPCMymQyZcIYkniHU1fxkWA3XEj5HmY0cFUlupZW
WX8v3VIh788ctwbdhutQwuJhTEDaGkEnjpH1QWiaLG0loZyYAN7NmgCFqq/7K/CpR02tH6vYeE4U
W6zbRqfpXBV90A9F5HPTM0LLHWVTMkMBnlC/I0hmcfasO8/LunPUQlodnar0rY5NT9MnFHVTIhed
R/ICltWP2nIgoyPbXuatZ0JeodmKYrwmUBGQXY41qLC1vWYwc55jU6wsYm+XHBhRWoeO2OuIutdF
HYt15kbZOdSl62dJmZ3SfAaYIoHNDo3zUZThcyaktpMWuZd93L/gdnmRYMHWszt4gdYXGHZMQowm
BNVQ9Rh6pTVYl4au86IDObRKEOn6mC6vpNvo5wbd24pwYWYwnngVJv3YjNZmUOnSBD4Ozid0gOj3
MXGWDKk2uA7PbW63viEyUgwVhiad3GUmFBrkjqRX5dp7DLPOdypoZHIUy3CuGPfJ/ExX5cgZ+V4Z
afRyAaobZP0Qnb0wPLa4JSBhEbNkqma+x3w8b+Khlasxzm/QsIB0ytzQ8p2wGe5JvbmRo67dmUN8
1HrvLR7TfU8WGJNnUZwml+MNgeDOSlhRuRqYXgM4H0/wLUh6qp13os+gJNngcqJWbDNdU9YwuuD0
egMGIRXQm2WXwHEgvX2zQy5372TfvIHDGNV5tUoim35sBeEq1q30GhYinLBYXdJWjHyzg+hYWKD6
oIV5wDezNLg0QWFMNzrMLFhiJiYZcE4ho55ilBu8JMuEuJZAauZABMv0nUn+QR/6b0qnhisXT96i
ZpDrD1HL4pioWMDn7tzqsMnD4j5O8T1CwckfUpVtUHRJ6tOBMZZmlCOPnq3qiukGCNkeCkxjouUX
utujCcjHhXPhybcOBGyvI07RnokbmivuG3WwRr/Vmyvgblel8G4jz0iXPexmbgdhbsvLuKjxxOMF
2pTJLCHVuzphZygAthDZMmRuAFrmeoTZPvpy7M39mEbRK38+s9dH82PSYDkWHWS8UDCaGfPWXWtl
MjCNbcdzyFAzUJ0KqLgKiZWM4WLfGlO/DlUlwJ1xoU0Wxk09hM1+EtIOjHzsIISlzyFbAv3rgUcu
t9ZsmbtCSc5UxLsIEayS8oEbabQ+aey5T6Zat6vm+lHNciJf58E4OIN9lVtGfmOpivlq8SgRhDXL
53TSimlhDkCNCkioQIMSeagVcgX1WWX7beZZ29eGdRggLzBPLXvqH066nk0MtNAJ9iWmrqfOwCSn
tARhT+BbICfG36yqv1clWSEh2gMSckv6SAWkl4o2HhLZcDgxACIzLe8YjllJyKRaa7c1tT3kee0l
Q+qvZ668UcAfbD3MZJ5kNA8g1guGekjAWBSJdsXKlN/nY6xtm25yVhX9NrAYPQZ0ZCrTaTKmNyBC
6QtDm9l3k7QMoHUQAgShft2B1gjgOwKqUKi2xBqSh7EpG487DZDHwmHc0koGhpxaxhUev/RqFiGk
5SIdo6NQnBhNlsmIZaqo4l2KUsPjEOe52V3TDk9OqF3plXYbJ3a5JgykP4AmxFirOuc6b1UfruG2
kx1MSdN+STTpbGgdMJmqyRU1LVI+h4oiwR7CepWO9X5WCYJXxrCFwAfrb7QIk0rV+Ll1SQjC9TPy
QxeGlAtLjPBo97ZnjLxzh/kCUUdKSmIJRCBvqvxIclAedQofYZNgrLcgNLxqYHo5PzPyTAhZhHBn
t3v4dZS1hex2KJz7BTzZC85u66WJtxqr/jqsnfKhyPu7qG4/wijZj/jAmbXVL6hYv7lE885VeCUN
7xSOLgzicESFTdYOxyaoT9DVoss6S+hkzwzToL42EHE/u1lkfPAX8hc4ajx5SMXafUV09LAzyRYS
S4+nqgqUVh9egWpbGuR/pn8vwqrtbGtaCSEhRgdgmgNFM72pWqu/6c4ochQoJEay1xpLtTHfdHV+
wT14UqLUWXik7i1Hw3rl0lZBVijN3iUvFGR69VgLgxGbLjHy9AzkerI19p2lU+Cq7nfHCDc0kjdE
hpBBlWjWpglT9qUi/Jic8tYxKjak7rVPqJWY+b3RHFuS/kex7bZpIC04TlpkkAyShixCaUiyUsWx
WbKRk+lDoG8jQmbvQmyKNOTW07RjhHqDGK3pFos2t0qbf5tz/SUtkvydIu89a9P2jFPVCeCEtQG0
/xrfq3ueOxCOTped9VzASq65pxk/sEUYt4gMsUgBlNXruQ4cJp0G+HN/YDHCiCqmcyjpHmRK04AK
glQ7RtprIUB/VdqYBxKkFdlM9ZFxQb1QqpqAZskfWbIxDgDQWqIyi3FRlfnGVIlhz2JOTdpYh4A4
SOC9eJqCWDU6srTT8zhoB86M+QXyckGwDjdJXD0RZqytnCF8JlmGp1eNi6Ohd6+Tnj8oUpxlZB+I
rpqWFoidZQNRLHCK6d6d4OhrQ741DdhApBMeq94Kr2drPhWWu5umGM46iegLE+SZn3aqvcW5tlcs
qkP4F3SFzNHbqTF3LUGcfeDQxVv04SzOlcw7H4f3t4K0W2IWoxs7RctRqukWrrm7HBzzVPTTQzdH
3spt0n03idBv28G4kh1JhJMc37KovRiL1cFv+vipp7aHdetgUSfoWBbekssEVMYutlFh7mUK364A
47fOUzv00VYl6zLETD0kAEaLTjQBxMAtPQERdJqFn1jPnoWpH+KhhhFr1Pe2RvskmcbkrbTx8Xau
SjiNNsC3U3QF2g4y2tgmCaOf9TslJzZPuzTJG2nnPnTIk6Po/BGkhMAqkm8snxmFQzKChRjtVS/h
ECfDi1o7JFYmzlWfWU9kzX+nR5ICdapv3LAtNwW8sMCwQdSETkmWRYJ3yyXt7R2A+U5vnXfa5PqZ
WPfuQXPDJmgLSbaNZ+AGlbKGRp20+ynups1QV0di+bZuX/WnpJ5PCofBFfwz7hivZYWavTNPH8EI
CXxZg9hFrStbAE4AtpbsOJwHXDu2KCw119rUMomojFL7YiLuQ8h8/T0EcyQuNWmhA1l+Vas/QhxR
yIJAO9A22smIrTsjITbYTa3sygHMs01kekUk3aFQVEpyJUU2AcFUsXgb8kfzLUZGJaMeSvUkSVLM
G2NJPFwRuIXN8Yk+xqlC6MHJfhyIVh+GcJcC2yXqNf1uAwTdiDm5SW3vAyKtDa5oIANK2GvVqmLC
6rCudq7ubBpt7IBJ9mwydCD8juAHChmA5oWB/aWSzvxIKy9bRBz1115fOKRepdlKC0VH50O1SfgL
VWD0JhRdrzEWJAPdzqT5+ba03mgA1f7kuJx9vPQ6riEwOh4P5ARUi/y0aty3CcBXVzpl0NvN7KtT
Uay0pH+QnASgzYqj1KUOMsuGYIROgHOfXq6FPm/75Mf5TF5DBvtmle0VauRHJ6rHQ2aN+rKjbQ51
2DWCUJkw+guOWZ3rXltV0YAs8rwb4ZivMrO+9YZXrabEy7el6sogromKR5II8DIJP2RWnnJVfYeB
cC3J210g1bgm8itcRDQ7tkrVlAQZthHXpN+6LVfVzmK5nJ1WIahFv0lQi/oVSj8UFY53PbpetyZn
/Ybz1IMYhykYaFz6Tk0su219eHmJ+Gm+NHTTSFlLZEbrRmmrAwFDxBmNg72oJ3lGWfZS5goj/iH7
MCbOEk5O186E8sJuKU+214dL5aKew+x4N4accCMxHlu3gzqruKc69ERgCW7+Tlb9Y13T1YCwFK9p
f35E6nQrLCpAGG3eUkDk9F2pA7/W42Wsg/iVjex9rapvrE4XSxrlz2qiMZcypujZcARB16gDUQzS
exYxeYyDHHCHW1W+zcqWQDdR3UtwYz6QesrGZGj4I0/3yZAYVppL3B5x6maAZ40dozw29rCJMnKD
dVp4s3IT5WO9YElUiWNz26vL4tN2g36goEbza1WXMIgBLWdmCeDJc7KqMlR8cs4oVaB2bRGPj7vB
RVQFV6+7nE2vapzzrBrA6MnszfeGi+eqS2D8Ada6QBAVRQ00i3a5TTPFkyVAyWm+I2miWOWZZ77Z
JNeuJN6C61CbPqoxajcgJLYEn1RLSpxthUQfhuTwMAOk9olpEh+hp8mg7lOdKjepl6kI06CyPZLu
GvfOmEUXwNMsLqT96MyqGfkubKJgysNdHhGyMk3Nafayx2Iw0reWgR1BJmm00seZcUiNIqi29ko3
vKpVtM0MIXBnFwS+Rw9KYWW7CKWAn9hWGKSzdSB7+zYiVHsZpmm6tGCDQ3w9tc6c8xQA8y4j71Gp
kvdBaUm0HODqenp9x5g3vjKVkcNhWQHqNvMskHVHxCe69eeGpLV94XjTHVg7h7ZKnl9GKbFgWj3A
BmcmQ+SyPrGr60obTH1bB6DePjKYUGuCl65zlctteAQwz5XcqqzCcLfUY6S5LwMunLY1y1UNdTCZ
BhFIbCaotLS70SHFF+tVdJWGCLeG1sGoH6t0OXL1QfYGmk7EB1dVrhNPzoQBjCUx5CitrpvWe4xU
DjfsuCesteyJc/gQK9CZq3x4bid6IKyMJyYU59YqnGWUssKVkb1XSqS8NkOYZZlkNNLsqTVuTZjK
jNXozNiPDqXfTraaXxJA6Nvj0DyPQrCZWfFNlAmCDZ0CkaDq3JokioH+HmklCoVJc9uQDFVrxZUg
HcZJRH2eJ52bVA7etSVi7uoxK46cAGsCgvEULcxaDQaFEB04ZfuxYlMw9Qh3twp7QzNBhJKP5gRj
XT/YIeEsQFHBkU/xuboMWQgaCZh5P4sQ7us4dN8qS25tWuTQhouTXl7UqznY7KiyLpJIPDYooOsU
AfC0VohBWLVmeAxb6Cxx4iGpFpPb+F1jtEE7ygGidakvpcyQ5M6JfVvSWMgIWuDkihfTXE2VeBhc
vbtSmLeFVeVtUxhKB7fn4sWw9EU+nAq1epCFccdE9alVoKnURV9soOxvRZR+i/XUzyYmyS4Jrz6D
w61Rxd7J85CnQVFeNxHrZE8Tm+8jfE9K9T1irJA71UMUIQxVRsYteGUCxyoBzKQkyjYjXRvFcN9t
9qQoHEDQ5AR5aXBA7TTa17Vd+kqXnlhlAfBq4bdB124Jrm+ODopnohJN90rpphOre7ZT4p7FG/bU
ggM9Samh7kFTNb5niW4vI7Ksdh7Em4Va18cutL91HmERcFefSCyihTBQYxhJdpM65R7S5wHSGYAi
ArGgiFX6frSLNzUnzLTBbUU7TzFXRjckN8lMPGtouk99Fj01LeWdIZvb3OIWGRP6R4P3frEoRaAd
12IklTs3lI7+IweCTs77ttBe+jq8GZEzJpFyaPV+pQvDCQgRhVIMZzSwswRavH2fNdFtrXFuMhzt
mToy5bAXX2VJ+2BSRNgITnHkg9usGFV0Tf5O41msQ696UZVy7bhVvp5q8w8Cg1+tNehkQHVgB7EI
JtcvMrV/c7mAvE/6Fjnl1kxH720AkrsJFR4T+lnhlnztZq/Jor37/WD/CwEFVj6AB0SVm5x6LiPw
f3vRSjcmx0wFaJKMwDHoCndxR7h7Grn6H6z3X70SNYXDImXYrqp+eiWCE2UFaj/e1VmUIZTXuGM6
O4mWBfrm299/qi8G9xdhoocO5uKiNi96lX/7VEmmNWOJ/H5HhBG6V0W6FQ0z0WB7DXHJ37Bcw9ZJ
ocdOqzZik9naQO3UP3zir94FVkws3BhDPRQLP78Lze7NcqTfsGsN0IF6Vsl1BqecYEajXo0pgfLO
jxw30kdTgFVK+geJ6FffOPIyD7UEtkXbMH5+/Sp3e/JEkmSXKQCypYHiXA56RUM6U/4gT/lCQomK
7f+91CdRRkxPxyWXLNl5dZXtnVR6OwuUHZCdXj3XIPH/8HpffTSQzxbHKmyEFDE/fzQ1bDSjryNm
qLWjrjXHqzYFJrELiZp5/u9vpq9eC7Emoh8UVkhfPl1GOy+lNlVFtIMDHL5w091muG5uCLvM/3DB
vlgBLhZMGICWgWxM/aQMHaBlE0gBdFXMVeTHGrDoRoZFUDJTIew1eq1F3fxTuvV/fkKVtj/QpW9l
NTeQP7tP//mf6/fy8JK/t/9x+Vf//bd+/jf/eVfm/P/zX/npX/B7//W6y5fu5af/CAqMOGxd7818
836Bwf0XTPXyN/+nP/zb+4/fcjdX7//4663sC+j8N+9RUhZ//etHF/qqwwX8b1br5df/62eXj/iP
v3z5/kZq9+d/8P7SdpBZ3b9jDqWaAi9BO5+hyF9/G99//ET/u4p0ELE8cbEwTy9LSlFCPfjHX5b2
dxX33oWDgz3Y49r99be27C8/Mt2/I8mDVsD66uHxM52//utzn/6pRf3npfgaKgv76+c7BMcZFk/e
hENSDpJGFu6f73tZXgSViP0g0uAbcvSRwr8orsaWeVtXuduxTZHko91dwt4+l+1jTs+anEScLsiX
EjhQaLOikrAVA/dBlJucRDk5IhUUpFDR74rzW0jTZJJyKlrO3U2qCj+01OJJIEIa36y+JMltUs78
gyvOuVtAu87CqkEMCle/isjT29Rm5g/kwixseAdwCPW7prnAHmkQkc5rkA0G0Vl96SmTfMNcEtmL
1AJN+aLXREuIjTXghaIb1BvJcWhi66YgVSXSK3DuCjRoQDmNPxOqRVXmu1U1HJE4kxzNOvt/STqv
5biRbYl+ESLgC3htmHY0Eq3EFwRFDmEKpmALwNef1fe+KOLMnBHJJlAm98rMlhgs3PbyaUc+iqRo
rrUcSLim7e7ojzN6YDZhP1LjA1MuBujltaG58eDNE5PG2k9BoInGxy8Rmxm6jgoLmjVDKqWm1fmT
yyDOPXHxA+/H7vf5Qn/fe2Z13z567WEfi59xbP5MyraPmsSByKbcXiJzwU49iiVEufHC+xAfDEsl
SdXTQH8KJegmUkJNNwQyjkjCTVOsaO3/qtp4dxqU7jag1Qq7zWhuSWhjZdty/Yfb4ilzU9n+V1Ta
PeJaV9GWO3ExhsbBCeEnAiweS9XGZWedM11dSkyoZDfPryOJon23frjemWDBz5shHNZLUvI01JQL
hJGPnhmH5EEnU0iHTd5Sb5YFiN0kH3ZS+qcpd35nekr10HxIhziJ7nctrWe0D5LYpb3CNrX/5oDw
cr+1nioNeGNjQaISiTwOWEECuKiuDbOVgBjHJtReMZ+5zQTabnyksK1JOQo2MfH1l3GlYmGnHH6p
N4Oa3OqUhQ9kP75yNjwZbZNjypAMqLvqMlm3kYgXLteGOeDS+NBQtMMcUWHpH6BGFbIN3bvjqXSN
/zqfG5p9GSb9jrGNdio0ePqzPvxyv5jjNt5Givdqyv+1bXG3My06z5oKwizbCKvrzQMB8H9VPftR
5e7Qh4pPW+Iecsv+7PXrfW53D2FO36RgHKeVsg6Bs9wX/vizg3HhfznpIJVmnjEQp1QCpygXUC7T
lfpD7a4bEQqXxRNveeMwgDQZR2HG9A4hk1oiDgMm63V+6fw8gbP/2FrSsWfisiPHAHTAq3Zi0nYy
5aLSOp8xX1YhU1ZO83Pd0MJiHNdb67pb2W/5lt0tuXc3LyRoroFI661KZpd7LOnhFrY66LV28QB7
tr6GzxbvRM1YkT35j6AM11yr+z7gSt2PzI1lQ59O60EBoBEwLGQBaPqJF97DC8nuWtMQzhGnCIwT
ZIedGOXVoPQ83b+5Wg5nZ/QiRQTBYZDyPsdZm3QBPC0WoRS7gHWfudNvjL0k9l0YqFtpwU0iomri
rm3p4CiFciPjzl8b4yEnPdNU1j1m2wtXgPE01kC7sEuJYTZZTJceeZvOc6Zd51SWL/jVm4Qjqzr3
lvyr9yxx89lkNOtN0TYHz0sYzkdTtPBsM/yI4bSKYJdWXQA5qWUZlxMZGCayUVjF9AG3OWM0q53d
iPh0nngEDHPjOm4PdRBn1K81DcORvqau2mzSxV2Ng4VPzrY57XNnFa7z2ZZmdoSxSCp653iLdwIg
wUpXItYFgRF4+63gUOdFGZcNqmNRukz7RzTIsIOK815aMUyRaIKvhf4vyJDpOeMSh9f3NKkZ3I1f
ikC9OgRu/VU52+ua6SfKBqh1yztaM40Mr+o8rRf3YRhc7mPWLwZyDw6jRqeEuVxsbSZEshsvZk4P
2/IyIB8+Wku+/KoV9Mrkyat3k7gKErJdZ/5uGOkmyxLKK00udBqsrQ/HBp8H3upH4co6tSz61feC
mAwIrrRyYFrs4F5kGawihMswFi/dmDFosRhlsurERiDmx6rzH9As7pbZIkGjWH7bxcBk6tYBNxBP
hFmL63HxaG7GH8zC1OeSTofhwEevZAqPDL2f0d2jHP9sGlbuoUG3vPqjza43wc+7ajoT6HIrA3Et
Bjq3HF/+RKLLERc0vcLhHvxXzSiHVbXsDDTIQtr/8lygRvuieaRw85QXJO+iiT4OazbEjcOoYLFC
oCInqXzqESpgqVg8rsA4/BJdmVAe+FqyJs4yyI74iPvzxIq2zhaXfq9OiBg6Ca0/ytFOPSY5Bz1i
ry0o9z2AXJO/X1EVuc4alHDcorZseY8HZM2qRL4S2XoU4f5jjvrTmAeMwsJiGp0/Ddp9NILGTblN
nTOmq4nqxWcTesxrF36LW62oN5zvmHfI0xzSTpbvR1iUqvYeeoHlu6QlLnSKc+MuH5Xxs4bOr9od
EdMpLkrGznr2mQa3dTjDkHqXuZxoY3ODN+y9qH21Rc9ekZ0sv3gSCp1ybm51AhaMBdUhbmfXpM8C
zHqyknSrbCcfneiZPJ2XbigQShfseERruqdhZR0fd4EfkTJpdxsoMbL2dA8WsIdscq+szEcLfCoO
+rG5yn3SjxTQYG/1duqipfdZCpH41Sw+N984Und0rKd2/rQn41LvKLS2JNVxG9fEVVUfE2MJFqLa
lvKgfkuDhYB6goVpNhnLuFkb+6QptY5Q49ok409qHj/WyaG/oXQNtj+i2HCK12cGGWfKOMa7ub6N
MqspmgFzUsobKG/rsofMZPdZTANPKdMZwL0Ehc+68dyfjUffgVHTg+F24/1SjlRkKAqmnHI9iV0v
dzDX4MpVyeqK0htRjH0/r1REq8yj7HwJPhVCzcmSNJhSXz3HuqbTd0OQl1vQXxlVEd4UkpzkUv8R
mtt5tMdkK/lyvSfZ2NGnTISuSBV0WpYF+ETJ9hB7shOsstOSuhWTm6BwvHQtzCeYrB+XqN4HFTof
wT6vx2UVMl0H0Aw2VfNkT3ea2NA0pN8gqio5pkOxGfcq947j3lfvw0LhVNG5fWLszRhVu9cfMNPR
cuJvj22LZOo11n0uwkdO+NiHZX2mbpjE4xrrkVmIk1VU1HlMVKzJEC8//UTh/3+JZmbY09mSGSJ9
2O5kuU/d3ie72xcnP9P0OomaQ4cg88FtgAm2V6hFw+uxPjbtcLAXXT/RLg7c3BbzpdoWpqCYn06h
3iJLOmUULhoHd6PD1N/3Z3/LYPX6Wt74dx0bTXZV3a5PImAqL/tv3ANhtPsYVb12u+u8zjuCZUDw
7MvFpKnjIt3uwZ31HZeU9n7sfMmgn1e/ncXd7uyp2bP/V4zqo2me8ojACABIVQBy7+snt4v9PtTW
fV+0F7m7LVQIF4ibg8R1zLO5qCczk8E1wE1S+34FWlN3cTySaH6Fei1S9luMAvXYPxplfl/KZko7
1LOrzyDvRLjZyBO8DpCMDI1vaXpY63I+kyG58S20D9affKPGaR7E2WuoN9tN+7/aqoKE1svbK7WN
18otiHmhlS2hf8A4Ztb8NWraVDJKXmOApFOrayM2ZW9Fu8YQPynzYqO3MKRGvRt647EiFvABWS12
ci+etbhI2f1n7sd1b951COgYkMnTjEz+VxTFA7le2HU5Z3WV8YbfZUrG/XaNWANitCgOWWu4h84Z
aIfczqudneBXp4hQx4+uhPasYIxSZ9PR2qxejGoAbZ+vR3cIHbA9luHF57S0UD6vyjur7spkQqIN
iRo9bBurh7WdPDccUtIYDmJkGD3g8B4GPy0xTyRNh/kDk+plQjRO4SmmTShCFMjpnI3xsWLsSOcM
RZYsDP/N1FsaS/8f51HMKvx8xcLc9ZYyA0Ei4zWjxtQgIMEoS3z2mb4fqEO5lPVbpwBI3bD9V1oh
/cLDzCXJ3qcTvWJZVI2Ook8cItYdTCfGbbJ91o8VWHCvsOoCtVkxkxFyxVWcMyiJAdZXAGVevKp1
yBfVVHmOWUAD70A/IT7sTIlHlVOLOBv6DUmnP2zT9hqOipBDYlBjqnGm+JY3QX+Jf3Y3g9j19UC9
D/b2KBdgzhto7oILPqrU8CzaX+CjF8cIoafVzIhKAx+UzO43L+iPqx+yTmvKepbyRkcuzzsdv04f
ipiepCr2p/VL9G1xnmzFfajFGEOUShBYV3PLXhrAmdslkvYPZiNkOMSh+nEN+9R5nJIHizGbR/OS
agDPxgWXHaEBMFrdh7IRoHFsHLCxTKnMsuvWOM8Tvc8PRj3RuF39YEvgjBhrhctZa+qFC+WnppPf
w8tTDGaSMwEW0TLOb6tX6gyrKCwETUoDZ89xgNLnO1ghS4lNJyi2JigycrbwSJarwwE6XyFe6mju
dy7pq0/axXTIF3Bd4TMn1dr9L/tbLW96xYM5an6GWcLYMTqL2mqm3Qury9ndzWPeC2hK6CKrIU1R
Z28K/1DtcW7ab1f/4j+iXyh70zrpnOU3NDvEcz6oa6HbRxDs8CzW8WKyszrefjDyEjLLb35vPktx
SXgiPe7pMPWfnuF+DDWgbZ8dy7UDdepTCgFmRmNAiNuyfY2b82PM3ZWgqRtCubDTmH4M0KU40pKd
NApeITDv7pgbfFP/kFlqEi76ICpm+y0IsJr2OUewnNF0Jb1I5vqR6GbnTDE4zwtJKEmtVYxHCUif
Rk+J8H8m0Ofo+N0vZl0ZAS8L3FbmfClLEUVB6JYmqu5QCanTfLZd6kEbarQ5TEXSi0VQd0eH0OIk
zKrH1XSPsqSREt/FieZQWP2yeUEcf6Q4nK0l/Ax74+8g5MpqJL8X2kijhgCSIrjdIuzxLpPqJTOC
k+OZDyOTm9MsMjh4PSWWMRyBEY60a30KqpTPgSv/rHs4p467/u2zm0UjWK7GrkDPwKcZAHGpR3i+
Dux7Td29EjrznYcc553cgqYpehqUDcWP53UvhZIZtezIM71xo140UzqbG2e9qZ73b5nidZi71Gg8
Wiylmbh2m6dejYaC8ZNJ4YDBe2/t93VwHz3if5OgV78IzeFCMXy2xUb5Y9PRklwDfpQ+9D4z2IUJ
KsEx9ilw5oRrIDQIc6mMRuEEW3Vck9QQiQl0OMSJNWFgr1hgp6qCkScy0B2XJsInw9LbvHVlYx4X
KpZjX/Q/DJmHEQFKEkSRDuq5bW2HF9PfIz2x1FkiO5CX1BwpJwcbCfvD6FENiQ3yAiYDTS6LD8pZ
qmNvt+dsDMTJn8lZmFPyUHRiAG1jb+AUQPbvIetvR/uy/Ys991F4I4V7uZsY6HaRsfCv/e3Q0ASf
UJFtHfbKdy4ddWct5Q/k1C3n1nX882ZSP+rndRcR9LtAigOQseDWSTcTrfVbleCNvr09w2XGMzxl
wTez1+szqTv/BnOm5L6iTCewDXjs8W++57Hr1FcQ+m8H28uhLZE5diKTUGmQ4X4gn52UWOrxIHTY
JiBH0I3BcF3G7o3mMRmt2KyQkp5u2COL0nbAv6fJbSBVswmF4oG1FmAc2PC89JL/+3/YI1O2Ktek
bVh9TA7/wYDHnj0IaSfLEhw1U1pbGUjYygukMv81mFFYFvZ8TtujunDov+/3bjtv7vi0kyb9Ws9G
lkrSd5JmpiWtE9OLYyU74VCRM/ZwE918LYF8MBlx25xNcI7NDh79iQq1wc0/BtdjDjO8CSm/5G4/
jEUWqeWzrktJNo/EROIwGA3bB04UrCA+/EuLhja1MJmbJ7mruB+F9GSiMfuQEN6kXsagicSFf4Rr
/ct23v9a6Hjkn0S19XfsPyRF74SP1vFARDHRBGA7LNBxW3v7sWnyX9m8iQdvxVNAqYjoLIfTRv9C
VU158vv81+SC7g1DBZR4czBWOl0YRrDHE3ei7OnIzXpiuv+Wa8CqjZFqZyHGBEWx3hVYRxFWwfko
dEj8fSmPW9Dxq+xvW6hbJGrc4knm2cm3Hm4NhfTLkYVS2soh0aN6Z6HFgOTh6bCMX4wTi6uexyBd
WzzX277+EM133Yxcn4mTpYV5CBJ7YW0b8WUYiDeHftd8NHTu5DwXv1bKDzIUvwNuDIDySj37c5hR
ZWsUZ84dyCnml+wBtBlbFqnoFUKEQ5rTEhSx66PPuJy06PDkDjJCae29f+xr1dD2cw5KYcTMWYrI
AqaIBtb5lPbJ2FAgmJMHnraBhgx7uR6tYIgne6P22KjfZ6s4sYOdKtPlZLW+O0FH9UauzaiaoehD
t7tOsj4VPac633OstPZ8mCGKj/VS/eqqlYWVv5ivzAYxTHUqkLtcvER3ixe8uzttC0Bg+1HmnINI
ZiwpsjuQkV3Fg9lpopTG94oRJcFkdLp7lTqKob0LV19eue3+JiuUdKm9/Wj7raDZIH8DevjP6chN
wQIh6+I+E1P7QOP8va64gNXyDg3eSnpbwDQFxmenczMmqJk0wSYlaqRJ6n58n+XyM7orAvskHypU
n3QKhw+YAnCNkSNuo0QiV4XnFyk5sgfq0tUmKQjRIWgpSRm94OfO8KPWI7oShB6Feo4TDRO/rWpb
f6hOXX/Z0jyzbl3YJB5soNM0K0fwO8NG0q9VrC3kLdF0F7PDc7JXtJWaOImWcmVz3jEo+OrZmle2
MUUzpvQMOwLWKWPcmyhndXeB/lleuY2ccudmULWZp+LG+5l49nO5Pc2j5lhrVj88IjigScnBUaVT
1h/CvriwMALBjWvSk4GXFSBE+nCFuj7RGX8rxXRw9Ld4hSHVu3heCYIsQwrTsxLr9+1/rYX7ARdw
VwTqt5zFCoc/GxH5Zt+Ed/+irLwibBnlA7MdmmmTrra6DxZuKqLzTl7bvqzwe5Fr0ya7edeuHykf
85g8dHUdt890riKwEwJ52xyJV3iz/TQEp4nNZjLSRgI+0VE+HYPMjvNClyfYPxnnSAwHk0wkc9jq
+3z5FH0g47ZcU8CTK29fh08DJmioliVqfstOgif366c9c2wL+/wostk8rU6RmuVuHNZ1x8TIe9kQ
sH3Bh3gD5ryTP1p8dR4PbiyNepzCnueRDl4Ttve+mjfrYM3dQAvxFtGFHaZUnKXdsHBKqWCvQruB
05ylOhpdjdVIWqCU071ynOVIseMjmN4L2ald1AJu4ov5cooKfcSkUXLpMhuPb/3SztxjLJsjA231
T1NWs6xQawppdeuR4YueDH8Abw6COe4n91KU1A7MY86rj6A0tbCLfdFllKn63yjldtR7RTz6+7ld
cIlV406MKxd739o+1Ljo1C6r5jjQQeEY+o7zAGihhQZLG1YeV1b2xCdMDoVji8ioBEBVaCWd1T3p
nvYxbmEfuV22aVDp6Fb4NGWGdRHeG3eLew/HKxseZ8TBv+Y5BHOQh+RtFasHSg87F+SJTXA3Fu7y
q3a1e7Ckxgm7O4/ZMhWYfHCPLAuiuoX2CvGUocWM1N4f96m5okvg3qxlF03Aub9tmPjamU5NBzA/
a0yU4I4y1B+2n7+HWN6TYninFpkkuzqnO3zkv7bV7y3336l9Z2qlrAloNHgYS86huOEOI2d5eHqy
0bB2xOate0RN43M9YjbpbA4C/eTskV3MZWLq8IkOy1NdMzaxDP7jvZVRkVFZKQLeAblyWykCrlkV
zbdpHnBLw6+wx9bUPxX/TDdHlSHQDB0c87+aw+FgeqC47Li9da10K5JF8owAjuHCakIwpkKdmF6S
Mta+uhsI3rguWGnqd6tc+ut5qb3hICU7UzNDxO2DSIM7S5nfI8lyLIMMKf2Zh+tmsw3bDDKITWTX
/pwuc57M/O7Z5koC8Bl5rLbz1kyUgzP6xLydV9v70tUZ2pqZRwCKwEkLABWfbcQcICbEIPw1oeab
zUs4McIydT1fKbxq0qzfnMgoW1qvlijDY3EpLUZP3RjwxdXQxI454ACYXqzN9qOeiJtDoWg4MzNj
Q5eyjywkB2PQzsOOzyHmJk6QwzabkYM8E7c0asKHhZ/oVC0o/LvyAgq3mnPAEe2iOKGvnX0wsdek
mmdR+80niQ5fvQ+ZWd3Q7EL4ONKtkaDCEdqeJXPpeVQG7C/R5LdOrOmL4I5EbfxihHNSMUji4K6e
sSX2yZrrX+jzdyK37y2Ls6RXwUpnGTooFabHIcxJrCg/CrzssvtHMZTsF/DVQbwXzYT9fx6Otis/
9sL54Se3on61n/OWu1/mLE8bQ83Tkoc/9bBeAf+uEJB/bn3ZxLLgSZ7vQgIeT3LWT+1W3RnWxk47
YwKYh6vEjtBkBTHRnuYiHCqyL0bn3YSIJUqCSrjbdnXTbduOeI1W9OJgu+tG0Rz+pKbAjmBt1LXP
lLAVrq+O1oi3EqNWVEKp4qiGb0OyTqD3AHrDtOpa++oPVrQpC2B+Xo5tYDXR7Cwy9o313lXMKtQI
D6nN7H10YTd303kvc49t2OTksVePtQNWZ2wF9GEzH9SqJoyD1S9qfL87Cq8ix2ZoxqDwfTP7HG7a
6SNJYyBBG/UXpr0LHetZPK7zTz0ZAwIAh5JQyFdT9Pa5zZ7bkspC6f3XeGF3ce3ynby8ZjlJqxsB
KkFsN+Zamo2PYxqUYGz02aMzSRn3RHwnTen+WTrXSnxrRLtl0VjC72nRZ93yvNab9zVMQxiVxf5H
FdKNq3blplEExL17FaV2jvk7v7kUhAjFQWYtUtKAUXD3+8+qyxAP6pfbBocortiffBfW1s1jHHJi
+tu6fZgIvMxRZZPxUehnZyi3o6QvQglxhyQH4XAL2g3qL/IuU4sq5CPAEfo/gWAjqRoHu936yKBA
ISYGF2oKDzAdfqrAsTrP767P0VvZvT66XVVF82hfyFDjJORS0MEcZdC8jRMgP2mGZ78UnMMzBLoM
9WvYved1tRr6t9p46CSHJqvUZ3ts3lqczWjT9rus6x+jcq5qn9/Kpvuj56KJnJob1Nhv9yOHrE72
yVCAFtgmZ4y13QIkg2+zlSYK/rna5q9WoH3330Rb0aM3cNP0B/vB6psr1uvuVO7NF7D/3RSO8rBB
I6cbgQ/RglctKUOXKVY3YnSYzJRlbz4vRvbYBsFbwbHKm40/wy2/q4ZSibxx+mqb8o/jQa5KbOGZ
253MllgZ8+z32L3pk27igGt1RGhm7IjyUVi+OCCpXgY7hwfpcCESCGuNWzqpZk5CorzAesNDqOt4
XXQRZ9TMR815NpvlwOaOUBP35HjwF5LbZSEvzeU5n/ZbLKRtJ00rfgQpnLFD+nFkNPUvtWKAa9QU
hbXg0WOMwZQZBLEi4sbmDXQ5zK5jfV6L4Atny2X1mM7pMCgSyU0/cUxm8XM+91dLLze7LutVEzB0
88yryPLzlhOFvjn8HIsWVORyuhhteZ18rgSgpMwPjepbC8OLrd0vGABPf1aendR2+ZzdsCEFgCzR
WJj7p1QmPr6irRkh35xaviFivx4ZJw63E2fQp/tA3gWxEqyuKQEIjMklF3cVuvvJ9r4UrXsRK6tM
GhSpxPdy92jM8n10TDJAifVI1lL9oo+afYfFJ7G5S6duO9eHsq3iss4UEVL03apaH+lM5ztTls2V
hiNs/W8wBLBNHqBnMg1GPbYZOnjqzb4ZwPTcEtAJbDisDsSaL5/bNaALUneaiRSZD0W7aty92V87
rYV63yZkoHDiELby6VvbZN+tufO0k72L2tGGBxKmSA2+Lc85G3jS+UOsquBZ9q0br/AEDAk5k2Ep
jTO/xw5dPE6jwMI74rklcSTuipGIDkn8WQsXFJMWNsaWwLF3+7bMzbIOnTUF0E7BHIU5Srkrsmef
kaXqRBsjB743RosUtKIwDE/a1USCFgXHnXb6Eap/bP1JoGztePb6/VQNzch7BGxtimNr4wKEqiDd
x2rPFnPqi29YD9Zqv5V40cCCsnSjrI3f7NENDZOZ9e1zy+NhmT/JsE31ksyhEWMgIPtSdA5M+gfM
8kNLqjotM4TlMZKvSSU4Do2+dEzQJlCfJJzdP4x2nmAG2rSfrWedvaC0yWgLvy37LO79wjibm2M8
84s+SUO9tUp/74tI7HlMZ/sWgnFzd/Uw3QfwryYR1Xvh8ei5AZ8jTwaHo0Gn6+rg7WbgbjN5xRwV
YPoujGPvDAQozBIHonNvqIrzZyd4/Pxvc2Sw2YUtvN2S3fd4FtrbdWruuaO4r8Qi+/EsIJx4Cbmn
J1rjLy9xQsY2xNTBIvQBkZiEgsz6NlgbwTHad8rdMTEyYdhXqJ0mYB7rcQku9u+FfBKvaQDkLL71
YSdVq58YoTuvU5b36WhY9zIY/+tZheN9Elw5y76L8tn4nZXFT7X7x1qK4NJmU1ot0ws3KW/0EP6g
A/yKBDbGNcbYPdBaEh5sLZwX7aA8+gVjMfuu6RsM8v34aS2Dn3hBHvmL21wVodhr41dpvZAVY5Lq
Sy6TwU8WwdyQHecSyOgKkHPXQ1Kl8pphlrMxy7Mt7qHhmMf7KuYj87hiqVUqmF3htAk/pJV/V454
00BVpPu9e6A8uf+9S9XQBQM3Z5NmpWr/7HXq1cmzL0CR9brsVZiEjvuFHeIZXPCSKbwu5d4+1Ysn
zm7pcvi5mUB46FhOWGM8+81zCTKZFC7XgvTMaGey5lpO8yzD9Rs91TgarnNPpS1StR98b51rJDtS
NKQOMW3bsl6qvMmPRj7/Ww1UcaRmilb4BbH4FcihY30M5tXG710TaksUVishG8vbIoTzP0gwIXcn
rCrYs5en2YDpYN6e8x1WcdcSdxgsfnhZ5+pK0EjGGF5yfAI1ZLxFdAhYhmnflnsvB5Xj/e5qEqis
fDwTUGIclN5fnF0f80Gfqf6GBBS+jLdqua2EtxAWd/rWf70ReoMW4ToxrEwcZ56qg+B4oXrOGQ/b
umN8D9C8W1vhJ/U6lqha/RaSNV+z3VpUXPDGbNtxGLk3esv0GuoCQ6wvNVFVI3FUaIXZLR+oLqvi
UPOeDIPNUFKNT3ZF9kzh5xZQz2wfQC/PaGl5xEDrMXPza62YpYU2X6rRucPdLcQ0gxNxv6/75Q+W
NFyY0GAHIA6L+KBac2aXeOlIUqNrnDFhG34RzkyQVLs/NjT8cGHX08GqGzPyu7/mAgBi7uPRER1G
tZxEmJmq4IkDB6JtiL/ebe98kw/E5u+NuVn7BM8Q/4HTJQVAL/3ipHz15Qu6IIwpCw+VDzk1CZbX
cHQfGF2mRbciOXSQIw2tzQ9FA8Ek1v5eVvurGLpzX/l8OuMzjTwPFScBH8PvHRRK3FDajuuD4wvl
8rjGh+IbMOe9EfaDLgcafEkij0y7vufDH6LGBJkMwuzYTiG7TGid8axMBy7hbUzXbsb7eFnLd6to
UARa1ACRzweaKNOgW5q48/TIHUlcy2V4zYiwPQzFSQrEOHyPp4L9KqWuWeEBI6zBYO7Pk10mogub
Q9GH/+qN9P0VlbCn0BLp/tVbaCUORHar7u7+FM5tLJl7567nyt8iGLui7KJar+8bHMCZKY5vMZ+a
+QX9njbz0DsvanvPdPEHAAJ2AJ3VwnsXeyRfG82YMNMs7nT5NwuEOqsNNQKkjBrlJ/IJ8+LGM8w8
dxWHvTPOutg1YczcbRNpORkEtM4tmSpZSZJE0xCdIjAPrfdg5r+U6S+HDSYGnoWDw+rOGNmYnvSK
+7RYydfJlvxqc4e9BFb/slBLdnTmEbqqEIkibYi7bnDIpyaG0uWElUHvSgdNaGeqK+kIIwYF3Su3
p0tvzETM2Hna12QDZBu2sqLN/vOl/8SVgTP9OJ4tVqa69Z7qHfgOAIlDXkZZEo0Jk+5+N+ErQh7j
/M1kAMP2YWSe/YhSyGFu7foIYu+/wS6+Bg05CxZx8DUKs5xm2iYchPWx+s4NJs6CeuQK3uGg+cfo
neSvULH4sVmaK4P77pryp67Xt0a4TWTM80CTNgiDDKnahId93h2DSziftjeAMq8urHOOnXMiByLo
zAEHt9ucMhKv2Cioo8DpGtI9zc9VGYnwqTJgVE2QlsPjVtupqa3hsPk0GlR6v6iJ+D2rBPsYaIUo
u5IkbdWebRkudyZh+iublGlOiUPe/ROH3/0pHFGlhgpzlM0fjdgIwbj9Tgp0DzLQsU95+n6dHRqh
cW0mKylT3Am44aLWrrExcr2c5+VcBupfM9DLLkD5NFEDcNY22TSUkHcDzGRudAlmlO64EuQSlX/C
ebyj0yTgtl68awWbOjb1X8sfrswY32oXtqSV2z+x0Cbf1cd8n+4HtjcHKnZb1yPb4TnDzzes80dN
iEmSEaKGCIqND1gDddYPX6cq/720G1PNEfVlrv1vOr8pfnAK5tjBR483OeLQzUgPAVNDrKuh6i8D
4YezazwRGUgc23TnEkbkIi9kGPtQhxp5bCZ9z1K5coE6g3DDYzOjYUEdixM0Y0x0SJNUBrfBsvIQ
CPbun+E10TYCNPdu8CK8/Gl3SxVn6xDG7PJ/VmJW7shzI4VtmOj2cG4b0W3kMYDcet9kWmxJpojN
K6Q2j2QZvJP0Inl6YWAplGD9GH/Zs+0fnWLDd6i4Ndc26NQ8fpH1eE+YXgiUB3ggbXGxy5FiONPn
PeO4yr2gjR0LSTyv73Vd3zzGJP4PWMWiXufvBgGQTsXoRhfu33XkpTXELS/R92NpDetl2rufrCIf
JGtRfiplOHhq2YQdn6C56hY3SXFHrCaWLDixI7LRhTf+t90zNO4b1p2e6VqhDFTGwDMPqhKs0oS9
bK7jHZFSud26NbFPbtaiDPoKJYQ/+pWYSn8o3iftXm4u29l08Lnb039uXX5kJSk5w+Je/sfeeSxX
jqRZ+lXaZo8yONyhFrOYqzUvNRkbGEUQWms8/XyIrOmKiOrOnFp1L7oWaVYZmUleAfdfnPMdz+j2
PjngpLsoJLN0OYzvmVqp+uDuCWyZjj6y3ZXsEHcNVzfg2xhnTOxGFw+ADk5lkfBMQYcJGY8xHAQS
iEQ387pbv4wL7AZzokwbOlugd5Uyp2VXONySKZqBWiGKFp5+Nj2EYS3jDFYtic8Svgq2bjwEz2RZ
oemO5lf0Y5kKfMYMaWkHgFw7Tdj3ac8NXRTx3WhTfGVjw1vjBxsMCcygugNEGcRcqPUdZTtsR+dZ
6nocsNTq6q6pq/0oUfo60sC64OkRTIG03I1a8I3pySqttJOfuyROQbsiiI3aAkMAO1h/bxIntlSz
Xug81M2bH4Z3WlLr+xRV9DTvTvKggt1W2fXSDqhYmVczyxjjPbXZPfyTZudX9wPJl/OsdB2oWQDN
hn6M6VVJoVQoPuhYBuCveRFeyDwGt+4GH4YjWH1tE2mlK8ZN66RR340Jj3npBAwZkzcdc90y7Gil
QjhUmm+tRIbdQBq1cTEGa+MZvntAR3YqFRvoXKbbdLLvaty4g+F2sCSmJ7shMsjp4q+QkHcwM5xS
7izxMYyHcprwnftYbpeN9uQJlA+e4ZHakSf6wQvZuiRcSmPJR8K2utrmiRbQLrBX042bVFCEJxQW
DMhbKgzIa2jn94Nnk6pVlWgRO2JuJn89yTRcFYXN9Dw2zrHLQC6cngyZLuyU0YWDXBDH4Lqm7IYM
a5/s0EwvSa5eqM44oygCD1RL/W0QI5IvvIGIjq5btE6XbOmZ14ikP+ti9iuzMPQnivAgfEQxmfHQ
mjS+GesgJKQ0SlO55WQ8BDa5A4YBgiFlosz35Uv3ORicUt5FqFHojj+DnqtHZkhk9JwWN8mLD4zM
XGnSS1a4eU/BJIhacZhYj9wMXhvCm9Fm/ZroEH2mi6aRn1om95WLjzvGamI02TZvBlZ0Vrm1O+21
gTW7gHPgwvRd1POYBK/SrjYyGB822UJeBADTCsSKjJsayowG9xgNEjTPAWP0lhAmxYIFokxOme43
5ksPdWU9uV9DXptnA42rXqHliINUbAuL5JWnNsWCyr3rD066arXp3bKz+8AKPot5vJ62IIe8peg8
7zCV9RP+Dqak+cY13W+F4/w9dvFfct/9x8a6X5x45/CjYtT21fxuv/v/+6f+G5r0hPmnLr1znjX1
96p6a3426v34l/5w6mmW8TfsyjheBMG75Dk6WE7/sOrNf2TQKlOj4yu3DWj4/+7VE9bfHENiQTaB
iNviR/rB3716/JGFhQ8HtrSlKU0S8f4Fr56wZnftP/IlTAx/Ngl7uIcYTc85679Z9WrAKgWLrWEF
7O7GAOuF9ZexUrjVWBlLFqEYTzZoElclJHmvfWqEBlREbZOAdUoCLuSGwRPS+I0xjjtSEdbU+GgL
sPljk8r7i2J4Cdns2Jf1sSAMUU7WwjRAxIxLUpH2eZSfO9YwhB9c0MfThTp7W1VrBc0zpKpmWLyO
2I+N2G+qbR3JjahpMBDnE0lG8ZPuQmz9DDgrB6yqUe2DKTtRdR01PTjUEyC3WS8BC2mRqF1MvagP
PG9pf4WvvU40kjyNIxD+uyzy7wvb/yrsc6Cx4DJG/6XQYP6FtCAo97SjYXZHNov0SPDiIMKZ/pEO
jYkushJ1sAp4fW2yktHNqJg81kiFjOlQ0xZNxk7vqRnV2crqlTGCq0yCw6wgEb1E8nHsuQxMo790
wEgk/GiyptD8f6YIiAtal4rt7SS7TZgDStWhV9b9Zajtxzglq6DXj+yWGaont5Zr3buDBmDdfQwc
H13TxJrTvgl5O+u42GmxPMdd/1FFzW1TKTbVWDN796TsLyft15bPqyij2zCJvyF25m6hJZfGi1Ts
KQjjGkIDEHdzow3uXQUhrGStDzzpzchQR+bDJXNIAq+bpVlMi9p1txaynqGq5oM7fNXmgTLnlB1o
D6qEVZ6OJ8Pp739YZP9rjqn/zG383/CUMkjs+M+txIvviR+26c8n1Pwv/HFAWX+jT+Y0sThjdMvg
tPvjdDJwBCthueD3IZCZQmLx/YeR2NRNJVlPOhLoqsN/7P8Zid2/KffHSaIb0PZ0V/0rh9OvYAJb
112bY06RBwSbQNrGb259XUVDUqYW+9gEuCiRcpe4Ntd9lTx4Mj/ghLo3ORSW9WDuf3p//u5o/jfC
JmHFc37/7/8leQU/HYp//8mWcIzZXQ3n4refHOZ+DvhAmahHVU+YQfxAs/RgBvVWTF8F1gOAniee
4lWUqyevZ/PajW9ws2+gfgM9OqQHBg+oUEV3cGV/tWV/c6yvTuufnfqC8Hanyn7vt1tfMkyRNW08
5s3rkGavf/5CiK/5/U0kkQd0twIEj69bJ4qCl/oTY6Idfc/SPcrESbk4PES0yQab3a01PUddJTaq
dd/hA4HMxf0LCnXa11ambetcvvpD897DsMEigeF2yo0lwda+tZNe/IKAlfRee/jqGoYH6AkF/11M
rq4WnrXJY59bOLtgdscUnv3me1wsdSqwbSTHUFrfAb7yNzD4LFpoMGblgocv43DjgP5cDI2Lt0fv
v3UuO4wgAmLkv/XgL6hUkT8Q8HYCw/XoZV/yxcxuez37oL9ABly5i6Y1dbzMFUoJDFnLpsERgCuV
Bht5reZ+jTpJRU2goY/vr7mlHZnCRE+hrOIbFbU3bf0+NLqxHBPRgAqCrgeDz19I+95pMwceaX6R
hfvF47Yvk8nHRqmFQH/dZ7erXkuWwQfNCa/9nZKEvdUpCQq4ZRCel4dab2HedsnZbuWyUQFHfqEf
dcNFDpUCQY/THpcCCxucbMxEYQqwlPXnr723m5qSzy+K3QMrmf4ih+wgbR++K5KMqsAuO1uuNwlA
P1/BcWoJVmGohNVPQ7XHm7E347ZeWWV4QlKEHTDM2wt7NyY/oTduVarYuspi4xcDU7oIeFJstCyG
Jg+n7bTRmHYwIxVAq6LkhUSkYFVAF2BROxqLspweivDdLDFmudK/d0uIqTaOKLybxjUO+qVec83P
7VWVwv5i2LcAsn4xKomcSn/uQ0R7uUt9UVn6fUg6IWPqztlPxXoaNxuJHe2EkN8jTKQCqxS4R1nZ
SITnBGnSEgHGsh1S7G0hCXr2mgAu3DyNxb4MYL7OON5cAkp6yAZU2qkT37pJfkpABcex8zr62jeg
AUu9UwXK49pegqTcFSawMdiRpkab0Flin1f5rarqg2mjABvaHcIuic103oRkIMXbJrm2w7BvTYic
SgaXGjNUKsO96XmrloXPvPO7p3sRLDjMZFnZ41fZ+Gt7YK036mzN7JvEyxHAW8SGDHuay0Ki1XGZ
bGFvYGg/tPgGxIBstWChWjQslocp3kV1Fdz4pXUeU5d3bcSJ2wjgCZMyDt44nToNIUAInXdTIQJp
5AjyzdM3TTZ01wEcM0BFlJcHp2pfYydiz1wjahij4DkUaMrwWbyZNVn2qtUgi6UnJdB3jLb+4jfV
KsgysdT7eq/yzjjOXmgU5sa6l/lLLrCJ2iC8B9ws68TlO5UmwTzzMj+ymM0rAmFjhVP5NcGeo6wj
a62O2TZSIfyXborsYGz0Hp9jeWKATxs3aGLHDYWBXkdkx4KE3wesRJkkG89hE8K6FfJViZwqL9dR
Cx7dzEE1wY7ENweMK9NmmSJPBxNUJO5Cwrlm02sf8846SYl2Rbh8YfUKWSDxAcc6ty+txDIIYOk+
gA5nQ5GdfLT4gxKfbC9gbialC5CAtLc2rFByoBWUviSrwWrwrJvdPHY1NxO6KQS5MNPnGUpqcCoS
lbEiDQMJsRcCiMMNLmeYFHHvcPX6q4eg1dbH+1pLaUe7cS2JAeObMc0jJ2ct0LTSTTT7wgkf+pwY
EquQcEi8ZlXnBWpi5z1mkbiAAGY9zxbl4ZPhwLdCgzJOYCVG3bQh+aNub2q/eJfSe50JNbeElKNw
NL16NVgeEs+DSqZnEg7Rx0Y6tiPt1gy7dw1g4Z1lOW9BxGMdYf9VfMCpjbZe0xpjU2ACQwL7WGlW
DRwhu9Ey6xz27F8aa7jVFTLj9MWwFfMNN5jn5flGzhSNouj5VFDF4zUJBF12/NJP7MYq1pCTLW7j
kVUhlseFXxE97Gb7MT9WTecjhlTH8hG3IBm+RCcI9ymVDp/tmL+hHODmKCq4yQnrDn7OqVXg9ZsU
KTXLpjkC9rFo02GJ7CBZWYH1FgnxBIUabVbEAkSAiNuwEqKKhlgdy+JQOSZRKvpwlxX2KklKFBwx
1UfVjLsk93ZsOl8ry1nVRa6dqmM2keYjgrJa9Jn+aEflVy2Tm3JM95j1TJQngOZcBXw+B+A4ea8s
CeXObAsT042zapnIbmJH++pD9yXi1AAsNt1nhKPuyZCWW9fDpGJprJ9qA09SjZFy4Dl0Ji8/lIxh
N5R1ESSFV1fYr62OicoJoEdqqdq3DXnF6OBKrLFgGCVrEZeqPc27b3maD3sXcp0RF852csLT6OEK
05EHL5z+gOZbC2yW/22EUKwMnwc9mE8CNOtF720Q5EFXiNNFlyZ3+kwNxs2A6KFChKfJ9zk7M8r9
Y4XugWsLYOYDVyUuQwVuBftIjGC+ZlAtoBLCS2GTmo4DJ2xvs+lU2qJ25JXg2KUqHetW1Q2MiFbR
gtZ5voL3F2yEijQm2Ezu03o8KHbwi7ae451tdgoyv5KcjWFHCEzHVolACwIbWLf3Bq75yhoH+PxE
ltSDfU/LScpCmh27IQO58US9xmshL82E3I3731kZPRGtjF1WqdNdoGkT65QPt3mDqzZO88fAmvXF
4wej7GmfIGVbcrdd2rIb2adh5q362NmitWpD80XE9puITnkHzr7062++Lq7VwLkS28FlAibAonRi
fB4ZH35YxAfe82VfDrwfsvUuRoowsEaQ5UltEyiRbCSKD/jaC41RLfe/hiSo77ksnD6tkCPjP6mj
oDl3/hYATDv2l9Jpq/twMB49PQCvwZKc1LS43PWeOyzpbIdtltg3lllQ4wbjOZLAyVgAL2Rtr2ic
Hwzp3msVY+k+KJ6Qo5D0wDhVD5onu3VMUl7M9962j1pRb4zMvCEsYNkPzYewB4+8rnHV+oFAbwNX
lMjDb+bgIlSBGothlT2JO4l8Ndt8ywJ9TA9uvIpDFlvam9OmPJY2SAlAlj5D1lqxjozQL/JVBQJk
9utiGDNGh+Fl/mUQ82wDDPGDqT91bNRad3iuGmeEMmOX1yqUlDKTw6yBC4vSRRqbHmVlBeDqaHND
sjTjHtPlPYEk07Fmvr4dg/oRqdIA/qXeoUEOt8kI3pAooL3EKzuQKwe7I1ttIyRJ8ERmgD2CUcS4
mN362Lqvym2oUfiYptZviqEy75UgHyMEDnDmJLmPHJ8DWXj+qi36vdlo1oZi+7lO9HZTwWpdD2wr
A2UUu7YYIlYoub8avSk4Gu5nDudpZbts8LCzMIi3VHvQ2ZCtK36bRb0KJsQMWM93IBaYozvQ8icW
9EKyMsDktZKN8WmEffo4el91R9Z1lneYhNo22VGhdtrkn8fSbA8QlbGIsY1WFWYGbaj3ZL0Uqwcq
XvHAdb03upCvmjmMpylBcZeZ00OrJEhhaw6uUvWLUqlDArZbb0arrXa8ZbjjYgRUNrVeEHm0UuZS
Yw69LIYUJZiWPAVuBvB7Yv8xPDdBBGtnaiSjEeLgXf/dbadxMXrlR2RG7i4Dzbj2e89/lWnxHXlu
c01itzxqsXXWYuOW+256Ked1xYRQFYxxtIakIpcO66Ol1RiXNNeH7TCo5CjmmC7GSvU6zmtWLANC
ugDXbSsc6r4c6oZevum9HOnwwFYnOTkQg+zvxWCfCwMxiG9WGFhauPvSxyekkbsshMsbiESSq8nu
t1G2mEKE7pFnGTusp/dTW09ns+0PkTC+5Y6By7oFy6L79gJgR7kIacF3pUbg05DAgVcErcwUQewK
xsfY428vIsJh89hhjMPpVJRNSz0fMZkLjjR5BLufYci+mJ5pHvGO7AxZU6bqZP0pWPfnH3+xGGht
ehMGPatWC4mvde1iPd/OkcN9icS3HvOzNbyqph7Xtj/SNYc7V88fE4Ryi9RqHMxhYUwTQl74KF50
GgcMxkzNp0l7qIrS2LCZ2sTQwrdahoqljRC11IqxkrD8g+8P7H/4OexoueYi7oKeUNzZ9qWRk1GV
F1P3HgETWXdjXj3CajnknfYBVR4VGSsk4nuP/WR94GJmi6/h5dI7FlkJSC1OeeZTXd7dEHz6qbn4
5arSpaabQveA88U9+BOSbNfPNqhucGT21fNQhDcpLQC7BviqmJ2j1gTR4YLu5OEpssnZGFHPR9i2
7lqL821ReiWNI6LY3oBC5blXpNVktYQt97xRHFUbyyULNn1b69Nr6wVf+UiVnPfhd/o4xB4wzlBj
1+4ax+kJbRZIKNslBKXuzWWZJil81hK7syouEWJFaGgQn3FIsRzVpvYYOzZx9bpR7IOWR9+3M7x6
fnGMw0x7ITqR/YbWiU0nZbVvgoAFIZiEfViFyaKNaNhwsTXHCBraupgqBPxGV6FaJaCQBrO4tKLA
vfzmABnfgFmvKZAgs8cdkLCOzqRqYI4hNUcL4ecXs+uea1deDZ7JheiCa+ezwO5TKnskGthR8NbS
XGAOg9ZcYl+1/XfhH0m+nDXY3rpT7rMYww9c3vEuF2ozjfZTGzUgkT7KouTC1kZ9zzXII4zDcPKa
q8YWbeek6ZGemLU3wVJ8ZZGGoOZLG7Lzym6f6DrnZtZZ21YuTM8IN1nS4LO0X4yWUNqye5Cqtm8o
8UKM6KCxNRAUeN9c0NQL8jKulpO9NS503M4sSb50hHEfd/sedRD9NRw3e8RTP10aPXgxG8DttSFO
bpnvelSlWxY5J1Xan9IQ+UKi1IUVHSPUEYQkoVA9+MB/sI4DsA86/RJ3loSIrCebPBwlPn/3QZix
D+yicJeiQaGXITxqcrfYcv/gnk2hpSURNsSMiiEMiz1Sk/Y13aLO2nSdk90LriyrDK7x0N93Qb9W
LXd2UNmHgrjRM5Rq3ig8HLIFWGyj6OrFC6s8JiLlRJvlEFEBTQahCnCawk+jrZZ4L5mdaecJxQmk
h/BSRA1yvcB2d4BsD5OtWUeP8F0O0l2UJ9/9gA5PsXsWVYmRpKRVdeDAAI4AP9YUFbZxSkkK6Iqw
7YyuMLuBEcL1gMub0uHsEX2V5MZ9yRYFC0/0ZXragxhAQf945kDWsYbL6+4U7vU6+KFLszHsu8Wh
LKNLVVasKRpzp0/xnNigt6sWRNRjkMj+kJbQhI0ApanuI2cZUIvcdYXAWpmbx9LSNmVfqLtIWh10
EKIaobhS+iftA0FD/kMxNFv+mars26tTaSbLZ1ShLZkpiwlDw/HHP5TT0y9qrY2WnpzZAV2RXmpo
3Z0wtEsOyge5dr3yu7TdwF9Z2bbjXmOfMEUvip01fJgHu3LdY9vYK52UkKuRCncPnmmr/OqpDYf0
+sdfPPXUkI6zxJ+qGxrWP6mcXRjLY9b3DmEAOReIkXQoPsWWSNZuEUoV7D3gHH2sQEOjqxSuWW9R
it1FhDVDVI5BfzrDA7J+xknj2jAJkSzd8Ez5IteOlr8UkoffBEON+KSuboa8OY14aSZ3oPGetZa1
8Wr1zdkMMAK4Fn6jSXCNxyE+V+qd/MhABHNmYdIk2ytoz9VlmiFcyJ/9uLw2lfWVE6JqDnW/qaw2
XDHrpRyU1xaRM1ty/a7OjlHRYlO11SciUxO/91aX4dnXmenlM+5Mh92x8upxl/lTvMJszQcxVxJv
qNzAI/CEZ7a+M0dEeWOd0Fs2wMDZPtEl5tPGF0rfOHURksrIO5QiDBSakOikexIjrcLGzgEQkDlh
kjL9Q/jhHcPZs9rlNrC9OMSb0tnaOmvgriiYIaap79wWc2naxYc0oX1VRZVBIxlfCwA6yyBlqW4T
/bLQx3f+BANhD7PXLoO1MesqtJxHJEzbd22kTGizHl9Y+kDeHUEWGUIfm6y2ZV/jm7AMD3Ejm8w1
HqZkHN6Y8/PgUZsUZJdAsqjuzK78UCQ9M1NV63DIrH01lh81pW9lFN2xGvRdouGNtfK+XIclmmNS
LGVF52ZrQXoM02kTS8lkwjQ+s+KNQDpxsS1MmGk2L/bsCB3QRPPFzOMKquzAgFPfeGsbYi7XAKLQ
ssfWcRRDQ8gjkySDJJgBCQIjs3JZ4a/cRCGzByn0t6p1yZUDvhIo7w5cClMuHdV/YsLZLNobV3oT
3jXFz2rDazCNZzNK8OT1o7k1IhslTLOwzFQ+OYP75bjdO8JGzXqNJLIRBsjf+gHxVI+7YBmMs56G
eU6KTQyXAJLt+U2uANzBckEIXnTtbc4ArmlydSjSBgtFRD5GLJpdMZQAowomkpktw1XC+B25LL1C
EhW7RmZQUVGxhwV3hmWRJGEhPZI6UVl+aLA+hfTviYwmxr6ZaCgKNyXgDwF8zT7t5CB2CqZWOwz5
4xgE6cGeeKOZw69KZ1j5Fr5iYWp3TuNh+iZsxBocNBZRg964a7bNpNpTIElCi3KdIrHcR2GHcCHx
TiErkiVWin4K63UTPaU5vd9Qk2dATOY2HU7wXBjI+DsZ+uEtrpc70uA6wBpkNllAPDCXNcPw3vfA
4axoPHd5Te8I92wnlWAvqr4hU18kgckB5sd3KoObRWGLoV923SrBJ9whpaQ+EhNNif+AODrUinfs
pmoJpfMG4zsxDkQ5xMlkLFU4Bdv5g2TJTDmCPjQOHrEd4yKO7UuZ1AnG2U2UmicW+2uk6tvICAgD
qa3nAnofjkNKSgnRJUlOchOGub6xmPQukyo+92T79J7t7PM8fEkSYe+tQePBlulqrIOj1UJwEhw6
UXljN8l9GdaKBXR8qywnuc3T4aJhnED68SHK9hJF2bVu4gOgrnUduJvQTylhVbvz4ulczCixPPs0
GnMksRwJiTFhQNItyKWaDVkIsi3FpkEDFWAInAjEyQw05jUjaACreDapGO1mLBYpb1UPOWoTeu1H
K1J8MganABZnl+aHGx37T2B1134C92FL5GOx1pfzvG7FJhlLbMR4KB6ieezqI+jEn8FAzU75rBp2
9amGsagKj7kwMRPyYDTOJZPyI2Qhv9S8HqsDh3VlWsWuAC6BPY6aO7csdPop4NXUIbc2MigGdZus
CfROuUVAFepmvDxeCh2pwrvqtd1CsTsvaQErh8lAEjYxFNaAfQN+x6LLpx2EK3VyKQQjwPkFqesM
BNP3sA9L1GzOs5ujb/d6AsmwK6E76FCC+5m5LQtEQCLm43H1d7MF+NVbKPUvaens4knPTnrI20rG
wF0lyYp1uZkq9ayHNLKE8nEKZOqrsiAMhnG45bvPsMnnanAIZVh2ytnjqHxucBUtTBHhIkNKXJdM
022Ff9fxx3vbHtetV3Lc1eHdONVkyLrMmrJ0kmsda5rNOCCbCWBg09CB2V13Tv36OTOLA0UkHx9+
dHa3uMLKHYYnELO9z4rFJJkqEiLdEO7Lcd7ejEV1KYoBppeaXi0j/ZK1+1RV7HEsnDjCpjkgIBTe
Swpl0uye8eU8tQRQsvMxt8jSb2pas6xpnsndg00yoUArJrY1/vDACAmmjI1xyCqXhkc2XqpwbyV4
f9zAuLfM/DFuTRw68tMJBOnUY9BvY1O/RnNzkc+0Y6k/iSkdMb1Ma3cOQAQGZ5p1sWnIYuaqh2NV
S+3ga9U3gZ53EY4JOJDUWFPxUGOqrt2AhBNnYkc3dE49hogwWI9w50gHe5kKMeLG0/feZCKMzPRX
L5TFiXgLZpt8DCM9dwGWFpV7c80HSEPwbWKoQNF7RTIhNizprhQj4hE1nGmPB2gmeywp2dKxa0yI
HfNNK0SxnZfat9HSlwH/oUPorUfSn7k9gps+oi4vYtvamnaPjKvvjgPiuUaRLJGZfkt5ETxqsQjW
MNSlCL+qQrg3KiP9DXqFSgf/osUd65bcYE4bq52w9Yc44lQE9VGlpJtwF2KJcoYbv2EvgvqlOjoj
dBCARqyXe97okLkdEk/UPX3NfIjnlvUWcaoCO1TpGIcxd5zZBDhfLwnD2HVQRE/dMF0wbkC2jf0X
rSzcG9LcFG0O60U/is5IkJM1I2sqH2gFVjDAnCzuosqYlqGdwxgI7sKOWt/QNRTH04MxVHNMBGJT
ir13D1ipxlyEXyJ/BEtiYa7B9sJ9+pVZ9nX0aOH82Wfb0Nn3Pg1IQMblNnadNbVIuCXuJVjq5XRb
jKRRubQbQw68c4JG39b5qekZB/fs3xZmUgCOTpMVFGnoTGhf18pJxWGkuiA1FD863sxVVcl3oywf
e9LrKYRCNDfWwBcqtQ5TWqzwQRymMQLFW8hroIEom31/fTQwBPaTflW3nYF5H2pOEx51sop0ApbB
UPiIKctTkWL+RM8+LHoJH4osyArimGgac6Vjy0Yqae+8MLlnoBXb09rUk1UaI/vNiSQHsRQdbfwK
osZybhEy7/bZo0u+POpqOcwIOuIEHKjgcUCBvUuH8Y5VHn4Ap73tchZxTfhoOta7nlNrWANpIq5F
2BE0tmWReBhgJGlsxdkjpWRXSjK4NA1lAwEw4M/q7I7v8Xvo+F9te3FzXkEUTAbaVaZKJT6ukYZu
gfnjWJSJOo9QTrZjpTur1Kw+7QScUYOooW0A01ROfgfaR3cahODoxKasf9YnbLZVR/CujBFNnasU
W0Pj9k9dCZ5B0+xb3BwFo8DqM0cBm2jpwkmYvcSj9VKOHGjALteTORJPXMxk14SaIUUXBckyekqm
LthnJG8sBhw58eQbG49V+yYcygOjeSYl3O2QKBuk+5jA6SbZZ9sm4dGDVS19G1E9VuBLIrQb92VD
BqdYJl7r4Uplcwr8l6l8HozLEnfCqqnrJ3zt3/WIXyiGC7vQm+FbpY33KQMoPI2tB1pnHt0ISjLN
uVN5EF4GHcnVHPNMr4gjsBLxpiJ7Bc5c9kKYIkC9phPs0sbhCfSOxJpUEY6KXxQL3MastMeu7mYM
pdmtkY9We9cv7pqhuWlJmCnnW/uHmuR/5FVsSP8sqQGM2E+ym3+Karh/az/Df/s/1dv7r3kNP/61
P1RWpvk3i/+h/jRNRyCeQoXzh85KKhRTtMbkvyDCFGgx/11nJZGOmlJHRSWk7vDnZDn8QwSKOAqB
1LxuAopg/2uBDbycn+VOhi2lKS2BEhT0gK5b/KCfNUJT0sax6jnUDNf8Zs2zYDiD1nEUzUQNo6yd
XbvBujcn+9IFYXA2Vc6IuTaaCxnf0z6atE+/17Rd1BjQLE3jOE7a1g6wfIy+Cq9VXpOC4Ko33aAu
R5Bfb4ewCU66i16op5osMwbYLe3fOUpa/exY3XtsEl8VD1juWn7amvD4G6c0++tPH9T1D5nrz0Kv
Wff2T6/ctJSFZ1XX5Q8p28+vPMeBRIjb7GztC20BR53556QV8P78YlMVvg9SIBH7LIxPpFTljF08
a22LjJnVTNAxfNpaHTLymEfbYPIRo5FEdpI160TYjeM1tKgHzbH6iwym+QP5h2jXnj8wUBKCb5hQ
loX3/tcPLIl9gp5CP1+WajzLphAHUmf3A5uPlYxJhLYURlCOm/AvMmZ+y/Xg5ypbINxBjzdH9Rj6
rz+3ibQcLR4uv2mUatNzeQiQTxtqpPYc9bsmMtd//gH9Gtgzv1CFylnXEbBZPAm//0CKoryzg4AX
WkTcrdrKKG8D0QIQwW3zF2+q+OdXZyJiEUJ3DASRtv7bY2AOhIjWc2pJ6A0IdFPWGlkN/pUCmUYy
t65GhksDlYn+qDAM65m5kA0SEq83XtpI6DdxWu1qTZIYVUDlg+IQ/sX39Z8/d9vGVcSHYNimZRi/
/YaS4FsL93xGiEoR7QkusY6s/Q6qo1tP0bBtcr+85J4T3fz5xzCfQr994RBCGsomNURISzq//eCu
0FuXzCSKXrkw1ECHAA+skW36QAuJ0aJVV+G8+kSk3RMz80ybzHQY/A1Ktzy5K0ejpyIgG/bH/207
Pbkj0ezBr/+4oX4JCfr5ef4PPkIHKzuHputa3N7Wbw8Gcgc3aGuok3TeOoCwlMBE8pjdyu5WuluM
LCNc/baFfWml2zCR2W1L1jUQBhGThgDzOmXIctd8LwCJwgFwNn/+Phr/9D4qg7mGgbZfOOb8pf71
AYoVXAWTbmfpy/Zo9Fq3NRJS+XKbpIla0ZbmPF2AyBrKmlj//mNG7OnpY6aN0cbqRX1R819yRT85
lhVMC5fpuiDjeJ/2GD31gqTQpjLlwSRGroPiVopxhBeMS88nknGjYkDI9cwHgcW4+vNXJ371EvC0
8hUhJtrmS2LqNrfJr68ut/TCZVs4E7bMB3O4B5Fef8ZeD+sdeRlwPZq5+ntrLAxmjN8wDj1lZGvP
pPrTn/8mPzLDfjkgSYuzdMUXddYjG7+fGwZ25TQUzkwS5t5w3cPU6FjJehonlLlL2cpsi+n9BCOr
OdHMfVN1cqOMyiLhWdt4gSq2Xizja+Ta29Fw5Uvf9KvRSboLeMqNsiY0F6MkujWrMbT2EYo6LwPX
4GvpWiEUQHEEIt3CMA4aGTtZKphYxti3lPEXb/qPl/L7S+X6EgIxrWsj9f31TR9rnYH77N6EiQO4
iC/YXrnlzrP86ahqT7tHIPId5J3akbvF3khTrKREx6h0qk6AuYCzSUhSlZHeMLIYDeFdFJngI5vW
O/Li/ur3tWZDyW+/L6Q1m4XWXHBQv/z6+4aeTCcujXSZQXhjUxUdRNzdiTqayKD/v5yd127jWtNt
n4gAycV4a+Voydm+IToy58ynP4NUn223/KEN/MDeRktiFrVYq6rmmBkm601IQ11sBrjNVA82NN9d
46vKCq3VsJKHl67HyDGtG3sJMrKbCV/5Vgjfu1ccPSdbZJG288w18OVsFeF8MIupHc9j1LrQ50NU
p5rhkDUsbjMzMDHIrsxdSSPpJq5C7zkVeDVHDd9gZ0J+rUKaPSC1lfgQw7IiY1IsvTxpH1yN1iCM
IbK90dsOVX46qCieBuRNQWXg9xkvldgrVoiqnygvR/TdNj9ik+mv42X6ubKtnxl+OfeehUdJEtrM
uP3s3mp7qPAthDDL2FCn+OJOUT6Febo8BpK6PQ7iPD6unt643qS67FOIBjenjWJJOhbefIKWNG6a
701Ea5Git/HObXCyJSoiKOrFrZxRm4v9X1Es6XepJMTm37/V61FDqBDFZUZtRTUMDsy+GjX6Ek5q
pykeDE28BLqUnddCHtaRYHoGgxCGmoLPVtrr64HUPeRLponDr8ZP6X+om+//PpyrR+x4NMRThByq
gokauca/b8/MDioPuqQ/izP6Onpk/FwygNTFMhjkTR9KP+rGyLb/3qkyXvoPPwpCf5XkpzB1FcUF
FYurH4Vu+ciwSMvMDLj6Z2cA4Wu4JVUd2xWPQmrAomLU5RVxs8kTd2ePC3xxCFeh8OUQxgNQdYzb
jOvYwohd7lQHzLH/TfHcA95+8kNr5kDZKoT5OAsu8D3R543pPphqs/YQTX8VXl7doBwC2VhTkxUU
F8Tk18+PUjeLlhQSXYlS+9MRjJxkHH5GqHG/iBOuHsPjjkA34oHHfwRU2tUvwet9JVMLXGddM0D2
Gz7VIKeSngbsAkcdehgIa8ofonGO/77I/+MEyW4bsi7YO1qNK7FdK7e9zFgGqJQmzfl0hqQz6BEe
z/WLXf2Pc0RuSJiuq2MYrVztK3IMWtqFQc1XuGC+87g76a0eAB95hk32onW5eshLQMJuhHacyNI6
pmpDutty+rdalSg+edF3TwW52SqiO2MMbNl7A2XxQSs7ujUd16R7rq1ph2rsvaTFK7vw4WkqvjiH
UYXFsBZsUyqkrpX2u5YQsHdj8qTFGvs9a+EWrdj6uWsBSMFOiOSTWekymfWxZ6IUGLR5InyjyjjL
UldswiqjMyDs6GiJ61NInAESOqzPOWqIGxWtAj1UJJCBJkUvpTGKk+nOXqpW+ANbXfmoR8ZwlLJo
+OIbvZozcCdpGv/r/GZxjTWMqzspqRorC0rfw7/BBkRZdmezIJPZWE+QJKBcyUV488UX+2mo0Lhj
CXDRZxFxXd9D/hB5HRUOxuq8eTTr9pHmgEdsVB7/vZvPt49GWmGM5hTFULCb/HscDPxAo5Ayas2V
gHmOoj24Bph9+K64GI/mY81sBEtpPv3V/97zpxGYS2qZtm6OaiWu7NWN69eUopsQGFUmWYvCppPV
8wfnaOkA+nxEtlu60HDgsL4aAK+i1/GrRACHMSremSpT1qv9DlAaw0JVOONe1WYe1jE3RpRFI3ss
3uG6AezepDksDhmJE3pAbvzCbpaAAqMV4aay6Lzy9O8rofyPS8EzkYeQZXGDmdexEnUqCXIFtFSg
HfGW6htmJ1aBdrQHDmNYd33go0WT8+jgeRROe5PyyeDmzTxLMeLxHUlfugM9B6157jEJ3VJ3HfH6
frP+94FOUry/n1+ayQ9hdPBFF8hM/e+7JVa71sqRMlAcQNdfx5S2XavtfpGwLXohH6FGavMMbPuM
Zo/yJqUtZM3wRxNI4PxYeJ5jzwobLCf8xp3Z0A3Zm2qKh5bJLA0h9XpwKTL4Ss2ihn2gA9b9Igr5
/DvmMsu6ociCMoB2nVGJ4yirbZw0bvKif8S8aOOXsBIqo3pktRgDxS/Gjc9PAtjrJvMkfFcJefSr
m00JWsuln5py89BNv2KLX/L/5VdsGIxPU67AktXr74Wen44UVO3OUmus1br1c98TNrX0jhzw56pN
CSMu2Qp3shmHXz2BPg1U+GdryNu5fznR65u3rSrLBdvCJS2D7ThQxbK//foUP39z3HPo55luEkQx
A/r71ot03cc0ha5Qc3DFtirWkk1GInVOuFLS/+NVP/99r3/+5tC9Mt8aM7NE09bVrQ7N0UdBbQNr
GQq6bTOIuprekl74cggeQ82/f1QMwJZlKEyrMZG+3lNlxr2fBhb9bSJJ7pOiuYSDEu6Mntdqy3+f
1//YmzVmE/EiZ9DVr0NQytQ5Xl+dc6PqfXuq4wXig2Tndbm1jKyy+eLmUD+PtuSAFJyqiXcZ2bTx
Mn/QpTJF9H3Nq2j2htUTdS0DqwOi1cggPGFqVJwLI0WBk6CXaOUuOnY45ESGfDRKp9iXakrWwExu
x74B0ZjZj6YVexkaQGq73gH+/ryLetQnSWncpdQ1b/59rT4/HDlicvngXQlT9VE2/fHgnR4FgNnr
XKsqyheyRNUVVM/Yr9IhR/DwhZXxi6KVRNxFVOwW/9775xmTQYBu2cxUyFbqnwYPei97xXMYrJqg
dlZmL/+YgrbEQIIT2O0qw7F0KRfqvQwHb6N59JHhqvU9ow53wmzG+uK7/HTnkBNWFKAUmpDVz0k3
vGkwBDbAcCK5O3Ix8Jsjz7WwzR3uVV+5xX96JDI50UDvkf3kHtVHg+uPl14awqLR2NtNVQwnkgkV
j5ynLAZbFN63BqFK1ltfXfDrMoEgsYKJu21RdCEkIjb4e6d05DXw+ek4pfVPe01bfMQ462Bv00S4
iGUUscFABgZRCpSgkoY96sp0R9ovyGKzfU7T085PHnqDWog6uGeQMxQEYRN2nnGIO1q7BlDpX6Wz
P03oOGjqSgzB0616PclB7VFahouxMK0c+Y2ltefOBn0kREq7ZZV7c6PLzGVG/zoRT4zu4x5cVvBF
Ju7TaMlB2KolLEJV5IfXDyA5QMZJ6ZKQ3om9Q+B0Z0tO8pvOtoIvYhDxP3bFzoStcRNCOb4OjFHy
ymmQY5Iw1F69qX93dNtrdC0No35uiHUJizLh31Vh+6vxSm8Wk8DZBiBLdgjgDmXV1KR5oAOrQ4Vb
EKbAa+xKkxNtfzuXL+rE0GLepHFNMgCKcdjY/ZsiofIp0T/ME0AoRqjKRy9z5G1BikrzEvmmrkIk
pAPJKuZpCi2OtfrVYDDm9/56SnBbUrGA4QArgbzrOFZ9GEj7aigyzW/He7PSEGDCukceC3bY1m5h
cG66jJq3GybokBUSkkxwvVNiiWOC3/BZ7f1TVtmHfw9Q6hQrXx/UOG2AKQPChr9/H1SJvVoieQyQ
dZFiqJqN6jrjzQKRsCosdBgk846kv91l6xso92nk3oOZ9ZKa3gD9rAn7lsYYee3XHSoA/DrvGG9f
/KQMj5EpLZvAeW5w5p13XQouXcblQQ9EcksmDWyVYX8P+149k03xVOJGXw+aNSbl9EvI7TqDI/+C
KlX9zl3bruOiofmhugfCXt91kvStGlpajB1Ho9SB1C4j2M9cif4QHdFgTLx0zDsa2xCgQxMOLJps
Gju77VXzZ5Ir8i5Cqp41vb0FgqAtdAeGBHZhYuU3TH9xM3s0pUNkVvGmsOm/aqlvkbMvX/EDiI5y
6KvrwHRoAKwO4C6kUxfIIYlPm6aojMyyyk9IBQ9HCsXai6zBT9ySb3F3LX7O27zdDbYxbO0isndx
5q2wuQLrqaN3a6WXWlH8c5Pn/nno3N9mtG9w2toihaqXSBbpyLGM8DYdxWBDYOGuM3ZT6jSGbGSU
f21ca1uYoQmPEQwyrQaRZUHX9NwQRbFXlJp+eVLrYIF0qLdQTss+7B9pJYJTV6tnYAYAjNG3ZWrf
btVM4ucl6CFHWOluPdyBt4EN14EOeGkRkK04qSLF1ydJf8a0GcIXBY4tk4BCWZ/uBRwh1SxQzRu6
BsI3xUCob7OFiNRDEkXSQ5y8GMUQg8c3xcHK4pOVmKOxJx4dDvS4vZ0ZRxrNMWtFMxm6qAZKJZfR
G7jWAW/dh6BI+zWuxr/qKsDNsQmYspDEQLiJNhlv033gGgt1EPptW2vAvMw6f4NrFDZVv2vk4iR5
EZ2BfitWGc5L69JjLiQ3tKKoAmuqlMwXuWFHrGJP/JBy33uQPRrzvc4fe2iQCvVD1twKv9s4UF1m
JtRxEMjCgvxpKbfCDF6F3XdL0ylQSEc9rhWyu4P7mD8lxSOmT+4syH3jYBWjJNZFUUdfDnM+ZISo
KaPwNozKNz1O0ls7NH4bupeeK/xKZ0l1W47lvCyRf5uxbx+scMA5YGfWjbNPKqU8eEp3b6aBvSpx
MNuIQV43stnfDxYIvQjKBtM05+D0VriMvOJN8uxoC20Y1XZ+EP6OYkNzQlnRnGIcxtHuq7hsoQPH
HlAJT7KN63DZIkz490D0KTKxLaoMZJYpmY7lqatYvSRw7XBJtkfR/8ZViNdzL8c0QEZozGF89Qj6
HJixv3FeYDLrkinOj8fzYSyGsQtsViWopWGRZ1wtk+VqiFCEUSARlRFIIKihpRPpbld1tAqG3I+6
jyIVy4hESr79+/Q/TY04HGJUGkQ0BmNipr8PB1QvV5fB9CbUR+eEKEp38mgdoNKXBVE53UAlffn3
Lq/DMwZbEo5QzWRSOLZ6XeBMizYCZEfDZ5bFGIFCKL4J1EZsCT20laPSLqh2CzzNHv+92+svmt0S
FVK2p+pIW8R1B0tgSf6gV+x2QJ7cIsteT/G4Rdb8Lmnu/r2zT9l69oaA3qbATLRBufMqBnUiX63R
EjlgN/H3tBVGFV8Ze9sQJc8TS0Z10VUIaSyiYMRu/DaUwP/iuX/93Y7HIAyy9WMzBgmzq7KfVoS1
0wtAEtNjPwx1byEAO2qeIs1BgGvLJiy+Sl8r1yHltFNubsMgWiFFd3VD+UFapWpHSNlIJFedIN7X
adAuoE1jPN0jj9DDpezCObU8N/6e+Nk2KdPo/ovLfx3ojUdBaZdbl4TT53lxh9wg062aUzeGYNGb
hUCgBrQndwvK5gX0W1sqjm3axPsowV0g6Ft8SR0AIDzx79sEYPBQg9xJLSxp/g/HxtdhjPkIhYTw
1Yjj+75jgZP/M2cv6Eo8GW24wCvwgRbbg2yH+U5T4p9lTNcr/o0WFNSBepKXSdKzFCj0XEpSe/73
UV1PV8cLNnZEaBhmq9RWru5XSSqUQMrh0ZJmwICvps9g0OX+EefCAELziNPvujkh5m1r1+KLMfg6
Ph13TkxOdkYbs2vXeYUQBZafprS91y2lZ8xIwPWnMFr+fYqoJj7fnCqkMsGpMt2gOerqF1EWlhZ4
6cCOEpqdwdZuccW9M8zwmxpuHFn+JUJ0UhFmSgdbJL+8CD/QyEWDpsPOxKPeLusjc0tjafbDXPUc
bGJGxiet4wX6caCBLq24jTgW0rbwht+4nCZjDh7b3xxGqc/cExZ+Ky8zLx3dQxNz41oyfXJ62m5M
XX7ERxBIMEFH42BQAWo7XSedg+keIIYBApEfwxpDvUiZgx/9Ihryo8L07cDXimDM/RmZarku41+B
KscL4QNqoYT5QwkR8SiDMq80vADg8hycqv0tJVmzzU3txUH5sdbqbCcb/WuF7m1feM3KoWnEtei8
E9iXAGLOlyn5yL0RD7s0KrcNfVC7ynNeCyy0xob2nnHVONYQGK34JZNBkPfZi67jZlPgf065Dudz
CrVHRssF/obZIrMAjOgY0rUklGQRIJf24Vgp1rrJh2jZ1KRkqiZAvUXnHMooa1FxDx01O1jRQrvB
esla0ouFb6WR39Mm++D7tNav7ValVU9Szn7W46lnL6sBl48Ol8A01MSqt6zv0IXuykL8NAZgvvTm
HtUye+ywkND83l6r8RGtLC0a1BjxEpkVMs4fyFeQUXWkEAe5i2dOgzkk/gOk/3Go1mvbIlJRVg4t
kHFM7S5qxUY/eO2Tp4Pe8pjJ0vVn0NabEBsbmTw3NdoO7Jo+8liEKzzgoMBrkMxMNKydTD5vtIjG
a9EFqF469xG0TfoCCn/V+DQeCA3SSBYbqAKdFQDLkccRFYsh0zEPrKJgVdXxtyoOXsZM/DJJEBei
HlqUqvkYA5SEbAL/fJ977m8mFsnIy39tmpEoLxrwkm7+aqf0ImsJYiAFAyY3BM1eGN6xHtZV3r6i
4Sj3pTfMC6XHkgHiPq0EZ9P6lvQDflo6PkHEEroCg1qRgUOIsakr8OZDzg2Zd5kzb2yrRE7HpKJ0
SVkmOUJK1JGWjDEkEnDcZjA8W/tJEs/1oZ0B29JnGarewC9X6IKwOvWVZzmgwJOazUFtzGiJydCW
jjP9RhLBMe6V9ZBiuKKLLpwNegYnRHRbILoZ0Lf8vjdkDDtoVAMlUnYiRXTDifIzfADqxjyJDpFU
vkdSccbR6tZoCeJTfrZ+JTBl9CQHy+aDpqsLTsbnImPfmdgb2A9bn8kc0AMEnWSCqjpbGWH2mLl0
ixSQV3Tde6Q7h7qc30mz71qrQs5P8NnCSlFfO5V0DAO5Wlq69EvFuEwqguEEuGxhFaF31yfdyczK
X4ge2vvI1d5axrGImeuLm2CeW7U/JRUNjh5AgEghWoBtL2Z2gy97n+OxAAEAyrUZhas2JeqGdZ97
Yq5k1a8gj0xalbxujnQH2or32uTlqNnEHIYSqhLIsE0KQ1oZkMoQTHrxqcTjeuFJ9i/VQ9YhCdzo
IO7Tb5/98GrPXTsOhotFo8QHzV/GIwmi0cNRC6rlD2YTrjuF9AglXhm9Fw5RNNdYNwDo5K1S3xrU
DzH9KvRN27pAErii0BUReLWI9axYuBscM0YXD2y7cIKZdZlwNqE3IBqtiF4D7ykAs4YCUwvnjUH5
pEnvlQp1V42v4xBArFJGuAOpWfVG70cmPJOZpezsUoaVZWEyw0xhFyhF91CW8BdBNczIisw6sg08
hxvk/vJzE9F7g4JC32N3ou+rqGoZKOxm28faGisYqIhudsT2dK2Ougoe5zBZLedJZ9jCtsV6Rg2+
dgjNYME45CBaZ572hrkN+/zBj9DzAhZq5n4hoD6T0n4NB1y6AJ/QtRTl7V64eGRh37JrvEEfzYEh
xJOwh4rmgGk3KyxXqjGsttpmlXs0Uulln2/F+CfXsnxrRra/7GTkf7lmZndFxiwcdebD9MctdGYC
+I/sutA+FqWDci221d+jsuHWUW1SDh4OLeOrmJ6A24HEFk2TRbjBj2m0zxPtIW5cksq80oDnWaUn
DcjcVXNnCYGo3McxmkeA+xxHjJiaDDIGgIP3bIOQuakt2T8Eg+o+p8mwxBMnux+oZ9yjyCa70fws
yyRbA59p98r4Z/pXa5Tt3m5sCOeu0cUg7TTIYePH0yeu53aXf03vXRaMhmBYUWN4+vDetPT0etq2
NG2xgjfRg/peX23mf206HTCZGeJom+j2PB00HE+CrNpNf2zg9zulSRXU/dPf94+mf8FEQJeO0DdQ
ITncJG0ckE6qsDUrAS2SIFBtBCmpqu2nP5fPLdH8jnEFWk7vtf99qkQtlXFXzlcY4m5COUt+eDLD
WOjr1TkN0Y7ztEiWsK4AZvjGJlC05IcUuEhHXZruYnp9ti1P6CXereqzyPttPG7D8Uo8DgpHO5t2
Ym1aJ6iXhhG1z6WU7aZtWA3QeaMvsTS0M20jyjfLGjTnoVVagMw5P1hnEObW7KLkBXUc8JDAfcp7
ni5aBYJ9et+DtbToU9ldTy8BfZxF4mpno+iMM6bV5+ltukP89eCDDEVHnrxIFdRD7LjiPO/ugsHK
D6WX37W58O5lqh33IbbeQCJsfwNyzbunpaU/JIl5KuQYM1kMO/1ZD9ppPS0c6JkOCbmmtY1Vp43Q
I4oFd9QI4pPmnIhaflR/m0GX/nJNA7i8VyT3Riwjvwalt1XGbtGsNjBBM4rsbWjitaW42a8+dh9J
8MTPRpckNLxW1h51j7tvYkUDNt25T7rvfZ826/Xm3Hb1/puex8Os1s3w5HdquoGeABsMrtWdb2JT
C1Ax+WmoGNOw+SCXMayJ8WTUm3J04miqbYopwZHnPxnoLpJfNbvcTttniD2XdMngCSo7PMub4lDY
cr8j6htNAdLqkWadyxnaFq7eeZp9H+ymnGFTqZwcwpS1EkrJOgwLbpg892b0KZfIr8uD5CB9CjJi
RadIkscAt3D6MoBgeIGcPDqmpIwkBnk1fSp1coBO33eX1rhwjG5gpQmHZPT40kw0eUMXD2SDcV20
adqug+13A6s4fmwFT3vsq1+nDyvkMydXibfTmiRamnseCTfTq+lPYT32fefcT0sPdb1uTDs4T1vS
hPoUG1JznD7Lm4DIxkHTMa0XtFEK3lZyLifgm8hUy6D3YBiNB5FDP/A6USynhSO/xCiaqdyfEyis
aFNHtjKbFjYCsniyI+jzHE9PhH53yALEa0ai0Z8r6oUZBYS+HmTXvYOx9OUPFZR4Tw9mfpN2GLF9
WEYPPTOcT4tf3pXSc1Bk5W5a5X0L0xKEnPHeClR2cPlYSqUlMslvHzZ4+ee04oet5jFNdxJ1mvn0
idZhrTr/tLnxKJsO24Kg1DbTp+/nMb38sLIv3AK1Ld/fuNb7p+8HOn0w/Xk/lyQCMIV1Edr+8Vym
hS8H8770+yetMhxrIGPrsvKOfqDmGzdxxcHMcnFocwPuDobyo7sDOBkpMz1nG0BaUqriUNplV4A9
6PqV1I6AejNv+/n72rLjA8qD37v48Mn0ca1CX8wLZXvZRG4KY6Mq2d7sy6af40ktDtNyMs598xJN
xSxo6zHa/+/IpmUAqL3aaEDXQR/S4NpEUb1X6eC5vJQcSG1DDgWwkfMjzX3dPtbL4pyNdXEC6lsa
uAnS+7zyZgMZBmfIk31Ed/J5WixwxTmpUYM2FMI8PJeNO4xLrd3lZem4D7lkq7tphWmTQVA84oLa
7S6bdGQVUDt59mlr0x838V6qTo7/bEO0zevQ9t5licthhcabqxjW9rIXOyi+u3UmtpdNFrH700mL
/s/LvKt/EX9VfxamTAlPP8yJXf87TTsT3g1k2ODPKk6Ed+xAjnnzflSw5qIbmezv5rIXpJG4ftnw
uadDmhYkKwCpAFjF5nJgitSjtzfj4s865LPKG7224g/blXSK9zkTkst704Uy8oGZD/nv9fu2owg3
j2iwgCBNV7oR+ImYSSOvKfNSYYQMpzI3YN50OT49pmgE0QeV0PTdBYKKYtJL8WWbl2+wgizbWg3g
i2mbzKBHdFPmrN7PWzAXnSHdNyCxjPsx9CKcQcLFO2S8Q6YFaxPHU01U3eqynRbKCL1rZbXKp30j
+MOxUC+yD9vt3BEPo+JueDm+UCUj0Uuuh2Kf22/aLoVRnld9aDOJH+8uQ7KUmVVl+p/XpYdE3OhA
il2OrbSZZttp2y0v2wSTQKtm1VfL92PFQ82dx3RSLv8cm4VeuNeTeDntUlUQk1Tyqa4siBI8nFeV
tkiUfCe8ytv4EA7OQ6FXR4VZ/vSq6ati1Td0ttfgIg9q0a4Mo2i9me0I+6D9/ZI5/8r2zeIcdnF5
7nWqoTDMVpRxG2ga48txicv67f//9PIyRAp/0GN5Na0aj+tPb7l8E++bnN4CKrCSraFbZHakzA25
Kc42qdoD01LwEex9Wj4Bi3GEz7KctuVsi1YnFSFUbclswzpUunrZbgdp8RzkjQVfV7nsfVp/egty
0Ye9/7fitM60VOOa5mFc6v2teNz8fyte3sfei3KVW89BJ60UhSeP5RfZudQb66jgR/z+ll048rEL
vtlAPfqobc/UdNpz6krDsZOqBW6Ays6LksfptJWUJEzmVktM1rjbWita5YVcsV0u9XiGOoPbTTxg
iDcdrdVbxqGSnQ/npNS9cUhzPCamb7XN08sSH15iL//hUjWxg+sHb12+1WmF8eX0vTlu8dvR6ujQ
5MSvLfa1FK3VZR8V1govQONcw4Oi01NEafjqdK6/QQI/gMq3zNcAKG48qOKYBv5txTi6tzQJD8nO
EGsHz9NF7EBYAOR27nop2nX20CIzQhyoh5X02sE+mRHHS3tULNF9j0LeU0Cn6LjXHgBW4yPXh8E2
Uw3/2RP2TFSZ+6aGrbHs6EJdTS8lfYWvnkpS7CXWuhjIWUiR32qdV1rE9rQspA+tZYb7wNfATKq2
exuYFGD1Bh5p2g3FyYPXcwuM/M8x1S41SL/q3ENiheE9iYk74dX60g86EkSdBwDGb/UnS4miuaxq
AxC/OFl1VRhs6jge5r2cdfsI7RSU7vGf02vmlH/+JdTouTKqfvX+1vQvHx855u3jGtNqotRR3Xg2
BqDTtqhWd/sP60xvhlGY72kQe3//spnp9fsa08s8h6yidTITimlX7+tM+7vsRUvsZBVE6tv7ytdL
v29blTKSnU20fT/FabUcmPjHU4lNWOmWi/frh8tytftpE1INKT80rfX7Zfhz8uPlez+k6eO8MO+z
QbJWHw7wfZHLeuZQQjLROvNyhaZ9XhZ/P+TLvkBS7Fooo/99T+/f3fVBZ50G6j/XnMX7pXhf78M+
kkyh7aXvfn46nf++y2npxC+MTRo+FQ0cMDD2r0qhEgXKeXWKsa9bN33fb4w86o5gqohQDc18yhLI
zXXf/OYEQVxovzx/JLgzRX70U3yxmaPKh8Qv822GNdeqg5lO1xWeDpAb27ehdHdl7re/DS8Aie5o
30Q7/uxsrbrTLJp1kBgEO1vLtP0gIm1R58VoIUBc7dai+llR6mvGnXue92R5jfdik8aeB0DX8Flz
LaCz5HJIAzSQx/hgWoRJz+OfIx5Vnlr5U088NBa60z8Mfq8tet/V9tOO29C3l3rX1nfTYU0HWBke
iV/2GfTBLq+M5k2i4DnTqqo6T6eIdjrfTqdtDGECC78RjzFFCWDGpv5LceZy7ze/x+tmjRewT4Dv
+x1uEuhPQEy2TrRONaU6TRe/tMP0Ne3c0+UqacHcwJ3jh4Sv402sms19Iap86eeJvYMLZe9MChXL
xkza+7pALF3kg/9DsaA8jkc8fq/UDKg68FxE2hFhYIl07vKnzzq86J1KbEhkBhu5LxaykSTHRPHd
zWDTSzIIoNU0bXVPllxiJ9uUa0hCym1cYGABOcVGQDfwEMVdc6mZQPJwTEXryhypUtJwG+o+IeF9
p9jFtygNhkVZ6A8gTFhXs92D0vo5HaQ8RZNG69dV35ZLEyYfXI6eP3LzRuM87TuS5eHPJGHim0BJ
yYuAGKhJXgczf/UD5uZVAUqklaMVTYvRJozAaEuKWh50K2zvfC3bygb9Q0Pg4lBgat1BVwHR4qti
LTGBF4jnHXHIh1SDEJ4veCb6c9cO5HVch8pTDEmsU8Sjh0/Flt9BeE9/E4QYHPKQZA93SU5JI0Au
d9imoQNmZ6ADUfgtSVimo3VUPIHctbk4SXmDffna8tG4W4BqeKCEj40buI9FNeqD++weEskPqYn1
uSPZ5SHx5JIHrcgWtZs286JP72Fm57cIhcAZC6leafaqQD/tUhMi+/pqQGt7TrpcAW0rARcP0nCm
q5AlODBp1ZSVcepCbJrLunHfLASoCvyrhzQR5VJpzWYrxj8kkxRwMfpOQ4N6EEUEbNrYk48Vh+kd
+sB+JmZsENnyltwmvxQfcJuWxt4uUfV0bXNdDwWRz1JITXiOmlNlA4WpSyJJpUDmaDpJ90JRyg/M
V8Ptih8D5J8+x1RGBfMtZTnmuvT6HOoMsHYOxnij+MiPIiDZ9ID54bOsEga0DmlcNdvHNVaVI8X7
kBpZRzzwYCVk44BmZs8hevBFFpZYHBMO3WXg69BmzAaKps85HGFs1zJ9jQua/Qza/Jy1knzGMli5
02if1Z20nxUiCDZdPhwoEzdzxBuA/asWYzODROghouG9SqRgq8p9+4PUsYVRlxI8Yz4GxCM0v5eK
SzYiV6MFaVd68U2g30aJl6+rx8oto4Q0r3NHmZuN7J1onzLsBhI4rlDhGed6YJPOujIN53semDPI
tCjC9JD2N6MSJwss9jrTe+w0PTU5N36wVjXvZ94n4TGxg5HnOQINZXCkbgIyY7pEGSZwNySA02U8
XqxKIvAoGifaRQ11+TRj9CWfv4ySarhDCznL+8h+RSUu3Rg5xbIBTw2coonl6UwS2yyMzy72J68D
RNEbD3YoGTTsvQXYVVht6TbI50Evij1570VHT8cyoKt/40mBvnXD4VikQBs9p6hOiPasjZqauNNV
xhJYePRMPDXM217bMq0178zeew6Z9L45AQ4K5MCzvfjrfTKhL1GVOhs5E5Y8T5rm5PZFsk3kFMlc
npZzuZLiZWsREZawFuayGVXbMNCTrWOO3eJucTJqYy+5otureHLs9T4SAIcfVX6+t3ZOQjVLbHOb
J6l/i459UagY57ntQtHj+DXvTHs1pBn+BuPLKhvOzUCKckj6dK2IslyHdROtYUo7Z4k0NcDzZ6nr
i4fpT9Q/GAMhodXH5i4DF/ZIvwTDbkiWLQfjWnXLrsnTeS6bzbqiljpHsJoehqGbYwcxbM02E3uK
TVZ9M6QWCBQcTkTrwHl33FXviicELzxwEoxkaHAg35bhA1HEmbaMalc7iZoWXAUHal+k3U4t1HaX
dVK7K73wFVfel4wKUG1Alsuo2d2pshXcBeQtuZ1PMTpS7IIy7DKN2ACOKBl31G2IBgyUss1QmHeY
3N+rzjDctg2pn156DSkMIKkQlptRg5OquzQAewyJcqkhW18StA+r0nYBmGayfGyw7z22YvguaDCc
adpg3tplIYEqyylVJ8kLsLryzLhPffM5H69dNjaGykrGpYpV9fJSwg66oWAMg6/YJ5nN2KcXp8Kz
6Gmk6HISoXxLC2EGmLIC4flAVTo7x2KY664C1BR/wmrQw3nrm/Kd5DyATKxuvUjtjroLEV3ktxyr
tpEYtnYK5Lol3miUv2r6dHJbt2ZS5G5JzR4jLzFf/YwbPisAkzkJcNXmEFCqpfNRbx66wH9o6nwU
bhavvf7cB7r2hgZQWSC0qbY4fZW0UONanmfYjNLaKRYV1aWbgF7dZcAov4CMbI54ZHMHrRcxmP/k
e+oMQmpxO+TQN/pcVU9OeUtIF69KKxU0t9KjRevig45v9av4f4yd147kyJZsv8gBavGaGVqnFi9E
ZlU1tXbSSX79XWTN6e5TuBjMSyAiqEKS7nub2dJlv1aUHUhV5iGDDysH0EysibhNpr7pbFm8jyVT
NDO003295T1OeyKovTWlafuucEoqDGFhnHHX6GenjIhdtmm6WLk+h66Z48qj0fmV0fHu6t5du14Q
rpMB5ZiACX8YMiNe2X4br23YaSfKFBSidMqMRdA0fKuBs5JokA62L827ONP2gFfHTUvIw7k1q+SR
QGJEy6ZhXL2Yk7VO8m8Yj9VnUaGtSRt6lZR6n/kw8cJGeU7SsZ2SriisU0B7Dcs5YYRdYup7u22z
DRdkGi1h/IWgO3h2yVMlz0EcKbBHF4/+KR1f8v4bvxAPSZUE9OHHeDWmBC0NaqAH5DblpTQvcrSt
4yJfDbvuCG+N9+7Npzc3Kl6oc19Cv9OPQZWheTZSpPJFmtODUxvNTMdt5xn5p1POeb0FRLQi3EyR
So5WqVCCSrlR3/VgRRHhCs1Fc6voa+BPzagu3LUqmk5xoe1gxRFqkBL0ZLS2dqmyo5Ct3BUuo3w3
D9D2ajZxbjVBIYmOGdsyig0iAqLaohLWlS0fRYv1vKx1kCuZXj7H1EqpXbnDNXes8j4vhXbgOloQ
/Zmmu9iLCMMwhv4ojBbnW0kjV9Cxryvrkgb1RpMTYv7Qn/nSJIO0ie1vVc2lkstgxQnLk3TIBACv
ckC+IFsHGzHnzk3dfCLYnF7Trpo2VDCNLyt3v7M4vYZpMD4l9pcyhuLRDRgpeFHTrnUwm4+JS+Pe
oeBDZLpEAwPO0FEiO7TEkCgvHY+20onkCxx1BGDPZdCPvzySTc850LdVTrdXNyeY9aIXB3LAyUx0
CHK/A9lp04wanfsOtclKSbe9tk3VkEYYgW3qBrnGmJlQDjD7bR+ibXG8AFRq72s/vZ4Kt1M4N2Iw
gXzP0ScagVfrTAr/Nvr7pJ2Gp7RAIKZPaIcVKYv3IYGsqwa3zDXq46+yNS3iDsnJsPxe3ZWF6933
DVy3ErFSOUb2KUB4B7XJ6s512ZMMGg/TsQkCk1PznO4emfIWpMK+T6MZRdqODK7ms1OWQMSQtRkA
W/VbfzVG9KwmHcpXkGcXoYqQsko2q1dpneka0wMRGNeRQeBTkAGI1HLv2RnMDbWGbmUoGtgjI5U9
GWLpWk8m/2P0i4fCwKtOGP14RrNBznZjR3eJ7oU3HJvXqteNK5gB7z7hoorlYPrlFNRwXHc89VrA
19FO2VpuwrIZzkOA38ssg2mbVze8qwfCeHc9EuN3adCznlBxbhphpUe+aGM18sJHbfhO/FLeJLF+
Z1KKLnzzjMYJV/ukAfSAmnX8iqwOlXd1TrUwOWOutR7AirhkAHpovZrMOIrmw+TU+2HM/DziGAOk
xbUqx3XlGukntThePHQMDNvB2vDBVPrVtx3HOBXdbtxkzqgYxpEC3M/X6bSH/oWpur+XWU+DqiMZ
F1uJeTAE8hSbot4ZyeNn3/n1K6MR/NGxH96EjJhl6JNc2wOqhbrw8mN9QHJtvvix3lCzoMGh49Nw
U+sRGZz0Vilzt7umM6EaELK/JpDEQYBgoZ8DUYMttjsMM7FmuVcQd8WQRJt3Te7Vqizq/jDNi4U/
wiv/+2FKo2fLlX/jN6k6BIxR/nXzz3NNiRQrI652lSZSHRQdV3J5HF3Rh3AQrkhSrYdAMQHJtZ3p
BM6BvA+xSopB3EYVTus4s91rovc6F7mbFQViT5zUTij81ZMjL5D1VmGp60cdEdVKq8qbhyOQAsWg
rbtk6lZ6qxpmsB16lBgAchSOrEbq3MnXTnVjQFW2okODx+0CRAmqFEH8qm1vKAf7c9YzRwNl0W2T
rg1ItJkNvYlwXomKm4kbxn1aTMnZqlCvJbIk6KFGEJWTtHcMa9e5N4u5fGmjs8+CS+SOwade7EVv
xidDEiodZNO4zqzhwS6GZFd7XnfCDudJUh+4u9wkcd1vbHpjc/M0OxFvr8yK4HCciqDes7A7LY8z
xCVZZTq7GkcnC8zA2hAu/quJGx6W8H7WQlFDmoECeOMSeWrnm+XhcoPCvloJzZL3+uBvDV/rkObk
LWocbsJWcS9qlbzLw6RbTxq84SXLqCCwDgIZkpvUGTv5+8kgr7GLynGdY0k8x3467s0U9aNZEeF2
lyho0G6uNnY3BbcStRK0geoga808EuhgHpd7MguKTZkkfy2PfDe3/uf5ebU/1/37OYMhUH23LE59
Dch0V+2CQse+88cmXFT/l900ES8+0clF/b3x//Xwy8tfdu1L/F+xSPd/HHd5+MdzywaFPQ9BliVW
DaAqC0dye/9+lcuCf727/99+/tltCtlwMEyyB/7ewR+7Wtb91zG9jBhBpbDfV2NxjS3H/IYdqO50
K6sf7DJkPpY749pOx+xTDwRNQqJ7ZYX8nNRDkB6YSZizg/1YNjWin2jVxWdaFOU6Qg15ZHqp3VRK
nWpZIZL+MQ2l/9pZLpklRmTthOenz4FffS4rME4lxFxM2VM5ai2fogJDJGvxRql9t6yhz/Asiyve
dQpdwdgXcfmUu+m3W66cwMNqFuMYLRzdPKVJGVwq1J6/X10Y5Qh9p+iDOhGYc11FhyBSxWPhmlQK
5rde5/IZPkf6AqY13QFEMrd2Xnkv8INuywpeS1RLFDfDg/SD4WCNOZQvz3E/Jgaey2djdMMEP4Zr
AeCq+hwJRojLpkn6zMmn+gptEp9l3UO3SSgBtiKD4TQfXE9BIGmU7JlfMY2jNLqbaGc/QRX9XlYw
tfpXHo/ySacStbdc39xMjPbfAAHul2MDWEIH57riOgcPgRupkT4zx/wKmBvNX1w4otDMRBOc7LQx
L+S5Ad6dj00gwgomSfNRR1zAplYvDi5/qQekJox35007P3oSVdG+4NQLd1GpuVtpy+llaIKHZd8U
NClVx5X9YCRlexBD6a7TYRo/AsAIyxrKRdsn0364hBa6cDLA8hVX+pVrxON7D72Y3HvxHiCk2fhl
A/qFy9fLKNMLWkH/y51jzDiGccn6JkKqUvf3YRb5X8I1Dmbs9K+Fh/ytdcpqq4Y0eUffv15WqCs8
wxa/llPs8NlEZW6iGxu9r9QuXhlXJc/2nFnuewNqHTXpn468LsuRaUfrUJPJsW2T5DEPJF3xZcM4
SO8wQHoPZsSPXFM5c4F5gVG9ZEbXfbqxlW5sr1f7bGjq5yGLXpblPjJT3OvSuRbxJE4S2i5ERt5E
15NiFgbuG4n97bYBX4poV+ivgS/2ywqeMwykuJXeGR+Ke9HiGjnu/LnwxYC0nboXKnL2zo1Mk3Fz
m3/kjDmXLf1QAtoZ+vhk14N38jzxVOWwA6omf8oLAT1hKkgi8kncWh5igQ2O0qh+Lo9+3zhMy5J6
6o+/t0qj+BD6JDxqRm+XRPMHD0XA6Kqa9xmLttmlcSLvu8b8n0N4AgkVAeTXZQ1q9Aj/DXAly96X
52CJdGUTPy7bWG3Rr7vUmqBf8QJdHDAPXfzjn5dsFzsQJAH9/no4crqQbwDLdnBTsieFoOARSxD1
+Vy+VXKMj0lB9X55mCdkx+g1GIHlYVAyGs1KPtSG5vdbVzx6qcxfhRs519YRH8ue+w6lLN3kabVs
g7ilWrWyUPtlm1TqL7mou1trEw3EdHo+e8k3zM3VuSBfHQUfLwPDRr61ayvccMqQb5luZvdVqTFC
n49b2zap2GX5VAdj/9hRgV42cnAQHMPcgnM1b0Qs+bSedE3n58FGYc9Yu5bo9JaljXVlIFK9Kks3
r3UwfS4rDR0VdCJGtdXyMCI7dyUJ0v792gOneJF41W92I5sXsivvlrUMpyy4UDPTiL9iZUz0vf9z
g59VO//m5MVutQaLkkHFYemy4J/1lntjwf+9U6a7+mdBpg/IOJbHMDxycCxptP3Xk7/vAtk7ITU3
9v9sOOcwUP6KLymZT6dwPmZK0jflzfkltX0ZH3PISGmu4675Z7MIMPhOr9KPf1757z1RC7XX+OYY
zv2xid1ZBAono/y9G9ySMz6Iglqhk5UY0krI5ylqYQSbQC/bD0rDJHpNEIGNXDs5/hidKeE4DL6t
4NJwReInUNwz+9U+SVsK2agJdvrQjW9WSVK7VbovgxEezLIq79pKRiutSydAHqG8LjeBauQVuGW0
bTpU+X8sSFND34jWFn8uKD3cMgmv6X7ZgsK7vC67sloYJlNdUhKcj7E8t9zTiWcFiwAq4I8FEZ2X
NYlD5Ab99xZ+AqqObIYcx/Z/7aoekbdFXgDmY371y9LlpmigfrXKpbX43wumKMhWNjKX9R8Lkh7c
WlnJ5s8FoiEkHuuBvv5n98s9qnace8jV2/yxgPj//L4OvPrPBbpE96M3Mxzxvz92DLckeOo6n/28
4J8PMcjw6cgKRsIfW4yay4yumeVC/70rBGiUS2BN75YF/7zLdjZgm5M5/blANeqn68TR/o8NUlQT
dGO638/HBTap0I4QxHECeEDLm619MWQPUIwZ7zgyeVCwjNb8jKMHyBDl2mcCdytKo1oHrfRvSgq6
YExlblT1wO6UuX3z+1CufaaWtyJPu3Xm1fpNRXG/BrA9AZBq1VrptrqF1EQ5WgTVpubfl9WivSlj
hC0CrvoWFqbG0VR1Qwmrsz8rvyk9NNc4wVI4OHR7VShijpaCxkpKshKMylkH0g2uIqRY6Fupf8Xt
7q2VtJwrbQ5/Ppp9LSgX8d5CE1+4EKwntGvYZxHpOcF4DVvMEn4SKCx2Q7IB1tldVcMVmX+RvPq9
lbF0bK5FTosANmZ1VdCvNiopimsWymqjQFNzNA27mRiSa9G6zSarx+iK27Xd+NYoLllddxvllP6F
VXroZFyUVTapTRbq9kUl7rDxQ7QqcPpmdllkXELZgNzyY8rb1qRvssAe8E2CGQW+q7hHH95UPjCh
lpoN9fRXYhKQAUUDHd+ifDXqQrsEk/u1LIPSgArR45Q9zqsSSxMdMuEN98tSvfOTHeU9a7VsSrBZ
u1GdC6RmXnnwfH8lqI1t8bPrhyhrpntSkK25etoftcF3XpgrY4Bqc3Lj54c0iuq7VGnT74dMVWdL
m5+d/a52X4o6+8vWJvu8rJvW8Rez0vayLEtcCQwvia7LMlNUj1NUaTu9jNOtzFxYnxWKfDRQDmfy
qCUl0fEBqAXkn92VnRNvMp2m179XMItmlZZmf0SV85/VYxFxl8StvSe8y7Kf5SYcQe8yK6DFOdRQ
cpb1fh/s9y1GhB90BQBwz8cul2Nz2cVNJeqcr6PqzjFBFve5ivMvZXuPFUGcIAej4VBlWrJO5+fr
KVp5qZO8t7MQijeFr87P3Q+9e4wiLfsydMtdK2Jt9oIg9BcnJFZx3s6Bc4RrqS2wIQTOg0aKMG41
Nhir3ML1azZXUHbyMhEYk/Z9tlKW5h9tV3U3i2EH1jCj+g4ToCyeU76UbtrvbIl8TCui8c2PGAsv
K/R6c1+N03gBzj2dcdPY9wM0u+9iJCUOFOd7pcyBrGqf6ji5+8/ANN+XLcsmhA5YdeoBrAapAmnN
+cTLgq82/n3sirSMFXhuReeHC17VxOiVI1md6XvV5+VeSln/BNTrj6d/P/x71ahmTucUQL+WBaEw
2Me8NP77XttO6HVKn3IEz2d6A5zoj/Vs3gtVaAEk9T/b/z7O36+mrY1uY45WwwhEsIPfi5eX8fdr
CZoAaxb+p38t/HsHy3M6aS4rYfbi97v687WUkzkeHQJRfq8MGFG7jm5ZPmjzTaZPtNed/FQU6S+a
tPGmti0aW7WkTpS1+9ZELxB6GaFHzEpWhEKuqWtRENRk+Gh2QhLVOzLLE1H4uDxXEZG2Soh3pD+n
vRCVMiimYQEWMT08D77502YOcaO5aOy6CYqw7U7Bk2HXe0Ho5TZHT4HAKO5hdqVqVWGiXJEjhTsg
SDdDXPzwc987aFM0XIrYMPelmh4aFAFapp/QlVAOqhwEgXZcKhyyEHrLMNNWktnKZ8+QKG3I5ZzM
Uu26uD4qQW5/lPbjQygBbU7GcMPvRXCz7TyGsW7Q9Yo8MjkEwraa7mLWAceNa7nO01rndEqkQQKo
YxvA8NyaQV2uHSNL111cZRsPuuSTAkp7IUrzLDoK6nIc1aNuPsRZ/jF0VnQVvl+9dnJAEVzEj8uj
ONqKv6KxsW6tPg4PkzdmN73+lZBOeG6y6Blqodhnog2vhTTSVRr6+kfYD4d8mGVnTtjsDYHG1AIn
v3JDNOYab29NEeAu0rzhttxIKhwXXK0XQHrlh1var4gI4GBNn0bS2teW0SRKW9c7CE1Tazpg424K
Kutdd6YNAZqv9YDCkSo4MPbQD1IwneSX7NNaOWuutYeILuIRS0lZYtrpAZViR7lTogruwPYmB2qS
1i71uDREjAWYtDcTURH4ybIaz5w0PyJSg1aWTQG1qucWNnIJ/G50eSqP8CgbS+gPNPJnYFnJi9s9
+5aTXpLIlYehoDpU5umFa+vWS0V0qXw7edRE9VKaSXaq42s9PEVuH7/jIiZotT0MNsYAWYZ/EZtC
vPfcndXVRNyzsuqT5m2KMKnecyPR9kl/pV0YnrOI9yXp372mzKaO3lSS+Or7eEs9DYtlYwooPXm9
KtK2fcipf+6aLqjw/+Nb67oRbleHgrblmhyoWDu1ralWSAaHt5B+H0kR974Vhr9g9/7S/UknlFw4
sA5XBARmp3x0g1VEk3zf1wH8Z2RiazwQ7noJn4Ks2WHUeWzmJnRO9T63yvChlnIdB2X/OD+Tdfz1
NLv7SCjKnwWlK4BqndjYqf0J4lI7ZVVl4eUCe4e8pMor4jZDRuxuZbOXSHicBUEV67garybNZS0e
y28vBJzXkzJwqLz2FbZgeWklIqK2DHAgNzAzlUHpxhTMoYc+fNRdF0Rl5LZbywmjE30tDzKx7OAS
k6s4d78b5XH2cJrkINTkHQPES/eBJI2bUUa3ayIjh49eD8T+UPYYMeN+aVn9OnlDj4vdNwmYKdTF
gKyoc4IzxLRLVeZ+uLG4tHHSx3faFOySXj+49Dmf+f1DOCTMiEZtmO1is1OnQiuyXTjfw7wE9T5Q
2V6E+UGE9Efu0S6rk1DV1dZSuQ/KDkJmYLq7AXYbotC2xu+eqFtJPhK+A3DevRUnV7ozRGMgiUAE
xRGtiXGilqrpUAYhANOyJMKV9lSATWArEcAxQjBS6j/peA92FQEYU0Ora6ujObv9YtL9T4NBIcn1
Mu9gkVlyV/d5u0sG70fZFyfJOPlsag1Axzm3qJAfKqr3elkTmCc/ixSd5Gj7/fX3OLm7dlyMb2Et
9VUOumTlN2AIU+m3+1Cr5CZr4w8s2uqxr05V6SQfCAH1nWEzwrXRRXzi9Jr9hA5zRdejzGYYj2Bo
IIZTdtkywn7T6Q481pH7nrdY6hmrSOb9OTjd1IWiVZT2cwB3rNRb7U3XRnFUFg56Iwe3YCrx6jT8
SPvUau6RVL6JsbJf3dj4sF3En5o/a0mEubLR9Wx7M7Kf6lm8H/jJ2XUxaNFKvXTCugwqN06+I9bx
2Lf0gGH6jei+ncj4JAQr3eRd0O0DNdN7a8IkNZWS8lsV0c7VtRiHQm/Cd7a5yZNHcleic0PA4lPe
Hge37Z91MGNk3Jv3dH4wJk/Wdbnxc/is0vCPgwPuHAs3qfZTXN8EE4iViz9u77rMP73yL1EmP7s+
Bo0QGN9ExQUPziWhU24JaT8tN7HM3+BdnAxYHvggUYHJpp0+az1/lloXwyYz3D0RwXJtRnG41Zf4
+Nx7KLi3N8e6OHhanzxaOhLwyPTMj7jXfjAV8L4blV4GzwyQ7Zt/hZGVb4gktVYzKOdxEPlPzUGr
3s5qlkwVP9smGrdA7Z6p2WqoraKzhiV7z8A4O8DJBjhoIGAgnhEXnd++WE1kb+yK/0aUogcyNdt4
DRzzTO6F+AZpKoH8AXDuEtSdd2GV6khg9PhGJIUUibnJnXZa1V5r4OcE4WCMTf6jRQlCwJn/XiWD
vZ5drl5Dx3EAcHpvKXv4joefTafLvdsl9R5P9M6M/PTNMirsGgRdrBF+buSsxOgjP1mjFSINojMO
Rtpk54PttO3aoEWKEItLqZaGl6ZIkxOnjb2e6h4S3MC9W/5KKrRe2lFh5ZttHFQRyXJjdlC14pp3
kXdw0qRbhWNQP6V2ssuawHjwZmxgZDOwZah8i3FBAiN0Wlp86IMQsqbnXhvuO+YbWF4ugoz099IE
oFtmRfrYxzGhczJcu5Tbdh0urJVvq/sh9Z6yyS4vvuGvlxxSjxrws14opG1pcIuQvnZdE6+7LDvE
1KdB14cfNjg8ekvvaVO7h9AkhWsqqZIGvdYfGXnbd1lhm491OcDIq4f24MlQ7Yj8lncFNcc7I47z
V72XwUHXoFZDusQOVagfZAIx6ff/gqVOYTGrty0vc213KtyT60DTzmu9t6q5mHFaniN44fTuFDq8
Ggx56E8b5RpPpA+FR/z5ydYLCQ1IY50qozU2N9jt6WrsESB7cUe9tq+cXZYY+poCT7YyhfB3QHFI
60Yeh1DLXaGHhrabewcZd1S52z7aCUMQJNIm2V7Ns6xI0549pI7rOWbxqe8OtusfLM8MH6TTVa+m
AZzCo5DByWgUkKFzy32M8PSl0aeLuvC+IZdiM4zVLOk18ADDxEoqQM+TVyDoaZVaYWVOz37x1URF
/ZKYfbMtNXLZlpvIavWfttilZnbHx2ObjFhFsZnmPy8XumGVWEhglv/y8rAvG2tNzNwRtXL20TrN
ivaS/RRV7mHyyReSoorvShFnlAbxkIhuyN96qrW9auxfrQt6GifSSvRtxQBaIwxydHGHq3/fQeuD
1GjYwiVo8VVxkymRkH8zwSwdvWm+Ktv75V5BfqgdUn5I3OjJnDWvdG7FCgUlCppaf3aUOjJ58a+p
FT/yM+vWMvCbh4IUyMno8NEmgXtiimDtO5EnK2q4LQz0st5D8PmJEDp+dC0acJZh2HwtMn5k9utd
2pxQN5mvXH/OFolltpG60PCLUbxwc75rUyKLq+i7xwjRAq+td1A7T199so5n5YVo+Vxlk+qrMMIX
XDXaIYmb7sd4bEZL7YOO/MOpN/VjSjDGNmyCJ2sW+CoSko+o9+97oytPI1jxonTsp3gUw9Wyx301
wkQLWwQRZR8aZ8KgGhBEwt3TVJGxH3wloRGuTa66hP01+s2mqXvnhp36boPkmgEP3Fb8gu8zIqyu
sn52MPhvqrAC76pZCOKVXazGWHuOFvoGsxUPMqk3pzQ6wREnj1ip0NU+6IdR0PLLV1jqGaRUcZbG
lK4LfEkfSVaumbmOP8JaGTB/x/rBCABGB4OdbP2SkIAhctPXoOuGg9swTMm58BoGqZmSk2yuXPvd
UBT0Os7nJ5prxnkYelQ+KLAn5CGvvRyJAKwwKeWQeFZ6bnb71EH6Rti4y3dM3lDUy5euVV8MqtWV
YDd3RR3A29LQWhtSpI9ExfhPaRBRzQiL/Ac1QPOy3JAf250INUeoxsWAcKRq22KvQSyUid2kSaRh
oYXLG5XKmuBChc6a52xTfXaMoinqBSSCZe6r6C3o8Z1MdzQ466BFUzvfBMIlGrfXbNDgQ/fUAc9o
UBJcKHjOgyz97KrkTVoNZYxRl2u3soD7RQFsotIyjwxH7DsXePnRz5JwL1yP2cxgQxZNepv+tV/L
+D0pG0Zp9SDvW9MYN4nhS6I7Ytg/XnhebpQo3lsIPWsjbhryH6vxLRTzqcKqzpY/pFc7DcyNIUP3
7EkuZgx+ppNVyXLdkQ6EEtAbVqoIohdmle+lNAoIsYV9r5q6em2BHa58Lrp3lTQ+pjaIr4E1xVen
C4edGpuveNZKF0nUniqz8u9CheomLJP554eMJ2+F2o3FhDdtKC+wHZOdSBCZhD15lnWkO6ta8e8d
2wfTfupG7C2GX9sPXOmz1dDFAI0zC9YJRVCrL260gMYHp4WD4jnIylLHvRFLs8o6KR4LXV+LNivP
CadwXYv2jC6RynHRWVveYBxtQbYL/pP7RaqsVZnYWzEfqmczZkwcY3iYST2jHZJQ1SAHjfQgOkrN
JM3IzLnau1N66ppiLzv+UBMCzk06R1oF4bABN4nZzRxRvKsvU6vcpybv87vchDBccwn7wNIQoaP6
QJP1I0xxIuoWbo8C79i5IFV1JWz+b6WOEMCuhmZd+uYLH+hwl9clqKX+CxXLzNiN3etsrTqg5nmp
B3PihQJ0zF2bljVwoos/Yn7DLOBfpqFsuX7P8auygjaVkt1En3i8IUDYlzP6qzNyVOCzKpoG2X0b
YZuprFD/Zl7FFazsPjCH/Awlauk6bRjSWswh8qR5rDUt2FPauwyFUqTBEFQr8ETcWQwbjjmGv1hv
UQ2EwxmOSfBIyvdmBAz/Ux27aLzZnMJeCbcmFy1J12Yf1s8iUsHNLKcn2hfJuqc2fEnG7VBGHfGj
sXrItdz+ENNYQa5E85tqRbMp+qY7EXHsrEDWVlv/GZSFf9XsENx9QNOAq899oOuAmnF3jx1nHWX0
NVRp1z20jK4492Tjo9nTY9UEDPYpMJA2upP9XFcMSsLJ5yQvRvNuSOxhhZrM3HZaV97cwPgxZGp8
T4x474EsR2mWjO8xCEVSKiNiJB1mHIs6c7JQhhOnSXIPTc2+jn/FkUzfU5EEG1yhGqGHfnlf2k1L
VlyPgY+CES6own7kohHe8A1trYIJx6B3H1HQY8/qPxCaM0MqxbdFSMHKD4JyYxv4XWL7E0glRHUP
cnGnW9pTQ7GG4JlhDplrGkIM6+JTlLifwI7ILUmqPxurid9MRY26697Kbk49SxDzJ23UvXn64G2L
kvCdMgedjMLZ2UnhwQjBtbHtOOZjET1wGqDt7LdbTS+na1tbzy0DlZKv+ZMyzFGV7soNyvoobOpI
ekxVUA3a2xLq3URkKUxm+yMYnPIogI6vMl2Ex2EytDtLhMmmpft/VakkTrav59Oq92OO6Heryv/V
emDIsx9ZPURzCHP0lPecmv1mxMgRakeje3LdklDbsSeZez7NMrGmoFR3H6rS5C00478mw1nlw2vk
Uh/M3Ug+ZDYW/27CfSsl0UR61m1rmKlrj07YugpS6n9e7j3mI2zppkfhVHZpsSFYgl6NqHFMTP3V
9hN954zpwNTbf3G6ml5CZ29TbTAO1TS94Z3Fpk2AzDE061fBVeE+91BSlN4orknrWYfW06d78qNX
aepQ2xFgrsvWek3jHPFGUtZMU149YnS+hTTOfePdwqpexqPxYbD0XecO4XG5Md0G+ZJfnQq7sS6m
Ef8aVN0QOT7MIpuBHk1lHcvIqW7LjU611jREdXEDJEtu6G1IzQvOjdDqbRBhUnAqS9wClD5bGj8d
EX8rQ0bdh4RX7zfdnRSvrjY6T348pc9FfDDT6UuGkcm126zPQR3f8joq19hK2lvqqvewM+ONFF13
j7hpujLWOtZN465ynE8T4qDbGJnDTQXfg9112Fi4DEGBO4TMhIkkLvmUVV1tlnpLXDR0++a+n0g4
deKcie/1kHCDxknyc9QFLdlVyXSMHecKWBtHg8rpKGfdfhkd8/M4p9KUx8KU5DDil2ISVVLKbuMf
zuA4u3IO5RsxFpld9Z1TQV41stY5K4nqPiXdppnircALwRDO3taQmTHqKPtUmJQjHTcvNm7iqJOl
NiC3L1GjGYTkjMk6azLw7OPgPvpRim6CdhJSdupX2ghAOQNxCPAqZ0pUaEeRFDvl4K2yzTMRQjrB
dG5yJDON+dzgfWiCd5wOzmZClL9hcp2eDArhyuBPiGEhWIe844eOFuh9vJnMxuM/L+1n1Thvg+ET
L5BxJcknbPohjE8SGj5Ch1eSMQnYO5LILUbUG9yUwa63mws+8eIpG4nqM3q8I0U5fjM4x5nh1+c0
rvnBApWkx9M+tWVkfdGCICYGgQLpL/Ev3BcBVhktIgds1gx1gf9MGhguMYYhtWbk37FsrmS0Vn9F
yIyNJggf0GAnENqrtdEI+VVQTr5nKpbc2sAF51V7N6N+mvwBk0jrWo+1W32ThLithR3sSj378nI8
YgJJ3WP41M2x3m0QdaeabMk9Al5rgyUfyZsoGTx2FvErCN1AUbyqAv/W2HezBk8r7vyUCPC2SX9m
kfkdm/H/Y+zMdiNHsmz7K418ZzXnAeiqBw4+a55CeiEUConzbCSN/Pq7qKzbyMy6qLpAQggPeSpc
7qSZnXP2Xtu4pBkoemdg33b6uDu4drqGrjcUO09j2MHpHzSQQbfHrJ+mTUDkuIN25MgF3z7WT/W8
dB8k7/4yYDC91k7n+NhPG9Li436f90N2Fa8F3jwsEZOZOlEFDQXm1ehvA+XAVG2PsensXax0QDqC
/H7wlEBNex0TYi93QLd00kMNiXwRmB3RI9ZtOin9PqOr41MBCNPCT+C6E6LuriegWGQ9DRVA1/qo
8HlRB7hjMpx6ukb+2MEo8uPz0GTeqRlEcv7+YsEL2TOzS6/aqWbuKRbvvGStd9a2Pw3jiiau1+od
y7lOXP3LCibgNKHRY9M0kseyQbOsVkRroqOX95Cv8XmYPeeZYnQPblMsZ3jFZqhrFedmBT2MmZvl
RbjyIxlwz8SeiWuWgfwquEBKlPcMfzwxRGSgrfiDbPg+mXmDYibFsFFEWDjOoyfR7lfa7SC9/Ggv
KNYRo6XXhaWUdHecs955C2NGGwe2IZ3dKFi1eg4CgdKzaOr6aJxMTq+dwl1fD7ALEsc0mFAOb/pY
nfPBSB6sHAHb6JRKtIiUkX+sLTtE4BZEbXymnGBBexLUSEdHy6K8HgPL5QTIKiPuC2qpYzrFT8i/
uTLb2sFLqP5aZ4dIMcaqlgoDZFV70FFVx7Aib+SeX+nT6J1LOwu22kT7HASQwLys5UEdAiZQXDeZ
roHdwXGlOq9FUitnmFfHKcFQITtuawZHUzRVyXYvbuVoyoc3AhR0e3NnD+mnqQooZs2CGgGX0H8I
fvhXDDfZmQazdlO3LQfa5Z+B44u6wJWwasjM21o0DxWN69QEgu2BXljE72Th//5T3PPwj//h8QfZ
tD0xEOIvD//x2FT89z/b//O/z/nz//GPq+yjb4bmS/zbZ+0/m+v36nP465P+9JP51//56sJ38f6n
B+BYM7HcjZ/9cv85jKX4fhXJZ7M98//3m//1+f1THpf28++/fTRjLbaflmRN/ds/v3X89ffftC3W
+r//+PP/+c3tF/j7bzfV+78+/fN9EH//zfL+5pJyT3Q82n1CQ1Tjt/+auYj4jv43FaUFQkrU+qCi
txiRuulF+vffdPtvBuk3Wx4nAbJwzPTf/mtgp+Rbmv0329lyh9ELQNi3DO+3//uybn+PA/n98+Jt
+OfjP6Z3myo/6U9ZJo7lAB/gpem8GNf8ayoarWxP6plthfoKJ3lLUtgJbH1IIuoTZIE8IA6yDluN
MOOhk3rExv7EoQsLWKbV/qh06o2qmL96pTPex3qm81EeKsso7tc+ZyF10muR6xVnVAbC+lT6BQ75
O4j1410+XKnma63Y6s/GxPDa2h10Ry07JmK5X8e8v4vVFRFM5pk7BKZ5EHvWseFfDNUOV5Oqjy+t
BxKhGcYrXI4RiEEB7zg/T4M7XbRC/0yadIYNhibK8tZIWRIMDLWbvadVHlRCZ7BE5wJ3hPDL3iNP
CtPpFVHmaF6MNgnbdDICHNIlym3SGpKUII2ifHQwV6G4LIg5lm4d9t6qBO1q3MRK4910yhxJUz8M
Sf4hGyIxOUld4dMpnhaOgVj8Sny3+U8k779aCMOkPn+Yi8T7SDgQb0DW+oYrj2nd4lNiwpKQWCDc
7J56rA+ZMdYz20G8qWCXJHTtNQtiOwP6pgoaByOyH46zPvAEM5za8aVE62R3840ymAr9wpr2Wr3Q
LyUqhh7aGjrF60J3k+6OFWI7SY+D+NUu9Hxjux1DTrhfY4sVVPYErKize/IIk9gGAOiI10r35Y/Y
qtUg7y9LVp9tOz3V+HQ47hS8BreOw9rhUIZLKw68ugtdtNrhJhcKFnnJ8N8y+udgq8DCiRTPDr77
qN9HKPa7N12vEGVxEeyFZ+9NdpoLUCJGpLYRFib+AYu5YxB3DmNLdmKRYKcfT0ud1rup864KiK+I
9/2cYjBkaLirC3YwaJdQEwhmQroDa67QTh6jzSCZ5tuM/lcwF+MvSpc84COlNEnARUI/aalGwhhF
BieF9L7niItBhtH9qrWvKvfwDffQgU7jdBmq7Ez2momIhwx0tWK8gZnwNBumPw5TfPJk5x1AvZ11
qZk3Vjw8unk+oHyoCHcx+hBKxF3d9cYt7dQcsY/3c2za5GIY2keGlo+Tz4ZBEbThe8PrLpNq02Yx
UzOkaO8PS8nkJ6H+KXv4G6QDpHYRKSrd/qbdGf0LNCJz16rzPjFUhWyTeTosDQHfpp5+NFsLwhDu
aWnrPCgqww3xjF/XoDDMsslO04gjFju5T585/2HF8VXJKX9PtT6OWenDaXpFa9DiybP03QAyDvIA
19uIm8En71wD522pPlVjustjytO6l7fdUDB3hwU+M5//LiaEg2G0Mf3vySvgsQnBAnhEQMuwmxj8
ddtBv6f9kAqm/qp7lPpd0xvlyWWh9JWli/dFa7Rcgij1qIXtqFC9Iy1a80xIBT4qXqoYC4W5bAmh
wbC162a4cEbZ8TqfxGTciKyLjBn3suhpBU1Oq4eGle1G4i38pGTOWFCx4BsUeFaDsZSf0omvS1Yt
YnG0c4am7gJb2fKR+puRS0BPglCAJz5XqW3uunmqQ4Q69zDruTam/ktpky99E6/3yrC3B5ALqYHu
0sDvko/rfkYujADOe5a6qWLDw0drLPuJGHdooMINZrLYasgaIFLa1E+XwgpGMYCGcuIA10uk2Z5x
IoNmoa0I590Z9TLAEIGFk4bRIVktxOwdqAjY2MzBjsSztEFpwkRNHQuHBEx/MdbGfUFEV5b0r/XY
h1b7BnMv4UpLKz/GvoiPmjhBLUnqI2fl3jcK2lCYCvHFq+0lnzHuEaB7rs05yrRm3o+uuG5t2lqp
vXLqnd3qamrn+qqCDHahXeIbRKgaJFDtnI5obE8rwUnQjUZntOlQEQ1qCfgy901RS52Vl3+tt6id
rSp7iEGmXDnPo+uMl8HSH6xUoSeuZ+ZJpUMZNpJuTC4Di0FyhJgt9116Mwe9WavTkPTuueicTxTO
rBBu4ZyVOHu305s/HAz+Hzuuzn7/pw3X1S0Y1Rpxtw5pJv9yYMtNuzRrJaHGG6DRN50yhRYeh5NM
7O7GrvPKH9TauriJPfrt4IizHL66Rc58XEpQFHl5GAFoBiXLvP/7w15vwqS8L50me5y7qK36PMT+
XCEZnNL/EJtu/CXygVOmqZo2cS86L5349O3X+0PeDhLjajU7Jw1byT2UZejaa3ryngP8BtbZnduI
z8VKGbCXPzg/AEA0tsujkJz6y59esb62841Twn2zunzCIglhuEpcurNMudTWn1HHsFW1gNOm1reM
9FWk2ZltPxCg7cmmp4y5M4tU7P/95/KdfvmH/LTtF9PID1HJ7jHIh/1rwCQntZFAqwZPt6odtLj8
STc+Soea+U6TJmFc5sRWdSX1ObeOUao+JAi0amaGZcdY7ukHa2HpZFFn4Ba2bFc91KW8QtSAT8TA
L6akHUehNT3UWSwODRoSVzakBqdaoAjAkGUM5F9vBNQVzUsJsiwupWLZV/2cvLAclEpFJq5Uv7Je
c6JRgnHXUn7suFT7MZcxnUztEUgR1nlbchM5/yH8BgfJny9c00CgiuBWtTjNcpw1/5Kz4omESq5M
ZAjVPLtd3NF6lvlFS94pmZfUj+1z7wgtZcDa7Ocojy2SzXIWKLrhyy89RS6q5c6HK3qBo7TRb2lM
Y1XXKj5yh+WuNcWBkzJr/Sy7F2fQfxF9U96kCX0td2HiOU4tN2xxwtbpvYEPjSNFd40jLPr0saqW
Z7fo3XeRo/eZOVzfKJmtkPdO0npgl1WEsMS5yWJ0UZAkTBzPX16aK6GqNBMEEkrCrG6RhmcdSUIp
3gDIqcVR1Xhhk7NeXAfDOSomiDbaiI5TLJcYRJNqz1A0KVh35lp6/qqAS5nUBLZBnuEood1j5KZ6
t9aQ27jl/Zrexb4D/OErA6Tqsk6GSGVGfLTawQXmhyl4sZmLMsD3IqWpdb9OUWcydT2Wuj1HqNcX
n1V23qVaP4eu0lvwmTLSnZchubUtl54Q+tmA3BKdFDJqcbSiyosn4l8DpTKIH10NXcSexISabXqE
2a+coGvXXYUMpp4///09pcOD/stFo7uIq8ij9ChQCaVxtvLjD8tFb1bFaq3wSQlhcIM2rq6ntLaA
CJEyHhZEBRFGINPD74978wPNEVie0lqgi23Bkp0sm0NK8QzCQ5G32OiWW0C7S9TPattfmlh5XJcO
co3AQKCV9uOa009ts0meE70GHbJkL4MbOF2fvrFfawRI5MW+6fTlramoedTphPacAc7WLzfoCd5g
tGizlzzuq+Paq6ggLTUV2DiL+tgm/RMST3Fd6lWP3RT2Rz55BtMXc8F9sxLuEINagoKOt5xt94J5
Dd1botw3Y6WdmR+6t4Po4QB7y53T2Ewsvv+Oj8kTzq3KNniSUn3k/qe/6hbtru289jg1uX2uBrSl
Ze0lgYwV/OV5O567tb3YcwHbVonR7VTOhPxhWYK6W4dThstdpRkU01czEnT02KQvljEh6GnGA53c
8WIzKSew7JosSC9UW0bHbd0mN13phJq56ofSQkYN07Xe9YgabA3tHOcBmkNdt+w00Bf0e3L7UC2w
sCaluKsU+0mx9OxgyzK/cFALF8ICT9+PvM2J7nprcfz+mCbvJhsg45o4ooLOUOP7yRjXsOnrCfkn
8U11SQwk+lus5Z67EkaQz5wvnJ+6mAB0LZn13LB/+LZoPhYCbi4yWeVBy1YSQNL5vtM5FIEsCdGy
2nDocejEvCctvdVDbBVFICk7gjgzdDpfCmKlfIpDyxzrx0bBBBR7o3fnNZxovHW4Mct2uKlMxgpu
2liYES0CCDRr3yhEH6JTOjZuRzu8TJDUQw/QlvhxqpUHlvnqrC0FQ9yuVHckj49HhotUOgXQ/9w1
bHBERMHM+vzMgJRJL5KbuZkOU++d6wS3QtNq8gYVzHsrppmghkF5kHHLComiBIzeysvuvMsAX4Pd
WCvuppn0aFBPbJu2FdExRTg9Km8jx8j7LtcL7vrYCmVcmpjR0uZEbtASNHl9akdrPQIs26/znDIA
arkWE7qabv/godYhBMJAd7amb60yF6zBZQqFgbCfxeViFhKKdJmJMbA3hwo7R3/QhIUsdxX1s5cV
OlXHFEdVGl9Jy1JPNpjVFTAfybh9R+IR78zV73/nEV+a4sY+2pht1EMyeeYpVKd2OSv4Es/4jV+V
ljmDa577ogUQZtTpY6wbL0YN+M8DcxTFTWYHheY0Rdj1tnqwa+Mi61RecW4EHLL9iehGdW+WxWta
NFCbEHHTKtPLK86b6BXh7e/QezCHUIf1CoPNXWoSKypq87qsCnfXT8CCjUkAHsP/p2niYRNdPxeM
13xo+je/P9MVBXhFJKayeCMkS323UURFcOQ30cuCPbae3+qsyN9SgHRGRXzOJmX7ZhDPG5V34yEn
SZkcy3ZrJcLDve63L53UvEudoE0onYushvlaVF7/oFWFwjwHjZvtlO1B0Ure4NJVL4Da1BFNmwi1
0eYkvUIYLuwYpBNT5YIOP3sJEAsZwSRE0J0L+2DK0jwiIVEuMOyaXSyG5F7MlRaUuuO9xOwljkoE
gyMY2yXTrZsuwLzgLt06rfgy7EX/oVVblhJSr8NMQPyPomiPnQNJaMy89TrzoH9/P62OvQRYD1ep
VbFoxwtU8az2IOxJorlWItEZWs23HNfm236SUHRMmOLf3yh0UxyHTv3BIEJ2vlfzXZ31hM0R2bsw
3OXabpcFUJex5WHaLh5TzWD13/5y2r7dLyjgM8aTEYcvE3UDsgsU5apPV1o953a2ECOl3xIvbUZZ
Y3DTce+evr9g/qGQ7HTZnH7/4/fffj/utVaP2AY/GmifwUIw60GM5nyjTxSFzGl9kCv1ucAK0yLh
QUDRKXhIiPBKkCeN8Dx4x3wr7rOwi0siGnQv9/VOZ+KpJ0RA9c4VGO/1aqiqc6/H1tXSoFbuy7JV
fb0X2hFdvHjKp/qkMuwIM11d95265jeV0IbroTx/PxhlLs/WmAF16OrbdLC8oKXgo06jFnMK1O29
dK5sFT51krpfs5lRJ/Mp7PW5qvaOka2vtflO7tR0oyXirTCW5MrbxDSI0+oDgpd7QHHGmZgu42x1
qzi6YMvQ9tvPWl0kvmYbZ9sjvEvMyUEONOlbJf7A11AjTa+6PVymLdcFJsGI2snKd3q5xKeloWNP
rHYC1Em7iXu9e/NiNu7RiasH0WJpMZkSBONsU0PTZk/gka0aM4rluTeg9DRz8wBtu35YdPWTzgMK
te1RNXsz+uwFdleX12CzbIfAIXhw80g03fbFoGuzU7XS8b8ffn/D6lMmdqNLAtvgHL6/eAPrpF54
yhVGSVqBT+7saI+D9+BKYnsysJz+QP+GQY6T7GsdEUbrigOBQmw2WfNTpGVUrUyxiAcmhcphK+zK
W2Ts0xMXZRrRP+2vbZSMxL9VBGkXeUqEQpE/aI6bnhoxIXYRCu1XWhWHzpuqaC3Ve4dIDPpIMO5+
z8od82zXJ7zksrtCN24+9UPihgm2v2BYKCaMARHq3GmWj+ABT3eftLeM/uajV9dDkCxJs4+7cd7F
wHD1whz8Ph8Xli8nsNX4riiFjXOPFFwXBXoAx9s6W9MRibPz7CpFpCdW/+ZYJk5NKhizjc/z1Je4
uPGRjRyvcV9eWdZYX60WPcY21cf3AhstPdHOUq4TVe7GyVxfxoEkOUfTaAAhuqnV/gqFO1sL7Igw
n1VQ2qvS7oSEM7AMGu1/dfoxyw2jYfYXvacLSd7v2WWjZ58cEVCunhvgnqGtx+HzTkOHYgxefrdm
DifksqWLZdmRV1zIVHT42JXBn4w1edcn8nUUUiukijOL0I/xGg3CeA3Ym75EUzGHkXoAnUS/WJVX
7dYefI+Xq/pdyzZwrLlnZbP5ImRaPi+rpZ+cvAeNudAuSk0XAZbX5mGdavNx1ntEEePonTQsW3HT
XpuDHt/WeQ9CJ1O6S81gzhzRehM18ZF4WFVcMrOasto63q0DY5V3tFnifseWqmHrKOAu0U+9Vvt5
wA1E9t+UUpZIr4SPaqbz+zLeI0IKDTXDGjyYu36e2fPjnYcvLLJX1aPpOsXXapk7RL8pJmosk6MN
iIjNzWUfYhDchxSm0q3lzkaw6EX9phKVU3qmDDBQWTe20jybbTn/MMVMXoHWW7AGUUsXyXQkJaG+
cOhkNtiqwzkr+ukocm05mYOE3Tk19pFhfXKuKjU7YiOxz+RFDgdXGecI6+UUEKmDTX8d6ncLEntZ
1PLJNPr5mKo9hmL03++5ejvg3PbXrp9OFu6h+8m2i10HjSpUgdcXAWO91q8t7i9Sk+2TuuQDi4or
D/D5HrZZBoVZ/Y40Hsvz4m0FvoJKpgGbN25HUWR5lUaIWJ1m2isnUERmbfmQemV60WM+Ivb5ct/L
wb3TPe9oNOkBMZZ+XUzafgGS+DB0Cl54b+72eFpkoHFxfQn8B3dz80Vgdf+jqbU73qK3mKX/TeFG
8Ge7N18oCDNEMCGw6/UyDbrxBKfskAsdonCbvWoaO+Ka1tMz/rEpKJSZEmcV1sEqDS9qQF8fMsf8
MBxPDRRl7U+0Z1AxWvBFUE1GLjICKCcWxwsL9Z5KE11t2qcqaX+Se1T/yHNpBFARct/ol+RSxyrt
4XUaw6FipcXnuuxaQWFKj/gH5xiwcbm3Z0i1bwkFehlwmFPaH5dvEcv2JVkx65izvO9Xgie/vyzE
D5YtG1YirRm4Z0xD19HCb2RrghHCTUS7d92aHW09LbHNWF2KRwa4+p2twUdTYrQnA7OQMJ2ddZ8P
FjbLzrVOdR+vgWuI4UwH4DC45Ivl+jyAK6FrUIJvRFmBTnlxcLbkdZhL00GNLNYzZiwLrijhmirN
0YM3qP2FgJVHPg8mIzUozYHckjfZ9Td5M4s9QXx1pDubY9yudeb0Wk7cjHPOsCqE+C3qC76w/JTU
uX6A0tJG9QhdS83d7kYzANzJMbZfex3nmbNUCE0NRGnMYsYgM+L2p2JACPHw2qT2vUHWydMgg0y+
9o4jX5qZxMxq9NSwnZ1PE2XCqcLPdaPLYT2CvZRCWj5dL+/BTECoOWiygkQHpD9ok/e09oRSDWuG
GDo96ZoFxStjx1A8VV7aiXa+zYoOA7tq9ngt3Ge7zSi1ALqH1Vwv+znVKXxWzuskMpWh6UKYiskF
zeB97ADKFXcblIfJl+vPs5QRGSwvsvaakIzzPFIA/YWNDi1JgIDZOyyP5z5HQa3wI4OqL88pSqXb
cbOxrIh0cE3TeUfemKett3PMxPaHSWqndSKpEG/NelB1SfdgZSgAC+ZHDZmMU15dPif49oN5mfYW
qtV9GmcM02ux2GGtQJuhU/holKP2MUGFBbtwmloVE5VreidcZNAtRQ3CcyF/VanG82a494EToQAA
iBqWSBzoDs4VSV6T6auaWUWEInvDrssW51JVCtVdO9xNkGixT+a3KHQOlpPl100x3ORG6YZVgtnF
cPX8OtGGHEouXD0JH2Jy4dX5msqokwzuJchXLMX6yjADNbB87JZquNFj7aqlKeMvBYOrfEJg0XEP
HJN8bs6O3qAZyiNDU/uHQVu8h9FQ+H0RgfFGUqoQUXcqC9055UqjIlJGULLVG3LvYrdTYyc9Wbg1
Ow65695QShEpraGGZVcZz+nqzVFMc3hfrvdJkRr3gAFd6Xu9vfemsgssb+kBwidHTMhIOpspPsuK
KWPBrhVhBJrBRZG5miszWZU2WrDJpE/fdrVxxCbVXbnN8FQzVnyomnx5qFrnRWZVcjUobRm5htlF
tCrkrX2ch1a7Hbcv339aJdQvFFygxf/3G4B80l2HSDH4/jtrUbVbRPrDRcbW2Sm5jno3KQ7z5qlI
Jze/Jv9o16LlvhsNRtCmyXB2sgCao9eY7xVSdTBWGMl+5FJ7hmdzNziy++hbC0EJQVUPzsx+IWbK
7LhgHIek7xr6GpntyI4fsHM2G3BF+SHn9VUj7vhTJ3xzXa36hYP/5KN6IijJ+ag79I1LP5S3tWmQ
iqsC0DImL31aqvqDQXn/SxJXMLet/SM1iYlkXiIvnEdrb7ktUCP6KJGMV6mgjJ1ILjqv7LLPfV5G
SHqte3oIdPvN5FomVvZSG66A9R8XQZkZ6rUwdRl4AyxIo0vfh1ZHTZCLZl845g0OoYyTIQ4bBPPi
gxRboODZ8FqOsYDxAb6LYsHzjVmvnoq8c/3e4JZCjlw+mZIpfLFoKy2btnoiaipYtCILa1MAryzb
+jkbaKckVrccuzpvnilVbV8Vw3pOLJWQ71ZDIdwKODdmTdQjc29Qu+lDsa4CPibn1BQV4b2HBf4e
CYFZGJQdxLIKrw/qpgzW2PgwwEIgZe4Z4hFixTt0yMR0J4c4DltrOBjwcwqGvAz9N7ZhMiOthsxo
dmPv4458E80XjV5Md/QGPQmDdjHHS8GisqpAO5ABVEFpmT9TxTuOx04ML0a8sqXBlTfNagjJA+Jt
658Bkj5MRXWU9jqHoxw92qnJa5XKEtmp0BGPP6RTd0FacAOgFga1CZmoeEjWirElQRfSoD6QhTbB
skY0Gst6z/FsYDhP/8lhXOx6R6DgTyjPXgFfOgHUWaoZTsJLpz5riX4zTu6PeniuVJuyAJN3gC1Z
/35GndHqA5aOhGPy26TKQs3CFC89ayNnYBSxWqIR4IlKq6/8ujJoGzE+An/2aXqfDf6EwCPUPUBo
aDIiYjHOjVAC1fcoggprOeD3PZlFVG2sM6odm5iGEuYu8Nh1RtaPQTXqFhd4Tqvfurw/ZTyjpNYr
WL3ap6V7BHy7O1Pj34lHuwoTkV2szCmAGLIP5NWPvKppVMrMCUvxgOKOOvsFZQIzdFd9tpzu2qZR
BcRojXpYM+Qzl2jqqNLEmBm7WVZfsVUecho6IaTPFjpTsDp4TxzSYIXeXZnC+NlWd3bxbPYM2efB
lvtyJmPKmpFpzPYE4lneC7VA2CDKN7FW1zQVZUQ+JDr7QTtrq3M1OC4OGfK6gn5o+j1ZTobfWn0W
pFUSh15Wv1ncwbl8mxdtDNCSPmkaPY82V0Z+NV71xEgCz9Zio8jO8HHk1rPR3KKrqCK7JnlQq8UF
xE4Z1plJFuSUBVk2uBiS/bWNuUZmAyRmcgfbQewqw/nVVemnVc2dP6DTET0F0oDrK0BFO6TOqazp
e5NvhBtFKbny7PVKZnYd6ty/zOn56NLkxTSUAQt4+0WL+qy7BSOYRLDdVI+xUM2gLdYiYGGCxyIB
eqW9D8mQEMv4Z9ZzADR6GBXlClJ1WB9szaz3Ui1IGpfE9BYeRzvUe4kl37Y8hKYZerbt1fQRQv3I
rPrsoZ9WrSXf+AukY2+x7OaKqls1ruPaudPQpaKQIDdpKjMfoSLmUtkEnAjJws3Mc2zn9DSTiFnu
q1StG6t3UxguTk6XnTaAldl+ri/PDVJHG6OiP2ijDpugB/SdntZs1Whq4yEpFI5MBA+OUa/JZ5oH
2a6uzrj1k0iYsHYQPA/0g5oOFE1vrqnvdHqokFVN6a94wdiJwEHtf0jb8ZgzQvK1KkkCC1exglgd
xc4M0yWITZZBTyeXxhoJ/esSeA6zYpM3TTtic5A48/qrm/tnl/pYJAg4BE40gmRpJAeoah8bnE+H
ZMj0wFLUNjBth8za2XkyPOXNxDwNb5a2zNzHp4E7qs7oVKEOYPsT4TD0DCxMEwIyuk3TLEBaIjr0
3VE7AiqEjk0lHYBUJtU95eRut4gQgIe3M9MCpT9kqvhA07rS3BvNnXR6bOhK6zsOmeX66m12lXU8
KCRqO9g3ETDflfOR9hzvdFltDiKjCfTFjdaCuEojfclG42t04CBgfXYkOXPkjI8OyF1m6F6gVgaS
zwEhVeZ4e3Xs6qiwSj40BwWMVGkirSwS8I59Qe9Uwennl8scQjZyAJZDih4146sY6mDItJ8Zpile
6LqEL4bZjzfKxiiz0+XH6qwPk5Y513L7YoopvxRJSvllZxzKGS5Pm1Iqz/L0kIyMmMBYoUdAskbX
/EEijMKu3bZB2/H2WWkdYQfyBS/oohpovk18hezHDDcaii43bQmx5oc0DXJvetD7Hh9WAHizCmJG
N3KxgFfnfEhmAjtPV3fa2jSHNhNR67Z5hNWJ916It6Zs0n2uG5k/k0WSVOXJmtgZJ5pIxKnJO82W
x3wZkYbpMyuFBQLDTZ+rwfEObi3fE6hqkbttR3Ky7+ckaUJTp7oap4dcn766rrQjE1pFUzOtVTpc
9QvXsU2hxKBttuoLCWwxWuBhDdS+3CEOs9EBBNlCEoqeIHBu9O4yfKNQZbFrupkezmYhg6CSRLWF
cYfxfZijxwhwR/r0zBFk57SuSvdLl0RiVNN4Zc3qGBVmcXLUfIBJyAaXWmQBQ3N57QfV9p0Vg54o
GRIU1f3AdYVqC+pfZ4FDl/kxdggj6hKiA9P7eWMKwJmYLza5O1xeFh2vVA30JLH2S6nuSxrQh9Uj
GlxJM0YP4lA4Y3uSqYhyu18ORo/DZ5R1kDUZt3klIw5t6HGgYwbSZZZsrCubGfW5UHCug4z9VaKS
JlkGEE2yyB3DLdLeCf/eUTxhIx8iZxqDKYlz1Im63ANm3ktcy5ZXwVylix6NonoFmeMhz9YVnl2s
keVuOncnhrVBC5SVdba4dzPlxqxQyGkLWxUNVdIFredkCwARs4Qf6uBIqGpytm2marqVXhgrMmfZ
ZmJWftU4HBwAhRH+CrZnWpVPss8JGldRI43EucfZ7PpGU94RDMgVNtBeUfM4YGRwjo3Mu3KN+bFo
tOKgaikwhgJUrk12ssgnc+d8KSrdMqZcgrZOlJPRMTag71BnB9qaNUFK+ifab7/WJ4zPOoLyWHw6
FnkO6oDLEHP8V0VnPuosLd+t5vrLmNBSGaX3k4zcz8StNH/EfIQ16sWRuUFrsvjSPLK/cDxiAT15
7fTZ2Xi+aJ0Gk5cvvkIKhCuW20kuYdXYbtAsyY0RY+vImo1wAY7BYYEIvDV5tLqZRloL+6VhZuc7
gosO3+P14jrdYW60V6XQZNDRCm5TlctYZFgIcb0tWUTR0QUztUqgp2QHSkIEK5c0wXTLFRRbwiC0
MOXVZlcmi5WcNERk/S2m0NLPcAfwhpBTyN6G5NWlY+bynMeEOMPOJdeQUDsZQSqvjpqpaD9M3IHW
XhdEI87w1/ZET9rYY3mYQIcEYZe9yC1FsdjyFM0tWTH5P+ydx3Lj2rZlvwg3sOHRBUGCVt6lOggp
lQlvNjzw9TVAvXd06kVUVFS/OhlJB1IkzF5rzTnmmrE4OdWDlpC6KCPyF2F3Nt+fSddIZxzXnMZx
TWzUaxXTCok9aFLdLasXfc9VjgCrNeuxJPQxp4NwkxADmax5kMmaDOmuGZHamhaJJQPE/4dK9/l+
WvMku4bYEndcMyYRHblr6mRfVn+ddd7Wk3EJtde8XG9d7QHrXUuimgyhyBa93gXQ7ftZ11vX+5nL
/8+76AwGTEKtf21rfZZK0+hyfaE2hMXBHVHgxmuCqJq6F+InO3ZOweBVi8AIIVs0laZgxZk197kL
gXpS1BM4jy0c7IX5oznQwspGOsgJA633CVzvjbrmhE6obu4nlMQZscP/ugtjajBOduebM3y6n78J
E2LQR7b9/dGu96932fZoX+Q1h3X9kDjbsTyv39T3d8Mz4M443y+63m8xurze9bPpf16I7dLYlY4q
NhBe1o2kMcBfAEw3163ZqxsjohRhjc0A+Ponj+h4Vbtj9ct2Mzk4FzdeU5GM/775/dkE09Hro9fP
cN22qqIkXb/T72fQ6w3kevP79euj15s/f8z6jGkdtX6/IEqH75s/mwwZCRCd4V4SyJeQSgr8P5bS
3dcROH2l726ut/ChRodCoEGBeB+PfcDEsMXVB+ahqJ+KJm7uEZ8UOxaP+LDWm9n6D50YCJOaiX5o
vZmvab+0C1ldY2/ftNeQYXCyZPhmFJ/X59SukPfSqgTzldagcOQl3xtUE3M3NzT2f7bVawTdGWrO
6vaf9+SYiIK2WEmG633XfyiMcnoySvev+xItq4OsaxESre9xfV8QKag1nBB/0T+ftxqLKQjVufjX
fZms6V8z6NtcX3Z98pw5ZkAFw9zqn/d1QL0GmPIx7c5rqDarvGQfDjAmrq+7vjGhJMW+dBzL+3nd
qFTNPu8N41/36W4z7MMQeMvPe+odCTjEpqvez/dkaiqWnaWZv197fcCpbQZmNmkqP68leA0BI/OW
f70H2M7iMK5l8b8+C9ECh1onRP7nPVJw3IdSg9d1fd71AbEMKnZJCrLv3zVDb3FgQc0E4Z/vQwdY
dtCKNv3XfXS30iNaZybf1++ILNgKoWr492fTkOK7I9OSPz9b4gCbMci5v3/uAnuuH1lbfv58TswJ
zrFf9Pefu/Spjlfe4a+fzddjU5wqK3z92VbJoOXU0xb4uauZ8+mkQJ+8buv6PdIW0k6qET7+bB7D
oX2yCuPhZ/NLbCNvD9XvXfH6Qi2Ly7Putnc/m49k256LpgLW8d97fAk//pxa1Y3OWYSwA40qHRcH
h/IT2jnlSYyCwJL1AlfPypNakVSaGcOCJIgHKzCam67EUH19NGSptUV1B4x1fbTGOBA0uTv410cN
2xIA+RWL8y2PLh0Uv1jRXq8PDhL/v6AEgHrkAqJHBmkUQ/t4faoGDjzp3PL2+lTmMz30vkk9XR/M
tVUqWOnT/vponNClYvoXfX+GElsjU+hE2VwfJcBnOdGzYDK8foYE89KtW6p311suBsRHOsUY19fP
kFF1qT1ED239y81ifm1w9N9ctzOCCPGqFP/k9ZVNTMBk7cLvuj46wKzd5YPbbK+PClQeBys2hs31
Jv2y+bzUaFSvN3Xq07uxsL635JBK/OSo//URGL+T21Qo35+vDEnx0Mrscn2TtNPLTeyQH3fdjNSA
FLlUfMH1JiiRBlMBY93rTSATJBDoBkOH//rdIJeGysf1VhrL8b6FKHX9Q6932fW5Q3TASm8BR2cp
4K0Y2b4jhrq1tIohb0H5OrlUA0MJs8pstPM4FvFBX6OY5lzDKsJBcmRCL2iQk1ir2pb1ZESp8FO4
7kAVeuvp+j+lq4DJrjevz7u+4nqzAxxxKzoGoyK2niQoxycIS9cb140BzzmTeOjcXp+Nd2lAX2j2
p+W66YVEoE7MJkgAXj0xcaQbqaHNW2+K2pqPDXau780tibBvFBE9XLekKCpSA8Ti63bMoftWrf9/
39//xffn4Mn7P9v+gvij/Pi3TXB9+rftT/yHREQDW5+t67oJgg5h7LftT9H/o5nmKoaFI2xCvDad
f3x/QvxHEFPHqxzX0HiMV/2X78/4j21Ygocc18LsQYbp/4vvD4jW/24cZTfhDAyayTSF0Awciv9D
zt063WAMykfJUPJJFRE4HtcBChUxqEIAciqL+ZL2Dm48q5+CeJUZwIeI6KcIbebKrdd036Tj91lh
HAQIYAzVBOU1haTRi/MP/JtCYwgzfeUArid08MYlTZNx16hF8x1WkJq0tqQ9DzH4KOyJQe+4l6s+
K9VovrNOJJGIyabX0EEns1WtqTOGgEvnN12MIwm1jLOmke9zDVqHQncUSTx0YkO0R02Ca2x/Xz+Z
xujofjSmaONo8eJZ9ZCckqKQm9rZ2xWiudIuy+O4QH4fZNGySoES7ZIN51+1iXOSX9A4ZaSAlu0B
NOhnZfUY8ZoO8U7ltF/VBDoZuEPhCZkQ6uwugAK0bML5XWY7xmp43ux6OIxRRU4yc9MgI5HP7/sF
dyPPSKz2V7tUC1gfmzYdgB7lZDs9+VraHLRN2m0bpOf3IyQwKZCiLak6PHaV3h11l5Ffk1VkmiKt
jjEJTmnzWERSYUmijDf6jB1nl2gL17CxyOktutkp7fJfOhkolIvhDVhsEzVxjHl6XgYPCkXHuGSK
zg0Ey02f1jf9UmaM6od7XbbBQH7irRKSElugL90odstcC20XuWxbWzTAiYb2vk1hiuqK4e50DQOW
mTQvIAxSJFZUyEbj2rd8Y7/ipLnpMkfzR+Q0xLxUnlbq7g3RCboXotb31JoVGF98ctsqYpUfFDoF
Iw2JiPYBkwytuoyagzM7Z9IltOC6owDYrl8aMuL9/FC4/F5oDCdscUj4e4m4xuQS2Y3Lk6A/Yy1h
vxVViSZ21YXWBGrR/lOHnWUnrB+m4hnInBsoLgAfeIPW+fpPHqtbGabEBiVNkIU0iHtSiR/VTtRH
pQW2FVfKLc4B5UjarHnLm5/GAuEW06fMW5AY8xlsbCRSnjsJaghUsO+Afdmirtf9vuntXZLQc4d5
+Krmo8MUSGm/0tBztNWUumj3JkkMAPAUguqyZzQm7ZuF0SYySr/Upv5SjHl9mDIa0Vk0DhdSTlHE
TR+GrPuLRTTMps1ZB7u3xVR9KaWTBtdDv9TS2O+GnrRYvU88t503tpDmXdZ2M4BO2o74U8sLV1CN
juLOSBkpXb8Pvbasc48/12Yk22+4aGrtyV5VFMmU6GD4FqgKK9MnrLnWxs70TfgBkUb7WTccX1jF
HmUfrd+aiNZoxQFj2fNmjmOyz5dk2BTRtFSePg3gJ9QKJQ/cFg9H3KCX49ZyWJRUYdecaoW+Bz9k
rozmqeYbpbgJ782C1nYOH7RJZvnUqPKQLfDRldBx9lMlSkTb6FGSteFOUmlJT23Ah1vMTedHzcTo
C4kSfq7WR2+XnXQNXLs79+lFKZrfNqDYQNHRqxOCFr2EA7K8IsdNMuBkA+eEbdecQSBZdKy91Ii0
51NUx2+mrKDmG7RZHGO5VcvE9MF2p0EZ1tnJmK2aSB79sHLiQhuQdGW6fwjhZdSFmD8po6+0nQ+g
3eY9/J2LS3aWX7oFPbpWZUZJr5D/dURoJHQJZCsMX0pWXWXWQYUUfcN32L7kMnnKh+y3a+mInix+
bUDwQzc86QvbRv63bSeDb7A0DUBm3bLtSuKTtM66ly2dOKVyaNe36kTxgS03lEWE8ykviaHT1H3e
jn9cNKS0mctPz0VGhGO6L9FmQHwrlJk5kY5m3MRPOC/WxNiaVjaCExywBoV61v1RIaGUK/I+kg1R
6P2EkprQ2A2yvRJeXPaJsiTaDEr+ETOt99K4J1mntI6ttI27YmKYugBGyrODkyJ6lQBiR5tB/2wh
dspUZWtKCk3iOYOY4Bfs38uC8NcKMe1oPdBuF25IvzUNjYGd1ZFRVktfFpz15nFEMhFj5VY7wvLg
qG6TZ0YgjinxLCgQguK/tsECNko5rhYL6EXYVzt2z2s4rCeBQ6fm3rFrDkNSIFmO849Toi2JVLjN
4SOaOVbI9jiuu/5GcTCdhlP1THbma54XUMUjHb9ItrFcdklz6bNt27THpenNPWPWO7r7Al0o2gMm
e4RLemYBICaZejym8xOCjMEriqrdGU32IOL2rRsYmdYrP0ZzlW0eFoGo3kr4XX3XA0dPOCEuj3mx
PGCge3CnKVAryDs871laaHWBSwaCCbdZ558OXdE9iCxk5zjCUV3B+fS0okTLzAVfrd8B8h8Jx3gD
LklpTYgOyBW92hmShqxZLN2GmOLFs1MDq471h5DsM4ecwmx1CIAgIv6ZJaDOdW7dGZ1v40IFZ2N4
neV2QU/KKnPl0lv0dNmUuasGDTEaY9q8G3nLoCgqP3S9cXd4QhMsGDrt07hX6VFnCSzUNt1CzXCY
Qju7JY9v+QE+04asSA3pWdtlYJ+T7nGq2DGEqcVBotXsNkY8bRWClzzb3RkISs+Mqgba5+GxKCd+
W3IYmBVLdzOkxnLI8OgqqN+3/Kjurm9kdxCSJNjGdIZL5ja7KotNsigJRB6MdEt7nUuLM5lHh9QR
P7WYpBrITxjkt9p+rJePEvfLrg/Hvw5IYwYjQHVhOvMNquCUQ0nRDAHEdxpmIDi+cFZeiCP/reek
NCxJQ6c3hezcYHzpiddsGRf1dnVGvsGZn4qXz1W03rhkDzJmr4GB+4Ez/4WziE50BJL0uLpXyFPH
vxdof1SVYWcWLfqGVLR3e2Tqj6LrmKC8sTquvA2CK0jzXKcqWzo3EqO6pTi/p3p81vuSUDMS329M
Wj1C7ePjMFJK9yA2Md4vTVCYsCZKq9niq/5E4asjRd5GFgEmjhSW1wHRlvVMGADBtLKPZj+yGXsU
mnVMZ2S2jl2aoOnBo85DccQsz85uoc+nQmQ1iH4ibMnPsgeGxOXyAWfyaU6rZ5t0eS4DmePbLT97
y1qBVQyXIRK3UltB1UXXI0+GDH2R/hskP2PLZHiKUE9HFS18U5eflJ3mNrMj36A770oi58vRSrc2
rFFsvP1bzkHvaKF2wQT4IfV0UyLHZM4Ff09dk6xjPVO8qRXOTda69Iubu84J8wtnBl8iPYfLPEVB
xjAMzbF6NqvwaFftg+lK41A11TO9qC8pWlKejWg/CEsECKNsfl1C27gao0NY/qIbJDFELRGwNvpd
b0HUcTsD2XgWGFOs3UMF3HTKgBBvhL4wPo1V/joKJN9jbeC3T1lqhCUrtjbNGIGjTR+Ue/hEhwq+
9Mal56fgxmT8NmHf6VgNN2nkKcyuPGeClsA3S6g7QSdkZan+2NFLG1Soek0pN1aTJ9uYQ9pG/GI3
Xp+ZRbBCL7BfyMNsEM9brL9ZZ4LpYFdlwD8AMVju6KPiMJzeHCS5nL81Lv01hzKuNcB3ZvKki/ig
meFLrEybqR5OCMCNc6vXbzPT9I0wOalLY1Z9en0RzCjpxvW5b4eLNaariit9URDzFjbhSAokWC8m
StFfRHiIagJih7Id/WEmGse1+9skSj8gAnmmkqWbbkQAyDB8Z8etPMLavGkzSU7Tg+4w5o/i5TEZ
TSwNEgSIU/+yQ/c+vG3rhbivUT9XUU/+dPZC1jNIsNEi9CjcMM39Aq5LrnJOBHhNXm1H4IVn9yg3
yskeN6JJ3kfKFX6uq1ZVMOZXmnNT40+qSKwsio+Oi8iGCWUIJqrbk0DXUfw02j5BOqGXpXbIcneF
gTs0aftxAzJQ9U2HKX5WyLeYy4V008+hi/KNjzj1FJL7GKY+z0JuuF4AbaRtS8MPiI8G/DZOsKJk
7Bn5zANcTDKs5RAhnnPKKXWZMItLlD5lC0tTZQ3bh5DdlpRocYIHrdm5c5V7FoLsoLP9IvXsFZcL
bBDi+DQxroAvlvpjUZ84PBYGgA7NxOxghW0SVMMM2FgSKVKXj/ZkbCmMBZk/43ahC5WWDSbmpXgX
jfYotOyxP5oieY6oQBEaIJbWN4vM010Gydmrew/B+hAY5nIRxaVa2nNmARUYZ/0rJ1G0tupfvTtH
d0rZfBBa7PjExTOyGbluVT1/HoGgNDBpxy1Cif2SoHnmgnqggwbcgcT7AHi5nDkvhEONQpkLRcLl
kdSYXae/qJMFP3KkBNJY1il5YtywhNzko/midhkpXoo44fXqjeQRnW1xALpFSqDNIk256YXRB0k0
4JLIpuZsaqnXGupOGpG9d/qYC4NitVsrotfoKi1s8eEoJ47sSt7MNZFUSJTuyrgfH/tc/TCbGnKx
NfqumHO0BJwcmYGv9oq/la5R1jvU8XyHPYsYT0xYB5uEU73NpFdVm+WMq/EWHTfrzyyFk1jrASs3
yBUkunEReQM2iS47VgMrxwhkIwnoCnCP1Jx7bcoVb67tr8zBRN4pc88ZPXtWLeNt6MUjwQKXUmt4
Cozjniw0b7VeAIGMdGXcmJUGhVC/RVFb+xZ8EH4Z1wESXIyVr6fh2ULY2JsVK37LfDXkPk+admMu
ka+pnO3HUuG6aZd7NWZJOXasucNBZd2jcOyWIXKBWoQ7TemOQ6IitadBH8tyVyCZAruTNztncZ9B
wD9pvctajAj3zMbmFQFaBqBepc8laxDbYu0+E/02dEvokb5zKfP+rq/0z1TkKIzaai9b9TF2zEe+
VzQAFcaJXkbbVi7qzuLgbDSb2B79zVStz1lTKEm66A4WC5C8RWeTZTAYKgCKxrFZmlqPIrTYw5L0
TkeS4g2m8TwPWMnUo04gBAqm4j3MhnfV1O9qqPX+qPTvcVL55HnfqWFj7lO+lJ6lQBEOuBLCz0FD
Tp27buIbkqu3OkMObaJXarC9qkbPZLrPKOy69zlDSt4vRzLb1KAbjWcswKjz2/iuyMhmkVm0q9qR
6nPFfE8hsMpC/XRz174Yyhklcb4d6FAhOgTfxv6YKO5v3N93AneXF2vmY5nI3xE8nW2vAYbryl9m
od8u2S97cd4iMUdeHw1/0g6UHSejxWlu7YpLcB3D2GXq+G4kXzXwZxijjzG5S1uiGV8ElCwO6FRs
o/kpUmKHGHZ9rwsp4DIvwG0RGqlmDWUZHS5+OKKDoHaM8xct3DuMGI+GET2h2tihSzjMjCXgCHhN
I+BQOqzJVgi3LkIOGfdZF0XLuzjoMWL2YUXnaGtc80aU96Md3VUo+hAGLOWhBxRURhF5CeMnaGMC
uiEeZyhT5nT5lM26VGImFcY0FhzUDikKtlyWl4oFDLsebbk6lr5lRfWxNrJwp8p2a0JVBkYhIDlN
nE+MEN1xWJhb8KFimj0nqaDqZa+9pT6KqaCsN5AIm5YGaIfpvURdF8XyU4O+M2fzQz6bvoF2EUTT
w0jZv2M+km+TpAf7y/XaUNsvpSV/LwLyquqV7ltTQntxRvTdVzGaREu7zbigghtm4o/WytCHbXmn
zbUFkbl/zTm0Nkbu2GT1Jmdl7cOIqfKA/I2bHtr1bFG30FNACsSwb9B8mQ3+XNJXUTK0KvSF7HzW
jlFCVtySl/eA/IJYR8PVuwngdmjtNh6qxa6fV4iWVY20wFrtAUg/PPgK7BTaMoz4A2DFeJsYFOGs
sW/1kRWNqqMr67MKmNek+Ymeot65L1/TmB2YDs2m5+vqJzLkI5BgS3OvFgauqe7dkDHpjJwNFKV7
YwW5dzOgCcxStRGznjHWe0PM7+pS75ulQYpZU1HFbvzqxBL9UrHcGuxkXhmB6GQvONt2/NrpQ3Ee
DASfTa97SGawzoDsdEDpjCPCHKwquPt7Kiy5Z9s9rQ36ZTPaFvUZnAtFa6x/KYXyoXQ5Lo0i5lhV
/hLuvG0hGOWDuK2N+MZMCVuIwRsbAuLOnOa3Zej8KkhUJ/3ocUnlZ6UiecM8zUHW0bqanmqiOn1n
ZORVw5/HILevNONNrUZatEV5AImzrfRLquUc6rH7kpb2G2h+SEvNMgVNxpEZ9qtqFmKrx6xJG5ID
HopPA1tAwpllN03n3hktziycrxcCOPwceJFnDfUteM91xZPiW2WxZIRAOFaxjrMQik5SBovwitXu
elYuiUlbA8Mw26YKg/7pIM3wKXEj4MeY/LcVWxxSvfc1ZfpUc0SGOHj+KDPnkgXGvEgV2yfjE5lo
bh1K5PEHcOU9K06kMLKrnl0umIZJVGX9OFgEJSid6+NtflR7kwKkitEVmCNy7zFBohgS1w7YfcNu
ThCZeGtd7XlWKTYN3Xyjc/yKH/xPZbM3l07mG5DRlIX9NJ1gKGXPkOi1jUPOlAfGmzTqqH6ockXf
ZVCIYq7zoTvQlJMPdqmUN7Xz2ybbpsSUkYcldiSWxKjbYIPTzkP7JkZqqYH4tTorPBVZK5dkiizH
1V4QTse7xQ4fAWNoVnXXue6Lju3Fq0oEicl4Hsph3rPa2Tj4sI/h+k9T1J4gQBGLiUxxBnImF+rg
V+oMi88qY+pIx/RaJzl2rItoVU5wKUZ7Z6Let+dq9lFlp7RX4pdmycdj3iWkTHFiNWw5bpA1rvwt
co4seGgmLusma/+WqsCekt7bBbEJYqpPc0RfylWstwQin4dA64tUol3H9O8omvYRegMo5UHi6O6N
VYEqaHbPabyhvED8EAc65R/qMBJBFnS0YTaxSpIF9dv8QA8/pv8rOLnmsKHHuKu9Gs5LVk+neQxo
jcGl7TYEUn/QK39UwSvVJuUTiXtmh8xbifgTTUEBDw3trrSGYw+vZ9+Q4dPoy42d0uskaoY4uZxQ
JBu2UNHobzowB9RlEZJqYls4OU+2ujOQy5ZF/WzALCI++M61rbNaYNKJio+2WghRFDUabSXxFMNg
8TiyKBmRvcFooGCpxEvc9L+UKSw82WgBWptzLHOC1oATyDbOLl1IP7WvifOjVbcVvbjP+KKGvHW2
KQwRCt1xq1VvlgA+GyFlZAJtcF3bxWlheckQ/wbcsgSda1cM96lZ22letXbFjnx1bzHcwjeJE6Ni
SKUfs2PQLfnVS2VkdoD2NvGbCki8Xot3EXPyMHAT2Nm0GlT1baE57LVNGciGREurr5Af2tU7qBkR
xEn0Iu2/Rk46FhOUCnoiLWEk9uNJ6Z3HcJG/dcBLJ42C0bPrKNwUCmy6cMYY6OyNXMMO5WyrvD6q
kxHRJ1pOhsOp2MFk1xOZVKWInae2steky0OitdkGDLBZo9gcad1Sw8ERhkCeO08y07YynznvtNO7
Rt44I2VsN7nYVkQCODqeWZMrojbcolHC7fRquQsRFmm0dWWHE3OK18oA3XccY8iqo3Y35UvnDTNf
oKibW1gBqWimY67tDcW0mAmZr9FIG6dq9YCxsxGUPegmzMVQHTEkBXC8j0sL8SUbH1iYaUdV1aHw
xX9YaJXwbED9he6mMPALLdA4UXjnt9NK4hgn/bdI1cjDsuITMzltgceIjbk61suh9oeKVk4+pnKb
IKn1qOaivbB+6a7J5H1YjnCG6lPfln/6ka7/TPHAJbmCw0PS0aEkBppOQPWXWd/RsVQbXY6meZLY
CAzBTwQvmYdeVQ6EWJw1sxi2ic1aqSjD55o04B2ZFv2xp7w9Vi4nH2Ja/+JMU7G/NGe1KubAbOlg
5zELtDj3reU+2djuGmo2RH80dYQMDy1+O9SYcBTMaSsm573V6bfMWW9sIMGlG0f0IacY+3c7gpFy
I5S/0jZfBTsdoj0T0nUtWS3O8ljZ7W0Jt2CO5g/knrraoY7V1XkTp/1nW+khClC87sVQPrVd+zVr
8epYr9SA5/h4UmPcZyNk0tns7lLDuDNEZHv9EJMRk8aBzbF/iPP6tWAv8SRhm/5QItiN6u7YZLRd
4pAWUD1TFvcNWzaV4i1vywggYS6PDlLZYxIx6lRNASQSMTxhKh7c+uFUhvOyyWLOdAwvjA7eTro6
BjUTJ4Iux3NnRfd9nPIOuXXJUmyLbYiBzdCK3lcirTpG5+u9U63D6Jjb/dDJ9NyVd2aKvEWQMLtl
4hCgEGKN5wIX693XgSBApnHNB/b1XcLc1tdhtCbxxKo4huFdI4kZulHFQhzeGVBP8cSRcsEJs/HV
hhmsBbCDVJTYk0bKKJUprI/yBZNaDEewlr+ygWkB42txvP5j5kFrhwP8eSDJSXWSofLaMWTfRXUU
mF17Q5ILWaZhTRvDUieU8CwdYJjt8P09p2ELUlFEThxIs7mLwkIPqJ9uKxebVJXvaENHfrmg948x
i+zdBBZvRf/BcWgTElJDmKwhXxPA6EFdJjGypNO89Jz+i50ey49Cujq1QvwHTs65DdXXziZPOe7S
x95sQ3xAuuWxFqOYK+PnochLJPQSsVfxC8si0CwRq3CctG3C4NcFVOzrImsCIRqfIuCJ8SGtXpE+
uLQzZ1oIG0RlIJEcPHa9xYyu4vpYabpPOOzkVQAVyPN8yPsMcX5D76hnNBP0YNU2eqr9FWm/0ye9
viXvCI4afoLUwuDmiuzDgBmn99QpNcgaL0EqTAny2qUU21M0PTv62siKyVssSLqsivxXOs4MZqL6
zckMlRWdQa0f4xZQp0tip/F9NVmTl+d7hRSh3MlelgiWqt3QFjVZmxt99gZXjfo9g1OKfSf2WVFb
u0mjQIvCJ8Yn7XFurG3daL+KvnEpGmqNCVaxkLrdQe9zashcyI5cTPcJEWz4E+vdKn5FygdFg1Ad
Y5PipIdzMtzh8Vf8ZCj4YUZ13ht6/dnNahIAfX6iyK59VysAc2lfYeGaexy2uHbowOKC1fGYwPsz
lENoiUtoaZ+aNS94UcctWCeLHX8/6sPic4jBep3jmzEGF1sM2Ywf6zHslcdy6PYmyJvdEHFtI8Nt
CbuK9r3u7POCpEC+4j+EArL8AA4bADDYERRu+zNuinxNxMQVT9bLdGlVfTUhxExHbAdsAvkOivkl
S3EBxUURWZKknVFtki90iKrJDdIaPhrYpaARMgBa9CuxO3q2iKVbmgSYBsZTl+s37UgbC/pN57mp
kvlTrZwqhpsIHMJiQ6YdeoQYX546JOK5EgYOkZc+s/IDA3eKyKUxbxKn34kyfABQUV/ISBqYNy2X
jjWtkfBlCAtLlUUCQZi/mHC1EPdDRVDjV3smYWR092puO7uYhd9kTkHR0ZbJ1xZB039mJqrehWG+
J5q62CcDLeBRFxuybNm5HnJVBSxUnxK7Ck+ZYuGCRwQCbLoljbOnSZ3HeMJ0ILiFWCmdrMhDG62M
ZbMHVdpy6mlVNFFJWqEcTuh1gEEIcwPg6kuqRhRoJYjncYifbRrNd8XASqFyc8yvBiawCuNoGI4C
VDGjcEHq+KFr6BT14oiieFtDejo5A/IYMHHweDGjbxKHMtcAPOXpWfIpjParSYiZGQRFBbi+k2MR
8LB0w6VWrb3ddxJHQjkgX1g2U4xaSO+zP4pN3oGpvDSFGd6rnCe9wlpO6YjCIJVdYEvMpfWQYz/X
cDWIij/CYexRmGMQ/gZMt3Em0Buy44JrcMh5dim5ICWS07YtnoU77NKUVrMz9BnGqCXz+9YA5Zdh
8FmUN9uZaS2TBl7i9mpw0W4SIWnN1DtSVPHqMfdel0X8OC9ScZldpOrot1JMwYC70UCS60dU6ZuG
vELPChOOa72/KQz2GbDcp5woQ4YPdATnetpzAk0vjvQLJnsa0/5CAOG0pHa3ds3F3DhMRF3YBtQM
zdjSAUnoTXQoCqAowYOIlS9oDYEBj8czS+I17bXTGpbAOkfzwWhtqu9OYYGlIWHKYSvkQ01Vy+nC
duUaDfkFkLVDKElqqU29rKCY9ijTR2YP6HLEzpTq+xTHR5ahvwbN+J2ubRKZEptSGTDLVNEC5ogW
LiL1SbPsd3voUmJ9QlK/e1obupqik9b7CqtmelCqUD9OKdlLtGO5qMUu4QLh3lyyu6Sw1Q0Nswdy
02Ai5NOzujo7inJ0KGBVgr+VS2iPBden+o9CmNocSYBxTkZXeKDprT7iSDQ9iw4y3NjqNzm/5HXE
ESyF+Lab0JpKmkxGmQ6+QuwyChNRIpMvOXjK/JRgWfSwErskw6lB1ZowcqpiS2hGs5stmj36gHyK
XCA8X2szCMrT5fpPWbf2pWrjl5KCFpA7l2/lhGW3oA08OL4l070q7e7SLEdEtMzZVGdGUAYhpCHE
ZWHBRuLeEu06PDgw7xnLr7lmxJ4A2JZyu1QR8G8CX3Z9lPo6ltZYhssxCvFKp6p75Ppt451kbJMt
/b21Wn211HnIu6g6JUt/p7hwMbq2PcFMhQfWIBcT5UNj92Q5gPL0GxOuXlbdVmfLRUtGgy7ZKmaH
sBioi04uisWXKxqEoVoH470ggqPv8mNUj79hhnjJ7PyxjBEzLl4UP02/aMLDEbcYT5Qd2YCcs+4y
YQQa4aPGxAXOyWgQt/I2LOJku+Z64kyjMZe9T8r0rHU5GSwZozwlVf6YJM/epTmrw6WWO8RJwGH+
zq22NTLYdGBO8PglHLnrPDhR42Vv4o1/mNcWc+uCalOWUJ6SXh33TT9s0eBa5NSo70xwyo0da9Qj
Yo2QaSVo1kilMCNFswU+lDim4Mtxq3PVTiQjcWDDkgg9TXfI2UGX4sPa+2MmMXFKnMDdkImAnSxH
yvIatRVT98I4c2yQZF2xNo+6+LZhirbgegyUhB2PtMdX4mjMe6z8R/7+YsdvxzCzJucutLnyIXyk
F4cVFr29Tu2w5HxVCR0Fd9CfJtJw9jqmPtswPwBzKIS/DMrp+j/TQGPNuqP4dGwjPCDlIpSI5sj8
mBk5LJzm74DW4qgpzAsmu2M42zP+V1UKaE3NnIOT1G8miapeg5U9ICBVnhdh1udscmtYZMuN2tuM
bjvqlKxiGhTzkzApuqmskSxvXIZYD5jURAb08lDLPpSKy7v7v9g7s962kawN/yIOyOJ+K0uWZFve
Eye5IbJ0uO87f/33lGeAiSlCRPfcfkAjiBN0iixWnTp1zrvo2jOVgWqDaq9JOm8ZLx1SEoSY8GaK
h+aGXG8XTUxaEJd01UnIhyZGZEbUwwMO1FQoobU3Nv2EJrgZpcIPUjTtm9mpFUq2mg/QMg4Oauak
12D7rs38t6faP7G+zRHTRNg7cYPbUbHgIxah/oWkc9xxPCFUOqjiS2CPe9SSu1czrk0QYvbPBJ4k
3fj4yMWnOHoj7ZDSAjqVv6Stqb7AvNz2hnyux0CF9ogBz2dloIJQGvlhqO3PGJxxCE7andApUaFc
gYn0Pm67DrU5z751XgaDwq09hIfBRnbYbkoFNs2IjKqSTjhRVHdlHPxQRP7Yq+kJGYonl67Rznfw
zukj54Gr9H+sxKK0Q8UEAO5Om1C3c6p2BCfgpQ+BkacPIXz/B+FQygLs9BLLn97/SEMzGAgORrPZ
YGyUzqL2b8ISrAvEMbgB1p2Z78Yu/kU7mmobxgdbQ23JUMrRuglU8iGcctSdUaE5waUO1y40wwkP
IGJ0a+T6BLJJR6E/bsST1Az4BDAfXbM+dCGOJgHdzdj63Of+Q4Lj3Q3Xg5bCPdBTlIumE65W7Lah
TXcmkrMDgF4uZkCSzDzUToiYNIeyUein1DVXAIKLp3IcakajIqqDQIDZjrups/M98sP3eN7+Ho0h
2QORjE6Rg0VV3OWvOkEgbAr7OlZw0A7q32klytsgOvU5pUdw1/DtRT7cirgGBCTtHKaBOrIaoVdl
ossjeJzc0T/r5QFyKWbnhsCT3Qz3SLeAkUO0S0rJwK7sNP9oSAPqwdeSU+0iEgSkm+g3bQdFp7pj
9901MN6XJr41kXzY6gGhCaLyc49d0ZVNqIPm2e2sWP+amP5BEcERTPUm7oE/IGU23WTFqS6cN81F
VRiXZidnPQ1ZXm9I7tWth1rEbojjQRIdpBpAgZYM9s5XvUo3bvhKLRiqNxSIemSfBhwF1GKcbZ5w
+9ZihdSlL28ytwR2hE6Unyjf4/zoorlHklBhvqQO9WF0h+9Z3/4A8VhwPQjucEz+orpldgSm3t8o
ibybm+3Jt2FBK4NTXZMYJlecSDu/BjToB/h8SgXPXegb5o7CJgrtXwY9iPf6GLo7Ogy/KwAuIzjY
DZaYIHJ6/T6ze5AzQHi9Lj4JijbcdVVAot8Ur7Z2JcovsY23Zp9wX4PaHu+we9tISi+fZDpicWAB
9hmmlMU+hp9ctZfSSPjQavFWHTIye5icdVuSCJsYnWRVvcOqHdiyvYV2jEw8ci6WR/mvH8Sj57Me
7NrAqivsX/yA4NxuLSCHmzGs95HvnRDnHNCZEo+5Ej/4vrtFvB8Ik+mBVHPQsu3sz02bHKsOok5c
7Xwfv4bkZATtE97Ybw54zW3F4nKfQ5P6Ap5yFOXa6tavutvCEHfv90qQcy8DLT9dDZ6jXj8ZWRuQ
hFI+0wGsWNnBGbMT8MoMu4bxzg4qdF7SirZmo4E+FFstR6BJK4PnMqexrILzpei5RUfplAvnOxJ7
/ZXScXHO2s+DH33BpKe2P7kpMs8+aO6b2kp+2F24I7W/Qg063WCphOp+ROVKSUoSU/aSSteC7UEB
uvircZHl7KkMWOYQX+lJ8pmmBN4LICcg7kstaHSZ3fIlibjrIedza5deuXNQwSDU4uMpQOqasjGe
v+U+3fSoMYGroYexiwF+7Gjt4+dCvZ8ExbI2iLLFV64fHSa//9KVXXudm1SHMjPdiMhob91eqUkH
AUxPzb5sMRoy3QeQqgSlUuMMjwKkFgYTPwqvxw9j4MBOB4S75S9wt4MjEqafTQ7Uf/9R2kaoKDWT
A8ozt0+ROw63ro9qnvypdkeYsfJ3QUij+f13hgvGDjAyNZ2Rgj0WnWiuRYqB62KcYQfr2Aj7IKad
GD5I8o71aYnpHt+P4XrUA1rh8sf//hKWzb0RCv8G+3CcUfx2RCE6yLG5qOkVFkW2e/crfP+lA/1u
J5S0G4vSlwkH6MnTpujRJKZb4fSsEBSfON3EYRIeRgnaddDa9MJilHRI9MurNIIVxr3QOEVNRwUw
esN0pXqqEegz2yBFOgxpKDf46aEL+AhseBfGCESFvnPCHar4GrTxazmN+Ha8c0QUSz92dnYfCrTx
LGEc3jk0/881WuEa4fV1iWx0+p78Cru/6j/5Ru//y78JR7b+L9tSNV1zdOTGbP6pf9ONbPEvkMCu
DYXGFBwh+n/ZRva/NNXiqHRU29ZdYdr81X/YRor6L1vVTNV1MSsxTM2yMA77Gz5jmmQT/emuwfiA
pXUeBSoSXSTJRvrDB6CmGYyDRahudYd+Tv6U1aBN85eogIsHsBJxGDUu0EBpr/+YowW7Fe0jzcnG
Is016CfivsZbWvb7g/0xME1WWCddo25b44s7BDtVTQluuAlSycHXlrKksi0s86pxEFOqgSYCT9Rs
EwErQG4N4Ep3xUFlcSp01bCo/5pMsZz1P6ciU1WUD+pS3fJ1sETCwUe6XwXkdZ6xcbgAcg+7qgcu
84+X50IsfQTEpA2KE5Zua2L2EVwqeoUxMRciR4BAUDemzMR5Jsb8O0STT57y29HMk+YbMhXYZcK4
sSyQK0VzW5Ax2MZ4GpMRlzE8NLYarIPLzwdZ7myNGK6t6io4Xx352Y8To0BmygK/peJjgyt7wTdm
m4bipKKRHY/ZHfduZC2rzeVBFz+HqfI9LJNFrpryqf5YIEWM5AE8IJXLHMWbNNg1XYfcwmNifMmr
bhNQhqrNvesNt//bwNaMgGehOxd2lM22RYcenABSaCXNQ2J/scCRJWELYnO4Vw3ndQBQcnnss02B
yQ2TDOBXEBQsYX98ZxHlCQUXBTIJIjpiBJkK5tMDYVjnyvX/NtRstVtNKZyoYaiqwanZD3ciRsSr
wnBa61c+JTHu4/rhrdgzwjKQBJAb/+NbdYU6IS0YqFuEbQGfx4cGt5dET+4uv5EkYV4aZ86cpB6p
u2R56nYifyygSEQIwFHHuZ3wQEJah1JVi19gddVO48Yw3JfL459tE/ma8D+xfzRNiKWzGTUNo0AI
K2ObaHucJa+sjjbI6O8BLIDdQaie0REiPVweVZsZRRr2bNjZ7GKrmrio5xI84HwPoDCRKJcQ/Q21
VzRbjQ1+yeB9EG4LAWetbRb5Uh/ODzk68mu0Q0FLUSf/+G2tCOAmZlDcl+wvPpKmltAPzTjc9ygV
+Rq6y9aNp2TfnfRb9JdvNQdYK3tHr4822xfSBI4ILf4ra6F88VMYNoUEpDxNzZ0/FcsRqSxWQl3/
6CAJ0iEGQ20c6pI6fDzdAOTWVG4QCv2SaYoPrmHctDoswCTf52b62DnmCf3aEHtZ/dPK91p8Nk5w
nQPc0s15XHMRw/W7gBNXfin9a5q/ZX26hWC7F5gpAWYhhd17tkH/qqOrROHQQ/ws7zcuUxZK/h33
vYm6tVgJPmJpJWEe5vJQgvRjfiS38CZsVJYpCRvOZqCZqlLe6abPPm213GlvsRHDqMZ5ZVE/5+N4
ArsgoH8oCGjDXPFT8zCK7I4F+0ncAgN4mHDaSf/uWcR6gyCtaSb4As772Zd1qN/22ZSq2wojYrtu
rmIpLASXFDINJUPkHWNx0o21BSXdeufL3CAZw13LeU/AZsvcjGj6h0yNX7nHeuA4SL2XvG93bY0T
a57dCbfjTh6A+KkhD033Xc9juN7naG1tLy0feo5ChWTjmoYrn/SPY9GCG2zmHe1E5B8PQ1fvQ8d/
trjkhQ5ulOF3hJAVxl1ZtHJa5+9vuTikWXA7TZuk88OoKRJ2GKo29ODRN8wo6Bfeq0tUTTkZPR99
hjCQRO/roP6PwgEmxctOuIvxzVZtkgBdBS5lz164SzpFizSIDggtAiIfbusRM6kAvUyii+0eO9S9
rfpowYyUT2AgS7zy8kv7wpYKpo4QMlueBXZkwxw0lKVfU9bB/6avB/BEEeGzgex4C2dpuK207v39
44fRVb6sjL+0+GxBOFM1m0RZm81AEoIKSR3GpxR5aI7jZ0HDvMnpGOYFlKXh3nWGBw+d0wGASJcX
d6ECOSarVhwSzzMy9p5tulw+XI3YNV96RlB2WpRFKohjH7hRcGMSUu1JuXO04JnmFK2W5A4xvDtY
aGtzMHNnfD/lCD4ae14XurBn+76AOmfS7CBqoheCZPbGw2wC+UpBBSIucBL2MGuz252wgYho9NKK
YzQoKythae/Zro58hEWc0+dL0UmLSs1yPgS9VODuIVqMAtBNQmtp3Gs8CcqERjZsL39/mfTN9x5X
QaHqbHcN8YqPew+E7dBLqu4Wlv5O5qQC5EuVJgd5F+mVcCUx1OS/dzYeW51rId/7XQbjzwgTRFog
QJyShPp4veAlYqQH7C7zDC9DxXntsBFRzT0uEn1WYCfr3gnffVXi/BGH18tvvpjRgVyyDT48QW9+
O830oDZzV6Pki4eF7SLymj7Cgzw5WB+hgPqg9sM9NZC4ze5GLzqujL605hwWvJCKHK5QrY8Tj1cT
5r64wW0xlN4GXbjXLePopDRH0qdSDD99iOJeBUQphSngKN/HqPuBru/KUyyEXrY+OiEqnQHDcuRT
/hHwIydqBxTjhy0G2xE6yabbXoNYRZQ4Q7Yq2dqkmuo47DMKhytDyxecrYQPQ88CTwXAvB5T0ld4
hjuZ0kZ5sAusdm+B2Ur1k5hgxGb+KdTCm2r4UTTtKw2mPY2iUxXhVKCtVg0WdiBTgRyYTSBQiccf
JwNVCujYffyfC9IQ3dRufKgq45TxmTww7JDFT5br39gxQJawPk52fMBm+9pD998DsGhM0VOm8Wwd
d/t+NRlf+lh4ygv2Do9pSX/4Dx8LmY0ptXm+uuzR9zRx+Eq2LKRt7Aa/LX9ndY9U5zDQXj0kFkd2
GFLXKTdxVn4c2QdJ6cNQZ7FWwTPcaRhh3rWm1LcxjScbpUIPaM/voap/Xl4kS1mjwYnAZzEgiEG9
/ziwCEIrNBJj3Co0L2Ocn6qgu+6L/tpHemJAy1Yxoyd83rcmOKEa1z+/e0CfYucbETLC8hL/uyj7
e0U0P6ZOedb3E424iGvB5edcyiNM6nBsZnSlXH738TmBmnDjbT3EPvFCrjAZy9x4o5baNxcZ2XiS
fG+bwbXxtUcp2LDbKzQ7VgLawvI1Vd0WjtAcIY/Sj88wwRmNExCY28ZgPtT0MMThU5d5B29saTKk
qGiLG8BJa+mr/AazjWzKPcNrq/So5ye3Rvs+LSySxjIM9gK1R/U7MBw8fwSFJAOd53FPmZImpbJx
R+9qyFazuIVYSklNpo8uyfvZ+a3Xde/Ru2CTVv41BKNDn8ZPbqkgbp4cxv5W0EljcW0qVEWRPL1D
9/1Z8duVkC4WH8Mlc9ZtjHIcYxbScZSGpOKYHCglrFlgTZZm7sBZt5suMIcrZxo/2ZT9OxQK4sj/
jnAD4p82gOzu1tGib+h077W6hR1VbgvQQKqLUEuDx5tQ8qsRr6GxXEk5lk5jWe5FYcqmWCrmyR8o
X5SIdHR1TN1/Kd0e/2wT18MSXGhv/bLi8aRMn6I4Q36Angho3H0AhT820tuInodiXa1so4UzwdQ0
RKpc6lRcQmZnQmTGYQ8EjJsAdMAeyUbHSh+SOEZLRivB3ijld79tb7VMP6VYrYL8z74F47i1Em6v
iXFqMp86UP1PVjiry2CDY4d8dlaDTufK6PukZiGATGTv1E1oSLk753pUpPEZu77hISe/eAIetZFG
Ib6a/l6ZnYXciXKDSQx2OQVAWn/c4HGu9mM5ssyDMj2UenoHKvbRztxXy+uukxdsHtG+VjBJcYvv
Uey8RDWtulg/Jp3/ZTDXYp4cbb7tBYV97g5oLhjz0wiekyfcmNPHDqtHi2Z4Ojm/gsZG7RqaP+GG
fuXPyzOwNKTOHVkWs6kWz4dsagfpHUHHrzcolkM6llXbtEdEUduDfZXsqLVPv1D2M3XDYt4dQZ78
nkT+kSABJS/01ocYpmj2lwARKG0wDwCHEIfhnu5XD/Crn3wN56ue2a8df22LyiU/n2adMxDVOOhE
tDM+fnQI+JPWVDxAnTm0pmP/baCJrsnbcqzcwaM+GFb4lBsIoRjQH/N23w7BlWppT8PXy7O/dL7Q
FnJUSxZczzZnnmuiGwdl3AJvLgp3W6qg/+3kaXLu3fEwqBADKJdcHnMpSTcpeGoatvOyMDNb8yIU
qEPbHKwh+Zf05dXwq8KmYaND1XFM6ddhYlYEU8gbVszhz7tI9D0gjbxfx4ACnV3N0eJsrKlGhQXg
rv+7N50XPBdv66a/7WzzECjmwaZTQseETCzYdQ0kusY45Mq4GXQHYarHfzAZlmnaJh0unTvi7IT3
XZhLWPJQSu+iG7ULnieBUbHw92heP1gRBJICV88xRYo2PkCSu788/vkC4JpIJ0k2DS3bdmbJGDgW
FXMe5iOHK4reSjZhCOB7L14ffP0eq94mLA6XR1zIqxjSUQVxFw3EszdOrMDJR1w1tk1efxf0MTe1
jy+ldVuNOhe1GxMPCoEBemzrt1SF70KxmvuepzfcCNh9HJICv9N5/wxuNvIESQJw2tMPMvLqw1uf
NltZJktyCs7M+wAWRXpuGeZnDO3WLmnneYW8k1hSG5KESdNnpyKMiwqZReoQVOP2Mtm1++b477pu
fJA3NANsuoQc/SpRdkiRXQgA1Fz+Eud1AqGS1UDk5sOT6M2+faba06S6oGW6ND3ElU9XJ34K3WZT
o4BdE4YvD3eeCKARSFuOMrYrG9xyKf4Rdtu41+AbcDmUr+sMybash30JdEujPPE/DWXMNlWn5hAq
C4YSER9w4jApHhsoCSpGd5dHer8FfIzlvJVB1cMm2eI6Mxsq143UrAVDaV7Lsq2enNG+7irMkbKS
04OSiHql1rD+fHqhCGL629z8FlXWveJ73y4/y9JedhGZBeLJ2qby83GCqSak5IU2zSOYH5lbHytc
GQNHnILnovtmY0ajxqs1voWtRPKkUuXlMkfNc7aI6hwPtCkphm2NAXXTsZB0Hyizclca3W5qveuq
CQ+d8lawfFVcpLLR+3T5tc8zCEIJzRGL0E4cVWfrKueWrjUp2nztDuj4PiJnDOIvvXhrOL6ccfWN
F7au4NQmX6O2CgLC/DjNRl0iflKGgMyCFMHRAKUm7wWZLwwjAloaiqFfj3Z2jdv9a2VJO6vsWZRr
3e6Fb81bcx/hhWmlzVsvdt1Zep8rAPPwKkWl6RkthFsjibYa2mQ1IEJzDL/SWztdnuuFkEHA1BzZ
iSJ5mifzWdk2gx6VOGRRDtHpE5YFmlT4HmU1kkZwRi8Pt/SW1EU4I5hxy56XCrrcRUDLhYc4OhDG
uXDaQbBrLXMbo/aIw1JOzxZhkbUT6jxBFDIDBpRD04hS4mxPT5icWGGUov5Ez6gdXq0BwFgU70nW
MtRMkXH31Wfs0jai/gdBUnDvVR2XsgNKGLPt5Nqp0dS50W+tkGxbJHc9goOtNE4I4pX299LkmoRh
iR3gfjbvK2YCya4xBWBJif4K+zYMqYyTig0vCNzrKPd2QW+hHDCsZBxLEROwgoqWGtLJXAtnRx/6
ScAMXTClrvGX1yF9VqMbBPkiCPJvIc2A3P6uh+hrYa8dpO5Lr4Fn0ZzXyytrKWiAmJAxi8bEWRIy
lTUI2ByhcD8J9gFqvp2pn0L8o7wKPiQCio21VlRZnG8DSIPcsXLPfowbYB/LIUt5b8jyWN9114VZ
X8XtE2qikN9pTurbImlXTsKFZFsIDnh0WHQHkej5Id9bgd7TiO8lahAGlhdufK0+eKLdxsgSy9p8
DNzaR/W5IwOAwX78+xON/oIg52OJwdr4+NbAbRFmFEz06HUHFS+J+gjG/Tpr/K11O/T6yt5dClDU
FXGrEmArzuLipJt1UzktAaoMpLznVRyJk61+ClKKMjRcLr/cQoeL2TWZW4ujj6a/zHn+yGksM3CQ
9ICPZg0QG0r7UP6lTdZ3argtzk1jTJLj4gYiVk76s9WLmKvJUc/SdZHCOpvUMKdtlYM4qjQNWqJ1
leFTCBfn1vIlBKjf0ff6u2/6PqRjOIK5ReNg9qawSZDFKUd1CywC2RQsVBRQ+7CY7lN6DIVj3Xm4
221x3caTdliDymhn35XhiYbc2yV8hbPn40SrJZwjaC+081TckUT0tbx3XVguJYfxVWGlv8eh/oGG
36PjIKOovOFn/ctAfszWE+Q9RvM2TIY3jHtWDqj369mH9E8+F6mHC7YSxNu8fFErVtwTR8DwCPdX
kCgvSovpN+zcALU7Q4FPOIhm3GIibiFNhuY6ypAieshsy9m8YemDIF3SJQjdBU/CVX9CWE+vSq05
RTYGpbTwPJWTbnJ1WFaxcYMiKpR0+yZDpJfzcq1/szTJrorcvazDaJo7i1Bw3oweajIomAippRjU
SDptUUG8HvCTNIt+LTYtj2fL6ptMp+bXMPh91oh+nAqg3DiVVX8dTt/z4EV2y2WTFGPTo94N91ny
ipzZbnDcHayVLc64V8ngv1qW8zmBQL2y0GX6Nv+i5M4q2Y0EKgkZxv/Y0n441nY7MAmx+lpKBeFr
EaV3PD3m9RusJfbIYaIRq99Ynn5Cv2IokR4HY7lWNz1LM1lZZPLMDgV46yxwK505No1H87wItTsN
saCiTk+eV/8gmO48iGRogt66Zvi1bp1PXQ3SJlEhF6yEb7E4HQbHNWUC0Bzzfa83bddrpsRy6smt
k094J0Z3Jt7vqp9thOZ/anv/OXSl5EuxSwvlqcCaCPAnVC7UMwb6NFxA2kLdWrb73HHrH1QL38Dx
9D2avE8g4EM0xVcyGyFTiNk3lNgHzlim7xx9Yg5pUSgwNrfUEZAKhDtshuanwAjfqrqm1ArO30fY
/KqjSXtl0RkPI7SgIIYfA3L6RgEWMKA3WaTfTP6yytsfSYslV6LYu2ryEizJlUe34/Ckqr6y/GQg
mz06dQkqE2wKoJ3zwoCvF4VjJDQEDQc3ptL5ams7RStOZmNt9Cb+miPjibcJxPYU+VT1tTJWsTvn
j2CrwHcldIDyBBeMjztgLPE0tdHJoz6nwBLlwEYDzWurY9r3P2rUwtr4DhnTIQtvaX3E0ARX5kAO
8HEOyMsoExBONarQ8wzR6gR+UTodwnA0XhzQdlN2Z3r9fdy/OWqyq3Ny1QHNC+vX5YHPj1XGBbNF
gqbJxT4745rARkKz48UDYZzqhk4kwm6x9aPB3EtWv/VxFYK6+KqAsijB6tY5TKXpcT/LjIgGXyB+
NmK4c0r1yfCyx2DMvxbqVS7N9EzjMFpasLLUzqOvLRjTMqn4Y1UxB6cYg5l1YTIO25L7mzdBEG6n
vRaZN7DWNiGwtMuTe17343yUr8nq5owx50e45xfeCBRx2grf+9VwVKIUCH0pLq8SC5AYOOm2Fcco
iJ/0nkO7aX5x9/6+8hCL800qTGCwWVnztV1Gcds7KbbCBdQ+y7ORnEnuYLk+mycvaHd13BzzW7OI
ny+PK1fOfEVzpoLF0WwgYfOm3Khoiql7SLi10MhkF7MR9i61v4M8uL480nlKKtMQkDimvFox3izh
HgevTFTZtsZkNd7YNXAT2y1+ZMZDDjkZXeGwUyBOB1/5+l8vj72wolTLJdEnR2RlzQv7kjA6NBP7
1jcTRBho2TdkMdpvFQicVlorqb48iM/m1CV5AOTEQT2PEoqJzr3hcqIYgKkk+6GkQp7WEMwG7052
DskkT+0apm0pRhAeaSGwhM8vjnoWDZM2ESMiKcBqaz8zRXyXHpeW+bnwtG1dQJWtv+DofrAGRQqd
7poe9NvQkc89Ca1+gMMyXbWq+/e3M21fi1IyM69p86JFrNRZa8Q9cAX6GX3fPPS9OCTlvUm63rZr
VbClyQfEwdlqUasgKf94RgTIOoUDvg5bRFaPAI24FZwKr7jO0UMHG7WJ1eBYArO5vMCWYgg9ZC4g
KDHJHFUe/H8kZwOrGf48K8wyIvy3G2Qjgu0wooIQmpJr4rwNkXcwQtRwyql8REWZ9kG4spmXthiA
GbIzciK502Yvn9ISLLE2p4NRBS9m6v9V+d+0MXhKx+ja1q/VLNjFEX7wjSV+rkzAwrxTdDSJXjQO
4JqLjxMwRtSF8E9l0YfxVd/5aC8N2Jlhemvf+65+SKzhR5x4bxJa76XJt7xs/sLhYmshQGkr011Q
R/jXmHfW8CjZQCtPd1Y4k5gDakmgJTRX52768elyYE4YcbMGwZsd0PDtu/gv5GrGzQhABP79TRoq
GyFVCM0MYXUVTeHLT7AQgQCL6NzJ6e0BgZyd4Gol6tHKWzqrqXqPIvOvPqadP8H473bxpKwshIWo
TqJAXQWUqQpAf7Yay84bEPiheeYb1ifTbI5JPNwrkfZNRNpa1Ux+2Fm0o1tF7UiGV4gKs7HwD0CP
RmOsRnss9OBO4jp9Ed4UKX0bCzD15GCCbV8F1SdQng5azJdndmnhQb9zietwDcGqffy0URHmae1z
la1L4xBQVR8qYz8lrLKx3Mb1cI+DhU5b42+PKkDQUymkeAWedbbTBvQUHKWAP4aH74OpbXvzRVf8
a9fvbwfxFaHYq2FyV24PS9v7nVpHE4X/zhaRAlV+rEukqIPIP7Wad+cHyqvS9acqRaf06GnPVgK0
MguzzT94W9gCVLqJ364zu39bWd91FTzjrY5E+tR+GRBozLAn9I1DgSZmAGnin6WgVLth48DjIN2f
Jwye0eqTovNlobsr8XT06uC1Q8NFM6pjfKy8t3ZSruAyHC+/7MJBKqgjATJjQXOIzLZqr1WNXmQ5
obzHG1XXUR/sdsXkvGgTkvXouSiGuTK/y18WwIUjuTQUOORl94/jA3+qNKwGbLpiEd14qr9nvNcw
0690oIcV6oxWZFzr4a9YD57+wdv+MfLsbQddTZXCIjJGXECj6c2hQ5ej85mY+2FUcb1aA5ksREKq
vawiOKJ0eOfxYvDt1LN6Wtxm11NFwQMBryBzqq4ji5NCX8mrFyIhNX0HEIHUVzmr8oYjmueqLREt
pnmVDyD2wHQOyqNXt/vLE/m+HGeBkDKgAzPQcfiQ855QOARmJmATbRvE9tQApUoodtPOwKZpqMIe
McjxxtOEpM8Nd6Y9IGgsblDHhAGKubDWFr8HdAdh/Tu7eCwQ4Jj+dpOMpBTEIGg37lbcr2ahujO1
ODNHJiMSyG81wAnw1vMol8ANvoYruhKZF1e1RBLRlgNFjMf9x1XdRVOYJBJO5EdIZ5rp3aRm36I+
+4ZA7WDRmA2u6+nzNHCpuvwtlrYw3WYOA65SAqDsx4GFk5Z2HoSknLb5XoYeCBvhBJjBQvtV6a9r
eFaXh1w4hkgfuUM5Bmxw052/6+Sg/+nCPNVRjRX402rF3kb+Kxu/DejGpOV0SCFrXh506T0taOdQ
NTEvYoV/fE8ffYsRlUEG9fON5iSH2ChwMVRx6UP7rh3upXni5SEXP6oEKlEFsozzElZVNpVXmuzf
Br8ZPAB3NnUWpaUYM7xpfr0ZIqh2WLGYhbMy9NIUA84C90udnYvO7KtOWRth3ecivDXFe4yprkZk
xTugtoGBz1/0ZcKmzTNXOhpLAYQeCnw5ZAUoNs6meCjqzo5CBu2K8EYWfkl3NjHmAf+gxcry4eoA
9ZSVdM4PG6YWAVydoRCW3QsQVRlOWz61FlF7K1F/cSoZiBs/FEkQhx8XTlIh1jSMbBAJFVDhjRZt
fyuvhuiNXjH5fD3/y6iv5aVL1yREz/87rvg4rl+k6pQo3BL06C7JvypYaqOEt9Gjh9Fg26RAS7Pb
Ebpv+iD5h5eX7uJuwQqKbFHACZ3f0ZoIEUJkSMZtiUOBi1BS3bjoAed3QfssJhoLdFovj7i8WQB/
SKbZAiyhk36KXcvp2o2wOgst3CuxjyZF9YBi9jGw9SMM/V3tZd/04h+lixSvwQvIewBR6eNkT5i4
KViOUTXs4VBH13lgoZo47eNjigtAW/Sb6ATRdOWudU6jkMuYbg3AYXhOZ4ViXUm6NshAkKGPvXE6
bqPjhFGSh/GlXp4UD0Up0YqTmYqfJt0KpJKOQ5Li3KHfjG1WbWpsMbo+OfWDtGvArp7LS3VV2Ea9
wbPk2mjXmLhL6wJeEoVVlgWcl9k8Bbh2iQTi0da2p32BBqA5pVtMC/dhhTK0vRVijYi5OCJdQ4mr
tmUb/OOXQUOL/mkrhq3a+tfa5O0y2PQNmYDZfTMYPAvXaAtLWRcVc5cPQ7OdA+PjiLU+1F5g1cRO
mJdGpaKgn27t0X4NQu3grS6CxRdEF0UF9QWKcN7cdwx96nujpxYemjdt0x7dKrvrkvLBxEMTETur
XMnzFt+PHcZYtMbg73x8P+xDXTtMeL/KPVWow6P4jZcTMzk9JNMaSHIpepJQom8iVW/OIPpUkyOo
QCyYIIC/qDXHijgWWd/rWgDFeVBT1Ae1tYN3aVC5OGWjmwbSvCrueU0S+W3FFzShpQv/OajCrRqr
G81TdznmeujXPSnQkC6HsMVhKd/xFWl7EMQ+Tqzp0XasA4ZNx3AXlvET/iqvQT8iC2kesjj5BrHE
Sr2VUL14UABlI5TQa6HJNzt2pzFCvh7XgG3Yiqui3kX+j2R60QSMQVjqkBfpenQJjmNIjzXDP0ir
XBIqw6B4wv1+9s4ZYnxRpnIQFz/7ybzuUUcOK5eiMdhJFNDQS1zJlJcmGT1EojSN1XPYb5Em+N5i
C/MOuq0Uco3oQHHnVKo6grufhhgDLfMfpefUhnB6l+vKmmePwDfgQfvAMrWxOUYCigso4zSHAooD
waS2xyhJvmnOX+mU/P0eMpnyH0PL7fzHfTdO60YZO2Z4gg8Ujzjjpttx3AdE2sSO+drWDmvghjwI
n8dY8VG5j1ZSoHMAkszWSdZBDcL+OROMcsxOYBGk8/rqxDD6jemlR2ky/S2WDAsy2+pTM/mPyir7
ejEtoCIu6UdSqmqeVI5G1UATAxma2/dx3qJuMnyuWvUNo5AjgIybDEiwmyP3TPh8u7yf37Oc+TXV
BVNPN1FfQgYVGonB5AP9GL2XbMweJbtIpn6+6n3Sijf6uQ+4zHj6rwEjTLbnLwQM4SNUK2tg4Ygg
Ukvs1XsNbZ6djHVgxl4zAIU2aQvUdErSDH8x71C6iBrToy/KNQzWQi7PkKREstkFdVI+0h+rTnVF
WYJdIcEm30BA987F77K5j7L6sDLJ8riZTTLVSCgksgWkngkt4D7suinKzlvVhirqJVz+p41RoweI
5ImvFHsxIGOPuEHSRivzeg5jJO9SLXAishFE0W521IeuAjmr0HhLAx+P1LwBeoaU7k1fqH8Ng/Pq
jr/y0D8mTvAMWuqp6Yprz/lxeQIWZ5oiiERFSY2T2f52rUibqHIBvtaCLwjquMkp7+J7Q9F/Xx5o
cRXJpim6GgZn4+ycaFJHUwaLGJYjq77BjGyrdm6y0cZ4WzdoF5IAb3QLAOHlYefpBpmG7ExDGRD0
PM5keTo1E34n+naba6gzeFx6v9RIzqUPVbqGfZq/oRwK7QGiJeUiChqz0iCSLFhRTW7DWY8H6/BL
x9ihQanUaQ8h8v4gr1bebWlAOsJk7vRMoGDPpjTvdVFPMQMO8TfHfxisrz4aotZB5jjR58vzeBYJ
5dvRteS1uPfyFWcXUd2dUOZNnQbxri/fKu/JbX+lzQ0C/DiYDjjFtV8vDzg/ad/HoxUkOfdUTfTZ
wgzgdxlmYjdbo/wVDs+tj9kD6wXeclZi1/279lauQwsrBRahKVHpSEsRDz7GnMjsmiS1/A6ftvoq
zLxNNNR44Hl7Hbvu6fny253tfV5P8uUkRAUUwVnFrRwVtygqbAc1elvQwvcZetdRWx0sND7c6Nob
6qsA2u1kOrdp2N4Pp854/CfPQPDhCgPS6awo1aSqkwofff0gfO6bu27A5TBV93bo7U0BadSNr1Vk
l9Uxvq02wH5FvHLrlgv0z+ArJwF9G5fYq8OjnC9gQ6EqVUVRi+1ztimTH03xGZu5CSnTy2+69GlJ
2kgfQI4ASZqt3cyodA0Vp3abgKZE8fxY6Z80K75OsxxD0ZfLg2kLK1f21yRAG0Di2S3VA9U0YCza
bssK2msNKQ7WJTLyU/1klY/phJmn9xVw1FXlf/0/zs5rN25ladtXRIA5nJKcoFG25KQTwl5eZs6Z
V/8/rb2+f3k4AxF7+8CwIMBNNrurq6veYOhvSEvthIuVav+l8gXG4+h819WttuZFEvU+1zagJKRN
aIOtT/F0NIo+5cLvT8YvpRw/zY61z8NfdmrdBs7kVn2LZl0DWfPLjPnox1NyJVDxff8dezX/YPXa
SpkJwlkhHU0ZP5ABmxz1s4I5ztQ0byGSw//LiGA34FXpyE9q55s5sJaqxjeo96miu0IvxdE0PKfH
nTPcGS199U148/V3BMbNiS6O9FW80hrdHhyaFbgrjgc+8NJ/prNwGDCgyxOU1Ke/P37Dq6vM/nc8
8Tx/pEio7jet2fTYkGZEikHzKCi4DrgQWUl25a8o7fdT8ePjMa8dAiBzKLJyB1Eo2q9iZOf02dKU
whhU5U6p/cwr7UbGIdlo/pI0bT+aO0Ne3DZWjxsDi7NzHSkIFQKqQ1kSRazzty2awbYKtei5cD06
TeiN+C63yluk7bLyJp8OQm08NyNPHb4JVbaDlj7M2s3GQ1ybcl5fcBDYQxfM3zHVErmscCizpqdG
xZgaM7wFkrH5JVUDbgi6L1efTHMXkcpkAfY+NNVx43QL8DMmltqNG2ISmc8bK+FaFAVKQiGPZ6N/
tpqbjDJtGFSczLHymmF2mSa9R8brhfmWqubVIIJuMFoDQtEDlOP5Z1AiKSyGLOgofP8V/wa/49bq
Y5KOLh3JMnGNsvNz+dM0vn488+8B+uLzc0xSgtNpvL6H3D8WuwOpJEbGvEcSyesxC1jYT35mHFUs
K81T/73/y8BJoTxI8ts8PJTxnqPbeXVyT5dP2OvYG/HsHQRy8TxU/ynRifxkncw2cWqYhR73wNxP
xaDg4/ZE0dKVpNcx+NKqd7Op4qHzfUnwrfu8jG+htO/rb0F5T92yl5+r/vnLUObuNO3N/CBjpqbF
DzpWwh9P20WjU8R8Qr3QqKBEQ65x/rkkdDQBHYR40Oa3ExQh2e2BX2PudpcV8jG2nlR09VrnJz6R
+wFn1My+bZHix0i2kHZOtQejtvFEYsSLiRNix6DMbHLl1QLqSk6JDDMQv6lDrwUCbE713UQE47Lb
oj+f38jyQ6h8bsaY8lnuJlJ+yrLMNRdn4xtezcBYwuQeXAuwS1oF7DZSTSTYdSYHzbEpbH05HE9x
8SmNcrzZW0xREEDBstjm9OgVBHxOVbixcy/yEhoc1F05nkBcIvW4iuG0ofNlzOfOp8DlNtBeCjAa
uZ56cGT6jVzr8n3FYHRYafASLKAEnC+GOezasMbv08cfRKqpRuJp83cdnBzsjUBEx34LzJOOGZRj
Wd6Y7PfT7+y7rwZfnccqPfewsxgc88Q+fn61gG6Z3tT4Y/SyWPcLppO4bjfMtrSHnBDL96O9qzA1
zp5l21tQ+UwowX/vYJVYoWup3DkCT6KzWPzEAxILoGRHb+UINGWvRk/V8lh3r6nz3Mv4O+o9GGG0
YspXGctFWy49elteEWWetlSeMj8r+S60dpn9Xe9ltyb7NLrBHzU35AbuYnSHR9W+kU/h8CvuVNdI
rd0QHNPF7ZNTSTcgf2zTdGPCLo4a5osYKyC4BnFmDY5MlCyX4qLr/C75bFNeykpphwUVoC4PiRXP
Is7l5m5jc4oVsPpInK/sBOoBQuhztUIySeoTnFBa31FCF34snu04ZUDJrSws3/GCSN9wDnPn8Htk
bNxFrrwvSgK8sZASMMnbzhdnkafO7JR2KygzCjYOrfmqO78lTXctb4pu+nQLhCsCzcW7/jHgakHK
RcNdNnZavySTiGVOzM7wiJZoyyZeKLlSzLag0wlVZ+PTXtT1BBdZdsgSUQ0ii5BXMdDJwoJzlHet
ECqxwtu8RMAAoTLDzmF5oVui/s6YfMNExg1fbaGw2Uzjrt7KZ67O+R/PscrKsYOpnFLjOYKl8Ctq
mwIQUY1Yb8k4akOPSGckXzdC3oXwvHh7BckcEfQ4PNcxb241uS5iE6WM+nvXvjTOsUtfcUeDpyHZ
B7v/e4hdcSFJutg3Dm3g4iOiTPu0PozI4xc/5E3O2uVpLh4JlVfKcZRROCnPF5/qVIszZjwS57HS
HC3r6My3ZrO3lW/VEQYdnc0UNwBhX32DxIdmP0A4K2PX/lpqdwYeGl5WevUvY/Sc4JOW3Xy8Ld9v
Zuul+sfjvSflfyQ/ZaNrAO2phCSRXy87Q7iZuA1Oa17ziIWqzR2q3uHthoNHficDe2t1duztUh6X
4uauaHGccqfB7+RdpPjYIR4VFQeVZ1wLP37Qd3DhxYMSq2DeaNCz5dVxlidJFiwK86jMOi5QCVY+
ietk8ZclzX8l4Yhw14SvqxztFkvxG7vZ4Rd1kzk9xjxj8y3FjQn/JuxjfjdQ5Zfqa5q2uxqz9taQ
HlPzN+p131LrmMEGM++ruPa0AUq/fbTHErsIhMgDLGmCIseBxdkXQYFv5nxjGc/kAJ6kvnUDhpXJ
tyb70Vaf01p/imV5X9Nlp+IbIw/XScoPasGuXLyqPGL3JUl9LLRuIxyxCriCEEtI44x7PT+MeGei
sxRJ9a7HxTqQn0L5d689YSbqOYOf0mHMxItg4MzFpLSWz1GJ5bLW3GhZhok6KKMtJJV5kVqJVUzh
UeAvIV2to7fhBOE0lfhpd+Ip9+2P8LZ+Rq2kqvyZ0xHzveMSHQbND9WjYh4wKcJ7a5w8uONj6CEc
X6snpfWc/unGwMkbK7FI6dyl+MUC3+FqHJN0NzfsPu1Zue/e8v3cEZswovSW31B37yTpgcJugnGC
7lMQpP6hGocquUURK7D3puRln5SHeu88ReiNm/2XufSH5PDxEjTFErtYgnBzyGxRb72gMOj4vYda
rXf+3OME+K0vnuzULX+Gj9L3ll3SU+Q3fwQUWyYW1XNu3yrNjaLv9OxYN6R5D1Z3Y5hfovJb5uzr
uHMxpQJtqU8VPm27qD5IxW4OMSUFnDF0D4p+40SP+BSi8eeTzyz6XkJtS1W+RMbealHcib3wBdCc
8Wglv8bxtuiB2Hv557z6rjqjlyr1vg4fkNf2opQQiNMiTiOPWgAOsUIxDaWX/hc0t7s4LDcy8WsT
JcCz9A4hyF3cYGZZLQNbHckGjRyEVM+WDHfo1Idu0b5J3CA//jDXhqNqTK6NXBqXJrF4/4hhaa4p
iWQVVHOjacfhjk30USi5p9ZvLaH5n6obAxpXFoJh09RwcEbQKf2fD+gMaSSNctb51QKvvXpzxnDX
5Vv3ma1RVhFvAjtblwujqDj/Brpzt0xvs7LFlLmQHBNnJpkRHD+6eJeFhxxgSlhhc0gK/LnKcOTG
vGYhjE5Ua5V0us2XVyd8HOCxixYlLsW7Adps1YU7veEih1rkx1/zounPA1HiJEOEOUVjdA34duZw
TMDQtj63cILLqNonKaIqZP/Mkm8RzutcKkOoTLWjeEH3vDH6ldyN0VHBeJd/Jdadf9uApNnE+Jya
w1jjJAp+BEX8eSldNfgdgKDKosUX2qJl8/LxyFcyJuo/QM1hWtKxWy+qfnTyIUmoXdqxUP4PXRVW
e6oVnqlhivzL8Y1+2Jrqay8ryLQ0QoEfXUx1Ovc5eVTS+m2D/kT0GdkP1wn5yuSqUoyXCuUutgDO
et1GiLj2lQVcFTYOQGQBBTyf5xiutpznDG2nXyvjVya5c/tZzLOVvMrdow34oJAyX0joSLj6fjzX
V+7GVLRo+fOHkt8aRWPOhjlRs278yAlwcEHvkypTPQrglWHVG4NdFjZh/6HlSbUewDW6B6tcuJo7
yU4Tp3kHXFtNflRrkEGImhaPgSXtW3TGyMA84YXx8WteH5mivPauIkNt63ySs9Ryxt6xGl8rB88c
3obWwFAi4zYO3vpNryQ/U95C5GU2xlX5f1cnJYvp33HF7/+IyKXeqL2s2NzAncwfm1+djkTAwTHe
eoXFJPx/mPcYKQkwniHu4h8PfyVwwn0j6waqyxF0UQeCuzHi79HQljVvuhl2yvg9mOKtlxQrdP2S
OuwQeuvCYGRNhynSuCCKdEQK/cvcfzKoiKKxCw2m8AcdhFJCAa53NbV7NCfDLUJsnScbo+5PH7/t
ldqLQuuJshfUMhwl9PVHlsAvKbNZwVTRqGnhOY4xj9F8LcnW7fZZFN0GkJ+ODv+Qe5gh+aO1MReX
sYtHQHgFVDbENubj/HsbQVlama1XyJ9MrgZ+Vyil1mgTDDF5n2QAM8V4NttgX13u4vNRVy3q1FSa
NK55cewkju0iJHn9GDVMMJ53dVU8bczzZbAUpCeI6EKLktbPap4VO83zKA1qP8AG1oq5JjWKN7Sq
KzQHEnTCW4E/F96p1caCvvaJBYNPoHgFv85eXSKNfmqJVnTQFudkGjTgDUpUud+r+V2BOK/VDJhE
9DudJZggiOpAPzEBkH48AZdpFinvvw+x3lYpBr1RYkSNL8uhX0OUH2LjKEekpEsEQV+CO7K1tC93
MgRGWvRgKVFZI9s6X1f1UHeFpsDgw3lzl4a5P5qosWgdZta4yemFWyEsVEmGS5rmlniC4/761GXZ
MYI8pSUbE3DlLs/jMPt8fv7BTej8cch7xrSJwOwMRkQ/Ah+mIfF/ZgW7OyeQtchicj0O0WY1hr2J
ZpY4RweOctPqdjUq3Xn+OFam1+O8asO8nkzNU43HEtQ97OCoKHzqRB9/tHeLtfMoxaNqVGTB9xGl
1l2VfLTtGWRfjZVeAgvJxOQ09xcKDyVf0LGFdHvoNiayB3a/CxewSPKTxT0jvin6H/ry0HNk2N3r
NOhe3Z+SMPVS9C1E9aaJohPyQrtQrW8ke0tB8LIdpPHgNOMEgIB7xPqMrvu2UQcrrcnf3wKyeRN/
6hFRlD5+E/5IZntYlgSOsSha/vcFPEBb0DzoI1BMuyBGKN3Um5JWs+6IYyIJFMYU6WIgQizc670E
EUmIKHuz3QhpV3f6nyOvlpg1LD0dzqZGW8RiRZEFIhEqJLTE6JZ+wnisc8hC+SluMRGPYd78+njJ
XJl5uifsOzqinGzgx86XeW9qjdQ1Q+VrIy5d4jqQsMKdcV/26VGmmKhTS+/S+ZDqwc543Rj9Mswy
upCDE7p3Qtf+fPQhLYvSSlSiumRCDDsaT9KiuCILT9L7Pjja1GHaagvgfBnczkfVz0fN2iWJzVmp
6CHwlfv79m+2iGK0N1mZ+r21QSe6kv2eD7ea4jFWJw1iROUvauSCIHHnaC+PsTfjJzHoeNtVhyLE
gSvlMyNDBJRnY5bFYXUeFniA97QFrLEJWOj8feukWCS2QOWH3F3b5FUN93KKi2GGjYC2jxDIsIXq
IOximarxxuBiMj8afHXH6uI5CRCVYYHRbVEAGMQHYb/iBPS2c4kqCdFcfOZQ0k5ZC587V092g9ZX
vRUer2TIzAMIKWHgijLFujxrhXEaD91c+dGSeio2rcvnchkQBCiOI+6OYfca5S2hcAs1dNFXF7RE
oQSg23AxqGqez78IfNBCi9JfwvrQLH8vkYMkhOOa2rxR4r2ysrnaieu0BniffPV8pMgqy65PutJv
rNlV48abax25JLpe1YHC5ildfm583itrS9x2hAqt0FrRVmvLrKywrrKphHE0wenN/dyUD9PwMCEU
ZM5wAifqYDTSo3052J8/HvzK2yI8Iei3QumBU+/8bfMmUHJAC5CMgvCIXuV9FMAc8iJncccyxi/m
74/Hu7KUhUw28BHgfQg7rsfT1SzUcrvwZbJfeTb8Dj/Oj4d4/0Kr7QKCDpg66HQAdet+3ciRkNhF
U/qSjmgjujVdYtxHhXFvVeV+zr52GrLGyohQtf25m0fXzO2XeEJdpyx/Ovrwq05D3GEkU/eDFF9D
x3oZ7IfQxiXG6Ny8X/Zz5LwG4/CzN/LUa+vkCB25cW09LCBZ2vs4kUIvVtXnIfrr41e70q6CdCDo
LJZB3e5CsDeSkqK3xhxz+chEV3/YYZVSVZTxOdWpm4r8qcUyEi41dfcM+sMT4Dd3VH9sPMeV7Yhr
MzUwkg4LwscqIiHnNTg5nl++VCFt0OXHKAhfmjo+meNw22SP8zi4ttJ70pTf9aGB6+qwE+YprYll
MfccS203vvrVqQGTYhMfcEuhtHm+khM4emDmqtKf0VcQ3qvZRMY/Y0Mwkg1glpUi+y4vdNOSwhWx
KqIqlc/qIZTTrYB95Uymcfvvs6yuPoEeqZFSlaUvLrnVROKIQFPbkJRF2Z0wawyJzjG8ETvchAVd
22FcuEwiidB91FefhvQZBkkWl+9M4zkP93ox7sehJe8/is51qUs7/XsZGmTbqOVzVBRTtV/kcOuD
iK283oY0FoX0mjDENVYhu5wsW1/muQCh1Xm5cUurlRI+CPPJoMVE1oCkzmLi05LLyKmT3U/HjVV6
7QmIqToWEQLTsWbSh0umLFNbFv4oP1rUFIRmrlBHno3ClSijBOmwN6YQ8kx4UI+GtFXXv7ZLICgh
AA2mFlCj+FR/lHWUHCKKlhpEhYgmtja7dW8cE+4sXVL5H7/r5VCUcICv6Dp7Hb/sVVwdG6nq5KAu
/ECVbyw7OjjluNfakFNs47te1i6wrqVyotHTwSt2XW5eKjmxukTHq0qX3Wy2H6AX3DvWryy4bfPC
lbXkaRzy/x4ww6hCCAj6D0yUtRIQxzXttk7JwcROvqNPhyWqb2ki5RJu6fHJKRrs2odDUuS7oIvv
Ncm4iftx49Wv1P75iqDScZuhsgAz9PyDlmloFQMunOgVKn5f/Epa44brkK/RjCzg+sAsqKT5k61k
N9qS7tCdlhT50NuLa2fLsYzzrx9/9SvpGCovrGwoWTSQwA+cP1CBpIKEcX3uO21/Isnw66REu0x/
r0i3jc6qK6hIj+4yy4ePx7624oRDADcO3eQEWMU4NEJKq1pUYBIcOKNCluI8WUJLIIyfPh7p8k5O
wiBU1BXutsCl1lfbom36VJqrBAPU5m6Opuc5kG6bsUjpo2f2bqmWJ1ut7X3dyD/00HnUwF1qhptm
6b4vp6OjVZ+0iJyjQEFxV8/Wc2TVMcqnePbKpXpo2vJLcxpAMyV+NroaHLqPX+A8yYKIApKBNjBv
QV2bTbP6SmUxz3PdSbEfA0B/iaWXHhSdgpwxUdOzE2sjFhjaWeS9HG9V/sJQzqgmO4j9MW9pAi+f
heTtGFaNO5HXqei7LepyKy8oHjkB5ZaiHD6ZFdCOAFgHmu1+KIefMKJ/1mqt8qb2kISfR1S4JhCf
ix3shA1lH5E4Id9fot6GI6+1DHDVcUmrjJOF/mW+qBzy9ks4fZ2t5qs5Rd+Thw4Z3l6CIR5m30e9
Q2q6U3wcJ1KqvMPrAPPKVWJYR23R/OgplvWN6QGtQmasvh1annbot6g0+sW3EbYHQvkOESyFPSSW
+R8xegGIB3oC5TKncPZVHe0tRGcoiQEh9grrkYnaTcsA9qC5rSLlLtL0h9eOyNKP1eMoW6AkrP6z
Ic+uk+fPUziAP4A/llCMiPAhU8yXKpwfE0iicePqewt4Ra8ISn7uzdNv7OKMXLqNpOI+6ppbJSju
NfyrcZK77SgcKjXazZV1qMubwSr39NmO46zsZ/U4afNGbDvfzqwZuEvw3t4jCbF0zT3Tp0TvHYk1
Ey5cd0J4EfNzLv+y+18f74WV0MF/BuI0FlxCvCopVp1PuGYP+oBNJJu5pQx60hVEzkbQjkWLCHH8
yZnvZtV+7PCraWznxZTSN4f2/9tkP0i4COSZN8baqQ5szS014IOjQnKZPn/8kKtk8v8eklYfzBEA
Uuvjpk473VymNPEjKidy0n012/olz5YISuDs6lgAl2bm6v0DWng9F+0i3Qdy9RBI9UZpbYW2/udJ
0NXiyos1+0XfrynVnLJWkWAuFrh9P97nRfOySM3XOhnvR2jHam+dptA5SXb1NIz1J0NRHzUVmRft
JRq4wY7qXg4KxCuq+0RX71Tk5BSFavzGjJ2nvP88p1DEQtOOC95au8A0UFNO9TKh1Hkf6yfF/tk0
p9q66Y2/e9KCIAIu/vrxmCsx68sxRRz8Y+9qVShNvRhTLhK3jquHojQOzl9ZWe5labinQmBWp0ot
bjNCepzVQnn5IVo+Lcr9NJPyZREiIsoe176DEt9DkMcq9reRqpBvpicKph8/rnVligAYcmdCAw+O
1/vv/3zcFofWMuBT1vX0JOn1vlUwR61eRr36O5eN28rRH/QivLGo382z5ooiKu2VgzbaN3mv3ffd
W7Z8KccGtI/1oM3K17n2+ln1FPTABr0D067egvvwmqYD/tKDzk19AO9yaXxXtf5JThEdCHNPmxzK
o+HBDuejisafHmfuMjCDkl/a35vRayXayoq0M3r9VKXVyZixGeZnLgs7Jf8i2dJuiZSdOia+hWRl
UwGo730FwkGl0Udo02e5aT7Vff0s+jvLaH1Xl+EpxIMsnLOXMgG2pI1vzrBRuVkVg9/XA9b0iLbg
eAjaZH3xt/UUO2aT9VCPi5tEd47kLVz4xn6n1XcxYIRyeUoQWAxe5RIY65bG+0VmjMq3UO/gb2El
tG53ZI2i2sGsDr4Uywch3hWYyLpnw063UjD1yWGmdSCjIPLxurosjr6PS5+NqhwZ+UXLQjZ6W09k
zNC7eBcKO2gabmEdu3rNAjJbKliv0qFtK2SgOy+i7bLxAPpZvoEIDA9AWRCkB84kl/lZI4/Yfg4A
AM0ct6LyoQwn6BcxDXsQVMmreVPUKfkOPQBKprNCmzV7NkkSPn6M85P8n6fgCShi8fEvlOSaWFYl
O8YTvjbHncQ1L0MBoZHbm7Ydb5Ta2NcIi3085GX+Ld6cgha5Az0XQMTnEWjUktYpG3vwkzQ+ievl
DHA5DW/RLfUy+Wgnn/ku7KWt8vu1pUYlCJU26i8gA1bXPfJgRHFVZnzCp12jn7h0CCJpimsFwYM9
ogittTdIAW2EsPMk4Z8ppqLGIucygQTB6nWDOiwsDEl8tTFORoS9ddE+du3PqFe3VDsv7u7MLL15
QYXlPnuhIKYmcanV2Tz6E1cMR4EB3FcHXMVfbRxVS/VXOcq3edrfgp141Mb2Lq03pQnP4/V/3vbd
11phbQuA1fnbSl3aNNo8jn7xK0zHoxi4UREVUeRXtX9RK7N1S/1ei75sLKrz9P2fcVHgI7ZrIEiN
VUrKMtXjosH0JgTpnIAvHrMaYdjsTu5gMTkHSFmerHaegV6zKVrZmeohf7Oxq68tMYSP/v9TWOdv
n6r2ECVqO757Rr+bdQHPLdPxpiTAhkiAt6W0F84QG29/ddZR36IQDtPmIiFPsTSutKkZfRE9U3xW
1B5PsokCp9ntyzy9RcLVjaTpIGfFxqK78sqagJNBQsJf/kL6S66kdkwNPEkMYBlNdyqC2AOBrB0d
89XgJEOXY6OuISbxrEaGujFKhNgUcGhR2F3dDBerBZVhRCPIPTrLi34PLzefOV4tZwdkYiNcXR1N
QV+MlBYU2zpHA0ykSUHF/abpDHcawd7oNIaLu1r+Ujlb3qxXJ5M+ugD8YL5waWqkVlEYEhp7tb8R
tpg1EMjJomeHJ/wEkUUJ6m829+2P148owVzMKLQVhB3RmLqgsSslOFSj5qogDGhSxbhpS4UPt4Wh
vRb5wV1yOQB0aVAEWZWCEkmBQiWbg6+n4f7ddYyuXG3FpzRBd8nAicDovEaSeGVp4zNenVmqmjoa
1cDj1nEpmJOlrFKg7SL4B/1bimpcVuZ3WDLmvGxqY5MVS/uP5/XK6UqBkVOeeiYiF+uyn+SE0oC3
xegLqBK2u6cufrXM/gbbPmEN4/xPWQUEOT4ig9J61VYXxRyxljJoUm7j2rAT6JGw0451XD4l012n
H7iNH1SUQ2NOeivtSbBqpLOPRW1tyExdffM/nmN1DEx2FKdI3f3HFKwovmnTl0gJ90n3ZaKyTKv/
44leZbHv4R/tC3Hm0SC7lLlLigYdGpNdaiTTrZC5G9DFFk5FqUcL+qmUIq+L8kOiY5uSlk9Bk31O
zS3I9rWkkiIAssrURa446g3VGBq9QVLZJfGhMKju2ADjC3OnlpK/UEAPEmkXA3sFwlfjs9eHG/Nw
bZVTXrQR+wPShNrR+flDSgs+lFoBVwxBAhtprqMt1Xqy8jUGEZnR+y7srehxbVDhFMXlTLQP121+
uwr1ulj6wdcUiproHUUI4tgHLmODkuONc5+Oy0ZOdUkM5gyAxw3RT9zwySTPX3RR61ZOBk4d1Hef
5hKpoeZYJyqA4hEg8evUvNAS9LJqZ2XWjejwyeZ0qDB5iSzbDZt70enHg29j1V+iWsRjURYjm8bl
hUrN+WPZeY7tR2wgwdLjm2XfQC7vk1t9GNyqwpmVG438JtDG1HI2Mo9rG+6Pkdd2v3IJ49KMSW4F
B054ONfh30H8M1LfQlF6bzbvL1dSDj6AkJnhzog+0WqpRRCd0niElmXG+lEbb8XFux+5PiFR0UWf
gvlrTt20z7fcQa+dx6jp0LsAVS3M8M6nWM/CeGzyAc2XHoOieqSGhGYeKVUTdJ+UNNgI4VeHo1Sv
cToSxi/OjT6Z1HGCThuzlTUJJq5OL0V9NooMyZEtucero+Foa2BfQiq/vpWmYZOrfcnL5Ul0kDoI
OTCZFpzRBVBmUrawj9d2rlir0FXFX+tvaM11qc60pf1iAOJFYVpIdc7dd7pzroQtWGgEu6rakpe8
uksEmJkwBfyKuHH+CRNQd5IxKlCUjX2ovQaRJ0e/nMjgmivtOJWmrDzI+mFqnY2ewtUExCBHxUsO
ySK4KOcj94HT6ArASZqbyEoq+jEJ2htRbViS4E57m9rG1ztAiPaWR/aV7UlaThOOCgt4nDUUh/wG
DmQr9XDXaKob9Lja6NTKNfrdAnemn0ZwKx+fiVfWEt9U9FBZUCCPxI3pj8qZXXcxDR5cZA2FihfG
eGqT7KLuLpVM2pBbZ9+VpQS0iZMX9jWeLOuAXIT61HaFAYVGQmM2ArEp0ovE9JRquNUOaMFSw882
XvHqoCb8L6GGz8m7ekWrT/PZwczAv7cAv6oxxZJsAW0m+Q398kSq978+ntNrCwjO87tUJ41jKgnn
k9qAnZzIbAYk828G86fgl0ccJVoEbEF7TeRXkCYHzAz+l2HxMgBlj6/VRbANQn3QppAdIw9EIESe
hWZ3MGZ3U/JVym7RYnWFsq5l/tfSlZSpdLpvwEOE7tQFi8VJ7E7qbCKSogLGbkpUHnx1HKivIsOe
3NkOOiXfu6E+dOmWudW1OCEwO3gUc8qjMrZKIme1sJdC5vOWNWQDktkhNbiWfHWkfEfrk07RJLiu
CSYZaraVu1/bPgIRRccajOoF80LqtEltdECReZPuFK04ccLexvGPQQWBny5bmNwrx6nAfAjipwBe
rI81kIhwOWicIIWX+VXogHLBIQjDP2VBn+YXgCwlng/LuGnfK1bs6u4nBKktceKA3NZXIdGY0VfB
wpY2ETgXwcsSVe4UhwaUu13DwgeQhieoHxGkrH5z+KvvDdKFyzUMIqLj+YaiZjGZUtOwsjUDPQzT
i0cMDUjgjegrEuqwXaAhJOEOL9CNMsK1OwNosH+HXmUwakGDtcJxxS9ApkeU/x37+9iXrgHNY+nq
0yTfmJhI2OW+J8PR+lsdS8qNjS2ylYvZN4CfaMDThJbK+evPTl/Xup6zylQdBD9II6k4DPFez7pH
PY6Rrfej/CQE1M3EPJm1/bkvgxu73NIhvhZJYehxPxY4GCqV58+hYDc4VHqJwFkyPJfWsLe5N07z
0XYWz8GQPK47L5C2ADhXw6nAYQu9Dqp26wvypGlpVjhdD60Gxva7jEU2/S7bwtcdxBLY9nLU3Szp
VhgXkWM17Sx1iv8Cl0LfbbXqYDGkgNPRHksAFwloY4M/am2+hIhPxrHbseZ/0GinjZ8dc3mrInzt
tc+GX608rSuRyzCRWptT4yRXeP9gWwbifpCbvTM+iu5o2LcubI6tg+TKemNk5N2wseWGcsmvcaxq
bCmYxehqVwVephyUC1DkemeZeMAC7holaY8nwy6uXseXXHqWli3TY7GY1rMvej0UwxH+ZNWfL7Ys
HuKlSQKU/JIftv07AlUGS9Pbji5iHi8GUukbUiwkJVkvLzseUTKl3elLfGabEmEQxKe2DH3VgivP
pjLYZhs7+trSUjDnA8hIJQC45/nLSUUjk5GgSelU0c4AQGdOvJqqH4fZfh2/TZ4FT7+AZpIkR/K3
l43hr8RT8D7QmMSdBWzTaiPbaTqbWcZGTqVxVzSP4ex8KssWA9+6QpIETlDDP8DVeaO5OfiVKIJ+
O9kCqCOu5ev7RJNBJU8HBq+H6FsEdaSXku9TXDxbtfNJEEy6tNgNS+DKUvEUON1tnjt3CrTgcFEo
VxveXHa3kaM3ntZ/Krl0bUzO5ZlODQ4UHgRocaO7WA91qI9DE7S+yWewdQ9gmpe20SGww099RNdV
N16GrngLArzcTPslnQt+91eVLQ9dKH0R4ZcWy8al5HKRkjaTO4sWEaJi6yNAxsk4nxDC9Zvye08Q
GKNx30+vYf6mWukpyTeBtlcHxBoFoLcoSq4dwMaZNeoo07tUUax8B6kN/UoYdxjF86B6xZiL5MNf
XKykXCSOgYAJvWOkMeJjD1hH53zc+DCXYUlcHf59pNWqVVBrjoMR4aaq1TGhNV1d7bn7QvurYYZZ
wy5v6xuu/p8AA7jmtwRZCqHZnZn5ceNJLvcPalUQexEZo6iBCvL59g3TRalAWDW+UcGBzFGXq3ov
gX1nt+OujId9VVY3bRDvCKL7jbEvUzExNkREbsWkQuvibVcsptR1aoPK6KMhP/XDHYbbCII1sUJu
MLtydFfEf0vOlgvy5bY1APxyAuOCIHC/q9kPZ7gw6Ko1vuMkruDlNSXVsYb3Hx4Fe1pISFXj88bb
Xi5DRqVdx3FE2wEQzGqmu9JUWj1v0CIw3YXWnFC3qHA9GrV9qh2NYHEtPX5fBf/nqSWoeZrTevZA
OK/x2QqjndZtHU9XyriUB4RLM8RuSKFrzIkuS9BFgxAtWZLPOqeYDG6vk+E2D+FJXHwE11qMa5Xp
8b1LY33fmJzLDcEFBkHhdyr/ZV8eNr8xq7GDqSyuBXGHjdgJDVa1fBOPkuPqPijpu9YW0Jj3PEk4
F0hFurUdxA36/ASFKAhyWQQmkvO1YISTNt3Y1hqyAqgEJe0r2kNQEmiwImEdeFMRuoIp+JKkO935
zur5eBou4zWjExG5aQMAujRXk3ukFlMo/pGJbwKFzfaHOjUPFvjcGKjEx4Ot8Guih8BoJlQiTi66
1+/X0T8KJhlQn2qO45al37zbjQnUv7AdA/NzEJ/fUU7SPdqtVdJ4qWCOWNmdkqlbwVBst9Wc470p
QAoU5ehxrmoMtjHrZTljr/kWpcuThI2soNE2Fkp9APzaqXsUKALBvxYpjJUMqPlJuyGjmdX7vzcm
ReRiFw8j6kfCkAVA7ipTtlHXSVGlqpFDqkEl8QkeYK66efbFDv+2Kvg/de1m3BarmxAhgqZ3VTep
tiLjZVJlMBf/PsUqVoyDxPk7c/9o+7s5SzGgeRvmT6zMlyY5ycVzY+NkIhmQlxI/h7bx8SRciY8C
6gmAQ6O7RMn7PFLNRaAsg2IhftA1nij56NH83kbLY8NTO77NNOwD9fP/MCrCP4ap4P0Dk+981HwO
k6LsDFiD8SGbhp34+AVU9Hc5Pfw7Jag5jbnRzb9yKabcQmGLAUUfaw0bt6tBAp9A7LOtb/Ux/Bmn
0KZODqBIeEJeV/6aK5QjP6XoiPSKtTHR17YgaDBKEZxHGO2uryecPwZ8zIrTF5oWVnvz9IrAuEgE
xH1wbuneVbmPFdBII342Y0+m3mdxaft46q/OAmsdbC9R+PIEGOFxxlqSNe9AGtHE6wav4BSuUBYn
yT0IkJg4IEUjz67z/8fZmS5Hjhxb+lXa+j802JexK5kNErlxJ6uKrK4/sFqx7zuefr6gNLeZyBzi
dktqmbWxihEAIjw8jh8/xytL4MZ6DShf8FhfIxKCOaKQpHMikRycLoHYSXPTGZFkKBS6Ehxome0G
n578oYzvLcyjTf9gDd+LRHINvkVePaM3R3vWXfsFtbJBs+B3fqRJEuLL2pcSG24RFkilhUQFpjYE
qQVuMepZKtk4BNOkRXPY/EXdzzbkxuILaWutrDWyvhKpl8ORIBIOQUrIExdRiBK6NJRKUXlDX90n
zkx5QkaaL62tb+qkfxeExUD99xktcoSMk6hRc64b41ZKrJusmEiqfFATmM8rS+VCwijuE1ypkQWD
CLOYWm63pZyNauXV2rwfhm4j9qgAvoW2kdBl0Nt9P/TugB7DytAXYrMogsIJRwVYZrGeLg+lq6x5
VOcKZB+du49xgT9lyUkASjuh6yQunqNOcyPumQ6IhlisMfpsbPBjXj6tTObCexAwrcgTIDucNcWO
zgTTEu4wrYTjdkg/zM3opgo91fp0J7oZJdhHUZXfmMaaH+qCHf+6TUTFAXcUkGoq3Iv3gJ57g3A3
8VlF5hUFewTEr9LcbcIAtxSw4SneyPB0K8p1grwD0L2xCng145NmJluTJNMaKV5+kwLTy1J6MavB
BT1aCyoXznUiirD9I6V0UPg4/Vykt42KD2TpOXi5UeNytWZwwwBGgP3QdtJ20tG0oZ9Oju56sz7C
Zr7iVrQ1UNqJqRhNuraGgF7IMk9mJA6+NxmPGY19lk22aEyn3RLsRyo2dnqVO19Mbj+tQdmagCfe
Fdt6Mr80JJ9K8XfWMTJ38AXhc3HtXq7jWo4zzY843dv681w+Sq2X9F9UVJQbIsnYtxuxksVXE1Tc
SkoPgjzThMAYylqicekbgUrR1806hqq0WEry4GdJLIcomegJp67zqSbpjdP8rujuc9U5ymP0ImYy
9egNRV8Ej8b2aeBDRF9Yigar+LgI8YvIRyMkZzGBlux0KfI9GdEQzgUKJWq40VE4z2xM2lLVpw6y
r3X/qcRgtDB/9aYTuWWwSVduaRfiPBA5tzNCL9eQJZrVkX4rKMuWry2gQjQiQKmtwsks1qutnmhe
uGoDeOnw5WARYrYsBqRZxJ3kzapskH+SZk0rvUgncFlfraDZCNbWgG5FSXeTXaZYiN8MYYHAbXXk
bULeXxPPuPDgWJeJkMJWPY+tfTbXgxo7hVcKme94H3Yw5N0JNRgH+h0CkDUGchQFNolJWqZ3W0Eg
FhbmfpxTqvmBy8JR8du10+bCjmVawlCN5kFsHBYxpKG2Sc92wI7N22NrfQJtvKoG05MUTkMHdA+U
oi0j9Es/9br66uonJDHXg+6lryR4NyxKwSBwlpZ+dRO0o5TUiHtM0UZr241kZftmP9XJodDbbdk9
lVBt8mnYJo56FVFrd9YuShf2BlOgPMlioS1qqTqhzsVIsp+Wnq72bp1nB5GpzT7kXlwqKiwUzYi2
bUfaRXV3l8N0K/Hpev/YuxAvgDkxGSVPF/UE8fM3a9UpgDvLPEKWgdZhHxGfEDmdUWo26rTGcbu0
It8OtUg0UNezfCtlKKd7qYPgVhBuqrDbCGFQIRXQzC9/9dlMmZqgoPdAKQQTO322hCYpPHaUwhMw
mHA5VRVpV2jpYXW3nb9FMZKI/6IGCtHmdKSo1+Wstwz0dDM+YvdF1P8wM95I8doGujgSuLiocSHB
uWQMqFKZJEiVFF5OEAlV9Wqa4f2DzuvDGnhxocrDUwkEifoWSm5LwbpUL/W0yVEJHpBWJR9rRtqH
jPSqhI7mc2iIgi61fNSVJff9L7c69GJZmmM0TnI3FF7T1K8GtXMB+F7Dj5O/GmhcNVrqFoqzCQgZ
K0OLZXh6YPHUwgoCrQ3EUV77bN/siKo0YqWvkJRgCzY7IRWS0fCZjdCZr63YweXgbmj3Sd3fGehN
CF6THWWHDG2zuAi3K8fXBSiPeqagbXOGQVE3RQr9ZjayBL9pkJHAgazRjtVmaLMbKdp3g3YQN8pX
dUpj8oQ85Vjlbr5aDhJgzfJ1ACYLphrtBGyn0wmgY9bafuezicYPDuB1NbFjOUHi5CMtZFBhKQ4h
iFoSrYZuVVL70uD0QXKUimW4JOUYoY7bj2Mjy5Owg5Gya7ingia6Mhts5buLU3n5oLDWSZwEWZ5y
/uJBk9AZVNiYni/IAqx6qbkS/UyNej2ByohE0g9ALBSilb1RuBGN8YoB3tnmpuOdci4kCtAqrqeL
MDJxBNBUBRUn6YNtyEsWwAElfIULwPtPe3bzEiMJTSXuXTDalxCdmdKTrMVm7jUGbZBt9qAH7RFL
qZUE/Qx4Yhi0AE1YIcL5ZHmxkUeKdWPGMONIrTLMj5Fpb1ItfOxl50aQYqpcwd9+jfP4WoA9+ZZi
XHAgIawknB4W4WNogjKsGiv3Mkm/Qhy8xEcQE4fIpJ2R1FsCdldlaVuh5KyowdUQdtdk8NtQ7a6b
aa1afnbuiclgCm0J9JGjfgGHSiFtZCaq5F4ePDh0ieUE6yD/WmA0kz3+D1KsS9/27XiLY6/PuKgE
js/DN0/CIEq4l3CaeJU/7eWEp2arWk1L7zrqPNxrRWEsxPIw2WrFyjI7T7J4duBv2BH0D7AKFmd+
pRVF0o7EcSPWXa3EFDpndK2NHxUhY9y1qAJN6QEBb5KbXnmY+vA6lYWMduysBPZLm0voJwHEsu5Z
Gaf7u47rHDiKkzPmxtrk0ZbByf6NTV/oK4+9MtSrn8SboA33ZdK7ui9Y2tJWiPJ1FKAE1h2v5gPn
6iTiDcPW5pHAt8/K9VVud2PcoHuloqxfZ9K2Y2G1wqZjwu9bzz9ESfVEYPGkTHvGzdPe+J+Tafqc
we6fQ2ljmeFKWnt2gIoZOZyh4GuAv0tlxFDxHWPOObJkNG0FNanr4j+mzvox02ttBWvoyeU1RtVD
IJ1A3MbihOrCJo+7PuaQUIVdaLQt2/ZYlMEOy+5txcExFKDcrD3H+ZB3KLObg6uu0UfPD2qe2pQh
QXHbggq2DHURDTimb5I2SNIX0Wnl17tmnF0Rxe2Klj0Z/hEt8YFxY4wIQygf3g/o5xmTyhtQufCT
xMNfWGL8TRIVhjUgzjUp3bFU2uPYWL47C084ukN1/76jCFb7mE+E8/P7Y5/DvPAqVf7D64fneNa9
p1JGkYoerd2m/i7U0V8ze9gSiNTvVKnfxaJXSO52KU1KokMKMAbq/Va0MuZ9BxuMahAbEfTr0Fdf
ssB0i+Hn+3M852K+zhEJf+jTYmGKi+mbPZkAUI+5jFibgDj9OdrKDp2G8EkkLjyTpG8QRt6Jvl3d
QL21WwsJl9YHQjMqWDz0V7E/TsdP56Kym5Z3NEafhLOTADmFbGk8d7uE7gb1VSgLUrcf7mX7Uaqz
3ftv4MKxQF2EnloUsNFS0rXTCbRhMiWlYTEBpPKpST7qsu9qarpWgBHHy+LsPRln8aLVKQrkVowD
xiCsHzTRVIPyVzyg9oXKYOPEgqKGK83mFW5Q1s7bi59aQB+UQBFYJC6ePqkG4yEMS8SqEsp71bZI
t522E3K4rU06B5gcZj8Gc0YCcE1U/ULgp9JFizSNpEJoXPz8zSKrWkPvjYqRq1DZyUN4SBPEDslD
8nrNufdCVkF9HVl+Q6bAckZ71VUDi0PNIK5H8r2A7AOQE25obHeOe+CMKF9J5s6LGGwhpH5tQX1D
JVNdfNnZnycrrJABUqti0+P/KORArV67yiw+L9RXFWhV1Jl1ZeaU9QFOoitBKYf1LKiQEUq47Zp8
/4UU82RSi+g/62GRGhPLzQdFakZUiKePrxhGxsHDkWs6wc5ZM7e9FG1PRl18aC0pM2MWr6KQ8QnD
NkxgevOLgj2Sjw8mwD3KrUhC/2WWtfgEZJIyJ71QJFvkdkmeKF0wIjlQyV9yxXiVPBTtAvpgHCwK
E77+3NshPS9rnJKLMZ5+F+H+KrQHtMV7Nmu9MwOJkWdq6EJzGQf3NCKUkksLt7qQIN6iJGVN4baV
uUzUCop3R5OWqtdrE33AfagfDKgPTdRvCuQBReHi/RiniiC2DD5vZ7n4LqrexomuSfjZWF+p6hXy
QR1VUILeNRCBtiki+YbqtUd1wgY2kal5Pm8CxJvFahU2E5BXR+lXkV2LNSv6lOd4JTu6lLARnIRU
CRgxNeJFdCon2h47I8LwrUZYi5c5w5a1EYAyZ2krrtMRTBW0wjxBFArR5RIMpmlkZ2nsPApEeSSt
3Dv/P68NnB7lIya3vC9lehaGhZ3knv0Jc8O9blK2gHqJEaNgUokJiq0ta/0OV1sUB7GOhtgkc1yb
4V4IEYsevaAyN7VxVxnJH60NWDnI/lZt/3IWj9srtxuIXoC2Z20GcqlVVmJqeGXWN8DLnq4XO137
oTtrrTnn8ZWBLJ1ql4qR1ZmebCXl42g4c+RZqYxbQefJCPuFcXqYaooG82bw1zQWL6wMUDaF8hFQ
C0+3bL40YtPuqJREHrTA2wjaXqSaXo/nVVBNWPJZ/nNc6nd21H1I6vzRAQ5p8wGt8XAjfZxyZVvP
a+18F0K+AP4QKQYUQWVmad+h5k04hknGlCyKeZO8TcpwP83lM4Jej+kovMSTQxrmN6CBk4LLg1J/
9cPgA/Jq3wPV9ScgOnst177waYAThOo5RUzaDBdBsEJypxg0/Gk1vOpCH5s3Odso41NbtWivbnVp
bcCLXwbEVVxi+Txwz0/P9a63xi7u48gjuNDxN7uZLYcC94u3oxnDJop9IA683eA5tZax1QU8ahr9
DxjkAB+BtlOCW2vo13Kt85zOApEzSLqp+Amh8sW8uEpIqiGFyGaUV3Kjv8SK/L2vXtog3xZx+zGq
qp2cFVcNF49p+Akf9w9HuI8M/fdi+uuBjTYjWeRbSOKI+ZxOBiZQoyGwGqK3y8oM67tMavYsaOST
N/oclhu9tDkXcWo1lZdPaFYeZzWWUeal2oBQ456L4xox9EJgY06IhAPAGGCIr16YbxKyjgrLgIxl
SP9pf0zl1p1qZxtU6kudIOTSJgF7O6shjbaqG043ej9/1h3shgsl3+LBdhxq/77Rj41mP5tcp2sZ
MrWkca+m+wHMM1FhO68R8C8sb/gYXOlV7rKQFhfvse/lUe4DmzmX2k3nTNyJ5k+T4l8NKoT0SPuO
mOWVkmm/HD18TKv0oD2GkXLd1jnF+OlH29TppphQ16t9Y//++XoBWKP7EwUKYEPKD8App9846to2
SxBH8HpfuSki9fapktW7JBg/0aTyojm0PqEGFWHjpI76HruAPzL9OMjVz97665194HtCksgR/QIa
7LbTuWCCnkZSM46obTmfoiZ8QgXt2dCF9NO9VWs3cowdhapdGbL/JKhWK69C/PrTVIPhRbsR936a
QJZ9Z6qROnJexqOnocSKKBGSSPGmV8ObkuJhEv2yUM6JMH6RlXg3Ca9tJ7mp7fZbZ4RrXfvi7ng2
FVBEy+DewQVkERABV+kgaYPxVTXBp9upt9tjY4ZP8Zw/yDoQgBPe2SHIWz5JzyvvQfzys8EdakSC
40oCsbhXBlCpZCoU46s8lDUAPMA4bVQUwpNuRyYWVjpn5sfIwPBSW/kIF7YKrG+81RFD4JxaLgG5
imJTyqyefmBudUF6MxeYceT9Nolx1hQeXnAOV573rCDCsoMgJFSSwHT1JY4Iyl3KRSShUQVoIHRR
knzaRyPyWAFazw59rNZOoBmsykMmrTzwBRiB0SEoiSQXMfbl3bbTsQnoDHmgO0fjBPLLmi4HCwOd
LjvoHdKAaWd6eoSrlSJXX+VMiEXk1P+nlUhwfu0SOIYCjCos4lDEOd18fROPkpGZg2f7xQNUl8dB
mCP6+Taw6ysV9A2aJ4R/o145Zc65Urx+CheUEwTFhSvu6cAgOFotS/bwSnQSurRqUmzL7DYB1Q00
Df/4+FcTRh/UjqzUdJ7aeaYNlOJN2P7MS3UjBdi/NmrEVuj3UhE/V2n/zdDGOyGq9f5SubQ6HaEU
B+Aj5IIWgVyRqm62JWfwlJo7EdFhiOKrHkGJ1GSRRhsjXpMwPYdeeTlvRlzkKVwdtRraBTJaOgRf
kDdMETaB+d2GFC7S8b/8fJydEDmA04Tw/WI0szWlER13uDSYHRWqjhe789RjXt93e1Sdb3Ri8fsj
Xlr+r8xyKtpcVqD0nH79Ns7mQWnn0QuabxpiSH2icLRHtHf2V9kXJSDtStV7LB+ue714om726/0J
iEdaBDto3JSGUW1BeVsWH+BNPmFL9HOrucKZU0RX5GbXgQF5xyoPKVK97w91YfVwSYQ5RccXnOJl
pT+r8mZOJ5WgXqBsDX+uwC0YxyUvqauHemDbr7GGL9zxaaDF35TcDZSQXPf06WR1nMN+5O06dCyl
lISs6pgndr7pAzQdC+1KCYxDgZlvkrSkGNLziDQbHtCdywp3R9DeucRrN8KfxUs61890Y1sXQesG
9s+//nIQ7CEREZDqWYEvzKeuRNll8KxuxARYPyi9dlsBPQRNcmWBtWeOspZMXthcnPf0NCDlaqln
BeJAmF9IJpGn1Oc9V+abqkUpdUzcxE93oa6vneoiPCzXGhojQr2AzBVm4enXCOV2bOW8J8HQnvPY
2uVqexzUdqehDFVM/V10NIZPZrYpcnmTzghHS7I7RVy86UBfiboXIFWMf2isBjkXop9LU4W2tOUc
K43Rm6b4KpOKu1R7boL0cbSPauPDTlW3lW7tHan9ltBr9v7HvrTpkAZE//8V7FyCXn1fG0FhkWEU
SnwlZDlmCQPy+qg3a40Sr1qWy3eOhwxEQbS4SL4XRcJy7KOiackprSR/cKrxujZ1JKnrTwLskHAN
VJ34KVaigzaGR7Xob7H4vTc4YfVkV6TFR6vx7xoa0Nr4RymnK5y+SwvwzeSWZidQO3G/84fRawas
sO1u50cRrFoJxnzmWXm8sgAvrT9hLga+TFPfWV8nTibgVBVaM5mEewZ8Ud/SNzSdr4BPl74ucAec
C0RkaRlahPS4TsuqGZEMBHWbLJ1aDPZ11KVbyrN/fR29HWnxcZFvCLO4JVsUvaKiC8wxu61qRBvV
WHl1l2L3m5GWBeAk4E4wlIzUF/Sjoyg2KIjyaj1kDpA1evInlFvff7gLZVCI5AKoEtdv+u4WwVvP
SiqTCdptgr8iELwCpy5D6Xax6uwregjsX+P0qi+ZT5BoOJurNZmXiysGfERI8QJvLnWRMGxTFCdG
jklE4ABK+ojfpkQR4P1HvbQPaBb472EWK6brirzNNETiBO7chT+75Bk+FBjqLlotJl3Ic4W2CK2l
qJNCqF7kuXUWhH1roZcjahyCjG9RNEorfDy12xZVeKEw5fwNPVSYIiSNaNco9NOe9U45HRoDY49q
TZT117pJWVAQ/KfuWovyL1LUek6Qb6Rev1J7++P7b/cS5gd1nPgHUYL/LrMAWuD92o9MHlmIStBL
QJFStLj2aV263Sd0kp7i8ledpI+NM7xklt7RpoO50vhTkqZrEKnnUE8+h6q9cve58ClIM0GXBBXO
IQ07PQ/RubaqfOTCnVJgy53p0ZZuUmQXqtj4mAwvVuxjT73m/n2+pAV5mpQaXzAsV5aNO4nfgcLE
iFCpTr/TrWeVWD/lf71uSF2NbjXuhXSsoWNy+mhGLI++pOsddMenbnhyWmQH5ZdEX6ngnW8choEJ
y3oS99clzD9JGmxfVek8GAluI9VuWXynFFuOtxWGqyvL6ByUEDAgMccU11RIbafPVNhKOdhzhUr2
FN/JKTYkQXczOj6ihj86C+CscNw2elYhbrw/8vmBwsAg94gDANWiWHY6cK5Z1ej3CAJ1pe+aEjQr
LAP1dJeuwosX0iLk38QmFdJWgoFzOpSeQhqU0JfyVBafTPFxLGVI27/SAbwekzREaYCKI9SdLM+n
5/X9Bz0/ZcTo4iYi4u1ZtVlt0gbnOTF6Gbtm+pwrn0LnBQJMm97F2lrN82z7kQpw6eagBkalmXUB
MjWo/CNZQME5CpsjF9uX3Jp+oX3jdU0vua1lR9thLtYYoOeV1sWwi/u+AsgpJ6KYnyWUcQO9vMrU
5G6w68RFBsLrneYGAcXrwUaUWxp377/h81j4OjrrSSSfQl/o9APHhhqrRk3hrWyPVVses6n4lkfj
TvLz7xhtHAxcp+LbRA3/UGitxWn7ui7qm9nEy8FNyy9dkT29P6Ozby4mRHkIqA3EE42WxYTSplam
iDJsONZXynTtdOC8KW0teMX3coHXmrGynS5+9zcjip+/ufIWQ2OYVUmJW63uoPl8lKz0Waq/Dz4r
Po1vg/pDXVkv7z/l5a/+56BLtkw3KWlWzDxmY3oR95oom/ZTEngFDh6SVW76KNq1cXhrO8HK417+
5Cx0lNPYV9w4Tp+3TxLD8vuQ+mw67s0i2w5Ne1Nl89aIbBq2zKsky3epWm+askBdwnYta/K08tnp
ih/IkN1hI/pBK9aYtK/kipObCR8erFmkItQ11aXzlm2MiS/5BMvRkG6CqA/dhFZe33wISqfclHmT
7+eIelgBTRleelQ5x8q/qYMQsc/Am+vgJQpMdKr8osVPtvjUzJ1JW156pGzzY46lzaQ291G3RlgQ
G+R82iKvR6xF0OlP36ZdYQ8j5UHhOX7rjfansnOR1g3Q57SyfmMO38qxvbMUiu/XCSoFMTSBNHS+
rSynM8z29eX9OYtF6hAmbUFOAQXXpM+E7+V+bh59tB6bZHJzSEJWNG+RVr6Tg3gtgpydRmJorINJ
qKiZQMw7fQGJNdppVcDprjDJqPdpYPzq5ClwraC4D7r0OGjObpDtrRw0uAiPL77s7EIsYppPCiG8
zVfix8WdJZgjKAgJbuZZrUDJm6iJoCTVKWo1DJYmdOWpWbivAqKXU35Ma+dh6OzQ1Yxw5a53loDw
MsikcGvhkkJEXUSvSY8cM+zwRgyQL61tWXL1srmajXbnJM2dZhfhShZyKVzy2VE1BrcgXi42syoP
llbbWu71o3ZPx+WuMLsPvmHc0vx9kKbpCZel4/uL7fIz/jnkokRGt5pmTfQqQJRh78XhrsP2CweN
LZDUDvh65ZWeQ6LinVITEKrwCo1BiyMKxcOxbBwlx1TXOMLOdGeYWHKvXIc4XLo5SkBJU7i0+fyq
0apJpjR2w3CoV170qz7zYqOLYpxoYmaln8lNtnhmZCotKJ4BeSHVur0lxbd90eBHZ0aHVKPRvssw
SkyfuzY6xGX4x6R1L8iZIARAl0UoKd8rmc6eiMTNr/XKS6q0Qex7frbSamdprQ1BPPocG59H1dhZ
Zbfrp+FzjmmEO2b2APw03ZSWnu2tJvyYprG2aZo88KqxvoljfZ9mw0Yr0wOqSA/Q00b3/Y9+XpbQ
yN8Fs5RHhyKwvJz4tHUPw5gKj97wy200W892nO3NxoHLKtsdFi2V6trTH3HfXivBcEg6ddurwbEJ
09nlvTab+KlsM9A8siofwdtDNgQHeRz270/07D5DXgyaQzyCzHF+0+ihplVRBatJU591hDLDrnWl
otm+P8p5lBHDoAIFQi96C19//iZpaFBHRke8TLzJaq6StqVHrPHGCQ+8tH/KhW6x2gn64G2jKB9W
xj6LuKJtC6tpURIm0iyxyjps5Sqb4sQLNZRO4uk6VpOrMbU+R7lybxjZrc1FCxfLa2TXN5KZeoqW
3FZjf4+76CG0fIRBwlVbmbNzkEnJFPNxVmFGZzqZfjSXqpQosTdp076RG6oyydMcavdpXleuJjef
82+SUuG2lfwKpuqbqQVfJ1oV52itOeYsJIqZgCxwGlPBQFfj9ECK0q7VbYypPGtw8Mvojq2m3sMr
dOWu2lRzctX4/l+9d4ohbahUFnA9lNzF8av6ftj3OUab/hh4+KL6Rb3L+naX2PHBdNaW+KUHRGuD
I0aHFoANyekDxiqiu1EvY0qnfMlM0RfXuur87LT3/deh/fl3VhukSCoDdDuQnZ2OpvZZUKOFnSA8
ml5Fzd2ESIXcQyvp7G3sGwd1xi7Dr24m3XEdDA1ShwbnaXxIZXwFrancOOOad8X5tVTsAPAj3jWX
Nc7b0zlZTZaGdBwhJSRjS2LWN5I67m2t/RiG5sMcDnvLl2nGVyBgz9eUEtYU+s6DDP4dlK64FVNH
4vw9HT8vFYOrItatI12RxVxuJf/BGOSVIHO+z2ntouMBqyhEuyHGno4yTo5RqihVenL53JVPpc0t
dL6ls2m38onPkAwIcEhmE4Vph0VSbZG1yLWkh5SXI3rWkY8G3c+k53rwXZuektr126310Prhyqjn
q5hBBcvN4EwXLYmnT1cofWwUshUh7jvRFd8IOoMrS9mBEs91plsujqPvP6d4XycnuHhMIBMQE1S6
zzokplyL5CLAoxPmylGIXUpq+aj68y4zo9us91eOzAtnBHAwece/yZxnHTMNRenCSP3YgxXDlQTK
sIm71yA/VIO1ndhCrVNtHR1r2EI1nt9/1vOsiYeFFCPYzIQkTuzT1ztDI+iS2sTUqvEpcKAF4cv3
coKSZzXfhLZ6r5oNxNL5OlITd65QVVa7ZAXHPrtZizkAL2Jfx9o6Q4/kqM+DXGYO4VS5NZF3srsP
dmreWZG9pW3rW+KMj0m9kjBeGtWGeYwwIJXTM2g5rfmBXBOMAQm9EoXealRf6Or90Ia2V4byQ5bN
z73/6/0XfnFU0XojZPjO1RaKTtVCYoZwNP1l+PU2ysdnRR0f48xGuGV8QtfmLrRWIsSlPQRcTGgg
ERH6RqcfOTS1yrB9XnBX2zsldbyxn59tLqKZxIfVu09W/O39xzyvwpB5CDoSPRKmKqQAFkM6CWl3
pcUe3SFXSefcQtCLRUIxIs561Nr+4yQ3+8E5tEHyq5c5DJVweMzrv3EGQIxVeHiEILGpWCJXcBKy
sI1VzgDhCSmPj/Vs/jCL5FbShsewl9Gk0e9Y7J9GJf46OmvdlhfOIMYX1gYA9cgvLFFY1W44oAfS
jDkpN4Yxo39/yH1717uV7+/LEukAeGImbZ70uKyFlvNsC7FFTQg/IM2JRvriTpShw1aXClluQvo5
JONjmdw4dPNHZnqrBNq9Etm7TA29trO27Mtb2UesurZ2Uhh5f2NBwBOEfoqKgkD4TxeEgderFRYT
iZ88HSge52V4AHa6U2GN1fg1Jp28Efs9zKuboHCeZ9piS26L70/jnNrBusTejlyA+gLNmYs30oTQ
gINQEDfnequl0wP9zl5JcVuIriTRdGiy+UPim39oeIe4TV/tavO6tDdaFXh6Qb+E/N1I5S+6mkO5
NrRNwq/o5nklNl2cJrw6al7cJEW6fPq2VClM65G+EK+Jhiup9H/B9NroTfa5z8x6awzTlw72tTqa
V7Wd7Vp/xBXL3GaQi4O2O4h/tATFsLRSTXSr9ZuypOmsoNVrzY5NExt5cVqq5LMIl4nuAM7p05lO
VZRRLsTh2Kyc+yoyHqNseGhU864PxruwUd1kUAM3DUPPyBUZbQgDJTWrjd3Cqb/bjezqdXHN/QVp
ibK576XybojKpzjLb3OnoXU02E4j6/Leaf0nSSl+6p1vYRCcXSsmAmG22blZqH80yQ62Upfc5SrV
XKuggyNy1rq4L4RRYidUV9FmfK5npIAAIykM+z0tkfIcsk0VYGFOG2Vd7/wRtXllrbJxIRWB8kS1
jwIk2pHLHpkAknqe22AHXfFzKpJHkxha1fETF9qHYbZWEJtzer/YHMI5kEIVYN0yaKf6kCT0ZNLr
EWiPfdp8tZwRY8buUGg4JLOhNnGn71va0gO6posp/zi2agXGqqS4c9Muyh6qac94f89eODLB95mN
Q90RcsTi9IoKv4htiw6URJFYP1+SrLySsnorbJeLvsabrdzV8f79QTWxw5brGsRSCJ8g5IxC4um6
HvK2CQEOI6+f7mRreLDpjHJiv974kyJfa+kXEMxPePM0t23la+5YO58mC2ZDbcjhtnOc0Q0kCEFJ
6VnOx3Huwm3YSb6HPhp/RqYftLCS2Y20oRWmXle5LRgLkOkTX8uunDmOXaedf1jZtJty9VBUL+8/
36W1jCq2I3hjlLjlRTiuoqRWILmxsni2kKPBM5L5Rc+y56QrrqWh4bAczN37g15KdSFk/Dnq4kqK
DlelNQVi2NR/6ZJ8gEF8JWHjOJabQRjQ0KJvlSux9NIZ+HbMRSiNpTmm24suGaQUb6NEAkoIVhLY
SzGQXcpdmzSWjGdxqEAMbio7EBrflOEDVflStJmQk3vy2/rfB9j/+j7+7+Bn8fDvFdj867/49+9F
OdUoX7eLf/3XbfS9LpriV/tf4q/99x87/Uv/2v8s7r5mP5t3/9DHIuN/yz9y8msZ/T+z8762X0/+
ZZu3UTs9dj/r6eln06Xt6xR4DvEn/6c//O3n62/5OJU///n796LLW/HbgqjIf//Pj44//vk7JJc3
a038/v/8UDzjP3//lEftzx+//Z/667fftllUf21/Nmd//efXpv3n74b5DxjbMBlAiflkUKd//234
+foT5R9sdpBbDQKRpoLM//5bXtRtyPDmPwS9l047h+APrEmQaoru9UfqP4RmGWQ5mLiWgwXb7//v
NZx8zj8/7295lz0UERHkn78vO0ug1Iuzhd5Sqm5Idi1JfoKxUFox6pF2DHab69VtXGlgk47xqOl+
f5inwN6FHWhvn8GMCDNXGezmKSCP3qR92+9CtXpMMbA8vHmf/5noycQWtaPXiekEYB6RWzH2EKcB
MVOdzCh8hPQMLQ03JuaIB8VM/Aclne+rXnmSDPsF0ddrRLXDG81IniRcGlb28uIo+PcceCeib//1
nDqdAy53ZmoW6Fzm2U4HJr6uzAIwIOr3Qx19m6VQObIFDQ/N2GTlcLw0NBAETZxItQLrGKdDd3Vj
6kOmMHSVhZupC4atZvRUY1EP7ufpuu8KyS3K7tFyqmjlsZe3KZ4bRgwsaNpaePFI7Z8OXldS2Vix
ilpgv+njqfpDtD7XhhHsTKROdordl65fDQqMyAxx494fbpyo72BkqZ5F1WNlKYiQ+eZsfJ0OYAwd
NsK2+YxwYSHqmAxTX8KlV+xDF+p3RhlPR24Wym2UF/vUbvcAC5Hs9iR6rTzgPNUYm6G055VVef5V
uFehq0zzv3BKlReRt/eTZKB5rPHSRrEoo2ImVmZ1dTeH+i43k+Q4t7rlyVr3STX9bOU9LMK+eA2g
FaZKSY0bJpfr069SoPc1kbp3Xq1P0o5+2G+D2chHJ5CD3ZAVazXkRTIohgPNJNdmFyJdsZRA8wPV
LnMZafgiILUPhqLZxUb5vVPlZ7WfbvzAqVbOtaWM9+uQwBSENcxBQQ7E639Tvgj7wYqzse8oDUzT
YYYSvalDJ3FjLb/3Aa7cQEueelNLtkOg3uBZDwm7UPfww5UNiqMbVXL6lbbAV5B8sfgE9Q28iC/O
pBZ7IS1CrZwJMpDzDWuP3m5zPVQq/5chrVTlsU1RbdzjZE6QqkiZ7VE7JnbzDMEweoK3UiP/P9gP
5RBzH3ccdL9TSb4eJz1xOyn0vSbW5V1a2vWhf4pTg2voYNFUbHbYPBn88ff30qu25cnj0GZA6xCY
+eslfal9WXPzMasKz47S6cbNYCWHJDSTK61DqzGnmQahtfErFUXtJQznL075h5Rn6N7ZaXiMWvOQ
AsPKvqk+I/5Qu5GSfbUreDnQkCpX76z7ylTVW2lunCvKMZbbD0Z9pN/y2QGgOaip3LgB/RSguUG0
6YcKubVitm81f6BjgYai9x92WR3Ee1XoflEipI+a5bRkQWSmiglV2NI6UCfSzixxqOlHNd4mkGk2
Sa4GO9kOriynbPapYtDS5avmpusrr4Hqvvu/zH3ZlqM6FuUPNdUMAsRLP4DBczgcU2bkCyszI5NB
CBCSAOnre9u3qvLerFp9V69+6Rcvh8PhsDFI5+yzh7n2kEGMFi1rm1qnDlwti5IN/aMKSf09WA9t
LzpY/9XzI/Jsk7/pCO4E7L9+UzAGhQchWgLYFUThbVX808UAHQz1wCxZNqa25DJygqWmfVKKuCeY
UcSwZKTTnoJFgnR0RP7Nsfcq+TcMW90mxXqZGgGzPq1EdVgx4KrG0dt38PjJqjEMc2ME20/G5bu2
/ugNKJ0SRrQAp7Sberabcp+u/pYN+u9GlPdj/tePdQsnubkm3VyL/sOlVxsD3YjpkPVkUfSPVW8R
jcCHwvYOWDR+2H9Zb/esUDkiJOzx2xQ20wF25W9crPXz2iNISQLaPZgeuxDt6EvgB/zI+sNUfcYk
3Nsmtn4SsPLbwQoXuHLdQTHgvzgwtnyY5mYsOh5B459U5SZaCOTPUQWZeF3efDUT+LDKtqh7dNkm
jJB7Oi51EcaMZ6FN2ldvMh+2kYeYDcNnDcNt3tm/c1b5rVXCSQu6M1xGIkjKbsGKv+38IWxhLWeV
2liDJKxxjQ3ctPBp4tJHoCRpeKoGvB+arNXfrHX30c1v383NGB5LvktueeS/rXUwUKtggjKpjRe2
A+yj6h+hdS+wA+DHsXTOyy3uV9Eq2jKr1sxDIFTGmQKQLuEvWMWV3ijIc7cAkNbNfEO5hii2x7Ae
PZBBV/sAUrfe+D74EAOnOx6JuhAotBU10YPxltcIwZVpK5AO4zgO7JFhIJj5oDLtm47vFx0xQGPY
4Vu68gJ55GYDOID8zaLx+4jidvzRoMG79rbPo9i4fT9/uu4iDKRgl2gUVsJgPrf6GQke6JyJIAWT
GOBZUHzTOARCAd8IWfSNBmzGu7FAYfK3AqD/2ISBwmIGBkAK1GtwTX87GSSNl1awyMAG1JNbOH8+
lV0vHruil5/4req2NQszirhskIqdH6U/sn1YV19m3+8gCJuybkHCKcQWLJ3jmf5NOfQfFclt4H8T
AKN7wPn6O9gM2QgEgB24qCzo9ohixJ7t4SRl9QTAM+n/ziOW3iqcv56fOBDhTZuHFR2D39++mhIB
daDjYWNMTHAZG2efrDa+VtrR194FL68efXvjKCL+jDbwP+h7nc+BjG86EJ7C2AXpoJrtZhq/NS7G
Edw2qQk8cY43g+qGc43R21n05b4e9HRuyjDYotb+DO/EspBVS4C+RQGcokMH/r9tBvEpBMHw/znf
4j+BMOsHZKPkNU6hK3j5+7Ik7C0YyGm6DX25WsvL4kdPaurW/exN0X6xEKpjy7evfIVnUihBtW2b
iKC4aE4qGpr3XhaoTBDi4fFqv0IDnYITLbbEVA8i7hwoAPx2J607vseIYEtgRPDorcupmcf+mbhT
vqp62AYM95TXhznCZuJohXo49vUzeGKI5oH32nNEGNS5U6lPbtzRbCIV39dBuFXIvb6inMhVVY9H
GwcQXlBYW/7NNv1fvtabT0QCQ9RbvxP/ttN1qxIRWsgFVjbtxRN0OtEoFcztt6sff6wwxgKTO9hT
1UyvsNE7dTH7MXAMDqeY72OuXBw5NmcOiWzmLMzPGtiqi0Scmzn5kmi/+1Sz4Jvw6z77P79zjIP/
c7XGShFBr4X1Ev3AHVn/02rBRUnoXGLl66DN3k+N6reStu4j9RH10o5J+LauUIUj9tDu1tC4WWgq
kfU1aXInrSOJoF50gADK5YP1wjWrSPCO2IJp59H2gSo3SscFU6Jh9Dnqy4VkvS6f+zaZ0Ks739rB
bTakHJAtZapLP2AZXlazSZR5rG6nUdIifwegIDb2Lhsb86OKnEPsQDroJzkR7Cdd2yC1c/lpDsQb
WYSX0rD8QbrkG6irDjSm/kfDaVuUSzDnJhE/6SJZNoPNlJJS/Wj9YQfiIWbJJRzGwIVeYz5kZIbv
gj9018DKSw2KTz70LNpMyT5AoQJ+VOEA8d7Bx/kT5Z1JWUTZzi3NC09kco61e2TAMlsN3ZRuDcVh
7K/asTQ1BAp8eIduFqSxp6gfflaOYDnvwnADa5o0WrpzeeOhWUThlro9Se1hlx+Vl3O4za+YmO2H
qGdp926cqke+yIsQwj4EPANZyrnMiQ0RIUi6NJpwmitWQu2zCpubES5EVgYJZAXDuy19ATLJ5Gdd
1KQR4yiUkhVZ5R3bwZAxoyaPVikP/RA3hW/ge0kCU/iB8JCpDqL4MIUf0MLhy2YKamaQ7JUH36tQ
zE22VFipnMHkqM3gje95fdZictlba3Zdq3M2B+Nh9vXOhi3qZspgcxNNu0h724loXLLg7WdzGOWN
ANtVtslyWjzw27oXrFakKGncba3D9tIFfbkHk0IuAc0SPjzhdR6oHZNUSpx1HnuPd03Yf/CWgkHn
tjLtCEOg00271y9ntP+kgKXrT464mhDGv6nPg5QBuMrwF5shRIniloiDRUgx+IcCviig2bJCJUEx
+uIUVFzlrTFqF7ZZ6SFBpVl4sZbSYsuKMD0K+9NaoVKIWLTtAtCkIb6MZ8iAlukpCdYoZ/780zHr
8yIg1Wq7YdNZ+kRhPpoO8+KjRrRfYTFT7qKOvfVhc+XEN3ldwlJqHRHCXtvr5MJKwmuaZLP4/DDA
92vG3p+Sdq63upy/LCaxKeCfFgGOKnftMOw8twiqoTkOSG3KFhMagPTRLjAtR1ANeG+RHLakbmkm
6rHcsGjM+OqiY0cUJrzXkBQaYHmC0pWdxhns0Bp+QSLE3w7jiJMp5GnX+s+smiA9h7iE3F6kN6Le
TS1CjJJxsbuEgRFDPGcrg4mdFFfxw3S7CSr/GeyNz3FVenm8+PrC4foLj3JxM4hSjfcNpvKZO0c/
R3eMYYvbxik3WHMJAtr0ynbIK4e6fbDYLVc3w8rbHLqwy5AW1OdtnGytRMMI/xsJa+4hyeYY9BG3
T/Z0Tc60RhE0x4dWBz+Hhn1yhIPOKcnHoRqzteM8xa48ZXxBw+Jf+5gXk1Tbupd6x9eog1kl0iun
iY5pMo+ftO1JgTMI88NSfEcwRId6E1eerCEdHfdN3aZ9hMtEBHOFpRTHL9He3gLcTqsYsQ1uM6Rq
tvNGSXxLkdrALG8EQ79iiJwKYAFaHnyJ5o9I+HuhJfi6hsnrcrPX78YQo4Gqh3cd96qdP+uXYqhb
6O9KrVPERgQF1ZAlROrN6X2MS+SLMsCdCCbJ4pZoF930regi29Qh3pCtS7BmKz0YR9zO5AefVxVM
BeCLDZ+xPSVOBZchJFjGTgJwAIBCLwGqwbUJV4wFclBapKk+jnU9pWaGhS8RN6p4W3TT/OboQOed
c5MjJDgEgdYe+OTtYWBTpjztbwwIuOmClXquvDdFIjjDMZnG/S0AS2Di3pn4sozDu8IEiTusMH54
RCnOUzOuQzZInuq5QycW9p/CYXTg5Ztc2yV8aFcSZSXI3QJvLwsIjG5qbBFCjseurd4lPMpQjMop
9RnP63D90oB3yRh8XxEclCBiikF5QPqtL+0zt+WXSVK2iaTswOn6PsWIqGMzg0guWvPOV2fBYHfp
KBeXKn+xbVemPcNH7W4cumj8GQbwsWqqT5UNQZ03HoMYH87nynrnch6xiNerSkFDbWBeTw+q3k6N
A+gu7OIcdgrXbraYKJbtD1+XH2MEFts8XQOTmDywNbymZrzflYKCBr/9BYYvcKeDpDjRp7iP2WaC
NDyP7WOk4jdZdgqbLYnyaeKYm8L5NE0mNt+UIzimnXpFEA1yX9YvN0UchaC04uhBh/Bmu12pALEH
ECpUfEYBhrEw1pv47EzeMRQwE15suaCYGx5a1X2RLgJ0WrtCsxjB9TdcyIYhoGyW0boNJlzXIXsb
+DVQwbexHM7UjKkbw6rUM6bP4jJjTb9snLDbrSv/qWFtVYBPolMXMXkB5GapSwebi3jasb5/AM/l
DVN3LIufoglHl6nndW1iKGT7FjefYXfs4/yPoQuTzSnRMOcMPCijCEgncPHJ4sr7QVvL0zXQL7GF
X8/oP8KNEfZxjORmkWU6TfjqHNpdWmhNN2UCt1pAfMRloDCvOySEbbwlxl4WQBvUgQVokaja+27W
B/g/QfKjQw+5wmyM82BIZ3/ABkqx5IRg+PrL2GfrmoSZG2pcT3D5IwRfaj86F6zFJw5ehQdqCpRO
LRQ8YdllU/jmJ+VnE4eXVbhvt2cwf5VpC7Q3qxP3Ha42QFoOMz5CvPZT6thQ4k+HWyiHzjwFCS+y
/jCQ9cK8uu1H0/K86OR7WBEwYnV7qWbsf95zLFcfu6bXZXJo37m0CYLnwmUzmX7PSPNMrHpbCdiq
HTKXl95+n3SwpE2oP5WHRDt7FpJvayN4NnMfulLmbSO9nNYQxiElIyajvDyP5CdOki+gpkxp3cIW
ksEtxBDiIAPvFr463Jyh5c6AfLxp9HoliuxKXHwVWWI4TdbJBlvi99jpModxie0D+04iX+Neoj/i
/nRe3DXZLUn04ActPd5vFKWvknh8e/8J6o8ai0QFlGCM7CGqW/cgK89mHosrZDOxA7AGe8DiDHHS
UImqEJgBpEgj907KyhdMZxzEF0PwVRlAwepWCg5zjrFnuK0Qk7eE/c7XYbhfI7/MYtJi4YujFxfH
KdN0WrM22UUmWi8idZdwOYlKosypPqMa+ul5stlHHEmpAablRSP9Oa1xqSCLzkBgVoOqBFFrl5co
wc+lit8bWuM6Rc+UtwFsvgdk9z2EzrwFvAg644zip0bwacGAHjYOVqpBY7pex3EOF2Zwr/3FKeL6
Ak7r14Sy+Dg5AUJQRfxDVRM9BoPFKF6M4a5lIF5YFIA5W7MRcUmZ10b+pvcbcrC0A2GqjZ9L3c0n
+rZWdD5HvHmWcCZ+FnZt8wrhsiCJ0C8hp9U2VjvSesFjUPfkoYQhAhUjwtn4WBcTjwu94JKyET+1
CIw4OxJMmGRCoycizONhaPbQesOyHciSNy3tjoHx82p2xxNb9J4w/DfYVGKpryDoGRQ8DnXH6XbE
RZyiZajAW8nqIYr2To0yCtnyAO/iNnrsA3EhNU7uaXamoooXu3W0VxVOda2S9YdclxgefHZ98aWu
sjY2BZyMu+1QDe4JZAFU1AgbzVx3qIt+cGFChi356FftFW2Egh9/J6+KlycM9V5GBXJEr9XyMsml
6Kpl+Rp19dGFfW8/EPqNTMqDN64LC3BGPxkF5noVYp207rDjpi4fYAXY13Y+QJxFc9tOXhbXddbw
cjh6wvY5emZ4MDe1OvmFSWb/oM1A8pV49S5AF5VJLEnbFQt8WPVlNvfTF8933A1Qy1d/QKPD5uW9
8oJjEjUiHcf2vfV8jqiwXqQsxMLLl7rMTDcUdavGnGkkB9dhQ/JI2j2NeprCJBNb3zIenWp+L2V3
pC22IsWw+8ETEo191aSdK36yEE6hYydzBxdz3mKciBJ22dfaw0AT4rg3+Hl2yG3bBO6er4638wJt
XhFu/AA68rKzjgvZ4u1kVgMguopLep2BhmVSYHgQcBZeMYPV2EPKrzIq6UVOcPtOxkjvK99HGweR
RuZ6D86g5x3QPPh3Gpj2IS1PnSZoePeLQMcPG9MDbLw7DFyxg3jCMZvYrRKYrdjggFP+Cp6IB2dI
5OwZxeSLU0OTCaBCf4SCFr63jDgZFEqMesbKiHXqCSbDXhHVqweQuAqPSwWL6DiyLqZJTf0YjUGT
t7qMnmIVYGjIBomtaumPkTuOG0fHKfWmaTuXgZcvfcsLIdAGToNi+GiN9yKGfjvGvAdmKsccxkzL
U89Hs0HdfxjFwAsUbsmXAK2H5fZrl1TXyXdEJqNO76DUUe+yAYsJYSGfhuEiB64OXE8x6iVPvaD3
zDmk5gcewu4GU/IMrG7nJBIJw7cZ5dCc+GczDxeu5/GEcQd5rOPjLLibudPQXu1g4rxTyHPFBv4a
EWgklpCdnGgCJri6QzbZ8CxEGGzkaLuCrRCpRvhfhU5ksDOscOQHQIvpRNYGPqdztFcyGrJWdBpt
78xOZqYkb6JwuYJqeaa673IxW1usTPln62CjDfsuPmEUFmQQQvAUqu7w0Vr5rA06pabs0cg27RFw
epyNbHIwZMK3SRBI7k3sCcevvrY1Lzcx9BxQ/1py1qv70caA+I1N3IzHSfM66LZ59Tr9dYTrOOAQ
1xxQDe6UMuUzn9fvKJnHpx78jGJBLFmSU7faeyGPN8Yn7NyapjvPXA65NzOw37s5PMDPTedmiEQu
uJBpSWWhQwddRcP497Avz6JaOYwVy3jbI2C6qGosAXLAXuy7LSoLmFfkCYjuRds07WUpkaalEFEf
h07yaKL6ZGqFSmHqg1enbuEbXyOCeoJ5wTIb+jVqUHrTnj9KhZhRoA5tcXsteGyBHuavHrl0FkEJ
4JPzXKimfViC4cF3Yh8S/ZJubMPaPRPTQSSIF9Rjh9lofWuP4Vq7w8vCLRpzzi3Fbgpxg9L50ixP
iqDdgY+sczIV/w5GylMbtvPFwN7dZydWEwUb4vbbMADm0YtMnscoXvYhDjkWmYXQr6Xx+WNvYQvN
OIPRDvgKTOs6Y4YGu6QZBXy0OpH5BFsgcToP6yNNcgklyS7qvSekNMSvrAnGbTCX6CXMeOlEGB20
SOqTDb4iyXwoEG6OicxMwyIgbZJBVZFX0wzR7ur7u7En0yOqLZiLQ1Kc0gph7KSH1HVAmXJilb9m
SNLAZTjXKEVUj1klmRVW0grb6RBe67gZ0wXxjRsYHahdPQ8ipToos5CM4V5hBTwKB9miuhbhxsUO
s4Uu9Bv68gnfdB0VVK1dMWqMLQi/1f1lxrmcNtB9vUg/HkRWzeFnAwyxSBL72kS+OsaeUse+Y2Y/
hvN6UjESSniAKxUDzZ1A3FwmdVBdqhoAYYM6vQiUwNgUUXrvStiPCRqo1HOwLvlBsjwa3S+PjdUw
ZWjbl6TZV9a4T7HQateFE8M8S88AIvQCfzmaPCa+eiqnDtsXzLfyxMGWNg4L1utVkO2MCpCF7aNd
v4By+eqzFe5N3vitjTU7xzZ1RvTRpWPFCWOool379kGMjBdh42AkyluuU5jp7iPDxSWubvpDHdmC
wUSr8BZn22MeexKBy073ewMxVxWBbFSVlp+jngyZCSi2B0oQpQI38GKZMLptYyilEWa4CW7XgAoX
ee4/CcqypEEiWk3Dfm+lCHbVCnvjBnVbFrr8UAZJ/9gbzG7DccJnxEmOnbzZa0gDzwnSF4f1Ewak
p0mb5WJlLQEf+FNBp+7WzSfOAQnSZgMWJco1a+lp4IGbIYkcmJtncnhGJGgSGcZzXgWPdpiyHhEd
B5ESo0M+hPW3sVrYqQGWETgJQkDDnr3Pjn+oQCH+AJt766M6sW1f72daosCeKNI3HXSOVL0MKLvX
FlTOSCCH2jdUblSnWEZZcyNuOt5j0ERXQ2lzsl4rcQojnrBMDghv0xjm13Avgs4XyS9j2o7jsA8h
ksuwSayA0nWSwlk7QX4h1qYxFtMTRPjpbOr6hcwvFa7+R6ho26uRiUmXqW1fEYGYRTb4gC+KzDGK
mNJFEn6ltkariRH2poHqpQD5TryZ9TC01XKY3Zpuh5E8Eex5LzU4HVrPfp40aFFc5kEW6ibwpfFj
zJxl+Aw3qd3CRX2KocaBzYgJHucGw7YZ+j1KWqcYF9/B2BEtDBTHGgHNCXo2i+oqMUnw1M+vq6Pq
U6vVa4Re+dURI0oozy77yENgBx4rlA9n/4mLK4b7H2iqu9SZSA1uEykkKT/1QXTijKxA35aqoPdx
0gybE+g0yQZAz1Y1qCqGZtVbYRNnCxeU3lXBy+CCUN7Ivjx0HQOI58X1cbaqOXI0izh56iJmknya
0AXOpQNptS73yJyzl14QeyHVXJTTGh4lLBJot86P0DWrItINOutl7o7zSrrjWouL2yT9YdBkfbCS
KrgVqCfGgi20L17udT268n5FnE4g/I13Gwwa+EXvSgWbdEA1UTG6k0bGuFH7uanfkj6EfBIdLc6O
Bmb2RjsXs85OuvQ6uKKyfSO+PPkMGBAvS1mA0vSoKzS2ePkKl03dpYDRnP1kQUBy5Fyfe2ej1LOp
16/KcGfrUhXuCZLoUHVE0WYVUqYzX8iB1SPdhp7zdSkt2zhzuDw6M9IdW8ra49DJR7jI4qxcffeC
ge8BXWp1sf7yve50d0T1aK7Y6PurD5xpFo9NE32OmnIBckOA4ffudgmTct/X7vu8oEZAoKaPxhCj
QfgPhrtxwDi1dri6iB5IFRnmqNAoGoD0wvekrao69cmEbN52PmD+aTPB4dLgtA3ZoC+73tilG2Lh
9+gyhCmj6a3bAQMQx23yAUxQfEcYKno+EAmrD/5xplW9B94FfR8NvCezInCoATySYFkKho9F9Tdb
c19vq8m7OFFQHu1Uf5Xo7rYqpDKtF3DOZ72AKYQpOEa97vSoaPR1CNdhR5NOb0MUjfk8sbfltlE4
FsAyKtDyoQ6fy/gMR4nkMMN0I6kje77f3PCfoh1DARo4uVbCTfarWNp9ooL9CuyvSwWkyof7DXJy
xSGpFg96ejJvMaJ4lNrMP13UIhidNN/VBFMpHffLc+RVkK/A/PdYiz45gkYqULLF83OJuSqmG6z5
HuIwTKJZfvZr9TglbHh3J1BueuKpx2UpkdDNWruv12V5QGpUsAHBJ34beuebNQ3+J2Y5NA6B9wBf
1ZiEvIaW9XlopHu2visOQ9kCAVNKXUuYW2QjoJgvjWmP93cMY+4tmjby1V8oMrHXRT/NrEkKbFbt
cW0qcjKNITAmxCCK9LVKexjpfkwY3t3/PAjKV/QU9WcaIKQSRfd8gRlevOu8iu4aXDyX+y/uT6nq
+k3fjpK0AIJVoD6AcsP3Xkz2BepyklMyEjTc+McBnZMCDtvq6f627m8wrNvt/SgZWR0Bti9fYn5L
c6JEXe8fkTdSHO4fux6WPrfL4L9CQcoAi0vyY2L5/R3fjltyO4CG6GATim59APvG7LsWabmRK9Tj
/eCz2Azvt++1Z29o5SPg69V6+uMGMNYJCwxMZdHyr6f1dhOb9YOPKKbr6dYH3J94/8WvP7nfowK5
Q8NKQBO7veD9Bf54rfuzf73gH7/GbmENPf56pfu9P/2P+9MCssZpZCVIBve3dX+wub3N+70/nj5Y
BxDEFD//erFfT/n947QxRXRwLPf/9V3dPvAffwEcs0UcRw+c9d+HYkxaHJpfr31/CSbn7uA5Y/7b
4396g396153/JeiTfvv72/rTs4PV9fJREGB/f/1m/vScX5/0xo/pmEDJcfvafj3+27uJ68TD8h3K
/NfH+dPB/vV3MlIoUjBD//XQ/d7v36cCm2LzP6B96EjvVCiRkSl5YOBzPgiM4bD45zwemheyPCGy
GQHDmI/v2ARURDnIu7n/WFsnm8y67Bb5c5AxCmQA5lCv9AjvQ+edcnirXzo520NVA2Qd5uSfXsP/
FBT8k3b+m77htx//13/XKPxF+fD/poj4/1Du4N14C//zXzqC/5A77Kev4s/yhvvT/5A3EPqPyAN8
fLelD13wIP4lbwjoPxIPLFcKK0IPYmACsvQ/5Q1BDE0EmkgoVcD2gKUzGCH/kjck/8DT4SwQJGDD
3kiC/zfyBpCif+cogTcFriu90cch7IdtwV/pXB0n/RKUbg+Gj84UEmIeZwkjORuHZ0vR1MPGbWGA
/5XZl8RZz5OMr8sKoC2aCHsZhxqTBw8R1LoeLnNZYroYtMG+QirDI/RF267DXMGBD2G+wPQoi0EZ
2McKnszgKoinBJ4rsPJsCJo1jNVY94MwaVKvnF8nbOLAVWJUPWFJ9tbo9SIrN8q41uQZQciXjpsH
C2rJZ+VDfTZ7Ed5IVD9U9tIgGuBQlW60SyiA4oaVmLTS9ugrMLXhwM0hZZ+3XhOAccFg/4MEVu8a
yqDJoB3DIEwTkPhBhH3lIvzqxEn7MXN9tmioP3VTeRxEF92KN4b4cVU9eU5dPQWw4QGbVGHUlEj4
xwzm1WPlfIh7CEQnMQVfZ4hqmyT8AvZvv+m6/jWqwJqWLOyuoe6evZX5R+3DKYjOFcLF6cyv4vbL
aPrwas/P2KThqxohO8wEMLevMPaBpDt6H9DmbsnSZEFfeocap1XOSjgGxHwK9qPsUbEj4KyPaLtZ
bs1w0g1LDmV3iH42Gh84poAPIqCA8cJinSrxWNsQKj4WVYAHERISVfqpGpTaQZqjDr9u2tpXh9kD
RYNPvUCmCD2UwPLQ9zlQN/cgeaW1RNYFdQV+BJv1AEfl97nt9J61dL46ZK4ztwIxGPHS3oH27MNv
7HK1IAylouubvY8m9Xp/rCz9nw5gywNozMGDQ9s8Md56XQfxPNTOCtIPXEVCvMwToNao6BIEYjkR
S7Yr+o18iZGKXVE9PVRu8+xVQAeherLwhkU31CXk5OOEA0oi4evAlU0VjKtPwWJBFhpaaBliXj7c
b3zGJhhfoF9sENsLHLxRL4JG5ZO7fqerJ19uWec2is2z14VFvQT+Fabl0ystHaDkMrrUBAZRyTBg
sBPPyXkJMN8wPYKmqzWmZ9PGoO2ysUB5uhxpVf3zppQVrheDeWnTLVtv5s15jmu7x6bgP4QKdlTj
J1Do/JMvkcMGe1FMP6XWR9PwZywjzhaYibfhGsS2tVxR4Ew4ZDD+AcGmC/uCVu2Brhj+o61pznAa
gnFufIP2llriamswdPWMCzEdFNrzyi+VfwRtuUyVr7sdpPrOdpLoPTG5H32Se85sUiNHsRVUAQQi
A8x6G2xHkfMpTGZ07jW6hwDdVuBLYKVrchwItBO6HU/rEJOjC4eu4zw5Tt5jvNaCrXwquQqO0zLB
6nZZ2HMlzMGRSJSK2vIJLmLgAGpAGut0S0evoTPuaWU2a5dcqxIKd6/yyb5v/dRTXdoaIuG6WjZg
IYEq3NbeMziGQFJuierteFQYdB7Bb/0edd9h1rOelkhNp5Ev6ZKsGAMIKbJYmCWb5wmGYs0FjJnk
0QP9vzY+3dEBUwnwQwC0Bx/uRCjAHsSMBxN/NmTGkRwyd4jALWsasen1rLu0s8t0GO93p5UObqYV
YFa0Xh0YO//+FWJ0p8P95wo0F1QG4+bXQ/fH2e0Z98f+eDGjwxLtUISww2YcDvcbD3lTGyREAnAC
5niY/HU4VBBt/XFPM7/tUukTWGDECRpmdzyEt+fN8W2wnFigAgT8j1vLE1Ya/YTni0NtmhFRJv/+
+f5rP0LkAswE8aT7b+43DpcY2zvJZ8sxhykrkv/63f2p2r4HaByyxFiznSPiPIOUqA/IU8Iwouuq
l7rUybOftd3o7mftV9k6r9ULldgzwkB5Bxza6iUY+Lg1LiYt9x9t+NMmSXj2RHXmT4iljp+bxa9f
QAE9Vx6pL/efLNAn4N3bYeD4lhDiAP2AKjfhWO/DwaNpMC7eN9C4Dp1qg6MJJwfQrcHgkTpPldOB
sNN3I0bIfAfV/7RXS3lx3MhuA1jSPrjTeIlbFHe6dbZzKFxMAcasGTAPBfj35o4m3kWN/gEDfXyt
PcNsulYAADrx3JbqEK5JC9wjSOVEoGGOqd146zC8/m+azmy5TWaNok9EFc3MLZpHy7Lk6YZyHJuZ
Zqbh6c9S/jo3TuKkHEsG+hv2Xlu5zw4NMVOMXQWvIWjdiv42ZVwj4/s8WLci1e5jV6/61s8xnmmX
ppmfKAQY3ParknSaPjShTI5UmcM207L3sGFsREC9JKbVP5HsMGHeX9qefkbzwj+K8h+61qsQYjNq
9rZNajb0GdE1+fCakYoVCFn/4Qa/Z46+KYRzsyfr3M3erffjlcqYBVqOeyglkGzb2juQ4Nv8sdRT
wzVBbBH0V002Z6PnlNLJEXLq4h156btKxcmIF7WbPPU6QtB+wZn87rBxWZSF/pR3qHAH9znSUdKR
Sxi21b5VjH/ccs3c/JB7znuisRw3w+HHeRQspMw5zIkBwWt/zZTG0K+KC/LVQ83d191sY165VrPp
U/tTDMimjCZhB53/MMvvYCiwgHhxzB65hbUq1bzMin7dzzZiGW0bleoyOOU1Z4weyj9tot0eXwYi
9W9n5Pcq5QfVheYKHXMbNCKMgjqtnnyrOg4gf8LhoUNx+qsp9ygDt0I22y6td3YjbrlWYOWr97M/
8iRQK3VgkL+dLX4uBjn1iBDerJqV46AtdLocEhu3Sh+vUslnVARlqr5Cg61eLIdLYd3mmWdxr003
ZpbfUV3d9LlfuT3T+lFDfTi85qX1GlrGeSyc39wZKWmurVcvsQ/uE9epWKgqO+Au+7fA/tsZq1hX
q2GUL3ZUGUHd5POxtfVVPjZPCRZvPUUiKTvvTy/Gj9mccJYju2tLslmmWzcmT4OKT4hnnyJ3FdrZ
wbPny2yKSzLp2yrS/oxJe3HMoGK3PVfqMxxdAlVIo0ay8kPu69WNIFkQs3ZxnHnb5QVIRm2T9mKr
o5eVTqfxUzN8FFDMRf3pFz352hk4BnKsM4GhqfduejxXEPiKnH23iRbESfQVG8SPkndQL423RFdv
Gr6GViVToBJWn+RUn2zTf5pslmP1ti9Qv49qgQ7l3k7cWiwQdtIqfxwyzkRW/A5Ce8eSYS18k5+Y
CsKMpVY6FPCdwuIjke4bk3LLPIcsivkUJ5NZF0hrXBK7QtUuyrK+j2O7zWT4GfplRLiYYicdIxiY
89didF4Rc3lmhirNmaOF57kKTsSTUVnxQvoeeccEzlVa9dzUHfp8M96GYbLvkD4slIsh05/nKKgm
oJZDC4XN5rWWkQhUh8ScQ14FQeyOL0ZbPfX5tCds8psAlB+HPL0p2oeafTe08j49qEKVnlwz3edK
QvlkacYueezvEsDkAbf8h1VI1HhTfixSatd5YNOm0dxmYElkfZ8z4x3C9ceArFJE/q8cVEpCVvM1
pPWf0eaK1+cJNBbyRj/OcdyhAMGq9ylxhK/RCR19s7gKZqyBhNzJVDJQtsOivy07mv9uZTnleeRD
EPks8yQBDUBPUv2hj/SnRUE8VxELFVg2+qmJjY6y66tRo4mxGiugggVNM83OI25YBHF2I2WIGL2W
nUJHknyREC1ZMgexo/g+SfPF6Xh05prG0i1JEbqxPJLlfNRb+UZzwGMt6RFiRdNaFi2w0dFnfQQh
MmY3YwBJ6mnMHuXA0SBsabCNcUlX9NK8RR0TCmVgTMidGjOUYa88h21hYk0oLFmKOtHf1A9PSnl6
kFkOShlvcILQig8JZWeSWT9JjENpNuo3FM+rNK1WTUcqcsnQ0X/XE96BiayVZVRxsUFsIlb5Yg9c
IINOt+a34sfwwo2Fn/nxteoivFcZoWZuHt81nwMi431PGLbmpfjqBmR7sWE8mVqyLUsjW3QjXllz
+pmreaNK7zwn8T2aSlDQXXadumhT0CM0jfjxp/6KHbSBNcJJZMpV0SP3zPqb1YEFmtV9Zr5HdWat
Ok9sZxn9FhVjRauvz0msfiotowgbwpusgRpa+leUt0idkuQtTXbJkL4zAL6Ps/EzpMa10wghSMo4
GJ3ibRL23YmjZRHbV9VP4ULU1fcYU8U1ZXqYkQ6FXX32M/u7adIfR3cu9XscWVtP6eilqDXZkT2F
jnUcC4TBDKKbLnlvEUi1VvPhOg2OOsY3sZFaAYuwlEsAxVzInT1vOfpf5wRykEuh7v7gtv70wroJ
6uRdR6kTKG4W3xoBJwreBvfsTuLoxvo9EekLYkKW5fnSgYWfpenfsY6vltb9ndfdaF19Ue+qx2DI
xrS79JsqX8SMnwxjsInyXYZdVQVt1+7MpjyCxwp4rmzdvr7m8xwGPaPNePQXlank0mxJOnH1L8bW
3B/FMi/yHy8Hixem7Xfg6pxsves89317NVIoonrcwwOfRJCUyQ83IvnFrcs9OGFus9lrSntE+WlX
6MeSRVfbv3XFBHYyES77S9PWXkTV/TQKLkliV2R9PZf0yHQT3G10vvfKNNZznH6R0PJFPtm3muvn
qPviP4RglJ/G0TnBTNhVVfQdutWtzI56IZ57m37feFgB2EaNgWYjd3Qc4mBj7a19zBkKzgunSBEJ
p9k7/dRgWr+hb7yaWP2M2DjMI7KHx1ttxPoxS7vnLo+3kzctjT6+6VKeqiQ7WqG1qnVvZ9T2yX1c
zjWzigR7hXn2x3bdZO2Ws1EVOyUxhWnW0Rbtkxkbx2YYLs50nxUCoscXNImvCMzGvlvi07Lqje2m
l9ScdiTebQ261Em23+2wLXpOgFjpNGJK3+AjRl4h9wO6AiDstYs6tGSHEQ0nWDiMF9de0V4K/d0X
6rcwvD9Sb06TSo6SoyZIe+/saTQrToH2gIfenPww+fngjIt4DGo6+5/qWDrVSXeqLdL9CXct+RIx
sLNF7WkfE5oHO9OOBi5ddxA/ZRhxtDpGuYgLDOOshIM5qg9pkW6Rrbx1qrjkFYpge5qeZY6wMver
VTjrz13T3OBGP5X+OOLWcyj+TP1qz+q9aes+6IvuOmUsE73nPLtBwKfVnMRP8wjfSzGJodibXubO
C4OKLWfQTB6HQWj/UV1+l63gK+rPg1nYTyg/PzhfKv7JauzQQJA3icN7yliNRVjcqnrXaQ9dz8AJ
P1/Lrr+zWbuF8l8f2C30vYrm7phPD9msgfS6nRpzU8bRaczSkThsjDFzXfzVyHp0rWU1sXKN6mxN
VR0jAksNaOwWFxyZKEGtpeUqnoqTIcNqjUThTcTGuxWjAkrQgunD0TBXEy6hdZkZnzM8DtImU37c
liR40ytOxKy+M5ts3puRWHJXfaZYxdZ2Yx7dCFt0OLV/4mneRn5LIMp0RvEVHyadnbumzU9MARZ2
J86WHZYbRtdPAzs7ynDqkmGyDOD5/nQTKHG60UtPxVjq3Kj9a10b5A4M5RE6yL3PCvH5SA1vNadm
VwDrG5+E6yQAwhxyWKeydTijB2sxNwwXBFnNAQPQMyA4A4TqjC/EzXQQK5hcorIgQDSPCDPheLwO
eXfI6zr+ktk380binE1l42ehazVH7bVy8oVXI50e4qZBRif8had9srkvGWCm656/o6siNGewxAY9
H6QCdAiLXVu77SZ0GiRulrxxFGehgdCORZcKTyLJ8wvepqBJmZlh09cZI+XFah56/JWDWkdNNq3z
kgVxjVxZik01NnfW7qvJ0DaqfnamUCBlRzBhPl6qTb2P9pXFr1UkC0F6hZ9hk9IbJvlhp1adKz9F
5RQIXJrFXMp8naiEAC3g/QhVNUjiQ/alhRZb3L+iZaiV2Gaza6EtVGnZr5GjrQytXSWtJZcCEMnK
mXgzk8KiwWGdwD67Wkr6ptGmDDJa89b0AnSEZunbInIBZCt7b6P41oS+6X17ldjRFVUM/rsErYdX
p5cplYIhMUXRmE7V3qqhpNJXLqMCgrjdt7v2Pc8Zzs699jOQWMTojFoxFOeOiAN6M3UMtezaCTc7
iNzZVw8FQpSLet3itkafZVuLVEaKOj67tG31yyrWQJ+IygnFNbxCkF7wAb4ZIjFoStu/GQbpRUpH
kMtCX3IzfyKXxCHg0WhGlkfthgtOAza6HNMG/qMZ/tIsTo8RzJXwenvRO2G0cUTyU4nil9WjXPbo
jptRX05fhvRy1MWtHeR98ga0wQusNly1iiCORDTGvm6YUg0GDgY/AbRPXtZ+TBN5RCSJ5HiIlzWj
8UU6Koe6CM1NHw/0lDILYusCqgFVL1Jh2lFWXiG47yor2ydfDMcpxMY5+uM74UXZooC1h5aHuNbi
b2ThAs/m6tep252lxxxlkykZXZI8389cesXZ5Nw9YeD4SfJaBCgHVSDsHR6U9tk3h7+l8D/wNCQs
3RseOa18nlAgrN2qvhRhiW+xv6CZq9n2Y7DrXfHhVfTFb/BH2kA32mw5p5214Pq0rURfZCxO7WSI
1t1kpgvxYAJLI/yyDGqWLpkFk5qsoqWYR2KKG3ZY4x1h5aaYyuxNGtPB8YYHdlbZ1Fv+Kq7RNkfs
FiEVfBMFYQVtPEd7EzlBIJAdOmmMvimfl6ofm6XZv0SUDCcyrsmav6b59JO1yDqEu5zxVyyE0V49
GQ7XKHFRcUlkR7HGoNr2iy9Ruo8+QZ/XgA3WfSayx6hlhB9jl6sCAkVg5+VzOfnMu49mC/oCzMUB
48DeHeMPaAX2KjUgMzhCPnKH9HoFpOa3r6rXWSgshNZkB/HU820PTrGmZn/VhbYvw3U+qeLMrxjF
imXdoo8RpfHVtP1L2at+qY8U1X5BjzD6uOhngQKlnY2ntDfeOvxUQTbPjz71CRBwrha8VtCUY0wL
GKEGyrT+2rjNczWskrkkEdXg0NIy9WM+TG7+CEtwPEXFez2p9xagRJAN9bSkhZBDfPErHIPD9Nqa
+xrgYBoi+RLyDeU4CFPVI8qsu/diLNjrWANlRcf4iiTuwDUauXErWCgeOExf6Y9848xbef1dkQe/
ES1lHp7BZ2yZgrSP0dkhMD/OqcHTZIn6Z8MjmfJK93j2KgRsPU4j3fttyyt95akc5o0zwS/3CVcK
DeR71rqwrCVqpdgAL+QPBwRoOy8dXlTqPglEDxEhSYbV3U1nQqXqbSDvkoYZ+r9TrjEMtfMPNBJN
vhau96mV8D1N8T1q6A15/h3moTtZ2XjJxlMjzescwtAoonPS+3jdOTrcCY26uQXGibvW2+RV8+SH
I169rrhSHyksvJgHTqqut0RNIpO0X0cEUD31FzonGmMfIfsfLbcj0rndMxridZaEWzbUp9inj2OX
YLCHcGL9MWoM6trb9qb5RGF/fHxr0O2XCa/PzsyLlVdnIdmfVPYzs03c8vqiS0ceIahWehbiQZiT
ZoEJ4VNrGVCZz8wxWGS0Wye23vQEqLct5CexEIepby+1NSzaclq3ZnunsKaiWMXaeBos+4Xp2/fs
+RtgyTVzvTbyd6PH8uTxLsxaffMmeSH9BFukjdIy8N3qA+sHY5p6xmPHPgqJPMr9NBAWzjYCMAOT
PAqnxMwlJ3ObqXzDHJ0T1rmMTvY52Zza3nBJLZ6xg/vGaGgdGqiz+/DsUF7NgEei4WqZnKc9AlZB
eAD/Xavlx1xOlypVa55OZ0deod5fh54bNeEFhXpMg4rRimHv2UGZpFEiaUr/rggcDubCm4KhH/70
1ZcFbYDsJ3yGk2CdVZm7HuVRIP3M2ZmY5BaG9eG2SbFIumKVTJh6yKFeu+7OmZvPAg5VmAH/KrKN
hczOKsPy1CgGFGGFA2fSvGUiBnLaZttbPBhC0vZ3GCh4d/Ci+4KDzAaLjH2PLnE+teUlH9K1Pjs7
MMmnZFoOdOQFb1seGRurqH4HawfC5DVquy1HyW18ZVW4080ezn+6lvWwC3tx0VhN1Xq/a7BjFOjP
InWSlnisLFeOMSwsOzq7TfI5+/3VGceNstKtdIK0VAd8fU9eM3+DormAzz7j/T3U3kUvzLOdjB90
cKvB4KkZV6ch40qPi88mmSBpK2wAZFhZbhXYMbA8i2SHgC3Bk2/D4vf9g0u5ZqqDUZefMrVumJhB
HVjjC+7NXdThNXPT4Vwlw5kR596dZ8DdvEmDdari8hJl47nAIYJgPL/wtIZ6FplLGPnHyElfimSd
z8YxdVHGwfKl0RueYhPnHefsbDbXxtOqIKt8ZhOWIDpvelidvbVj2YDtcS5Fw8XK0m8gY0+hHT3P
dvYyeuZKRdZzMXo3rAfM0qVzU2b8pEttQVQYbXR9CvXqGpfiZEsUemZ9FrTYPP6//QkHoe9+ZHb9
ngtxzPmeYi64KupPZZ9eWhTxhIn/sSePJzX6OzJB/FTtJ9ZubZ1fKYhN1JGIw0CxvM0kI4XexGO3
P+VAL4SKt9yQN88LzwjtNTc6RIo9fd3vbaP7JPljn8TFIcbvnaK5juOPBvOIxlCaWws4p/uKoe/w
+D4cHq3wF1Z6fdAqMoPEuIbzsEdP+es63GKmf+y0D6J+nnKzPo7zOw/es/Cje+OKZymmlxRh/VzW
P2Eac4D44jaU8yuBZsyAsLmhAjXG8QYe5wXzRsmMQ9wISnwPYbbYxkevOuaSYRIzXUs3nq9980I7
t8jZGmiH1o+Jm6t2cVUcCTacvHljDdULqTcWqk/53Xtqm4N6GVX75/Hvemc8KCGfmUOefWtfIFln
hWAPdLLVtkhZFff72eVakemrN7pveuRdWk/epiE5ukz6mIp6UbeKhbXLnHb7eBezcTgYlU1J2y4a
jY6wsTdTYa+G/Cagaj2+Q703wX1rTzTWb5RKS0wZR69ytrTF7aJrc3sZdXQ8SC5T1D1toTZjbOwM
k1LEO+e9ewP2fHC7ZB1b81fsIjiVSfUyaNlFScrKCcidHZ+Mxn02hPPix0YVdKJ4gluxbLFLxjjE
svTPIMaLVRtH3C0pnksGVAJDrkS6zjbLX3kakT+k9a7yzPcXkoRgDH6/UUjtgrTxV8dEdYo8G7V8
/QbOCxx4k5zHvJ4Wory0utstrAZLfOqkexDrQdW3ggZdbMJC0C1F8rtz42RB6hQYTcE0TStJq7U2
7ZDUO9QjhMHl42c5trhx/skOkvTSDeoxEfOawO6KBvFj+wyBJrtr4JEWCKq8oBn43UwjsStzqkE2
hacwveRGP61kXtSHqq8+PH98bWvKeEUzsBElfRlg5GhKjP0M7wE7VIl5EceFC5+o5pTACCHzTTky
sOoqvCax9JcuS3gcLP77OPPkdltv1RXxGzzsa8eAenZMHe0lB24VKYb28q2lIHxg3gVu4XxV1Cay
4ZEPthg54JxkD/NdkWsgvytxy7AIrcy2sgKn6l88IBthCElpGtEPmqP8DsN+Y6ZAQ7SZN6TA8LwY
UMWyi6A9d6AmdBmiWVWoAM8o6En5IDNnqDgHcABob9wFRw1sGpYFyyE6tg93sdIbfR26Y7mocYtA
DGpYBvTQA8p8OmY1nKAQJ3c+ireRHfwxKeiGqfp5Q47R7IqFMLfoCLWtyWS6sdWxd2e5yvXiBlIj
3+Tfae3zWNWSdxAHD4QZ4fQEglGaVpW/wc+4dVtjPhjZX9eyv5FcEz1EJQ45K+7WLFVzJlYsHRxq
oiKdAicmHrauOPZkuZZNPaxESD3NGiUw4+Ix8Pskax4KaYHjcprkF0KHS2ygAjH9j6LRhkU6t2++
TVPuI/uhyUbzP5TOUnrskTTvaDnDQXTjtQmpT6rRZH9WzS80a0zEiUrdQk3numjT17YYcM+DJlxO
FuVOH2rwx7tzBLTQacCNIJIVK1wv+BGa4diTMlNMDg9U+YhuNNtVGQ4j7XtkB1qIMZT+gAhj0yfP
MW1XUYIB3k+p5UHtC79SNO8gVaEYYHO2MrHSjOT9UYVokKWuox7+lM2MeH7GIhC5+qqFD2Mq+oWe
S3U/A3NiC9HGi7GcePtYpDr9q18DjaXlO6N+2VAc/JpVvw+x+e1z+MfYy8F8mH69jnLnScoGfCQL
lYq6Qlfmt2IWyjIBZ2Q4rXD0cIVE8BLg2d8KlV8lPSEzhe6oJQowjnCptRmzzWUoF61OY4Hwkhmv
f6ylek2BNC8wVIjTpI3mLsu7t8EmhqikI2kcBv5ey/xc6uFxsNNjCU1wW4R+t0gdWo0klCBWvegJ
aEfligYHbvYSR1lxtHEzxQ+n3Dxfmoh9aejiELHSt9me932vmcs+l3KlxJW2DDSGDn9nNO1xEVqw
XxyeC0EeZjpzikJu8TUhVBXDixfOL5roER4JLGHI/KZ9UjW/XjwvI69hya3CbcvKphoH/buWiwxW
5TPy8ZAjvCBMws7WZqK9VUZXrriqfprCeo0mis8oRGJd4XoedOMQmfG0rvz6S2M3zvr7fYwttaqn
dG1ptgpSUQ1LK8dQLa0zUMLdnCn9NkqKr1B8RHCH7QoEgRpTsdSqrd7SAflp8xUmP72XXWXo/lZ4
AYPeghM0TswhyLbD7d2ex7Y9mkUDFcihj4dUwAgcXjNiBBQqXc0zJqFC8nAsn4p02BJKITZ26p7M
wr2G9IQbd6j2YTWRnWmyc6zzaImHlul32D8lnn006rZkVebm6x7jeuBbKSo9FkzKjjGxDdFfF2XT
1I7fAhbbxXPTTwV/p+cntPLNyFrmStuwNM+oUVdaC5aHWn2n6NQWfVu9IK+c2XenxVJkcMeaXrMu
4HgRuI/hQfXi12oV4X9eu58oCjNcHmdVxISk6y4sUkHejE69XiUSnhgY0kL3781CUS8atVac7Cnf
eUZxHrJ5r3Fgl1q7TxKrfdWq9DjqJS60enovqmTnpjmePYtxWKn8fWslX1URyRWewi+b7twHgNug
OAiZxlELo5owzWiT1xFu0xo/gsk1nYyYcadXgOzXSCE1KFSXMYzMywUW/OfC7KhXTDda1bHRBKUs
d1GjM+b0xt8C+hmU1+6S5W8cANkGaFi5kYTOUWC7Z/p4edRCOHeoSvgVMVkaHR6+kGWudUHNuDkQ
7O4WoIH1HZitVZhU3z4bkaMwHJCnpkmPmN/1OcqW5RwbQRkbmDJKtfRKR14aTqZ/v+EKYu+q42Bp
XTEA2UM5WQoMuZgAFjbF7kIlmCNkQ6CQ6rhOmh6uTudWnIZUcI6KDzhKQHoNU7v05+45NpsZ/JW5
LEqAfnhd/jSy11aemWCU8f/O/ETEsIWdaj3bCJJYlFBnU30Nghn4EONOiyY2cJBUF7wjfBntPoUy
3ng4ItdsBPMF2WP7HtLEohi4LEqtYnVOH7E0ZXe3vKexKV6RwlI0ScbflUsAZNZnFMSzcyha/95V
OgSWqIY2lEQQyqoXTyt+UNCOqAum5OBL765BrxBZIu4y4xwky8TN3p15ttfSZyPoDoZ78P3wKI04
WpdR+MwURdYxIrwwuduq/7GsLl6gCUUiojUYaMNFGHblLTS+s57olkzVhxxbTT4v5sTm+W9X75zd
u85NXRBbPbhOQ7CL6tUWtTzr/bBf8GKMlQPaasX+7F0nnXFnVLh7hJfjozOLDaGv6sWXJRIvmrQ6
lEd7Gl+EcNFd2XylcOAClaGxYhqLrCDhjht4aB5iv3tmNCAO7oPfgOWu20g0oduhbd+l7XTY/pXF
sCziqgJvOo0aSJaKg4/+O6z1bIu3n36AJeVkHQcfxUVl9Cu6QH1FzflZDsmJAVJzSHJ1taHkgB9v
kTb6GQsn/1U3+K+IHm8W/KA6TsL+3Rr7ctlnslsmrYO4osH5PoVM3vzpCe/yH7iIPJX15qxat165
jLcZYaNw9KuawZc2HO2+YpJsV1Sr9UEIlZ+sysaxGGuHTiR/Nd852pgaXS3SdqNNGynb6Yid/FsP
GXfpTi/XflqyyUEzgqf7XLiYi6csY1CKxNWSVsjpQPkKpQUjUEzmFGJRtnJ3NFMOCc/mVYzfsrV5
eMnswvT4t2mzjUwgHAzt8KfQ2aPmNXeVKw21dNxN4o0HqzBeIhtlpd+6W43iOivHbJFWk7/so/Iy
+5TjU+mavGASO/r0Q9OmaJmGYUOK96LtMCVx9YwBph6JkDDQrXlt+DEoJbXydJ7wKY41Ts0GQxjF
IwAL0Ac6w4DhASZkKBiJSwR9aF0YzCWlkX6OrbclQA7Bhuq1w1z7G+c/VFz6x0ZbtiSofVmSLrYL
3xOeV0R2MDweobymthNCzEnUlor9ounWsitmgDaNr69tfwoJtJmADjwc0zqvvrOTbTJAUwmFsaI9
6pdZGQ/rGksh3jJCveQZF3u9jJLzVK41FHGLqp+ahTdyZY+dhqwQrhSUI/biR3zk1baTvAHKUTSQ
5rgBGfbdeMmLZZNR2A3o+abwd5QZyrAMRLSjkjfbbE+JM3cL76HUGsFIGyR/ln8UlNBgihnzsP3F
eT75n1N80LPZ+E4zWDjxaJSUnWPNU0I6GHb76Qnvms0hQ53bmuizHHuREDL1FTYPxx+5mM34lldg
B5WZ17cpcmYemyAWE72nhyPVdjQotzsRI8QqKIBbDRHnMKfTMerQgJWppj7cVA1BGIt4FfnCh75Z
vXVxZh2ypDPXAyKuCqEcpUBbN6+TOw2fuemMQUtH8yKJQpK5xoMx7XtG+SHDwOQ6p753FwX722rS
9nk0Oce8LtQB56q+9HIxf9XCYX4xze/KYkjT6+Zh7vRo2ytSueOaJSU7+OGcJPrdmL1yFw6PM6ea
o/ZQVyxOGm7CajAIchygMTVD7yUbp7RNADa0sj1xqiiVraY9unnndUszzYsTzREDiAJOGiBlJ8DI
TtiVz96o9Mr5ax7Dv7OMp6sK+4QzKAP5Mxjzl19PaJ25as1o1J84B7T1GDr1Np3RALQps7kxLS3W
PP//4DfIj4eClXNvyOSURsVNG4pqq41Tcvr3KQSZoMeGaVqlNfgYlhB1zAzdn9FDp0crsRN2r+lG
n2okxxmJ5F0FKiHs32BZwwxL9HILh6R/63Pm/36q+2cvHbM3Fied0f2Qa549jXJUZykVMLNBdm/Q
sJOtZY+s0pmeV9BrdlardfBqbLMKWDV3h39/dh6fjOqST/ZJCDtFVGpfFKG21+sxXGlFL99yVT8V
Iqw3I7XtruzGzyQc6MotGxI6CQDYp0X1nDNbC9i2926hcyijlTr8+yBH3wSbYGMUE0UJzmYbNjWT
CWnfi8xpENbgfGjnemnVHwAA46MxUrijSzi5sgczpOS808fo5Bl5djQGP9pXVMUa/g524Q8gES9N
J7rwMIuK9y0y/vuTXhJZ+O/zKnPr/34H1yDb63rMIFoUe5ILiv2/3yGeJzgGUPhy8EH5/PvgE/a0
h78E9NVGL9q57TW5iLErsGJRUvuGNO/ktbMsTdqFn5Ws3hsn3EeEJa0b2cC/s1OOTOr9yr7X0ijv
pceeZdxxXNV0CoV3a8z9zNDz7jbTfGvTK+pA667KmqGpeOjpi8++Ncx7wtptoCZYOKH7PmBIrwqK
JE5GunzCNkxPh/6cwmhsysSmXMDkUcvqxZinEUMN4pbQ0DtmcM6M/3XnidjsqCmN14Q+eY8yAD2K
099Mk+dgYrqb2g2dlTHX2a1h9bhLqEoWID7Sm4ry5Bk77Cq3qLbSxwepuhcsS8n536dE5y3DFugH
5b6zKcbWvlH5LJULaLLqSp8f2uTculkqdOsQzPzHH/NuNM7EDL/8+0tW4Gs5Yra3yg+Ube6tMTLv
BoBpbRS+fGZ67t3SkI2pJPn0OI50q2kaP4c146g4sbudY6fhzffhUzrKmtZmbvq3uCi1DcL2eokh
edNbdvzcl7x2QSw9WQqVdkvttjtrsXv/9yfPNJprUZPKzP9LXHj3PGkorJX8a4SZehloQ6nv4jOC
NOPp31+ZIOeUMbwUgr7K/R9757Ukt3Jt2185H3ChQMImXsv7asPqJvmCICkK3nt8/RlA62izizvY
oferCNVmeTQKSGSuNeeYShPcqOyXXG0Ndd8IO0CoBfCntx0WTtOzBWVfWOA6VQ0mIEXdRLeei/qu
MXyb38aPbqXjJMeyQJ8634XZjwG4PhOyzrilxrfe14aH3moP8z3C3/rnhnoybCPnuZI3PGjJLS1+
mBHHRRuw/Bv6sbwNCqb3ONEefbBft6gxL3YYigk+um3Aa900UXzRmiS/zPeKmvoGLX371NtmdbM5
Qxa0D0kOEMmtME26eynLr1pv6sN8FzwNFLqQn8FRquZWthkNTgU2L7pigJVe3d3qnsE/SynXznf7
fgD56SrBFtpnd+ubkeAD23gggl0sg9wbblbSgl6vM2/Th/Vwk6G5hUg9WUs2qtIqZ6/sI35/bipp
PptkHB5rJY4e2eE8LhADtUVSo+DhsfllihpC8Ry9bvvXY3nrE3KgdRYAlf/7OLXx9XVuukAm/vN5
CGtBH1FIWv71WBaX2Z6iLTXY/3xHkVfgt3r/9tdDVH3Ncy5illD/9w2uj8JS8d627W17p78jH5Pl
GLrB9a+HyNg5VwinT0OReefWbIt1T2Z1l3cXmXvRdb6JRi+4WmBawgAt3NuNJ50rdrWF27r/fkhn
3vtQxg/z87nZWKe+ir1lAxL8OgRwHRbNyDq+6yUaCJO7ul3E15FmxgInS72dX2hbGL2Q0hUANwEP
1Jm5LmTDLGu6N9+kFH1iwKEnljuvhqLicDW14iFNGk45K8++s7J+HEs1v+lg/elvqPGW6qix7Iva
2UuyCAutNX4kgf0jK73uUxT74zZB0rxLB0Y5ScljmjuN5wnfsDIaA7npdHe+oZU5omjz1Le78D/w
ACjgB/967O51ah59AeCV7H75kOn98yfNj8WUmDmgg+PdZyhMGc6hXVqnOrjcvfuvu0Yea/tc4Qf8
z1b99eT8WBRG/habI+Xnv/6O6cXh4JAQUne6zRBQo77/z9NaMQ6sxhM9XhqBnaMbm145P//2Jkw/
35ASCStLz0ViVq/qMCzgu5W3Shrdg2Olt/nhilnQHq5ZtprvmlxSViyhlN18N3fHr/Tn9WtQZ/lL
YVz1Ialf87p1z0qTot+cPplUPniLtTuu52eV2GiWaCu8ozm9uK6MQ45b8EkJsuw5NzmHpzdlmToe
I8H2z28iUoAEEgvh4fwmbIYsm9H7nAtlrF81uhelmTS3WCmah7AWb9te1mm3d3PKCfObbHIVVg2Y
oP38ptJSvlAPtK52VCcvdfo0fy94LQnrhu7U/B61wLgTh7kAncDGBimshAyO7du2U948tFTjnvw+
jZ9T8LvzJxei6I9It9yFke4Q/wPpqYMfFq98jFMlfq4jg31Rpe26LvXkuc7K4El3n7Ica9j8AkvT
6xV4BGszP5YruXaFe4uWbHr39J4wCLmqKVW5m19Bf7gj38l9TKbPmB9SZD7QzvaDw/xYUIztMUYr
h9aID5lvKi3/J5Zk9zjfc51R3ecjIp/57tsnJfJiS+UZMok81dCPTrS8mpUPCuVbjG8pL6vkiwVL
A5+ib+4id2xuteNfB6t1vo1BQc5Q4tqXpGen2lZP5WV6p+Moez9VxEtBwi3tf6vaqp5rv9Ztsplf
UAlMDtCylRO8Ula/cWBOzXb5rUNQHvVl8cmQLaiawIg2kdY0X0V+m58fO6oiwOuzYxI5koGOItf8
BAI6ajZVGD5xvOAphDSynp8w66vXjWiqZe9vjEZV9yU9EK766cv8vAfEaOFbtnLVR88mrRUlFyV4
51sgxnXbR+Hn0spyFOp0YjW8jS+urR3mFzCpaBGDlP5FRw0GHJZY0nm/UMa7eJEvbjIrBZBqx9ok
lad8bhwN5FAwfDYRT1YR2jcFkNi5itr+0tqc3mik9O8Oga5hPw5fmP3SGAiz6iADJB70fktU1Lyi
K93HyqzHGwRIe2vrvrdz87SafphnULX6d9/Bs2MVlgKySKSH3Cf9ptNilOgNzHhUO99Zf9DDi0r9
Eimle1J6nUF6/vZ2Fw6J/S3pCmclHA1FjM2+Qevtvn35lOw1BL72Ct9F36hFnu7jYKifYY78nD/a
T4PvA3zI5x6cx25AhL1VRpgJauQc5heUqF8WdSjqh6pom6MC4W7dNzL/FkSf5hdAkQtW/N20030C
xUTTj2+7ZsCAhAfX/sKQoa8rx+0PXlD2jzYLGUR1/F0qV1U0EfKmWp6+1RMj2g1aFt2YNr99dmLr
JKL5Xfpki84/GFB2Noiq/C+Kx2Jr+oiML4WblrmXxBL6SQR5tTJdqX23QJ0kdvQ9t4S5GjxbYUHl
m1cCtPHmTO8ExbHDgoeavOjGTTqo1TQQxc/gRry3zXOc/KsrHabXGj5trPHRNsTb8cL/j/NHtBEE
mSpT1Acv5CCnjpThkGqVr8L/5/wCciuVJZSa7qyHY3ipcir78w+nusrCiIb4q5qQx2sQVHZQjbh4
1BVUMm9/2JBeWw4DXBuhueaqq4NkSpWChT7/xJ6P5MsfHf2YzY+iIfYPZFgvf3nRL/+c3yTtxDjO
/6LGJjzkF6hW9MJyVr98XDh95vyi+dPfnpnvv30clbVoWkZuhsrSvNX8zN++/O35QCC3Kvx6ePsT
5le+ffv8Rb9s4ts3ObLJd6Gjvm3C/Jr77Xh7+/xJgrOGOmYY/quK3XTz13bM/8pMI38Levv/mI0P
UkVJZf8TZuPhW958+5/Lz+5/tk2Q/vz2DrkxvfUNuUFC9z9IpHQMQci6qdMx+j/khjDUf0hDm3JD
dUF6mA6M49/IDUX8A9gGwG3HxOBBlKIJCOPfzA1FiH8gcjFsxyZYW6JQ+a+gG+9DEiVDIDAtlRWX
BuCDEXHKNPrx7SlIvSmA9P9VSN/he6fyxMzMOauBDc6vCv0nDDXoZRvJLSJ9wHQMiTa9ko/SK99H
svD9hkNeqKZrhgZ0hL3w/vvtkuS6VHeysx3j2Ols56woisSgid4kLvBOQGZGCBUoL4agqB1rPTN2
u/vusbJfafZwYzls0RTiBo/5SNan8lmxmnD/y2/7b9TMHxJO5+0kXNNSpU7J3kHQ/X47e0uUsnHd
ArmbQP4zoMtnxlHSc+ttayvHqc4Isll49avVQJ/sS/M5oSz7UdAcB0X+V6oS20HKFbJYc4qVVW3r
fn/hiNJb26jVM9PgcQ1RK31oG8tcaJlJrCxNMH/M1UVjNf3ZFvZ30hu6ZzWRZHI43lml/1J6mNjH
jAgUULfBo2uLU5hLCJOQ3hwX4ZI9GB8kTxlTJtD7jSYcz1BNHXwM/7vPMezrrlZDTcqzGGXir/D9
d2tb1mtvaJzXxu6RsJa1uk1jlIt2oA7bvFGzS9vFHRW0LFqpa89LrL2w3XUR+tXJKoCrRU3YPAZk
AFhdg2mGfvG5dhBgu7renRxTRydmqt2yL5v6NZvc2AB6s++5459bdWh+wHFaITO5jonIDpwkJrFS
JD9sXTvcdAa+HrqcTJhQvWoWy97JMGp6ZO19cFy9j1Oafk8DeLmpWeDHdNVUp9/7l/PPlr0Lv9Z2
z0ZMDLXeqvHB8UE/97WKO6dQGo4yHYx2Wn8eph9bhS+9rRrSS2QnvXNleNoHOUnab4eY1Kfjy1AN
RDTCFnfBXSLyfDutXe8ydjIjS26o4X1cg5JuJgiq4FPYeMEnZHl5DEjaQpwQh/4DKCmSzjnZQdLn
wdYca+2WcoV6xEq5lXh07PyrapfZpaj6j/bhb2PYtMFSnfYj+UumeTeGjZ6BMjMP/YuMLEQTrgmc
sSQawZjqko4I9TWAS5pDvWpDI2jdqbn5MyvgP1QqdE+bqvfCZlK+ScfqFiopi/ehqREH2PKo0CX9
4Cd/HxPHTy7h72ggZ9hWAmrtu+C+WiOWoup6/5ImdHho85yg45Rbct8TpBnonxe90YVUlB7VkBWs
U3cVcykcaqIrd8CKff4wkEBju6FhaZ//vHXa322dpjo6lx2Ep879AdkUvlWOru5f+rbVVh1JWThV
Mh/Sbogf1SyQDzkU0TZGYLHkhV+z75TqKbfOhgr7sGvCcacxuaZHTuWjFcHRqybsSdiTf6aCaS3Q
h226IVbPXOWQFARFsw5z77NQR/ANTip3dAHk6s9/lTHt03cjEPvc0DVbtVRtAkzdpZapObSKuraC
i91iS6oyNTsnKFdqqZsHPB054oeFLQHTWNiH90n6oE3tVGHhqOuJJ1Lc4cCokawNrVrZJZE7cYDH
l6zj7BgoX7sInIetl9RZQyBVufSyY6xC1acctHFa+FRehDApqhxxyDM6hFVqbsMSB78PJGtv4loG
Basfhwi8ouZ6e0vXDqpjrQrs/x9cQXSmIne7wlantHJGZEslmu/uikuLmdl0XTI1h9O8Edg8Uobn
bVs00br2/Q7dAdmAAbJNjVbdF3TOi0GaDasuHQoSPqkFMRLi1A5esPU9Gt4Nysh1bVreWq+z8RpW
CejY2FAvgKzMJW3O+AeiUlPgPuja1HtgpgReUVja2sCiuxtE8bPxEmWdKYN11AW+gyocL38+AO7S
MqeTztbIBVcZ1mzd/i2tONKlT1KeHV26AftfIAtgxY1l7IYE8XTTf4613L54uAYpiwzVlYS7fOv3
sdjj0MPPphC1Nbp2sIqkbW2CunzyYJAcBNRmMBigP5SABLBcq/D2jbaOWUcnBHMihQt1h5Z5+Boi
adEyeEBCG9sngzALdAvuYVS95DnpEKIMI8ypHCDAPKNp8+6/HiYdTmuDeYHN+o8Lz90wCSxfESjr
ggtdECIT8jz9pAJpjjp1kQvbvNGeg4BimsgP9QdI1yTdNOUnt6/PqaWX7DMYQ52F07Ku9Z3hltGL
krBuDOve/OAY1X47RtlUjnFmwMyb0ezfD5G0O0c/VsILbXZ3Cq5CXdnX1hMiqwnwCXImUPQt5Gyl
ZcAgzIfUjzZ9MvwAq/7o/+g1bzu6gw2EEVlMPrMrdEHOjqge0MFxhUeGrGKtPMkxxomPx/f05wNu
vkq+G3EcshaFzWhjSPB58g5lh8Y5HeuBGCldltcIORvnlfeZ3GRaO3h1N6W4BU7TXcpSQwCq2msF
tBzcdSItvIF9D7rFOIS21y4JT4wAo6fJGq30RweFeT8aTJtpc2OpwmJH36V4R7mvtnQ6o4vAh6SP
6tYhYEWWfYlDixi02izcx84xKTvhIdBS71EqqXWwygKDRBqgkhPlSSkz5YMBW/w2L3IEI8C0cNIM
Dtr77eqNtBAyceMLdAoWIrVoL24FdCGX+s3IQGE4TpHuUJrnawzHz3JKggjKhFlJDnUEcbXywZ7S
/maLLN1SKfEKRzUh6L2fqTnJ4MZW2SQX8ussVK6TRBVXACZl86imIcOl4dGiiRp7mRnxNfMGhVEh
7mALDEeTcK51Tpll6wUBsom0ZN9ZVbOuNai2JcWQhT2kAvPoOsqp36Fk6z5I7rTewxUZAgmlFcy+
WZLqmuQPef8HgPyMDdjZ0SUeEddXMNkPjqtfq9j6mbPQ2wxuiYlY7zFwEdCK/afjWhd5/ImRDbd5
bIj9tUnMa0yufmiUjNqhYggHr2lMuSWYod5XYbPE2AMZu9RKpBVuGR6hLg/b0K1Obd2pBzUx1UMR
ZddmkO0B6++TEureqrYyBKCTsaxgkFqVFUDRcNQOMk/Uc9ZQaHO8FzfJ642qUZav1B75HtFWBEcS
I9WERb7PnaRbZZVVbAcPXptlYYEImBXsAkLHWTK4V2AnxRm100OMofKlK1476EC33pKE/4nKImcs
Qr4Hq+Nr56onbQgXNbDEE63b4L8/mJjus/aWuA+Ytcq7064uQtBjdPHxgHUDzeHwNRqD1dD0JBM7
cFCaW1NN6XM651g0eFBYCNLCrPPa5gmNYh8UXsXaRXK9YhmEhZ0aIo1QjfmN5a+aIEv2jaQMpSn5
R0sW7e+OIxYHKpnm03TKuZtASDzRpZ2F8cWMVHdTjJMOKQehHir73kZAHhR2cTEKd5PklX1WqL8m
ZlTvSw7Ata3DGW7s9lGuvH1cjPpe6b72qt/d6KVB2df3maQerFZkHXl4inw1KxdCL+wPTgbx2zSX
k4EQTayXlFCYC92dDIVWNNiY2pgrjIimEMWTq8ftIafuQsD45MAsywuVdCB+Y7dN28E8JEN71foY
a6ehdyuzTYh29faZr5PVXtbJ8oMLiPr70GzYkuu1Q1nE5hi9W4dxGskQUGZyqQWsKHVppyx0+K9s
cYnietWXGorLfEierLI8NjHOFKrCyq5NCbBAVYGBJkrbFTjNJYLafs3qhnpv2D0IIIXa1DODnLW3
WZLvihDeNm4sFHlO6uy8GFqOTnX2eyXTn2mrt8tR6vmudziuWBuAkzYV+VICYayATDa2kj23bpk/
+0FcsnopNKhcBDcirQKdYRCeJRXnK1q6HB9srK41wO1LsnXHf3q0elDk2zmec6yAwXdDR5FtDWG3
c2WmrNUwM5eMaNGhV0hKdsKnUNLoT0z5CQwVfSMFFa4ZeO7OMPN/tgmNPVByzmuVQ9EWqRfvPcrO
La285yhEakqxixWJkrRPgxj2atKcwLAiM2WejvhY+5oPzeempG/p8JIZlzlOhh/FXKFM6x4tq6te
hvCTlktrVel9v9VkmD51lX9AfacShKo4O6crjbUy2MmhpyqxbHsC/GhPRFsvaq86KPljrEG/8kS5
aju8PR8cN39zZHNeUspjecoq07ybO421VWJRj5MLXp9gHSnrOHSivYhOpWU5G/oDk/bQTHFpWo91
KpimUmxb6xaJGS1AqsrdgPnH3I/n2SqaD47qeaH1y7SIy44uufwwHeciiu3obuvobeZ6EvT62bGH
gbzeyqGXh5LD8vx0Y2aPRd4mRy3l9wyNrW3FOqAicmFsJn6xyuyjMoEWKC6ykeGp8moIG53DaGjC
phR+euh17YlAh9sH+3QCI/+6aJo322GXUhFRWZZq9+O1braiSO3hHKO7XAwAmEjWMatLrKEgdHp0
lth5tEUUWsH3pG0+1SK8RPSId0Ru0S/Rm+RTIFG29oz3G0Rl1SNF1q8ZiIFTP0b21te66jp27d7I
KD/AJjSvpVGetCbt17DQhq0sRH4xJkQTedLX3MNW3U1OsyjO25PIRbGA64VWD9wIpFCCpMeB4MUA
vX6QDMrJJXy7ozD3UIPdO0N0WJVToks+3RBu5eM3q6a2qzdCUVDx9FFi69gOn7VqUVbXt5tQa9dN
HPvbAbgY8WmGdUB/hhuIf11qMyXrmUNr25Z7BS3Ko8AoOCIi3/oS5RCFMIg/NqJk20IuYflkySVY
xneungWbsIwPwSiNm0gF1Lc0+zzXceabPOq+t32fbTiBElrF/g8XrtmW/A8YrHY6rKTFOiQogXeZ
KPYX+DKPbTOGq5Qow336zLBB/GCrGrTuNcFwIjZ62xUPeiMyIhjFZ5mAsGky5YceGA9h6EFbc0L3
wVasLwHVrpNZp6g9M1lvHdO6tUpTYjLFM2VU/hkAIhGvBSi7xDPGo1WxAhF4oueMJWiO23jozr7u
NLijZX40XSx3cGDKbZfpLRFd48soQ7FPbcM7j66L6g77VYtAqbIJvglw5Vwk2M51rjRuvRdOb5OG
x6HhuU21FJVPRy917TN+QXORJF17UCx+NLLC9Mt80wGjtfMXz0mSF1GXcq9Lg3qE3RJMr9hZtEYz
457qhvVoR4Fy2cyug6rDoahJ/aAFVflqPWiOp9/YDe6uHn3npKpqSaQQ8dhhhm9MQ3rV++33cBy1
ldRpPMaNFj2UVI4+iQx9F04iQLZMTA9KWjiLBk3OksaoXKHiSkFP5UjjMdav2aDh6Etu5n+JAvsm
qlpTb2gcG5b/rLYvZmTbH4yZc83j/ahELQ6xMzMCQX39/lIrKapqduoyKmmsJYPGf7AAK0PJCchd
xNCzUHWyoHCND1vTmzB1eAeakmtUDp1N4AAaxnVKpM6O9F/EcKRMLpMYCqWaawCA3eF7pBLnVjjJ
P9Os/6rV+tL9PIaF8kIsdPBQIOkoi2ETmbfWRt+Lv3RicmDo/2AY+30UY+wyVDpPhkFPaS6S/FJs
5qxN4Dv0xjlANXE0vYCM94Kf1JaQt+PiCtshbf3qGIwtbWOz6XYDurqPtuJuXsNYyiRKCkdw/bRA
x99dAjhGzdhSMuOc0Su4poiy7DQ1YApQVSwVUNakukXLUnfxhbZUlcJIxVWRhdYKNgcZ3zkvRu1A
xHqjf3AgWL9vG304flAaPRRohdTer5E4JWnxosfGJVRTnA0MaDaVqz7NN0kFOnHAzorfIVy3QiOd
3aheyQ2J1xSXnv0YBTtAFe1moVksJeomkM5YZwMiH+HzOhuGEPCO+SXw6uJIARbGhJPsOMxxRvdx
gX+RVJakEje8pPWqDDml8Y78y5lEkbLImTOMyqU0B/gsUNWx0ejf/MZCf+3k4ye9Cy6GHO1rPSjE
R9Lr4bIDmods7lOHGd6QbreziDFeBqX300kpk6d6BNbPdHaBZ1sHPTTBX6+FLinTyi4+pr3NKreN
CHDJO3NrutiqTDIlXWMoDz40sdXQifGDysn8+78/GaXDvJwVBu1PKhN311qNUyAnnE5BJGfp1yIP
4Q3XlbuVtQW2sEl/Ytv56esGKqCs/ClRN++qr4yBO2PMmW4KZIFa0X1m8jMALN6ZhSyWqeP/NIJm
QHcTDcdMs/tj7dmv+liGa1mSB8mq9dkMxCVrW3+nuQHukQQUL9WE6Dy4XGwrHYp/Wm78tma2lDZg
UNwBe5TtOdu8Hb8QT27fRnhFG9PUrsJSjE0dE8IEwURb+EGeH3IERyR11/JK8wan1zEnC4miM1TF
Mg9oPgwKFcIKYJCGrxWjLuShzqTUHBkFbJfC3EwSNwfb6d4BIBhr3SUcjYOuWhcjwOcf+T1zN9PF
Vh71+9qZhO7lMPwoAc4DXael5DtP9J0RRRM2XJpkyXpl84AoGcdWFe5jI+yvkQ89CWYkySA06tQS
0g66xvUIRtrrauPTgDzjz6PSfWmW8QAXB23NqQ1OheW+tWqEdeExd8P+QgEHCl5xLMZObH2FynOR
yu4839g9hP68SdrVqGBu8txqXUmyxjwYVQsQtMVe05VNUrjtxh/xq/ph9IPvDeka2vANMImr8Wic
egW8lacpJM9VYGVHBZgGUXHhHl2dtxIV84PUKJ5UKydqsYWU70EfCOU6Up162zLdI1KB4L0/7wIx
DSvvD3mH6gw1JamRzvFbVxeuZUb9Pc4uJkLaRURm8sYq61XS2xwDAju/OQb1ziK9CJtmJFjs9Rt3
QMpSgWh6+Whj7hb4UkUOaQA9lIbNWE0j6P0gaIaq6NG/kVPpF8QT9b4C8LzNNzFtg7MK4JF1K2xy
/7PSp8ZGYzKzMraoyetlrRnpSrWIDjOb8F94ItQD4INwJwN8DZbKMg5yzSKgV/fUKepXn3DAtVkz
65BFZj/kHUzm0Dl1pOFsREYmYFGW1aoyWlz4rDU16LfkbdYHkylIrPjUEEyJmT4JWCXgEGZcNgmU
1nNvYwH4hGWdke+LfB4vYucRAkdEmz4E1wRw56v0RLqDKvykBpV56NNc31DwxDRoStLlxCJURubf
PpVGOUIMbvXEBP3kHwrC9AiYFd0TUEFxCFleBq7zUziN+ypDRd0owTWLLLEJulR8MQ0MWoVV3tIa
8wBQLxRp0wVCm25yNPpHI9amRBOmYxiFrQXeCuU63wT4Zq9NAOkPE3Ox60mPg8cNwadRN3nqEBve
mntLDjGLZHxtyNn3WdRkSw1l68GpA3NH79+nlld9VomoW4uUbnhkafUygFcLqfopbNJsMU+rvNLA
GWx5UwyAJig2KcZrp6EALQtWFYpTH1svrw6xIqc4ScPeFwZMBM+A2qMM36KiJ7TeQKYLR4X6Tx+5
Vy7kh9LCSA78a5lWtf1Bgfi+o8dBKlTJjJEV7nSpmKsnv8xltIwZOKvU4hI7zDOdkgw0LTXXKZku
zzmJKqvEDgj6BIu2LOvxq1to8dr2O/L3tOYLjNUEGwCw2yHM9dcIwCi6z6rYUnPUX3szoBxBAhcg
yk3jopRrxmJPMxzXVFiVp+E//0ozn8c8ENNax/FBuaY9hv7wKcW0T2R9tQMhAkna6aNNgQY3iTu5
9zICQ8NgcD/YI+K32d20R3RLsL5G3aDNJfVf9kgTma3rdaK4cFHzHxpnQL3cLNzmrBcTvTgsnoi9
TullEQufKj+MtrH3HwwdUw383TgGFpTquOqozKQtMVfdftmE0vYJ23BzKmd5mZ77RKTnjLjtCBAv
hp726NSsIHEeE4xqjoA0GodraRIX1J6GVQ6R9LMT5vUHk7r7yv10qOBGQGZFLW0uPLwfz0Rgqqaj
9eVFjP3WssrhOUfNvzI7kOpIhwFUGg9FgJeC2vKwK4kEfWzr8Whm0FOIzXlCs5KuczldJIaxxxzr
WTtCraDk6sW32MPKQT2AKJVOC7aKHXywU6fopbudapKcgFJsEmnxh0xz1l92qlc6xUhMT3rpB48A
6kCc0qrRDnENVLV+qhgtv/fdYC6VDmd97Tb9ivJdGG4zoCUYszPl5IiS0o4VyRfL0bqdnwBp6/xB
vrS1EqwxmEEJnu4WSvsAR7g694YSPhVQEfeECLdwl609U/QG0bBqPvc5li8iH1ghsASkOxDgQwqb
FSpy9VTY3ovR5cWXYOiYduFWnQaTS9qo5DhN/yJXpt90wtPX//Wxx/pN1ckFprFNP2s6PX7ZTTVA
spERLL906CObfsgO+EqeOlwXEGtHN6p3yLWsTSnjBNIJRbq9IuJ430VCw6diPrc1WasfbNNv13V6
arTX0HmoxPrq83Ljl23y5JBrttlUF2DMqMa8QeVrBrn2rBbOA5VB+JeuQ+PNJOGElEFP2t6uh/mE
XKvPv/x5a/7mQEJ6PB3rzBiYZ90PmaMA5atKpb60AFs2ad4JOjpdutLwuq0qNcOiWbBIESBqF+pA
hA+AQe00lCyzXGV4GbQuJOGtipNVI+rq6hb/jAMXEUjmcpgQc2rmxc/M98J90qqoBCboMRhB7eJK
o99SsiUZ3ILVpmYEHXWph6ib7Jwmh2fr6y18NgvPOyKEzHfaA6B4yKJGrz3qVbGrvCraj5moVy0e
S4JEB8RbumBOoVTyo8nYb+ebpnIEUaPEvDzpYO7Wp0NuE/DOFOxSKSejs8ezqg4/cO6pMMuIVm/J
e2fSSYbFgTSF+KSG4rW1zQzEWn4lNcH4YD10r8eSjDqabWkUHXVCR637TrLnuzYkJQ3SHEwKKun0
KwiYBu1oKcuqyG8R15517f4wmiajGw+3w2sNfx3VldgbRr9L/CaBcVMSuDA2zY6E7WYRRe2A9N19
LTzPObQ6Rcc/H2z6bytpjXORnch60JGSGeX70xFRvkAZwBqlaxJ118dEmffesZdITRI6pUuwzMQZ
5oda05jcJCAQk0mkFcqy2jsNS05P6+1DlzlPVDLVx9AbD+0kSvGigOyPpvweaqp1MBNn46URFeBO
gbrSe9/02HxiMlev087U1n0RGzCT0nDdDBSeBg4vDyCONLRjOFTeByqTOZ/u3fWPX2k6sSzQmcQh
y7s/ui88x0FDY4OwQWbW66U40Zu8GqQzHwalZLpWuReMw+1x7hM3P7wwMi5OmX+r29DedT5TtDyh
1yST4qMi131LnePIon0tUEGh/jFQJrz/RWjW4VlJovHyJmF9GwiryoDtA0WwxZZCQoSn7sYxf62A
Hm9mIcp84zXCOgWAsj44Suam+fsdZjkWJTzdYsWPFng6F38ZIMPErWVm9/olRjm6o7yQddbXSs8q
LrXCPOTU2SOJHCxrc7HRGrVdkHzzL70avVXQh0AxIa2s/nzkmr8N2sjzLMoEli4FCpT7GpDuemFl
IM2/MIFXdpnjwQgJczLsAvcFAqb12IigBPWknjLC0jqDPlwak7nm0rKPpd+cWKU+5d1QPlY6KIza
JR2tqIHgZ2Q37WwyVsY4fuIwTun1R8WKfpN9TmsM5C2UtNwLgVV0gM2i2t56fuucssK1tj5tb1a5
2KCnkrCYpJQpCQy1jXBupzFBWIhEEshWV9nWtyMgcVaHeFvJKGqkBTK1IMt/Kt4hHL0tcB7nZ23b
xzw0jS9DDQAiTGT0wbzr91Ut3fWpzseg5VBKs+8amETJoTDj7L2YyfjQ9M6j6ajayVXLqXZhLjs3
Ogi8x7tcjD9qRqVV5UTNIZGk0fz5JzV+W9Hqk5ZVUmjQmJ/ys74/zDSoTYVTm+bFglJ/gKWrLGLd
7Clf4WfPG0teqASpRDEX+SaKoM6z9M8WfaGKTZwp4UZ3jGjrKN54QtVTLJE6aMcsH8TSymLzqCRO
s5zmUAWRymPTbTAlemeDVhUKAH4msyofXaqxC21sb5XWV49pSjMnMaqz2jOX0iipDUUdwwHI/GtH
V59IGUIZnGakNuicq9xOP9ujc2qq2tj24Nq3IV7FlYMrbW/UZBb8eXfpf3MGsLSSNPg1JvGOfbe7
/I7CikSddoE5pCwiaH2BQ/yeEUJ6UROaB0JZhjX4j6qY8NIWdNqICtMBByqr7hr0CETtZt3aymE0
6xfdo1kSpc1XNe2+5AL8aiuxFSDjWUmZLnLijSGY6zsnDh+wQ+JxBCpnbIuwfUHug5bOKD84x+9F
kFKl2I/8EeWTgbabsfr9AaEIlmqSxJgLauJkA7Z+EXn49TXf/OEJ8Thqg3FQYhLHHM/TeN73F0oI
NLUlFpMrmOhaVrxc09YyV64WHoU9db50iYeC3KAApBFtksVomtFyKMdPo5aiJqQM2UqIa0oEEzRU
fiYmSeUuJSxWhR02q67epP/L2XntWG5s2faLCNCb1+29S1OZ9UKUZdAHXdB8fQ/uanQf6TSOcO8L
kamSVNuQESvWmnPMIoB8wqbwD9/o//EAuCQR+TZ1se/Oz8Jf328qfczUk5uSyNtfu8Icz4nvMXBM
/IeY6vcpD32ATABVqe4O0h9m1buF/MSITxBK0lVkCnXIFTymeRA01PXZL7zyzRLx3gbsyeq99+kQ
nK2Z8cEQfYR71g0nFL/hYhjbhyOA7ntmjv7bQDZOfZWeRKQpMJg6GpCseNFbX+5ENma3xkArC6S4
+qjDd3gp5Xs9fyx+668nyuVjGUzWa6E4hUDYr/5hQP3vdQvqUM6Jrs3dj/zseef8y44UYfLsshaQ
c6YznwJtYULgK7NTbf0aO2nfesIo4z6vllri1jsSCyhc4jo+Cre92JH/Qgjs8OanCtKf9a0VhnUk
7Cy6mvV0s+zKWud+FFzbmgzHRg3eJmxHwkzx68mwnN5UkG46o8ZA6dGYTer3rCm+h830mWadpBvW
dPj6oBL+5+edBjRf/1+2YQsut+mhnreI4cJb+dfbQ0g3zogsSK/K0lsoEBmxNL3zLhKzQcRQj8tJ
T9KLb0O/YkY4buwhRx+vp9GXLEv6ZS85zvQA4MA098VRkAa2n3yDUPt0vJYyXFS9tN7kNDFYhayw
i1ta5ZpfHno7gUGlpZg9pCov2heRq3YxcnzdallsX7oC3J3DUXWhtND9qY1V+mJUcwpOO7ElNj6Y
O+sdK6THUQNWDBWp+y5N7uulgKa9hEDeXCFTNlcwOAHoNSK4ZKz9oJBPrqNhiIvrkGSmT7pzp5c+
LAhsipDPsVfzg8SDBEXL2cS6P9yoG2EF9sSUzaHwrHnD1+qXhC3323wLZi8GOHzStsALQXvpw/4M
E0NeWlV+Tvgj11XuY5V2Bv3ephicTI5dcgoPjv9zFroyz7HFBhCaesv12DQXtiofQhfFrZ28EwrJ
7mqjCNvT4FlrUoMp1sTJmlUacXaOCT1PbrDJ3HcFzOmatNl7pKHMDUv3i64NDMjboYTMEIDoDiv5
CbgdXlWoxlsnWiJDivDSz6FPuHCaPaiE5uqAEskZ2IKkY170v99QW3jF3lfRq+Zp01oMSbKLNQ8F
v8tso+56de616Jch9fBWdcHG7itYmtQqC2oMfdcNRB6wk9o+Ea7N2Gl3H8ihJDMlgtfXc0IGWsiC
6M3MyAwg2i6vjAOsDOM9s5mz1ANeeFCR2RcW9Z0/sUmihZNHbGWc3xetiK0XpKvOS2myhRbyJLJ0
/GCdpiE8Uk09f+2Tkv6GHz7iKGX8iHhoMUk9Wta2kGRX6cRNeoJ7F+vyOZ+dvTrN6+99rG1TDQM+
8ABFt1nqWy9YVUBF7s9LdHZBiN4MJCvREiP7vimd9EyabXIIgc3Ad51d/ybgwGfH0c9Tc+kw4DtE
0oFLX7nVxvI3QxW7n7KsnK2WY0uG+yfuLVhrJ6+/la3M7zlIq6ubEY1AvQEFob1k5CC+2H2Yb/gj
bWVMev3iDqo8trV9Qg/14iEB/Jkk5Bf5OdxRmbjrXqnmmPWaQpk3MA4p41+j16hXYkGtFxRkVhVm
/90ocRvmjDzZHbkdOHl7Pp83wwJDlPg5Uokp3sskJj2P28KqXW9pN0Vz7qvoNhittmoLrL7C1YdT
5EkbGUCZ7FFdxyTDjPGwDnobDruhBVDn3fYKMKBAiievoKqTGesCWc1glENaxxolGW4nL/auhDBA
u9Lk0Rw/y+mjdjrt3aCo5M3aFgfb+HswOJL51+hhMSm9c1eO57IiS7Qcy/4aDTXQ+f/9ifni0qxT
gkvnT4DT05Ee9gozi/aRtrOW16xhMtpWePYmpnRMptZQlUneM/sXqbsf6KGhbyfNtR265ppGN6qY
8VsdvbhN2K6RYDjHiAEG9HA2v8bbt6pwjk8JSVam46IgFxeKm7YZwpAHQ+gkKGYTZ8fypasttDH9
2/MoYdFWXqWj0ywJ5TvgFi9XgCKyD507YtllcuuAxFg5WRucbPiLi4bW6jaaFxDGTre67BNiXukC
6tzRt+dlcpaDKdqLWSl973bjq59GBfo0qHSz4Dvy7oxZBAHavQMRM9Vujp6DTkfEsOQUPK5iabpb
SGLNK2EEmijgPdPrh+sHc0+Ox8JTIdwe7aem5T9g87WPiUCOrLPrZUUk2aJnCnP3SKpAtzvQxzG8
rZ42EQ3ZuDkJM+KLIqWPs6O7TZB/vMZ5yRof6S7IFfvUGYJOewR81xeuPMRBGUNtg0esGWQohVhK
98yOFuxE4pb5CKttrfZfYyoj0vbM5itrP8kqKG/nIU0Z2ilsy2Hcw0vy36IJ55J1zT2l3ZLOxMIm
8buwLdywRg77tAPTXaWjD69YtMdQmZxZJtfcpZHbnsEJtBtnckeKmuCbpMlE9QiJK7Mxw2dlAMq3
7NKPtHHv1ADTL6wN2wLV8sqJKu/szZMmAi+RKRZnOdTtI5oqFk+BqLciV3WVzvOJ3J5ex6D+Tcmo
kffiDUiIKsTDjv7Z+totCCyxieIJy0btqFe8BcnV0M0LbsdD7prZ+SkEsxOmNGV4xHfbbQsdt6MM
nOTh6al5apkX9AAOt2lTI0L2QuviVdK+SOY8fzqZvgNjc/ZEUiem96dPknTkAtpEMH6N5pTa7K4s
4bxEXZlcA3nSTIdw0niMONqsfGSllJKDfQS9xtgKNDQCRBAntTSavZ6wX5T+OJydpH0Atrt0cRMx
LU+QIPFPtFEfri109Nzyb05jOBQHefKT5OcFKDkaqRA7sNQZD8XR+AVpoHkMIjCiWhLLfdYjfYSU
Za/GduyItK0c8qRsonfKZjjZYAs8M4Y3EdPQ02XYfI5SvOHaMI9hDjjS8+LE3xoeYclhbAYrx+Nc
zy1X/yyl3KKMtT5L7pkVqtP8DCSXeJHnMZzoNG48PDeLvk2r4/OSsa9AuOzZCKpaO6dNq+0QnL8+
f5vsMTz8+W/jEmh71ZOSZ4bkoMEATR9pMryEuRN9lp1gouQ6zPxnv5mI6R3nkekRag5JKrHKh4e9
7K75zCyUxijWKbrqoYViU1WwLLWQcV9XDsGViKbg6oyvWZrnWDtxLFFv7MiTEu+G3mh7Q3nF2lHC
/QfDoTfLxf9Se9quPzfH58FRgB7ob9PmRjDAUJXsLmWgzjrf4LuXmyFhqXZ0hDlYz8I7c+8ZbsQT
TsXp0hReWx5EzkyEn7qyDFBknEqBDrK8zb/GTfleor9/i4bqJUrt4kdZwqSJiA311dQe4fQ0oDRA
Gjl+rr/lS8ojfVO5o7kCx6Ne2myw7ym02NTka4uiVLLLWISMznftoMmNHMIZQDcPEqQvX58ESUmE
DDo25xNosLlpnHqn8i48Gjx944IKVNBiGbp1oNVEyEfJ2vbK4lXFvQZZ3NU/Q8d/L4s6/+HwLjSL
VxoG5AUm04vGqvG1z0KatpEa3ikwML8oc9ilEyG5SWW5Dy0nhUn02isaoeht7BFtlon3ABKW3P/z
UeGPfPgvXxfUAUaups3x2bP9v0+jfDC8LcJIzHItftU6jhmXzwrRoPAGZ9HUCaBJDjBOtDbEQO6s
tMpxY2hWt0Op+VEMaY3/rGWo7evyi5XRi6YsVZdKR1sY2Ua3zh1oUV1b4/1OpILRafqkH2p+u8wn
WSLO8zsslgCQaUC0186N+iPz5d+m3tlrnl/nMAE3uqVBSiIyrGWo0WpV+HuStoAaOlp2mbI5XNOw
wjkKHSZP4CVbpO/VGuqN9YZA1lx3qXcxQvTQsdd6Zwso69nRM9o9RSc2LQPYE8/SrS/98G5R69/D
CbsxYh3i2Z3mas2XXJ0ie7hTGCSdNVIDICeoR/ESe8O4GSVJM+SMqlfSE/0HgogFuc5fkUr6W0Ya
EUzrGLpSZThHG0obo70eZMrd6br2Vo5Oe6vmixZazRIbprGpxxo1atYTn/jF98smWgAwuspWP/Yy
N3ZiGCk1QMSjO9QDc90qA7dUKbV3n9n00rRDskT9mlEge8C1d7tw0zZqmneEjoCjcgukjFnRPBT0
nPoX8y7Fi7Oabe86DkDD6HvWNu6PMWlvSeiWJwKC50cjyum9T/gembSWLwld+F3QGR2qScr9RgvM
oz2h+h5yBPjmQNR9w1ex4G2MV9nA/HKn+1MW23o1SX3AKHemAay8F1ItmqRH5hWFfOUAkn03Sfai
76tPaLp2SghcZX6RzHY3TpEPfwREzRiRsekU2WEymMVDOs32NQqAZ3CAPRXBbcKIsBlKlZ88A4Gb
1TqvcSTIO6vSnaFFw3taadWFXeT387ekEt6BfbhcSg/MvMYMd/P8yp4XegVklXTauBENkMCwMCjq
GdB/0lHYOtZkv4KmXFRpZR1atDarihHvt7qa9mHgZO9Kq5N914KoHweY4WjpDchY+mfQiOZKh8J5
Rwez6Mupv2HK+GoAglw5GPc/dRoqCx639BKYqUd0DItcdBqq9MSIuD/lvendnKL2blrdBuQz5iTP
NY1iFC/I9SzIivVsqEWxM1m8CBLUoFB/1iaRBjqRUChowCinfbce5p+SDPN2JIV5K/O0W5eR1ROj
U9VbEhMNIqLjFFSZN21CFaePvrDKc9eEZ2ueBYUdVZZohw8v4EvMWzNn7aZs1IxxPNawFYmxSbOl
K3K5wgwaHh0ZhEczn1FGQ9asbDk2x2YqkUsljRNtlSiCRW59xibCIyOoPlUl9A/OTNx9Ybq34TFd
maFNB70zy80g6d6TzDxCPp9otMTFD81Eh5N0sfZoB9oKYWmR4Ddw+8+tC/r41tIpx3bP/Uu4BdY5
9pcqJOjSW8lAWvvAKl2mpmJaZhz89nzWINfM3H9PHMZZfbTOYtT60i3R82k90FtGZ1e2HJbqqYnh
6qIFJb+2OZJ37h9QvDcz4FN7J5/Wgzg+dzRUfxryZtyFz2Vxvjx/0vXhyD0ld/G8XFRB4R45OZDn
jKdvDr11a1IQA456MNKC0eZGaK13F/7qSmux3SRmilgd+gdSqnChlXyhg/HLi2kqBFmXvfmXdC70
yXIMORgkDhJ+91WEdXuLlf7VJlGAVUntm4H4SiIzP/12tI+tNr1CDjB/ZHL4CN1GXlRRdXuRhfXC
1uVLB1P5ravottujGlZKYi5KPccl8A+fcQMGwaL1msli7ReBfmr75OqRMP/nLT7fJ136dBlJ6d8R
17yaDmkRQhjyiPmDZrLMknPClrkrY+41Mywpg8XwpcHaQEJh1NCOIwnZhWPLjmlf3PmCBxhdQIm6
2zEQcXuziGHskDuWLFpw6G35GeTEPaVhHB2NfGIM3Ke3ztLcHTJZ62bHiX0TzBPaqW72tPNufhLV
hyLuL88pn1723+G8hhtn1qH2sw71eVHDo7HmJ43pGPPyuqiBUYQ/no0ajHx88W7VDZtn+csNzCgV
kcjCTdQjy5lAeNIQ33OXZy7RauRbfbB5Ft4ICt88OV1S4RlvQ4yYF2zaZkzpX2XmRIAFvpoVKv2F
oL92EpYP/kJEvyUZN22DJDUgR0bMfa+M6NYtkh1zUUu6cSIeX7u5WedaBbL/oJ128aiHeKmKXzl9
tCNmR+fouClRGu2w6IWvHSUG4cXYktbYeV2Dh1fNqhPiYERWHYwc0kJksAaN0h1XInd/VbpvviHo
IMIw9H8Vs+Wc1t1dps50tUjwVXU17CQtmRUZFCw5TZkeBSvf5s89z/xu5J6Jols3uXhACwIRoBKg
pdadTadc9ZYY6Weic0jHg1ssclumL3FU/0gsfTzbSEIXLYPUgyvQc0+j4yTLLIHrORJ8ndqSys7y
ijtdDCA0uavDlKHd2LYZfS2cSYwAxSZtjQHBchB/mMQ5unmcb3NdamuzqdyF3rfNN6+dvpPWZjw8
v66OjpYjHRfao0kN/WFEwiBc0lxWeUPMkD2Kpd700bFKDE4bfJlXguTB/EbDqhj0aF87jBxcb6Kn
XgXpydeb310ZxHvhKJT9pbOn/cEg1Sz97yaBnGZUEQzdu6CJx/gLfcPpUYr+sw/y9+cn76ZttdBl
PIetUNl545CdwjY9D1Fkf3tGwFX3xmYkotccDPC+fMv9coc2MN1MEcVaO2uUphFcaeUcx+liaL5z
TU2z3XnUFnRsM7IxySE52+FBAyd/CYKJ7oZnmO2GDm+3LsYmPFWJR3RB5w+raZwmFCa9exCNNa0w
jIfLAh3N4tn3Iw32GxEO+rD0Bz+j8COMlZXeWILZT895QamjY0EkLNl6lbT9j7QTOoruMP7p2tOq
tEW3NzXPYrW39F1MbbPKgQc2uUegoteYyyghhUtylIuT4VcgkHCOswGngW9KVCZKA6d1Xp4Gma7J
qysrw4sW+KuR6pkawqR+nC+knK//1EU2stdDQcL4sx1ZdDRGmYl4K+HuS1dy6o2VgkJhjJuhLr46
VSROHtj3WzazMQyiZA693ulX4pw/lK1xNBTGsKyltxmVMvaNb70g+Juo2axxZ7jh9bnCs8z6O70t
2z1O4mUx+e5sh06ZUxMQUbjkQSUiKJZP90JszMbBwVtT/ZAEiFPslE3Rgs7mRz968jMtyEJFaFQc
/RPeb2xkUZ+esOcrHAdEgJvhrDUxfPEdE9mjV2ITwwxg04z2tsZnZXUuopS8/fC0nnRlU34jspEM
NVBnOyICPp2QrgnbsYchMPtQfsj7y8m1Wjtl19/rjFN0ZCCs1Vxz2sKExHIaEg2okSioj6QcPNtx
WL2IsE91QstAA984Gf+0zVJ/+7OkSjjH2+dTEZmj/m0wX2nSz49W9YlJqichEC0pr3Pb8C8eCFFl
28wmwkBw3OqWFtyFp19634xOFi97GTuNvXQxxF80/rajA98F7j9PSTE5e2nRGx8bgK5+7OrbyujZ
pucL9061zEiy3VhOC9bAd36npa9WvubASc7DaVF4fvTqFQDbcxJ7l5Sr8Tac7JBc4iw8+mP4MmnZ
FtkQCWau0zx05ByAoeAcRWxax+dFE0m9sOqoWQnLWdK/187Pi9MJ/gYiTb/iF1Us4sgKOt9O0cqx
iuvtZz13UKUj331SxHYi6IoTo4F1DT3oXhidWqIWkYDQp5ei7o/oqb39OFa8trlSM6ZsWZsZOWRz
AV4/ZfyW8RqCNQlNurq05i7DNJGY1hTi15zMNxBVFkGqWBOL05+fl0Ho8abWWf/TUTQvRdUTlhAD
TMlofD/LgGkKnWNXTBORFv7eDn66Fo2gIrm78+EqUZOOpYInRrSPTJrGI8tcuTUVOUkqtlbKQmpQ
c/o9Y0DLmyl7N/x+08zND9NmqqHqF90vrG0lS4ZhNIwWNHX1k6iL8k2MX59/h0Zm74sqb4lM5YMw
PN7apBWcF+iQdulwjvNU3Libohs6i3g3loUizCBVe3Nyvmh9253EwGWy8K7UtVts3DDpTnNG2oYv
IN96KZ9r1gUnCPDLqnPK17jWzQeesR0vyL0JNzqTHVzfmTASBYQaYA9SoL7jrF17OsCbKVU7c76/
AKI0FxGbL93cu3+i49xsLG6pZxyVSsRq3mKyHui2XasfeQAfptIsFyazj51iLi7H+dMuK7PkjF0g
2tKZZmhwXXWNznIvy+a7SfJYIg6FQOC8soGC3209qvfo7YaF1/bB3dCPhjXn7MwCllyGEW5Xc5jW
LaEZy7R1N4rj30ftK59pkYdku+9jYKezelKKPN87UIQc7Ak3FMbipczeKGnzhwlqhViUEGX+5PI/
D3O2okaY6M30ZOcJet2xsa/nsqII6/EcNCg1apFv+CTAyxlJc68JYLrrfX8an/WVk5KRnk4A2vWs
fYiEe4iX8tYQD3ucAlp43f/81DKrWZjtRLpNxta7tmlEoo6IvqYUHZsxEcPeCM3oFVXkFxP52vcc
OvOCJq15G1MNy33I9CHVs7mz4AG9DnHUqmDqfkVNTcQ1nOmeII7dMPZteLKNgtm61g9Li6/xgM3C
xxo/9FhlRtc7NMkHurlw//zF5sP9z+0fdx4E/6X7MyNQLKRtswfaN/7OhoNGGzUAUvrrREW1QbGd
zloVh61YJexQlbv0nabf1Ex+90IoE0yY0A+yDQlAshss26AuNqrZaWWofy/snQU6/Ysh6KTmmbbV
Q9q3E2LoG+c++1YwS1xwujr7fs1uacXqdYztYGvoyXzoS9ehNLrXgiQUMNdEMpCruTaFTTZCaKib
skN4vg7xaLk7F576K2qQfmlJv7gTp5hD3Wj07y7J6nx3e18fIkkoVjjDM/oFie/pLp6PRjag71m0
TO5Z/5KOVvQ56I7cwLazt7IezZ0zGOPy2R6vu7OoMMBMjMO3Xu7YZ9/B1Bf44JlVP1JUW455H6pv
8ZCW/6QS/T++Gc9zZ4m7jvrQfKpI/0W3UHYkpXYhc2JDJMwSM4JrJsRXR142G2fX+Ks2JWqqMvtV
aBafuenM4Mf+W6ZNxgZzUr5p+ZxWhLwAzosM660zu2bBOOBi27WBHrjc6TZJEnpndeuRXjryqDnC
7GwUpIWg6z91ddavp3/C1hjGvylJXQsYFEIdHeGia/xdnNBlIKJdmGPXP0+mX/fEyUUxjVMXY54a
qmJVEK9LLyXaK2Iwz35lHMdKJMtUSvPchD8pNpNVneravus493IymAgu74kBKfpdMjAUSmpjZaH5
PUgVvtc8hgS2gIw0cH8DjlfhpTZveZwFl0QGAaIs6vDKDckTilt/91xXnPrVcET/WksFM31qX5jW
ysmCCWGVs5gP4qDdeV+nsGc8lBl3I+mLV83nudZTsepl0K+UPr1l/Jv7JKvVVk/p+T0rTTUk5Cey
Iyx80CkLu/W7j+dPOtrJhWfo6MEKw1sgPPWwexLNit9qy/0Q38fJ+pWpLr4S1d77MbmEh5aWx7mP
lLt2w3iTh1V4IuXAW6VJPewTCBfcPKgmSCjpkF0qCwZ4pjZ+pIJloyfnkjHMT0dPtun0omyF9mGc
EGhn44XJrVibRpxeasZU+9LoWLnzfsBxQ/gOxiLnCNqIVZjczcTEr9jG1lELC0xvifbqGSFgQysG
Ulqqq1dawRZS4M7ik9n3dlZsoLW4ALN9b9WbtAjG3kJ27uN2+M9LnDlLv/66xIGI4+5H/mN4OqIp
/vxfHqSp94ByNBNWyHEqtn0ebEdFyyiOsc64azmTSTPmv2nsyWNZ43SrnQ/mq+Eyikgs7XWcXGFi
Vutoyr/L2LahWfS/RjBAJ6/L/c3/+6vFNgjDF4wQst4n9OlfXm1jikRLRDJeyZo3sUU38ctU7wKN
WESfLoRKrTsCcntRZO5ySruA5aGymNBShJv6rs8QWjTp2Bxszib4aUmmDQw8lYU44D+N/z9erYvN
EyuLx6DH+7soPM4d2SlbN66TnRZLCsFsxKtrnUkbM16R4ssV2i8H2UV64/2gCUeFxONSjw0hxPcu
1wL4WcYFIqbLyJijRFFmXxMngFmes5zl7vAPcjDGyf9+O7jI1y3MZj5ogL9bOPppzBMjdPUrHIcv
XViol6ApwkNHWN6C9xmtbDcWsHUI9xox90IJpHp201Ft4gM2AevDFPE1zC3UatDOiW211Xa0QD/Q
618g4EH1XcPEiKYMTdvcNtftsdipsIhvXTUsMYIfcqMrX5sqSU5W+pqaEHRFk3fvvQUbiWCc9Du2
j2Mjaeek/r4QAbnnRGzcSoOIQC1VR68r12PcBtOCSMZ+kStSFILqC+nCCQ1lRUCHg+gmUUQWP02L
jN8OA9sXVgHEUfaUaVd0bp+QhdWXYrJmtzichzgNsXlVqFrms4xkGLIprGQ7GBQBY5oTpB7V4wdG
hCgLl1Nu43D3guuzjdUO6a2IPWMjqxBHq1bFhBMA1bSwKn8X2byIQfJi81Wxpz/qIAJq5HhfaEqu
Kk/h+S3qYGe7QXtmfMkRVAYn04frOXAgu/U2IsznObOici6kdwievdJQ645hOarj6NKMUo7GDMCA
gECD6j1wtV0dEqPR5ex1MO4ToN80Meyv3ZhlV7+AMoiJ8lvyHKQIGnIL36/iQxWz+Uy61h0K0yxZ
0TJOt+iatkFDznXQoiCUNmlqI0f+m2BslNfZ+E8y61mN+9cFa/aHWZ7jPQXrf7fr4vDqprr2pqvr
ZQ+vKvWzGqtVC9hkGQJeWXPaYxGydLgAHqqo/g2lXrjH0/ZrDHKdCKepf/uHVQnd9r+9KCJCAjTE
DoYjz/67GZEhAOleUljX2tZfQTxfDVrFj2m+1CIuN+BfupUaUoSTnfq0x86+6GOK+cmIkvMsO6mN
+p7RiBSeqX8PbZ4EkFJ3ltHvqEeICKgTc9lqIv1Oi4MhnurYMTP1jTCBN6cJSlQXLf3AJn/Tvbza
M6BZWWRLYB9a041sVz6orJOZSr4lrVriTiOdrS1YMKkVa8NYOTkdf/Ax8UZT6j2rB+Poh2qA8s1I
zjeTCx46eST3Yg9kq953CQxQZAvSN8jmdfZTPUWPzrsJwnAXzJX6lyFufidNx3AmLRGszBQfBw7G
KkgbfTWV8QPbdXcyiKh8ZI6LlFiHzfD8FQSYxW4i0Fz7xvbZaOJmsw8BzskFTS58yQgoEDeOzMUS
zILbEHEsSDvgWzp+5++hYf/iYX/4bBOC+cyhqwkAgTngLVtoXGj40yPPlYUZKFwD/FhRDzxMsro3
1dwCaObLsyJBOXuM5nhoN+8+GWCXe4uMiqur992u1Yefs2lrjnyJHiGU8Z2XvEVtdpEIq5BuJhfH
DsSB8OJ+majAuukq+EGqTnJ4/qaMGrfsbEaxc3Mdm59VbkQbrwG5UvMI7XqeYqJA+3Db9iA4wtCg
h1bGX33c8YmZt4cUzt6ftgdkdKSYAcMkWV1bNyrfSEWwDl5SoNWVQX0ydNgiCo7jO4Dm20Q7gk/P
T1Zhu1RT74ILYEUjZjJyF5NrRZto8rlZwQ2dmEnV4MRYM6uprYiG9JN90Ab2LtWGjF4xc1hh19ST
uK3v4HCJbnWR+Ee8L07YNLRiZa9jr6sX5jwuiGKkUUN3dfxErp8vaMyi/jDy4RMhkRKqbaPskW5h
rhWi673dDeILxNi1bXUV7vURK29Uk1iMWPLVSeC+5V1Et5plDoUdDZ28AeKJh8A+scMe4STNCZTD
Le5VuC4GwN6dN7dMxZHmL0fima3oOMgKaiutr4bTpuvU5QBekFTmWFV+LLUyOujQe8BABcdfCMWS
x8AR+QHa+OyWHIzGMiOXBUMcXVKoTBOJ7OeQop8KpCl+pmBj18Po7btI+au6qBY5B69dIdr51VGn
GFUDrw3a6LGFrHEoRg7DYwEuqYwwHcSxpeYx7SGtwT49b26HjPGyXwPfCcmEEYqBSJ3eBiZli0Hg
vBTO1G4rm74OJJsoDwTrezSUl1oxI7SGl5ix6toPO/MaJKl5DeefcoI2G4UQmhpq/ZxIPmeTHTcj
fmrX2/dWbh4Gj55J1dn5jpjSdB0oB7CnSOnQSY2/ZPDIbfK9RTKg14k7RqNalyVHHPqMSXL0dW2x
kjOI5DkFMmeBQ1Y25PpRJFfMzY2fQqLh06yoPlrMvqKkHS+tpsi+jclmqeaPvlHjt0yvknWpZ98j
VSTH56VWYXys8V4um57cyCxt35vAjK91b8Oi0nXijccIyUFBmdcldb8evcpZCt+rDn1RvTx1x8+L
EvqXTsD7S9zpUicjM0237LZmE7JilEO+eqqsp06Om86UvwfHAWKV1+45aOUnQnEG6K1fr+sEwE1K
bsJ5HkEXgzz1nhetgpwGD6xb7170SYELEc7t89eUFp82W6p13v1bjFeoCyuLvFHD2AJhmhYB2awi
mNBWzJenyrv5Op+vvqlSX4Osan4XenKx4Fygi84LTAiJ5zCgTttrZexiqtNLmDcUSvRPmJxor1qi
/rsHRJIWTQzBS+kq9RJK2bwAbTAbSRK9bW2qe2Dq4cVNCUlPAcL5cVuBzGHZjgX2qrInBGlg1H2v
FTYAx36ptWiZj7BUGb+wYpQ16e9zhxPWyFLVY7BvbUKkLAnouGs5QU25mx0jDwyiN7XdprH8cG1k
7c3P3epsKEibcFLeoNpMlxzXvOXU01YpjnP+ZPXrII/yleWZzdGYL20d6/sit3dO5HWvxiCrxRQz
hBUNveORkPUwifc59sRVM/e/nND8DI0uOpYxdWfQRt/EvNz3XajOaIAX9rzctxb8qsZQ6fqPocNS
jwjRCnZqMqmJ4nMh9RUcjVMCILMVW0h/eDZQeSK+Kq3PryDW733GofI5AKl7wfwxQrENCYMkaIif
m1LncUmL2EVdzi6Wo2Uj/bVvoY+445Hv2dikHmiK54ACYShd/hgtTOOy9jhZA/XCjZo7vE6EXf2r
1omlkv1/EXamu40jXbZ9IgIkg+NfihotWbLlIZ1/iBxcnMfg/PR3ka7urK7vohsFEJKsdNmyFHHi
nL3X7u8YEbMjwp/c6+jabCKRtRenFOYVeSCKJMhs67s+X/htuKDVx1S8TwhnV2HknKXPZT7RJGqc
15xuwqHVy/EKSh5AZO4oeycoa6IF6pORWSkwIn0+RE37gM10iDYCUMsuXSxPfRDtU9LATmFosWFX
dTR4PZbnXWwEGPsQhfppXbV+UOfutajanFi1nlP7fGoUpf2RRIXt9dQ8O43xGsvRMD2uF5mLmG4x
0fJTAZJkKi9ZVJUXVnNn08TGAMBfLbdfqjUY5FitQ4Twy0U3anub42Hw1mn4ggfeDpE7+WBDkl03
4TkAy5nuRiVmDjdAvdIH/S+YRpQ7M4riDPeFo/UbfjP5UavNdsUHEJYMQ0BuNZCPHqzP+2ASt9XT
V3iHUMIQcrE6afDRBH+GXTMQtBg2RQcGgu41fZfAH43DpMY9R0H3r07nr4+X6keSzzAAofxjc9aj
6NDGEETxm3R2iOyph5TlpFkMKpD48DrTmWkYJo7IIvuZJ1O/N0m92oTEuW7VIU7OACs2HfqEnQCr
tO80PT3R6603/KXSQ9tOlb8GjtQC/nslx+8NGb6vnPDXKsxuiv6KY/1koWxeXQKuRaMpdNisE3EH
SYHuf5iDjdI25SHSteYhH1X64xbwRN6Zngoo+uTq7k3izbG9WXXvWpHgOeFkS5MR9A00PoZAQPaj
vHa/NVnNq0XXdFHxEuhr35pq4eboieYZrOBCK+wHNzUEOXvX0CW2J8ZJU+tOD/1UCcHYLgdMx2Zg
2rU1xeIvpIfVOR2OxRhM32aJwp9eOIOj5YA9ROm7pC54KbVlS5/oZaXYGZRFdir0uN2HsFwBTgnd
Iy62f3Sn3q9KYf129DqGiNfDtGY5IkrBPHYUp5swDRM2l+cwlR8jHIL5ZlMxbdYPsTGr35M07TYh
+qe7dMZrNZXTUdMJ4kBib+AWnR/5o7cvOY6+kzpROOjCDzsb9QOBZnb20JhQkbLaZlxHjVeb+oY+
XnwzUY/fm8UhBNNQ2Ohl634MHquZU//GQjR+BU5d03Yuan8ditgIaZcOzlMU5BetRjEYSf2HMTvj
g01OMTUz5QhizmRvTU3g5Qu5cb0M5mBscY+OXsVWdi6LMToYUSOgJwnlQSXpYk8V9sQcoDzO7uLW
J6KSikAX2Va25GVrrS0fUGdZh8aydqvEKa0ClMppenNFEb0og/ar1SShuMtxs7CHlmQNK9mao93s
maEH51BOP9eVY1z0vPEwndKY0ti1HlYTk02ghwdVnt3fzEiyHo2yfWr7PZ2GxE/aznzvTD5oNMlJ
9VSM5NiyMfkupIozE/NPWw2GbdlP4qCoZDpAMUoORUafptJUVm2jnsktpNXIvKL7DMQ9wC7rk+6h
X8MwPI1JoH0mQ3BEk8v2qprtuUOm+RSIOvOMocpO692sTosHC9ZTHlgfOCLrt1EnurOz8uIcjpnO
5J0td257fB9QwXPd6jxt6sbnwFXIQFLFm8zsBqIoxgDK1e7GESzRcQOo9uDy81FvOzHe1iIlfTms
whcmpdPiJMz7VG4TxSCOo5A9PRkAE2sptRZVKiHrZiquqPXGm+gLebRT/Xu06DrXy1wR+2Q15Xld
wAyqqs406q2oZnmZVBSuYF832uDqT3kMmlXG7CKp7B7tmHl2ymQY8THUlo5fOmmN4HNKeON0sv01
mI7pqQmLWqnKeVs6I1PzcZqe11ug45W/tV4mlLNzJi1xmRz3Ewq7e4eejwK9H45uSESsZofT94HQ
xtbSTNIl+ZjWpd2eGuaMTdzp5/VY6ujKDYtAu9cmIzxwPA0f4LonD1apBXs91cUjPR6sWoPqMocv
xyNZNsWraoaPKS7uH8PckvhnEnybmxM+M1TS0BFJCFTLswVd8s7n66LIrPy6EDJOFAN56FsWHSqM
Mu+P81RqL2bTfUz6rF1iM1CvwwBEojPFZcjTC14acVzv9ctDetcZzHVK0CWO43iwluMHEan6K8s5
Gkcpogc1G7JHJ3SeVkeQ7Izr6Ep0H84gDiMLhNf17AQls83jiuaSy13SMs5wgR4Rtgyb1VfWmZa2
MayCv21rALtp0s4XrWJjGjdVCLxz/oQ4oj6ZqRHvepM5bcFMRXayN33GitneTWpkmy2aML1mulIO
9uOUxxNS4skAkzUBALMHaNuy1c6uaFTkz+JldopqK5DtgccU8ZVSnrbB8vdsnVh5Emp2yhVCrJzU
tT3sM9bGIKUHwyEHnjmhG5nkLqkk+oyCHBBTXwv92pQSF3rX/6oKyIDM7pBYOEKjXEsxXDHkyHdW
2qfnkKa9gYFnnYlDJN4gY6E3V7M1u4kdn3KBdXUeNe1jbuLvcaBz1iVi8dmhmOAj0P8E94q1CuL4
pbONqzZxynfJGuW4QI1fgIjZWGAeN7YeDou0LIPADgFUVx0S59Wo8gJiI/11t2X2NHNYRpnAmhIp
Wb8RcWX8yiKv1s3qzmQs9q2PqOiq93gao6tuFp8DMsooZ8TIKRPNKVLaK8Jv/Ui51nOyktZzade0
wNLB3Q9Rif6/7pVD1BP+uv4/TdMkDEp1o2TPdGSbTzk6l9ZGqxSq8HLnjMW5q0igtPPgcb1ULXtL
EJs7o8d1plrjraU5hphJ4fTKqftZSTmwsh1gV5g/W2nyEbRxCxlrJovFy+NMSr/DVjx9jyFfhlqM
7rjIkHIihwchYZn32izGXSjxsk6o1FbnrKzwV1V29jg2AoEquavf5uVWVFrztyQNr9DN31Da9V8f
DAtJB8/ahKar3EvQDEgpjXarM+Xx7DHF+gCqcOl4dQeQWvEjA5d9aueYUEMzf8xxjOLPiFyaGHZF
BAMlaMiA87FrutL/KjLaSJdLhkkCTBKhUJDU6lsYNB+wvyva4WN/bmvtMw9EsEvsFLF4IJWLojaL
6IWCWI0ztTpB8+InaQrxWpHO1nfpK2VasR2s1qHXLZTL+q/WC0zC2FNQnCyftt+tVNCloyQH5MDu
sJ5E5zzPeN8foji94/ppfpPX91QKGiqlBPfZBFHz4OSqfS7gv/Nxnr0uH5oXu8wc4KtYH7OkW47o
8U2GqvmYMcOP8Ly/Ok58aiUf9WpurGc44ce1UT7Di/OxA5gbSy8+Sa1uq41TGN+qjnV2QCD0PDnn
DB86s2vsQ2Ac60Kzfvbwkjd142LBlSXd6eq9mwt5izRsJ2FG9UE4k0TXyGPrxTpmVlv+44EprcQG
tEO6W585Lk+PEgIkclIwoqnZayY98HkQE7SnyT7p7nD8sxpLxiB+WLLe9XiecF4OgV8XU0g0VRo9
CDeIMe9T7z9A6Z79eVFm4YS2b8Bk5bYg2sxfK9K1NtXbRB61ysy89SnrpZo4VSW2vlEd/l6lW2EJ
gMWnev0cRI9DUseXPn6hwhLnwu4YMbvqE5ZD9UlOjCiKUsTHcvFQh06pPdEwehMBYtr1oazIWS6r
8oedU7pCM1MRpNyCpr6v5LPOwhOrVXTu1i8iq89QxmOG1fvB9Xhzx3sHWevXpsQBPWXLLLZ9Zxx7
FV8hLXO2iwx9/Ho3JwO5KgdYikWu7HpjLu+Qm9zHGExCt8QhrBcZ2RafUUF9LQ7TrE1vvU7a+2SJ
9ry+SVijMcNp2ktn0sY1gF6nW2BZgU8OZ7Vn8h2/Z3N7spsQ2SX7OlgfhqQVey51bIbTRzGwqg7U
b4tU2zKtZme2UmzXr2Y9ZGC9Y57XheqRmZr25vRjv0MDVe8iStS3lOmhzzOiQ8+L3cVYiVTLkKdJ
U2uvSnk7f13KjkidMoIMsTxGTNpzrCr2AcUtFWbIYLTIoshX+bTv0S4S6YJyQMHq84jZ5NhEQyJR
CrD3JiwepcVmTe6AedJCYzcbSvfmSGyPEfqqbUZg0oPdYjo0gio4Uk+8E4miX2MFUBdy0wmrgDU8
K7X9gqS+wirEZJMa51GR6XsYVyQ5cqA9hT1R6Q/r/UJR2AYzd+CMrQeHLDTroNpEjHZPrZGWp9Ie
dATR+YauTlTAuxYFohq+R29aqPHXm6XsaKWwO3ZbOnI/dS0vTsCAcrTdCKy89X4+aPnXgxa7WrrA
gv6+/+fpf56zPvb1rzNUtdvRkszmlbo4xculIEv0tN7FFs03W+8Dd3f/vsnAkEf/PHX9+teD681k
+fXWW2pj5r7aolTN6L6n/BX74qQuv8DXreXX/cfd5Qvg7P7rq/99d30KrCC+A1NM+EQAiL++1/pt
IsudiBtgmiQOEnb3YJr5KdIcXpx/3Fx//fX+eqmWX3LoG56EKj4/rQ8yUIVhZuua/69fZL27/sb/
epnWL5Dg2O1QlT/R6K1OvURWPlZjmUE3/a/7waiQoqCOh2yplXBXLu8Vmi0bxpub0a2GQ5NPct6I
0e22c1n9HmfrE/hh7MFazQOoTjFNdV3UH27g7BmePBYuFLooM09WEj52ufCLQhTUDcaHbTFBagqd
MNOSWo48DTsvGRdnw5utByPp6ZPD9sshjIL8w55slJ3uTan0j7jQfvTO/Fzr8b1mnLkFnPhhVPNb
NrxANf1kxPwi9PBYONG4ybSGc5NkUIUw0m/aOqbNVNA0JbYjwkaoty+6rd/LYNjMRMyz3GY/C1G9
FVEvd06p+qquvVUoyrxOaexNXixzMvHDba03J2stL0kfcJUeRPNDVBrUmPx3FtyR647gYOwnOwq3
bhLfCT55FgFMtaz9hUC/pZ7J2g06m3OBIC0z1V3mmruwIyyApt9P0hUEnisy5+ryJqT6mH9gM3+U
qbp3lAZFtUj4waJ+11qCqG5Vqp5s7FsCDaSuFfssNHmoM7vzR9gLmGeCQ99oyGjN/IwpY98hCfHR
+H1PwUyWRdYdzCp6bnIaTrJEPVd9kBAzz9+p9DHJ2+Nzq9Shlw82cGexWyr9I3iPxx4drU1uFfs6
oya4hHT0DVFsJ/jRGyW09442eI6KxsgEBa934S2crRMHg2el+gzHgS/GXeA5hX6Xiwuks57DpD+T
FXbQOrRuaBmiVyYAvCZGzlwv+guIwgB8oMySkb6QtngFbzG2etIZeU3zSrkvFU7U6i/WwuSP7DMs
z1PSlp9C6G+dYIap7x2zPWKbuZhmU/vOu7KfIlTsYaOWvj4+BNn8pBrJi4tOnB8e6FFJA9Klw7ut
xvA7OqIOp6FH8BQzN7dHouQ8Ecx4ojdeH+LsieNO5eVt8T01+p85PN1WtaNdJX/KaHygGXdW3TLa
uW1m+zqida3W/SjSaUxHCl2sjBjeXLsbzhht7LEC1cDbuh7AoZXmjmO9b8/xR2qmpjegKPLijBZd
U+znOGT2BnN9sAvCekyxnW3pu3bKyza9BLLF45SwEY8pmw7fDteuExc7YREOtLjTEucMytLYOUit
pJSfcxOemwSwQwYomRFIfGWJ8I34BaWA36KbqlsskSM2R8JckJ0k/RW6eo2COruyeR/ZbNqQ93Ia
GrSJrODTsacGZZDO1JCU+O59XZ+yKp6JhFiWOD1xwhmBIO2iKjT2lIuseOtaOIrRAjG/POnr5vro
P56wrotI4uJt5pI0MetVfVovKCvqk0zLo6EW7X5dFtctbV34/9xdb62PrV/9/90tpyn4eyv58+/0
iDNNiyt78+exP/9Y7YAfyVIcagt+Y9WRON8sl/WukeYY1dcH1/vrpYuj+oQmxMs7KzkqI/IkL152
66lBoOKte/bX/WQsF20wO9D64J+vtOZATGtpXv/1+Nc3Wx+cDCLD/vHNvr7UdcKivxCSBbn8H78e
HKnsWZytctMNTXWameP/47I+Jv/7C4IEAlSh7U4W7bzBtRv9ir5XfTj/qKLfgUFjKXbd6ZuFABzo
JKM5aIDNO6EBQ7CDthIdgEOMlxrS/7YWDcFzdvdjsLWrY2SMuYiN8i1j0o8Uv4Gny3bcr6Zjckpg
q9eQqJXYoUM0L6LjWtFJEZ3U5rFE3ewJd3IA7lRPzdi7u1mMxlFJR/NmVcpugmIAKCJF04ruAdK7
8fAlelnYPGsALqyB8oIwXSXfluehR5bXInD/YhJuHbTcfR2DhMSZiTN9ozblHsXd9FgzEwKakL1V
UY2QvI3oDXEhzlCLGvMmq/qQjUhPZRZf2m952/xAMzwwcK7f3Ij5Vx8o7UMKhRxAiBi3cb6YyC2d
ajqoMpT1SrepYdudKr0F3J0o07m2rEPVZlvDUOSFA0hyMxUZ3yqOf2Wbk5Vbzd25ZDw6Jd8UaW5g
0OG6o6uEujN3aBObyb434uEYJ+8yw6iCiSq66JltbcHbEZK29G/N1k62OEtweS7HGRou2mVwmfYt
/fU0BSjcWe3rGNJ24gP4HLs1/nOrtTeqUUM1XTTr5BO5ZeO85+6HI5bDTGAWB5R7sQdinwNTaz7a
NBW2Err7ThXRfBe1nsJGTG7CRRYT0DemETfzzu+1g1qaDbB7dyDNYOpvUTMKHy4m2VNt3J9wrTHA
SXtvbVhnWfg7jOr80S3JK0lcYog0k3GmojrPaXAPaDX91evJ9xlR8Dv5AbCXiLnx7TqqNy6ezRdL
1f6itxGco0itnlBhbeMEQgTZZkwzONxci/gVPS04FsUdfQ0z3H5KbYbBMz9uD5/pOCim4s31NO+6
JeUxgxa9taYBKSEtPC91G3laoKwnwUcGjCgJBs7wqPSjsjcT19lUcB52vdpAk8u3dLCbrqZgR/K2
w/007WnhDX47t5+E9447+65Bs7hFs/ZTx7i1XfmZIsVwFgYFdYgk3i6p2PXTtJ04fXNoJkbQSi8k
PNZ5BJYD/3CjLI6Bwtpmjmb/LiznRQNWEGru+1RAAq+CAl3LDPY9r9j8CtH6+mSPN1S4vzsVyZ02
TrnH+N2he12K/ZRMKL4jRlhRPJwathYIPtqwb5b0V2d4SpyUmeliLAlK52kQtnKNBlQQuaLurRAy
+ihL7TRa+bA3htMSn3Mpw0K/rLd0c+TjSbvKh7O90QjHvdSyCy7rLYns+5y41JoJgBzRS+Zly8Um
z4LZnBZuHdKLD/OESdehMP1qbImcMqM0FcVz6UxtlawyjgSp1dvAnmgEjr+6Ye7eSru7q+WcXFT4
HFv69eUtMuLyVgXPpWIVAMB5JDXAmHQO0AJFg9hbLjYEu64BjNhu5RkR3XcpK3HQDUwMhRwtz5yj
/Al/UBHwZ+SseTTRVp7jcMhuFdiZRZgf7v/cJY6MJpPTsujxJvUNIuL8tjIfHTd2DpYo9XOeOPp5
dhr6Y02R71bpXqOyxMCbP1SkdaUJ0tZ2CKkP+1BlQti9K7p0go2gNv2KQuusRoVg5AJldYtfJhrt
HfhXGh+m0R0zIEt1oLsYsEvXk2116Ws7IHeEOeow0aTKLNEcdCX73lPWnqZ8bDyZ03Hm78taqDKs
ReywC4Q5b9WFYWD3LE3QPk9GXqtnLQmZvjQU07OqI7IpEGZrzkw8lmpZm9qCuzThZ/NpNT6KvC5u
TCoc3Ni2Syglfsk+rNU9/woLdM8PO1DEoYHjKRWoHE86nbu3COjaMfpW0IbTNLZo8m3MQov3MWrG
PVJNhnWL1Zr4x78vAX8h06yCk57WJdHYZLOMrTpse2007xk4LIGlx0Xxnnda/yJT/EomMietaH4k
5LvvlNZAUSYz3eOMF16q3Ah9vbG6g15zFsIO556Scejv4TwVR1ddACnL3clq7F04JrTTWwIbZxSm
7+utEu/FO1otXrfBZK2FsLnNh4H3WEda21ZzZ6YqdQ4xoQ00PFiOYP0sjItROTkOenhrImocHI56
9FhG/ESZM0s/Y3L0k2a9PsFe6UyCv/veG/PK+D1g9tKt3yM8XgQIwnpyq1dTD4kIipCt1LQL/Fgf
AH0gOvLHVso9ZQQJdzHkn5k16Q7+PJ9ddPKy1okToXXc5mIP9rXfAX0P92bWL3Lfikh52fQtxQGq
CbuyziE5vXt2VfLpF3dl6oJPHcNSHshJLR7cUTLTqcuMidg8bkfNyH3NaFzfqSLjwaKqn6xMOyul
bOA01gBDEG9NKZxCs2pfRgZqD5UxjTeFw4U31flNSbrgVyGR5L7KCkn+ynvChuGJ2hhv0krz96zt
jc00uu01ryODGfHyuyVpcW/d4AUUIKwbdp6mwZTZdHp9tUpOwoitqg89vEsbUl5nRPktEZmndBbI
Y5lA7avG9AiUxNmEE3oQ1WL70d6Yt7eHNjHcrZVZ6kOtwtPSMBrulGS8KgmLUdG51o4cdlQNi4GB
rjcFTMBsbflk1E20NxKrukD6mG5Tk+QIxZVhp+RRSZBKWL2HPV5WQt07FCowF2kXs+IMfb7vQ6ND
9xBJX2GzzaNYWeB6MLBS92wOyl/YnMyXphP6U0hncDEu8Kow+ywzO7pHdWifiRoavbyZ8HkDTdiC
xVyQbyVDQMzhdlHnJ82sqYGWckERLL6xrluoEe27u9qPBB7AZMKmX/E//l5Vu6ZTEWwtCliGR+OD
6vbOrWk/1pKlSJGwuImBTkG3g2NgZj/4aP5czX+1gp41C+OT2dNj9WLcrx4k+3hXl3DJFQbeu6wH
ofOVFRn1qF8KTDW0vD5AMH/psGnU2xvZW7RmITbHHNCPqiDGsnAsuu82SPYhEJdouay3JHqHTUCi
pa8u3j6hG8PO0eiotAo7lLEMYGO0TBsrYBi/7SX+SnWRTRGD8EstvjX4Sl7nEd38HOjvSjyiWa6j
E6sI6WuVO17HJmPcD4ecANrOx8yOl4v15LwciuKKVr/OR4GAXi5xy+cCyZanWnlNBGcoXsneuiwB
lMk8TN/FyIe8iYW4xqHUDpwcc08h7M8TePfe88SkSTqrO5U5nb8K1u3FO2NlwdP66vaL3ZLw5hPQ
lPoi5bBBJ9g+80pkm4msmIseWFexONjayrg1Qtce+JQP+3BpQ5aWBX6IETevjqJ9mr12Wv+vjoFW
SFdr8BPLD1HmJlxiN8UbvNx1g9b0Ksg3SGZoCIuMGRjh5+K1E7g+i8QWP5ve2c+rFkeE4HX6RW1U
/GpFDSOvybRnNO4J/Qw0sI3sk4ccds9eGQgO7bRahaWD1/oq2mjeKpZJajPTJRn04lWqpnyw05uC
vm+uMjhYDQo5ZA5KtBsr6oeole9si5chyLKd0bW9ry3Tu9YR6IFd1Gf8FOurTpjSzxG+yDQmxnO0
9IkbAxSbVTyH5A+cifS7rklfg9nhswEl4a3wni7oqr2z2BR4ueOLrKsBJDSD7LJWf3WR6zyhJuhO
GTwgsgaHC67s70qL1ziTCAxiO341l0lm2pXzSa4fWIQjhWcBBikQ3L3WSu2gilXiPYO+Fhr44Pqo
EMez0rYq2wWEoADxIc7e89c/R92EQTcIz/GyX0Vp3h6tcmbWqmvVVh/cbjcuKMlkXFoCoj6F7cza
2NblMTDoC2WQ5XJ0wIA2I59jCMc4RXyujBtYm0umy8KgmwgfZPkMZIXMHd+/tMEK93n7Urgxmias
xUxodPwyDK6P4dLMRxhEYmtraifZqIBRA9y5TlEEm8R2EXOk0WccARFTsIf6K6YvpRUMYQgQVdCW
BO+akthfAJ1jytkpi4yW5HFcfkNY/ZgnBhlzOTylc4UmLx2q994Qv1l9oyR5yiKLbdYp8808VcNT
F2vCy0fkjNaovbV6EODQBjuRum52KG1K+XicU8SZZGUhMl+W/vgBAuu7ZjbuNV/4yIueFtXTJlU4
KLTzDxEMH0lRNXfFie6Gi1WkkVP+XqbGrhH0J/W+7fwgDm5D6ED9CCKCE90MalxfNveUhfBhcj40
iPueQmgXEsdk3iSQAM/Ii1/VmYAfP1BC+dra2s/lY/XSa0O3z+u8PCyyWaACD4Zkn6joQLypOf0x
2ZE7r43peO36wb71WoxPyfHxTDF9b/ErJQX7mmu3P8NnELAkRFqqI+5YZfJ7pOi7qAtS3w1Yog1Z
yaexkYdK4FexLP0SpgSdIG/N9nliTJvajZuDmlnJycWIvR6+7SabNxyqkotWLs6aMmfYmpvNpnTN
eYdBuG7VV30ZnApl7g9iqVrXTaOZy53Gzn8s7dHYDpxT7n02Amvmb6QqiCfKgBXWrtFgq9ZbOir2
Y2Vk4ymourc1OnG9GJIwvEAGz2saUWdmMVI7pd1MasZuns+T8JRIJQQbpedjk0ODAGYw0fdshWdG
nLarivNyp9FHZ8KOaJracu5D1AUWq1VMl29HWJl9cJGbbshg/THnlfLcKJ9wbiMiSmnCV45yC5Pm
UBvRsHWmdNdS150TThYsh2Pm4Ii0XrJlLE9WZbkZsBcjNU6TnSVUGM3Ay71uAHIrKMtYViAM0J3Y
TqEzHAdiGPwsccw33WoxXXRunx7QIhnQJXTj2rOHerqhV5uxiUJeBpQs66U2KvIHzXwDVNE5xTEd
VKUC/asVPaxqbba+5GUuqE6retGTtL25ERA1nKbsYEZoeTX73w/miBsCUnYwyNj0lpWkq/hoTdmy
Z1NCuDWli9EmDp3klHLAMehccL5l/IAS5MuHjhgjOTFIBDW4XBJJ5I7S6o9AcbNNCfVAbjr2dwj1
1gf8M0f4lm6aB9jQ8baahuhopDWSyiBLSL9ztkPQ/8DC9mzWqnw0CWJNaZZuTWZQjjG7h1qxjvDN
ilsxic/eyX3LaiMAwMlFgLQYdBzbyxbsjjRUyqBcckvx8dU9jC+ZSq+TtXmmVfOExnREO6GZZ6eY
RxAtzU8xmO495xjuuARnV0Hs4DwI86tC898HzNj4wXJgkcnPXjejxxHwZZzI+VvWvA+BjSMM8XHM
QkgiQ3CQyqnkKHGGr1o0kz/0VuVjoKc37tT1vWywnfBi5ZkdnEoUsv4o1U0b8deeHR1gSWz4ruHK
Ld28jTEU9jYN8miLVR6DCGWS3Zvajk0GtYQoN5GGulQddXfX2RXvf8gQ29o0LZ+kCs+ke0hTBFEQ
iBo82ZkApjH2kGBjrdkyqYqI+kAPgTvQ9RLRPPFauadaRUrqNjjmGC3M6IlcyA9Yfg8GmYa6opAA
lkBScukhgOFoLsPAjGKqWIyH5S7Atv/DzvmfiTIWGfOqwX5ONef8R6pAlkazRffbJOoOBY8+vwe0
sgVJrcOM7grpWeYSIzPTDtkkjV5vePs1O92F1YHF93+3nGmrL/d/2uAYsAvDRP6prf/9T9+uTo6F
nhAse43q4hHZlLK3EibHqdo+w1nRduWzhm9hUwUqQaKQPHEX2MonzfhXQ0+KF9JbkpsNJGe9F6pQ
2GojtbzVeVBk8zWYsj22VkSrBVD/wJqgPLBP/TAQw4jMGg8OzCekjcXFVWf9dxFT7wa5jwBDJVht
DM5FwCAHlpL6FgjtXSgAQ5mOfIva3jznudWTyxoialK1Y5sPxo3Rr+mJ9ViaBbsuCRVcpqaFm8dp
zkIxq02Gv/TczSY2GVYxtpGbIfroBWCXfIgK+ZdeUObO8eA+ROZk3ZTJhJs4jPFPGpfvAdM/U94l
EqSTMdAmmiKz+N7T3gqP68kNim95TJT24DhhfqEvvw87anF+CdQ+y5HEzR5p5JdflyA1D11jN0ih
aKeWNgErUxO/dRVvVD2s7pRnikc9+xsD6UiGVuzusAI4OzLhQMDXwauRRdvFh3pBA2p4Zhq729EJ
gXMszeapVtxfWvw7KeptlanPuto2T/ZIW12NMGYQhherDQ4TulRKpKPzGBz5HA4DNsDOonUIZvQY
ugov3qLJHsSo3OkX9F6uJc2lmtvmst4SERyr1raQK4xKvW1Cx71M9XBo8fDXnpEYxVEvRkw4xUbV
pvhXgOODZoF10NlwH0a8Yc//+7va+U+qgy0QSWBIV8Gguu6/4LjUikE7GyrUc4y+HuKcxOPE3AGw
4AKIjjIJT9jNQohFQEa/7/JJ4H8phf8l9C9JS9jYXfDNjUEnRRUANWtGl+SYSGW+61mWXlrNvWVZ
w8zOnh00soV5H6cOwgurSoTqEO8uQUtfWs6+D1/FKLODQcrBrsO44jcUMl7baGTviuBaQ7U9UulY
96bgYRoxk1rLs6vSVNGcHRYLAzUK2lA1I8GJcvfFcXVxKuuI2TKUR0013t14bLfROHLQWwIhZ+Mx
BjuUmILksJS5rASBew6akj1zs1KmikE7hJP5M0B2TIYChzPKt+Rq5EQSpD+Zaho3a3FvUGtEPpKj
ySeVZtG46c1LQxvv1JOEyg8bhMfUxXIalrjF4HHXW3jsvc//L9p1M/xD6iKn8hAG4FgzkBkVscMb
TlH+L5gHK+i/7bPAwSi+0PTAbXIs/V+BHDMDIbwqQIMkXgytm7qjcCJ1hxWKvooRIZmoqvhgK3Z1
QFoGa2VKLnEmJqrmfJku+U4HZ1tBUrBdu6GFXla+3TekDlpx96TIa6Nq3VHLomwTdc5FMVvtHdSM
IA07lg9OnX+XdAfRP5t2cCtFF/tOZh1VthmfVkB/19GlPNG23SRZBdO/UQdv7RP2/4+xM1tuG0m3
9avsqHv0xpQYTuzqCxKcSYmSNVi+QciynJjHxPj05wOr9+kaIrrODUOyZJkWCWTm+tf6VhsUTVOh
5oIO0+L6EtuNedfGKt+ElOt6QNZNVPOLBgDVCyeOAAzBmc37MnCiytohTs7oRFTHLHqA33fj8bd3
Mh0rzLKiSn8OXT3fZdOcb+bl09F3891CKLLjkGguW4IILREvtfuVmu6d0PXwRRYC1jdkvy1HhuGg
MgqgbnCs24OV2gwkfHi3DtSi2zNXZBQ2fhaVu1vRQVXVP+FUF48N+jLrPhvosVukHyGtNY3q2ss8
Z8kWY6S/dfJpCgynSXZmnJHkcryP3+ystD+t6ZgtDxg7UIPM5MdcQ5cdG8oOimaJlMo4WdV9qx54
p14ZoasTlJCI3EL7LDmG4Qs/lWXVrodK5I9DNjxMo9E+pjHLVLOICgswPrakd2IGomFdjw5O2uHv
z03zWcbyoOGbXjHZ0AKfPBFy0npiOHCCasMwIJvPegoCK5o+dGr62Lc75TYR72HvO6dKjD8zFWXc
KVqqMrD0f4/jvfCyl4XvdQTQqZ95y77iias2iS3zFxlPP/D9hp8hBlR3iq40PqbjA8GAdKPmyrso
TXygIxICC+e3suRsBlj2Xx+VcZxfyxn3lwdfj9lItVc3F96UP5JYmB40Pwx69v9rqLsIWsuDFSb+
Ootdaov8ikBYDdetNkdiEvpIclaZRyYu7uU2LWrK3j4YiWg4mHj6oS7L8G4ecbn1E4bcCss7wMX0
Mxn9cF9G6g5VdiSfm/7gvP522xGUBaBNfChIRsxP0kVVqmlMkq27geDiY7cS2T5pLPVFtnlzNrPm
+6zNAy7WAhWwzGx0XGi1UV0/0sNSPWompHNu1tVlDOdH1gQy4lH4Ls3sM1yacG4P7TTeNcYQ3/Vd
7T74E0Be1M89cxTAzj7Af8fPm71d+wRegAWtdI492xsXcsw9Y43tA27fuDeKUH+KsQQ91nWz0UX3
Rv/KklazMRH60kFUQKBskg9gadkl79sLQox2+O3C6KKfmKUEMSMkqFqbmdcy8/rmx+aliEg4hANN
DtECDkUvaw+1zmUSJZ/6gsUQsgAsmsjjvCjUtSoeHGKa+3iymjPvEarYQms91BmuUl28jInSyQPA
0kY8Q+B09e9ZLvxHC/KkXGBQmjP1Z7Mznsiu8drBlbzWc5jc9TPXVwdqqZBO/uiH2sG1AwM57JOS
m5bdfJUGCoz6xRxf2r4vnjl2AsEgx6eFkn2JBE1coACd6AXguBRSRnlTjg2ikDUwHEwxAjAVxek7
6n1UMLQTOgc9uCtu0uZG4jYILJpSzgo7wNbqDQUnaLmbjThOLJtNSe0UX6FNboYR6TiGtHoTviwt
67CipV/h4bprc0kwOMjcdKOMF1M6jK0iha3OeCMn4hyiBSEA6ogmOSzOogmfDfTw+xs4wevhUpCm
WzN2wLgstbXQe/oI41y/L6QPLJA4oefm6r7S51cNevnlRoAdplxb3b51bBt/Jewx5t018U/Mlk1K
2Bz2jgnuSjI5XY8FIcbfXruITlIk2xeRExj0pGmdmxQoBltbTr7OddRxitY0czMGEPFrX0DQdvX2
09J+dvawlEMb8R3GMqK4NiVU9TCOTDJND9UW71zUls0DjItqK3ptsZdZRtC3Zv2qJPjQtviqhaFF
iprNZyn5xZaW/BlX+PM1d2FETHmEPdpFFhrH6Fpm8VXBcj81JvpMUmMUXJiFYmEWxl3MOBSx+kY8
UKJNd65Z0AGtrv95W2f8Bdnh0vwnLGgypuc4ulg6EX5H7Qlrr6URLbfuozzxj9Iun7Vw9BjXGOzq
FaO5ZJksWTkakz8n4sHvXBz5pD3T+mUgdvc2RM3T3zwn6y9FDB7Cpw+aR9jCh/j1p/LSKu+mfi7A
UsP9LoNbeWlld1df8+2dvSyRt4dMbkLZxXe6tOxdPkI9AKg23aUtNm9gdreIUVHuLZiAvw2QJmV8
+rPgfgBvCsNCpJOC0TY2hRNMBqfu4vZuuSH7yM4OJvF69gZxBrgNP3hKHydVLFXufXhJJRPdXme4
kgyfvEW8i+GwN7RZjC5GUq+mUHhnR/kM3yDuNQb+P2sk69RpWPmdybGvZmd3J4e9PDe453yCQKkV
oEOmebq0luwOnW69J2ky3fl6tEuX5pcq9JOzimBgL56RG4zexlvmm8nBDN0DdKyKTOAL+7gQoP5E
85fnESNiVLE2O8gbWVWvS+1Rj53+WRWTeQknmnZ9RT9KMtEJO3fvWhQ1Vznqj1D1q2BIexIK0oE5
2c+7sQfUDEA6Omh2+aiVxsx41Cfuii9mBULJBhIG0snz0k1VdxEJBGiCTYMelbmX2xTGS+BwGBNn
LBFEHUUW9IVYOyNPetKDpvE0so0NV2gud+w3HRLfsVjryo6/9oiLgVOCvUO9m6wy+lK4mAXriX5A
vQ53UkW07mB7Is9kpWP+VRIOUjnTqKRtsu2sz81b12g0JuTVFgOC4EX835xkPbTG33Ga/nJQol+U
OSJ4OMM3bdod/3hFzTJutRIU1hXLlFwDzMEgGvYa49a8ZLg7ZKt+UB0UCXTdWyGn6UC0do2dr1dY
Xmqo+VU+Y1jXvjK4T0HTOOkuqoFetlKY+/98rd2ezR+0Cs+CimPpDmc7g+vtz5ealYZW1Zb51Z0c
QaDC8A9tllpLXKv/InwQR3nemvSFNkkwajY5aMJPIo1eCi97v+2qDIRFTSbFKRUg0KxOB1xot/lB
h1VG20//tTIrjrt6ZG9q2/futbm8+ELGFwanQ2BlnJRgfGDSsLhH3kJx89DK82D5EFYnvLHFrPbM
Lm1SfPQml+R6Kld7S4gkde6wvS1ObeOp+zZMvpAcAB+nxxej4dx1e7Axnh4y6X81LLDAZOC5cS/O
kBuw0lqolbePbn/WJ6Xxd5WGf+YPmTpCmiNs3guO99f3Q1XboXSRxa+aB4Qzjgeb7c/c7vQWqaPt
x3JvGJtpGcQq7sDW0PVfHC9v7yMHxx1WEKwk9FOe7JJr1i6idQSm6MuMiHGEHkKePQPnOxluetDc
tYbueb09dEwm6cqo7nw3pA5vKjZjY5hHVVX3P2rdrR9cvzne5rlIEke2Ns1D4DnjfeNRTBYW1f42
XywruffrEXRg5roPbqE6xBQv+2gpPVO1tWtrBEJVJMO500V/1mSp/o4p9WfmIuZCG+qioZsmbDlx
Wyt+t0ABdcpNiXv6ym7duGXtFiHKwklgDTWxmIWd07r1up089o3E3depVz3cZF4rpCA+Nxp971t/
gx819D+vUTwvnpTleobpGgYkrz9e5qHqtNQb2uFquaF377Z+f+T7PrRMfkxLPcntIao7MkaIVrdG
K8rkwo2TlIjmKLdFQKXRo+MyOjMJPRvLvY4Uun+MO0TMomie6kI5bFaKIUBJ8i4s4vVO07tnBiZm
cLNwlfl8jjkJPN1iLP1g76wbrI5tG7m429XT5yHJw9YUm9uhzO7YL5GZyHc3UsjtAWTjOs6Jkhc1
k6VhyZrl4wJ5arR0f/sUr0G1NxU80/hC+8H4zGiAvFeFWoxUaP3u0xuzwHYwVCY2K1GRcByP8GFT
VuBpW9rp9I0mlbEt8u+DXxcPcc4Ujk+0UsNUzgdymbmYllnsKlQA9JMtFp72ZN8sKoMwHvQlD3hz
7qHW20FlOjfBCfhsJ1AJDAzVBhbhvezr9hHy34bUwSVBdtiJsXl0lvK73u9Ai84kq0JSp4x5fFQN
EsHBBEqfegLtZUg5SeBh55BqY7d0O0o0/vOd11nWgd/feXkDuWjWwnKEbgn9z1yyNqcaO4/L6QoP
B05LNF4mx3wbmnAIfBPPtx27d5z1bqIJarO/bW102tt8h/WvvDi4GAOd9PthwOq7jeRzZtB14ijs
yY5Sn8ibJVGjebiHIvIcj4x3b0aoPKbaTmRfilvBg6jxbuZtQozTC69Lec4GyyMZDs1OT9Tipqfb
RypJy52W4Du0K5+dCzOnHiV0PzHfXlc1PAGU3O8RGfVtkvPa3coyHlsLRhn2NB0wAu9Nz/KI5lSe
+d41TEQ7Cw3aPls9s23AKE9RPL7zOnEoVeLCtdvezyiqg4xGWme0aB0vshw5R/d4eyX++2P8P/Kz
ZB89ybJo//k/fP5BFXbD6VD96dN/7j7Lu/f8s/2f5W/9v+/65x8/5S/964cG7+r9D5+QKIw57Hef
zfT42XaZuv1z/PPLd/7/fvG/Pm8/5WmqPn/95aPsCrX8NMkw+Jd/fenw49dfzGXe8N+///n/+uLy
H/j1l6euSfPPgtKd97/+tc/3Vv36i+P8g5XI9MWyKlF05nLPHT6XrwjzH5Qw8ocMNQzPEj7HhaJs
VPTrL7b5D9cXApuwJyxhCId1ri275UuW+AebHd3X6U7DBmjrzi//+/T+8Nv/96vxX0WHahIXqv31
F+OPGyg2l7YBJtK32RrxEavmH++s9eARsYe8v5lgTwQthlwMDXGOrTTS7uE4bI2QUyiWyP0Ej2OV
jZU8G00/rGmr7IJh0iAVgYFym9wL9N5BMTaxF2dd9KPGpfs3GyhzgbD++zL+7dn6Jr9PxxWe7t8a
zH+3PsGdKbo0GTCJCdJY8EG8wG/NHYffNshr09iZuXzrxUBPqhkxBoyTAp8VWImQSu4GRWbLwWzk
VDyk+2bC3Txl5kar8+QMtRaIGWzexK+cZ+xVOcNWeNB0vU75HjvVNfEpONd7+kh/947510vy+5fA
/st/yiFib5i6bhnLtMr400uQejrNTmgrm6HrxMoYFLWh4Ha+yVFku+QmkkwVnZWWZawrM7aPvT6G
+Ypd3etomMkWOFrIcaw1h8PIXr0ZQu7gYfqeWExTZ5mbd1GmMQErgPQNaVfsPRRKhgqwQp1Ye3Xi
pjsmJknncaRSiKyDBsZr60eYx2RJMJmnZJt7XYzbidjfqWpBkXdFjP1wHv29nnN+SBhIMMB9ajCt
4/WnDQcXWYUeycFw6jhk+G8uTdPBf/7NCYaJf3pDOC73dC4UAcMJu/qfNyxVrgMQ9M12O9OPQ6lA
xPY4l9pOuuTH9NTd91EpSa63xsZyq+hL2PgVQZPc+2oW1lsGf+EzoX9I9lmzizTRnT3n1CJ+EyrL
uiBz+I0ZJXZmGuU2+gKTMxAYXFND3pvhbC7ioB/AaInxYLV77JF2Z7+0tsJm30P1qH02wL4WnpSZ
4hSZluqQDpKe4bVsPvvntBs3Vg5yif8eJgx9LHmHVW/MF/i398wjGubeLqHBaMg3MqxcEAb8meiI
nCg1HJP2SD3HauyK4UqKuNrSMpsFXST1I7v+leMpuSnSrlmpemCaNm9iMY10nlK/VloMV7psPvWZ
Ga+92nGDLvvpapTQc0magRBUoDu9BNreLe8j1SUMYz6diNR+US8gGbb6AcU5ghy1rOMTpEm9coeV
ERPjSq3ys4IWtF5IPdvYB7bnmP2FrXv72EXDN8hKfcAmcmnIgOuTkBgh8FKCwid5qXl1RiygWJet
ODGx/WlH7YPQwqD0MbQUnr0z9ZjmQa5hb3YOsnAfmeWlBC6EvbEw/QfMv9q1mdoVs8UZYuJsYz4t
TH1bUPadi3A4D5EBN6nujiEZBd7r27lnvg+f/gq+o1wXPaxpr0Yq90tXJydW7kAEfhFTXR9IFlM6
nT6haEK9VGsQvAnSWAac2jT2rIjrhHkdUTx6EdPC2ijaRWQC3D9Kw43laN1q0FsC3Elpk0jG5JU2
Lp24MbykiqGuN8pjWLvxg5mSPqyMaWDErPU0Os3cpGcdj1Vn8qbS402viy/CA7wjM+1lGieEaAOc
vXDn13aCcc5d+RrTy4VRE/nXJv9dxP1jU8qTW6UxuYe4OdNj3AJWxgOfMmkU/bCL3AGvgi60Yxsl
R0vszLFpzrFHgJMJ92PbEhwEuFJAjo8PQEBi8JvWLrdUv+5a8sAzE9cjyXAI+zTnrqMcr2M1at4G
9tG3kMHM0ZetfhzcKNlnqj5IV9GTo8s3ih7Hfa3i5G4u8xCSYRL0ZODpCIGlCSa2vkNBqRBSpoT7
cpOka0TzdefJjMSU1fOOXMVp6q5MdmOAOModra1QC3Mv2+b8fNi+ANlmG+iDCJmI+QtIXJZwUsb0
mNKJpsV2d8ZnuFRGNJiR6Sesm4yMUVFJrE2Lq6kc3XpjkkN3rfC1IuZBgzr3h7l3KeIG2LKy6Vdf
QziPN77H28MAcnwwZfkxR/N411ZOf+gG70tntfQhKuvVH6wZUvhLDaw5yJTF/JzgE+3TTLZM5j3k
NZE9rV6T+8mK5y1O7avZ58Sd8nZrOzkRfiD3VKLKnW46jLPba1Na3zrlPCPMZpsmijLq03iKxLhx
YvUJbjbL+5qRZoENGl609By3BfyhPpM7SbwnaI3p5IZhHISRJbZKm7Q1cYYtWg7UwbIjFe37G2IZ
GfItRw29miTq/jxwqfvNtnD8BDdZ0sCkmxHstRNNRz2FuQZUn0ytnDLeV9Kwt7o9PmPLgYOicl7m
mc75uf6g5oDGD83mX9GSNXv66U0r4nd3sgABetG09/KSRDPPh0SrunZGaB91MKgo9dVAqfGE45hn
YVTUseMyph4Uy1pUtfsJpxKadjOsfZefbpROfGcX6IflnMcBuqN+BzC5AjdMLNrNq3eidQHhJ+Lb
cWu8aERnKYRjh9QY1MaM6mcKpQG7WzGyVIhhV4H3XevU9SIbq+zIi0Gr3pBXu4mS6SQOn50+JGNs
22stn8RKG2WzyaN5DlotR6/vp+IcLQ8tCAw9Tq29MQ8U/+m2fnQ4tCpPfpAup0WROZzTW2jC89Cc
wrnr9omrOZAjzOeUMr6HMhuNq5VF313m1YHK0+koaxC0WiytbVJo8ddY4Ez37ItuWeI6WlZ5bxpe
t2ohvmAZnsuHvhn01STS+X7kpk3jKyhrG7LeWS/QKnFJLMQtuwW/Jczx3OKew71hf1WdHPdi4EeW
xf2/HybAhRg4nC3W0jyACZut/c7+Ofma/WTM+ADtJkq2UcNkeHab9DA3PTfidHAOauQ9oCbZQwgR
D45oqqcMRiMDfBGeasmwYGCREENl7KbiFOdSBbNGJTC6GrqxLaKNYPa2bj133I0pl8mY1YRzvHo6
2k5zkGwPL03rnUn9fUgL/Juc5ItA+r/Uhr0vE4q3sUNmq4bsI2rQKTnoGldS6i9RZt35YNqaB0Pd
futqsmpwOrxJfOiZRkyhA0UgLbM+3j66PfTY8WEpes9CACdwwaXq1JYY3MSZhaU2eWY7ivdj4vnk
HgV3eC+K2dvVdGT7sfXqSfUwaFP8mhvms1+Wx2YGq0wpFlHBLH7x7fBNDHm/99igCE85FDvykEeZ
cyyjniIczLybrq4xkOstbT043F45tH8C5JP3RdK3z4ZPgCuL1lnUTUHV59ZJA1FRsSnqQ7akyVRt
llN/UA5FvWbOX2zmGitPZG5xWUAYr5OLsvN51XaTva3FUAPPqqIzrWaoMOK5zvWLOw7pCcO8GdS5
k2BUUOuwSrKz72xm7AGncXnIfVCsFUIYkUPUnJZOWDYR4amfKWSMluuy5Y/VDAuHMMUru9aJiM28
2B3fdZt5UUN5BJehc5qJ8mD2YSQxA+nbjjJ+i2JJPUUcTdsGq8DaZr8EloAAYwhjeR01uERcUV9H
BQvHMFKxET0V4j2k+TCj1hTc1D42gBNrvcvOSKzBEhbEjEKslHrXUKow75KYm5lB3mqVZw7cPM7o
a6oJq42rebTwxZO/GiDEl+Cz1tosgEvo44Zt35ONNaPpZL53DC8/5TXlwm72JtpqYnc/fE9bid4K
kIZ2zKXgMAp/4Nb5KQeXiLsFMXLCxjXGOtAwskoMjRx4Kro8dpwsL0WjlauQXc26h0246dzyRAtg
e+eSaNxNsUXpXZZ5SD0Rd1aImrhABnJeybAedFZUZ/HDoz/sAPhuiePVVyfUym0m+vyuGHNjN8ii
OI9ZlUMVitWRW5i2Mxx/V8yAjaYiAWSsSmNl0oXdmGBW04gMFIXQnLH0L5x0hiN1B2uLIdBBVLxv
szC9bxOasMHoKpusxcS5ZxQmnRFefElwFQKUqKmIGp7LKONcZ4zN2vNGNNgkxHDivo+6tB/muHmz
cdBmo/f8jbIFua+18sU1hX2H0oigq+zqNBbyI6cPYJNj/lllbl2vOayHQRSDKmUjdZgyfAeeR1NJ
RcvyD+U9zESaIpwEl8pFUo/Dl6ZzVlUzA12q5d7Q0+9dnqbbwRVcqzWhc3e5dcNoY65y8V092hOG
7k7FCLGtH4F2aJaIWJUmtR0kug2YwItX2T9TCUG48Lt7RQCCzk5WM8yiJCScB6B32QOZQpKqJOB6
+KymMzxzZ+xd29pwWhVcZBq8PqI5Ru/FO7W3ja3eihGOtcJaLssHCRrVdgtO+JEvaMNRl2no9GPe
DgUXrd6ts9C8d7yGlFrSQ1/3zR/6rNwNt1W2Jmk/bjym7hsCBtS+VexGwoiRy2RP+blL53NWMbbL
/YaOGASx1GQhm6dAzvgdefY294fhUlY4Y0A1raNqE4nWW5GmGHybXzXlccch4niTRPYTbM9sV8jo
Cs0Ppb51/PXIoAmcu3lK1NBtjQYvQDI21v0g1Y7p6Wsr8DVMoXWNAUGsWCmbwKFyV8e2LAlsEVxK
uM3BGPUTTmR+foi0RuIMzr/Jqfrq80qI+vuEFizKOgxMWNVrvJbSGJjy8esNzDT3zsLhyNOosNgO
tmVfpuVh7hmLd7PG/5gJx1j5LnbQOd64OVKEnpevEsPBfkiZ5rnZUF9vDyGGiYaV6H7ZJOUjtSYM
GWdO4g+y1Igbzd0pX9OURRQkQ4MgGPrJQfWxnUd1H83SeC7r5HnQ8/g+83p69kolTqlu3ys6Ma5j
3pUvM+MaOIJTZHtP3RAbJ5+MEqP3cisBCX4fOexQyzu/KcpbN1mlv5YOl7jnld4dGDNJSqTwv9VN
t3ErstOJyn+6KomeqbzjXDxhXbCz5RDb18ZVTw2xIreTfNixALW1t/t63CnWCRC73LybJjm5Xt+z
0lGiyvDZJbk027tEYq2mAZYT10hAlisHRTOfjr2HE51EN4OUSmwiRTKfDPqLV/fxQRQkg0hXhve9
nb2HQRM72jpUDfHo7krwG4B3PPoHr3BjfFXgEzSHxEZPpnOnmPg/wZrpdmGR492BY8YoHFwURJqg
nftioyzT2o6T7Tyls0j2icw+lWd8lUhGr7meQDIYuOOLqWtprhzkXlusZ4nwXgcqJ7ZoxZS+x9Mu
ws/5xTawirRO0W/axByPrNyAbNpwwu0fB2Pn1ocOktretSBadj5HATuE01VSFv3VGsJ7XpVxFeMG
R4Rz+X0Jx9+3Q/l1mq9RWaonn+TQXW1xgKQMAAfX+OxWeHpHM95DONs5Y9as6VErAm0Yvgz9PJ7y
CBdPlLYvTr8f4tLfRTCUoecQweicieG8+OYkhvOa9YjbnjFzfCzGeWVYgw+k1f/U2+aCBXR+HGxX
u1ZG90LbA6+N9lp6yB32BGEMwBpkuRm3FWhuBs1t9YWu134bMt5m7D2ftZR7pNVoIxe8q21tHy7P
VNr6KwHlZpPm5anvqcpwXIgQntqGc23uUomjRjmiPMjeuYshW15tTSIN6No7IF7rcRqqe6cb8iDJ
CChjjH3XFmOCoa8keZ4X1x6OnsZuwiF0+E2EMAxIbn7knlmscVjOaAsErZSA0EQmWG0Zz+ZPdu+i
a0CpXfuAbIOhmtI1HMwkUAnpvdTQwC2FjfmSpPPz3Cr3vkuSl3BwUzjCOhXQthbAjgEyrxnyeUat
XZOPnw5RKi2K1QgRaLQFrAvVe3SLOPOzPh6nEbfpLJ3hzgDs/ZjDc+uSXdF6/rNje9oXjTU673o+
A8Tw2EOZsLGnwxgqnlWtsFgwTl4Z85y8dphq98QoFqq5TF9jXDdB7U714fZVMlk/otnT7m5fnGAM
RVryUnDhdzbMOlsTZ53W4Zee+skLDifGge48vBAVT4/AZ2kAXz4da0ZmekYVonrliDe9UtYxEfog
FSNYJti46vuaqeIXSy+jR8MYLrfvssIqPtYsHsHQxfNrusD2CFdmh9tfAn7xlGmu4JaSD0+AGn/7
Lr+rvVNKlnXdO/aeXIT1Mngj2NFlLFlVL/bQvgzOgjty/fWQ9BC1pnlfFdRqJwqqUIHBF3zohIPc
tFb4PJ9HV4U7367oYyekv606LmYbkSQ279llIvpFjHzTPqHGk+r1QHdCc0MkoF9ZIVsFMgj4nrsk
PExetI9KVNrEBZQQhGNsArdngqqmlIXbVDAZM4X5Qjr2tvdWoI1KsHe1tiUieG2KJF/HnLpWQ2hu
lRBqDdMxXHdU3q+9zj6WLY731iWiEjtjH3TQedfCGOZtxXvaTD1nxa5lp5dE+MBbGidFJGNu0vSu
8mpw1c5LYpdy1/dhys670QiTn5VKStzVvhmAtJ1QfmKLBLUJ+UrglcJfGyircPdOzYbGbNJLZ7IV
4PxTXbOp/Tb7Kc5Uylaigu1hykuKcdU3mLfyEpazNV8A4UsSwmc9ad8iGwO52erfOpe3tldoVqAa
MEvjGFIgzZU3TVa7QomlUxiZuW86DeQpcINkpjH0aAxau3Ybk7bZ6FNTzg+9ring6UjISNt6n5vw
IQUYHXgzGYaQWhu/a/ZTInX4p2l+1LBFlD3wanog6yCB6xktHFy/a8OHxqeLeuvjg94i+jyY46Ed
jHxXKYeJf3yJPAIFstNs4MypPGkLLpdChrU+g0ZpzYbNg/FOKJ3irC47KTY0gem3wBaSHjZJ5HcE
elhtQ4zXVUUgQ5thZmPK2XSNfEEHeRARkNIpA7bdYjQYUeQ8rgfWTk3DFYIBLi9BTnZ6nMPISu8w
ZqFIzDi7sSPwDMVdmcpvFEm8tdmwrnjVNXaYiKXOfcGEBmdZDWKVwPJ5TqExesWupFDnsUYPKkSY
nLtaqs3kxOophgPtqTejXpgAI7ThvoTlECXWaZ45s9G+E6R5Rm9k6Hw1mU2CXQPlPDs9zAOzsTd4
htWm8Op9pYl3hE5C+NLAHmFWu3JJ449NWrJjgpoknfhTZpUGA0NdCD4SxJt2DC0mysdYp8qCjHTK
lgHAMmKtOwMoj+YtfSjNKQNlE1QtxEjYOTrp1lZB62AjUGLVJsEdNBSuz4WDGR2azbbSOd0zBTtm
9LoFZpEEsSCNKZX5padCJtAS69KkTFeFSCluGvQQ3ja172NL0kF6hKPrSK6yHG5XauQGYQzjqfTc
ftG571U0jIAeXG4tQImQxK2TrcZP1CqMZma9pXJwVyHJxk7zWFp6s66m1jn1lUdHBHBm3c2++677
LA2j2kl//qbYmKFoQQgKt4bxnJhGtB8LEhkQSrSAXSMLyQByQg9tquRYwVale5YepTo6iRXEN0bF
QwEKnZMHuLONFYIrTlm3VGJGIMepYSnxXBKVEuvWQjy0MxqNeKJ13FwyYM4rj/K6o8axL7EOhgZu
zqY5S+Oqn5BiiVLJrz6O6c1IP83Kdkc2Lsa4t2ZvO5v2uHdmxbtayw6Rpd1VIeiqoRmPHjPdlU1A
ZZl1r1J9HM4ekaU1y0cPjqPfK7vJ99ViFiLWbrGSlVgUWhdYPEGhlT/wu0OPMF3gY0Mz9FtjSB8G
I1VHZrT3OBvTXWwrCXJ4niAIg9XIipOrzcVBcMekhMjZwsJ51mqIg8LRXjKExPNsAgmJp0TntOO9
AOLQNvoU7TXrXqA4HIgD2tyMpvipQdoVbXjvhx28pSF/VLknrm6l1jbP9lvF7WEzuGN56Jsvoz5P
z5XsrloOSa40ZLPNhbk1u1TfRMsfiaRDX2MpYjH3pbvAodkDGQWvUBgO2KowpFde/4ApkWkF0wVy
iUkwQDt4HJUzAQz3MfH7Dkc3jkGiMt4NlxxBYah8x0t1NIxSYZVW24hmDkqomA7qjvXdQKpdN5Gh
456nCa6e47XTzByYTYdMS+qZB9qfrmOx8NoZ2oxVVx2c2kEItgZCbYqqs4zt8Qo882fOzmXo02HT
+OwIh2cvxLMxJrN5gQCJJTREB6qnhFip7X7TrNCF+sT/XC+wX1TjC5unhjYxXw88l93EkAoo0EP0
SmbnbA9+H0BdBSEN+bqGl7nqiqnZN3b+OWrGnbTKN5XGpGKwiIrSFccal/yqaax3rwCmP9T34KUJ
VqoKO3b9ETX1joIxe1VXqM0et+E1vMBLv6Sl/KK5zM58tWw9XzsKYHqeWIFRFDUuFH8Dg+CDbqNy
5bpdSzSAMUSnOus4CesigEwc22LAx5Oxd80yOtSgH+na+BgLGIGJIjlHWSozJBbDsnJOU86aOjrD
l9iIvBMyNVCdat6Lzj7EDbUlDQvvybZ7NgHeQIcwkxzOajMENMZAzKSo8HTPpj8C0YMgR4UDOI38
a28aYPKL7JQVRlCP/5eoM1tyE9u26BcRARvYwKsk1HepTGX3QqTtMj1s+ubr78BxI86Lqo7LJ50p
C1h7rjnHDIpdTjeVz/Jh1yh6VQwD1yX9IxVMcUU+OqeaeA7AShsmD/uwoBKl6ubUpzESp5uFahcD
FBij9qwc6uUGzJV4c68izyBgCjADTs6TZG5Y/yZDxXF5RDsr9VfPlcc6yJN9F1q0eXTOxhnnW5P3
jGl6yhwySj+v2VyVpX1Eg0KgAx3Nyl3XNphY3ENDCgZ6a79PDXkNvTYiOtaFmzDIio0+6PcspytI
tYLbLIdEOy4ZjWyMU8DtYQ7M1n9wYP70EL20HtFXGOXvtveuZAiYICSgX6rHN94Au60nc5Ka7bTL
Le2tNqP3MBzUthnRuTQL50uuEOQhO22WjrHJKrUNbRLDTlpXWWvwNSU+AM9GKZJvVd1kZyYgKi17
9BltqKDNIMOdiBYzNUW7LM6nL69qtkPsbrLJ7F5DUV+DsqnWgC3/s5w5OUqDIw8Tg4HmT52ShljL
FQwKyHDf7KGefIyKniVfK5iJRMjZz9naKpnHcu2kzXfcepJvrN+N7MrWuhghqM3ag+//XXfjdy1N
vkh4ypUr+xcOhFQ1dXp3zAPkyIx1pUfhNV7kB9Doel2N1KXoC8VXjjauikrbD+bvzlLYaOGsDUzw
6ynRVgBwykM9tXvqXao9i6XiROHBPanAVGuTemFbsbMa0PXKy33aCliLeUMDKaH/SUvT2Q5EAaD/
goqn5tsmyEx3XTw7m2wY1pVpuTs8RvOGSlg/L9MtGaliW7gAXG2apnnw14zuTbzXtOQ1cTJIP5lK
950r+D93yXPqR++tIkFtSWDa9YD7bHAMQKnsBndekIZrD6c9ZH6LKcSOzxmOupK0dNeXP3hFQkKW
4SdJ5vARmSEJKy4Vdyi8izYiZtnu1rAvkYaaY2FD9EVuHDWtwnpgaxE3djIz5hIb9CaM1657b3tI
YPTRVBvN07e2SEHkhjOYDhwdWAFeJjvvNp2QQHG6HE2KzcgqmqN6Hc3oyolWZ6cgls+GDGuf8RaI
rHOQf8msNASfMB2gm0bxGlme7Z0G3xbl5d3koMEN8lB2SvoMi8W+HjsKnceSiVo5oZ/CEUBfttiy
Ozx57GH8Hq1xvHRR2fvlf1Wc+96yIJbKTa9o0bDLaYNeTLQ4u+cFeUXpzCEpHXU3LMb/Yuwa3+EU
ecDkeourpP7rVCRIMeHsGTPLE5/TqmJmrB12mN0QkMsZMRJS99GwnNx1YfEGGP6B0eqFUQywJlpd
B6JpE3Qd2v5vOQaCMVCVzEDYF7H90CrbbFk3ALMV1nvD4nMVxla0GdmolK5+TqKmgcg5X70R1uxY
IiwyqfxULHsP0+B+lqkR+W7S6xuzblfkBG/RqNQhD8t7zRN733v3MMzG89DDkpu4k1kWaxrCqOds
aLqN23MYak3Q7IGDNzMbAacjOOxtMbyGtKjRSeAVm0EGOq1v+z51kgsSve3rshYrmkomIqfOwe7b
aEvDc77COdbdvaDa4XWZb0nIExDVOO/iAWIeTg2zZ7kFohBeMAK8aHO0TP2dqY2BsKaxXKu7P0R9
qbOQCQDNAK5oCpICdXOmiFf6TknzRdxHPTP+TKTZKR5gCEc4RlYznxrXlFQA7uvcOnXSwQVkUVtb
XNwsbndeqpV+YywMYGb1U0gt4NjNDG+5ftSsAPld22SEwY7M9d5ag2wDb7+k/M4loobT+pvOb7cd
YRzPmYMwC61ai/xqKqO9KRRAT4rqk9xx/KbGoJTP0WXopMU1C74rl3QDxqUsL3ODQaqGgakmbuGu
GplD8oBcX8NDPU9H1CYeCKORqX2frTr5G532lxmaNr+2fKKwtsMbMa4J+Kc1vnloFfoWOrZ9rpxl
JM9lzFhATAyaoT8rgY+joMomch5l7EXbTBLZDGjZHlz53kmq0TocakgtFvw7RXuHLbnZm6O9ipPq
0zMC/g4HSgbixGY1zLQPVXidp+ytu8nZ6hSi7KHcw1oqFCOiQ+Sojef6qptlfSWA+VeMYOAiyZuF
Ux/uIYNVXM7VOWsC/SENsbfS4TcPQz5bSfDjBgZmfR2lJMpozFXs9CVVfUBV/v1JwOEunlaCgQ/H
XZNp2qEDkYj/1v012IvO2AgKBxsOpYN3bzSWCl63G7XmXBQ5ClgNAbSblnzcB0S/73AY/7P6rFvl
JmjBEfJNIkpvY3IwORFQeZtnVa7aIbuMNeT0sl3+JO5m6ziR5840u/XypF0Hs/Uckz5fp8Eq6miq
b6vmMId2v+cxJjdOHKPpjsQYk6A9dJ14sbuNNaViZ7Vdv5L9mgVx7bcDm3BPpvdIUlUSGeIx23G0
Uy7e+diTf/Ja6Us/3acG7v0U5PmasnYGaJISG5HoKxAmFQ8Nh3c4a15TDy4Pjb7phYCjn6TmuYmp
XURX3WQqGHECtN42KyYyh2P8XzBNYhGswbAU3n6ku4wxEd4kT2nLii0yvxz6J5OWngYf+QpUy3xQ
Sc6yoyrp25Gw7kvH2fZznKyBmU1rT6i3OKgEu0/OkmHWZIfeMNExhEXJ17xUMrF04WLY9W3RvUXW
LeSxELfJeBzQ+I4cN7YVAuCJmJ86JXrIUGJwUSee49Mt+h3x1qzSyH7IBv3JypKr48Ry11PutaMZ
l6AcxNdagvgRbOHzMLzbVX8qnay/OHZY35om8rHeyN1AtATJKuvfG9z1UECD6mpF5dZS2AwR7r8E
mxf4LgMFW/9+KQFmOITPkvLvtSskbXdgOkrWH6El126pzDtgrwPFDZwcgCj5g/HHLdoCFEynrRqG
V57u1AtOyWFo8TIP6CqwNJxNDdUbqJXxEdoqfWUgfpEBZ6fRKA+NSHBZEAm/75xJ47FMYZBMepMD
qbtreqrcIb89Uxe8jF39hrMCmaVxLyO699rK45SZtnkDWFPx9alo5QhTXiUOJ9Y9kKulBmmuSG4p
mYQ1ZXUlDrHYxFWR/AlVDzEgSbDTNbuyrHoq6VwNP+q6bC9WNrsQ+rRsvQTHN5zFUTcyU/ko3Ebn
/ZHR1BxbId/VHFrnwY52Hkq2Ezq4DrhVJaiwa9m4lAZrXkVxCJ8VaMe7UTZPwhOF3836Q/NyiAms
rkIejPTI0fjrFpzpY5wRuNTsS8uRi4yyTg3BHGMFmd3fyK9IfektjYrsHY6isSrEKY3z9C1pq1cR
xLR0Qf6e5oseh8YhnnvSl7V1stnNGBBvYTIunXHt28QycdegnBTjgNQNAXWyxmZrmiBybUun8Vg4
R5b1vxwj2GYK7JLZtNxehuKjLdTJK4MVR22xiueUU8QcH0WYASvNy4QbVLwjK7cmt5f5eZDDzunN
ib1f9oQa4lyysYEEz8jrFGhGxsI+dPLU8uewyTbpYEbrfJjGUzUS+i3NoAKkZ+A8WF7UgtpsdSPx
NS+BLaT4a9GX5htv6bzRMwCw5IJ35dKIMwyq3Y9ht2tJ83IyCrx1XIlz1dAkA8UWO0unvvlW3eXS
F33nglfKNsCwrZPm8HwNS/HR8uSiW9fUT0Om/XVIdmylgaSBz+yvwjlzGuZQnbrlBbzadlocIiou
SR6q3f+u8FngskEu0ZAuQMcSBlCUPQvFUwVE1GGw8PUGc/5nqnS2kHV8mYw/dIGyHR+9e7/gu//3
ApzvxXW7cMe7LKm2zmmIY5VQjOU7OOWZ+c+OTywZ4lMvIwHJKpgwDFi4FOLkrzIn3e+hOnC7Mx0/
s2hPBjuJSWx5cFrVUQcqQ9sYBQGlQ6X7bBAfzXp6vZO03pQ19xWH5WPrkZvpvKAnaYqBG3PRwWjC
Y8Vny++rCLIBOLkzN7F70Y3VXji4Kap6tDauwQQFTBC9cgq+Wrv8MxgIHwuLaRvoukFOBQJcGm7j
rn3VF+jHYCE550nLgdkFDokjZ202mIiVk55cHZp0wdBYyuZv04e/q87U/NkRD2NpdSsoqKqiibyk
wgvTVd98//kakgnaTzI/7alezKEhSmRiQDqU1UEJesXyuFEbbYJk6LRCXQeWgugRFNDRb7VukqK8
jTOS8rYwe/WroqQjMbQfJ3fs/xLKVnGu0BNIv+GhxNB8cImFb5Lefq3rbnzAzbEa89UwmMqmRujr
ImrqlVQSsi2LqkID0DaO/4mMLE785cFgQmtFXjbNYW+xy9jWHrWyZp5/sBaoL1VtPDSN4t0iKOWH
RQC2yiZMwb2unafaWN64rvc7luUbw2mqXZ0VANCy5DhX80PTw/pqmsVtZiV9r9ZO5aijPiHSqwpo
Th3lA3pomuFpIu5DIBsMc42eEIf2gK/TiC8DhyF+HqghMYDtuuAIkbEhETQvNbYhL0a7bM4K0AcT
hqlT7DHlEBji7o2/vDS8H7uVd6+J5GGpAwVSHkEyKnehYaYbd8ET6ibn0dnACCyNZthCL8j8cKyQ
o0O4Q4lb5xfKy1/qwcq32pzTHdCwE+iCkq7MoQY/VkKK1A2R7TNghBgQtJilAgcqhOGfkYrcE/yT
u/LM4NWK+HDi7kTaNkHogw+B5IN5vvcNC6FvRm7f53NXoAzEV5fet4c9edMjsvE0YKUnjuZ9Vh5R
20TUIbdLwF76MNLIy9LQN+JbEmfDVbfTbzcq5TMatOjaF/pv09NW5pib70FGtx1v/Fq0bbpLIeie
A2linzDGnNl6nnxUe6yyNrQNJEpvxzfsUE3CfyWxovPgYGmpEpodOggwTNX8ljq0tU0/Wfa+9eic
dg2rXPdNomPDdqMzKOAEaTPLd9OcbGZJUapXYjRx0k9XvuJjHTnbP2t9ujVUqex7xNx6aOKT6zja
0dqgY8BQUHW0tkmlVsEs2HggvBshmHEdmcAMG2xJIwYyzy5WwZAHR2vIDJZkNMqG3DuPqPjzmlmL
C1BDHOYcz6KrMi9KQaSPwkrbUG//YQZGRTGHlOc6Sp2z1b/WFqJ8sU+ThbrZdxzAwtrFhNFUm6xz
6TuT6XjOqRNsxNwcM8dQsCt4mSa4FzWd6/Vs0t1toq7yCTl7YnzOXDyH0hzSzeiW1Cr3GaWDUSXp
a+H7zjXrTJcHuATelUtnvPdFWhxyq/4IRCK2hBfadb+UjlY1t+MOz/ixYAzFbDPwOEba5YQFCalz
ChjJTOHlVLdbu60mcjEQx3Dlx6KPrlHrblKVxY9Z6Uv9JD0TwgERyhTlz5nha0akXT1Pm49RKh7p
SDdAb463fy/O8m/w6kfS537D/ZlrkkEVfyABuRI/cDg6/c5pnfccEM3Nnqz6MvXt4sReAzaJvlWK
GzoCX8hCi7l45F65EloXfs9En3GZBlj83GBLWx9diaL2e3dpG1ez+cvrgo0Z9NQCkE9nt7/cYsps
S7I/2epBeHPaoQYVcuhjesdZ8XyZONax5g29PxucWrralCf8SncyIcAsIEiurdgtj0DcIz/2npmr
R28pPJqyBF6ilPxyhqxAMo3R0Ico3IystE9WFKxjA2O+kaEggbqrzqRxKXezFuY+vtaumz4Kvs9V
L7KlW76e7irzli0+BHkEfQ5F8YbdZXpnzPFWdS4X/6Q3+wTFnkFRR9cB+ReTRf+KnhNDSi8lVkRr
V2Zt/dQjHAHR0MBqXXrnifLssHvDPcBd0bL16+aPjFKba+y6+RONtGa/2MTgMFXxDK0O4Cx29FVt
2VTYNRCVguApaGwfUpJELP+52UZ1Tk9TU25CBeiymTqo/ZHsfdusrS0dF8MqaMX81vIrifSOI6vi
jcNha2PpGC0DQdsN9t13wx3eO8PS4c/kv2fII6uqK7JbZHifOWc2h2Xwo6mx2KNz06E4rkJYkV/c
WKuNObctLppE7awueifvgxSrPJj8dWc+DA3opTHZmu8NAH+LUNDJJaZt02vJlX6lNmKar0K2aPPI
WsnlUbTjUUQ520gOdSE3JynbsMjg2Upp6zqlSuCrpXnNoj6wY0u+MXXyEY3eEq2yw+HLQeBtZqc4
GX0jzlmr4DJiMPKNpuo3A6bPs9UGahPHodivU545j1JL7Ae1oOmWODhTiNBWUT7rlxiP3dqYrZr6
BQczTO9GB5Ib+BTCcFc6BimePpz8sha8GxQEcLBkXWKVWAR1bMV1bNvbvnGpgbeB/Rkr2jzjHzYU
NFpVg3GjKis+5mY+b4vZt1WJ50SkbJ3m7ncRYpbK5vHNLmNnp/CLekNkbspZqjeep6eON22vIsNV
qzBZCje4DBV4Ocpi3fb+78WwqnxPAwkOd7BvK1Dx0qdS0TyFpuKvZtTQkxMm8H/MiJKKwfWAHYSs
z8FVw7NLsubSJNWuN4LuGBpM4o3hYaGY1NJI2nzncavRaNR6F68SNFV72SNfXnBggScU6bdiCKWo
O+Fq638hjQXHwckwHnF6atxJXovWeCfSyfxsTIe4Z5k/Qc/1IWLxc4KC2LYj9YGlmotNP+ybMVbX
EoEZTi6FF7O39H5OUGizMXoOFjaBHogNFNL80Ixuvo/xZ75oKcQtAdNCZKN3gvYp3quUdvVG38+A
049Qd66zHLJbQGzvZcingROM0WJQxjHYVnq8s4KE8JUcP+yheeWLYZWKXyNdp6cWFomLk+4OY8Ve
laHN7asoDgbCAMc07RoFQf/SdXP/osrPkoMJfRdky3BETMdWhn+ZQ+mG0nRjR8syF1VENS0puGQd
j4ELyTTWTmR743OUxxc4Ppx8NTck3T2GL6ELAS+d2+E2QJTGHORivKlmp7+05otdmgzSuJehL3Kw
w712RPxp/FRz3lQZ2VwVNGNJ89iZndoOgjYcwQLu/u8ltTjGdJxXoa4MxwmG4VvRJemLtrC/VcsG
uaLpiJfSn+A1vwQZl1QQqLNF0fMDEn5E629RXvVet947CscTNSRHx0n4i2/1HPtsvwvtdLpjMENn
JAR5KlgZxVGt+2xw5V5agm6WZRfoBMWLEmbEAo9xBNFWnCqqiTeGzQ9TYwfctiGFJFmgypNCJmOj
Sp8xbD9gVuU2rd2rXCZvcLe7llPEjx1nJ0VHD/OlgfIxs2LE2rnOSXa9g2COAQY85TIXMaUWZCPF
6HPlCkAYjsTM6X3p1IbderOVWFzZxmqp1u/ZU+jw20Jzp8twPDnV/G5mnXZJJko53I7eIoib80D5
0iTcH1hT5lEglB/SCRPZMHPh5iURVXonhhvb6P5WzJaLrqAZOz0e8ksU6N8m6UWyf6nk7mISzK+3
TqXsk5lO7p1UwK6c+9KPy5pPE9YMnP+6OKScZE+9waYOzPO8l03c7TrHuHJbLb6hWVyEPne3Zqic
Q0Ioc9VNlb2tJHUU/xjeIe0UQAjUqVYcpanhHVEuxz9B2Qb+KBaEZkU2FQnwI4bmj+wSYhGFWD5p
lOBN23EOOONSer/plpa6uSspdsjCD8Kr/ITQ/M3CZh+Yz/O9idJ5HVim/h1PAc1Jsv/J4a/hwIIW
iseQC11yNcCRX6ebqtRYBk4EGkyM3lB4+MXO/pDl0kQL9qgZ3vrem67CaJv71LlPKB5o4lU++oUq
7KMEIIh92KsOVp3zSa1HecF1x58kBwwFjU1rF7mQPQXGOoEuDgb2pDePseSbRQr+jQnh1WQMBCMZ
lRw1StcvUcIss2NyG9rmLNK6OsQxt9Jg6rYASNh7FfldqSvovL9DqDnHMZMXS3Sbf4zEIetj6AE/
TYi8LIrqSsbVvfZBAsqUooedtXh7DdJWDs8fFoq98ltLhj5KnrHSBXOS6xGZzThefIPFRXnnzHwz
tU6/CdfqVpyuPzx04l8hgdpVJTX1aroNyMluWHwcxbvJehhayjzeXKH79mhjGM2Aq6YCkMZiPSkG
N31th/RvtzC6VduN9Kkt/9q6WnQeY9AcgrkEewGdO04LVIwgyyVcXhqze7FtbB+dVTeb0O0vpTvr
12gyp8M8LXaFfs3hcX6I1KYZhA/vqtcsjDW1+1KbKLxWl/br0eZ3ymLyzmHZPj0U6s00EF1KvTMc
6S2Yx69EbyWtPPXEZZp58M41gsKV/prDb1nTgeK9/HsJexJzcPbyuPy0Qe1sh9wKDtw1tBcjovRn
gEH0q6XzxpATB26W0YMSB44j7kvuBTpBXOsC2kp8GXlvccF11j6Pgre+iBTtJ8Gjcue3VFjBq9Bh
fo/aOOLMMW3fabr2pR9xVbvxZ2kH9Z3umG1ICoHGrBkvBoYeKCJQAvgZh5yyiiBJn+jYhi/tpF4B
gKbUatatS8uBctW2wT0tSJkgldGl4dnjDpfcNpV1c9Pr2nqx2ucYJXW5yrXgW0YeVzFwyido/xYz
kJFvHNcqVrWpp2eMiMYmscVn5nX3f/yVrK/TR0gZUpHa1g5JDpJZ6Sfyg51kQ6JGQqrAxvrGtalv
eBeNbQVshgN0L54dN8c9NxL7TXIcWW6j29Cs2TFUoniWzUsfgzYJouBS2nq3kSYi5ATl6JOB7oCV
uHuNsM5vHTCVV7Ozf8C7ape86MebHNkUGV4vjwAgkMAcAOIdfePfmncj/PEqoe/YOulcWzT9dU4q
7R1HKY4/tGjkIMUkWYALp3uHjH55igObyHs0x+8JZ6As0pAis7w6iEbl13hE/ctVtdJ08xzCMlmX
Bb1OOg2kM8n5u+WZCD7Jw3W3DSGYLw8rVmUumDTHPfNDnFE9sosyNHa5vKxMEeigqRz7Kisbf6hV
4UDnEGaAtXlVKDRtNeh7Uc/hkVCEOveaNA/YIdotDgHv/u9F73OBC/pAZNkik3huQEPxBkQRORKM
cRMq2wVr6LwxcKBwtM2vqvH2/WTmF5t873aoU7nX4+l9wpuza2w4cBWnUgZV7ucKZv+BTNmdjPm+
U451gT5jX2aLZVksOI8ZuQUFvkHbSfmbola7jY+TM5+ZPbydzbV4zLSCzW3pbpPAeHacqQ5aL/I3
5To7R/UTwi2LYjWUzrG2TKygYGQGq2iuXjqv7Ljrd3Tj9LtaTDNNXY0DiuDv3Bv2wQRNsxnUgqGU
gl5hxwvdVTPIyqf7nSAfoBTUgBnnP5DYNRV2xNFHOf6qvG1Usa0ym1mASjTlPrcG3CuhPOK8addG
nROAAgvt2e4trIebSKMGcnZSPiwn3XEPhXsZm+o2eWJaFYgvq0Bgb1QUpb71YX7q8GuuWR1FW1L2
4mxmVrumvFZxkiXQaFvt61TaHcvNsmM66N1rnRrVg/qYV7voonuiT+/U6MpbUfX8BpdFSrFIl4HO
hry2y/zRJPnvCScwzxAr2dddjwqN5wSvSH3VquqT3JtJ6YRKr6gGNzeyqZVCjdvqcmjf2taK/Cim
5CoSWnXK7bI+1QkKAIucnZZm2pGCW+0ITFg7Vp5iklsi4gv08h/bM0CcbGMhj3qAz6d3TAhWqXa1
2z648t/ylW5RRDbOuyxwzevspNXew2vaiLE9/XsxOBee5hSHiq64uNMy3pJTou7YxGak2ExcRnZG
l6G3Y5IpKJ+V20rG7bnc2xSrrDK6XR4U0BOQHvJyR0+wnrG8BFci0/lqs5AkYtq+CdBDG0Mz1ZKZ
at9yPNH4jyaW+Ibnh71FG51pT9mG1WC1LWfXRBy3KYEU0z0bEU7GiCeGUTrTqYZbtbcr53Uuteyc
GMN7GBg1PSp8tGg7f+qsZc9OXP//i1j+Z611+7nqtH2ZOzw8/oUetQh9kd6WW8P6H1zCOoex9e25
sOvUvXdNogz8LKtSqQ/dNvaBWvrVWPqh+oDz1Vo2m1oHNjIM/2S2RcsFe1Un70Eq5WhDKCaIyB5Z
a+etQG6Hd8TPOlkGJC9cJAZkl7jubW4RKkS8iD9aIfaca6jXDf7OfOV12xTUWZMt/PdbUKkwZ1b5
f+k76NXPwowqdjiq4wHySE23u9BFzZi7qHBRZKuVuQRaR/WWDPn7xHKT05S7JhEBbg345kjSfAXE
yN1NQu6D0N1WWvB78aNZaUpFRPDlluFNLjEdbcz92CJ/WUrvIzZmn/Ak+aVpAuk7zl9dV50nLOFA
a+F8JEPmZxGX28jSf9XzobnGSAUFxDC8KeumjT4JAd5MUX0xSTPohEySld+29l7E8ruvvGdXywvC
3rEZ1CZBv2UW3E01KpbuGH8jt30lWPUF4Z9jk1xwD9pb4KjHqIt90NOSRPNet8sMTNmDYfs92yTs
pE/YWxH3VgLz5rsVGJdoGt7Qa5EQnT9uFYwH0IMKLiEt5ULRJ6BjP/StQvJvfYFT3/ru+hdnkD/A
UsmxViHFJGz+cbcRYosnuQH0ZKQdco79yI3s0KbL4g0FxKPdKIx+9TNX1FyQMKxBdgIWrVZ2JXCp
fDZ18ytLs94fbOLXRnDgCgWDJePfAkSQNaqPiU6unW1ZDFaR8zQiJi94/Tcz1G7DAEheBPAHc/GT
OMMXXX8VRyLuAjxFjpNrfcQ9i3e8GPwBi9pWoxlRDTL9LkbXPDiscDbSAiBfjFTSamN/HxCpt9y6
bzLrsJ6nSj/2KVBE20kA+JFS15OY+bAeyk2XsEKy2bmS9jMeaar+82TCVqDw7oZ0IhbaTDUpRxWA
hSWFixGAGH8iY/vCgZEFFXvXLwMowcYcu4CucP2dnWi4Z4ObwnmGWp912aLM8ZGKc47Qld3BRHDP
2Uhcva+bktV16FPk/q3ao2MxQYch5c0j6jd7HwMZvnApXovYgMfdh0a7tc7TYaU4DhozyJLOse55
EW49I/uD1kOoWE5/zaj5ITTI44Bf5XzNGqtYaAv9LYkY/pZfgNCGtdPCGgX7fJ39O0b3uF3gEfyX
x/knJZtnUicnPoXrVPcwyorkQV/PZ1lOT7oLXiekgYplTFdJuqbnu4jDDzEhDtUZkWFzRazjQBXk
K0CNV+AK6xBz6qBjeMIV+cFDnf0FgsT0V+9MepWcp2WNB6xaOxt76b8vESnO2nGRPRLs8xP/rDQ2
MISu/0Z2fZzATrlm+IbT+20y+7+ZoGU9HTiBA4qVHfFM6P+shtpyrSLi/o1OA8tSchxQVSZsHoLz
n6CpHuxYKK6UTbQqPo1q+gZ0HfIOOV/C0E6ZpW2jYjiMVfClKgHopACG4OV3QbZ4Bd3jP2AIH6JN
drlrENyffknmTEZTcbD6fJdKFky5MYr13JobvHC/kkz8aN3wR8XWg2mYE2v15nKYR0zruYNq7t60
u+/MHU9mnV4bGyxgZmtfQ+McPEjta2p3yNeE1I8PCccs6PV6kW2b0Pjh63Xef5z3/gNu8zCR29Hr
fa9abtFJGK/ayHtCBrjzVPbdQb9SQMht091mLlcqOAaE+1foT5A/rI0TpKdMs5/S0P4EqvjuRHkF
GYXsZ+wiLT2OWLOksn/R1fZmRt8ECk4YSJ8BNZhB1H9YkbbN8pbMZ3MNkdgRQQ8cWA+1mXGOFTqs
EGf8SgP5lzo2JmhM2vOQ7JG3dRrgp4QtW3uyR+/dapeEMwfNsgaGAQyfc71brCNGsjjzblzWf+KQ
lexEkWQ/uDf3OpsEHAqSfauIK5g2Ik76yGMrd0yxhXBxWU52BzG4hw99dpkYV/++bJSIg25WeLVl
i+WhKP/M6qXPS9ql0upvOU6/y/gAd7VedR6B58BpLh2AF5hi4XoKHY7PxdFyX1vgt5He0v3hDX+J
Gt8YdR5BMmn4sPWvtt4A6NuOeXEFJfQJdQNPQucn7oTgE7HXr3ed4WzH2OG4qeOcZf4uDolqT3mp
kbVvd0kTnmZbxxli3jX7WFTFmQMXnA4Eseizrr80in5w8vo6Z7JEyqWKbB+42aFO3bOV9ZuEvaES
7Pqnp2i5g3hm+dm8a0N3lTp7lkSS5XGyEwsuOm/qHpmONYkqxaF0eSoBIG1XQPy/2iB+mXO2A9X8
h0QdgoGdRD7Un9/uLJ6olL/qMqjX43K2zlpjMTWiEzSkAQCJYG7yKKjmrpbmEbVNMnorjGhlKhAS
SbuDVRq7Ez0HiLeVA3tFEdB0G3LzUvFA6CAPWvlPknNbp+V7FvqbXVsXhIHSoGHXq0BK4MN/xNiY
eJcKXdsDIHonbzStqI7+mfu9USft2oTSuqpZiq8w0P0kPg+vlKZY8/VPqtOoPII5SaavUDevsGba
lcv+eRzYElo62a+RxJyi0RuTojK4lf+DOKxLm5B9pu8zu/02i/oZ18kvOWFZMHFqNSJ+1RI+/l7z
N3C8H33GeU+Lip61T/YGdy9XtzopP5z4Crltk5Qp/8w+TTzJ7xi/brVD/Ld0rq3eviqSI20dcBtM
vqOlG8qJTlkMys1IHykfma7j9GK1zatLZmZjq6cdDeD1pU+m8G00HbLk/U1YBFvD1nww9vwSwFXy
Fri5mF5VsqnNCNPb+E2AEth6tauy4vv/qDuT5ciRs8u+S+/xGxwOOIBNL2KeSAbJ4LiBccQ8z3j6
Pshqa+UgVZmWbSZLq5RKycgA4HC/373nTmlaLUM8eEs7q/YRyIAy6RyeMPeePdMDOhnvF3DAcO45
83r6fUMXXTGJC3znB0+bPqwgPscplGrdfHUj8WAIiGAoQKrmSOXCSlpIvbsdJ45J1vBSGRb3RuI9
97c0lF9K1/qUmLkWYSdZX+PtUMoPZVGbGe2ln32AF6cKoKY0NPDHA+Z9QjI5GvmYsU/WXRMKU+Mv
W5QOzTC+HGsAfoa+tnCz4U0PloXevSCTYBB0zM+8fJz86pZ16mKl4qqxeBDt7NIO9uPkdY9INa9i
1A+1GHcFKvfCVGiWORvFOvy2ZMqmKkhu514z5qg8QZV88aF9h6iM7EgWchreAsPauR1gmdzwbwMf
tInOJ4y1G9E2r6MGPkLXyldPO3USN5pngPezw+IG0PRBNdoz+ekOaATfWAJ9eLJVxlmAO9k2zKPQ
k22Rhh8EBNgTah+Mwm+breHUr0Pgkk5y7wruFo0XzKT7RCIqPMe4c1o7eRIIkr3GG8eyMZf6nX9D
d/CZZpKZx7K3defFSG00K7e7BFKtDGM8KRhQjK2Mx1rx1VewBQoFEZo1lDXfXvSAc9B6eCR9fVqj
DzO0INAPYoSGa2kw7K4fEEDeNKt5q0rC+1J/nzCRTWXx3c5dEf2ES5zRxxZDJatVFQOJCCmoHdKn
zDU/osz6FJq60llMqG6jg4QnjIqScxlZSxmaRDTj4ooA5LLqCqrOmoPZlg99Obz7Fn1EEfk6Z8LW
0ORcoIYNv8VsNjVRW3AK3CVZd4VgfBcmhJeVn8C4huSBtGNOdKWnJk5TP/2uSoeIoMRUyeGi5k3u
p9mzjrcUcziZS4jrp6RLtlUj2Pr2A0szZbvIqMADxbLM0P3TymFDKot3y8q25aTLBQcQrnhc0bEO
Ha7EjM0oo1gSN/mIYTb1gJWoaCb+OtLTuWjs7oMSjRaQK6kD9zvBXrPwaOaUug1fqP1yi5TnMtJu
ol6sgszhEQaxsNDbz0DHJEJx1xvTPkgubrmrCXZlLREnQQ3XIlU2yS8S6prgyqv2U8w+dHQcah+y
+G7M+GsQ5IYuzzo8Ot13YPDvdaSDIFQ426FvBujCQbHoJ76ZPlFHSl39Eg/NNC8T808e3JZYrXbf
B8RFvcn6bLxvp2NtmjB4kBcn5lW1FjNAIoq+2R8wSFyGmLRlOpC5LlL5qdUJKuSw1vChLWSVP7v5
mOMyY3wVTfoiMmuTPzi49dryDkP9wBfOj+rxJqG2x40+zlf7HcL69eQ5b679yEzhpclp/vLheyGB
91SuJgFWTZ0sOlWgWnhNJ/1OGvpNQqZoZfg205ud3jGsMh1cg5bWouPzG5wfXkplUs442nEw/OAZ
cuj3DRv9XWT+nQcme1FyUiiDdI+FIFpkVEjNPKnbnCUhUP2dVtSPhsMLchhsLB1PUnMxG0Go9u+9
csA7nLonjTcTyZ+DkY+PIOo2Pbt66j52NUBK02ofyokfLcbuscH5oVs9MQ/RqEWkpy8DJvWmA/PQ
Zc8FSHwY8CbIX9HsSHDzpBowxF3jPbBIcaatBw+N3VTXJK9JYF8p+6uIhlPrpt/lIO+IiT+3bXeJ
4/LsW+TOPXc7abtOwzoE5/YR4My5CtPL2OPFyQqifSM3xWg9Uv1HqexjVATXBjt8X20JpZa+Oit8
tUR8TEST1ASWjIs17i7YSr50BTHQCZ1rp/V40sgfEmcpXAaNTDZJtGoGLl/qGoQWHaMpvDVsvIHF
swy4NXMrIr3ZgElyg4WBcWtBsjxku0JDNgRGbK8cj+rpMfaSR/LKo3/R+PSN4d6BxYrwrzMd9Z0V
6OsAX/WqHVkORtj22C4Y1n2GwFtsKPa6wQNJwdp1kec3mRVAeGgP5riHBYgTHHgeGU320PZj7Tgv
gxHfkznCPWi1e9tQZydi6IOPDOhT776HLDud1eC5hycAti97s83mtYP8nwXJqbGHq6l3r1t73Am9
B4Amb/kyjzHsGZS05jkOyotKmrMf72t5Qe69YYvwYbh5sCCRy3vEM09x8q0mTiNB/Wo5Xr4ouDOA
fy9GBrUJxBiwDzdWm7/lCcZIbIsLT1ZbQcMlS0E04poka55I66q2JEuSQoM36j1Awxj1aPAwC5LE
7SRAQd8Od1X+QODkqcqjbE4wHU2Dq1A3sIfSSNuMFnAcq6mKVSfDLYaaOyNTV25BAKHst0lVL8eY
JAwWmVZvnyBQPnrCuomqfkGC7Mig4jQMFKc7XvyFdVQPxdrNHaQM+nLBnIZ4i8agOBOJfcU+eLKI
MlJxfdJb/b50xq05x5GinT7I0wQvzRP5lmTQIp65KfzI0OFQ39B+BQMJCsTZMDZOnNMrBm8R1649
ZPuB1DhE2xPq/ktc8sKrW9Yq5y4s+McuPTrsZmyZ0W3HpAi0iLZk2FMupJw02IHqoIaQqBCGW48o
fp9a90M1vGNuOVoGIYSGJnYwU+PCKcJrlxVqVBUtfqbEIkITbYwFtZlvYb+BYdeTxaRcg8P/vFLB
DGbVs2m6DanflayFg8oPee9865iwWLN5NekRLu5RhxlTW9ay1KjDBTKiJNCkSiL2o+YyNKMU0w9e
mJxryx//bd7zllXe0a/I1QBWeJajS2atYZpYkDrV5mgtJkESryp+NvR67+LJGVXyVrm8SOsy/Z5G
8Yg8BAbgvY+pUOmzg2VXt7ARtn1yCZJxZ5TzIBlqiPAOsoke+AoDHjDz0tos4kkg96GjXTfjc68n
TzJ17jD2nUzhP4J92kR+fh1lzVvqM9jRuvZVeKQPvdJbOgr1YB8U40l4UPtaGX0FlXZrJv1rqHub
vJsHYpUsaYzGIdxhNQmRQ0LJjiAInY8236mswS9R3wlyY4pKN6zLk9biSm+e5Oy36jXxHLfTLje8
dZWGL3puXpxUe7cM8yvK9LPKy9ummKlVzE9rsfXV6KyZ0200w96wxd1OztAsGk66QSDSnRPWRM3r
Q/hDGiqWQWx+SK6qM/XvpnDugkycPWVdDyo4V/FnXvs3oJ8mdDwe0ck0n7ES9j72BUxMPVQDquA6
398MQNyWRbIdU3eFVLUpHHoaRIkQTjyFYXp1STzFWgFbClwxyR89umn79qEic8TBrj5nXbvO2LqP
zU0fEY8dykPqJ2tobeFyQnQlJwQooGieFM5pkuNAUgaMY7AlJTLESQwxwLtU2zKdCtBCtHOj158Y
QpYjZ4E6Sw5u5myU7d9H5nhZs9O90NJOdaBOl6T/Bi900TnO3nNeqrZ+jANmnIUPvkCzvccIThNN
oN/0PKULmTIZtdry3qXHD/U3U7zv0+ydcmJeDnlw6IFPYFGC/6xw0vgctIdzDnffuwomcQty5Kmq
9Wu3Mc9t/OJp6dGv6fPMc3RDps2hGG7pijsrxSuzYdg9TvjIORE/uAj4STZ8xIxRKNabFwaPCkWw
AHRmEsLV4++hL3bKLnexx9ZW957cJrrqau9IE5eh0aYyIaAZ0vxwA+08Elmik/OKR5dttHwISSNE
lnaaoujb7nv01HeGFl96A+k3nb8OFGyWSOucaSwhbVw+hgalJrzSQGcRUa+G73zHe/0J7sxTCCF1
bMW2qzuk4nHdWWgR6g7DzCExvuog2FtpdXRFdCuZsA5QHU1vOGcDuTBOTRa66tIsACHRQAgjNB++
54mKdNKPEl4JyCs2VUlQbayqbkCFkM+FJ3mS0Uer2Q9RlL+1prwK+m6+Bm8lodAc2FWPw0EozWN9
YyXBvYoGmuTHuutWdgQS0Nerb8vWnibCK0kxbAawQ4Au7hEa7sAmvwCq1sv01MTiKfRRLTVNPrsB
jbTqqa/UjdG0D4Ca8kWidDiR3sE2WrVt1cxhc7jzXYqazln4WdTkhoFDjadQRBF5YkrG48SDmVGS
adfld2aVhMLGYetWdvWAHe6L1tNkrRHoOhVds8lpEHyN7IkZ+xfvA6Z89M/AWlB48KeuP2pMhzZs
1mtYBUWIcBhTa5ZZ0WXqCIAnPRw0EVCtS1eSlr4Hra/toq5jqm3bnINACOVxehkcr9wN0l8WOb5L
vRLVtUApp/j9qubY31V0iVQhmKMkbY21J3eRyW3jCmwB3LCHH7+kaWL89U+icRNKOjBOVaKvDrwN
ykPvs+ds+Cj0i1TTsk952tkxDjZRJazkQ7kytUA7GvMveBu8Y827cCnHWC2xpLXHaoi7449/Qt8E
U2fQR0VDGK+YvLEP5qsJrOZYF7PC5xvRuCGY8iYMliFqlzYuRWxkLuzy6HdFefSShCD9v35fQida
OQF0oFoMZzVa5yAEBJ50J6eNb3rhPemgdrBzLzrGbRiPa8jO+WTTTrXNa7IPU9RrNCqxUClsWXqE
wUrE+INt+7PX/FMUDi/STFvAv3a8HNsR//bU3FhQzMnJ4BJy8WohWTXBjQfpx5JxfERgJNysMC0m
g1zmSextdLc8xYP+5PvBG1lZlNhKf2wN99FugEW51j0erATrEFFdQ8+eUpCODJ0JShru7PUOxFVU
v3sAJlbuXHhqt+qrMA94JfUdTtwYSQBkKjwzJ1bvlmYPyxxb4iIqv8nT0CeYytvMme51KKmhgPPU
wkGhZ8ZszH0sono1RuYaxHq/tDVrM05NSdyDh9actE8sde/cODVbl3yDZ6TdNUEBvKMTSEbdvG0v
YLdRK7LIpKItM1qys3vHA38PZf65l1AXoVu9qhSizNheyF1j0O51qFMZL8LExSCF+dYcOKpFAvs8
o0fko3DPCPCjLtuz0zBCkv3QLteNco46VoQA7CqkkNvSzJm/EOeNiPxCNn8pap7bmV1DFy3DGB3Z
x0BKyvQ7bM0pSaK9If13CNzJSmlIoBP+H/Ll3tEb3JUipL35cV2F3pK5dZKTKLL7PJ6QFQ4wMxwI
ITBKmuAzcCmCGhttV+LTn2S18TROojBEcbwayKu8C8xxPBXOqmY2Uw3lEyr6tVleaZ5lk5Cn5JKX
J7ki9jbEPfFXzgNC21lbnn8Z6qFbCMrmdWt4BLxYLqIakTB0H7NaXYq+fxGJ9wCwJVkbWr4NGr6+
qWUPKAcg36i5CFWMpwMUEc1rXyv/y5mgGgo3eirrzF6pAattz85wEbYKNhXoI0ZOe3KrKHOB8ZJI
kx0MtOrYzJZU2gYrraqeE52/XEFouH1J4hEMaHQM8gKtoG6+c62PVqLTN41RsolMp4IonX9V5MRH
KFODZ7fuXbdno6qt0DablV18RXAAOWkTOKEXC5GD6YUn1ibCOYc1XotlGe5apJGlTrqCIKJP+Khh
H61rV14wnVX2ENG/R/PAxuswnMVJQZCdb2HFCz5d6fBx8O91m6bp8ZQmMIYKr/ooKMbuS/8IDEkd
4nLNwfUp6juOv2B9MQHFe2x8F4GRadmHmyFithoT2Yb9s4uokipNch65Ypiie+nGNKJoZU9yXIDP
RlLFFbzPg+DkmNGR1PN9ncJIh6QAH1rn/GYnTOZCm+ErniEHoGXm5i/YN+fsPqXrI3Ftt/lwihaB
scwgPg1HRoIazCakH8c2d5GR73tyWWA6mcOjizdMtOcpAAs3WRisDGSo5AdR+4FRH9CrQKuxuAzu
tOkafYNgQo2D5ZLAqLMKLeBKGzMYMJgqX7BfLJUU4YNsX4h017tp3sFjg9pGA5zHIIG2hQa0Bi4c
Hwx3+rDzSN9EQzYtzZSjkokrgw75Ufobpz4DzmE6HSXmMmersaJGdMmmOQUFg23CpTplidGp3gwY
eRdxVhob3An+NdoelizbpzbBzTF3+5ANZTvRljxFe1sLHuopN6+SSCf7qcsjBjXWz1RtU3Im66Gk
+MGcGSADItt6bH+IFw5QRj1eCX9814K4exnzXVVTsLxgLCtzmqok/Qs7LR6HObfyKCCfLaPMHI/Q
78Uxz7LXkRHvUbU0EkcljliNM11n47r2d5Od18vWMEiSOp6/dWVbwj/gpcpbT64K3WQ4E7YJu26R
zf042VURGSmKaIoRdP6t6iOxUo26/V9zv9B/1Z90FX5UeZ1/N782Jv1auvS/L3nKf/72X/n/qIhJ
2LQj/ecipkeOBW9N+3N104//x18dTMLW/8eQUijXsiz1ozPp/3Yw4Sf6HyqQbEla1NF5PP7VwaQJ
+T86ZZima9jKlpKO1P9XwqQZ/IGmC7nNFdKyTYNepf+ihUnOxY//6jUCdewImlcdgyo62veU+q3f
zk3jHv+lXd2XHcCbtnYRnPMwPQkFwDPqYFGCfBmvQSBdo9ymy6QyaS72oRwaAi07cBPKi9L4DIqP
DYlwL4ZKNjxLqLptmm4neogXBhCbdSsTBmdRSsyHyMqhyNTKbfsRwP4UrFVaflQJ7gcMcMXO9+Tj
T5fk3zQd/Zu/Ji1HtqBjFiMbvVe/NR0NoXLr3hX1fW7C3gaMHq7ybxxq9bJKsKeaRFoXuJws4Fjd
Bl9KvreGiE8oMp2zBeITl+Oq6gF8a97W64gFNWVebhFJePKiYZtFbJxdrUTxde27oZYmzo4+OBbZ
+MQeYu2HDF71hhVT+h5dPvLh7/+Cv7VpzdcRwxCroRAmnV9cTK7zT/1UQ1kDzB0GUsaiwAgseF/5
ci5JpAcD/2K0Rh6jhlOjEnUGxVgWcCBafdZuVBN0oyfXsTz6bZvmobHYyOv4aUTPhKGiv+UfPur8
Xf96y/FRXdMWlhC2Szferx+1qyRU/rpo71O++mVp6NQSFjr1zn6fcBQCr2IkBP6t9Lo32DhCgUw3
xjRw203yWMX+cKux7hbOWiTK/muRo+3tP7SS/V7XZ9JOR8uZbdi2Mkj8zJVZP32P8dAmhm/l0z0V
591JxmyBNIo0TqF1awnAfICn2SnXjLmpNTGWsZhowNBPwFnG61a+jxj4zgJmkxV6EnFo2PzXX54k
Hq3b7MIwmJnqt8+njxpm0coX96YPWEh3nafO9lwUZbM5hoV1m+DoXzZxpfBbmdiHXbvYqJSOh7qj
5JhhA6XpaitCGZ2gehX/0JdpzNfu12srHUtRfwrHHjSYO7dm/fT1tTpTgHRKjHvsW8Yez5Lc2JnN
2bN1Ny58UsbvIDKSHAeWbLKLaZM24fVusoFJgOW0ZeHT2+oEGSdFYAvmh+Pb4pZQNX1enhz/oXX0
1wq6+aFhaXX5Kh3TNF0oEL9+WmqAiHQY2FaayNGP6N0hU3yk5FZF4Fxep1oNh0FHrWyyxFr//ZW0
f28WnX+4Syu3sDmV65bzWyVvFhHYM8lK3LsD+3xTZ6ZSlumWqGS5geJB/HlIaLSeEus5iNmIVnNo
ohJ5tKJUCfyTS4ERNnEa68e93oRHSbZ+21p6vZSqHleJJDkb5XOfovWYVIi8TqoeBgvcNUYdVMLI
guyF7J8GXX7nNB9h3T/7om6wQZbJocvKR8cOPub4x9UUO3O8DCRwTm7zIY/ZDCZkJ+ecUIz4vUdY
fzVdPb10WKH0JNduuUuhJxZyyRf6Edf2RzC26ozJl/RRcp90o3cQaeAuAVJyvsSovMM3c46qWG50
4Al+LoKVh6lukzDcWpqGobDjAmrT6AlbERazgOn156kKvFuALNM5qeMrKi/Lf3re/rhFXGG4jk3P
m8NfQP64ij/d0B3D2aBwWvveTzhRRogrC9E4cIc5TINrfdTNYud0RXUfJgL11Tf3XiKXRBSZjDvZ
zItI94bNMNKIL03SBff6gJFNyfSfPugfL3L2AzpTYtNibXWt3z+oAFolefjtex2K57ql2MXWaem2
t9FzYlX6CiDXkg0AFUYZeNNWMvj7+xta/PHsu8LShZB8Bsnr0KBu8udnX7Hr1gNH90C8B96iJ1e4
djIOmcJtbaZO5tpuCHN2HaOz3Kw5H6NK/kMvn/hj+Z4/g6PgdTgKqrHx+0PF0knKO6clzyrMRRy5
eLa8bBeQP1l5MT7kkTrxMmqnhVE67ZqmIxixKUEFX8dgONLVtKIhz1wrDJJWR11RXgX7v/+eLDZ2
v66RfEZXd4QhcWhLXjW/fk8UKTT5SODivozilTu29qnLtLUz9tOxb5phXxkEw+H9kxv2yO5Vvk13
G/DARGgn/rxuU6bzoZaI0SmiJ4rYpMhu0yjo6PowtYMH4Egq7SYuTTDfLkPNbiKGARf+7a/MEZBY
sA8Yp1RcgBzWo+wVWtW96eZLVcPcdeZf4g9NLzk2dwWmPae0qDMUt1qoMSF9Ljwzuqlb3IajTu6v
NMhmxpbEupTf+A2gRz+BzE6VnjhWiEwzYXG6KbtH5iv/dM/N99Qv7xsXGgQva8cWhs3dNy+yPz2e
+HI0fao99z5U7VuZRUgvfUU/WR7ggPLzTWFZRNNxmNPXwmi0DTq0+R8Fcb6mH6us2Yal71xjcvyH
V4v958Jh0JDGhNaVOu1/9rwL+umT0YmobOCJ8QVkQbowq7S4qwptnfcFuPley7Ze7KzoSS7XsDYA
2QagSq3AnW2T9leTKKgbWtQdPU6Gi0Lr843dBAGG7fBR9zOKF1RxDGvjJTLi7Nx4UmH8HwiJ+FgV
+ijM9lqMeECXO9V7VZrUO7yiDIC96cVSI5p45nbXSRawG7fEBCGpvPec0N9hdq53Q092FX6Uiw2h
2lQomEeGdIrz7acRENGiuz64MjU0c8JByQYfrTxT9HBH+5V9yxtqL2mNWAjdie5UfFPqaXIKE0ud
wnJmFXoSgoNjLNsg0fdOQfShp+f4OmzvASMCojOqm8kszYNfePeB44stunx37O38XnNhelMrAzoq
aK0JwmpMrFxzCGUjCbRheiUm/Kx//7hK8efzyhGM85kkhcuBy5z/95+upNSjyC115d7XSf4RZ7hb
A1FjyLUw9XvwniNDT+h0yc0zGVC6kDTtURbsYCCXZ+vY6E9jZlZcIy3FBl571y4u1GyKqiUcMIRu
OMNH2bQN0OzoKaYlmlMYdh0tEuKC9Zvt+XwBmLCyOSGuv9RNuBWw4noabWoiNjKC/pTX99BqN7Vf
tavaD8mctdLemiSyFqbeUsSmRQCak4xmEpjlrgaiw4cKkQ85M6v04JMqXWbCvlXhSMO8WUT7tplh
w2A9fWurU9UYyOba9qrirujxt7ZizVknGEYD52+yL3uFjGvD1JEB4yQ6rPYFplQOjMOB0fJ7F6Tj
hagiYdZPwkf2iTdZcG0TH0gytQtKj52NP2W7rMwrRNgICkwPj6BH+brj7VtQOaU9DiTcboAcxksF
2WUVM39ZKloudrlrnATZkdsqKrpDCMPjx+8otRhxTZXtogGzdcw7Mstu4LrXtHE/W06uXdEbj5Xb
90NnMQUD6o07JNtwGPprlMK9r5JqTXw13NIzl6K11eVuasb7NMNXaOTQFuYe9ckmMiO0G2A+7tIG
bIRVFcpezaJdluYu8/kdChSBHlrrWoV8nxtMykD+eqTo9fp9tJz2CCaJ7RKB4VlrOsayo8uAqgBG
C2zWo8Fflj7qludMe9XpBh0m8TmykO8whkCAc7uBMRiO1w5yyLwXg/d7TRNJuBtod6SMGBv7MNxA
UeWOreBXW9Y9+XSw/HO9aKkYQMOi7pZumZJNxPFZZgBspBmFB6Q+1G2fggqn24VG/zmMQQ50G8Et
x8po2Z51mspu2k/VfDm88rOLnPRMIo32w1DO9vvIvfnxiyj5k5OquW6bJrwK0lIj5dWuCl5cXTQK
jAOZmX9NY3MdbAy/7tZFG5Z0qZb5tShvgspoMXr43q4g1W8M3WwYB/HMhTE86gRy0CyOG+694Lt1
vOCUBM1wDAN9n+lJtQNxnpxA3BMat+lUDEPxQEDQ3cSJsTRGD7tQC+3FDdsR7xlQd9lzv5FUZj2J
1sFYiis//ihCxzySCiRQRPM8db+DdQpRHQ+h6bxH3CS3vk1Upnfe40GocP4HdnvIiw0ZrzYE+igc
bdcm6UtKFHovqAfc+3VwU7uxcVT9lFtLmM/gSGKY317f27eJYZHUH+WwK2uo6lZCvIzKbO1sRyjk
ZluFB0U6h27DQm060iak9yJ9K5OivimqoiGgAnCFYPxS4l+7adQg97lmUXtmhNeN6UfXJqhZxuWA
S4pqnjFjaznAG64udcCDIwKbFKmxrpXdnuKxVCeVvQZOZB+MqLTXUd8qZjDpF1s889APlnkLnI/P
DsHyWFoKzLYMWd3semIYE7oMTrITNpPyqqPfeQ/sKme6q2erlu6bE3JueKs7eK9g10zrQRkhRlSd
pkTTunPR3e8EtTR3UIBfMr+RWzAWFGBpX6TMZxNSUBzHHsvLFM6cqtJu/uqP/4/SgPzzjY4SJ5Wy
OYCjJv1+9PbphOKzK+0+BWZPK9nOy5pTivq/iWDwD6M0D17CQmEP2sfkwKqjh3VJPpU8TpKZu6La
ModMGJmxO+b0TsYvKl7oor0TtfbWufHabI2nyNPEhr66rVYzXjbzLtuRRaRpRA/NNXXYH4MZ+ftI
EAmifm1jeFF6m5cDROHMjZYMfMVycEpzDUfBaE5//yr883Tv8g3YbFrZc3EWMudv6Kc3YaRXhlGw
9l6sMVhDOORTdd7a1ypOPD7OD2ITy9rNgLqAFJozPzSL51Rv+oTDl5aLHa0Kq++J5mXLueuN+rnj
ii6Zud8MDYCVv/+0/+56zUKEKQW6poHS8eunHbAYm1GL7p9VnbjWdZOMboP0qAriNAYksmdQ9buw
L60jvTFsWr32WNaAq2nLJu0TEnAbGWsWXq0R9B9eqzRzdoE1NLT5TKDB3seJ8LGZNXuHkdg2ARBF
FwDxgqyXtCfMP5SCYHmLFZyCOVLVo/KLB83HezWPPNgelgwoTP0uktrLpIajlnXYI7Go/EPPu/3n
yQxSPxfNoYdaIhL+pnMoAfJTBX14yUu56bv8vZ3pXhzOVegPJ78V6uTlTwUp44e6nCKgJj0jrMxr
dlUQPsY4UO/r4rMuVbIrOu7ISfrlmZA0zvHJOpa2e5Nbib1z/Ay87mhFB1/ZZIooO6t0x3joyukb
yQFHaeEw3fIa4P2K8r0OJ0UAw+uqRDnlRRHibQqkcRhzdqrzW0SWzWMJ+WnrCHGN9jkl5N0WvLXr
SkVPFBPlB5XkQB6tfGFNjfEw9CS2gsJVS8yE48Y1POeSF953UVMh0WdDeBtjKFWj+vJYeBf9qjL9
VVG3BDUDcQOct6UwLQGy58ZfQWugLSjQMmPa/IP4I/R/c0kQ8Q1TN1iVUaF+0/GSNjeMNGzhIkXG
3APYrgB4d8xdB/2qAjXLnh02YZkP65G54IbCqU/QQ/0pysL+JOpVzXvorowInzNdwFKlmnqBt14d
raR8sQJTYRGxOUt2wVxvIB9cXx7JDVlnyrbrXWjzuKY8CFcmSWwvOeOOh/cbAk/pHfcOsFB067vG
kynCL+GYxYtVdX/9aM+lyVAf23dcdxsdiVxSinMX07ixbTJ2uFFLdQGvKU6pCdxDjbk0zaFk5aQq
Vr0Tj8eya7xl5STOrij0fI9P7PjjAMDiHR/tPt1belfd1tkIB7kcDlQY4EZkRSRHyPFixDh6iOeT
0WjCxSI4d9KNACdAO93RR1Kvi4GNIwPUjgJ2rb+ypoPInOHcG+9md/aZMD+PVgPkwmloKdGlf5Wn
+aUL/XrLkW08DhVp2VT4x7JtrtgNp7RblE9OzgdnOlissWyBVQuluJD8x9nwrYwpoy2x1/9J0HH/
VHQsZkDMf1zeOX9KvUQUCXPoVX7RxSWClnguauaX9pyztONoqdhDPKZgvhjGP9SJ0LdJ0Q9LG3uX
pbLsTFtGdTEbON6peI3AXDB6GA+6XeXXcUbfh19j1QLA8TAAmLa4x5+EyrOrOHdwePk4WnIAVeuO
r2wtRxJaCcCEXdIRFkIcIdCCzw471XTVZX515/QmgWRGPRhTj1UC1lp5AB1lAB4dMPSNzzjU753m
4AedvabP+sg4Jr3o1FAJX1xroSPvGczTlEPVJWbf677wrR2oXqCf5o2mCfUcBA60JLIdqe9xwspG
/oYTDRPxePa0fg9DTaxTW7SXUIuXspuO+dgDiOLGf8h9d6exDXcr/YVM3iov3besk9ajo0H67DmB
ElTmGDEUhyiBF9/F3FHC794jh/EZGTe2+VF1yXF4vmdus8MAtOtjA1r9fIsZaYnPpQSKYwAG2iew
HpjJ+4yC/DG+5FgS/bhjtfEtJmStvC96J3i2sumOsF92VjbwvZq4bxdpFzPEseVnmE7wWrun1M4I
8owzP5ax0alocdL6bU3RynDfFWMCZNSiK1wD4SqyFnoBpW9z544a8vbkg4286r3RWXJ0hCDU9NpV
LNhF1olJQ5VRGzcd6KeNk8uYmFVDRJoSswEI/5pCl3GXIteBASe7FIi4vzMznsxIWxO67D9N49ZB
zB/HtsdH+AXIPr0lVqtvFCXCcMjHfuH4RnYo3PlUMY/52jBql0X1Bv7U2fOmxOXdsLVuKR1A+wDw
lWWWv64KAyiMy1AtznKX4gSNkg2adm9z1VfEwZ0NdYULyv1O2WCwDqiovsm7EP87zL82jTaTJ7JL
Hvb5uUiNl6K1iit9HuuhMhPWGyPrpunqaR8F6FkjW2viPm9gMq8DTb9hsfMOla+Lm7/fiPxQ8n8V
qRiGCAcVWUjh6r8LCD7X4P9QdyY9ciPr1f4rxt3zgmQEp4U3SeacNZdKw4aQStWcZwanX++H2Qbc
KvlTwcsPcBt2+3Y7lUlGvMM5z4FyPLXPSx3PZwPz7VM6I+shloG0Etl8A2+KHC1S09mwX0fHNj53
pCDjy+klisMCHfCY6LcT4WJNPQIwXkzx2QhZosA+RwkzmMchNwHhN0uxBdfICbZOVHrlwlNb+C1k
qG/pyJZbMfXhQ+JLG8J4KstLDhLqQosPb5l79hMbW5LdkV2dIP/ECG9C+NFQ99et6KcF4PIdqEvM
3NKL6J0TbmJV+LDxbV+tQryCIaBPGDpq44SlXmNN834hSn3TdwP67+QiqU67pCAeOOG1ikxnYMIR
Pql+ukxONzxTdrNiUNkrHVN21Jm4X0qMqLum61MKC02crNXJYbOvPqJOncETNo8tp8MDi82tq1rj
Fk+s+dB0nbdxlFjAenJww299+vNPep0jv/9JKaQAuKyNgPu+F4gJTy102+yQgYg9mqD5HKo52mdJ
8lSOXvyJteB3a7R3KH0xQ2aauysWz3h2UPgQsgBQpF07lY7GfmjNs6NaayfMGzeNwUkxSWAQws/x
589s/D4rhSbNnsljv6k7TKB/rYejSJLfU2N2d1cS21hVb1VUJ8/FaUjat2q2eHb0ztqjuvf81q7G
ox0isUOL/G02K+NUgdBAm26e//yxvP/lY3G76dTofCzM7e+K0xrIijEycnzuGIfTTe/zTh+3kZuW
eAkxZxbdvE9xtF66eGFG1Vpnj3AAavQzwsNhb2rtnT7K9lKQLoPs/Tj05JdY0F19jnJxYUC4RsW1
4yOWcFF19RnkAIQt0sN8PCbxmeFo77Pzjclw9jwGQttwctBmt5CQ8Q5WaXUzwmR60nS5D9FPj2Wz
CtX7rd0zZogy/VsUVw+TF8UXq3B0PwWLvI2XKoRvcaRPPdFPzb6blRaJunG2W/q030U5MGbmt34Y
6zm04zPJO9rN4uXBUGT1BbeG9AfCNSYK2agJdFV+0aQoUEeT89jV5puK4Xh7M3AbJcxb/m6875QN
MleIe9PtOdp0VtcxRb8Pvbu6aQoINLGpALjM6k3PQvNsLe7sg59LT2Vt2Zsy0YAE1rX74MGdQY0U
72CjgvzODJfBJTRJvhxLqc+oEfvbCJ71nx8E8b4kZmeMhMGwLMf0dLrBd92lovHR43mGHtrBg4lI
6OJPdY9/9ZOY3TZgolQjCyBfpM3K/jYZAMwRG/mcp8mxiwgeQ7AABcEKJaA0nHuUjmlj3Frdq+ss
JNKKji2UO3waXaN/jkfGZWFnP7FtVRteNrJMR5LjqsIw77g4b//8ZzPXnc4/z4v1zybQO1gogST7
8XfbAFTDs8IJuhoPI7KdzWxf6Ia6ncu/etrUl4Rp6OjU/jBqlxYO3YFhyU0DGI6cqwbnUxfL3TTI
p0RP8emQu4H51X2CK/eo2+OBM4byxvU+GHhctQ7vPjR7PAfpkgPB8rfBtx1xioGl1Z/bttlhypr9
SrqfAYvdMk0DPolx5qAveJ90QNwEeLGdWGfKhf4QAZiUucUhXFX0VrnZBXZjodiEyq11hFlgXgu3
ulwYksXgjWNRXUgSSVDPEIJj4f+DMTaGVvdB3yXez/L5HahAWRo50tLN3zphlmAzNhKYd4aS0D4a
7a2RBts/wIwitc9ZPD6hitE3Y9OiriCIFLNje8z0IQnIweSXm0meM8eDIlYd6TUOVKUpba+a9gcR
N/f88AxPTXtAJwxdjOwAuYOC+mPRikvW94S9dMW3HJYj1TS++kka1FoW2VKx+trMH2wujPVAf/f7
wQKTa8sPJMoW7wYgRZXUbp4LHbk7aHGw5bdGkR0EOs7NMEMUl28hHn2MwxJmBP0QFWry0s/FN4Ks
P/d6cnFjY3W4xE5iHkzjIy3Lb+MkfgzP1g1eep4wRzrvPh9CcK9GDG08u+5TZ8pkj1Pkq87S1evN
n64AbqO3OlDT4RuUG0KK64Cav20yjA3yZ+1ZpGe1P9O+E0FSpZTMCd41/I4fbPJ+u+st015fXddi
zUi/br/fKXcAgvsi05+NZHozWprUqvyuuSSTFx1ZsTFaNzQvpo/XiFWdDr+bh9eJMT4Ku/o5xNaP
ucZkRHu0jSSajHQK7LEuA/E1m23j8OeThu/ut1+di9SjzHQs6k33/cd1rFRkZS3M53lp2+DqgHD1
5Taak4amzAFXIVwEfSh40zlsj4u+FGfwqFBvdZAvpeuAKi+zNBhifLFNK+VFqx2U8DKeXlGW0OKR
UOLQhCJTPCZGRs5eZEUH8aPT6y4QZmofqhj4VIQen04rlzfEGyA66bE4Q3PPD5Pp5LceVScGJjZb
YTdAnsWpFibdFxyUu1h8T0OHW06Vt9XA5TxjeJlkXr/2dcMRxFjf0Kw9axZWkcY5i9iQ9ktHkGTj
+UVTwx3BLh5lXyqbpCelanS63NsaIe68t/oLfzCCKUwMvyiZ0AGExDPIJ0Asm3oBFO4uar5hzaVZ
d24n0MENEArIdj+bof06UTnZkgXeuCCgqJPwx1SCbGdJj9Ua6NISI7oXeLcpw0GpNwlcKeUPGpMm
A5dHn4Dr17Qn8NgKpK/WYPQcH5rMeYDYyVmY5CBaVE2eY19JtkotVl8FJ73nQmv0lqAB79V2svC2
wNCzUd6At8bBLslppWEfk99LGT16FT9Ou5Iyy+RbZ2CGiaPx4nRutnUBNcRM8J6v93xixeZz3YvD
orN4GtnR3RbIkLaTazb70qmfjbmNHqMSGubikLKauMUj3IqNlbvVOcKUsnWkYCKRYWVu2XE+NBMy
pGzJdk2Pd56xNFBPQXJfXUYUP1o/f1AyUB++f9hd17MF5QKHCFes9+5eNQvL0IzSgjw6WG94VsTN
VRyVgVICZ+ZnQ8/Aqc3BvjSs2xuj2VPQk79A5ghJetK8j6buEE3iUM1F+tf6P8QRMOVobu+zBUDp
ZONDibKUqJbYZe4yOdpZkhC7bSZUlr2tQSt8TM1634EqAvvNXZLjKNl3A2c8x1t6a2nCPMI8D+po
zC4UkZ/rrDdvWA6DHeh5muCC+o3bvUyWKg5e+rUYTefeKlvnPkKXXzrRX7HRaJ+Rn3/yYoYTM9/H
plz/Zdd/Y6TKNwy9SOmL8YQxgensbN0ZMxqlkkxGfzDn6JaFOjgBDwSajJzob1xyoZNFURlEB/hd
h9eA39/dpoPdnLJ4go4SJ0cyGV4q80dXmCYeNMIV6r45J436lg2OzYEspiPBjbzHBGBvzVg3P0Ur
v8JI83Bfz4PfOPAyW/iUmls+MSuotyFkZPjS7fhqIAjegRw4E70y33ZgXRQ9y8PoioRkMrJBCFF5
wPKonyzbWk18U/rBUen+Vgzw7Dhc70iGUFNyT/Jw/WOdMdlydCw1NMBl1OxndpjtRaE57AbiLmiT
6q+xTEMQE3mzI0+R921Q4Xkch1OYMOWyqq+OyuPL0kXloUNvUrCGwW0F+zHvH6+1Z192Js+Rc5o4
z0x61M/2ULMkJbApnpbvNnSaM9vH+8pE4+9a6fTYDB5+LO+kqqi7DZNZPqbeCHPKFHTnlCqbBe3Q
A3pe15ed+VgU7hgAj9YujSOcB3Dg4iE7QuuMbooF6BAkGPNmpDjAslLnOwVYUyrgvTH5VReWtWzv
B3Pax7URBuAtDbYPU/21sdoGEoC3r1p0gQiFdOKSQKV2/YvZarhX6pEgoPChIEmSw3nR2KxCIUEC
rvt9IXvCrdVZg0z6c+iTN3ZmGmBojMN9yE+q1ZoMuNh7aJe9u20gOAVamMmPbu3frkGcLsIhzAIR
r9At8e7HHURJyDfX3adQZofYw4bTLIcyzfdprFtI0nO8VbFyARK1MBu07snCwcp0jTD6eMEHH/BS
nEcitU761J4i3YnojIHjLaVzSJFXH2wPbaXEmloYCkRx81H19tvT6bEfM7nIYYWvmuR37ZDdLqM2
q2T41JaF5ysbnPmU58diVEsgp8z3vM7iQ4JkL6S5nTLKoQw51IGIvsDpRoOkGOuvPxcX4rcvlTh4
rAIsbWjQJM3+r29MCInfGZjKf9LJb5kw9d7L2mMV1oovdq3HR4HxmrTX8j5EkXPWwYvBu7OZOnP/
rrPgWOAmTpOvEems0uaBxb7Din+k4Z9N5vC69z2XU3peaDpvOfY7VNZAQyc9Xm9c5IINjvUg1WW5
G5RGIk3h6kC6a74Hg6EVSt3JcJr765/6/2R8+f/Ir7IWfP9vu0rwVhbf2+yfdpX1H/hvt4r5b1c3
CHB3+JlZTNFQjG9d/5//clc/iu7pDGeRVjpoF//1H/g++vg//2U5/3Z4TB28Kqvy+3qKdpW6/p/k
v5k44VBZn2Gby/n/ZFW59v//087YhLtbCCelhWqSt8H13r3RQiKHlJhOscku86mp+pcxzcWhc6zQ
98rBOJCd+X0geXcXhsYJAlLkm8ZzGXXOocUfiKYuPPV6ddf15P7NowMmvlCkyYbDjuHoeU0mxd5C
rsmkGvT7pPXYTVqYm8IrQIJX80ER5UC9uC+HH7GHEouS4jR45bjtKxIOw+gzsJ9l1ymopswpGMLO
7X6Yk1eQ9Sa171x2O9K5+63ptaU/eIQT4yjcdJ1tBlJESUDGfXjK2jXXoWU0I01nCTzP3oO8DE+W
ATQNZzRoDcAN7RTOu8ZRA75wgXCJulWm/ZfMVe5ZzrceC6qLkRKvZBDywioRXNKi+u2QytdZlSOX
0n3pvZgZ4xMR6nvHwnQvkronPAufpJaGb+YIDEOg/jFzs8UN0xVb/DmWA8hd18HZ2RkBmUi2//Ew
3v/9a/5HqYr7Kin77j//JX8dlDhs4S2XflXo6PIdPC3vekKCeeZ2XoiSU7ULCoQYK4URqadZj0jC
9UlmSW97FBFbZZ+LmIwbG9zw7GURLPWaGF5MoNhVm7MxN+kWRla1iQA+Hwg++ZaW4ZdGMCZc+tLa
MDGft2UXPgJXx8zh9g/GgrfPKyZoAll6sfUSilQvL6ueqo+RUcnQureXzgY60tk3rIb8ukPSggaM
IcdtAv/MQzHm//kLebe7d3gd0Z0zg+E4ZIL02/KA697Qcj0n0K5EORBneY8qE+hwPmo/XHfhxxLD
mxuO7FliVPHzrBf+nFB8gaIKYFQnwXo1sKZFyDsv5HYWxJrQ5Hn7ka25PUzmts9VsPQEMXhlBGUR
TZZyTaCDxqoVVFaGPCe/WLJAE4CID07d9b/JomMYKjNekGzA7gT0ARnF1hoRBs+RGQWmnIuLVU/B
uL6T7FIZ2tuNjo3Hadgh6EkAaj2zF9Tqw9LtBbsMlRb3ixM72yRKl53MIVUs+UgclLxUHrDTbhJh
MFfNT5WJ9iluyaciz9CHCjJhZ+kzHzMbasjpoYtYEURTHn61wRT4dtM2HxUY63HzP8fR3z+MQfNh
s7wXzMjetR4Sf03e0PShAMyW3egkqyfsOe7G5VAXWoKJtjNOBAljAhPd0VLST52u8x1EvvTG+tYp
mTZHVHckbkVwbcWpMbTwXlZTFrDXQ1O98GiLSILB5Cj+YBL2zjD298enMnKZ7TnIQt6P3U27Do0F
Ka1/PTFNeo3N2Mk0mEoh0O563ZYQvPZ4fZRsbZluR4ASlfBWkz7nW1jcN2igAjKLj3NKiHQqpd9F
fX/EB3D88ztgrS/9r181eyXT1hlGWi6WsXdlR0oox+QqSueQ1EEOW2MVoMICQTu20XPnZbSMwY+o
hbamHSzk0R4cs/nKIG+6N9LqOYyh6Qz6siP2gNjnRSORPuGk1iLWW+ZcBAJ4wwYUDiKlNfoDzmQc
LHgVgwaBaLatZmRb01J/JbaHLHPAfAWUx2NV1KSta9WwdzUkEWx1Rp3jeSQhJOvRmQzDj3WYFjW2
vaMVhO3DQWqI8mmYQDyA8oq2ODZu2Kj1F811XmxAiZvStHuGueVPcNk3RA2pvcHqgL0fs6U/f6vv
xoPrE2AJx7EtymOUQX9LVP7R/riLtSCnTJivTHywEIKlny7gXKwsgzGh2lMXn8IYuAJ7PrjZRPc4
fiaWb9h7yCTks7qCl5ThOvIHbWuy3/jgA/4vP/uqNJPr0Weu1s1fq81E2vQkLAFIyeOzNWD8ObMk
KD6GVeAEN5okkmao5bAL6dLjGIO7ZaEfwnbFERcWYtO13jPpxG8sK7/WOVmTf/6E78b616+QL5DH
cvW84KN9t7uyXTgZxRiSFFc1N0QdIjAuCXrSh2YLQ9GiIhm3jd6Nm0roXxLZCrQE6bwVYS/8HADD
oR4jmociRfbOQzTn5COSggcAKv0Uxeo8COCSprW8/PlzX+2u714ojMfWenC5Bubftc7/x08/jB3t
IBGefm/HXBcdMT9ZwmKXIIhQPWQiF2y3WhKkSlxOQKGynRVmNWgnDOlCewvZ02ydiRRac/xwpvOr
7OX6nbqmheDe5nt1bH3ti/7x2XqA2x0Jz4rtXK35ceeNPsL8GzgPDRUYWMu6NoegDrX6IDz1l2+J
3vvod/1fnjzsXpJ9DWYiIex330+TL0RAKVwjXvU8WV6xdxTnRa2M59Bi720r89Qr6INGS56P2Ncs
2kc+t59Oot2Y6JIRONU59OX4i5P3073jjOFpfRgrrzCAEneoAFRDjXrO1/uvFwT5xpLExeyDP8k7
EdH6bVIuX42OfKOm+34HsBgOa4ucX9pNjWNcevTxZeftpXLIf8TO0BasefkbTc9kGC3jPpuRbLSW
yX5z/ftDFq5qVXRjKv7CoLcm45ezrVLWT40jEc46VbVZj3ASQyonN++7IAVSl+N4AfJXkBkzeJCW
5F6bGODSPzBNKG2GIA6ogYRyGXYKy1p50bUY6Ed/B+18pDKgQMmj5lUqlGoLIdzOlHosBApvPzfL
czh3cG9DI9v2UyeDFuS8QtVSJl0XJORGQ0fQn69HgB1CO+zG7OjgKkVMg1YnnTm4kxywnDZlo1+b
9bIj8uAl9Nxdq6PXERjc2T5yred1hKaEyI1Bqx7I2SATwOp3WkzOp6aZMH5C6xtKIuORrVL4tUMn
X5GVcxMlXPK5xa+ahmAvlbKavdbfXH9sYGfo9tn3cha0D/XsAZqVrfnB6S5/f41scz3hTcFr7uLK
+/U14qtPye61oSVlFvCYQqsuRuOd4VAal+INNi84xgZAWen+sEYZn8itJCII5pJA8Vh1MLUsMPjh
YC8o6JdngUlplzmzP7A9J2InxA7tfWFuP/iFzs+Y8SegJBqDZtZ/GkNGSEfq3cyy5WaxUKs1CsDI
YBKCAZAz3IYYhJb1yhxq6HYuTRcmDnwAocugdMbl88GBtw5Lfj3wbLl6xDhZ8PD8ZuP0+j6q2Bf0
7I7n6VZ1TrG1RHMbMgu7PvDTGC+7doy+m26ugFCSL2hPzhocWfxwCyvd1pNFoAEqUnut35LC2WtA
pTQG+R/der/VlehB+e6YXOGNN+i3f/3hGvBKadtUs6/rhU02/K1b10fDhUGFSNEj4zxuD21o8mjN
S32o9TL2YxE+axFJJjDgPpBnoAz57UniAyF0oU40PGHyX79+IMPpO1KWl4mWjJFj3TBszkfRnzTS
djxVM/61sB87LMOQ/DAAjxkl/LhWlVM3d0Hs2g1vxeDtImuiGYgV24lyeOkaXju3MG9yI7xjOf+l
MjDWLBH/CIP+gBY2xmBAQWc0GHcApoljO2kPeCPYMoU/Ih3dnkrqc9ZOZdCXi7cVJLXd6c2Kpijf
UvLD9hoZO1v+Ws3GPGxOgdJp7TWuZ2BaESyzXsxz39zVognvJpI6OtF4exjzCTchKFdyRsjkGohw
LNKIRoRXqKuy75kVEwFKu03oXKk9z57zqfZK+zzD9z406dh9xlv3tSrGnmQ3iheAMvrW6EBNAOxf
2QH1PrUgysGLm5rop9WyW+6ytDrbhoCLaDAyXr87Lr6SsbMBudmGytW9eQjKfex1wxdTdS9F5TOv
yJ8asOYmvcgNu4e/psXYtdLpz5UnSka+QJCQMzfn1hIkhonlMhVDeWm85Thbi7Zz5jTGIepE9zIy
HlFG6lsUWIey9wwQAjlo1klsy5bd00Bc6H6uBjBnWv4qu9eWHL+bNqKfLCCBwyTloLfI7kJcqBXM
IeVfGpScG2s094CsKbxtorfkXG6uy5Kipf41yIlu7fk+HqD68794ARm5bhAnEl1jYyan64G9lK22
tWTMXklNtxwyZu/Op+tpqmNwOQj3aOFBiFu1n1Cgcl9NBiPZdNzSHmt9e7xevWYxQZirwpM9Akyw
Bmb8WCH9eDGRtFrJTaaIgx+buYdyT5Or0mHwy/U/lqJCAkdhMRzQngdRfI27CePsej9cRxBjJ1bi
MjqhXv4g+LDYS7c9TrgHzoOtXaSJeiBjhbfHpwaVaZXQln3Dfm8tFEqh8UzKn9crFx8m+MhygUoL
HjULo4qUTUGSrN19bmjQ1USaKwlr/dlElt8YALc7rrJwbUTWR13ElJg4It29wI5Ghj2Sz7Z8bY3U
29v81XrIObu+Qu2SmA/DEmOyYmvKXosneY7Gl3FcGXB5c3v9F2uLJwPUlCfOI5busXlxzWFPel+4
65ueZiXD5bjCBNqW+JZIB61N/sKonK8WsWGHhkEaMAeu6EF/bcZ+R3bJPcp/lmI1fGel9JMRA8qD
OkkGWLaiYg19B7IM4IDs9uVkW9u5Fc+NWe2zXEb3kKYu5N00Qd1naOLtSO5U2xxGCyigPSLUIMrq
MIBYQnorysMQshSGunjtzRIEBrjoYLrksARyJb+mEseMNeQ44DT8hItSL3HtxHdChq+FuFXNvOzb
AZMGEmNo+V6u+aoFK+2087ET5rY0LeOigHIfcVMAsIsfhVMtwRxO+9C2k3OqRZ/WuR/J9EdZLZx6
o3oNk4IktqW8kSo5VqOWHNP8JiYtmRnHdI+nRoFtjZ40qxmP668/d/Jii0YcDeoOq9jnxNw9cel/
Fksc31VSI3s+J12SK2+7iHh5agzjkgmW625XAoQCybghDyc6ujL83Lptdpf2F7ult0iqEEx3OLkn
NBgw3A1t5SJnl6gpzzBQoodBCPCrjraTlC5FbKSfRmMeScmIX/SlbrZGCBpHYzBVAzyThTGfB0V6
OiKA2EYKPoScuKKL2FINrbdP1wLpenj39fhjUMLZmkn2cn2Jm7p5W5b6myhKY6PKEoNTnVyuPSZq
1lcdL5TfVpa7P5QL9k83K75f50aNg1eK4jSYM1mdRtZJCbRro1pOs6GzFCDhD+Qu7HCH/KXgOlOa
3LX2M9xnRs0XzNjuwSIkWi8UgTO2jt9za7DH2+vNFCj2fcAC+2OMdGdbuGAP7Wa4hO4w3ZqTeZyG
6JPqKZSVUHhV+R38OF22GSoClvjcUo43+7bm1MH1CnBH5yEdxbAd8JwwQN+lHg11O1H2oKc42sD7
Dq0GKaJbT6UywIPIxM5manb9czTrf1D1EpJkyHLd9VJycZl4eev1cp3S5JW9X4oSv2JJysrQvGFQ
7A5DyWlQpBwOqWkz2eMEPJai+hY24CENm0WflxqnBZkqlliyFmwwg4R+eHsF+pjN6xuUAhxP6U80
ToQmTzEec7aL7JdPPZVu35fDIa703Zgob6/BQve7Jj9f26TIkxR5gCd7Dzd+n+bB9ZC7jliTeGTl
ipuzCRlRApr6em0iGm++sV1Cr1hbsyGcMIWbwIJZykMIxOyxuXYAqRkXd4PHzFMXy4gemto0TYgs
0dev6zpp1FqKizG5zOQzHK9no8lc42TLihhhkyF6rpI7w5v3ZQGmat11cM+uNQRjRPC+dAkmyQOL
DRXO6sqvBQrSY46w3WeAfHTXbpAsFgndbUUouMnPhfZj2y81Ieq1Kw9tmf6Y9czzY3M440hcHjMX
kR5vOUc+BXvOetuRPrCeIjALcabs9PZ6OdzrmkjOedpi0BbNcdYHpgJhbvguI98lnUJ/cpycWATK
VZmjcGhkeuxHQ9vUfR8HSg4EMGQ9x38dSKX+Sofwuc9IMFQ4R2sCx4NReZe8xhx1fWasuUbks0Rv
vV0cB+c5C0meHrLqZ5FFii+j1nD7U1mSS95trVp9suR3fcLCoZY4C5J2d611iqK3cRiDUy3Fa9tM
+H8fPJLONHCUhCjtSxPBXQrL//obXy/OvMmMjUg14zwn6b7u9JZ0nOVcm8TGVmRaoFEoPovGLPbD
WJ8K2OuJq24sd7qjKBlPYLBMOn+72K8alR1ogjiw+mmX04ZvDBCBp9o0bssin/EXd4e14MBkMYQn
sow+dzWsYZBgaqMv/aEpE1IgmsGvdNE86GP1qqXgE/ir0fV5JZy6xN13PzL+avRsugc6eptzrZF+
au6S9WzokG1oxFxBWqIHTkN8Dwx/CuTLwTQeYRx6+2lOwJBqRAS1Ybl+DLVwZeh3IyJmvsxt4nBG
Qv94K2ukeWtH1Vc2xUkvpsCRRHEAJXsep0gdsQQ/Dx2l1FgzgpjlT4VmdR8xx/Qbw00eB1obr5tu
ZzwdewZUZzhXWELW8TvzqnlTw2PfsbDfMYpadoDL7C039g6N2+oqA79Fond8ixTwNMzL8/WfUzx5
pOhpZLwu2k0SuuYhLgm+XsvKOCJKpHdk4S858HUYHzZDAehAva4xSED2vsXcE+/a2k0CB+4mm9/0
IXRTKoem3Uq2LruVvHSD9dbd423+Hs352i+iFhpQGu3IWeZ2dyKTkAaKMXtIANmOBdRYzT4AAcOB
fV8UyyFZ6Oax+rfMI9ZJqyxssje7mVKH8a2uWQ8x1vVbrIvbYprTXe3SeYKbpCzr432FLySY1jmy
4pkVbsAhRA6JRrEeTSTfJker0v57s5KRaE3SgxZczxWvZjG3hM0+QVl9trjOjUHF2+vrZTLe+zb1
8N3XeWnULvvC6MS2y+MtY2GY55I+e2jpOGZ3kVAjtY2b6dNjcQTwzLayiURgDaQKXX+dkkVnEk/d
368u9o58l6YJPHTeZo40t0+rrUwwSeJabUPNRb8Bd3ItN0fPYh+ZUys6nQ0CM8VpTq7vdYLdwoX2
dQWZdLK/LVGHUpQZx76TBdY4Lkt8OstmAX3uL3Ih+4DEQ7uzo/1YmGWArJnKyEOwwmnW10BgrsvK
RJYPMXOee9nd9ZbX4w0skw3hzN+62GxB1BypBOgD81T6Dvqa22stVYH+InpAZGCSJG8nqSLRTURy
+KQYNcpZWEQSOJh3R2Pcq8ql1O0cNFVDFG5siVPICIl9JoN0lzHMeEnJi2SDR7Edo0cKZXhzfa9g
M3WrAAWqqck/Uzog8dgSRAdzLbLXsuz6s8qmFJsplwttW3dgil5Tz7b7XmjHfFJEMYdmcH0gp5nH
bihIuHRQq1pNLW/tMSqCsfHGbSGb730UJycwoXgjGZsAt7ifVMS5mhg/YW9Y9wxDKfqd7rORcao7
Xs+P4+U/++xpRsx+vt7+kRzRm6nmETCyurSLhpQYfefx+gkarou9UXEPORWtWsVL4nr3jXQu1/mL
UeQ4ILzwZmiix46Iq6M7W5/b3CJyw9Tbo1AYrUJG2EIQkUxTQwp4eNLG5mmsp+mY1NOtlq6mWDv+
jkX0kOpgNYjxus0cME/rbm8pbcTDXZoTEj0G1yefa8plyuhtOxDDMbs7fuv0idFofs5QEgtirnxb
iQfdkp+70IypT9mrRB4pqKGR0yIm5eNcK/4oDgdsYs1O0OhrmkTIbyaWIQ4QGopAN5ik13WJL852
mxMTiZI1ZcmtuBtsfBbtXJ17s5mIX11TX4ARKIuGnkzso6HV5Ghm1nRkoiI2mQyZa2XxJ3uidECZ
Xe/Dnvx6WxJz25ONAm67oJQbK7FbPMA5cWsxCFnHt0w0AGh4OL2trqIZiEc+gZX7Wj3JAKfQtsdA
iaOZMEDmPaiVVbJsCq4eWS8l2O1iCq53YmxG9k6AEaaFywoyKxijsF86tIO+hw/QXBpamEy2QY4W
FOA0GgPDKRm4qHXNHQ8/h0ixV2Jyej1X9EjelLo8R4Qn043ygndSiYDZwHmGdAwiu/isVaurckbw
anBuXmvM0qXrTizcXeu9NTiw1UocxgqcyrpLf57lkFP7h+fr8A/SIPlo1Uuz/vNqVk8kY09bl1ym
oNDwJWSJ+EnL96lo+Y56UCa+xeId467MbujvjEM+No9Xi302mn8fA2CksXNfRX8hk2SEufR6wOv2
Rs2L/rDWffs4Mke/6EH3wwhBjMDLjb6dYwDZx35yxrvcqAe/w3XEiDaSBzsM7Y0xKvBeYdzvFkjg
A/dRktGomwaZ4bVjkgykyR2mLEDBJjQr+iAGt61/LVr6Va4Yr295CZzDGk/XVydO6XbKNUVgSV6r
kOZxrtLz1WNLe/XBGvQ6aPtliMkgzmHhDPTV1G3dfLdtyvNWeRNUd1BM3dZRGWVJ/GoYRr/NWJmc
Kn9i47m7Xv7XUbXwuvXiJ9h43YSKxPsK2zmvCpb0ZfoCSS862NzHU4pdCAJofKoz8yuuDjDq0bB6
gZhfQ6ygx1rY8ncE7Pq91d7n8F4vUv+Q5XUdSb//86GbkXKFo0n5/s8nUegYo2USKWM6X6Jh2cQy
X4766D6nBhcRC0JzZ+gdN92CHgKB87LJdXlTGYI4QY9T3Qy7kwYPZVsOmTxpLnWP0xIP7KTZcZKA
ofuif+gaBNuRYq3bxvlOO1g2UQH2MO/jubeOc8zuoEmi47WGcO3poeCCWv9/wNop3IvenhPLDMnq
5Qlfm51VaGA2xSOzR+MIIvzMpQnY2l2npHQ8eus4gcpsDcEKEHupPlVK50cin8fXh4Jy7j53QqYN
M7AoTdPBBqKuyQsip5tBUllFqjlnJTInoCxHveJwr0Ygi3EGMRpnF0bYktprYE/IzZA9TEQBVZmz
iTKj9wfm9Kems5+12TusFreDF8FRZ53uIVenR3exmVlEluWe+nbdE5B5MvmynY2NDp3vQrTaX8ld
dxkLb3wcq/hT6YZtUHuIj6KsupjxiDl8rXYEZU8N0YDcL3T05IPryEfCIXBLogg7dyaI478IO6/l
uI1tDT9RVyGH2xkMJjKTEqUblCjZyDnj6c/XTV9sy6fsm127nETOAN1r/RHjlu3U9n0DKb2vEa2e
Rs/+GF3Wb/XIFllDQaohjvoEllcRtBqsOsmBAllsOllHw2zqk8XcGU7QqseMs9JtSheylYE7tiIS
UYuefDXzExhMJQUzrJdZz62AHIV3003y/b/TCv/kfyUzjTyTh9ZUCRt/h8atkmMoBTfdqysE6Jn8
Tp8840UQ1N9ZURLq3bJTko9ciruSmfNG/ba4gHGtAZ3W2iB7tnsIkFG/Zct0LLRVZ7WiyH7I/F/0
1RPptWztfzCDZFDzw/39dUP/DCEipVaO5Tu/Ea3c/xXb/sjiA3D7mLiEM0brxEzto8emQ6Povfal
RGoKLcQeyAWy7Nmmw60egJiwoquFigeNhOGObsxiiX+JrXAYLQv4dy0+N9a6PI4FwAWSLDeMjZYu
28w9Je5Z8QNej8xl9FLn0FPhfTCpi6v0nldpu6RNsxzaFBW71mDVIztAqoeK72Jju2V7SKCutYeh
AdTsaVRl7ILbKbKFu1ac1jatb5b13RDNI3Hv78acrwDk8VtmeN+9nkQeRfogYuS3ZBgKeNaPOd1v
KLr0EpPWPv3TYVAlPld/IVbvjmHokUpxilv5oojlUuM4EdZW4PUxHoKhDhDkO0SxOrQf1V9qYgqW
tZ+DqKNOg0rdaV5/bGJXgZch+Mi/Zu3M2nNG8T4cPpHffOS9LYydRKHDofGTgyCOzV9OJaZVsgzZ
1czma8GbfLA7yhYoFTJ8piCftQ20dDiQAkZdQ9Wc7AnByecQ1uYXUL4RFj1f9tlA/Nuc7D4HylTH
XJJB0s6DyTQiKVEFQTY2EDtJEThkOX6qbAY7aCgK3Qbxy5xN91qb5ArGCeZh91sWR1jPc8w15Cbc
b6wNeuz+Ba7nBqTtaq8ny+6+JjmMm5qr7UiLLi79UVueg6FKwnbuMUxZTfo8StAnM2iTAlHa6zOZ
2vaalTwd4LNI3FhN5Ja6Vm+AU+ml8LwAbD09wF4kAVGM63XYiBgEnKLzynkakZThpJQImhkaRl1/
/utVE1UkUYVdMvHYcwFq0KCRJkMw2N7zMjMOWyF5IuO7l800FZCtcsClcVF/OKwpiFNHg2lzqYgG
B7GhSnPQnLNf0T0yz/utTJojFBTASkKbQ8TURUVwqrMfoKKzp5uvGRjZ3fnccgfSfMQz0BAoxVlv
P5mQKge/K57jDXhLKULFyHmIY+UJ9n2gAuiGk8gPeYHulAo0A+th/NgSUnEmUjd751NUl8nnxtVb
Li71GnoubmRkkhstJkxkPDUZHkRtXILWHxjtep6wbjCTQEzRt3hDPZO3PUktmksYZNSR7ENPz327
jYgo/dfJhrdXD1mkeys3qy32Fm0+tKuCXjpWcl25okIijV5LHs7BwQemFlX1ECiIU4OKDZqCyk3F
dWkA3LWVEqdNhR7GeVAbO0YtKBEzSyNAao6G+2jgVI9oSyMjzH9c4lQ7Gu48nXqzfG63JnneKhpM
YlbDvnCWsHeiu3iwifWYWLa1qb5Wdf8hlpXsIo8MtV22Auh7OofZBCr0iH2Li6vVxKs79b8S6oWu
vd19SmB9TdbtDe54n8T9t9SnnUJN7U3qnLVFN57Jkn7riVnb12VL6ctKkFlnxs7JHnh6k6KbDzZ+
CJJmE9Ynb3zYSAI4JllNa0mLpqCchru4SnB8dfYLqs+wyST42FiEz8Me/hcj/pv7BWWIQzIpGd1I
ovDCkp3697tra/BAoNdHAzRja1Dwbb5a+r2ulW0wjcMiQ7v7sJQsR5Nt35PWLF8dgLadltGv07JU
xSnAlc2tHw/EbOkU2os+WQ5bWZLSsmUaQYbWT1csB/Z3XIW5PvKWGm81aWjpgHZXED+zo70vCuwM
7NmjtY1UPdZI4YwdQ6r9JsT3OE3tADABq0mZZCEpUeuxceNb1ZT3E7rGh8FgXJEum6Fma3FXTz+l
OQIm+eLnCSG4onO7fROP1oEGQ/A3kBH1Ny1CrmkpzrsLXQXP84zWLZHPvWm+NbMouGYA6Qy7uBQC
9LNPRIbGti+OMy3b1saapjACtwzKQhT8uKbY66lD1TwvXkHUXUCsZd/bOOjIv/OlHq0pbDKu2g7c
Kca+Lw8zXOcd+dmKI873leE/9KzCeyJckYgvsAQ9DUQ2431reWRjkLNJ/VUXKJhlXt2IxbMIShLi
oi29N2ywTHW+m1VfXokKJOi4Ht98gjGvbvRz1N/anMsjtSfzKEDTl2AyJYzdPlRyqLMsC+qhRNRR
l4TCGMAuA0hd129fl3hq93rXUKUuKEYfP0keJadAuTQSx5Q8KfpRMaiioZDNEPmZrOqPhpjifUWC
JUp0DaYrkoVzoPojbPlOEUbrSNKC0dv4N8yhC3P4ydgeDhXBzFVe4iW1Ot49SoV3CqKL54jZdZzP
Bkf9PZWCGPeTiIpkrQ63xH6E/wV6TAF+AfbpbEpnVLpS+ePlwOwoXG6tRuecK0VGdCL9WrrU3otY
R9AxeT83Y6FebOuKfZVSVZWnwBFR3v4CPoaJiPhw6J6qiVUKtxnDYEQxLLbTyj91NFP+R+SeNFb8
fUiTnW0W6kec0hgvfnfzjnk9rG0shn1cw3SUDp8qVABiTO4YAQwW2Y5HSEr9C8QrPpCyi0wDPXse
k9j778Munux//iyohXX8HCTZ4A75TRVHbqtFQx+DyjaMa8ChTZOcxD98bwangRlIrPhhE9FJh2e8
Ztj9Zt8dd1WzgW9m40MRVz8+ZaYWiaSFKH/1xUntWaY5Mt5tdw4v4xFWGZOyqHPkD+vPRVgkmG7w
XrhU47C33MMUtW6g52+1PaAbErJrZIlfFDNEoV1ynLXtV2xzvigSWwdRxJ36QH97c8oduwmc7eCQ
c69uHeEv+PCG5riupGdmWnKxKnGMUbIfM3pmEU6tYVSImrjDHXVdmlvh6IUuNXqIcuKfuHW9+YmE
jwD+GeF0Vc1nfUzag0JHSNah6jZZBfGh1oc74hYThvEwz4t+W2sZyAWfU6Q3ZOTdUcwekQjFeUDs
c3NKnqe1nO8b+jAIPgvarvrIjGK8pLkTEA1CMomzTEEksRkLWSErVWRfir5+yUVrB5TEzUfIV15t
blMCDPa13qGlMfKPJAOLVnqYqSBUlizA77CG1lVQp7gXE9rPPqf5KPeBfOPqT723lyBv8LuuZv+M
qRudc5b9EEX+0wAu17rJObYFaYlb4WeEusM0ArF8RR3+RhpfyzJP2aqddh3R3Pqb4vXMuip2lleN
gelSEy1PNyrCQxBRK0CuQTHSsAKXR9qrZmFHia0BGA39mBL0VYaYjvRLdZLOUcaHZUv60MUEZNNO
JqblS5oSXGaQQJk0NbJcvGeS0BMT1QFFbb0rwN2Qg7OC5Ws6bQ8D+Xnj4pY7qk/LYF3xwyCADRU9
mw/MXfFKiO7YudDEPPIKSRY0jIJ+V4/qbHEj66kdkBBufVqTNG7UexKTZEl8dNVnpMttYXxS0opV
+JxkpbC/sMkO0DvrqKRlnWQ5dQ/lGc56nNg27bIfJI8h7pA/MQw9w1T6S42HOsV/e0+TyDQ7Vm85
z1ox0by6AIFK6J4l7WMsuJaxEPLTkAkoNz2/B8n75FI0D9gH9mqnd+yBsaYxFXbcOW11Y5vQzu2U
8xmM0HHqVfI28w1xMPFqBBg8NEv/c3Tc73qjE+YvMnFeO1L3JJg6wmcGokEPBWa9M+3BfIMxv2V1
KgLgTo1Siq1/rjCMPLQlSa6z94Cao3wmTq19zJafBb1jmBNwQ1haG+T2hhHQr2dqXDc7dKaneAX7
5RenIcTM30sJVHpbe59P5NssFKgjYJ27XbZlxxF7fpikDlHokjNd9J49Srf38PbTVSTcewArrC9k
S0Bc5fSJH8z1Qd2u7lJUR5/Cyn0Uz/ot6iKHdU//WKU6SI2xpYf6LUsXTFxSaiCmIbmJjHFcPZZu
1MYBGcoO3Q89QiTfc/ZtLcw7CIFXIjXEMWuaUF9QtC80lu85FPnz1kbKXOM1GBcbZwIOHzl0EEIn
h4WS4KlL0kBGRcxZRWSLIEaJUWn2z1jDV6t+x1EuxRv9q73vHcY0viPs51ERLOqujUZef7ueSWCv
tid3236NKxGU6h/AKiUO5oLIL2bMjsjnNnqNLzDhRc9GAKPO3Majb3F505wt0UaFAcw6QP1kamBp
yS9rRVED4MAjPPUfqJN5Mmv+SUtcSS4IFdAsPHoPt8a9+A37ieIQppJWZXa//gHJCTlQZfzkNt3O
Fk0Fpo0KRVKW9tBvJ23FeCQmTmjEFCQX0BrVe+VJjQdTTXHsVPe3dfStA32E/hFElfO+0Lqbvpgv
5qhjrjb3etu9qCGQuNsJLS/oQbkOQTP53b1Jk3BGU2Mul25Glr2gABz4z+DTNtbvW8kAOUhZxZBG
z/5SXxN7ck9xs33TEnD1oaMF3tFi2jdbsGa8xX94lfucgnCAbyIe9cD+WCr1MBrLr6lDSENhHdRx
VvfenWWg51G3R7rp59jQw9VyvIPi4tQR8NeG9VBtiXdl8CY2KBmMT6kabTa4ofo57BP4THrMu12i
lT/VoqKYoYUuqhXkOzsSkrNSD13oH32HamvZMBVCEKrDTh2OzeS85rCk+zmfHtSgZ5R2eiRR5p36
+Lu6RS44etwNknHQSb6vi+h+sWV8uHQOqRNDgRJdNXfnFKZG+TFiFF8QGD0qxyze27X3U0mDtDx5
LSWMOSCT1wYeOHWStCmnrRuht6vLyDqoibtlNp1bYsCjzD3yuo9B2QnARXbaQi69ozt9WZyp/jxt
P79gqY5TZ+ZkdKHW6ECQ8oQcNKR72mKFCW2K6jZQh7MCR5FDRh2NloqBalH2n3OHCaAkIrabLplP
9Qa4HP2For8uXpEElZZ/Vx+yEi1qUg+/ZHHMzbt8H8ZAXRyKTCAr+oGQM0Kg4GD4oxeKGw3t5NHa
y3KV8dYlLTZDSX9BMLR74SBdb6SSwvTcAG1X2mfVBTEBBV1mNoZu4Troqsduz92h4r4Kvw1Xwqhv
RHXcOJvdR2NAJzmBbNkWnAufmfoosf6sHGpriUrWPc1GWexjkYZuxzwGog1FS/zqp+uRXDUrRPlS
/5fgWeKMf8MhSX2TSmeSv7Bc/EPwTO/x4Hr+NFCtVhivjaO/4wCD5+LrGZ0EgVsb07cTI0yNy6ED
VUdsgSSTOBIC8GcbltWNxX85ZCSX8vsP5ZmYlukoYxL+vZ0p6c2IeBWJoeNJ3OuYqOBJ7TaMU8Sj
PWbJwN/0L0TWdhiQ00PGpRv++7z9T3BZjv6Gj9WeR9SiUocf8X+MMCYJqHZGnMI+mnCPkKlxXdz1
T6uwnuZ1PRTb3O6VqVedB5wTy2mbvgwNz+k2RbT9DoIkfBdpgjjH1vhl8PEdVBt6v3YtL93sZM/k
or3/+w/9/5jKHA9kwdNdHGWu83umRr9682qtsyQ3Fiaqlcd6zCefiLtK2zkl6ZF9o7V7h26kSESo
hEG3bp3W3MoxvUshte68FB1fiW4jLtwyLLPJ25lIIv7953T/n72K0i+dBCqTj9Y1fttlavAHaNgE
55a7pMet497v6haKtOg/bRpwSSTf+y/kdePrcbQ6mKdJyomjPtS6ZjyS1yZ2KzgL1lTOzSVBCegu
XNJjS6IZKUIErQJpOZvzedT0RPBRaTU/K+ms1Vg/W+fakEkqqziGgzryWo8UhznXD8pHQ2T+wTTQ
igCGIbYdk701krHq17z7Oa3GRFy8EnOaB9vkwZj3hC6ZqX1xi8CtQbW2+H0TCLMIIDMvM915FnvJ
vt8g7H1EQj1hrk7efVHXadrkbPTIZ3eeV1PLG8ObVISk2vZOKS0boBu9IQNFpyFjkuuL+ssgYhXO
j+O/fzm/Na7wkZGpaVvkDWBRI8Pq91SfaJzTKvH5cpS8upZ4hDo3zZnyPYeBEJkKrN55KT8Ge7zq
I2eDgh3yvP9uZOl/mNJ/S85UPw/nAA1DlgEia/2++OK8LnPsf3iql80OyFcSAZvTeWM7CFHY0c1m
VCQPjORLUSXi2N0fPbrlO7DCQ1JjXbN0CWkjyfv3z8n4h1VEwyOHVAJrLLF22u/gQOs67bKN5Syd
GdZBrOTnxRSaKIYR31OFaBa1gVwANatpj7Gf//BqO8MqW5RHaHF4GZmO3HmD/C9MoffVlmoLv8OB
la6CVhs/d68wsdeSmKj/QiA1+Y79/YyVnWrYp2ksM8EHiJv43wOu7etm8TQCvkpidmatGYNV7tCe
TjAfGBnZzO/KqAHQAPprWj/SpcahVWTPs5RM9Y41nml6+T6TKoKIvAqapljvopUYyHJK42NhlsfU
ZnRAWVh/zU12Ov6Ab+gZNSlhcpB1eBv0/RrOee18JfEHTS3yCl1OH0omtNndnyOOqf0nIEDQNYrC
r0XGAqUeyCktwavXLgv8ajuRlvBc0p3VVOhEnZ7dumzvlBp/kPrDun2rpdhU0QxqYTBElR4t66tu
m284fvRbZdQEOWj1a9K5f2x6bB4GOjZ2UctUawtyEwlJQfiZtkh+y+3mmUUdKhlflPc3S1/qsPbQ
95RMt8Tdb2/FH2pRXaJMHE0yAD0zfWxrwz1YzuzdXHc51SY9RHKWJvPBpJi0+ZY2faimGN0a0GEM
LM25EN6Fvea9W/Nnr1/KB48lJEhs8wdcwBhid/7VSli1TVzSMTYvRHP6zazK6j8wKLIB/wlCEWFq
kElIrgg6CAVr/8+tiHuAAZKAMplu9UUHbfGZq2DfCmwpnjfeWCwJDvR8LNn+8JFqPTmLazbcf9Em
Ajfd9LsW5TQpwV8QMjAQa6hnDwNheGohpnETSW0Z+A4bhuRllE8807Lv2kaZt4aOfpzp/rTb4Zzm
mKILBI4hz5s9NM1BXQZdRwtVyQJQXxXA1MDlOujmKoPSbmr5YAO5oKXMqhKbCPwGu7CEJpViHNTu
jPDOOxJIfqEwetybvbZfAOjPc6f/WUctUay1BbiNMFvtTuZUTqgZaEBBBvdYxSAoas5s5pGcxHh+
nvztQd0mlWWQq0MhVDIushyURUFugogz08Do4+fBeFNGiY7w2zRtMtALuDn1sVheYwFDtNltMfLz
nI3zgZwkqkxWaOHGuDdStD1sx35qlWE26N/82vhGeDm6BDemzkUiJk3G/tfrxWEcZbEwkIvnVpjc
ACoC9QGoKWcjV2Bh5N1tM67FTujjvvK7r2Q0neaUQP5sEGFC0ihth6gSqLtZhP+UJSRek42ltJ/a
RtdMU0a0Y/Gp0ouAmV2O1WbywJis3zRpV2oIVcU92u/JYoOCl4D97KdUR1EkNXYE7klJZb6G6UJM
d2muMxyh3X9VP6dlN9fFBGetk62BW+CIJWM+Ofhpb+3jZU4PCtI0WtEdiDxDAu/X6FDshjbWZvhu
t3Yc6Hax7HVrIZFRqs0Qho5IJQqQSt39PlmgJDX1L3C86YEgpjXkY5yphzLCuWmRXc9Rdc3TmIuf
yJGmv0+hBjMcRwg0NCJWrwUIcF1OFyUC6XoUKhVkVGwu8ZPBhrePoTuPBpamnTch11CCfE8s4DCr
eWj1RQsHQhwcLSdhM9HvMfQZ59SbqpctaQ6NeTJmS3s2zLh/mXMZ9gcos+kAqhJh0ZOp2e1GfyvC
zgQoTa2JU5iANUhT74r9y5c9TKfNyBoapPIbCFh3SIZxb+AgpBdkRe1Q+Tu1dNmTINwFNfi+0bp8
n8+aCx+ILlOMaOZGlMDlxC21+L1O1xjzcKo0wN0ycJfViBDUGwmVRUKOgR87b1viIZhiPDqQCDLk
Zuv2kyRglEssbpJz2dByqs1zflLPgNrBpHus8hviG9GuUNjWbnu/J/ZKoTFkdIXDSv4dRRZYp3xT
BywlIFB9GDHaKuIDuQ7UkL7hSNjzvBdd+k09nppXvecuMiHFnLi9TfQdRiHgklNuZey8crI0qi4s
Js1nFnxEE4hFjuLiQ9qZx9ysY34oijhiKUEV2w7KiAIq6ZKmRGENweFPeofLwRr4yWdLnImam++x
V9p90z9N9Kd0c7+bIe33qRQebFn0BE6lE4ij4wCp0/2oJ3DGsH6EGxafsJfhlNBRU7VP2pSZ14sA
qyZGy0yQ+JvRsrBLsoEJaRNn4OlPKUL0yJzYfCqmlcNNWt06jZB506ea1k2vCqypqY27pt1Hv7rD
za5IuZMTtV1xLPsdBnsAKutIT+uFDET0idWjwrEVNpaVNQINJF6nDdWgkeE1nYjNVLkBiFRxNjtZ
ETJ3+zsKyHdj+edIAuB+JECOJ26NTjRa8YTM044IB5lTn5QUVfD5j7lG0E1pvPo25LtIm+0gTKsA
eve+OthSIT118shkXCqDGvAS9hV1eaiDuJUm93kDHqyq/q02JwOwtXaPWlrluFrZ1pL13l6t6hIv
7mvWxj/tDVa0k3p0x0BYQtBnZnLLcCm6eD6olShRbaDMZXfyXnPNJVDKAXHyGZmWXd3XPjo+7aMo
sRLlfeJetpF1OopJvFRjUxONz9BgTjgDXwdJhuBbehs1k/Q07N7BytoRJI1zoX+L6NTck7lAMHLG
8KCX+rDL6mg7VJiQWUZQ2c9D8VKXYPMSn2x0w8HRiJ9XSikIwragYZP7CGOW9EnknvGtB+X+vPGS
pU3PSOt79An7JaegI8Z9GNhYFJ0tosGh3kXu45r/GtIu2ZWrg5bI7Z/jaH7LR9LbSwOzeLbQbKyi
B9B8X2huae7b5lvsaNNJvXJTBKBbT78ocEpOmHHMK03wWGmkC7fhJDdmNKGDBMsy2nZgWXaaRmHp
/WgMKdiSW/KlynQDRd/2Og5J06BARD4X6ugeoJX2/mSB0rJmS3Kkcbb50Gj5ebJw8DY2esW+Efmu
ldaWLEl/RJX8ptJor74OIRx0qqZ5dtP8sVvfsyL2+UJjqWjebmZmXtxm4Dxcq0+LKKGAr3HbvGUl
44m6ne0km/fUv7MitrDoyMvQdbr5myP4S/WIe0AjjeLO8pK7uarJaZy0izWXuIv8Amd5prkHszEK
1l4uTXPtr8hPPl90yrz/XB3Dg/liuNNHZiYym4udEZkrOSBBM5vgRUXUPY3+nxNVDScrZkJZF/+d
Suf7XirUM5++X9Og3pCWShQmXlHSXCf5Pri0J6vw33OiiS9G/aZIDHWHq1+rWVz2aFubqXYyq0NZ
A8SWgszDTCBOUxPUtCzNuRrYQlunF6HeY7cUQ/wY4QI6mi7aC6o3KNHG48mZZGmC8/kvS55jFN/5
jjFnuUfdrOeDt0wzbh79sGVkqGVVvHcYtu+nQv8qfDO6FEyKGFhdAn7k8pGkc3kaKDvpW+44B2g8
wl9de4OL5BTPqV6R5IJUrZP45VyTPplS7qWeGyX6UqcdiwtcPLgMZDUfD/OKGh3UKvApDijwbUQm
rvXM0Z1jd1Jvmf/QERB1rDPKDzO9+Oa6b2LpCSeeMUCt/n5DDVU44OYKaVDrs2IwGlzHu2nm0Owc
E6e99oeNuHG3EP6E/kPM+0/aY/1Y3RaGpJZFixZfwtKZ01Hjh8UGBhxl6+xIZhmds4p7aKNimbYI
c6eYXa2BX7HpeoKF9q+arfcrw170mshquKquPSaO6X0ap/zgugBrVgkFpH5pp4LSzyrnvKzRN+JX
kgOqJaxVkuWjXQxhgIEFvRNfEvXg1+jcXONHwoslAWO63kvp8z0VHhkN6j0kguxHnYifadU25x73
/r6RhMZYpvphmpNTblL7Fa1DaCwPrYO1Rr3nouMVBhQud0vePbfaOH9y3DVynsP2bjn1h5T37K2K
40Yd8AkelzZ1nSCedC1gdzkaX5Da+jcQY8ghDfVdQA4pDFWZPEG0UtZVl4DCU/EIpLDscaQTvMJ/
TdFYae0/moaBdkxSemUvju5EheOWWnoQRxXNwBZxg0hcKuiKgzY7r/OqY3jKbRbJ+tUR9SWVovQN
3coukQjpX+bSW5LWM3kL6WlqUU+MxDnh/wFZ8bv6l5tOiJI+v0UIGW1+y6h72eeS8sGawtcgmte8
/rPPCV1oZAzKoq9/jsmKC9bmIne1+Vdla+nOlwKLBk50Xw3Ni75k9/mQcvAKwpOJkICwjeE0HPyi
PRkD7cBzJcf0vBgflmpdTotkkhQU9rnFuFSK2XN7j4Lk0MuJZtbtj3qgSYAebPXEqckpl4Ed8iRt
cm8I1b/vb+N18BDpKE9e7E4fraP/UGu32xPv4toaloxJupqWlAMux8voJuVJnT1Z7v+yy552ZYwW
nKV6QPvoH+qVxK7/4Tr4z5qZEsBudPCfTD1gBA2a0Rbfkah/AZYhy4RT4zh482HS87Acmv6r6TPh
26PxtjL5K6mJwvQJGst3jlGFFmQwxu8tVLu0OiHw5txaULwLZ/IUrFv26fjJKUxgiJ2yoKqjmqS2
ytmpQWMdckINMf4lbvSqRsxUzg5qGG2gUa8YA1CR0AcW4OejOleOGX1KEF0T95d1Z+vDSmwzxnBn
/arRLgvYkH/BH+idp27+pVZCx20eSECGm+u96OInE/k7PcaVOMa0DA0SgScd6tTfwIClloBHxpP5
R92cPRclK03mgDBscEJj1L5nWtXsDTT5EDj4mqkNe1okK56Ww77BZd/ogxcolittDgXyINSgQBxW
n4TpNvKMEv53VlyOEnYVG1HszBrXWCmGK6resqE+d64RYtVPj15kDkHST4hYjK4h0mnEfGz0Dynd
zr0HrGvOIljStKcAeTzEFHhj4NfNMGrnF5fSQNZ+xCyLc7eWKEFQXPKVUXlv6M2Ex8Z/S0egWNtq
jvi552tdEYHBvyDm5UjAwXBNjWNmkF7ZgIa3XFcnorGPY4KOxdZTOr7deZ/QALxT/2G9ZCOK08UL
dOLBAnMCNFBi4THFPG3Q7bejhf3NW8lpUlo1zJwpvmE0feOkNfvMzN7VO7LlmE8job+pQakR4880
M6ezN52MFaBdDHInqbLs1Obly+emYvcb6/fw5M+cI1R+gXms9H7M08NMhn5oUCtvQ+k8WzQzORsO
gpQ6KuGV+i0++jXBbDuNYWtX6/leawUOBb92sCvWosPxLW51TO6haQtrl7kUQGoNr9jqIDM9bDxC
h9rkAtIBkoLJWcRh20hwb0fGh1U0LJJe89RPtocwoGsC2kWyq411lmyf15TkBa5kkmVEgp0wWiD3
B3BRwyMDxhvLcd+uZBNl3cZrIGUDGSmpt9ieTvnYLeecw68m3OxRfcyTMTDNds5PKhjlMwbJSoIL
Eyq/HmEL06uaG+umfEErEUPG9Eh6ImSn05Rfitl6tay0+Uoxy4BCsDy0RKiH67RMFyHseNe2tR2q
9aUxVr5Oju2gy72KoM8CWVy56PxByDYISyV8D67lOMWeCJy6xH/eEk1UL5DuXp4eUagORdVxZTCV
ztKyukVJFujokKlMq/Rr51MbM1qYPcAsEPCB+Xyx6Q4mWzN5zuwOQ7g23jkraRIM5btiStsjgkzv
Ye3tH/aUgSuXwrqzXf5+mSWP7qb3OzflNs1pcb2hWp9jj1q3evtFU9cRkwi2Ep6IUMtbHcmnZyBm
z5xr0iyXjtSsaCqmy1YaVI+t8Qkjo87Km/7htFQkZBqq5JZWmWOyoVfHHXEezutqUbvigJZSa//Y
UjqwrmQ/zJEx7UwPWR69mf4hntYHr7L7cDZJWCjyj1kGE+rZYJ3JJ6etbn3N9Zb8VEJ/LpgZOMbv
TAo9wtmb7VMV+WwCJc+z1VdgalU9PwhaqJG9bjurm+srXzC2S1J8XZpNDuYmimsJirCYPsG4joYl
Yatf2PiJZNe5r/SEh1h4JCv01fA0Wx1oX9fNfBvSo55XY1imDldeP5/d1e++NF1KrpqTHIxoI5aC
vWulUf0rpFOZfy38fHjfWh/PrETTDPTr7epWVJzSEjwIDaHJuBwHLBQHXcDlAHmehKArxW2q74ZM
HUYWchjXpIQuEVR4LMBQFkmURy2rb0OdvEfQ8E+lBD69sntz9SebyJWDQQp5GEfD9qIZZJvY+S1n
rL9LoqF8G1rUba4trkWuxady3KxXujDjLWOh77r0rLJKcMQnQVosxd6Z3B+LGJKnyeMoQE7h0X41
pI+zHlg90YmFtsUYfDiM85yDPQPkgZObomvlmz+JEMjDeKqy66RBoyVTDcKNAhnTzDXHe0wIv1Ts
gQ46S3L0ukS8FjpOWs/kj9+G4nGtq+hsVPUtnvruWFTUJG5mOR0bkNvdEtu8d8banjC6MiNv5OuT
MrKhQcDr4iTPtQE9PeXzXTaiUR41Ev5ndF1udja1JL2Vup8FmhN90zj1byxSFbWt4mRUQ/JQRJu2
k8mjgT5ZIpz7dN5ZebacNKqRzwtGT8ude4JBZw1Ciy5YDyENTIdza8wmOuSrsWIEXhxMYaOL7G44
gVb04aA33sWuh28u7gk09q52bFrcFiRqJfvY3dYrNpBbIRzzYQU0etia6EZci8wuHfU71pLpyzzR
X5YW3qOMEEsB5uip8W/TnIl9GaUaJK2jH+ucOU6C5MRU5n04Jj75GF3uXtT/OHUbGh1d2EVuuEiU
DWIYcnjRdMlSevc2+icymq75DKLrlhGjQ+BecYTl4DDp4xtPkHlSX9ZGYNGpiGmPwHVQnk3hzii8
k+d+I1d05nkIK/y3L3lBdrBY3OlUboyb8WpsZ0cgUYCukRdAMTO5GE/RZmGBl8/OZLXfO2NBXBjb
5GIN2q/eFyTAaIgZ4KSdkMpQfSdie77HP7/cF2NCd6mUjjvxOIULz8BoGeLR60W93zR/u8+yhMjO
KHopM097b+D4/Bx5UBaV+v3WJY9z68Rn2sqv8L1S5MKPnlhYjrxxsE9eujny0Tj3adY/Ah69Divf
SRxnxrOJdXo1fmxIOh6U7nDsmvTUdiSMeJEbfcmJxdxn5UtGQOgLpic2k1mna9GhT9nYZCBRUZY3
dLvJtWBDAaWjg1Gjf3nJapu8geUU47ojya4LljpqwjrGR4gmn8QjKYfBo30BFz/MKUP5aOA6SIkO
iwcR3dGHdx58yiA7uxOPk5ZiCep+ghGb5GHqe2110zunFi8k0PyRZFl9t06V8wR/BIRI89oUbXdl
NaUgPS0miBGpx+bxPrSWdnWr3LgAB9h4PzCLxRVWhD7C1gh7cFP/r65YPLsiyY+VI6UpSpUya2hz
vbbX7+w61algfcVeSWOf7ZS3qTPR4tGUx8vf/h9159UbOZam6b/SmHsW6A4NMDsXDG8U8lIqbwhJ
KdF7z1+/z6Fq0ZnZ01U7wN4s0FCXlKEQgzzmO9/rcFUIw2BGLa+xdnMeOHOk3sIIAGgnsmDn0sI4
KVXNYQAazr6vqcVjojcxGRlvSL1o8Bc6TGXrb6z5XYC2XrpEaQ95gIyhq82zBnljGzqDR3zna0nm
3nXa2zr+hhnmHUKzLxq65LVZV/bK7nx0owjemYL2eAa7HJzmjjKgvSN3aG0rG3VOu/txhHikBNMB
BowUw8BaborMvsLMlYhCx0mQjZcDRg9DsR2UQJLuxmhTC7/fccBIrhnVK9M2ZUNB5PuMPvAFIoV/
MaTaIUyK8VDN7bq1qvRGI3YdM28rOZkKaHtfiGGLTBJ+MnhpmURvmXBofeJRCcKNI57rox+SHvfD
iD94NDA4Ve2K2BMHnGBMLq1Or4UAYa/ui2wFg5WTYVDXh6WawiCp99ruhKbA5UgQl1m7XqS7mUYn
NLLydTpaI5QRKmI0wv0qAjJeA62K/JxLP0qrpxxeqtMFoAUIfKiGWFyZU3uZXbpmsMQUjEPUNxJK
jOcB13cl2USVqt+F5JHD5ne6jUJLfkPP70yU4Xhxq+TG5iTTYPX3g52ZnsRGrWEUVZKkunTsynJ6
NZ3eOafV7HxBOx0L/Kp2r4lVxa8f+a0nCW+goIqLSKp8Mc3cPMVZBEInedeTf2j1LH8FpgzRYXp1
kzlHQgjQr7uQRwbU/y10po6cqb2rqAe2g4rzG92D5Ww7qdL4lN6JV5bVN2AqRPkxZj0RXDllhrGr
ZSTIlSHZVvAK82AMsCCo1wvoNivWQzNKtJosjX1STjcFWQKEfN0Yt36rKded/iGce6N4jAsUSXE7
UlShYptM33/oHXuj98Ohw6vhGKageRzq4BOUtLbayXQgEuJQ0/TKM7zXCmE96nxTSAOaObwOHMAl
aTBTkuG5SkXhskwwbEWJNZ8KGQ1raWKyWmvEz5kl+JAlD9BPdg523sao51e2M244d4w7zF6uRiff
adRat9KSR9rL+JuiVx3PLYLgrJhohXT7Grl7eTCa5Lqqp2anqv1HMmszNYaJdAAcBtRvhSxHO43Q
5zzc+fxVWPbxihbht8xJ2m3UoWTswmjcaUp+yoMuOi9fhMI+qI2cG/oEmA1a5rZTIP3WmpldEh/j
9DpVT4FlqCd8oqlDS/HBEbY9drRflDqsjqPd5Ru7hS7uN6jR2k57crQ0uNFzVK50pqtNN3bRLssn
BFV4+niBMig3CqVz+piQPbfR3Sr/m/gjcub/lX9Bl8NEXiJTif+FYBbrtNqIcOecLTs62pDg2591
iOeloZxQD75fXGpeddMkxhVJjuWKYXGnRGZE43lGTujH6DbTAS5RT2JS0fcw5ag12dvzB63GW9Ug
FezOwN7uMKdJvlrOkX7d47IwlvfLSoLB1mvq9C/5yG4V4Qyw17QGAnVYKV4BSO1ldaVK3c5n7Wvg
q2bXHtEIE5NLrPKKxQaRpAZFTMaB+mnXXCvdN8qVltOWDMJ2ipmOo6HskiInYCPUXupA6QmQp0oD
a/GCkoZtWYNsZZqWHpam26JHoIjXe0t/hAzeN9p3zUQqvFBC8COnXszFTdGIA9oGzN7t0rh9ScMr
tCVYPxnOyShFysKDh2GqlHQ/sugpdFIwfIQtU13LpmnIp50pGqFrdWR1JAOLe2hDy+p1moiYgO4i
vX+pUWN4lHbDxjIt+i0gj40ZsPljLGIiqby28wYQtE6PEJNj/oNej08VuMUurZ025hi6p4XV2jj6
R5RO35Zv3Hr+hurrY2lkE3H1sOhuJVcQYiG8G+xf1ksB4kurHIjQ8KvqL5AlSGi9WJ2Jm4tsCVjF
i6jcm2Sqw/1QKntttB/ZjxE/YyjnJcYEwBTWgPOcCyw6+XnZGStyfsHUgdyjJH8RGonvC5ne4Vke
k0JbOwYZoDQC7xd3jQoTTEy4wuc+1u6GSccOy9ffgxj33YVK0dvlN8CULW0W8sA5GikKPEcUjRRI
4yUR+QNetV+osZ4Tj2SbzQ+hjObfzCbjXwijlmU4umFI7qNqG66cbD/zUkKrDUOTiGIjro+aEY3b
jKh0cAAyQksbqRTmvM94IuSUwMG9buMmKhWBtJr9fRqr9a4wzO3yeHhqGywTf4Q9Gi5BdbxyXEj3
6OkH5UjOO0e5jn77QuanDqEHiEyuFyZvZs4PC5z91zyz/854RNUNbA5012K5+J3UWYUAMCTQD6vI
7q/KMpw4MI3RbZTEP3xd6faq8X3p4S/wxtIWWrbpiHbRCtn2OULsjEDDQrOhvRswqGO7/hx9whOl
S1BZ0PENxLWuFZnXyQZwWb6meX8sZq2mz02POq2pN2q39z0QxvJv6Ia/BXxC77Ns1bB5dvCPDctZ
eGo/PboCAEYLmxYQrZyeksoq1no9YNk6zsHOLFEOCymfb8VuaSwtLeSFw2VnUlwY1MEhkc2zJEjw
oPAGwzV2i+CotdFJwBxeEbP+/teP5F8pklyzaSP8gqaPU70tzR1+uuYmy1z2Mqh/oSL2iT8furl4
QCxhrhQ3rffl7COYAHqcDNqnCt6Mm8GcilOqdOw+IX0JMim/CH3/o5yshyLjf/8pf+e9KKc6CsL2
v/7zl+/+XZTWLy+6it4h3RSf7e9v9cs7N/+1/HPwUaxf29dfvtnkbdROt91HPd19NF36dRV/vvL/
9h//8bG8y8NUfvyv/3gvuryV7xbQyvw5P0vqJP994Nbqtfz4x9NH/ePj99/5ytxC7/eHRToWY+/P
mCze7it1S9HFH4xJh3+yLEEJI+OMpRUlsVua/QceQOzbRLHoAlfu//jHn6lbmkmIl7sEdakaayXD
eXkCfPabL/Ylt42b/c/vfw5kwjP+lypB2FBLbUMleEg1NdPSHPnvP4001kxcNrQGQ1nIVvQGv/Cf
oWucVbMJw3LfAZR6qd59c0TwWaZJx9JUHfJRkqq0CXqEcqsjpFg5PdUwTmHuaqrsAw1bnaSVBq6e
8Z1il0w+jirHwsBAOClvuzF5WsQjJHaBVTqQfhzFuqikLclEEHyvDk5WdJ4RNc56UKCNNiIhKOpc
ROpr1dJQVyZWnyanri9OA6IPbEbslVZBK/OtAFjI1k4SOcRiDVrlTCe+RGBbl0UIdegmUuyXyC9O
SOgR6OFKunHUaa9J5ZFtWsfBzHvJ/H0gnfuHIiB+WcRg6g7Up2BGeLoceNg0Qc8iIDQkzO5KsrUN
jH08iqSqwU4sj96KAUqIM+ueMxmNh5dOqoz7hZZXWvmhDtXrzLQeStU5jHA9QoKnkIqVV7rjbhfI
I5G2HZKeEGuvqOF2uaTpApg8xKry2k+80u1vYhdwbDFPdSfa1MNMuJYWvtnczkXYNeooBAHa4QHV
exQ49hc7AqeKx7SDgWpxDMABnjKJ94kgkniRPXm+ye1daoaaZjCQsEFQmrMxaJKrXftd/oXlD8uX
cM1EV/WPLqmB+Sivhhu//FkN59u8tJ9GzMCbKX3DjPzN0C0itUpxWP5qJ42ml6urKnFZ/uql+IEx
4h6uSQQ3Es5Z1HItAZIvDlEs3jZks4XVbo7Bm43hobwY+e5ayHXY8lb3gv+CTXmVC4Vep/0gouSt
LJtTjeuRa0OF6dRzhR4gFtHbYJoXc4ZeoXHCmUczhK3ylOLAnzVOtFL94BGBnlxz3tJxBH4vEjo2
WJmHqoRPZxC2UIneWumDE8C/wLgbVn1pPmUuJGbuBJX5wW3Rl9ZGDSunJGBEQ3cUmDzuWtO3CoFG
k0HMTp2/TDMZXHKP/GlN+nPa/zzNCTb5fZo7BA6YiHA0zZDT/Dc7CAiJQd9FxmdQvluVgC0lNQcq
qAQT1D6Id9ehGeIwOEwpBtS75G1EzyCM/pbePDNdTsHcWM0drlxj6zRobnkDCy5UQiu65e5ztLss
nJkFn53o+K/kFMrIWRJl9rIIfpYfFNw2LQ1fXKUjWsm6LJeymJzLOaRF7m1qDbfLcEwz7pEbO49F
62A1zlAJQh5vMSGPzsYDwBN8Rx7hsorQdcU6NNnXI6Nv+XiufQlLZmkw2s+AT97XVGnYMpfnkkLu
GnT74PrNTTrMnqowSQjGfQPJ3sxW8pb45ff+LQu2CCX2DgbO8gKLQVwctWa+CFwRuAlLeSvH4TKM
5TuX8kpxsIJja+xVN3hbfiBn5PILuPjE3lJCLbNl+Vy9b14Cutrm9eSEX1MjiZjBHIVzSyC14Skl
mjhUkzi3dbJucd8DYxIXeUnLcK96ZSP/BALr7WwbB6Jt4+kgBmaRfJd0jt7kmyhF9dpzXB5m8aEk
W/kAOmK2sN8iXoUnMxj+xtYqprucyc6g3UfCv1bi72Zl0aAyWZHkIMWO+W15fRLyDOS7LHxlgpJ2
ZmSeJT5dZNGNreQbV1gXpYC08NdjWvxqcMXORfAJyjFqVpvQUgy6ft25gsrQs2gqP5faNKBxFkhH
oXrg3surm9+tsQxWMT5Fai5egdlY41hqZ3n1snTVMAG3OhKQvhS/pf1g2eFbzvI6s4EtS7bKCFok
7cuDOoSW8op53SFIgmOGl9tCoFjG6BIpgovFqZmKu6CzLpEcp7DnET2KgykJA5ZhXzM/Oi8c/LOC
18nK8HlNmd1NkXPJQGwR87sncjaxwgUvUeuOn/gsQct9XnS9cnD99V38Tfyy3EWCmEyYq6wPxpcr
xE/7P+Y1alGawaff88zpfcN7RQPkyO8iW2fLjWdAZ73YQgh+U2J+vHwx6+xGETkOdvJ+TwM73t9c
mDxR/VM+Ii/M1ci4gfaoWRZ9Vinx+vnC5mCgu25/1K0rjSMx12Oukfn7MPbOMuoDkjJxRmKdmXL8
O1EtNV/XJod5mzBLg+SHjbce9sNvf3Nx7q/iluXqqL0c0BpCl0yu9NerA1EwhqwsP3wXM2UMc1QI
/mtQh4amRPzWKqyQujZfRSFhBBZmJD6Q+bJkLiiuCvxus7MsK+QyMv0qflsYSl3EbNfo99lVfcuK
0LAVG9BCJILmiEsnXX5FnqBGwQxH2g63kXNYKpe8yt6YuLCopnPXhDduOYgvZY+KInQNLvipkZNY
dd1rFaWXNNK3guHI6ZVZY2HrBKOxX9n+Xdvx/6ZJTeen8T6uxbauiUhXY8xYFOVVTq6mjL5jFEY4
gN14pknot+TIYaRxVI3m8FUFho3qNUN0kpOuVnlLa7IOy0jJlHNNPhlAnHxucmtx9PgtCSfOMiVb
IyAUAHqf7pa51TAr5aqM5j/3eK54KKPslXd4iHFM9aXGPLXxa/Loh65lMVD4LPFyYVzOccZoXxoL
fo4DOSsP2FEg3AKN6MJrUwge8oU4Ev1onfQqRzy9WsouDl7vmd/dL+/VKPFGT/IfpB9BuAbnkr8D
YZo9sXweYogJcl2Uf3rxriFwabWcI5dlIx3esUMPYUmyFLtD/BaxOKZOt/Lb5JLIIkJ+Ornax3K2
tyo9VjgeeqY8LZ9tqe0WVw/5B5YaUK5LpQJ1okcLDjRxp5Tiyyyjx8JnVc4zvHH7avnzGCQyi1un
gDejnjDroTaV2mgEZMe0KF9LJ1+HtMjWvSJ3/sw4oXc4Qx3EKoBQDxgGNEaVxMWXbbyUAcf1piOP
jzCPEEMF7YCIw1nLMYEDLrEVdN0W6dmXKkSagyn4q7lUpUvVM2lvQV/cD5FB+EeIO6asBmT9xJaK
b4F0OU+o2JfW+t/MWfXXlCjmrKsKl2A8Gempm3z765zVfHtCwN+8Ow5sN02aduUXpWVyQjvilFGY
DySAv3cgYauMSNCNG6cb29K/D6VRnBxTecQfFuzTdaWxnVi55jzAUrR3KK62y0GglqWF3aCAL/Dx
YyXH+iEZol2iDZuWODCCgfhrqtDP/mQ9RXkDKXAKaLsEeIiios1E+gnN7pOwNmeNc2TGad/2EhXT
T9yMqTozDL8jpaA6FS8Ty0IhVGtnqMVZUY1H3x+ucU1PSdENxV4X/TZkfQbq2HeZiWdGAQEhCUnQ
jFzHK+MIZ7wy+pzgLXREvK5jo9sUY2nRBR9WQZC0lylRt2NqcROcafCMsqv3WuqCtOjxp43htWS8
G3YZ7UjqfM9S4pbaMPkcwpyelX5SivmsF2LvlvH73BKrt7yLDCMk01d48XA/2C/wtTDm84t1TwbQ
ypZZf4YLY5K+9NPIS3O3x320Gnbm2N9lGoRcPSl3bVNhbFKqMIHhR6C2Ufdpn3v51PZXVtf8jVKb
Avn3rYgcZVJ6VQszTQSrSwPtp60I8X8JHtG9ofQ62xH8LVN+6tqpSIhzx/JFJJV7RoZ25VQ9mqcq
vMMwAG+J4CqCy8lmBVUKl+cXJdLvgxSPBmPMD8UE8ytngzmY2i6r332bRbrJIbqw2raegIIoOGwH
ZMt4dUQGPFkpq87qnTVc5YGQpf5Y5cWHnek3mQn6OfXnmZAKtYc2TGHiIlFxT2MVPjaW/hwIJilP
mczgKH+BKEioC7KbhCg2/HHSVR3Ht72j4XmXlUyFvJO9JAz+CzW4lAOjEc6z4gLJ6BMOJRpZOQ1d
w5XN/rSalVA7zJshR6c1frpZBY0Hbce60ZIGSsoN4J6zJmIgh7sWXIkGJKRJaLsR+efZvZ1upozh
FQwIGIMpe1QUWlc5J5FlvCzjIuSjQFDrrkOVbT69D7v0U46OtjHeVPWuqR0fOSmzhDML7o1jjctB
4W+XAZTup9gaEQmqH2oxf8KL9T2/gI7jwoNwoUYbLlIX1a9cTqjOFbsyYEERfjpWqQCZ9hDQkK9m
ZEdjNFJB6idRM1X0SzXV3QrTQPg5rnszydsWJtELWbMMxJoDo4mqXYMvuA4mGsWwsK/GD0SU9iqV
j6G1Ea7+zQL3LzUJzULcDGTHSEDClvnuP1dM/ZiklZ/N76E8KhP8V0pDCIh0VEnUvMtmsBzVQTWA
61qgXSBbcnMbVpUBJ69YKDd/c0n0qX4t4uQlsbBbplBRV/6e9gmYnJsDjj+a7DDAwefkx+OfjGnf
B/ouqstPWdICQ7/puhR+UYTL82hEf+Ovr8T8b+awy7FY12XWNl233xZ/brc7wQ57X2ohzuCzpT74
ZojDkwNLijyKl9YqvmVq8VJMBAVB4sCFuYb9oAYES0Hw48v41Njje5LiTiWJwZqLNyBLtuKSZhpl
t2rQ3o0R/tuTnj+3RrT9GvkDWca+En0u0X5w8piIIytHpNPamuW7pynm5A4DSBoh5Bo+XpPOFiRX
u1iOFYGBAoyF+bH5mzJ2Ubb/UmOjscXFQVWF9B1Xjd+q2Nqyxtgc3Tc/MgmSyOJ9GoKYJjVec30+
RQClrUdLABLJ1iF7ZRO6iRT7mZvGRn6nmS62GWV/NpS0/7pjtdU4pymLtorBLojgHsDEHwUaj7hD
swaLsQwxgKX9pcLuaW6wmWb7aEPLa+bmBfEAmY3IYqccqmDRWp/yvk2BmeDfr1++tF66iYjHAYSK
AtmWiTLWKxWapBHqx6D1Ma8vLssCZlcJ4SRleV8rqAuhtHC7abx4afXkT+BxqsJvIalx0YH5XoOo
IqnEFttQen9Ks4FBwULmRvBaoPD4ELz9EW9Dz2nVqzEBgs/KScGXQCexShBGmFkZMckE2Jpx/zCQ
9rVM8QwZ4255pnnHdm6yHowjBm6uX6HLCkxYxSwogxw1fz3gNftfyx0DnYgFqkO7hybzb53dSAi2
qcl5zWY6n47cwom0WTFP/dVSbeBTlfFt9NlRaqIC4bsqfkjLvt22lcqt8fm9oQTXSxrkt44LD7PQ
bgt9usscBsNinWL0LJOa/LK8AQsm3Vzi0Y1R7iOycFKV+DkpQ2sXr5HPlvvCdO+SGW87LejOSc/z
x9vrfrIim+HVsfF17OlVEiAQCZODrxrvbStmz2/heEiimq7hbBmVZrfHlhfaVcc+lg7i7FawSwLT
OcCwxvy3q+DQDQhRs3Jb+z4yZTmVRuyNVvmYsIcZ+W6y2PoEfikeYScFp+4HZ5jrtaKjxpyaCApA
al/FKdtf5J7bLHO8JGXZTssMmnPjvoaWjoH1OOmoXawvK5mxt37MGZZr5RTdLC9040q7lMnwqqe2
DpWkYmec0J2JijiHCmIMTZXsaxyHAVV6MZwG4zWSRh1xaOhwvAYAToXRWzWB9OicdhP+hZxH0H+V
vXGtmEqFcxWSgeVVvaxf4Z/e19O0jw3T41hHSkZHved0C3nnXKqNPJHyKZc9lhBJPk8wPmtipjIk
kIqjIMqexBQdTWPGRekjeqmv1LYjTY6BNMobB/h9xpj9ZUwjhoD5bFjY9hFdcrZi7lTc4SMaabBc
2aiTqg6BqdRbJZ5+DGmnrJfVbXkvuZkrNmWlHULTmjij4QgEoVwvyl0Tdjf5gGY4Ty4gddyCuCgQ
Nb6LrharuNIpA4Xk/pT1Ff14y4tiplvNgXEwIKXrAp5UNYefsjNO9dHcLtNAg6WBN6r2YikMbght
yiofeK5Oahb4U4Pq/fVUXJqrvy6zhkAMRZeAPpWhSjTn5405zIA6cEp7Hb9lLRjC7MLXT00yM3M8
5bzGxMY1THC+zJToHurvTVhAHWhc6kNG0JuezOwzaqTr3tjhdhjRs1ktRw1G5RyL+FBhIIzq23xe
pnSVslmVcc8yq/JgC10/h3P3MjjVS2ASt00sKBsSplTYhidQ10f4O/77XOXgiqZ7nStwb5d1F2rN
AXAk8/owtT1fruiyoF+2uOXRLVtYbcbHohve5znh3+vBWMtVXg6iaLmzrgv0IWQ+0MzQX96l3yjh
PKFY197b5dwTUiGmU2OscLkD/aGQOYVHOzTeRaBBYZND0AysN3jx9aqqWa1yiuJcauiX84RadVTG
qPUj85u0n/2nPer/a/Tz3wKbv8Cfu4/i8pp9NP8foJ+6SZX57+FPr6uTKH/9x/a1KX4GQJdf+0JA
9T9MSI+qCgZPqUEFxj71JwAq/oAt4GI4a4JwG6CZ1B//BwAVf8BdxfaGIsKExuRSzP6JgLq8oQYu
alHJ4W0NuP8/QUDhGMm6+OfpKYiOFgYloSwP4YbKTuRPxztsV+lvkAveCfd9pLxZoTLQt1YWSfW9
028Nhrhk76AaKNRzjtC507RHp2VmNEY4eohCBAxJK1hXqrVXOYS6VuTjGm6eBg1mQxN1KNYhpphw
LmHbqfA8a/xWSf/loBJg/sjStqpc7MhtpFG8+7GrjTfdzexDRcCS1zU68kDRPZsJ5NpCwz2OwJsB
O4BAuRn78NEgzxe5vRnsHCP/McU4YArD3kOu6k9Q5/e9Lu5LfT7Zdqut/LiqMMUIMS3RooeEpUvC
MZZn1ZgLYIDbrEYj3iYlgAknM4jdE6ROZbqUD1pJSKZJQtdk4r85woLdE8CFTCl1G4w83kbOcB6X
AvY2inEXYYKR2g6Rr4O7d6Zjr4bPpqTPwtt6jf30KbL4lFZ/KSKdG2w01yGM3yDLh2M1+qCbuX8X
O912nGtxiQoFVlhipQcreSrhiml9pD32YYT6J8VAqEl8Vj2FeOCpVE444iRryyf2UYXFsOpS49Kx
xJ8cMrdndbKuIoSbnT29NJo0TuqSHezJLQxFct0t+6Am5G1VRY+TeFOvQSOvrJCNvfbJysATks7N
OjFoPKvjVeQQD5SRQLGaCV/QLOy3EWhurU7GGHUEVSR2/pFlpYbbq+GQKyZdd9LS2g/Bp+Xg92Vb
3V5Xw4dyvs9yEk2CkJsRoai86E1Kc1Gb13Wzh9uPL7A/bvRWnz0wgjfX0q5aLB9wPmfHjEyPUx0n
aPjHfpxa+ygWP8YG7YeG+su2jYduoqYTRvkWDWDdcZ+xNbNAryulv0kUyh4sX/AJrXMWbr/HZgob
0G08uJ9+qRPXaKwCzGw4sDCCJgvNDCgWrpRdTZJzrb9gwoIyMWyOIai5TgSONpd4y4aU1VXio5E3
OWRqZpd8s2DM1Q2ZdMFI/HSaP9l6thfNvoj80ZvSPrwt2vlqTBXCgR26XywAntXW38hLReObpS+4
v+QYgjvvroEz+BSMj11s5/SDnGdw8bPWTxYofkhfGp86keevuYvkIIHlyg5WbnCpra5hhm7BQz7p
kk3M+9EmjiukcdqgpFHsOz5qtAVqxHABx50MbvWWMwJtSafguo14bWGayRQjts5I7xBJUbZq2oOq
1Wtb1PWuHIYWm0xYvziupF2lHoMMAMAXEOri6mWgWYbSKHycY/bzGbsZr8clGYZ0ej+2Ppo2X33W
fO1slslH18fmxp6bV5zpIKj3R2U+tUYV4u1RGTvQ2edeQeHRDAnt9gIYz4mabYBvGxoKyp8MIca6
KdJtjmrXnSkXXSx5S1HfjEoU7frRN6B3dCZTKai3kcAT21LHTeDjsoEYrN21BTmURbBr6DpsS195
zqOCVPbsobb9fuM2uyJL9ePypREyCMlsXtrGfSoJPtrkSjuvS4LQ0RBPIbqKXt84lUX7g8xYvSeA
3GAr35pDcDtnQj32ZkjzkZygFfQfIJD8oWLRXqMP2OI6+Nr5RbeB7fSsOAEaq9De2I26U1Mo3VqU
xd443XTE1p47fA72LhBQY2nD0bzyA704GnqG+UxDz2P5aevbVxCzcbC2IjyGwEzYjo6GGJxjETu0
Zo1DTONpPQ/GDHUVL4GWFgnyr2PT2LISHWSfLa2OPdYqR6G35Mcr2be2DgHFQKQ2Wt1Q4Cd5RThB
CVuYh1QK6PEp2UeEldXPxmTFB1wydohKE+4BPS8IiDeKlnQ3taORHacHWLnOMwZOhbobdd65bpsf
nVY+lKnLbSk4y7n68DYUYlqZlOce+U7RrL7OjvpEmM21wFwN3U5ZHRGJXKmWTbojviYh5pogpT09
bsd+b5C4bgyF4Yr7u7mqDfjQTZd/Z1vr0ZX11TlLcg4cFsPbyuKPvMB0mak136oOu8jUlVgX0mQq
Mo4mQXsmxw29RRnTvUVi0pp1dyyimC9m3m6RZj1i8RQjrcj6jW+251Ylv84IxCGxH8oQR4QChTzY
lmof9EnAwK8/46CD69YM08G1i5rTGGcQfWjpqjf5B+yr8jT085HWT4c18YumDcG+ws/CK5GkbGJk
I7DyKxJzM2dfYrWwcpOBlVRv1yrKTo4CxvtQW0gtjPQatSKEdhA/b3J8F+EZ4vGWYMo4+QAxui0y
oR/1fLpTnOQ4K9Uxh7axC0Yz9eIGx6KeSI5d3hC/0NMfDTLn2VCEBdi0J5FnZBAc1bK+xjizw2tR
byFBM1lD8lRFhVUTutUI3Quhh1YbBxso5ytnzp/VbBXo/fVkINZtHeMGXE/k+iYRKn0NfTz4zfh9
ajRcm3NjQ5nzkPnF9zHfmEkJaohmzRuMszUWMMDD9jDg17wJYHdS3LVnB/GP4agE8ZnzKdHlBp6W
R7QQRkp5Asy2VwiMShWxs3iuKw0Vqad3UyaRxfcZbXQ6V8PJCiLONUZSrAa0/OwIAb4N0ZM7Cm1X
NfX3SGnF2krgkltzscuycMSKszU2Sjzf9GM4ozsxr6gRv1eFW2DJSyOakVPRCVZD54XYGm/sMT9J
nQpVhBXl65FpbE9dttWZ65uSNVPECj3aihDWsA/fUxckw7TDEI2Xvg3ro605imcU33AZGDZJhZ99
OzlY1uAUNhi3FuqzjZl3zqpkikx5nVyVSW+fobVfSqGcLdXY+SO2q0HdvSi59pT1DUSYIQaJ1IYI
jJaQIfRLnoIwuy5mGOlB9srIQebqnOfGvhls5mtXPw7qeNBCkoURd2HLIbX07op2xX0mxDec5Wqw
p8JTK4eGQomveD9pFyXTNx00hz2WlEdTaW5ajlmrIMR3xGrb0Ivq5kclxpPGKGxc+76w/VcN4r8w
ivM47BJ3OrmV2A3FUCKThVYXEG0A19Zg25junCqrb9yEpW7iDpKOl67JLK08NU9CyBwPOqytFcIK
dys6ui5QAwrPNmApqHVzbxNwsFbpz8z1MBFr0EIPCWj4FSOZoIRVtrt4ol/janVLVADBhjkSmbYc
36siLlaak7112rAdLdIY50HTLmrKxt8kOKLbMNC2Ws+5XOTWpUZSuYkb2u0U6NcgPi8kQ4cbq87u
zIp0V2WGpEQcKLUsZN7eqMxNpVPnNmkVXrALStAhinfR+sWZgJN1jHfFlb+a3HHl6GV18K34XBSh
elm+RFRJNqgNjrssFiAGtGxrVPc5fjiq1cJzjoOTXk3zURnJHJ4KI7+g98gPnWnT43souugJirh2
E9+1oQrKoZFWEPTOZopeUO/KB2bc+I77iM5G21cOxwu18BtiN4N8o7nhSINRRSlpbI0ZgUVqtBdO
FafQgijCgv1tZnHc4cx3Fk28KobOWhumYW9cMtOOdYDKapjq6pqiaVukNjycRBC6bWy0IZxwRx/w
tA6J5Ar82d4kNt5iU6fixYPNH2B813Dwxmq6cHBoMCSnaL7VFX3eV6wDa4AyCAlBizEFJmG09/HJ
Ky3D66Oe/RXYExLcEM/TFi4aKTYopw0j7W7oTnZUIuvapM5Qeu1ayVy6g0T/gu6l5R5DwR95XVJI
txF+5zpJbLXuKWGLgRcIt+/2Oy20zn3nO/zgOZnwZsyRvXhuaMK+0w/azDQoLeedgiPb2MKvsfGm
8Bv3rpseEyl7R0WAhHuIv/tOg3yDi6gpfz3h8E2cf88tREUhVCgrN3pie8iudlX1EDhI3JW63iOA
o1MPTWVVmGbLKWj4VjUTAjYnWE1T/AM12/2IB6Q5cujoQ6poZ9IAVPU7cojufZ8M28ydCMoRLOKJ
gn3QqO77Ljj1RktvpI64iTZPxhL3IfbJXtHa96KqiT4iVyKwizszY3bX9MG9rvrhopwawN6yWpKy
qP22fW3lpCiEh1gJTpEyHjJf045TBfDaYDC6igaxmSP1seuCeDsh78FZXF/FpMWG3IVUVe4LIHEs
D24THV84QuOjVQ8Hw3OdHiugFIKCT25OAkM4Edm1xpMLreyutrHymU39nhbU9yFEt2AWRDkFrITU
qvKG5Xs14yGN803Ux+V2qOkximpP8MuDJTjqjNJkPsLn0UcxHPriuQYcrVT3Jp4pdeAejxE0CRem
scr+AectYCr71wJPlzW5Us+Tmp1QUWOfRPW+okg49mx2mU5/y20qL+OEspvDDDgxv9PxTKdLih2D
6q/8CO1FwincS+furqNK0SOknRm4Xt/+b47OYzlSJIqiX0QECYnblveSquQ3hFzjXQKJ+fo5NZue
xcwoqkuQ+cy95w6fic1XMvFY4YVgE5iqYz2NnKOCt4S7syXcpjcYWKrppSnzHXyy93iI/gIvhGke
3ves68DKQrI/huGo1YvWI/op5gZmhCSCkqI1oyfOqKtBb8TFBe471xeFSpWyEgRol560xzbGUdwJ
UZgfR/k3J+1WCAzF6fRNhnBDbgp/T1AneuHm1dkMISVrP706aApxob8a9Yc+TRj6E+TQsQwbtsTV
t8mOopy/M8++uQEQ3Sqn3JfvhkjeZNRvq5rFrAjGjQIsnCJ2IPzCARIypehC4wun4Q2NCo/stBW1
+9XTCwbixR6a3766Ex5sYiOypN2J6DJPviamIXBWXZIf5hGHnjky/pjlCwPEz2iImGtU0Zrx6LoX
8uYN/YGj+980JhfHN3dpZ/8g6n0Z/ycOWWR3TQQv22nGlxVVhDbM80NggPU08xtLv18YBMXWnpng
lmA+x370FyayfwzggBl7fatz0isxfCh5FXPcr4sBn7JTfJqyIgRbH/RfPqJ06o+mJOfAHYjOxrWs
jfmTk5pj23du2J9Ay1WlWIi7AssYj3BNYGSBDIhHbnMAhWMOnzuzZkLAVX3OihSMqh6QNc2Yaips
7bI6ewSDbYLJ2rXGtE4HPmjK90tgOqpZS1+TkIG4xZrC0x8cubD74/AkK1xRTTIBomCIEPjhTYUR
Qp7Gn1k56qNTP5QVeKLA+RFThvasAZrVWZ9BB8jlnsUViSPcEspf4VOuFsPenPs3BYSTpFKGO6Dy
fOV+WjJcpWG/K43pHxF8L2OEwOzuobt38wR/3nM89NV1pmobNiFchBEDbgjLFhv7MlX28U7MDvqS
86y4jEaYHHQE3Sa6TaWZ7Ehv+hI4QTOzAV0w/qgutE/0mWA+//FE1+R5Q4TsPwoPhkiXTbvMHy5K
u1wSInOXvc31qRz5Ar6ftm7U56qfkWFFZNKhmsrf5IQ8mKXdJES0ge1jbqoa/37up+/E3FaXVNW8
K2a7dPNEvhgSETgswP5CSfQ+1Gx0wy7VC1aeOSGT9qOUXHZWUMJxDAPF8ZKc58l7DETyFJsKfawa
dtJ6kpVGRzuOCoiFrR6Gqn/oUHogsqKTn/lNjba6Vm1q7O6soMbyXrPyR+hh54FU7pv2kHf9Ocwb
QcZoam8qvMJDA15hqDn0Y5Q91Opy2RX239yN9sqTvr0Szp8eRLE2fUZPFMeTbV/cML4M+YzVubrL
44x+xVwDhUzUHEfBlIEGuYBP1I7NrVH9dzeH/YLy4p8yirNbe5fELCLu0eSNLewm9aerjtzHTqgH
oFz/LPrWoqRrsqJg3GJhrRd2tPay4aeMhhfWnnf2CO+EgwtQo3en3MDCS5KDZf5ZxKa6kXXsQnUK
XRGt6666CZdqVzv21Tffq9KRmzoKVlZvmrsKVyirAvJ7SmRhZq6Y7dMuwGkJd27eHmzALjs1kUHm
aFpTVrGY3KsqejBNJlVycuS3WV0NnhaO7xa3r4EAr05LjxFi4DzO7I4PosvzTRcFFs+MAifRxuyY
SPzCYIVWwY/S56awyCZ0kgsRFay4ev3rpV6917HG/c9dXxvwCYVZfhO8tPDUeJnYu+0GFhMrHXn4
MPzqCsIp3pfYBLd94rL6i/8YMJ4AbU5z+Z11sH36NiEK2b2mvfck3Qs4yH9zPx6NbjzE0LixLAeP
4Bs2UMnKdTkcmcHcuqxeFYOTnIJoOuS1tSb/emEWMRtQ9U8MNmp5Qi+DsEf54onfSoiHYKrkWpDf
srRGHPkBKPtUwDD2QAY1o0/YPAGCmfc5+px0PRNb6HrcNNbwlOdDtq+Nq+8ey1B8e51D7Q+BM8sI
4WESVi6wMDhoSDWZTwF5OtndtQ73K527vWP37VrSqWcigfqVMiFwWdvO5hPRZuayLdhQynz8qEQ6
XxoEhax0GR/2FqtiHs+H1l3GcKsOZngq/M7fswaEM2WrHZacPZ+iWVpaMKfTDpHhYb7rcso3iEs8
GHnDkI17oAuwXLOxFvs8IkKy9nIf1CSr1HFi2tWyPU3IY14UQWvRvMThbnJp6e6Tq7kexquVZG/t
BLJmnJm549J9oGN86UdC2YKYRLwaUFw9q62YZva5FvnFqgd8EXRb+o6WGTqRIr4bq4U7EPZps4pm
2FdvZ3PvxuA1CP/iRrQp4vVoeotRaL7KIX7EqEg0VUa7RHrDjvH3Pxl7j67pcOmnA4FaMYpcEzZh
W7zbxRBjSpTjxvC79uxG814QmDgW/BhRfEQ9BHQE5+ggom1hRmdr1nrrSwhIToYtwnZrtg7J3ksj
gMIhM50oxMGa36dm81Sjdx+ReaXdtJgdjDz8PmAIdgmTTeM6dWG6NcCGHgMNQXQRFtQ/jQp4oe3v
GU1lGhjiQWi28zWhGYh44xXvD+hf7JbMlKrn0s+/tEx94E4dQXgtzAk4wPERxQlbctv5YZYurzbD
kiZEXMW/i17HOvjoE28RbwD61FfP5fV2YraDc8yCH/9cCORbRru6qPFPMhsfG6bl32bJwNvInkbt
TE9e5+21k3+FefTeWcH8GriHhoAsCCnJp++DphhUEF5IgvonVRuv84knmdD5Pa6DeSUrUj9xTeyC
Iv+r8lEcBJn3EK4Z4PT+VqV98udb/bEPzeyjV/6w4kWrCahlmqeaW8iifIuLCK0FSrM9I7gZLxHZ
vYJHqtc4q2HfPDlmPzG5g3dAx0hvXzp/WBfMgzHB6kIXyn9ehuG6kOo9NZryULVJeQhl5RAcmW8L
q5rAn5dxtoJmZTIvCauDtApvFzKoca2I7HJbuKswLwTFWSl4c03BYaANJuHJ//kuKKGakSlE03GA
9KuMlcEylI258ZsbCXBqgxADyHbEfgMH/cy/zXk6MQYRYOLixiGKW3xaPTmvvvl0x6565Z0earF9
gIa3951p28viAYd0swoSNfBry4uVVBG68/bVCYIjocs1iMV0qHDaCkr3EUIUOdR6XfQASZizXF1X
/gKGekemvSLNg7owDsZVw/AxN0tWBPYw7J0kOoy5t2zKApySzNFgjtC2aMeuYEC/hsl/S7IaujZA
ZstlmhB7MELMxKQcZAqrHW5IAs681UQmrW929cEhVEGIFRgtCuAatFGdhMWasEJz1bGu52tiBMOs
aAej1l+hvaBXj9Cdu/jvyYlDP2uPwzo3OD+TqFJPrf6Q/Tx9sC8f6eTx6tWXMLazXcPJqZo+fRgQ
V2vB8il35KlFHgUUjDU4Gd6yKiv2JYLT0POxT6p6bwn/Ce03CRiiIrtUonsB/Kg98M6ZhZwb4P6C
UW+/baaOS6bKLnFZvhMDbOxk4LyEvg7PczGAxSSHNGEzRUyOxNmW4Ub36809nmw7WOUWYLu3msMW
hxeSIBKA0Pq6S+TSq951/nV9kO/gODA5vc++/dBcJ5NUSwds4zK2mzN3EZ45hbmzTvnqZ5/1qBuo
p8HuvfVAwDoWj/Y4BGdpeAZMnfipnwOkzU4GCtWZiLjOJcLBRtJRU+/c75JtnrhyG9Ww+VO/OZi5
/V3cTwRIu0uvBreCL1LSQEQXJ0rVE/IziEUjYyk7FysUqe+Kc2bZN9QO8XDotf4n3OImgOkE4wjt
2HFrmC6tXvWteIlapODQni6k8cJ8Tp07y7oSS5rGn6nmV1CnNqpaNE0pAXShZ6hl3pGjkAm9BSl7
7VHxgKdR2xAjbJw0jADGsX6gk0zlvcnlRigql8/WOciyGI4OEySgSlDhDizmMuc5zyM0MzG6fqcJ
h2VQDnhCWnOdpaQsRxmVohPF3JL8M2bm6LbyT+86tkhVFQYscPQPUQknJyTrjJXXT4qC4kif/+fE
MOrcORCkn2hiCbrZXmuzIKbYjh5d4WVnjtNz7kPGA1TjrKaB4U9MsQdNvfyJO1jhcdPlx4RhVT1S
vUWUtgzI4cX5RrXNBiwXUcAmQdnOIilI1jPQ4qWB6a6MFnTG3Ng3sgcqtuVzyySrfxFkzZyqOaQb
n7NLaKpzYYjXCtnYOgvt39nmw7mZFxwGZjVuumJernahnSAv7/74bmPWhmO0KVhpIRg3f2JMTNB+
0BZXMEdNFPMWC68ms1vcjygUPU93z2y3sHoInkpAgJc+Jmc+tvmOpe00az05Nxn7/L2LPuLZKe7d
AfyLpG4fhuQw1TigVThqBGIZV4mBRQknP+NRsHwIIJlz97zha3/I4Tn12Undn4KkGEAUWXI6tfc/
UL1A6wrC39FpWCRQA8mGyaZtq++7qAg56jFXkbV0NO2W4yG+pwOpgN9vcngrtlWbF5m/deLRmoJh
49QtpZ2polWuhYdEFaGXM2FQ4GyawP18gnLXR0pK/qAlPsKhsNYdeneGWvSUWR4tiWAiITfCJlC7
5J97foB2K/yqE5/Wqic7emb+uMSt9DTXPQqyrgwXpqcKfIiYU8wurjYisL9146hDmw6UdLDlWdL8
Ddn83tkY62DX/6tHZNNY51HAQXHtC+g6nb+plZmhH9b2PqggGZVNqU9Oar5pb/KvqWlTi5b6TTmo
b0msd+8QmbYl0++eP50999Ca1qbzJKceJTg5QXHe8kJ77DpH3mep4Kp4UXIeinG6QkOrNkbDRtUe
krNtM/SxU455f/TJmQAhDW3rp+LJh69YFGem3h8WG5K6r1l5DvVEAc3OzRsoGgEa5u+Ob52HuQZk
5TDpHCILJ0bOXJi64HJPeo1Mm4YeoZSRCOg8dWUd06p460wUphN33Tq2Q/JIu0s52/k6H2As1OV4
0JxLBkS2QxP2G1eM5c5j37iNx/qI+Z+2PWvd7jD9Wr6RHpzAiHeNHW9EYsPDiZD7VTGbWN/bKyV6
po4TRTO1+ILatacFsyCOBfgwwOa1oNmeOj97i7LUYujos22cLHiFDHqHsNiS7kYN3jPeCzAH4CVk
fT74wG1sj/24hUyhvzforWYOmyZZvB8Hws08E9jp3M7tGxsEnk774/9k79myGRqi8FqqAn9x6cHA
MqboMFD6wmvTD5ULh7IzuTfKtiHcrK1pdchlW9peOYNTeSZ8aN76XrQLiTByLcJYgDpZizkbNi7p
vdvQdH+adozPuCzr2D9J1wtOJLS9lT2Ew4yEInb6pIqM9kCCOpLN5QAZZsW2HmmqjV7GMMmxjpjC
J6e40c4hTfb3CvbQ5+gwtKubtUBWuos692bGUG6lxUXRGvF6rDueTb+o11gAd0bhfc6ORYJqzvyk
bNBa19Wj9rL09v8fqoHPZrEXdqJWruY4PZlFJ+9IIZg7qbWJ5vxXTxkzU75nzKVj94QK2d045qCY
14otCvyMdWR7yTJ16NK42mrJxpZFm4AKJdlrsObtSkwhSRNu+xSThVU4wcbymvwpNRt9Qeu6cnST
nSsv3scz/3OTymFbOF627ySbuOCTyE3CX3FWsbCMi6f//zBM9nTiYM+xeQQPw4wqCdcOiBsWIsbR
untwTSNpyEk1ygU8WbV0h5Axb6EfK4W0HJUIuSuI8LcxwP+8RxcET+MhIOj5BvcayBwSYpBofb7k
6K+vESrIlBfzKXKH50yyJZySCNjlqCC3aPM6jPSOdjaCMbdfxSzQ4NynabaZBRc3yU8+lZjbcet4
ue5fEM6sq1R9JNPgH/ORYHFfI3/NAhd+WnNxC+J8qwqHTsezoIzUWqc1KFCgoM52rslYCBg4mjYY
PXNgtSs7v6CJ7hHzGPqCTzN6MnAOLn1kGFtLaHMRJidNOicTouAnM5L24JjCYfjSsKOS/K56YoQ2
WWEivyKC4bESoY9wo/tJfIJUcOLUT1J4WyfFfZzOyl5mfqu3PDjzlW2Gt2xtj+Y7gIQla1w0SGJm
lg7L3uRH++PGF9m0LnJIwpbEsM4HOvUgX89xbl31yDrJM4i8miJ7ZZHjTQhAdw1nHKDVONEtwIK6
jmow9jlMy8AbHkcxug8NAZtzberVHImEjw74WloZ0/+5XOMKYUCQJwQqutyPaVAwHoAQuIrctcN3
0/fx48hUPyjFpvVwJpWEB92rB6JwSHPkjGtusV+pF9U8NlodEnf0N8yEP7ABE9eoEuCKLJT3XgIt
ImOtDlw2Wk9ltCWWEE5URjSCnZLDYQfZVbY0+1Oaueu2OcDfz86cbACoJCB/LFewbc3X2mWLgitk
XuYTj3xE7XuHZ1lFq1hXYYJHEYCIqq/aDXEM3dlgqblq6VYgUQdkVARHpjlEXAM9uAsSJgXus8I8
IRIPIBSN6qKUNu5520FZNIh3IMkEHEzTSqbkhQc1xgo/QJMe0lebaaOwgeXDhZUkGTjsydspfYO1
MJCeaC8bkwAbX3bhovSM5950zLvmHIT0lL53AGI3A7tN1l9L01ZcNTl9rdvbNzxhSGic79YbXmsv
8texYJljeSMCdAtAWcbcqML6S9iG969Img8ixPhAeQgqXTJazwxvH6aVB1153MzWXO0GpzzaMEM3
lTcVC+GhCFQAfHVpXIVXMzO2cJ9OYcMk2tEUpPMepxUnYfwgi4FMypLnQ9H1VI5vnwuAyF5m2uti
ZgeCK49MkBShHllT9zEm7rShEMXBn/9AeYFyr90MFqV7N7Ss4e8y+vCtgOERgwSqv4VN2sfGIfqo
mDtMvwKlp9WpxzZVxNOO1buYnGAbgUc2oc1KF+29UZtk/5hec8S2vpiyLFvjV2YbriLm1+EIXM80
jqML+bslUwD5z1jUMVzs/CKq7DUMfYnZMa4XDTlcEm32zG+M8jbf92gdz0l/y3M2sZAlpuWgEnMh
ex4SWScYrWX1lMGsXjfxY5k6/MLm9A2h9MYpKnyJFqM7Z5MLSibPDr/zYGp3A+KKHYpVunfVWDuS
h78o4V/ccRofpkif6xIYm0job11SQExTvLKHWGdFtrFoJJ5l8FpEoEQ9lE6PFellG6MEt8qWmIVF
au0kwhfWYS5Sx3wfY+1jnMXwnaAB4LSmYPLH10ft2BtN9IFmrFn7BYR0rPw8sfcfNwV3X3hbXHNe
uoAfmJb+Ws9xiDi1n0G/kAjvFfe5bRPpXZIxpwvphdblPVSk4RYhmwDdXm+vhmFo153LCLDr5bYT
1oOKWni+CRcQQyckPCrdpEl6sbuMYUWAbjXywPiYRKQl6hqH8rVVkqau4oSNOY+oW/p6EVjFtYiw
qkmn2QDR7dBZDhXraVwfmAqJ5SqRqYVQlllL542+UgcCM7JTFPUBDCIwG7gatPOF6ztr9n5lXfgP
aMUcMe79JGCE070XIQTrys97NrjfUclHy7LkoDrv1b9HUQGkHpdlxh925nxRh9PCtPk+s9pNMMjf
pA2qnUhCXlkAi340Lh03c1fD/e5U+4kUkju2KNrkRSq20JvHwHhhrvDlJY1eBYX7N8qJ8ouPHyMa
k5RPXVqm28jll48UYzuKYIdVAOkA5J2gvQccutmbr9ua6buZryp7Sp8Db9pSQh39UD+XOZ9sHLuv
ygaVkg4uhSJvIBcq+3yUnByNwHRdtLrKWwjNzACFZr/QnbOu0YIf4yB6AnyhjrlFGV2QHIJVah5X
osKCZNqvmWS2EFgsFiaVA6Pm/Wlo5nmhHybDy26jxSLd+PCTkb0OLuyDkeaf8x0RUNcM85MB3W/h
dfMurGeSpQIwpG1XOkueXTKCpP4ZNDaLUiYrU4WovD7iJnon96nc9JWDSCotGRelBQ8r90pRYOQY
ne5D4g88IqBb1UVSsY/VhAFK3kA5k2gXDNG6IUYJLWnLHCt0ITDFrrOS1IJLsibSNTqZEgc4Ht9q
tm5Bovc2UaE7P8MmpMssvTfMG/i2ehf1PuZyELbcS83GLDxgz7N8jJQsV4i5h6Zk7S3IP6MPd1+S
US8Yaq10L0cE7DJchzNRFC1xRAXXExN/JnV5UR6NOlmP3j1mdbK85ew+x53z3pn1oe+0terssEVa
Wn7npIaR+zHq4oC+6hls3tHEtIP2lMOR1DMq65zDuuc1Yd5fz7ga89cRxd+KXSTaMZ/qj2hay/E+
ycg5Nq5ZolchX4DdyxIzDo1zF0hwXTHxXsRS1f59HTSvwiC4hQNb6T5V+G1H9guwld3l3Pkzx3jT
ssNSx2Qet3PeIiKRtrmomeY8mAE/Em8KiTBUFbqEjesYXBBJ8wgR5aWeC/7+aXmirmFcVVVyJV7a
Gu2mipEa2CVSid7HeN8bhAHMvKmLmkYutwJq+KjZ5TZo5/BSJwmeX0cgcI5QWI2++yeDmOgnU/GT
RgKJmtS85wLFaNU7c9tFyM8rpK+FvxE2aWGOtqJV0Y7g1K0i2s68z5NX/D/AXSHSjZbG6FhLPTTZ
GpH5FVZTsw5qAwudA+Fm8oal7caU7xq6WTfW/VNZzuuig9DKTQIm1SHNteZtZdLyz52if4zkqQxQ
t6M8TDd6KAGOfGsrdQ8SUFtcxfma1RFEYmFsJytiyyfspdF2v1mP+T3GjRT1DgIbDDtVOTxIVvek
JeZ7SdIvZxoaaqenFve86qzGXG3LL8ueh6VyUrlq3PxQgH9YGz6PYcNeEGchWRJDGn+4ifip3XRY
Q5CeVtY9mFezbW/UsC/NM1BEPid7eXpFIgxGDcbUtl8tFU8bxx0uweRNYA/4RQrlbf0OsEJePZAY
kq1bSfwUxsfDNOJuKH2UyB57+pBNVI/pi3OAXnkQ93U+rd/UY85InNPU5L/dCOW6TK1mIZ7GiHVi
Fut5i155KftxOEQp6WSpoMVnScuAlfS0pOgPc1p0UN3lNh2cm2qwqJYhd4ZyoeuI+pOpcrUQldg3
CfBbj8KbAsa/Kz32VUe4pVnKqzkV7KiTGC1U7B7QGF7hQb44VP9iSh4MivYk+6qN7K2PWbMKN7kx
eplXukn9hSasmgPSP3qYv5feTMaESU55rv23PhdXMr1uZmHsIlsFFH5Qoym1XJs313CAooQIiHQd
Io7OXqYhGzcZVefXgF4jlsNj2XOSJxWX1qBYRJSuuyovkWU9lsIZQJqgOMXT3yw5tHu8IPBr8sA4
RoxS/HsUJLj07cRBYBXFb9io3ahZltNbGzGW5xbWRNeKLzRjOAFIQXRzIhinA8yqZVshPRnNJ0ri
balsMnkNtQ/8+eLHMUGx5nwOE6qgtmrhX4hnzf7eB7aRMcV1dHxwuAFs2awnnxqs7zpJ0danm65v
/mWz9TeRclUzVmKtE2GgmII/XrQcizCnwJzc5qrbMRrplpnOkVA63/Ekf6ZxfqKOeo2j+kQnBbMg
ep9nXnRfz8u4wvDtOHvfZX7E0dEjKmoql3smfIq8/lWNPC5nYqNezDh/EuGChIUTc/ur5TrfwSAQ
qaSwjY3mOVEMXFgsuHeakTdSzDHll3Fxhmh2t/gBEnGLbTezLLSCpXBYgczGAYH3Q8W+aTSCeOf2
NSOtMFiZCQmh7inJM3AOzkh7/kdTnJG5N+0owGPg0HeDndsAEWqiZQak1nli7MhTwpnrpsxEIkjJ
sQWgfIwjRtMEVpp9EaOoDsTFid13hKQsfgK5guxHTEySYEA0TkPtYApM/EekD2LtTdMfy7LnZCij
E8iMjZe74JHS5EYYmAYto7jV9Z/O6BeUGF9dY9qHonm0uXDJODu72UQeWyD1RobWsdHjKvDbV10y
ytQsNGEko0KsMnUq3WlNUOxvl1vJJo9xWxf2W5WSdWNHV0Y3dzWpdUizFQ7iRztoSLNzmI4HFnYS
E1cpPSl5c+asGsKQY+7phFSVcsyPPmqxAGgGti/u176oB+o+CpZk5G9OeBHQ87ngpPE8fPwYnoqG
yJcBH+40inDvc5/6qfXmqt7cQn9ZyGowMI0QXA1IZzlYwls5Ye6vJPqwR1HAkppAbhYOLnfSYTdl
JC9WyFpunOD2BF7K776HEmyAqGtkz5yZ/VbqZvXBdbztaDzOJiQy1nw5smQF1NfMF3UZP5pNGhzC
TKkHnKIQhzzaqi6u8S+0KKqYfziDgwcukW9NXYFNGpx+KROdH9sBPWDqfwKfh/Jvm2JjxkJxcshr
H8vPRHnH0vFuFBndTteg4rNnMbkXTWzIrhTvAwPMlXIwtRkSznSmiwwSsjDB1CPtsPqVFxHxRPGX
bgDInVGPPvAgbWJQ6tu6N29jPzMW7T4gMHcrftZ2KP2zyYTUbSZ/SdQ5yS5uc5YB0InCGszVR9t4
3wOrGWWSTQOHER19b5/iCr9KqNnzW4liaVKfJyGLVaTaNzxiA5MCuzj+/wc+J5edVZZDJaCbSXEp
x2YULcd8ooJ5c+yWqHHql2A81Knz2Y1YdEcjf/bnfK1MnEOebs+qmt6yzM7wqiFdZcHGlogiiXUz
SmT7JKZUPciSti/UfsQYYl6rpKBZmsxz2gyfqjRRsjlsxWLiDZMBFKhVH0YX3gsWlF9IOltXER7A
HVTA3FskjJkBl4ZLv+qPNLsI6kvnt2KDjz1gMRnJ75Dc1dUZ2wWra8lDsA6GTtQWfupNa3ItrGD4
tWXOLJq+hsP4F9LRRz0UmyCZL9TtGwYWbIrZhkNXvwYsEVTqfLEZX1GP7IwYDawStxy3B5mNILdo
tAnOCk5JhOti6sNb3UC+EMN9azfv0rlveX8bHktE1yGNX2lESFMD1lsFZrsAHdu2bnEa4iBf5Hcj
naVYt9cZJXcyV5uys7/klF916oVYnvgdkbOxjnz35GMKrsh1qWEjTs68DswR3KWXk/4W3rWcDgNX
C7ljWLhbxma4EcIP/FcX9ImnDu2gD1uWNz5K+6vf1Se/Yscc1dFb6Dbvhp+80vbWhrn1rfHJntvn
bm72VayfB1PuFJOVRUDq2ZI9LOc1QYLFQG6zqci9kAaE55C9SuNQ9KhDViAPdHPnxUvpQcU3SWM7
jXJlWSc/pul9dmwMkBoaBM0EWztnRmpmlrGyp3odt9ZF5elXkkzpxsgGTf2R0RpbNhNVNghgDuRD
GBc/ANTJ2Zjf5gbpR2PO1yJGWOmSpmaSexZZfO+jyE9ZxhQcxTsHYIRICOUaUgo8CUmKQrENzni/
I6Yq+XxISSSqKs6gvlDvnS6HVW3T8RG1g2JQOkulaEOyDr+Edu8bl9Fbs5H/5vnZWVb/0uvgrSfo
jBrW2PQzeaCmfFfsQS3XoJSpy41R4EZw/AltgTed4QXijVenSNHYa6BswVAG7N/QIkhRPyVIm3Oy
JLDvFASSVP2rGx9lPZ3iyD1KlRANwXMOe5w9Vol/DKWpDhXroXuSbDhN+zZGY5Degqp672rCDiCP
YvljNVJXv6kNnb1zH+6PetincokDhbwjR7xxPYaB8eVrxOuo4hc9UKAkSR5j3/qipDmHdQ5lUyQP
CR+2S90ChWr3ngYD/8tQLnkYGi4XpKGwMyyOiHhokfmxxi/D0llMmuMr5CwSPpiCMftujvZDRDJj
NO/oOH9Gd/hAcxz3KNPHJohWYW2eMyV8OheO0wylAz40Vr+KFVXzUbLmzQK0123C2UkKJHqJR7+1
QPKPLwp5HVOHSxFmSxFPw4OHdiUajwM2GR4KJpdRzYRvVTuc+LaRmhtZzK8OkZkISm5zYpO/Z+HT
yNFkryIJGArJbiVbGqNphOzld1cvgIJArEFAhKneFHVPKDfDbiJhOK9j7tI2ukgzXbuGsnYuvgoq
md/ImkpKA0rEwiCXq4ieHC+6jIzEDFe/6BrVGoDvl65Wh7Idv+5+zyrDvlWPZKPb+bedt0Q5Kxi/
9Zw3lMfzu6G4EpIZ44UZ5GuXBpDgHGLLcBK2xd0jPKJUSf/c+e7hQyCBmGRb4HZqM9LiOcmdtYtz
LsVQgrWzWE7QcAff3fGE7BVlgV+HxFkK+M13ujCVNfqqJ4ldz7CCO6EayZKD5DK5G7+GACaU+yYc
4Gd5On6EpVqH1MkuRRk1/cIjmnCXVdmuKJtbWdZ7r8GIFZUKn3Icf+UD8zNDMEHNDs7YvfUue2TV
8MrVV2npQ60Qa9JMjwP/WbZO0Qmv5ERKYqiNr9D2PkKmYivLtD9wh+5Gp693hqlP+Wx/iVh/uvGd
uZLFXwTxnIMSK69lsbr0SWuRSauxeyfPha2Kky9Zsof+sPVU+RrOVHH+PzcwmB0T8QJEOuLatB+6
fjrZvYn1ASXhpF7T8d5/RK+dO+/qYVpGtjms+hHpzh2vWfItFgMLDEeTnpSdGMjv7Vj/M8nIAVi9
RHaLB5/IX4BiFyfHCkaG+bEUKQJw3OFpHF0aj/gQciKZNp6tXNyox/4Co3ou0MU6KQMZN+x2mBxQ
nvBZ494ghcb4a6LsZnQSkZX16pj6Y9DeMinqZusRaLAz47PKSBG63zO20g+NTXZ0TGOXWv+xdya7
kSNdln4i/qCRNA7Lcid9llxyzdoQCinEeaZxevr6mFXVQBdQaPS+FrlKZIZCTjdeO/ec76CHa1I+
OQjFLLnE1hLi/E9yNIma31grgLVNyQ2Z4pez2i4GPWBB801WBM5QpNJAM+pstzBVJ0YmNmp9tJmv
fiK+GTV/JuA9MucLVYqMFXi+RU8geGZTVBCIWcX6KjT/CEp1tmOMvB1jg9/GLe3RYfuHeOxFczq2
Vqbx5jDub3RPY2LXtpQJB7o3GpdeYu/ovOVQRsQsC4TXzcheK6PUcqBPhj8dn46Xe586y7VO/xwW
nn/Tyk5mNPtJp/5E1LlYhnk0FDZnEttb+H7FNAVL9DcyEvuDvErsd7Z240t8JzmqTllOt7Irw1VS
HXmhsHzpDUa6ufuwWlxLNDYSlscczY5lC+B4y9G6bMldcfkmOGG3dcywMr/xxLcboeZ3zWkPRpv9
Naz0a4gMXFsd7v2I82jYdSv9sjEGVmXGfJKJ2rBsOlhyebYia+eWPyHQ0ix9S/vrkPN5umP9hyPq
Bafrm4uWR+X6U1SMv1XJGEncm/EBC20UOfneTlLtrNr8YQG24lHr4dRhcRRW8xEnmC3GmoV32dsz
MWQA0RItE/jqVzy9hUv2l21Tcu4p2VlQBKk2O5tOMfH3K2l/xK8Y0C/kN+aXw61W5uOziNOHShvC
bROEzYVXlbfTDFrf8bQ6FTyuquXuzQsBA1Ek+A3nqHtVN1LwBLphkZgZ7Oa1XZ8Z28DoS5X1AT/Q
wZzHYzYG0TSCoW1obInvnCI56h2Ih35ZDrr6XKb50sQuFU8Ufak6C8Yx+9E6IJhro+QaY1ZegUGG
jQNwvGyGyuMQtBJTR7a+8IFFr2hwAGqLjV5U1UwcHsPY1tSW34GWVb+aJmNLCLzcplClAkv09bbD
iCwWY9wtconPhk4VXg/si7BQoFIMRG5dO0fIC+mGLiOQuDKLm20KGIE3H9AvCuK2uu0y145y70+2
SZNG07HvjdMf0lXRZRy9q3KSazNjMfWqvxQbNlunw71QuCQc2T1tVTdPeyuzXllHovNHTNTeZH/3
I893S1a47wyEnoLiAz4joEQNhjdwH0MQWcjUGcUhWzzg1NzzxZ3pN2It2rdwFPDCuoy1lmhDv2hw
pc4oiGCneJTTuDjMBrnWFN5a3nYOqtuAUU9RyGOrjPmNwmdtxJ3auu13YUePBl9PAi5xdkJ3Ato8
7mrWo8xmvGVSi25argsNUXFi++ZDmx+shjMyHH6TTL5pocmm51em0giK15ow8LbIBUqPp3gAuowf
kb6jasQBbTs9ZYU0SbWy30Z9AlG+dN9tc2UHIWbiyfuMiuyrsQ38ae6wn+WHHf7DMUpbDm3+L2rm
UpI/1bJ5bdpMBEZTvnSUFgbCcfFzOx7ZLO5gZguAYUB6N0nYtDZutAJ0UFt9Kea03ORFFfMsh7Fx
s0LN24WldoI3cRvLHsoQ59ZIF+KmWwWWMXYPdsk3lbN5XyjK7Uc2B+BK7tR6BNLdzuRqmd82des+
wtdPBRCPITPb022HGaRGEc2JKezMGmKywYqWv+FHa0Ssm2daoKt0pjPVYII0tftpca913303Hjjx
igRY5qgabBE5gmHBMaiUfGPna3CVXl5iUms3LA6qfHfDInrPQ4MkxhLvoZsEiMwCKXHTOKJ5oa4T
CwtFfgiYWkOOQ2T7QZXNjvsSWTcmrTYsuEH1mX4c+7Heg/IDDIyjzy0cueM9vaFPLd91Nas8V6Ui
GBc2i0nGi42CykywTZu0oQx0u3mznBJldY6/Mf0Fbt+8/UMK+l+k0v+jUEaApvyfiUr/pjqS8dAt
//5TTnP8oQyG/+A/WErUwgjbcAzPWDliEl/zf7GUvH/hhF8bZqQB2NizV7jxf6KULO9fusDq5UE+
xvQEIvT/oJQs+1+m4+qQHwUNSbqj/3+hlGhUMv4vlJKDFqJ7/Bkm0EFUGdP5b6SzNEr62F0m9KiI
c0bXy2JXD9Nm0dCwqrCYzhP9jHissEVsAZ3Mx2gG6yOnczgIbBbYCSvCc3unQb+AmOzPUfdpFrG1
ZwnOEO+WtHwzDDPAENQX8VYkuBHMBcR+FF4j3b7BuQOdLI1XJfNn3cahFRv4M2JbD8Ye8y5kyF1E
5FmNZMQ8M3kcrOJxWmZGA4PG4ixRlzkav0KXAkdjLAG3DtmnqwGa6UYoQ2d39eQUBVkqh0A5LzpE
uGK9DbSl3E/Zixb2KKiR2BmVessLxpF28H5dQ/R+akf9sa+upUVZoV2Ke9cjvBuFHt70kMnNbFcf
Oeb52fIwgzh9fJh09ADPg1aoGOejly6ohZvcRorzSu8aFw3+e8/GJhnHzQZ1O3b65o7v9i3X5zvb
jvGDFq/cGMK9iLJ3Jnl+Wf27ZY9NoAG+kbx/cRDnMDEFbjqh2buktSF7ILFFLBOcGbZFFjV+QZmX
sAePfOB4kTUWc83EBNnrODO1WIdisV6d2r7ltKJ3UY62R3qSyGFJrNqHAnqph7g6ErSLNvlKDlVJ
eUhGhGfPYcvL3ZgakpHC4CLco+BAfSDjyXqPJdngzo+DXgg/MZdLEmuc//1PiQVnK3vt11wilh8T
VZOw7KTf4nDFp1sZYJrZqpR9CvMTpjd3LHs7k8SkWpredU+hK4dZhjSxtldqJDnM6dSk5Di5vy9H
j5y0WZRcnOkUhRYsDqIrCz4hz9i6PR6qgYTNHmOpdqAi4NAir7SUdBqLhiI98643YhY5FifsgPPR
4YLolyVqhK286Z65jXoS71b0zs2Je3jAkNltjHNyyIaDwrJhWBDBHInh0UYKpQ+JNkTn0TVKDx7A
2qFkRgcatUlQaKD29N7z/Dlv/bSAMMPaPV7V+r8sA+ajiBpeEnFiBZqoun1JuL7vcSf21JruSLWv
PJmBF5rVPuiEEXYYMhnZyHhvJ9f7LHLe7YPqxYuH2SR2OlBJIdtM70LhH7gBt1uzQxgryT3GuxD6
xJEX2XZyIqqDvN48kYaiP9EY1ogJj+fGMLgha5VPSbTHREx+HQ3Ft7JKu3nWyqOyF3icbVbt+OIg
vzepP5hwRJu05QfCxlDo2PTpbcNrRbieZfjoo5zlRFagPnM/iFMSqnBvnmewmsroH5Vy3b1gg96L
HCdRYn7DGUZPsYeDaafZYWn0IC1qREhsfZo9FezCNJyebJs3FfPWRiVLUCHgbiiQC89ezeJIM/BL
MUvSlLXUfsf0tzcyQs8NLiKXCN4c1jeQZfGbrWcvKR8f0Jwk27d68mjTnMs3kPpCgPhUHBC057O6
jzLrMHF/2NRKtnvNZdMdl26FNG3us2WN6SM2BBXHoC2xDc+EGDaN6yjCwGgQZZi9d7n4ikkicXEo
fgi2llwzMOeht2Pv9DTDN70TW9+OZvlQEORoiRba0W4a9CuoiNvQkJrUYwBmmRPeNelba9b7jP3G
kR3JD2LueWiwGS81jysTKrrFUG+RdZ+pB6xZE9tIAI3JBcO170Vh6TtFwabbgxTBPJwcuBa9Wiur
CL4FywC2Wpin0q8Qf8zJQG0j3qOasb5PcMg6aaidq3UnxFFIEY64ptPOMweeMorAN6KFiO9B0STu
Fr+xNCNRkJlbshctvvcJQhRu9NBwnA0i7RvVhicxGCB8dZjsa60i3P/kggEZD/YpS8lj6cQUhkTz
F9UCbKZE2YcIHEITA5PBmts4TWF71l1AyKTr+dnpBKTu6kE2I47n0sXnnpg0X/TxyY7B7jslaW/b
RPBzuGV2lvOGhU7bexVLypbpcGvXGC8l+OcqUK2gHBLULf9G3BVpDVgkH5I7UVxZwdGFARaKHDNk
A9c8uZpl7fWQWrYEgzwmqo6935tsW7RzHBSm3pTHoQfPnK+Zspm92twjJaZWD5mdfgFT3qqh+QVO
Dz+pJxGd5fplsNA8Ck/AINP+VBLAR8TatUt7kv2SGKLseJA89ZCqf56snHYPeTL0aoYTN1+1ktem
IdOrjYehmcdDqC33kRPKpxGuEPET3MYzj6sBxEE6U9D3qeQZyj0yKj0/gMFTUwOBc3Kk98Y0EVKh
9nW6k+4I44j+04ymOSBQER29DsxgZRZXvg7uHmbZb2/l5Mg08QF1ffRNlvhRh/rbLoEgRep7JldL
9Is9g88+awhx95EJxgXX70Z2C5644T1JrMbPBraoZoJ8p6/NoiERlYRb1xEvb0y3FfY3DkFQbu6m
RLGK649RTcc+lwdRaR5hSk4GhU3FUSYhBfZImx49aMyrF2Bw5S4peQqY4m9xVaanWRuanRR0cYfJ
vi8icHpJjckNJ1TrEo4V3SNwbC4jS8Ae+iFq6GmSFVla9WKR+iWQnu2RDf+YkoxZCP1/m0WK1u+B
m55F3GkmqHmaLXlxPOeFKSsDvTyHHqsEPoGYOaLWhYap02Eyk1+kYyaWBOrL6dgHlu5lcp3uMFGi
OjbEAbhDkwwPwoS+qNi4dHBhH5wuJuwg3uY2JTQzsIwoszWS2wOSwTlhVuW9Wfcg2npxpsNo9McQ
bVvS5pLNhENaC4c7qKzVQ6doZp6uk8FivMCx5w+pT8Om5c9VHhHirXbDaD9k6IfsH4GVmbOzb2Lq
a/kkjN1EEK1ENGzZVAQqIs87KiM5aoOz46UEbiGy00PouK/6m0vO/wAZwD14K7UQ50yIL/BCJApb
1Ri90jtM0r2gIWsM5w9mGLTfCD2Egow3pAa/i+Y1gV+mB03wgycd12tV/hoDIhBeNm7Y8wt34zag
sx5mz/CQpP2CbDzx4ejj+zJydyJqgsTR1P3dTAXvJi8iiagBcm7hASNCsZyihH74UeJkMlO+l6Ol
9EsxpfbBFGhkFG6cacWOSWMh97RxvSP1yL52Ic84k9rbapo1AK5M7iMiDgfLqmK/wHfnDxwPXCK0
O1A1isovtbUNWiTiGsYZ91bvFiLyW+vWwCqRX0v9pddfQQAQlaQWrS9xTY45KzjC5aXZ18dJoCJw
59zmlJKdaI0k3lzVz3QlT+e6hb2ZC23NKgkgNZzBRIzoLHT0vYaf0IvGH22KLlY6Ed8DMTeQoD7G
NoYKrHjmOdXaadPYODoMqxbEr7urRpdsWXS7Yh/y4Vy7sLtG2pxvp6bI9hQMRzghO9X+jWr30la1
IrQCSiW1v4peDw9OFz4ZlG0h9We0qdiHWV97R1r5RuqAfaYqH6Qw8CjUoiIguzBs0C9EhHyR+VtV
hhrTaYhm3FqVb+nD3oumneNVw9VaGgLkfXaH58JMepDwGIh9s2vQlGia3WUTmxHl4eEIC9pXXCsB
pGKeS17uiA8Ad0ZOjlDj5S+izjjlurV3Caz1zGR0TpV+ZlGiThU5TtGU43H0TKJPMbZZ12m/yTXo
sHWW8YpesaH0cqDEkEMcC94B81u9T+PzrMN07DIgQ6FtcpbYxH5HmW5TDH3tSNGwpw5ozC0eTCjZ
es8vDXYJ2K0iRctzyV8N8XtFPr1wy13fUcJtrRA+UnLAp6fsCEqHfovJ+MXzVtLhUc0bOukudsTR
lykIaDQ0qpxsRlHigzIzqwzIZ73rA6pg6IZbR1VXDbb3PkmX56gkxuyNHpuYOT0BxrF2XpycMLU6
58yq9hF75rGBAq/J58JwZz8s+HkdzXsDK/knw41JMOdgNqw2zCL8Xefstul/8xJ35WRBwJSVgVE1
xv3peAdFHQESiFHuKJ24QYoJDwYqUa1V/A4s99Vo0DTL0D45WHs2FGRwYxNPM04VUtYogrNnQkv9
BSrzOTXRMeV+YDuc5mZt3jvFuZmnee8Wl7xiczvFPbKiS3dQWe6LFtNqb1pfGjfkgIqiNW1v7brR
uuL5u5nYYqKhhdzesRL0ll83hJGSTKQN2sqmZxTgDNECXrxVPXLVyrekuKx9ovPOIsvBAldDBmtm
kGHx8gnQ+CAsjWqVlSVMs1wGlu84QLvbp2TdmjZ80aAOBeCwKAS/GzJFarDVB9JvJjAeQX2I2dw6
Rh+osPU1jiHXjkZ8qGyHV3AL20X/MAtaoMrV9DIkfMqxI/9O48yfWyC3SjE6O2N0IIaNi2DosbGc
rvDBgW3fdq71mxLeeJZca6NO4Qp3atZu5XKcovSn1UHcOqRJ8aTGZPdnje7Z+JqniqO0JflcZvzf
BjgKUf/Ymr06YKy/ZJV9H3mOuuIF9UOhrxl2THfuM6eh55exwwtnwfBNSkMLskjUAe44fxzGl3BK
CTB0pU19Lc4jo20JHc/citNBz86tLa3AUNPPHLfV3h6Me9HLbMUf7gCYDg8dE/61GZ5FRIpVpNrz
yAMVWESCiYhO38px7zVLPHQt3v/7RUH1ALXJx0pW5WI4pOzncLyZmv7i9tW32SZYCUnNbhTHWTiw
hVsIf8v2qc358riF+105oPRk/qIt+Ku0Tr0yxiAEG0wOJHZj33aACVFg7mGUxS7mhu5xTMsFc9B0
VeAPaNANYT+YXxrXDNMYD5KS39QSGgaAYtcSAqWTG5nQma9Kao4vZhaYncxP9EzRAFFCCK2iMD0b
GFUXi5tVwZ5vhkx9oCn3NBllfYqsst5PCl2fIl+mWyw9e+a2Jzv0+m3YNQgGcBZakX0I0BNH+KFF
kCbP2miZxOXMJ4Om8EgUoe+YUxH0eXYCYt0dtAm8sF6Lu3i6OFOh3Ud3qUMldlWugmWNr2SKiTa1
xDqSE25djOBW/9gkC+iH2SadxsUxSryOgw7HRdL2aO8gzRZJ/OQH7gfI3/Q8G7ER4Lc+rDtPH9d/
HlhyTINy/VAA8EmE6LWlDSMxKzMWNIwzqKdZzcq+vtPr9mxiEEgrPCx65qyoOlBLjsCPgHOR0m4A
C5az6q4A1EomLkq6wGrUJvlD92Kmxqs3M0lRPLxvFbP40BAu61Pvwl3k2PEJ7GwNABr/LJLoCwi/
hqvETPOpaX3WNpYMLY9OigKgGJWfRUDCyM37jhgAUB6doSQHP5A3mrXVx/Z9wajEhjxJD2SYcz0K
j6SoNGkB/QzvIrv77bT+zsILxncNd2cEz9GC6pTPw51MmmM+TPfFuJ761oIlp6+5S6Xhe5TwESfh
Gr4F2Wo6enmEAnkmaf2lcnW3dPS3NhM01JwfWePajtxJXWL7VhyrUGMbq7l/QQZgGIzqwOKiRw8V
ogs5qn1eQ6nzMuQ/6Q3nTkwETav05IqMRsUSq3TTGfBbhhe13HNfPHRuofnWwo5DH5xHO5lOHceV
n6dascPWdx0ZgLckGUBhwGMleTb5bay1u8bDgePF/NVCXuZaDGFNluLWuw6CXA65JzMmPyYODRBB
PJWPqcnjVDnpp0dnXqzhUy1dus+sAT0idD+GCCld8Y4LZzzhXBI7n6av7dK2+XmMMwiH8FYWz/7C
Mgr54NNlwUMu4sXmGsKklgABEUenKPxkqdmpEfOCPcBelld8JgBqCLPidmj+FFykuJskS/+OXpTg
d5sDPZ1O/Hi7lP4rykBcbsXTH3cePd4euOJ7iT7Ks8RFCwMfsMFy4OSN7QJHvnOnaewaLJldeV49
v3D3la3I9WvK2EPbeJ+7+He2+wKfSf5ThMmb0ht1kq781SyH7AWNK6l4zzx2yPkCUL4j2Q/pywsB
uLoOV89Q7izVn4t8WVg1n90aFkU0NPcDPAP2VOW4c+0u3hcZcZGcF6wOjAMlL7s5MHc3/RKdQBVw
Z6rr4aozHYMx2UVa3mKENSH+EuNnHsSK3gusiU50LV1ucnUDBG4QWbdNY321pITM4xbMJjwNtat/
pVMYwQTikYTf14Hqt3TjmX0LwNZqBR2RdYv7knnLBWiVKdzLbOzAIsZHuSRnOdBgXBF8JfnxnT0Y
OVgNuiex/t5M5CifCDt4wLh4UmvbnSiyo5rDV2vkZDBc66iVsOQjkAeYmolGd1ghIatnwKO7t0ik
j7an4FNSD7OT0j6OMXozL7riPHgD42eF/2DIgcBI7xPSwE4u6ltvuldjCMMTvRkKba8R69fTjrET
l0+DtvyxlFn4dsbvpIhPKn5t7AtmeX0/N+QETKk4uzro0d7vBFkjiDTjvR7ArOXEDit8KEHU8+y5
pBAMyDGKWkqLh+riILVqKcec4+Qlfleao+O6XA69ooOAnSUOoCPf4pYLr/vBjwM2vZ98Q1T7KmRQ
NyPqaSxxNDP7xyv4ClInqmsC7U8lFMJ4Ers+e7U+4uczhXsRLFl9veFpzqr6e41ybYAxEbkeeXGK
+SeLlnrrNWzTIhvkVK1+8eXPGOQIOCQOdNxyPunT0uzFoBMCoLhsE7mS/2NaBpPUnum7u4uc7NzX
uWDE837IwgJbpKW0GWmza8KJjBqHgBPrILPa1jjxLadZqLLeXeSFNZ5wwUoL417YKvBYbwqkQUwt
zalQJEV7G9N7VT4W2fhB3vbTRqPXXmk2Id057mGblIeOkqIleRg02EsyCukLTV+iAhk1D2Pf5IdA
A3+PIEnFjvvHaeaPCJrhpsjCl8x+JWLF+K4nQ5DDDQO0+tgpE4KFAdDP88q7kh2ojpy7BUiETtYq
vq2j8ael4zY2UVd6dgWFDiGYHgwl45dUYVVi229tw/ZDxYbaLobuR0WHOI0bhOjGGCFdiMe6138a
9PrCMoAmlslDle57bbnMRLLjlpq+sHrrLEkBqcJPs1CjMQlBcLGNjjUo5KYceTnQyMHzwsanh4BG
E7D2bOU2QRSZm3w6JzTm55yfMlczTIsUs/8Ud5/FJLk/OISAKNQJRihHo+kt53kMT7xOORmIQW+y
JMmgsfgURbwNeilOrcd4K4zkkXDDo8zooCrXz1carHhtGG8VEWB3KaAkYxyakvguM7UbeQZeFRwn
W4l4NMHYS5V8dJ+mCqoC6tqXqwnuKfOnTOdzwaGDP2EvLU6uEi8Y+aaxIRa6mA/Qdg61we2fSdQk
zZgh3VSZdDeV3dzTppB40d/1/Fma37wSQTsWksUEF1J0lyOWvDNp2I0wvWuVGX9sbcGE2hY+MZrd
xD+yWwFe5EU3w/1q/JNZsQceUT31/5jn04iOk+g+x12Qw1LpiUdDBPzN3RmuZ0dwoDfCDTfN/JK4
/FXH/uDWhX51Fnc1kLlBNJJPyTrc0Dgc4Sq2/VNpwLlAWduD6aYpnUPInGMgi5l3nL2rbakRMpmt
IBi1801V6FNUohwahN/NQNxnKc/UO5Znagx5lSwuQub8kLL+G72+OWZEYpZQd24uiZlWRlGQG/1D
g0h+opRq2ag1pB87y71XwFmkfPHD0CeFEVvssf7dlSW8kMJdcQ1d+oET3YaSzcESARWqzHNBraTU
5+fWGcw3gFoIuxCISVLj4Fb6wR7jp7CBze618koePYB5ZV1AZD9MnbKBv5JJ7YhshdSB7aMPFH+a
UnCmxazsNiqb/sRW81utSWLVTYciHN/oxcA0aP51y2HnudjfVIMFYwG6CqBTEWVNj+yaxGWZ+g+n
q+/g4VIvEU2fECYvizMyqGj11SCeiKYhUDzZ2rVWC4LWmA8uuJJtX03XrkOoKeS4r0UJRCuV4SqZ
Pk+lFz/UE0fMxBv9gKhNpw/+PgTdW6PhhEwrX+oG39DsHHFpYwELOUdlBUC6uJVBnITk0R4sFwEc
JBGRUuiA7ewKXvXretUE/Skjtk4vVq59zaw8hCr+aqFz1GbzQAuVJVlx7HWdgGhhMlPV+bt2NOH9
wqZzpL+AVcMJgku34Xkd2Hb9eTJsyzlrGbNcZY6nMm9WjgUhvRo/yqhZQK5gC48aI+XI683nZfQw
pAnwlKgyP1J1cVQUyFgVj3VBCM6c+G8jFr9mblOT5eJ8mu0bkLs2wPXPi7uvzUA1wFuyHl1SaL/0
pH55OhRXe4385JWHfJc1F6sYBq5U1kuo9zbSTOoerALWQkN2DNuV8W1SuhIkOGT3WlTB8XOm7gpc
hPVekvrQ2NzAE4qJrcN/hIQc0OpMV8Fmyvkpa5sN7UJO5mjK7MtjfhcF8EHhTcGEKE/f4NewUugU
b2+uBumbgbROAQCIVTcEg9sWmFci/XuunH2dCuV3rQmNqZKXRoLM0HNZkIqv7mg3T45WYh566TUA
Xfmb8K4Cn0eagQePMzDTDzH9KODCTF8pZ9c0YXIfuu4xccNnId03sKMXAaRm2xrplf3ZBvh0cesl
5uKW06QlQMeZ3wLWEBI0lvtV2hT52VZ5V1nxteAzDWhNWNtWonfSRAz3+GCwWR8tGd0Xs4uYrnUX
rpfJMcGFYytdfoyCJ7glo9aEGUH/LP/iu+MQI+WVMgrzEX/Bj1U1Bs9qeY35sSqe/8QwcA2rhW+4
ffFiUEC2Rq2gA6G4QKUyWRGESfpdJu1aX5JwMI0RaoEgdGea3VaCbPdHBbm5A64/sSk9ytyitF0H
ZQcqNc1vrCvePKp7AGEjuTlLhKEI9dFvBJnAWMMcXJeItXFRFbSuEzStTMYk3tLERNuMrofE1Xcc
+gchzIvRTd1jEcd/vcc2vnoRseuE+4WepZ98F4bt4CRP5EbDzdLZ3n6Sj5rUuL/wjJoC8Ltu4F9i
9fc2uG4ChxwxNGJ7YMWJx+2hytmwd/YjY4gYgW+4MnufcZ3xi2c8m81lx1DtXG3PeGeX6AW90C9m
ntwU5JFAEVdHi1jSUznrRyTG+TKYUc6ltW5YMOIv87zm4E7aR0v/LtcTWoiNEnIDF4lHHQX7IRkZ
9jJRzEDVwDwn8W8ygl8OcZKMrvlpG4W62I7GcBeVX4NaoJrDd/FZ6dDp2lsd9RbE3Pn1RkvzvXhu
csi94ZJQkA51od8kcW2SUVtb9/LXuOUimhA2xRTpdHRirNSMmlDSWpbuKN0fbW4HcH52RZlgxYyj
D7M6KhepoktPtnuF/YZkXK+RuHnewRT9KXVGsdRa+VxWWgfVUCHpxRPRErssNzAMeNGBcsaomS1D
FjignsDbQvSr1gA9U4xndWGQkT3fhlgWuRZNTF0r8GTqIYFw8XRALrj5R5Y5+jFvzHSvshpulMZ6
uxzDra68TVZz94zRzDZNRyw1NuZnE1QhjsefIqd/yau+20g9lzGTLJMOyf6U6cQqdUmftf7Uwefd
dKD/h6RCw21zi22IQfi9QM/TpQSxYVetX0/swPNee1laZMdmtINpznFPQxgK8KcgctCM1v90RbUZ
1QA1bWSwqpuJlFvRVn7TI7vbIRxZksAwhVNyRsQL9sbEVl3uWWFyqqS9jqUkeZobtezttNtzGTQO
vAqBnQV6C+DDsqLzLB9VX4yHFjx+0JZdsgXeSpGNh19/ofJ9Y3hK3+VRtOyEB2u51QRkA+yxYYHP
fSy/p4kgDilDbxtZ2GNh9rZBLFmJz6udkBT5rnKx2eBXxBlhoTzGKZdrbPjfYGtABFsD9WmroQjs
MXqytRNYFnAdzh3MPnaPGUVRocUE7BQ8ny7jBmCrOsKJEFribcwgZtf4EXbJBCDSkTP+8exvTzLq
JPDpsd/7Ey48k1O1PFaseECqSUFHxPzo9YSfaIYgksgIjIEgsW+JZ/4dwgzYDr5fo6ehJl1JOxpR
udWH0BdgwVHnC3irzg+GnmlXhm+JRvBQU4Tja9zdNKlbu0Yd+7ZzT72BZGwOy8CCzqtx0Ey09Yro
OhthfGwKBXeSqWiKGW8UX8lUQ/8vMnbPDnqDmghorQtyQiPAHYdtR5TL75r5D/ipLU3i8522DiX5
OF2WUvteyoo2VVDi/K25KrHg51ap3fMRNGf9WFs8aV7M736h72emVpLJljO5FFQSN+EXpnDwLuPd
yKLM9waWs1kx/4nC6W1w8IPSqHeI65qe+3TAsGroKjCwGm9gxqo96bKagACDTVc9thYNNTqIyUVa
yR6EwZrBwahTpw5B/Ipjaip2PEc7ysbAG+sDzWtm9xbzNoBxmbLlNM30kYzudtas+kkuCMAZIRo4
EVQ08RRkDutwtphmQt9JP9p4Sdly5nWLB2BJD6nkUlOXOGciQyV0JHx5bG78NsdNzcarOMJy96cu
pyraS/otuLkyaAw07ZsXdt1T1bxMtUbtZ3yxVLoENX6yqL4SiZJ7palfNKsmWMIaNdhk0Ibntkvn
8KdoCfgCl3jJYNQMFo6PhrXIUK9EIZfteUrPArxvrhBx/G7Ysj07OW98UqNSR6TpJWWH3PD7c6MV
wTy8CkJ6W67DPWgNHvFUJPKIP+Lk7MsFKlQaLTykcKjR8N1bZ7c3UyTnNHNo/eDdGkBk6VACHc6p
XRNrhzZtvTuvQqC08VYRu34ce+JhPQwFn5sCCkuVPnihNu8E675t4rAVNNlCaqsvvdHqbMNeFS+3
R8tKTTAQ3wQhdhAabZBgqrilBIGlbok7gySaw74cqy7MKC/hY8boR1LXeBySsUXBUAgo8XwWHECi
as6ZWu6i1iQCpHLnJGNJvIkgYmNI23eb5SsxqMaNSwIWWXGhVEze4zG0ynLcjrn+NCpvvLBHPeKr
7DfKppOsN1Fj2nS5WwzNWl91JEg5+GaNuTqk96rrCU1Y/TmqGB9wVKxrynQIXBFiOuF+5RQaT8X6
FbIEihqYZyyZcfLHK5zXcOxIRtKCspUgvfQID3Yd/c5qrdwu6GdLRe2QJ8ZFslKWQmP8xKVFbLD9
shp+yXpp8qokXLbFaPcFaOo4WTHUMFLwspZ/OzPr/akCkaOF+WMHz3Df8hBlvO9R8il5mn4rCxGV
kVcgy2lsUivamNoUSjPELASO2CNOTq2anKA3gIXb2C4fflod8rm4zcNAn1G+y8f0z2R1gndU8lx3
+EKZV/+dvfNYshvZsuyvtL1xI83hgDuAtqoaXC3iho6gmMBCMKG1xtf3AjPbLBl8TXbN23LEjCCv
AOB+/Jy9114iCHq8p/0J6f1zlDQ+Po5r0ROqkOm438BH2kkottdywS3jRTHPgwDR3eDY3iJy+Koy
SDOUfwAOSAYaLBrLvkYup5O1x2qMBxDSh7ZhZqW6fJIV53dc2Q9d3R2cwCE1w40Yx1qEYycmMpeu
qwn+22mvzDEZajSeHCH2oeFsG2nh1cdqCqwglOekWlKltXWKxV0dcTUZQdMjKgP0/ro5V9JA9sab
3GCtAlRWMZcrvaRBEcFUl659AN3IPjLM7faxBoUPuI0IZ8R0PjZn7gMZc/bBCjEK/t+MFlZQQoKo
EfamaF9IEbjGoUofPrcOUuP37DWtPXvI8e3YwdOCndL6pHwSmfshQj/UiQwNXQnDYzav4tzipoXh
Vrv8rShSHP0seY0rYwMQELFna33RVXpSaICRfr0BUDa2Ihv3YC58nGkwIPWO6NJKtw+0bvNPkiCS
DpVl4wbNsUm6B8SOO4kyHnGT/sQd0KzDZH73ovHWCbr3ygHClwoRHkfnXLLuXjicGfYmFQOka+wz
1AfDJS6xaxjwfHPJoM60Z3y4WfZpiPSJT8Gk3LUV6kum0G1y5RISQU0ASN61bgzJfM20o6vGZdji
djTH0/zgB/ErsEFMSA2BbwVBnmFsYrFMLGoZUFKl4x2jgcbn6LHf54RLEg4SyXVNR2jT2NW4TZfD
AvhfSlVmSbrGHlPUyJMdF/zmWKR3EonZHOL8d6byMPE8HEwXH+soxlNrXfclR+8lyIWhlvOS1AU1
2IxegSEvZ+lMvGoKJZIhN8KYgWd60QsN0uEc1vcpfWfVhHrXwnBe0TE7BKYNkKVjG7d9aNb4cry9
8M7uFGJazNxbp5QXOODc23iZrmYj3k6KuIr5tkrLcD9r8DB1zbkaOUO3LYPw1IRWBxV4ekpJyNj2
1GhsuDJpdv0ilYiclzJpuQphfxroe++B4isOlXLYNCVz2lYXVxJK9GqommTbifUYjF9w+z2kGJ72
ykTubWDoMg0SwkjhPcScxvYO1v0t4tpVU2bASxizkoGx1shF5pmye1y2s8LIu8dymUZCFl8NYJc3
lH93mPto+dCCZvQQnfEcGtc5qr2D1SPoU+lrmywlqcZZN3qkJEK/o7llOzNDKLiBtsmDxfh4U1Pn
eLk4GHV/l3nOn8sP0jgeD0nffRsllvOgcOUplMOzN6MOIYVi0+aJBbWIDaNMkDLxfG9cAF6uC0yo
sL4hpZ33+TgimHFe4ACyhSFgPTJ9RERnp+1GL6ogOPLX9MfXaTLgIPRJDWwZPRKuIUnDs3TUfzZx
Ri3rzabgTl0LokWbYjJXbQaxLala7oKsSelsWRdgybWFfWrOU1B3DD7nqSl3AWrpFSj752gcnVVV
cf4KiGnCeM5JVUl710uelqgM4EE36W4w7Uc/QuEKZNtaN7Y8010vUIRKi96C2iWUzdSXzXUZZExa
fAcXZ35Kxvhsu/ohqMU2n/X11DIcIK0Yc6jTHcms1Ae0H3y4TJZ4zYS5qQx3T+HsoKJM3yNzn+L5
O7ajvbOVjbx2Hse9mx8G14Pb43VLvKYwdsIxD2Pei70Vt4/aL1koqvhQolVcR0E3QNxiNkFdzgIB
kz4UzXkyO3lwKhCvCkubRQG6CmvyN0NmUaMnIUr07YMaJ9Aw6P93loKb7eIMKKo63jd9/wkN1iHg
ADc3iwsbTjvD7w2zTdN4S3JdEeAePKdRXt/5fDrVN9hHiTyXiWCU53ovZMLLDbwnNgFgIKfGtwBZ
Mp/skVrsWqhyiRNccfve5SqRnONh8qjJ25H0Jg9lxwSZ2cKb79GL5CxO2qDW1YVyFikEFOp2wG6O
eITpjMdhAwN0sPNne9Mita6YyLzFzr3dZ19bICp7FeRM8o27jiu4QfY5k4WFkY1nXWr3EKWcbJ0m
JSe3L7aBl9lsmz7KkewYWWjIaodUsr687jL830x6w31gEYvEu995Giyjn6X3bGLpttT9dgrKo55L
IpD8VTvGn2tJUKByXbYyMJYbi9buaoyBhcu0fW5BhzKLYlTn6HFXMDUpOkRkpZJ35sKjsPtnUqKN
Tx2aKcfrLtbECHUppGm960/dIg+Y6+PodVd23zgIN6Q8MK/IVnUDwNgXzF4Gix1OV6BE/HeRluWx
clDKCvnk5wyhowxnckK4gwc1lVoNlQGbCBWBXbaowme9htQ3HQaCedmFkRVzgISKwySK2Z1BMnEC
KU55Dznsm3VZHTnXmbyl4R3BM4KwbmtOLk1TWkJ5U+wwyOJuSYbzYKnb0si3qUNzd5KPFvqZlYkt
7NppqQwXww5VVZ0jemwRLy0Sn8FNbmuUx2uZ8ixpOh6ZYmVqkV0G8fAVQiJrqYWCC50vKOoFAm3Y
t3FZyeMoFwSeD326y5sHkXefyFRMQngSNKENEO0vCWl49C2qfZk0V5EH0mIx0WdtMF3MMXgFkXLl
F2Gy5aTwmrnATwajO2rIZ3smRBUtpjRbFwm9mjlh2yxqgQdDogoHmFKvMi2/dD1qWR9JPAZ3xVry
tQhnRmk4DVDvIbhtZ2KGXddHR7opYgisFh3/XdnKcz0/dRaGEsMPa1rR10PrLiATcW0KQqIAm32L
hy6E4cExep6RwYTSSzetUZ/1wOiLAXy7sYp3Y8oJVhUQ1RQNQ7q5M6EfKSizKbWxP48+Ma2kgjAa
UnXzTLUkD6yBRGy5iOvZnq0aopBvlga7XMpZPdqGAZLMzpwfZbf4jSy4uNkgy3UR9W80sdQ2hbSU
ki/Jaax+Yf4tUPO/pHOq74Y8O0KbAj4U0drtuuR1NnzkJEb4RY13IrTlkeY3thg2W7aUM3dYeUPz
9Flb+rOU8ob08i9RViUPifaIJOIZ2zcJQ1HzUzBgwfIjjkm+u5NlCAM78uoF01ZvvImph98M44WD
Q8ixNYr0xfEJovKyrNqPUdFvFBs3UIRjRZdhUwTxIUEkjqmYuzpx8i1xGv2mnYFTcT7LiYtcumMI
UJGKteSdUpCZguxsz4VKlvlWtK8s8Kqu6QRr+p00YPsGbKCD+zXVfLv5QAd5RvqOa2TcN0uLw5vb
bBdMltpwPuGuSiXCPntYdNzogEeHSByOwgWtpFed2npr5BGNlZAhWeXhvzKVaI859CGwBy36FrJd
hkpxGB2TDbIFGmHV/O7XFqZ/u2FG64m92aY3dooPc4T8d5mhw4XTzE6K1wfsfBY2e9tfng+gOGQB
5eVhZiSeGTI4WyO+pdzswOBNBdKkVxl21r7pIroBioxPFWeQl4A0IUiCtuZDRlUJOqnOuSpGqzhb
MUPc3h+YM1X7PuNwH3oxOSZe7R2HYdox1+RpGvt0q4hldg30iH2nkisyFkDbcqsOkXPT1s4n8Fzl
ttJVtOuC5WTXcOPEcfzsB3ij9Bg9sKfwf1Dvtx1EiXS0su2Yh3QzIeS0pYKy3y1sEpMG03ox/gyQ
jUkfoXqwiwe3csFPztm74iYleDMlm8Tj2HczwbG6hSbg5T64ycyMgUxHtyD5FOcZ72tjpNeeB2ab
pYBpSfdsauLLCXE7BQ6OgUCUb3aEqST2nQffqA6zTuKtGEDpejNgj9FfQjcCdnXbRZ47CfUu2L2H
gU7BVLG92CLjGzPgL+ZmQMzLu63KXd1qOK6MYPaU48Vs+xe2sbnwOgJ2EBmmU7V4LRDyCnHlVYxi
OcRVLBrFjrZkfSq98JSYHNWRiSI29hLa6t2SX6nGL5ab4iWq6KuGBSr2FijYIQVcOOa5d8qNd2Eg
Ww16ZtFO0uf3AxB/twPhC+MXf4HX33YWqSr5BMYExVHG0PVRzMc6de7Ayxobn5y82BiOsc8lll4B
VxuVHF4Ypv1IHQ9tPBhsXT214lhMV0HPPJCoVIFVUTDM76ZtJTqDDbgCdGzEOwar7FcNvKUOi9nB
8/NdmGQHWiLtVcp09iAn/y2INXFYMUNVa3wPKiLt83lAmmuhFtfjom6vUdULJ8h3SdFcF86sGIr1
/aVWKX7xlKmN2WPlcitxkeZ4oQB/CurotlxSPQVdqnVbOYuPJKR93BW3VZRdYKqjCtB5jIrB2cvi
IYvJBpq0cdZIxTBxUUONyBrG2guvOKNRoQaVomFPTC/c8wObVLX+/6bm70bk35iapXB/5Wp++Da9
kWyXfmv+aWz+/pf+cjYr/Yf0XFRCNhus1sLU/8fZjEdZLr5iF52t4ypT8ZO/nc2G9QfKSVolrutI
y1G2y5vg1NyG//kvwxR/0IJ0CBeV/IbnCfmv//qPt/F/Bd+K2yKdgiJvPvz5f7Dy36Kkbpv//Jfz
g7EZf66rmITwWsRAOAJnMz9/e7mP8oBfNv9nXEc4OQTqh1y3pMK79qtSSF76Ij7CRJCormtr9Y9v
6O+38M+XXD5y+dc7W1zff72mbWmLvcURAtP3j6/p1ybC4Z5WeO2+cHpt1mywxFNFR1MMxi1xHxeR
CSTRKazc0sJ1tCQXJ0Sdwe8r3udaWhtPDNG6zvzrX781HOMf3pljCUchSnRdwdex/Pwf38YUjS1t
ZgQRXeAaGJeExYnFfSb6Zt79+pW4gB9fidcghUwroVCKmj++klNVYddKiC8mpsVznxd/eoRXHnxC
EPzHuTHPYy3i33w6rPIfXtOzCaCxubdck8v9wcRejIlX9yFhUVZnzUc7PkZ1YjyC9eWs7PigF6Id
OP5tg41g8+tPa/78cT1bcrO6uPyFNl3x48etzVnALEKQYqUJ3t9IL9RM74opM6Ty1q6PQRB8BVEa
PAQj4sEhNo9wSu45as07Tl5Y7tPuMDDbOk61hYA8Hh/yGQXyb97m8q3/eGd6ykEjLrUHdsdUH54G
0J5lXZWgzMsMw6uKwjMtbNgnMaQ/Cxk4FYJ9DVADOpLaW9imkatVzW++LO/nu9DTUnFfKMvl6f94
nSCjdXE6ZMsZ3D9AgTUYTpYg+9mIPAubt5+XjE+sV1sU3nlqM4j0g7OKvSDei6K87+ZAA7gmQ0sm
nMBGdZRsYEeU3DrU6Oip20ra+Su5JImoSeVHfzxpUuUeaw4fFFfM+ToRP5jYYfaiHd6b3K7vhIYJ
XugoPwZVORztXtwaiY6PEia6tvodAuLqKB0XapFLaZuX7dZL/HtwL2qXD8k3u6SkcjtD4Q/5RGY5
/p9uQnGhKfA9KU084+rdZcWppo7wCio7TjQlhV3v8LXr+q6yzc/xctrWMZD1pVR2sKz0drMBs7J4
IODsmpiqUzcIDoURPuKlp4FbHDM5yjOOpQpWtPhTpFxQT+D37dt2N0Ths4C1qlozgzyj5pXJiriF
T0oWxTTu0oZWqGF16sg5cwN2jQ/DSH7rNlWwDwMWKOJKqKK68TfPqlqeiA+3onYsFnnURrZj6w8L
xKg4qteaWzHMrGZvUUysbZleBaX32ewXlY7Ze2ss4/CWYrqoFk4Ph7SHZJ5v0z5/ZMIMzCqzeybf
6tWcN1oE2UPsqZbCgtW+KmxuB6gzjs/kz6rNB4rWaOqvrXzxaxtVselkkpzyjCaZyaXXyoC46fvI
VGGn9twvNxK/N2ihexNu/TpYJlt4/8hDCRucp0p9AifDBbbDu8R0zS3Yi3dbdpyyiMJD1XkBVmYd
fv0A/5sVTjuuoy2TgA2+sw8rHJ183wlTDFKNHgHuEHIDeH7jSLIB5+W6B3ip/WQHGqj+qz76YV/9
YVP7dw8tkAyeV7ZlV7gfto4y10GvAl5a1WV3in37qdI4VDsPLW5kcNyYR/GpLb3+hrTPXaXrAM6U
fYPqwdi6MU05R46PzBj0b1aTf7PyLreRw9LLtkaA8o8rb4P4XjsMk9apTff8oXIQVwdl2Wzot07H
acbPevfri/BzSbEUJXQXWEf5KswP2zvIljImHjpaY59jIN7uKALmswNjAjA27m+EIKdfv6L++OUD
8JMe3zqxaSZb6seXHId6bCNnsJn4thELdyZ3kbzDg60+DxGU8sBpY6LNLIxZXXsr4nnJnNOnik7+
hXN/CUPoQCRIG8TP0mjGNWMdDdcEDfDoFeUGLom37Y1d5NBnQnbb7uuorneyoge0FPiFGw9nzGag
dkWzb1CXYoAxrtldbQaASKM9e0EGZs2lCJBAddAQ9yCBu0uIzHgLzhcwRibjS2AgU27UMGLQnstz
YxTrrrUF9MHkIcSUwWQhpvfWV6XY5DoatmZp7smWZ646OOFe+459nEkMIHoLd+Kc3wSalnM9omc0
OrcDg1ddDRGqhKq397++BD/t8FKwwVPOWrZyTXwDH3Z4EVqYfaYJF4E7RXsb3+Ku7wH7iQh6FeR0
HEomYePT9JhkNovW1IZbNR6/P5YlWm8GEjX3S5g+ZEujuECxT0yyv/312/xewf1zWeVtOrag8+Xa
LPJKfnhM0yayiHemixUB9t9NZtzcdQ2DSZIKh72yRqT9xBiB0gEAnk3zxQ4Ge1sMJdDOokQOpfrj
BPvw1UFTs2iyzTrzHvCtnFOi3AHpyksegN82w8rhZFYv2cRqOrSWPs568s/Q95sBrXltlt5NLTGQ
I0q/BZq+gAJy3EPauJngBDTMt2rM88xIjkMW1kzilX0cBI2/eZouiZhngK6p2qT1bPxmxTA/rqJS
aOofByud7X1fSH9cMqJAq97nzLIallygzu6/+uP87i7emEGZOfdZhMCRCVERkm3u0izGwN3CwcRq
tgb9WW3zwHnyAheiUe+QZNaQf2z0DBWMALLhr6+o+dOzT8fKU5btssRBX1zOa/+s2dMgCfym5uSP
lHVFtzddx1P0QhXQXXCcoZTxMCRB+XDJyOheEf7gkpxKjNwtzo5BkurjRvrNcEEf//qdfTzmSJOt
wGRd05bSFCMf1sHGItLerTzwARMuehycK6Mxs01jxZsqoDT59at9XHWXV3MFR0nHdSVHzQ/1wsAb
CJ0kDOiWgiwW2AZXgt5dHMZvGB2vNVERv3vkf35JXozDC/x0HiSW3x+/ecpfUJ89GaxK+hMZegLB
QXMxovlP36ekhyBjLEGUuyKmpxmoaThZHaWmAvB8UOQIx6G+jpB+YFPx8dYkuvnNdyJ/upNNh4Py
9y1BcPb+eMoKyKC0dE6uXzBEHq02870pyFN0OJWdpueuJU0kJPwln7G7OtBGeg0dhIUcg1k32XcZ
XVWSTmFM5H76JRWv1OJ4HYOKePU0krtsOTOHZJOe9BiAom4tcv0afZoH3RydmQK+ZcIvjPH219f6
ex3zwypmuujyqA85pSzl4XLr/eOcikQyYXaLKzBKBZypbvQfwrR+SqfFVRfyiDJwAFaO0GINCjXY
VL4uD+mAV5bGEkeD9jfL6k+3Ossq2Dab9rplej8VGSJShQveiK9A11cyIyCzwaZNllepd3g2rn79
8X++rNJSNhJ4sSzmJi/648fnniZ3CmMKXTiKOgEuYVXh+Vkrc2Z5BsvBzeQcxohTSz5ET+VI8lno
V/TeSMIJG0dsyqQE7DXM91ozfyibQmwrjLkrbc71ibFtsB2K+k5q4N4GGlkogUZ1DNylCHdJxojU
fLAw1UYJTsNff7ifHiq5FJBK0/rhsUKc8eNnI8syFz3297WokOrYfXzMmnZHZAPpwa7n7tvl1PTr
l3Rt/s0fbiepbBsqG5UzhStv4MfXzOyWAFuGEeumtGrsmCVTkNlUazw7NvVa2tPfNLMjYfAQvRrE
ZBM2OHrf1t7TxBhpq0Sd5IPGb+YW2etw7ogF2I9VfRKFTLZk2ea7OmKSZvjyNszTE1LL7I4J+LTJ
kzrb+qAQNBGjK3vuOZwxEmFd+MKIsb9q7f61n+ryfrai65FmfeHpFHcFELG0vUhblts66DnMFiFi
uYUiaSHHZoZlJgiZAyDaRX40C8jFwmuydcT8bd9GCLfcNgwvACXuogA2VVSgXcxUjs+iw+LQDp9D
hy5/NE31phmS7K52VXbImwCytB93Z0TUI/MEwBfOiMOgsNJ4cVjUe5ppBy5guMsTn4y43K2eerk3
i6Wf7gBAkdFTMHngaGcSLsY0jTaT67SXWIKmxQbGSDRTv7m86ufL67Dretqj1Udf6+Pj4nDqKE2n
TRCq00YmRAB1olHDYnf7+pLV5W2fScDj4XwboTsICKm/EUpuYnk7h61xkKUP17WW6XULYjmCIjaM
8z2QHFLueQ6KvL3PmWQcWry3O9cPt9YS/Z4gr1iA1c2p9+brVtrlGbxrS6WabXMFzrtp0PwP0Sb2
/WEP1AI9RY8D1MhZtPDSb+wls9N2X2VlFTcRVQ7Gh+YkB6LCZ6tK74tuBjU9MXkQb9j447PrG3gI
PUA34/yZQLjgr+/xv8X13H8rrl+yb81/LH/rrSinOgrC9r9+/CP917//0c1L+/LDH0DzAbC7675h
+vrWdCl/9a8j5vKb/68//Buh+ZvO9ffd7v/O49x300v+8s+u9fe/8FfX2qBtrZbWMEgbjBfy+yFu
+Na09J+1CVvTY7ngv2X7sak0/u5bu3+grPNMIVwaqCwpS2f377a1+YfpKMFmTFarzXFUuv+drrWl
FrjnP9YsCiqTIybdcdqZtNVhff64ZtVqyB2yl1knkYY35DkUMYigqLFfiwGpFbFL3SFrkd2bRMZq
37QOS+8sa0wMscS0Ti5rUlBfDwm7pZtJijOHf6ZLDuVsfHKLfWdDlYr+rOrKx+Ob4Rr3mytDy2Mg
7PwI1u9tmuVNTqtyn1nlzjOLP5WNSsvPZvw8LUNSWR7TRcfIBGo7lJyAw7HfsJmQDtChHeUQNOBu
lGa+i2PUK/FV7+GzKIL7aYDaVTf4gmaje5iG8IRXFDW3ZrRbu8MLzfxVnFpMfEMCUCSpPwg51rRl
2k1QgCzJSMRl3tyU68hsnzr02Hizmx0qEtRU8jpUpFLVFxDGV9M0bF3E5i4JQWnf5msrAEFCO++c
2S7MXV2dwnZmluzWsEygZrep2EYJIApfuTexBMQ/ScAAEkiYMbMaFjGD42ZI/3Tge4kQgb3RIO4S
aE+ipn2ylfOlqtHGdk77aZ7m2zqyMfmX1lc3xZTkpbekNdykHvjH3CrIp8vbN03gxhb5JIpkeJSV
3GcDzUMXQPTGiouvY8vvMTIFctESyIhI9tEq6y82dltA8lszQl1UFdV4mP3sOioXzrohv5Ge+9Ck
h0QUX8rIHzgyYNoICanE/qmpFtGEhz0OtMb5VDjl9VwbE2QH2Z24opQGqKm8HPa+4XgsS+UTdwqS
UgHCz4UAWUxYw0g4RUuNJyp3UfXELvUYcleUCiTsjNOfrpqR9Y7mO4LmqyoC9Khb5Dbda8JWtKno
kawi7LmEPGd0i1wazzjorK6+xKbYC0lwQ4Y8yKQLsJJ++5i5Mepw8h4JtI9JhU+vDBIbEOBRMMgY
83bhIUfN070RgTjpy0dBpxYrWTVusPGvZjdDsNPAiJtUdjWXzWCd/KYzeaiw0hTE6dGut8fHxEUS
9hj1zcyFKIYNAPU+iUAElObBmwIgbX38ReVetQvtscNixOHKmNnougA2LPEwmyEiQy0ZyMv1gqXm
gt4+DRZiL8QGQQa3rggz+5CjhPZV91Iln5w2QMXizxdnnqpT1ZF5ReTw4BqM68lGUFMcbWYHvVg4
Q4esWl3eGp7alAOyNw4uDrekonniodISgFmV3e1zVFTYCHbJ1BLTQF5XgRH4YNUOw2BuxxFHP7Z1
f9NNIYg1fAiQ9UxnDX2wEecIq2cQ11thEMhlacQkxaLFL8sU8UVftYzWK/PIDHtr93S2cY1sQ7cE
cgEdN5cZ9JQG5zBIhm4VlzlFespdGoQ2iYSZZnwNL8JzkUc1ORFTWeVsLNU/u5KYUskhZjPWQClQ
n8f4Up1248sTMdKyzW7QzWzV4GNanWlneHlzk1hAWoG4IGNrELOQZPpZmQa3KEKBveSBES3JspGH
GrpQ0cYvHCj3wlsXKs0fYr9ElHiJQeBtKuwAi+SK43Wbb62OOUMpJO931gCO1LDpXazjiAbo+yfN
ytEBmJs6y7dQG664bObWt2V0ct0Zt7hKyQpL7+mdEKwz2NMhjYsT/clhncwVpAjWy0rdp/PUX2Wz
/ViXAvkamuNWFvEKe2q6Rs3UgjAZ79H8nURgJ8fYvrZbZoQzkRFrnSw9OO6yccaB0vZLNHF+NiPg
zS0p9hO9WxSBCamS6Chc1kevOdhuFJ6CqnX3bte+Qke7jTKJFMan3rNNFnQfB4jvEzGXiWx5u/Rz
OxZyiqe3CSLtQSTRbTDU+WGynWkRUWZrIpCvc5r0Gx86R4qCHKc13U+aQ7LhaelbG19YVODeBrrC
BJ9EmzNwlnHXWcOVnrMrr+VLwU2EvMhxr2eEzDm0gcSt/W2RXMRQk5EqAVwMHFc2OeZjFEAwDBiP
7HuUAOSaIMNHNAoEL+AMCxCjOjm19WAvgaTFIo6IC5g5JvGTQztuhRuEO/VgevP9HNfdtdF6OFI6
dfBDMn/rBuXc6E00wwwoBK5HnuaI1h6V0i7B2Ry2MePZSX0WLPcKJf+K4g4XE4YY3n76Z4GagbtD
3ELItFYpDo5DoQhDC3MsPZ9s0lpJKa7ZgAb/ppuM28wgH4Y5Fqegy8z3vecU+CVO6wdC1fzT3L1b
+Lp3gcbjiZr5k2s2eIeLpdK2L11aID5DQOz0OwKnjBuCL16hXEKgawiTxlBxkPOAVcOM44PVkaWX
ls1uAD6JYHV6YXPsyFS4XbqBn2Vq7FM1kvuhr31dvBWd9wK3ETk65hJ2JCD8RaOfJ5Ims5nUsaS2
75oAl2p9DkxcJVXbnxgalFvWDrIGnmZSpXbOxKDJaHHYuj4tQtHrQ5W1C/olxok1kKsFXQbPTR8c
/bC5NaaCvD4VlBBOQHlbiHiwLLar1o7UdiT5BECmfywrBkKY9byVgWsvz8mT7EI32ftZs9Xj3jOy
6kDPGTn3uWWXRR7JWavur5tKkcw28n4RrJNSfYoA8G3NwVwJuzsmHuEGSjIFUhEi9/IqH+kqz/eW
2JizZTLPLScCE+b7GNrmxnLzrxL8ktlIoMzBo3aqg+jbq4ZpoR/Qh0loYUEP2Ni1vIiewbczXFeR
s8tt706O6iowoJbnuHsgl4F0weKPLSHV4kFm8eM4sMR6/X7oGySwlFceW3RnpyTM1Y8F0axrUTRH
dNV3OMcZTaW3QjaHwCBlMW7rA9p0pGMld65fdMdONY/VcLKt8jPhMHdOyUEy7a7mNBygC8IQt90n
GVvXgFyenFp/oW/+zdAsBYSJfPZ7YupHUT7gL+bTOxQ+bvFmWDkRT9+qYcR+AtcrXtBaZT0cejYU
mIvFHkeHILgX/XDnk7Tm0LUUI7aZIsfRURTfCOkoV7OJ5sEzW/w7pb3xwO+iWU6pSHt1rzEmj2MF
49cO+E1/OIn0UAcD5VvXYA8amzM4ccvJb0Q/XUAWxOui5N+E5D5lBh5U98QkYA0/iF5sdayH6soK
yahBDb7lOM5xFscQeSDFqknjpU4kwRU88DDQXaGBQDu/6m6KKn4nYQ/2TefkK8W9jtp4C3XFvYYU
Ay4nAouBxlTn8tLZHpqynW7xm1rtk4l9FiPh81GHVnmxrQXKBgJI0GkfYvGtaJIn9GxnNCDnUROO
meRvJlTcfZwv5iVCtYJqkTYC11xTs2/y2T/aJOYaFwkJIoeEs5qJgz4N6twvwC2cGXgKqG08G9Qr
Mtl9m+IjL9PkrfLTb0BjILiChSNdprkP6TAMzdfJBCApmzcQm5fMEEezHj+nChmoGWJSSG690H8W
JuwICT27LMjGjmg8N34Pq4yg3LVrYdjy+meV2I/0Y5MNPu9LbzivLoyksVn0nJmRr5oOI0V4l7nh
fR96u8ibP3uBbu/HWp9n7mfW5paa2j/ist45TfxtSlg9iKPKGeQEKph4lrIDv4RaEX7aOpsMnIi4
qATmjx5NNl6vXB1j0nb7kvDOqMuo03rofWXnHxs41xM1NdZp3CFQvd1VZJnj3sjF534AWU5BeUds
0MtyiyXT/JrMFAejhXUFkwJJHSk8FdCryUCKrYxuGQW/Fdrfl0GzyyUjtVECcADaPm/pBWsoAPLW
6FN4d/KJezH1oQaG8/AKbhUGg31VG86+oHGJO7a9xhJODE1cf6vdjgjeY2Pm46Ev1LiNgsLbRPeY
HO5FK766IMtXVmFBrJnJqbW66yT0IK2HxWcj2uGxQ5o8kPLqzxPcTTKNnHcTQAcdQy9dedEEB4MY
X5mf0mJ+apNyq0M0JUXVsDCq9jmfjG5TpM5rGAtGcqP3PCvufrAyqG7BalWw/CsAA7OfB3vNjC6w
shfSDvZZCaPcG6OvZeUH+MMZmkOIX/m5B2+nNu8ReJzgRaLkMPb24lBgAMbtLRPcAZ+HGddJBpOr
zfmmk9H/YuBVi8FQc5XOCyF14w6T3rYMkcxbpk5vZQolv0lSuRYUw2MUfbW5NWJ6dlvCM2CjwSIe
Jouzh2p3YBJCzP215b2Z/Qs5h5exwEGicHq2UFpZKaBg8VVMrdCv6jqqvrpO9j5ZqFRxfVwnZXet
YCwcfcIDYY3tywLHa9l08CE4OW8pvq60N30bEmiBTncLUB3FSGneZ6r9VkRGsXetYN9Vgbn3EvVn
6OKJxOQ5j85+aAbqaCM55kEmN17hAelMRb6dkcK2E5UzWvl1Y1WawK0u2abVfO8gXmfuY4Sf4sa/
09Jiptjq/JhBSlpXsFd5gsKnpJabrnY52GZw5Yo6qohNfvBmTScqxyPUltshPjsqmR5bez7NU+Ht
ltyIus/AG35HWlNkgvwiXCj33oeweM458d1Fds851SCd2PJNuVblJkpivQNFR5BPbM1rBBUxob01
Ca/ooAtA/mLIgJvGPmFYfONX3qQekKmSlO5D4IoKePYc9fcMF6adZeW7TP5v6s5rR1qk3dJXxC9s
AKdJ+kpX3pygsngPQcDV74eemX9mb2lG2ocjtVr9merKygQiYr1rPUs3Xonb1f5xcm12WTVlkaDN
KZLP9mjCFyjJ1C1VtriCdnuJMzZphoW5HVsSYFfHfY1pNxqylHTLSN2cW0M/qlp2LjpK5GpoSoCI
sX1Mx+kysN0kXVFtO10395jKHS8bb3knqi2a1kz10fyepdOuTmgMJqCk1uzGKcU243TXMLqN/Dh7
CCGPMBVP3jrKLfdQ4Xhkcu/0VeV+ZBbM9EyMr4pBHOcJgtewij/zWO08FxW+UPOpUS1Tk7c+pene
S4W1syrqSTti7HFpeytav6p1SfPxxhh6i0cLn+fI5p1XgW7/z4pMzwcY7qZ8tWpQR2MaqR00baqm
aeUNZZI91NElc5OWOgqTBgPpNLy1o7hLlc7qJzJo7zyGWoIrazhCw6dRa/swH75MRRtZE9nG6Z8P
e+p8lJBhcAPBWiozM91a5tJsPo+XEB61tNL8vR1Z7keT3I6dLqQFpvKRNm5Gtyr5KGJxN4a/LD88
6ypA4z5KhQmJUJM8QpbxBz4547QoN32L0aobZhY0AOVYrQm5L2WcyTioHQ/Zcgvs4iqwG56aLmGX
5SC0sr1+iB3CMlM20/5KCx8mgG56cAA2EoqH1NRiqSZMTDqs+xNZAv7M9V9FASEg8yftGPnWvqKP
1V6aIzBtm4GrmAyUNYFsy2OIHas6Wlnes0Uj1xubx8yHPxE5lr5nLAqIW4f8IPzstZDxA9db0BrT
fUFL4/RPI2EPRrXBsHVX9aScM9s69PSC0mwqEjxWBPE4S4aXpG2IU6NK7fRi0+npLycSc2Om8aFm
i5cmZvThhFYGfM4p9+CPPpuURLsQrX/0bLDgCWQL3Ddg5Iiaw31vIc7U1NWktCO3gzpqIVgVsKOQ
IOzU25RJSA1hMnSnXLtq9nCbEogAuf7KzXvTmOfvQ3hk6xbD/Soq5nhN+Rtf76ewMrjj9FpUML1Z
41W9UWlbH6aw9w6Kowkz8X587cPnIWfsMZsVD7XSmo4TQ0hS+jimbGs+upyexIAbIASRg4tOfE5W
Hp4h+z/Oo/MBNRMnWvrj1B0ePYfuIDxWsGtgjyRpiyNRwHvLiQBTNB2U+OcDKyN+QMcs1Csn7QLa
YYgTsPNeVwrXrdbpHq3nzmIZX4oZtGLc+vl904Mt9iEgE3Vv7kMrpCwinrd9PKB25FCXJsPk0Qrl
m/pQwrrZPP6OOd3PqRQ0tjFHa0eCZLSvg3Bvmue+QmfUcOmsQdgtP7LFW6KPp95a54N7yxO16FHT
lrMRNJvO/UlZY0GFVPMOwyo9CtT71RnPv5Ca+qM+N+QAKrkdxrq6cTnLijoFbXLcs4pzuc+MvW7m
87V0nkF455dJkWcSAGLW6bsG+GBbVFRC+kN3TWyyzkxrnn3RbWdF0FDajJbYmm7gz3ZvJAK1bc2y
Rty2f6fabHryaK1Dx++gErm8z+ZgJIeYaFUwJiQkMdjIwButl7Qhfp/N3R1JWrblK8idJQMewJV+
Qyn4hDuXHGH6WbDitpKtfAg6a1vr9iY0rWar9aYLRN1yt4Ua/yIee0/6BobZDlfwcB490C+u0+dk
cMzhXs6PDsZErJokG7PZTNnONJfY07pLyKcCrcbQrF2ucTiJ6vyj6D3SE5NyHwDcFndOBGAIZqv7
YC8N2xWk+b1kQxh4dg2+UkU3rt4iYt/HZg2WhqehaqavKSCHn74ozgODoTe7KqtNZiv7kHfeRg8n
H8PBwIdPyOErK4cD9MvuRtXDReW9e5VteIDzU1BMqeSJXCfEIkAfWd2PFHBAIebw/g7Wrzt7iELE
Bu+m3IPGRGP4qRQprhcrtnag101OMXI4NElqPf/zy3Cg+AgTDRWhke69tA5VsENR+efYKbwXBXKs
1sNh25pmv/W11NwxZ5/orYch7fcE/E036z8SYvAybF7jIp8QO2FzNYVWPbTYPXdWQfYrr4vk5Kvi
IZGcreK5lq9MVpliVaTayOz9plU5PoaHKdElZKIRP2LuaTd3gDUs2K2sDB3OvVXmVqASJJl1Aq5s
4mLG0Vu9Wf2QBWZNiBfEKmunFyeLxmDfnPxtnNz6ffKlB0A7ZyVZfjlAZhr76RNZXO2h1ZQ3CjfK
W+SWsNWosFy37KNhQovBWRgayXFpFFgmPK8u+aoD01Peeq98bmMmqloS66dmUE82ufyHdnTNrdUC
BI15GrALdrc5E4udjWBy7Ur/YIGOO6jJOGiFaB44ptqbIRLFBeH+lT0jBJuqzbYQuoyPCbSyoYcv
bq/TBuFj/wcBEm/y1tJPLDxvPO69naiTliLerj3D8KMVnt/cmKSI78pai+7q5V9yhjJoJToOJNx0
q9kajlkJNcfrH+pRCxp/xA0wpvKmGYNCKEnMjeFQBgzW8DmUXbybMm8JFVXRfTxlsMTGtvhW9bHy
TnNHjoh92ilSZM6W/wBO8V9+599/p2Kg8Y5H+m+Mfj3VZV8yITxp5152mRojPeUWiO0iy1uALEW1
jZhrUnydljcrUWzelLAPTWPGl5mx5WZ+Bcmkzqqo56uRgAxhnys/60p+EWWm4cZFa6yw8dWJadx7
LY9no23iz3gK93M9d39slA9TPYkPOlY4vZaRuk8g1+6Mxq73WHRgbpjw1YpSbUWS1fex3i4Xjade
mnxAwioEr8EQ3tao4+kgMuL6UjeTN7ukqoU5xIRDOp7wLYGecFEu5aDse2adzUtVP5cY5Z/ttiOT
ZXoodpmg3ayfP2ch3rK6GR6jsR+gGC7FjhIROM3vPeJ0HyYntq1U5kcvmR9ZZT++J9S9qc59n+ZK
8hjCKfvPL4dYXwja6zxU/aV0KN/0YyJjQm8UQNHSAppaxOvaV7ei0fStodrocTRQ6ZKSU8xgpa+5
zsLngiri4DKKRzgSa7Le4kUr7PIyy4V6xRltTXuK2nQx8q41+EwJ6zLm8A0xJyV5s/KSLagpuD6I
yo3n9XehIOjYkcTqdO1Nn2sQ4CxjIVhHOKg5TrRqQtzQsruShSuYaZs/sIhCiJXlPs1Dfz0YBJap
QIpQSGK4o729Yw1LN/mc/MIjvRQ+fwKY+AiirrEHkBOMvZQGEiCC/opPpN6XYXScMKQEM14RG6fi
OjUgJUgTZLKQKtk5zUQ3Rz5upzJW57nv8k0Ye2fF4RTnOoU/Jgf5ISM3bzmYupc6LncKt4Ny/G3f
dFZQ/OCU6gNDRt6u7ia0KS4jd9olkqb6saKfhg1vhmsxZy9+pl3wFnrN3WLIMSJuI3BQi/uYulNA
Z9cYjjFb+txCMeIYfq66+dB4xoVaDZNdKvYCUIHNCovsjT0E/voOvgsxUZI4WcXUq/BPPbE9vxhe
ozlmREjCeGMngM4lOdXAd0rnmivqoaU09kCswcxDR9lqqKqUt0Ybo8nbnUTj0u80M6OEiGXbBHay
GkNa3h/MzvtBApdrgolAKZAjTUqQlVa/AvsniqQVxkZRv1iPMfMtHfhl6ooTSC4a6IqF3eGkxyFF
62ZaRduZ6XBS0X+drH0cMKwTC++uZH2PgkPUquxOWVeQUcTYsCr15q1LjDLIu+nF6PxxC88IgjGl
v1t7G3tAVFTc3o8xJyMUpkUpYVfE2spcIvmM/IgiSpz3pG3j8zCw2W279o8T2p+fDsWlLveEAYqD
q5wbCbJmxYjY3NTp3qjTmkqtemNWHESs2f/WGabzwb2l+UzrAewnCaXPWFogfBV/MEQO7zDEQJUV
DKImMFYjDB5a4R3aMmhA+YoEJSQTXQ+oh81JJ8joH+ro4EZoW673rY1oZKXZX/FS8wZyRG9Mqq7j
1Lnl1r3lwxhiqjrs+4sV8XhXUQVnpGhfqYl4iyk4GojbjxWFXkbLXDmHWevGSGiO/z2mAzIc4TWH
vDwbMS3AWpNt82XDxn8t83POwszasQjBgumZlKMKHJxO+60LAKZZDJSSwCZT8wRW/xK/HqfhIw7j
swKGNnnRD+xKFI0EMX/8FrjTViLnynEdxmtyHp74MDfKgCArMEUWdKhVKQaqxncQTycnWw8qe5SW
vgXHTfedgpBqh9lSXfedFTqrY8qJ2BXwknkwrhIfJp+OU6DrdOw3Or6GEOZq9t268XcxUg7mc6l3
WN4IKsH7HXqEAY9nc8vjP4Dec+o03113gvOKBcVwh2gyBzg0//iAjkPFNhShhrEiFZd0ASDkurzq
3I8fDMHgRucWqqIoPWaCSH+MuRMfkb3sf+pNj8YE8AfcQYu8RJ7Yx4SFXpJ5NT873QFmhYBZ0EtM
TxZhLV5rI29Fi/Q2J+yGyE3j9/LpFspNRGpEEr3kuwiT/YWMwDtGMXux2faCdOyaoEl6MBOSuz/s
oYPAoYKh2VzrqcBu0RdgdKig1AxnDwfoIY4j2Nr0KdMG2PF07NSvIcLHIZo3NFCNGyoN3y0nNPZI
DBVo7ie9TN6EU3+lUoJroiIGV8yVshEqwC37Ir24XgO/fGF7CQYLUSdz5qV0pCevT0Qr9s1HpVV7
N7V+yjBe2VMdBpY7pTtgw0APLPY6rClsR70PU8I75pNtoc3WRnaIHBtO4ZLTMRZ5SBqHbgYRkcXp
loNZTbSLszsThQxzGS6EL/oZ8H/EP0sxgG7Md8y7ToVsQau04ffUuTebLrO7mmeAADyRXqhNQmaq
r56pNiLRtyGSI7lLoAQxHwQTlV06f4zQyAwf/EslODsRXv9oKx3IGcAV15ZwmBALtaggYlDyWdPr
SY9rZN/RPIrUPGmvCfOo0xCpJy8rAkxkO6B/+moeSDxUjaYFMEtWERAQDxvZoR7bLbVTSNbEpeO6
A3qfGbBPtTO/8Vhy42051vjbeSo2g7lOzEFdwwHeeoXJTqsQOqqGksoyde4G5VEBUTRToByxV96l
LwSfJ7w19LU0MGhn2lc+Q0Cr6V+iBdKSxFUAl9HH3zKyRph42wsnJmPtJD9wWNPNIFviC5NG+Jzh
RpHE3tql/ASFOJUYI1xekONma8mgngkmAYG8qkouU57eSHpBI0MgTZZ6BDX1ZixrXmg+mLb2GjvG
jc/9ZUZcROhFrZLjuZcm87iU5FSjk/8u7flJRTRxcaedGEm7a9oquMZg0tmZX6LmUE9htp69Wiin
yeBRt95gcePUTZsWpuQkJBNm99ra6DMV0H9zVFZ/xBz/MWeqXiV6BZAIW10YjdykGVQjHdNrDNI2
8FamVN3azcHUtxmbezrhqqnY/vMvt6kuMJa/IJX8ubRMovqVWAech7Q2oA0a0EMlD1BVXHWDSb9M
871TUDOoKUris5TtDz78EPBq28zgudii2VlvbuYFIgMtlOcgbtJNM8AWTSyxN/EnMQE6Ugn9xRjp
LimGx6FRP1XblYEfhgVprng3zCXMHzunaoYKZfVmelc5AEUFMzrhOEoMrFEOFXQVGju5in3fhZ96
TMAYhAf5t/HLwDfYGyLZ4S6KgqzZk8AwgggP+7qe6q2eAEHQp25TROJ9NgZkVC97RrfCLvJr5pHF
FVr9+q7x4pE4Qy2srN00Jy+WsafEIUIom15cqa72hAIyGDBP3Zl1xcNHActhzdrDdTMyaxB5Mwah
fcpDT8K+lHdaVO7ht90mb5vHPGh4c+ktRCRIgbVNhrTWjWdfxqbdd7F3Mkv1iBFADyLDWnfFeA1b
RaqJ8ShoyB/EKIj/M1YAA76KN78kqQdNVwchNTVwzPqURKtCS1uyOd5hspnMexVjfLO2Ame873DU
H+oiuveBJVLYiKnhx2Gvt6rd8ovz/Y1zDgpYXjIYIyUOT5YZK2UqMWPP1kifZVZcQ4CYK3NiLwWH
VN/JsA5yl9ipgQ2UvfLb6JXXpituXoFQYDUwzn0KDEKJnT5GipPR8CB6pnS2Nw4H2X922HjXosrp
pILACMEaCkK8zEmqwdmkc8FqA6fIxDPPQIveuapfG0ZGDlRNt0S2x6qETRKO3m9Yjy9WGL511IvN
LW+8kT8Lo3uuLNocKn+01jLHUTIHBvz4te2Lb6g9sEIm8ZXlACVbCtKyirfWyp71JP+S2uMUYmLK
uvIgJmZUPbcYRbB8zg4yRWLgvu/xTnui/LOiYq1Y8ncF7RPonPWHxj18mpx0LztvO6eN9jIrNFo9
6tnopczMayd8KISAwTd3W1G4GzOu5kAYsD2cNn/wOXpisiK8gAkTPBQVFqV6Au3Ptnkcx4vhInPk
2Bj3PXWzNyqq3KAu++JdVM2tbpLxD0d6EHei+J5H3gAAp/qjbUCwYR8Qn7DNOXdCUg02GHnzyDEe
rDYZ6C+XSc0/X26b9iVtbPU+FYuq4VvmLS1njdKRTBx8bygvhURrRK/FPq/beGMn+TfthU/fQ0pF
9iqiOebF8IxoU5hWRAy11w6EtQTmzCy8jYM2BxxC3PeWyF67vOCiajcAa+QXjd0Qq2ovfgTJo2C0
JfOdbY3lyYzZWYyl9B69Hqdix0Pxm0Rc8M+Xq1K/L4lwv+FMDumq7vLbyKe6B2W2Uq4bH+w4ejYt
QSDaA5qYDOe69X65hePtBAJtSpIBEhJ2sVkXd6be3XMiAFmnl1MgOpYGSSmxaDpWG4azIymGLXUb
X4npPdVGfu0cq7/PJRADLeeCZjN9mEsdz6ht8qiXBJOmduvUkzzkUXt0TK1YkUH/6xHNWD1A8fnQ
+hsHKi975EnAzensysOYH90yH9teZB3BWM9Y6qihyhxjYEIiAoAx285I/Lc5MX+4dNVAYtgKz1An
u3Valjxt9qjE8aYaoOZxd2wQv3Y5OBIo9ta3A09rlrw/WclOsNbOk5l9ZmMLf6bJ/7JlMQRBxBtW
5WcQrCz9vRawY5Bbs40f2F9U+7js/7CdMTsw5TNeSZ/Rv3zUWmyMfcra6ofsdSRPG2WzD4aPsai7
NOhF6a3mUJ2O98bIBodIND9+1RzFRI+yheMghS1Kw/omtvBB9bN897iBuBY49sWW9S2hrngMeHLP
fYHy6W9cLve+wLmAcSx/ikcAme1AQlIvj34WA6LNUPjZArwInYyPACW2ceU7G6vXMbUcSJw6UOXS
vJ8gkuLpWXsGiNdu2ekCTOvWYWk/CSxGvtaAP6PVGdkSy4UC0waDIdp5OdbIRAeYFLYachPdl0lH
o1cvtsMMEGIi4Z33OSBB4d0ZkaHWAwSkdFGymcptnLCxuE9KuqPme3oe7JNf1+2mF5y5Xe+t9tSC
wOLoZQLJ64DIbeLZsjauRq1jI/P8aET+a6nGfrm0KGSy6DvunZeJ0zU04L9ZMqCsPP9V8cguWo6W
bS4fC5X0h6wKj+bgmVD+qhr7nHnwLDsB+n6KqKSS2njqBrruDZiGvsbmpS/gdbHgdHk7fBUu14Pt
lFhwVboJMupdD3VvbNyyhZjHKbCcllArLV8oeGzmIrui+4FzdHfwcnPeNB1tfT3BiQIzF5Oiho6V
DhAc7mJkSReVneduBQ8BA7IhDeqlILExFIYdXLuY/TxMvjNHJWUmX5VZhVgJl4pRgGNGzjbfmFKd
6ShdPGl9jUqwPgsbe92qYp9XOkdxY4u9gJ6O5I0032Vx9wh/vEGW5XynOH05WEXpn6SVbORkR7OX
l6nHkek87FyF7sFmog6bpeA0X0klR/yUVCca8hmFE9tnKUgQ697JtodfwZQ2aLLsBzQSXK45ZgTB
+d2KOQ8lDr5qjIhXT9iPHRBYFHnrZAi0Yue7HAcQCTNu05zOJ9++tV32UDkrxswAvPieZTw+G3N2
tSbzZCfq0W/nk1PKcw9djA8fOqmiPBfD61mP0DEGs/wwOvtsdvmTVdWYCcOMCkqfvIvXOYFwKLLU
YPPP8LEiRPoRlHDAaTszUApV+BpyJGbMPGbQlwZzk1fuU6xrv3EX/hKNf2QUu2/8nHotihJjXxLB
KsjAm8zy2S/pvI7xFMKWw82CgkTI75SUJAZjP3w2K3OPX/eQZhdvkq8JFh+wztBuRXIVafzMG5Hf
IQxOq1H5r5XCXi2oIEE9iQiKu+AiCk3tNdWeRQQBEkmbjQp9fI3c6lX2007pBzrYCz0lHJ2rfWaa
mIraWztywM2L4avz2KAUaXo/uyaXvmpo6oBFh2t4pVsUpDruUzun/YbUqW9Q6iZzWGI0r6h9MvWP
QvHMo07rD+/3l+Yis0osToI1daLrjdSq8R3afrWXiZ/RgRQ9czj4Mk0c2JOO42+YmdRDt/y0GBeC
A4MvRrY5XXnm0G0GPqNAp7rdM6mIzSzrnE04WQtbgX0h1+Uxmdwhsz3MHD9kiBpSuY61dnycCCNX
DlI5WhA6OUP9GuefWx/FaD9gOFabcuT0I0gcYKxudoNy69vYY0It3qYUwvJoap8m2jZ3/0pbmxP2
Csum3LN3b4YToV0KqJHwZBNVXlvwvKtajxAx3DMCrcerR5Cv41vJYCAV0Vc9DHd21j51eCxaMX6M
PZha1ed/ojY5SHL40BL5iNzKWjupAF7hkWHmfHbKGrzxHSxRtLteb7i6eDxkDdji0QewPxqftc0j
qBlt+m2MD7vvnkp+rsbwn9iDMF4UbJIK/VSxfWbBbSkE9ycsRmbSBS55qNWUjjpQ9U3swoJjDIMI
hGDptz+xwo7QNHDBcjYksTns54nPZcppN7Kemlp9+Yodbj0X8AXDk4PXY1tGCCeCjMJARAWLE56W
vP7RbGh/U0Sn++BjiuJ8VzjVFQjjszuzerRhviNYSyGM9deWNc0edLbRlMaju7Ciax16zMfl9BJ3
7SP97bB3xUBrDYTSjEQMqIPHEC/0rmvdNz+PDl3PpM2tx5vl4FVe3tbPurestfBj3uraZIGIoLs7
LzL06XPJSmgwobgnGMGmoOzOrf9Y2GBogLeZWBizbZQVXFJZhkcKVqHhzT80w9psDrD9Z+YnZMF2
5eFN5I/p3g6zv1SBl3YRzDOSaDXpcfTkZG0M5VUsZOxY/CRu8Zyb/ATdPMqNxiSE2pN1ko4oZTDl
6bfs1lAWkI5m80zQf2nbTYI5sV4akn7HuPmdJGepUZWv1JMx4u5HDn+9vNaRTmpsFBcxUPJR14Pi
1uTANU4OdwPbMZnB++27msOyDs/BKZemz8Ih08HTwgwRovCj3XU1JYTexNqZGsUmM52TLsurnOZ2
1ZrZxzritvNl+lO6c7uZzZ7CJi2m9dXaJrJA1ZTpRuOED24HaZNv5YQXB2FtVUtEGLcb7gBPPk3i
DE+2DaBCErQ3z8uKorvYh1rnsQEnUVeNte5dCiYkR99A2sV1rNSvr9cHp86fc1c+jkxcSfj9Ivoz
lMQy21u70na0Td1Df8dvSSPIo4Pm6cMV/CHvszWT+oPqjQazFg98U+rHulmsSKLSOHSrtYRC1LQ4
A3qH46SeLtjHQrJlpiihxgZR25AlbaMaoQ4xfXbErZi1+6TMGCSAb+bKdui1UPZDxg8o5wd9le8t
q0HHLKfT4FXgSsLh5pb6KXLqMWjK+JBQ1Rb4rr4pjOkNAuFay7FrYUe6ENo8dQJfsoTiXHfYf122
a0HKUkZPKUZG1Y9bAh6sm5EZbv/HSx6Kz7gtq+08I7kpDLCm0dvckJCn7aJ7HUJ3LwHCK7q4iP/G
bGAx6IyqWwoyvpwa/dCQ8SmREyJ0x1B4KSOJ7HOZUPYzDMlzK7G2Ps2N9ttrHbexn9wxCo83JNza
zVAnOFSGhmbvDMFJxPo2dXmOqCY2NkxMxim7G51yS9peBX3tXhYrdO6g2rGHQgyFA0nXJ1WnOhIh
whYFurq3d2VDWwh2ogAdrWGRjy+4FKxD7IDg0m3A5TWokcp4EEPKHtdw+M55+tr3OgRT44j+8RHr
Pmoc/vmgdT2Udpo1urqvUAeq+85gMR1j9OfMkj+Mi+lZDSlAZ8qyKp3o1eyqk1e/wxQOZqALkEN2
UsY/mOKKbbe06EA/1gN8CZfcyg/MYPbVzCunYoUwSv3e+eoUGd2bUkZ6pF4bwG4KNRrYPnPLhpgN
i0iMvue0Hg0IyUQCpUVcHW2Om/khd5pqExrJRxgC2Yj8gVmcw60PZQ0/iT4HlZwPOb1smdk9evOw
zYX3zRLAQcrT3KDtHQaZyQsnHUq//fg8wxg3abrfzl391Rndzm1RSqMDZ4kI0ujwbCfuWVjuizdj
znCmx5CbF8EICLB+TQhyWXP0UCxOy85QtJtQdTh0HVOCjJodNaBoG9rn8v9oejZrlL/vJE9pJ/PP
Wph9NIDpdprl/2b+/Zhr5wzZ/86WVL/0Pqc1exeP1ZNy5+vSfpEpZD5WeWVQJmbTbz+1TQBPZudA
/GEn376YenzRmY+4wqTX0fJiBK8aw/CIRiIYB5S6vmpM+0kNbbbJwpH5dv7V5Rw5I7JBq4JIxcQg
NOjliAlNh/TfqXwLhgAxQ+NZOAmHqLXLUUpyOTrRz3J7+qrfVlqBeVGY91inWFLb/n6C3s0uGi52
hLVJk/LTcdntQVUHxUXFvB9pD3RRDtiSwP+XU/TsNGzqDY8X0w7EFh0nie4YLMHmzklwCyYRwGMb
0lCdpuvB4KlzY+rPE5mpwPZ5cYNUx1ArFs8lZHhsgxlw0jTnlqa1GKGNGVrCuIVnG7fw6ItjGuGm
b4sfs4hLWuvME8luZic5DQSNHQOHE2dNwhipcpZWRbUq47mf0sof+GucPsEPNcYSTlLaU1GNd5H/
7rY8B3dqyL9FF16TsXhqhMRAyw6gwXyYA6+twYRQ+Jos5ZkY5TRNkDSsWHooMP7RZQbGTfunVu2g
1c60Vh7FGLSXr4xJtYCVodNguTBC3kqPsSDlRrgi1WxpRPz54BxpEsXj/2Y4NMqB7H50qLF0O7m3
cYMwKqTmyKFFhv1AHKS1xk3ZsjZpQFaZRxSCs4VGdCGmEgkQ4/fI+BFDZxxt3bCCv12EwYQox0Q6
ughv8Hfd7Dxqsv91Uhv3fosp3poL65jggB1n5o8Wz3T438irXrnoGUN2jIW+l6aLH6AtqPErzo6j
/ZHHRxMjC2H0TIXDMB/vUGXQlvFghjbqYV9UFdtXUR10h42wL6zAniOYsorpqI2sNCFuRRli86h7
22VnKmznO6wtTvM0nTmks4Z51I+YVqJh3uS9aa+GadgaHSP/is4NECFBMmTWemkyY5iCyb33jQdm
QUe6IW/Ynmc0dL/lTDv/ViFAfEs8+Zgq7xaPg1E4dNsXc32oqKA01Q91AObGZx64Zh6x0W3xNtDS
FozeE3OZFvUsX9cWzdpG1lW7SZ0AgjCTmaO/OmZ5CHUOs9gKufYN94CU/d5lZ2AX1YWbeGya34Uy
sJ+Hc+an9W0puTI75gV8P3fVu8sZUo24I/1fzWW1cCAwz+EitU42TBzmbkbLbjzVnsyO9110eMrK
IG4/IHoYhyib3w2CnoNfbHgvTh3CH03W9OfGFIyBWaA0yK23qYrq/Vi558izzoMwr2aIv0tUvE2D
bxD2Ezgfe2QN5bV3cQqgOnWrH9qsURkIs6Vj/bwsAr2GUGpWxS3xeYXuiP7YEBrZkBhtN4wdtN54
NvX6HGpUjBm9waSJwzRt4zMDgGwPB8bchH74Fc/dgIWx/PiHoPHfQgM8VQX//GcSwD/p/u9/YwLO
yXdbddVf///8W/8/MQaALf3fEQOrz/br86fq/hNkgK/4X4wB/1+2qes6DUNgw4CSQu/5n4wBx/8X
XFRheQ64CnPBGf2bMWBY/7Isx7KWL7SFDmTgfzMGrH8tvyZ7yNe50Gic/xZjwPoviAHHN2lLAY1i
uuaCNXAWVMv/QdkRmqjjWafDRpI6yaNPWXlsCMV+aC029jTUumScUeE1mgCBmXBCpZA403emk35V
hsGhpDC+y5pSldyldqEnFQMn3y4GND4clRmNX5jpKOnD09aTJRLVtXZeokL8anzDlAK7omYaGffx
b+bobwIBw4rXEWJBUA36p51FzwT3MYuqXdiyfNG4NjE3SUhng1Y8M0piH4dVfipw+8odKWDGV4pc
IRVMCysAz1gRRdvMefV7j6NIsW1g3+lFuzg32NnREuCEgWRs5tKZwuRuRvGyHWDuWX5HaQFGT30z
Z3SY02DrNjqnVndr5DzzlDtSA9gA9H2Q6oFdv1hNLr6nHKWd5puEUlXC/O9ah0Ffu3Oq4uLa4PeY
3To1L9ZbBvHutqbo1tJZ95axWQOZTYabyMp2kmeTVVasKKhFtrvtU7HJ0SOorJ7Z6FXKfc1auTO4
35sq5+PQr13mblrouvm1tozfyRvecIBRBQpDIWNGEGf3jfyoRrkIxHvXT69Jlm0Ef5ziJcL+2b3b
GQV6aAZBkplIZHiJGKAwKRpSSniZmbl/aZccBJEjK/VOFYmXroqOQKIGWQSd7269Sr9FOLvN1qYq
JwvsxVJB4+/yk3r2NzH5PflYBsukMcndGW2+tXFeG3O4cdvi0jC6C3vsLnRtsSXN3B0dsEFlG+8p
vpC+6Ym58BmX4rUL1dZviwMjkwfLXvo6DkIMO10SLa7cra6rT+ispxI7dmscmDIP6LiKzJ1Yasxp
OOWYU3DgaOR87bxil0/pSzVMN/LAQWWG+85FOGK6YXDtsKFiK5i8aCOirL4t9GVRxIaSqq1qi53Q
X5zm1hi0BHjO49x0R0UfqSMwLCsIPhc7fO4iZhMccTpcSnZPXb3G2lRX53wOPxql/Qd757UkKZZt
21+5P0AbesOruwMuQovMiHzBIhVas1FffwdZx+yWe+SJsH6/3dbVZVYCcDZbrDXnmPvZeTClc6hy
9Xai8uvo434iErOP8hNyGwR0HcYHeyPCjrYqm0uuYar9jt7CDrSCV3V8FCRTrXKgmAZU1iL4mYBk
fa+jW9TUuyxkuDf6sRi0XSpx1EfmUalRsMuJw2e2HdG6jeVTvQxBykOvjvDYyW8XxUCzlJzi+R67
2bWxjqbJIdZ3IM202AMt8ckW2Nol72npjuxhrmWSnwRw2k1CRj2q6QxJQvittIhgXNxgpjGSV4+V
yxG3XDN6K38iTqWNaw6orzOFIalg+aLXGrPoE+Cw5dsCN6oa2Ovt+TbLqkdtwbSvvIS5fW0T+aoY
Gyijs4jvzXL6LeJh7/KraWI6GQYJcgu7dUSHqCADWefbQhv28CL2NuELyNm+DdFPy0zvEwHZp5Je
nc2ntodI5epHJ6G4p6MGKTHz0+n/B9v2/1fTT4g9Oric/301fYp//Z/NW/xWvJ0tqOs/9D8LqtBZ
NV0DwCoMVBWgPH/pfxZUR/2P6ZjsH13DVg3r37B5XfxHhyGnuqAKIYCxCHb/kOZ19T/QfyipG4ah
WxqMxf9mOdXOwWYWEeq6aTgUZGi+/1lRz1dTs6aKZyZLFejG8C2leHaMy0Gys9e6m6zoFlJF4NpE
1uDHkspOE0mSmJyKUGygYMhMKcTOZPlFvZp4UJNjvy2k8gkqSzsH2f1zk8gcBBxFy7UoC53fJLYL
taWhUgWtRb4RpgME702zJuG6yY1NimffpKE3qshPnJ5Vr9SJZZoRepNpStpyhHAi7KuHYklUNJSa
fvjXG7/7B8l2Rhk2uP7/I7X9uT+w8WAXqcdbln1JaoNxNHNFkEVMUeOWn4hqU1rgh3KNVyRbpYeI
v9uONpQalaYIspHI2nGIWW4S2TaHpJSfsPj+8lZpxThU7BygoeDFzn+wkqlhThr8hTHHDhoL8/ci
x+uPTZxiPvQgehj/zA7/YLD+8hv85RUBGfwTqPA3OukcJbRtKkITF1UTgbAOeQ6hiaa17lTGJ7/3
X6/FblJjMGj41S6fLmzqpi3tgr1TbqELx1HjRrdMt7CMe4Q/H7/d9dO9eLsuSEedraaO7wSQ5/mP
OcJT0nq9LHClzJyzjVC5hp/xrNZIRZAnqvt6iMm0lpkPpYhuqYYdAq0OWuMcJ1jNH5IO0A79UHla
yHraqSQsepki+9PY6u6G4/ceoFl5Ayptvv745rUVMHo+NLl5F2K9q1poZC5Zm0A+JondsMAB6Nx1
dHgfqvyPLhaLhc7C0dv19azECKqTZ6uvUMDkVuF9fBPrD3R2DwbUaUsTOl0skw3UxQ/Ij1oRAvRP
vGS9giGp5BZ3cdbvKzEcpvW43lvASD++6rtRsl4VzqtGqI+lvfsoTbPOZK9UReDShtnJZK2/m2x1
aBqjjoJz/F9fjjMRSDaaoCCv7QvyWdmbUao5UR6IiQ2qWj3LoaasGAY45z57qe9GJHEYaINge1q2
bbFAnI9Iw3LcMmPLHki8X15STw5U/hMCpTtFiUumuGnHkP1l9fZN0XffWjehzRbi6/v4kbVzhCHz
HvfB97cmqRgQ6S5frJH0PdkkeUbX0vAJIff01vXs4m1MDD+N4i+Etu7zPguyOXnlHPATwfOdsphU
G5KXj2/l/ctmcSX5kTEGQ1qYFytEKfW2G8FD42NvqIC2sG8axSjupiYVR6SBvz6+HKfZixHN4dfR
Adzhh1ZdY10Q/nUGHUtpSiEmLNbWCTaLWRTeaJwSsz1NSepnqftUZc0ns977r4hruszqwrVclv+L
l25CFnK1pUcenGS3bZIgran3Ird/ZDJ6TTL7u1EY3//7xxSUAdaHZFibF2NazlNpt12TBqMov0wn
spJ/N6gHe5E/aKoklx65XbQon7zLd4sXQR+Cj9chSpNMEufiqkusR1OFWQNKMnZZbHlmQq9gKrc0
Bb65zfN//YxC5zKoufmYjMuRo9SGlbpulQS04rxWyRm8FEJRhB/KQWxJTviV1HCaKK32n0xQf97Y
+byorwURpguelVnqYtACIopTBMxRIMwZPouBK7I8meRLXEn8OeQhX9vVrJwm7XsK5NazEs3FZfbN
SLJo19pKc9NlJ7fDOKk0vf4y99KbhrtInpyesKqp6W7EPIe7oqopfpT2T3SQLt2ESL9Nc/tKscKQ
dOICmlRtBG6DS62f7RtZhXstK3DdOelnD/zuq4EFrgM8JTtDpxok1r/+r68Gv2GE/CtGVeTUFPrn
VAFhk9+qfUq7si6vWhenpJI3d/w7Pvmt342p80tf7iBrHfJBrIRNgK1fJwy7SfEkqvzJnTDCT7ar
7+YirgWTg5nR0U2CfS6Wu6Qj8dyenSagUnHMVk3APPPRDsck/GQCNt6t7lwKLY+hrXORrV1eSqHy
3gplbHi/6kvlLFh+s3DdBG2xFflFKI4yqx+VEcxJLeioraFzcCsAKyqYH5bye1Hqu6p7YXleASvo
7hSS4Lscjb019z+bfho3TKx7TalJ1EtPsTYSf2kNb1oREeAdVzQe05j11FruP/4s3+/510db91t4
XllhIJOeDZZ0AsjUIyYLIhQs3Bxi1HpyiRsUD1PfPKaVne6ymN7KUIe37Ro2OCrH0B0Wf061NyOc
S0rm04LNk8/q43t7t+xxaw7JXIYuTIMjycVMPHfxouSZUgddmal+k6LJN8EffHyRv42i9VhoO1Rc
dXih588vHWueltBAoxjWP0VIJ88uQxzLqeaZU/368cW0dycYGLDMQpZBPAh/uCyqYrGAhJbUXA0P
6NZuFWxl0cm2i1VsiqeidESEKb3MUWZN34sxurKQHLC7pckIsefju/nLPOHqJkQKi70iO8aLR7fo
O81aODVBJywYOSGv3u5n2oLaciu7/lup0/ZZEvegufLx40v/+VnP5mR+CEfjhM3xmllKvZiT8VFp
KjzZmrh4Vp6htQM0C+0uzEW762OcuJVz3TtIjJpQeTV12hkpADUrMV8jA5X0QoIYAKGE2h9iExTz
8kvVR/suQyq1lAaEsCg39+OMRxspEBzATz4bfb2/s/tnpXbWk4rObggC48XYjOmG1rkQMAlcYBdA
wzcjghtb7onqpbzb0+ruK+fZDlvrWOTayTLIsjUJUNFwQ1J5Sh7MkfCmpUIMqauFeqoSNFpCL6bN
aHwWz/NuVl5vlqHNWRUCsX25pTHCQVXITykDa3ZNbErmTbWU/ljkB7MxrsI4lJ98uX/G8cXPw07G
JbmTVwwT+WJWEYvsOG1ndUBwr99kVn4/jsYTnhs64SYnoEjBcoU73Nfggzc1GnNgfRuzBiphdImO
LKn+SjXRa4o02nQQASxY4YndvHGu36uApDTqmBtjwq2t5LcMFBRksIfy6gkyxE3JaktUx14ftWuz
5G+ebUqfUEis1kLEq2n4g8OJnrwOodea4x1qCx21Msj5wbzna0TxVI8bS8JCltxRHP42ZvM0UpNB
0b+Xivq8QPDYyKYAvTGE17VUDV+R9FkL67PQlveLD/sWSkdr28ehAiMuhloB7JnAVrMKzBoara5f
uS0N9TpdmVo5qJY8yXcuSrOdNTj8qlq3KwQxpvpo9B5JOi9pLxPPTd3n2J1v0gLpdjOsdCoFrzSJ
zRuLomwFjFmCluzkl8FOvXaAkDbJ6SWpMVQMWfZUkH2ySfJW9T+eCN4fnNexCeyf3a9Fie7Ph/av
zYqrGmkxzeSnzOFLPtbXjlGlNFCNXTFw3HKkgvMZnQbhPvvUEbvMxUPz8S387evAms+mn9wQiw/k
fAWwYp3saI07UDAOeHXLpxuRxJiq8Q/SwCzm5MT5ZEPxfh3gqWm/84c1xBKhyfk1J7UjRqiSFI4a
pg2Z0dmYlfSk27wk7WWpAPz0NMnWdlGriSOTTLbFNg9vINx//PR/0qEuPlWDsyXzP7U1oqsudouC
WoKM5VwGEXTCraKKAHHXQclmRFW/Z0c50K5+K1NCuGNtb5KF3Id3n9zCu4WIgy1xLBoNTfbnZH6e
/xpVkkvWy7EMavYZZjP80ifIphgtoWTI9pQnPf7x6TQaSYFRc4h27rfQml+ymVfViEXgkyYF1nV/
uzHbJaNMOUdgefn4Lv8yTNbCDh5Yqhw69bDzmxxcvPKYCcsA8uGqUA6f85gKD/3+m/UVKZX9SQje
u53J2v391wUvxmUyLNMCTawMRH3fxP3ebo19gRnSnJfg40f7+5XoN1vEQqmUys8fLTfTZrJiriRx
OBM/XMz1o21Hv/NPzoB/HWsUwlmCTE2zKJ+cX8g28la0Cp8acTg/h9Y94QDMvQcszi4UAzVQFAVq
Kd2e1nHelgavQmV/dg/rw1yOdyrInEF5h2x6L94ja1Yq2r6nUpeB/YitQzN6w3r0zcS4bNU1Zb5r
0JsoZeRpNRtPOfxKsyS9ai3CQzkoap/MP3+7IY7fpEMyI/DZX6yVsbSsutKSIuCUaGyiuXvLGub2
j1/x+i85e2oaHHxba0cD15bhXnxiSPmVWU0SwBZGa+7gvW9MrXWvu5YTB1pSdD5V/agWFJY/vu77
wzcXNimQ69a6VQJwe/7Klcw1wirpQ3raCywHubzBECPZS871pqDNu+mqtvO6tCV8cYkea7fBsr3O
fYt7HdqEwnYsjIErlUclXKK9iJFuqXMdCCbNjTmbcpNJLSUCMnxUyi67wSUXXQ0wANP6h6bMeFVl
C+vPHnYMin5NUn1ZLD7g3Io8nCqj1ytRG6Q6FLWPn/zdfMGD8wXz2NgtCZG4+KgmGUqD/ZYLcrk/
qGX7kqiozHqnv7KU9BeJYfKTk8y7cUQDwiSGiE6W4CijXlywdxuZRNJ0/DjGHzT35JsmTvvy8VOt
r+tiHPFv5xTMo5kGgpPz10lKC7DydX/FtucRJeWT0eGqmom1/fg6f3kYV3DUBoVkacy3F19p59QN
Oeu544cTwlWOaHhMavnJw1xEKVFYdZHgcIpg+SOXA4Hq+dOEQtJRLEbaXFpv+KvNiTAscTNnDa1v
wl42bgbXTqhRugMypp3c7EFF33JdNgTcxw7zFKVSigKIHApDY+JMEH5lUQEMGfIi7ar2C/lr5Jsn
qQnkltY4vpS9OpnusYDREFmab6pzdYtmbvzswxPvzprrSkociU4mFZPL5b4x7UvCGVTdJGADU1Ta
xI92jS2dtrsknPHVLTrrwHB6nUEnK4oT3wJEewvzeT+L4b7AMYkaIELYKtprPtl8H8Ux3ETCazeV
wjPhFNkuXYLYsRLJ1inVt2RCtJuInVqX5n5akTqqTXRIk8PB7SdkQlqtGg+tC6Z/GPLHqZttIOzs
z62ID9YW2UOaWpnPFIkgYhzlNiw1hxgtfOwidw16enl+oDFYY3TKogP9xgUf9PBrkLV1TNK53JHB
FwdD5FavA2cKMgMIoyRcaAkyTEDaCu0p3ZWGmn7pIflt9cX6KVO5LdQ88ifNXjiKVIfWjGCmFEYb
NMjdJ2xLc2zOxyRhGsoV86Wx6r2puwDkjOpGb7ObyFaiPYIf6VkCQ6Qw2UYKILINjFXKguCq6kGD
LN51P+wIPF1dPo2NdlJcSitWhHiT2Fp+uLYVj/CVyFtrW8SNivKACPBKhDUlvL4PzNa1fNNtvjtO
EweanKugXHpU51WMj6FJvk0FzL4lE6eFdEfPbTvDM0pEhuYCESWZVq5SI9AbAdfE4QB3FzVosxYi
vw2T+hM0p3JyYnpEoEPzQ2J+TduWwA2zfJHQr5iOK2VvQlcmEjq6Bp+5+JGax/skgWjDrF1t6MxQ
rehkIJo4ulFFTNjJosKow2U4hR2JJBjCvHQsKHHFDsSW9o2jQYhBF8cwZdInZLYlRlygRajAlEPp
giIZmxI2a3YyCaF7FN3icT4aTmh9/d4pLbg9TkHCnha9tVCeHAevf5zf23Xx3S6Y8pV6grumj/Iq
A5rm5QPBfLrdKchthzAoIT5uEd1rIHaG6pmD+10oZYgi04bpbVjqDtudg7QWdTJMQk+IyribIE5t
2bp0T+OSvRmMf8OdkQRFlsujBiO76KNZKROG9ORZ4n/Y0VnydFcMe24dQFyyktBDM4XLzDooAKNv
gcPfNWoxHEEQ9IOIbkVdkREyoWIh3mA5DtrGYbA/ttUKWHQcny15dVPYaw3x65JP8dcBT8xxGKuD
a7XKtiiRMS+iKzzTSG9reyy+Rq2DL5o4MsABnacQMHBvSFRjmvtVI7F2H5q16ikmdisHlyeR7P5Q
WvoX1yLBRZ4aMku+DEnkSYuTmdu2jNYmRc2mQY60rUCDhL3tW/x0ylJeS8V41VqkxgRyGPsxRzyt
KimS10I4viDqnBO+epRq7E+qAfyjRAuGIBlwrSmgQacGxAAlr/yBUJWdbOoIpxeVKHvu7C1fgRHA
/7mOI5uvQJQDT6Tqnj2F9Q5viLpJl7R4qrMFeE0772GIj4eYOv/YhflVXSGmMwrd2o+1A18nQsqD
IGNhO6KhHmeHvTXl2PgD5fHdkFqaRxrKsVNL1FCuklxZOfKrZL7rSp2fgKOiBxPugMA9v3Kr0eUY
bsDZrNlCs4k1gzBUf9mTq3hDtXCccpmN2iUx9z1kxXCU91U+dF5s6hFe79B3jbreREALsPSSCMup
E7R3oz4XmPv3SDV3cx8x9879i9GF2oGtANkDY4G1A5RvpJOFbeXucCeb61S/X5KhekXnsYEelW/V
zIx95hwo8RpThm0l4nYey+zGGCq043D8kaMIrEs15q28AgFQ9FeVGwd1THZ6iyVrG1Kz1IoZdrRz
ixw5vq76xrhRTbDAeE5Ks78K5yz3eoE0fkZCbVZG+Trpvq1234xBhZYECoC81754FPFvjETE3QrT
PrIHoKvaA1+ZpurNUce93gp1WzuI31FYtaTKftaK0tbNw9kmZj1ZOYiEENGq61nufNmPRLKU4B2K
AC9DsTXh9YONh/OjY57CHSv1kwsWJwj5UNr558cbG+NvF6eVQMmVDc77gOiBxBR8NWhG+uErOBpQ
RW5fb9Hi3rlF9bNoYy9ypp9Ss49ZspYFQvWlTqAYId0Gx0A0ojHRRZh69yswkFWwr4VX3Xg/Zspu
iZTnyBXPRDTV8IaXFztaXvTYPcKum3d2GX9FqShPHz/Qux0hPyYBe1TeHUEa6uU+twdc39SNy49Z
A2shBYwuQts+urUyf7Kj/uvxkR0JlUxH10z1clO4YHsxIciQ8KJRNSlQ++cQIewR+3gxWP1e7zC1
m+6z7Nw2sMblhcT23ZxjKP74kd9Xr/E5apqgEGDT0NQvlTGtOvOJ2nERNAp0FZCe1CfwfVlZCJnF
/NE64LKsoT+hlNoUzUqcCZ1jggnUslNQMcvyAkMYoiI2LEJ4IxImsQahQw0hr4qjqwOMFBhEyf4N
0Ip9UnL7S7XF1FY1Gud9uh6X5wRmNbOdIyUPKsVy6VehxiXN8mAb85c5P7g4iRV9IGkrFZ8cUP72
3SFN0diK0s4xYayef3fKOM95r9jkcFX0wID0IPTE8VKVxvcmCe/UXrwANqyI4CkhtHz8zi4iutnr
r+8Mpf0a2GtwMrs4UYSWiEF9Ew9EE+lmKonj1PTbKoxPEV24ziUUfXixTer40jkWIn7kwKzvJnfJ
4LnExt42mpBEuo3hDvfGAgbok9v7y7RwdnsX1Z4wNkAUFAyp3nqw2+X6Tw1AIddk14z3te56s7ie
9GsyJT97K+/OCfwwOqe5VeZlrSLJ87fSRhZo51jk1H76R8MN70KzB49SWfFxLguUSvB7HBOMLVGl
EJV9jUiydhmJBADS8PGv8M50oDqaQcowzUjELirKhPN7waCpqXhA86BLgEqHum8BevTCaXgbYM7j
4drJccLqPmcE/UAaP1Lu93Ul9JSquivlbTm9wcP5ocnCT+OHuB2fFDH9pJRDc2FMPdbPxKRIrsGI
3NST4kWNiLaOTZiDPnRveM4fJ2w/yHzje6xd1MULSArD74+fUn9XGlifkpYro9E0aSdf/OIL2UbC
FiG6opQbywE+bpSYTy9vn6ZMv4OdgXK7y/0hy1/VxfrGWwDioTlHo6DiWeriWegss42xBDmF0E2E
RmRSI6pTGK2ZUDizZvzD5k3f6fUuxemvhFjAnPGT8/N7YRIPskYV8KL4E7q156/L5uq5ZE8VcLSl
NDtjnlhcbiHK9KfJYS9X18dwGG6lVnpVjzoUZOoyTU+pY7KU6W76yfjBAsMVz5f2NRzaFJQYmZyF
fjGAMI0TNoFfNmBDso76Q5W02CRgr5dKsas1cQobiFQD39ER6XkZt3QJWzK5RsvyyoHoPKsqfWLV
SUIg6JAIwK+aExdbkZtjkNCo8NW4b3YxqI2T6J0HrZ37rWqzMQyJLX4qouu01996xK+nOT1Sa7OO
tqx3cEHUOyXZweeXhyIkl7AMx5tCiNe8J6/PMtqnODUlZm8VRLma+cSZ36etjHxKs90WX2KI+Mv9
McBw3imJYtIhU8NbtvfKdpz0Ge9612wSVJWHwfRMtpR0kYk/wkvRefMWG3S0yzht0dkp1BvuZhea
L4txE+sucdmz+72Kxt9aFf0EWRnvRop5x2qZMD9bzhuTEkrC4kHrBbElMMv9Km6LXZoDYyEasNnh
Oui9FP4ANo0x6ENN81h0STrCm86Gpe+/dENxl49R7TcxiVYis0IfMd135uM1VQ8e+ujkCal5iXUv
IJHfL5UBg9FnYQiaMXTfMCbn3bVU5ZNexuUxmQg36MfwsCBYvpmMiSoehBp9vJ6c4ZXkwXYnxp74
s6IPgzDpv2ppfJdCrEdTMUVBiQx1A6eNtKThFykaX4cc0lZpsA4v9nxV5hG55uQ62vGMM0d56FZO
qalzRted8UH0yHvsNDqoetveFNLxEQsY1yNYrLrRNm6jiB3fKyYNWz/FYzLtuwEo/zgDWYo0gmgS
IX4XqtR8IbATzw5W2j5sDymQImJ5QAa7bfNkK2oDPA041zy8jjOhAjXNby+zECKCFkjioiauYcHm
PMBR1eqboeoCzug4GawGG9MaZ2jvqfrWgWGWj0lEMObYwbIF4vSKwYFqdvOtS6ssqEyRHlL1Oq6P
RfXWCegL4PYOauO0V8J6XRQGRKfF+4YpJMVd6EeD5ezcSLd9BfPanpQLwxz2WtPVnuOsvmanuKt6
uU8GvfEKVdxKFT2QJO2rKk3G3fAFeAPgsGSvZMm1mdmzz9GO06dUArAxqLT06GaKFMVbYYdK0u9r
3fzZu9haluUxdCDiNj2IIIDCSmp8jWLtuxZr+kZLopnDJB1EHccVlZ4WCqGmHccyJupmHbLRFFt7
fkvokoShTdIM/nD4UVJNcPuYKo1sepkNURxJuOVgZRJVhnoBOlepT8cECnVqmwk9gKxDn1GIYw/J
dm5zx4MkvnSjrztWIFHmMxZtkoPGbIuR5qpi7PjJOCUQDIZdCRMMeEgKEj6L/JoTwFWE/IaXBvEp
fxK2Fh8kwMrNKPLQy8isIZMu/5YTQqMO2opiaVRyQlN3Z1PfIvANendlR+KYYMKWcrkjxmK3EK60
GaB0k8dBGlOYrlSLvn6DjwxamWazN9TEwqv9A+UI69QlgNJKkg2IYVI1QJ/hNzzTiOSgEdyOWXxC
C+oj1FBT8ocMRGwcbaf2uBjmywTBVVP1ClT5EGBVZwJotXY/uSbpUSqGMPKr+puRHutGsSFtO0K/
naqc3rxaPHT5c5yvzlk821f2YEGcpfPs95T2qRUQJVkRClXNzK4tVBevoGyzlSiLD43pMkay8TGu
etNTcF9sIlv6dR/2xBwmZqCiAL8ZJcGlriSeTRa6wLgnT4qqPI8JgSpZ5NicxnXMbI6KPVF69OKG
jUgEBGOcv9iQxPXQ/lKcfDdHb5VbU5bSCZwMl0Tb4pF/0ZCWbKIuui4nxYUJzz83NYNXNziq/RwK
EfXTBbiH9DI7opXdQYbvV1DX4rIFiVwdys93J2ywgw9iZa41oZ+3xYNZk8DFCuJwnkNRbStfXLab
YbL8boXBLLlMVhAnBIHXVm+8AoTTwQBA5EpsMkI0HJsQs5L6RAnd9qRmNF+zSLvNnan4WVXqPdGb
hKHKtbqhEGrMpGYMvd+o2hhk2C62JZVqRefjbKENedO0WujRW2BdH7/lhbYTdkJHHh5huyjhLs2K
l8Gmm1QNGKFSIZBtLKCeZXpyjbIj2HjBCdj55OVVD0rLrt5skqfJ6JprekWt79L/JpOKyaprzQEM
FYV33BPKzgyhwudl49kpKXBTrqRfFknQHI2Ja1VCs3cE8a1lUlFtqBzdn0099YqJeUozwqduJNoD
VGtAtG1LPWrA/ZYvBEqRF/PxXu7dVo5Mb2xF9LUQqiEavtgBwdJQl3SoJ9Jbip05Do2XVfNXPu9h
BzOn1OXXj6/3/gzFBRGB0KnFK2FRxDjfcmllrFqZU2DL401DvAbMkcyvYbUYPr2xZGvMCRPnAGRw
fdO6YT58fAPvTo9c3+G/sBiJQHcv966N22Zhlvf4fsxaHsxBDZnRUMGENvF+yYMeU6xNKpilVJs+
EV2tv+XZ3m69tFiVnvzaaL4ujkiN2rRgFom1UNMiYXXeahKDFI//laVfPSAl9Oba+GSP+74RxTOi
XNb+XJdWyvnvHUFatygbYyq1qE5T7ifU0saO+/Gv+n4nzbO5wuI/9PwdC/P2mQwTNXIkVZNxJOjj
7dhwNwfZujhrTcLNU0QJhyiiEFzTwrSmwr5u43YTEayhToUOY2n0e9f+rN7yl0e3APDoCI9QwmPt
OL+nDphaZ3YEME6WAKgypdCkRPfz4yd/b/tB/8KshC5SaKsy4OIHVug0NYmVE81Rj1cmLG+b9Dnf
1MHVT43WPerkQCzloxaFVhBm6e1i91GgkcPkZybUwbAeI39GP0tBGIkMuHpt2dY9/Fekd9pW0pdh
cIZvH9/1Xz576pIWUk6NUgrr2/lPYxKHNvatMvoto3yie7ZJEPFzEGh+6pUNHIxkjU8qBH/58JAg
40KxOCGjiL0Y/WTecQxPJ8IciIBJHWIOiwTVm7QfkxyC/IuTIhKF//hZH1sXlw9LD5GywNq7t9jt
6JdTDtmOtK5Hdn6TCDdpZ22KWiHttnAqv133swttMqkD7B2Gqd8ijXxr5JprYbsvOdsPfN4TGl6L
RNE0jhJ/NjqWUlKKTvWSf+kAw20c1HTPc06uJn2lmLV/zFhQIWt2KTARMFMnTpHhnbPA9QJDbSma
+sLgAPzc8U0myER7iM5GWODbZnuFikmbPLOZpl3MTn1XO3oKbm6qXknW3kwUu5RSm2/rUdcf5mdS
BQkKiCgVcjBrybPMmEdaqOIU2Nf8jsXaKE1s+WEo9I2iOorvSLUlyhkKZNVNlhfPJufv0NGfwuK7
EWXpPo8ixweGMmBRH6uTAmOHA73+kxjmr81s7HMY63dKVIu9jU9y09rGQ4/34EptdXFlEg6ScLD2
tdZA0YStsa/S6KZGy0fRP96XRDUEikV8b22ySIblQkyoqx6mZgnZ7P+sNejzLnPGLpNjRSqmtuyn
kQqCJu+SmXW4FARzJOvcWfU8G60m6DPhxrWzZ3OgTVuiXNik1nBPKF99UNVi72btTGYY6JzauXNH
e090YeapGZbzMe7vm2x+IE1Ru1HhZoPURkvmLjjva/UmH4kncEO07Sb10o2Zc8ixG1oTcQGctOpf
dacod26tEk1NknSvwhmI5eQR9klEg6YRXIAsk/iXotOPImYrfE380vAQaeEh6sbMS8HObolhp4IT
Dw9aMgNVRerqZzb/6woiwzHO+4hVOcItdu7rBLQiGpPTnoQ4P2mShchDB8PGLA66smbKtUaQtCRF
CmtNNgjtrcFh/0YF4anF+N5tIasDExYMLrB5DnmAxHLWR1LmkI3CpebrmJVnUv+IoxmyozNCwKC3
HSjRtehj8h11m3TA+KrL2GmDKgoPRj7+Tq1QPzmpTO4cm1CUtCR6JCtM5CvPSkrfPesgjekLB8ao
jb/AGF/uFf0avDTmWzaunpI0ylf9sSnq8RSmXaBCcIg6ZbmLtXDYjbZGDqyQaLvbimyTRgnEiMbc
HOeDZGiPox0e7EctX/cOU0LINECxqKrMK7ZUTVBStNZNwhkgef6YwN4e50hLrg1wa2AT6FQKuDzp
ABCiIQgrWPBQeXpiMrpDgs1A1vRqHL7S1j7oo0s1yA1telWUCUgoiX2Ox0TzWblFlHrDoX+JOYsU
HXrPJnrgG6ZYwn5iO+XZtatB1kuM+ESp4s6VdnWXEGoCmWgnqWPve4gGrizDYOjBsVmJS1ZhmrJQ
LDiLsmhe7ovWDr0ee9eOchDoA0Sh3JN5Fcd9co2Aw0wt2Hqr+D9EEbJpZtcM2s+2FO80UdhDVeGs
Fk0XYgvioPPVo80XiFmjaPxUyj0N48Jjn7qJ8GI9SjIDpNViFnLiH+FcXIklSb14NKZrJB6BqhCX
2AFbVy184xohG20+Vr5A+AWa47s9dgjpa4tD8BQR6BnRelgW4sHCEpKpgaqKZaT/0lAv1BHi0bwn
VAm6ENyw5CUib9hMQQqi43hrov4fStD/6ly+3L2tD431C1U4CjTqhhcPDZCymPEZNH75NEsWi7iY
+HLQ6CEEpwSWjOC0ksVqP9tZvdNPc2EMqhb/R811xQOc/9qAODsnN+qGKsPwQtwZkzgVPaab+UUj
x3XKySF2J7sMBgpETac3AVDyGEn0gONrcR7IXXiMWLk2k031Ve1AYrhF8oB9Ldzqdt/sDQKpoYJD
5B8buFp93fmG/c0NRXqsZEISojpfmdLoN3kK6gPPpEnyrt5vZysi/ijOxclYE2jsUWugQovcZ4NZ
wskQoOeN55YQmbSp6l8yJy/VQP6dmOqXMR+OYrDfHCMfbshGm66s0eTozfwhGyfI5cpSFRF8HEWI
bTe5D3VhG9diKB5kqE57/LxBp0U5Syj4dL6Z7JjUS6C2DbjmUWHlJVgJSyCCfKde4ytjjreh+z1V
Z6QbkuBv116Q08HLdV1q9aWhR16iF3d6G34d7OphtvBE1I2OCz+rCJc36gdzqHQQlUDFgIhvCsbl
Veioyfb/UnZm3XEiWRf9RazFPLwmkOSkWZZlvbAsy2YeAgimX/9t/L2UJS9r9UtVd1W3ySQh4sa9
5+yTp6eaXntGZ41gekXumzZtArM7NZzmHdy93tqJQGe6nKcm3T9zD8sNIJjB0muZLVjOuZ2iVCOT
VlvkV5oJth97dFk6k5zBapFHrzuqBCJJ8Aqr+2upmB4UmcfXapYrY2zv5oKv15Wyg507WftaJZnD
asFXskcWRk+kuGJ+YdCq0sWm5pz6B1Kv3eO/a8qtnP7v8cZyqX4xRqKB1rZyeyvH/6OEr8m28uhA
t3vXbuNwlQjuVTG+ujL9zGr//lX8fSUs/bpOy545y7srDTq7QIFnYp+U4heTS4VTI0uyXWN6+Kai
9ZHKJ0PiD+eb7ZJb+WhycsOi/tuG9p8vVzgxgeE8EntjKEtwUtO9GBj9OT0YdXqJJPqQOu4o0jdn
pwg98nXNNqVyX8S8Bzd/rPXPDh4fnW/wnxkQOKgA0QEa7+1l4J5zGKtzGVmzpe9MWcPd1w1xsyjE
Mc/GtF6KzL7W2VgCwxlsfDkljTc50q8gHslzFJDR5PoyBet8tdPszxau7Vf47/OAJJizIBwvLLPI
FN6rFCBLWq5oEQhkOILgtJ/0EYFy4fT3Cp3uVZuJn5MM2b1pelas+dmGEc8E+qfsk8swGOmns5WP
n4dlFOkwspFN0/putFILG6+stHJ0U/Z3Z5iUK0vNZVDHynhIBJRb2l/7tant0G6029Hsv6ZOdXBE
MVx3ubUbgNf5Sd7AoMznpz6u5oPubghUkRx0lZSvxB2KvTpQqJrWvGsH1kC3cJIrU8Z14OKOdmoa
bmZlkQRgvlrVAPVyweVFfFQwTNWD0IvTpJOTZU2ohbyavCQUHPp0u1UoqO42pfFyGlLvLddF97QW
4rPx5YennJ8MTQDtAve3Y/+92FnPxr5VtSaP9DnFOzwB5ixYuTuiBVkh5UYGBFCS94yRUo3IGXE0
QCoR/ginJLPpoKXMOz85N1rv33bGqFjn6au6jOi24fuf6woz7cnpF40zg5uggSMIvUICeMrUgTmY
ZmuREiN197L45CamG04j5Sb1UONn8QKJKgVHRQxz1FfxrzlTrjtpt9FQAYsqOoumam+95Ci4Dukk
91ZJVplmEk/LD+I92sMA3moej65c+uvRphNqdvLJIbnJtjiELXS5HYRztySyoPma5595vtHkvBlZ
+Lw+SXvUL93Y9nT++xz5X/uLyACJ4u1lsfqGOCxxS3nv7aRDFnuny60DPEW5uqm3kGcRHqZHmNPy
e33gv4i0jTSdzerf6/aH9xQp4La44bRmmvuBWyL4N5NhISKWo8ci6uHnNizH/uRn/NtVKOQ5frND
0M99Vz5RzynWaFUOOvrkuavgTCd28j87x/kqtARRC+usPB+sCMyHGK8Rx77Hz4Z3DB7lpKYuqBXt
JimGzJ+8JN3NZKsp09O/b+L7HgNPKJ2vbYxsbcqa9/sDkR3EzJUK6LtGXMpCzMQUmea+cRMvGlTi
n1ccg/++5Pbc/7G+bpdkGbMtRPoMm9/dUcaG6SIHUGUTgsfJXDgS9RwlJ8jncdf97yoLsD10TzZT
PhomcFJ/7O6FVbQ0dJEnTzLH1uRK71Dq8j6e7PXoITM4TPW6cU1vh9Us9zJFpNstsxJ1nnoft/BN
/v3l/6K0QIEI6cKwbZ6oD+U4RU2rdtJIo9zOmntO+g0CuG4LsYOu/lvs3peGeib54ECq33A9ChLI
lK6/g5amHqbRAWEHNhmpxJQd2240Hx0zK8IqvwgRqzuzLxLkMorqr67XHWovdx8YozJF8uSZ35cY
2cmrHmOnz+6qBvGfBbZc32aOtGdevakTly6l0jMmFCj//uofO44uXx0REJUWHXvvw7NmxznyCyuN
Kr15FQD/NyF1tROe4FjUKoRYDTqTeo15b9WfbTNtn8aE87ZUrKthdS5MTZiKuOhBC/SjRU6uYqNT
mLqJdv87gXqMtbuyc/PHf3/wv+jfNhSZ5ZoIR1Re0m2l/08RRSPOqnpNAnoRDCtrK73DvO93m7qC
cwDEvBHNfDs/551z6j1kTJX7hXH0l39/jPd1KvsJLWEeYZSThk739s9PMRSk5jhTVUQx2hmtpwvW
e8XRXd1PrvO78/vHC8qF6LwjBdpqVPe9MAnQ76jHJJRFXPI6sTjWAH56dhvti2JNuHhKejSagn+a
wVDrEgC1eOABOIDukCuTDjuSs4nMwcFXxPScaYmgmKw1J1Sd8VHZWJWahSxIYjs3Odk1uZrsNE+5
NZsslAyVdlLD7GVpzb34PR0Dx2Bwh5H+5UFLXCT5b4RdLN7t/35/6cBtyAO4B6yJf97fqnTkyi+Y
I1Qbt5gq7wsqpdOy6ZL+faG/eG+5wbz/rAAb6OY9T41Fhh5mveZR0pLJ0sxwbpoQVemNRWIth7wd
x6y9scIFyARKBNJou0/W4A9NbX5iph2qunmlOJC8m2YpoyUzTQe24zXdd2sVtDuK1xaEVrvGyOlR
abm5h1IQF/Yn3/3DhrNdmWdKx/RIjf0eLVSJuCcUsIA0T/snIevVFw5yW8tWvBCaJP6x4tIxRg/r
WI00gzpb5xPl1YM3xS9p733XFGyxSZZENuG+n326v7xj1P42OjiUygA63vcsUqXoTRUNcq92D2XK
3hcXHXAth4CW7K7Rl2jjjNDMlgD6YAqowKKJJpvmpUNRgosWHfYnj+WHAsQF1cBxCWIQbilwOn8+
lug1yCFvxywahum7VLQL8aF3//5R/vKb/HGJd3tkK+o1TsWUIYmOXEdDndm/kXiBF5VOzGfzlA/b
/7vvs33f/yymCGQWIP1yUwK0dxxpbjld4QOw4AApP//9vf52KcexGZryF4PG35+XmlFlpFbrZZGw
1yuQSyeKgaffIZyqePj3pX7/We8WTfY0dnXKUcaE1naP//O1FhLuqljbvtachImVo1zNfvVWb+7p
5xa3CdIGfFQiLFnXAkwFfW2MF/Z9ArAQLyndYazm/NIO3q/ReHVG3Fk0ViCixzxUosCyQ+9sN1wP
wgEJY27Zku03tiVick2eVDW+djcurUGGhz3B1s1McZUZ+TXpdJxhW5o55oZeHda5Q1VD0jhxgn4e
u07opVoLPZgOOYykMfzktmwvzLvbwoKKylVnVbXpr/x5W8h9gEIxIILyKjXMdWi3eD1SxzkobJK7
2GFl65UUfoPh3dh02ny1zxrfIFSX+1jsdEV+lyMHxsZ1zpgE7o1qZm2uNrFMl0Wzk6FHrXTEKj1W
8JnY+nzY55pD3JmaonNy10A31OfcGb7nXf4wz4S7kEmLKEeHsbPt5ktTPvQO3h28187ISkRM2riP
4Q/8+078bdGnF4r5eSMe8Ki8e483iGbaEN4cCYnUpRlGaru2+1abZRekXZsGclQwzJrNTb4YfCFz
GJE7EqPy788BSO/jT7JBqjBM2hRh9GD+/EkI0ETDiFUtAhkYjgYOAkKZtX0NtHtw8hdrpYNdxWka
wn18XdR8Oq/8HF43a1eCp3hcNOs+nW4rQ8YnxwanRboY5hvvcYzt6YyIHuSjmUwHr6FvTp/2RlPx
B/A/2IhnyxIypih8JTXPKglA/mBdnH6QUSWu5xy66DCuYYtlHkEolgvCHPE5djOxrFtt2Hf7ZDaG
46DA7F4JXa9M7yLpvkcLbL7umRPHsq9dvoBeaEuA6dgOWmU6G4VbhBCkk7NGrgKKBWPG7oihaeHk
k4g4Dan7n2syzZD1cBYhq8GvMhqxQ117vqtyyEXrSJZC7A+gFQO8VS9Ftb4mRnWij1n5Uy5immqJ
y2gjfTVjlJCDpqN6nlAwxNN3zcyx5kyq2C2EvvurVFH7Vc5Lb5hEM0x4Jl8kuQY7ar8snEV2wQE/
7ruBSJlMPiQzpgVS3WvCCJjqNJ2/eCt06XxzMHWO6WOqvkvnH6oBm1zWi7q31DWjPpNh3Mk33Uvu
3Cq9c5L5mSzPn/Y3DtTfipXUyMWBgjs5Z6AuJByW+1o3L05BpEhHSBLGLKPdd6X9zcy22FicLSgR
6cHpiqcF8Wz3+6bAC+cmLCpLBc26nWgdtn3UCoXqcamIKQJp7rsIjtcGxWg3slwlPwZbRTx+cs25
9HVmtCTOOVvyPDg82bwSefb1d8stM+c3JhN4yCDmdGp+5J1BXmN1J1iIb0rWH6fevYeWCzljOMwM
+VjflDc4MxnDo8oLfxYzEaM993OnbfVskXenBcjlbij6h4yE+EArhiuIbMQaNRPGSjP/in9mD3EM
ZDxVwp4EOY3+rEWSzlwC21pGHlAqldQisLFG37wztsYkcJgYTy4csSJs3dg5DosZrdRTPs+Vji4M
6VivQNIoy2dRxvD3LOdabAnZCgYj0oOmLFxL9Wko6ojwK5jruSBDgizPEDjCCV6ZASIMLWAlvCtr
YRpnw+MhvOPsmA4qL6eXgMpc9IczyG18m6FHEjjPO8k+K5LvAbhC6+YPyyAeim74Tmgyc2u7urdM
ZT5J4XR78lYuc3kH1TN9U7Ts2sHws5tcO7+fmubcLWZ/7ntiB1bEhagOivZKMh8mFm/durAkUc/m
JAg3VM1ImBS0tnpd9ZURzo23kCHCIDaLC1j/6zMB2K9Vh+y0v6MKfxUFiklmYD6d35nE1yilg36Y
8v6NO54xIOO7k8XoRFojv0AXwN0Dd3e3jp2IFouQIZtVC7tw+6Xl2aJPCThZtUb7gLP2eydFv7cU
jEooET1ikxkyWLHmV9OJ07lzbOd7J9bIZNMeFYsw9g5BMLGuxRGzPRF9MXI8Y8P0JPoDByX3ALmA
FqfSOTvODycXkDmewkiQikzENhoUW71TMbFcZfZ6UXElHkZvNxrtcGV3WdgU9bgfCI7aSaWTge0p
1o5+kPb/J5vawQSBKZmxMibvhADafEXbqEtOUbMLdrl1vyH2Bh6k0qgYiMfJETGQoagxr/f0a3e0
z8T6EYNXrkRS8pv6jFF8zMbEOSaWrxdvlrBvFXc4Df1z6XonatWRJAVdBxVI70GBXe8R4Rhbgvqh
ASunIaTocmTimrEyObbG20w8KMm4HiycmRYpUuGadXqI1iJ/RssgAsfbVZ76oo014zdWjwCqEFF5
+VsBuJWMRbLn6CpiUg0HNFXc07skXzC1lvJEsOd60IkpMtLD4FaYX2vqn7gffHODgeoLJt0ylzcz
jF/DmJ4FRnsEBfwUat0ctIy0sMYdDuQTyJNGvoOsVAbn6EUI1Q0yCbTeagSK9MWJ5plhW1XQEXcR
zDn4kDKNyL3lbOLgJeodea+hFk+t1gbFEIdy6Sp8KsXRmFR7N054FnVZ95E+WBLr5mNOzrDHVAul
S+rHqUKeqtzaNITplYM85tAyjsI6avhRp/jNy4yruhl+lvo8ICqmf2DO3q1bp74jN7uMXeJU6zw3
yod0TwKwCCdzQGhJ4AU6feCHUPNVCYi8gbw4mucYizaJdCYUs7w8LoMCWGxeqQLdEwobgs9Z5ZDp
qvrU+cMQX496jzelxJ4hctPFPGKhCWDyYtXGgwcojHu6uryRdUediZ+RApqUz2Q5iarJr1PNGf1y
zKy9jEPLU/BarPLOSBttv1bMEdpK/yoT+W3V0MVXCzv92rJBZXLdj6K5XouemDdL+ooz3Dqad+hJ
2PO3JQlyQ4E8+w3GyEuSJHc25sdTX74ik3hpmNIEpmJd95V+EbnK53fJPNZy13fXa0EAsyPydt9L
Nv7MmVdOk84XQyegV9amPHeeA1SrdAOptg/dlpXkdhbXYiPgYUbZ0fBWWYr4LkEI26q8s239MtcF
MeRadip6Ww2wGqzQqZI7aKqBTNFYq4mCGJbTWZhkW8g1w0NGxxAIiCVJAtzE3q2qmF+byYHLjtqi
7QVCWMXBqq/drE5Rh6W98PDl4kKWKqAAuwA2C1HNL6cu8Xu1fY4bnBFO5d0umtgvuJcIuGsQs2Of
SpRbEtZxMYgMrFhG8dHa5peePOCdA8swUFbU3OYpzlN5cIj6c4vhdlrhHlS202EohuvnDFQPC/0b
ujYgJ9YjfhZqcSYmbp7EIXDvHpl+Dewsza6sTH0xiAr2U0UnOS1uaT7hvkyM5DDZlK1zPrZBs9LI
icEH+IRrcnJursbKzukl06qChUDeK+GT+5b+o2+neKVYSLT9UKd6BEKuy6qdWjiojAiTKVSCw5Zi
+mmmpNV5nforbyjlYB+j3NFN9rL1ra8qXIE8d7yGeHTU5OIo19IpH4aZvoDj4q9WEZYPoiT0zhxQ
CpAaGGh1IgJV1W+6nn1CoQj0NWO6Ve2G/GKL9zmucfvpFL0Kq2s45NY5xvXCUogiG1zoeFWtpNmA
XL6m6mkCcnpb30AEp5LQG44VChemKIGR0PKSKXHkWLH2lrWOe3eRpC26z05KmIfCoCpq3Pi2qpxs
73bZ4gNvoBywVnAGpYmL2JSsNxzvQOKdFKHuexwkezqEUQo3eDdazTe33cwy7kTtm7Cu2hORHPFu
7uxbE0l7IoF4CM5MWA7MykdHZO7LNiMSqI8P0Dezh9zo77XVUbBQFW8Y1Kk8XUb7q57SXIm34XBp
JufB8p15loGR6iQwJzYqgBQ9Yj+MKong8ML6vN0NSsimtApIfh51NrJ0swhmVxkjPLvUdjxDhNro
yyEp6+lcapywCl3zi1q5yua+Pshs1T45cOlb1+LPo6e5qWjh8tg0uJgU/XnO4U+sUQGq8V4v8rdY
IwMn344N0vR8OcCYomsbLBCZQm4KSd9C34tJkKuEMyyotu2kJUQTFkLOwVgfDwtyRbo/LVP6rL9P
a9qd5QtMoCFQeNg+OTf/5ZDGiRl7Hw1YHOsf2glZZxdpSdNgTxH/fRDNy8b8aUyv2LUA3Y50bJ7n
6Udd2E6AHGOmyJhM0is6OvpeOQd2NoRuCdMUluq5SL3P5PcfmlL0x0iEQMUADIR+3rvOSrzMvApb
ne0J42bq6OnOhtJ/8gsaH7qUnspQit0J1jAdnPd6ic3xIZ0W1SWUNIIiN1TWwIvHeKZ9hPD3PdFw
GOnSY75Zdd5JWRQfruoA9mHJiRMU5CDifrzBjlj7M8DTkESSF3ecrAPDwpLD3dRiK5TESZVlfee4
HQh9bz4maesElDMpK0KZY23yup0cJvg3k0aINKqm4cEbvQv41OzJmjacTXkNaZqnO1a/614pr520
+UTJ8WGazL1gNggy0OR+fOhlrU6p14Xb0wZsvZTA5Qw1Dz14GzEo/6ElmD557rXxM2fnXy6L9AAR
MkMrRqDvVeL93DqjWy9ptJZNhjZEIiAabDea9DaN0hEGjWiSGyP7dO768fUl0cEkIAY03kYw09+1
YmcnX+chBrnDekKkR8ekqB5KwgjHhZGQmZ+XWDhhmzJKqNwfcZ8/cVyQ5OKW8w4xou53pAnu0ng5
pWA9oJisY+j1hDatxl1lYLkivtg6dsimeYE/7a9/6HvxqZkXs/gQ9IUG590LorsCWJOK39JAdYGO
OTkjAlAOLtIMUsOwF7ceO9K4pOFS2CfCa6kk2XrH9hEZfnF0VNKlVUpUhJSufTBYcHFh/jTrOD72
Qh1PPQHz6KbK46QXd7gvOcLoGaGG8Rcmmyq1Oi/MrM2netCRUispsp+JI3uq+JseGIpLHha1eFFm
ZFWp2X3vbRK8xzV2grRSvkt4MxehcHgh9aTeGfbqgGfvUGrPaAjQ/ZUHGBvjwW7hg3Fsk8cxfx6S
rjwXRe8E2UhiWUIwsaE3yhVolZuRrEUJ0+icOK4SrZY3E+g5TTuU4LxlbIY7yqkfGQdwv6mct6y1
rlFUjOidNXXX6nZFyLA8tvGmIZbihz0JBpzF+NxA+4nQMxAXpn+tVlIhY2cZT6tDH9bO5kjLFHHI
y+sie8xVmLtJLjjOd3Pw76aa/aGnts0zgKK7LqA/olTedX9nplHa4qb23pqN1l8WgroTu33xcjqq
rBKPJRvciWTZiUYWZtW6J99N0ZXlnhFcuNBuiOJS6iTNakWEFmTIzJOqNN8G7Hw7e3ysVUpCx8I+
bOXMpgzQR4ffWbTqHACW8c7GPNO90zg+zrNhXEb2Zg3T3HkV2rgbtWkIRoFHuZTuctK1ZImULczS
KzgwOXWSBCb3qt9aco3OSmbAqi9q82iI+WiLRPc1QmmJfoXoM9FXMDMcTlS5Tui6RExP1suAOzQ0
5NBzXI4tLGpIAhn4yX1mz99npe8uGMQS+IOPgoC/nYidzVc/yPM0xfH+37/Fb3L6H/s+Js9tpAW4
nN/iA2VmGloOjia/hVCWHDfPulz11pgFzlBqDC6Hgfi0+KEaRodVTCwnDWBVrU3W2e1q67xK7wlD
0AlNwmEpEWpC6mGMGSNrX+3ZOWcE0+uj0h97ZK8HepDHORvSi2cMdjCuuvCXPLev2567/e/v9XEz
JKIClYaNBwVJ0fsBw8CUTl1bYe/TwawBN66vtF5ohbtIW9OW6PbRAz6sIuOakkX9rGv8vpbaXFgW
dEO0xNuQ490E3ECOUM4rXs6lhANZTpEs1OOUCTPQ5vaykcs+eaM+vlBcEJaAh1qAVPAPW7+gHbKU
XFCWTr1X6qy9ps0DrsfiaOta2ukzRupfL+gAFyPbBkDLe3J2UbuGOUyoidD+HV2Dtm81msvOIE5C
jMJk1kdX5d+/KH/Cx9tK3ieiiE0QytT53W1tMksfqtiwyQHXUzreeA02X8ciCvfQ56N9jTF02tRN
KynbnK+Jl+QRC902+aoyAsWp4P7gZcOfbpO9XOflei4pI3apiikZgAWsTzsvxMVa21etRdw5qXp7
KQbDomdZE6u8tF8H3bwqOTDcFrranGLiz+JWQ0EsoAYAZwAZOHrXLoeyqkvG4DBuKWQT4qtA1fE8
KfWAqgZfqT9p9RuLb7GPTWUMXCfL/JJGgc85u9uV6szRCluFUVCq6LydO30w72oJDbBxOWjZlQh1
RTyM3HBAelINQEVJ2i/ymNmVhq4eMFYrG1BgznRrbH9pYvQwdaszgUW36DS4LNg36MjZx06f+OCZ
Ah1CqZFDl8nNUiR4QRBLOHnVPTpt953pPCRTPYUU1/d6ZAmqHNV8S2JDe8D1y9ht9JRDfqh7/abX
mkurWzIq076kAe9ZV8vo4QJcaKxx827muaXYKLR0txnuzr9rpDE3R2zDJG3+rtKm1YjDtJHkeILb
Cp11bPYDs6YiyW1U19XFnbXBzx3qhb5pL4tBTVUDZfGHlslsi/snnhp176Z3uqTRqRiDSdY1203f
Tbe6IQNRtGcmJ0vwu2Jq+uybojOXbvspDul7MZIgbhzF6EWdnVulX0ywYGp+yhK0oTQSWEyWSgmZ
r5A1h1M/HEv1UbWS5wW2a8io8Qa6xI/G+OVgLLtohbD9tUK6A/U5EQaDRJPmdJY4ZLjo9T4nDo62
gCArstAerZrBG3oy4+D1ebTm/IFDXdC6QPkbWbUdpatdHDC8XewuVvdKzxQmZejtI63Mrl3zal47
+4Ak/1ZKc7kSJY9Hz7yTNlDYS0ai8FsokQpP20+joezTrJz2Rmxi27aoUEbY/5zrnmNU94Q0e49d
3mjHuOL3EXpUFrZApWgk50V+kU6PG65ox6B0MvXSxe7TAh7/jIMrDvSMZnAn6GdUYk4f6mUyIj2r
X9W0uNX6OX4sHukJ9JNvx5MVrYImskvpposexxLq87NQ6A66aX2XgbX2y7qubpHTIjNWstI81us6
+1lqTYGTpGag4mwYG4rUpqxIIp+6S+aBK8CGYJ/Qjk5kMBgnKzV+8k/iK0WbWCxcvwUTS7pF6UXg
Pmhz4W0M2pGDQdU28mowCP02xi/ZTG97rN2fUurOPZSUSJHqmSz46ZDWjxqOrHNFX/z3i+QOgHFI
INQgV3rDvjFWJWpyg4oOl6cfd86jtFb7MDQKnm97waKYNTMOfbrPJeeswLZASxYmQ8JqZDJRpueC
C12bpjikzB/5Y+hULLrShPPmJm8q9a6h2ggcqyivsqo/oetTnxTbeXFWIt0a9K+BMSf2zuiAYXhV
qn1J7ajdml/10thkhbE/NJWJbiTj8gbZRuEgBiMUQ3LbqqMdwv66LxcQgq6Cg5U79pxlM4VYRe4p
0xXyXtM8INn4UnC4jkQROhW5QelK1Vxb2jHrOfDGWaJFyVocdOkou04Dx6GUfqaW94A1wyWP63M9
EpqbehhJymkdwiUDHGKYxzjXzCCp1IbYYo/3I5sx+M0VoIYcqG2C67/QJPZ+0z4ttAURJ2dqaBQr
THrTvGq2iSQ5A9T5KGYwvUYtvpFQH9dn7OfkpzPdD72Rw69M7Hur3oygFUaZamHN1gXprPQ6WxUU
z0zDalqw5sGdIlPSpIugO1Yw4eV7zjBda+BbmC9UIN5XcldtrwhwDD/Ch3P92ewfICDQFCUzsHZN
xaerVNGBPXYiq6Pt/SI1BB3RkAMUNGeeoMxSjsasmTeET0UATYA8FfPtgt2it8V4xrYz8338tpPm
rRBNerc0xbVVPGu5rh/XuYqa2ap2c+8BamxGnANkQDGqlXt1ry2ouRm/0r1pl7e4xdWFZDIPyhms
60ONtPaJYYsIPZcRZkWnMo0fGrNTvlv2rsfwwFhqBFXUdoA7rexJ1dC9xAStJZO5r5zeCVFRBWWm
jmGKUod/bPD7W8kDjEnQm6XoA1WKt5WzWCiYboe5yC8jpjosXSWREcrynZ1JfSrjxS+LVt2DB1r8
aTEd5idzveFfCXlYy3RXdh3XyMTF0DizpvxOe3fVvthl/60vGBl3t4u+isCsFbK7xBBZA2prIpir
S7+ml7G17tCku/jwWNwXtw6pRVXWquS10tV6r89TEri2qPxUvjSmIQ4dCJ3dqoLaWIdntxoJJ+Eb
FZqA3clT+fvkvFRsRK1buLtlzOnwA4bRzOFNFxYOwYpH2nZm0sWI9C68PdbSZM88RxAnjatLYbqZ
o9S8Mp3aI3bbDRj6c25YuIELWXJh3nIi72P6m2up3SsTaXpxUZO4HKtWEDd1GYKLFOWjzUa+X1IK
pBI6AgelEKCYdWgVd/XzUn0wi/LBXAmoy7Sc5BKcqLuMBgL7OwtuU9ETWH+VPyd80NfCsZ8Xu3hd
GGL+YFt58nBvfyHVaocWAy9Z7n3Ns0aL7JX6xqs6RLWLVt11PMdI+VQe8JZtA79GYEuslfUSdwzS
fzQbFaSp+2f6wvEdQxl5DXaLsBJ3nyBYuVtS+wT13QzGpuxCArfpJBoMxSUSGJeVMXK91QoqSKbM
3Rk4e2klbwH/YsVSZMaipoyXVHQX/JRVAMw/KIH4RfaIYdUde9qrqxxu0BR453xmaq9Y/TGlfxYM
rSD36pln2jr23bygmbUfJhOUVdoYy+3U3XnDq0bw9UlznGuZJjd51drf7+ZpSV/q7LZrQfBiOrPO
6pK/jZb3LOgwN9o0MpNvfW2Whw7G24Vh+BENAayCGj0G70NBcm487WDLrnh4bCXC1nNrq5N1GZL2
q+ueOnSgAc/sgNykLv155H5jLTbOvZCXnlOxzzyq2YNcus9jpFGNfVvH40W3CV5Jait/AZ0nOzN0
J+JRKthVu0KIHNCYBndpaYIB0C4KsBPrmH6wBG1pa8ta6sbi1nCmM8G/M7yTAeLuXATeTT8ju8kY
jJ6XrGCSxrFPSVN8tMQkBAbpLDWy4/ucRiNR8TOTMArOWrQH1lB9h/YpkNOjlEbyIDEV/l7PGdDX
+5Y8VYxvkddKXnfKKVc69/SHHh1eu65zer8guW2nz4bvGDgiwUZHTA/GsFYJgu9yJ4B4lIF/JuCc
JPcdXfOlyq4UI/9mVBSjPM5EJQLg1RFTX1SQxbC5A0ew8w3rxF5iu8wFWC+0qdQBUMNk6t3iUvJ4
ARXAiD7b2lMxdfPZtmoWbW/jTdUO4fZ5/cx0mLFN4tGpIa4oyGeDfKU4PsxZ3173+tgdir55Navy
ke3+Ya3rKegKNqGuYPli3Ptl6dtDQrsGqGDNMloYD/x98cfe3NW21HZlZsK10Qk1zsWEIdIwTv3y
dSu585oqr5nix3iVPe5ohrFDav5sWu/JnNpo0shoSdGT31aS6V3BuKLV4/yc8LqWfivKOtKq6ozn
7gql6Wvt8KwNhsA+TjM5MA1M9cVaZQDU+zH4vWimBrfGbL5VU/pzXi0Hf+S47AvN8z1jQnaiW5Rl
xqNX9udS8qiWE72UiRqVmuNMH/tIKNN4pE1fusTUV/3RaT3waZLeabJ+tXL0akzsYUjI5FlrHqY+
IXilZPxiGIRvGaBr9msCEF3JNSQjNbJjkjiottAHdoM2wF5iAF6m10sLLXMpF1DRG43EtBrntKb2
YyEtETWr3V6SadmASt/suk+vbaR9p1EaHIMaSlurF78S275dYmmFA2fv3dwWNmX5z01OEC09jv5S
JionkmE8wthRdr9/52waCH1CxVRsJV1S8f+W8tTHyDHqDkJzNw7wq/pbI4ZMN4rpE4nqR/kcbQeL
DgjmAddUMf78Oc2xx5wTXGptXZ3swSuNZ7uDNmDmfejGE7IKL3mGsu4FMIeq1K3RFLSfzGQYC3w4
rkMeoRtBvemijn+vJ+0rPWmwkqp7jtcUNWZKZuiKYmCyjCkkHm08DDpA9tEku1nbROrTYonnmMdL
qKE6eMSnliWd0bQyGJvrT5VeGkFspMkhl8DTuvQFUusVQTvZXVcud2mLK5uZVbqX+bXoGvdejYn7
jolDUbTcuCOG7afmJHtTkPa1s5Nsl8H06txJ/7VgzU/KKn+yq/lJrSWCLt2Y7rM2a470EZOImv6o
DqW8t3rlR/l/zJ3XchvJlq5f5cS+L0x5EzGzLwAQhp7y6psKqSWV976efr4ESDUBaqizu/qiapuI
DrIJZFbmypVr/UZzqn3YVp9y143eaGrzOfWuw7ZsP6ouyJ4Y4dwLoHjaRpfjaFOo6bh24DDvEGl1
3tP0jtbvPL8w4QrEHFFokTh5Ki/HOtK58xs3pe23V1FnADaw8x0Cm866C7sKNJTXr3AUACXWAxvy
DBcVAhcVOHrv135VWLeqLYDIOJNaWcbhJvf5uu264SrTl5SjpOs4DUeYLe9QtC6uEhrj8DTcbedE
TL0Z/tAq1n8gDbcqvZO1WpEF1Ln5Ia6yjxDmbivuyg/ROOxHJ3yQ9bG6b1J/72g+ocNu3qq+Omzq
jvuMKtW3ihEke/wwPPoGUbiJLdfbVD1YxzZPxm1Vtvra4GwnOUAOC9GLzqSMBNngIh2tjURZ/EOS
9Led612USZuuMdfuLwZEwFnK/sbNpU8NV4RVT78SHQfzHToiZHhl9RmnOm0PseUzBjgo6bWDftFl
dKHUtEMUTM6BRgY7TY/draE39cooqL+GDc0pLpB6D8ubWsvwYKqJtKezfhG/D9ip74zBUlbq16z0
go89kIs7X+r/bFDOolpFDWLEaxKMR7byDfVj2jbxtaJ22gZIRHFlCviZMZLKlRwMO4JKejUq5rBH
Jc4/xtRANbgyed3DMJp3qcEeMF3CaUcneNSritsBOFtHkowtaEgM0FhPWo2ivFS16a3RPyjdTZm2
3bZFk2Pj1NKwC70kXZk2VfA807zrdFCvMTZT7gpbwReikT4oZZ9fgulRV1aKvvrrhbqXpVf6nCgo
0NiQLbH7T2NPZukpl3IfaGm7VcseEOiYp2urrEn83K0JikOXccVLv7z+sb/QHIN1hGzDofKqvhCn
8nTEx9FsHDehLburALoGzNAvhjaizYcwsQzTfujw8huVuzDjevj6x79AzwvDLdQbVI424HrnrT9b
JuMKYuqtmWxTqU/qbxE191XdZSmSBMO71z/tJYBe2MBRedVo+xFDz/HRuVyFlRmr2MFIPeFRa+1N
TuYFIOO2lDKQZB04pFJ7Y8IYv1IG92PtoC1Ad61f9kaeX4yl7F9EHXgYHB3CZa6A5Moqqk6SjHGZ
18pAvPWe/j/ndz0Ed5oRdZexrWzH3m8vTB1nCMovNApB02z6wLuKUJYBxDc+6GQuZs5dNnZy9EL7
Bvhzs4/HkqxAKgzqF+YXTPxyEFusa+YnYHF3n1+fn6Pi2WlfA7y2I5hZEFQAdIlV+oxhENPa9uD0
Ae7tXfnK7q1VmgUgm3BivG3XSoBFGeqpzirQpC/4AoAbw1dq1TWYPKLjZ7JUm3U32P0K0cWDecFd
kXx3vaBadQkA5KYJ0M8sk02jsaxz900dAZXRB/UbhJ0fGEXjX0DRD9z9qFxz031XKnX/DmGkcmOD
Ll43hnGj9ob+uUKafpXmLX8+RLEmB/2WAtxbgm3+o8rC5mN1YwUIGfqOke1dPB7WlWRdlcX4AeGc
8L4XWB2YMNTeE8m9HrCwWHc6mw/5PdAtVl58VDvEm9ALjjHvU/tdr9vdZal/GVHNRRY0Uj7pBt2t
UmmaG6+tTLL0FNWNNrvveie6RaKSUktRBJfYKawHpO2A4RHTmlZp9kadvBlyr1znke5t404HHxQX
5bbV6dgZJa4UlouoTVUjf93Zxf2Y1cpKaas/jBg9iyRN3upm39wCpHGXBUzBrU3FcLR8CsfqlVFw
RnexhfdjMGJpkpAjc9W7VlWgPwrEbw7JFfjaT0qid3sH3N+FhgwPsKR1IBneRvXN8lIPjKuA6v8W
xWTeZRNdAj0w7sNcuZS0Ptu3kPBDy00vNbDseH8YdAPs/t7CXRiWhersh8ZFTgwLhnVdJhrimTjx
ZJourckrkZLlxYV2VO1N37IvonVK22VHvV9aO3X2xQ0dexmncneJEpJyHXgp+jmx/6GlDn/lS7V7
OSCay120eMtSHj5wvaK+kGh/poi3XqEQTKFaky+NMboHk3rn1bm944BMlp2hNBeOisZXGw8rM8us
FeLn68E0snejVl6RvWd1HV5bdvMJ1QZA9alRr7OhpU2u1cauL2obz28A6Y1xm5oBwC/jKgKLuykC
GWXmHjUJKe1A/afGTSZFb70400BAtQoGx97bjsqvMWbOUjX9hy4bcPhItG8BMkQrK0MeZrga8KxH
ZJgCpkRfJqFhuP3NBn8JGcBdAX0i6F4yXa/zlpdeeX5Q5x5UyXy4rto6hyuUplcgenw9uMPVAsGz
DHJe7H2QI6RKLddNfgMyOQronQYZwBY23M8DX1o5p7qGRmgi55YgVqv7EsajqrcOnH7bCI8+W03B
dSY6gN4yWyE8ThFjpGnAmkq1nuoJyZCSkrYW2w6hhcz4QanC2CVoeuP03N/gXKP2oNlRqowgvACX
7CNg0xXwMbuv8MkAqhDbxtKU8Hfsge4jC50VF5ls9bcadXVEfa6Bhnqo/1DGcykDrIry3gvMu9BT
5H1LFbeMOkhFNsrrYZFj5qQ/ZI5BETR+UxiQpuGRWrjP2Xd4YOl7XdJu2tGiH+UV4A6Nd701XCLR
8oboT+G8o5CU1j/gXoyXGoijxMNAEQT2G5R9/d2Ifv9SLbvv1GE3Q+FTv8ClYBgNwFdNVcJZgB2L
nlGImFrx1m3VB8dL1etYtz/iXVGCgW6GPez3a1LsOx+Vyk3v+Q+yYEJYdCB9RRrWkD9LoOnGJ7vv
KI2kibEy1ZYGA3LrULbUt50iyRe+J4Py7gCGt7Cc5MK/xNwx2fjSb5n7vwBkQReCuIk2CixO+Vxn
w7YoqVQAsDdJCDA0cV0cpmj9Qh1HRs7wdnEEJrMp+J5RHX6XUkycgnFNmQkEJrfr9mPhASlXDOqN
GUwj9GyXJVSrlUn8QLFc2hotgMMQdywneV+C3O/DbN3oOEq77XdZjYyl53pvbdDsUa5umqrCiKwJ
jKXcS1+7iiUpQrMWvwdq6P0mG1KNl/sTZJ0q4zuNqh+mrWecWTltKbMlao9SWk7grjWgkqnLLRzZ
PxWrCiCNEE2sxi0utALWR0oosSkpbnQ0xde0W9Ha0rnQm9Qfir6s36CofNcYCH+VWcKx52xtpYBY
gCP1TnHadteGVkfWR32wzhFh6sE7L9Wq32aS/8EZMqGKKmNcqY5CyLFmA9rGZdPV2X4EsrU0NBQ9
UPHdRT3aqTptVzet01vTzDZ7TTLlVSpsv7Iah5oh6pM9DbTswirH95x57V6PMyJdhPVU+WUo+507
NJ/6HmZLocfXlqLmt6ELJSoMJWsfNhlMZRVxMynGNc02qwxiJw5JlZmBpivD4MJAI9BRxoe2cGrR
uSQjk3ANQ7RG21QJupQWSDNoHpL1Dt2g6zK3AJ2YQ76JONFiUHx36HDvZFW7BH3TgeIQktZUp/ep
VT9khlMBZ06TC4e1uaLGC+gmlGhxa9pdnPmUH+WUWprNnSUFpp/gDO5eomaI4iVuI7sQHeVCiZLL
AnoP7Af5RhNq8ENubD2oMNzLdRolerjHCJdqoV9+aav2m6/FMWpW+o3klvXOfWOnNXAr1c+BWV37
spfca7Vc3LZRu+oEQsSgA7BWfFA+ZcGA7YZyv+Jhrq7lMR9G+u6lSDLGWVGR1is9+srm1zBCVS/0
uutOALWcIFPXJuCrSgfIWghym+nTvKg+lULUEHiKvqUXqoxpsKpD/k/1EHyDnAl5zP/Dd21kDYd2
Ewb30Jf9W8cYiLqjU1+QSdRvsZ+/TBNY+qQLV3VKA6dvIv/Gyb7wInTqA72xC9N+D6CGVZrT6+A9
6tedNq6CbqCvlFvNxWh2H0xn7bqafqnmaMxRbNbhhW2UxmlXuT4E10KDLApRbpasaBW0ZrCXdWnT
AzRaS1IeUZ927zsV8UjJKbgDu6GM3DX6M0GjfogatdwP+DSgX6bt1di88VFF3qau/iFzFbpNIHtX
dYB0vGUHWxrVGHfZNGQKy425SeKLNcD6XtGkROUavT2SGhaAa+qCHqjcZw7TUo3wmAwr2MfI72yq
IftKgzJeOZ2D5FyKzWTp3ORoBuG0boItxOMsSfwfnSzfO3b/yTPGj0Nn7btmwGE9Gb+BmyThVb23
pfNlUIObWvHT94bWvLVCNbnUY9gkSVmqlx28BYVMimvNda/SFJO0FG70qlIbTiUuHa+nGy/xLuAQ
KI9yuROx/BzRE8tGL6sV2vl+q3ZcmTjtUxM1n0Lz0UyKqc7TT/gNiuglmJTjw8RlhhstamvnGBuI
AlEJl62HcsntBXjWlgRyVTgSZpE3XmdB6pX769fH+QtoHuovOH4ryK6Z6gvBgVIzXbd0yg4Fulrd
xR7CZyZaet4VFoAIyRrRewlJXBt9oovKkZc17JSlbw3hsnSAqlHn2OrK+JG/ERPu2bPDGNITAIkJ
KExfV473Wa7orkg73zW3dVUjbGfVyzypV8kI4gZEDKX5t4mZfIkkZ2V6ySrr0y9FbMnIJ7v3lOxG
aHP8JpiH9wb9WWDI5RWo/y/9OGyqyELJD1bNspThDeQ0Y7G657aWendq6N7XwP22aRLZWDLqKE11
CmLIak8eC2dpiOqa7gFa/jkVjA1LHRPOKlsXzVvyf3njBSOhQZNGPH2+wiPwfwNw+sUaQ3wH5QIH
IBdwuLO6SdQjog10sNuESbUbnfjG7Z1go6Bl3ephui779jcv+4W/uyhXyGDFWdmajC7U2Rld4NoW
NjYKn3GYDTgUl8DGdd1ee7K0D/QIK848VFYmeYdRqBSe6lXn+eNl6IWcqPLu9aVnqGf14sO3MRB2
Yo9RGjkgFZ/d2P3CKBHma4sNtc9i2QZAWUf1u+Mq36wwuJRSCHNmAZVfyxV/y0L1YMXbd17rNGAS
qi8tQW6FL2gpfYrc8s8I1GKddwCFfeMNNLELLy79LRH+Pk3yj5zNNFcVido4Yq5xWHy3/fFT7asA
IKzsKqrB2FoauCFLR82tjD7JQfYl8lNtJX80C18Ht4iBkFwFnwyiJp604LUKDDuTBufzep+o9TfZ
1r/5VfjOHv1qhYnGZaSAK3h9zs6LTudTdlbkSFq3pkSLWmkvyC30xCqCU+Tdgwf4XUFFrIXnV53D
Rwk3KAMRKpHYndZTEIkjtKZpsfE960+Yj6vatZgecSq0ps3hyTECa1K6aFqoox1Q2deHKoZy/vlw
PISqB+k9wMPTz68gPDtj4BUbur8oiCO+LTSKvySS9gDWhfVCO6Z2vXcm0m2vf7IY2dkng2OAvcHe
JJ09rNtn6xLjxQIZ2jLboPqBkHsl73EjATuECe/rH6T8Yow6nAVZcyjt2Yotcupnn4QDaol8Y5Ft
kqS4K8rhvZqFnzMDwoocmPi5avWqyItmC5tWWtL2qIXUuTtmkDOcW9TG18WAhGEMh/UqrYx7i+aQ
UE4dfnMwqb+YESCf4E1lrrwAa86AmDlME9YdSFPTqu5VXEF0ECxrJyx3dtojaazL5TVaIksFpA33
dAyeYlo3RoKwNWaCn3vJHvbIV17IlJYYyleaBSOYiqiDfIMRuaY+lB4YySr0+j3O77qu/OZ68mKm
uY/I/A+FCY5127bPVnOZxrlXO2R32LorF7UZf/NSIeOamZe9FyRrdJWoq/iJfj8iTnZvhz6XLGF1
5m9V40sSwe7wksLcqZav3tHnVHCDp8vat79dE+engvimwoINsA38JuVcAQjfskIm/LeYf1MJqoxs
KQ+GvlHAn68EBS3q7vuoxNm3+Ui5ZQ+kwNwiLQFuDo15Kq5gy5PUVJYYvfSme/n6ij1H5B6/HI4i
mAtggX6+KXOID7WLEjeqLfhao5WNzELffnz9Q140Mw8vipu0cNsD9Xv+sgC8hhFG7ijuCj1iu2++
DS4ClH7i3leR/702pG1OidpDk7fTRZWw6H+T/r3oLYivoBhEfNO00WY5z8WUAIoiMbHZmLRdH5wG
4XzHhu6bu3jG6lVM1mHdBzUF9NRGb7x3uU78ZhbOj0fxFWiq6BScHMt4UdAOE9PLy25sNtagPehD
hTVdJgxrO++qrGjij3Rouc6PwToeQmtJj83YGslHSxt+1+p4IU13+CqOomFGj7qafG61IHc4pakg
zzZpQFsN328chiJAjGRJybavpa+qgyJXha2ZrICi8AOtvNZShX6v9xDqZnCh5Nl3yGHb1MfSKosB
TQgx/wZDoG1ZFBfoUrSIU1u/tfb81RwedIuBrBvMpgjAzwIsl/AkKIyQlYSV1N4nQ8W9rL0ofIAg
6ZjdFAoX7s5B8rvxr0K6AYZ2I3m/FTv9xbbhTVIVMdC2gX9xFj9pbUvoX+j1hqrYDl/6pYyMxuvL
5dcfgXCOYh7SO5E5PBtpY+FHn8q4YYRx+zXS3WVd6Xevf4T4ls/PRVYBS5Emi8wdRTXO4fidZBWG
UtnlxtCTGzsIK1A56nXqJvuyry5as702/P43Z7H42mefCesQ1gHEPqLB+VkcWZbH0UMW0ERQsbPs
W4immBZwhbbA6b0+vl9MIWcDkj8QYx2KzWIxPZvCvJQiGu3ItoR9+kMqKPVYyX+q7skpD2+VRSAy
GpOU8PQzjE7yg4QcdGNig0hBLdwkULyXZOIeIMnBuXl9SC9fGR/HaaLYqmkg9Hm2KnwlrrCUlzD+
iuwvVU9rpAR0I2nAA/HDgsaLMZ+CNvHrn4o10IvXphjcYrHOQd2Kcqg45J5NZSGHTjJic7HBORAa
sRsO112qF+sepyvFjME7jN114lF16CykOlrHvtDAUVBAAYSAkZC/CwdL3o4R7hRgiy8z8LvLtrFA
whfdG2ylyPyDOLoqMccGkY4BO3Dji4re0w65gk2vq9I7hYpbOsoW3uGps5bdWr4rnXjct175DfRG
eddY7qqEOETrz8luQzTzaLrfBFRztkbXeKuEDtRD5inICUnvpcg1H8Y+A/EquW96iNFryqrdOjMx
5/A8xLOazIfOmL+FtjhsGqWGlkt/om9Cey/J5VLFyHute5L74Fp+c1kP4MgN+V3sqRcZb3AtdVqI
HpHrXzfgQZxEl2/sLFBunAYDndHvza+jIX3TQGyhd0ti6NrxtvQRvq1cC5WFQtI2bc3nBIr/CQgE
19vOvosSGRlJpwRlVtlIiMq+BxoYGL1HW8HzOkx0+X7LspPBCNUIIKixVKzj0RekdANHdYGZEtry
lYACq0Bskra7DB1J2SKanyLPunaEx5ct6O1Z0d4iQUBF4Uur62uTnDVKhJp6ybsxfU6HpEIySwP1
GGPLscnBD6KKTY2+HJd+hSG9UIAGkdkq1M0b6Bu2B6IlYoIDVLRXpG6QZqqivky7EJI63sBlWIBz
V/0PvY4Fy6g5aF1Erb8r1U2UWhmTh0ematcP3GU2JcybjZtRT5SA8C4hvYHrNpm3oWvHt5oglgiJ
LawJul0tO3sqCtFuAPDRKXZ6q+SFdNdIOlh9U/1EdYtps4E2a2kLux+Y/tBsfT+KV8oHJcDhp2+A
ikpCCQLu/IWlJtltbLu3kYe6W2XE2rXEUSinW7gw+MqE6trSqa/KtZ2hwM0fp+Z/3zduvfMcHSkq
eLQ3cG/KnWa3u6Iy3o1jLb3RYMlQiYk+AvJVVsiBqWvFSB8y39A2OffRFMLQvRxvCpDyK0SF5XuL
c9fsEB5Byam/SDsXIyMulbQAw2LFbu5A06nF3lOj5h4c7h+RA9ZJ95M9hh8KBUQhf+7VEAehLY0N
Uo/dqF5Zgf799RDyMu6r8Oa5GsEchTtqncViFJmdAiXpZKPYQHGdwf2aV7cN4jzlkN3/xx9FEYI8
jlyb2sj5EdO5Sar5Lv4WBJpP1oAYV6vtdHQ8WHSfXv8o9VBhOT3PuD0R1w2bAwCi+llCkltmXhGU
gk0lCEBBlr8PvQH8ppF4QtWK6qxSLlPPyney2a19o5Y3XdpRaEBJonTNr7qW4q6GthD6+jHoqfyP
DIDqzpdTNFK6oWVVF+WVo0d/GF1cXyKR1K1jweyMZB10a2Bv4oJ2gG+mI/aboqAeQOKU20JaE0H/
yHEAsrVKhmfnZoLUjqNoUv8AVPhtGHB5jMwafx7/Hn6LQIoi2ubxnQDorBUoHeBPis9qhAVe5+fj
uusox0fCMDWV5E1a60u5NL5GeeZtwDLfe/hsAQzmK5nyZ+jI3wYSXYKF0m0SubqUwGdAOXEfcisL
qbwsY9OsN3UfqssImC44c/97E5p39B01dLZy53rUjF1Bf7Fr/Q0KVyZaKgBA7CgxN3KB9JHnN5sC
P+MLP4ev5/hRuRJ0sLipon1td3T443yH9Ep+0wWpsS886xrhHqSluKdfGK2N4hyrETTZBzVCQ0U2
Y9RG/UQm9U4snFpjk+Zt97nITXVTUbS/QhjV3CclBkQEo49WX1BgixDws70LAVp/n9P/5IqZfxsU
T92lvhuvzJCLdLK27Ex+E3ZeuAO4pSybHEyKE2XhJUcm5UpqMHDp0p2k6H/WBINrvQDB91mpC+md
lRFalFa9NcwcBLbc3qSayRYqNOnWb4Z3tgcW20UUZO1b60E1vDUQ2ubCeAO+vdoHmfaN3ktzlZsW
DRjMMHcaJsuxB7gkrHr7Wi0HAM2KzW5R36k5quReSVUWg/tiS/P5EkIZEi0+kPF2CHW68BnQy69o
ldX4HucPNQfylVp1+0rCmKqw3YBjNsKVMruzcVdac6oNeKoU+iZSaTBTDC0fgmGT0ErtIm+dgo3a
a6n0Rin9pe1G1xRR/etOhy1WjSRrkUX5gBCKNiT3ECbQvEiTka2hNMkyCGCbaKOzzeBMXshN+i6o
0ROEEsoJrTXFCswgu7BVOJWC4gfGILSzYmUHaqrYeOjKrf0g3ZPeN9uqVHej4hUAKwA+SRLCI8iX
cbCEcMKlkoOPV3NTdOMPt1E+OlmR3GalTN4feA1EJ/SVjPh7lBTjRWDnHDmdtks5ylM1Ma7Zn9Ky
Bmmzqoq+QHoI9rJuS862GaQ/q6F4H1eacUdnC89FD8ri6yHqWGA4CVGIX2JNxL0bdB2SFtpp7uZq
SFoAHI42NRc9rKnZyYWsAdkdTTyGgysfttauL+WGlrx3W0Z6hbKKg/yEnPF/ifGm8g0UvSJ/L2dV
gsINbgsEM2mjFD76anawHEpFuzGNJQJcf7DDmeVK2gSj/SfV2lURV+VOlxScfGzrGtmrfBnKZrHP
tShcSUwZuQhgSDVxbvqhLa6sLPhk1fYPREV/mGFxQZ4D4F2D3oER100m69CG1BqyTQm5IRwqNNL9
D0hHWldeQaztci+5yZN9C/N+29NTvhp7EBNJ+83goroftfGdZEOnSuyUlnNFA8xzfsh1tZK0OLvq
3SzbVX3wkISWstSGsdo52t7XJP82az5z/f1gVHn10FkSnFkJg+wqtFa4TlLq7mUwt5K3SfoGdDHC
Vb0SObd9j+qVqQHHwblxuNClCt5sHKR3gfO1dz6lWvlHSJpgOfm4Nz31jYGR+a0cqrghaCZQsyS2
H1TYU7iOyqsMUcM7l0xwVJOtzuVwrTfWbez60V06OAPII+5tWVhWJAP02mELbQfT+9LRg84s1K7K
pIYbacP1awAPmlVcYyBcogTnGNU1tC4HIp1vA5tq0duSI1GlbS+HtBlvPGhU21SVt4NVFpeJbLtb
aV1lVrHXcbT+Df7UeHFxc7i2cariG2BhS/NixSZ+aoxWiYfjWFRIzBUtCj/oWnUtQ9OS8qte+/2y
AC+80vPQIHU0IU05yspNpE8a+2uLmHasR4AD0wqtKLio2ErnBqJTmDSXnGc1/T9qgM1lDIAELZnG
Wzd99gYB7uqNX6WXVgfcQdF75xLnPuc2FNDlNHiHXsUn3+m9lVj1Wazfja0D38G0q9XYJMG60lBL
bYe+WXWRjmKAlMIBxIjKt3RlieAxNjZZf+dWvom40QjfJ7+udbJWKwIs1Hkp0WHgonKIAP91YolW
/fu/+ec/s3woA8+vz/7x3++yhP/+t/h3fv7O6b/x75vgzzKrsh/1q7+1/Z7dfkm+V+e/dPKX+fTH
b7f+Un85+YeLtA7q4aH5Xg5vvldNXL/+0+M4vO+Z+EP3WZDW77IXf+L/65cOo/0//9D/+374Xu+G
/Pv//OtPKiu1+H5ekKX/evzR/tv//Evn2vtfL/7QYTCv/YH4C2NuvvGXFWehqdyjub3Lh4c0OM6Q
bz/+GP21BX1bFoN1/LFMGs0HPpvM/2sOXnyrX8zT67/z2giOsyOmwJg8BcYCLS1HowJ6OnZVW1Ag
RiKfYs3xmdvYBT5s0us31QV1XwDNomsrHvpDz1+/Yy5MGfMk1NuOP+eontfrF0o/k6ZANReKQeVW
YOoOD5WmZ1NgyAsDDWhug3RNxDO/GRDCepOmQJIX8AwsnTbocYyyfBoGLG0hi0UASuX4C8dPnFMU
mLoTNH1BRRbgLwy3w8N7frYMNG2h6Nzff24ENsrMNsLknaDJC5t9AM8FjSHxnO4EZsgmXYdp//jM
byfgHsl3nrQXdIWIJxtgbMFgH56TdaAqC+4uSCLRpHj68bzWAVJGaDYd380xIfuZqfwHeYFkL0R/
2Cb0Pb7t08NRUY2FwwUOG1/l8Avz2w/O1LBoLXAc5woIfur4nAZFmpULtFvohiG4IZ7ZTcExV/v7
i4C9QEeHRtJZJFDlBS0XKpk2a+3wzC0YCq7ctDCwoBNNuKePdnyYy2fHAdWLBUBn2zIeA86MjkIg
TRMHr2gLzIipxgEPeVrZzwaP8PICPV9bJV94fOb2/vl6U+dAxDfwi7S6fzUHCgcBeTNOMvPb9odm
6aTVzwKAhURVUvSQxcNsniwAeQFghFyJtPjwHLfbjDaBYlHCmTQHkmIsNNBBwHPOjj7TXIDvouVN
7+jwzG31W1NPPt1ZWKBI8M59DH+nmaCYGQ1lbWt2xQDFmhr7VHtBKURoQp6O2dYWQndTBrB5fOmz
G7sqGN2TlrzmLNjUEJ6EJfjz/e44C+I92vb244qfXeqvTh27Yi244oM6xGH0VyHPJiFmWZh0cY/v
f3YhzzyuyL+f7kkK25pNbYrY+fz1WxQJGTiE4b+qRCy0OYV7ASictvapdHHnE0CA4/uloPBsDlgW
HHkmFPnZlT64sU8cuyFimyWQCY9r//SiI1EkpA8rtCgen9nddATKbdLr13n9JM5C8f7n9n72+tUF
fFONdPCpKHAsN81oBwgcyKQZUNSFBSBZl8VWejZ0ih0LOl6IrjxWm2c0aGy1Jo7aZmk7QE1/XmVO
T33J5qoLPBy23Fwrn1zTJs6B4fCChegBjgm/OPoUmWQQ+R1RBJhX1J/68jnzZdMRbJPHItf5NUeh
ICr0f7jrHJ7jB85pA0y+51LUFc09xDMej73Ty45k2AtThzpITfH4zC/1ExyRSaFPNxYgpiEtUuk6
PKdzoIrWAKpTkDXmtgM4lieOnd4P8EcaH0BCHh8ynOfxn+suBGXORYDW4pnd4X8AGE1aAOxzypka
Ql+PU3AWCODpLHToaYohmETzCoI4NExcAlz7qORyDJ43wEl5+YFt/SyCzu7OI1h4k968RJOf6Ebd
gK7X4Tl99ex9DCIgMhuz2/uTizzyApoING3nMfk5TX10a2HZZEYwYn5OzMxWvjz17TNGpJwxc3lK
60+nAHCMTqHXphD8eDjObfOrU2eAq5/odMK7Ozvz7IWsOzqGM7Pb85TnJm96c8FNnuueiJ3PzjqN
CohDLvyUU88p05tc3iHSORrVSwp5x9V8utghc3PPJxEU/5nbOheAzElxniuOaNkT6B938lmF09Yp
/yH2CSfkGO1ml+qrj9nn36/vccNXNBp7qC38DGfPFr9k2gvbRNdSIxocntkdefrUM09j4yOdhrHx
4xCJn8+mAPL+wkKhhlx3bjvAPH6jCW/f4DAjtFHDOhmz6Oai7E2r9wkCOruxa5MDPhkuuhKgdp5e
+9l7N+UFoG6VuH+sgM4uy3emBkBDERA+EAtPF/3T854iD5cf/jNfSMfUGVC5wwm2sH0a+h0ZmA9F
TiF8fHhmd/iJ/vOkw487voCrmRxwj4H/LNtTAL3xG6z92eb66vG1/P34R24nhAswND7NezgSHApc
GCsdX//8AL6Cwjnp/ZPLs7a55jyBmdhKz049+n6i8qtSBXx65nb6GZNPAJIfrCsMovwv7/m6vmB+
VG48jwni/K49xtRlIAHrwUhaQ6mEI/5kAViiwYUG1yOGeE73nsknn2QQ3OAv/ERynSVAEBEX3AUB
cj2iBuc0eiEyP2nvS4q9cFQBZhTVkmcvnY4nKleYmZMRHJ7Z5TwHfcpJg6ewT77LnY7Y9jTGZ1Og
MAUYq9P5mt3YoRxNffFcddCVgtjzVNg/jfqaIep7oq/xGPY5FpnsGS1+VZva4AOzIw42vCOOr/8s
7nHukRABe3j86QyXgRChn7QFONxFhxNlvdO2DmQPBI9QIaTz97Q15vX69akZn0TKh+0b7l0/kcon
EVCyuPniYm8hgze7tS/Uzye9eA57VKaQgXpM6c9PPRmgo4HYmqrNMPhNHDulTlo2dDaMp4z35MVz
5WPoQhvlkcUzv9A3Gc9I44ptzQEgRA4Pz8kUCMgXzA7heXx8ZjcFBwDupB0AsxNGH9zNp9Of4+T5
6W9DbUbyj+RophFQVComzYCIAWQ+bPK/gvyzGRAQdzF4qK9zi3+TOa307mhskvy9aGpT6eIufHB4
menBNzn0c+OBnaZo9iNikz/47LWLqVEMk6vwX1nxvI5++OgTVz4lLyKb+cRfeBkABYNL8Dcs5L/m
tvgPMs2TNj7dLF4/i//xgBMdvWcrQDLMBSrFCt2wp/g/tzng2jJ1CUDlYAloqiy03Z6NHuoq0vQK
LjLH5HpGVx4aNBNHraoLJMUNUdA+GfQBw6+ZwFweY8LsVv3kUgeUTGjJBqy8v3KaZ6+dwxDJUCgs
wqFiXvGOJHzia6eaI8ScNapYx2TmtMJHrk82DH3hCcI/u/Y2ms8Tp4CAbjORJPan212yqYQQ54UI
/nFuZvf+MeeYOHiD3j4SJjS2f3njEUgm8jx0oWd302VFThy7AKgLaxlgeichD0QLnC3q3dC0HyPC
4ZNmFe8njl0SuiUUeEC2PJbxzubA5OfccWx0Cn4GhpkFv+nUFSR6QDYJDMPxOc13NVo/tP4MjPNm
OgXkIhPXAcVcoA0W1azHKTgt9kqCwWfY4LyfdsIxu5rRVtCOCcnfb/DqEJgQP6eg+VjtPT0GyPoY
vXxIeg/RYHYVDyQXJq4CeNvi/AfhdJrvH3CNGAPQ4ZxdBBRc40l3HdHW5GCzVBks8+E52/4C90ih
HzWDmZ4CFKkmzgHyVDb8PB0Sw8kReDj26Ws+Jj74vszu/U+HNQJUF1mf8I96lu4fhQ2F99Hjc9xc
M4p4sEomvnYamKKGowFrOA7ydOVD3MX3DFPOJ1qLkHWb1+EP92LiHEjktlQ6aBZS7Ts8p5MgEiRa
/A4cxrkN/hFb//ePPERogCwadPB/+f5RbyTtQ9VAwH/EM7vkf3KXiyIeQZ1BnsY9CUCLA5iRKujj
2p/d0CenfBZQZgOOhtChOTynUwBzmcYmbuaPyLk5Bb7J3S1ALbRuxKif8tmT2C9ZFvkuN2GIvccz
f3aVPkAJkwOfDWiLFYAywcnoVdR7BKcZsOvcIt7xC/39gEeeg+ocb117rPGd3nahqgoxY2EseXzt
sytyCgvSSdkuEj34BaNM9tTWP830OfEx/iAPfOJ4zO7QQ0pi8hSInU/K93TXPU38YK3ynF6F55X0
TMY1icoWFQ+eM6Feib7+cWE8ofpml/H9M+p0mIQjVEuEB+Al0qhnib8EmYOSl46tuoJiMTWP2QX/
6XceECyKUB8UAijPxq6h1kAD5C+h5tldeuCZT9z+1PlFiCPIne57jj3EaC0YbE9Nz7mdfv/A2Onb
qpS0qXUwUjJ/wvuz188UkA3I4JpUih3AuWf3+ievfBa4pqJDLmTKsBgR18dnEyCkDNCqEA73AB7p
8M6v3vEPsJfZ/EKpjjzgkPefIfvQqsAWkUIomPbjM7t9MJnHCZsDP3fM1IRz77P3D9rVPEhzPmoh
zunS889ItaBFhRwzQoQolaFMcDJ6DgRKnQiV4MtLJ3x2r12ZWupFrECYJQPeAuNAw+cM1gLcH/tg
S2h2z27wwhh4UuLPyhbCBOdlTjJBUf3T2O0/g8G8sl38YyYOHYoeyx1EEEBtBwaT6JY/2/SP2oxk
Qxgxi3Rvdvme8qio8PcvvjA0iejqUYDo2dgFhJOdIOA+s6tw0XSd+OJtqjikOfSvH0+y02gv2l3i
IBQBcZ4nHZWIiVOg48MgoHq0bgyqeefsVaHP5gjWOvAeDPXQAp3hhW/iFGDBQ0vXIfT/xc18tgWA
fYH7wsLqqcsxu6oXG3fiFCBUpNLjEEJ9P1f6sykA6QiGWwCc/uoDzO0QmHr+cc4hTyvg7JB00WVH
je3kFECgVxS+Do4NlD4BvR/mfEYZID5qE5cBwV7kAIwTKBtaLQon3bNlQLQ56HRbmP/ONAWcvBOo
/NPpA+4lyvuH52QKJIF3oh3EDMz1TPgHauCCyQ+tBRYDqkAi3Xm2CLgDgPumOSIcvSi2zS8VnpwP
wm0CyEjxA80GEK3cBU5mQLIQPCAaIllsYNACCWx2ZRDQKBNDgSSc+RCtoNwFxpFagH1aCTmw2oVV
Kb0Sle0yw/Rwchkc8WYNjwrR4oTJLjgtJ+tAmJSYKgRogLG2wAfNrhhkTc0OhRMH9T4ozELbidrn
aYJMORhINH1A2oRzvBRPhvxDdOJCyO1A003hVyLaa89iodA0J2M2EXZjlhRs3WaXE4gi9qS6AMFQ
AfyMW9svq4GIW1AaEOi3x/OQGZpXajjZtgSYE/BnlJ2edOvO7cqEmxEhUMi+PaUM85qCx1x1YnkA
BRdUzn5WgZ7tA6CxCD1oACQfJ2B2i+CfwIFxR8KkgNyIs4CLgFDQeDYH6F0IGX9UjsVGwc57dveD
fwAPKGAvCB4IFgiJAUnyyRRI1E9F0gguRsTM/+XuDJbjSI4z/CoTe7IPs8YMgBkgwlIEAGK5XBI0
RWDXYd0aQAtoYTAN9cyQAh2O8Gv47JMPvvkN9k38JP7+6m6gszFLcCfLYkk4KIJLqtCdXZWV+eef
f+6RTaXmDNzVwSENcAS9sAwIDpH0C4BIZxtIGmDEOF9yJJhxSeIlfjYwVwKoK2AAfHhGmgh77pgA
CgnlMeASNciih5YeKxRv7bwVYX2CGXH1g4uFH3Z6xwTUCSVvTANs2yuY2kFwT/UgESb32dsWT0Le
zkaGaCOgioToFb5Cp6A5dymhJV7weKjxHoCGBMUtamb2QIAKKJITPKX28d3toNJ6VkqEo2s+v3l1
CaAQFaP1ScsgtfIUKyberkC4EIp2poDi60IiiR3TDoxEwmPYnFZQ6PaBZAYa4SqOsPn6AR/BJsy1
b6jDyYUBMRJjjv0W0AdwW9fx1+xA4JAGKU/u7EeQuqRUjLq9Rrrt0hW4q0i3Y4KdbRQCUIcAIqQl
kspReuhYDLFXDAA1Hngw4KDWBBSUVT9gqh0T7YkRGlZuQrcfzdzOCOiRIh8g0j441qHI4wExQ4Lt
MREo8sR5ODqKAYDACvisJ+SOABekmjQhWExxtGMsdEhhIC1ygMTWHdboEGNgOC3MNgIgSS4UanLU
zbERpthvj7en26F2qFDA1g0nhEqMgIFIkB4o4q6WPdSNSfIoiZAHmKvgsW5cSwSkVySgeuP0g6i+
w5ImFmZeNWp36CIZE9AhBqlMTHLJxlAvS24XNB9l8wNAlyDFESBggl1awvakf9OJBxQOYhYCAdhV
oXCeIEpeh2mb20C3IYJnezh5uYC+ExhSNd2mkEB1Pdl0wF0soSoKIsIhaNPh3j7ABvo7TJAqShxN
IQGiSKMIZL1BI5SAWi6OZ2vCtZncfejWyaAoCF+O7zxdS6cCJ2cCkDiFTYaUHp1KZQ7nrUBQQBOZ
GmipCTUsiY5PxGVOSRwYGEPfOFBpepJh7s5pwh5J4k/2iQtIgkY9vbjhdFvkSgJnhizjNGBdpXYU
atRi8zthhw5plY+hD67DiImN0Y9UZtCoZ6R3ELwWAAUGIaVfCKicrhkSABMZQLyEds2dAN+sZlan
tgWiKOQGFeTRBI+HGrhNEINCLvA4Q4OgESEz0njfhJCCcdPosfk5kEwanVTQjH8hNtJ8GAqqZMqp
ff8YzcTA4CH+JwkGE9q2CTIxExg5VWNSJ3Tk06MQ+aXDNAdkbwIMKKKYpPK4WztXoaTD4FCp5RL+
9YjZMclhBLS6ecMB5DNhj3AVrC0Xai4glyX6cajIhZ/kDoIyexePiJoxVLLdKfMAqApuwZyz22CX
5iouAaqFhE0BL0vOBo3exeaecIeBIbBmkdTB3cOk6bXXSkVzT1NjOSXwqRgdk5oJGoLb5hagZKrY
vx0Kgmao2QVYQENU2SN16JHQPeh+dcSSplREJZZFfeQJf2jMnECVCuANEDLVpIq0CoYU85w+gEhA
DCl2N+GA5l5b0oBkJ+gygmvJ1CioxTvJYWVRVYQpCZAiWu6MERNOsGJAnubcA+1MdPJfjoMaLfoe
IMxE5wrQ/iA0SM0Hjt2EUthBhDm7u4wgeVARMBGRZDZhEY7DGYBkkVxE5N0EQ5jTwMFTGi8lKUti
aKMBqDVoLKjnDCpZKK2ktgsIZpwHAciYiiGZ8X7bfWoPgmZF03JM1pDc52emn/PlaaajHELaz0UY
fuz3p3A6Uad9wNHTugVjvHvY9UR40lpATcF8dwankScBDKEwBMtyuynRJhQJMczW+fWJdcYCBhXu
kA0oru76P8IARqWCiu5QVoZpkh6B1A2SN2LSk+0dmu4J+uVNOiZoxKQZK0BNjS6r5AKheONTJDXH
bmeCqk0FmikqYCNMG6EFTbBBap6gRmw3z4a4BSmbjmEK9QJh2IPQ66ewi4MIJWFiai8fgCwXIIDi
BJVznDzlcZSUaKEzRwBolG4D8mD6KdDZ3E6vzzTeFCnVi/F2qotx13f8wMMUKYhmaUrNxRotwhgN
tgA5QV9zTPLLQGLgZlOiBWUEqR0FP4EC9E/MgDYW6jGIhkjt0oNKI2pbWU8OJ3dPFlCjqQblMpOZ
earc+DYkIFYmH2TaoloJEmw5jxMSgQohwWLzYeBxpi6BHD/sjjr4SigenLivQVECkFCXAAtpH42U
xgkOJzDs2BrcBUj1KBKo4fiETDDyImNDVCdpqNKELcsYocskCG1TGEkvDB4pd/EFAeocpX9ckhsj
SavZ+2+4xyw9CgaQBJgulaTwGqNPnTYYUiYnBtK8RCCfLWxhnR+kIcYLoDQRgHNRDFO7AVsl8M0j
4cfKyGPfRDcOaiojk/RGDETQ2UdEgkOA8PguBDRgEeP9pLOPNBNlYurjcKyTywRQv/AeACZocakz
YEvjKTufPcwRBSKgtbyZrZNcEkjp1vn2BLiBEYn8lH15Zkxs0z+jilFdFE7u09dFOsepBwcCBJyQ
Se1wwUOBMRaAIcXLcy2O6bcOI+ZSc3z+MdK0CRLPTCGB1HLbFgwccvmH2XuUw6Q/k97ph7Xi3P+4
fiW/vP4YvEsuzmyCiTQH1GpOm6V2SHoFIYTSnSbA/012pgxeaKeN2CtgVy0EBEkkiTVYnlwKDEbp
NYHgIEbNEOcinwAiatFA5KgoCRMl7eErIJGEsmFicKB7tjJJrngB9EzX/r7fVyuRVv5BilNWNR/J
lQhMaSZWnwzEoHqP976/uqxQYQIZSDYSGNfHcvPrkOkzkKVRoIYL1lKiO9EQjbXkxuChHAS85Vbj
dhJKgynVOLfBiGOO+j6EaSZraaqazYZxlChTggISFkEmxAzh96VkAjdxnnGTArngjWvqHAx5GxaC
kDGDh96KKcnCOEXePP7buQuGqv9CBKUCYr8/DYVIs9NruJWqrgr9X86XFy+AgFdv31wDJh6SrMiE
6rD0xh7+PrGb0K0v0oyb30V2XHggb2tsoOlsYCVcFU3XdXoBkU6t60Ik4hFFAhGptizQuxGnQGM7
mrnccoaTg4X8foBmsRE5AX0TlIdCCbBzHw6n3BbNlKIUiwJQOb17YKRZYzTQ4AshiwCOm2OAl6Q4
vkd9HHh0JDZJ+H0p3YY1XrN5SMQ9wAaHCkhypHkkPcaoWGRUTUCG6bRTHbkOQxOyQNTeAdT1dugg
MJvA9A6MagQ9resAYQz3OaAITK8kmR+tkpJdsb6Q62IiqSmarILUSHpcATdbEG1FiCJExA8TSe02
kC/QZKoE5/I0za2bOwHVR4iFkRgmsOxcALzzHvq7aCrUKWOCBbIYuIiwTwL9tmvemGAIOoawAETi
JhZMcCKZulxcoRBRP8nQPuhfk/b1okFajemjxc3swxtIkSkUYThT4MNDimTWB0LUu5Yrpb4KBhao
gZD2in0azZILBCKAYzRNIUHMJQAZahQ0tTq+YAg4BkFGUju7jRJLajYgc3ceBAaQQZgG+CA/FGlU
91zHBiNaLWkao9GQwjwja0QlSCsUoK+rqeBufhuQH6O1zghi2iXDj/UGQwSXaJnAQIxubf8+LSvU
n8VhgTH3IbPKUJWqfyxIMpwQC8AX3FGXWfhJbh/AdHAeBc1h4dKjhWjtURiySwgWxRvETlNaLOp8
PKHMAAjDaYMhMiIghNJXWN9ZD5tSXbdwyJsBcQm9vntcJfgIyrI4+1ZuyAbEjGT4FvwUmLiZCZvQ
u+PBnZ9eg5hx9bQHPJYEOzcBZWMiBfiUCLWHn/r3JWQC94CaXVQjJKmA7hqfudbY7FhAPSSML0Jb
Zp+siIba5LARZuo4NwG8MOSFUJGyNyB7gxQZhX5oBeEnOddHHdv56pQDd/F7kGIbbR0bEKuaSDGK
ZLkxQXJf3y0pwR2P64MuirwU3Hgph3S2/3APvQVJbiLEi0gv9aTkPAAP7twEXPGgwyS/wODUy0Kr
nLHBFpEi6QD8oVqcMrm0CMqr0wbbGtOlW/Dhx+wDNZAwgwHYSH3WiYXBjcjD5oEwvZKkvPh4HQIJ
T/Yc4c63occSBBmVNXURJWcCtwQxIaBCfEkLPcT6nTNADxWMElon0tMSiTeuko+/7t0fxlW2f59c
GhQlDtxlGuM2FyHpHm9sEVIqZLTUECSmq8XunsiD4r5UFCFJNy6wdxMylwlClYZX1ZukIewmFAuj
HOu8BZAahBeDOkkTDfU1thjMRG2M5pmGXd+MjU7KBk4ThCnO0GEIieiald66uQghTchDAhjAGlI9
Ob3rsLmhN78ONZWF2hgY+Pp4CMoEUTPKW2SFQVoluag4wmAmWBHhMmQ+FTh4iHs79yG5EZ+fkZ2o
S7RZY2pRkTc3CtAYxXJYROYICBNjXBd+ItlBhU3hdvMjsLP/7RTMh6mt8odPiENqM+XwIzsGqYLS
fHJ0AS8koDLIHr1iNBOtBYYkrIP0VpjIVV+XqYXEbnERFYIogcCcpFng6UwOlDfIliiV1fJbTCZJ
zQIxpYUouEAk7Y3tFWWkkRYiOwYcSM8EmiOCX97cEQxhS8OZQkQRBFSjyBT2dS4CtdVKapFWAlSG
cBbJxQP+CX3b38KZgD8pqUn92OwYgZV9kmdg4vpv04sJUQcjlnPvBEQ3NZBUPDGgUiij1g4wZlAd
BCZGhVbTTdMb1tRgd5sfBnwelx5Z0HYoCzOKyJwFjooG3RMTcy8gQ9sQNlLKDrz34i6vCFbOvVCP
JO3lyTBMNK+TKoLwJDpt64QsIQs0InCb7wHSZAoCnIRdWiphlIqM0PGHQ0qJxIY7nAFen64+MS3T
iozdQuT0kzIHGrykVd+1dXNiI+iFGAapZk0mSG8og1uEeTKGMY32JFrb9utPGfKOtMYewxybn+S+
vntmI5+fGoG6apo2S2sDROlwkIgSNuMY0rsPYT05oyKGVzOGgI5jXOEaRv0Umi1lZYYx1D2WCc7r
cnMmQksB+4DtToZA9GvvwuFEHCtwNJrMcJJQyvj7tPxg7Zg3vwkEFnLHwxJT+1ifRIY+L2R61Yuo
m4ltnlzRxNtVocte0TAa1A++rnMTjtVzQcDYhsXp+QGAK6cfgDbMLa+pdIBBbWmsYwOkmTWcZsTs
amZS1CFzWocgzBv1ZYg0WmogG9203Pi8cb/XdOfbbbpqEGqmegafMMUKuncfIEBJcRhIWOTqMHbB
hgVUj2HXQCXFGbQanWntg5i5UZ0HW5ygkxvVf53cdQDf1+kNGFeMAC3FyLaGbE1AZFjrD24lKMjv
R0nIjR9IMj1CtbqQ6SlClICYSdN9k6sg472dH5+shxdDWlIIQRhTbFwAwltEQdwUTPpGpAfSVWrh
EGC/0wTo8UuGVzcAXJknRfRd/pqWgj3aEBv4JDUT+DV4UBmaQEikkh70tuVSuuEA94CmO6NBx03J
cJLk4BEaYJ2bgGYyIcVTtJjbTtKOBRBkpucAC9BZMaF+ll4wMPYaAG0NSqaQCBDzqX/MHpDugE4I
bPoGTq49T0IY2TjGLG90uMY0ETXzmm1ySGsJ5UP0KuUMEtXecB4D0j8EZoj5NXwDyeGeHCmOgNYb
zXkHKNJ9kN6N6I2GHi1gy+ePr/7YbJFWLOxX3xl/iwgpQDmNI9AHaKUzLoBBncxoQ6aJIU5AyCny
Kafer6+JnBLWASXHC+zshOiicxEgvESBHXAAJ6C5NQnWTqPoUJEOEhPa7y/8nDAQPY5UT4A6IZyg
ACgwMgtUhEkKNJzDmmBIIQnmCLEyInS010zTo1XDh3caQcAIw6mgx7TVAOMGpMdNPiQqUQOVJ5cT
R0DIEBxEdYRYsAmGepRKeBXMLSUgrFGBFAcVxWKVMqAGI4AE94bUIEkhVin2IWqmzRKkLGy8hCLC
Zpbs5lg5BTONLIVEg7JGgELtUdiXdDdBcT3NEMA0ORPQCOZ0B8gSokUGp6pfKqCUAu+aKAHthZZs
l1ZERKXP+fJDnOFE9XJKRfbTI8tB/x1mofkkOIHkQmEyVefboygAHQC6YNtja0umhMoS5SFfelRt
T2sDNJOzNncAfH6NXgADbH4waSccHAIO8f4MtSViaLPmtEww9QIDNFLDJiXhbXeBzYugT+1tS49y
1FTMkjsHblhAM4gAfmija3tM7CbYgzxTd5s2JqizkIQuQm9cDEq8RT1YdeEwpr7HplRICLVI0qxB
pC1BlW63L9SAcvhzKpjXB90eAya2UVLHUbSiG8lhpBos4UqOSI1hToka0LsK9wOjANCIMmL4Sa9I
4B5SpAk9os4whcWCglTHyJWBxKTOmJbrb2Ymbn77URlhPiOc2F0gzx1VQYzjg04Es3qs8hCc0uRC
X4he3h0PSRwIAEgM7qSkZliwe/vj9sDM+bt6eFGKk8lihP+8F/zgToTTsQFJAEpUVM2gUIef5E4B
1U3nNuCIg/fRSwCFFsEdOsnNNpAiFSoz1EWaw5BcBBSlRkoWrFE0dbLTCwAIg8GEwQlaQCS94pDX
F9TsYSYR9UZTBNowQhQMJkjN/zeCB5v7fwmrgn4gRA0TjLtfklWds08CDGsIniQTbOv5nKlZoGGx
b24BuDGwIbcBuHZIAJ70k4ZWKvrv6TeDOcCcxuSg0Kgz+szXfxzO13j+9ETGEMV2uv4hTdXUg/bU
MIp7q1tDOkdgSHZMx7moEalSJVHOdRpBjeUCwEABpttbfRlyxhNxJTLIHh9Ad0mKQzkUt/lSHyjT
KJHTjVYHOb0hfXID3P6NRn1aSYCbHgXOz3ef6u3I/tFb10XXOQKSYaYQBAi4HyRI0usaQAbQ+f01
f4q0F0+A6BaTOtGcMjbYRmqITUBNeDKBOBGmuKa1Ddw+APEASiHkOu0oSmMAJpgxgEDKvGqn1SSz
YPGEIDB/MowFaBkWA6jGgi1NVk4yUAaaDvaEXp0Rms79D/TD3cfuBwIk1+USMF+fThIlyhPK4bXc
XHJfH9zOaQKwEAigxMH0SDJpIijKdrwgLRWSYoQbRRcZWkT4y9ROQMRKQKAC0xxldkGnEgBZmO6a
9IJhdylAAiOIa5DsNdwICwVMECXVDG9olPVPelBA09C2eUpEUoiXZ17x+rE84KQcEyRWVDLZJl5M
7hxAYnb6gmHQH6VVWES48GMxYdWGoUhCpEvvMtDelCCa0wTQhcH86KYl7gk/9jZUAxkS7MQCTUkg
OVgwWjmEelBNj7CuYNhURUJbVZLwuDRjfVkRbeNojwKJ2mh4KNrMHtPbdtRPr596tyUUEvnLgbh6
dAIoeUH62dkDHDZ3oSrGFEVordEJEHSUWjTglptDMoIPTAe12A+7TLfolwXxAWDGyApQGQ3cobQy
ojijq7dom6E89FD76ISEUIVJm7kkmoaJ9G5Cb/8o16Bm1wv3D4IZYkN3DICkAqEy7aWcDhqumxA8
IS/QlGw3j4XIi/i+tM+hK0nqgycwBhB6SMIAfsicPpCBBENiN0OOAiDq2vJzjwhYZw/AHiRp2qJC
/kgiTcsPuPtnKQ8yvp68j/nVwsh6fpA4gAIpo2y3YAtqUEFyOQHMLWckMOSoIxxC4wTCIlJZ6gEE
6FDv0jVHIR34jP2QIEboDYaAQEZBeVEub8IHZ8HOORBTmJwYhGAblVMMkFxA4C4TUAkl1NFEArpI
J9AibEg03EOJjZ4y8kaYGcSH6UmLQPT1HgQ6ZcGHmcmLzvBWI67Y2QawyDScaqrsEDQ1wW3gns0x
BChjJAuqGXSNB2KMPQl4G6BkismcEggVNFmlFhrH0Nmie4jst9Mr29kEYIVcmGopaGnFyTkDhFGc
JwGZIQQTNJ+4rZkZfyhVCS7NiWhVdfCc2i6Iwh2nVERkwF7AFCMLlwbuOFVFYBJZSLMrUzMB4JZ3
F4gdTpsceoIEgdjC3gljjXFTvz0mIoBOMTZyC5BCD4M4rNrQ2gB5CFaoFqKH2kmC2gLePHFIIwkn
gSm+BIfrWBSIC7AHNMR1Gx456WJyMXKccX10TzOVi6uR+kh/WMcwjOvDD0wpsbb9dmmlSi2MtXnC
TP+sGPSdIQTmVhgCHGqYvQa3Ma2BYmt6N+OO+zTAmNjdE1mAeHOKLHEPPtW8Y+b5biE/xj+QMktq
90IcXhWzKuCUoLkTfvqXI9X2CYK94CapvX0zNmDzQzDU3CpUFMaTFhnsddqr0wI64WgXZLU1Tlqe
wD3UG28HcXxEbKQ+5U5wTBKNAqOgtN3kzv6eFyTgywsrDRIq5ECwiTQbvPv2GmNNozH/HSIRnKq6
VJkQZsqhdcaEGAEwbKrxlPTT0TlHCcUYYYrIgmroZAdBjjw9DdY425+eecSEUFzR2HobGIdTMKHh
UIX0MK0nNS+IFppzH3SIBOvKJy2RgEOQ3Lu7eeUob6pxHqyYuDcUkM0JoLZGxshwV0YSMMkEhn1y
vjAOVgarWDO56luuN6FCWBlTG5iHkt7LuyX3hLZ2/X6j2pOQo/dCoZq0wx3OXb5+FBEVAWh0MGa/
/HR/gXUW7dSYo+tidnk8XxbLIl/8bpVX9+/zxWq2fPYf/PICg1zL3b+6/M03dDxCpzP/9Oz+Lq8X
r/+Z/vzbi5L/y5z/8I969s5faLZN54/lRZ7Nn/k3F+VqvtRrXBXlfPHkHzfGCe/dPEv3Px13TWEe
vP2b9j9+X+RVVl1c34e/uG/e+m12m//mm4M/VMVF9k3HEmDc7R/1W3/zzcMrd66Hzy45X/Lblr1l
xR90rrsozINyYTlXPF5V5V3ePpW2gcQwSVzysC82e/23ZbW8Hhzc5n3DjlGedq59Wq7Wrx3mg/ue
G2NkPQszPEW9wigFaYwA1J9toldrm1VnB3fPvTmtvw17+yovzX/tnOF2p/76v+9s3Nq+Zqnm2Nij
aY7dk1P3mX/7lY7oUTbPLs3OV/vDL36GLzylL6s8n8+y+WW7lLa/GB3ehU/yPxcXZbtOOFSiJnmX
Pc2K+XLwDldW5QMee3BS/GmVc+O2S+s3weRu/9ge3s4G/ULL/Dgvlvnl4HSZLfNFu1xYXZUt73sc
sUCVzdY6CKqpT3xv5/l5GEADNign6XMO+CirivNz7p/2acNH4PQCVIL//+Ib1Ouvu2P+QgdYDr19
we6195kz+Vdwfg/+cHWdzYvF0n6QCEft4FNenWfFH+3CpPO/+Im/cAcdVLf53N625GzeVQ+z+dUs
u8wX1+1a4VRFMMTJfTa/zSqzbIwHvl71P1oED3BYreZ50X1WJR9e4x5lt+flpf1mEpD1rntaFYM3
2fzGXEBPQ8TVYxzwhXuMAz63i0bYuN+X86vBa/3P6cH79uVr9xfhy72aX5bzvBckMVyp/UWb3zms
bD9dmA3l/XY/ZHfWNUDU8T/r6/vq6v5T352NxDPxPnAdO78uq9zsjEBe8K5dx85r1o6wMV5nn7Kb
66cmiXCu32Ql93L98mEjC1j02uIku8jKJ0dE4t/ulTl75ay3l8WidS+czS6LDzYgC9B1hIWz+/6Z
1qxA78Jv87ts1i4TPp1QZu+q77Iqu8hng1cLBe92a4hp4F//5kmoEqYxuBcGvynu7gBPzEOHXlbv
2qfF/Cq7w2207x8CC6kEeFc+u86KfpaEQlaEhbM/Fk8tjUZ7jKWLj9bv07cXYdlVdaOwsO/mghiR
184/fjrP15hD/Z3epX8q8uU8u20XClsjhqt7tVxVq7vmIHZXp/6jVizvc79ezbPFdVGt+w1TZtv6
f8PpXZUtZ/frfAm1/BhxzUlxeTnLB8fZYtk+ruwv9vznLhs8xBdluqfXxU1JiL7GRMCNaBxHAEpO
sll2nw1er6pi9r///h+LG/3pfXF5ZZwNqTsc8Qjow1lxW1bDN/liadcHdw+zs7276jQnlr9Ztd/8
H14UWXlPmlMMfreaX2YGuNmH2BMq1t5f+qK8uSwH/zA4y27I/opbE93BJkR2KsKXep2tiqq46W60
x+ZY7yu8y4azYnhxXWTDxWK15ndE+PanJMhrVo7gS95kd8vrXjRS9w0/e998PTyo9hJeQKj7/A0e
3P1Px1HKKIfZdQVAaT5ehM92dH9XrUy4FOOcvCRbAd6sijvzvKrWek/Jq8oGHjTMR1h0UWW5jaTF
MYrwrH9qVwnhuUq23kV/KKvLngnGEUzwevUxK8wVOtLQWO/TvsnPs7mF0MN8Ae+6/3Tbs4Fa6LyL
/i6jrtguEz6Y5Gu9q55mq8ticFBl5zZppQU6wuL3VW/VGABMU6DQMw+ObwtiuF5KJS6C1y7/TAQy
ALE11yltXv6V/yUni2iXCdG4CLHe531ZkqYNvs+Lq+ul8Zj0s8dwmmer+XkbNLVPGzYhYpnQ/iK8
wcH5anCyWmRrVo/gmf/1/fHp8fufjl/820CfNq/mg9P+7oTECkV7CoNphPgZHY/qefz8h1l3lf5l
qkV1qd4bHXymtPSVyr0HM3yy9RoRPP0B0HVVmb31bOT3fKXxYLUgjDCrjiL4nsN8dlWsbMYe4YAd
lgsMG4rH3+fVp/yq/NArQUhg/PP7/Xmb8PBZL2h7ylNZ/epyyeFqdkVd19haA5q8j/siV+XMePkY
7vhVhRksuWASYcMdL5Zl73BIBc1rhKNPuTK7diH5dY2O9i77XfGEYfG8R31+h32XVWW+7i56Si/6
9fvsOyL4i7x9d1lC0pheS7wsziE99OI3zfh1LwwRcL7I79uV9MDSqXOvm1fEsHbZGHaAdWOtKxlL
78MeVWW2tNsX+R7/ut+vgNUrY4SRhCC8z/uKAkbPORBwRFh3mc3s06rn1/u0P+RVb4PR5x1hWcLV
k+zehsJh4Jz3gd9kyw+93RCDCfCmWF6v+qEJLeF+U5zOyg/ZTf+RI9j4TYFfX+Zz4t0eOCPCv9vO
qz/nkC5W1VW7VkgIYtQsTsrZJTYx66p9yvvIJ+U865HzdiMcETDypX3YGOWJt/nyOq/kKUxCx6hO
vyFgGnzMrK+IcTW/UxZ62T5e2A4xUsN3cIpXVz38NgZZ833JLWcPXtAI8O4zneg+gyw0GLkXDl6z
KuamUMFI09bmm3NwTu96CO44Bsp4+iEjoavMnkBONcLjfswv7eUxjgFgnn4sltAK+9sYARj/I/94
I5DcBJcosEdYt2bsvoYFcFnatDEGU+0ngqsL9t0RvSLtw+poM0Wr/ePmuw6PzAWVX1V2Q8fIak5h
h/bO9jSCtWGe5IPyDwQvBsVjrFYMpLumgEFQyuHa2aenfS5GPPe6XJQfjLX396Xq8mxg+xWxLjXP
/A1CXWs7hVBbe+5Yfb0vQX8bHH3vp+g+//9fTTKfFZ96zvY5wz4PPhyV8H/gP9imsRgMv+PZ4DSb
fcgAKtvHlJedRgh7X66okdxC5Ogu/LQfbfWrUTn4xpfqm+quixx3+8fNr4W3GLjKrlbmicPsJ28E
9Y52IkvAQODvuQfubtjjpmL+l4L5m76Vv4ozd1Ctzu0ne86yz5+4A+zNRgi49WFWna9sM9iz3+5L
fsPVqpjZ0xGDPKmn5Tjb0xEh3Ty7zilNXrONzdIxaqtvsw/ZYpGtIZRJQM979o6ye/KtddBtDNDg
qLf3JMrqfeIX5W0x7zn7GLl9u+588D6/W53Piov2WeXzJUnifXIaHPt9kzFS8e9Y9uJ6yI1ySffh
yrYPa2Ke97m/h+hRtMsEBEGKdd5Vf+Cw9D7jKAZNoDHHSVbRFq+OzPZRw5PvRshzlSAt6PrMlnbp
CFvkHcWDZalgxqQD4xhMqNPl4HWxXC6C236bfyisq4pBEK5bYt+sLmyaxFDL1lKbxx9nQCzFZXYZ
Hv+sPM+urIliVErPIJTX9jlib5aLdX5xHKN2yrf4qaCqRQMx6NwAVHFQe4cnzQiSOPYetcOKA7y4
5ldWV8VaZ09Lvf/X/Hj62d8QISw4BCwuej0VMaLxIyJm+o9aE8hTRGEZn2Y29hpPY6CCoe/8GKID
KJDlYjIovX2HzQ9afYiJlNiVs/zWAEwoTkf4BeqbP8n4BRYtZLRZjC4nzlbt/Nsn1eeUCOCzV+HX
yykkceJNJ4iqHx0FsjCrx9zxqxGHrtAcMdlHhP1/oH4+s+izONnzCcdhuVzQomSW1ayRR4tKdqZj
0i/sBzmk5mBAyRjtVIe0+dCe2z5d2N8Rromj68wUBWIA4W0sLXhWt9yRujG7Dy6pS6+Rw6KDv3vx
/ujv28VkkyjiGGgSVaUlJGs6rf+RaaqxeWiMK/hByyOIKK1PZWIwZo+yu3zwU15dmuhaw268hnnx
x4ICts03JE3nXff46v7OxOsxrprjPwHjlbi42eDlitDNuA/pbrqfmsit13oeo2ByvLwuyjvrmacR
DqJgkJfIPtiVpa/rNcTL7NweQgmluhdFBcV8sucrLs/fJE83AuML/c969PP/LPPBJf1+rz6UvRgY
GUf/L3idz++NMdaIma0eQ4ovvP/eFOf9EIC5FP6npR2xXF6bm4SKWYR1i/OeFWIkYCfIZV1lCwD0
9gl1P41iXCQQtsql7cxE1Ln9NZtnAWoy/Vi064THjYHesWxv0Qjn+ISr9MIiJkgft8/usQEttjTz
WncWJq56Xc9J+Ul+sg9PxWAkvy2IutuXDx8uhmsPq/YMESPbrN3l8LAA416Zp44BXb4npu8VJzQp
1Pv1auWWp0qV4xhcVPqh8x6zahwn7RZmOXiToxjUmkDbYzyK4C5OoW31RFYYzNT+ms2P4Cm1JZs/
xbjrzkqbhIw1BMK9KX7+z3JwVt7+/F8B03tX/fzf84vCwvFMJ/H/Ihq/ip48TBjw4H2Bs2z+qe/s
GK3kf+Afr56cwhj0X9LgG9plBt9lCxMIjGNQaRGjLXpxbJi96TXyMTCDChOtVcMJ1HRE78K/fxJ3
j2OUxX5f3J5n5x+tx4jRPFv70KfnOwaX9hCNkjPCF9Oivft8f/LXAwBrudy/QQiwutLGtmnWZ5VW
vjCxOETTq9dTEIPsd1hln+y2iXE1HKE0ZU5QjFTlqJyV/VQ7horQ8QWVZMt4iiGXW9dlhZP0ku4Y
B/67bHYjgvC6gt00wg32coWep82Ot0Z+n31KfgH3yWwNZtj6F5YmGwyd+3alkAbs7bZ/3Dwee5dX
q3aVetEI+duP1ar/sIynan/N5g/7E5H0JySZzYcbP591f71rYJ2+ufdS6L6NbMkEge5/Oo4iN/My
L6ktG0PH0P57v1r0I90Y3BPV+W2HJlLtz+23dUb7jCnrWRDP/oPma1zM8qz67f8BAAD//w==</cx:binary>
              </cx:geoCache>
            </cx:geography>
          </cx:layoutPr>
          <cx:valueColors>
            <cx:minColor>
              <a:srgbClr val="B1DFDF"/>
            </cx:minColor>
            <cx:midColor>
              <a:srgbClr val="DC5473"/>
            </cx:midColor>
            <cx:maxColor>
              <a:srgbClr val="34081C"/>
            </cx:maxColor>
          </cx:valueColors>
          <cx:valueColorPositions count="3">
            <cx:minPosition>
              <cx:number val="2.5"/>
            </cx:minPosition>
            <cx:midPosition>
              <cx:number val="3"/>
            </cx:mid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63500</xdr:rowOff>
    </xdr:from>
    <xdr:to>
      <xdr:col>7</xdr:col>
      <xdr:colOff>215900</xdr:colOff>
      <xdr:row>55</xdr:row>
      <xdr:rowOff>38100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469900"/>
          <a:ext cx="5930900" cy="1074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u="none" baseline="0">
            <a:latin typeface="Arial" panose="020B0604020202020204" pitchFamily="34" charset="0"/>
            <a:cs typeface="Arial" panose="020B0604020202020204" pitchFamily="34" charset="0"/>
          </a:endParaRPr>
        </a:p>
        <a:p>
          <a:r>
            <a:rPr lang="en-US" sz="1400" b="0" i="0" u="none" baseline="0">
              <a:latin typeface="Arial" panose="020B0604020202020204" pitchFamily="34" charset="0"/>
              <a:cs typeface="Arial" panose="020B0604020202020204" pitchFamily="34" charset="0"/>
            </a:rPr>
            <a:t>The Compound Risk Monitor is an early warning system to track compound risk at the country-level, drawing on a wide range of pre-existing risk databases and indices. It identifies countries experiencing changing risk conditions across multiple dimensions of compound risk and serves as an aggregator of wider WB risk analyses.</a:t>
          </a:r>
        </a:p>
        <a:p>
          <a:endParaRPr lang="en-US" sz="14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u="none" baseline="0">
              <a:latin typeface="Arial" panose="020B0604020202020204" pitchFamily="34" charset="0"/>
              <a:cs typeface="Arial" panose="020B0604020202020204" pitchFamily="34" charset="0"/>
            </a:rPr>
            <a:t>This document is an interactive version of the Compound Risk Monitor. The file was last updated on 27 June 2023. The most recent version of the monitor can be found at on the intranet at /compoundrisk</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Table of 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Map, histogram and table of all countries risk flags, using the selected aggregation method and snapshot. Use this sheet to select aggregation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Data Dictionary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List of all indicators, organized by dimension. Use this sheet to select which indicators to include.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Compound Alert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all countries with overall, underlying and emerging flag counts, and dimensional values.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Dimension Sheets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Data for each dimension's constitutive indicators, both normalized and unprocessed.</a:t>
          </a:r>
          <a:endParaRPr kumimoji="0" lang="en-US" sz="14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a.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b.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c.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d.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e.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f. Socio-economic vulnerability</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Data Reliability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data completeness for each dimension in each country. Higher values indicate more constitutive indicators are missing.</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Parameters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Under the hood methods sheet. Use Dashboard to select aggregation methods.</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7. Alternative Dashboard</a:t>
          </a: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Alternative dashboard with radar plots and heat maps.</a:t>
          </a:r>
          <a:endPar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8</xdr:col>
      <xdr:colOff>292099</xdr:colOff>
      <xdr:row>7</xdr:row>
      <xdr:rowOff>139699</xdr:rowOff>
    </xdr:from>
    <xdr:to>
      <xdr:col>16</xdr:col>
      <xdr:colOff>25400</xdr:colOff>
      <xdr:row>43</xdr:row>
      <xdr:rowOff>161710</xdr:rowOff>
    </xdr:to>
    <xdr:pic>
      <xdr:nvPicPr>
        <xdr:cNvPr id="5" name="Graphic 4">
          <a:extLst>
            <a:ext uri="{FF2B5EF4-FFF2-40B4-BE49-F238E27FC236}">
              <a16:creationId xmlns:a16="http://schemas.microsoft.com/office/drawing/2014/main" id="{8C2372C2-3296-5A42-ACF3-127E0D380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12099" y="1562099"/>
          <a:ext cx="7353301" cy="7337211"/>
        </a:xfrm>
        <a:prstGeom prst="rect">
          <a:avLst/>
        </a:prstGeom>
      </xdr:spPr>
    </xdr:pic>
    <xdr:clientData/>
  </xdr:twoCellAnchor>
  <xdr:twoCellAnchor>
    <xdr:from>
      <xdr:col>9</xdr:col>
      <xdr:colOff>0</xdr:colOff>
      <xdr:row>2</xdr:row>
      <xdr:rowOff>63500</xdr:rowOff>
    </xdr:from>
    <xdr:to>
      <xdr:col>15</xdr:col>
      <xdr:colOff>215900</xdr:colOff>
      <xdr:row>7</xdr:row>
      <xdr:rowOff>76200</xdr:rowOff>
    </xdr:to>
    <xdr:sp macro="" textlink="">
      <xdr:nvSpPr>
        <xdr:cNvPr id="6" name="TextBox 5">
          <a:extLst>
            <a:ext uri="{FF2B5EF4-FFF2-40B4-BE49-F238E27FC236}">
              <a16:creationId xmlns:a16="http://schemas.microsoft.com/office/drawing/2014/main" id="{446F0250-A6A9-A44F-B66F-6B48D2CF10A2}"/>
            </a:ext>
          </a:extLst>
        </xdr:cNvPr>
        <xdr:cNvSpPr txBox="1"/>
      </xdr:nvSpPr>
      <xdr:spPr>
        <a:xfrm>
          <a:off x="8572500" y="469900"/>
          <a:ext cx="5930900" cy="1028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baseline="0">
            <a:latin typeface="Arial" panose="020B0604020202020204" pitchFamily="34" charset="0"/>
            <a:cs typeface="Arial" panose="020B0604020202020204" pitchFamily="34" charset="0"/>
          </a:endParaRPr>
        </a:p>
        <a:p>
          <a:endParaRPr lang="en-US" sz="1600" b="0" u="none" baseline="0">
            <a:latin typeface="Arial" panose="020B0604020202020204" pitchFamily="34" charset="0"/>
            <a:cs typeface="Arial" panose="020B0604020202020204" pitchFamily="34" charset="0"/>
          </a:endParaRPr>
        </a:p>
        <a:p>
          <a:r>
            <a:rPr kumimoji="0" lang="en-US" sz="18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How the CRM is constructed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15</xdr:row>
      <xdr:rowOff>88901</xdr:rowOff>
    </xdr:from>
    <xdr:to>
      <xdr:col>10</xdr:col>
      <xdr:colOff>774700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AA24F7-458E-1C40-BA3E-B754B214F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3187701"/>
              <a:ext cx="7594600" cy="478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101600</xdr:colOff>
      <xdr:row>15</xdr:row>
      <xdr:rowOff>76200</xdr:rowOff>
    </xdr:from>
    <xdr:to>
      <xdr:col>17</xdr:col>
      <xdr:colOff>673100</xdr:colOff>
      <xdr:row>38</xdr:row>
      <xdr:rowOff>190500</xdr:rowOff>
    </xdr:to>
    <xdr:graphicFrame macro="">
      <xdr:nvGraphicFramePr>
        <xdr:cNvPr id="3" name="Chart 2">
          <a:extLst>
            <a:ext uri="{FF2B5EF4-FFF2-40B4-BE49-F238E27FC236}">
              <a16:creationId xmlns:a16="http://schemas.microsoft.com/office/drawing/2014/main" id="{73856717-F234-1F42-BEEF-67883F7EC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2</xdr:row>
      <xdr:rowOff>165100</xdr:rowOff>
    </xdr:from>
    <xdr:to>
      <xdr:col>26</xdr:col>
      <xdr:colOff>266700</xdr:colOff>
      <xdr:row>36</xdr:row>
      <xdr:rowOff>101600</xdr:rowOff>
    </xdr:to>
    <xdr:sp macro="" textlink="">
      <xdr:nvSpPr>
        <xdr:cNvPr id="4" name="TextBox 3">
          <a:extLst>
            <a:ext uri="{FF2B5EF4-FFF2-40B4-BE49-F238E27FC236}">
              <a16:creationId xmlns:a16="http://schemas.microsoft.com/office/drawing/2014/main" id="{4E49C716-5F24-9446-A5B8-448A93892383}"/>
            </a:ext>
          </a:extLst>
        </xdr:cNvPr>
        <xdr:cNvSpPr txBox="1"/>
      </xdr:nvSpPr>
      <xdr:spPr>
        <a:xfrm>
          <a:off x="15735300" y="622300"/>
          <a:ext cx="5638800" cy="684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rial" panose="020B0604020202020204" pitchFamily="34" charset="0"/>
              <a:ea typeface="+mn-ea"/>
              <a:cs typeface="Arial" panose="020B0604020202020204" pitchFamily="34" charset="0"/>
            </a:rPr>
            <a:t>Troubleshooting: cells</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not updating</a:t>
          </a:r>
          <a:endParaRPr lang="en-US" sz="1200" b="1" i="0" u="none" strike="noStrike">
            <a:solidFill>
              <a:schemeClr val="dk1"/>
            </a:solidFill>
            <a:effectLst/>
            <a:latin typeface="Arial" panose="020B0604020202020204" pitchFamily="34" charset="0"/>
            <a:ea typeface="+mn-ea"/>
            <a:cs typeface="Arial" panose="020B0604020202020204" pitchFamily="34" charset="0"/>
          </a:endParaRPr>
        </a:p>
        <a:p>
          <a:endParaRPr lang="en-US" sz="1200" b="0" i="0" u="none" strike="noStrike">
            <a:solidFill>
              <a:schemeClr val="dk1"/>
            </a:solidFill>
            <a:effectLst/>
            <a:latin typeface="Arial" panose="020B0604020202020204" pitchFamily="34" charset="0"/>
            <a:ea typeface="+mn-ea"/>
            <a:cs typeface="Arial" panose="020B0604020202020204" pitchFamily="34" charset="0"/>
          </a:endParaRPr>
        </a:p>
        <a:p>
          <a:r>
            <a:rPr lang="en-US" sz="1200" b="0" i="0" u="none" strike="noStrike">
              <a:solidFill>
                <a:schemeClr val="dk1"/>
              </a:solidFill>
              <a:effectLst/>
              <a:latin typeface="Arial" panose="020B0604020202020204" pitchFamily="34" charset="0"/>
              <a:ea typeface="+mn-ea"/>
              <a:cs typeface="Arial" panose="020B0604020202020204" pitchFamily="34" charset="0"/>
            </a:rPr>
            <a:t>If cells</a:t>
          </a:r>
          <a:r>
            <a:rPr lang="en-US" sz="1200" b="0" i="0" u="none" strike="noStrike" baseline="0">
              <a:solidFill>
                <a:schemeClr val="dk1"/>
              </a:solidFill>
              <a:effectLst/>
              <a:latin typeface="Arial" panose="020B0604020202020204" pitchFamily="34" charset="0"/>
              <a:ea typeface="+mn-ea"/>
              <a:cs typeface="Arial" panose="020B0604020202020204" pitchFamily="34" charset="0"/>
            </a:rPr>
            <a:t> are not updating when you change the methodology options at left (Snapshot, Indicators → Dimensions, etc.), you may need to change your Excel settings to enable automatic calculations.</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Windows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the File menu in the upper left of Excel</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More, and then Options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Formulas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Workbook Calculation to Automatic</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MacOS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Excel in the MacOS menu bar</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Preferences...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Calculation, under Formulas and Lists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Calculation Options to Automatic</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dicators-list" connectionId="4" xr16:uid="{A8D94DE6-3F02-AC4C-B146-C12EFDCF7FBD}"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ealth_1" connectionId="3" xr16:uid="{ABF787F0-2A52-7642-A3DC-09E7D7D6B16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od-security_1" connectionId="2" xr16:uid="{7A685BB0-CDED-1D40-ABE9-291731EC241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fiscal_1" connectionId="5" xr16:uid="{42EB5B5A-369F-7E43-AC88-B9311E67FB3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ocioeconomic-vulnerability_1" connectionId="8" xr16:uid="{92F3E098-208A-2942-90A6-3929BA51C9F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atural-hazard_1" connectionId="6" xr16:uid="{9EFCF0BC-7EB9-1A4B-98E4-E65486C03A4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nflict-and-fragility_1" connectionId="1" xr16:uid="{F9D6220B-D3A6-DB41-8822-EC2BA9305F2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reliabilitysheet_1" connectionId="7" xr16:uid="{B4F228A6-DAEF-B54F-AD08-E35A11551DE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55"/>
  <sheetViews>
    <sheetView tabSelected="1" workbookViewId="0">
      <selection activeCell="U26" sqref="U26"/>
    </sheetView>
  </sheetViews>
  <sheetFormatPr baseColWidth="10" defaultRowHeight="16" x14ac:dyDescent="0.2"/>
  <sheetData>
    <row r="1" spans="1:17" x14ac:dyDescent="0.2">
      <c r="A1" s="34"/>
      <c r="B1" s="34"/>
      <c r="C1" s="34"/>
      <c r="D1" s="34"/>
      <c r="E1" s="34"/>
      <c r="F1" s="34"/>
      <c r="G1" s="34"/>
      <c r="H1" s="34"/>
      <c r="I1" s="34"/>
      <c r="J1" s="34"/>
      <c r="K1" s="34"/>
      <c r="L1" s="34"/>
      <c r="M1" s="34"/>
      <c r="N1" s="34"/>
      <c r="O1" s="34"/>
      <c r="P1" s="34"/>
      <c r="Q1" s="34"/>
    </row>
    <row r="2" spans="1:17" x14ac:dyDescent="0.2">
      <c r="A2" s="34"/>
      <c r="B2" s="34"/>
      <c r="C2" s="34"/>
      <c r="D2" s="34"/>
      <c r="E2" s="34"/>
      <c r="F2" s="34"/>
      <c r="G2" s="34"/>
      <c r="H2" s="34"/>
      <c r="I2" s="34"/>
      <c r="J2" s="34"/>
      <c r="K2" s="34"/>
      <c r="L2" s="34"/>
      <c r="M2" s="34"/>
      <c r="N2" s="34"/>
      <c r="O2" s="34"/>
      <c r="P2" s="34"/>
      <c r="Q2" s="34"/>
    </row>
    <row r="3" spans="1:17" x14ac:dyDescent="0.2">
      <c r="A3" s="34"/>
      <c r="B3" s="34"/>
      <c r="C3" s="34"/>
      <c r="D3" s="34"/>
      <c r="E3" s="34"/>
      <c r="F3" s="34"/>
      <c r="G3" s="34"/>
      <c r="H3" s="34"/>
      <c r="I3" s="34"/>
      <c r="J3" s="34"/>
      <c r="K3" s="34"/>
      <c r="L3" s="34"/>
      <c r="M3" s="34"/>
      <c r="N3" s="34"/>
      <c r="O3" s="34"/>
      <c r="P3" s="34"/>
      <c r="Q3" s="34"/>
    </row>
    <row r="4" spans="1:17" x14ac:dyDescent="0.2">
      <c r="A4" s="34"/>
      <c r="B4" s="34"/>
      <c r="C4" s="34"/>
      <c r="D4" s="34"/>
      <c r="E4" s="34"/>
      <c r="F4" s="34"/>
      <c r="G4" s="34"/>
      <c r="H4" s="34"/>
      <c r="I4" s="34"/>
      <c r="J4" s="34"/>
      <c r="K4" s="34"/>
      <c r="L4" s="34"/>
      <c r="M4" s="34"/>
      <c r="N4" s="34"/>
      <c r="O4" s="34"/>
      <c r="P4" s="34"/>
      <c r="Q4" s="34"/>
    </row>
    <row r="5" spans="1:17" x14ac:dyDescent="0.2">
      <c r="A5" s="34"/>
      <c r="B5" s="34"/>
      <c r="C5" s="34"/>
      <c r="D5" s="34"/>
      <c r="E5" s="34"/>
      <c r="F5" s="34"/>
      <c r="G5" s="34"/>
      <c r="H5" s="34"/>
      <c r="I5" s="34"/>
      <c r="J5" s="34"/>
      <c r="K5" s="34"/>
      <c r="L5" s="34"/>
      <c r="M5" s="34"/>
      <c r="N5" s="34"/>
      <c r="O5" s="34"/>
      <c r="P5" s="34"/>
      <c r="Q5" s="34"/>
    </row>
    <row r="6" spans="1:17" x14ac:dyDescent="0.2">
      <c r="A6" s="34"/>
      <c r="B6" s="34"/>
      <c r="C6" s="34"/>
      <c r="D6" s="34"/>
      <c r="E6" s="34"/>
      <c r="F6" s="34"/>
      <c r="G6" s="34"/>
      <c r="H6" s="34"/>
      <c r="I6" s="34"/>
      <c r="J6" s="34"/>
      <c r="K6" s="34"/>
      <c r="L6" s="34"/>
      <c r="M6" s="34"/>
      <c r="N6" s="34"/>
      <c r="O6" s="34"/>
      <c r="P6" s="34"/>
      <c r="Q6" s="34"/>
    </row>
    <row r="7" spans="1:17" x14ac:dyDescent="0.2">
      <c r="A7" s="34"/>
      <c r="B7" s="34"/>
      <c r="C7" s="34"/>
      <c r="D7" s="34"/>
      <c r="E7" s="34"/>
      <c r="F7" s="34"/>
      <c r="G7" s="34"/>
      <c r="H7" s="34"/>
      <c r="I7" s="34"/>
      <c r="J7" s="34"/>
      <c r="K7" s="34"/>
      <c r="L7" s="34"/>
      <c r="M7" s="34"/>
      <c r="N7" s="34"/>
      <c r="O7" s="34"/>
      <c r="P7" s="34"/>
      <c r="Q7" s="34"/>
    </row>
    <row r="8" spans="1:17" x14ac:dyDescent="0.2">
      <c r="A8" s="34"/>
      <c r="B8" s="34"/>
      <c r="C8" s="34"/>
      <c r="D8" s="34"/>
      <c r="E8" s="34"/>
      <c r="F8" s="34"/>
      <c r="G8" s="34"/>
      <c r="H8" s="34"/>
      <c r="I8" s="34"/>
      <c r="J8" s="34"/>
      <c r="K8" s="34"/>
      <c r="L8" s="34"/>
      <c r="M8" s="34"/>
      <c r="N8" s="34"/>
      <c r="O8" s="34"/>
      <c r="P8" s="34"/>
      <c r="Q8" s="34"/>
    </row>
    <row r="9" spans="1:17" x14ac:dyDescent="0.2">
      <c r="A9" s="34"/>
      <c r="B9" s="34"/>
      <c r="C9" s="34"/>
      <c r="D9" s="34"/>
      <c r="E9" s="34"/>
      <c r="F9" s="34"/>
      <c r="G9" s="34"/>
      <c r="H9" s="34"/>
      <c r="I9" s="34"/>
      <c r="J9" s="34"/>
      <c r="K9" s="34"/>
      <c r="L9" s="34"/>
      <c r="M9" s="34"/>
      <c r="N9" s="34"/>
      <c r="O9" s="34"/>
      <c r="P9" s="34"/>
      <c r="Q9" s="34"/>
    </row>
    <row r="10" spans="1:17" x14ac:dyDescent="0.2">
      <c r="A10" s="34"/>
      <c r="B10" s="34"/>
      <c r="C10" s="34"/>
      <c r="D10" s="34"/>
      <c r="E10" s="34"/>
      <c r="F10" s="34"/>
      <c r="G10" s="34"/>
      <c r="H10" s="34"/>
      <c r="I10" s="34"/>
      <c r="J10" s="34"/>
      <c r="K10" s="34"/>
      <c r="L10" s="34"/>
      <c r="M10" s="34"/>
      <c r="N10" s="34"/>
      <c r="O10" s="34"/>
      <c r="P10" s="34"/>
      <c r="Q10" s="34"/>
    </row>
    <row r="11" spans="1:17" x14ac:dyDescent="0.2">
      <c r="A11" s="34"/>
      <c r="B11" s="34"/>
      <c r="C11" s="34"/>
      <c r="D11" s="34"/>
      <c r="E11" s="34"/>
      <c r="F11" s="34"/>
      <c r="G11" s="34"/>
      <c r="H11" s="34"/>
      <c r="I11" s="34"/>
      <c r="J11" s="34"/>
      <c r="K11" s="34"/>
      <c r="L11" s="34"/>
      <c r="M11" s="34"/>
      <c r="N11" s="34"/>
      <c r="O11" s="34"/>
      <c r="P11" s="34"/>
      <c r="Q11" s="34"/>
    </row>
    <row r="12" spans="1:17" x14ac:dyDescent="0.2">
      <c r="A12" s="34"/>
      <c r="B12" s="34"/>
      <c r="C12" s="34"/>
      <c r="D12" s="34"/>
      <c r="E12" s="34"/>
      <c r="F12" s="34"/>
      <c r="G12" s="34"/>
      <c r="H12" s="34"/>
      <c r="I12" s="34"/>
      <c r="J12" s="34"/>
      <c r="K12" s="34"/>
      <c r="L12" s="34"/>
      <c r="M12" s="34"/>
      <c r="N12" s="34"/>
      <c r="O12" s="34"/>
      <c r="P12" s="34"/>
      <c r="Q12" s="34"/>
    </row>
    <row r="13" spans="1:17" x14ac:dyDescent="0.2">
      <c r="A13" s="34"/>
      <c r="B13" s="34"/>
      <c r="C13" s="34"/>
      <c r="D13" s="34"/>
      <c r="E13" s="34"/>
      <c r="F13" s="34"/>
      <c r="G13" s="34"/>
      <c r="H13" s="34"/>
      <c r="I13" s="34"/>
      <c r="J13" s="34"/>
      <c r="K13" s="34"/>
      <c r="L13" s="34"/>
      <c r="M13" s="34"/>
      <c r="N13" s="34"/>
      <c r="O13" s="34"/>
      <c r="P13" s="34"/>
      <c r="Q13" s="34"/>
    </row>
    <row r="14" spans="1:17" x14ac:dyDescent="0.2">
      <c r="A14" s="34"/>
      <c r="B14" s="34"/>
      <c r="C14" s="34"/>
      <c r="D14" s="34"/>
      <c r="E14" s="34"/>
      <c r="F14" s="34"/>
      <c r="G14" s="34"/>
      <c r="H14" s="34"/>
      <c r="I14" s="34"/>
      <c r="J14" s="34"/>
      <c r="K14" s="34"/>
      <c r="L14" s="34"/>
      <c r="M14" s="34"/>
      <c r="N14" s="34"/>
      <c r="O14" s="34"/>
      <c r="P14" s="34"/>
      <c r="Q14" s="34"/>
    </row>
    <row r="15" spans="1:17" x14ac:dyDescent="0.2">
      <c r="A15" s="34"/>
      <c r="B15" s="34"/>
      <c r="C15" s="34"/>
      <c r="D15" s="34"/>
      <c r="E15" s="34"/>
      <c r="F15" s="34"/>
      <c r="G15" s="34"/>
      <c r="H15" s="34"/>
      <c r="I15" s="34"/>
      <c r="J15" s="34"/>
      <c r="K15" s="34"/>
      <c r="L15" s="34"/>
      <c r="M15" s="34"/>
      <c r="N15" s="34"/>
      <c r="O15" s="34"/>
      <c r="P15" s="34"/>
      <c r="Q15" s="34"/>
    </row>
    <row r="16" spans="1:17" x14ac:dyDescent="0.2">
      <c r="A16" s="34"/>
      <c r="B16" s="34"/>
      <c r="C16" s="34"/>
      <c r="D16" s="34"/>
      <c r="E16" s="34"/>
      <c r="F16" s="34"/>
      <c r="G16" s="34"/>
      <c r="H16" s="34"/>
      <c r="I16" s="34"/>
      <c r="J16" s="34"/>
      <c r="K16" s="34"/>
      <c r="L16" s="34"/>
      <c r="M16" s="34"/>
      <c r="N16" s="34"/>
      <c r="O16" s="34"/>
      <c r="P16" s="34"/>
      <c r="Q16" s="34"/>
    </row>
    <row r="17" spans="1:17" x14ac:dyDescent="0.2">
      <c r="A17" s="34"/>
      <c r="B17" s="34"/>
      <c r="C17" s="34"/>
      <c r="D17" s="34"/>
      <c r="E17" s="34"/>
      <c r="F17" s="34"/>
      <c r="G17" s="34"/>
      <c r="H17" s="34"/>
      <c r="I17" s="34"/>
      <c r="J17" s="34"/>
      <c r="K17" s="34"/>
      <c r="L17" s="34"/>
      <c r="M17" s="34"/>
      <c r="N17" s="34"/>
      <c r="O17" s="34"/>
      <c r="P17" s="34"/>
      <c r="Q17" s="34"/>
    </row>
    <row r="18" spans="1:17" x14ac:dyDescent="0.2">
      <c r="A18" s="34"/>
      <c r="B18" s="34"/>
      <c r="C18" s="34"/>
      <c r="D18" s="34"/>
      <c r="E18" s="34"/>
      <c r="F18" s="34"/>
      <c r="G18" s="34"/>
      <c r="H18" s="34"/>
      <c r="I18" s="34"/>
      <c r="J18" s="34"/>
      <c r="K18" s="34"/>
      <c r="L18" s="34"/>
      <c r="M18" s="34"/>
      <c r="N18" s="34"/>
      <c r="O18" s="34"/>
      <c r="P18" s="34"/>
      <c r="Q18" s="34"/>
    </row>
    <row r="19" spans="1:17" x14ac:dyDescent="0.2">
      <c r="A19" s="34"/>
      <c r="B19" s="34"/>
      <c r="C19" s="34"/>
      <c r="D19" s="34"/>
      <c r="E19" s="34"/>
      <c r="F19" s="34"/>
      <c r="G19" s="34"/>
      <c r="H19" s="34"/>
      <c r="I19" s="34"/>
      <c r="J19" s="34"/>
      <c r="K19" s="34"/>
      <c r="L19" s="34"/>
      <c r="M19" s="34"/>
      <c r="N19" s="34"/>
      <c r="O19" s="34"/>
      <c r="P19" s="34"/>
      <c r="Q19" s="34"/>
    </row>
    <row r="20" spans="1:17" x14ac:dyDescent="0.2">
      <c r="A20" s="34"/>
      <c r="B20" s="34"/>
      <c r="C20" s="34"/>
      <c r="D20" s="34"/>
      <c r="E20" s="34"/>
      <c r="F20" s="34"/>
      <c r="G20" s="34"/>
      <c r="H20" s="34"/>
      <c r="I20" s="34"/>
      <c r="J20" s="34"/>
      <c r="K20" s="34"/>
      <c r="L20" s="34"/>
      <c r="M20" s="34"/>
      <c r="N20" s="34"/>
      <c r="O20" s="34"/>
      <c r="P20" s="34"/>
      <c r="Q20" s="34"/>
    </row>
    <row r="21" spans="1:17" x14ac:dyDescent="0.2">
      <c r="A21" s="34"/>
      <c r="B21" s="34"/>
      <c r="C21" s="34"/>
      <c r="D21" s="34"/>
      <c r="E21" s="34"/>
      <c r="F21" s="34"/>
      <c r="G21" s="34"/>
      <c r="H21" s="34"/>
      <c r="I21" s="34"/>
      <c r="J21" s="34"/>
      <c r="K21" s="34"/>
      <c r="L21" s="34"/>
      <c r="M21" s="34"/>
      <c r="N21" s="34"/>
      <c r="O21" s="34"/>
      <c r="P21" s="34"/>
      <c r="Q21" s="34"/>
    </row>
    <row r="22" spans="1:17" x14ac:dyDescent="0.2">
      <c r="A22" s="34"/>
      <c r="B22" s="34"/>
      <c r="C22" s="34"/>
      <c r="D22" s="34"/>
      <c r="E22" s="34"/>
      <c r="F22" s="34"/>
      <c r="G22" s="34"/>
      <c r="H22" s="34"/>
      <c r="I22" s="34"/>
      <c r="J22" s="34"/>
      <c r="K22" s="34"/>
      <c r="L22" s="34"/>
      <c r="M22" s="34"/>
      <c r="N22" s="34"/>
      <c r="O22" s="34"/>
      <c r="P22" s="34"/>
      <c r="Q22" s="34"/>
    </row>
    <row r="23" spans="1:17" x14ac:dyDescent="0.2">
      <c r="A23" s="34"/>
      <c r="B23" s="34"/>
      <c r="C23" s="34"/>
      <c r="D23" s="34"/>
      <c r="E23" s="34"/>
      <c r="F23" s="34"/>
      <c r="G23" s="34"/>
      <c r="H23" s="34"/>
      <c r="I23" s="34"/>
      <c r="J23" s="34"/>
      <c r="K23" s="34"/>
      <c r="L23" s="34"/>
      <c r="M23" s="34"/>
      <c r="N23" s="34"/>
      <c r="O23" s="34"/>
      <c r="P23" s="34"/>
      <c r="Q23" s="34"/>
    </row>
    <row r="24" spans="1:17" x14ac:dyDescent="0.2">
      <c r="A24" s="34"/>
      <c r="B24" s="34"/>
      <c r="C24" s="34"/>
      <c r="D24" s="34"/>
      <c r="E24" s="34"/>
      <c r="F24" s="34"/>
      <c r="G24" s="34"/>
      <c r="H24" s="34"/>
      <c r="I24" s="34"/>
      <c r="J24" s="34"/>
      <c r="K24" s="34"/>
      <c r="L24" s="34"/>
      <c r="M24" s="34"/>
      <c r="N24" s="34"/>
      <c r="O24" s="34"/>
      <c r="P24" s="34"/>
      <c r="Q24" s="34"/>
    </row>
    <row r="25" spans="1:17" x14ac:dyDescent="0.2">
      <c r="A25" s="34"/>
      <c r="B25" s="34"/>
      <c r="C25" s="34"/>
      <c r="D25" s="34"/>
      <c r="E25" s="34"/>
      <c r="F25" s="34"/>
      <c r="G25" s="34"/>
      <c r="H25" s="34"/>
      <c r="I25" s="34"/>
      <c r="J25" s="34"/>
      <c r="K25" s="34"/>
      <c r="L25" s="34"/>
      <c r="M25" s="34"/>
      <c r="N25" s="34"/>
      <c r="O25" s="34"/>
      <c r="P25" s="34"/>
      <c r="Q25" s="34"/>
    </row>
    <row r="26" spans="1:17" x14ac:dyDescent="0.2">
      <c r="A26" s="34"/>
      <c r="B26" s="34"/>
      <c r="C26" s="34"/>
      <c r="D26" s="34"/>
      <c r="E26" s="34"/>
      <c r="F26" s="34"/>
      <c r="G26" s="34"/>
      <c r="H26" s="34"/>
      <c r="I26" s="34"/>
      <c r="J26" s="34"/>
      <c r="K26" s="34"/>
      <c r="L26" s="34"/>
      <c r="M26" s="34"/>
      <c r="N26" s="34"/>
      <c r="O26" s="34"/>
      <c r="P26" s="34"/>
      <c r="Q26" s="34"/>
    </row>
    <row r="27" spans="1:17" x14ac:dyDescent="0.2">
      <c r="A27" s="34"/>
      <c r="B27" s="34"/>
      <c r="C27" s="34"/>
      <c r="D27" s="34"/>
      <c r="E27" s="34"/>
      <c r="F27" s="34"/>
      <c r="G27" s="34"/>
      <c r="H27" s="34"/>
      <c r="I27" s="34"/>
      <c r="J27" s="34"/>
      <c r="K27" s="34"/>
      <c r="L27" s="34"/>
      <c r="M27" s="34"/>
      <c r="N27" s="34"/>
      <c r="O27" s="34"/>
      <c r="P27" s="34"/>
      <c r="Q27" s="34"/>
    </row>
    <row r="28" spans="1:17" x14ac:dyDescent="0.2">
      <c r="A28" s="34"/>
      <c r="B28" s="34"/>
      <c r="C28" s="34"/>
      <c r="D28" s="34"/>
      <c r="E28" s="34"/>
      <c r="F28" s="34"/>
      <c r="G28" s="34"/>
      <c r="H28" s="34"/>
      <c r="I28" s="34"/>
      <c r="J28" s="34"/>
      <c r="K28" s="34"/>
      <c r="L28" s="34"/>
      <c r="M28" s="34"/>
      <c r="N28" s="34"/>
      <c r="O28" s="34"/>
      <c r="P28" s="34"/>
      <c r="Q28" s="34"/>
    </row>
    <row r="29" spans="1:17" x14ac:dyDescent="0.2">
      <c r="A29" s="34"/>
      <c r="B29" s="34"/>
      <c r="C29" s="34"/>
      <c r="D29" s="34"/>
      <c r="E29" s="34"/>
      <c r="F29" s="34"/>
      <c r="G29" s="34"/>
      <c r="H29" s="34"/>
      <c r="I29" s="34"/>
      <c r="J29" s="34"/>
      <c r="K29" s="34"/>
      <c r="L29" s="34"/>
      <c r="M29" s="34"/>
      <c r="N29" s="34"/>
      <c r="O29" s="34"/>
      <c r="P29" s="34"/>
      <c r="Q29" s="34"/>
    </row>
    <row r="30" spans="1:17" x14ac:dyDescent="0.2">
      <c r="A30" s="34"/>
      <c r="B30" s="34"/>
      <c r="C30" s="34"/>
      <c r="D30" s="34"/>
      <c r="E30" s="34"/>
      <c r="F30" s="34"/>
      <c r="G30" s="34"/>
      <c r="H30" s="34"/>
      <c r="I30" s="34"/>
      <c r="J30" s="34"/>
      <c r="K30" s="34"/>
      <c r="L30" s="34"/>
      <c r="M30" s="34"/>
      <c r="N30" s="34"/>
      <c r="O30" s="34"/>
      <c r="P30" s="34"/>
      <c r="Q30" s="34"/>
    </row>
    <row r="31" spans="1:17" x14ac:dyDescent="0.2">
      <c r="A31" s="34"/>
      <c r="B31" s="34"/>
      <c r="C31" s="34"/>
      <c r="D31" s="34"/>
      <c r="E31" s="34"/>
      <c r="F31" s="34"/>
      <c r="G31" s="34"/>
      <c r="H31" s="34"/>
      <c r="I31" s="34"/>
      <c r="J31" s="34"/>
      <c r="K31" s="34"/>
      <c r="L31" s="34"/>
      <c r="M31" s="34"/>
      <c r="N31" s="34"/>
      <c r="O31" s="34"/>
      <c r="P31" s="34"/>
      <c r="Q31" s="34"/>
    </row>
    <row r="32" spans="1:17" x14ac:dyDescent="0.2">
      <c r="A32" s="34"/>
      <c r="B32" s="34"/>
      <c r="C32" s="34"/>
      <c r="D32" s="34"/>
      <c r="E32" s="34"/>
      <c r="F32" s="34"/>
      <c r="G32" s="34"/>
      <c r="H32" s="34"/>
      <c r="I32" s="34"/>
      <c r="J32" s="34"/>
      <c r="K32" s="34"/>
      <c r="L32" s="34"/>
      <c r="M32" s="34"/>
      <c r="N32" s="34"/>
      <c r="O32" s="34"/>
      <c r="P32" s="34"/>
      <c r="Q32" s="34"/>
    </row>
    <row r="33" spans="1:17" x14ac:dyDescent="0.2">
      <c r="A33" s="34"/>
      <c r="B33" s="34"/>
      <c r="C33" s="34"/>
      <c r="D33" s="34"/>
      <c r="E33" s="34"/>
      <c r="F33" s="34"/>
      <c r="G33" s="34"/>
      <c r="H33" s="34"/>
      <c r="I33" s="34"/>
      <c r="J33" s="34"/>
      <c r="K33" s="34"/>
      <c r="L33" s="34"/>
      <c r="M33" s="34"/>
      <c r="N33" s="34"/>
      <c r="O33" s="34"/>
      <c r="P33" s="34"/>
      <c r="Q33" s="34"/>
    </row>
    <row r="34" spans="1:17" x14ac:dyDescent="0.2">
      <c r="A34" s="34"/>
      <c r="B34" s="34"/>
      <c r="C34" s="34"/>
      <c r="D34" s="34"/>
      <c r="E34" s="34"/>
      <c r="F34" s="34"/>
      <c r="G34" s="34"/>
      <c r="H34" s="34"/>
      <c r="I34" s="34"/>
      <c r="J34" s="34"/>
      <c r="K34" s="34"/>
      <c r="L34" s="34"/>
      <c r="M34" s="34"/>
      <c r="N34" s="34"/>
      <c r="O34" s="34"/>
      <c r="P34" s="34"/>
      <c r="Q34" s="34"/>
    </row>
    <row r="35" spans="1:17" x14ac:dyDescent="0.2">
      <c r="A35" s="34"/>
      <c r="B35" s="34"/>
      <c r="C35" s="34"/>
      <c r="D35" s="34"/>
      <c r="E35" s="34"/>
      <c r="F35" s="34"/>
      <c r="G35" s="34"/>
      <c r="H35" s="34"/>
      <c r="I35" s="34"/>
      <c r="J35" s="34"/>
      <c r="K35" s="34"/>
      <c r="L35" s="34"/>
      <c r="M35" s="34"/>
      <c r="N35" s="34"/>
      <c r="O35" s="34"/>
      <c r="P35" s="34"/>
      <c r="Q35" s="34"/>
    </row>
    <row r="36" spans="1:17" x14ac:dyDescent="0.2">
      <c r="A36" s="34"/>
      <c r="B36" s="34"/>
      <c r="C36" s="34"/>
      <c r="D36" s="34"/>
      <c r="E36" s="34"/>
      <c r="F36" s="34"/>
      <c r="G36" s="34"/>
      <c r="H36" s="34"/>
      <c r="I36" s="34"/>
      <c r="J36" s="34"/>
      <c r="K36" s="34"/>
      <c r="L36" s="34"/>
      <c r="M36" s="34"/>
      <c r="N36" s="34"/>
      <c r="O36" s="34"/>
      <c r="P36" s="34"/>
      <c r="Q36" s="34"/>
    </row>
    <row r="37" spans="1:17" x14ac:dyDescent="0.2">
      <c r="A37" s="34"/>
      <c r="B37" s="34"/>
      <c r="C37" s="34"/>
      <c r="D37" s="34"/>
      <c r="E37" s="34"/>
      <c r="F37" s="34"/>
      <c r="G37" s="34"/>
      <c r="H37" s="34"/>
      <c r="I37" s="34"/>
      <c r="J37" s="34"/>
      <c r="K37" s="34"/>
      <c r="L37" s="34"/>
      <c r="M37" s="34"/>
      <c r="N37" s="34"/>
      <c r="O37" s="34"/>
      <c r="P37" s="34"/>
      <c r="Q37" s="34"/>
    </row>
    <row r="38" spans="1:17" x14ac:dyDescent="0.2">
      <c r="A38" s="34"/>
      <c r="B38" s="34"/>
      <c r="C38" s="34"/>
      <c r="D38" s="34"/>
      <c r="E38" s="34"/>
      <c r="F38" s="34"/>
      <c r="G38" s="34"/>
      <c r="H38" s="34"/>
      <c r="I38" s="34"/>
      <c r="J38" s="34"/>
      <c r="K38" s="34"/>
      <c r="L38" s="34"/>
      <c r="M38" s="34"/>
      <c r="N38" s="34"/>
      <c r="O38" s="34"/>
      <c r="P38" s="34"/>
      <c r="Q38" s="34"/>
    </row>
    <row r="39" spans="1:17" x14ac:dyDescent="0.2">
      <c r="A39" s="34"/>
      <c r="B39" s="34"/>
      <c r="C39" s="34"/>
      <c r="D39" s="34"/>
      <c r="E39" s="34"/>
      <c r="F39" s="34"/>
      <c r="G39" s="34"/>
      <c r="H39" s="34"/>
      <c r="I39" s="34"/>
      <c r="J39" s="34"/>
      <c r="K39" s="34"/>
      <c r="L39" s="34"/>
      <c r="M39" s="34"/>
      <c r="N39" s="34"/>
      <c r="O39" s="34"/>
      <c r="P39" s="34"/>
      <c r="Q39" s="34"/>
    </row>
    <row r="40" spans="1:17" x14ac:dyDescent="0.2">
      <c r="A40" s="34"/>
      <c r="B40" s="34"/>
      <c r="C40" s="34"/>
      <c r="D40" s="34"/>
      <c r="E40" s="34"/>
      <c r="F40" s="34"/>
      <c r="G40" s="34"/>
      <c r="H40" s="34"/>
      <c r="I40" s="34"/>
      <c r="J40" s="34"/>
      <c r="K40" s="34"/>
      <c r="L40" s="34"/>
      <c r="M40" s="34"/>
      <c r="N40" s="34"/>
      <c r="O40" s="34"/>
      <c r="P40" s="34"/>
      <c r="Q40" s="34"/>
    </row>
    <row r="41" spans="1:17" x14ac:dyDescent="0.2">
      <c r="A41" s="34"/>
      <c r="B41" s="34"/>
      <c r="C41" s="34"/>
      <c r="D41" s="34"/>
      <c r="E41" s="34"/>
      <c r="F41" s="34"/>
      <c r="G41" s="34"/>
      <c r="H41" s="34"/>
      <c r="I41" s="34"/>
      <c r="J41" s="34"/>
      <c r="K41" s="34"/>
      <c r="L41" s="34"/>
      <c r="M41" s="34"/>
      <c r="N41" s="34"/>
      <c r="O41" s="34"/>
      <c r="P41" s="34"/>
      <c r="Q41" s="34"/>
    </row>
    <row r="42" spans="1:17" x14ac:dyDescent="0.2">
      <c r="A42" s="34"/>
      <c r="B42" s="34"/>
      <c r="C42" s="34"/>
      <c r="D42" s="34"/>
      <c r="E42" s="34"/>
      <c r="F42" s="34"/>
      <c r="G42" s="34"/>
      <c r="H42" s="34"/>
      <c r="I42" s="34"/>
      <c r="J42" s="34"/>
      <c r="K42" s="34"/>
      <c r="L42" s="34"/>
      <c r="M42" s="34"/>
      <c r="N42" s="34"/>
      <c r="O42" s="34"/>
      <c r="P42" s="34"/>
      <c r="Q42" s="34"/>
    </row>
    <row r="43" spans="1:17" x14ac:dyDescent="0.2">
      <c r="A43" s="34"/>
      <c r="B43" s="34"/>
      <c r="C43" s="34"/>
      <c r="D43" s="34"/>
      <c r="E43" s="34"/>
      <c r="F43" s="34"/>
      <c r="G43" s="34"/>
      <c r="H43" s="34"/>
      <c r="I43" s="34"/>
      <c r="J43" s="34"/>
      <c r="K43" s="34"/>
      <c r="L43" s="34"/>
      <c r="M43" s="34"/>
      <c r="N43" s="34"/>
      <c r="O43" s="34"/>
      <c r="P43" s="34"/>
      <c r="Q43" s="34"/>
    </row>
    <row r="44" spans="1:17" x14ac:dyDescent="0.2">
      <c r="A44" s="34"/>
      <c r="B44" s="34"/>
      <c r="C44" s="34"/>
      <c r="D44" s="34"/>
      <c r="E44" s="34"/>
      <c r="F44" s="34"/>
      <c r="G44" s="34"/>
      <c r="H44" s="34"/>
      <c r="I44" s="34"/>
      <c r="J44" s="34"/>
      <c r="K44" s="34"/>
      <c r="L44" s="34"/>
      <c r="M44" s="34"/>
      <c r="N44" s="34"/>
      <c r="O44" s="34"/>
      <c r="P44" s="34"/>
      <c r="Q44" s="34"/>
    </row>
    <row r="45" spans="1:17" x14ac:dyDescent="0.2">
      <c r="A45" s="34"/>
      <c r="B45" s="34"/>
      <c r="C45" s="34"/>
      <c r="D45" s="34"/>
      <c r="E45" s="34"/>
      <c r="F45" s="34"/>
      <c r="G45" s="34"/>
      <c r="H45" s="34"/>
      <c r="I45" s="34"/>
      <c r="J45" s="34"/>
      <c r="K45" s="34"/>
      <c r="L45" s="34"/>
      <c r="M45" s="34"/>
      <c r="N45" s="34"/>
      <c r="O45" s="34"/>
      <c r="P45" s="34"/>
      <c r="Q45" s="34"/>
    </row>
    <row r="46" spans="1:17" x14ac:dyDescent="0.2">
      <c r="A46" s="34"/>
      <c r="B46" s="34"/>
      <c r="C46" s="34"/>
      <c r="D46" s="34"/>
      <c r="E46" s="34"/>
      <c r="F46" s="34"/>
      <c r="G46" s="34"/>
      <c r="H46" s="34"/>
      <c r="I46" s="34"/>
      <c r="J46" s="34"/>
      <c r="K46" s="34"/>
      <c r="L46" s="34"/>
      <c r="M46" s="34"/>
      <c r="N46" s="34"/>
      <c r="O46" s="34"/>
      <c r="P46" s="34"/>
      <c r="Q46" s="34"/>
    </row>
    <row r="47" spans="1:17" x14ac:dyDescent="0.2">
      <c r="A47" s="34"/>
      <c r="B47" s="34"/>
      <c r="C47" s="34"/>
      <c r="D47" s="34"/>
      <c r="E47" s="34"/>
      <c r="F47" s="34"/>
      <c r="G47" s="34"/>
      <c r="H47" s="34"/>
      <c r="I47" s="34"/>
      <c r="J47" s="34"/>
      <c r="K47" s="34"/>
      <c r="L47" s="34"/>
      <c r="M47" s="34"/>
      <c r="N47" s="34"/>
      <c r="O47" s="34"/>
      <c r="P47" s="34"/>
      <c r="Q47" s="34"/>
    </row>
    <row r="48" spans="1:17" x14ac:dyDescent="0.2">
      <c r="A48" s="34"/>
      <c r="B48" s="34"/>
      <c r="C48" s="34"/>
      <c r="D48" s="34"/>
      <c r="E48" s="34"/>
      <c r="F48" s="34"/>
      <c r="G48" s="34"/>
      <c r="H48" s="34"/>
      <c r="I48" s="34"/>
      <c r="J48" s="34"/>
      <c r="K48" s="34"/>
      <c r="L48" s="34"/>
      <c r="M48" s="34"/>
      <c r="N48" s="34"/>
      <c r="O48" s="34"/>
      <c r="P48" s="34"/>
      <c r="Q48" s="34"/>
    </row>
    <row r="49" spans="1:17" x14ac:dyDescent="0.2">
      <c r="A49" s="34"/>
      <c r="B49" s="34"/>
      <c r="C49" s="34"/>
      <c r="D49" s="34"/>
      <c r="E49" s="34"/>
      <c r="F49" s="34"/>
      <c r="G49" s="34"/>
      <c r="H49" s="34"/>
      <c r="I49" s="34"/>
      <c r="J49" s="34"/>
      <c r="K49" s="34"/>
      <c r="L49" s="34"/>
      <c r="M49" s="34"/>
      <c r="N49" s="34"/>
      <c r="O49" s="34"/>
      <c r="P49" s="34"/>
      <c r="Q49" s="34"/>
    </row>
    <row r="50" spans="1:17" x14ac:dyDescent="0.2">
      <c r="A50" s="34"/>
      <c r="B50" s="34"/>
      <c r="C50" s="34"/>
      <c r="D50" s="34"/>
      <c r="E50" s="34"/>
      <c r="F50" s="34"/>
      <c r="G50" s="34"/>
      <c r="H50" s="34"/>
      <c r="I50" s="34"/>
      <c r="J50" s="34"/>
      <c r="K50" s="34"/>
      <c r="L50" s="34"/>
      <c r="M50" s="34"/>
      <c r="N50" s="34"/>
      <c r="O50" s="34"/>
      <c r="P50" s="34"/>
      <c r="Q50" s="34"/>
    </row>
    <row r="51" spans="1:17" x14ac:dyDescent="0.2">
      <c r="A51" s="34"/>
      <c r="B51" s="34"/>
      <c r="C51" s="34"/>
      <c r="D51" s="34"/>
      <c r="E51" s="34"/>
      <c r="F51" s="34"/>
      <c r="G51" s="34"/>
      <c r="H51" s="34"/>
      <c r="I51" s="34"/>
      <c r="J51" s="34"/>
      <c r="K51" s="34"/>
      <c r="L51" s="34"/>
      <c r="M51" s="34"/>
      <c r="N51" s="34"/>
      <c r="O51" s="34"/>
      <c r="P51" s="34"/>
      <c r="Q51" s="34"/>
    </row>
    <row r="52" spans="1:17" x14ac:dyDescent="0.2">
      <c r="A52" s="34"/>
      <c r="B52" s="34"/>
      <c r="C52" s="34"/>
      <c r="D52" s="34"/>
      <c r="E52" s="34"/>
      <c r="F52" s="34"/>
      <c r="G52" s="34"/>
      <c r="H52" s="34"/>
      <c r="I52" s="34"/>
      <c r="J52" s="34"/>
      <c r="K52" s="34"/>
      <c r="L52" s="34"/>
      <c r="M52" s="34"/>
      <c r="N52" s="34"/>
      <c r="O52" s="34"/>
      <c r="P52" s="34"/>
      <c r="Q52" s="34"/>
    </row>
    <row r="53" spans="1:17" x14ac:dyDescent="0.2">
      <c r="A53" s="34"/>
      <c r="B53" s="34"/>
      <c r="C53" s="34"/>
      <c r="D53" s="34"/>
      <c r="E53" s="34"/>
      <c r="F53" s="34"/>
      <c r="G53" s="34"/>
      <c r="H53" s="34"/>
      <c r="I53" s="34"/>
      <c r="J53" s="34"/>
      <c r="K53" s="34"/>
      <c r="L53" s="34"/>
      <c r="M53" s="34"/>
      <c r="N53" s="34"/>
      <c r="O53" s="34"/>
      <c r="P53" s="34"/>
      <c r="Q53" s="34"/>
    </row>
    <row r="54" spans="1:17" x14ac:dyDescent="0.2">
      <c r="A54" s="34"/>
      <c r="B54" s="34"/>
      <c r="C54" s="34"/>
      <c r="D54" s="34"/>
      <c r="E54" s="34"/>
      <c r="F54" s="34"/>
      <c r="G54" s="34"/>
      <c r="H54" s="34"/>
      <c r="I54" s="34"/>
      <c r="J54" s="34"/>
      <c r="K54" s="34"/>
      <c r="L54" s="34"/>
      <c r="M54" s="34"/>
      <c r="N54" s="34"/>
      <c r="O54" s="34"/>
      <c r="P54" s="34"/>
      <c r="Q54" s="34"/>
    </row>
    <row r="55" spans="1:17" x14ac:dyDescent="0.2">
      <c r="A55" s="34"/>
      <c r="B55" s="34"/>
      <c r="C55" s="34"/>
      <c r="D55" s="34"/>
      <c r="E55" s="34"/>
      <c r="F55" s="34"/>
      <c r="G55" s="34"/>
      <c r="H55" s="34"/>
      <c r="I55" s="34"/>
      <c r="J55" s="34"/>
      <c r="K55" s="34"/>
      <c r="L55" s="34"/>
      <c r="M55" s="34"/>
      <c r="N55" s="34"/>
      <c r="O55" s="34"/>
      <c r="P55" s="34"/>
      <c r="Q55" s="3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128E-9EDB-2A4C-A8B7-C5D2F2FA300F}">
  <dimension ref="A2:HI277"/>
  <sheetViews>
    <sheetView workbookViewId="0">
      <selection activeCell="Q40" sqref="Q40"/>
    </sheetView>
  </sheetViews>
  <sheetFormatPr baseColWidth="10" defaultColWidth="8.7109375" defaultRowHeight="16" x14ac:dyDescent="0.2"/>
  <cols>
    <col min="1" max="1" width="4.42578125" style="63" customWidth="1"/>
    <col min="2" max="2" width="22.5703125" style="28" customWidth="1"/>
    <col min="3" max="3" width="8.7109375" style="28" customWidth="1"/>
    <col min="4" max="4" width="8.28515625" style="51" customWidth="1"/>
    <col min="5" max="5" width="8.7109375" style="29" customWidth="1"/>
    <col min="6" max="6" width="2.7109375" style="30" customWidth="1"/>
    <col min="7" max="7" width="8.7109375" style="29" customWidth="1"/>
    <col min="8" max="8" width="4.85546875" style="29" customWidth="1"/>
    <col min="9" max="9" width="2.7109375" style="27" customWidth="1"/>
    <col min="10" max="10" width="9.7109375" style="27" customWidth="1"/>
    <col min="11" max="11" width="9.7109375" style="51" customWidth="1"/>
    <col min="12" max="15" width="9.7109375" style="30" customWidth="1"/>
    <col min="16" max="16" width="2.7109375" style="30" customWidth="1"/>
    <col min="17" max="17" width="9.7109375" style="30" customWidth="1"/>
    <col min="18" max="18" width="9.7109375" style="55" customWidth="1"/>
    <col min="19" max="19" width="9.140625" style="30" customWidth="1"/>
    <col min="20" max="20" width="15.28515625" style="30" customWidth="1"/>
    <col min="21" max="24" width="10.140625" style="30" customWidth="1"/>
    <col min="25" max="25" width="10.140625" style="55" customWidth="1"/>
    <col min="26" max="31" width="10.140625" style="29" customWidth="1"/>
    <col min="32" max="32" width="10.140625" style="51" customWidth="1"/>
    <col min="33" max="35" width="10.140625" style="27" customWidth="1"/>
    <col min="36" max="46" width="12.140625" style="27" bestFit="1" customWidth="1"/>
    <col min="47" max="47" width="21.140625" style="27" bestFit="1" customWidth="1"/>
    <col min="48" max="49" width="12.140625" style="27" bestFit="1" customWidth="1"/>
    <col min="50" max="50" width="17" style="27" bestFit="1" customWidth="1"/>
    <col min="51" max="51" width="12.140625" style="27" bestFit="1" customWidth="1"/>
    <col min="52" max="52" width="12" style="27" bestFit="1" customWidth="1"/>
    <col min="53" max="53" width="7.42578125" style="27" bestFit="1" customWidth="1"/>
    <col min="54" max="57" width="12.140625" style="27" bestFit="1" customWidth="1"/>
    <col min="58" max="58" width="21.28515625" style="27" bestFit="1" customWidth="1"/>
    <col min="59" max="60" width="5.28515625" style="27" bestFit="1" customWidth="1"/>
    <col min="61" max="64" width="12.140625" style="27" bestFit="1" customWidth="1"/>
    <col min="65" max="65" width="9.28515625" style="27" bestFit="1" customWidth="1"/>
    <col min="66" max="70" width="12.140625" style="27" bestFit="1" customWidth="1"/>
    <col min="71" max="71" width="13.7109375" style="27" bestFit="1" customWidth="1"/>
    <col min="72" max="72" width="11.140625" style="27" bestFit="1" customWidth="1"/>
    <col min="73" max="74" width="12.140625" style="27" bestFit="1" customWidth="1"/>
    <col min="75" max="75" width="17.5703125" style="27" bestFit="1" customWidth="1"/>
    <col min="76" max="78" width="12.140625" style="27" bestFit="1" customWidth="1"/>
    <col min="79" max="79" width="15.7109375" style="27" bestFit="1" customWidth="1"/>
    <col min="80" max="85" width="12.140625" style="27" bestFit="1" customWidth="1"/>
    <col min="86" max="86" width="6.85546875" style="27" bestFit="1" customWidth="1"/>
    <col min="87" max="87" width="6.42578125" style="27" bestFit="1" customWidth="1"/>
    <col min="88" max="90" width="12.140625" style="27" bestFit="1" customWidth="1"/>
    <col min="91" max="91" width="11.140625" style="27" bestFit="1" customWidth="1"/>
    <col min="92" max="93" width="12.140625" style="27" bestFit="1" customWidth="1"/>
    <col min="94" max="94" width="11.140625" style="27" bestFit="1" customWidth="1"/>
    <col min="95" max="95" width="7" style="27" bestFit="1" customWidth="1"/>
    <col min="96" max="96" width="13.140625" style="27" bestFit="1" customWidth="1"/>
    <col min="97" max="97" width="12.140625" style="27" bestFit="1" customWidth="1"/>
    <col min="98" max="98" width="11.140625" style="27" bestFit="1" customWidth="1"/>
    <col min="99" max="105" width="12.140625" style="27" bestFit="1" customWidth="1"/>
    <col min="106" max="106" width="6.85546875" style="27" bestFit="1" customWidth="1"/>
    <col min="107" max="114" width="12.140625" style="27" bestFit="1" customWidth="1"/>
    <col min="115" max="115" width="10.140625" style="27" bestFit="1" customWidth="1"/>
    <col min="116" max="116" width="15.5703125" style="27" bestFit="1" customWidth="1"/>
    <col min="117" max="122" width="12.140625" style="27" bestFit="1" customWidth="1"/>
    <col min="123" max="123" width="11.140625" style="27" bestFit="1" customWidth="1"/>
    <col min="124" max="133" width="12.140625" style="27" bestFit="1" customWidth="1"/>
    <col min="134" max="134" width="14.5703125" style="27" bestFit="1" customWidth="1"/>
    <col min="135" max="137" width="12.140625" style="27" bestFit="1" customWidth="1"/>
    <col min="138" max="138" width="10.140625" style="27" bestFit="1" customWidth="1"/>
    <col min="139" max="139" width="17.7109375" style="27" bestFit="1" customWidth="1"/>
    <col min="140" max="145" width="12.140625" style="27" bestFit="1" customWidth="1"/>
    <col min="146" max="146" width="6" style="27" bestFit="1" customWidth="1"/>
    <col min="147" max="152" width="12.140625" style="27" bestFit="1" customWidth="1"/>
    <col min="153" max="153" width="14.85546875" style="27" bestFit="1" customWidth="1"/>
    <col min="154" max="156" width="12.140625" style="27" bestFit="1" customWidth="1"/>
    <col min="157" max="157" width="5.85546875" style="27" bestFit="1" customWidth="1"/>
    <col min="158" max="158" width="12.140625" style="27" bestFit="1" customWidth="1"/>
    <col min="159" max="159" width="16.7109375" style="27" bestFit="1" customWidth="1"/>
    <col min="160" max="166" width="12.140625" style="27" bestFit="1" customWidth="1"/>
    <col min="167" max="167" width="17.140625" style="27" bestFit="1" customWidth="1"/>
    <col min="168" max="168" width="12.140625" style="27" bestFit="1" customWidth="1"/>
    <col min="169" max="169" width="18.28515625" style="27" bestFit="1" customWidth="1"/>
    <col min="170" max="170" width="11.140625" style="27" bestFit="1" customWidth="1"/>
    <col min="171" max="171" width="28.85546875" style="27" bestFit="1" customWidth="1"/>
    <col min="172" max="172" width="12.140625" style="27" bestFit="1" customWidth="1"/>
    <col min="173" max="173" width="20.28515625" style="27" bestFit="1" customWidth="1"/>
    <col min="174" max="177" width="12.140625" style="27" bestFit="1" customWidth="1"/>
    <col min="178" max="178" width="11.5703125" style="27" bestFit="1" customWidth="1"/>
    <col min="179" max="181" width="12.140625" style="27" bestFit="1" customWidth="1"/>
    <col min="182" max="182" width="14.7109375" style="27" bestFit="1" customWidth="1"/>
    <col min="183" max="183" width="7.7109375" style="27" bestFit="1" customWidth="1"/>
    <col min="184" max="184" width="12.140625" style="27" bestFit="1" customWidth="1"/>
    <col min="185" max="185" width="11.42578125" style="27" bestFit="1" customWidth="1"/>
    <col min="186" max="190" width="12.140625" style="27" bestFit="1" customWidth="1"/>
    <col min="191" max="191" width="10.5703125" style="27" bestFit="1" customWidth="1"/>
    <col min="192" max="197" width="12.140625" style="27" bestFit="1" customWidth="1"/>
    <col min="198" max="198" width="11.140625" style="27" bestFit="1" customWidth="1"/>
    <col min="199" max="199" width="17.85546875" style="27" bestFit="1" customWidth="1"/>
    <col min="200" max="201" width="12.140625" style="27" bestFit="1" customWidth="1"/>
    <col min="202" max="202" width="12.28515625" style="27" bestFit="1" customWidth="1"/>
    <col min="203" max="203" width="6.5703125" style="27" bestFit="1" customWidth="1"/>
    <col min="204" max="204" width="7.28515625" style="27" bestFit="1" customWidth="1"/>
    <col min="205" max="205" width="12.140625" style="27" bestFit="1" customWidth="1"/>
    <col min="206" max="206" width="18.7109375" style="27" bestFit="1" customWidth="1"/>
    <col min="207" max="207" width="14" style="27" bestFit="1" customWidth="1"/>
    <col min="208" max="208" width="21.7109375" style="27" bestFit="1" customWidth="1"/>
    <col min="209" max="217" width="12.140625" style="27" bestFit="1" customWidth="1"/>
    <col min="218" max="16384" width="8.7109375" style="27"/>
  </cols>
  <sheetData>
    <row r="2" spans="1:15" ht="20" x14ac:dyDescent="0.2">
      <c r="B2" s="124" t="s">
        <v>457</v>
      </c>
      <c r="C2" s="125"/>
      <c r="D2" s="62"/>
      <c r="E2" s="121"/>
      <c r="F2" s="126"/>
      <c r="G2" s="121"/>
      <c r="H2" s="121"/>
      <c r="I2" s="122"/>
      <c r="J2" s="122"/>
    </row>
    <row r="3" spans="1:15" x14ac:dyDescent="0.2">
      <c r="B3" s="125"/>
      <c r="C3" s="125"/>
      <c r="D3" s="62"/>
      <c r="E3" s="121"/>
      <c r="F3" s="126"/>
      <c r="G3" s="121"/>
      <c r="H3" s="121"/>
      <c r="I3" s="122"/>
      <c r="J3" s="122"/>
    </row>
    <row r="4" spans="1:15" x14ac:dyDescent="0.2">
      <c r="B4" s="125" t="s">
        <v>528</v>
      </c>
      <c r="C4" s="125"/>
      <c r="D4" s="62"/>
      <c r="E4" s="121"/>
      <c r="F4" s="126"/>
      <c r="G4" s="121"/>
      <c r="H4" s="121"/>
      <c r="I4" s="122"/>
      <c r="J4" s="122"/>
    </row>
    <row r="5" spans="1:15" x14ac:dyDescent="0.2">
      <c r="B5" s="125"/>
      <c r="C5" s="125"/>
      <c r="D5" s="62"/>
      <c r="E5" s="121"/>
      <c r="F5" s="126"/>
      <c r="G5" s="121"/>
      <c r="H5" s="121"/>
      <c r="I5" s="122"/>
      <c r="J5" s="122"/>
    </row>
    <row r="6" spans="1:15" x14ac:dyDescent="0.2">
      <c r="B6" s="258" t="s">
        <v>458</v>
      </c>
      <c r="C6" s="259"/>
      <c r="D6" s="259"/>
      <c r="E6" s="259"/>
      <c r="F6" s="259"/>
      <c r="G6" s="260"/>
      <c r="H6" s="121"/>
      <c r="I6" s="122"/>
      <c r="J6" s="261" t="s">
        <v>488</v>
      </c>
      <c r="K6" s="262"/>
      <c r="L6" s="262"/>
      <c r="M6" s="262"/>
      <c r="N6" s="262"/>
      <c r="O6" s="263"/>
    </row>
    <row r="7" spans="1:15" x14ac:dyDescent="0.2">
      <c r="A7" s="69"/>
      <c r="B7" s="272" t="s">
        <v>485</v>
      </c>
      <c r="C7" s="272"/>
      <c r="D7" s="272"/>
      <c r="E7" s="272"/>
      <c r="F7" s="272"/>
      <c r="G7" s="273"/>
      <c r="H7" s="121"/>
      <c r="I7" s="122"/>
      <c r="J7" s="266" t="s">
        <v>487</v>
      </c>
      <c r="K7" s="267"/>
      <c r="L7" s="267"/>
      <c r="M7" s="267"/>
      <c r="N7" s="267"/>
      <c r="O7" s="268"/>
    </row>
    <row r="8" spans="1:15" x14ac:dyDescent="0.2">
      <c r="A8" s="69"/>
      <c r="B8" s="249" t="s">
        <v>4</v>
      </c>
      <c r="C8" s="250"/>
      <c r="D8" s="250"/>
      <c r="E8" s="250"/>
      <c r="F8" s="251"/>
      <c r="G8" s="127" t="s">
        <v>459</v>
      </c>
      <c r="H8" s="121"/>
      <c r="I8" s="122"/>
      <c r="J8" s="252" t="s">
        <v>460</v>
      </c>
      <c r="K8" s="253"/>
      <c r="L8" s="253"/>
      <c r="M8" s="253"/>
      <c r="N8" s="254"/>
      <c r="O8" s="127" t="s">
        <v>459</v>
      </c>
    </row>
    <row r="9" spans="1:15" x14ac:dyDescent="0.2">
      <c r="B9" s="128"/>
      <c r="C9" s="129"/>
      <c r="D9" s="130"/>
      <c r="E9" s="131"/>
      <c r="F9" s="132"/>
      <c r="G9" s="121"/>
      <c r="H9" s="121"/>
      <c r="I9" s="122"/>
      <c r="J9" s="138"/>
      <c r="K9" s="2"/>
      <c r="L9" s="44"/>
      <c r="M9" s="4"/>
      <c r="N9" s="3"/>
      <c r="O9" s="139"/>
    </row>
    <row r="10" spans="1:15" ht="14" customHeight="1" x14ac:dyDescent="0.2">
      <c r="A10" s="62"/>
      <c r="B10" s="140" t="s">
        <v>486</v>
      </c>
      <c r="C10" s="27"/>
      <c r="D10" s="27"/>
      <c r="E10" s="27"/>
      <c r="F10" s="27"/>
      <c r="G10" s="27"/>
      <c r="H10" s="121"/>
      <c r="I10" s="122"/>
      <c r="J10" s="258" t="s">
        <v>461</v>
      </c>
      <c r="K10" s="259"/>
      <c r="L10" s="259"/>
      <c r="M10" s="259"/>
      <c r="N10" s="259"/>
      <c r="O10" s="260"/>
    </row>
    <row r="11" spans="1:15" ht="14" customHeight="1" x14ac:dyDescent="0.2">
      <c r="A11" s="62"/>
      <c r="B11" s="269" t="s">
        <v>484</v>
      </c>
      <c r="C11" s="270"/>
      <c r="D11" s="270"/>
      <c r="E11" s="270"/>
      <c r="F11" s="270"/>
      <c r="G11" s="271"/>
      <c r="H11" s="121"/>
      <c r="I11" s="122"/>
      <c r="J11" s="264" t="s">
        <v>462</v>
      </c>
      <c r="K11" s="264"/>
      <c r="L11" s="264"/>
      <c r="M11" s="264"/>
      <c r="N11" s="264"/>
      <c r="O11" s="265"/>
    </row>
    <row r="12" spans="1:15" x14ac:dyDescent="0.2">
      <c r="A12" s="62"/>
      <c r="B12" s="252" t="s">
        <v>483</v>
      </c>
      <c r="C12" s="253"/>
      <c r="D12" s="253"/>
      <c r="E12" s="253"/>
      <c r="F12" s="254"/>
      <c r="G12" s="127" t="s">
        <v>459</v>
      </c>
      <c r="H12" s="121"/>
      <c r="I12" s="122"/>
      <c r="J12" s="255" t="s">
        <v>482</v>
      </c>
      <c r="K12" s="253"/>
      <c r="L12" s="253"/>
      <c r="M12" s="253"/>
      <c r="N12" s="254"/>
      <c r="O12" s="127" t="s">
        <v>459</v>
      </c>
    </row>
    <row r="13" spans="1:15" x14ac:dyDescent="0.2">
      <c r="B13" s="133"/>
      <c r="C13" s="134"/>
      <c r="D13" s="135"/>
      <c r="E13" s="136"/>
      <c r="F13" s="137"/>
      <c r="G13" s="121"/>
      <c r="H13" s="121"/>
      <c r="I13" s="122"/>
      <c r="J13" s="122"/>
    </row>
    <row r="14" spans="1:15" x14ac:dyDescent="0.2">
      <c r="B14" s="97"/>
    </row>
    <row r="15" spans="1:15" ht="20" x14ac:dyDescent="0.2">
      <c r="B15" s="70" t="str">
        <f>CONCATENATE("— ",UPPER(B8)," — ")</f>
        <v xml:space="preserve">— OVERALL ALERT — </v>
      </c>
    </row>
    <row r="32" spans="20:20" x14ac:dyDescent="0.2">
      <c r="T32" s="29"/>
    </row>
    <row r="39" spans="1:217" x14ac:dyDescent="0.2">
      <c r="P39" s="105"/>
      <c r="Q39" s="105"/>
      <c r="R39" s="117"/>
    </row>
    <row r="40" spans="1:217" s="1" customFormat="1" ht="50" customHeight="1" x14ac:dyDescent="0.2">
      <c r="A40" s="44" t="s">
        <v>400</v>
      </c>
      <c r="B40" s="11" t="s">
        <v>368</v>
      </c>
      <c r="C40" s="12" t="s">
        <v>369</v>
      </c>
      <c r="D40" s="12" t="s">
        <v>427</v>
      </c>
      <c r="E40" s="12" t="s">
        <v>428</v>
      </c>
      <c r="F40" s="60" t="s">
        <v>401</v>
      </c>
      <c r="G40" s="256" t="str">
        <f>CONCATENATE(B8, " Flags")</f>
        <v>Overall Alert Flags</v>
      </c>
      <c r="H40" s="257"/>
      <c r="I40" s="47" t="s">
        <v>402</v>
      </c>
      <c r="J40" s="106" t="s">
        <v>371</v>
      </c>
      <c r="K40" s="106" t="s">
        <v>372</v>
      </c>
      <c r="L40" s="106" t="s">
        <v>373</v>
      </c>
      <c r="M40" s="106" t="s">
        <v>410</v>
      </c>
      <c r="N40" s="106" t="s">
        <v>375</v>
      </c>
      <c r="O40" s="107" t="s">
        <v>376</v>
      </c>
      <c r="P40" s="108"/>
      <c r="Q40" s="118"/>
      <c r="R40" s="118"/>
      <c r="S40" s="13"/>
      <c r="T40" s="13"/>
      <c r="U40" s="13"/>
      <c r="V40" s="13"/>
      <c r="W40" s="13"/>
      <c r="X40" s="13"/>
      <c r="AJ40" s="13"/>
      <c r="AK40" s="13"/>
      <c r="AL40" s="13"/>
      <c r="AM40" s="13"/>
      <c r="AN40" s="13"/>
      <c r="AO40" s="13"/>
      <c r="AP40" s="13"/>
      <c r="AQ40" s="13"/>
      <c r="AR40" s="13"/>
      <c r="AS40" s="13"/>
      <c r="AT40" s="13"/>
      <c r="AU40" s="13"/>
      <c r="AV40" s="13"/>
      <c r="AW40" s="13"/>
      <c r="AX40" s="13"/>
    </row>
    <row r="41" spans="1:217" s="19" customFormat="1" x14ac:dyDescent="0.2">
      <c r="A41" s="44" t="s">
        <v>400</v>
      </c>
      <c r="B41" s="64" t="s">
        <v>368</v>
      </c>
      <c r="C41" s="65" t="s">
        <v>369</v>
      </c>
      <c r="D41" s="65" t="s">
        <v>427</v>
      </c>
      <c r="E41" s="65" t="s">
        <v>428</v>
      </c>
      <c r="F41" s="61" t="s">
        <v>401</v>
      </c>
      <c r="G41" s="66" t="s">
        <v>463</v>
      </c>
      <c r="H41" s="66" t="s">
        <v>407</v>
      </c>
      <c r="I41" s="48" t="s">
        <v>402</v>
      </c>
      <c r="J41" s="68" t="s">
        <v>371</v>
      </c>
      <c r="K41" s="68" t="s">
        <v>372</v>
      </c>
      <c r="L41" s="68" t="s">
        <v>373</v>
      </c>
      <c r="M41" s="68" t="s">
        <v>417</v>
      </c>
      <c r="N41" s="68" t="s">
        <v>375</v>
      </c>
      <c r="O41" s="68" t="s">
        <v>376</v>
      </c>
      <c r="P41" s="68" t="s">
        <v>403</v>
      </c>
      <c r="Q41" s="48"/>
      <c r="R41" s="48"/>
      <c r="S41" s="18"/>
      <c r="T41" s="18"/>
      <c r="U41" s="18"/>
      <c r="V41" s="18"/>
      <c r="W41" s="18"/>
      <c r="X41" s="1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x14ac:dyDescent="0.2">
      <c r="A42" s="63">
        <v>1</v>
      </c>
      <c r="B42" s="20" t="str">
        <f>'Compound Alert'!B174</f>
        <v>Sudan</v>
      </c>
      <c r="C42" s="20" t="str">
        <f>'Compound Alert'!C174</f>
        <v>SDN</v>
      </c>
      <c r="D42" s="20" t="str">
        <f>'Compound Alert'!D174</f>
        <v>SSF           Sub-Saharan Africa</v>
      </c>
      <c r="E42" s="20" t="str">
        <f>'Compound Alert'!E174</f>
        <v>IDA</v>
      </c>
      <c r="F42" s="217">
        <f ca="1">'Compound Alert'!F174</f>
        <v>169</v>
      </c>
      <c r="G42" s="22">
        <f ca="1">IF($B$8="Overall Alert",'Compound Alert'!G174,IF($B$8="Underlying Vulnerability",'Compound Alert'!J174,IF($B$8="Emerging Threat",'Compound Alert'!M174)))</f>
        <v>6</v>
      </c>
      <c r="H42" s="23">
        <f ca="1">IF($B$8="Overall Alert",'Compound Alert'!H174,IF($B$8="Underlying Vulnerability",'Compound Alert'!K174,IF($B$8="Emerging Threat",'Compound Alert'!N174)))</f>
        <v>6</v>
      </c>
      <c r="I42" s="50">
        <f t="shared" ref="I42:I105" ca="1" si="0">ROUNDDOWN(G42,0)</f>
        <v>6</v>
      </c>
      <c r="J42" s="25" t="str">
        <f ca="1">IF(
   $B$8="Overall Alert",IF(
      'Compound Alert'!R174 &gt;= 7, "HIGH",IF(
         'Compound Alert'!R174 &gt;= 5, "MED","LOW")), IF(
            $B$8="Underlying Vulnerability", IF(
               'Compound Alert'!Y174 &gt;= 10, "HIGH",IF(
                  'Compound Alert'!Y174 &gt;= 7, "MED","LOW")),IF(
                     $B$8="Emerging Threat", IF(
                        'Compound Alert'!AF174 &gt;= 10, "HIGH",IF(
                            'Compound Alert'!AF174 &gt;= 7, "MED","LOW")))))</f>
        <v>HIGH</v>
      </c>
      <c r="K42" s="25" t="str">
        <f ca="1">IF(
   $B$8="Overall Alert",IF(
      'Compound Alert'!S174 &gt;= 7, "HIGH",IF(
         'Compound Alert'!S174 &gt;= 5, "MED","LOW")), IF(
            $B$8="Underlying Vulnerability", IF(
               'Compound Alert'!Z174 &gt;= 10, "HIGH",IF(
                  'Compound Alert'!Z174 &gt;= 7, "MED","LOW")),IF(
                     $B$8="Emerging Threat", IF(
                        'Compound Alert'!AG174 &gt;= 10, "HIGH",IF(
                            'Compound Alert'!AG174 &gt;= 7, "MED","LOW")))))</f>
        <v>HIGH</v>
      </c>
      <c r="L42" s="25" t="str">
        <f ca="1">IF(
   $B$8="Overall Alert",IF(
      'Compound Alert'!T174 &gt;= 7, "HIGH",IF(
         'Compound Alert'!T174 &gt;= 5, "MED","LOW")), IF(
            $B$8="Underlying Vulnerability", IF(
               'Compound Alert'!AA174 &gt;= 10, "HIGH",IF(
                  'Compound Alert'!AA174 &gt;= 7, "MED","LOW")),IF(
                     $B$8="Emerging Threat", IF(
                        'Compound Alert'!AH174 &gt;= 10, "HIGH",IF(
                            'Compound Alert'!AH174 &gt;= 7, "MED","LOW")))))</f>
        <v>HIGH</v>
      </c>
      <c r="M42" s="25" t="str">
        <f ca="1">IF(
   $B$8="Overall Alert",IF(
      'Compound Alert'!U174 &gt;= 7, "HIGH",IF(
         'Compound Alert'!U174 &gt;= 5, "MED","LOW")), IF(
            $B$8="Underlying Vulnerability", IF(
               'Compound Alert'!AB174 &gt;= 10, "HIGH",IF(
                  'Compound Alert'!AB174 &gt;= 7, "MED","LOW")),IF(
                     $B$8="Emerging Threat", IF(
                        'Compound Alert'!AI174 &gt;= 10, "HIGH",IF(
                            'Compound Alert'!AI174 &gt;= 7, "MED","LOW")))))</f>
        <v>HIGH</v>
      </c>
      <c r="N42" s="25" t="str">
        <f ca="1">IF(
   $B$8="Overall Alert",IF(
      'Compound Alert'!V174 &gt;= 7, "HIGH",IF(
         'Compound Alert'!V174 &gt;= 5, "MED","LOW")), IF(
            $B$8="Underlying Vulnerability", IF(
               'Compound Alert'!AC174 &gt;= 10, "HIGH",IF(
                  'Compound Alert'!AC174 &gt;= 7, "MED","LOW")),IF(
                     $B$8="Emerging Threat", IF(
                        'Compound Alert'!AJ174 &gt;= 10, "HIGH",IF(
                            'Compound Alert'!AJ174 &gt;= 7, "MED","LOW")))))</f>
        <v>HIGH</v>
      </c>
      <c r="O42" s="25" t="str">
        <f ca="1">IF(
   $B$8="Overall Alert",IF(
      'Compound Alert'!W174 &gt;= 7, "HIGH",IF(
         'Compound Alert'!W174 &gt;= 5, "MED","LOW")), IF(
            $B$8="Underlying Vulnerability", IF(
               'Compound Alert'!AD174 &gt;= 10, "HIGH",IF(
                  'Compound Alert'!AD174 &gt;= 7, "MED","LOW")),IF(
                     $B$8="Emerging Threat", IF(
                        'Compound Alert'!AK174 &gt;= 10, "HIGH",IF(
                            'Compound Alert'!AK174 &gt;= 7, "MED","LOW")))))</f>
        <v>HIGH</v>
      </c>
      <c r="P42" s="25"/>
      <c r="Q42" s="26"/>
      <c r="R42" s="26"/>
      <c r="S42" s="21"/>
      <c r="T42" s="21"/>
      <c r="U42" s="21"/>
      <c r="V42" s="21"/>
      <c r="W42" s="21"/>
      <c r="X42" s="21"/>
      <c r="Y42" s="27"/>
      <c r="Z42" s="27"/>
      <c r="AA42" s="27"/>
      <c r="AB42" s="27"/>
      <c r="AC42" s="27"/>
      <c r="AD42" s="27"/>
      <c r="AE42" s="27"/>
      <c r="AF42" s="27"/>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x14ac:dyDescent="0.2">
      <c r="A43" s="63">
        <v>2</v>
      </c>
      <c r="B43" s="20" t="str">
        <f>'Compound Alert'!B91</f>
        <v>Haiti</v>
      </c>
      <c r="C43" s="20" t="str">
        <f>'Compound Alert'!C91</f>
        <v>HTI</v>
      </c>
      <c r="D43" s="20" t="str">
        <f>'Compound Alert'!D91</f>
        <v>LCN           Latin America &amp; Caribbean</v>
      </c>
      <c r="E43" s="20" t="str">
        <f>'Compound Alert'!E91</f>
        <v>IDA</v>
      </c>
      <c r="F43" s="217">
        <f ca="1">'Compound Alert'!F91</f>
        <v>86</v>
      </c>
      <c r="G43" s="22">
        <f ca="1">IF($B$8="Overall Alert",'Compound Alert'!G91,IF($B$8="Underlying Vulnerability",'Compound Alert'!J91,IF($B$8="Emerging Threat",'Compound Alert'!M91)))</f>
        <v>5.5</v>
      </c>
      <c r="H43" s="23">
        <f ca="1">IF($B$8="Overall Alert",'Compound Alert'!H91,IF($B$8="Underlying Vulnerability",'Compound Alert'!K91,IF($B$8="Emerging Threat",'Compound Alert'!N91)))</f>
        <v>5.5</v>
      </c>
      <c r="I43" s="50">
        <f t="shared" ca="1" si="0"/>
        <v>5</v>
      </c>
      <c r="J43" s="25" t="str">
        <f ca="1">IF(
   $B$8="Overall Alert",IF(
      'Compound Alert'!R91 &gt;= 7, "HIGH",IF(
         'Compound Alert'!R91 &gt;= 5, "MED","LOW")), IF(
            $B$8="Underlying Vulnerability", IF(
               'Compound Alert'!Y91 &gt;= 10, "HIGH",IF(
                  'Compound Alert'!Y91 &gt;= 7, "MED","LOW")),IF(
                     $B$8="Emerging Threat", IF(
                        'Compound Alert'!AF91 &gt;= 10, "HIGH",IF(
                            'Compound Alert'!AF91 &gt;= 7, "MED","LOW")))))</f>
        <v>HIGH</v>
      </c>
      <c r="K43" s="25" t="str">
        <f ca="1">IF(
   $B$8="Overall Alert",IF(
      'Compound Alert'!S91 &gt;= 7, "HIGH",IF(
         'Compound Alert'!S91 &gt;= 5, "MED","LOW")), IF(
            $B$8="Underlying Vulnerability", IF(
               'Compound Alert'!Z91 &gt;= 10, "HIGH",IF(
                  'Compound Alert'!Z91 &gt;= 7, "MED","LOW")),IF(
                     $B$8="Emerging Threat", IF(
                        'Compound Alert'!AG91 &gt;= 10, "HIGH",IF(
                            'Compound Alert'!AG91 &gt;= 7, "MED","LOW")))))</f>
        <v>HIGH</v>
      </c>
      <c r="L43" s="25" t="str">
        <f ca="1">IF(
   $B$8="Overall Alert",IF(
      'Compound Alert'!T91 &gt;= 7, "HIGH",IF(
         'Compound Alert'!T91 &gt;= 5, "MED","LOW")), IF(
            $B$8="Underlying Vulnerability", IF(
               'Compound Alert'!AA91 &gt;= 10, "HIGH",IF(
                  'Compound Alert'!AA91 &gt;= 7, "MED","LOW")),IF(
                     $B$8="Emerging Threat", IF(
                        'Compound Alert'!AH91 &gt;= 10, "HIGH",IF(
                            'Compound Alert'!AH91 &gt;= 7, "MED","LOW")))))</f>
        <v>MED</v>
      </c>
      <c r="M43" s="25" t="str">
        <f ca="1">IF(
   $B$8="Overall Alert",IF(
      'Compound Alert'!U91 &gt;= 7, "HIGH",IF(
         'Compound Alert'!U91 &gt;= 5, "MED","LOW")), IF(
            $B$8="Underlying Vulnerability", IF(
               'Compound Alert'!AB91 &gt;= 10, "HIGH",IF(
                  'Compound Alert'!AB91 &gt;= 7, "MED","LOW")),IF(
                     $B$8="Emerging Threat", IF(
                        'Compound Alert'!AI91 &gt;= 10, "HIGH",IF(
                            'Compound Alert'!AI91 &gt;= 7, "MED","LOW")))))</f>
        <v>HIGH</v>
      </c>
      <c r="N43" s="25" t="str">
        <f ca="1">IF(
   $B$8="Overall Alert",IF(
      'Compound Alert'!V91 &gt;= 7, "HIGH",IF(
         'Compound Alert'!V91 &gt;= 5, "MED","LOW")), IF(
            $B$8="Underlying Vulnerability", IF(
               'Compound Alert'!AC91 &gt;= 10, "HIGH",IF(
                  'Compound Alert'!AC91 &gt;= 7, "MED","LOW")),IF(
                     $B$8="Emerging Threat", IF(
                        'Compound Alert'!AJ91 &gt;= 10, "HIGH",IF(
                            'Compound Alert'!AJ91 &gt;= 7, "MED","LOW")))))</f>
        <v>HIGH</v>
      </c>
      <c r="O43" s="25" t="str">
        <f ca="1">IF(
   $B$8="Overall Alert",IF(
      'Compound Alert'!W91 &gt;= 7, "HIGH",IF(
         'Compound Alert'!W91 &gt;= 5, "MED","LOW")), IF(
            $B$8="Underlying Vulnerability", IF(
               'Compound Alert'!AD91 &gt;= 10, "HIGH",IF(
                  'Compound Alert'!AD91 &gt;= 7, "MED","LOW")),IF(
                     $B$8="Emerging Threat", IF(
                        'Compound Alert'!AK91 &gt;= 10, "HIGH",IF(
                            'Compound Alert'!AK91 &gt;= 7, "MED","LOW")))))</f>
        <v>HIGH</v>
      </c>
      <c r="P43" s="25"/>
      <c r="Q43" s="26"/>
      <c r="R43" s="26"/>
      <c r="S43" s="21"/>
      <c r="T43" s="21"/>
      <c r="U43" s="21"/>
      <c r="V43" s="21"/>
      <c r="W43" s="21"/>
      <c r="X43" s="21"/>
      <c r="Y43" s="27"/>
      <c r="Z43" s="27"/>
      <c r="AA43" s="27"/>
      <c r="AB43" s="27"/>
      <c r="AC43" s="27"/>
      <c r="AD43" s="27"/>
      <c r="AE43" s="27"/>
      <c r="AF43" s="27"/>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x14ac:dyDescent="0.2">
      <c r="A44" s="63">
        <v>3</v>
      </c>
      <c r="B44" s="20" t="str">
        <f>'Compound Alert'!B67</f>
        <v>Ethiopia</v>
      </c>
      <c r="C44" s="20" t="str">
        <f>'Compound Alert'!C67</f>
        <v>ETH</v>
      </c>
      <c r="D44" s="20" t="str">
        <f>'Compound Alert'!D67</f>
        <v>SSF           Sub-Saharan Africa</v>
      </c>
      <c r="E44" s="20" t="str">
        <f>'Compound Alert'!E67</f>
        <v>IDA</v>
      </c>
      <c r="F44" s="217">
        <f ca="1">'Compound Alert'!F67</f>
        <v>62</v>
      </c>
      <c r="G44" s="22">
        <f ca="1">IF($B$8="Overall Alert",'Compound Alert'!G67,IF($B$8="Underlying Vulnerability",'Compound Alert'!J67,IF($B$8="Emerging Threat",'Compound Alert'!M67)))</f>
        <v>5</v>
      </c>
      <c r="H44" s="23">
        <f ca="1">IF($B$8="Overall Alert",'Compound Alert'!H67,IF($B$8="Underlying Vulnerability",'Compound Alert'!K67,IF($B$8="Emerging Threat",'Compound Alert'!N67)))</f>
        <v>5</v>
      </c>
      <c r="I44" s="50">
        <f t="shared" ca="1" si="0"/>
        <v>5</v>
      </c>
      <c r="J44" s="25" t="str">
        <f ca="1">IF(
   $B$8="Overall Alert",IF(
      'Compound Alert'!R67 &gt;= 7, "HIGH",IF(
         'Compound Alert'!R67 &gt;= 5, "MED","LOW")), IF(
            $B$8="Underlying Vulnerability", IF(
               'Compound Alert'!Y67 &gt;= 10, "HIGH",IF(
                  'Compound Alert'!Y67 &gt;= 7, "MED","LOW")),IF(
                     $B$8="Emerging Threat", IF(
                        'Compound Alert'!AF67 &gt;= 10, "HIGH",IF(
                            'Compound Alert'!AF67 &gt;= 7, "MED","LOW")))))</f>
        <v>HIGH</v>
      </c>
      <c r="K44" s="25" t="str">
        <f ca="1">IF(
   $B$8="Overall Alert",IF(
      'Compound Alert'!S67 &gt;= 7, "HIGH",IF(
         'Compound Alert'!S67 &gt;= 5, "MED","LOW")), IF(
            $B$8="Underlying Vulnerability", IF(
               'Compound Alert'!Z67 &gt;= 10, "HIGH",IF(
                  'Compound Alert'!Z67 &gt;= 7, "MED","LOW")),IF(
                     $B$8="Emerging Threat", IF(
                        'Compound Alert'!AG67 &gt;= 10, "HIGH",IF(
                            'Compound Alert'!AG67 &gt;= 7, "MED","LOW")))))</f>
        <v>HIGH</v>
      </c>
      <c r="L44" s="25" t="str">
        <f ca="1">IF(
   $B$8="Overall Alert",IF(
      'Compound Alert'!T67 &gt;= 7, "HIGH",IF(
         'Compound Alert'!T67 &gt;= 5, "MED","LOW")), IF(
            $B$8="Underlying Vulnerability", IF(
               'Compound Alert'!AA67 &gt;= 10, "HIGH",IF(
                  'Compound Alert'!AA67 &gt;= 7, "MED","LOW")),IF(
                     $B$8="Emerging Threat", IF(
                        'Compound Alert'!AH67 &gt;= 10, "HIGH",IF(
                            'Compound Alert'!AH67 &gt;= 7, "MED","LOW")))))</f>
        <v>HIGH</v>
      </c>
      <c r="M44" s="25" t="str">
        <f ca="1">IF(
   $B$8="Overall Alert",IF(
      'Compound Alert'!U67 &gt;= 7, "HIGH",IF(
         'Compound Alert'!U67 &gt;= 5, "MED","LOW")), IF(
            $B$8="Underlying Vulnerability", IF(
               'Compound Alert'!AB67 &gt;= 10, "HIGH",IF(
                  'Compound Alert'!AB67 &gt;= 7, "MED","LOW")),IF(
                     $B$8="Emerging Threat", IF(
                        'Compound Alert'!AI67 &gt;= 10, "HIGH",IF(
                            'Compound Alert'!AI67 &gt;= 7, "MED","LOW")))))</f>
        <v>LOW</v>
      </c>
      <c r="N44" s="25" t="str">
        <f ca="1">IF(
   $B$8="Overall Alert",IF(
      'Compound Alert'!V67 &gt;= 7, "HIGH",IF(
         'Compound Alert'!V67 &gt;= 5, "MED","LOW")), IF(
            $B$8="Underlying Vulnerability", IF(
               'Compound Alert'!AC67 &gt;= 10, "HIGH",IF(
                  'Compound Alert'!AC67 &gt;= 7, "MED","LOW")),IF(
                     $B$8="Emerging Threat", IF(
                        'Compound Alert'!AJ67 &gt;= 10, "HIGH",IF(
                            'Compound Alert'!AJ67 &gt;= 7, "MED","LOW")))))</f>
        <v>HIGH</v>
      </c>
      <c r="O44" s="25" t="str">
        <f ca="1">IF(
   $B$8="Overall Alert",IF(
      'Compound Alert'!W67 &gt;= 7, "HIGH",IF(
         'Compound Alert'!W67 &gt;= 5, "MED","LOW")), IF(
            $B$8="Underlying Vulnerability", IF(
               'Compound Alert'!AD67 &gt;= 10, "HIGH",IF(
                  'Compound Alert'!AD67 &gt;= 7, "MED","LOW")),IF(
                     $B$8="Emerging Threat", IF(
                        'Compound Alert'!AK67 &gt;= 10, "HIGH",IF(
                            'Compound Alert'!AK67 &gt;= 7, "MED","LOW")))))</f>
        <v>HIGH</v>
      </c>
      <c r="P44" s="25"/>
      <c r="Q44" s="26"/>
      <c r="R44" s="26"/>
      <c r="S44" s="21"/>
      <c r="T44" s="21"/>
      <c r="U44" s="21"/>
      <c r="V44" s="21"/>
      <c r="W44" s="21"/>
      <c r="X44" s="21"/>
      <c r="Y44" s="27"/>
      <c r="Z44" s="27"/>
      <c r="AA44" s="27"/>
      <c r="AB44" s="27"/>
      <c r="AC44" s="27"/>
      <c r="AD44" s="27"/>
      <c r="AE44" s="27"/>
      <c r="AF44" s="27"/>
      <c r="AJ44" s="21"/>
      <c r="AK44" s="21"/>
      <c r="AL44" s="21"/>
      <c r="AM44" s="21"/>
      <c r="AN44" s="21"/>
      <c r="AO44" s="21"/>
      <c r="AP44" s="21"/>
      <c r="AQ44" s="21"/>
      <c r="AR44" s="21"/>
      <c r="AS44" s="21"/>
      <c r="AT44" s="21"/>
      <c r="AU44" s="21"/>
      <c r="AV44" s="21"/>
      <c r="AW44" s="21"/>
      <c r="AX44" s="21"/>
    </row>
    <row r="45" spans="1:217" x14ac:dyDescent="0.2">
      <c r="A45" s="63">
        <v>4</v>
      </c>
      <c r="B45" s="20" t="str">
        <f>'Compound Alert'!B19</f>
        <v>Burundi</v>
      </c>
      <c r="C45" s="20" t="str">
        <f>'Compound Alert'!C19</f>
        <v>BDI</v>
      </c>
      <c r="D45" s="20" t="str">
        <f>'Compound Alert'!D19</f>
        <v>SSF           Sub-Saharan Africa</v>
      </c>
      <c r="E45" s="20" t="str">
        <f>'Compound Alert'!E19</f>
        <v>IDA</v>
      </c>
      <c r="F45" s="217">
        <f ca="1">'Compound Alert'!F19</f>
        <v>14</v>
      </c>
      <c r="G45" s="22">
        <f ca="1">IF($B$8="Overall Alert",'Compound Alert'!G19,IF($B$8="Underlying Vulnerability",'Compound Alert'!J19,IF($B$8="Emerging Threat",'Compound Alert'!M19)))</f>
        <v>4.5</v>
      </c>
      <c r="H45" s="23">
        <f ca="1">IF($B$8="Overall Alert",'Compound Alert'!H19,IF($B$8="Underlying Vulnerability",'Compound Alert'!K19,IF($B$8="Emerging Threat",'Compound Alert'!N19)))</f>
        <v>4.5</v>
      </c>
      <c r="I45" s="50">
        <f t="shared" ca="1" si="0"/>
        <v>4</v>
      </c>
      <c r="J45" s="25" t="str">
        <f ca="1">IF(
   $B$8="Overall Alert",IF(
      'Compound Alert'!R19 &gt;= 7, "HIGH",IF(
         'Compound Alert'!R19 &gt;= 5, "MED","LOW")), IF(
            $B$8="Underlying Vulnerability", IF(
               'Compound Alert'!Y19 &gt;= 10, "HIGH",IF(
                  'Compound Alert'!Y19 &gt;= 7, "MED","LOW")),IF(
                     $B$8="Emerging Threat", IF(
                        'Compound Alert'!AF19 &gt;= 10, "HIGH",IF(
                            'Compound Alert'!AF19 &gt;= 7, "MED","LOW")))))</f>
        <v>HIGH</v>
      </c>
      <c r="K45" s="25" t="str">
        <f ca="1">IF(
   $B$8="Overall Alert",IF(
      'Compound Alert'!S19 &gt;= 7, "HIGH",IF(
         'Compound Alert'!S19 &gt;= 5, "MED","LOW")), IF(
            $B$8="Underlying Vulnerability", IF(
               'Compound Alert'!Z19 &gt;= 10, "HIGH",IF(
                  'Compound Alert'!Z19 &gt;= 7, "MED","LOW")),IF(
                     $B$8="Emerging Threat", IF(
                        'Compound Alert'!AG19 &gt;= 10, "HIGH",IF(
                            'Compound Alert'!AG19 &gt;= 7, "MED","LOW")))))</f>
        <v>HIGH</v>
      </c>
      <c r="L45" s="25" t="str">
        <f ca="1">IF(
   $B$8="Overall Alert",IF(
      'Compound Alert'!T19 &gt;= 7, "HIGH",IF(
         'Compound Alert'!T19 &gt;= 5, "MED","LOW")), IF(
            $B$8="Underlying Vulnerability", IF(
               'Compound Alert'!AA19 &gt;= 10, "HIGH",IF(
                  'Compound Alert'!AA19 &gt;= 7, "MED","LOW")),IF(
                     $B$8="Emerging Threat", IF(
                        'Compound Alert'!AH19 &gt;= 10, "HIGH",IF(
                            'Compound Alert'!AH19 &gt;= 7, "MED","LOW")))))</f>
        <v>HIGH</v>
      </c>
      <c r="M45" s="25" t="str">
        <f ca="1">IF(
   $B$8="Overall Alert",IF(
      'Compound Alert'!U19 &gt;= 7, "HIGH",IF(
         'Compound Alert'!U19 &gt;= 5, "MED","LOW")), IF(
            $B$8="Underlying Vulnerability", IF(
               'Compound Alert'!AB19 &gt;= 10, "HIGH",IF(
                  'Compound Alert'!AB19 &gt;= 7, "MED","LOW")),IF(
                     $B$8="Emerging Threat", IF(
                        'Compound Alert'!AI19 &gt;= 10, "HIGH",IF(
                            'Compound Alert'!AI19 &gt;= 7, "MED","LOW")))))</f>
        <v>HIGH</v>
      </c>
      <c r="N45" s="25" t="str">
        <f ca="1">IF(
   $B$8="Overall Alert",IF(
      'Compound Alert'!V19 &gt;= 7, "HIGH",IF(
         'Compound Alert'!V19 &gt;= 5, "MED","LOW")), IF(
            $B$8="Underlying Vulnerability", IF(
               'Compound Alert'!AC19 &gt;= 10, "HIGH",IF(
                  'Compound Alert'!AC19 &gt;= 7, "MED","LOW")),IF(
                     $B$8="Emerging Threat", IF(
                        'Compound Alert'!AJ19 &gt;= 10, "HIGH",IF(
                            'Compound Alert'!AJ19 &gt;= 7, "MED","LOW")))))</f>
        <v>MED</v>
      </c>
      <c r="O45" s="25" t="str">
        <f ca="1">IF(
   $B$8="Overall Alert",IF(
      'Compound Alert'!W19 &gt;= 7, "HIGH",IF(
         'Compound Alert'!W19 &gt;= 5, "MED","LOW")), IF(
            $B$8="Underlying Vulnerability", IF(
               'Compound Alert'!AD19 &gt;= 10, "HIGH",IF(
                  'Compound Alert'!AD19 &gt;= 7, "MED","LOW")),IF(
                     $B$8="Emerging Threat", IF(
                        'Compound Alert'!AK19 &gt;= 10, "HIGH",IF(
                            'Compound Alert'!AK19 &gt;= 7, "MED","LOW")))))</f>
        <v>LOW</v>
      </c>
      <c r="P45" s="25"/>
      <c r="Q45" s="26"/>
      <c r="R45" s="26"/>
      <c r="S45" s="21"/>
      <c r="T45" s="21"/>
      <c r="U45" s="21"/>
      <c r="V45" s="21"/>
      <c r="W45" s="21"/>
      <c r="X45" s="21"/>
      <c r="Y45" s="27"/>
      <c r="Z45" s="27"/>
      <c r="AA45" s="27"/>
      <c r="AB45" s="27"/>
      <c r="AC45" s="27"/>
      <c r="AD45" s="27"/>
      <c r="AE45" s="27"/>
      <c r="AF45" s="27"/>
      <c r="AJ45" s="21"/>
      <c r="AK45" s="21"/>
      <c r="AL45" s="21"/>
      <c r="AM45" s="21"/>
      <c r="AN45" s="21"/>
      <c r="AO45" s="21"/>
      <c r="AP45" s="21"/>
      <c r="AQ45" s="21"/>
      <c r="AR45" s="21"/>
      <c r="AS45" s="21"/>
      <c r="AT45" s="21"/>
      <c r="AU45" s="21"/>
      <c r="AV45" s="21"/>
      <c r="AW45" s="21"/>
      <c r="AX45" s="21"/>
    </row>
    <row r="46" spans="1:217" x14ac:dyDescent="0.2">
      <c r="A46" s="63">
        <v>5</v>
      </c>
      <c r="B46" s="20" t="str">
        <f>'Compound Alert'!B181</f>
        <v>Somalia</v>
      </c>
      <c r="C46" s="20" t="str">
        <f>'Compound Alert'!C181</f>
        <v>SOM</v>
      </c>
      <c r="D46" s="20" t="str">
        <f>'Compound Alert'!D181</f>
        <v>SSF           Sub-Saharan Africa</v>
      </c>
      <c r="E46" s="20" t="str">
        <f>'Compound Alert'!E181</f>
        <v>IDA</v>
      </c>
      <c r="F46" s="217">
        <f ca="1">'Compound Alert'!F181</f>
        <v>176</v>
      </c>
      <c r="G46" s="22">
        <f ca="1">IF($B$8="Overall Alert",'Compound Alert'!G181,IF($B$8="Underlying Vulnerability",'Compound Alert'!J181,IF($B$8="Emerging Threat",'Compound Alert'!M181)))</f>
        <v>4</v>
      </c>
      <c r="H46" s="23">
        <f ca="1">IF($B$8="Overall Alert",'Compound Alert'!H181,IF($B$8="Underlying Vulnerability",'Compound Alert'!K181,IF($B$8="Emerging Threat",'Compound Alert'!N181)))</f>
        <v>4</v>
      </c>
      <c r="I46" s="50">
        <f t="shared" ca="1" si="0"/>
        <v>4</v>
      </c>
      <c r="J46" s="25" t="str">
        <f ca="1">IF(
   $B$8="Overall Alert",IF(
      'Compound Alert'!R181 &gt;= 7, "HIGH",IF(
         'Compound Alert'!R181 &gt;= 5, "MED","LOW")), IF(
            $B$8="Underlying Vulnerability", IF(
               'Compound Alert'!Y181 &gt;= 10, "HIGH",IF(
                  'Compound Alert'!Y181 &gt;= 7, "MED","LOW")),IF(
                     $B$8="Emerging Threat", IF(
                        'Compound Alert'!AF181 &gt;= 10, "HIGH",IF(
                            'Compound Alert'!AF181 &gt;= 7, "MED","LOW")))))</f>
        <v>LOW</v>
      </c>
      <c r="K46" s="25" t="str">
        <f ca="1">IF(
   $B$8="Overall Alert",IF(
      'Compound Alert'!S181 &gt;= 7, "HIGH",IF(
         'Compound Alert'!S181 &gt;= 5, "MED","LOW")), IF(
            $B$8="Underlying Vulnerability", IF(
               'Compound Alert'!Z181 &gt;= 10, "HIGH",IF(
                  'Compound Alert'!Z181 &gt;= 7, "MED","LOW")),IF(
                     $B$8="Emerging Threat", IF(
                        'Compound Alert'!AG181 &gt;= 10, "HIGH",IF(
                            'Compound Alert'!AG181 &gt;= 7, "MED","LOW")))))</f>
        <v>HIGH</v>
      </c>
      <c r="L46" s="25" t="str">
        <f ca="1">IF(
   $B$8="Overall Alert",IF(
      'Compound Alert'!T181 &gt;= 7, "HIGH",IF(
         'Compound Alert'!T181 &gt;= 5, "MED","LOW")), IF(
            $B$8="Underlying Vulnerability", IF(
               'Compound Alert'!AA181 &gt;= 10, "HIGH",IF(
                  'Compound Alert'!AA181 &gt;= 7, "MED","LOW")),IF(
                     $B$8="Emerging Threat", IF(
                        'Compound Alert'!AH181 &gt;= 10, "HIGH",IF(
                            'Compound Alert'!AH181 &gt;= 7, "MED","LOW")))))</f>
        <v>LOW</v>
      </c>
      <c r="M46" s="25" t="str">
        <f ca="1">IF(
   $B$8="Overall Alert",IF(
      'Compound Alert'!U181 &gt;= 7, "HIGH",IF(
         'Compound Alert'!U181 &gt;= 5, "MED","LOW")), IF(
            $B$8="Underlying Vulnerability", IF(
               'Compound Alert'!AB181 &gt;= 10, "HIGH",IF(
                  'Compound Alert'!AB181 &gt;= 7, "MED","LOW")),IF(
                     $B$8="Emerging Threat", IF(
                        'Compound Alert'!AI181 &gt;= 10, "HIGH",IF(
                            'Compound Alert'!AI181 &gt;= 7, "MED","LOW")))))</f>
        <v>HIGH</v>
      </c>
      <c r="N46" s="25" t="str">
        <f ca="1">IF(
   $B$8="Overall Alert",IF(
      'Compound Alert'!V181 &gt;= 7, "HIGH",IF(
         'Compound Alert'!V181 &gt;= 5, "MED","LOW")), IF(
            $B$8="Underlying Vulnerability", IF(
               'Compound Alert'!AC181 &gt;= 10, "HIGH",IF(
                  'Compound Alert'!AC181 &gt;= 7, "MED","LOW")),IF(
                     $B$8="Emerging Threat", IF(
                        'Compound Alert'!AJ181 &gt;= 10, "HIGH",IF(
                            'Compound Alert'!AJ181 &gt;= 7, "MED","LOW")))))</f>
        <v>HIGH</v>
      </c>
      <c r="O46" s="25" t="str">
        <f ca="1">IF(
   $B$8="Overall Alert",IF(
      'Compound Alert'!W181 &gt;= 7, "HIGH",IF(
         'Compound Alert'!W181 &gt;= 5, "MED","LOW")), IF(
            $B$8="Underlying Vulnerability", IF(
               'Compound Alert'!AD181 &gt;= 10, "HIGH",IF(
                  'Compound Alert'!AD181 &gt;= 7, "MED","LOW")),IF(
                     $B$8="Emerging Threat", IF(
                        'Compound Alert'!AK181 &gt;= 10, "HIGH",IF(
                            'Compound Alert'!AK181 &gt;= 7, "MED","LOW")))))</f>
        <v>HIGH</v>
      </c>
      <c r="P46" s="25"/>
      <c r="Q46" s="26"/>
      <c r="R46" s="26"/>
      <c r="S46" s="21"/>
      <c r="T46" s="21"/>
      <c r="U46" s="21"/>
      <c r="V46" s="21"/>
      <c r="W46" s="21"/>
      <c r="X46" s="21"/>
      <c r="Y46" s="27"/>
      <c r="Z46" s="27"/>
      <c r="AA46" s="27"/>
      <c r="AB46" s="27"/>
      <c r="AC46" s="27"/>
      <c r="AD46" s="27"/>
      <c r="AE46" s="27"/>
      <c r="AF46" s="27"/>
      <c r="AJ46" s="21"/>
      <c r="AK46" s="21"/>
      <c r="AL46" s="21"/>
      <c r="AM46" s="21"/>
      <c r="AN46" s="21"/>
      <c r="AO46" s="21"/>
      <c r="AP46" s="21"/>
      <c r="AQ46" s="21"/>
      <c r="AR46" s="21"/>
      <c r="AS46" s="21"/>
      <c r="AT46" s="21"/>
      <c r="AU46" s="21"/>
      <c r="AV46" s="21"/>
      <c r="AW46" s="21"/>
      <c r="AX46" s="21"/>
    </row>
    <row r="47" spans="1:217" x14ac:dyDescent="0.2">
      <c r="A47" s="63">
        <v>6</v>
      </c>
      <c r="B47" s="20" t="str">
        <f>'Compound Alert'!B148</f>
        <v>Nigeria</v>
      </c>
      <c r="C47" s="20" t="str">
        <f>'Compound Alert'!C148</f>
        <v>NGA</v>
      </c>
      <c r="D47" s="20" t="str">
        <f>'Compound Alert'!D148</f>
        <v>SSF           Sub-Saharan Africa</v>
      </c>
      <c r="E47" s="20" t="str">
        <f>'Compound Alert'!E148</f>
        <v>Blend</v>
      </c>
      <c r="F47" s="217">
        <f ca="1">'Compound Alert'!F148</f>
        <v>143</v>
      </c>
      <c r="G47" s="22">
        <f ca="1">IF($B$8="Overall Alert",'Compound Alert'!G148,IF($B$8="Underlying Vulnerability",'Compound Alert'!J148,IF($B$8="Emerging Threat",'Compound Alert'!M148)))</f>
        <v>4</v>
      </c>
      <c r="H47" s="23">
        <f ca="1">IF($B$8="Overall Alert",'Compound Alert'!H148,IF($B$8="Underlying Vulnerability",'Compound Alert'!K148,IF($B$8="Emerging Threat",'Compound Alert'!N148)))</f>
        <v>4</v>
      </c>
      <c r="I47" s="50">
        <f t="shared" ca="1" si="0"/>
        <v>4</v>
      </c>
      <c r="J47" s="25" t="str">
        <f ca="1">IF(
   $B$8="Overall Alert",IF(
      'Compound Alert'!R148 &gt;= 7, "HIGH",IF(
         'Compound Alert'!R148 &gt;= 5, "MED","LOW")), IF(
            $B$8="Underlying Vulnerability", IF(
               'Compound Alert'!Y148 &gt;= 10, "HIGH",IF(
                  'Compound Alert'!Y148 &gt;= 7, "MED","LOW")),IF(
                     $B$8="Emerging Threat", IF(
                        'Compound Alert'!AF148 &gt;= 10, "HIGH",IF(
                            'Compound Alert'!AF148 &gt;= 7, "MED","LOW")))))</f>
        <v>HIGH</v>
      </c>
      <c r="K47" s="25" t="str">
        <f ca="1">IF(
   $B$8="Overall Alert",IF(
      'Compound Alert'!S148 &gt;= 7, "HIGH",IF(
         'Compound Alert'!S148 &gt;= 5, "MED","LOW")), IF(
            $B$8="Underlying Vulnerability", IF(
               'Compound Alert'!Z148 &gt;= 10, "HIGH",IF(
                  'Compound Alert'!Z148 &gt;= 7, "MED","LOW")),IF(
                     $B$8="Emerging Threat", IF(
                        'Compound Alert'!AG148 &gt;= 10, "HIGH",IF(
                            'Compound Alert'!AG148 &gt;= 7, "MED","LOW")))))</f>
        <v>HIGH</v>
      </c>
      <c r="L47" s="25" t="str">
        <f ca="1">IF(
   $B$8="Overall Alert",IF(
      'Compound Alert'!T148 &gt;= 7, "HIGH",IF(
         'Compound Alert'!T148 &gt;= 5, "MED","LOW")), IF(
            $B$8="Underlying Vulnerability", IF(
               'Compound Alert'!AA148 &gt;= 10, "HIGH",IF(
                  'Compound Alert'!AA148 &gt;= 7, "MED","LOW")),IF(
                     $B$8="Emerging Threat", IF(
                        'Compound Alert'!AH148 &gt;= 10, "HIGH",IF(
                            'Compound Alert'!AH148 &gt;= 7, "MED","LOW")))))</f>
        <v>HIGH</v>
      </c>
      <c r="M47" s="25" t="str">
        <f ca="1">IF(
   $B$8="Overall Alert",IF(
      'Compound Alert'!U148 &gt;= 7, "HIGH",IF(
         'Compound Alert'!U148 &gt;= 5, "MED","LOW")), IF(
            $B$8="Underlying Vulnerability", IF(
               'Compound Alert'!AB148 &gt;= 10, "HIGH",IF(
                  'Compound Alert'!AB148 &gt;= 7, "MED","LOW")),IF(
                     $B$8="Emerging Threat", IF(
                        'Compound Alert'!AI148 &gt;= 10, "HIGH",IF(
                            'Compound Alert'!AI148 &gt;= 7, "MED","LOW")))))</f>
        <v>LOW</v>
      </c>
      <c r="N47" s="25" t="str">
        <f ca="1">IF(
   $B$8="Overall Alert",IF(
      'Compound Alert'!V148 &gt;= 7, "HIGH",IF(
         'Compound Alert'!V148 &gt;= 5, "MED","LOW")), IF(
            $B$8="Underlying Vulnerability", IF(
               'Compound Alert'!AC148 &gt;= 10, "HIGH",IF(
                  'Compound Alert'!AC148 &gt;= 7, "MED","LOW")),IF(
                     $B$8="Emerging Threat", IF(
                        'Compound Alert'!AJ148 &gt;= 10, "HIGH",IF(
                            'Compound Alert'!AJ148 &gt;= 7, "MED","LOW")))))</f>
        <v>LOW</v>
      </c>
      <c r="O47" s="25" t="str">
        <f ca="1">IF(
   $B$8="Overall Alert",IF(
      'Compound Alert'!W148 &gt;= 7, "HIGH",IF(
         'Compound Alert'!W148 &gt;= 5, "MED","LOW")), IF(
            $B$8="Underlying Vulnerability", IF(
               'Compound Alert'!AD148 &gt;= 10, "HIGH",IF(
                  'Compound Alert'!AD148 &gt;= 7, "MED","LOW")),IF(
                     $B$8="Emerging Threat", IF(
                        'Compound Alert'!AK148 &gt;= 10, "HIGH",IF(
                            'Compound Alert'!AK148 &gt;= 7, "MED","LOW")))))</f>
        <v>HIGH</v>
      </c>
      <c r="P47" s="25"/>
      <c r="Q47" s="26"/>
      <c r="R47" s="26"/>
      <c r="S47" s="21"/>
      <c r="T47" s="21"/>
      <c r="U47" s="21"/>
      <c r="V47" s="21"/>
      <c r="W47" s="21"/>
      <c r="X47" s="21"/>
      <c r="Y47" s="27"/>
      <c r="Z47" s="27"/>
      <c r="AA47" s="27"/>
      <c r="AB47" s="27"/>
      <c r="AC47" s="27"/>
      <c r="AD47" s="27"/>
      <c r="AE47" s="27"/>
      <c r="AF47" s="27"/>
      <c r="AJ47" s="21"/>
      <c r="AK47" s="21"/>
      <c r="AL47" s="21"/>
      <c r="AM47" s="21"/>
      <c r="AN47" s="21"/>
      <c r="AO47" s="21"/>
      <c r="AP47" s="21"/>
      <c r="AQ47" s="21"/>
      <c r="AR47" s="21"/>
      <c r="AS47" s="21"/>
      <c r="AT47" s="21"/>
      <c r="AU47" s="21"/>
      <c r="AV47" s="21"/>
      <c r="AW47" s="21"/>
      <c r="AX47" s="21"/>
    </row>
    <row r="48" spans="1:217" x14ac:dyDescent="0.2">
      <c r="A48" s="63">
        <v>7</v>
      </c>
      <c r="B48" s="20" t="str">
        <f>'Compound Alert'!B114</f>
        <v>Lebanon</v>
      </c>
      <c r="C48" s="20" t="str">
        <f>'Compound Alert'!C114</f>
        <v>LBN</v>
      </c>
      <c r="D48" s="20" t="str">
        <f>'Compound Alert'!D114</f>
        <v>MEA           Middle East &amp; North Africa</v>
      </c>
      <c r="E48" s="20" t="str">
        <f>'Compound Alert'!E114</f>
        <v>IBRD</v>
      </c>
      <c r="F48" s="217">
        <f ca="1">'Compound Alert'!F114</f>
        <v>109</v>
      </c>
      <c r="G48" s="22">
        <f ca="1">IF($B$8="Overall Alert",'Compound Alert'!G114,IF($B$8="Underlying Vulnerability",'Compound Alert'!J114,IF($B$8="Emerging Threat",'Compound Alert'!M114)))</f>
        <v>4</v>
      </c>
      <c r="H48" s="23">
        <f ca="1">IF($B$8="Overall Alert",'Compound Alert'!H114,IF($B$8="Underlying Vulnerability",'Compound Alert'!K114,IF($B$8="Emerging Threat",'Compound Alert'!N114)))</f>
        <v>4</v>
      </c>
      <c r="I48" s="50">
        <f t="shared" ca="1" si="0"/>
        <v>4</v>
      </c>
      <c r="J48" s="25" t="str">
        <f ca="1">IF(
   $B$8="Overall Alert",IF(
      'Compound Alert'!R114 &gt;= 7, "HIGH",IF(
         'Compound Alert'!R114 &gt;= 5, "MED","LOW")), IF(
            $B$8="Underlying Vulnerability", IF(
               'Compound Alert'!Y114 &gt;= 10, "HIGH",IF(
                  'Compound Alert'!Y114 &gt;= 7, "MED","LOW")),IF(
                     $B$8="Emerging Threat", IF(
                        'Compound Alert'!AF114 &gt;= 10, "HIGH",IF(
                            'Compound Alert'!AF114 &gt;= 7, "MED","LOW")))))</f>
        <v>HIGH</v>
      </c>
      <c r="K48" s="25" t="str">
        <f ca="1">IF(
   $B$8="Overall Alert",IF(
      'Compound Alert'!S114 &gt;= 7, "HIGH",IF(
         'Compound Alert'!S114 &gt;= 5, "MED","LOW")), IF(
            $B$8="Underlying Vulnerability", IF(
               'Compound Alert'!Z114 &gt;= 10, "HIGH",IF(
                  'Compound Alert'!Z114 &gt;= 7, "MED","LOW")),IF(
                     $B$8="Emerging Threat", IF(
                        'Compound Alert'!AG114 &gt;= 10, "HIGH",IF(
                            'Compound Alert'!AG114 &gt;= 7, "MED","LOW")))))</f>
        <v>LOW</v>
      </c>
      <c r="L48" s="25" t="str">
        <f ca="1">IF(
   $B$8="Overall Alert",IF(
      'Compound Alert'!T114 &gt;= 7, "HIGH",IF(
         'Compound Alert'!T114 &gt;= 5, "MED","LOW")), IF(
            $B$8="Underlying Vulnerability", IF(
               'Compound Alert'!AA114 &gt;= 10, "HIGH",IF(
                  'Compound Alert'!AA114 &gt;= 7, "MED","LOW")),IF(
                     $B$8="Emerging Threat", IF(
                        'Compound Alert'!AH114 &gt;= 10, "HIGH",IF(
                            'Compound Alert'!AH114 &gt;= 7, "MED","LOW")))))</f>
        <v>HIGH</v>
      </c>
      <c r="M48" s="25" t="str">
        <f ca="1">IF(
   $B$8="Overall Alert",IF(
      'Compound Alert'!U114 &gt;= 7, "HIGH",IF(
         'Compound Alert'!U114 &gt;= 5, "MED","LOW")), IF(
            $B$8="Underlying Vulnerability", IF(
               'Compound Alert'!AB114 &gt;= 10, "HIGH",IF(
                  'Compound Alert'!AB114 &gt;= 7, "MED","LOW")),IF(
                     $B$8="Emerging Threat", IF(
                        'Compound Alert'!AI114 &gt;= 10, "HIGH",IF(
                            'Compound Alert'!AI114 &gt;= 7, "MED","LOW")))))</f>
        <v>HIGH</v>
      </c>
      <c r="N48" s="25" t="str">
        <f ca="1">IF(
   $B$8="Overall Alert",IF(
      'Compound Alert'!V114 &gt;= 7, "HIGH",IF(
         'Compound Alert'!V114 &gt;= 5, "MED","LOW")), IF(
            $B$8="Underlying Vulnerability", IF(
               'Compound Alert'!AC114 &gt;= 10, "HIGH",IF(
                  'Compound Alert'!AC114 &gt;= 7, "MED","LOW")),IF(
                     $B$8="Emerging Threat", IF(
                        'Compound Alert'!AJ114 &gt;= 10, "HIGH",IF(
                            'Compound Alert'!AJ114 &gt;= 7, "MED","LOW")))))</f>
        <v>LOW</v>
      </c>
      <c r="O48" s="25" t="str">
        <f ca="1">IF(
   $B$8="Overall Alert",IF(
      'Compound Alert'!W114 &gt;= 7, "HIGH",IF(
         'Compound Alert'!W114 &gt;= 5, "MED","LOW")), IF(
            $B$8="Underlying Vulnerability", IF(
               'Compound Alert'!AD114 &gt;= 10, "HIGH",IF(
                  'Compound Alert'!AD114 &gt;= 7, "MED","LOW")),IF(
                     $B$8="Emerging Threat", IF(
                        'Compound Alert'!AK114 &gt;= 10, "HIGH",IF(
                            'Compound Alert'!AK114 &gt;= 7, "MED","LOW")))))</f>
        <v>HIGH</v>
      </c>
      <c r="P48" s="25"/>
      <c r="Q48" s="26"/>
      <c r="R48" s="26"/>
      <c r="S48" s="21"/>
      <c r="T48" s="21"/>
      <c r="U48" s="21"/>
      <c r="V48" s="21"/>
      <c r="W48" s="21"/>
      <c r="X48" s="21"/>
      <c r="Y48" s="27"/>
      <c r="Z48" s="27"/>
      <c r="AA48" s="27"/>
      <c r="AB48" s="27"/>
      <c r="AC48" s="27"/>
      <c r="AD48" s="27"/>
      <c r="AE48" s="27"/>
      <c r="AF48" s="27"/>
      <c r="AJ48" s="21"/>
      <c r="AK48" s="21"/>
      <c r="AL48" s="21"/>
      <c r="AM48" s="21"/>
      <c r="AN48" s="21"/>
      <c r="AO48" s="21"/>
      <c r="AP48" s="21"/>
      <c r="AQ48" s="21"/>
      <c r="AR48" s="21"/>
      <c r="AS48" s="21"/>
      <c r="AT48" s="21"/>
      <c r="AU48" s="21"/>
      <c r="AV48" s="21"/>
      <c r="AW48" s="21"/>
      <c r="AX48" s="21"/>
    </row>
    <row r="49" spans="1:50" x14ac:dyDescent="0.2">
      <c r="A49" s="63">
        <v>8</v>
      </c>
      <c r="B49" s="20" t="str">
        <f>'Compound Alert'!B183</f>
        <v>South Sudan</v>
      </c>
      <c r="C49" s="20" t="str">
        <f>'Compound Alert'!C183</f>
        <v>SSD</v>
      </c>
      <c r="D49" s="20" t="str">
        <f>'Compound Alert'!D183</f>
        <v>SSF           Sub-Saharan Africa</v>
      </c>
      <c r="E49" s="20" t="str">
        <f>'Compound Alert'!E183</f>
        <v>IDA</v>
      </c>
      <c r="F49" s="217">
        <f ca="1">'Compound Alert'!F183</f>
        <v>178</v>
      </c>
      <c r="G49" s="22">
        <f ca="1">IF($B$8="Overall Alert",'Compound Alert'!G183,IF($B$8="Underlying Vulnerability",'Compound Alert'!J183,IF($B$8="Emerging Threat",'Compound Alert'!M183)))</f>
        <v>4</v>
      </c>
      <c r="H49" s="23">
        <f ca="1">IF($B$8="Overall Alert",'Compound Alert'!H183,IF($B$8="Underlying Vulnerability",'Compound Alert'!K183,IF($B$8="Emerging Threat",'Compound Alert'!N183)))</f>
        <v>4</v>
      </c>
      <c r="I49" s="50">
        <f t="shared" ca="1" si="0"/>
        <v>4</v>
      </c>
      <c r="J49" s="25" t="str">
        <f ca="1">IF(
   $B$8="Overall Alert",IF(
      'Compound Alert'!R183 &gt;= 7, "HIGH",IF(
         'Compound Alert'!R183 &gt;= 5, "MED","LOW")), IF(
            $B$8="Underlying Vulnerability", IF(
               'Compound Alert'!Y183 &gt;= 10, "HIGH",IF(
                  'Compound Alert'!Y183 &gt;= 7, "MED","LOW")),IF(
                     $B$8="Emerging Threat", IF(
                        'Compound Alert'!AF183 &gt;= 10, "HIGH",IF(
                            'Compound Alert'!AF183 &gt;= 7, "MED","LOW")))))</f>
        <v>HIGH</v>
      </c>
      <c r="K49" s="25" t="str">
        <f ca="1">IF(
   $B$8="Overall Alert",IF(
      'Compound Alert'!S183 &gt;= 7, "HIGH",IF(
         'Compound Alert'!S183 &gt;= 5, "MED","LOW")), IF(
            $B$8="Underlying Vulnerability", IF(
               'Compound Alert'!Z183 &gt;= 10, "HIGH",IF(
                  'Compound Alert'!Z183 &gt;= 7, "MED","LOW")),IF(
                     $B$8="Emerging Threat", IF(
                        'Compound Alert'!AG183 &gt;= 10, "HIGH",IF(
                            'Compound Alert'!AG183 &gt;= 7, "MED","LOW")))))</f>
        <v>HIGH</v>
      </c>
      <c r="L49" s="25" t="e">
        <f ca="1">IF(
   $B$8="Overall Alert",IF(
      'Compound Alert'!T183 &gt;= 7, "HIGH",IF(
         'Compound Alert'!T183 &gt;= 5, "MED","LOW")), IF(
            $B$8="Underlying Vulnerability", IF(
               'Compound Alert'!AA183 &gt;= 10, "HIGH",IF(
                  'Compound Alert'!AA183 &gt;= 7, "MED","LOW")),IF(
                     $B$8="Emerging Threat", IF(
                        'Compound Alert'!AH183 &gt;= 10, "HIGH",IF(
                            'Compound Alert'!AH183 &gt;= 7, "MED","LOW")))))</f>
        <v>#N/A</v>
      </c>
      <c r="M49" s="25" t="str">
        <f ca="1">IF(
   $B$8="Overall Alert",IF(
      'Compound Alert'!U183 &gt;= 7, "HIGH",IF(
         'Compound Alert'!U183 &gt;= 5, "MED","LOW")), IF(
            $B$8="Underlying Vulnerability", IF(
               'Compound Alert'!AB183 &gt;= 10, "HIGH",IF(
                  'Compound Alert'!AB183 &gt;= 7, "MED","LOW")),IF(
                     $B$8="Emerging Threat", IF(
                        'Compound Alert'!AI183 &gt;= 10, "HIGH",IF(
                            'Compound Alert'!AI183 &gt;= 7, "MED","LOW")))))</f>
        <v>HIGH</v>
      </c>
      <c r="N49" s="25" t="str">
        <f ca="1">IF(
   $B$8="Overall Alert",IF(
      'Compound Alert'!V183 &gt;= 7, "HIGH",IF(
         'Compound Alert'!V183 &gt;= 5, "MED","LOW")), IF(
            $B$8="Underlying Vulnerability", IF(
               'Compound Alert'!AC183 &gt;= 10, "HIGH",IF(
                  'Compound Alert'!AC183 &gt;= 7, "MED","LOW")),IF(
                     $B$8="Emerging Threat", IF(
                        'Compound Alert'!AJ183 &gt;= 10, "HIGH",IF(
                            'Compound Alert'!AJ183 &gt;= 7, "MED","LOW")))))</f>
        <v>HIGH</v>
      </c>
      <c r="O49" s="25" t="str">
        <f ca="1">IF(
   $B$8="Overall Alert",IF(
      'Compound Alert'!W183 &gt;= 7, "HIGH",IF(
         'Compound Alert'!W183 &gt;= 5, "MED","LOW")), IF(
            $B$8="Underlying Vulnerability", IF(
               'Compound Alert'!AD183 &gt;= 10, "HIGH",IF(
                  'Compound Alert'!AD183 &gt;= 7, "MED","LOW")),IF(
                     $B$8="Emerging Threat", IF(
                        'Compound Alert'!AK183 &gt;= 10, "HIGH",IF(
                            'Compound Alert'!AK183 &gt;= 7, "MED","LOW")))))</f>
        <v>LOW</v>
      </c>
      <c r="P49" s="25"/>
      <c r="Q49" s="26"/>
      <c r="R49" s="26"/>
      <c r="S49" s="21"/>
      <c r="T49" s="21"/>
      <c r="U49" s="21"/>
      <c r="V49" s="21"/>
      <c r="W49" s="21"/>
      <c r="X49" s="21"/>
      <c r="Y49" s="27"/>
      <c r="Z49" s="27"/>
      <c r="AA49" s="27"/>
      <c r="AB49" s="27"/>
      <c r="AC49" s="27"/>
      <c r="AD49" s="27"/>
      <c r="AE49" s="27"/>
      <c r="AF49" s="27"/>
      <c r="AJ49" s="21"/>
      <c r="AK49" s="21"/>
      <c r="AL49" s="21"/>
      <c r="AM49" s="21"/>
      <c r="AN49" s="21"/>
      <c r="AO49" s="21"/>
      <c r="AP49" s="21"/>
      <c r="AQ49" s="21"/>
      <c r="AR49" s="21"/>
      <c r="AS49" s="21"/>
      <c r="AT49" s="21"/>
      <c r="AU49" s="21"/>
      <c r="AV49" s="21"/>
      <c r="AW49" s="21"/>
      <c r="AX49" s="21"/>
    </row>
    <row r="50" spans="1:50" x14ac:dyDescent="0.2">
      <c r="A50" s="63">
        <v>9</v>
      </c>
      <c r="B50" s="20" t="str">
        <f>'Compound Alert'!B106</f>
        <v>Kenya</v>
      </c>
      <c r="C50" s="20" t="str">
        <f>'Compound Alert'!C106</f>
        <v>KEN</v>
      </c>
      <c r="D50" s="20" t="str">
        <f>'Compound Alert'!D106</f>
        <v>SSF           Sub-Saharan Africa</v>
      </c>
      <c r="E50" s="20" t="str">
        <f>'Compound Alert'!E106</f>
        <v>Blend</v>
      </c>
      <c r="F50" s="217">
        <f ca="1">'Compound Alert'!F106</f>
        <v>101</v>
      </c>
      <c r="G50" s="22">
        <f ca="1">IF($B$8="Overall Alert",'Compound Alert'!G106,IF($B$8="Underlying Vulnerability",'Compound Alert'!J106,IF($B$8="Emerging Threat",'Compound Alert'!M106)))</f>
        <v>3.5</v>
      </c>
      <c r="H50" s="23">
        <f ca="1">IF($B$8="Overall Alert",'Compound Alert'!H106,IF($B$8="Underlying Vulnerability",'Compound Alert'!K106,IF($B$8="Emerging Threat",'Compound Alert'!N106)))</f>
        <v>3.5</v>
      </c>
      <c r="I50" s="50">
        <f t="shared" ca="1" si="0"/>
        <v>3</v>
      </c>
      <c r="J50" s="25" t="str">
        <f ca="1">IF(
   $B$8="Overall Alert",IF(
      'Compound Alert'!R106 &gt;= 7, "HIGH",IF(
         'Compound Alert'!R106 &gt;= 5, "MED","LOW")), IF(
            $B$8="Underlying Vulnerability", IF(
               'Compound Alert'!Y106 &gt;= 10, "HIGH",IF(
                  'Compound Alert'!Y106 &gt;= 7, "MED","LOW")),IF(
                     $B$8="Emerging Threat", IF(
                        'Compound Alert'!AF106 &gt;= 10, "HIGH",IF(
                            'Compound Alert'!AF106 &gt;= 7, "MED","LOW")))))</f>
        <v>MED</v>
      </c>
      <c r="K50" s="25" t="str">
        <f ca="1">IF(
   $B$8="Overall Alert",IF(
      'Compound Alert'!S106 &gt;= 7, "HIGH",IF(
         'Compound Alert'!S106 &gt;= 5, "MED","LOW")), IF(
            $B$8="Underlying Vulnerability", IF(
               'Compound Alert'!Z106 &gt;= 10, "HIGH",IF(
                  'Compound Alert'!Z106 &gt;= 7, "MED","LOW")),IF(
                     $B$8="Emerging Threat", IF(
                        'Compound Alert'!AG106 &gt;= 10, "HIGH",IF(
                            'Compound Alert'!AG106 &gt;= 7, "MED","LOW")))))</f>
        <v>HIGH</v>
      </c>
      <c r="L50" s="25" t="str">
        <f ca="1">IF(
   $B$8="Overall Alert",IF(
      'Compound Alert'!T106 &gt;= 7, "HIGH",IF(
         'Compound Alert'!T106 &gt;= 5, "MED","LOW")), IF(
            $B$8="Underlying Vulnerability", IF(
               'Compound Alert'!AA106 &gt;= 10, "HIGH",IF(
                  'Compound Alert'!AA106 &gt;= 7, "MED","LOW")),IF(
                     $B$8="Emerging Threat", IF(
                        'Compound Alert'!AH106 &gt;= 10, "HIGH",IF(
                            'Compound Alert'!AH106 &gt;= 7, "MED","LOW")))))</f>
        <v>LOW</v>
      </c>
      <c r="M50" s="25" t="str">
        <f ca="1">IF(
   $B$8="Overall Alert",IF(
      'Compound Alert'!U106 &gt;= 7, "HIGH",IF(
         'Compound Alert'!U106 &gt;= 5, "MED","LOW")), IF(
            $B$8="Underlying Vulnerability", IF(
               'Compound Alert'!AB106 &gt;= 10, "HIGH",IF(
                  'Compound Alert'!AB106 &gt;= 7, "MED","LOW")),IF(
                     $B$8="Emerging Threat", IF(
                        'Compound Alert'!AI106 &gt;= 10, "HIGH",IF(
                            'Compound Alert'!AI106 &gt;= 7, "MED","LOW")))))</f>
        <v>LOW</v>
      </c>
      <c r="N50" s="25" t="str">
        <f ca="1">IF(
   $B$8="Overall Alert",IF(
      'Compound Alert'!V106 &gt;= 7, "HIGH",IF(
         'Compound Alert'!V106 &gt;= 5, "MED","LOW")), IF(
            $B$8="Underlying Vulnerability", IF(
               'Compound Alert'!AC106 &gt;= 10, "HIGH",IF(
                  'Compound Alert'!AC106 &gt;= 7, "MED","LOW")),IF(
                     $B$8="Emerging Threat", IF(
                        'Compound Alert'!AJ106 &gt;= 10, "HIGH",IF(
                            'Compound Alert'!AJ106 &gt;= 7, "MED","LOW")))))</f>
        <v>HIGH</v>
      </c>
      <c r="O50" s="25" t="str">
        <f ca="1">IF(
   $B$8="Overall Alert",IF(
      'Compound Alert'!W106 &gt;= 7, "HIGH",IF(
         'Compound Alert'!W106 &gt;= 5, "MED","LOW")), IF(
            $B$8="Underlying Vulnerability", IF(
               'Compound Alert'!AD106 &gt;= 10, "HIGH",IF(
                  'Compound Alert'!AD106 &gt;= 7, "MED","LOW")),IF(
                     $B$8="Emerging Threat", IF(
                        'Compound Alert'!AK106 &gt;= 10, "HIGH",IF(
                            'Compound Alert'!AK106 &gt;= 7, "MED","LOW")))))</f>
        <v>HIGH</v>
      </c>
      <c r="P50" s="25"/>
      <c r="Q50" s="26"/>
      <c r="R50" s="26"/>
      <c r="S50" s="21"/>
      <c r="T50" s="21"/>
      <c r="U50" s="21"/>
      <c r="V50" s="21"/>
      <c r="W50" s="21"/>
      <c r="X50" s="21"/>
      <c r="Y50" s="27"/>
      <c r="Z50" s="27"/>
      <c r="AA50" s="27"/>
      <c r="AB50" s="27"/>
      <c r="AC50" s="27"/>
      <c r="AD50" s="27"/>
      <c r="AE50" s="27"/>
      <c r="AF50" s="27"/>
      <c r="AJ50" s="21"/>
      <c r="AK50" s="21"/>
      <c r="AL50" s="21"/>
      <c r="AM50" s="21"/>
      <c r="AN50" s="21"/>
      <c r="AO50" s="21"/>
      <c r="AP50" s="21"/>
      <c r="AQ50" s="21"/>
      <c r="AR50" s="21"/>
      <c r="AS50" s="21"/>
      <c r="AT50" s="21"/>
      <c r="AU50" s="21"/>
      <c r="AV50" s="21"/>
      <c r="AW50" s="21"/>
      <c r="AX50" s="21"/>
    </row>
    <row r="51" spans="1:50" x14ac:dyDescent="0.2">
      <c r="A51" s="63">
        <v>10</v>
      </c>
      <c r="B51" s="20" t="str">
        <f>'Compound Alert'!B156</f>
        <v>Pakistan</v>
      </c>
      <c r="C51" s="20" t="str">
        <f>'Compound Alert'!C156</f>
        <v>PAK</v>
      </c>
      <c r="D51" s="20" t="str">
        <f>'Compound Alert'!D156</f>
        <v>SAS           South Asia</v>
      </c>
      <c r="E51" s="20" t="str">
        <f>'Compound Alert'!E156</f>
        <v>Blend</v>
      </c>
      <c r="F51" s="217">
        <f ca="1">'Compound Alert'!F156</f>
        <v>151</v>
      </c>
      <c r="G51" s="22">
        <f ca="1">IF($B$8="Overall Alert",'Compound Alert'!G156,IF($B$8="Underlying Vulnerability",'Compound Alert'!J156,IF($B$8="Emerging Threat",'Compound Alert'!M156)))</f>
        <v>3</v>
      </c>
      <c r="H51" s="23">
        <f ca="1">IF($B$8="Overall Alert",'Compound Alert'!H156,IF($B$8="Underlying Vulnerability",'Compound Alert'!K156,IF($B$8="Emerging Threat",'Compound Alert'!N156)))</f>
        <v>3</v>
      </c>
      <c r="I51" s="50">
        <f t="shared" ca="1" si="0"/>
        <v>3</v>
      </c>
      <c r="J51" s="25" t="str">
        <f ca="1">IF(
   $B$8="Overall Alert",IF(
      'Compound Alert'!R156 &gt;= 7, "HIGH",IF(
         'Compound Alert'!R156 &gt;= 5, "MED","LOW")), IF(
            $B$8="Underlying Vulnerability", IF(
               'Compound Alert'!Y156 &gt;= 10, "HIGH",IF(
                  'Compound Alert'!Y156 &gt;= 7, "MED","LOW")),IF(
                     $B$8="Emerging Threat", IF(
                        'Compound Alert'!AF156 &gt;= 10, "HIGH",IF(
                            'Compound Alert'!AF156 &gt;= 7, "MED","LOW")))))</f>
        <v>LOW</v>
      </c>
      <c r="K51" s="25" t="str">
        <f ca="1">IF(
   $B$8="Overall Alert",IF(
      'Compound Alert'!S156 &gt;= 7, "HIGH",IF(
         'Compound Alert'!S156 &gt;= 5, "MED","LOW")), IF(
            $B$8="Underlying Vulnerability", IF(
               'Compound Alert'!Z156 &gt;= 10, "HIGH",IF(
                  'Compound Alert'!Z156 &gt;= 7, "MED","LOW")),IF(
                     $B$8="Emerging Threat", IF(
                        'Compound Alert'!AG156 &gt;= 10, "HIGH",IF(
                            'Compound Alert'!AG156 &gt;= 7, "MED","LOW")))))</f>
        <v>HIGH</v>
      </c>
      <c r="L51" s="25" t="str">
        <f ca="1">IF(
   $B$8="Overall Alert",IF(
      'Compound Alert'!T156 &gt;= 7, "HIGH",IF(
         'Compound Alert'!T156 &gt;= 5, "MED","LOW")), IF(
            $B$8="Underlying Vulnerability", IF(
               'Compound Alert'!AA156 &gt;= 10, "HIGH",IF(
                  'Compound Alert'!AA156 &gt;= 7, "MED","LOW")),IF(
                     $B$8="Emerging Threat", IF(
                        'Compound Alert'!AH156 &gt;= 10, "HIGH",IF(
                            'Compound Alert'!AH156 &gt;= 7, "MED","LOW")))))</f>
        <v>HIGH</v>
      </c>
      <c r="M51" s="25" t="str">
        <f ca="1">IF(
   $B$8="Overall Alert",IF(
      'Compound Alert'!U156 &gt;= 7, "HIGH",IF(
         'Compound Alert'!U156 &gt;= 5, "MED","LOW")), IF(
            $B$8="Underlying Vulnerability", IF(
               'Compound Alert'!AB156 &gt;= 10, "HIGH",IF(
                  'Compound Alert'!AB156 &gt;= 7, "MED","LOW")),IF(
                     $B$8="Emerging Threat", IF(
                        'Compound Alert'!AI156 &gt;= 10, "HIGH",IF(
                            'Compound Alert'!AI156 &gt;= 7, "MED","LOW")))))</f>
        <v>LOW</v>
      </c>
      <c r="N51" s="25" t="str">
        <f ca="1">IF(
   $B$8="Overall Alert",IF(
      'Compound Alert'!V156 &gt;= 7, "HIGH",IF(
         'Compound Alert'!V156 &gt;= 5, "MED","LOW")), IF(
            $B$8="Underlying Vulnerability", IF(
               'Compound Alert'!AC156 &gt;= 10, "HIGH",IF(
                  'Compound Alert'!AC156 &gt;= 7, "MED","LOW")),IF(
                     $B$8="Emerging Threat", IF(
                        'Compound Alert'!AJ156 &gt;= 10, "HIGH",IF(
                            'Compound Alert'!AJ156 &gt;= 7, "MED","LOW")))))</f>
        <v>LOW</v>
      </c>
      <c r="O51" s="25" t="str">
        <f ca="1">IF(
   $B$8="Overall Alert",IF(
      'Compound Alert'!W156 &gt;= 7, "HIGH",IF(
         'Compound Alert'!W156 &gt;= 5, "MED","LOW")), IF(
            $B$8="Underlying Vulnerability", IF(
               'Compound Alert'!AD156 &gt;= 10, "HIGH",IF(
                  'Compound Alert'!AD156 &gt;= 7, "MED","LOW")),IF(
                     $B$8="Emerging Threat", IF(
                        'Compound Alert'!AK156 &gt;= 10, "HIGH",IF(
                            'Compound Alert'!AK156 &gt;= 7, "MED","LOW")))))</f>
        <v>HIGH</v>
      </c>
      <c r="P51" s="25"/>
      <c r="Q51" s="26"/>
      <c r="R51" s="26"/>
      <c r="S51" s="21"/>
      <c r="T51" s="21"/>
      <c r="U51" s="21"/>
      <c r="V51" s="21"/>
      <c r="W51" s="21"/>
      <c r="X51" s="21"/>
      <c r="Y51" s="27"/>
      <c r="Z51" s="27"/>
      <c r="AA51" s="27"/>
      <c r="AB51" s="27"/>
      <c r="AC51" s="27"/>
      <c r="AD51" s="27"/>
      <c r="AE51" s="27"/>
      <c r="AF51" s="27"/>
      <c r="AJ51" s="21"/>
      <c r="AK51" s="21"/>
      <c r="AL51" s="21"/>
      <c r="AM51" s="21"/>
      <c r="AN51" s="21"/>
      <c r="AO51" s="21"/>
      <c r="AP51" s="21"/>
      <c r="AQ51" s="21"/>
      <c r="AR51" s="21"/>
      <c r="AS51" s="21"/>
      <c r="AT51" s="21"/>
      <c r="AU51" s="21"/>
      <c r="AV51" s="21"/>
      <c r="AW51" s="21"/>
      <c r="AX51" s="21"/>
    </row>
    <row r="52" spans="1:50" x14ac:dyDescent="0.2">
      <c r="A52" s="63">
        <v>11</v>
      </c>
      <c r="B52" s="20" t="str">
        <f>'Compound Alert'!B31</f>
        <v>Bolivia</v>
      </c>
      <c r="C52" s="20" t="str">
        <f>'Compound Alert'!C31</f>
        <v>BOL</v>
      </c>
      <c r="D52" s="20" t="str">
        <f>'Compound Alert'!D31</f>
        <v>LCN           Latin America &amp; Caribbean</v>
      </c>
      <c r="E52" s="20" t="str">
        <f>'Compound Alert'!E31</f>
        <v>IBRD</v>
      </c>
      <c r="F52" s="217">
        <f ca="1">'Compound Alert'!F31</f>
        <v>26</v>
      </c>
      <c r="G52" s="22">
        <f ca="1">IF($B$8="Overall Alert",'Compound Alert'!G31,IF($B$8="Underlying Vulnerability",'Compound Alert'!J31,IF($B$8="Emerging Threat",'Compound Alert'!M31)))</f>
        <v>3</v>
      </c>
      <c r="H52" s="23">
        <f ca="1">IF($B$8="Overall Alert",'Compound Alert'!H31,IF($B$8="Underlying Vulnerability",'Compound Alert'!K31,IF($B$8="Emerging Threat",'Compound Alert'!N31)))</f>
        <v>3</v>
      </c>
      <c r="I52" s="50">
        <f t="shared" ca="1" si="0"/>
        <v>3</v>
      </c>
      <c r="J52" s="25" t="str">
        <f ca="1">IF(
   $B$8="Overall Alert",IF(
      'Compound Alert'!R31 &gt;= 7, "HIGH",IF(
         'Compound Alert'!R31 &gt;= 5, "MED","LOW")), IF(
            $B$8="Underlying Vulnerability", IF(
               'Compound Alert'!Y31 &gt;= 10, "HIGH",IF(
                  'Compound Alert'!Y31 &gt;= 7, "MED","LOW")),IF(
                     $B$8="Emerging Threat", IF(
                        'Compound Alert'!AF31 &gt;= 10, "HIGH",IF(
                            'Compound Alert'!AF31 &gt;= 7, "MED","LOW")))))</f>
        <v>HIGH</v>
      </c>
      <c r="K52" s="25" t="str">
        <f ca="1">IF(
   $B$8="Overall Alert",IF(
      'Compound Alert'!S31 &gt;= 7, "HIGH",IF(
         'Compound Alert'!S31 &gt;= 5, "MED","LOW")), IF(
            $B$8="Underlying Vulnerability", IF(
               'Compound Alert'!Z31 &gt;= 10, "HIGH",IF(
                  'Compound Alert'!Z31 &gt;= 7, "MED","LOW")),IF(
                     $B$8="Emerging Threat", IF(
                        'Compound Alert'!AG31 &gt;= 10, "HIGH",IF(
                            'Compound Alert'!AG31 &gt;= 7, "MED","LOW")))))</f>
        <v>LOW</v>
      </c>
      <c r="L52" s="25" t="str">
        <f ca="1">IF(
   $B$8="Overall Alert",IF(
      'Compound Alert'!T31 &gt;= 7, "HIGH",IF(
         'Compound Alert'!T31 &gt;= 5, "MED","LOW")), IF(
            $B$8="Underlying Vulnerability", IF(
               'Compound Alert'!AA31 &gt;= 10, "HIGH",IF(
                  'Compound Alert'!AA31 &gt;= 7, "MED","LOW")),IF(
                     $B$8="Emerging Threat", IF(
                        'Compound Alert'!AH31 &gt;= 10, "HIGH",IF(
                            'Compound Alert'!AH31 &gt;= 7, "MED","LOW")))))</f>
        <v>LOW</v>
      </c>
      <c r="M52" s="25" t="str">
        <f ca="1">IF(
   $B$8="Overall Alert",IF(
      'Compound Alert'!U31 &gt;= 7, "HIGH",IF(
         'Compound Alert'!U31 &gt;= 5, "MED","LOW")), IF(
            $B$8="Underlying Vulnerability", IF(
               'Compound Alert'!AB31 &gt;= 10, "HIGH",IF(
                  'Compound Alert'!AB31 &gt;= 7, "MED","LOW")),IF(
                     $B$8="Emerging Threat", IF(
                        'Compound Alert'!AI31 &gt;= 10, "HIGH",IF(
                            'Compound Alert'!AI31 &gt;= 7, "MED","LOW")))))</f>
        <v>HIGH</v>
      </c>
      <c r="N52" s="25" t="str">
        <f ca="1">IF(
   $B$8="Overall Alert",IF(
      'Compound Alert'!V31 &gt;= 7, "HIGH",IF(
         'Compound Alert'!V31 &gt;= 5, "MED","LOW")), IF(
            $B$8="Underlying Vulnerability", IF(
               'Compound Alert'!AC31 &gt;= 10, "HIGH",IF(
                  'Compound Alert'!AC31 &gt;= 7, "MED","LOW")),IF(
                     $B$8="Emerging Threat", IF(
                        'Compound Alert'!AJ31 &gt;= 10, "HIGH",IF(
                            'Compound Alert'!AJ31 &gt;= 7, "MED","LOW")))))</f>
        <v>HIGH</v>
      </c>
      <c r="O52" s="25" t="str">
        <f ca="1">IF(
   $B$8="Overall Alert",IF(
      'Compound Alert'!W31 &gt;= 7, "HIGH",IF(
         'Compound Alert'!W31 &gt;= 5, "MED","LOW")), IF(
            $B$8="Underlying Vulnerability", IF(
               'Compound Alert'!AD31 &gt;= 10, "HIGH",IF(
                  'Compound Alert'!AD31 &gt;= 7, "MED","LOW")),IF(
                     $B$8="Emerging Threat", IF(
                        'Compound Alert'!AK31 &gt;= 10, "HIGH",IF(
                            'Compound Alert'!AK31 &gt;= 7, "MED","LOW")))))</f>
        <v>LOW</v>
      </c>
      <c r="P52" s="25"/>
      <c r="Q52" s="26"/>
      <c r="R52" s="26"/>
      <c r="S52" s="21"/>
      <c r="T52" s="21"/>
      <c r="U52" s="21"/>
      <c r="V52" s="21"/>
      <c r="W52" s="21"/>
      <c r="X52" s="21"/>
      <c r="Y52" s="27"/>
      <c r="Z52" s="27"/>
      <c r="AA52" s="27"/>
      <c r="AB52" s="27"/>
      <c r="AC52" s="27"/>
      <c r="AD52" s="27"/>
      <c r="AE52" s="27"/>
      <c r="AF52" s="27"/>
      <c r="AJ52" s="21"/>
      <c r="AK52" s="21"/>
      <c r="AL52" s="21"/>
      <c r="AM52" s="21"/>
      <c r="AN52" s="21"/>
      <c r="AO52" s="21"/>
      <c r="AP52" s="21"/>
      <c r="AQ52" s="21"/>
      <c r="AR52" s="21"/>
      <c r="AS52" s="21"/>
      <c r="AT52" s="21"/>
      <c r="AU52" s="21"/>
      <c r="AV52" s="21"/>
      <c r="AW52" s="21"/>
      <c r="AX52" s="21"/>
    </row>
    <row r="53" spans="1:50" x14ac:dyDescent="0.2">
      <c r="A53" s="63">
        <v>12</v>
      </c>
      <c r="B53" s="20" t="str">
        <f>'Compound Alert'!B192</f>
        <v>Syrian Arab Republic</v>
      </c>
      <c r="C53" s="20" t="str">
        <f>'Compound Alert'!C192</f>
        <v>SYR</v>
      </c>
      <c r="D53" s="20" t="str">
        <f>'Compound Alert'!D192</f>
        <v>MEA           Middle East &amp; North Africa</v>
      </c>
      <c r="E53" s="20" t="str">
        <f>'Compound Alert'!E192</f>
        <v>IDA</v>
      </c>
      <c r="F53" s="217">
        <f ca="1">'Compound Alert'!F192</f>
        <v>187</v>
      </c>
      <c r="G53" s="22">
        <f ca="1">IF($B$8="Overall Alert",'Compound Alert'!G192,IF($B$8="Underlying Vulnerability",'Compound Alert'!J192,IF($B$8="Emerging Threat",'Compound Alert'!M192)))</f>
        <v>3</v>
      </c>
      <c r="H53" s="23">
        <f ca="1">IF($B$8="Overall Alert",'Compound Alert'!H192,IF($B$8="Underlying Vulnerability",'Compound Alert'!K192,IF($B$8="Emerging Threat",'Compound Alert'!N192)))</f>
        <v>3</v>
      </c>
      <c r="I53" s="50">
        <f t="shared" ca="1" si="0"/>
        <v>3</v>
      </c>
      <c r="J53" s="25" t="str">
        <f ca="1">IF(
   $B$8="Overall Alert",IF(
      'Compound Alert'!R192 &gt;= 7, "HIGH",IF(
         'Compound Alert'!R192 &gt;= 5, "MED","LOW")), IF(
            $B$8="Underlying Vulnerability", IF(
               'Compound Alert'!Y192 &gt;= 10, "HIGH",IF(
                  'Compound Alert'!Y192 &gt;= 7, "MED","LOW")),IF(
                     $B$8="Emerging Threat", IF(
                        'Compound Alert'!AF192 &gt;= 10, "HIGH",IF(
                            'Compound Alert'!AF192 &gt;= 7, "MED","LOW")))))</f>
        <v>LOW</v>
      </c>
      <c r="K53" s="25" t="str">
        <f ca="1">IF(
   $B$8="Overall Alert",IF(
      'Compound Alert'!S192 &gt;= 7, "HIGH",IF(
         'Compound Alert'!S192 &gt;= 5, "MED","LOW")), IF(
            $B$8="Underlying Vulnerability", IF(
               'Compound Alert'!Z192 &gt;= 10, "HIGH",IF(
                  'Compound Alert'!Z192 &gt;= 7, "MED","LOW")),IF(
                     $B$8="Emerging Threat", IF(
                        'Compound Alert'!AG192 &gt;= 10, "HIGH",IF(
                            'Compound Alert'!AG192 &gt;= 7, "MED","LOW")))))</f>
        <v>HIGH</v>
      </c>
      <c r="L53" s="25" t="str">
        <f ca="1">IF(
   $B$8="Overall Alert",IF(
      'Compound Alert'!T192 &gt;= 7, "HIGH",IF(
         'Compound Alert'!T192 &gt;= 5, "MED","LOW")), IF(
            $B$8="Underlying Vulnerability", IF(
               'Compound Alert'!AA192 &gt;= 10, "HIGH",IF(
                  'Compound Alert'!AA192 &gt;= 7, "MED","LOW")),IF(
                     $B$8="Emerging Threat", IF(
                        'Compound Alert'!AH192 &gt;= 10, "HIGH",IF(
                            'Compound Alert'!AH192 &gt;= 7, "MED","LOW")))))</f>
        <v>LOW</v>
      </c>
      <c r="M53" s="25" t="str">
        <f ca="1">IF(
   $B$8="Overall Alert",IF(
      'Compound Alert'!U192 &gt;= 7, "HIGH",IF(
         'Compound Alert'!U192 &gt;= 5, "MED","LOW")), IF(
            $B$8="Underlying Vulnerability", IF(
               'Compound Alert'!AB192 &gt;= 10, "HIGH",IF(
                  'Compound Alert'!AB192 &gt;= 7, "MED","LOW")),IF(
                     $B$8="Emerging Threat", IF(
                        'Compound Alert'!AI192 &gt;= 10, "HIGH",IF(
                            'Compound Alert'!AI192 &gt;= 7, "MED","LOW")))))</f>
        <v>HIGH</v>
      </c>
      <c r="N53" s="25" t="str">
        <f ca="1">IF(
   $B$8="Overall Alert",IF(
      'Compound Alert'!V192 &gt;= 7, "HIGH",IF(
         'Compound Alert'!V192 &gt;= 5, "MED","LOW")), IF(
            $B$8="Underlying Vulnerability", IF(
               'Compound Alert'!AC192 &gt;= 10, "HIGH",IF(
                  'Compound Alert'!AC192 &gt;= 7, "MED","LOW")),IF(
                     $B$8="Emerging Threat", IF(
                        'Compound Alert'!AJ192 &gt;= 10, "HIGH",IF(
                            'Compound Alert'!AJ192 &gt;= 7, "MED","LOW")))))</f>
        <v>HIGH</v>
      </c>
      <c r="O53" s="25" t="str">
        <f ca="1">IF(
   $B$8="Overall Alert",IF(
      'Compound Alert'!W192 &gt;= 7, "HIGH",IF(
         'Compound Alert'!W192 &gt;= 5, "MED","LOW")), IF(
            $B$8="Underlying Vulnerability", IF(
               'Compound Alert'!AD192 &gt;= 10, "HIGH",IF(
                  'Compound Alert'!AD192 &gt;= 7, "MED","LOW")),IF(
                     $B$8="Emerging Threat", IF(
                        'Compound Alert'!AK192 &gt;= 10, "HIGH",IF(
                            'Compound Alert'!AK192 &gt;= 7, "MED","LOW")))))</f>
        <v>LOW</v>
      </c>
      <c r="P53" s="25"/>
      <c r="Q53" s="26"/>
      <c r="R53" s="26"/>
      <c r="S53" s="21"/>
      <c r="T53" s="21"/>
      <c r="U53" s="21"/>
      <c r="V53" s="21"/>
      <c r="W53" s="21"/>
      <c r="X53" s="21"/>
      <c r="Y53" s="27"/>
      <c r="Z53" s="27"/>
      <c r="AA53" s="27"/>
      <c r="AB53" s="27"/>
      <c r="AC53" s="27"/>
      <c r="AD53" s="27"/>
      <c r="AE53" s="27"/>
      <c r="AF53" s="27"/>
      <c r="AJ53" s="21"/>
      <c r="AK53" s="21"/>
      <c r="AL53" s="21"/>
      <c r="AM53" s="21"/>
      <c r="AN53" s="21"/>
      <c r="AO53" s="21"/>
      <c r="AP53" s="21"/>
      <c r="AQ53" s="21"/>
      <c r="AR53" s="21"/>
      <c r="AS53" s="21"/>
      <c r="AT53" s="21"/>
      <c r="AU53" s="21"/>
      <c r="AV53" s="21"/>
      <c r="AW53" s="21"/>
      <c r="AX53" s="21"/>
    </row>
    <row r="54" spans="1:50" x14ac:dyDescent="0.2">
      <c r="A54" s="63">
        <v>13</v>
      </c>
      <c r="B54" s="20" t="str">
        <f>'Compound Alert'!B7</f>
        <v>Afghanistan</v>
      </c>
      <c r="C54" s="20" t="str">
        <f>'Compound Alert'!C7</f>
        <v>AFG</v>
      </c>
      <c r="D54" s="20" t="str">
        <f>'Compound Alert'!D7</f>
        <v>SAS           South Asia</v>
      </c>
      <c r="E54" s="20" t="str">
        <f>'Compound Alert'!E7</f>
        <v>IDA</v>
      </c>
      <c r="F54" s="217">
        <f ca="1">'Compound Alert'!F7</f>
        <v>2</v>
      </c>
      <c r="G54" s="22">
        <f ca="1">IF($B$8="Overall Alert",'Compound Alert'!G7,IF($B$8="Underlying Vulnerability",'Compound Alert'!J7,IF($B$8="Emerging Threat",'Compound Alert'!M7)))</f>
        <v>3</v>
      </c>
      <c r="H54" s="23">
        <f ca="1">IF($B$8="Overall Alert",'Compound Alert'!H7,IF($B$8="Underlying Vulnerability",'Compound Alert'!K7,IF($B$8="Emerging Threat",'Compound Alert'!N7)))</f>
        <v>3</v>
      </c>
      <c r="I54" s="50">
        <f t="shared" ca="1" si="0"/>
        <v>3</v>
      </c>
      <c r="J54" s="25" t="str">
        <f ca="1">IF(
   $B$8="Overall Alert",IF(
      'Compound Alert'!R7 &gt;= 7, "HIGH",IF(
         'Compound Alert'!R7 &gt;= 5, "MED","LOW")), IF(
            $B$8="Underlying Vulnerability", IF(
               'Compound Alert'!Y7 &gt;= 10, "HIGH",IF(
                  'Compound Alert'!Y7 &gt;= 7, "MED","LOW")),IF(
                     $B$8="Emerging Threat", IF(
                        'Compound Alert'!AF7 &gt;= 10, "HIGH",IF(
                            'Compound Alert'!AF7 &gt;= 7, "MED","LOW")))))</f>
        <v>LOW</v>
      </c>
      <c r="K54" s="25" t="str">
        <f ca="1">IF(
   $B$8="Overall Alert",IF(
      'Compound Alert'!S7 &gt;= 7, "HIGH",IF(
         'Compound Alert'!S7 &gt;= 5, "MED","LOW")), IF(
            $B$8="Underlying Vulnerability", IF(
               'Compound Alert'!Z7 &gt;= 10, "HIGH",IF(
                  'Compound Alert'!Z7 &gt;= 7, "MED","LOW")),IF(
                     $B$8="Emerging Threat", IF(
                        'Compound Alert'!AG7 &gt;= 10, "HIGH",IF(
                            'Compound Alert'!AG7 &gt;= 7, "MED","LOW")))))</f>
        <v>HIGH</v>
      </c>
      <c r="L54" s="25" t="str">
        <f ca="1">IF(
   $B$8="Overall Alert",IF(
      'Compound Alert'!T7 &gt;= 7, "HIGH",IF(
         'Compound Alert'!T7 &gt;= 5, "MED","LOW")), IF(
            $B$8="Underlying Vulnerability", IF(
               'Compound Alert'!AA7 &gt;= 10, "HIGH",IF(
                  'Compound Alert'!AA7 &gt;= 7, "MED","LOW")),IF(
                     $B$8="Emerging Threat", IF(
                        'Compound Alert'!AH7 &gt;= 10, "HIGH",IF(
                            'Compound Alert'!AH7 &gt;= 7, "MED","LOW")))))</f>
        <v>LOW</v>
      </c>
      <c r="M54" s="25" t="str">
        <f ca="1">IF(
   $B$8="Overall Alert",IF(
      'Compound Alert'!U7 &gt;= 7, "HIGH",IF(
         'Compound Alert'!U7 &gt;= 5, "MED","LOW")), IF(
            $B$8="Underlying Vulnerability", IF(
               'Compound Alert'!AB7 &gt;= 10, "HIGH",IF(
                  'Compound Alert'!AB7 &gt;= 7, "MED","LOW")),IF(
                     $B$8="Emerging Threat", IF(
                        'Compound Alert'!AI7 &gt;= 10, "HIGH",IF(
                            'Compound Alert'!AI7 &gt;= 7, "MED","LOW")))))</f>
        <v>HIGH</v>
      </c>
      <c r="N54" s="25" t="str">
        <f ca="1">IF(
   $B$8="Overall Alert",IF(
      'Compound Alert'!V7 &gt;= 7, "HIGH",IF(
         'Compound Alert'!V7 &gt;= 5, "MED","LOW")), IF(
            $B$8="Underlying Vulnerability", IF(
               'Compound Alert'!AC7 &gt;= 10, "HIGH",IF(
                  'Compound Alert'!AC7 &gt;= 7, "MED","LOW")),IF(
                     $B$8="Emerging Threat", IF(
                        'Compound Alert'!AJ7 &gt;= 10, "HIGH",IF(
                            'Compound Alert'!AJ7 &gt;= 7, "MED","LOW")))))</f>
        <v>HIGH</v>
      </c>
      <c r="O54" s="25" t="str">
        <f ca="1">IF(
   $B$8="Overall Alert",IF(
      'Compound Alert'!W7 &gt;= 7, "HIGH",IF(
         'Compound Alert'!W7 &gt;= 5, "MED","LOW")), IF(
            $B$8="Underlying Vulnerability", IF(
               'Compound Alert'!AD7 &gt;= 10, "HIGH",IF(
                  'Compound Alert'!AD7 &gt;= 7, "MED","LOW")),IF(
                     $B$8="Emerging Threat", IF(
                        'Compound Alert'!AK7 &gt;= 10, "HIGH",IF(
                            'Compound Alert'!AK7 &gt;= 7, "MED","LOW")))))</f>
        <v>LOW</v>
      </c>
      <c r="P54" s="25"/>
      <c r="Q54" s="26"/>
      <c r="R54" s="26"/>
      <c r="S54" s="21"/>
      <c r="T54" s="21"/>
      <c r="U54" s="21"/>
      <c r="V54" s="21"/>
      <c r="W54" s="21"/>
      <c r="X54" s="21"/>
      <c r="Y54" s="27"/>
      <c r="Z54" s="27"/>
      <c r="AA54" s="27"/>
      <c r="AB54" s="27"/>
      <c r="AC54" s="27"/>
      <c r="AD54" s="27"/>
      <c r="AE54" s="27"/>
      <c r="AF54" s="27"/>
      <c r="AJ54" s="21"/>
      <c r="AK54" s="21"/>
      <c r="AL54" s="21"/>
      <c r="AM54" s="21"/>
      <c r="AN54" s="21"/>
      <c r="AO54" s="21"/>
      <c r="AP54" s="21"/>
      <c r="AQ54" s="21"/>
      <c r="AR54" s="21"/>
      <c r="AS54" s="21"/>
      <c r="AT54" s="21"/>
      <c r="AU54" s="21"/>
      <c r="AV54" s="21"/>
      <c r="AW54" s="21"/>
      <c r="AX54" s="21"/>
    </row>
    <row r="55" spans="1:50" x14ac:dyDescent="0.2">
      <c r="A55" s="63">
        <v>14</v>
      </c>
      <c r="B55" s="20" t="str">
        <f>'Compound Alert'!B223</f>
        <v>Zimbabwe</v>
      </c>
      <c r="C55" s="20" t="str">
        <f>'Compound Alert'!C223</f>
        <v>ZWE</v>
      </c>
      <c r="D55" s="20" t="str">
        <f>'Compound Alert'!D223</f>
        <v>SSF           Sub-Saharan Africa</v>
      </c>
      <c r="E55" s="20" t="str">
        <f>'Compound Alert'!E223</f>
        <v>Blend</v>
      </c>
      <c r="F55" s="217">
        <f>'Compound Alert'!F223</f>
        <v>0</v>
      </c>
      <c r="G55" s="22">
        <f ca="1">IF($B$8="Overall Alert",'Compound Alert'!G223,IF($B$8="Underlying Vulnerability",'Compound Alert'!J223,IF($B$8="Emerging Threat",'Compound Alert'!M223)))</f>
        <v>3</v>
      </c>
      <c r="H55" s="23">
        <f ca="1">IF($B$8="Overall Alert",'Compound Alert'!H223,IF($B$8="Underlying Vulnerability",'Compound Alert'!K223,IF($B$8="Emerging Threat",'Compound Alert'!N223)))</f>
        <v>3</v>
      </c>
      <c r="I55" s="50">
        <f t="shared" ca="1" si="0"/>
        <v>3</v>
      </c>
      <c r="J55" s="25" t="str">
        <f ca="1">IF(
   $B$8="Overall Alert",IF(
      'Compound Alert'!R223 &gt;= 7, "HIGH",IF(
         'Compound Alert'!R223 &gt;= 5, "MED","LOW")), IF(
            $B$8="Underlying Vulnerability", IF(
               'Compound Alert'!Y223 &gt;= 10, "HIGH",IF(
                  'Compound Alert'!Y223 &gt;= 7, "MED","LOW")),IF(
                     $B$8="Emerging Threat", IF(
                        'Compound Alert'!AF223 &gt;= 10, "HIGH",IF(
                            'Compound Alert'!AF223 &gt;= 7, "MED","LOW")))))</f>
        <v>HIGH</v>
      </c>
      <c r="K55" s="25" t="str">
        <f ca="1">IF(
   $B$8="Overall Alert",IF(
      'Compound Alert'!S223 &gt;= 7, "HIGH",IF(
         'Compound Alert'!S223 &gt;= 5, "MED","LOW")), IF(
            $B$8="Underlying Vulnerability", IF(
               'Compound Alert'!Z223 &gt;= 10, "HIGH",IF(
                  'Compound Alert'!Z223 &gt;= 7, "MED","LOW")),IF(
                     $B$8="Emerging Threat", IF(
                        'Compound Alert'!AG223 &gt;= 10, "HIGH",IF(
                            'Compound Alert'!AG223 &gt;= 7, "MED","LOW")))))</f>
        <v>LOW</v>
      </c>
      <c r="L55" s="25" t="str">
        <f ca="1">IF(
   $B$8="Overall Alert",IF(
      'Compound Alert'!T223 &gt;= 7, "HIGH",IF(
         'Compound Alert'!T223 &gt;= 5, "MED","LOW")), IF(
            $B$8="Underlying Vulnerability", IF(
               'Compound Alert'!AA223 &gt;= 10, "HIGH",IF(
                  'Compound Alert'!AA223 &gt;= 7, "MED","LOW")),IF(
                     $B$8="Emerging Threat", IF(
                        'Compound Alert'!AH223 &gt;= 10, "HIGH",IF(
                            'Compound Alert'!AH223 &gt;= 7, "MED","LOW")))))</f>
        <v>HIGH</v>
      </c>
      <c r="M55" s="25" t="str">
        <f ca="1">IF(
   $B$8="Overall Alert",IF(
      'Compound Alert'!U223 &gt;= 7, "HIGH",IF(
         'Compound Alert'!U223 &gt;= 5, "MED","LOW")), IF(
            $B$8="Underlying Vulnerability", IF(
               'Compound Alert'!AB223 &gt;= 10, "HIGH",IF(
                  'Compound Alert'!AB223 &gt;= 7, "MED","LOW")),IF(
                     $B$8="Emerging Threat", IF(
                        'Compound Alert'!AI223 &gt;= 10, "HIGH",IF(
                            'Compound Alert'!AI223 &gt;= 7, "MED","LOW")))))</f>
        <v>LOW</v>
      </c>
      <c r="N55" s="25" t="str">
        <f ca="1">IF(
   $B$8="Overall Alert",IF(
      'Compound Alert'!V223 &gt;= 7, "HIGH",IF(
         'Compound Alert'!V223 &gt;= 5, "MED","LOW")), IF(
            $B$8="Underlying Vulnerability", IF(
               'Compound Alert'!AC223 &gt;= 10, "HIGH",IF(
                  'Compound Alert'!AC223 &gt;= 7, "MED","LOW")),IF(
                     $B$8="Emerging Threat", IF(
                        'Compound Alert'!AJ223 &gt;= 10, "HIGH",IF(
                            'Compound Alert'!AJ223 &gt;= 7, "MED","LOW")))))</f>
        <v>HIGH</v>
      </c>
      <c r="O55" s="25" t="str">
        <f ca="1">IF(
   $B$8="Overall Alert",IF(
      'Compound Alert'!W223 &gt;= 7, "HIGH",IF(
         'Compound Alert'!W223 &gt;= 5, "MED","LOW")), IF(
            $B$8="Underlying Vulnerability", IF(
               'Compound Alert'!AD223 &gt;= 10, "HIGH",IF(
                  'Compound Alert'!AD223 &gt;= 7, "MED","LOW")),IF(
                     $B$8="Emerging Threat", IF(
                        'Compound Alert'!AK223 &gt;= 10, "HIGH",IF(
                            'Compound Alert'!AK223 &gt;= 7, "MED","LOW")))))</f>
        <v>LOW</v>
      </c>
      <c r="P55" s="25"/>
      <c r="Q55" s="26"/>
      <c r="R55" s="26"/>
      <c r="S55" s="21"/>
      <c r="T55" s="21"/>
      <c r="U55" s="21"/>
      <c r="V55" s="21"/>
      <c r="W55" s="21"/>
      <c r="X55" s="21"/>
      <c r="Y55" s="27"/>
      <c r="Z55" s="27"/>
      <c r="AA55" s="27"/>
      <c r="AB55" s="27"/>
      <c r="AC55" s="27"/>
      <c r="AD55" s="27"/>
      <c r="AE55" s="27"/>
      <c r="AF55" s="27"/>
      <c r="AJ55" s="21"/>
      <c r="AK55" s="21"/>
      <c r="AL55" s="21"/>
      <c r="AM55" s="21"/>
      <c r="AN55" s="21"/>
      <c r="AO55" s="21"/>
      <c r="AP55" s="21"/>
      <c r="AQ55" s="21"/>
      <c r="AR55" s="21"/>
      <c r="AS55" s="21"/>
      <c r="AT55" s="21"/>
      <c r="AU55" s="21"/>
      <c r="AV55" s="21"/>
      <c r="AW55" s="21"/>
      <c r="AX55" s="21"/>
    </row>
    <row r="56" spans="1:50" x14ac:dyDescent="0.2">
      <c r="A56" s="63">
        <v>15</v>
      </c>
      <c r="B56" s="20" t="str">
        <f>'Compound Alert'!B119</f>
        <v>Sri Lanka</v>
      </c>
      <c r="C56" s="20" t="str">
        <f>'Compound Alert'!C119</f>
        <v>LKA</v>
      </c>
      <c r="D56" s="20" t="str">
        <f>'Compound Alert'!D119</f>
        <v>SAS           South Asia</v>
      </c>
      <c r="E56" s="20" t="str">
        <f>'Compound Alert'!E119</f>
        <v>IBRD</v>
      </c>
      <c r="F56" s="217">
        <f ca="1">'Compound Alert'!F119</f>
        <v>114</v>
      </c>
      <c r="G56" s="22">
        <f ca="1">IF($B$8="Overall Alert",'Compound Alert'!G119,IF($B$8="Underlying Vulnerability",'Compound Alert'!J119,IF($B$8="Emerging Threat",'Compound Alert'!M119)))</f>
        <v>3</v>
      </c>
      <c r="H56" s="23">
        <f ca="1">IF($B$8="Overall Alert",'Compound Alert'!H119,IF($B$8="Underlying Vulnerability",'Compound Alert'!K119,IF($B$8="Emerging Threat",'Compound Alert'!N119)))</f>
        <v>3</v>
      </c>
      <c r="I56" s="50">
        <f t="shared" ca="1" si="0"/>
        <v>3</v>
      </c>
      <c r="J56" s="25" t="str">
        <f ca="1">IF(
   $B$8="Overall Alert",IF(
      'Compound Alert'!R119 &gt;= 7, "HIGH",IF(
         'Compound Alert'!R119 &gt;= 5, "MED","LOW")), IF(
            $B$8="Underlying Vulnerability", IF(
               'Compound Alert'!Y119 &gt;= 10, "HIGH",IF(
                  'Compound Alert'!Y119 &gt;= 7, "MED","LOW")),IF(
                     $B$8="Emerging Threat", IF(
                        'Compound Alert'!AF119 &gt;= 10, "HIGH",IF(
                            'Compound Alert'!AF119 &gt;= 7, "MED","LOW")))))</f>
        <v>HIGH</v>
      </c>
      <c r="K56" s="25" t="str">
        <f ca="1">IF(
   $B$8="Overall Alert",IF(
      'Compound Alert'!S119 &gt;= 7, "HIGH",IF(
         'Compound Alert'!S119 &gt;= 5, "MED","LOW")), IF(
            $B$8="Underlying Vulnerability", IF(
               'Compound Alert'!Z119 &gt;= 10, "HIGH",IF(
                  'Compound Alert'!Z119 &gt;= 7, "MED","LOW")),IF(
                     $B$8="Emerging Threat", IF(
                        'Compound Alert'!AG119 &gt;= 10, "HIGH",IF(
                            'Compound Alert'!AG119 &gt;= 7, "MED","LOW")))))</f>
        <v>LOW</v>
      </c>
      <c r="L56" s="25" t="str">
        <f ca="1">IF(
   $B$8="Overall Alert",IF(
      'Compound Alert'!T119 &gt;= 7, "HIGH",IF(
         'Compound Alert'!T119 &gt;= 5, "MED","LOW")), IF(
            $B$8="Underlying Vulnerability", IF(
               'Compound Alert'!AA119 &gt;= 10, "HIGH",IF(
                  'Compound Alert'!AA119 &gt;= 7, "MED","LOW")),IF(
                     $B$8="Emerging Threat", IF(
                        'Compound Alert'!AH119 &gt;= 10, "HIGH",IF(
                            'Compound Alert'!AH119 &gt;= 7, "MED","LOW")))))</f>
        <v>HIGH</v>
      </c>
      <c r="M56" s="25" t="str">
        <f ca="1">IF(
   $B$8="Overall Alert",IF(
      'Compound Alert'!U119 &gt;= 7, "HIGH",IF(
         'Compound Alert'!U119 &gt;= 5, "MED","LOW")), IF(
            $B$8="Underlying Vulnerability", IF(
               'Compound Alert'!AB119 &gt;= 10, "HIGH",IF(
                  'Compound Alert'!AB119 &gt;= 7, "MED","LOW")),IF(
                     $B$8="Emerging Threat", IF(
                        'Compound Alert'!AI119 &gt;= 10, "HIGH",IF(
                            'Compound Alert'!AI119 &gt;= 7, "MED","LOW")))))</f>
        <v>MED</v>
      </c>
      <c r="N56" s="25" t="str">
        <f ca="1">IF(
   $B$8="Overall Alert",IF(
      'Compound Alert'!V119 &gt;= 7, "HIGH",IF(
         'Compound Alert'!V119 &gt;= 5, "MED","LOW")), IF(
            $B$8="Underlying Vulnerability", IF(
               'Compound Alert'!AC119 &gt;= 10, "HIGH",IF(
                  'Compound Alert'!AC119 &gt;= 7, "MED","LOW")),IF(
                     $B$8="Emerging Threat", IF(
                        'Compound Alert'!AJ119 &gt;= 10, "HIGH",IF(
                            'Compound Alert'!AJ119 &gt;= 7, "MED","LOW")))))</f>
        <v>LOW</v>
      </c>
      <c r="O56" s="25" t="str">
        <f ca="1">IF(
   $B$8="Overall Alert",IF(
      'Compound Alert'!W119 &gt;= 7, "HIGH",IF(
         'Compound Alert'!W119 &gt;= 5, "MED","LOW")), IF(
            $B$8="Underlying Vulnerability", IF(
               'Compound Alert'!AD119 &gt;= 10, "HIGH",IF(
                  'Compound Alert'!AD119 &gt;= 7, "MED","LOW")),IF(
                     $B$8="Emerging Threat", IF(
                        'Compound Alert'!AK119 &gt;= 10, "HIGH",IF(
                            'Compound Alert'!AK119 &gt;= 7, "MED","LOW")))))</f>
        <v>MED</v>
      </c>
      <c r="P56" s="25"/>
      <c r="Q56" s="26"/>
      <c r="R56" s="26"/>
      <c r="S56" s="21"/>
      <c r="T56" s="21"/>
      <c r="U56" s="21"/>
      <c r="V56" s="21"/>
      <c r="W56" s="21"/>
      <c r="X56" s="21"/>
      <c r="Y56" s="27"/>
      <c r="Z56" s="27"/>
      <c r="AA56" s="27"/>
      <c r="AB56" s="27"/>
      <c r="AC56" s="27"/>
      <c r="AD56" s="27"/>
      <c r="AE56" s="27"/>
      <c r="AF56" s="27"/>
      <c r="AJ56" s="21"/>
      <c r="AK56" s="21"/>
      <c r="AL56" s="21"/>
      <c r="AM56" s="21"/>
      <c r="AN56" s="21"/>
      <c r="AO56" s="21"/>
      <c r="AP56" s="21"/>
      <c r="AQ56" s="21"/>
      <c r="AR56" s="21"/>
      <c r="AS56" s="21"/>
      <c r="AT56" s="21"/>
      <c r="AU56" s="21"/>
      <c r="AV56" s="21"/>
      <c r="AW56" s="21"/>
      <c r="AX56" s="21"/>
    </row>
    <row r="57" spans="1:50" x14ac:dyDescent="0.2">
      <c r="A57" s="63">
        <v>16</v>
      </c>
      <c r="B57" s="20" t="str">
        <f>'Compound Alert'!B47</f>
        <v>Colombia</v>
      </c>
      <c r="C57" s="20" t="str">
        <f>'Compound Alert'!C47</f>
        <v>COL</v>
      </c>
      <c r="D57" s="20" t="str">
        <f>'Compound Alert'!D47</f>
        <v>LCN           Latin America &amp; Caribbean</v>
      </c>
      <c r="E57" s="20" t="str">
        <f>'Compound Alert'!E47</f>
        <v>IBRD</v>
      </c>
      <c r="F57" s="217">
        <f ca="1">'Compound Alert'!F47</f>
        <v>42</v>
      </c>
      <c r="G57" s="22">
        <f ca="1">IF($B$8="Overall Alert",'Compound Alert'!G47,IF($B$8="Underlying Vulnerability",'Compound Alert'!J47,IF($B$8="Emerging Threat",'Compound Alert'!M47)))</f>
        <v>2.5</v>
      </c>
      <c r="H57" s="23">
        <f ca="1">IF($B$8="Overall Alert",'Compound Alert'!H47,IF($B$8="Underlying Vulnerability",'Compound Alert'!K47,IF($B$8="Emerging Threat",'Compound Alert'!N47)))</f>
        <v>2.5</v>
      </c>
      <c r="I57" s="50">
        <f t="shared" ca="1" si="0"/>
        <v>2</v>
      </c>
      <c r="J57" s="25" t="str">
        <f ca="1">IF(
   $B$8="Overall Alert",IF(
      'Compound Alert'!R47 &gt;= 7, "HIGH",IF(
         'Compound Alert'!R47 &gt;= 5, "MED","LOW")), IF(
            $B$8="Underlying Vulnerability", IF(
               'Compound Alert'!Y47 &gt;= 10, "HIGH",IF(
                  'Compound Alert'!Y47 &gt;= 7, "MED","LOW")),IF(
                     $B$8="Emerging Threat", IF(
                        'Compound Alert'!AF47 &gt;= 10, "HIGH",IF(
                            'Compound Alert'!AF47 &gt;= 7, "MED","LOW")))))</f>
        <v>LOW</v>
      </c>
      <c r="K57" s="25" t="str">
        <f ca="1">IF(
   $B$8="Overall Alert",IF(
      'Compound Alert'!S47 &gt;= 7, "HIGH",IF(
         'Compound Alert'!S47 &gt;= 5, "MED","LOW")), IF(
            $B$8="Underlying Vulnerability", IF(
               'Compound Alert'!Z47 &gt;= 10, "HIGH",IF(
                  'Compound Alert'!Z47 &gt;= 7, "MED","LOW")),IF(
                     $B$8="Emerging Threat", IF(
                        'Compound Alert'!AG47 &gt;= 10, "HIGH",IF(
                            'Compound Alert'!AG47 &gt;= 7, "MED","LOW")))))</f>
        <v>LOW</v>
      </c>
      <c r="L57" s="25" t="str">
        <f ca="1">IF(
   $B$8="Overall Alert",IF(
      'Compound Alert'!T47 &gt;= 7, "HIGH",IF(
         'Compound Alert'!T47 &gt;= 5, "MED","LOW")), IF(
            $B$8="Underlying Vulnerability", IF(
               'Compound Alert'!AA47 &gt;= 10, "HIGH",IF(
                  'Compound Alert'!AA47 &gt;= 7, "MED","LOW")),IF(
                     $B$8="Emerging Threat", IF(
                        'Compound Alert'!AH47 &gt;= 10, "HIGH",IF(
                            'Compound Alert'!AH47 &gt;= 7, "MED","LOW")))))</f>
        <v>MED</v>
      </c>
      <c r="M57" s="25" t="str">
        <f ca="1">IF(
   $B$8="Overall Alert",IF(
      'Compound Alert'!U47 &gt;= 7, "HIGH",IF(
         'Compound Alert'!U47 &gt;= 5, "MED","LOW")), IF(
            $B$8="Underlying Vulnerability", IF(
               'Compound Alert'!AB47 &gt;= 10, "HIGH",IF(
                  'Compound Alert'!AB47 &gt;= 7, "MED","LOW")),IF(
                     $B$8="Emerging Threat", IF(
                        'Compound Alert'!AI47 &gt;= 10, "HIGH",IF(
                            'Compound Alert'!AI47 &gt;= 7, "MED","LOW")))))</f>
        <v>HIGH</v>
      </c>
      <c r="N57" s="25" t="str">
        <f ca="1">IF(
   $B$8="Overall Alert",IF(
      'Compound Alert'!V47 &gt;= 7, "HIGH",IF(
         'Compound Alert'!V47 &gt;= 5, "MED","LOW")), IF(
            $B$8="Underlying Vulnerability", IF(
               'Compound Alert'!AC47 &gt;= 10, "HIGH",IF(
                  'Compound Alert'!AC47 &gt;= 7, "MED","LOW")),IF(
                     $B$8="Emerging Threat", IF(
                        'Compound Alert'!AJ47 &gt;= 10, "HIGH",IF(
                            'Compound Alert'!AJ47 &gt;= 7, "MED","LOW")))))</f>
        <v>HIGH</v>
      </c>
      <c r="O57" s="25" t="str">
        <f ca="1">IF(
   $B$8="Overall Alert",IF(
      'Compound Alert'!W47 &gt;= 7, "HIGH",IF(
         'Compound Alert'!W47 &gt;= 5, "MED","LOW")), IF(
            $B$8="Underlying Vulnerability", IF(
               'Compound Alert'!AD47 &gt;= 10, "HIGH",IF(
                  'Compound Alert'!AD47 &gt;= 7, "MED","LOW")),IF(
                     $B$8="Emerging Threat", IF(
                        'Compound Alert'!AK47 &gt;= 10, "HIGH",IF(
                            'Compound Alert'!AK47 &gt;= 7, "MED","LOW")))))</f>
        <v>LOW</v>
      </c>
      <c r="P57" s="25"/>
      <c r="Q57" s="26"/>
      <c r="R57" s="26"/>
      <c r="S57" s="21"/>
      <c r="T57" s="21"/>
      <c r="U57" s="21"/>
      <c r="V57" s="21"/>
      <c r="W57" s="21"/>
      <c r="X57" s="21"/>
      <c r="Y57" s="27"/>
      <c r="Z57" s="27"/>
      <c r="AA57" s="27"/>
      <c r="AB57" s="27"/>
      <c r="AC57" s="27"/>
      <c r="AD57" s="27"/>
      <c r="AE57" s="27"/>
      <c r="AF57" s="27"/>
      <c r="AJ57" s="21"/>
      <c r="AK57" s="21"/>
      <c r="AL57" s="21"/>
      <c r="AM57" s="21"/>
      <c r="AN57" s="21"/>
      <c r="AO57" s="21"/>
      <c r="AP57" s="21"/>
      <c r="AQ57" s="21"/>
      <c r="AR57" s="21"/>
      <c r="AS57" s="21"/>
      <c r="AT57" s="21"/>
      <c r="AU57" s="21"/>
      <c r="AV57" s="21"/>
      <c r="AW57" s="21"/>
      <c r="AX57" s="21"/>
    </row>
    <row r="58" spans="1:50" x14ac:dyDescent="0.2">
      <c r="A58" s="63">
        <v>17</v>
      </c>
      <c r="B58" s="20" t="str">
        <f>'Compound Alert'!B126</f>
        <v>Morocco</v>
      </c>
      <c r="C58" s="20" t="str">
        <f>'Compound Alert'!C126</f>
        <v>MAR</v>
      </c>
      <c r="D58" s="20" t="str">
        <f>'Compound Alert'!D126</f>
        <v>MEA           Middle East &amp; North Africa</v>
      </c>
      <c r="E58" s="20" t="str">
        <f>'Compound Alert'!E126</f>
        <v>IBRD</v>
      </c>
      <c r="F58" s="217">
        <f ca="1">'Compound Alert'!F126</f>
        <v>121</v>
      </c>
      <c r="G58" s="22">
        <f ca="1">IF($B$8="Overall Alert",'Compound Alert'!G126,IF($B$8="Underlying Vulnerability",'Compound Alert'!J126,IF($B$8="Emerging Threat",'Compound Alert'!M126)))</f>
        <v>2.5</v>
      </c>
      <c r="H58" s="23">
        <f ca="1">IF($B$8="Overall Alert",'Compound Alert'!H126,IF($B$8="Underlying Vulnerability",'Compound Alert'!K126,IF($B$8="Emerging Threat",'Compound Alert'!N126)))</f>
        <v>2.5</v>
      </c>
      <c r="I58" s="50">
        <f t="shared" ca="1" si="0"/>
        <v>2</v>
      </c>
      <c r="J58" s="25" t="str">
        <f ca="1">IF(
   $B$8="Overall Alert",IF(
      'Compound Alert'!R126 &gt;= 7, "HIGH",IF(
         'Compound Alert'!R126 &gt;= 5, "MED","LOW")), IF(
            $B$8="Underlying Vulnerability", IF(
               'Compound Alert'!Y126 &gt;= 10, "HIGH",IF(
                  'Compound Alert'!Y126 &gt;= 7, "MED","LOW")),IF(
                     $B$8="Emerging Threat", IF(
                        'Compound Alert'!AF126 &gt;= 10, "HIGH",IF(
                            'Compound Alert'!AF126 &gt;= 7, "MED","LOW")))))</f>
        <v>LOW</v>
      </c>
      <c r="K58" s="25" t="str">
        <f ca="1">IF(
   $B$8="Overall Alert",IF(
      'Compound Alert'!S126 &gt;= 7, "HIGH",IF(
         'Compound Alert'!S126 &gt;= 5, "MED","LOW")), IF(
            $B$8="Underlying Vulnerability", IF(
               'Compound Alert'!Z126 &gt;= 10, "HIGH",IF(
                  'Compound Alert'!Z126 &gt;= 7, "MED","LOW")),IF(
                     $B$8="Emerging Threat", IF(
                        'Compound Alert'!AG126 &gt;= 10, "HIGH",IF(
                            'Compound Alert'!AG126 &gt;= 7, "MED","LOW")))))</f>
        <v>LOW</v>
      </c>
      <c r="L58" s="25" t="str">
        <f ca="1">IF(
   $B$8="Overall Alert",IF(
      'Compound Alert'!T126 &gt;= 7, "HIGH",IF(
         'Compound Alert'!T126 &gt;= 5, "MED","LOW")), IF(
            $B$8="Underlying Vulnerability", IF(
               'Compound Alert'!AA126 &gt;= 10, "HIGH",IF(
                  'Compound Alert'!AA126 &gt;= 7, "MED","LOW")),IF(
                     $B$8="Emerging Threat", IF(
                        'Compound Alert'!AH126 &gt;= 10, "HIGH",IF(
                            'Compound Alert'!AH126 &gt;= 7, "MED","LOW")))))</f>
        <v>MED</v>
      </c>
      <c r="M58" s="25" t="str">
        <f ca="1">IF(
   $B$8="Overall Alert",IF(
      'Compound Alert'!U126 &gt;= 7, "HIGH",IF(
         'Compound Alert'!U126 &gt;= 5, "MED","LOW")), IF(
            $B$8="Underlying Vulnerability", IF(
               'Compound Alert'!AB126 &gt;= 10, "HIGH",IF(
                  'Compound Alert'!AB126 &gt;= 7, "MED","LOW")),IF(
                     $B$8="Emerging Threat", IF(
                        'Compound Alert'!AI126 &gt;= 10, "HIGH",IF(
                            'Compound Alert'!AI126 &gt;= 7, "MED","LOW")))))</f>
        <v>HIGH</v>
      </c>
      <c r="N58" s="25" t="str">
        <f ca="1">IF(
   $B$8="Overall Alert",IF(
      'Compound Alert'!V126 &gt;= 7, "HIGH",IF(
         'Compound Alert'!V126 &gt;= 5, "MED","LOW")), IF(
            $B$8="Underlying Vulnerability", IF(
               'Compound Alert'!AC126 &gt;= 10, "HIGH",IF(
                  'Compound Alert'!AC126 &gt;= 7, "MED","LOW")),IF(
                     $B$8="Emerging Threat", IF(
                        'Compound Alert'!AJ126 &gt;= 10, "HIGH",IF(
                            'Compound Alert'!AJ126 &gt;= 7, "MED","LOW")))))</f>
        <v>HIGH</v>
      </c>
      <c r="O58" s="25" t="str">
        <f ca="1">IF(
   $B$8="Overall Alert",IF(
      'Compound Alert'!W126 &gt;= 7, "HIGH",IF(
         'Compound Alert'!W126 &gt;= 5, "MED","LOW")), IF(
            $B$8="Underlying Vulnerability", IF(
               'Compound Alert'!AD126 &gt;= 10, "HIGH",IF(
                  'Compound Alert'!AD126 &gt;= 7, "MED","LOW")),IF(
                     $B$8="Emerging Threat", IF(
                        'Compound Alert'!AK126 &gt;= 10, "HIGH",IF(
                            'Compound Alert'!AK126 &gt;= 7, "MED","LOW")))))</f>
        <v>LOW</v>
      </c>
      <c r="P58" s="25"/>
      <c r="Q58" s="26"/>
      <c r="R58" s="26"/>
      <c r="S58" s="21"/>
      <c r="T58" s="21"/>
      <c r="U58" s="21"/>
      <c r="V58" s="21"/>
      <c r="W58" s="21"/>
      <c r="X58" s="21"/>
      <c r="Y58" s="27"/>
      <c r="Z58" s="27"/>
      <c r="AA58" s="27"/>
      <c r="AB58" s="27"/>
      <c r="AC58" s="27"/>
      <c r="AD58" s="27"/>
      <c r="AE58" s="27"/>
      <c r="AF58" s="27"/>
      <c r="AJ58" s="21"/>
      <c r="AK58" s="21"/>
      <c r="AL58" s="21"/>
      <c r="AM58" s="21"/>
      <c r="AN58" s="21"/>
      <c r="AO58" s="21"/>
      <c r="AP58" s="21"/>
      <c r="AQ58" s="21"/>
      <c r="AR58" s="21"/>
      <c r="AS58" s="21"/>
      <c r="AT58" s="21"/>
      <c r="AU58" s="21"/>
      <c r="AV58" s="21"/>
      <c r="AW58" s="21"/>
      <c r="AX58" s="21"/>
    </row>
    <row r="59" spans="1:50" x14ac:dyDescent="0.2">
      <c r="A59" s="63">
        <v>18</v>
      </c>
      <c r="B59" s="20" t="str">
        <f>'Compound Alert'!B45</f>
        <v>Congo, Dem. Rep.</v>
      </c>
      <c r="C59" s="20" t="str">
        <f>'Compound Alert'!C45</f>
        <v>COD</v>
      </c>
      <c r="D59" s="20" t="str">
        <f>'Compound Alert'!D45</f>
        <v>SSF           Sub-Saharan Africa</v>
      </c>
      <c r="E59" s="20" t="str">
        <f>'Compound Alert'!E45</f>
        <v>IDA</v>
      </c>
      <c r="F59" s="217">
        <f ca="1">'Compound Alert'!F45</f>
        <v>40</v>
      </c>
      <c r="G59" s="22">
        <f ca="1">IF($B$8="Overall Alert",'Compound Alert'!G45,IF($B$8="Underlying Vulnerability",'Compound Alert'!J45,IF($B$8="Emerging Threat",'Compound Alert'!M45)))</f>
        <v>2.5</v>
      </c>
      <c r="H59" s="23">
        <f ca="1">IF($B$8="Overall Alert",'Compound Alert'!H45,IF($B$8="Underlying Vulnerability",'Compound Alert'!K45,IF($B$8="Emerging Threat",'Compound Alert'!N45)))</f>
        <v>2.5</v>
      </c>
      <c r="I59" s="50">
        <f t="shared" ca="1" si="0"/>
        <v>2</v>
      </c>
      <c r="J59" s="25" t="str">
        <f ca="1">IF(
   $B$8="Overall Alert",IF(
      'Compound Alert'!R45 &gt;= 7, "HIGH",IF(
         'Compound Alert'!R45 &gt;= 5, "MED","LOW")), IF(
            $B$8="Underlying Vulnerability", IF(
               'Compound Alert'!Y45 &gt;= 10, "HIGH",IF(
                  'Compound Alert'!Y45 &gt;= 7, "MED","LOW")),IF(
                     $B$8="Emerging Threat", IF(
                        'Compound Alert'!AF45 &gt;= 10, "HIGH",IF(
                            'Compound Alert'!AF45 &gt;= 7, "MED","LOW")))))</f>
        <v>HIGH</v>
      </c>
      <c r="K59" s="25" t="str">
        <f ca="1">IF(
   $B$8="Overall Alert",IF(
      'Compound Alert'!S45 &gt;= 7, "HIGH",IF(
         'Compound Alert'!S45 &gt;= 5, "MED","LOW")), IF(
            $B$8="Underlying Vulnerability", IF(
               'Compound Alert'!Z45 &gt;= 10, "HIGH",IF(
                  'Compound Alert'!Z45 &gt;= 7, "MED","LOW")),IF(
                     $B$8="Emerging Threat", IF(
                        'Compound Alert'!AG45 &gt;= 10, "HIGH",IF(
                            'Compound Alert'!AG45 &gt;= 7, "MED","LOW")))))</f>
        <v>HIGH</v>
      </c>
      <c r="L59" s="25" t="str">
        <f ca="1">IF(
   $B$8="Overall Alert",IF(
      'Compound Alert'!T45 &gt;= 7, "HIGH",IF(
         'Compound Alert'!T45 &gt;= 5, "MED","LOW")), IF(
            $B$8="Underlying Vulnerability", IF(
               'Compound Alert'!AA45 &gt;= 10, "HIGH",IF(
                  'Compound Alert'!AA45 &gt;= 7, "MED","LOW")),IF(
                     $B$8="Emerging Threat", IF(
                        'Compound Alert'!AH45 &gt;= 10, "HIGH",IF(
                            'Compound Alert'!AH45 &gt;= 7, "MED","LOW")))))</f>
        <v>MED</v>
      </c>
      <c r="M59" s="25" t="str">
        <f ca="1">IF(
   $B$8="Overall Alert",IF(
      'Compound Alert'!U45 &gt;= 7, "HIGH",IF(
         'Compound Alert'!U45 &gt;= 5, "MED","LOW")), IF(
            $B$8="Underlying Vulnerability", IF(
               'Compound Alert'!AB45 &gt;= 10, "HIGH",IF(
                  'Compound Alert'!AB45 &gt;= 7, "MED","LOW")),IF(
                     $B$8="Emerging Threat", IF(
                        'Compound Alert'!AI45 &gt;= 10, "HIGH",IF(
                            'Compound Alert'!AI45 &gt;= 7, "MED","LOW")))))</f>
        <v>LOW</v>
      </c>
      <c r="N59" s="25" t="str">
        <f ca="1">IF(
   $B$8="Overall Alert",IF(
      'Compound Alert'!V45 &gt;= 7, "HIGH",IF(
         'Compound Alert'!V45 &gt;= 5, "MED","LOW")), IF(
            $B$8="Underlying Vulnerability", IF(
               'Compound Alert'!AC45 &gt;= 10, "HIGH",IF(
                  'Compound Alert'!AC45 &gt;= 7, "MED","LOW")),IF(
                     $B$8="Emerging Threat", IF(
                        'Compound Alert'!AJ45 &gt;= 10, "HIGH",IF(
                            'Compound Alert'!AJ45 &gt;= 7, "MED","LOW")))))</f>
        <v>LOW</v>
      </c>
      <c r="O59" s="25" t="str">
        <f ca="1">IF(
   $B$8="Overall Alert",IF(
      'Compound Alert'!W45 &gt;= 7, "HIGH",IF(
         'Compound Alert'!W45 &gt;= 5, "MED","LOW")), IF(
            $B$8="Underlying Vulnerability", IF(
               'Compound Alert'!AD45 &gt;= 10, "HIGH",IF(
                  'Compound Alert'!AD45 &gt;= 7, "MED","LOW")),IF(
                     $B$8="Emerging Threat", IF(
                        'Compound Alert'!AK45 &gt;= 10, "HIGH",IF(
                            'Compound Alert'!AK45 &gt;= 7, "MED","LOW")))))</f>
        <v>LOW</v>
      </c>
      <c r="P59" s="25"/>
      <c r="Q59" s="26"/>
      <c r="R59" s="26"/>
      <c r="S59" s="21"/>
      <c r="T59" s="21"/>
      <c r="U59" s="21"/>
      <c r="V59" s="21"/>
      <c r="W59" s="21"/>
      <c r="X59" s="21"/>
      <c r="Y59" s="27"/>
      <c r="Z59" s="27"/>
      <c r="AA59" s="27"/>
      <c r="AB59" s="27"/>
      <c r="AC59" s="27"/>
      <c r="AD59" s="27"/>
      <c r="AE59" s="27"/>
      <c r="AF59" s="27"/>
      <c r="AJ59" s="21"/>
      <c r="AK59" s="21"/>
      <c r="AL59" s="21"/>
      <c r="AM59" s="21"/>
      <c r="AN59" s="21"/>
      <c r="AO59" s="21"/>
      <c r="AP59" s="21"/>
      <c r="AQ59" s="21"/>
      <c r="AR59" s="21"/>
      <c r="AS59" s="21"/>
      <c r="AT59" s="21"/>
      <c r="AU59" s="21"/>
      <c r="AV59" s="21"/>
      <c r="AW59" s="21"/>
      <c r="AX59" s="21"/>
    </row>
    <row r="60" spans="1:50" x14ac:dyDescent="0.2">
      <c r="A60" s="63">
        <v>19</v>
      </c>
      <c r="B60" s="20" t="str">
        <f>'Compound Alert'!B136</f>
        <v>Myanmar</v>
      </c>
      <c r="C60" s="20" t="str">
        <f>'Compound Alert'!C136</f>
        <v>MMR</v>
      </c>
      <c r="D60" s="20" t="str">
        <f>'Compound Alert'!D136</f>
        <v>EAS           East Asia &amp; Pacific</v>
      </c>
      <c r="E60" s="20" t="str">
        <f>'Compound Alert'!E136</f>
        <v>IDA</v>
      </c>
      <c r="F60" s="217">
        <f ca="1">'Compound Alert'!F136</f>
        <v>131</v>
      </c>
      <c r="G60" s="22">
        <f ca="1">IF($B$8="Overall Alert",'Compound Alert'!G136,IF($B$8="Underlying Vulnerability",'Compound Alert'!J136,IF($B$8="Emerging Threat",'Compound Alert'!M136)))</f>
        <v>2.5</v>
      </c>
      <c r="H60" s="23">
        <f ca="1">IF($B$8="Overall Alert",'Compound Alert'!H136,IF($B$8="Underlying Vulnerability",'Compound Alert'!K136,IF($B$8="Emerging Threat",'Compound Alert'!N136)))</f>
        <v>2.5</v>
      </c>
      <c r="I60" s="50">
        <f t="shared" ca="1" si="0"/>
        <v>2</v>
      </c>
      <c r="J60" s="25" t="str">
        <f ca="1">IF(
   $B$8="Overall Alert",IF(
      'Compound Alert'!R136 &gt;= 7, "HIGH",IF(
         'Compound Alert'!R136 &gt;= 5, "MED","LOW")), IF(
            $B$8="Underlying Vulnerability", IF(
               'Compound Alert'!Y136 &gt;= 10, "HIGH",IF(
                  'Compound Alert'!Y136 &gt;= 7, "MED","LOW")),IF(
                     $B$8="Emerging Threat", IF(
                        'Compound Alert'!AF136 &gt;= 10, "HIGH",IF(
                            'Compound Alert'!AF136 &gt;= 7, "MED","LOW")))))</f>
        <v>LOW</v>
      </c>
      <c r="K60" s="25" t="str">
        <f ca="1">IF(
   $B$8="Overall Alert",IF(
      'Compound Alert'!S136 &gt;= 7, "HIGH",IF(
         'Compound Alert'!S136 &gt;= 5, "MED","LOW")), IF(
            $B$8="Underlying Vulnerability", IF(
               'Compound Alert'!Z136 &gt;= 10, "HIGH",IF(
                  'Compound Alert'!Z136 &gt;= 7, "MED","LOW")),IF(
                     $B$8="Emerging Threat", IF(
                        'Compound Alert'!AG136 &gt;= 10, "HIGH",IF(
                            'Compound Alert'!AG136 &gt;= 7, "MED","LOW")))))</f>
        <v>MED</v>
      </c>
      <c r="L60" s="25" t="str">
        <f ca="1">IF(
   $B$8="Overall Alert",IF(
      'Compound Alert'!T136 &gt;= 7, "HIGH",IF(
         'Compound Alert'!T136 &gt;= 5, "MED","LOW")), IF(
            $B$8="Underlying Vulnerability", IF(
               'Compound Alert'!AA136 &gt;= 10, "HIGH",IF(
                  'Compound Alert'!AA136 &gt;= 7, "MED","LOW")),IF(
                     $B$8="Emerging Threat", IF(
                        'Compound Alert'!AH136 &gt;= 10, "HIGH",IF(
                            'Compound Alert'!AH136 &gt;= 7, "MED","LOW")))))</f>
        <v>LOW</v>
      </c>
      <c r="M60" s="25" t="str">
        <f ca="1">IF(
   $B$8="Overall Alert",IF(
      'Compound Alert'!U136 &gt;= 7, "HIGH",IF(
         'Compound Alert'!U136 &gt;= 5, "MED","LOW")), IF(
            $B$8="Underlying Vulnerability", IF(
               'Compound Alert'!AB136 &gt;= 10, "HIGH",IF(
                  'Compound Alert'!AB136 &gt;= 7, "MED","LOW")),IF(
                     $B$8="Emerging Threat", IF(
                        'Compound Alert'!AI136 &gt;= 10, "HIGH",IF(
                            'Compound Alert'!AI136 &gt;= 7, "MED","LOW")))))</f>
        <v>HIGH</v>
      </c>
      <c r="N60" s="25" t="str">
        <f ca="1">IF(
   $B$8="Overall Alert",IF(
      'Compound Alert'!V136 &gt;= 7, "HIGH",IF(
         'Compound Alert'!V136 &gt;= 5, "MED","LOW")), IF(
            $B$8="Underlying Vulnerability", IF(
               'Compound Alert'!AC136 &gt;= 10, "HIGH",IF(
                  'Compound Alert'!AC136 &gt;= 7, "MED","LOW")),IF(
                     $B$8="Emerging Threat", IF(
                        'Compound Alert'!AJ136 &gt;= 10, "HIGH",IF(
                            'Compound Alert'!AJ136 &gt;= 7, "MED","LOW")))))</f>
        <v>LOW</v>
      </c>
      <c r="O60" s="25" t="str">
        <f ca="1">IF(
   $B$8="Overall Alert",IF(
      'Compound Alert'!W136 &gt;= 7, "HIGH",IF(
         'Compound Alert'!W136 &gt;= 5, "MED","LOW")), IF(
            $B$8="Underlying Vulnerability", IF(
               'Compound Alert'!AD136 &gt;= 10, "HIGH",IF(
                  'Compound Alert'!AD136 &gt;= 7, "MED","LOW")),IF(
                     $B$8="Emerging Threat", IF(
                        'Compound Alert'!AK136 &gt;= 10, "HIGH",IF(
                            'Compound Alert'!AK136 &gt;= 7, "MED","LOW")))))</f>
        <v>HIGH</v>
      </c>
      <c r="P60" s="25"/>
      <c r="Q60" s="26"/>
      <c r="R60" s="26"/>
      <c r="S60" s="21"/>
      <c r="T60" s="21"/>
      <c r="U60" s="21"/>
      <c r="V60" s="21"/>
      <c r="W60" s="21"/>
      <c r="X60" s="21"/>
      <c r="Y60" s="27"/>
      <c r="Z60" s="27"/>
      <c r="AA60" s="27"/>
      <c r="AB60" s="27"/>
      <c r="AC60" s="27"/>
      <c r="AD60" s="27"/>
      <c r="AE60" s="27"/>
      <c r="AF60" s="27"/>
      <c r="AJ60" s="21"/>
      <c r="AK60" s="21"/>
      <c r="AL60" s="21"/>
      <c r="AM60" s="21"/>
      <c r="AN60" s="21"/>
      <c r="AO60" s="21"/>
      <c r="AP60" s="21"/>
      <c r="AQ60" s="21"/>
      <c r="AR60" s="21"/>
      <c r="AS60" s="21"/>
      <c r="AT60" s="21"/>
      <c r="AU60" s="21"/>
      <c r="AV60" s="21"/>
      <c r="AW60" s="21"/>
      <c r="AX60" s="21"/>
    </row>
    <row r="61" spans="1:50" x14ac:dyDescent="0.2">
      <c r="A61" s="63">
        <v>20</v>
      </c>
      <c r="B61" s="20" t="str">
        <f>'Compound Alert'!B140</f>
        <v>Mozambique</v>
      </c>
      <c r="C61" s="20" t="str">
        <f>'Compound Alert'!C140</f>
        <v>MOZ</v>
      </c>
      <c r="D61" s="20" t="str">
        <f>'Compound Alert'!D140</f>
        <v>SSF           Sub-Saharan Africa</v>
      </c>
      <c r="E61" s="20" t="str">
        <f>'Compound Alert'!E140</f>
        <v>IDA</v>
      </c>
      <c r="F61" s="217">
        <f ca="1">'Compound Alert'!F140</f>
        <v>135</v>
      </c>
      <c r="G61" s="22">
        <f ca="1">IF($B$8="Overall Alert",'Compound Alert'!G140,IF($B$8="Underlying Vulnerability",'Compound Alert'!J140,IF($B$8="Emerging Threat",'Compound Alert'!M140)))</f>
        <v>2.5</v>
      </c>
      <c r="H61" s="23">
        <f ca="1">IF($B$8="Overall Alert",'Compound Alert'!H140,IF($B$8="Underlying Vulnerability",'Compound Alert'!K140,IF($B$8="Emerging Threat",'Compound Alert'!N140)))</f>
        <v>2.5</v>
      </c>
      <c r="I61" s="50">
        <f t="shared" ca="1" si="0"/>
        <v>2</v>
      </c>
      <c r="J61" s="25" t="str">
        <f ca="1">IF(
   $B$8="Overall Alert",IF(
      'Compound Alert'!R140 &gt;= 7, "HIGH",IF(
         'Compound Alert'!R140 &gt;= 5, "MED","LOW")), IF(
            $B$8="Underlying Vulnerability", IF(
               'Compound Alert'!Y140 &gt;= 10, "HIGH",IF(
                  'Compound Alert'!Y140 &gt;= 7, "MED","LOW")),IF(
                     $B$8="Emerging Threat", IF(
                        'Compound Alert'!AF140 &gt;= 10, "HIGH",IF(
                            'Compound Alert'!AF140 &gt;= 7, "MED","LOW")))))</f>
        <v>HIGH</v>
      </c>
      <c r="K61" s="25" t="str">
        <f ca="1">IF(
   $B$8="Overall Alert",IF(
      'Compound Alert'!S140 &gt;= 7, "HIGH",IF(
         'Compound Alert'!S140 &gt;= 5, "MED","LOW")), IF(
            $B$8="Underlying Vulnerability", IF(
               'Compound Alert'!Z140 &gt;= 10, "HIGH",IF(
                  'Compound Alert'!Z140 &gt;= 7, "MED","LOW")),IF(
                     $B$8="Emerging Threat", IF(
                        'Compound Alert'!AG140 &gt;= 10, "HIGH",IF(
                            'Compound Alert'!AG140 &gt;= 7, "MED","LOW")))))</f>
        <v>MED</v>
      </c>
      <c r="L61" s="25" t="str">
        <f ca="1">IF(
   $B$8="Overall Alert",IF(
      'Compound Alert'!T140 &gt;= 7, "HIGH",IF(
         'Compound Alert'!T140 &gt;= 5, "MED","LOW")), IF(
            $B$8="Underlying Vulnerability", IF(
               'Compound Alert'!AA140 &gt;= 10, "HIGH",IF(
                  'Compound Alert'!AA140 &gt;= 7, "MED","LOW")),IF(
                     $B$8="Emerging Threat", IF(
                        'Compound Alert'!AH140 &gt;= 10, "HIGH",IF(
                            'Compound Alert'!AH140 &gt;= 7, "MED","LOW")))))</f>
        <v>HIGH</v>
      </c>
      <c r="M61" s="25" t="str">
        <f ca="1">IF(
   $B$8="Overall Alert",IF(
      'Compound Alert'!U140 &gt;= 7, "HIGH",IF(
         'Compound Alert'!U140 &gt;= 5, "MED","LOW")), IF(
            $B$8="Underlying Vulnerability", IF(
               'Compound Alert'!AB140 &gt;= 10, "HIGH",IF(
                  'Compound Alert'!AB140 &gt;= 7, "MED","LOW")),IF(
                     $B$8="Emerging Threat", IF(
                        'Compound Alert'!AI140 &gt;= 10, "HIGH",IF(
                            'Compound Alert'!AI140 &gt;= 7, "MED","LOW")))))</f>
        <v>LOW</v>
      </c>
      <c r="N61" s="25" t="str">
        <f ca="1">IF(
   $B$8="Overall Alert",IF(
      'Compound Alert'!V140 &gt;= 7, "HIGH",IF(
         'Compound Alert'!V140 &gt;= 5, "MED","LOW")), IF(
            $B$8="Underlying Vulnerability", IF(
               'Compound Alert'!AC140 &gt;= 10, "HIGH",IF(
                  'Compound Alert'!AC140 &gt;= 7, "MED","LOW")),IF(
                     $B$8="Emerging Threat", IF(
                        'Compound Alert'!AJ140 &gt;= 10, "HIGH",IF(
                            'Compound Alert'!AJ140 &gt;= 7, "MED","LOW")))))</f>
        <v>LOW</v>
      </c>
      <c r="O61" s="25" t="str">
        <f ca="1">IF(
   $B$8="Overall Alert",IF(
      'Compound Alert'!W140 &gt;= 7, "HIGH",IF(
         'Compound Alert'!W140 &gt;= 5, "MED","LOW")), IF(
            $B$8="Underlying Vulnerability", IF(
               'Compound Alert'!AD140 &gt;= 10, "HIGH",IF(
                  'Compound Alert'!AD140 &gt;= 7, "MED","LOW")),IF(
                     $B$8="Emerging Threat", IF(
                        'Compound Alert'!AK140 &gt;= 10, "HIGH",IF(
                            'Compound Alert'!AK140 &gt;= 7, "MED","LOW")))))</f>
        <v>LOW</v>
      </c>
      <c r="P61" s="25"/>
      <c r="Q61" s="26"/>
      <c r="R61" s="26"/>
      <c r="S61" s="21"/>
      <c r="T61" s="21"/>
      <c r="U61" s="21"/>
      <c r="V61" s="21"/>
      <c r="W61" s="21"/>
      <c r="X61" s="21"/>
      <c r="Y61" s="27"/>
      <c r="Z61" s="27"/>
      <c r="AA61" s="27"/>
      <c r="AB61" s="27"/>
      <c r="AC61" s="27"/>
      <c r="AD61" s="27"/>
      <c r="AE61" s="27"/>
      <c r="AF61" s="27"/>
      <c r="AJ61" s="21"/>
      <c r="AK61" s="21"/>
      <c r="AL61" s="21"/>
      <c r="AM61" s="21"/>
      <c r="AN61" s="21"/>
      <c r="AO61" s="21"/>
      <c r="AP61" s="21"/>
      <c r="AQ61" s="21"/>
      <c r="AR61" s="21"/>
      <c r="AS61" s="21"/>
      <c r="AT61" s="21"/>
      <c r="AU61" s="21"/>
      <c r="AV61" s="21"/>
      <c r="AW61" s="21"/>
      <c r="AX61" s="21"/>
    </row>
    <row r="62" spans="1:50" x14ac:dyDescent="0.2">
      <c r="A62" s="63">
        <v>21</v>
      </c>
      <c r="B62" s="20" t="str">
        <f>'Compound Alert'!B134</f>
        <v>Mali</v>
      </c>
      <c r="C62" s="20" t="str">
        <f>'Compound Alert'!C134</f>
        <v>MLI</v>
      </c>
      <c r="D62" s="20" t="str">
        <f>'Compound Alert'!D134</f>
        <v>SSF           Sub-Saharan Africa</v>
      </c>
      <c r="E62" s="20" t="str">
        <f>'Compound Alert'!E134</f>
        <v>IDA</v>
      </c>
      <c r="F62" s="217">
        <f ca="1">'Compound Alert'!F134</f>
        <v>129</v>
      </c>
      <c r="G62" s="22">
        <f ca="1">IF($B$8="Overall Alert",'Compound Alert'!G134,IF($B$8="Underlying Vulnerability",'Compound Alert'!J134,IF($B$8="Emerging Threat",'Compound Alert'!M134)))</f>
        <v>2.5</v>
      </c>
      <c r="H62" s="23">
        <f ca="1">IF($B$8="Overall Alert",'Compound Alert'!H134,IF($B$8="Underlying Vulnerability",'Compound Alert'!K134,IF($B$8="Emerging Threat",'Compound Alert'!N134)))</f>
        <v>2.5</v>
      </c>
      <c r="I62" s="50">
        <f t="shared" ca="1" si="0"/>
        <v>2</v>
      </c>
      <c r="J62" s="25" t="str">
        <f ca="1">IF(
   $B$8="Overall Alert",IF(
      'Compound Alert'!R134 &gt;= 7, "HIGH",IF(
         'Compound Alert'!R134 &gt;= 5, "MED","LOW")), IF(
            $B$8="Underlying Vulnerability", IF(
               'Compound Alert'!Y134 &gt;= 10, "HIGH",IF(
                  'Compound Alert'!Y134 &gt;= 7, "MED","LOW")),IF(
                     $B$8="Emerging Threat", IF(
                        'Compound Alert'!AF134 &gt;= 10, "HIGH",IF(
                            'Compound Alert'!AF134 &gt;= 7, "MED","LOW")))))</f>
        <v>LOW</v>
      </c>
      <c r="K62" s="25" t="str">
        <f ca="1">IF(
   $B$8="Overall Alert",IF(
      'Compound Alert'!S134 &gt;= 7, "HIGH",IF(
         'Compound Alert'!S134 &gt;= 5, "MED","LOW")), IF(
            $B$8="Underlying Vulnerability", IF(
               'Compound Alert'!Z134 &gt;= 10, "HIGH",IF(
                  'Compound Alert'!Z134 &gt;= 7, "MED","LOW")),IF(
                     $B$8="Emerging Threat", IF(
                        'Compound Alert'!AG134 &gt;= 10, "HIGH",IF(
                            'Compound Alert'!AG134 &gt;= 7, "MED","LOW")))))</f>
        <v>HIGH</v>
      </c>
      <c r="L62" s="25" t="str">
        <f ca="1">IF(
   $B$8="Overall Alert",IF(
      'Compound Alert'!T134 &gt;= 7, "HIGH",IF(
         'Compound Alert'!T134 &gt;= 5, "MED","LOW")), IF(
            $B$8="Underlying Vulnerability", IF(
               'Compound Alert'!AA134 &gt;= 10, "HIGH",IF(
                  'Compound Alert'!AA134 &gt;= 7, "MED","LOW")),IF(
                     $B$8="Emerging Threat", IF(
                        'Compound Alert'!AH134 &gt;= 10, "HIGH",IF(
                            'Compound Alert'!AH134 &gt;= 7, "MED","LOW")))))</f>
        <v>LOW</v>
      </c>
      <c r="M62" s="25" t="str">
        <f ca="1">IF(
   $B$8="Overall Alert",IF(
      'Compound Alert'!U134 &gt;= 7, "HIGH",IF(
         'Compound Alert'!U134 &gt;= 5, "MED","LOW")), IF(
            $B$8="Underlying Vulnerability", IF(
               'Compound Alert'!AB134 &gt;= 10, "HIGH",IF(
                  'Compound Alert'!AB134 &gt;= 7, "MED","LOW")),IF(
                     $B$8="Emerging Threat", IF(
                        'Compound Alert'!AI134 &gt;= 10, "HIGH",IF(
                            'Compound Alert'!AI134 &gt;= 7, "MED","LOW")))))</f>
        <v>MED</v>
      </c>
      <c r="N62" s="25" t="str">
        <f ca="1">IF(
   $B$8="Overall Alert",IF(
      'Compound Alert'!V134 &gt;= 7, "HIGH",IF(
         'Compound Alert'!V134 &gt;= 5, "MED","LOW")), IF(
            $B$8="Underlying Vulnerability", IF(
               'Compound Alert'!AC134 &gt;= 10, "HIGH",IF(
                  'Compound Alert'!AC134 &gt;= 7, "MED","LOW")),IF(
                     $B$8="Emerging Threat", IF(
                        'Compound Alert'!AJ134 &gt;= 10, "HIGH",IF(
                            'Compound Alert'!AJ134 &gt;= 7, "MED","LOW")))))</f>
        <v>LOW</v>
      </c>
      <c r="O62" s="25" t="str">
        <f ca="1">IF(
   $B$8="Overall Alert",IF(
      'Compound Alert'!W134 &gt;= 7, "HIGH",IF(
         'Compound Alert'!W134 &gt;= 5, "MED","LOW")), IF(
            $B$8="Underlying Vulnerability", IF(
               'Compound Alert'!AD134 &gt;= 10, "HIGH",IF(
                  'Compound Alert'!AD134 &gt;= 7, "MED","LOW")),IF(
                     $B$8="Emerging Threat", IF(
                        'Compound Alert'!AK134 &gt;= 10, "HIGH",IF(
                            'Compound Alert'!AK134 &gt;= 7, "MED","LOW")))))</f>
        <v>HIGH</v>
      </c>
      <c r="P62" s="25"/>
      <c r="Q62" s="26"/>
      <c r="R62" s="26"/>
      <c r="S62" s="21"/>
      <c r="T62" s="21"/>
      <c r="U62" s="21"/>
      <c r="V62" s="21"/>
      <c r="W62" s="21"/>
      <c r="X62" s="21"/>
      <c r="Y62" s="27"/>
      <c r="Z62" s="27"/>
      <c r="AA62" s="27"/>
      <c r="AB62" s="27"/>
      <c r="AC62" s="27"/>
      <c r="AD62" s="27"/>
      <c r="AE62" s="27"/>
      <c r="AF62" s="27"/>
      <c r="AJ62" s="21"/>
      <c r="AK62" s="21"/>
      <c r="AL62" s="21"/>
      <c r="AM62" s="21"/>
      <c r="AN62" s="21"/>
      <c r="AO62" s="21"/>
      <c r="AP62" s="21"/>
      <c r="AQ62" s="21"/>
      <c r="AR62" s="21"/>
      <c r="AS62" s="21"/>
      <c r="AT62" s="21"/>
      <c r="AU62" s="21"/>
      <c r="AV62" s="21"/>
      <c r="AW62" s="21"/>
      <c r="AX62" s="21"/>
    </row>
    <row r="63" spans="1:50" x14ac:dyDescent="0.2">
      <c r="A63" s="63">
        <v>22</v>
      </c>
      <c r="B63" s="20" t="str">
        <f>'Compound Alert'!B63</f>
        <v>Egypt, Arab Rep.</v>
      </c>
      <c r="C63" s="20" t="str">
        <f>'Compound Alert'!C63</f>
        <v>EGY</v>
      </c>
      <c r="D63" s="20" t="str">
        <f>'Compound Alert'!D63</f>
        <v>MEA           Middle East &amp; North Africa</v>
      </c>
      <c r="E63" s="20" t="str">
        <f>'Compound Alert'!E63</f>
        <v>IBRD</v>
      </c>
      <c r="F63" s="217">
        <f ca="1">'Compound Alert'!F63</f>
        <v>58</v>
      </c>
      <c r="G63" s="22">
        <f ca="1">IF($B$8="Overall Alert",'Compound Alert'!G63,IF($B$8="Underlying Vulnerability",'Compound Alert'!J63,IF($B$8="Emerging Threat",'Compound Alert'!M63)))</f>
        <v>2.5</v>
      </c>
      <c r="H63" s="23">
        <f ca="1">IF($B$8="Overall Alert",'Compound Alert'!H63,IF($B$8="Underlying Vulnerability",'Compound Alert'!K63,IF($B$8="Emerging Threat",'Compound Alert'!N63)))</f>
        <v>2.5</v>
      </c>
      <c r="I63" s="50">
        <f t="shared" ca="1" si="0"/>
        <v>2</v>
      </c>
      <c r="J63" s="25" t="str">
        <f ca="1">IF(
   $B$8="Overall Alert",IF(
      'Compound Alert'!R63 &gt;= 7, "HIGH",IF(
         'Compound Alert'!R63 &gt;= 5, "MED","LOW")), IF(
            $B$8="Underlying Vulnerability", IF(
               'Compound Alert'!Y63 &gt;= 10, "HIGH",IF(
                  'Compound Alert'!Y63 &gt;= 7, "MED","LOW")),IF(
                     $B$8="Emerging Threat", IF(
                        'Compound Alert'!AF63 &gt;= 10, "HIGH",IF(
                            'Compound Alert'!AF63 &gt;= 7, "MED","LOW")))))</f>
        <v>LOW</v>
      </c>
      <c r="K63" s="25" t="str">
        <f ca="1">IF(
   $B$8="Overall Alert",IF(
      'Compound Alert'!S63 &gt;= 7, "HIGH",IF(
         'Compound Alert'!S63 &gt;= 5, "MED","LOW")), IF(
            $B$8="Underlying Vulnerability", IF(
               'Compound Alert'!Z63 &gt;= 10, "HIGH",IF(
                  'Compound Alert'!Z63 &gt;= 7, "MED","LOW")),IF(
                     $B$8="Emerging Threat", IF(
                        'Compound Alert'!AG63 &gt;= 10, "HIGH",IF(
                            'Compound Alert'!AG63 &gt;= 7, "MED","LOW")))))</f>
        <v>LOW</v>
      </c>
      <c r="L63" s="25" t="str">
        <f ca="1">IF(
   $B$8="Overall Alert",IF(
      'Compound Alert'!T63 &gt;= 7, "HIGH",IF(
         'Compound Alert'!T63 &gt;= 5, "MED","LOW")), IF(
            $B$8="Underlying Vulnerability", IF(
               'Compound Alert'!AA63 &gt;= 10, "HIGH",IF(
                  'Compound Alert'!AA63 &gt;= 7, "MED","LOW")),IF(
                     $B$8="Emerging Threat", IF(
                        'Compound Alert'!AH63 &gt;= 10, "HIGH",IF(
                            'Compound Alert'!AH63 &gt;= 7, "MED","LOW")))))</f>
        <v>HIGH</v>
      </c>
      <c r="M63" s="25" t="str">
        <f ca="1">IF(
   $B$8="Overall Alert",IF(
      'Compound Alert'!U63 &gt;= 7, "HIGH",IF(
         'Compound Alert'!U63 &gt;= 5, "MED","LOW")), IF(
            $B$8="Underlying Vulnerability", IF(
               'Compound Alert'!AB63 &gt;= 10, "HIGH",IF(
                  'Compound Alert'!AB63 &gt;= 7, "MED","LOW")),IF(
                     $B$8="Emerging Threat", IF(
                        'Compound Alert'!AI63 &gt;= 10, "HIGH",IF(
                            'Compound Alert'!AI63 &gt;= 7, "MED","LOW")))))</f>
        <v>MED</v>
      </c>
      <c r="N63" s="25" t="str">
        <f ca="1">IF(
   $B$8="Overall Alert",IF(
      'Compound Alert'!V63 &gt;= 7, "HIGH",IF(
         'Compound Alert'!V63 &gt;= 5, "MED","LOW")), IF(
            $B$8="Underlying Vulnerability", IF(
               'Compound Alert'!AC63 &gt;= 10, "HIGH",IF(
                  'Compound Alert'!AC63 &gt;= 7, "MED","LOW")),IF(
                     $B$8="Emerging Threat", IF(
                        'Compound Alert'!AJ63 &gt;= 10, "HIGH",IF(
                            'Compound Alert'!AJ63 &gt;= 7, "MED","LOW")))))</f>
        <v>HIGH</v>
      </c>
      <c r="O63" s="25" t="str">
        <f ca="1">IF(
   $B$8="Overall Alert",IF(
      'Compound Alert'!W63 &gt;= 7, "HIGH",IF(
         'Compound Alert'!W63 &gt;= 5, "MED","LOW")), IF(
            $B$8="Underlying Vulnerability", IF(
               'Compound Alert'!AD63 &gt;= 10, "HIGH",IF(
                  'Compound Alert'!AD63 &gt;= 7, "MED","LOW")),IF(
                     $B$8="Emerging Threat", IF(
                        'Compound Alert'!AK63 &gt;= 10, "HIGH",IF(
                            'Compound Alert'!AK63 &gt;= 7, "MED","LOW")))))</f>
        <v>LOW</v>
      </c>
      <c r="P63" s="25"/>
      <c r="Q63" s="26"/>
      <c r="R63" s="26"/>
      <c r="S63" s="21"/>
      <c r="T63" s="21"/>
      <c r="U63" s="21"/>
      <c r="V63" s="21"/>
      <c r="W63" s="21"/>
      <c r="X63" s="21"/>
      <c r="Y63" s="27"/>
      <c r="Z63" s="27"/>
      <c r="AA63" s="27"/>
      <c r="AB63" s="27"/>
      <c r="AC63" s="27"/>
      <c r="AD63" s="27"/>
      <c r="AE63" s="27"/>
      <c r="AF63" s="27"/>
      <c r="AJ63" s="21"/>
      <c r="AK63" s="21"/>
      <c r="AL63" s="21"/>
      <c r="AM63" s="21"/>
      <c r="AN63" s="21"/>
      <c r="AO63" s="21"/>
      <c r="AP63" s="21"/>
      <c r="AQ63" s="21"/>
      <c r="AR63" s="21"/>
      <c r="AS63" s="21"/>
      <c r="AT63" s="21"/>
      <c r="AU63" s="21"/>
      <c r="AV63" s="21"/>
      <c r="AW63" s="21"/>
      <c r="AX63" s="21"/>
    </row>
    <row r="64" spans="1:50" x14ac:dyDescent="0.2">
      <c r="A64" s="63">
        <v>23</v>
      </c>
      <c r="B64" s="20" t="str">
        <f>'Compound Alert'!B202</f>
        <v>Tunisia</v>
      </c>
      <c r="C64" s="20" t="str">
        <f>'Compound Alert'!C202</f>
        <v>TUN</v>
      </c>
      <c r="D64" s="20" t="str">
        <f>'Compound Alert'!D202</f>
        <v>MEA           Middle East &amp; North Africa</v>
      </c>
      <c r="E64" s="20" t="str">
        <f>'Compound Alert'!E202</f>
        <v>IBRD</v>
      </c>
      <c r="F64" s="217">
        <f>'Compound Alert'!F202</f>
        <v>0</v>
      </c>
      <c r="G64" s="22">
        <f ca="1">IF($B$8="Overall Alert",'Compound Alert'!G202,IF($B$8="Underlying Vulnerability",'Compound Alert'!J202,IF($B$8="Emerging Threat",'Compound Alert'!M202)))</f>
        <v>2.5</v>
      </c>
      <c r="H64" s="23">
        <f ca="1">IF($B$8="Overall Alert",'Compound Alert'!H202,IF($B$8="Underlying Vulnerability",'Compound Alert'!K202,IF($B$8="Emerging Threat",'Compound Alert'!N202)))</f>
        <v>2.5</v>
      </c>
      <c r="I64" s="50">
        <f t="shared" ca="1" si="0"/>
        <v>2</v>
      </c>
      <c r="J64" s="25" t="str">
        <f ca="1">IF(
   $B$8="Overall Alert",IF(
      'Compound Alert'!R202 &gt;= 7, "HIGH",IF(
         'Compound Alert'!R202 &gt;= 5, "MED","LOW")), IF(
            $B$8="Underlying Vulnerability", IF(
               'Compound Alert'!Y202 &gt;= 10, "HIGH",IF(
                  'Compound Alert'!Y202 &gt;= 7, "MED","LOW")),IF(
                     $B$8="Emerging Threat", IF(
                        'Compound Alert'!AF202 &gt;= 10, "HIGH",IF(
                            'Compound Alert'!AF202 &gt;= 7, "MED","LOW")))))</f>
        <v>LOW</v>
      </c>
      <c r="K64" s="25" t="str">
        <f ca="1">IF(
   $B$8="Overall Alert",IF(
      'Compound Alert'!S202 &gt;= 7, "HIGH",IF(
         'Compound Alert'!S202 &gt;= 5, "MED","LOW")), IF(
            $B$8="Underlying Vulnerability", IF(
               'Compound Alert'!Z202 &gt;= 10, "HIGH",IF(
                  'Compound Alert'!Z202 &gt;= 7, "MED","LOW")),IF(
                     $B$8="Emerging Threat", IF(
                        'Compound Alert'!AG202 &gt;= 10, "HIGH",IF(
                            'Compound Alert'!AG202 &gt;= 7, "MED","LOW")))))</f>
        <v>LOW</v>
      </c>
      <c r="L64" s="25" t="str">
        <f ca="1">IF(
   $B$8="Overall Alert",IF(
      'Compound Alert'!T202 &gt;= 7, "HIGH",IF(
         'Compound Alert'!T202 &gt;= 5, "MED","LOW")), IF(
            $B$8="Underlying Vulnerability", IF(
               'Compound Alert'!AA202 &gt;= 10, "HIGH",IF(
                  'Compound Alert'!AA202 &gt;= 7, "MED","LOW")),IF(
                     $B$8="Emerging Threat", IF(
                        'Compound Alert'!AH202 &gt;= 10, "HIGH",IF(
                            'Compound Alert'!AH202 &gt;= 7, "MED","LOW")))))</f>
        <v>HIGH</v>
      </c>
      <c r="M64" s="25" t="str">
        <f ca="1">IF(
   $B$8="Overall Alert",IF(
      'Compound Alert'!U202 &gt;= 7, "HIGH",IF(
         'Compound Alert'!U202 &gt;= 5, "MED","LOW")), IF(
            $B$8="Underlying Vulnerability", IF(
               'Compound Alert'!AB202 &gt;= 10, "HIGH",IF(
                  'Compound Alert'!AB202 &gt;= 7, "MED","LOW")),IF(
                     $B$8="Emerging Threat", IF(
                        'Compound Alert'!AI202 &gt;= 10, "HIGH",IF(
                            'Compound Alert'!AI202 &gt;= 7, "MED","LOW")))))</f>
        <v>MED</v>
      </c>
      <c r="N64" s="25" t="str">
        <f ca="1">IF(
   $B$8="Overall Alert",IF(
      'Compound Alert'!V202 &gt;= 7, "HIGH",IF(
         'Compound Alert'!V202 &gt;= 5, "MED","LOW")), IF(
            $B$8="Underlying Vulnerability", IF(
               'Compound Alert'!AC202 &gt;= 10, "HIGH",IF(
                  'Compound Alert'!AC202 &gt;= 7, "MED","LOW")),IF(
                     $B$8="Emerging Threat", IF(
                        'Compound Alert'!AJ202 &gt;= 10, "HIGH",IF(
                            'Compound Alert'!AJ202 &gt;= 7, "MED","LOW")))))</f>
        <v>HIGH</v>
      </c>
      <c r="O64" s="25" t="str">
        <f ca="1">IF(
   $B$8="Overall Alert",IF(
      'Compound Alert'!W202 &gt;= 7, "HIGH",IF(
         'Compound Alert'!W202 &gt;= 5, "MED","LOW")), IF(
            $B$8="Underlying Vulnerability", IF(
               'Compound Alert'!AD202 &gt;= 10, "HIGH",IF(
                  'Compound Alert'!AD202 &gt;= 7, "MED","LOW")),IF(
                     $B$8="Emerging Threat", IF(
                        'Compound Alert'!AK202 &gt;= 10, "HIGH",IF(
                            'Compound Alert'!AK202 &gt;= 7, "MED","LOW")))))</f>
        <v>LOW</v>
      </c>
      <c r="P64" s="25"/>
      <c r="Q64" s="26"/>
      <c r="R64" s="26"/>
      <c r="S64" s="21"/>
      <c r="T64" s="21"/>
      <c r="U64" s="21"/>
      <c r="V64" s="21"/>
      <c r="W64" s="21"/>
      <c r="X64" s="21"/>
      <c r="Y64" s="27"/>
      <c r="Z64" s="27"/>
      <c r="AA64" s="27"/>
      <c r="AB64" s="27"/>
      <c r="AC64" s="27"/>
      <c r="AD64" s="27"/>
      <c r="AE64" s="27"/>
      <c r="AF64" s="27"/>
      <c r="AJ64" s="21"/>
      <c r="AK64" s="21"/>
      <c r="AL64" s="21"/>
      <c r="AM64" s="21"/>
      <c r="AN64" s="21"/>
      <c r="AO64" s="21"/>
      <c r="AP64" s="21"/>
      <c r="AQ64" s="21"/>
      <c r="AR64" s="21"/>
      <c r="AS64" s="21"/>
      <c r="AT64" s="21"/>
      <c r="AU64" s="21"/>
      <c r="AV64" s="21"/>
      <c r="AW64" s="21"/>
      <c r="AX64" s="21"/>
    </row>
    <row r="65" spans="1:50" x14ac:dyDescent="0.2">
      <c r="A65" s="63">
        <v>24</v>
      </c>
      <c r="B65" s="20" t="str">
        <f>'Compound Alert'!B32</f>
        <v>Brazil</v>
      </c>
      <c r="C65" s="20" t="str">
        <f>'Compound Alert'!C32</f>
        <v>BRA</v>
      </c>
      <c r="D65" s="20" t="str">
        <f>'Compound Alert'!D32</f>
        <v>LCN           Latin America &amp; Caribbean</v>
      </c>
      <c r="E65" s="20" t="str">
        <f>'Compound Alert'!E32</f>
        <v>IBRD</v>
      </c>
      <c r="F65" s="217">
        <f ca="1">'Compound Alert'!F32</f>
        <v>27</v>
      </c>
      <c r="G65" s="22">
        <f ca="1">IF($B$8="Overall Alert",'Compound Alert'!G32,IF($B$8="Underlying Vulnerability",'Compound Alert'!J32,IF($B$8="Emerging Threat",'Compound Alert'!M32)))</f>
        <v>2.5</v>
      </c>
      <c r="H65" s="23">
        <f ca="1">IF($B$8="Overall Alert",'Compound Alert'!H32,IF($B$8="Underlying Vulnerability",'Compound Alert'!K32,IF($B$8="Emerging Threat",'Compound Alert'!N32)))</f>
        <v>2.5</v>
      </c>
      <c r="I65" s="50">
        <f t="shared" ca="1" si="0"/>
        <v>2</v>
      </c>
      <c r="J65" s="25" t="str">
        <f ca="1">IF(
   $B$8="Overall Alert",IF(
      'Compound Alert'!R32 &gt;= 7, "HIGH",IF(
         'Compound Alert'!R32 &gt;= 5, "MED","LOW")), IF(
            $B$8="Underlying Vulnerability", IF(
               'Compound Alert'!Y32 &gt;= 10, "HIGH",IF(
                  'Compound Alert'!Y32 &gt;= 7, "MED","LOW")),IF(
                     $B$8="Emerging Threat", IF(
                        'Compound Alert'!AF32 &gt;= 10, "HIGH",IF(
                            'Compound Alert'!AF32 &gt;= 7, "MED","LOW")))))</f>
        <v>LOW</v>
      </c>
      <c r="K65" s="25" t="str">
        <f ca="1">IF(
   $B$8="Overall Alert",IF(
      'Compound Alert'!S32 &gt;= 7, "HIGH",IF(
         'Compound Alert'!S32 &gt;= 5, "MED","LOW")), IF(
            $B$8="Underlying Vulnerability", IF(
               'Compound Alert'!Z32 &gt;= 10, "HIGH",IF(
                  'Compound Alert'!Z32 &gt;= 7, "MED","LOW")),IF(
                     $B$8="Emerging Threat", IF(
                        'Compound Alert'!AG32 &gt;= 10, "HIGH",IF(
                            'Compound Alert'!AG32 &gt;= 7, "MED","LOW")))))</f>
        <v>LOW</v>
      </c>
      <c r="L65" s="25" t="str">
        <f ca="1">IF(
   $B$8="Overall Alert",IF(
      'Compound Alert'!T32 &gt;= 7, "HIGH",IF(
         'Compound Alert'!T32 &gt;= 5, "MED","LOW")), IF(
            $B$8="Underlying Vulnerability", IF(
               'Compound Alert'!AA32 &gt;= 10, "HIGH",IF(
                  'Compound Alert'!AA32 &gt;= 7, "MED","LOW")),IF(
                     $B$8="Emerging Threat", IF(
                        'Compound Alert'!AH32 &gt;= 10, "HIGH",IF(
                            'Compound Alert'!AH32 &gt;= 7, "MED","LOW")))))</f>
        <v>HIGH</v>
      </c>
      <c r="M65" s="25" t="str">
        <f ca="1">IF(
   $B$8="Overall Alert",IF(
      'Compound Alert'!U32 &gt;= 7, "HIGH",IF(
         'Compound Alert'!U32 &gt;= 5, "MED","LOW")), IF(
            $B$8="Underlying Vulnerability", IF(
               'Compound Alert'!AB32 &gt;= 10, "HIGH",IF(
                  'Compound Alert'!AB32 &gt;= 7, "MED","LOW")),IF(
                     $B$8="Emerging Threat", IF(
                        'Compound Alert'!AI32 &gt;= 10, "HIGH",IF(
                            'Compound Alert'!AI32 &gt;= 7, "MED","LOW")))))</f>
        <v>MED</v>
      </c>
      <c r="N65" s="25" t="str">
        <f ca="1">IF(
   $B$8="Overall Alert",IF(
      'Compound Alert'!V32 &gt;= 7, "HIGH",IF(
         'Compound Alert'!V32 &gt;= 5, "MED","LOW")), IF(
            $B$8="Underlying Vulnerability", IF(
               'Compound Alert'!AC32 &gt;= 10, "HIGH",IF(
                  'Compound Alert'!AC32 &gt;= 7, "MED","LOW")),IF(
                     $B$8="Emerging Threat", IF(
                        'Compound Alert'!AJ32 &gt;= 10, "HIGH",IF(
                            'Compound Alert'!AJ32 &gt;= 7, "MED","LOW")))))</f>
        <v>HIGH</v>
      </c>
      <c r="O65" s="25" t="str">
        <f ca="1">IF(
   $B$8="Overall Alert",IF(
      'Compound Alert'!W32 &gt;= 7, "HIGH",IF(
         'Compound Alert'!W32 &gt;= 5, "MED","LOW")), IF(
            $B$8="Underlying Vulnerability", IF(
               'Compound Alert'!AD32 &gt;= 10, "HIGH",IF(
                  'Compound Alert'!AD32 &gt;= 7, "MED","LOW")),IF(
                     $B$8="Emerging Threat", IF(
                        'Compound Alert'!AK32 &gt;= 10, "HIGH",IF(
                            'Compound Alert'!AK32 &gt;= 7, "MED","LOW")))))</f>
        <v>LOW</v>
      </c>
      <c r="P65" s="25"/>
      <c r="Q65" s="26"/>
      <c r="R65" s="26"/>
      <c r="S65" s="21"/>
      <c r="T65" s="21"/>
      <c r="U65" s="21"/>
      <c r="V65" s="21"/>
      <c r="W65" s="21"/>
      <c r="X65" s="21"/>
      <c r="Y65" s="27"/>
      <c r="Z65" s="27"/>
      <c r="AA65" s="27"/>
      <c r="AB65" s="27"/>
      <c r="AC65" s="27"/>
      <c r="AD65" s="27"/>
      <c r="AE65" s="27"/>
      <c r="AF65" s="27"/>
      <c r="AJ65" s="21"/>
      <c r="AK65" s="21"/>
      <c r="AL65" s="21"/>
      <c r="AM65" s="21"/>
      <c r="AN65" s="21"/>
      <c r="AO65" s="21"/>
      <c r="AP65" s="21"/>
      <c r="AQ65" s="21"/>
      <c r="AR65" s="21"/>
      <c r="AS65" s="21"/>
      <c r="AT65" s="21"/>
      <c r="AU65" s="21"/>
      <c r="AV65" s="21"/>
      <c r="AW65" s="21"/>
      <c r="AX65" s="21"/>
    </row>
    <row r="66" spans="1:50" x14ac:dyDescent="0.2">
      <c r="A66" s="63">
        <v>25</v>
      </c>
      <c r="B66" s="20" t="str">
        <f>'Compound Alert'!B143</f>
        <v>Malawi</v>
      </c>
      <c r="C66" s="20" t="str">
        <f>'Compound Alert'!C143</f>
        <v>MWI</v>
      </c>
      <c r="D66" s="20" t="str">
        <f>'Compound Alert'!D143</f>
        <v>SSF           Sub-Saharan Africa</v>
      </c>
      <c r="E66" s="20" t="str">
        <f>'Compound Alert'!E143</f>
        <v>IDA</v>
      </c>
      <c r="F66" s="217">
        <f ca="1">'Compound Alert'!F143</f>
        <v>138</v>
      </c>
      <c r="G66" s="22">
        <f ca="1">IF($B$8="Overall Alert",'Compound Alert'!G143,IF($B$8="Underlying Vulnerability",'Compound Alert'!J143,IF($B$8="Emerging Threat",'Compound Alert'!M143)))</f>
        <v>2.5</v>
      </c>
      <c r="H66" s="23">
        <f ca="1">IF($B$8="Overall Alert",'Compound Alert'!H143,IF($B$8="Underlying Vulnerability",'Compound Alert'!K143,IF($B$8="Emerging Threat",'Compound Alert'!N143)))</f>
        <v>2.5</v>
      </c>
      <c r="I66" s="50">
        <f t="shared" ca="1" si="0"/>
        <v>2</v>
      </c>
      <c r="J66" s="25" t="str">
        <f ca="1">IF(
   $B$8="Overall Alert",IF(
      'Compound Alert'!R143 &gt;= 7, "HIGH",IF(
         'Compound Alert'!R143 &gt;= 5, "MED","LOW")), IF(
            $B$8="Underlying Vulnerability", IF(
               'Compound Alert'!Y143 &gt;= 10, "HIGH",IF(
                  'Compound Alert'!Y143 &gt;= 7, "MED","LOW")),IF(
                     $B$8="Emerging Threat", IF(
                        'Compound Alert'!AF143 &gt;= 10, "HIGH",IF(
                            'Compound Alert'!AF143 &gt;= 7, "MED","LOW")))))</f>
        <v>LOW</v>
      </c>
      <c r="K66" s="25" t="str">
        <f ca="1">IF(
   $B$8="Overall Alert",IF(
      'Compound Alert'!S143 &gt;= 7, "HIGH",IF(
         'Compound Alert'!S143 &gt;= 5, "MED","LOW")), IF(
            $B$8="Underlying Vulnerability", IF(
               'Compound Alert'!Z143 &gt;= 10, "HIGH",IF(
                  'Compound Alert'!Z143 &gt;= 7, "MED","LOW")),IF(
                     $B$8="Emerging Threat", IF(
                        'Compound Alert'!AG143 &gt;= 10, "HIGH",IF(
                            'Compound Alert'!AG143 &gt;= 7, "MED","LOW")))))</f>
        <v>MED</v>
      </c>
      <c r="L66" s="25" t="str">
        <f ca="1">IF(
   $B$8="Overall Alert",IF(
      'Compound Alert'!T143 &gt;= 7, "HIGH",IF(
         'Compound Alert'!T143 &gt;= 5, "MED","LOW")), IF(
            $B$8="Underlying Vulnerability", IF(
               'Compound Alert'!AA143 &gt;= 10, "HIGH",IF(
                  'Compound Alert'!AA143 &gt;= 7, "MED","LOW")),IF(
                     $B$8="Emerging Threat", IF(
                        'Compound Alert'!AH143 &gt;= 10, "HIGH",IF(
                            'Compound Alert'!AH143 &gt;= 7, "MED","LOW")))))</f>
        <v>LOW</v>
      </c>
      <c r="M66" s="25" t="str">
        <f ca="1">IF(
   $B$8="Overall Alert",IF(
      'Compound Alert'!U143 &gt;= 7, "HIGH",IF(
         'Compound Alert'!U143 &gt;= 5, "MED","LOW")), IF(
            $B$8="Underlying Vulnerability", IF(
               'Compound Alert'!AB143 &gt;= 10, "HIGH",IF(
                  'Compound Alert'!AB143 &gt;= 7, "MED","LOW")),IF(
                     $B$8="Emerging Threat", IF(
                        'Compound Alert'!AI143 &gt;= 10, "HIGH",IF(
                            'Compound Alert'!AI143 &gt;= 7, "MED","LOW")))))</f>
        <v>HIGH</v>
      </c>
      <c r="N66" s="25" t="str">
        <f ca="1">IF(
   $B$8="Overall Alert",IF(
      'Compound Alert'!V143 &gt;= 7, "HIGH",IF(
         'Compound Alert'!V143 &gt;= 5, "MED","LOW")), IF(
            $B$8="Underlying Vulnerability", IF(
               'Compound Alert'!AC143 &gt;= 10, "HIGH",IF(
                  'Compound Alert'!AC143 &gt;= 7, "MED","LOW")),IF(
                     $B$8="Emerging Threat", IF(
                        'Compound Alert'!AJ143 &gt;= 10, "HIGH",IF(
                            'Compound Alert'!AJ143 &gt;= 7, "MED","LOW")))))</f>
        <v>HIGH</v>
      </c>
      <c r="O66" s="25" t="str">
        <f ca="1">IF(
   $B$8="Overall Alert",IF(
      'Compound Alert'!W143 &gt;= 7, "HIGH",IF(
         'Compound Alert'!W143 &gt;= 5, "MED","LOW")), IF(
            $B$8="Underlying Vulnerability", IF(
               'Compound Alert'!AD143 &gt;= 10, "HIGH",IF(
                  'Compound Alert'!AD143 &gt;= 7, "MED","LOW")),IF(
                     $B$8="Emerging Threat", IF(
                        'Compound Alert'!AK143 &gt;= 10, "HIGH",IF(
                            'Compound Alert'!AK143 &gt;= 7, "MED","LOW")))))</f>
        <v>LOW</v>
      </c>
      <c r="P66" s="25"/>
      <c r="Q66" s="26"/>
      <c r="R66" s="26"/>
      <c r="S66" s="21"/>
      <c r="T66" s="21"/>
      <c r="U66" s="21"/>
      <c r="V66" s="21"/>
      <c r="W66" s="21"/>
      <c r="X66" s="21"/>
      <c r="Y66" s="27"/>
      <c r="Z66" s="27"/>
      <c r="AA66" s="27"/>
      <c r="AB66" s="27"/>
      <c r="AC66" s="27"/>
      <c r="AD66" s="27"/>
      <c r="AE66" s="27"/>
      <c r="AF66" s="27"/>
      <c r="AJ66" s="21"/>
      <c r="AK66" s="21"/>
      <c r="AL66" s="21"/>
      <c r="AM66" s="21"/>
      <c r="AN66" s="21"/>
      <c r="AO66" s="21"/>
      <c r="AP66" s="21"/>
      <c r="AQ66" s="21"/>
      <c r="AR66" s="21"/>
      <c r="AS66" s="21"/>
      <c r="AT66" s="21"/>
      <c r="AU66" s="21"/>
      <c r="AV66" s="21"/>
      <c r="AW66" s="21"/>
      <c r="AX66" s="21"/>
    </row>
    <row r="67" spans="1:50" x14ac:dyDescent="0.2">
      <c r="A67" s="63">
        <v>26</v>
      </c>
      <c r="B67" s="20" t="str">
        <f>'Compound Alert'!B46</f>
        <v>Congo, Rep.</v>
      </c>
      <c r="C67" s="20" t="str">
        <f>'Compound Alert'!C46</f>
        <v>COG</v>
      </c>
      <c r="D67" s="20" t="str">
        <f>'Compound Alert'!D46</f>
        <v>SSF           Sub-Saharan Africa</v>
      </c>
      <c r="E67" s="20" t="str">
        <f>'Compound Alert'!E46</f>
        <v>Blend</v>
      </c>
      <c r="F67" s="217">
        <f ca="1">'Compound Alert'!F46</f>
        <v>41</v>
      </c>
      <c r="G67" s="22">
        <f ca="1">IF($B$8="Overall Alert",'Compound Alert'!G46,IF($B$8="Underlying Vulnerability",'Compound Alert'!J46,IF($B$8="Emerging Threat",'Compound Alert'!M46)))</f>
        <v>2.5</v>
      </c>
      <c r="H67" s="23">
        <f ca="1">IF($B$8="Overall Alert",'Compound Alert'!H46,IF($B$8="Underlying Vulnerability",'Compound Alert'!K46,IF($B$8="Emerging Threat",'Compound Alert'!N46)))</f>
        <v>2.5</v>
      </c>
      <c r="I67" s="50">
        <f t="shared" ca="1" si="0"/>
        <v>2</v>
      </c>
      <c r="J67" s="25" t="str">
        <f ca="1">IF(
   $B$8="Overall Alert",IF(
      'Compound Alert'!R46 &gt;= 7, "HIGH",IF(
         'Compound Alert'!R46 &gt;= 5, "MED","LOW")), IF(
            $B$8="Underlying Vulnerability", IF(
               'Compound Alert'!Y46 &gt;= 10, "HIGH",IF(
                  'Compound Alert'!Y46 &gt;= 7, "MED","LOW")),IF(
                     $B$8="Emerging Threat", IF(
                        'Compound Alert'!AF46 &gt;= 10, "HIGH",IF(
                            'Compound Alert'!AF46 &gt;= 7, "MED","LOW")))))</f>
        <v>LOW</v>
      </c>
      <c r="K67" s="25" t="str">
        <f ca="1">IF(
   $B$8="Overall Alert",IF(
      'Compound Alert'!S46 &gt;= 7, "HIGH",IF(
         'Compound Alert'!S46 &gt;= 5, "MED","LOW")), IF(
            $B$8="Underlying Vulnerability", IF(
               'Compound Alert'!Z46 &gt;= 10, "HIGH",IF(
                  'Compound Alert'!Z46 &gt;= 7, "MED","LOW")),IF(
                     $B$8="Emerging Threat", IF(
                        'Compound Alert'!AG46 &gt;= 10, "HIGH",IF(
                            'Compound Alert'!AG46 &gt;= 7, "MED","LOW")))))</f>
        <v>LOW</v>
      </c>
      <c r="L67" s="25" t="str">
        <f ca="1">IF(
   $B$8="Overall Alert",IF(
      'Compound Alert'!T46 &gt;= 7, "HIGH",IF(
         'Compound Alert'!T46 &gt;= 5, "MED","LOW")), IF(
            $B$8="Underlying Vulnerability", IF(
               'Compound Alert'!AA46 &gt;= 10, "HIGH",IF(
                  'Compound Alert'!AA46 &gt;= 7, "MED","LOW")),IF(
                     $B$8="Emerging Threat", IF(
                        'Compound Alert'!AH46 &gt;= 10, "HIGH",IF(
                            'Compound Alert'!AH46 &gt;= 7, "MED","LOW")))))</f>
        <v>HIGH</v>
      </c>
      <c r="M67" s="25" t="str">
        <f ca="1">IF(
   $B$8="Overall Alert",IF(
      'Compound Alert'!U46 &gt;= 7, "HIGH",IF(
         'Compound Alert'!U46 &gt;= 5, "MED","LOW")), IF(
            $B$8="Underlying Vulnerability", IF(
               'Compound Alert'!AB46 &gt;= 10, "HIGH",IF(
                  'Compound Alert'!AB46 &gt;= 7, "MED","LOW")),IF(
                     $B$8="Emerging Threat", IF(
                        'Compound Alert'!AI46 &gt;= 10, "HIGH",IF(
                            'Compound Alert'!AI46 &gt;= 7, "MED","LOW")))))</f>
        <v>MED</v>
      </c>
      <c r="N67" s="25" t="str">
        <f ca="1">IF(
   $B$8="Overall Alert",IF(
      'Compound Alert'!V46 &gt;= 7, "HIGH",IF(
         'Compound Alert'!V46 &gt;= 5, "MED","LOW")), IF(
            $B$8="Underlying Vulnerability", IF(
               'Compound Alert'!AC46 &gt;= 10, "HIGH",IF(
                  'Compound Alert'!AC46 &gt;= 7, "MED","LOW")),IF(
                     $B$8="Emerging Threat", IF(
                        'Compound Alert'!AJ46 &gt;= 10, "HIGH",IF(
                            'Compound Alert'!AJ46 &gt;= 7, "MED","LOW")))))</f>
        <v>LOW</v>
      </c>
      <c r="O67" s="25" t="str">
        <f ca="1">IF(
   $B$8="Overall Alert",IF(
      'Compound Alert'!W46 &gt;= 7, "HIGH",IF(
         'Compound Alert'!W46 &gt;= 5, "MED","LOW")), IF(
            $B$8="Underlying Vulnerability", IF(
               'Compound Alert'!AD46 &gt;= 10, "HIGH",IF(
                  'Compound Alert'!AD46 &gt;= 7, "MED","LOW")),IF(
                     $B$8="Emerging Threat", IF(
                        'Compound Alert'!AK46 &gt;= 10, "HIGH",IF(
                            'Compound Alert'!AK46 &gt;= 7, "MED","LOW")))))</f>
        <v>HIGH</v>
      </c>
      <c r="P67" s="25"/>
      <c r="Q67" s="26"/>
      <c r="R67" s="26"/>
      <c r="S67" s="21"/>
      <c r="T67" s="21"/>
      <c r="U67" s="21"/>
      <c r="V67" s="21"/>
      <c r="W67" s="21"/>
      <c r="X67" s="21"/>
      <c r="Y67" s="27"/>
      <c r="Z67" s="27"/>
      <c r="AA67" s="27"/>
      <c r="AB67" s="27"/>
      <c r="AC67" s="27"/>
      <c r="AD67" s="27"/>
      <c r="AE67" s="27"/>
      <c r="AF67" s="27"/>
      <c r="AJ67" s="21"/>
      <c r="AK67" s="21"/>
      <c r="AL67" s="21"/>
      <c r="AM67" s="21"/>
      <c r="AN67" s="21"/>
      <c r="AO67" s="21"/>
      <c r="AP67" s="21"/>
      <c r="AQ67" s="21"/>
      <c r="AR67" s="21"/>
      <c r="AS67" s="21"/>
      <c r="AT67" s="21"/>
      <c r="AU67" s="21"/>
      <c r="AV67" s="21"/>
      <c r="AW67" s="21"/>
      <c r="AX67" s="21"/>
    </row>
    <row r="68" spans="1:50" x14ac:dyDescent="0.2">
      <c r="A68" s="63">
        <v>27</v>
      </c>
      <c r="B68" s="20" t="str">
        <f>'Compound Alert'!B163</f>
        <v>Puerto Rico</v>
      </c>
      <c r="C68" s="20" t="str">
        <f>'Compound Alert'!C163</f>
        <v>PRI</v>
      </c>
      <c r="D68" s="20" t="str">
        <f>'Compound Alert'!D163</f>
        <v>LCN           Latin America &amp; Caribbean</v>
      </c>
      <c r="E68" s="20" t="str">
        <f>'Compound Alert'!E163</f>
        <v>NA</v>
      </c>
      <c r="F68" s="217">
        <f ca="1">'Compound Alert'!F163</f>
        <v>158</v>
      </c>
      <c r="G68" s="22">
        <f ca="1">IF($B$8="Overall Alert",'Compound Alert'!G163,IF($B$8="Underlying Vulnerability",'Compound Alert'!J163,IF($B$8="Emerging Threat",'Compound Alert'!M163)))</f>
        <v>2.5</v>
      </c>
      <c r="H68" s="23">
        <f ca="1">IF($B$8="Overall Alert",'Compound Alert'!H163,IF($B$8="Underlying Vulnerability",'Compound Alert'!K163,IF($B$8="Emerging Threat",'Compound Alert'!N163)))</f>
        <v>2.5</v>
      </c>
      <c r="I68" s="50">
        <f t="shared" ca="1" si="0"/>
        <v>2</v>
      </c>
      <c r="J68" s="25" t="str">
        <f ca="1">IF(
   $B$8="Overall Alert",IF(
      'Compound Alert'!R163 &gt;= 7, "HIGH",IF(
         'Compound Alert'!R163 &gt;= 5, "MED","LOW")), IF(
            $B$8="Underlying Vulnerability", IF(
               'Compound Alert'!Y163 &gt;= 10, "HIGH",IF(
                  'Compound Alert'!Y163 &gt;= 7, "MED","LOW")),IF(
                     $B$8="Emerging Threat", IF(
                        'Compound Alert'!AF163 &gt;= 10, "HIGH",IF(
                            'Compound Alert'!AF163 &gt;= 7, "MED","LOW")))))</f>
        <v>LOW</v>
      </c>
      <c r="K68" s="25" t="str">
        <f ca="1">IF(
   $B$8="Overall Alert",IF(
      'Compound Alert'!S163 &gt;= 7, "HIGH",IF(
         'Compound Alert'!S163 &gt;= 5, "MED","LOW")), IF(
            $B$8="Underlying Vulnerability", IF(
               'Compound Alert'!Z163 &gt;= 10, "HIGH",IF(
                  'Compound Alert'!Z163 &gt;= 7, "MED","LOW")),IF(
                     $B$8="Emerging Threat", IF(
                        'Compound Alert'!AG163 &gt;= 10, "HIGH",IF(
                            'Compound Alert'!AG163 &gt;= 7, "MED","LOW")))))</f>
        <v>LOW</v>
      </c>
      <c r="L68" s="25" t="str">
        <f ca="1">IF(
   $B$8="Overall Alert",IF(
      'Compound Alert'!T163 &gt;= 7, "HIGH",IF(
         'Compound Alert'!T163 &gt;= 5, "MED","LOW")), IF(
            $B$8="Underlying Vulnerability", IF(
               'Compound Alert'!AA163 &gt;= 10, "HIGH",IF(
                  'Compound Alert'!AA163 &gt;= 7, "MED","LOW")),IF(
                     $B$8="Emerging Threat", IF(
                        'Compound Alert'!AH163 &gt;= 10, "HIGH",IF(
                            'Compound Alert'!AH163 &gt;= 7, "MED","LOW")))))</f>
        <v>MED</v>
      </c>
      <c r="M68" s="25" t="str">
        <f ca="1">IF(
   $B$8="Overall Alert",IF(
      'Compound Alert'!U163 &gt;= 7, "HIGH",IF(
         'Compound Alert'!U163 &gt;= 5, "MED","LOW")), IF(
            $B$8="Underlying Vulnerability", IF(
               'Compound Alert'!AB163 &gt;= 10, "HIGH",IF(
                  'Compound Alert'!AB163 &gt;= 7, "MED","LOW")),IF(
                     $B$8="Emerging Threat", IF(
                        'Compound Alert'!AI163 &gt;= 10, "HIGH",IF(
                            'Compound Alert'!AI163 &gt;= 7, "MED","LOW")))))</f>
        <v>LOW</v>
      </c>
      <c r="N68" s="25" t="str">
        <f ca="1">IF(
   $B$8="Overall Alert",IF(
      'Compound Alert'!V163 &gt;= 7, "HIGH",IF(
         'Compound Alert'!V163 &gt;= 5, "MED","LOW")), IF(
            $B$8="Underlying Vulnerability", IF(
               'Compound Alert'!AC163 &gt;= 10, "HIGH",IF(
                  'Compound Alert'!AC163 &gt;= 7, "MED","LOW")),IF(
                     $B$8="Emerging Threat", IF(
                        'Compound Alert'!AJ163 &gt;= 10, "HIGH",IF(
                            'Compound Alert'!AJ163 &gt;= 7, "MED","LOW")))))</f>
        <v>HIGH</v>
      </c>
      <c r="O68" s="25" t="str">
        <f ca="1">IF(
   $B$8="Overall Alert",IF(
      'Compound Alert'!W163 &gt;= 7, "HIGH",IF(
         'Compound Alert'!W163 &gt;= 5, "MED","LOW")), IF(
            $B$8="Underlying Vulnerability", IF(
               'Compound Alert'!AD163 &gt;= 10, "HIGH",IF(
                  'Compound Alert'!AD163 &gt;= 7, "MED","LOW")),IF(
                     $B$8="Emerging Threat", IF(
                        'Compound Alert'!AK163 &gt;= 10, "HIGH",IF(
                            'Compound Alert'!AK163 &gt;= 7, "MED","LOW")))))</f>
        <v>HIGH</v>
      </c>
      <c r="P68" s="25"/>
      <c r="Q68" s="26"/>
      <c r="R68" s="26"/>
      <c r="S68" s="21"/>
      <c r="T68" s="21"/>
      <c r="U68" s="21"/>
      <c r="V68" s="21"/>
      <c r="W68" s="21"/>
      <c r="X68" s="21"/>
      <c r="Y68" s="27"/>
      <c r="Z68" s="27"/>
      <c r="AA68" s="27"/>
      <c r="AB68" s="27"/>
      <c r="AC68" s="27"/>
      <c r="AD68" s="27"/>
      <c r="AE68" s="27"/>
      <c r="AF68" s="27"/>
      <c r="AJ68" s="21"/>
      <c r="AK68" s="21"/>
      <c r="AL68" s="21"/>
      <c r="AM68" s="21"/>
      <c r="AN68" s="21"/>
      <c r="AO68" s="21"/>
      <c r="AP68" s="21"/>
      <c r="AQ68" s="21"/>
      <c r="AR68" s="21"/>
      <c r="AS68" s="21"/>
      <c r="AT68" s="21"/>
      <c r="AU68" s="21"/>
      <c r="AV68" s="21"/>
      <c r="AW68" s="21"/>
      <c r="AX68" s="21"/>
    </row>
    <row r="69" spans="1:50" x14ac:dyDescent="0.2">
      <c r="A69" s="63">
        <v>28</v>
      </c>
      <c r="B69" s="20" t="str">
        <f>'Compound Alert'!B208</f>
        <v>Ukraine</v>
      </c>
      <c r="C69" s="20" t="str">
        <f>'Compound Alert'!C208</f>
        <v>UKR</v>
      </c>
      <c r="D69" s="20" t="str">
        <f>'Compound Alert'!D208</f>
        <v>ECS           Europe &amp; Central Asia</v>
      </c>
      <c r="E69" s="20" t="str">
        <f>'Compound Alert'!E208</f>
        <v>IBRD</v>
      </c>
      <c r="F69" s="217">
        <f>'Compound Alert'!F208</f>
        <v>0</v>
      </c>
      <c r="G69" s="22">
        <f ca="1">IF($B$8="Overall Alert",'Compound Alert'!G208,IF($B$8="Underlying Vulnerability",'Compound Alert'!J208,IF($B$8="Emerging Threat",'Compound Alert'!M208)))</f>
        <v>2</v>
      </c>
      <c r="H69" s="23">
        <f ca="1">IF($B$8="Overall Alert",'Compound Alert'!H208,IF($B$8="Underlying Vulnerability",'Compound Alert'!K208,IF($B$8="Emerging Threat",'Compound Alert'!N208)))</f>
        <v>2</v>
      </c>
      <c r="I69" s="50">
        <f t="shared" ca="1" si="0"/>
        <v>2</v>
      </c>
      <c r="J69" s="25" t="str">
        <f ca="1">IF(
   $B$8="Overall Alert",IF(
      'Compound Alert'!R208 &gt;= 7, "HIGH",IF(
         'Compound Alert'!R208 &gt;= 5, "MED","LOW")), IF(
            $B$8="Underlying Vulnerability", IF(
               'Compound Alert'!Y208 &gt;= 10, "HIGH",IF(
                  'Compound Alert'!Y208 &gt;= 7, "MED","LOW")),IF(
                     $B$8="Emerging Threat", IF(
                        'Compound Alert'!AF208 &gt;= 10, "HIGH",IF(
                            'Compound Alert'!AF208 &gt;= 7, "MED","LOW")))))</f>
        <v>LOW</v>
      </c>
      <c r="K69" s="25" t="str">
        <f ca="1">IF(
   $B$8="Overall Alert",IF(
      'Compound Alert'!S208 &gt;= 7, "HIGH",IF(
         'Compound Alert'!S208 &gt;= 5, "MED","LOW")), IF(
            $B$8="Underlying Vulnerability", IF(
               'Compound Alert'!Z208 &gt;= 10, "HIGH",IF(
                  'Compound Alert'!Z208 &gt;= 7, "MED","LOW")),IF(
                     $B$8="Emerging Threat", IF(
                        'Compound Alert'!AG208 &gt;= 10, "HIGH",IF(
                            'Compound Alert'!AG208 &gt;= 7, "MED","LOW")))))</f>
        <v>LOW</v>
      </c>
      <c r="L69" s="25" t="str">
        <f ca="1">IF(
   $B$8="Overall Alert",IF(
      'Compound Alert'!T208 &gt;= 7, "HIGH",IF(
         'Compound Alert'!T208 &gt;= 5, "MED","LOW")), IF(
            $B$8="Underlying Vulnerability", IF(
               'Compound Alert'!AA208 &gt;= 10, "HIGH",IF(
                  'Compound Alert'!AA208 &gt;= 7, "MED","LOW")),IF(
                     $B$8="Emerging Threat", IF(
                        'Compound Alert'!AH208 &gt;= 10, "HIGH",IF(
                            'Compound Alert'!AH208 &gt;= 7, "MED","LOW")))))</f>
        <v>HIGH</v>
      </c>
      <c r="M69" s="25" t="str">
        <f ca="1">IF(
   $B$8="Overall Alert",IF(
      'Compound Alert'!U208 &gt;= 7, "HIGH",IF(
         'Compound Alert'!U208 &gt;= 5, "MED","LOW")), IF(
            $B$8="Underlying Vulnerability", IF(
               'Compound Alert'!AB208 &gt;= 10, "HIGH",IF(
                  'Compound Alert'!AB208 &gt;= 7, "MED","LOW")),IF(
                     $B$8="Emerging Threat", IF(
                        'Compound Alert'!AI208 &gt;= 10, "HIGH",IF(
                            'Compound Alert'!AI208 &gt;= 7, "MED","LOW")))))</f>
        <v>LOW</v>
      </c>
      <c r="N69" s="25" t="str">
        <f ca="1">IF(
   $B$8="Overall Alert",IF(
      'Compound Alert'!V208 &gt;= 7, "HIGH",IF(
         'Compound Alert'!V208 &gt;= 5, "MED","LOW")), IF(
            $B$8="Underlying Vulnerability", IF(
               'Compound Alert'!AC208 &gt;= 10, "HIGH",IF(
                  'Compound Alert'!AC208 &gt;= 7, "MED","LOW")),IF(
                     $B$8="Emerging Threat", IF(
                        'Compound Alert'!AJ208 &gt;= 10, "HIGH",IF(
                            'Compound Alert'!AJ208 &gt;= 7, "MED","LOW")))))</f>
        <v>LOW</v>
      </c>
      <c r="O69" s="25" t="str">
        <f ca="1">IF(
   $B$8="Overall Alert",IF(
      'Compound Alert'!W208 &gt;= 7, "HIGH",IF(
         'Compound Alert'!W208 &gt;= 5, "MED","LOW")), IF(
            $B$8="Underlying Vulnerability", IF(
               'Compound Alert'!AD208 &gt;= 10, "HIGH",IF(
                  'Compound Alert'!AD208 &gt;= 7, "MED","LOW")),IF(
                     $B$8="Emerging Threat", IF(
                        'Compound Alert'!AK208 &gt;= 10, "HIGH",IF(
                            'Compound Alert'!AK208 &gt;= 7, "MED","LOW")))))</f>
        <v>HIGH</v>
      </c>
      <c r="P69" s="25"/>
      <c r="Q69" s="26"/>
      <c r="R69" s="26"/>
      <c r="S69" s="21"/>
      <c r="T69" s="21"/>
      <c r="U69" s="21"/>
      <c r="V69" s="21"/>
      <c r="W69" s="21"/>
      <c r="X69" s="21"/>
      <c r="Y69" s="27"/>
      <c r="Z69" s="27"/>
      <c r="AA69" s="27"/>
      <c r="AB69" s="27"/>
      <c r="AC69" s="27"/>
      <c r="AD69" s="27"/>
      <c r="AE69" s="27"/>
      <c r="AF69" s="27"/>
      <c r="AJ69" s="21"/>
      <c r="AK69" s="21"/>
      <c r="AL69" s="21"/>
      <c r="AM69" s="21"/>
      <c r="AN69" s="21"/>
      <c r="AO69" s="21"/>
      <c r="AP69" s="21"/>
      <c r="AQ69" s="21"/>
      <c r="AR69" s="21"/>
      <c r="AS69" s="21"/>
      <c r="AT69" s="21"/>
      <c r="AU69" s="21"/>
      <c r="AV69" s="21"/>
      <c r="AW69" s="21"/>
      <c r="AX69" s="21"/>
    </row>
    <row r="70" spans="1:50" x14ac:dyDescent="0.2">
      <c r="A70" s="63">
        <v>29</v>
      </c>
      <c r="B70" s="20" t="str">
        <f>'Compound Alert'!B203</f>
        <v>Türkiye</v>
      </c>
      <c r="C70" s="20" t="str">
        <f>'Compound Alert'!C203</f>
        <v>TUR</v>
      </c>
      <c r="D70" s="20" t="str">
        <f>'Compound Alert'!D203</f>
        <v>ECS           Europe &amp; Central Asia</v>
      </c>
      <c r="E70" s="20" t="str">
        <f>'Compound Alert'!E203</f>
        <v>IBRD</v>
      </c>
      <c r="F70" s="217">
        <f>'Compound Alert'!F203</f>
        <v>0</v>
      </c>
      <c r="G70" s="22">
        <f ca="1">IF($B$8="Overall Alert",'Compound Alert'!G203,IF($B$8="Underlying Vulnerability",'Compound Alert'!J203,IF($B$8="Emerging Threat",'Compound Alert'!M203)))</f>
        <v>2</v>
      </c>
      <c r="H70" s="23">
        <f ca="1">IF($B$8="Overall Alert",'Compound Alert'!H203,IF($B$8="Underlying Vulnerability",'Compound Alert'!K203,IF($B$8="Emerging Threat",'Compound Alert'!N203)))</f>
        <v>2</v>
      </c>
      <c r="I70" s="50">
        <f t="shared" ca="1" si="0"/>
        <v>2</v>
      </c>
      <c r="J70" s="25" t="str">
        <f ca="1">IF(
   $B$8="Overall Alert",IF(
      'Compound Alert'!R203 &gt;= 7, "HIGH",IF(
         'Compound Alert'!R203 &gt;= 5, "MED","LOW")), IF(
            $B$8="Underlying Vulnerability", IF(
               'Compound Alert'!Y203 &gt;= 10, "HIGH",IF(
                  'Compound Alert'!Y203 &gt;= 7, "MED","LOW")),IF(
                     $B$8="Emerging Threat", IF(
                        'Compound Alert'!AF203 &gt;= 10, "HIGH",IF(
                            'Compound Alert'!AF203 &gt;= 7, "MED","LOW")))))</f>
        <v>LOW</v>
      </c>
      <c r="K70" s="25" t="str">
        <f ca="1">IF(
   $B$8="Overall Alert",IF(
      'Compound Alert'!S203 &gt;= 7, "HIGH",IF(
         'Compound Alert'!S203 &gt;= 5, "MED","LOW")), IF(
            $B$8="Underlying Vulnerability", IF(
               'Compound Alert'!Z203 &gt;= 10, "HIGH",IF(
                  'Compound Alert'!Z203 &gt;= 7, "MED","LOW")),IF(
                     $B$8="Emerging Threat", IF(
                        'Compound Alert'!AG203 &gt;= 10, "HIGH",IF(
                            'Compound Alert'!AG203 &gt;= 7, "MED","LOW")))))</f>
        <v>LOW</v>
      </c>
      <c r="L70" s="25" t="str">
        <f ca="1">IF(
   $B$8="Overall Alert",IF(
      'Compound Alert'!T203 &gt;= 7, "HIGH",IF(
         'Compound Alert'!T203 &gt;= 5, "MED","LOW")), IF(
            $B$8="Underlying Vulnerability", IF(
               'Compound Alert'!AA203 &gt;= 10, "HIGH",IF(
                  'Compound Alert'!AA203 &gt;= 7, "MED","LOW")),IF(
                     $B$8="Emerging Threat", IF(
                        'Compound Alert'!AH203 &gt;= 10, "HIGH",IF(
                            'Compound Alert'!AH203 &gt;= 7, "MED","LOW")))))</f>
        <v>HIGH</v>
      </c>
      <c r="M70" s="25" t="str">
        <f ca="1">IF(
   $B$8="Overall Alert",IF(
      'Compound Alert'!U203 &gt;= 7, "HIGH",IF(
         'Compound Alert'!U203 &gt;= 5, "MED","LOW")), IF(
            $B$8="Underlying Vulnerability", IF(
               'Compound Alert'!AB203 &gt;= 10, "HIGH",IF(
                  'Compound Alert'!AB203 &gt;= 7, "MED","LOW")),IF(
                     $B$8="Emerging Threat", IF(
                        'Compound Alert'!AI203 &gt;= 10, "HIGH",IF(
                            'Compound Alert'!AI203 &gt;= 7, "MED","LOW")))))</f>
        <v>LOW</v>
      </c>
      <c r="N70" s="25" t="str">
        <f ca="1">IF(
   $B$8="Overall Alert",IF(
      'Compound Alert'!V203 &gt;= 7, "HIGH",IF(
         'Compound Alert'!V203 &gt;= 5, "MED","LOW")), IF(
            $B$8="Underlying Vulnerability", IF(
               'Compound Alert'!AC203 &gt;= 10, "HIGH",IF(
                  'Compound Alert'!AC203 &gt;= 7, "MED","LOW")),IF(
                     $B$8="Emerging Threat", IF(
                        'Compound Alert'!AJ203 &gt;= 10, "HIGH",IF(
                            'Compound Alert'!AJ203 &gt;= 7, "MED","LOW")))))</f>
        <v>HIGH</v>
      </c>
      <c r="O70" s="25" t="str">
        <f ca="1">IF(
   $B$8="Overall Alert",IF(
      'Compound Alert'!W203 &gt;= 7, "HIGH",IF(
         'Compound Alert'!W203 &gt;= 5, "MED","LOW")), IF(
            $B$8="Underlying Vulnerability", IF(
               'Compound Alert'!AD203 &gt;= 10, "HIGH",IF(
                  'Compound Alert'!AD203 &gt;= 7, "MED","LOW")),IF(
                     $B$8="Emerging Threat", IF(
                        'Compound Alert'!AK203 &gt;= 10, "HIGH",IF(
                            'Compound Alert'!AK203 &gt;= 7, "MED","LOW")))))</f>
        <v>LOW</v>
      </c>
      <c r="P70" s="25"/>
      <c r="Q70" s="26"/>
      <c r="R70" s="26"/>
      <c r="S70" s="21"/>
      <c r="T70" s="21"/>
      <c r="U70" s="21"/>
      <c r="V70" s="21"/>
      <c r="W70" s="21"/>
      <c r="X70" s="21"/>
      <c r="Y70" s="27"/>
      <c r="Z70" s="27"/>
      <c r="AA70" s="27"/>
      <c r="AB70" s="27"/>
      <c r="AC70" s="27"/>
      <c r="AD70" s="27"/>
      <c r="AE70" s="27"/>
      <c r="AF70" s="27"/>
      <c r="AJ70" s="21"/>
      <c r="AK70" s="21"/>
      <c r="AL70" s="21"/>
      <c r="AM70" s="21"/>
      <c r="AN70" s="21"/>
      <c r="AO70" s="21"/>
      <c r="AP70" s="21"/>
      <c r="AQ70" s="21"/>
      <c r="AR70" s="21"/>
      <c r="AS70" s="21"/>
      <c r="AT70" s="21"/>
      <c r="AU70" s="21"/>
      <c r="AV70" s="21"/>
      <c r="AW70" s="21"/>
      <c r="AX70" s="21"/>
    </row>
    <row r="71" spans="1:50" x14ac:dyDescent="0.2">
      <c r="A71" s="63">
        <v>30</v>
      </c>
      <c r="B71" s="20" t="str">
        <f>'Compound Alert'!B22</f>
        <v>Burkina Faso</v>
      </c>
      <c r="C71" s="20" t="str">
        <f>'Compound Alert'!C22</f>
        <v>BFA</v>
      </c>
      <c r="D71" s="20" t="str">
        <f>'Compound Alert'!D22</f>
        <v>SSF           Sub-Saharan Africa</v>
      </c>
      <c r="E71" s="20" t="str">
        <f>'Compound Alert'!E22</f>
        <v>IDA</v>
      </c>
      <c r="F71" s="217">
        <f ca="1">'Compound Alert'!F22</f>
        <v>17</v>
      </c>
      <c r="G71" s="22">
        <f ca="1">IF($B$8="Overall Alert",'Compound Alert'!G22,IF($B$8="Underlying Vulnerability",'Compound Alert'!J22,IF($B$8="Emerging Threat",'Compound Alert'!M22)))</f>
        <v>2</v>
      </c>
      <c r="H71" s="23">
        <f ca="1">IF($B$8="Overall Alert",'Compound Alert'!H22,IF($B$8="Underlying Vulnerability",'Compound Alert'!K22,IF($B$8="Emerging Threat",'Compound Alert'!N22)))</f>
        <v>2</v>
      </c>
      <c r="I71" s="50">
        <f t="shared" ca="1" si="0"/>
        <v>2</v>
      </c>
      <c r="J71" s="25" t="str">
        <f ca="1">IF(
   $B$8="Overall Alert",IF(
      'Compound Alert'!R22 &gt;= 7, "HIGH",IF(
         'Compound Alert'!R22 &gt;= 5, "MED","LOW")), IF(
            $B$8="Underlying Vulnerability", IF(
               'Compound Alert'!Y22 &gt;= 10, "HIGH",IF(
                  'Compound Alert'!Y22 &gt;= 7, "MED","LOW")),IF(
                     $B$8="Emerging Threat", IF(
                        'Compound Alert'!AF22 &gt;= 10, "HIGH",IF(
                            'Compound Alert'!AF22 &gt;= 7, "MED","LOW")))))</f>
        <v>LOW</v>
      </c>
      <c r="K71" s="25" t="str">
        <f ca="1">IF(
   $B$8="Overall Alert",IF(
      'Compound Alert'!S22 &gt;= 7, "HIGH",IF(
         'Compound Alert'!S22 &gt;= 5, "MED","LOW")), IF(
            $B$8="Underlying Vulnerability", IF(
               'Compound Alert'!Z22 &gt;= 10, "HIGH",IF(
                  'Compound Alert'!Z22 &gt;= 7, "MED","LOW")),IF(
                     $B$8="Emerging Threat", IF(
                        'Compound Alert'!AG22 &gt;= 10, "HIGH",IF(
                            'Compound Alert'!AG22 &gt;= 7, "MED","LOW")))))</f>
        <v>HIGH</v>
      </c>
      <c r="L71" s="25" t="str">
        <f ca="1">IF(
   $B$8="Overall Alert",IF(
      'Compound Alert'!T22 &gt;= 7, "HIGH",IF(
         'Compound Alert'!T22 &gt;= 5, "MED","LOW")), IF(
            $B$8="Underlying Vulnerability", IF(
               'Compound Alert'!AA22 &gt;= 10, "HIGH",IF(
                  'Compound Alert'!AA22 &gt;= 7, "MED","LOW")),IF(
                     $B$8="Emerging Threat", IF(
                        'Compound Alert'!AH22 &gt;= 10, "HIGH",IF(
                            'Compound Alert'!AH22 &gt;= 7, "MED","LOW")))))</f>
        <v>LOW</v>
      </c>
      <c r="M71" s="25" t="str">
        <f ca="1">IF(
   $B$8="Overall Alert",IF(
      'Compound Alert'!U22 &gt;= 7, "HIGH",IF(
         'Compound Alert'!U22 &gt;= 5, "MED","LOW")), IF(
            $B$8="Underlying Vulnerability", IF(
               'Compound Alert'!AB22 &gt;= 10, "HIGH",IF(
                  'Compound Alert'!AB22 &gt;= 7, "MED","LOW")),IF(
                     $B$8="Emerging Threat", IF(
                        'Compound Alert'!AI22 &gt;= 10, "HIGH",IF(
                            'Compound Alert'!AI22 &gt;= 7, "MED","LOW")))))</f>
        <v>LOW</v>
      </c>
      <c r="N71" s="25" t="str">
        <f ca="1">IF(
   $B$8="Overall Alert",IF(
      'Compound Alert'!V22 &gt;= 7, "HIGH",IF(
         'Compound Alert'!V22 &gt;= 5, "MED","LOW")), IF(
            $B$8="Underlying Vulnerability", IF(
               'Compound Alert'!AC22 &gt;= 10, "HIGH",IF(
                  'Compound Alert'!AC22 &gt;= 7, "MED","LOW")),IF(
                     $B$8="Emerging Threat", IF(
                        'Compound Alert'!AJ22 &gt;= 10, "HIGH",IF(
                            'Compound Alert'!AJ22 &gt;= 7, "MED","LOW")))))</f>
        <v>LOW</v>
      </c>
      <c r="O71" s="25" t="str">
        <f ca="1">IF(
   $B$8="Overall Alert",IF(
      'Compound Alert'!W22 &gt;= 7, "HIGH",IF(
         'Compound Alert'!W22 &gt;= 5, "MED","LOW")), IF(
            $B$8="Underlying Vulnerability", IF(
               'Compound Alert'!AD22 &gt;= 10, "HIGH",IF(
                  'Compound Alert'!AD22 &gt;= 7, "MED","LOW")),IF(
                     $B$8="Emerging Threat", IF(
                        'Compound Alert'!AK22 &gt;= 10, "HIGH",IF(
                            'Compound Alert'!AK22 &gt;= 7, "MED","LOW")))))</f>
        <v>HIGH</v>
      </c>
      <c r="P71" s="25"/>
      <c r="Q71" s="26"/>
      <c r="R71" s="26"/>
      <c r="S71" s="21"/>
      <c r="T71" s="21"/>
      <c r="U71" s="21"/>
      <c r="V71" s="21"/>
      <c r="W71" s="21"/>
      <c r="X71" s="21"/>
      <c r="Y71" s="27"/>
      <c r="Z71" s="27"/>
      <c r="AA71" s="27"/>
      <c r="AB71" s="27"/>
      <c r="AC71" s="27"/>
      <c r="AD71" s="27"/>
      <c r="AE71" s="27"/>
      <c r="AF71" s="27"/>
      <c r="AJ71" s="21"/>
      <c r="AK71" s="21"/>
      <c r="AL71" s="21"/>
      <c r="AM71" s="21"/>
      <c r="AN71" s="21"/>
      <c r="AO71" s="21"/>
      <c r="AP71" s="21"/>
      <c r="AQ71" s="21"/>
      <c r="AR71" s="21"/>
      <c r="AS71" s="21"/>
      <c r="AT71" s="21"/>
      <c r="AU71" s="21"/>
      <c r="AV71" s="21"/>
      <c r="AW71" s="21"/>
      <c r="AX71" s="21"/>
    </row>
    <row r="72" spans="1:50" x14ac:dyDescent="0.2">
      <c r="A72" s="63">
        <v>31</v>
      </c>
      <c r="B72" s="20" t="str">
        <f>'Compound Alert'!B115</f>
        <v>Liberia</v>
      </c>
      <c r="C72" s="20" t="str">
        <f>'Compound Alert'!C115</f>
        <v>LBR</v>
      </c>
      <c r="D72" s="20" t="str">
        <f>'Compound Alert'!D115</f>
        <v>SSF           Sub-Saharan Africa</v>
      </c>
      <c r="E72" s="20" t="str">
        <f>'Compound Alert'!E115</f>
        <v>IDA</v>
      </c>
      <c r="F72" s="217">
        <f ca="1">'Compound Alert'!F115</f>
        <v>110</v>
      </c>
      <c r="G72" s="22">
        <f ca="1">IF($B$8="Overall Alert",'Compound Alert'!G115,IF($B$8="Underlying Vulnerability",'Compound Alert'!J115,IF($B$8="Emerging Threat",'Compound Alert'!M115)))</f>
        <v>2</v>
      </c>
      <c r="H72" s="23">
        <f ca="1">IF($B$8="Overall Alert",'Compound Alert'!H115,IF($B$8="Underlying Vulnerability",'Compound Alert'!K115,IF($B$8="Emerging Threat",'Compound Alert'!N115)))</f>
        <v>2</v>
      </c>
      <c r="I72" s="50">
        <f t="shared" ca="1" si="0"/>
        <v>2</v>
      </c>
      <c r="J72" s="25" t="str">
        <f ca="1">IF(
   $B$8="Overall Alert",IF(
      'Compound Alert'!R115 &gt;= 7, "HIGH",IF(
         'Compound Alert'!R115 &gt;= 5, "MED","LOW")), IF(
            $B$8="Underlying Vulnerability", IF(
               'Compound Alert'!Y115 &gt;= 10, "HIGH",IF(
                  'Compound Alert'!Y115 &gt;= 7, "MED","LOW")),IF(
                     $B$8="Emerging Threat", IF(
                        'Compound Alert'!AF115 &gt;= 10, "HIGH",IF(
                            'Compound Alert'!AF115 &gt;= 7, "MED","LOW")))))</f>
        <v>LOW</v>
      </c>
      <c r="K72" s="25" t="str">
        <f ca="1">IF(
   $B$8="Overall Alert",IF(
      'Compound Alert'!S115 &gt;= 7, "HIGH",IF(
         'Compound Alert'!S115 &gt;= 5, "MED","LOW")), IF(
            $B$8="Underlying Vulnerability", IF(
               'Compound Alert'!Z115 &gt;= 10, "HIGH",IF(
                  'Compound Alert'!Z115 &gt;= 7, "MED","LOW")),IF(
                     $B$8="Emerging Threat", IF(
                        'Compound Alert'!AG115 &gt;= 10, "HIGH",IF(
                            'Compound Alert'!AG115 &gt;= 7, "MED","LOW")))))</f>
        <v>MED</v>
      </c>
      <c r="L72" s="25" t="str">
        <f ca="1">IF(
   $B$8="Overall Alert",IF(
      'Compound Alert'!T115 &gt;= 7, "HIGH",IF(
         'Compound Alert'!T115 &gt;= 5, "MED","LOW")), IF(
            $B$8="Underlying Vulnerability", IF(
               'Compound Alert'!AA115 &gt;= 10, "HIGH",IF(
                  'Compound Alert'!AA115 &gt;= 7, "MED","LOW")),IF(
                     $B$8="Emerging Threat", IF(
                        'Compound Alert'!AH115 &gt;= 10, "HIGH",IF(
                            'Compound Alert'!AH115 &gt;= 7, "MED","LOW")))))</f>
        <v>MED</v>
      </c>
      <c r="M72" s="25" t="str">
        <f ca="1">IF(
   $B$8="Overall Alert",IF(
      'Compound Alert'!U115 &gt;= 7, "HIGH",IF(
         'Compound Alert'!U115 &gt;= 5, "MED","LOW")), IF(
            $B$8="Underlying Vulnerability", IF(
               'Compound Alert'!AB115 &gt;= 10, "HIGH",IF(
                  'Compound Alert'!AB115 &gt;= 7, "MED","LOW")),IF(
                     $B$8="Emerging Threat", IF(
                        'Compound Alert'!AI115 &gt;= 10, "HIGH",IF(
                            'Compound Alert'!AI115 &gt;= 7, "MED","LOW")))))</f>
        <v>HIGH</v>
      </c>
      <c r="N72" s="25" t="str">
        <f ca="1">IF(
   $B$8="Overall Alert",IF(
      'Compound Alert'!V115 &gt;= 7, "HIGH",IF(
         'Compound Alert'!V115 &gt;= 5, "MED","LOW")), IF(
            $B$8="Underlying Vulnerability", IF(
               'Compound Alert'!AC115 &gt;= 10, "HIGH",IF(
                  'Compound Alert'!AC115 &gt;= 7, "MED","LOW")),IF(
                     $B$8="Emerging Threat", IF(
                        'Compound Alert'!AJ115 &gt;= 10, "HIGH",IF(
                            'Compound Alert'!AJ115 &gt;= 7, "MED","LOW")))))</f>
        <v>LOW</v>
      </c>
      <c r="O72" s="25" t="str">
        <f ca="1">IF(
   $B$8="Overall Alert",IF(
      'Compound Alert'!W115 &gt;= 7, "HIGH",IF(
         'Compound Alert'!W115 &gt;= 5, "MED","LOW")), IF(
            $B$8="Underlying Vulnerability", IF(
               'Compound Alert'!AD115 &gt;= 10, "HIGH",IF(
                  'Compound Alert'!AD115 &gt;= 7, "MED","LOW")),IF(
                     $B$8="Emerging Threat", IF(
                        'Compound Alert'!AK115 &gt;= 10, "HIGH",IF(
                            'Compound Alert'!AK115 &gt;= 7, "MED","LOW")))))</f>
        <v>LOW</v>
      </c>
      <c r="P72" s="25"/>
      <c r="Q72" s="26"/>
      <c r="R72" s="26"/>
      <c r="S72" s="21"/>
      <c r="T72" s="21"/>
      <c r="U72" s="21"/>
      <c r="V72" s="21"/>
      <c r="W72" s="21"/>
      <c r="X72" s="21"/>
      <c r="Y72" s="27"/>
      <c r="Z72" s="27"/>
      <c r="AA72" s="27"/>
      <c r="AB72" s="27"/>
      <c r="AC72" s="27"/>
      <c r="AD72" s="27"/>
      <c r="AE72" s="27"/>
      <c r="AF72" s="27"/>
      <c r="AJ72" s="21"/>
      <c r="AK72" s="21"/>
      <c r="AL72" s="21"/>
      <c r="AM72" s="21"/>
      <c r="AN72" s="21"/>
      <c r="AO72" s="21"/>
      <c r="AP72" s="21"/>
      <c r="AQ72" s="21"/>
      <c r="AR72" s="21"/>
      <c r="AS72" s="21"/>
      <c r="AT72" s="21"/>
      <c r="AU72" s="21"/>
      <c r="AV72" s="21"/>
      <c r="AW72" s="21"/>
      <c r="AX72" s="21"/>
    </row>
    <row r="73" spans="1:50" x14ac:dyDescent="0.2">
      <c r="A73" s="63">
        <v>32</v>
      </c>
      <c r="B73" s="20" t="str">
        <f>'Compound Alert'!B12</f>
        <v>Argentina</v>
      </c>
      <c r="C73" s="20" t="str">
        <f>'Compound Alert'!C12</f>
        <v>ARG</v>
      </c>
      <c r="D73" s="20" t="str">
        <f>'Compound Alert'!D12</f>
        <v>LCN           Latin America &amp; Caribbean</v>
      </c>
      <c r="E73" s="20" t="str">
        <f>'Compound Alert'!E12</f>
        <v>IBRD</v>
      </c>
      <c r="F73" s="217">
        <f ca="1">'Compound Alert'!F12</f>
        <v>7</v>
      </c>
      <c r="G73" s="22">
        <f ca="1">IF($B$8="Overall Alert",'Compound Alert'!G12,IF($B$8="Underlying Vulnerability",'Compound Alert'!J12,IF($B$8="Emerging Threat",'Compound Alert'!M12)))</f>
        <v>2</v>
      </c>
      <c r="H73" s="23">
        <f ca="1">IF($B$8="Overall Alert",'Compound Alert'!H12,IF($B$8="Underlying Vulnerability",'Compound Alert'!K12,IF($B$8="Emerging Threat",'Compound Alert'!N12)))</f>
        <v>2</v>
      </c>
      <c r="I73" s="50">
        <f t="shared" ca="1" si="0"/>
        <v>2</v>
      </c>
      <c r="J73" s="25" t="str">
        <f ca="1">IF(
   $B$8="Overall Alert",IF(
      'Compound Alert'!R12 &gt;= 7, "HIGH",IF(
         'Compound Alert'!R12 &gt;= 5, "MED","LOW")), IF(
            $B$8="Underlying Vulnerability", IF(
               'Compound Alert'!Y12 &gt;= 10, "HIGH",IF(
                  'Compound Alert'!Y12 &gt;= 7, "MED","LOW")),IF(
                     $B$8="Emerging Threat", IF(
                        'Compound Alert'!AF12 &gt;= 10, "HIGH",IF(
                            'Compound Alert'!AF12 &gt;= 7, "MED","LOW")))))</f>
        <v>LOW</v>
      </c>
      <c r="K73" s="25" t="str">
        <f ca="1">IF(
   $B$8="Overall Alert",IF(
      'Compound Alert'!S12 &gt;= 7, "HIGH",IF(
         'Compound Alert'!S12 &gt;= 5, "MED","LOW")), IF(
            $B$8="Underlying Vulnerability", IF(
               'Compound Alert'!Z12 &gt;= 10, "HIGH",IF(
                  'Compound Alert'!Z12 &gt;= 7, "MED","LOW")),IF(
                     $B$8="Emerging Threat", IF(
                        'Compound Alert'!AG12 &gt;= 10, "HIGH",IF(
                            'Compound Alert'!AG12 &gt;= 7, "MED","LOW")))))</f>
        <v>LOW</v>
      </c>
      <c r="L73" s="25" t="str">
        <f ca="1">IF(
   $B$8="Overall Alert",IF(
      'Compound Alert'!T12 &gt;= 7, "HIGH",IF(
         'Compound Alert'!T12 &gt;= 5, "MED","LOW")), IF(
            $B$8="Underlying Vulnerability", IF(
               'Compound Alert'!AA12 &gt;= 10, "HIGH",IF(
                  'Compound Alert'!AA12 &gt;= 7, "MED","LOW")),IF(
                     $B$8="Emerging Threat", IF(
                        'Compound Alert'!AH12 &gt;= 10, "HIGH",IF(
                            'Compound Alert'!AH12 &gt;= 7, "MED","LOW")))))</f>
        <v>HIGH</v>
      </c>
      <c r="M73" s="25" t="str">
        <f ca="1">IF(
   $B$8="Overall Alert",IF(
      'Compound Alert'!U12 &gt;= 7, "HIGH",IF(
         'Compound Alert'!U12 &gt;= 5, "MED","LOW")), IF(
            $B$8="Underlying Vulnerability", IF(
               'Compound Alert'!AB12 &gt;= 10, "HIGH",IF(
                  'Compound Alert'!AB12 &gt;= 7, "MED","LOW")),IF(
                     $B$8="Emerging Threat", IF(
                        'Compound Alert'!AI12 &gt;= 10, "HIGH",IF(
                            'Compound Alert'!AI12 &gt;= 7, "MED","LOW")))))</f>
        <v>LOW</v>
      </c>
      <c r="N73" s="25" t="str">
        <f ca="1">IF(
   $B$8="Overall Alert",IF(
      'Compound Alert'!V12 &gt;= 7, "HIGH",IF(
         'Compound Alert'!V12 &gt;= 5, "MED","LOW")), IF(
            $B$8="Underlying Vulnerability", IF(
               'Compound Alert'!AC12 &gt;= 10, "HIGH",IF(
                  'Compound Alert'!AC12 &gt;= 7, "MED","LOW")),IF(
                     $B$8="Emerging Threat", IF(
                        'Compound Alert'!AJ12 &gt;= 10, "HIGH",IF(
                            'Compound Alert'!AJ12 &gt;= 7, "MED","LOW")))))</f>
        <v>HIGH</v>
      </c>
      <c r="O73" s="25" t="str">
        <f ca="1">IF(
   $B$8="Overall Alert",IF(
      'Compound Alert'!W12 &gt;= 7, "HIGH",IF(
         'Compound Alert'!W12 &gt;= 5, "MED","LOW")), IF(
            $B$8="Underlying Vulnerability", IF(
               'Compound Alert'!AD12 &gt;= 10, "HIGH",IF(
                  'Compound Alert'!AD12 &gt;= 7, "MED","LOW")),IF(
                     $B$8="Emerging Threat", IF(
                        'Compound Alert'!AK12 &gt;= 10, "HIGH",IF(
                            'Compound Alert'!AK12 &gt;= 7, "MED","LOW")))))</f>
        <v>LOW</v>
      </c>
      <c r="P73" s="25"/>
      <c r="Q73" s="26"/>
      <c r="R73" s="26"/>
      <c r="S73" s="21"/>
      <c r="T73" s="21"/>
      <c r="U73" s="21"/>
      <c r="V73" s="21"/>
      <c r="W73" s="21"/>
      <c r="X73" s="21"/>
      <c r="Y73" s="27"/>
      <c r="Z73" s="27"/>
      <c r="AA73" s="27"/>
      <c r="AB73" s="27"/>
      <c r="AC73" s="27"/>
      <c r="AD73" s="27"/>
      <c r="AE73" s="27"/>
      <c r="AF73" s="27"/>
      <c r="AJ73" s="21"/>
      <c r="AK73" s="21"/>
      <c r="AL73" s="21"/>
      <c r="AM73" s="21"/>
      <c r="AN73" s="21"/>
      <c r="AO73" s="21"/>
      <c r="AP73" s="21"/>
      <c r="AQ73" s="21"/>
      <c r="AR73" s="21"/>
      <c r="AS73" s="21"/>
      <c r="AT73" s="21"/>
      <c r="AU73" s="21"/>
      <c r="AV73" s="21"/>
      <c r="AW73" s="21"/>
      <c r="AX73" s="21"/>
    </row>
    <row r="74" spans="1:50" x14ac:dyDescent="0.2">
      <c r="A74" s="63">
        <v>33</v>
      </c>
      <c r="B74" s="20" t="str">
        <f>'Compound Alert'!B167</f>
        <v>West Bank and Gaza</v>
      </c>
      <c r="C74" s="20" t="str">
        <f>'Compound Alert'!C167</f>
        <v>PSE</v>
      </c>
      <c r="D74" s="20" t="str">
        <f>'Compound Alert'!D167</f>
        <v>MEA           Middle East &amp; North Africa</v>
      </c>
      <c r="E74" s="20" t="str">
        <f>'Compound Alert'!E167</f>
        <v>NA</v>
      </c>
      <c r="F74" s="217">
        <f ca="1">'Compound Alert'!F167</f>
        <v>162</v>
      </c>
      <c r="G74" s="22">
        <f ca="1">IF($B$8="Overall Alert",'Compound Alert'!G167,IF($B$8="Underlying Vulnerability",'Compound Alert'!J167,IF($B$8="Emerging Threat",'Compound Alert'!M167)))</f>
        <v>2</v>
      </c>
      <c r="H74" s="23">
        <f ca="1">IF($B$8="Overall Alert",'Compound Alert'!H167,IF($B$8="Underlying Vulnerability",'Compound Alert'!K167,IF($B$8="Emerging Threat",'Compound Alert'!N167)))</f>
        <v>2</v>
      </c>
      <c r="I74" s="50">
        <f t="shared" ca="1" si="0"/>
        <v>2</v>
      </c>
      <c r="J74" s="25" t="str">
        <f ca="1">IF(
   $B$8="Overall Alert",IF(
      'Compound Alert'!R167 &gt;= 7, "HIGH",IF(
         'Compound Alert'!R167 &gt;= 5, "MED","LOW")), IF(
            $B$8="Underlying Vulnerability", IF(
               'Compound Alert'!Y167 &gt;= 10, "HIGH",IF(
                  'Compound Alert'!Y167 &gt;= 7, "MED","LOW")),IF(
                     $B$8="Emerging Threat", IF(
                        'Compound Alert'!AF167 &gt;= 10, "HIGH",IF(
                            'Compound Alert'!AF167 &gt;= 7, "MED","LOW")))))</f>
        <v>LOW</v>
      </c>
      <c r="K74" s="25" t="str">
        <f ca="1">IF(
   $B$8="Overall Alert",IF(
      'Compound Alert'!S167 &gt;= 7, "HIGH",IF(
         'Compound Alert'!S167 &gt;= 5, "MED","LOW")), IF(
            $B$8="Underlying Vulnerability", IF(
               'Compound Alert'!Z167 &gt;= 10, "HIGH",IF(
                  'Compound Alert'!Z167 &gt;= 7, "MED","LOW")),IF(
                     $B$8="Emerging Threat", IF(
                        'Compound Alert'!AG167 &gt;= 10, "HIGH",IF(
                            'Compound Alert'!AG167 &gt;= 7, "MED","LOW")))))</f>
        <v>LOW</v>
      </c>
      <c r="L74" s="25" t="str">
        <f ca="1">IF(
   $B$8="Overall Alert",IF(
      'Compound Alert'!T167 &gt;= 7, "HIGH",IF(
         'Compound Alert'!T167 &gt;= 5, "MED","LOW")), IF(
            $B$8="Underlying Vulnerability", IF(
               'Compound Alert'!AA167 &gt;= 10, "HIGH",IF(
                  'Compound Alert'!AA167 &gt;= 7, "MED","LOW")),IF(
                     $B$8="Emerging Threat", IF(
                        'Compound Alert'!AH167 &gt;= 10, "HIGH",IF(
                            'Compound Alert'!AH167 &gt;= 7, "MED","LOW")))))</f>
        <v>LOW</v>
      </c>
      <c r="M74" s="25" t="str">
        <f ca="1">IF(
   $B$8="Overall Alert",IF(
      'Compound Alert'!U167 &gt;= 7, "HIGH",IF(
         'Compound Alert'!U167 &gt;= 5, "MED","LOW")), IF(
            $B$8="Underlying Vulnerability", IF(
               'Compound Alert'!AB167 &gt;= 10, "HIGH",IF(
                  'Compound Alert'!AB167 &gt;= 7, "MED","LOW")),IF(
                     $B$8="Emerging Threat", IF(
                        'Compound Alert'!AI167 &gt;= 10, "HIGH",IF(
                            'Compound Alert'!AI167 &gt;= 7, "MED","LOW")))))</f>
        <v>HIGH</v>
      </c>
      <c r="N74" s="25" t="str">
        <f ca="1">IF(
   $B$8="Overall Alert",IF(
      'Compound Alert'!V167 &gt;= 7, "HIGH",IF(
         'Compound Alert'!V167 &gt;= 5, "MED","LOW")), IF(
            $B$8="Underlying Vulnerability", IF(
               'Compound Alert'!AC167 &gt;= 10, "HIGH",IF(
                  'Compound Alert'!AC167 &gt;= 7, "MED","LOW")),IF(
                     $B$8="Emerging Threat", IF(
                        'Compound Alert'!AJ167 &gt;= 10, "HIGH",IF(
                            'Compound Alert'!AJ167 &gt;= 7, "MED","LOW")))))</f>
        <v>LOW</v>
      </c>
      <c r="O74" s="25" t="str">
        <f ca="1">IF(
   $B$8="Overall Alert",IF(
      'Compound Alert'!W167 &gt;= 7, "HIGH",IF(
         'Compound Alert'!W167 &gt;= 5, "MED","LOW")), IF(
            $B$8="Underlying Vulnerability", IF(
               'Compound Alert'!AD167 &gt;= 10, "HIGH",IF(
                  'Compound Alert'!AD167 &gt;= 7, "MED","LOW")),IF(
                     $B$8="Emerging Threat", IF(
                        'Compound Alert'!AK167 &gt;= 10, "HIGH",IF(
                            'Compound Alert'!AK167 &gt;= 7, "MED","LOW")))))</f>
        <v>HIGH</v>
      </c>
      <c r="P74" s="25"/>
      <c r="Q74" s="26"/>
      <c r="R74" s="26"/>
      <c r="S74" s="21"/>
      <c r="T74" s="21"/>
      <c r="U74" s="21"/>
      <c r="V74" s="21"/>
      <c r="W74" s="21"/>
      <c r="X74" s="21"/>
      <c r="Y74" s="27"/>
      <c r="Z74" s="27"/>
      <c r="AA74" s="27"/>
      <c r="AB74" s="27"/>
      <c r="AC74" s="27"/>
      <c r="AD74" s="27"/>
      <c r="AE74" s="27"/>
      <c r="AF74" s="27"/>
      <c r="AJ74" s="21"/>
      <c r="AK74" s="21"/>
      <c r="AL74" s="21"/>
      <c r="AM74" s="21"/>
      <c r="AN74" s="21"/>
      <c r="AO74" s="21"/>
      <c r="AP74" s="21"/>
      <c r="AQ74" s="21"/>
      <c r="AR74" s="21"/>
      <c r="AS74" s="21"/>
      <c r="AT74" s="21"/>
      <c r="AU74" s="21"/>
      <c r="AV74" s="21"/>
      <c r="AW74" s="21"/>
      <c r="AX74" s="21"/>
    </row>
    <row r="75" spans="1:50" x14ac:dyDescent="0.2">
      <c r="A75" s="63">
        <v>34</v>
      </c>
      <c r="B75" s="20" t="str">
        <f>'Compound Alert'!B37</f>
        <v>Central African Republic</v>
      </c>
      <c r="C75" s="20" t="str">
        <f>'Compound Alert'!C37</f>
        <v>CAF</v>
      </c>
      <c r="D75" s="20" t="str">
        <f>'Compound Alert'!D37</f>
        <v>SSF           Sub-Saharan Africa</v>
      </c>
      <c r="E75" s="20" t="str">
        <f>'Compound Alert'!E37</f>
        <v>IDA</v>
      </c>
      <c r="F75" s="217">
        <f ca="1">'Compound Alert'!F37</f>
        <v>32</v>
      </c>
      <c r="G75" s="22">
        <f ca="1">IF($B$8="Overall Alert",'Compound Alert'!G37,IF($B$8="Underlying Vulnerability",'Compound Alert'!J37,IF($B$8="Emerging Threat",'Compound Alert'!M37)))</f>
        <v>2</v>
      </c>
      <c r="H75" s="23">
        <f ca="1">IF($B$8="Overall Alert",'Compound Alert'!H37,IF($B$8="Underlying Vulnerability",'Compound Alert'!K37,IF($B$8="Emerging Threat",'Compound Alert'!N37)))</f>
        <v>2</v>
      </c>
      <c r="I75" s="50">
        <f t="shared" ca="1" si="0"/>
        <v>2</v>
      </c>
      <c r="J75" s="25" t="str">
        <f ca="1">IF(
   $B$8="Overall Alert",IF(
      'Compound Alert'!R37 &gt;= 7, "HIGH",IF(
         'Compound Alert'!R37 &gt;= 5, "MED","LOW")), IF(
            $B$8="Underlying Vulnerability", IF(
               'Compound Alert'!Y37 &gt;= 10, "HIGH",IF(
                  'Compound Alert'!Y37 &gt;= 7, "MED","LOW")),IF(
                     $B$8="Emerging Threat", IF(
                        'Compound Alert'!AF37 &gt;= 10, "HIGH",IF(
                            'Compound Alert'!AF37 &gt;= 7, "MED","LOW")))))</f>
        <v>LOW</v>
      </c>
      <c r="K75" s="25" t="str">
        <f ca="1">IF(
   $B$8="Overall Alert",IF(
      'Compound Alert'!S37 &gt;= 7, "HIGH",IF(
         'Compound Alert'!S37 &gt;= 5, "MED","LOW")), IF(
            $B$8="Underlying Vulnerability", IF(
               'Compound Alert'!Z37 &gt;= 10, "HIGH",IF(
                  'Compound Alert'!Z37 &gt;= 7, "MED","LOW")),IF(
                     $B$8="Emerging Threat", IF(
                        'Compound Alert'!AG37 &gt;= 10, "HIGH",IF(
                            'Compound Alert'!AG37 &gt;= 7, "MED","LOW")))))</f>
        <v>HIGH</v>
      </c>
      <c r="L75" s="25" t="str">
        <f ca="1">IF(
   $B$8="Overall Alert",IF(
      'Compound Alert'!T37 &gt;= 7, "HIGH",IF(
         'Compound Alert'!T37 &gt;= 5, "MED","LOW")), IF(
            $B$8="Underlying Vulnerability", IF(
               'Compound Alert'!AA37 &gt;= 10, "HIGH",IF(
                  'Compound Alert'!AA37 &gt;= 7, "MED","LOW")),IF(
                     $B$8="Emerging Threat", IF(
                        'Compound Alert'!AH37 &gt;= 10, "HIGH",IF(
                            'Compound Alert'!AH37 &gt;= 7, "MED","LOW")))))</f>
        <v>LOW</v>
      </c>
      <c r="M75" s="25" t="str">
        <f ca="1">IF(
   $B$8="Overall Alert",IF(
      'Compound Alert'!U37 &gt;= 7, "HIGH",IF(
         'Compound Alert'!U37 &gt;= 5, "MED","LOW")), IF(
            $B$8="Underlying Vulnerability", IF(
               'Compound Alert'!AB37 &gt;= 10, "HIGH",IF(
                  'Compound Alert'!AB37 &gt;= 7, "MED","LOW")),IF(
                     $B$8="Emerging Threat", IF(
                        'Compound Alert'!AI37 &gt;= 10, "HIGH",IF(
                            'Compound Alert'!AI37 &gt;= 7, "MED","LOW")))))</f>
        <v>LOW</v>
      </c>
      <c r="N75" s="25" t="str">
        <f ca="1">IF(
   $B$8="Overall Alert",IF(
      'Compound Alert'!V37 &gt;= 7, "HIGH",IF(
         'Compound Alert'!V37 &gt;= 5, "MED","LOW")), IF(
            $B$8="Underlying Vulnerability", IF(
               'Compound Alert'!AC37 &gt;= 10, "HIGH",IF(
                  'Compound Alert'!AC37 &gt;= 7, "MED","LOW")),IF(
                     $B$8="Emerging Threat", IF(
                        'Compound Alert'!AJ37 &gt;= 10, "HIGH",IF(
                            'Compound Alert'!AJ37 &gt;= 7, "MED","LOW")))))</f>
        <v>LOW</v>
      </c>
      <c r="O75" s="25" t="str">
        <f ca="1">IF(
   $B$8="Overall Alert",IF(
      'Compound Alert'!W37 &gt;= 7, "HIGH",IF(
         'Compound Alert'!W37 &gt;= 5, "MED","LOW")), IF(
            $B$8="Underlying Vulnerability", IF(
               'Compound Alert'!AD37 &gt;= 10, "HIGH",IF(
                  'Compound Alert'!AD37 &gt;= 7, "MED","LOW")),IF(
                     $B$8="Emerging Threat", IF(
                        'Compound Alert'!AK37 &gt;= 10, "HIGH",IF(
                            'Compound Alert'!AK37 &gt;= 7, "MED","LOW")))))</f>
        <v>HIGH</v>
      </c>
      <c r="P75" s="25"/>
      <c r="Q75" s="26"/>
      <c r="R75" s="26"/>
      <c r="S75" s="21"/>
      <c r="T75" s="21"/>
      <c r="U75" s="21"/>
      <c r="V75" s="21"/>
      <c r="W75" s="21"/>
      <c r="X75" s="21"/>
      <c r="Y75" s="27"/>
      <c r="Z75" s="27"/>
      <c r="AA75" s="27"/>
      <c r="AB75" s="27"/>
      <c r="AC75" s="27"/>
      <c r="AD75" s="27"/>
      <c r="AE75" s="27"/>
      <c r="AF75" s="27"/>
      <c r="AJ75" s="21"/>
      <c r="AK75" s="21"/>
      <c r="AL75" s="21"/>
      <c r="AM75" s="21"/>
      <c r="AN75" s="21"/>
      <c r="AO75" s="21"/>
      <c r="AP75" s="21"/>
      <c r="AQ75" s="21"/>
      <c r="AR75" s="21"/>
      <c r="AS75" s="21"/>
      <c r="AT75" s="21"/>
      <c r="AU75" s="21"/>
      <c r="AV75" s="21"/>
      <c r="AW75" s="21"/>
      <c r="AX75" s="21"/>
    </row>
    <row r="76" spans="1:50" x14ac:dyDescent="0.2">
      <c r="A76" s="63">
        <v>35</v>
      </c>
      <c r="B76" s="20" t="str">
        <f>'Compound Alert'!B78</f>
        <v>Guinea</v>
      </c>
      <c r="C76" s="20" t="str">
        <f>'Compound Alert'!C78</f>
        <v>GIN</v>
      </c>
      <c r="D76" s="20" t="str">
        <f>'Compound Alert'!D78</f>
        <v>SSF           Sub-Saharan Africa</v>
      </c>
      <c r="E76" s="20" t="str">
        <f>'Compound Alert'!E78</f>
        <v>IDA</v>
      </c>
      <c r="F76" s="217">
        <f ca="1">'Compound Alert'!F78</f>
        <v>73</v>
      </c>
      <c r="G76" s="22">
        <f ca="1">IF($B$8="Overall Alert",'Compound Alert'!G78,IF($B$8="Underlying Vulnerability",'Compound Alert'!J78,IF($B$8="Emerging Threat",'Compound Alert'!M78)))</f>
        <v>2</v>
      </c>
      <c r="H76" s="23">
        <f ca="1">IF($B$8="Overall Alert",'Compound Alert'!H78,IF($B$8="Underlying Vulnerability",'Compound Alert'!K78,IF($B$8="Emerging Threat",'Compound Alert'!N78)))</f>
        <v>2</v>
      </c>
      <c r="I76" s="50">
        <f t="shared" ca="1" si="0"/>
        <v>2</v>
      </c>
      <c r="J76" s="25" t="str">
        <f ca="1">IF(
   $B$8="Overall Alert",IF(
      'Compound Alert'!R78 &gt;= 7, "HIGH",IF(
         'Compound Alert'!R78 &gt;= 5, "MED","LOW")), IF(
            $B$8="Underlying Vulnerability", IF(
               'Compound Alert'!Y78 &gt;= 10, "HIGH",IF(
                  'Compound Alert'!Y78 &gt;= 7, "MED","LOW")),IF(
                     $B$8="Emerging Threat", IF(
                        'Compound Alert'!AF78 &gt;= 10, "HIGH",IF(
                            'Compound Alert'!AF78 &gt;= 7, "MED","LOW")))))</f>
        <v>HIGH</v>
      </c>
      <c r="K76" s="25" t="str">
        <f ca="1">IF(
   $B$8="Overall Alert",IF(
      'Compound Alert'!S78 &gt;= 7, "HIGH",IF(
         'Compound Alert'!S78 &gt;= 5, "MED","LOW")), IF(
            $B$8="Underlying Vulnerability", IF(
               'Compound Alert'!Z78 &gt;= 10, "HIGH",IF(
                  'Compound Alert'!Z78 &gt;= 7, "MED","LOW")),IF(
                     $B$8="Emerging Threat", IF(
                        'Compound Alert'!AG78 &gt;= 10, "HIGH",IF(
                            'Compound Alert'!AG78 &gt;= 7, "MED","LOW")))))</f>
        <v>LOW</v>
      </c>
      <c r="L76" s="25" t="str">
        <f ca="1">IF(
   $B$8="Overall Alert",IF(
      'Compound Alert'!T78 &gt;= 7, "HIGH",IF(
         'Compound Alert'!T78 &gt;= 5, "MED","LOW")), IF(
            $B$8="Underlying Vulnerability", IF(
               'Compound Alert'!AA78 &gt;= 10, "HIGH",IF(
                  'Compound Alert'!AA78 &gt;= 7, "MED","LOW")),IF(
                     $B$8="Emerging Threat", IF(
                        'Compound Alert'!AH78 &gt;= 10, "HIGH",IF(
                            'Compound Alert'!AH78 &gt;= 7, "MED","LOW")))))</f>
        <v>LOW</v>
      </c>
      <c r="M76" s="25" t="str">
        <f ca="1">IF(
   $B$8="Overall Alert",IF(
      'Compound Alert'!U78 &gt;= 7, "HIGH",IF(
         'Compound Alert'!U78 &gt;= 5, "MED","LOW")), IF(
            $B$8="Underlying Vulnerability", IF(
               'Compound Alert'!AB78 &gt;= 10, "HIGH",IF(
                  'Compound Alert'!AB78 &gt;= 7, "MED","LOW")),IF(
                     $B$8="Emerging Threat", IF(
                        'Compound Alert'!AI78 &gt;= 10, "HIGH",IF(
                            'Compound Alert'!AI78 &gt;= 7, "MED","LOW")))))</f>
        <v>LOW</v>
      </c>
      <c r="N76" s="25" t="str">
        <f ca="1">IF(
   $B$8="Overall Alert",IF(
      'Compound Alert'!V78 &gt;= 7, "HIGH",IF(
         'Compound Alert'!V78 &gt;= 5, "MED","LOW")), IF(
            $B$8="Underlying Vulnerability", IF(
               'Compound Alert'!AC78 &gt;= 10, "HIGH",IF(
                  'Compound Alert'!AC78 &gt;= 7, "MED","LOW")),IF(
                     $B$8="Emerging Threat", IF(
                        'Compound Alert'!AJ78 &gt;= 10, "HIGH",IF(
                            'Compound Alert'!AJ78 &gt;= 7, "MED","LOW")))))</f>
        <v>LOW</v>
      </c>
      <c r="O76" s="25" t="str">
        <f ca="1">IF(
   $B$8="Overall Alert",IF(
      'Compound Alert'!W78 &gt;= 7, "HIGH",IF(
         'Compound Alert'!W78 &gt;= 5, "MED","LOW")), IF(
            $B$8="Underlying Vulnerability", IF(
               'Compound Alert'!AD78 &gt;= 10, "HIGH",IF(
                  'Compound Alert'!AD78 &gt;= 7, "MED","LOW")),IF(
                     $B$8="Emerging Threat", IF(
                        'Compound Alert'!AK78 &gt;= 10, "HIGH",IF(
                            'Compound Alert'!AK78 &gt;= 7, "MED","LOW")))))</f>
        <v>HIGH</v>
      </c>
      <c r="P76" s="25"/>
      <c r="Q76" s="26"/>
      <c r="R76" s="26"/>
      <c r="S76" s="21"/>
      <c r="T76" s="21"/>
      <c r="U76" s="21"/>
      <c r="V76" s="21"/>
      <c r="W76" s="21"/>
      <c r="X76" s="21"/>
      <c r="Y76" s="27"/>
      <c r="Z76" s="27"/>
      <c r="AA76" s="27"/>
      <c r="AB76" s="27"/>
      <c r="AC76" s="27"/>
      <c r="AD76" s="27"/>
      <c r="AE76" s="27"/>
      <c r="AF76" s="27"/>
      <c r="AJ76" s="21"/>
      <c r="AK76" s="21"/>
      <c r="AL76" s="21"/>
      <c r="AM76" s="21"/>
      <c r="AN76" s="21"/>
      <c r="AO76" s="21"/>
      <c r="AP76" s="21"/>
      <c r="AQ76" s="21"/>
      <c r="AR76" s="21"/>
      <c r="AS76" s="21"/>
      <c r="AT76" s="21"/>
      <c r="AU76" s="21"/>
      <c r="AV76" s="21"/>
      <c r="AW76" s="21"/>
      <c r="AX76" s="21"/>
    </row>
    <row r="77" spans="1:50" x14ac:dyDescent="0.2">
      <c r="A77" s="63">
        <v>36</v>
      </c>
      <c r="B77" s="20" t="str">
        <f>'Compound Alert'!B89</f>
        <v>Honduras</v>
      </c>
      <c r="C77" s="20" t="str">
        <f>'Compound Alert'!C89</f>
        <v>HND</v>
      </c>
      <c r="D77" s="20" t="str">
        <f>'Compound Alert'!D89</f>
        <v>LCN           Latin America &amp; Caribbean</v>
      </c>
      <c r="E77" s="20" t="str">
        <f>'Compound Alert'!E89</f>
        <v>IDA</v>
      </c>
      <c r="F77" s="217">
        <f ca="1">'Compound Alert'!F89</f>
        <v>84</v>
      </c>
      <c r="G77" s="22">
        <f ca="1">IF($B$8="Overall Alert",'Compound Alert'!G89,IF($B$8="Underlying Vulnerability",'Compound Alert'!J89,IF($B$8="Emerging Threat",'Compound Alert'!M89)))</f>
        <v>2</v>
      </c>
      <c r="H77" s="23">
        <f ca="1">IF($B$8="Overall Alert",'Compound Alert'!H89,IF($B$8="Underlying Vulnerability",'Compound Alert'!K89,IF($B$8="Emerging Threat",'Compound Alert'!N89)))</f>
        <v>2</v>
      </c>
      <c r="I77" s="50">
        <f t="shared" ca="1" si="0"/>
        <v>2</v>
      </c>
      <c r="J77" s="25" t="str">
        <f ca="1">IF(
   $B$8="Overall Alert",IF(
      'Compound Alert'!R89 &gt;= 7, "HIGH",IF(
         'Compound Alert'!R89 &gt;= 5, "MED","LOW")), IF(
            $B$8="Underlying Vulnerability", IF(
               'Compound Alert'!Y89 &gt;= 10, "HIGH",IF(
                  'Compound Alert'!Y89 &gt;= 7, "MED","LOW")),IF(
                     $B$8="Emerging Threat", IF(
                        'Compound Alert'!AF89 &gt;= 10, "HIGH",IF(
                            'Compound Alert'!AF89 &gt;= 7, "MED","LOW")))))</f>
        <v>LOW</v>
      </c>
      <c r="K77" s="25" t="str">
        <f ca="1">IF(
   $B$8="Overall Alert",IF(
      'Compound Alert'!S89 &gt;= 7, "HIGH",IF(
         'Compound Alert'!S89 &gt;= 5, "MED","LOW")), IF(
            $B$8="Underlying Vulnerability", IF(
               'Compound Alert'!Z89 &gt;= 10, "HIGH",IF(
                  'Compound Alert'!Z89 &gt;= 7, "MED","LOW")),IF(
                     $B$8="Emerging Threat", IF(
                        'Compound Alert'!AG89 &gt;= 10, "HIGH",IF(
                            'Compound Alert'!AG89 &gt;= 7, "MED","LOW")))))</f>
        <v>LOW</v>
      </c>
      <c r="L77" s="25" t="str">
        <f ca="1">IF(
   $B$8="Overall Alert",IF(
      'Compound Alert'!T89 &gt;= 7, "HIGH",IF(
         'Compound Alert'!T89 &gt;= 5, "MED","LOW")), IF(
            $B$8="Underlying Vulnerability", IF(
               'Compound Alert'!AA89 &gt;= 10, "HIGH",IF(
                  'Compound Alert'!AA89 &gt;= 7, "MED","LOW")),IF(
                     $B$8="Emerging Threat", IF(
                        'Compound Alert'!AH89 &gt;= 10, "HIGH",IF(
                            'Compound Alert'!AH89 &gt;= 7, "MED","LOW")))))</f>
        <v>LOW</v>
      </c>
      <c r="M77" s="25" t="str">
        <f ca="1">IF(
   $B$8="Overall Alert",IF(
      'Compound Alert'!U89 &gt;= 7, "HIGH",IF(
         'Compound Alert'!U89 &gt;= 5, "MED","LOW")), IF(
            $B$8="Underlying Vulnerability", IF(
               'Compound Alert'!AB89 &gt;= 10, "HIGH",IF(
                  'Compound Alert'!AB89 &gt;= 7, "MED","LOW")),IF(
                     $B$8="Emerging Threat", IF(
                        'Compound Alert'!AI89 &gt;= 10, "HIGH",IF(
                            'Compound Alert'!AI89 &gt;= 7, "MED","LOW")))))</f>
        <v>MED</v>
      </c>
      <c r="N77" s="25" t="str">
        <f ca="1">IF(
   $B$8="Overall Alert",IF(
      'Compound Alert'!V89 &gt;= 7, "HIGH",IF(
         'Compound Alert'!V89 &gt;= 5, "MED","LOW")), IF(
            $B$8="Underlying Vulnerability", IF(
               'Compound Alert'!AC89 &gt;= 10, "HIGH",IF(
                  'Compound Alert'!AC89 &gt;= 7, "MED","LOW")),IF(
                     $B$8="Emerging Threat", IF(
                        'Compound Alert'!AJ89 &gt;= 10, "HIGH",IF(
                            'Compound Alert'!AJ89 &gt;= 7, "MED","LOW")))))</f>
        <v>HIGH</v>
      </c>
      <c r="O77" s="25" t="str">
        <f ca="1">IF(
   $B$8="Overall Alert",IF(
      'Compound Alert'!W89 &gt;= 7, "HIGH",IF(
         'Compound Alert'!W89 &gt;= 5, "MED","LOW")), IF(
            $B$8="Underlying Vulnerability", IF(
               'Compound Alert'!AD89 &gt;= 10, "HIGH",IF(
                  'Compound Alert'!AD89 &gt;= 7, "MED","LOW")),IF(
                     $B$8="Emerging Threat", IF(
                        'Compound Alert'!AK89 &gt;= 10, "HIGH",IF(
                            'Compound Alert'!AK89 &gt;= 7, "MED","LOW")))))</f>
        <v>MED</v>
      </c>
      <c r="P77" s="25"/>
      <c r="Q77" s="26"/>
      <c r="R77" s="26"/>
      <c r="S77" s="21"/>
      <c r="T77" s="21"/>
      <c r="U77" s="21"/>
      <c r="V77" s="21"/>
      <c r="W77" s="21"/>
      <c r="X77" s="21"/>
      <c r="Y77" s="27"/>
      <c r="Z77" s="27"/>
      <c r="AA77" s="27"/>
      <c r="AB77" s="27"/>
      <c r="AC77" s="27"/>
      <c r="AD77" s="27"/>
      <c r="AE77" s="27"/>
      <c r="AF77" s="27"/>
      <c r="AJ77" s="21"/>
      <c r="AK77" s="21"/>
      <c r="AL77" s="21"/>
      <c r="AM77" s="21"/>
      <c r="AN77" s="21"/>
      <c r="AO77" s="21"/>
      <c r="AP77" s="21"/>
      <c r="AQ77" s="21"/>
      <c r="AR77" s="21"/>
      <c r="AS77" s="21"/>
      <c r="AT77" s="21"/>
      <c r="AU77" s="21"/>
      <c r="AV77" s="21"/>
      <c r="AW77" s="21"/>
      <c r="AX77" s="21"/>
    </row>
    <row r="78" spans="1:50" x14ac:dyDescent="0.2">
      <c r="A78" s="63">
        <v>37</v>
      </c>
      <c r="B78" s="20" t="str">
        <f>'Compound Alert'!B197</f>
        <v>Tajikistan</v>
      </c>
      <c r="C78" s="20" t="str">
        <f>'Compound Alert'!C197</f>
        <v>TJK</v>
      </c>
      <c r="D78" s="20" t="str">
        <f>'Compound Alert'!D197</f>
        <v>ECS           Europe &amp; Central Asia</v>
      </c>
      <c r="E78" s="20" t="str">
        <f>'Compound Alert'!E197</f>
        <v>IDA</v>
      </c>
      <c r="F78" s="217">
        <f>'Compound Alert'!F197</f>
        <v>0</v>
      </c>
      <c r="G78" s="22">
        <f ca="1">IF($B$8="Overall Alert",'Compound Alert'!G197,IF($B$8="Underlying Vulnerability",'Compound Alert'!J197,IF($B$8="Emerging Threat",'Compound Alert'!M197)))</f>
        <v>2</v>
      </c>
      <c r="H78" s="23">
        <f ca="1">IF($B$8="Overall Alert",'Compound Alert'!H197,IF($B$8="Underlying Vulnerability",'Compound Alert'!K197,IF($B$8="Emerging Threat",'Compound Alert'!N197)))</f>
        <v>2</v>
      </c>
      <c r="I78" s="50">
        <f t="shared" ca="1" si="0"/>
        <v>2</v>
      </c>
      <c r="J78" s="25" t="str">
        <f ca="1">IF(
   $B$8="Overall Alert",IF(
      'Compound Alert'!R197 &gt;= 7, "HIGH",IF(
         'Compound Alert'!R197 &gt;= 5, "MED","LOW")), IF(
            $B$8="Underlying Vulnerability", IF(
               'Compound Alert'!Y197 &gt;= 10, "HIGH",IF(
                  'Compound Alert'!Y197 &gt;= 7, "MED","LOW")),IF(
                     $B$8="Emerging Threat", IF(
                        'Compound Alert'!AF197 &gt;= 10, "HIGH",IF(
                            'Compound Alert'!AF197 &gt;= 7, "MED","LOW")))))</f>
        <v>LOW</v>
      </c>
      <c r="K78" s="25" t="str">
        <f ca="1">IF(
   $B$8="Overall Alert",IF(
      'Compound Alert'!S197 &gt;= 7, "HIGH",IF(
         'Compound Alert'!S197 &gt;= 5, "MED","LOW")), IF(
            $B$8="Underlying Vulnerability", IF(
               'Compound Alert'!Z197 &gt;= 10, "HIGH",IF(
                  'Compound Alert'!Z197 &gt;= 7, "MED","LOW")),IF(
                     $B$8="Emerging Threat", IF(
                        'Compound Alert'!AG197 &gt;= 10, "HIGH",IF(
                            'Compound Alert'!AG197 &gt;= 7, "MED","LOW")))))</f>
        <v>LOW</v>
      </c>
      <c r="L78" s="25" t="str">
        <f ca="1">IF(
   $B$8="Overall Alert",IF(
      'Compound Alert'!T197 &gt;= 7, "HIGH",IF(
         'Compound Alert'!T197 &gt;= 5, "MED","LOW")), IF(
            $B$8="Underlying Vulnerability", IF(
               'Compound Alert'!AA197 &gt;= 10, "HIGH",IF(
                  'Compound Alert'!AA197 &gt;= 7, "MED","LOW")),IF(
                     $B$8="Emerging Threat", IF(
                        'Compound Alert'!AH197 &gt;= 10, "HIGH",IF(
                            'Compound Alert'!AH197 &gt;= 7, "MED","LOW")))))</f>
        <v>HIGH</v>
      </c>
      <c r="M78" s="25" t="str">
        <f ca="1">IF(
   $B$8="Overall Alert",IF(
      'Compound Alert'!U197 &gt;= 7, "HIGH",IF(
         'Compound Alert'!U197 &gt;= 5, "MED","LOW")), IF(
            $B$8="Underlying Vulnerability", IF(
               'Compound Alert'!AB197 &gt;= 10, "HIGH",IF(
                  'Compound Alert'!AB197 &gt;= 7, "MED","LOW")),IF(
                     $B$8="Emerging Threat", IF(
                        'Compound Alert'!AI197 &gt;= 10, "HIGH",IF(
                            'Compound Alert'!AI197 &gt;= 7, "MED","LOW")))))</f>
        <v>LOW</v>
      </c>
      <c r="N78" s="25" t="str">
        <f ca="1">IF(
   $B$8="Overall Alert",IF(
      'Compound Alert'!V197 &gt;= 7, "HIGH",IF(
         'Compound Alert'!V197 &gt;= 5, "MED","LOW")), IF(
            $B$8="Underlying Vulnerability", IF(
               'Compound Alert'!AC197 &gt;= 10, "HIGH",IF(
                  'Compound Alert'!AC197 &gt;= 7, "MED","LOW")),IF(
                     $B$8="Emerging Threat", IF(
                        'Compound Alert'!AJ197 &gt;= 10, "HIGH",IF(
                            'Compound Alert'!AJ197 &gt;= 7, "MED","LOW")))))</f>
        <v>HIGH</v>
      </c>
      <c r="O78" s="25" t="str">
        <f ca="1">IF(
   $B$8="Overall Alert",IF(
      'Compound Alert'!W197 &gt;= 7, "HIGH",IF(
         'Compound Alert'!W197 &gt;= 5, "MED","LOW")), IF(
            $B$8="Underlying Vulnerability", IF(
               'Compound Alert'!AD197 &gt;= 10, "HIGH",IF(
                  'Compound Alert'!AD197 &gt;= 7, "MED","LOW")),IF(
                     $B$8="Emerging Threat", IF(
                        'Compound Alert'!AK197 &gt;= 10, "HIGH",IF(
                            'Compound Alert'!AK197 &gt;= 7, "MED","LOW")))))</f>
        <v>LOW</v>
      </c>
      <c r="P78" s="25"/>
      <c r="Q78" s="26"/>
      <c r="R78" s="26"/>
      <c r="S78" s="21"/>
      <c r="T78" s="21"/>
      <c r="U78" s="21"/>
      <c r="V78" s="21"/>
      <c r="W78" s="21"/>
      <c r="X78" s="21"/>
      <c r="Y78" s="27"/>
      <c r="Z78" s="27"/>
      <c r="AA78" s="27"/>
      <c r="AB78" s="27"/>
      <c r="AC78" s="27"/>
      <c r="AD78" s="27"/>
      <c r="AE78" s="27"/>
      <c r="AF78" s="27"/>
      <c r="AJ78" s="21"/>
      <c r="AK78" s="21"/>
      <c r="AL78" s="21"/>
      <c r="AM78" s="21"/>
      <c r="AN78" s="21"/>
      <c r="AO78" s="21"/>
      <c r="AP78" s="21"/>
      <c r="AQ78" s="21"/>
      <c r="AR78" s="21"/>
      <c r="AS78" s="21"/>
      <c r="AT78" s="21"/>
      <c r="AU78" s="21"/>
      <c r="AV78" s="21"/>
      <c r="AW78" s="21"/>
      <c r="AX78" s="21"/>
    </row>
    <row r="79" spans="1:50" x14ac:dyDescent="0.2">
      <c r="A79" s="63">
        <v>38</v>
      </c>
      <c r="B79" s="20" t="str">
        <f>'Compound Alert'!B44</f>
        <v>Cameroon</v>
      </c>
      <c r="C79" s="20" t="str">
        <f>'Compound Alert'!C44</f>
        <v>CMR</v>
      </c>
      <c r="D79" s="20" t="str">
        <f>'Compound Alert'!D44</f>
        <v>SSF           Sub-Saharan Africa</v>
      </c>
      <c r="E79" s="20" t="str">
        <f>'Compound Alert'!E44</f>
        <v>Blend</v>
      </c>
      <c r="F79" s="217">
        <f ca="1">'Compound Alert'!F44</f>
        <v>39</v>
      </c>
      <c r="G79" s="22">
        <f ca="1">IF($B$8="Overall Alert",'Compound Alert'!G44,IF($B$8="Underlying Vulnerability",'Compound Alert'!J44,IF($B$8="Emerging Threat",'Compound Alert'!M44)))</f>
        <v>2</v>
      </c>
      <c r="H79" s="23">
        <f ca="1">IF($B$8="Overall Alert",'Compound Alert'!H44,IF($B$8="Underlying Vulnerability",'Compound Alert'!K44,IF($B$8="Emerging Threat",'Compound Alert'!N44)))</f>
        <v>2</v>
      </c>
      <c r="I79" s="50">
        <f t="shared" ca="1" si="0"/>
        <v>2</v>
      </c>
      <c r="J79" s="25" t="str">
        <f ca="1">IF(
   $B$8="Overall Alert",IF(
      'Compound Alert'!R44 &gt;= 7, "HIGH",IF(
         'Compound Alert'!R44 &gt;= 5, "MED","LOW")), IF(
            $B$8="Underlying Vulnerability", IF(
               'Compound Alert'!Y44 &gt;= 10, "HIGH",IF(
                  'Compound Alert'!Y44 &gt;= 7, "MED","LOW")),IF(
                     $B$8="Emerging Threat", IF(
                        'Compound Alert'!AF44 &gt;= 10, "HIGH",IF(
                            'Compound Alert'!AF44 &gt;= 7, "MED","LOW")))))</f>
        <v>HIGH</v>
      </c>
      <c r="K79" s="25" t="str">
        <f ca="1">IF(
   $B$8="Overall Alert",IF(
      'Compound Alert'!S44 &gt;= 7, "HIGH",IF(
         'Compound Alert'!S44 &gt;= 5, "MED","LOW")), IF(
            $B$8="Underlying Vulnerability", IF(
               'Compound Alert'!Z44 &gt;= 10, "HIGH",IF(
                  'Compound Alert'!Z44 &gt;= 7, "MED","LOW")),IF(
                     $B$8="Emerging Threat", IF(
                        'Compound Alert'!AG44 &gt;= 10, "HIGH",IF(
                            'Compound Alert'!AG44 &gt;= 7, "MED","LOW")))))</f>
        <v>MED</v>
      </c>
      <c r="L79" s="25" t="str">
        <f ca="1">IF(
   $B$8="Overall Alert",IF(
      'Compound Alert'!T44 &gt;= 7, "HIGH",IF(
         'Compound Alert'!T44 &gt;= 5, "MED","LOW")), IF(
            $B$8="Underlying Vulnerability", IF(
               'Compound Alert'!AA44 &gt;= 10, "HIGH",IF(
                  'Compound Alert'!AA44 &gt;= 7, "MED","LOW")),IF(
                     $B$8="Emerging Threat", IF(
                        'Compound Alert'!AH44 &gt;= 10, "HIGH",IF(
                            'Compound Alert'!AH44 &gt;= 7, "MED","LOW")))))</f>
        <v>LOW</v>
      </c>
      <c r="M79" s="25" t="str">
        <f ca="1">IF(
   $B$8="Overall Alert",IF(
      'Compound Alert'!U44 &gt;= 7, "HIGH",IF(
         'Compound Alert'!U44 &gt;= 5, "MED","LOW")), IF(
            $B$8="Underlying Vulnerability", IF(
               'Compound Alert'!AB44 &gt;= 10, "HIGH",IF(
                  'Compound Alert'!AB44 &gt;= 7, "MED","LOW")),IF(
                     $B$8="Emerging Threat", IF(
                        'Compound Alert'!AI44 &gt;= 10, "HIGH",IF(
                            'Compound Alert'!AI44 &gt;= 7, "MED","LOW")))))</f>
        <v>LOW</v>
      </c>
      <c r="N79" s="25" t="str">
        <f ca="1">IF(
   $B$8="Overall Alert",IF(
      'Compound Alert'!V44 &gt;= 7, "HIGH",IF(
         'Compound Alert'!V44 &gt;= 5, "MED","LOW")), IF(
            $B$8="Underlying Vulnerability", IF(
               'Compound Alert'!AC44 &gt;= 10, "HIGH",IF(
                  'Compound Alert'!AC44 &gt;= 7, "MED","LOW")),IF(
                     $B$8="Emerging Threat", IF(
                        'Compound Alert'!AJ44 &gt;= 10, "HIGH",IF(
                            'Compound Alert'!AJ44 &gt;= 7, "MED","LOW")))))</f>
        <v>LOW</v>
      </c>
      <c r="O79" s="25" t="str">
        <f ca="1">IF(
   $B$8="Overall Alert",IF(
      'Compound Alert'!W44 &gt;= 7, "HIGH",IF(
         'Compound Alert'!W44 &gt;= 5, "MED","LOW")), IF(
            $B$8="Underlying Vulnerability", IF(
               'Compound Alert'!AD44 &gt;= 10, "HIGH",IF(
                  'Compound Alert'!AD44 &gt;= 7, "MED","LOW")),IF(
                     $B$8="Emerging Threat", IF(
                        'Compound Alert'!AK44 &gt;= 10, "HIGH",IF(
                            'Compound Alert'!AK44 &gt;= 7, "MED","LOW")))))</f>
        <v>MED</v>
      </c>
      <c r="P79" s="25"/>
      <c r="Q79" s="26"/>
      <c r="R79" s="26"/>
      <c r="S79" s="21"/>
      <c r="T79" s="21"/>
      <c r="U79" s="21"/>
      <c r="V79" s="21"/>
      <c r="W79" s="21"/>
      <c r="X79" s="21"/>
      <c r="Y79" s="27"/>
      <c r="Z79" s="27"/>
      <c r="AA79" s="27"/>
      <c r="AB79" s="27"/>
      <c r="AC79" s="27"/>
      <c r="AD79" s="27"/>
      <c r="AE79" s="27"/>
      <c r="AF79" s="27"/>
      <c r="AJ79" s="21"/>
      <c r="AK79" s="21"/>
      <c r="AL79" s="21"/>
      <c r="AM79" s="21"/>
      <c r="AN79" s="21"/>
      <c r="AO79" s="21"/>
      <c r="AP79" s="21"/>
      <c r="AQ79" s="21"/>
      <c r="AR79" s="21"/>
      <c r="AS79" s="21"/>
      <c r="AT79" s="21"/>
      <c r="AU79" s="21"/>
      <c r="AV79" s="21"/>
      <c r="AW79" s="21"/>
      <c r="AX79" s="21"/>
    </row>
    <row r="80" spans="1:50" x14ac:dyDescent="0.2">
      <c r="A80" s="63">
        <v>39</v>
      </c>
      <c r="B80" s="20" t="str">
        <f>'Compound Alert'!B69</f>
        <v>Fiji</v>
      </c>
      <c r="C80" s="20" t="str">
        <f>'Compound Alert'!C69</f>
        <v>FJI</v>
      </c>
      <c r="D80" s="20" t="str">
        <f>'Compound Alert'!D69</f>
        <v>EAS           East Asia &amp; Pacific</v>
      </c>
      <c r="E80" s="20" t="str">
        <f>'Compound Alert'!E69</f>
        <v>Blend</v>
      </c>
      <c r="F80" s="217">
        <f ca="1">'Compound Alert'!F69</f>
        <v>64</v>
      </c>
      <c r="G80" s="22">
        <f ca="1">IF($B$8="Overall Alert",'Compound Alert'!G69,IF($B$8="Underlying Vulnerability",'Compound Alert'!J69,IF($B$8="Emerging Threat",'Compound Alert'!M69)))</f>
        <v>1.5</v>
      </c>
      <c r="H80" s="23">
        <f ca="1">IF($B$8="Overall Alert",'Compound Alert'!H69,IF($B$8="Underlying Vulnerability",'Compound Alert'!K69,IF($B$8="Emerging Threat",'Compound Alert'!N69)))</f>
        <v>1.5</v>
      </c>
      <c r="I80" s="50">
        <f t="shared" ca="1" si="0"/>
        <v>1</v>
      </c>
      <c r="J80" s="25" t="str">
        <f ca="1">IF(
   $B$8="Overall Alert",IF(
      'Compound Alert'!R69 &gt;= 7, "HIGH",IF(
         'Compound Alert'!R69 &gt;= 5, "MED","LOW")), IF(
            $B$8="Underlying Vulnerability", IF(
               'Compound Alert'!Y69 &gt;= 10, "HIGH",IF(
                  'Compound Alert'!Y69 &gt;= 7, "MED","LOW")),IF(
                     $B$8="Emerging Threat", IF(
                        'Compound Alert'!AF69 &gt;= 10, "HIGH",IF(
                            'Compound Alert'!AF69 &gt;= 7, "MED","LOW")))))</f>
        <v>HIGH</v>
      </c>
      <c r="K80" s="25" t="str">
        <f ca="1">IF(
   $B$8="Overall Alert",IF(
      'Compound Alert'!S69 &gt;= 7, "HIGH",IF(
         'Compound Alert'!S69 &gt;= 5, "MED","LOW")), IF(
            $B$8="Underlying Vulnerability", IF(
               'Compound Alert'!Z69 &gt;= 10, "HIGH",IF(
                  'Compound Alert'!Z69 &gt;= 7, "MED","LOW")),IF(
                     $B$8="Emerging Threat", IF(
                        'Compound Alert'!AG69 &gt;= 10, "HIGH",IF(
                            'Compound Alert'!AG69 &gt;= 7, "MED","LOW")))))</f>
        <v>LOW</v>
      </c>
      <c r="L80" s="25" t="str">
        <f ca="1">IF(
   $B$8="Overall Alert",IF(
      'Compound Alert'!T69 &gt;= 7, "HIGH",IF(
         'Compound Alert'!T69 &gt;= 5, "MED","LOW")), IF(
            $B$8="Underlying Vulnerability", IF(
               'Compound Alert'!AA69 &gt;= 10, "HIGH",IF(
                  'Compound Alert'!AA69 &gt;= 7, "MED","LOW")),IF(
                     $B$8="Emerging Threat", IF(
                        'Compound Alert'!AH69 &gt;= 10, "HIGH",IF(
                            'Compound Alert'!AH69 &gt;= 7, "MED","LOW")))))</f>
        <v>MED</v>
      </c>
      <c r="M80" s="25" t="str">
        <f ca="1">IF(
   $B$8="Overall Alert",IF(
      'Compound Alert'!U69 &gt;= 7, "HIGH",IF(
         'Compound Alert'!U69 &gt;= 5, "MED","LOW")), IF(
            $B$8="Underlying Vulnerability", IF(
               'Compound Alert'!AB69 &gt;= 10, "HIGH",IF(
                  'Compound Alert'!AB69 &gt;= 7, "MED","LOW")),IF(
                     $B$8="Emerging Threat", IF(
                        'Compound Alert'!AI69 &gt;= 10, "HIGH",IF(
                            'Compound Alert'!AI69 &gt;= 7, "MED","LOW")))))</f>
        <v>LOW</v>
      </c>
      <c r="N80" s="25" t="str">
        <f ca="1">IF(
   $B$8="Overall Alert",IF(
      'Compound Alert'!V69 &gt;= 7, "HIGH",IF(
         'Compound Alert'!V69 &gt;= 5, "MED","LOW")), IF(
            $B$8="Underlying Vulnerability", IF(
               'Compound Alert'!AC69 &gt;= 10, "HIGH",IF(
                  'Compound Alert'!AC69 &gt;= 7, "MED","LOW")),IF(
                     $B$8="Emerging Threat", IF(
                        'Compound Alert'!AJ69 &gt;= 10, "HIGH",IF(
                            'Compound Alert'!AJ69 &gt;= 7, "MED","LOW")))))</f>
        <v>LOW</v>
      </c>
      <c r="O80" s="25" t="str">
        <f ca="1">IF(
   $B$8="Overall Alert",IF(
      'Compound Alert'!W69 &gt;= 7, "HIGH",IF(
         'Compound Alert'!W69 &gt;= 5, "MED","LOW")), IF(
            $B$8="Underlying Vulnerability", IF(
               'Compound Alert'!AD69 &gt;= 10, "HIGH",IF(
                  'Compound Alert'!AD69 &gt;= 7, "MED","LOW")),IF(
                     $B$8="Emerging Threat", IF(
                        'Compound Alert'!AK69 &gt;= 10, "HIGH",IF(
                            'Compound Alert'!AK69 &gt;= 7, "MED","LOW")))))</f>
        <v>LOW</v>
      </c>
      <c r="P80" s="25"/>
      <c r="Q80" s="26"/>
      <c r="R80" s="26"/>
      <c r="S80" s="21"/>
      <c r="T80" s="21"/>
      <c r="U80" s="21"/>
      <c r="V80" s="21"/>
      <c r="W80" s="21"/>
      <c r="X80" s="21"/>
      <c r="Y80" s="27"/>
      <c r="Z80" s="27"/>
      <c r="AA80" s="27"/>
      <c r="AB80" s="27"/>
      <c r="AC80" s="27"/>
      <c r="AD80" s="27"/>
      <c r="AE80" s="27"/>
      <c r="AF80" s="27"/>
      <c r="AJ80" s="21"/>
      <c r="AK80" s="21"/>
      <c r="AL80" s="21"/>
      <c r="AM80" s="21"/>
      <c r="AN80" s="21"/>
      <c r="AO80" s="21"/>
      <c r="AP80" s="21"/>
      <c r="AQ80" s="21"/>
      <c r="AR80" s="21"/>
      <c r="AS80" s="21"/>
      <c r="AT80" s="21"/>
      <c r="AU80" s="21"/>
      <c r="AV80" s="21"/>
      <c r="AW80" s="21"/>
      <c r="AX80" s="21"/>
    </row>
    <row r="81" spans="1:50" x14ac:dyDescent="0.2">
      <c r="A81" s="63">
        <v>40</v>
      </c>
      <c r="B81" s="20" t="str">
        <f>'Compound Alert'!B8</f>
        <v>Angola</v>
      </c>
      <c r="C81" s="20" t="str">
        <f>'Compound Alert'!C8</f>
        <v>AGO</v>
      </c>
      <c r="D81" s="20" t="str">
        <f>'Compound Alert'!D8</f>
        <v>SSF           Sub-Saharan Africa</v>
      </c>
      <c r="E81" s="20" t="str">
        <f>'Compound Alert'!E8</f>
        <v>IBRD</v>
      </c>
      <c r="F81" s="217">
        <f ca="1">'Compound Alert'!F8</f>
        <v>3</v>
      </c>
      <c r="G81" s="22">
        <f ca="1">IF($B$8="Overall Alert",'Compound Alert'!G8,IF($B$8="Underlying Vulnerability",'Compound Alert'!J8,IF($B$8="Emerging Threat",'Compound Alert'!M8)))</f>
        <v>1.5</v>
      </c>
      <c r="H81" s="23">
        <f ca="1">IF($B$8="Overall Alert",'Compound Alert'!H8,IF($B$8="Underlying Vulnerability",'Compound Alert'!K8,IF($B$8="Emerging Threat",'Compound Alert'!N8)))</f>
        <v>1.5</v>
      </c>
      <c r="I81" s="50">
        <f t="shared" ca="1" si="0"/>
        <v>1</v>
      </c>
      <c r="J81" s="25" t="str">
        <f ca="1">IF(
   $B$8="Overall Alert",IF(
      'Compound Alert'!R8 &gt;= 7, "HIGH",IF(
         'Compound Alert'!R8 &gt;= 5, "MED","LOW")), IF(
            $B$8="Underlying Vulnerability", IF(
               'Compound Alert'!Y8 &gt;= 10, "HIGH",IF(
                  'Compound Alert'!Y8 &gt;= 7, "MED","LOW")),IF(
                     $B$8="Emerging Threat", IF(
                        'Compound Alert'!AF8 &gt;= 10, "HIGH",IF(
                            'Compound Alert'!AF8 &gt;= 7, "MED","LOW")))))</f>
        <v>LOW</v>
      </c>
      <c r="K81" s="25" t="str">
        <f ca="1">IF(
   $B$8="Overall Alert",IF(
      'Compound Alert'!S8 &gt;= 7, "HIGH",IF(
         'Compound Alert'!S8 &gt;= 5, "MED","LOW")), IF(
            $B$8="Underlying Vulnerability", IF(
               'Compound Alert'!Z8 &gt;= 10, "HIGH",IF(
                  'Compound Alert'!Z8 &gt;= 7, "MED","LOW")),IF(
                     $B$8="Emerging Threat", IF(
                        'Compound Alert'!AG8 &gt;= 10, "HIGH",IF(
                            'Compound Alert'!AG8 &gt;= 7, "MED","LOW")))))</f>
        <v>LOW</v>
      </c>
      <c r="L81" s="25" t="str">
        <f ca="1">IF(
   $B$8="Overall Alert",IF(
      'Compound Alert'!T8 &gt;= 7, "HIGH",IF(
         'Compound Alert'!T8 &gt;= 5, "MED","LOW")), IF(
            $B$8="Underlying Vulnerability", IF(
               'Compound Alert'!AA8 &gt;= 10, "HIGH",IF(
                  'Compound Alert'!AA8 &gt;= 7, "MED","LOW")),IF(
                     $B$8="Emerging Threat", IF(
                        'Compound Alert'!AH8 &gt;= 10, "HIGH",IF(
                            'Compound Alert'!AH8 &gt;= 7, "MED","LOW")))))</f>
        <v>MED</v>
      </c>
      <c r="M81" s="25" t="str">
        <f ca="1">IF(
   $B$8="Overall Alert",IF(
      'Compound Alert'!U8 &gt;= 7, "HIGH",IF(
         'Compound Alert'!U8 &gt;= 5, "MED","LOW")), IF(
            $B$8="Underlying Vulnerability", IF(
               'Compound Alert'!AB8 &gt;= 10, "HIGH",IF(
                  'Compound Alert'!AB8 &gt;= 7, "MED","LOW")),IF(
                     $B$8="Emerging Threat", IF(
                        'Compound Alert'!AI8 &gt;= 10, "HIGH",IF(
                            'Compound Alert'!AI8 &gt;= 7, "MED","LOW")))))</f>
        <v>LOW</v>
      </c>
      <c r="N81" s="25" t="str">
        <f ca="1">IF(
   $B$8="Overall Alert",IF(
      'Compound Alert'!V8 &gt;= 7, "HIGH",IF(
         'Compound Alert'!V8 &gt;= 5, "MED","LOW")), IF(
            $B$8="Underlying Vulnerability", IF(
               'Compound Alert'!AC8 &gt;= 10, "HIGH",IF(
                  'Compound Alert'!AC8 &gt;= 7, "MED","LOW")),IF(
                     $B$8="Emerging Threat", IF(
                        'Compound Alert'!AJ8 &gt;= 10, "HIGH",IF(
                            'Compound Alert'!AJ8 &gt;= 7, "MED","LOW")))))</f>
        <v>MED</v>
      </c>
      <c r="O81" s="25" t="str">
        <f ca="1">IF(
   $B$8="Overall Alert",IF(
      'Compound Alert'!W8 &gt;= 7, "HIGH",IF(
         'Compound Alert'!W8 &gt;= 5, "MED","LOW")), IF(
            $B$8="Underlying Vulnerability", IF(
               'Compound Alert'!AD8 &gt;= 10, "HIGH",IF(
                  'Compound Alert'!AD8 &gt;= 7, "MED","LOW")),IF(
                     $B$8="Emerging Threat", IF(
                        'Compound Alert'!AK8 &gt;= 10, "HIGH",IF(
                            'Compound Alert'!AK8 &gt;= 7, "MED","LOW")))))</f>
        <v>MED</v>
      </c>
      <c r="P81" s="25"/>
      <c r="Q81" s="26"/>
      <c r="R81" s="26"/>
      <c r="S81" s="21"/>
      <c r="T81" s="21"/>
      <c r="U81" s="21"/>
      <c r="V81" s="21"/>
      <c r="W81" s="21"/>
      <c r="X81" s="21"/>
      <c r="Y81" s="27"/>
      <c r="Z81" s="27"/>
      <c r="AA81" s="27"/>
      <c r="AB81" s="27"/>
      <c r="AC81" s="27"/>
      <c r="AD81" s="27"/>
      <c r="AE81" s="27"/>
      <c r="AF81" s="27"/>
      <c r="AJ81" s="21"/>
      <c r="AK81" s="21"/>
      <c r="AL81" s="21"/>
      <c r="AM81" s="21"/>
      <c r="AN81" s="21"/>
      <c r="AO81" s="21"/>
      <c r="AP81" s="21"/>
      <c r="AQ81" s="21"/>
      <c r="AR81" s="21"/>
      <c r="AS81" s="21"/>
      <c r="AT81" s="21"/>
      <c r="AU81" s="21"/>
      <c r="AV81" s="21"/>
      <c r="AW81" s="21"/>
      <c r="AX81" s="21"/>
    </row>
    <row r="82" spans="1:50" x14ac:dyDescent="0.2">
      <c r="A82" s="63">
        <v>41</v>
      </c>
      <c r="B82" s="20" t="str">
        <f>'Compound Alert'!B221</f>
        <v>South Africa</v>
      </c>
      <c r="C82" s="20" t="str">
        <f>'Compound Alert'!C221</f>
        <v>ZAF</v>
      </c>
      <c r="D82" s="20" t="str">
        <f>'Compound Alert'!D221</f>
        <v>SSF           Sub-Saharan Africa</v>
      </c>
      <c r="E82" s="20" t="str">
        <f>'Compound Alert'!E221</f>
        <v>IBRD</v>
      </c>
      <c r="F82" s="217">
        <f>'Compound Alert'!F221</f>
        <v>0</v>
      </c>
      <c r="G82" s="22">
        <f ca="1">IF($B$8="Overall Alert",'Compound Alert'!G221,IF($B$8="Underlying Vulnerability",'Compound Alert'!J221,IF($B$8="Emerging Threat",'Compound Alert'!M221)))</f>
        <v>1.5</v>
      </c>
      <c r="H82" s="23">
        <f ca="1">IF($B$8="Overall Alert",'Compound Alert'!H221,IF($B$8="Underlying Vulnerability",'Compound Alert'!K221,IF($B$8="Emerging Threat",'Compound Alert'!N221)))</f>
        <v>1.5</v>
      </c>
      <c r="I82" s="50">
        <f t="shared" ca="1" si="0"/>
        <v>1</v>
      </c>
      <c r="J82" s="25" t="str">
        <f ca="1">IF(
   $B$8="Overall Alert",IF(
      'Compound Alert'!R221 &gt;= 7, "HIGH",IF(
         'Compound Alert'!R221 &gt;= 5, "MED","LOW")), IF(
            $B$8="Underlying Vulnerability", IF(
               'Compound Alert'!Y221 &gt;= 10, "HIGH",IF(
                  'Compound Alert'!Y221 &gt;= 7, "MED","LOW")),IF(
                     $B$8="Emerging Threat", IF(
                        'Compound Alert'!AF221 &gt;= 10, "HIGH",IF(
                            'Compound Alert'!AF221 &gt;= 7, "MED","LOW")))))</f>
        <v>LOW</v>
      </c>
      <c r="K82" s="25" t="str">
        <f ca="1">IF(
   $B$8="Overall Alert",IF(
      'Compound Alert'!S221 &gt;= 7, "HIGH",IF(
         'Compound Alert'!S221 &gt;= 5, "MED","LOW")), IF(
            $B$8="Underlying Vulnerability", IF(
               'Compound Alert'!Z221 &gt;= 10, "HIGH",IF(
                  'Compound Alert'!Z221 &gt;= 7, "MED","LOW")),IF(
                     $B$8="Emerging Threat", IF(
                        'Compound Alert'!AG221 &gt;= 10, "HIGH",IF(
                            'Compound Alert'!AG221 &gt;= 7, "MED","LOW")))))</f>
        <v>LOW</v>
      </c>
      <c r="L82" s="25" t="str">
        <f ca="1">IF(
   $B$8="Overall Alert",IF(
      'Compound Alert'!T221 &gt;= 7, "HIGH",IF(
         'Compound Alert'!T221 &gt;= 5, "MED","LOW")), IF(
            $B$8="Underlying Vulnerability", IF(
               'Compound Alert'!AA221 &gt;= 10, "HIGH",IF(
                  'Compound Alert'!AA221 &gt;= 7, "MED","LOW")),IF(
                     $B$8="Emerging Threat", IF(
                        'Compound Alert'!AH221 &gt;= 10, "HIGH",IF(
                            'Compound Alert'!AH221 &gt;= 7, "MED","LOW")))))</f>
        <v>MED</v>
      </c>
      <c r="M82" s="25" t="str">
        <f ca="1">IF(
   $B$8="Overall Alert",IF(
      'Compound Alert'!U221 &gt;= 7, "HIGH",IF(
         'Compound Alert'!U221 &gt;= 5, "MED","LOW")), IF(
            $B$8="Underlying Vulnerability", IF(
               'Compound Alert'!AB221 &gt;= 10, "HIGH",IF(
                  'Compound Alert'!AB221 &gt;= 7, "MED","LOW")),IF(
                     $B$8="Emerging Threat", IF(
                        'Compound Alert'!AI221 &gt;= 10, "HIGH",IF(
                            'Compound Alert'!AI221 &gt;= 7, "MED","LOW")))))</f>
        <v>HIGH</v>
      </c>
      <c r="N82" s="25" t="str">
        <f ca="1">IF(
   $B$8="Overall Alert",IF(
      'Compound Alert'!V221 &gt;= 7, "HIGH",IF(
         'Compound Alert'!V221 &gt;= 5, "MED","LOW")), IF(
            $B$8="Underlying Vulnerability", IF(
               'Compound Alert'!AC221 &gt;= 10, "HIGH",IF(
                  'Compound Alert'!AC221 &gt;= 7, "MED","LOW")),IF(
                     $B$8="Emerging Threat", IF(
                        'Compound Alert'!AJ221 &gt;= 10, "HIGH",IF(
                            'Compound Alert'!AJ221 &gt;= 7, "MED","LOW")))))</f>
        <v>LOW</v>
      </c>
      <c r="O82" s="25" t="str">
        <f ca="1">IF(
   $B$8="Overall Alert",IF(
      'Compound Alert'!W221 &gt;= 7, "HIGH",IF(
         'Compound Alert'!W221 &gt;= 5, "MED","LOW")), IF(
            $B$8="Underlying Vulnerability", IF(
               'Compound Alert'!AD221 &gt;= 10, "HIGH",IF(
                  'Compound Alert'!AD221 &gt;= 7, "MED","LOW")),IF(
                     $B$8="Emerging Threat", IF(
                        'Compound Alert'!AK221 &gt;= 10, "HIGH",IF(
                            'Compound Alert'!AK221 &gt;= 7, "MED","LOW")))))</f>
        <v>LOW</v>
      </c>
      <c r="P82" s="25"/>
      <c r="Q82" s="26"/>
      <c r="R82" s="26"/>
      <c r="S82" s="21"/>
      <c r="T82" s="21"/>
      <c r="U82" s="21"/>
      <c r="V82" s="21"/>
      <c r="W82" s="21"/>
      <c r="X82" s="21"/>
      <c r="Y82" s="27"/>
      <c r="Z82" s="27"/>
      <c r="AA82" s="27"/>
      <c r="AB82" s="27"/>
      <c r="AC82" s="27"/>
      <c r="AD82" s="27"/>
      <c r="AE82" s="27"/>
      <c r="AF82" s="27"/>
      <c r="AJ82" s="21"/>
      <c r="AK82" s="21"/>
      <c r="AL82" s="21"/>
      <c r="AM82" s="21"/>
      <c r="AN82" s="21"/>
      <c r="AO82" s="21"/>
      <c r="AP82" s="21"/>
      <c r="AQ82" s="21"/>
      <c r="AR82" s="21"/>
      <c r="AS82" s="21"/>
      <c r="AT82" s="21"/>
      <c r="AU82" s="21"/>
      <c r="AV82" s="21"/>
      <c r="AW82" s="21"/>
      <c r="AX82" s="21"/>
    </row>
    <row r="83" spans="1:50" x14ac:dyDescent="0.2">
      <c r="A83" s="63">
        <v>42</v>
      </c>
      <c r="B83" s="20" t="str">
        <f>'Compound Alert'!B93</f>
        <v>Indonesia</v>
      </c>
      <c r="C83" s="20" t="str">
        <f>'Compound Alert'!C93</f>
        <v>IDN</v>
      </c>
      <c r="D83" s="20" t="str">
        <f>'Compound Alert'!D93</f>
        <v>EAS           East Asia &amp; Pacific</v>
      </c>
      <c r="E83" s="20" t="str">
        <f>'Compound Alert'!E93</f>
        <v>IBRD</v>
      </c>
      <c r="F83" s="217">
        <f ca="1">'Compound Alert'!F93</f>
        <v>88</v>
      </c>
      <c r="G83" s="22">
        <f ca="1">IF($B$8="Overall Alert",'Compound Alert'!G93,IF($B$8="Underlying Vulnerability",'Compound Alert'!J93,IF($B$8="Emerging Threat",'Compound Alert'!M93)))</f>
        <v>1.5</v>
      </c>
      <c r="H83" s="23">
        <f ca="1">IF($B$8="Overall Alert",'Compound Alert'!H93,IF($B$8="Underlying Vulnerability",'Compound Alert'!K93,IF($B$8="Emerging Threat",'Compound Alert'!N93)))</f>
        <v>1.5</v>
      </c>
      <c r="I83" s="50">
        <f t="shared" ca="1" si="0"/>
        <v>1</v>
      </c>
      <c r="J83" s="25" t="str">
        <f ca="1">IF(
   $B$8="Overall Alert",IF(
      'Compound Alert'!R93 &gt;= 7, "HIGH",IF(
         'Compound Alert'!R93 &gt;= 5, "MED","LOW")), IF(
            $B$8="Underlying Vulnerability", IF(
               'Compound Alert'!Y93 &gt;= 10, "HIGH",IF(
                  'Compound Alert'!Y93 &gt;= 7, "MED","LOW")),IF(
                     $B$8="Emerging Threat", IF(
                        'Compound Alert'!AF93 &gt;= 10, "HIGH",IF(
                            'Compound Alert'!AF93 &gt;= 7, "MED","LOW")))))</f>
        <v>LOW</v>
      </c>
      <c r="K83" s="25" t="str">
        <f ca="1">IF(
   $B$8="Overall Alert",IF(
      'Compound Alert'!S93 &gt;= 7, "HIGH",IF(
         'Compound Alert'!S93 &gt;= 5, "MED","LOW")), IF(
            $B$8="Underlying Vulnerability", IF(
               'Compound Alert'!Z93 &gt;= 10, "HIGH",IF(
                  'Compound Alert'!Z93 &gt;= 7, "MED","LOW")),IF(
                     $B$8="Emerging Threat", IF(
                        'Compound Alert'!AG93 &gt;= 10, "HIGH",IF(
                            'Compound Alert'!AG93 &gt;= 7, "MED","LOW")))))</f>
        <v>LOW</v>
      </c>
      <c r="L83" s="25" t="str">
        <f ca="1">IF(
   $B$8="Overall Alert",IF(
      'Compound Alert'!T93 &gt;= 7, "HIGH",IF(
         'Compound Alert'!T93 &gt;= 5, "MED","LOW")), IF(
            $B$8="Underlying Vulnerability", IF(
               'Compound Alert'!AA93 &gt;= 10, "HIGH",IF(
                  'Compound Alert'!AA93 &gt;= 7, "MED","LOW")),IF(
                     $B$8="Emerging Threat", IF(
                        'Compound Alert'!AH93 &gt;= 10, "HIGH",IF(
                            'Compound Alert'!AH93 &gt;= 7, "MED","LOW")))))</f>
        <v>MED</v>
      </c>
      <c r="M83" s="25" t="str">
        <f ca="1">IF(
   $B$8="Overall Alert",IF(
      'Compound Alert'!U93 &gt;= 7, "HIGH",IF(
         'Compound Alert'!U93 &gt;= 5, "MED","LOW")), IF(
            $B$8="Underlying Vulnerability", IF(
               'Compound Alert'!AB93 &gt;= 10, "HIGH",IF(
                  'Compound Alert'!AB93 &gt;= 7, "MED","LOW")),IF(
                     $B$8="Emerging Threat", IF(
                        'Compound Alert'!AI93 &gt;= 10, "HIGH",IF(
                            'Compound Alert'!AI93 &gt;= 7, "MED","LOW")))))</f>
        <v>LOW</v>
      </c>
      <c r="N83" s="25" t="str">
        <f ca="1">IF(
   $B$8="Overall Alert",IF(
      'Compound Alert'!V93 &gt;= 7, "HIGH",IF(
         'Compound Alert'!V93 &gt;= 5, "MED","LOW")), IF(
            $B$8="Underlying Vulnerability", IF(
               'Compound Alert'!AC93 &gt;= 10, "HIGH",IF(
                  'Compound Alert'!AC93 &gt;= 7, "MED","LOW")),IF(
                     $B$8="Emerging Threat", IF(
                        'Compound Alert'!AJ93 &gt;= 10, "HIGH",IF(
                            'Compound Alert'!AJ93 &gt;= 7, "MED","LOW")))))</f>
        <v>HIGH</v>
      </c>
      <c r="O83" s="25" t="str">
        <f ca="1">IF(
   $B$8="Overall Alert",IF(
      'Compound Alert'!W93 &gt;= 7, "HIGH",IF(
         'Compound Alert'!W93 &gt;= 5, "MED","LOW")), IF(
            $B$8="Underlying Vulnerability", IF(
               'Compound Alert'!AD93 &gt;= 10, "HIGH",IF(
                  'Compound Alert'!AD93 &gt;= 7, "MED","LOW")),IF(
                     $B$8="Emerging Threat", IF(
                        'Compound Alert'!AK93 &gt;= 10, "HIGH",IF(
                            'Compound Alert'!AK93 &gt;= 7, "MED","LOW")))))</f>
        <v>LOW</v>
      </c>
      <c r="P83" s="25"/>
      <c r="Q83" s="26"/>
      <c r="R83" s="26"/>
      <c r="S83" s="21"/>
      <c r="T83" s="21"/>
      <c r="U83" s="21"/>
      <c r="V83" s="21"/>
      <c r="W83" s="21"/>
      <c r="X83" s="21"/>
      <c r="Y83" s="27"/>
      <c r="Z83" s="27"/>
      <c r="AA83" s="27"/>
      <c r="AB83" s="27"/>
      <c r="AC83" s="27"/>
      <c r="AD83" s="27"/>
      <c r="AE83" s="27"/>
      <c r="AF83" s="27"/>
      <c r="AJ83" s="21"/>
      <c r="AK83" s="21"/>
      <c r="AL83" s="21"/>
      <c r="AM83" s="21"/>
      <c r="AN83" s="21"/>
      <c r="AO83" s="21"/>
      <c r="AP83" s="21"/>
      <c r="AQ83" s="21"/>
      <c r="AR83" s="21"/>
      <c r="AS83" s="21"/>
      <c r="AT83" s="21"/>
      <c r="AU83" s="21"/>
      <c r="AV83" s="21"/>
      <c r="AW83" s="21"/>
      <c r="AX83" s="21"/>
    </row>
    <row r="84" spans="1:50" x14ac:dyDescent="0.2">
      <c r="A84" s="63">
        <v>43</v>
      </c>
      <c r="B84" s="20" t="str">
        <f>'Compound Alert'!B194</f>
        <v>Chad</v>
      </c>
      <c r="C84" s="20" t="str">
        <f>'Compound Alert'!C194</f>
        <v>TCD</v>
      </c>
      <c r="D84" s="20" t="str">
        <f>'Compound Alert'!D194</f>
        <v>SSF           Sub-Saharan Africa</v>
      </c>
      <c r="E84" s="20" t="str">
        <f>'Compound Alert'!E194</f>
        <v>IDA</v>
      </c>
      <c r="F84" s="217">
        <f ca="1">'Compound Alert'!F194</f>
        <v>189</v>
      </c>
      <c r="G84" s="22">
        <f ca="1">IF($B$8="Overall Alert",'Compound Alert'!G194,IF($B$8="Underlying Vulnerability",'Compound Alert'!J194,IF($B$8="Emerging Threat",'Compound Alert'!M194)))</f>
        <v>1.5</v>
      </c>
      <c r="H84" s="23">
        <f ca="1">IF($B$8="Overall Alert",'Compound Alert'!H194,IF($B$8="Underlying Vulnerability",'Compound Alert'!K194,IF($B$8="Emerging Threat",'Compound Alert'!N194)))</f>
        <v>1.5</v>
      </c>
      <c r="I84" s="50">
        <f t="shared" ca="1" si="0"/>
        <v>1</v>
      </c>
      <c r="J84" s="25" t="str">
        <f ca="1">IF(
   $B$8="Overall Alert",IF(
      'Compound Alert'!R194 &gt;= 7, "HIGH",IF(
         'Compound Alert'!R194 &gt;= 5, "MED","LOW")), IF(
            $B$8="Underlying Vulnerability", IF(
               'Compound Alert'!Y194 &gt;= 10, "HIGH",IF(
                  'Compound Alert'!Y194 &gt;= 7, "MED","LOW")),IF(
                     $B$8="Emerging Threat", IF(
                        'Compound Alert'!AF194 &gt;= 10, "HIGH",IF(
                            'Compound Alert'!AF194 &gt;= 7, "MED","LOW")))))</f>
        <v>LOW</v>
      </c>
      <c r="K84" s="25" t="str">
        <f ca="1">IF(
   $B$8="Overall Alert",IF(
      'Compound Alert'!S194 &gt;= 7, "HIGH",IF(
         'Compound Alert'!S194 &gt;= 5, "MED","LOW")), IF(
            $B$8="Underlying Vulnerability", IF(
               'Compound Alert'!Z194 &gt;= 10, "HIGH",IF(
                  'Compound Alert'!Z194 &gt;= 7, "MED","LOW")),IF(
                     $B$8="Emerging Threat", IF(
                        'Compound Alert'!AG194 &gt;= 10, "HIGH",IF(
                            'Compound Alert'!AG194 &gt;= 7, "MED","LOW")))))</f>
        <v>MED</v>
      </c>
      <c r="L84" s="25" t="str">
        <f ca="1">IF(
   $B$8="Overall Alert",IF(
      'Compound Alert'!T194 &gt;= 7, "HIGH",IF(
         'Compound Alert'!T194 &gt;= 5, "MED","LOW")), IF(
            $B$8="Underlying Vulnerability", IF(
               'Compound Alert'!AA194 &gt;= 10, "HIGH",IF(
                  'Compound Alert'!AA194 &gt;= 7, "MED","LOW")),IF(
                     $B$8="Emerging Threat", IF(
                        'Compound Alert'!AH194 &gt;= 10, "HIGH",IF(
                            'Compound Alert'!AH194 &gt;= 7, "MED","LOW")))))</f>
        <v>LOW</v>
      </c>
      <c r="M84" s="25" t="str">
        <f ca="1">IF(
   $B$8="Overall Alert",IF(
      'Compound Alert'!U194 &gt;= 7, "HIGH",IF(
         'Compound Alert'!U194 &gt;= 5, "MED","LOW")), IF(
            $B$8="Underlying Vulnerability", IF(
               'Compound Alert'!AB194 &gt;= 10, "HIGH",IF(
                  'Compound Alert'!AB194 &gt;= 7, "MED","LOW")),IF(
                     $B$8="Emerging Threat", IF(
                        'Compound Alert'!AI194 &gt;= 10, "HIGH",IF(
                            'Compound Alert'!AI194 &gt;= 7, "MED","LOW")))))</f>
        <v>LOW</v>
      </c>
      <c r="N84" s="25" t="str">
        <f ca="1">IF(
   $B$8="Overall Alert",IF(
      'Compound Alert'!V194 &gt;= 7, "HIGH",IF(
         'Compound Alert'!V194 &gt;= 5, "MED","LOW")), IF(
            $B$8="Underlying Vulnerability", IF(
               'Compound Alert'!AC194 &gt;= 10, "HIGH",IF(
                  'Compound Alert'!AC194 &gt;= 7, "MED","LOW")),IF(
                     $B$8="Emerging Threat", IF(
                        'Compound Alert'!AJ194 &gt;= 10, "HIGH",IF(
                            'Compound Alert'!AJ194 &gt;= 7, "MED","LOW")))))</f>
        <v>LOW</v>
      </c>
      <c r="O84" s="25" t="str">
        <f ca="1">IF(
   $B$8="Overall Alert",IF(
      'Compound Alert'!W194 &gt;= 7, "HIGH",IF(
         'Compound Alert'!W194 &gt;= 5, "MED","LOW")), IF(
            $B$8="Underlying Vulnerability", IF(
               'Compound Alert'!AD194 &gt;= 10, "HIGH",IF(
                  'Compound Alert'!AD194 &gt;= 7, "MED","LOW")),IF(
                     $B$8="Emerging Threat", IF(
                        'Compound Alert'!AK194 &gt;= 10, "HIGH",IF(
                            'Compound Alert'!AK194 &gt;= 7, "MED","LOW")))))</f>
        <v>HIGH</v>
      </c>
      <c r="P84" s="25"/>
      <c r="Q84" s="26"/>
      <c r="R84" s="26"/>
      <c r="S84" s="21"/>
      <c r="T84" s="21"/>
      <c r="U84" s="21"/>
      <c r="V84" s="21"/>
      <c r="W84" s="21"/>
      <c r="X84" s="21"/>
      <c r="Y84" s="27"/>
      <c r="Z84" s="27"/>
      <c r="AA84" s="27"/>
      <c r="AB84" s="27"/>
      <c r="AC84" s="27"/>
      <c r="AD84" s="27"/>
      <c r="AE84" s="27"/>
      <c r="AF84" s="27"/>
      <c r="AJ84" s="21"/>
      <c r="AK84" s="21"/>
      <c r="AL84" s="21"/>
      <c r="AM84" s="21"/>
      <c r="AN84" s="21"/>
      <c r="AO84" s="21"/>
      <c r="AP84" s="21"/>
      <c r="AQ84" s="21"/>
      <c r="AR84" s="21"/>
      <c r="AS84" s="21"/>
      <c r="AT84" s="21"/>
      <c r="AU84" s="21"/>
      <c r="AV84" s="21"/>
      <c r="AW84" s="21"/>
      <c r="AX84" s="21"/>
    </row>
    <row r="85" spans="1:50" x14ac:dyDescent="0.2">
      <c r="A85" s="63">
        <v>44</v>
      </c>
      <c r="B85" s="20" t="str">
        <f>'Compound Alert'!B149</f>
        <v>Nicaragua</v>
      </c>
      <c r="C85" s="20" t="str">
        <f>'Compound Alert'!C149</f>
        <v>NIC</v>
      </c>
      <c r="D85" s="20" t="str">
        <f>'Compound Alert'!D149</f>
        <v>LCN           Latin America &amp; Caribbean</v>
      </c>
      <c r="E85" s="20" t="str">
        <f>'Compound Alert'!E149</f>
        <v>IDA</v>
      </c>
      <c r="F85" s="217">
        <f ca="1">'Compound Alert'!F149</f>
        <v>144</v>
      </c>
      <c r="G85" s="22">
        <f ca="1">IF($B$8="Overall Alert",'Compound Alert'!G149,IF($B$8="Underlying Vulnerability",'Compound Alert'!J149,IF($B$8="Emerging Threat",'Compound Alert'!M149)))</f>
        <v>1.5</v>
      </c>
      <c r="H85" s="23">
        <f ca="1">IF($B$8="Overall Alert",'Compound Alert'!H149,IF($B$8="Underlying Vulnerability",'Compound Alert'!K149,IF($B$8="Emerging Threat",'Compound Alert'!N149)))</f>
        <v>1.5</v>
      </c>
      <c r="I85" s="50">
        <f t="shared" ca="1" si="0"/>
        <v>1</v>
      </c>
      <c r="J85" s="25" t="str">
        <f ca="1">IF(
   $B$8="Overall Alert",IF(
      'Compound Alert'!R149 &gt;= 7, "HIGH",IF(
         'Compound Alert'!R149 &gt;= 5, "MED","LOW")), IF(
            $B$8="Underlying Vulnerability", IF(
               'Compound Alert'!Y149 &gt;= 10, "HIGH",IF(
                  'Compound Alert'!Y149 &gt;= 7, "MED","LOW")),IF(
                     $B$8="Emerging Threat", IF(
                        'Compound Alert'!AF149 &gt;= 10, "HIGH",IF(
                            'Compound Alert'!AF149 &gt;= 7, "MED","LOW")))))</f>
        <v>LOW</v>
      </c>
      <c r="K85" s="25" t="str">
        <f ca="1">IF(
   $B$8="Overall Alert",IF(
      'Compound Alert'!S149 &gt;= 7, "HIGH",IF(
         'Compound Alert'!S149 &gt;= 5, "MED","LOW")), IF(
            $B$8="Underlying Vulnerability", IF(
               'Compound Alert'!Z149 &gt;= 10, "HIGH",IF(
                  'Compound Alert'!Z149 &gt;= 7, "MED","LOW")),IF(
                     $B$8="Emerging Threat", IF(
                        'Compound Alert'!AG149 &gt;= 10, "HIGH",IF(
                            'Compound Alert'!AG149 &gt;= 7, "MED","LOW")))))</f>
        <v>MED</v>
      </c>
      <c r="L85" s="25" t="str">
        <f ca="1">IF(
   $B$8="Overall Alert",IF(
      'Compound Alert'!T149 &gt;= 7, "HIGH",IF(
         'Compound Alert'!T149 &gt;= 5, "MED","LOW")), IF(
            $B$8="Underlying Vulnerability", IF(
               'Compound Alert'!AA149 &gt;= 10, "HIGH",IF(
                  'Compound Alert'!AA149 &gt;= 7, "MED","LOW")),IF(
                     $B$8="Emerging Threat", IF(
                        'Compound Alert'!AH149 &gt;= 10, "HIGH",IF(
                            'Compound Alert'!AH149 &gt;= 7, "MED","LOW")))))</f>
        <v>LOW</v>
      </c>
      <c r="M85" s="25" t="str">
        <f ca="1">IF(
   $B$8="Overall Alert",IF(
      'Compound Alert'!U149 &gt;= 7, "HIGH",IF(
         'Compound Alert'!U149 &gt;= 5, "MED","LOW")), IF(
            $B$8="Underlying Vulnerability", IF(
               'Compound Alert'!AB149 &gt;= 10, "HIGH",IF(
                  'Compound Alert'!AB149 &gt;= 7, "MED","LOW")),IF(
                     $B$8="Emerging Threat", IF(
                        'Compound Alert'!AI149 &gt;= 10, "HIGH",IF(
                            'Compound Alert'!AI149 &gt;= 7, "MED","LOW")))))</f>
        <v>HIGH</v>
      </c>
      <c r="N85" s="25" t="str">
        <f ca="1">IF(
   $B$8="Overall Alert",IF(
      'Compound Alert'!V149 &gt;= 7, "HIGH",IF(
         'Compound Alert'!V149 &gt;= 5, "MED","LOW")), IF(
            $B$8="Underlying Vulnerability", IF(
               'Compound Alert'!AC149 &gt;= 10, "HIGH",IF(
                  'Compound Alert'!AC149 &gt;= 7, "MED","LOW")),IF(
                     $B$8="Emerging Threat", IF(
                        'Compound Alert'!AJ149 &gt;= 10, "HIGH",IF(
                            'Compound Alert'!AJ149 &gt;= 7, "MED","LOW")))))</f>
        <v>LOW</v>
      </c>
      <c r="O85" s="25" t="str">
        <f ca="1">IF(
   $B$8="Overall Alert",IF(
      'Compound Alert'!W149 &gt;= 7, "HIGH",IF(
         'Compound Alert'!W149 &gt;= 5, "MED","LOW")), IF(
            $B$8="Underlying Vulnerability", IF(
               'Compound Alert'!AD149 &gt;= 10, "HIGH",IF(
                  'Compound Alert'!AD149 &gt;= 7, "MED","LOW")),IF(
                     $B$8="Emerging Threat", IF(
                        'Compound Alert'!AK149 &gt;= 10, "HIGH",IF(
                            'Compound Alert'!AK149 &gt;= 7, "MED","LOW")))))</f>
        <v>LOW</v>
      </c>
      <c r="P85" s="25"/>
      <c r="Q85" s="26"/>
      <c r="R85" s="26"/>
      <c r="S85" s="21"/>
      <c r="T85" s="21"/>
      <c r="U85" s="21"/>
      <c r="V85" s="21"/>
      <c r="W85" s="21"/>
      <c r="X85" s="21"/>
      <c r="Y85" s="27"/>
      <c r="Z85" s="27"/>
      <c r="AA85" s="27"/>
      <c r="AB85" s="27"/>
      <c r="AC85" s="27"/>
      <c r="AD85" s="27"/>
      <c r="AE85" s="27"/>
      <c r="AF85" s="27"/>
      <c r="AJ85" s="21"/>
      <c r="AK85" s="21"/>
      <c r="AL85" s="21"/>
      <c r="AM85" s="21"/>
      <c r="AN85" s="21"/>
      <c r="AO85" s="21"/>
      <c r="AP85" s="21"/>
      <c r="AQ85" s="21"/>
      <c r="AR85" s="21"/>
      <c r="AS85" s="21"/>
      <c r="AT85" s="21"/>
      <c r="AU85" s="21"/>
      <c r="AV85" s="21"/>
      <c r="AW85" s="21"/>
      <c r="AX85" s="21"/>
    </row>
    <row r="86" spans="1:50" x14ac:dyDescent="0.2">
      <c r="A86" s="63">
        <v>45</v>
      </c>
      <c r="B86" s="20" t="str">
        <f>'Compound Alert'!B220</f>
        <v>Yemen, Rep.</v>
      </c>
      <c r="C86" s="20" t="str">
        <f>'Compound Alert'!C220</f>
        <v>YEM</v>
      </c>
      <c r="D86" s="20" t="str">
        <f>'Compound Alert'!D220</f>
        <v>MEA           Middle East &amp; North Africa</v>
      </c>
      <c r="E86" s="20" t="str">
        <f>'Compound Alert'!E220</f>
        <v>IDA</v>
      </c>
      <c r="F86" s="217">
        <f>'Compound Alert'!F220</f>
        <v>0</v>
      </c>
      <c r="G86" s="22">
        <f ca="1">IF($B$8="Overall Alert",'Compound Alert'!G220,IF($B$8="Underlying Vulnerability",'Compound Alert'!J220,IF($B$8="Emerging Threat",'Compound Alert'!M220)))</f>
        <v>1.5</v>
      </c>
      <c r="H86" s="23">
        <f ca="1">IF($B$8="Overall Alert",'Compound Alert'!H220,IF($B$8="Underlying Vulnerability",'Compound Alert'!K220,IF($B$8="Emerging Threat",'Compound Alert'!N220)))</f>
        <v>1.5</v>
      </c>
      <c r="I86" s="50">
        <f t="shared" ca="1" si="0"/>
        <v>1</v>
      </c>
      <c r="J86" s="25" t="str">
        <f ca="1">IF(
   $B$8="Overall Alert",IF(
      'Compound Alert'!R220 &gt;= 7, "HIGH",IF(
         'Compound Alert'!R220 &gt;= 5, "MED","LOW")), IF(
            $B$8="Underlying Vulnerability", IF(
               'Compound Alert'!Y220 &gt;= 10, "HIGH",IF(
                  'Compound Alert'!Y220 &gt;= 7, "MED","LOW")),IF(
                     $B$8="Emerging Threat", IF(
                        'Compound Alert'!AF220 &gt;= 10, "HIGH",IF(
                            'Compound Alert'!AF220 &gt;= 7, "MED","LOW")))))</f>
        <v>LOW</v>
      </c>
      <c r="K86" s="25" t="str">
        <f ca="1">IF(
   $B$8="Overall Alert",IF(
      'Compound Alert'!S220 &gt;= 7, "HIGH",IF(
         'Compound Alert'!S220 &gt;= 5, "MED","LOW")), IF(
            $B$8="Underlying Vulnerability", IF(
               'Compound Alert'!Z220 &gt;= 10, "HIGH",IF(
                  'Compound Alert'!Z220 &gt;= 7, "MED","LOW")),IF(
                     $B$8="Emerging Threat", IF(
                        'Compound Alert'!AG220 &gt;= 10, "HIGH",IF(
                            'Compound Alert'!AG220 &gt;= 7, "MED","LOW")))))</f>
        <v>HIGH</v>
      </c>
      <c r="L86" s="25" t="str">
        <f ca="1">IF(
   $B$8="Overall Alert",IF(
      'Compound Alert'!T220 &gt;= 7, "HIGH",IF(
         'Compound Alert'!T220 &gt;= 5, "MED","LOW")), IF(
            $B$8="Underlying Vulnerability", IF(
               'Compound Alert'!AA220 &gt;= 10, "HIGH",IF(
                  'Compound Alert'!AA220 &gt;= 7, "MED","LOW")),IF(
                     $B$8="Emerging Threat", IF(
                        'Compound Alert'!AH220 &gt;= 10, "HIGH",IF(
                            'Compound Alert'!AH220 &gt;= 7, "MED","LOW")))))</f>
        <v>MED</v>
      </c>
      <c r="M86" s="25" t="str">
        <f ca="1">IF(
   $B$8="Overall Alert",IF(
      'Compound Alert'!U220 &gt;= 7, "HIGH",IF(
         'Compound Alert'!U220 &gt;= 5, "MED","LOW")), IF(
            $B$8="Underlying Vulnerability", IF(
               'Compound Alert'!AB220 &gt;= 10, "HIGH",IF(
                  'Compound Alert'!AB220 &gt;= 7, "MED","LOW")),IF(
                     $B$8="Emerging Threat", IF(
                        'Compound Alert'!AI220 &gt;= 10, "HIGH",IF(
                            'Compound Alert'!AI220 &gt;= 7, "MED","LOW")))))</f>
        <v>LOW</v>
      </c>
      <c r="N86" s="25" t="str">
        <f ca="1">IF(
   $B$8="Overall Alert",IF(
      'Compound Alert'!V220 &gt;= 7, "HIGH",IF(
         'Compound Alert'!V220 &gt;= 5, "MED","LOW")), IF(
            $B$8="Underlying Vulnerability", IF(
               'Compound Alert'!AC220 &gt;= 10, "HIGH",IF(
                  'Compound Alert'!AC220 &gt;= 7, "MED","LOW")),IF(
                     $B$8="Emerging Threat", IF(
                        'Compound Alert'!AJ220 &gt;= 10, "HIGH",IF(
                            'Compound Alert'!AJ220 &gt;= 7, "MED","LOW")))))</f>
        <v>LOW</v>
      </c>
      <c r="O86" s="25" t="str">
        <f ca="1">IF(
   $B$8="Overall Alert",IF(
      'Compound Alert'!W220 &gt;= 7, "HIGH",IF(
         'Compound Alert'!W220 &gt;= 5, "MED","LOW")), IF(
            $B$8="Underlying Vulnerability", IF(
               'Compound Alert'!AD220 &gt;= 10, "HIGH",IF(
                  'Compound Alert'!AD220 &gt;= 7, "MED","LOW")),IF(
                     $B$8="Emerging Threat", IF(
                        'Compound Alert'!AK220 &gt;= 10, "HIGH",IF(
                            'Compound Alert'!AK220 &gt;= 7, "MED","LOW")))))</f>
        <v>LOW</v>
      </c>
      <c r="P86" s="25"/>
      <c r="Q86" s="26"/>
      <c r="R86" s="26"/>
      <c r="S86" s="21"/>
      <c r="T86" s="21"/>
      <c r="U86" s="21"/>
      <c r="V86" s="21"/>
      <c r="W86" s="21"/>
      <c r="X86" s="21"/>
      <c r="Y86" s="27"/>
      <c r="Z86" s="27"/>
      <c r="AA86" s="27"/>
      <c r="AB86" s="27"/>
      <c r="AC86" s="27"/>
      <c r="AD86" s="27"/>
      <c r="AE86" s="27"/>
      <c r="AF86" s="27"/>
      <c r="AJ86" s="21"/>
      <c r="AK86" s="21"/>
      <c r="AL86" s="21"/>
      <c r="AM86" s="21"/>
      <c r="AN86" s="21"/>
      <c r="AO86" s="21"/>
      <c r="AP86" s="21"/>
      <c r="AQ86" s="21"/>
      <c r="AR86" s="21"/>
      <c r="AS86" s="21"/>
      <c r="AT86" s="21"/>
      <c r="AU86" s="21"/>
      <c r="AV86" s="21"/>
      <c r="AW86" s="21"/>
      <c r="AX86" s="21"/>
    </row>
    <row r="87" spans="1:50" x14ac:dyDescent="0.2">
      <c r="A87" s="63">
        <v>46</v>
      </c>
      <c r="B87" s="20" t="str">
        <f>'Compound Alert'!B60</f>
        <v>Dominican Republic</v>
      </c>
      <c r="C87" s="20" t="str">
        <f>'Compound Alert'!C60</f>
        <v>DOM</v>
      </c>
      <c r="D87" s="20" t="str">
        <f>'Compound Alert'!D60</f>
        <v>LCN           Latin America &amp; Caribbean</v>
      </c>
      <c r="E87" s="20" t="str">
        <f>'Compound Alert'!E60</f>
        <v>IBRD</v>
      </c>
      <c r="F87" s="217">
        <f ca="1">'Compound Alert'!F60</f>
        <v>55</v>
      </c>
      <c r="G87" s="22">
        <f ca="1">IF($B$8="Overall Alert",'Compound Alert'!G60,IF($B$8="Underlying Vulnerability",'Compound Alert'!J60,IF($B$8="Emerging Threat",'Compound Alert'!M60)))</f>
        <v>1.5</v>
      </c>
      <c r="H87" s="23">
        <f ca="1">IF($B$8="Overall Alert",'Compound Alert'!H60,IF($B$8="Underlying Vulnerability",'Compound Alert'!K60,IF($B$8="Emerging Threat",'Compound Alert'!N60)))</f>
        <v>1.5</v>
      </c>
      <c r="I87" s="50">
        <f t="shared" ca="1" si="0"/>
        <v>1</v>
      </c>
      <c r="J87" s="25" t="str">
        <f ca="1">IF(
   $B$8="Overall Alert",IF(
      'Compound Alert'!R60 &gt;= 7, "HIGH",IF(
         'Compound Alert'!R60 &gt;= 5, "MED","LOW")), IF(
            $B$8="Underlying Vulnerability", IF(
               'Compound Alert'!Y60 &gt;= 10, "HIGH",IF(
                  'Compound Alert'!Y60 &gt;= 7, "MED","LOW")),IF(
                     $B$8="Emerging Threat", IF(
                        'Compound Alert'!AF60 &gt;= 10, "HIGH",IF(
                            'Compound Alert'!AF60 &gt;= 7, "MED","LOW")))))</f>
        <v>HIGH</v>
      </c>
      <c r="K87" s="25" t="str">
        <f ca="1">IF(
   $B$8="Overall Alert",IF(
      'Compound Alert'!S60 &gt;= 7, "HIGH",IF(
         'Compound Alert'!S60 &gt;= 5, "MED","LOW")), IF(
            $B$8="Underlying Vulnerability", IF(
               'Compound Alert'!Z60 &gt;= 10, "HIGH",IF(
                  'Compound Alert'!Z60 &gt;= 7, "MED","LOW")),IF(
                     $B$8="Emerging Threat", IF(
                        'Compound Alert'!AG60 &gt;= 10, "HIGH",IF(
                            'Compound Alert'!AG60 &gt;= 7, "MED","LOW")))))</f>
        <v>LOW</v>
      </c>
      <c r="L87" s="25" t="str">
        <f ca="1">IF(
   $B$8="Overall Alert",IF(
      'Compound Alert'!T60 &gt;= 7, "HIGH",IF(
         'Compound Alert'!T60 &gt;= 5, "MED","LOW")), IF(
            $B$8="Underlying Vulnerability", IF(
               'Compound Alert'!AA60 &gt;= 10, "HIGH",IF(
                  'Compound Alert'!AA60 &gt;= 7, "MED","LOW")),IF(
                     $B$8="Emerging Threat", IF(
                        'Compound Alert'!AH60 &gt;= 10, "HIGH",IF(
                            'Compound Alert'!AH60 &gt;= 7, "MED","LOW")))))</f>
        <v>LOW</v>
      </c>
      <c r="M87" s="25" t="str">
        <f ca="1">IF(
   $B$8="Overall Alert",IF(
      'Compound Alert'!U60 &gt;= 7, "HIGH",IF(
         'Compound Alert'!U60 &gt;= 5, "MED","LOW")), IF(
            $B$8="Underlying Vulnerability", IF(
               'Compound Alert'!AB60 &gt;= 10, "HIGH",IF(
                  'Compound Alert'!AB60 &gt;= 7, "MED","LOW")),IF(
                     $B$8="Emerging Threat", IF(
                        'Compound Alert'!AI60 &gt;= 10, "HIGH",IF(
                            'Compound Alert'!AI60 &gt;= 7, "MED","LOW")))))</f>
        <v>MED</v>
      </c>
      <c r="N87" s="25" t="str">
        <f ca="1">IF(
   $B$8="Overall Alert",IF(
      'Compound Alert'!V60 &gt;= 7, "HIGH",IF(
         'Compound Alert'!V60 &gt;= 5, "MED","LOW")), IF(
            $B$8="Underlying Vulnerability", IF(
               'Compound Alert'!AC60 &gt;= 10, "HIGH",IF(
                  'Compound Alert'!AC60 &gt;= 7, "MED","LOW")),IF(
                     $B$8="Emerging Threat", IF(
                        'Compound Alert'!AJ60 &gt;= 10, "HIGH",IF(
                            'Compound Alert'!AJ60 &gt;= 7, "MED","LOW")))))</f>
        <v>LOW</v>
      </c>
      <c r="O87" s="25" t="str">
        <f ca="1">IF(
   $B$8="Overall Alert",IF(
      'Compound Alert'!W60 &gt;= 7, "HIGH",IF(
         'Compound Alert'!W60 &gt;= 5, "MED","LOW")), IF(
            $B$8="Underlying Vulnerability", IF(
               'Compound Alert'!AD60 &gt;= 10, "HIGH",IF(
                  'Compound Alert'!AD60 &gt;= 7, "MED","LOW")),IF(
                     $B$8="Emerging Threat", IF(
                        'Compound Alert'!AK60 &gt;= 10, "HIGH",IF(
                            'Compound Alert'!AK60 &gt;= 7, "MED","LOW")))))</f>
        <v>LOW</v>
      </c>
      <c r="P87" s="25"/>
      <c r="Q87" s="26"/>
      <c r="R87" s="26"/>
      <c r="S87" s="21"/>
      <c r="T87" s="21"/>
      <c r="U87" s="21"/>
      <c r="V87" s="21"/>
      <c r="W87" s="21"/>
      <c r="X87" s="21"/>
      <c r="Y87" s="27"/>
      <c r="Z87" s="27"/>
      <c r="AA87" s="27"/>
      <c r="AB87" s="27"/>
      <c r="AC87" s="27"/>
      <c r="AD87" s="27"/>
      <c r="AE87" s="27"/>
      <c r="AF87" s="27"/>
      <c r="AJ87" s="21"/>
      <c r="AK87" s="21"/>
      <c r="AL87" s="21"/>
      <c r="AM87" s="21"/>
      <c r="AN87" s="21"/>
      <c r="AO87" s="21"/>
      <c r="AP87" s="21"/>
      <c r="AQ87" s="21"/>
      <c r="AR87" s="21"/>
      <c r="AS87" s="21"/>
      <c r="AT87" s="21"/>
      <c r="AU87" s="21"/>
      <c r="AV87" s="21"/>
      <c r="AW87" s="21"/>
      <c r="AX87" s="21"/>
    </row>
    <row r="88" spans="1:50" x14ac:dyDescent="0.2">
      <c r="A88" s="63">
        <v>47</v>
      </c>
      <c r="B88" s="20" t="str">
        <f>'Compound Alert'!B79</f>
        <v>Gambia, The</v>
      </c>
      <c r="C88" s="20" t="str">
        <f>'Compound Alert'!C79</f>
        <v>GMB</v>
      </c>
      <c r="D88" s="20" t="str">
        <f>'Compound Alert'!D79</f>
        <v>SSF           Sub-Saharan Africa</v>
      </c>
      <c r="E88" s="20" t="str">
        <f>'Compound Alert'!E79</f>
        <v>IDA</v>
      </c>
      <c r="F88" s="217">
        <f ca="1">'Compound Alert'!F79</f>
        <v>74</v>
      </c>
      <c r="G88" s="22">
        <f ca="1">IF($B$8="Overall Alert",'Compound Alert'!G79,IF($B$8="Underlying Vulnerability",'Compound Alert'!J79,IF($B$8="Emerging Threat",'Compound Alert'!M79)))</f>
        <v>1.5</v>
      </c>
      <c r="H88" s="23">
        <f ca="1">IF($B$8="Overall Alert",'Compound Alert'!H79,IF($B$8="Underlying Vulnerability",'Compound Alert'!K79,IF($B$8="Emerging Threat",'Compound Alert'!N79)))</f>
        <v>1.5</v>
      </c>
      <c r="I88" s="50">
        <f t="shared" ca="1" si="0"/>
        <v>1</v>
      </c>
      <c r="J88" s="25" t="str">
        <f ca="1">IF(
   $B$8="Overall Alert",IF(
      'Compound Alert'!R79 &gt;= 7, "HIGH",IF(
         'Compound Alert'!R79 &gt;= 5, "MED","LOW")), IF(
            $B$8="Underlying Vulnerability", IF(
               'Compound Alert'!Y79 &gt;= 10, "HIGH",IF(
                  'Compound Alert'!Y79 &gt;= 7, "MED","LOW")),IF(
                     $B$8="Emerging Threat", IF(
                        'Compound Alert'!AF79 &gt;= 10, "HIGH",IF(
                            'Compound Alert'!AF79 &gt;= 7, "MED","LOW")))))</f>
        <v>LOW</v>
      </c>
      <c r="K88" s="25" t="str">
        <f ca="1">IF(
   $B$8="Overall Alert",IF(
      'Compound Alert'!S79 &gt;= 7, "HIGH",IF(
         'Compound Alert'!S79 &gt;= 5, "MED","LOW")), IF(
            $B$8="Underlying Vulnerability", IF(
               'Compound Alert'!Z79 &gt;= 10, "HIGH",IF(
                  'Compound Alert'!Z79 &gt;= 7, "MED","LOW")),IF(
                     $B$8="Emerging Threat", IF(
                        'Compound Alert'!AG79 &gt;= 10, "HIGH",IF(
                            'Compound Alert'!AG79 &gt;= 7, "MED","LOW")))))</f>
        <v>MED</v>
      </c>
      <c r="L88" s="25" t="str">
        <f ca="1">IF(
   $B$8="Overall Alert",IF(
      'Compound Alert'!T79 &gt;= 7, "HIGH",IF(
         'Compound Alert'!T79 &gt;= 5, "MED","LOW")), IF(
            $B$8="Underlying Vulnerability", IF(
               'Compound Alert'!AA79 &gt;= 10, "HIGH",IF(
                  'Compound Alert'!AA79 &gt;= 7, "MED","LOW")),IF(
                     $B$8="Emerging Threat", IF(
                        'Compound Alert'!AH79 &gt;= 10, "HIGH",IF(
                            'Compound Alert'!AH79 &gt;= 7, "MED","LOW")))))</f>
        <v>HIGH</v>
      </c>
      <c r="M88" s="25" t="str">
        <f ca="1">IF(
   $B$8="Overall Alert",IF(
      'Compound Alert'!U79 &gt;= 7, "HIGH",IF(
         'Compound Alert'!U79 &gt;= 5, "MED","LOW")), IF(
            $B$8="Underlying Vulnerability", IF(
               'Compound Alert'!AB79 &gt;= 10, "HIGH",IF(
                  'Compound Alert'!AB79 &gt;= 7, "MED","LOW")),IF(
                     $B$8="Emerging Threat", IF(
                        'Compound Alert'!AI79 &gt;= 10, "HIGH",IF(
                            'Compound Alert'!AI79 &gt;= 7, "MED","LOW")))))</f>
        <v>LOW</v>
      </c>
      <c r="N88" s="25" t="str">
        <f ca="1">IF(
   $B$8="Overall Alert",IF(
      'Compound Alert'!V79 &gt;= 7, "HIGH",IF(
         'Compound Alert'!V79 &gt;= 5, "MED","LOW")), IF(
            $B$8="Underlying Vulnerability", IF(
               'Compound Alert'!AC79 &gt;= 10, "HIGH",IF(
                  'Compound Alert'!AC79 &gt;= 7, "MED","LOW")),IF(
                     $B$8="Emerging Threat", IF(
                        'Compound Alert'!AJ79 &gt;= 10, "HIGH",IF(
                            'Compound Alert'!AJ79 &gt;= 7, "MED","LOW")))))</f>
        <v>LOW</v>
      </c>
      <c r="O88" s="25" t="str">
        <f ca="1">IF(
   $B$8="Overall Alert",IF(
      'Compound Alert'!W79 &gt;= 7, "HIGH",IF(
         'Compound Alert'!W79 &gt;= 5, "MED","LOW")), IF(
            $B$8="Underlying Vulnerability", IF(
               'Compound Alert'!AD79 &gt;= 10, "HIGH",IF(
                  'Compound Alert'!AD79 &gt;= 7, "MED","LOW")),IF(
                     $B$8="Emerging Threat", IF(
                        'Compound Alert'!AK79 &gt;= 10, "HIGH",IF(
                            'Compound Alert'!AK79 &gt;= 7, "MED","LOW")))))</f>
        <v>LOW</v>
      </c>
      <c r="P88" s="25"/>
      <c r="Q88" s="26"/>
      <c r="R88" s="26"/>
      <c r="S88" s="21"/>
      <c r="T88" s="21"/>
      <c r="U88" s="21"/>
      <c r="V88" s="21"/>
      <c r="W88" s="21"/>
      <c r="X88" s="21"/>
      <c r="Y88" s="27"/>
      <c r="Z88" s="27"/>
      <c r="AA88" s="27"/>
      <c r="AB88" s="27"/>
      <c r="AC88" s="27"/>
      <c r="AD88" s="27"/>
      <c r="AE88" s="27"/>
      <c r="AF88" s="27"/>
      <c r="AJ88" s="21"/>
      <c r="AK88" s="21"/>
      <c r="AL88" s="21"/>
      <c r="AM88" s="21"/>
      <c r="AN88" s="21"/>
      <c r="AO88" s="21"/>
      <c r="AP88" s="21"/>
      <c r="AQ88" s="21"/>
      <c r="AR88" s="21"/>
      <c r="AS88" s="21"/>
      <c r="AT88" s="21"/>
      <c r="AU88" s="21"/>
      <c r="AV88" s="21"/>
      <c r="AW88" s="21"/>
      <c r="AX88" s="21"/>
    </row>
    <row r="89" spans="1:50" x14ac:dyDescent="0.2">
      <c r="A89" s="63">
        <v>48</v>
      </c>
      <c r="B89" s="20" t="str">
        <f>'Compound Alert'!B113</f>
        <v>Lao PDR</v>
      </c>
      <c r="C89" s="20" t="str">
        <f>'Compound Alert'!C113</f>
        <v>LAO</v>
      </c>
      <c r="D89" s="20" t="str">
        <f>'Compound Alert'!D113</f>
        <v>EAS           East Asia &amp; Pacific</v>
      </c>
      <c r="E89" s="20" t="str">
        <f>'Compound Alert'!E113</f>
        <v>IDA</v>
      </c>
      <c r="F89" s="217">
        <f ca="1">'Compound Alert'!F113</f>
        <v>108</v>
      </c>
      <c r="G89" s="22">
        <f ca="1">IF($B$8="Overall Alert",'Compound Alert'!G113,IF($B$8="Underlying Vulnerability",'Compound Alert'!J113,IF($B$8="Emerging Threat",'Compound Alert'!M113)))</f>
        <v>1.5</v>
      </c>
      <c r="H89" s="23">
        <f ca="1">IF($B$8="Overall Alert",'Compound Alert'!H113,IF($B$8="Underlying Vulnerability",'Compound Alert'!K113,IF($B$8="Emerging Threat",'Compound Alert'!N113)))</f>
        <v>1.5</v>
      </c>
      <c r="I89" s="50">
        <f t="shared" ca="1" si="0"/>
        <v>1</v>
      </c>
      <c r="J89" s="25" t="str">
        <f ca="1">IF(
   $B$8="Overall Alert",IF(
      'Compound Alert'!R113 &gt;= 7, "HIGH",IF(
         'Compound Alert'!R113 &gt;= 5, "MED","LOW")), IF(
            $B$8="Underlying Vulnerability", IF(
               'Compound Alert'!Y113 &gt;= 10, "HIGH",IF(
                  'Compound Alert'!Y113 &gt;= 7, "MED","LOW")),IF(
                     $B$8="Emerging Threat", IF(
                        'Compound Alert'!AF113 &gt;= 10, "HIGH",IF(
                            'Compound Alert'!AF113 &gt;= 7, "MED","LOW")))))</f>
        <v>LOW</v>
      </c>
      <c r="K89" s="25" t="str">
        <f ca="1">IF(
   $B$8="Overall Alert",IF(
      'Compound Alert'!S113 &gt;= 7, "HIGH",IF(
         'Compound Alert'!S113 &gt;= 5, "MED","LOW")), IF(
            $B$8="Underlying Vulnerability", IF(
               'Compound Alert'!Z113 &gt;= 10, "HIGH",IF(
                  'Compound Alert'!Z113 &gt;= 7, "MED","LOW")),IF(
                     $B$8="Emerging Threat", IF(
                        'Compound Alert'!AG113 &gt;= 10, "HIGH",IF(
                            'Compound Alert'!AG113 &gt;= 7, "MED","LOW")))))</f>
        <v>MED</v>
      </c>
      <c r="L89" s="25" t="str">
        <f ca="1">IF(
   $B$8="Overall Alert",IF(
      'Compound Alert'!T113 &gt;= 7, "HIGH",IF(
         'Compound Alert'!T113 &gt;= 5, "MED","LOW")), IF(
            $B$8="Underlying Vulnerability", IF(
               'Compound Alert'!AA113 &gt;= 10, "HIGH",IF(
                  'Compound Alert'!AA113 &gt;= 7, "MED","LOW")),IF(
                     $B$8="Emerging Threat", IF(
                        'Compound Alert'!AH113 &gt;= 10, "HIGH",IF(
                            'Compound Alert'!AH113 &gt;= 7, "MED","LOW")))))</f>
        <v>HIGH</v>
      </c>
      <c r="M89" s="25" t="str">
        <f ca="1">IF(
   $B$8="Overall Alert",IF(
      'Compound Alert'!U113 &gt;= 7, "HIGH",IF(
         'Compound Alert'!U113 &gt;= 5, "MED","LOW")), IF(
            $B$8="Underlying Vulnerability", IF(
               'Compound Alert'!AB113 &gt;= 10, "HIGH",IF(
                  'Compound Alert'!AB113 &gt;= 7, "MED","LOW")),IF(
                     $B$8="Emerging Threat", IF(
                        'Compound Alert'!AI113 &gt;= 10, "HIGH",IF(
                            'Compound Alert'!AI113 &gt;= 7, "MED","LOW")))))</f>
        <v>LOW</v>
      </c>
      <c r="N89" s="25" t="str">
        <f ca="1">IF(
   $B$8="Overall Alert",IF(
      'Compound Alert'!V113 &gt;= 7, "HIGH",IF(
         'Compound Alert'!V113 &gt;= 5, "MED","LOW")), IF(
            $B$8="Underlying Vulnerability", IF(
               'Compound Alert'!AC113 &gt;= 10, "HIGH",IF(
                  'Compound Alert'!AC113 &gt;= 7, "MED","LOW")),IF(
                     $B$8="Emerging Threat", IF(
                        'Compound Alert'!AJ113 &gt;= 10, "HIGH",IF(
                            'Compound Alert'!AJ113 &gt;= 7, "MED","LOW")))))</f>
        <v>LOW</v>
      </c>
      <c r="O89" s="25" t="str">
        <f ca="1">IF(
   $B$8="Overall Alert",IF(
      'Compound Alert'!W113 &gt;= 7, "HIGH",IF(
         'Compound Alert'!W113 &gt;= 5, "MED","LOW")), IF(
            $B$8="Underlying Vulnerability", IF(
               'Compound Alert'!AD113 &gt;= 10, "HIGH",IF(
                  'Compound Alert'!AD113 &gt;= 7, "MED","LOW")),IF(
                     $B$8="Emerging Threat", IF(
                        'Compound Alert'!AK113 &gt;= 10, "HIGH",IF(
                            'Compound Alert'!AK113 &gt;= 7, "MED","LOW")))))</f>
        <v>LOW</v>
      </c>
      <c r="P89" s="25"/>
      <c r="Q89" s="26"/>
      <c r="R89" s="26"/>
      <c r="S89" s="21"/>
      <c r="T89" s="21"/>
      <c r="U89" s="21"/>
      <c r="V89" s="21"/>
      <c r="W89" s="21"/>
      <c r="X89" s="21"/>
      <c r="Y89" s="27"/>
      <c r="Z89" s="27"/>
      <c r="AA89" s="27"/>
      <c r="AB89" s="27"/>
      <c r="AC89" s="27"/>
      <c r="AD89" s="27"/>
      <c r="AE89" s="27"/>
      <c r="AF89" s="27"/>
      <c r="AJ89" s="21"/>
      <c r="AK89" s="21"/>
      <c r="AL89" s="21"/>
      <c r="AM89" s="21"/>
      <c r="AN89" s="21"/>
      <c r="AO89" s="21"/>
      <c r="AP89" s="21"/>
      <c r="AQ89" s="21"/>
      <c r="AR89" s="21"/>
      <c r="AS89" s="21"/>
      <c r="AT89" s="21"/>
      <c r="AU89" s="21"/>
      <c r="AV89" s="21"/>
      <c r="AW89" s="21"/>
      <c r="AX89" s="21"/>
    </row>
    <row r="90" spans="1:50" x14ac:dyDescent="0.2">
      <c r="A90" s="63">
        <v>49</v>
      </c>
      <c r="B90" s="20" t="str">
        <f>'Compound Alert'!B138</f>
        <v>Mongolia</v>
      </c>
      <c r="C90" s="20" t="str">
        <f>'Compound Alert'!C138</f>
        <v>MNG</v>
      </c>
      <c r="D90" s="20" t="str">
        <f>'Compound Alert'!D138</f>
        <v>EAS           East Asia &amp; Pacific</v>
      </c>
      <c r="E90" s="20" t="str">
        <f>'Compound Alert'!E138</f>
        <v>IBRD</v>
      </c>
      <c r="F90" s="217">
        <f ca="1">'Compound Alert'!F138</f>
        <v>133</v>
      </c>
      <c r="G90" s="22">
        <f ca="1">IF($B$8="Overall Alert",'Compound Alert'!G138,IF($B$8="Underlying Vulnerability",'Compound Alert'!J138,IF($B$8="Emerging Threat",'Compound Alert'!M138)))</f>
        <v>1.5</v>
      </c>
      <c r="H90" s="23">
        <f ca="1">IF($B$8="Overall Alert",'Compound Alert'!H138,IF($B$8="Underlying Vulnerability",'Compound Alert'!K138,IF($B$8="Emerging Threat",'Compound Alert'!N138)))</f>
        <v>1.5</v>
      </c>
      <c r="I90" s="50">
        <f t="shared" ca="1" si="0"/>
        <v>1</v>
      </c>
      <c r="J90" s="25" t="str">
        <f ca="1">IF(
   $B$8="Overall Alert",IF(
      'Compound Alert'!R138 &gt;= 7, "HIGH",IF(
         'Compound Alert'!R138 &gt;= 5, "MED","LOW")), IF(
            $B$8="Underlying Vulnerability", IF(
               'Compound Alert'!Y138 &gt;= 10, "HIGH",IF(
                  'Compound Alert'!Y138 &gt;= 7, "MED","LOW")),IF(
                     $B$8="Emerging Threat", IF(
                        'Compound Alert'!AF138 &gt;= 10, "HIGH",IF(
                            'Compound Alert'!AF138 &gt;= 7, "MED","LOW")))))</f>
        <v>LOW</v>
      </c>
      <c r="K90" s="25" t="str">
        <f ca="1">IF(
   $B$8="Overall Alert",IF(
      'Compound Alert'!S138 &gt;= 7, "HIGH",IF(
         'Compound Alert'!S138 &gt;= 5, "MED","LOW")), IF(
            $B$8="Underlying Vulnerability", IF(
               'Compound Alert'!Z138 &gt;= 10, "HIGH",IF(
                  'Compound Alert'!Z138 &gt;= 7, "MED","LOW")),IF(
                     $B$8="Emerging Threat", IF(
                        'Compound Alert'!AG138 &gt;= 10, "HIGH",IF(
                            'Compound Alert'!AG138 &gt;= 7, "MED","LOW")))))</f>
        <v>LOW</v>
      </c>
      <c r="L90" s="25" t="str">
        <f ca="1">IF(
   $B$8="Overall Alert",IF(
      'Compound Alert'!T138 &gt;= 7, "HIGH",IF(
         'Compound Alert'!T138 &gt;= 5, "MED","LOW")), IF(
            $B$8="Underlying Vulnerability", IF(
               'Compound Alert'!AA138 &gt;= 10, "HIGH",IF(
                  'Compound Alert'!AA138 &gt;= 7, "MED","LOW")),IF(
                     $B$8="Emerging Threat", IF(
                        'Compound Alert'!AH138 &gt;= 10, "HIGH",IF(
                            'Compound Alert'!AH138 &gt;= 7, "MED","LOW")))))</f>
        <v>LOW</v>
      </c>
      <c r="M90" s="25" t="str">
        <f ca="1">IF(
   $B$8="Overall Alert",IF(
      'Compound Alert'!U138 &gt;= 7, "HIGH",IF(
         'Compound Alert'!U138 &gt;= 5, "MED","LOW")), IF(
            $B$8="Underlying Vulnerability", IF(
               'Compound Alert'!AB138 &gt;= 10, "HIGH",IF(
                  'Compound Alert'!AB138 &gt;= 7, "MED","LOW")),IF(
                     $B$8="Emerging Threat", IF(
                        'Compound Alert'!AI138 &gt;= 10, "HIGH",IF(
                            'Compound Alert'!AI138 &gt;= 7, "MED","LOW")))))</f>
        <v>HIGH</v>
      </c>
      <c r="N90" s="25" t="str">
        <f ca="1">IF(
   $B$8="Overall Alert",IF(
      'Compound Alert'!V138 &gt;= 7, "HIGH",IF(
         'Compound Alert'!V138 &gt;= 5, "MED","LOW")), IF(
            $B$8="Underlying Vulnerability", IF(
               'Compound Alert'!AC138 &gt;= 10, "HIGH",IF(
                  'Compound Alert'!AC138 &gt;= 7, "MED","LOW")),IF(
                     $B$8="Emerging Threat", IF(
                        'Compound Alert'!AJ138 &gt;= 10, "HIGH",IF(
                            'Compound Alert'!AJ138 &gt;= 7, "MED","LOW")))))</f>
        <v>MED</v>
      </c>
      <c r="O90" s="25" t="str">
        <f ca="1">IF(
   $B$8="Overall Alert",IF(
      'Compound Alert'!W138 &gt;= 7, "HIGH",IF(
         'Compound Alert'!W138 &gt;= 5, "MED","LOW")), IF(
            $B$8="Underlying Vulnerability", IF(
               'Compound Alert'!AD138 &gt;= 10, "HIGH",IF(
                  'Compound Alert'!AD138 &gt;= 7, "MED","LOW")),IF(
                     $B$8="Emerging Threat", IF(
                        'Compound Alert'!AK138 &gt;= 10, "HIGH",IF(
                            'Compound Alert'!AK138 &gt;= 7, "MED","LOW")))))</f>
        <v>LOW</v>
      </c>
      <c r="P90" s="25"/>
      <c r="Q90" s="26"/>
      <c r="R90" s="26"/>
      <c r="S90" s="21"/>
      <c r="T90" s="21"/>
      <c r="U90" s="21"/>
      <c r="V90" s="21"/>
      <c r="W90" s="21"/>
      <c r="X90" s="21"/>
      <c r="Y90" s="27"/>
      <c r="Z90" s="27"/>
      <c r="AA90" s="27"/>
      <c r="AB90" s="27"/>
      <c r="AC90" s="27"/>
      <c r="AD90" s="27"/>
      <c r="AE90" s="27"/>
      <c r="AF90" s="27"/>
      <c r="AJ90" s="21"/>
      <c r="AK90" s="21"/>
      <c r="AL90" s="21"/>
      <c r="AM90" s="21"/>
      <c r="AN90" s="21"/>
      <c r="AO90" s="21"/>
      <c r="AP90" s="21"/>
      <c r="AQ90" s="21"/>
      <c r="AR90" s="21"/>
      <c r="AS90" s="21"/>
      <c r="AT90" s="21"/>
      <c r="AU90" s="21"/>
      <c r="AV90" s="21"/>
      <c r="AW90" s="21"/>
      <c r="AX90" s="21"/>
    </row>
    <row r="91" spans="1:50" x14ac:dyDescent="0.2">
      <c r="A91" s="63">
        <v>50</v>
      </c>
      <c r="B91" s="20" t="str">
        <f>'Compound Alert'!B105</f>
        <v>Kazakhstan</v>
      </c>
      <c r="C91" s="20" t="str">
        <f>'Compound Alert'!C105</f>
        <v>KAZ</v>
      </c>
      <c r="D91" s="20" t="str">
        <f>'Compound Alert'!D105</f>
        <v>ECS           Europe &amp; Central Asia</v>
      </c>
      <c r="E91" s="20" t="str">
        <f>'Compound Alert'!E105</f>
        <v>IBRD</v>
      </c>
      <c r="F91" s="217">
        <f ca="1">'Compound Alert'!F105</f>
        <v>100</v>
      </c>
      <c r="G91" s="22">
        <f ca="1">IF($B$8="Overall Alert",'Compound Alert'!G105,IF($B$8="Underlying Vulnerability",'Compound Alert'!J105,IF($B$8="Emerging Threat",'Compound Alert'!M105)))</f>
        <v>1.5</v>
      </c>
      <c r="H91" s="23">
        <f ca="1">IF($B$8="Overall Alert",'Compound Alert'!H105,IF($B$8="Underlying Vulnerability",'Compound Alert'!K105,IF($B$8="Emerging Threat",'Compound Alert'!N105)))</f>
        <v>1.5</v>
      </c>
      <c r="I91" s="50">
        <f t="shared" ca="1" si="0"/>
        <v>1</v>
      </c>
      <c r="J91" s="25" t="str">
        <f ca="1">IF(
   $B$8="Overall Alert",IF(
      'Compound Alert'!R105 &gt;= 7, "HIGH",IF(
         'Compound Alert'!R105 &gt;= 5, "MED","LOW")), IF(
            $B$8="Underlying Vulnerability", IF(
               'Compound Alert'!Y105 &gt;= 10, "HIGH",IF(
                  'Compound Alert'!Y105 &gt;= 7, "MED","LOW")),IF(
                     $B$8="Emerging Threat", IF(
                        'Compound Alert'!AF105 &gt;= 10, "HIGH",IF(
                            'Compound Alert'!AF105 &gt;= 7, "MED","LOW")))))</f>
        <v>LOW</v>
      </c>
      <c r="K91" s="25" t="str">
        <f ca="1">IF(
   $B$8="Overall Alert",IF(
      'Compound Alert'!S105 &gt;= 7, "HIGH",IF(
         'Compound Alert'!S105 &gt;= 5, "MED","LOW")), IF(
            $B$8="Underlying Vulnerability", IF(
               'Compound Alert'!Z105 &gt;= 10, "HIGH",IF(
                  'Compound Alert'!Z105 &gt;= 7, "MED","LOW")),IF(
                     $B$8="Emerging Threat", IF(
                        'Compound Alert'!AG105 &gt;= 10, "HIGH",IF(
                            'Compound Alert'!AG105 &gt;= 7, "MED","LOW")))))</f>
        <v>LOW</v>
      </c>
      <c r="L91" s="25" t="str">
        <f ca="1">IF(
   $B$8="Overall Alert",IF(
      'Compound Alert'!T105 &gt;= 7, "HIGH",IF(
         'Compound Alert'!T105 &gt;= 5, "MED","LOW")), IF(
            $B$8="Underlying Vulnerability", IF(
               'Compound Alert'!AA105 &gt;= 10, "HIGH",IF(
                  'Compound Alert'!AA105 &gt;= 7, "MED","LOW")),IF(
                     $B$8="Emerging Threat", IF(
                        'Compound Alert'!AH105 &gt;= 10, "HIGH",IF(
                            'Compound Alert'!AH105 &gt;= 7, "MED","LOW")))))</f>
        <v>MED</v>
      </c>
      <c r="M91" s="25" t="str">
        <f ca="1">IF(
   $B$8="Overall Alert",IF(
      'Compound Alert'!U105 &gt;= 7, "HIGH",IF(
         'Compound Alert'!U105 &gt;= 5, "MED","LOW")), IF(
            $B$8="Underlying Vulnerability", IF(
               'Compound Alert'!AB105 &gt;= 10, "HIGH",IF(
                  'Compound Alert'!AB105 &gt;= 7, "MED","LOW")),IF(
                     $B$8="Emerging Threat", IF(
                        'Compound Alert'!AI105 &gt;= 10, "HIGH",IF(
                            'Compound Alert'!AI105 &gt;= 7, "MED","LOW")))))</f>
        <v>LOW</v>
      </c>
      <c r="N91" s="25" t="str">
        <f ca="1">IF(
   $B$8="Overall Alert",IF(
      'Compound Alert'!V105 &gt;= 7, "HIGH",IF(
         'Compound Alert'!V105 &gt;= 5, "MED","LOW")), IF(
            $B$8="Underlying Vulnerability", IF(
               'Compound Alert'!AC105 &gt;= 10, "HIGH",IF(
                  'Compound Alert'!AC105 &gt;= 7, "MED","LOW")),IF(
                     $B$8="Emerging Threat", IF(
                        'Compound Alert'!AJ105 &gt;= 10, "HIGH",IF(
                            'Compound Alert'!AJ105 &gt;= 7, "MED","LOW")))))</f>
        <v>HIGH</v>
      </c>
      <c r="O91" s="25" t="str">
        <f ca="1">IF(
   $B$8="Overall Alert",IF(
      'Compound Alert'!W105 &gt;= 7, "HIGH",IF(
         'Compound Alert'!W105 &gt;= 5, "MED","LOW")), IF(
            $B$8="Underlying Vulnerability", IF(
               'Compound Alert'!AD105 &gt;= 10, "HIGH",IF(
                  'Compound Alert'!AD105 &gt;= 7, "MED","LOW")),IF(
                     $B$8="Emerging Threat", IF(
                        'Compound Alert'!AK105 &gt;= 10, "HIGH",IF(
                            'Compound Alert'!AK105 &gt;= 7, "MED","LOW")))))</f>
        <v>LOW</v>
      </c>
      <c r="P91" s="25"/>
      <c r="Q91" s="26"/>
      <c r="R91" s="26"/>
      <c r="S91" s="21"/>
      <c r="T91" s="21"/>
      <c r="U91" s="21"/>
      <c r="V91" s="21"/>
      <c r="W91" s="21"/>
      <c r="X91" s="21"/>
      <c r="Y91" s="27"/>
      <c r="Z91" s="27"/>
      <c r="AA91" s="27"/>
      <c r="AB91" s="27"/>
      <c r="AC91" s="27"/>
      <c r="AD91" s="27"/>
      <c r="AE91" s="27"/>
      <c r="AF91" s="27"/>
      <c r="AJ91" s="21"/>
      <c r="AK91" s="21"/>
      <c r="AL91" s="21"/>
      <c r="AM91" s="21"/>
      <c r="AN91" s="21"/>
      <c r="AO91" s="21"/>
      <c r="AP91" s="21"/>
      <c r="AQ91" s="21"/>
      <c r="AR91" s="21"/>
      <c r="AS91" s="21"/>
      <c r="AT91" s="21"/>
      <c r="AU91" s="21"/>
      <c r="AV91" s="21"/>
      <c r="AW91" s="21"/>
      <c r="AX91" s="21"/>
    </row>
    <row r="92" spans="1:50" x14ac:dyDescent="0.2">
      <c r="A92" s="63">
        <v>51</v>
      </c>
      <c r="B92" s="20" t="str">
        <f>'Compound Alert'!B222</f>
        <v>Zambia</v>
      </c>
      <c r="C92" s="20" t="str">
        <f>'Compound Alert'!C222</f>
        <v>ZMB</v>
      </c>
      <c r="D92" s="20" t="str">
        <f>'Compound Alert'!D222</f>
        <v>SSF           Sub-Saharan Africa</v>
      </c>
      <c r="E92" s="20" t="str">
        <f>'Compound Alert'!E222</f>
        <v>IDA</v>
      </c>
      <c r="F92" s="217">
        <f>'Compound Alert'!F222</f>
        <v>0</v>
      </c>
      <c r="G92" s="22">
        <f ca="1">IF($B$8="Overall Alert",'Compound Alert'!G222,IF($B$8="Underlying Vulnerability",'Compound Alert'!J222,IF($B$8="Emerging Threat",'Compound Alert'!M222)))</f>
        <v>1.5</v>
      </c>
      <c r="H92" s="23">
        <f ca="1">IF($B$8="Overall Alert",'Compound Alert'!H222,IF($B$8="Underlying Vulnerability",'Compound Alert'!K222,IF($B$8="Emerging Threat",'Compound Alert'!N222)))</f>
        <v>1.5</v>
      </c>
      <c r="I92" s="50">
        <f t="shared" ca="1" si="0"/>
        <v>1</v>
      </c>
      <c r="J92" s="25" t="str">
        <f ca="1">IF(
   $B$8="Overall Alert",IF(
      'Compound Alert'!R222 &gt;= 7, "HIGH",IF(
         'Compound Alert'!R222 &gt;= 5, "MED","LOW")), IF(
            $B$8="Underlying Vulnerability", IF(
               'Compound Alert'!Y222 &gt;= 10, "HIGH",IF(
                  'Compound Alert'!Y222 &gt;= 7, "MED","LOW")),IF(
                     $B$8="Emerging Threat", IF(
                        'Compound Alert'!AF222 &gt;= 10, "HIGH",IF(
                            'Compound Alert'!AF222 &gt;= 7, "MED","LOW")))))</f>
        <v>LOW</v>
      </c>
      <c r="K92" s="25" t="str">
        <f ca="1">IF(
   $B$8="Overall Alert",IF(
      'Compound Alert'!S222 &gt;= 7, "HIGH",IF(
         'Compound Alert'!S222 &gt;= 5, "MED","LOW")), IF(
            $B$8="Underlying Vulnerability", IF(
               'Compound Alert'!Z222 &gt;= 10, "HIGH",IF(
                  'Compound Alert'!Z222 &gt;= 7, "MED","LOW")),IF(
                     $B$8="Emerging Threat", IF(
                        'Compound Alert'!AG222 &gt;= 10, "HIGH",IF(
                            'Compound Alert'!AG222 &gt;= 7, "MED","LOW")))))</f>
        <v>LOW</v>
      </c>
      <c r="L92" s="25" t="str">
        <f ca="1">IF(
   $B$8="Overall Alert",IF(
      'Compound Alert'!T222 &gt;= 7, "HIGH",IF(
         'Compound Alert'!T222 &gt;= 5, "MED","LOW")), IF(
            $B$8="Underlying Vulnerability", IF(
               'Compound Alert'!AA222 &gt;= 10, "HIGH",IF(
                  'Compound Alert'!AA222 &gt;= 7, "MED","LOW")),IF(
                     $B$8="Emerging Threat", IF(
                        'Compound Alert'!AH222 &gt;= 10, "HIGH",IF(
                            'Compound Alert'!AH222 &gt;= 7, "MED","LOW")))))</f>
        <v>HIGH</v>
      </c>
      <c r="M92" s="25" t="str">
        <f ca="1">IF(
   $B$8="Overall Alert",IF(
      'Compound Alert'!U222 &gt;= 7, "HIGH",IF(
         'Compound Alert'!U222 &gt;= 5, "MED","LOW")), IF(
            $B$8="Underlying Vulnerability", IF(
               'Compound Alert'!AB222 &gt;= 10, "HIGH",IF(
                  'Compound Alert'!AB222 &gt;= 7, "MED","LOW")),IF(
                     $B$8="Emerging Threat", IF(
                        'Compound Alert'!AI222 &gt;= 10, "HIGH",IF(
                            'Compound Alert'!AI222 &gt;= 7, "MED","LOW")))))</f>
        <v>LOW</v>
      </c>
      <c r="N92" s="25" t="str">
        <f ca="1">IF(
   $B$8="Overall Alert",IF(
      'Compound Alert'!V222 &gt;= 7, "HIGH",IF(
         'Compound Alert'!V222 &gt;= 5, "MED","LOW")), IF(
            $B$8="Underlying Vulnerability", IF(
               'Compound Alert'!AC222 &gt;= 10, "HIGH",IF(
                  'Compound Alert'!AC222 &gt;= 7, "MED","LOW")),IF(
                     $B$8="Emerging Threat", IF(
                        'Compound Alert'!AJ222 &gt;= 10, "HIGH",IF(
                            'Compound Alert'!AJ222 &gt;= 7, "MED","LOW")))))</f>
        <v>MED</v>
      </c>
      <c r="O92" s="25" t="str">
        <f ca="1">IF(
   $B$8="Overall Alert",IF(
      'Compound Alert'!W222 &gt;= 7, "HIGH",IF(
         'Compound Alert'!W222 &gt;= 5, "MED","LOW")), IF(
            $B$8="Underlying Vulnerability", IF(
               'Compound Alert'!AD222 &gt;= 10, "HIGH",IF(
                  'Compound Alert'!AD222 &gt;= 7, "MED","LOW")),IF(
                     $B$8="Emerging Threat", IF(
                        'Compound Alert'!AK222 &gt;= 10, "HIGH",IF(
                            'Compound Alert'!AK222 &gt;= 7, "MED","LOW")))))</f>
        <v>LOW</v>
      </c>
      <c r="P92" s="25"/>
      <c r="Q92" s="26"/>
      <c r="R92" s="26"/>
      <c r="S92" s="21"/>
      <c r="T92" s="21"/>
      <c r="U92" s="21"/>
      <c r="V92" s="21"/>
      <c r="W92" s="21"/>
      <c r="X92" s="21"/>
      <c r="Y92" s="27"/>
      <c r="Z92" s="27"/>
      <c r="AA92" s="27"/>
      <c r="AB92" s="27"/>
      <c r="AC92" s="27"/>
      <c r="AD92" s="27"/>
      <c r="AE92" s="27"/>
      <c r="AF92" s="27"/>
      <c r="AJ92" s="21"/>
      <c r="AK92" s="21"/>
      <c r="AL92" s="21"/>
      <c r="AM92" s="21"/>
      <c r="AN92" s="21"/>
      <c r="AO92" s="21"/>
      <c r="AP92" s="21"/>
      <c r="AQ92" s="21"/>
      <c r="AR92" s="21"/>
      <c r="AS92" s="21"/>
      <c r="AT92" s="21"/>
      <c r="AU92" s="21"/>
      <c r="AV92" s="21"/>
      <c r="AW92" s="21"/>
      <c r="AX92" s="21"/>
    </row>
    <row r="93" spans="1:50" x14ac:dyDescent="0.2">
      <c r="A93" s="63">
        <v>52</v>
      </c>
      <c r="B93" s="20" t="str">
        <f>'Compound Alert'!B116</f>
        <v>Libya</v>
      </c>
      <c r="C93" s="20" t="str">
        <f>'Compound Alert'!C116</f>
        <v>LBY</v>
      </c>
      <c r="D93" s="20" t="str">
        <f>'Compound Alert'!D116</f>
        <v>MEA           Middle East &amp; North Africa</v>
      </c>
      <c r="E93" s="20" t="str">
        <f>'Compound Alert'!E116</f>
        <v>IBRD</v>
      </c>
      <c r="F93" s="217">
        <f ca="1">'Compound Alert'!F116</f>
        <v>111</v>
      </c>
      <c r="G93" s="22">
        <f ca="1">IF($B$8="Overall Alert",'Compound Alert'!G116,IF($B$8="Underlying Vulnerability",'Compound Alert'!J116,IF($B$8="Emerging Threat",'Compound Alert'!M116)))</f>
        <v>1.5</v>
      </c>
      <c r="H93" s="23">
        <f ca="1">IF($B$8="Overall Alert",'Compound Alert'!H116,IF($B$8="Underlying Vulnerability",'Compound Alert'!K116,IF($B$8="Emerging Threat",'Compound Alert'!N116)))</f>
        <v>1.5</v>
      </c>
      <c r="I93" s="50">
        <f t="shared" ca="1" si="0"/>
        <v>1</v>
      </c>
      <c r="J93" s="25" t="str">
        <f ca="1">IF(
   $B$8="Overall Alert",IF(
      'Compound Alert'!R116 &gt;= 7, "HIGH",IF(
         'Compound Alert'!R116 &gt;= 5, "MED","LOW")), IF(
            $B$8="Underlying Vulnerability", IF(
               'Compound Alert'!Y116 &gt;= 10, "HIGH",IF(
                  'Compound Alert'!Y116 &gt;= 7, "MED","LOW")),IF(
                     $B$8="Emerging Threat", IF(
                        'Compound Alert'!AF116 &gt;= 10, "HIGH",IF(
                            'Compound Alert'!AF116 &gt;= 7, "MED","LOW")))))</f>
        <v>LOW</v>
      </c>
      <c r="K93" s="25" t="str">
        <f ca="1">IF(
   $B$8="Overall Alert",IF(
      'Compound Alert'!S116 &gt;= 7, "HIGH",IF(
         'Compound Alert'!S116 &gt;= 5, "MED","LOW")), IF(
            $B$8="Underlying Vulnerability", IF(
               'Compound Alert'!Z116 &gt;= 10, "HIGH",IF(
                  'Compound Alert'!Z116 &gt;= 7, "MED","LOW")),IF(
                     $B$8="Emerging Threat", IF(
                        'Compound Alert'!AG116 &gt;= 10, "HIGH",IF(
                            'Compound Alert'!AG116 &gt;= 7, "MED","LOW")))))</f>
        <v>LOW</v>
      </c>
      <c r="L93" s="25" t="str">
        <f ca="1">IF(
   $B$8="Overall Alert",IF(
      'Compound Alert'!T116 &gt;= 7, "HIGH",IF(
         'Compound Alert'!T116 &gt;= 5, "MED","LOW")), IF(
            $B$8="Underlying Vulnerability", IF(
               'Compound Alert'!AA116 &gt;= 10, "HIGH",IF(
                  'Compound Alert'!AA116 &gt;= 7, "MED","LOW")),IF(
                     $B$8="Emerging Threat", IF(
                        'Compound Alert'!AH116 &gt;= 10, "HIGH",IF(
                            'Compound Alert'!AH116 &gt;= 7, "MED","LOW")))))</f>
        <v>LOW</v>
      </c>
      <c r="M93" s="25" t="str">
        <f ca="1">IF(
   $B$8="Overall Alert",IF(
      'Compound Alert'!U116 &gt;= 7, "HIGH",IF(
         'Compound Alert'!U116 &gt;= 5, "MED","LOW")), IF(
            $B$8="Underlying Vulnerability", IF(
               'Compound Alert'!AB116 &gt;= 10, "HIGH",IF(
                  'Compound Alert'!AB116 &gt;= 7, "MED","LOW")),IF(
                     $B$8="Emerging Threat", IF(
                        'Compound Alert'!AI116 &gt;= 10, "HIGH",IF(
                            'Compound Alert'!AI116 &gt;= 7, "MED","LOW")))))</f>
        <v>LOW</v>
      </c>
      <c r="N93" s="25" t="str">
        <f ca="1">IF(
   $B$8="Overall Alert",IF(
      'Compound Alert'!V116 &gt;= 7, "HIGH",IF(
         'Compound Alert'!V116 &gt;= 5, "MED","LOW")), IF(
            $B$8="Underlying Vulnerability", IF(
               'Compound Alert'!AC116 &gt;= 10, "HIGH",IF(
                  'Compound Alert'!AC116 &gt;= 7, "MED","LOW")),IF(
                     $B$8="Emerging Threat", IF(
                        'Compound Alert'!AJ116 &gt;= 10, "HIGH",IF(
                            'Compound Alert'!AJ116 &gt;= 7, "MED","LOW")))))</f>
        <v>MED</v>
      </c>
      <c r="O93" s="25" t="str">
        <f ca="1">IF(
   $B$8="Overall Alert",IF(
      'Compound Alert'!W116 &gt;= 7, "HIGH",IF(
         'Compound Alert'!W116 &gt;= 5, "MED","LOW")), IF(
            $B$8="Underlying Vulnerability", IF(
               'Compound Alert'!AD116 &gt;= 10, "HIGH",IF(
                  'Compound Alert'!AD116 &gt;= 7, "MED","LOW")),IF(
                     $B$8="Emerging Threat", IF(
                        'Compound Alert'!AK116 &gt;= 10, "HIGH",IF(
                            'Compound Alert'!AK116 &gt;= 7, "MED","LOW")))))</f>
        <v>HIGH</v>
      </c>
      <c r="P93" s="25"/>
      <c r="Q93" s="26"/>
      <c r="R93" s="26"/>
      <c r="S93" s="21"/>
      <c r="T93" s="21"/>
      <c r="U93" s="21"/>
      <c r="V93" s="21"/>
      <c r="W93" s="21"/>
      <c r="X93" s="21"/>
      <c r="Y93" s="27"/>
      <c r="Z93" s="27"/>
      <c r="AA93" s="27"/>
      <c r="AB93" s="27"/>
      <c r="AC93" s="27"/>
      <c r="AD93" s="27"/>
      <c r="AE93" s="27"/>
      <c r="AF93" s="27"/>
      <c r="AJ93" s="21"/>
      <c r="AK93" s="21"/>
      <c r="AL93" s="21"/>
      <c r="AM93" s="21"/>
      <c r="AN93" s="21"/>
      <c r="AO93" s="21"/>
      <c r="AP93" s="21"/>
      <c r="AQ93" s="21"/>
      <c r="AR93" s="21"/>
      <c r="AS93" s="21"/>
      <c r="AT93" s="21"/>
      <c r="AU93" s="21"/>
      <c r="AV93" s="21"/>
      <c r="AW93" s="21"/>
      <c r="AX93" s="21"/>
    </row>
    <row r="94" spans="1:50" x14ac:dyDescent="0.2">
      <c r="A94" s="63">
        <v>53</v>
      </c>
      <c r="B94" s="20" t="str">
        <f>'Compound Alert'!B164</f>
        <v>Korea, Dem. People's Rep.</v>
      </c>
      <c r="C94" s="20" t="str">
        <f>'Compound Alert'!C164</f>
        <v>PRK</v>
      </c>
      <c r="D94" s="20" t="str">
        <f>'Compound Alert'!D164</f>
        <v>EAS           East Asia &amp; Pacific</v>
      </c>
      <c r="E94" s="20" t="str">
        <f>'Compound Alert'!E164</f>
        <v>NA</v>
      </c>
      <c r="F94" s="217">
        <f ca="1">'Compound Alert'!F164</f>
        <v>159</v>
      </c>
      <c r="G94" s="22">
        <f ca="1">IF($B$8="Overall Alert",'Compound Alert'!G164,IF($B$8="Underlying Vulnerability",'Compound Alert'!J164,IF($B$8="Emerging Threat",'Compound Alert'!M164)))</f>
        <v>1.5</v>
      </c>
      <c r="H94" s="23">
        <f ca="1">IF($B$8="Overall Alert",'Compound Alert'!H164,IF($B$8="Underlying Vulnerability",'Compound Alert'!K164,IF($B$8="Emerging Threat",'Compound Alert'!N164)))</f>
        <v>1.5</v>
      </c>
      <c r="I94" s="50">
        <f t="shared" ca="1" si="0"/>
        <v>1</v>
      </c>
      <c r="J94" s="25" t="str">
        <f ca="1">IF(
   $B$8="Overall Alert",IF(
      'Compound Alert'!R164 &gt;= 7, "HIGH",IF(
         'Compound Alert'!R164 &gt;= 5, "MED","LOW")), IF(
            $B$8="Underlying Vulnerability", IF(
               'Compound Alert'!Y164 &gt;= 10, "HIGH",IF(
                  'Compound Alert'!Y164 &gt;= 7, "MED","LOW")),IF(
                     $B$8="Emerging Threat", IF(
                        'Compound Alert'!AF164 &gt;= 10, "HIGH",IF(
                            'Compound Alert'!AF164 &gt;= 7, "MED","LOW")))))</f>
        <v>LOW</v>
      </c>
      <c r="K94" s="25" t="str">
        <f ca="1">IF(
   $B$8="Overall Alert",IF(
      'Compound Alert'!S164 &gt;= 7, "HIGH",IF(
         'Compound Alert'!S164 &gt;= 5, "MED","LOW")), IF(
            $B$8="Underlying Vulnerability", IF(
               'Compound Alert'!Z164 &gt;= 10, "HIGH",IF(
                  'Compound Alert'!Z164 &gt;= 7, "MED","LOW")),IF(
                     $B$8="Emerging Threat", IF(
                        'Compound Alert'!AG164 &gt;= 10, "HIGH",IF(
                            'Compound Alert'!AG164 &gt;= 7, "MED","LOW")))))</f>
        <v>LOW</v>
      </c>
      <c r="L94" s="25" t="str">
        <f ca="1">IF(
   $B$8="Overall Alert",IF(
      'Compound Alert'!T164 &gt;= 7, "HIGH",IF(
         'Compound Alert'!T164 &gt;= 5, "MED","LOW")), IF(
            $B$8="Underlying Vulnerability", IF(
               'Compound Alert'!AA164 &gt;= 10, "HIGH",IF(
                  'Compound Alert'!AA164 &gt;= 7, "MED","LOW")),IF(
                     $B$8="Emerging Threat", IF(
                        'Compound Alert'!AH164 &gt;= 10, "HIGH",IF(
                            'Compound Alert'!AH164 &gt;= 7, "MED","LOW")))))</f>
        <v>MED</v>
      </c>
      <c r="M94" s="25" t="str">
        <f ca="1">IF(
   $B$8="Overall Alert",IF(
      'Compound Alert'!U164 &gt;= 7, "HIGH",IF(
         'Compound Alert'!U164 &gt;= 5, "MED","LOW")), IF(
            $B$8="Underlying Vulnerability", IF(
               'Compound Alert'!AB164 &gt;= 10, "HIGH",IF(
                  'Compound Alert'!AB164 &gt;= 7, "MED","LOW")),IF(
                     $B$8="Emerging Threat", IF(
                        'Compound Alert'!AI164 &gt;= 10, "HIGH",IF(
                            'Compound Alert'!AI164 &gt;= 7, "MED","LOW")))))</f>
        <v>LOW</v>
      </c>
      <c r="N94" s="25" t="str">
        <f ca="1">IF(
   $B$8="Overall Alert",IF(
      'Compound Alert'!V164 &gt;= 7, "HIGH",IF(
         'Compound Alert'!V164 &gt;= 5, "MED","LOW")), IF(
            $B$8="Underlying Vulnerability", IF(
               'Compound Alert'!AC164 &gt;= 10, "HIGH",IF(
                  'Compound Alert'!AC164 &gt;= 7, "MED","LOW")),IF(
                     $B$8="Emerging Threat", IF(
                        'Compound Alert'!AJ164 &gt;= 10, "HIGH",IF(
                            'Compound Alert'!AJ164 &gt;= 7, "MED","LOW")))))</f>
        <v>HIGH</v>
      </c>
      <c r="O94" s="25" t="str">
        <f ca="1">IF(
   $B$8="Overall Alert",IF(
      'Compound Alert'!W164 &gt;= 7, "HIGH",IF(
         'Compound Alert'!W164 &gt;= 5, "MED","LOW")), IF(
            $B$8="Underlying Vulnerability", IF(
               'Compound Alert'!AD164 &gt;= 10, "HIGH",IF(
                  'Compound Alert'!AD164 &gt;= 7, "MED","LOW")),IF(
                     $B$8="Emerging Threat", IF(
                        'Compound Alert'!AK164 &gt;= 10, "HIGH",IF(
                            'Compound Alert'!AK164 &gt;= 7, "MED","LOW")))))</f>
        <v>LOW</v>
      </c>
      <c r="P94" s="25"/>
      <c r="Q94" s="26"/>
      <c r="R94" s="26"/>
      <c r="S94" s="21"/>
      <c r="T94" s="21"/>
      <c r="U94" s="21"/>
      <c r="V94" s="21"/>
      <c r="W94" s="21"/>
      <c r="X94" s="21"/>
      <c r="Y94" s="27"/>
      <c r="Z94" s="27"/>
      <c r="AA94" s="27"/>
      <c r="AB94" s="27"/>
      <c r="AC94" s="27"/>
      <c r="AD94" s="27"/>
      <c r="AE94" s="27"/>
      <c r="AF94" s="27"/>
      <c r="AJ94" s="21"/>
      <c r="AK94" s="21"/>
      <c r="AL94" s="21"/>
      <c r="AM94" s="21"/>
      <c r="AN94" s="21"/>
      <c r="AO94" s="21"/>
      <c r="AP94" s="21"/>
      <c r="AQ94" s="21"/>
      <c r="AR94" s="21"/>
      <c r="AS94" s="21"/>
      <c r="AT94" s="21"/>
      <c r="AU94" s="21"/>
      <c r="AV94" s="21"/>
      <c r="AW94" s="21"/>
      <c r="AX94" s="21"/>
    </row>
    <row r="95" spans="1:50" x14ac:dyDescent="0.2">
      <c r="A95" s="63">
        <v>54</v>
      </c>
      <c r="B95" s="20" t="str">
        <f>'Compound Alert'!B207</f>
        <v>Uganda</v>
      </c>
      <c r="C95" s="20" t="str">
        <f>'Compound Alert'!C207</f>
        <v>UGA</v>
      </c>
      <c r="D95" s="20" t="str">
        <f>'Compound Alert'!D207</f>
        <v>SSF           Sub-Saharan Africa</v>
      </c>
      <c r="E95" s="20" t="str">
        <f>'Compound Alert'!E207</f>
        <v>IDA</v>
      </c>
      <c r="F95" s="217">
        <f>'Compound Alert'!F207</f>
        <v>0</v>
      </c>
      <c r="G95" s="22">
        <f ca="1">IF($B$8="Overall Alert",'Compound Alert'!G207,IF($B$8="Underlying Vulnerability",'Compound Alert'!J207,IF($B$8="Emerging Threat",'Compound Alert'!M207)))</f>
        <v>1.5</v>
      </c>
      <c r="H95" s="23">
        <f ca="1">IF($B$8="Overall Alert",'Compound Alert'!H207,IF($B$8="Underlying Vulnerability",'Compound Alert'!K207,IF($B$8="Emerging Threat",'Compound Alert'!N207)))</f>
        <v>1.5</v>
      </c>
      <c r="I95" s="50">
        <f t="shared" ca="1" si="0"/>
        <v>1</v>
      </c>
      <c r="J95" s="25" t="str">
        <f ca="1">IF(
   $B$8="Overall Alert",IF(
      'Compound Alert'!R207 &gt;= 7, "HIGH",IF(
         'Compound Alert'!R207 &gt;= 5, "MED","LOW")), IF(
            $B$8="Underlying Vulnerability", IF(
               'Compound Alert'!Y207 &gt;= 10, "HIGH",IF(
                  'Compound Alert'!Y207 &gt;= 7, "MED","LOW")),IF(
                     $B$8="Emerging Threat", IF(
                        'Compound Alert'!AF207 &gt;= 10, "HIGH",IF(
                            'Compound Alert'!AF207 &gt;= 7, "MED","LOW")))))</f>
        <v>LOW</v>
      </c>
      <c r="K95" s="25" t="str">
        <f ca="1">IF(
   $B$8="Overall Alert",IF(
      'Compound Alert'!S207 &gt;= 7, "HIGH",IF(
         'Compound Alert'!S207 &gt;= 5, "MED","LOW")), IF(
            $B$8="Underlying Vulnerability", IF(
               'Compound Alert'!Z207 &gt;= 10, "HIGH",IF(
                  'Compound Alert'!Z207 &gt;= 7, "MED","LOW")),IF(
                     $B$8="Emerging Threat", IF(
                        'Compound Alert'!AG207 &gt;= 10, "HIGH",IF(
                            'Compound Alert'!AG207 &gt;= 7, "MED","LOW")))))</f>
        <v>LOW</v>
      </c>
      <c r="L95" s="25" t="str">
        <f ca="1">IF(
   $B$8="Overall Alert",IF(
      'Compound Alert'!T207 &gt;= 7, "HIGH",IF(
         'Compound Alert'!T207 &gt;= 5, "MED","LOW")), IF(
            $B$8="Underlying Vulnerability", IF(
               'Compound Alert'!AA207 &gt;= 10, "HIGH",IF(
                  'Compound Alert'!AA207 &gt;= 7, "MED","LOW")),IF(
                     $B$8="Emerging Threat", IF(
                        'Compound Alert'!AH207 &gt;= 10, "HIGH",IF(
                            'Compound Alert'!AH207 &gt;= 7, "MED","LOW")))))</f>
        <v>HIGH</v>
      </c>
      <c r="M95" s="25" t="str">
        <f ca="1">IF(
   $B$8="Overall Alert",IF(
      'Compound Alert'!U207 &gt;= 7, "HIGH",IF(
         'Compound Alert'!U207 &gt;= 5, "MED","LOW")), IF(
            $B$8="Underlying Vulnerability", IF(
               'Compound Alert'!AB207 &gt;= 10, "HIGH",IF(
                  'Compound Alert'!AB207 &gt;= 7, "MED","LOW")),IF(
                     $B$8="Emerging Threat", IF(
                        'Compound Alert'!AI207 &gt;= 10, "HIGH",IF(
                            'Compound Alert'!AI207 &gt;= 7, "MED","LOW")))))</f>
        <v>LOW</v>
      </c>
      <c r="N95" s="25" t="str">
        <f ca="1">IF(
   $B$8="Overall Alert",IF(
      'Compound Alert'!V207 &gt;= 7, "HIGH",IF(
         'Compound Alert'!V207 &gt;= 5, "MED","LOW")), IF(
            $B$8="Underlying Vulnerability", IF(
               'Compound Alert'!AC207 &gt;= 10, "HIGH",IF(
                  'Compound Alert'!AC207 &gt;= 7, "MED","LOW")),IF(
                     $B$8="Emerging Threat", IF(
                        'Compound Alert'!AJ207 &gt;= 10, "HIGH",IF(
                            'Compound Alert'!AJ207 &gt;= 7, "MED","LOW")))))</f>
        <v>LOW</v>
      </c>
      <c r="O95" s="25" t="str">
        <f ca="1">IF(
   $B$8="Overall Alert",IF(
      'Compound Alert'!W207 &gt;= 7, "HIGH",IF(
         'Compound Alert'!W207 &gt;= 5, "MED","LOW")), IF(
            $B$8="Underlying Vulnerability", IF(
               'Compound Alert'!AD207 &gt;= 10, "HIGH",IF(
                  'Compound Alert'!AD207 &gt;= 7, "MED","LOW")),IF(
                     $B$8="Emerging Threat", IF(
                        'Compound Alert'!AK207 &gt;= 10, "HIGH",IF(
                            'Compound Alert'!AK207 &gt;= 7, "MED","LOW")))))</f>
        <v>MED</v>
      </c>
      <c r="P95" s="25"/>
      <c r="Q95" s="26"/>
      <c r="R95" s="26"/>
      <c r="S95" s="21"/>
      <c r="T95" s="21"/>
      <c r="U95" s="21"/>
      <c r="V95" s="21"/>
      <c r="W95" s="21"/>
      <c r="X95" s="21"/>
      <c r="Y95" s="27"/>
      <c r="Z95" s="27"/>
      <c r="AA95" s="27"/>
      <c r="AB95" s="27"/>
      <c r="AC95" s="27"/>
      <c r="AD95" s="27"/>
      <c r="AE95" s="27"/>
      <c r="AF95" s="27"/>
      <c r="AJ95" s="21"/>
      <c r="AK95" s="21"/>
      <c r="AL95" s="21"/>
      <c r="AM95" s="21"/>
      <c r="AN95" s="21"/>
      <c r="AO95" s="21"/>
      <c r="AP95" s="21"/>
      <c r="AQ95" s="21"/>
      <c r="AR95" s="21"/>
      <c r="AS95" s="21"/>
      <c r="AT95" s="21"/>
      <c r="AU95" s="21"/>
      <c r="AV95" s="21"/>
      <c r="AW95" s="21"/>
      <c r="AX95" s="21"/>
    </row>
    <row r="96" spans="1:50" x14ac:dyDescent="0.2">
      <c r="A96" s="63">
        <v>55</v>
      </c>
      <c r="B96" s="20" t="str">
        <f>'Compound Alert'!B171</f>
        <v>Russian Federation</v>
      </c>
      <c r="C96" s="20" t="str">
        <f>'Compound Alert'!C171</f>
        <v>RUS</v>
      </c>
      <c r="D96" s="20" t="str">
        <f>'Compound Alert'!D171</f>
        <v>ECS           Europe &amp; Central Asia</v>
      </c>
      <c r="E96" s="20" t="str">
        <f>'Compound Alert'!E171</f>
        <v>IBRD</v>
      </c>
      <c r="F96" s="217">
        <f ca="1">'Compound Alert'!F171</f>
        <v>166</v>
      </c>
      <c r="G96" s="22">
        <f ca="1">IF($B$8="Overall Alert",'Compound Alert'!G171,IF($B$8="Underlying Vulnerability",'Compound Alert'!J171,IF($B$8="Emerging Threat",'Compound Alert'!M171)))</f>
        <v>1.5</v>
      </c>
      <c r="H96" s="23">
        <f ca="1">IF($B$8="Overall Alert",'Compound Alert'!H171,IF($B$8="Underlying Vulnerability",'Compound Alert'!K171,IF($B$8="Emerging Threat",'Compound Alert'!N171)))</f>
        <v>1.5</v>
      </c>
      <c r="I96" s="50">
        <f t="shared" ca="1" si="0"/>
        <v>1</v>
      </c>
      <c r="J96" s="25" t="str">
        <f ca="1">IF(
   $B$8="Overall Alert",IF(
      'Compound Alert'!R171 &gt;= 7, "HIGH",IF(
         'Compound Alert'!R171 &gt;= 5, "MED","LOW")), IF(
            $B$8="Underlying Vulnerability", IF(
               'Compound Alert'!Y171 &gt;= 10, "HIGH",IF(
                  'Compound Alert'!Y171 &gt;= 7, "MED","LOW")),IF(
                     $B$8="Emerging Threat", IF(
                        'Compound Alert'!AF171 &gt;= 10, "HIGH",IF(
                            'Compound Alert'!AF171 &gt;= 7, "MED","LOW")))))</f>
        <v>LOW</v>
      </c>
      <c r="K96" s="25" t="str">
        <f ca="1">IF(
   $B$8="Overall Alert",IF(
      'Compound Alert'!S171 &gt;= 7, "HIGH",IF(
         'Compound Alert'!S171 &gt;= 5, "MED","LOW")), IF(
            $B$8="Underlying Vulnerability", IF(
               'Compound Alert'!Z171 &gt;= 10, "HIGH",IF(
                  'Compound Alert'!Z171 &gt;= 7, "MED","LOW")),IF(
                     $B$8="Emerging Threat", IF(
                        'Compound Alert'!AG171 &gt;= 10, "HIGH",IF(
                            'Compound Alert'!AG171 &gt;= 7, "MED","LOW")))))</f>
        <v>LOW</v>
      </c>
      <c r="L96" s="25" t="str">
        <f ca="1">IF(
   $B$8="Overall Alert",IF(
      'Compound Alert'!T171 &gt;= 7, "HIGH",IF(
         'Compound Alert'!T171 &gt;= 5, "MED","LOW")), IF(
            $B$8="Underlying Vulnerability", IF(
               'Compound Alert'!AA171 &gt;= 10, "HIGH",IF(
                  'Compound Alert'!AA171 &gt;= 7, "MED","LOW")),IF(
                     $B$8="Emerging Threat", IF(
                        'Compound Alert'!AH171 &gt;= 10, "HIGH",IF(
                            'Compound Alert'!AH171 &gt;= 7, "MED","LOW")))))</f>
        <v>HIGH</v>
      </c>
      <c r="M96" s="25" t="str">
        <f ca="1">IF(
   $B$8="Overall Alert",IF(
      'Compound Alert'!U171 &gt;= 7, "HIGH",IF(
         'Compound Alert'!U171 &gt;= 5, "MED","LOW")), IF(
            $B$8="Underlying Vulnerability", IF(
               'Compound Alert'!AB171 &gt;= 10, "HIGH",IF(
                  'Compound Alert'!AB171 &gt;= 7, "MED","LOW")),IF(
                     $B$8="Emerging Threat", IF(
                        'Compound Alert'!AI171 &gt;= 10, "HIGH",IF(
                            'Compound Alert'!AI171 &gt;= 7, "MED","LOW")))))</f>
        <v>LOW</v>
      </c>
      <c r="N96" s="25" t="str">
        <f ca="1">IF(
   $B$8="Overall Alert",IF(
      'Compound Alert'!V171 &gt;= 7, "HIGH",IF(
         'Compound Alert'!V171 &gt;= 5, "MED","LOW")), IF(
            $B$8="Underlying Vulnerability", IF(
               'Compound Alert'!AC171 &gt;= 10, "HIGH",IF(
                  'Compound Alert'!AC171 &gt;= 7, "MED","LOW")),IF(
                     $B$8="Emerging Threat", IF(
                        'Compound Alert'!AJ171 &gt;= 10, "HIGH",IF(
                            'Compound Alert'!AJ171 &gt;= 7, "MED","LOW")))))</f>
        <v>LOW</v>
      </c>
      <c r="O96" s="25" t="str">
        <f ca="1">IF(
   $B$8="Overall Alert",IF(
      'Compound Alert'!W171 &gt;= 7, "HIGH",IF(
         'Compound Alert'!W171 &gt;= 5, "MED","LOW")), IF(
            $B$8="Underlying Vulnerability", IF(
               'Compound Alert'!AD171 &gt;= 10, "HIGH",IF(
                  'Compound Alert'!AD171 &gt;= 7, "MED","LOW")),IF(
                     $B$8="Emerging Threat", IF(
                        'Compound Alert'!AK171 &gt;= 10, "HIGH",IF(
                            'Compound Alert'!AK171 &gt;= 7, "MED","LOW")))))</f>
        <v>MED</v>
      </c>
      <c r="P96" s="25"/>
      <c r="Q96" s="26"/>
      <c r="R96" s="26"/>
      <c r="S96" s="21"/>
      <c r="T96" s="21"/>
      <c r="U96" s="21"/>
      <c r="V96" s="21"/>
      <c r="W96" s="21"/>
      <c r="X96" s="21"/>
      <c r="Y96" s="27"/>
      <c r="Z96" s="27"/>
      <c r="AA96" s="27"/>
      <c r="AB96" s="27"/>
      <c r="AC96" s="27"/>
      <c r="AD96" s="27"/>
      <c r="AE96" s="27"/>
      <c r="AF96" s="27"/>
      <c r="AJ96" s="21"/>
      <c r="AK96" s="21"/>
      <c r="AL96" s="21"/>
      <c r="AM96" s="21"/>
      <c r="AN96" s="21"/>
      <c r="AO96" s="21"/>
      <c r="AP96" s="21"/>
      <c r="AQ96" s="21"/>
      <c r="AR96" s="21"/>
      <c r="AS96" s="21"/>
      <c r="AT96" s="21"/>
      <c r="AU96" s="21"/>
      <c r="AV96" s="21"/>
      <c r="AW96" s="21"/>
      <c r="AX96" s="21"/>
    </row>
    <row r="97" spans="1:50" x14ac:dyDescent="0.2">
      <c r="A97" s="63">
        <v>56</v>
      </c>
      <c r="B97" s="20" t="str">
        <f>'Compound Alert'!B23</f>
        <v>Bangladesh</v>
      </c>
      <c r="C97" s="20" t="str">
        <f>'Compound Alert'!C23</f>
        <v>BGD</v>
      </c>
      <c r="D97" s="20" t="str">
        <f>'Compound Alert'!D23</f>
        <v>SAS           South Asia</v>
      </c>
      <c r="E97" s="20" t="str">
        <f>'Compound Alert'!E23</f>
        <v>IDA</v>
      </c>
      <c r="F97" s="217">
        <f ca="1">'Compound Alert'!F23</f>
        <v>18</v>
      </c>
      <c r="G97" s="22">
        <f ca="1">IF($B$8="Overall Alert",'Compound Alert'!G23,IF($B$8="Underlying Vulnerability",'Compound Alert'!J23,IF($B$8="Emerging Threat",'Compound Alert'!M23)))</f>
        <v>1</v>
      </c>
      <c r="H97" s="23">
        <f ca="1">IF($B$8="Overall Alert",'Compound Alert'!H23,IF($B$8="Underlying Vulnerability",'Compound Alert'!K23,IF($B$8="Emerging Threat",'Compound Alert'!N23)))</f>
        <v>1</v>
      </c>
      <c r="I97" s="50">
        <f t="shared" ca="1" si="0"/>
        <v>1</v>
      </c>
      <c r="J97" s="25" t="str">
        <f ca="1">IF(
   $B$8="Overall Alert",IF(
      'Compound Alert'!R23 &gt;= 7, "HIGH",IF(
         'Compound Alert'!R23 &gt;= 5, "MED","LOW")), IF(
            $B$8="Underlying Vulnerability", IF(
               'Compound Alert'!Y23 &gt;= 10, "HIGH",IF(
                  'Compound Alert'!Y23 &gt;= 7, "MED","LOW")),IF(
                     $B$8="Emerging Threat", IF(
                        'Compound Alert'!AF23 &gt;= 10, "HIGH",IF(
                            'Compound Alert'!AF23 &gt;= 7, "MED","LOW")))))</f>
        <v>LOW</v>
      </c>
      <c r="K97" s="25" t="str">
        <f ca="1">IF(
   $B$8="Overall Alert",IF(
      'Compound Alert'!S23 &gt;= 7, "HIGH",IF(
         'Compound Alert'!S23 &gt;= 5, "MED","LOW")), IF(
            $B$8="Underlying Vulnerability", IF(
               'Compound Alert'!Z23 &gt;= 10, "HIGH",IF(
                  'Compound Alert'!Z23 &gt;= 7, "MED","LOW")),IF(
                     $B$8="Emerging Threat", IF(
                        'Compound Alert'!AG23 &gt;= 10, "HIGH",IF(
                            'Compound Alert'!AG23 &gt;= 7, "MED","LOW")))))</f>
        <v>LOW</v>
      </c>
      <c r="L97" s="25" t="str">
        <f ca="1">IF(
   $B$8="Overall Alert",IF(
      'Compound Alert'!T23 &gt;= 7, "HIGH",IF(
         'Compound Alert'!T23 &gt;= 5, "MED","LOW")), IF(
            $B$8="Underlying Vulnerability", IF(
               'Compound Alert'!AA23 &gt;= 10, "HIGH",IF(
                  'Compound Alert'!AA23 &gt;= 7, "MED","LOW")),IF(
                     $B$8="Emerging Threat", IF(
                        'Compound Alert'!AH23 &gt;= 10, "HIGH",IF(
                            'Compound Alert'!AH23 &gt;= 7, "MED","LOW")))))</f>
        <v>MED</v>
      </c>
      <c r="M97" s="25" t="str">
        <f ca="1">IF(
   $B$8="Overall Alert",IF(
      'Compound Alert'!U23 &gt;= 7, "HIGH",IF(
         'Compound Alert'!U23 &gt;= 5, "MED","LOW")), IF(
            $B$8="Underlying Vulnerability", IF(
               'Compound Alert'!AB23 &gt;= 10, "HIGH",IF(
                  'Compound Alert'!AB23 &gt;= 7, "MED","LOW")),IF(
                     $B$8="Emerging Threat", IF(
                        'Compound Alert'!AI23 &gt;= 10, "HIGH",IF(
                            'Compound Alert'!AI23 &gt;= 7, "MED","LOW")))))</f>
        <v>LOW</v>
      </c>
      <c r="N97" s="25" t="str">
        <f ca="1">IF(
   $B$8="Overall Alert",IF(
      'Compound Alert'!V23 &gt;= 7, "HIGH",IF(
         'Compound Alert'!V23 &gt;= 5, "MED","LOW")), IF(
            $B$8="Underlying Vulnerability", IF(
               'Compound Alert'!AC23 &gt;= 10, "HIGH",IF(
                  'Compound Alert'!AC23 &gt;= 7, "MED","LOW")),IF(
                     $B$8="Emerging Threat", IF(
                        'Compound Alert'!AJ23 &gt;= 10, "HIGH",IF(
                            'Compound Alert'!AJ23 &gt;= 7, "MED","LOW")))))</f>
        <v>LOW</v>
      </c>
      <c r="O97" s="25" t="str">
        <f ca="1">IF(
   $B$8="Overall Alert",IF(
      'Compound Alert'!W23 &gt;= 7, "HIGH",IF(
         'Compound Alert'!W23 &gt;= 5, "MED","LOW")), IF(
            $B$8="Underlying Vulnerability", IF(
               'Compound Alert'!AD23 &gt;= 10, "HIGH",IF(
                  'Compound Alert'!AD23 &gt;= 7, "MED","LOW")),IF(
                     $B$8="Emerging Threat", IF(
                        'Compound Alert'!AK23 &gt;= 10, "HIGH",IF(
                            'Compound Alert'!AK23 &gt;= 7, "MED","LOW")))))</f>
        <v>MED</v>
      </c>
      <c r="P97" s="25"/>
      <c r="Q97" s="26"/>
      <c r="R97" s="26"/>
      <c r="S97" s="21"/>
      <c r="T97" s="21"/>
      <c r="U97" s="21"/>
      <c r="V97" s="21"/>
      <c r="W97" s="21"/>
      <c r="X97" s="21"/>
      <c r="Y97" s="27"/>
      <c r="Z97" s="27"/>
      <c r="AA97" s="27"/>
      <c r="AB97" s="27"/>
      <c r="AC97" s="27"/>
      <c r="AD97" s="27"/>
      <c r="AE97" s="27"/>
      <c r="AF97" s="27"/>
      <c r="AJ97" s="21"/>
      <c r="AK97" s="21"/>
      <c r="AL97" s="21"/>
      <c r="AM97" s="21"/>
      <c r="AN97" s="21"/>
      <c r="AO97" s="21"/>
      <c r="AP97" s="21"/>
      <c r="AQ97" s="21"/>
      <c r="AR97" s="21"/>
      <c r="AS97" s="21"/>
      <c r="AT97" s="21"/>
      <c r="AU97" s="21"/>
      <c r="AV97" s="21"/>
      <c r="AW97" s="21"/>
      <c r="AX97" s="21"/>
    </row>
    <row r="98" spans="1:50" x14ac:dyDescent="0.2">
      <c r="A98" s="63">
        <v>57</v>
      </c>
      <c r="B98" s="20" t="str">
        <f>'Compound Alert'!B216</f>
        <v>Vietnam</v>
      </c>
      <c r="C98" s="20" t="str">
        <f>'Compound Alert'!C216</f>
        <v>VNM</v>
      </c>
      <c r="D98" s="20" t="str">
        <f>'Compound Alert'!D216</f>
        <v>EAS           East Asia &amp; Pacific</v>
      </c>
      <c r="E98" s="20" t="str">
        <f>'Compound Alert'!E216</f>
        <v>IBRD</v>
      </c>
      <c r="F98" s="217">
        <f>'Compound Alert'!F216</f>
        <v>0</v>
      </c>
      <c r="G98" s="22">
        <f ca="1">IF($B$8="Overall Alert",'Compound Alert'!G216,IF($B$8="Underlying Vulnerability",'Compound Alert'!J216,IF($B$8="Emerging Threat",'Compound Alert'!M216)))</f>
        <v>1</v>
      </c>
      <c r="H98" s="23">
        <f ca="1">IF($B$8="Overall Alert",'Compound Alert'!H216,IF($B$8="Underlying Vulnerability",'Compound Alert'!K216,IF($B$8="Emerging Threat",'Compound Alert'!N216)))</f>
        <v>1</v>
      </c>
      <c r="I98" s="50">
        <f t="shared" ca="1" si="0"/>
        <v>1</v>
      </c>
      <c r="J98" s="25" t="str">
        <f ca="1">IF(
   $B$8="Overall Alert",IF(
      'Compound Alert'!R216 &gt;= 7, "HIGH",IF(
         'Compound Alert'!R216 &gt;= 5, "MED","LOW")), IF(
            $B$8="Underlying Vulnerability", IF(
               'Compound Alert'!Y216 &gt;= 10, "HIGH",IF(
                  'Compound Alert'!Y216 &gt;= 7, "MED","LOW")),IF(
                     $B$8="Emerging Threat", IF(
                        'Compound Alert'!AF216 &gt;= 10, "HIGH",IF(
                            'Compound Alert'!AF216 &gt;= 7, "MED","LOW")))))</f>
        <v>LOW</v>
      </c>
      <c r="K98" s="25" t="str">
        <f ca="1">IF(
   $B$8="Overall Alert",IF(
      'Compound Alert'!S216 &gt;= 7, "HIGH",IF(
         'Compound Alert'!S216 &gt;= 5, "MED","LOW")), IF(
            $B$8="Underlying Vulnerability", IF(
               'Compound Alert'!Z216 &gt;= 10, "HIGH",IF(
                  'Compound Alert'!Z216 &gt;= 7, "MED","LOW")),IF(
                     $B$8="Emerging Threat", IF(
                        'Compound Alert'!AG216 &gt;= 10, "HIGH",IF(
                            'Compound Alert'!AG216 &gt;= 7, "MED","LOW")))))</f>
        <v>LOW</v>
      </c>
      <c r="L98" s="25" t="str">
        <f ca="1">IF(
   $B$8="Overall Alert",IF(
      'Compound Alert'!T216 &gt;= 7, "HIGH",IF(
         'Compound Alert'!T216 &gt;= 5, "MED","LOW")), IF(
            $B$8="Underlying Vulnerability", IF(
               'Compound Alert'!AA216 &gt;= 10, "HIGH",IF(
                  'Compound Alert'!AA216 &gt;= 7, "MED","LOW")),IF(
                     $B$8="Emerging Threat", IF(
                        'Compound Alert'!AH216 &gt;= 10, "HIGH",IF(
                            'Compound Alert'!AH216 &gt;= 7, "MED","LOW")))))</f>
        <v>MED</v>
      </c>
      <c r="M98" s="25" t="str">
        <f ca="1">IF(
   $B$8="Overall Alert",IF(
      'Compound Alert'!U216 &gt;= 7, "HIGH",IF(
         'Compound Alert'!U216 &gt;= 5, "MED","LOW")), IF(
            $B$8="Underlying Vulnerability", IF(
               'Compound Alert'!AB216 &gt;= 10, "HIGH",IF(
                  'Compound Alert'!AB216 &gt;= 7, "MED","LOW")),IF(
                     $B$8="Emerging Threat", IF(
                        'Compound Alert'!AI216 &gt;= 10, "HIGH",IF(
                            'Compound Alert'!AI216 &gt;= 7, "MED","LOW")))))</f>
        <v>MED</v>
      </c>
      <c r="N98" s="25" t="str">
        <f ca="1">IF(
   $B$8="Overall Alert",IF(
      'Compound Alert'!V216 &gt;= 7, "HIGH",IF(
         'Compound Alert'!V216 &gt;= 5, "MED","LOW")), IF(
            $B$8="Underlying Vulnerability", IF(
               'Compound Alert'!AC216 &gt;= 10, "HIGH",IF(
                  'Compound Alert'!AC216 &gt;= 7, "MED","LOW")),IF(
                     $B$8="Emerging Threat", IF(
                        'Compound Alert'!AJ216 &gt;= 10, "HIGH",IF(
                            'Compound Alert'!AJ216 &gt;= 7, "MED","LOW")))))</f>
        <v>LOW</v>
      </c>
      <c r="O98" s="25" t="str">
        <f ca="1">IF(
   $B$8="Overall Alert",IF(
      'Compound Alert'!W216 &gt;= 7, "HIGH",IF(
         'Compound Alert'!W216 &gt;= 5, "MED","LOW")), IF(
            $B$8="Underlying Vulnerability", IF(
               'Compound Alert'!AD216 &gt;= 10, "HIGH",IF(
                  'Compound Alert'!AD216 &gt;= 7, "MED","LOW")),IF(
                     $B$8="Emerging Threat", IF(
                        'Compound Alert'!AK216 &gt;= 10, "HIGH",IF(
                            'Compound Alert'!AK216 &gt;= 7, "MED","LOW")))))</f>
        <v>LOW</v>
      </c>
      <c r="P98" s="25"/>
      <c r="Q98" s="26"/>
      <c r="R98" s="26"/>
      <c r="S98" s="21"/>
      <c r="T98" s="21"/>
      <c r="U98" s="21"/>
      <c r="V98" s="21"/>
      <c r="W98" s="21"/>
      <c r="X98" s="21"/>
      <c r="Y98" s="27"/>
      <c r="Z98" s="27"/>
      <c r="AA98" s="27"/>
      <c r="AB98" s="27"/>
      <c r="AC98" s="27"/>
      <c r="AD98" s="27"/>
      <c r="AE98" s="27"/>
      <c r="AF98" s="27"/>
      <c r="AJ98" s="21"/>
      <c r="AK98" s="21"/>
      <c r="AL98" s="21"/>
      <c r="AM98" s="21"/>
      <c r="AN98" s="21"/>
      <c r="AO98" s="21"/>
      <c r="AP98" s="21"/>
      <c r="AQ98" s="21"/>
      <c r="AR98" s="21"/>
      <c r="AS98" s="21"/>
      <c r="AT98" s="21"/>
      <c r="AU98" s="21"/>
      <c r="AV98" s="21"/>
      <c r="AW98" s="21"/>
      <c r="AX98" s="21"/>
    </row>
    <row r="99" spans="1:50" x14ac:dyDescent="0.2">
      <c r="A99" s="63">
        <v>58</v>
      </c>
      <c r="B99" s="20" t="str">
        <f>'Compound Alert'!B41</f>
        <v>Chile</v>
      </c>
      <c r="C99" s="20" t="str">
        <f>'Compound Alert'!C41</f>
        <v>CHL</v>
      </c>
      <c r="D99" s="20" t="str">
        <f>'Compound Alert'!D41</f>
        <v>LCN           Latin America &amp; Caribbean</v>
      </c>
      <c r="E99" s="20" t="str">
        <f>'Compound Alert'!E41</f>
        <v>IBRD</v>
      </c>
      <c r="F99" s="217">
        <f ca="1">'Compound Alert'!F41</f>
        <v>36</v>
      </c>
      <c r="G99" s="22">
        <f ca="1">IF($B$8="Overall Alert",'Compound Alert'!G41,IF($B$8="Underlying Vulnerability",'Compound Alert'!J41,IF($B$8="Emerging Threat",'Compound Alert'!M41)))</f>
        <v>1</v>
      </c>
      <c r="H99" s="23">
        <f ca="1">IF($B$8="Overall Alert",'Compound Alert'!H41,IF($B$8="Underlying Vulnerability",'Compound Alert'!K41,IF($B$8="Emerging Threat",'Compound Alert'!N41)))</f>
        <v>1</v>
      </c>
      <c r="I99" s="50">
        <f t="shared" ca="1" si="0"/>
        <v>1</v>
      </c>
      <c r="J99" s="25" t="str">
        <f ca="1">IF(
   $B$8="Overall Alert",IF(
      'Compound Alert'!R41 &gt;= 7, "HIGH",IF(
         'Compound Alert'!R41 &gt;= 5, "MED","LOW")), IF(
            $B$8="Underlying Vulnerability", IF(
               'Compound Alert'!Y41 &gt;= 10, "HIGH",IF(
                  'Compound Alert'!Y41 &gt;= 7, "MED","LOW")),IF(
                     $B$8="Emerging Threat", IF(
                        'Compound Alert'!AF41 &gt;= 10, "HIGH",IF(
                            'Compound Alert'!AF41 &gt;= 7, "MED","LOW")))))</f>
        <v>LOW</v>
      </c>
      <c r="K99" s="25" t="str">
        <f ca="1">IF(
   $B$8="Overall Alert",IF(
      'Compound Alert'!S41 &gt;= 7, "HIGH",IF(
         'Compound Alert'!S41 &gt;= 5, "MED","LOW")), IF(
            $B$8="Underlying Vulnerability", IF(
               'Compound Alert'!Z41 &gt;= 10, "HIGH",IF(
                  'Compound Alert'!Z41 &gt;= 7, "MED","LOW")),IF(
                     $B$8="Emerging Threat", IF(
                        'Compound Alert'!AG41 &gt;= 10, "HIGH",IF(
                            'Compound Alert'!AG41 &gt;= 7, "MED","LOW")))))</f>
        <v>LOW</v>
      </c>
      <c r="L99" s="25" t="str">
        <f ca="1">IF(
   $B$8="Overall Alert",IF(
      'Compound Alert'!T41 &gt;= 7, "HIGH",IF(
         'Compound Alert'!T41 &gt;= 5, "MED","LOW")), IF(
            $B$8="Underlying Vulnerability", IF(
               'Compound Alert'!AA41 &gt;= 10, "HIGH",IF(
                  'Compound Alert'!AA41 &gt;= 7, "MED","LOW")),IF(
                     $B$8="Emerging Threat", IF(
                        'Compound Alert'!AH41 &gt;= 10, "HIGH",IF(
                            'Compound Alert'!AH41 &gt;= 7, "MED","LOW")))))</f>
        <v>LOW</v>
      </c>
      <c r="M99" s="25" t="str">
        <f ca="1">IF(
   $B$8="Overall Alert",IF(
      'Compound Alert'!U41 &gt;= 7, "HIGH",IF(
         'Compound Alert'!U41 &gt;= 5, "MED","LOW")), IF(
            $B$8="Underlying Vulnerability", IF(
               'Compound Alert'!AB41 &gt;= 10, "HIGH",IF(
                  'Compound Alert'!AB41 &gt;= 7, "MED","LOW")),IF(
                     $B$8="Emerging Threat", IF(
                        'Compound Alert'!AI41 &gt;= 10, "HIGH",IF(
                            'Compound Alert'!AI41 &gt;= 7, "MED","LOW")))))</f>
        <v>LOW</v>
      </c>
      <c r="N99" s="25" t="str">
        <f ca="1">IF(
   $B$8="Overall Alert",IF(
      'Compound Alert'!V41 &gt;= 7, "HIGH",IF(
         'Compound Alert'!V41 &gt;= 5, "MED","LOW")), IF(
            $B$8="Underlying Vulnerability", IF(
               'Compound Alert'!AC41 &gt;= 10, "HIGH",IF(
                  'Compound Alert'!AC41 &gt;= 7, "MED","LOW")),IF(
                     $B$8="Emerging Threat", IF(
                        'Compound Alert'!AJ41 &gt;= 10, "HIGH",IF(
                            'Compound Alert'!AJ41 &gt;= 7, "MED","LOW")))))</f>
        <v>HIGH</v>
      </c>
      <c r="O99" s="25" t="str">
        <f ca="1">IF(
   $B$8="Overall Alert",IF(
      'Compound Alert'!W41 &gt;= 7, "HIGH",IF(
         'Compound Alert'!W41 &gt;= 5, "MED","LOW")), IF(
            $B$8="Underlying Vulnerability", IF(
               'Compound Alert'!AD41 &gt;= 10, "HIGH",IF(
                  'Compound Alert'!AD41 &gt;= 7, "MED","LOW")),IF(
                     $B$8="Emerging Threat", IF(
                        'Compound Alert'!AK41 &gt;= 10, "HIGH",IF(
                            'Compound Alert'!AK41 &gt;= 7, "MED","LOW")))))</f>
        <v>LOW</v>
      </c>
      <c r="P99" s="25"/>
      <c r="Q99" s="26"/>
      <c r="R99" s="26"/>
      <c r="S99" s="21"/>
      <c r="T99" s="21"/>
      <c r="U99" s="21"/>
      <c r="V99" s="21"/>
      <c r="W99" s="21"/>
      <c r="X99" s="21"/>
      <c r="Y99" s="27"/>
      <c r="Z99" s="27"/>
      <c r="AA99" s="27"/>
      <c r="AB99" s="27"/>
      <c r="AC99" s="27"/>
      <c r="AD99" s="27"/>
      <c r="AE99" s="27"/>
      <c r="AF99" s="27"/>
      <c r="AJ99" s="21"/>
      <c r="AK99" s="21"/>
      <c r="AL99" s="21"/>
      <c r="AM99" s="21"/>
      <c r="AN99" s="21"/>
      <c r="AO99" s="21"/>
      <c r="AP99" s="21"/>
      <c r="AQ99" s="21"/>
      <c r="AR99" s="21"/>
      <c r="AS99" s="21"/>
      <c r="AT99" s="21"/>
      <c r="AU99" s="21"/>
      <c r="AV99" s="21"/>
      <c r="AW99" s="21"/>
      <c r="AX99" s="21"/>
    </row>
    <row r="100" spans="1:50" x14ac:dyDescent="0.2">
      <c r="A100" s="63">
        <v>59</v>
      </c>
      <c r="B100" s="20" t="str">
        <f>'Compound Alert'!B95</f>
        <v>India</v>
      </c>
      <c r="C100" s="20" t="str">
        <f>'Compound Alert'!C95</f>
        <v>IND</v>
      </c>
      <c r="D100" s="20" t="str">
        <f>'Compound Alert'!D95</f>
        <v>SAS           South Asia</v>
      </c>
      <c r="E100" s="20" t="str">
        <f>'Compound Alert'!E95</f>
        <v>IBRD</v>
      </c>
      <c r="F100" s="217">
        <f ca="1">'Compound Alert'!F95</f>
        <v>90</v>
      </c>
      <c r="G100" s="22">
        <f ca="1">IF($B$8="Overall Alert",'Compound Alert'!G95,IF($B$8="Underlying Vulnerability",'Compound Alert'!J95,IF($B$8="Emerging Threat",'Compound Alert'!M95)))</f>
        <v>1</v>
      </c>
      <c r="H100" s="23">
        <f ca="1">IF($B$8="Overall Alert",'Compound Alert'!H95,IF($B$8="Underlying Vulnerability",'Compound Alert'!K95,IF($B$8="Emerging Threat",'Compound Alert'!N95)))</f>
        <v>1</v>
      </c>
      <c r="I100" s="50">
        <f t="shared" ca="1" si="0"/>
        <v>1</v>
      </c>
      <c r="J100" s="25" t="str">
        <f ca="1">IF(
   $B$8="Overall Alert",IF(
      'Compound Alert'!R95 &gt;= 7, "HIGH",IF(
         'Compound Alert'!R95 &gt;= 5, "MED","LOW")), IF(
            $B$8="Underlying Vulnerability", IF(
               'Compound Alert'!Y95 &gt;= 10, "HIGH",IF(
                  'Compound Alert'!Y95 &gt;= 7, "MED","LOW")),IF(
                     $B$8="Emerging Threat", IF(
                        'Compound Alert'!AF95 &gt;= 10, "HIGH",IF(
                            'Compound Alert'!AF95 &gt;= 7, "MED","LOW")))))</f>
        <v>LOW</v>
      </c>
      <c r="K100" s="25" t="str">
        <f ca="1">IF(
   $B$8="Overall Alert",IF(
      'Compound Alert'!S95 &gt;= 7, "HIGH",IF(
         'Compound Alert'!S95 &gt;= 5, "MED","LOW")), IF(
            $B$8="Underlying Vulnerability", IF(
               'Compound Alert'!Z95 &gt;= 10, "HIGH",IF(
                  'Compound Alert'!Z95 &gt;= 7, "MED","LOW")),IF(
                     $B$8="Emerging Threat", IF(
                        'Compound Alert'!AG95 &gt;= 10, "HIGH",IF(
                            'Compound Alert'!AG95 &gt;= 7, "MED","LOW")))))</f>
        <v>LOW</v>
      </c>
      <c r="L100" s="25" t="str">
        <f ca="1">IF(
   $B$8="Overall Alert",IF(
      'Compound Alert'!T95 &gt;= 7, "HIGH",IF(
         'Compound Alert'!T95 &gt;= 5, "MED","LOW")), IF(
            $B$8="Underlying Vulnerability", IF(
               'Compound Alert'!AA95 &gt;= 10, "HIGH",IF(
                  'Compound Alert'!AA95 &gt;= 7, "MED","LOW")),IF(
                     $B$8="Emerging Threat", IF(
                        'Compound Alert'!AH95 &gt;= 10, "HIGH",IF(
                            'Compound Alert'!AH95 &gt;= 7, "MED","LOW")))))</f>
        <v>MED</v>
      </c>
      <c r="M100" s="25" t="str">
        <f ca="1">IF(
   $B$8="Overall Alert",IF(
      'Compound Alert'!U95 &gt;= 7, "HIGH",IF(
         'Compound Alert'!U95 &gt;= 5, "MED","LOW")), IF(
            $B$8="Underlying Vulnerability", IF(
               'Compound Alert'!AB95 &gt;= 10, "HIGH",IF(
                  'Compound Alert'!AB95 &gt;= 7, "MED","LOW")),IF(
                     $B$8="Emerging Threat", IF(
                        'Compound Alert'!AI95 &gt;= 10, "HIGH",IF(
                            'Compound Alert'!AI95 &gt;= 7, "MED","LOW")))))</f>
        <v>LOW</v>
      </c>
      <c r="N100" s="25" t="str">
        <f ca="1">IF(
   $B$8="Overall Alert",IF(
      'Compound Alert'!V95 &gt;= 7, "HIGH",IF(
         'Compound Alert'!V95 &gt;= 5, "MED","LOW")), IF(
            $B$8="Underlying Vulnerability", IF(
               'Compound Alert'!AC95 &gt;= 10, "HIGH",IF(
                  'Compound Alert'!AC95 &gt;= 7, "MED","LOW")),IF(
                     $B$8="Emerging Threat", IF(
                        'Compound Alert'!AJ95 &gt;= 10, "HIGH",IF(
                            'Compound Alert'!AJ95 &gt;= 7, "MED","LOW")))))</f>
        <v>LOW</v>
      </c>
      <c r="O100" s="25" t="str">
        <f ca="1">IF(
   $B$8="Overall Alert",IF(
      'Compound Alert'!W95 &gt;= 7, "HIGH",IF(
         'Compound Alert'!W95 &gt;= 5, "MED","LOW")), IF(
            $B$8="Underlying Vulnerability", IF(
               'Compound Alert'!AD95 &gt;= 10, "HIGH",IF(
                  'Compound Alert'!AD95 &gt;= 7, "MED","LOW")),IF(
                     $B$8="Emerging Threat", IF(
                        'Compound Alert'!AK95 &gt;= 10, "HIGH",IF(
                            'Compound Alert'!AK95 &gt;= 7, "MED","LOW")))))</f>
        <v>MED</v>
      </c>
      <c r="P100" s="25"/>
      <c r="Q100" s="26"/>
      <c r="R100" s="26"/>
      <c r="S100" s="21"/>
      <c r="T100" s="21"/>
      <c r="U100" s="21"/>
      <c r="V100" s="21"/>
      <c r="W100" s="21"/>
      <c r="X100" s="21"/>
      <c r="Y100" s="27"/>
      <c r="Z100" s="27"/>
      <c r="AA100" s="27"/>
      <c r="AB100" s="27"/>
      <c r="AC100" s="27"/>
      <c r="AD100" s="27"/>
      <c r="AE100" s="27"/>
      <c r="AF100" s="27"/>
      <c r="AJ100" s="21"/>
      <c r="AK100" s="21"/>
      <c r="AL100" s="21"/>
      <c r="AM100" s="21"/>
      <c r="AN100" s="21"/>
      <c r="AO100" s="21"/>
      <c r="AP100" s="21"/>
      <c r="AQ100" s="21"/>
      <c r="AR100" s="21"/>
      <c r="AS100" s="21"/>
      <c r="AT100" s="21"/>
      <c r="AU100" s="21"/>
      <c r="AV100" s="21"/>
      <c r="AW100" s="21"/>
      <c r="AX100" s="21"/>
    </row>
    <row r="101" spans="1:50" x14ac:dyDescent="0.2">
      <c r="A101" s="63">
        <v>60</v>
      </c>
      <c r="B101" s="20" t="str">
        <f>'Compound Alert'!B172</f>
        <v>Rwanda</v>
      </c>
      <c r="C101" s="20" t="str">
        <f>'Compound Alert'!C172</f>
        <v>RWA</v>
      </c>
      <c r="D101" s="20" t="str">
        <f>'Compound Alert'!D172</f>
        <v>SSF           Sub-Saharan Africa</v>
      </c>
      <c r="E101" s="20" t="str">
        <f>'Compound Alert'!E172</f>
        <v>IDA</v>
      </c>
      <c r="F101" s="217">
        <f ca="1">'Compound Alert'!F172</f>
        <v>167</v>
      </c>
      <c r="G101" s="22">
        <f ca="1">IF($B$8="Overall Alert",'Compound Alert'!G172,IF($B$8="Underlying Vulnerability",'Compound Alert'!J172,IF($B$8="Emerging Threat",'Compound Alert'!M172)))</f>
        <v>1</v>
      </c>
      <c r="H101" s="23">
        <f ca="1">IF($B$8="Overall Alert",'Compound Alert'!H172,IF($B$8="Underlying Vulnerability",'Compound Alert'!K172,IF($B$8="Emerging Threat",'Compound Alert'!N172)))</f>
        <v>1</v>
      </c>
      <c r="I101" s="50">
        <f t="shared" ca="1" si="0"/>
        <v>1</v>
      </c>
      <c r="J101" s="25" t="str">
        <f ca="1">IF(
   $B$8="Overall Alert",IF(
      'Compound Alert'!R172 &gt;= 7, "HIGH",IF(
         'Compound Alert'!R172 &gt;= 5, "MED","LOW")), IF(
            $B$8="Underlying Vulnerability", IF(
               'Compound Alert'!Y172 &gt;= 10, "HIGH",IF(
                  'Compound Alert'!Y172 &gt;= 7, "MED","LOW")),IF(
                     $B$8="Emerging Threat", IF(
                        'Compound Alert'!AF172 &gt;= 10, "HIGH",IF(
                            'Compound Alert'!AF172 &gt;= 7, "MED","LOW")))))</f>
        <v>LOW</v>
      </c>
      <c r="K101" s="25" t="str">
        <f ca="1">IF(
   $B$8="Overall Alert",IF(
      'Compound Alert'!S172 &gt;= 7, "HIGH",IF(
         'Compound Alert'!S172 &gt;= 5, "MED","LOW")), IF(
            $B$8="Underlying Vulnerability", IF(
               'Compound Alert'!Z172 &gt;= 10, "HIGH",IF(
                  'Compound Alert'!Z172 &gt;= 7, "MED","LOW")),IF(
                     $B$8="Emerging Threat", IF(
                        'Compound Alert'!AG172 &gt;= 10, "HIGH",IF(
                            'Compound Alert'!AG172 &gt;= 7, "MED","LOW")))))</f>
        <v>LOW</v>
      </c>
      <c r="L101" s="25" t="str">
        <f ca="1">IF(
   $B$8="Overall Alert",IF(
      'Compound Alert'!T172 &gt;= 7, "HIGH",IF(
         'Compound Alert'!T172 &gt;= 5, "MED","LOW")), IF(
            $B$8="Underlying Vulnerability", IF(
               'Compound Alert'!AA172 &gt;= 10, "HIGH",IF(
                  'Compound Alert'!AA172 &gt;= 7, "MED","LOW")),IF(
                     $B$8="Emerging Threat", IF(
                        'Compound Alert'!AH172 &gt;= 10, "HIGH",IF(
                            'Compound Alert'!AH172 &gt;= 7, "MED","LOW")))))</f>
        <v>MED</v>
      </c>
      <c r="M101" s="25" t="str">
        <f ca="1">IF(
   $B$8="Overall Alert",IF(
      'Compound Alert'!U172 &gt;= 7, "HIGH",IF(
         'Compound Alert'!U172 &gt;= 5, "MED","LOW")), IF(
            $B$8="Underlying Vulnerability", IF(
               'Compound Alert'!AB172 &gt;= 10, "HIGH",IF(
                  'Compound Alert'!AB172 &gt;= 7, "MED","LOW")),IF(
                     $B$8="Emerging Threat", IF(
                        'Compound Alert'!AI172 &gt;= 10, "HIGH",IF(
                            'Compound Alert'!AI172 &gt;= 7, "MED","LOW")))))</f>
        <v>MED</v>
      </c>
      <c r="N101" s="25" t="str">
        <f ca="1">IF(
   $B$8="Overall Alert",IF(
      'Compound Alert'!V172 &gt;= 7, "HIGH",IF(
         'Compound Alert'!V172 &gt;= 5, "MED","LOW")), IF(
            $B$8="Underlying Vulnerability", IF(
               'Compound Alert'!AC172 &gt;= 10, "HIGH",IF(
                  'Compound Alert'!AC172 &gt;= 7, "MED","LOW")),IF(
                     $B$8="Emerging Threat", IF(
                        'Compound Alert'!AJ172 &gt;= 10, "HIGH",IF(
                            'Compound Alert'!AJ172 &gt;= 7, "MED","LOW")))))</f>
        <v>LOW</v>
      </c>
      <c r="O101" s="25" t="str">
        <f ca="1">IF(
   $B$8="Overall Alert",IF(
      'Compound Alert'!W172 &gt;= 7, "HIGH",IF(
         'Compound Alert'!W172 &gt;= 5, "MED","LOW")), IF(
            $B$8="Underlying Vulnerability", IF(
               'Compound Alert'!AD172 &gt;= 10, "HIGH",IF(
                  'Compound Alert'!AD172 &gt;= 7, "MED","LOW")),IF(
                     $B$8="Emerging Threat", IF(
                        'Compound Alert'!AK172 &gt;= 10, "HIGH",IF(
                            'Compound Alert'!AK172 &gt;= 7, "MED","LOW")))))</f>
        <v>LOW</v>
      </c>
      <c r="P101" s="25"/>
      <c r="Q101" s="26"/>
      <c r="R101" s="26"/>
      <c r="S101" s="21"/>
      <c r="T101" s="21"/>
      <c r="U101" s="21"/>
      <c r="V101" s="21"/>
      <c r="W101" s="21"/>
      <c r="X101" s="21"/>
      <c r="Y101" s="27"/>
      <c r="Z101" s="27"/>
      <c r="AA101" s="27"/>
      <c r="AB101" s="27"/>
      <c r="AC101" s="27"/>
      <c r="AD101" s="27"/>
      <c r="AE101" s="27"/>
      <c r="AF101" s="27"/>
      <c r="AJ101" s="21"/>
      <c r="AK101" s="21"/>
      <c r="AL101" s="21"/>
      <c r="AM101" s="21"/>
      <c r="AN101" s="21"/>
      <c r="AO101" s="21"/>
      <c r="AP101" s="21"/>
      <c r="AQ101" s="21"/>
      <c r="AR101" s="21"/>
      <c r="AS101" s="21"/>
      <c r="AT101" s="21"/>
      <c r="AU101" s="21"/>
      <c r="AV101" s="21"/>
      <c r="AW101" s="21"/>
      <c r="AX101" s="21"/>
    </row>
    <row r="102" spans="1:50" x14ac:dyDescent="0.2">
      <c r="A102" s="63">
        <v>61</v>
      </c>
      <c r="B102" s="20" t="str">
        <f>'Compound Alert'!B195</f>
        <v>Togo</v>
      </c>
      <c r="C102" s="20" t="str">
        <f>'Compound Alert'!C195</f>
        <v>TGO</v>
      </c>
      <c r="D102" s="20" t="str">
        <f>'Compound Alert'!D195</f>
        <v>SSF           Sub-Saharan Africa</v>
      </c>
      <c r="E102" s="20" t="str">
        <f>'Compound Alert'!E195</f>
        <v>IDA</v>
      </c>
      <c r="F102" s="217">
        <f ca="1">'Compound Alert'!F195</f>
        <v>190</v>
      </c>
      <c r="G102" s="22">
        <f ca="1">IF($B$8="Overall Alert",'Compound Alert'!G195,IF($B$8="Underlying Vulnerability",'Compound Alert'!J195,IF($B$8="Emerging Threat",'Compound Alert'!M195)))</f>
        <v>1</v>
      </c>
      <c r="H102" s="23">
        <f ca="1">IF($B$8="Overall Alert",'Compound Alert'!H195,IF($B$8="Underlying Vulnerability",'Compound Alert'!K195,IF($B$8="Emerging Threat",'Compound Alert'!N195)))</f>
        <v>1</v>
      </c>
      <c r="I102" s="50">
        <f t="shared" ca="1" si="0"/>
        <v>1</v>
      </c>
      <c r="J102" s="25" t="str">
        <f ca="1">IF(
   $B$8="Overall Alert",IF(
      'Compound Alert'!R195 &gt;= 7, "HIGH",IF(
         'Compound Alert'!R195 &gt;= 5, "MED","LOW")), IF(
            $B$8="Underlying Vulnerability", IF(
               'Compound Alert'!Y195 &gt;= 10, "HIGH",IF(
                  'Compound Alert'!Y195 &gt;= 7, "MED","LOW")),IF(
                     $B$8="Emerging Threat", IF(
                        'Compound Alert'!AF195 &gt;= 10, "HIGH",IF(
                            'Compound Alert'!AF195 &gt;= 7, "MED","LOW")))))</f>
        <v>HIGH</v>
      </c>
      <c r="K102" s="25" t="str">
        <f ca="1">IF(
   $B$8="Overall Alert",IF(
      'Compound Alert'!S195 &gt;= 7, "HIGH",IF(
         'Compound Alert'!S195 &gt;= 5, "MED","LOW")), IF(
            $B$8="Underlying Vulnerability", IF(
               'Compound Alert'!Z195 &gt;= 10, "HIGH",IF(
                  'Compound Alert'!Z195 &gt;= 7, "MED","LOW")),IF(
                     $B$8="Emerging Threat", IF(
                        'Compound Alert'!AG195 &gt;= 10, "HIGH",IF(
                            'Compound Alert'!AG195 &gt;= 7, "MED","LOW")))))</f>
        <v>LOW</v>
      </c>
      <c r="L102" s="25" t="str">
        <f ca="1">IF(
   $B$8="Overall Alert",IF(
      'Compound Alert'!T195 &gt;= 7, "HIGH",IF(
         'Compound Alert'!T195 &gt;= 5, "MED","LOW")), IF(
            $B$8="Underlying Vulnerability", IF(
               'Compound Alert'!AA195 &gt;= 10, "HIGH",IF(
                  'Compound Alert'!AA195 &gt;= 7, "MED","LOW")),IF(
                     $B$8="Emerging Threat", IF(
                        'Compound Alert'!AH195 &gt;= 10, "HIGH",IF(
                            'Compound Alert'!AH195 &gt;= 7, "MED","LOW")))))</f>
        <v>LOW</v>
      </c>
      <c r="M102" s="25" t="str">
        <f ca="1">IF(
   $B$8="Overall Alert",IF(
      'Compound Alert'!U195 &gt;= 7, "HIGH",IF(
         'Compound Alert'!U195 &gt;= 5, "MED","LOW")), IF(
            $B$8="Underlying Vulnerability", IF(
               'Compound Alert'!AB195 &gt;= 10, "HIGH",IF(
                  'Compound Alert'!AB195 &gt;= 7, "MED","LOW")),IF(
                     $B$8="Emerging Threat", IF(
                        'Compound Alert'!AI195 &gt;= 10, "HIGH",IF(
                            'Compound Alert'!AI195 &gt;= 7, "MED","LOW")))))</f>
        <v>LOW</v>
      </c>
      <c r="N102" s="25" t="str">
        <f ca="1">IF(
   $B$8="Overall Alert",IF(
      'Compound Alert'!V195 &gt;= 7, "HIGH",IF(
         'Compound Alert'!V195 &gt;= 5, "MED","LOW")), IF(
            $B$8="Underlying Vulnerability", IF(
               'Compound Alert'!AC195 &gt;= 10, "HIGH",IF(
                  'Compound Alert'!AC195 &gt;= 7, "MED","LOW")),IF(
                     $B$8="Emerging Threat", IF(
                        'Compound Alert'!AJ195 &gt;= 10, "HIGH",IF(
                            'Compound Alert'!AJ195 &gt;= 7, "MED","LOW")))))</f>
        <v>LOW</v>
      </c>
      <c r="O102" s="25" t="str">
        <f ca="1">IF(
   $B$8="Overall Alert",IF(
      'Compound Alert'!W195 &gt;= 7, "HIGH",IF(
         'Compound Alert'!W195 &gt;= 5, "MED","LOW")), IF(
            $B$8="Underlying Vulnerability", IF(
               'Compound Alert'!AD195 &gt;= 10, "HIGH",IF(
                  'Compound Alert'!AD195 &gt;= 7, "MED","LOW")),IF(
                     $B$8="Emerging Threat", IF(
                        'Compound Alert'!AK195 &gt;= 10, "HIGH",IF(
                            'Compound Alert'!AK195 &gt;= 7, "MED","LOW")))))</f>
        <v>LOW</v>
      </c>
      <c r="P102" s="25"/>
      <c r="Q102" s="26"/>
      <c r="R102" s="26"/>
      <c r="S102" s="21"/>
      <c r="T102" s="21"/>
      <c r="U102" s="21"/>
      <c r="V102" s="21"/>
      <c r="W102" s="21"/>
      <c r="X102" s="21"/>
      <c r="Y102" s="27"/>
      <c r="Z102" s="27"/>
      <c r="AA102" s="27"/>
      <c r="AB102" s="27"/>
      <c r="AC102" s="27"/>
      <c r="AD102" s="27"/>
      <c r="AE102" s="27"/>
      <c r="AF102" s="27"/>
      <c r="AJ102" s="21"/>
      <c r="AK102" s="21"/>
      <c r="AL102" s="21"/>
      <c r="AM102" s="21"/>
      <c r="AN102" s="21"/>
      <c r="AO102" s="21"/>
      <c r="AP102" s="21"/>
      <c r="AQ102" s="21"/>
      <c r="AR102" s="21"/>
      <c r="AS102" s="21"/>
      <c r="AT102" s="21"/>
      <c r="AU102" s="21"/>
      <c r="AV102" s="21"/>
      <c r="AW102" s="21"/>
      <c r="AX102" s="21"/>
    </row>
    <row r="103" spans="1:50" x14ac:dyDescent="0.2">
      <c r="A103" s="63">
        <v>62</v>
      </c>
      <c r="B103" s="20" t="str">
        <f>'Compound Alert'!B206</f>
        <v>Tanzania</v>
      </c>
      <c r="C103" s="20" t="str">
        <f>'Compound Alert'!C206</f>
        <v>TZA</v>
      </c>
      <c r="D103" s="20" t="str">
        <f>'Compound Alert'!D206</f>
        <v>SSF           Sub-Saharan Africa</v>
      </c>
      <c r="E103" s="20" t="str">
        <f>'Compound Alert'!E206</f>
        <v>IDA</v>
      </c>
      <c r="F103" s="217">
        <f>'Compound Alert'!F206</f>
        <v>0</v>
      </c>
      <c r="G103" s="22">
        <f ca="1">IF($B$8="Overall Alert",'Compound Alert'!G206,IF($B$8="Underlying Vulnerability",'Compound Alert'!J206,IF($B$8="Emerging Threat",'Compound Alert'!M206)))</f>
        <v>1</v>
      </c>
      <c r="H103" s="23">
        <f ca="1">IF($B$8="Overall Alert",'Compound Alert'!H206,IF($B$8="Underlying Vulnerability",'Compound Alert'!K206,IF($B$8="Emerging Threat",'Compound Alert'!N206)))</f>
        <v>1</v>
      </c>
      <c r="I103" s="50">
        <f t="shared" ca="1" si="0"/>
        <v>1</v>
      </c>
      <c r="J103" s="25" t="str">
        <f ca="1">IF(
   $B$8="Overall Alert",IF(
      'Compound Alert'!R206 &gt;= 7, "HIGH",IF(
         'Compound Alert'!R206 &gt;= 5, "MED","LOW")), IF(
            $B$8="Underlying Vulnerability", IF(
               'Compound Alert'!Y206 &gt;= 10, "HIGH",IF(
                  'Compound Alert'!Y206 &gt;= 7, "MED","LOW")),IF(
                     $B$8="Emerging Threat", IF(
                        'Compound Alert'!AF206 &gt;= 10, "HIGH",IF(
                            'Compound Alert'!AF206 &gt;= 7, "MED","LOW")))))</f>
        <v>HIGH</v>
      </c>
      <c r="K103" s="25" t="str">
        <f ca="1">IF(
   $B$8="Overall Alert",IF(
      'Compound Alert'!S206 &gt;= 7, "HIGH",IF(
         'Compound Alert'!S206 &gt;= 5, "MED","LOW")), IF(
            $B$8="Underlying Vulnerability", IF(
               'Compound Alert'!Z206 &gt;= 10, "HIGH",IF(
                  'Compound Alert'!Z206 &gt;= 7, "MED","LOW")),IF(
                     $B$8="Emerging Threat", IF(
                        'Compound Alert'!AG206 &gt;= 10, "HIGH",IF(
                            'Compound Alert'!AG206 &gt;= 7, "MED","LOW")))))</f>
        <v>LOW</v>
      </c>
      <c r="L103" s="25" t="str">
        <f ca="1">IF(
   $B$8="Overall Alert",IF(
      'Compound Alert'!T206 &gt;= 7, "HIGH",IF(
         'Compound Alert'!T206 &gt;= 5, "MED","LOW")), IF(
            $B$8="Underlying Vulnerability", IF(
               'Compound Alert'!AA206 &gt;= 10, "HIGH",IF(
                  'Compound Alert'!AA206 &gt;= 7, "MED","LOW")),IF(
                     $B$8="Emerging Threat", IF(
                        'Compound Alert'!AH206 &gt;= 10, "HIGH",IF(
                            'Compound Alert'!AH206 &gt;= 7, "MED","LOW")))))</f>
        <v>LOW</v>
      </c>
      <c r="M103" s="25" t="str">
        <f ca="1">IF(
   $B$8="Overall Alert",IF(
      'Compound Alert'!U206 &gt;= 7, "HIGH",IF(
         'Compound Alert'!U206 &gt;= 5, "MED","LOW")), IF(
            $B$8="Underlying Vulnerability", IF(
               'Compound Alert'!AB206 &gt;= 10, "HIGH",IF(
                  'Compound Alert'!AB206 &gt;= 7, "MED","LOW")),IF(
                     $B$8="Emerging Threat", IF(
                        'Compound Alert'!AI206 &gt;= 10, "HIGH",IF(
                            'Compound Alert'!AI206 &gt;= 7, "MED","LOW")))))</f>
        <v>LOW</v>
      </c>
      <c r="N103" s="25" t="str">
        <f ca="1">IF(
   $B$8="Overall Alert",IF(
      'Compound Alert'!V206 &gt;= 7, "HIGH",IF(
         'Compound Alert'!V206 &gt;= 5, "MED","LOW")), IF(
            $B$8="Underlying Vulnerability", IF(
               'Compound Alert'!AC206 &gt;= 10, "HIGH",IF(
                  'Compound Alert'!AC206 &gt;= 7, "MED","LOW")),IF(
                     $B$8="Emerging Threat", IF(
                        'Compound Alert'!AJ206 &gt;= 10, "HIGH",IF(
                            'Compound Alert'!AJ206 &gt;= 7, "MED","LOW")))))</f>
        <v>LOW</v>
      </c>
      <c r="O103" s="25" t="str">
        <f ca="1">IF(
   $B$8="Overall Alert",IF(
      'Compound Alert'!W206 &gt;= 7, "HIGH",IF(
         'Compound Alert'!W206 &gt;= 5, "MED","LOW")), IF(
            $B$8="Underlying Vulnerability", IF(
               'Compound Alert'!AD206 &gt;= 10, "HIGH",IF(
                  'Compound Alert'!AD206 &gt;= 7, "MED","LOW")),IF(
                     $B$8="Emerging Threat", IF(
                        'Compound Alert'!AK206 &gt;= 10, "HIGH",IF(
                            'Compound Alert'!AK206 &gt;= 7, "MED","LOW")))))</f>
        <v>LOW</v>
      </c>
      <c r="P103" s="25"/>
      <c r="Q103" s="26"/>
      <c r="R103" s="26"/>
      <c r="S103" s="21"/>
      <c r="T103" s="21"/>
      <c r="U103" s="21"/>
      <c r="V103" s="21"/>
      <c r="W103" s="21"/>
      <c r="X103" s="21"/>
      <c r="Y103" s="27"/>
      <c r="Z103" s="27"/>
      <c r="AA103" s="27"/>
      <c r="AB103" s="27"/>
      <c r="AC103" s="27"/>
      <c r="AD103" s="27"/>
      <c r="AE103" s="27"/>
      <c r="AF103" s="27"/>
      <c r="AJ103" s="21"/>
      <c r="AK103" s="21"/>
      <c r="AL103" s="21"/>
      <c r="AM103" s="21"/>
      <c r="AN103" s="21"/>
      <c r="AO103" s="21"/>
      <c r="AP103" s="21"/>
      <c r="AQ103" s="21"/>
      <c r="AR103" s="21"/>
      <c r="AS103" s="21"/>
      <c r="AT103" s="21"/>
      <c r="AU103" s="21"/>
      <c r="AV103" s="21"/>
      <c r="AW103" s="21"/>
      <c r="AX103" s="21"/>
    </row>
    <row r="104" spans="1:50" x14ac:dyDescent="0.2">
      <c r="A104" s="63">
        <v>63</v>
      </c>
      <c r="B104" s="20" t="str">
        <f>'Compound Alert'!B129</f>
        <v>Madagascar</v>
      </c>
      <c r="C104" s="20" t="str">
        <f>'Compound Alert'!C129</f>
        <v>MDG</v>
      </c>
      <c r="D104" s="20" t="str">
        <f>'Compound Alert'!D129</f>
        <v>SSF           Sub-Saharan Africa</v>
      </c>
      <c r="E104" s="20" t="str">
        <f>'Compound Alert'!E129</f>
        <v>IDA</v>
      </c>
      <c r="F104" s="217">
        <f ca="1">'Compound Alert'!F129</f>
        <v>124</v>
      </c>
      <c r="G104" s="22">
        <f ca="1">IF($B$8="Overall Alert",'Compound Alert'!G129,IF($B$8="Underlying Vulnerability",'Compound Alert'!J129,IF($B$8="Emerging Threat",'Compound Alert'!M129)))</f>
        <v>1</v>
      </c>
      <c r="H104" s="23">
        <f ca="1">IF($B$8="Overall Alert",'Compound Alert'!H129,IF($B$8="Underlying Vulnerability",'Compound Alert'!K129,IF($B$8="Emerging Threat",'Compound Alert'!N129)))</f>
        <v>1</v>
      </c>
      <c r="I104" s="50">
        <f t="shared" ca="1" si="0"/>
        <v>1</v>
      </c>
      <c r="J104" s="25" t="str">
        <f ca="1">IF(
   $B$8="Overall Alert",IF(
      'Compound Alert'!R129 &gt;= 7, "HIGH",IF(
         'Compound Alert'!R129 &gt;= 5, "MED","LOW")), IF(
            $B$8="Underlying Vulnerability", IF(
               'Compound Alert'!Y129 &gt;= 10, "HIGH",IF(
                  'Compound Alert'!Y129 &gt;= 7, "MED","LOW")),IF(
                     $B$8="Emerging Threat", IF(
                        'Compound Alert'!AF129 &gt;= 10, "HIGH",IF(
                            'Compound Alert'!AF129 &gt;= 7, "MED","LOW")))))</f>
        <v>LOW</v>
      </c>
      <c r="K104" s="25" t="str">
        <f ca="1">IF(
   $B$8="Overall Alert",IF(
      'Compound Alert'!S129 &gt;= 7, "HIGH",IF(
         'Compound Alert'!S129 &gt;= 5, "MED","LOW")), IF(
            $B$8="Underlying Vulnerability", IF(
               'Compound Alert'!Z129 &gt;= 10, "HIGH",IF(
                  'Compound Alert'!Z129 &gt;= 7, "MED","LOW")),IF(
                     $B$8="Emerging Threat", IF(
                        'Compound Alert'!AG129 &gt;= 10, "HIGH",IF(
                            'Compound Alert'!AG129 &gt;= 7, "MED","LOW")))))</f>
        <v>LOW</v>
      </c>
      <c r="L104" s="25" t="str">
        <f ca="1">IF(
   $B$8="Overall Alert",IF(
      'Compound Alert'!T129 &gt;= 7, "HIGH",IF(
         'Compound Alert'!T129 &gt;= 5, "MED","LOW")), IF(
            $B$8="Underlying Vulnerability", IF(
               'Compound Alert'!AA129 &gt;= 10, "HIGH",IF(
                  'Compound Alert'!AA129 &gt;= 7, "MED","LOW")),IF(
                     $B$8="Emerging Threat", IF(
                        'Compound Alert'!AH129 &gt;= 10, "HIGH",IF(
                            'Compound Alert'!AH129 &gt;= 7, "MED","LOW")))))</f>
        <v>MED</v>
      </c>
      <c r="M104" s="25" t="str">
        <f ca="1">IF(
   $B$8="Overall Alert",IF(
      'Compound Alert'!U129 &gt;= 7, "HIGH",IF(
         'Compound Alert'!U129 &gt;= 5, "MED","LOW")), IF(
            $B$8="Underlying Vulnerability", IF(
               'Compound Alert'!AB129 &gt;= 10, "HIGH",IF(
                  'Compound Alert'!AB129 &gt;= 7, "MED","LOW")),IF(
                     $B$8="Emerging Threat", IF(
                        'Compound Alert'!AI129 &gt;= 10, "HIGH",IF(
                            'Compound Alert'!AI129 &gt;= 7, "MED","LOW")))))</f>
        <v>LOW</v>
      </c>
      <c r="N104" s="25" t="str">
        <f ca="1">IF(
   $B$8="Overall Alert",IF(
      'Compound Alert'!V129 &gt;= 7, "HIGH",IF(
         'Compound Alert'!V129 &gt;= 5, "MED","LOW")), IF(
            $B$8="Underlying Vulnerability", IF(
               'Compound Alert'!AC129 &gt;= 10, "HIGH",IF(
                  'Compound Alert'!AC129 &gt;= 7, "MED","LOW")),IF(
                     $B$8="Emerging Threat", IF(
                        'Compound Alert'!AJ129 &gt;= 10, "HIGH",IF(
                            'Compound Alert'!AJ129 &gt;= 7, "MED","LOW")))))</f>
        <v>LOW</v>
      </c>
      <c r="O104" s="25" t="str">
        <f ca="1">IF(
   $B$8="Overall Alert",IF(
      'Compound Alert'!W129 &gt;= 7, "HIGH",IF(
         'Compound Alert'!W129 &gt;= 5, "MED","LOW")), IF(
            $B$8="Underlying Vulnerability", IF(
               'Compound Alert'!AD129 &gt;= 10, "HIGH",IF(
                  'Compound Alert'!AD129 &gt;= 7, "MED","LOW")),IF(
                     $B$8="Emerging Threat", IF(
                        'Compound Alert'!AK129 &gt;= 10, "HIGH",IF(
                            'Compound Alert'!AK129 &gt;= 7, "MED","LOW")))))</f>
        <v>MED</v>
      </c>
      <c r="P104" s="25"/>
      <c r="Q104" s="26"/>
      <c r="R104" s="26"/>
      <c r="S104" s="21"/>
      <c r="T104" s="21"/>
      <c r="U104" s="21"/>
      <c r="V104" s="21"/>
      <c r="W104" s="21"/>
      <c r="X104" s="21"/>
      <c r="Y104" s="27"/>
      <c r="Z104" s="27"/>
      <c r="AA104" s="27"/>
      <c r="AB104" s="27"/>
      <c r="AC104" s="27"/>
      <c r="AD104" s="27"/>
      <c r="AE104" s="27"/>
      <c r="AF104" s="27"/>
      <c r="AJ104" s="21"/>
      <c r="AK104" s="21"/>
      <c r="AL104" s="21"/>
      <c r="AM104" s="21"/>
      <c r="AN104" s="21"/>
      <c r="AO104" s="21"/>
      <c r="AP104" s="21"/>
      <c r="AQ104" s="21"/>
      <c r="AR104" s="21"/>
      <c r="AS104" s="21"/>
      <c r="AT104" s="21"/>
      <c r="AU104" s="21"/>
      <c r="AV104" s="21"/>
      <c r="AW104" s="21"/>
      <c r="AX104" s="21"/>
    </row>
    <row r="105" spans="1:50" x14ac:dyDescent="0.2">
      <c r="A105" s="63">
        <v>64</v>
      </c>
      <c r="B105" s="20" t="str">
        <f>'Compound Alert'!B161</f>
        <v>Papua New Guinea</v>
      </c>
      <c r="C105" s="20" t="str">
        <f>'Compound Alert'!C161</f>
        <v>PNG</v>
      </c>
      <c r="D105" s="20" t="str">
        <f>'Compound Alert'!D161</f>
        <v>EAS           East Asia &amp; Pacific</v>
      </c>
      <c r="E105" s="20" t="str">
        <f>'Compound Alert'!E161</f>
        <v>Blend</v>
      </c>
      <c r="F105" s="217">
        <f ca="1">'Compound Alert'!F161</f>
        <v>156</v>
      </c>
      <c r="G105" s="22">
        <f ca="1">IF($B$8="Overall Alert",'Compound Alert'!G161,IF($B$8="Underlying Vulnerability",'Compound Alert'!J161,IF($B$8="Emerging Threat",'Compound Alert'!M161)))</f>
        <v>1</v>
      </c>
      <c r="H105" s="23">
        <f ca="1">IF($B$8="Overall Alert",'Compound Alert'!H161,IF($B$8="Underlying Vulnerability",'Compound Alert'!K161,IF($B$8="Emerging Threat",'Compound Alert'!N161)))</f>
        <v>1</v>
      </c>
      <c r="I105" s="50">
        <f t="shared" ca="1" si="0"/>
        <v>1</v>
      </c>
      <c r="J105" s="25" t="str">
        <f ca="1">IF(
   $B$8="Overall Alert",IF(
      'Compound Alert'!R161 &gt;= 7, "HIGH",IF(
         'Compound Alert'!R161 &gt;= 5, "MED","LOW")), IF(
            $B$8="Underlying Vulnerability", IF(
               'Compound Alert'!Y161 &gt;= 10, "HIGH",IF(
                  'Compound Alert'!Y161 &gt;= 7, "MED","LOW")),IF(
                     $B$8="Emerging Threat", IF(
                        'Compound Alert'!AF161 &gt;= 10, "HIGH",IF(
                            'Compound Alert'!AF161 &gt;= 7, "MED","LOW")))))</f>
        <v>LOW</v>
      </c>
      <c r="K105" s="25" t="str">
        <f ca="1">IF(
   $B$8="Overall Alert",IF(
      'Compound Alert'!S161 &gt;= 7, "HIGH",IF(
         'Compound Alert'!S161 &gt;= 5, "MED","LOW")), IF(
            $B$8="Underlying Vulnerability", IF(
               'Compound Alert'!Z161 &gt;= 10, "HIGH",IF(
                  'Compound Alert'!Z161 &gt;= 7, "MED","LOW")),IF(
                     $B$8="Emerging Threat", IF(
                        'Compound Alert'!AG161 &gt;= 10, "HIGH",IF(
                            'Compound Alert'!AG161 &gt;= 7, "MED","LOW")))))</f>
        <v>LOW</v>
      </c>
      <c r="L105" s="25" t="str">
        <f ca="1">IF(
   $B$8="Overall Alert",IF(
      'Compound Alert'!T161 &gt;= 7, "HIGH",IF(
         'Compound Alert'!T161 &gt;= 5, "MED","LOW")), IF(
            $B$8="Underlying Vulnerability", IF(
               'Compound Alert'!AA161 &gt;= 10, "HIGH",IF(
                  'Compound Alert'!AA161 &gt;= 7, "MED","LOW")),IF(
                     $B$8="Emerging Threat", IF(
                        'Compound Alert'!AH161 &gt;= 10, "HIGH",IF(
                            'Compound Alert'!AH161 &gt;= 7, "MED","LOW")))))</f>
        <v>HIGH</v>
      </c>
      <c r="M105" s="25" t="str">
        <f ca="1">IF(
   $B$8="Overall Alert",IF(
      'Compound Alert'!U161 &gt;= 7, "HIGH",IF(
         'Compound Alert'!U161 &gt;= 5, "MED","LOW")), IF(
            $B$8="Underlying Vulnerability", IF(
               'Compound Alert'!AB161 &gt;= 10, "HIGH",IF(
                  'Compound Alert'!AB161 &gt;= 7, "MED","LOW")),IF(
                     $B$8="Emerging Threat", IF(
                        'Compound Alert'!AI161 &gt;= 10, "HIGH",IF(
                            'Compound Alert'!AI161 &gt;= 7, "MED","LOW")))))</f>
        <v>LOW</v>
      </c>
      <c r="N105" s="25" t="str">
        <f ca="1">IF(
   $B$8="Overall Alert",IF(
      'Compound Alert'!V161 &gt;= 7, "HIGH",IF(
         'Compound Alert'!V161 &gt;= 5, "MED","LOW")), IF(
            $B$8="Underlying Vulnerability", IF(
               'Compound Alert'!AC161 &gt;= 10, "HIGH",IF(
                  'Compound Alert'!AC161 &gt;= 7, "MED","LOW")),IF(
                     $B$8="Emerging Threat", IF(
                        'Compound Alert'!AJ161 &gt;= 10, "HIGH",IF(
                            'Compound Alert'!AJ161 &gt;= 7, "MED","LOW")))))</f>
        <v>LOW</v>
      </c>
      <c r="O105" s="25" t="str">
        <f ca="1">IF(
   $B$8="Overall Alert",IF(
      'Compound Alert'!W161 &gt;= 7, "HIGH",IF(
         'Compound Alert'!W161 &gt;= 5, "MED","LOW")), IF(
            $B$8="Underlying Vulnerability", IF(
               'Compound Alert'!AD161 &gt;= 10, "HIGH",IF(
                  'Compound Alert'!AD161 &gt;= 7, "MED","LOW")),IF(
                     $B$8="Emerging Threat", IF(
                        'Compound Alert'!AK161 &gt;= 10, "HIGH",IF(
                            'Compound Alert'!AK161 &gt;= 7, "MED","LOW")))))</f>
        <v>LOW</v>
      </c>
      <c r="P105" s="25"/>
      <c r="Q105" s="26"/>
      <c r="R105" s="26"/>
      <c r="S105" s="21"/>
      <c r="T105" s="21"/>
      <c r="U105" s="21"/>
      <c r="V105" s="21"/>
      <c r="W105" s="21"/>
      <c r="X105" s="21"/>
      <c r="Y105" s="27"/>
      <c r="Z105" s="27"/>
      <c r="AA105" s="27"/>
      <c r="AB105" s="27"/>
      <c r="AC105" s="27"/>
      <c r="AD105" s="27"/>
      <c r="AE105" s="27"/>
      <c r="AF105" s="27"/>
      <c r="AJ105" s="21"/>
      <c r="AK105" s="21"/>
      <c r="AL105" s="21"/>
      <c r="AM105" s="21"/>
      <c r="AN105" s="21"/>
      <c r="AO105" s="21"/>
      <c r="AP105" s="21"/>
      <c r="AQ105" s="21"/>
      <c r="AR105" s="21"/>
      <c r="AS105" s="21"/>
      <c r="AT105" s="21"/>
      <c r="AU105" s="21"/>
      <c r="AV105" s="21"/>
      <c r="AW105" s="21"/>
      <c r="AX105" s="21"/>
    </row>
    <row r="106" spans="1:50" x14ac:dyDescent="0.2">
      <c r="A106" s="63">
        <v>65</v>
      </c>
      <c r="B106" s="20" t="str">
        <f>'Compound Alert'!B48</f>
        <v>Comoros</v>
      </c>
      <c r="C106" s="20" t="str">
        <f>'Compound Alert'!C48</f>
        <v>COM</v>
      </c>
      <c r="D106" s="20" t="str">
        <f>'Compound Alert'!D48</f>
        <v>SSF           Sub-Saharan Africa</v>
      </c>
      <c r="E106" s="20" t="str">
        <f>'Compound Alert'!E48</f>
        <v>IDA</v>
      </c>
      <c r="F106" s="217">
        <f ca="1">'Compound Alert'!F48</f>
        <v>43</v>
      </c>
      <c r="G106" s="22">
        <f ca="1">IF($B$8="Overall Alert",'Compound Alert'!G48,IF($B$8="Underlying Vulnerability",'Compound Alert'!J48,IF($B$8="Emerging Threat",'Compound Alert'!M48)))</f>
        <v>1</v>
      </c>
      <c r="H106" s="23">
        <f ca="1">IF($B$8="Overall Alert",'Compound Alert'!H48,IF($B$8="Underlying Vulnerability",'Compound Alert'!K48,IF($B$8="Emerging Threat",'Compound Alert'!N48)))</f>
        <v>1</v>
      </c>
      <c r="I106" s="50">
        <f t="shared" ref="I106:I169" ca="1" si="1">ROUNDDOWN(G106,0)</f>
        <v>1</v>
      </c>
      <c r="J106" s="25" t="str">
        <f ca="1">IF(
   $B$8="Overall Alert",IF(
      'Compound Alert'!R48 &gt;= 7, "HIGH",IF(
         'Compound Alert'!R48 &gt;= 5, "MED","LOW")), IF(
            $B$8="Underlying Vulnerability", IF(
               'Compound Alert'!Y48 &gt;= 10, "HIGH",IF(
                  'Compound Alert'!Y48 &gt;= 7, "MED","LOW")),IF(
                     $B$8="Emerging Threat", IF(
                        'Compound Alert'!AF48 &gt;= 10, "HIGH",IF(
                            'Compound Alert'!AF48 &gt;= 7, "MED","LOW")))))</f>
        <v>LOW</v>
      </c>
      <c r="K106" s="25" t="str">
        <f ca="1">IF(
   $B$8="Overall Alert",IF(
      'Compound Alert'!S48 &gt;= 7, "HIGH",IF(
         'Compound Alert'!S48 &gt;= 5, "MED","LOW")), IF(
            $B$8="Underlying Vulnerability", IF(
               'Compound Alert'!Z48 &gt;= 10, "HIGH",IF(
                  'Compound Alert'!Z48 &gt;= 7, "MED","LOW")),IF(
                     $B$8="Emerging Threat", IF(
                        'Compound Alert'!AG48 &gt;= 10, "HIGH",IF(
                            'Compound Alert'!AG48 &gt;= 7, "MED","LOW")))))</f>
        <v>LOW</v>
      </c>
      <c r="L106" s="25" t="e">
        <f ca="1">IF(
   $B$8="Overall Alert",IF(
      'Compound Alert'!T48 &gt;= 7, "HIGH",IF(
         'Compound Alert'!T48 &gt;= 5, "MED","LOW")), IF(
            $B$8="Underlying Vulnerability", IF(
               'Compound Alert'!AA48 &gt;= 10, "HIGH",IF(
                  'Compound Alert'!AA48 &gt;= 7, "MED","LOW")),IF(
                     $B$8="Emerging Threat", IF(
                        'Compound Alert'!AH48 &gt;= 10, "HIGH",IF(
                            'Compound Alert'!AH48 &gt;= 7, "MED","LOW")))))</f>
        <v>#N/A</v>
      </c>
      <c r="M106" s="25" t="str">
        <f ca="1">IF(
   $B$8="Overall Alert",IF(
      'Compound Alert'!U48 &gt;= 7, "HIGH",IF(
         'Compound Alert'!U48 &gt;= 5, "MED","LOW")), IF(
            $B$8="Underlying Vulnerability", IF(
               'Compound Alert'!AB48 &gt;= 10, "HIGH",IF(
                  'Compound Alert'!AB48 &gt;= 7, "MED","LOW")),IF(
                     $B$8="Emerging Threat", IF(
                        'Compound Alert'!AI48 &gt;= 10, "HIGH",IF(
                            'Compound Alert'!AI48 &gt;= 7, "MED","LOW")))))</f>
        <v>HIGH</v>
      </c>
      <c r="N106" s="25" t="str">
        <f ca="1">IF(
   $B$8="Overall Alert",IF(
      'Compound Alert'!V48 &gt;= 7, "HIGH",IF(
         'Compound Alert'!V48 &gt;= 5, "MED","LOW")), IF(
            $B$8="Underlying Vulnerability", IF(
               'Compound Alert'!AC48 &gt;= 10, "HIGH",IF(
                  'Compound Alert'!AC48 &gt;= 7, "MED","LOW")),IF(
                     $B$8="Emerging Threat", IF(
                        'Compound Alert'!AJ48 &gt;= 10, "HIGH",IF(
                            'Compound Alert'!AJ48 &gt;= 7, "MED","LOW")))))</f>
        <v>LOW</v>
      </c>
      <c r="O106" s="25" t="str">
        <f ca="1">IF(
   $B$8="Overall Alert",IF(
      'Compound Alert'!W48 &gt;= 7, "HIGH",IF(
         'Compound Alert'!W48 &gt;= 5, "MED","LOW")), IF(
            $B$8="Underlying Vulnerability", IF(
               'Compound Alert'!AD48 &gt;= 10, "HIGH",IF(
                  'Compound Alert'!AD48 &gt;= 7, "MED","LOW")),IF(
                     $B$8="Emerging Threat", IF(
                        'Compound Alert'!AK48 &gt;= 10, "HIGH",IF(
                            'Compound Alert'!AK48 &gt;= 7, "MED","LOW")))))</f>
        <v>LOW</v>
      </c>
      <c r="P106" s="25"/>
      <c r="Q106" s="26"/>
      <c r="R106" s="26"/>
      <c r="S106" s="21"/>
      <c r="T106" s="21"/>
      <c r="U106" s="21"/>
      <c r="V106" s="21"/>
      <c r="W106" s="21"/>
      <c r="X106" s="21"/>
      <c r="Y106" s="27"/>
      <c r="Z106" s="27"/>
      <c r="AA106" s="27"/>
      <c r="AB106" s="27"/>
      <c r="AC106" s="27"/>
      <c r="AD106" s="27"/>
      <c r="AE106" s="27"/>
      <c r="AF106" s="27"/>
      <c r="AJ106" s="21"/>
      <c r="AK106" s="21"/>
      <c r="AL106" s="21"/>
      <c r="AM106" s="21"/>
      <c r="AN106" s="21"/>
      <c r="AO106" s="21"/>
      <c r="AP106" s="21"/>
      <c r="AQ106" s="21"/>
      <c r="AR106" s="21"/>
      <c r="AS106" s="21"/>
      <c r="AT106" s="21"/>
      <c r="AU106" s="21"/>
      <c r="AV106" s="21"/>
      <c r="AW106" s="21"/>
      <c r="AX106" s="21"/>
    </row>
    <row r="107" spans="1:50" x14ac:dyDescent="0.2">
      <c r="A107" s="63">
        <v>66</v>
      </c>
      <c r="B107" s="20" t="str">
        <f>'Compound Alert'!B178</f>
        <v>Sierra Leone</v>
      </c>
      <c r="C107" s="20" t="str">
        <f>'Compound Alert'!C178</f>
        <v>SLE</v>
      </c>
      <c r="D107" s="20" t="str">
        <f>'Compound Alert'!D178</f>
        <v>SSF           Sub-Saharan Africa</v>
      </c>
      <c r="E107" s="20" t="str">
        <f>'Compound Alert'!E178</f>
        <v>IDA</v>
      </c>
      <c r="F107" s="217">
        <f ca="1">'Compound Alert'!F178</f>
        <v>173</v>
      </c>
      <c r="G107" s="22">
        <f ca="1">IF($B$8="Overall Alert",'Compound Alert'!G178,IF($B$8="Underlying Vulnerability",'Compound Alert'!J178,IF($B$8="Emerging Threat",'Compound Alert'!M178)))</f>
        <v>1</v>
      </c>
      <c r="H107" s="23">
        <f ca="1">IF($B$8="Overall Alert",'Compound Alert'!H178,IF($B$8="Underlying Vulnerability",'Compound Alert'!K178,IF($B$8="Emerging Threat",'Compound Alert'!N178)))</f>
        <v>1</v>
      </c>
      <c r="I107" s="50">
        <f t="shared" ca="1" si="1"/>
        <v>1</v>
      </c>
      <c r="J107" s="25" t="str">
        <f ca="1">IF(
   $B$8="Overall Alert",IF(
      'Compound Alert'!R178 &gt;= 7, "HIGH",IF(
         'Compound Alert'!R178 &gt;= 5, "MED","LOW")), IF(
            $B$8="Underlying Vulnerability", IF(
               'Compound Alert'!Y178 &gt;= 10, "HIGH",IF(
                  'Compound Alert'!Y178 &gt;= 7, "MED","LOW")),IF(
                     $B$8="Emerging Threat", IF(
                        'Compound Alert'!AF178 &gt;= 10, "HIGH",IF(
                            'Compound Alert'!AF178 &gt;= 7, "MED","LOW")))))</f>
        <v>LOW</v>
      </c>
      <c r="K107" s="25" t="str">
        <f ca="1">IF(
   $B$8="Overall Alert",IF(
      'Compound Alert'!S178 &gt;= 7, "HIGH",IF(
         'Compound Alert'!S178 &gt;= 5, "MED","LOW")), IF(
            $B$8="Underlying Vulnerability", IF(
               'Compound Alert'!Z178 &gt;= 10, "HIGH",IF(
                  'Compound Alert'!Z178 &gt;= 7, "MED","LOW")),IF(
                     $B$8="Emerging Threat", IF(
                        'Compound Alert'!AG178 &gt;= 10, "HIGH",IF(
                            'Compound Alert'!AG178 &gt;= 7, "MED","LOW")))))</f>
        <v>LOW</v>
      </c>
      <c r="L107" s="25" t="str">
        <f ca="1">IF(
   $B$8="Overall Alert",IF(
      'Compound Alert'!T178 &gt;= 7, "HIGH",IF(
         'Compound Alert'!T178 &gt;= 5, "MED","LOW")), IF(
            $B$8="Underlying Vulnerability", IF(
               'Compound Alert'!AA178 &gt;= 10, "HIGH",IF(
                  'Compound Alert'!AA178 &gt;= 7, "MED","LOW")),IF(
                     $B$8="Emerging Threat", IF(
                        'Compound Alert'!AH178 &gt;= 10, "HIGH",IF(
                            'Compound Alert'!AH178 &gt;= 7, "MED","LOW")))))</f>
        <v>HIGH</v>
      </c>
      <c r="M107" s="25" t="str">
        <f ca="1">IF(
   $B$8="Overall Alert",IF(
      'Compound Alert'!U178 &gt;= 7, "HIGH",IF(
         'Compound Alert'!U178 &gt;= 5, "MED","LOW")), IF(
            $B$8="Underlying Vulnerability", IF(
               'Compound Alert'!AB178 &gt;= 10, "HIGH",IF(
                  'Compound Alert'!AB178 &gt;= 7, "MED","LOW")),IF(
                     $B$8="Emerging Threat", IF(
                        'Compound Alert'!AI178 &gt;= 10, "HIGH",IF(
                            'Compound Alert'!AI178 &gt;= 7, "MED","LOW")))))</f>
        <v>LOW</v>
      </c>
      <c r="N107" s="25" t="str">
        <f ca="1">IF(
   $B$8="Overall Alert",IF(
      'Compound Alert'!V178 &gt;= 7, "HIGH",IF(
         'Compound Alert'!V178 &gt;= 5, "MED","LOW")), IF(
            $B$8="Underlying Vulnerability", IF(
               'Compound Alert'!AC178 &gt;= 10, "HIGH",IF(
                  'Compound Alert'!AC178 &gt;= 7, "MED","LOW")),IF(
                     $B$8="Emerging Threat", IF(
                        'Compound Alert'!AJ178 &gt;= 10, "HIGH",IF(
                            'Compound Alert'!AJ178 &gt;= 7, "MED","LOW")))))</f>
        <v>LOW</v>
      </c>
      <c r="O107" s="25" t="str">
        <f ca="1">IF(
   $B$8="Overall Alert",IF(
      'Compound Alert'!W178 &gt;= 7, "HIGH",IF(
         'Compound Alert'!W178 &gt;= 5, "MED","LOW")), IF(
            $B$8="Underlying Vulnerability", IF(
               'Compound Alert'!AD178 &gt;= 10, "HIGH",IF(
                  'Compound Alert'!AD178 &gt;= 7, "MED","LOW")),IF(
                     $B$8="Emerging Threat", IF(
                        'Compound Alert'!AK178 &gt;= 10, "HIGH",IF(
                            'Compound Alert'!AK178 &gt;= 7, "MED","LOW")))))</f>
        <v>LOW</v>
      </c>
      <c r="P107" s="25"/>
      <c r="Q107" s="26"/>
      <c r="R107" s="26"/>
      <c r="S107" s="21"/>
      <c r="T107" s="21"/>
      <c r="U107" s="21"/>
      <c r="V107" s="21"/>
      <c r="W107" s="21"/>
      <c r="X107" s="21"/>
      <c r="Y107" s="27"/>
      <c r="Z107" s="27"/>
      <c r="AA107" s="27"/>
      <c r="AB107" s="27"/>
      <c r="AC107" s="27"/>
      <c r="AD107" s="27"/>
      <c r="AE107" s="27"/>
      <c r="AF107" s="27"/>
      <c r="AJ107" s="21"/>
      <c r="AK107" s="21"/>
      <c r="AL107" s="21"/>
      <c r="AM107" s="21"/>
      <c r="AN107" s="21"/>
      <c r="AO107" s="21"/>
      <c r="AP107" s="21"/>
      <c r="AQ107" s="21"/>
      <c r="AR107" s="21"/>
      <c r="AS107" s="21"/>
      <c r="AT107" s="21"/>
      <c r="AU107" s="21"/>
      <c r="AV107" s="21"/>
      <c r="AW107" s="21"/>
      <c r="AX107" s="21"/>
    </row>
    <row r="108" spans="1:50" x14ac:dyDescent="0.2">
      <c r="A108" s="63">
        <v>67</v>
      </c>
      <c r="B108" s="20" t="str">
        <f>'Compound Alert'!B76</f>
        <v>Ghana</v>
      </c>
      <c r="C108" s="20" t="str">
        <f>'Compound Alert'!C76</f>
        <v>GHA</v>
      </c>
      <c r="D108" s="20" t="str">
        <f>'Compound Alert'!D76</f>
        <v>SSF           Sub-Saharan Africa</v>
      </c>
      <c r="E108" s="20" t="str">
        <f>'Compound Alert'!E76</f>
        <v>IDA</v>
      </c>
      <c r="F108" s="217">
        <f ca="1">'Compound Alert'!F76</f>
        <v>71</v>
      </c>
      <c r="G108" s="22">
        <f ca="1">IF($B$8="Overall Alert",'Compound Alert'!G76,IF($B$8="Underlying Vulnerability",'Compound Alert'!J76,IF($B$8="Emerging Threat",'Compound Alert'!M76)))</f>
        <v>1</v>
      </c>
      <c r="H108" s="23">
        <f ca="1">IF($B$8="Overall Alert",'Compound Alert'!H76,IF($B$8="Underlying Vulnerability",'Compound Alert'!K76,IF($B$8="Emerging Threat",'Compound Alert'!N76)))</f>
        <v>1</v>
      </c>
      <c r="I108" s="50">
        <f t="shared" ca="1" si="1"/>
        <v>1</v>
      </c>
      <c r="J108" s="25" t="str">
        <f ca="1">IF(
   $B$8="Overall Alert",IF(
      'Compound Alert'!R76 &gt;= 7, "HIGH",IF(
         'Compound Alert'!R76 &gt;= 5, "MED","LOW")), IF(
            $B$8="Underlying Vulnerability", IF(
               'Compound Alert'!Y76 &gt;= 10, "HIGH",IF(
                  'Compound Alert'!Y76 &gt;= 7, "MED","LOW")),IF(
                     $B$8="Emerging Threat", IF(
                        'Compound Alert'!AF76 &gt;= 10, "HIGH",IF(
                            'Compound Alert'!AF76 &gt;= 7, "MED","LOW")))))</f>
        <v>LOW</v>
      </c>
      <c r="K108" s="25" t="str">
        <f ca="1">IF(
   $B$8="Overall Alert",IF(
      'Compound Alert'!S76 &gt;= 7, "HIGH",IF(
         'Compound Alert'!S76 &gt;= 5, "MED","LOW")), IF(
            $B$8="Underlying Vulnerability", IF(
               'Compound Alert'!Z76 &gt;= 10, "HIGH",IF(
                  'Compound Alert'!Z76 &gt;= 7, "MED","LOW")),IF(
                     $B$8="Emerging Threat", IF(
                        'Compound Alert'!AG76 &gt;= 10, "HIGH",IF(
                            'Compound Alert'!AG76 &gt;= 7, "MED","LOW")))))</f>
        <v>LOW</v>
      </c>
      <c r="L108" s="25" t="str">
        <f ca="1">IF(
   $B$8="Overall Alert",IF(
      'Compound Alert'!T76 &gt;= 7, "HIGH",IF(
         'Compound Alert'!T76 &gt;= 5, "MED","LOW")), IF(
            $B$8="Underlying Vulnerability", IF(
               'Compound Alert'!AA76 &gt;= 10, "HIGH",IF(
                  'Compound Alert'!AA76 &gt;= 7, "MED","LOW")),IF(
                     $B$8="Emerging Threat", IF(
                        'Compound Alert'!AH76 &gt;= 10, "HIGH",IF(
                            'Compound Alert'!AH76 &gt;= 7, "MED","LOW")))))</f>
        <v>HIGH</v>
      </c>
      <c r="M108" s="25" t="str">
        <f ca="1">IF(
   $B$8="Overall Alert",IF(
      'Compound Alert'!U76 &gt;= 7, "HIGH",IF(
         'Compound Alert'!U76 &gt;= 5, "MED","LOW")), IF(
            $B$8="Underlying Vulnerability", IF(
               'Compound Alert'!AB76 &gt;= 10, "HIGH",IF(
                  'Compound Alert'!AB76 &gt;= 7, "MED","LOW")),IF(
                     $B$8="Emerging Threat", IF(
                        'Compound Alert'!AI76 &gt;= 10, "HIGH",IF(
                            'Compound Alert'!AI76 &gt;= 7, "MED","LOW")))))</f>
        <v>LOW</v>
      </c>
      <c r="N108" s="25" t="str">
        <f ca="1">IF(
   $B$8="Overall Alert",IF(
      'Compound Alert'!V76 &gt;= 7, "HIGH",IF(
         'Compound Alert'!V76 &gt;= 5, "MED","LOW")), IF(
            $B$8="Underlying Vulnerability", IF(
               'Compound Alert'!AC76 &gt;= 10, "HIGH",IF(
                  'Compound Alert'!AC76 &gt;= 7, "MED","LOW")),IF(
                     $B$8="Emerging Threat", IF(
                        'Compound Alert'!AJ76 &gt;= 10, "HIGH",IF(
                            'Compound Alert'!AJ76 &gt;= 7, "MED","LOW")))))</f>
        <v>LOW</v>
      </c>
      <c r="O108" s="25" t="str">
        <f ca="1">IF(
   $B$8="Overall Alert",IF(
      'Compound Alert'!W76 &gt;= 7, "HIGH",IF(
         'Compound Alert'!W76 &gt;= 5, "MED","LOW")), IF(
            $B$8="Underlying Vulnerability", IF(
               'Compound Alert'!AD76 &gt;= 10, "HIGH",IF(
                  'Compound Alert'!AD76 &gt;= 7, "MED","LOW")),IF(
                     $B$8="Emerging Threat", IF(
                        'Compound Alert'!AK76 &gt;= 10, "HIGH",IF(
                            'Compound Alert'!AK76 &gt;= 7, "MED","LOW")))))</f>
        <v>LOW</v>
      </c>
      <c r="P108" s="25"/>
      <c r="Q108" s="26"/>
      <c r="R108" s="26"/>
      <c r="S108" s="21"/>
      <c r="T108" s="21"/>
      <c r="U108" s="21"/>
      <c r="V108" s="21"/>
      <c r="W108" s="21"/>
      <c r="X108" s="21"/>
      <c r="Y108" s="27"/>
      <c r="Z108" s="27"/>
      <c r="AA108" s="27"/>
      <c r="AB108" s="27"/>
      <c r="AC108" s="27"/>
      <c r="AD108" s="27"/>
      <c r="AE108" s="27"/>
      <c r="AF108" s="27"/>
      <c r="AJ108" s="21"/>
      <c r="AK108" s="21"/>
      <c r="AL108" s="21"/>
      <c r="AM108" s="21"/>
      <c r="AN108" s="21"/>
      <c r="AO108" s="21"/>
      <c r="AP108" s="21"/>
      <c r="AQ108" s="21"/>
      <c r="AR108" s="21"/>
      <c r="AS108" s="21"/>
      <c r="AT108" s="21"/>
      <c r="AU108" s="21"/>
      <c r="AV108" s="21"/>
      <c r="AW108" s="21"/>
      <c r="AX108" s="21"/>
    </row>
    <row r="109" spans="1:50" x14ac:dyDescent="0.2">
      <c r="A109" s="63">
        <v>68</v>
      </c>
      <c r="B109" s="20" t="str">
        <f>'Compound Alert'!B103</f>
        <v>Jordan</v>
      </c>
      <c r="C109" s="20" t="str">
        <f>'Compound Alert'!C103</f>
        <v>JOR</v>
      </c>
      <c r="D109" s="20" t="str">
        <f>'Compound Alert'!D103</f>
        <v>MEA           Middle East &amp; North Africa</v>
      </c>
      <c r="E109" s="20" t="str">
        <f>'Compound Alert'!E103</f>
        <v>IBRD</v>
      </c>
      <c r="F109" s="217">
        <f ca="1">'Compound Alert'!F103</f>
        <v>98</v>
      </c>
      <c r="G109" s="22">
        <f ca="1">IF($B$8="Overall Alert",'Compound Alert'!G103,IF($B$8="Underlying Vulnerability",'Compound Alert'!J103,IF($B$8="Emerging Threat",'Compound Alert'!M103)))</f>
        <v>1</v>
      </c>
      <c r="H109" s="23">
        <f ca="1">IF($B$8="Overall Alert",'Compound Alert'!H103,IF($B$8="Underlying Vulnerability",'Compound Alert'!K103,IF($B$8="Emerging Threat",'Compound Alert'!N103)))</f>
        <v>1</v>
      </c>
      <c r="I109" s="50">
        <f t="shared" ca="1" si="1"/>
        <v>1</v>
      </c>
      <c r="J109" s="25" t="str">
        <f ca="1">IF(
   $B$8="Overall Alert",IF(
      'Compound Alert'!R103 &gt;= 7, "HIGH",IF(
         'Compound Alert'!R103 &gt;= 5, "MED","LOW")), IF(
            $B$8="Underlying Vulnerability", IF(
               'Compound Alert'!Y103 &gt;= 10, "HIGH",IF(
                  'Compound Alert'!Y103 &gt;= 7, "MED","LOW")),IF(
                     $B$8="Emerging Threat", IF(
                        'Compound Alert'!AF103 &gt;= 10, "HIGH",IF(
                            'Compound Alert'!AF103 &gt;= 7, "MED","LOW")))))</f>
        <v>LOW</v>
      </c>
      <c r="K109" s="25" t="str">
        <f ca="1">IF(
   $B$8="Overall Alert",IF(
      'Compound Alert'!S103 &gt;= 7, "HIGH",IF(
         'Compound Alert'!S103 &gt;= 5, "MED","LOW")), IF(
            $B$8="Underlying Vulnerability", IF(
               'Compound Alert'!Z103 &gt;= 10, "HIGH",IF(
                  'Compound Alert'!Z103 &gt;= 7, "MED","LOW")),IF(
                     $B$8="Emerging Threat", IF(
                        'Compound Alert'!AG103 &gt;= 10, "HIGH",IF(
                            'Compound Alert'!AG103 &gt;= 7, "MED","LOW")))))</f>
        <v>LOW</v>
      </c>
      <c r="L109" s="25" t="str">
        <f ca="1">IF(
   $B$8="Overall Alert",IF(
      'Compound Alert'!T103 &gt;= 7, "HIGH",IF(
         'Compound Alert'!T103 &gt;= 5, "MED","LOW")), IF(
            $B$8="Underlying Vulnerability", IF(
               'Compound Alert'!AA103 &gt;= 10, "HIGH",IF(
                  'Compound Alert'!AA103 &gt;= 7, "MED","LOW")),IF(
                     $B$8="Emerging Threat", IF(
                        'Compound Alert'!AH103 &gt;= 10, "HIGH",IF(
                            'Compound Alert'!AH103 &gt;= 7, "MED","LOW")))))</f>
        <v>LOW</v>
      </c>
      <c r="M109" s="25" t="str">
        <f ca="1">IF(
   $B$8="Overall Alert",IF(
      'Compound Alert'!U103 &gt;= 7, "HIGH",IF(
         'Compound Alert'!U103 &gt;= 5, "MED","LOW")), IF(
            $B$8="Underlying Vulnerability", IF(
               'Compound Alert'!AB103 &gt;= 10, "HIGH",IF(
                  'Compound Alert'!AB103 &gt;= 7, "MED","LOW")),IF(
                     $B$8="Emerging Threat", IF(
                        'Compound Alert'!AI103 &gt;= 10, "HIGH",IF(
                            'Compound Alert'!AI103 &gt;= 7, "MED","LOW")))))</f>
        <v>HIGH</v>
      </c>
      <c r="N109" s="25" t="str">
        <f ca="1">IF(
   $B$8="Overall Alert",IF(
      'Compound Alert'!V103 &gt;= 7, "HIGH",IF(
         'Compound Alert'!V103 &gt;= 5, "MED","LOW")), IF(
            $B$8="Underlying Vulnerability", IF(
               'Compound Alert'!AC103 &gt;= 10, "HIGH",IF(
                  'Compound Alert'!AC103 &gt;= 7, "MED","LOW")),IF(
                     $B$8="Emerging Threat", IF(
                        'Compound Alert'!AJ103 &gt;= 10, "HIGH",IF(
                            'Compound Alert'!AJ103 &gt;= 7, "MED","LOW")))))</f>
        <v>LOW</v>
      </c>
      <c r="O109" s="25" t="str">
        <f ca="1">IF(
   $B$8="Overall Alert",IF(
      'Compound Alert'!W103 &gt;= 7, "HIGH",IF(
         'Compound Alert'!W103 &gt;= 5, "MED","LOW")), IF(
            $B$8="Underlying Vulnerability", IF(
               'Compound Alert'!AD103 &gt;= 10, "HIGH",IF(
                  'Compound Alert'!AD103 &gt;= 7, "MED","LOW")),IF(
                     $B$8="Emerging Threat", IF(
                        'Compound Alert'!AK103 &gt;= 10, "HIGH",IF(
                            'Compound Alert'!AK103 &gt;= 7, "MED","LOW")))))</f>
        <v>LOW</v>
      </c>
      <c r="P109" s="25"/>
      <c r="Q109" s="26"/>
      <c r="R109" s="26"/>
      <c r="S109" s="21"/>
      <c r="T109" s="21"/>
      <c r="U109" s="21"/>
      <c r="V109" s="21"/>
      <c r="W109" s="21"/>
      <c r="X109" s="21"/>
      <c r="Y109" s="27"/>
      <c r="Z109" s="27"/>
      <c r="AA109" s="27"/>
      <c r="AB109" s="27"/>
      <c r="AC109" s="27"/>
      <c r="AD109" s="27"/>
      <c r="AE109" s="27"/>
      <c r="AF109" s="27"/>
      <c r="AJ109" s="21"/>
      <c r="AK109" s="21"/>
      <c r="AL109" s="21"/>
      <c r="AM109" s="21"/>
      <c r="AN109" s="21"/>
      <c r="AO109" s="21"/>
      <c r="AP109" s="21"/>
      <c r="AQ109" s="21"/>
      <c r="AR109" s="21"/>
      <c r="AS109" s="21"/>
      <c r="AT109" s="21"/>
      <c r="AU109" s="21"/>
      <c r="AV109" s="21"/>
      <c r="AW109" s="21"/>
      <c r="AX109" s="21"/>
    </row>
    <row r="110" spans="1:50" x14ac:dyDescent="0.2">
      <c r="A110" s="63">
        <v>69</v>
      </c>
      <c r="B110" s="20" t="str">
        <f>'Compound Alert'!B85</f>
        <v>Guatemala</v>
      </c>
      <c r="C110" s="20" t="str">
        <f>'Compound Alert'!C85</f>
        <v>GTM</v>
      </c>
      <c r="D110" s="20" t="str">
        <f>'Compound Alert'!D85</f>
        <v>LCN           Latin America &amp; Caribbean</v>
      </c>
      <c r="E110" s="20" t="str">
        <f>'Compound Alert'!E85</f>
        <v>IBRD</v>
      </c>
      <c r="F110" s="217">
        <f ca="1">'Compound Alert'!F85</f>
        <v>80</v>
      </c>
      <c r="G110" s="22">
        <f ca="1">IF($B$8="Overall Alert",'Compound Alert'!G85,IF($B$8="Underlying Vulnerability",'Compound Alert'!J85,IF($B$8="Emerging Threat",'Compound Alert'!M85)))</f>
        <v>1</v>
      </c>
      <c r="H110" s="23">
        <f ca="1">IF($B$8="Overall Alert",'Compound Alert'!H85,IF($B$8="Underlying Vulnerability",'Compound Alert'!K85,IF($B$8="Emerging Threat",'Compound Alert'!N85)))</f>
        <v>1</v>
      </c>
      <c r="I110" s="50">
        <f t="shared" ca="1" si="1"/>
        <v>1</v>
      </c>
      <c r="J110" s="25" t="str">
        <f ca="1">IF(
   $B$8="Overall Alert",IF(
      'Compound Alert'!R85 &gt;= 7, "HIGH",IF(
         'Compound Alert'!R85 &gt;= 5, "MED","LOW")), IF(
            $B$8="Underlying Vulnerability", IF(
               'Compound Alert'!Y85 &gt;= 10, "HIGH",IF(
                  'Compound Alert'!Y85 &gt;= 7, "MED","LOW")),IF(
                     $B$8="Emerging Threat", IF(
                        'Compound Alert'!AF85 &gt;= 10, "HIGH",IF(
                            'Compound Alert'!AF85 &gt;= 7, "MED","LOW")))))</f>
        <v>HIGH</v>
      </c>
      <c r="K110" s="25" t="str">
        <f ca="1">IF(
   $B$8="Overall Alert",IF(
      'Compound Alert'!S85 &gt;= 7, "HIGH",IF(
         'Compound Alert'!S85 &gt;= 5, "MED","LOW")), IF(
            $B$8="Underlying Vulnerability", IF(
               'Compound Alert'!Z85 &gt;= 10, "HIGH",IF(
                  'Compound Alert'!Z85 &gt;= 7, "MED","LOW")),IF(
                     $B$8="Emerging Threat", IF(
                        'Compound Alert'!AG85 &gt;= 10, "HIGH",IF(
                            'Compound Alert'!AG85 &gt;= 7, "MED","LOW")))))</f>
        <v>LOW</v>
      </c>
      <c r="L110" s="25" t="str">
        <f ca="1">IF(
   $B$8="Overall Alert",IF(
      'Compound Alert'!T85 &gt;= 7, "HIGH",IF(
         'Compound Alert'!T85 &gt;= 5, "MED","LOW")), IF(
            $B$8="Underlying Vulnerability", IF(
               'Compound Alert'!AA85 &gt;= 10, "HIGH",IF(
                  'Compound Alert'!AA85 &gt;= 7, "MED","LOW")),IF(
                     $B$8="Emerging Threat", IF(
                        'Compound Alert'!AH85 &gt;= 10, "HIGH",IF(
                            'Compound Alert'!AH85 &gt;= 7, "MED","LOW")))))</f>
        <v>LOW</v>
      </c>
      <c r="M110" s="25" t="str">
        <f ca="1">IF(
   $B$8="Overall Alert",IF(
      'Compound Alert'!U85 &gt;= 7, "HIGH",IF(
         'Compound Alert'!U85 &gt;= 5, "MED","LOW")), IF(
            $B$8="Underlying Vulnerability", IF(
               'Compound Alert'!AB85 &gt;= 10, "HIGH",IF(
                  'Compound Alert'!AB85 &gt;= 7, "MED","LOW")),IF(
                     $B$8="Emerging Threat", IF(
                        'Compound Alert'!AI85 &gt;= 10, "HIGH",IF(
                            'Compound Alert'!AI85 &gt;= 7, "MED","LOW")))))</f>
        <v>LOW</v>
      </c>
      <c r="N110" s="25" t="str">
        <f ca="1">IF(
   $B$8="Overall Alert",IF(
      'Compound Alert'!V85 &gt;= 7, "HIGH",IF(
         'Compound Alert'!V85 &gt;= 5, "MED","LOW")), IF(
            $B$8="Underlying Vulnerability", IF(
               'Compound Alert'!AC85 &gt;= 10, "HIGH",IF(
                  'Compound Alert'!AC85 &gt;= 7, "MED","LOW")),IF(
                     $B$8="Emerging Threat", IF(
                        'Compound Alert'!AJ85 &gt;= 10, "HIGH",IF(
                            'Compound Alert'!AJ85 &gt;= 7, "MED","LOW")))))</f>
        <v>LOW</v>
      </c>
      <c r="O110" s="25" t="str">
        <f ca="1">IF(
   $B$8="Overall Alert",IF(
      'Compound Alert'!W85 &gt;= 7, "HIGH",IF(
         'Compound Alert'!W85 &gt;= 5, "MED","LOW")), IF(
            $B$8="Underlying Vulnerability", IF(
               'Compound Alert'!AD85 &gt;= 10, "HIGH",IF(
                  'Compound Alert'!AD85 &gt;= 7, "MED","LOW")),IF(
                     $B$8="Emerging Threat", IF(
                        'Compound Alert'!AK85 &gt;= 10, "HIGH",IF(
                            'Compound Alert'!AK85 &gt;= 7, "MED","LOW")))))</f>
        <v>LOW</v>
      </c>
      <c r="P110" s="25"/>
      <c r="Q110" s="26"/>
      <c r="R110" s="26"/>
      <c r="S110" s="21"/>
      <c r="T110" s="21"/>
      <c r="U110" s="21"/>
      <c r="V110" s="21"/>
      <c r="W110" s="21"/>
      <c r="X110" s="21"/>
      <c r="Y110" s="27"/>
      <c r="Z110" s="27"/>
      <c r="AA110" s="27"/>
      <c r="AB110" s="27"/>
      <c r="AC110" s="27"/>
      <c r="AD110" s="27"/>
      <c r="AE110" s="27"/>
      <c r="AF110" s="27"/>
      <c r="AJ110" s="21"/>
      <c r="AK110" s="21"/>
      <c r="AL110" s="21"/>
      <c r="AM110" s="21"/>
      <c r="AN110" s="21"/>
      <c r="AO110" s="21"/>
      <c r="AP110" s="21"/>
      <c r="AQ110" s="21"/>
      <c r="AR110" s="21"/>
      <c r="AS110" s="21"/>
      <c r="AT110" s="21"/>
      <c r="AU110" s="21"/>
      <c r="AV110" s="21"/>
      <c r="AW110" s="21"/>
      <c r="AX110" s="21"/>
    </row>
    <row r="111" spans="1:50" x14ac:dyDescent="0.2">
      <c r="A111" s="63">
        <v>70</v>
      </c>
      <c r="B111" s="20" t="str">
        <f>'Compound Alert'!B219</f>
        <v>Kosovo</v>
      </c>
      <c r="C111" s="20" t="str">
        <f>'Compound Alert'!C219</f>
        <v>XKX</v>
      </c>
      <c r="D111" s="20" t="str">
        <f>'Compound Alert'!D219</f>
        <v>ECS           Europe &amp; Central Asia</v>
      </c>
      <c r="E111" s="20" t="str">
        <f>'Compound Alert'!E219</f>
        <v>IDA</v>
      </c>
      <c r="F111" s="217">
        <f>'Compound Alert'!F219</f>
        <v>0</v>
      </c>
      <c r="G111" s="22">
        <f ca="1">IF($B$8="Overall Alert",'Compound Alert'!G219,IF($B$8="Underlying Vulnerability",'Compound Alert'!J219,IF($B$8="Emerging Threat",'Compound Alert'!M219)))</f>
        <v>1</v>
      </c>
      <c r="H111" s="23">
        <f ca="1">IF($B$8="Overall Alert",'Compound Alert'!H219,IF($B$8="Underlying Vulnerability",'Compound Alert'!K219,IF($B$8="Emerging Threat",'Compound Alert'!N219)))</f>
        <v>1</v>
      </c>
      <c r="I111" s="50">
        <f t="shared" ca="1" si="1"/>
        <v>1</v>
      </c>
      <c r="J111" s="25" t="str">
        <f ca="1">IF(
   $B$8="Overall Alert",IF(
      'Compound Alert'!R219 &gt;= 7, "HIGH",IF(
         'Compound Alert'!R219 &gt;= 5, "MED","LOW")), IF(
            $B$8="Underlying Vulnerability", IF(
               'Compound Alert'!Y219 &gt;= 10, "HIGH",IF(
                  'Compound Alert'!Y219 &gt;= 7, "MED","LOW")),IF(
                     $B$8="Emerging Threat", IF(
                        'Compound Alert'!AF219 &gt;= 10, "HIGH",IF(
                            'Compound Alert'!AF219 &gt;= 7, "MED","LOW")))))</f>
        <v>LOW</v>
      </c>
      <c r="K111" s="25" t="e">
        <f ca="1">IF(
   $B$8="Overall Alert",IF(
      'Compound Alert'!S219 &gt;= 7, "HIGH",IF(
         'Compound Alert'!S219 &gt;= 5, "MED","LOW")), IF(
            $B$8="Underlying Vulnerability", IF(
               'Compound Alert'!Z219 &gt;= 10, "HIGH",IF(
                  'Compound Alert'!Z219 &gt;= 7, "MED","LOW")),IF(
                     $B$8="Emerging Threat", IF(
                        'Compound Alert'!AG219 &gt;= 10, "HIGH",IF(
                            'Compound Alert'!AG219 &gt;= 7, "MED","LOW")))))</f>
        <v>#N/A</v>
      </c>
      <c r="L111" s="25" t="str">
        <f ca="1">IF(
   $B$8="Overall Alert",IF(
      'Compound Alert'!T219 &gt;= 7, "HIGH",IF(
         'Compound Alert'!T219 &gt;= 5, "MED","LOW")), IF(
            $B$8="Underlying Vulnerability", IF(
               'Compound Alert'!AA219 &gt;= 10, "HIGH",IF(
                  'Compound Alert'!AA219 &gt;= 7, "MED","LOW")),IF(
                     $B$8="Emerging Threat", IF(
                        'Compound Alert'!AH219 &gt;= 10, "HIGH",IF(
                            'Compound Alert'!AH219 &gt;= 7, "MED","LOW")))))</f>
        <v>LOW</v>
      </c>
      <c r="M111" s="25" t="e">
        <f ca="1">IF(
   $B$8="Overall Alert",IF(
      'Compound Alert'!U219 &gt;= 7, "HIGH",IF(
         'Compound Alert'!U219 &gt;= 5, "MED","LOW")), IF(
            $B$8="Underlying Vulnerability", IF(
               'Compound Alert'!AB219 &gt;= 10, "HIGH",IF(
                  'Compound Alert'!AB219 &gt;= 7, "MED","LOW")),IF(
                     $B$8="Emerging Threat", IF(
                        'Compound Alert'!AI219 &gt;= 10, "HIGH",IF(
                            'Compound Alert'!AI219 &gt;= 7, "MED","LOW")))))</f>
        <v>#N/A</v>
      </c>
      <c r="N111" s="25" t="str">
        <f ca="1">IF(
   $B$8="Overall Alert",IF(
      'Compound Alert'!V219 &gt;= 7, "HIGH",IF(
         'Compound Alert'!V219 &gt;= 5, "MED","LOW")), IF(
            $B$8="Underlying Vulnerability", IF(
               'Compound Alert'!AC219 &gt;= 10, "HIGH",IF(
                  'Compound Alert'!AC219 &gt;= 7, "MED","LOW")),IF(
                     $B$8="Emerging Threat", IF(
                        'Compound Alert'!AJ219 &gt;= 10, "HIGH",IF(
                            'Compound Alert'!AJ219 &gt;= 7, "MED","LOW")))))</f>
        <v>LOW</v>
      </c>
      <c r="O111" s="25" t="str">
        <f ca="1">IF(
   $B$8="Overall Alert",IF(
      'Compound Alert'!W219 &gt;= 7, "HIGH",IF(
         'Compound Alert'!W219 &gt;= 5, "MED","LOW")), IF(
            $B$8="Underlying Vulnerability", IF(
               'Compound Alert'!AD219 &gt;= 10, "HIGH",IF(
                  'Compound Alert'!AD219 &gt;= 7, "MED","LOW")),IF(
                     $B$8="Emerging Threat", IF(
                        'Compound Alert'!AK219 &gt;= 10, "HIGH",IF(
                            'Compound Alert'!AK219 &gt;= 7, "MED","LOW")))))</f>
        <v>HIGH</v>
      </c>
      <c r="P111" s="25"/>
      <c r="Q111" s="26"/>
      <c r="R111" s="26"/>
      <c r="S111" s="21"/>
      <c r="T111" s="21"/>
      <c r="U111" s="21"/>
      <c r="V111" s="21"/>
      <c r="W111" s="21"/>
      <c r="X111" s="21"/>
      <c r="Y111" s="27"/>
      <c r="Z111" s="27"/>
      <c r="AA111" s="27"/>
      <c r="AB111" s="27"/>
      <c r="AC111" s="27"/>
      <c r="AD111" s="27"/>
      <c r="AE111" s="27"/>
      <c r="AF111" s="27"/>
      <c r="AJ111" s="21"/>
      <c r="AK111" s="21"/>
      <c r="AL111" s="21"/>
      <c r="AM111" s="21"/>
      <c r="AN111" s="21"/>
      <c r="AO111" s="21"/>
      <c r="AP111" s="21"/>
      <c r="AQ111" s="21"/>
      <c r="AR111" s="21"/>
      <c r="AS111" s="21"/>
      <c r="AT111" s="21"/>
      <c r="AU111" s="21"/>
      <c r="AV111" s="21"/>
      <c r="AW111" s="21"/>
      <c r="AX111" s="21"/>
    </row>
    <row r="112" spans="1:50" x14ac:dyDescent="0.2">
      <c r="A112" s="63">
        <v>71</v>
      </c>
      <c r="B112" s="20" t="str">
        <f>'Compound Alert'!B81</f>
        <v>Equatorial Guinea</v>
      </c>
      <c r="C112" s="20" t="str">
        <f>'Compound Alert'!C81</f>
        <v>GNQ</v>
      </c>
      <c r="D112" s="20" t="str">
        <f>'Compound Alert'!D81</f>
        <v>SSF           Sub-Saharan Africa</v>
      </c>
      <c r="E112" s="20" t="str">
        <f>'Compound Alert'!E81</f>
        <v>IBRD</v>
      </c>
      <c r="F112" s="217">
        <f ca="1">'Compound Alert'!F81</f>
        <v>76</v>
      </c>
      <c r="G112" s="22">
        <f ca="1">IF($B$8="Overall Alert",'Compound Alert'!G81,IF($B$8="Underlying Vulnerability",'Compound Alert'!J81,IF($B$8="Emerging Threat",'Compound Alert'!M81)))</f>
        <v>1</v>
      </c>
      <c r="H112" s="23">
        <f ca="1">IF($B$8="Overall Alert",'Compound Alert'!H81,IF($B$8="Underlying Vulnerability",'Compound Alert'!K81,IF($B$8="Emerging Threat",'Compound Alert'!N81)))</f>
        <v>1</v>
      </c>
      <c r="I112" s="50">
        <f t="shared" ca="1" si="1"/>
        <v>1</v>
      </c>
      <c r="J112" s="25" t="str">
        <f ca="1">IF(
   $B$8="Overall Alert",IF(
      'Compound Alert'!R81 &gt;= 7, "HIGH",IF(
         'Compound Alert'!R81 &gt;= 5, "MED","LOW")), IF(
            $B$8="Underlying Vulnerability", IF(
               'Compound Alert'!Y81 &gt;= 10, "HIGH",IF(
                  'Compound Alert'!Y81 &gt;= 7, "MED","LOW")),IF(
                     $B$8="Emerging Threat", IF(
                        'Compound Alert'!AF81 &gt;= 10, "HIGH",IF(
                            'Compound Alert'!AF81 &gt;= 7, "MED","LOW")))))</f>
        <v>HIGH</v>
      </c>
      <c r="K112" s="25" t="str">
        <f ca="1">IF(
   $B$8="Overall Alert",IF(
      'Compound Alert'!S81 &gt;= 7, "HIGH",IF(
         'Compound Alert'!S81 &gt;= 5, "MED","LOW")), IF(
            $B$8="Underlying Vulnerability", IF(
               'Compound Alert'!Z81 &gt;= 10, "HIGH",IF(
                  'Compound Alert'!Z81 &gt;= 7, "MED","LOW")),IF(
                     $B$8="Emerging Threat", IF(
                        'Compound Alert'!AG81 &gt;= 10, "HIGH",IF(
                            'Compound Alert'!AG81 &gt;= 7, "MED","LOW")))))</f>
        <v>LOW</v>
      </c>
      <c r="L112" s="25" t="str">
        <f ca="1">IF(
   $B$8="Overall Alert",IF(
      'Compound Alert'!T81 &gt;= 7, "HIGH",IF(
         'Compound Alert'!T81 &gt;= 5, "MED","LOW")), IF(
            $B$8="Underlying Vulnerability", IF(
               'Compound Alert'!AA81 &gt;= 10, "HIGH",IF(
                  'Compound Alert'!AA81 &gt;= 7, "MED","LOW")),IF(
                     $B$8="Emerging Threat", IF(
                        'Compound Alert'!AH81 &gt;= 10, "HIGH",IF(
                            'Compound Alert'!AH81 &gt;= 7, "MED","LOW")))))</f>
        <v>LOW</v>
      </c>
      <c r="M112" s="25" t="str">
        <f ca="1">IF(
   $B$8="Overall Alert",IF(
      'Compound Alert'!U81 &gt;= 7, "HIGH",IF(
         'Compound Alert'!U81 &gt;= 5, "MED","LOW")), IF(
            $B$8="Underlying Vulnerability", IF(
               'Compound Alert'!AB81 &gt;= 10, "HIGH",IF(
                  'Compound Alert'!AB81 &gt;= 7, "MED","LOW")),IF(
                     $B$8="Emerging Threat", IF(
                        'Compound Alert'!AI81 &gt;= 10, "HIGH",IF(
                            'Compound Alert'!AI81 &gt;= 7, "MED","LOW")))))</f>
        <v>LOW</v>
      </c>
      <c r="N112" s="25" t="str">
        <f ca="1">IF(
   $B$8="Overall Alert",IF(
      'Compound Alert'!V81 &gt;= 7, "HIGH",IF(
         'Compound Alert'!V81 &gt;= 5, "MED","LOW")), IF(
            $B$8="Underlying Vulnerability", IF(
               'Compound Alert'!AC81 &gt;= 10, "HIGH",IF(
                  'Compound Alert'!AC81 &gt;= 7, "MED","LOW")),IF(
                     $B$8="Emerging Threat", IF(
                        'Compound Alert'!AJ81 &gt;= 10, "HIGH",IF(
                            'Compound Alert'!AJ81 &gt;= 7, "MED","LOW")))))</f>
        <v>LOW</v>
      </c>
      <c r="O112" s="25" t="str">
        <f ca="1">IF(
   $B$8="Overall Alert",IF(
      'Compound Alert'!W81 &gt;= 7, "HIGH",IF(
         'Compound Alert'!W81 &gt;= 5, "MED","LOW")), IF(
            $B$8="Underlying Vulnerability", IF(
               'Compound Alert'!AD81 &gt;= 10, "HIGH",IF(
                  'Compound Alert'!AD81 &gt;= 7, "MED","LOW")),IF(
                     $B$8="Emerging Threat", IF(
                        'Compound Alert'!AK81 &gt;= 10, "HIGH",IF(
                            'Compound Alert'!AK81 &gt;= 7, "MED","LOW")))))</f>
        <v>LOW</v>
      </c>
      <c r="P112" s="25"/>
      <c r="Q112" s="26"/>
      <c r="R112" s="26"/>
      <c r="S112" s="21"/>
      <c r="T112" s="21"/>
      <c r="U112" s="21"/>
      <c r="V112" s="21"/>
      <c r="W112" s="21"/>
      <c r="X112" s="21"/>
      <c r="Y112" s="27"/>
      <c r="Z112" s="27"/>
      <c r="AA112" s="27"/>
      <c r="AB112" s="27"/>
      <c r="AC112" s="27"/>
      <c r="AD112" s="27"/>
      <c r="AE112" s="27"/>
      <c r="AF112" s="27"/>
      <c r="AJ112" s="21"/>
      <c r="AK112" s="21"/>
      <c r="AL112" s="21"/>
      <c r="AM112" s="21"/>
      <c r="AN112" s="21"/>
      <c r="AO112" s="21"/>
      <c r="AP112" s="21"/>
      <c r="AQ112" s="21"/>
      <c r="AR112" s="21"/>
      <c r="AS112" s="21"/>
      <c r="AT112" s="21"/>
      <c r="AU112" s="21"/>
      <c r="AV112" s="21"/>
      <c r="AW112" s="21"/>
      <c r="AX112" s="21"/>
    </row>
    <row r="113" spans="1:50" x14ac:dyDescent="0.2">
      <c r="A113" s="63">
        <v>72</v>
      </c>
      <c r="B113" s="20" t="str">
        <f>'Compound Alert'!B61</f>
        <v>Algeria</v>
      </c>
      <c r="C113" s="20" t="str">
        <f>'Compound Alert'!C61</f>
        <v>DZA</v>
      </c>
      <c r="D113" s="20" t="str">
        <f>'Compound Alert'!D61</f>
        <v>MEA           Middle East &amp; North Africa</v>
      </c>
      <c r="E113" s="20" t="str">
        <f>'Compound Alert'!E61</f>
        <v>IBRD</v>
      </c>
      <c r="F113" s="217">
        <f ca="1">'Compound Alert'!F61</f>
        <v>56</v>
      </c>
      <c r="G113" s="22">
        <f ca="1">IF($B$8="Overall Alert",'Compound Alert'!G61,IF($B$8="Underlying Vulnerability",'Compound Alert'!J61,IF($B$8="Emerging Threat",'Compound Alert'!M61)))</f>
        <v>1</v>
      </c>
      <c r="H113" s="23">
        <f ca="1">IF($B$8="Overall Alert",'Compound Alert'!H61,IF($B$8="Underlying Vulnerability",'Compound Alert'!K61,IF($B$8="Emerging Threat",'Compound Alert'!N61)))</f>
        <v>1</v>
      </c>
      <c r="I113" s="50">
        <f t="shared" ca="1" si="1"/>
        <v>1</v>
      </c>
      <c r="J113" s="25" t="str">
        <f ca="1">IF(
   $B$8="Overall Alert",IF(
      'Compound Alert'!R61 &gt;= 7, "HIGH",IF(
         'Compound Alert'!R61 &gt;= 5, "MED","LOW")), IF(
            $B$8="Underlying Vulnerability", IF(
               'Compound Alert'!Y61 &gt;= 10, "HIGH",IF(
                  'Compound Alert'!Y61 &gt;= 7, "MED","LOW")),IF(
                     $B$8="Emerging Threat", IF(
                        'Compound Alert'!AF61 &gt;= 10, "HIGH",IF(
                            'Compound Alert'!AF61 &gt;= 7, "MED","LOW")))))</f>
        <v>LOW</v>
      </c>
      <c r="K113" s="25" t="str">
        <f ca="1">IF(
   $B$8="Overall Alert",IF(
      'Compound Alert'!S61 &gt;= 7, "HIGH",IF(
         'Compound Alert'!S61 &gt;= 5, "MED","LOW")), IF(
            $B$8="Underlying Vulnerability", IF(
               'Compound Alert'!Z61 &gt;= 10, "HIGH",IF(
                  'Compound Alert'!Z61 &gt;= 7, "MED","LOW")),IF(
                     $B$8="Emerging Threat", IF(
                        'Compound Alert'!AG61 &gt;= 10, "HIGH",IF(
                            'Compound Alert'!AG61 &gt;= 7, "MED","LOW")))))</f>
        <v>LOW</v>
      </c>
      <c r="L113" s="25" t="str">
        <f ca="1">IF(
   $B$8="Overall Alert",IF(
      'Compound Alert'!T61 &gt;= 7, "HIGH",IF(
         'Compound Alert'!T61 &gt;= 5, "MED","LOW")), IF(
            $B$8="Underlying Vulnerability", IF(
               'Compound Alert'!AA61 &gt;= 10, "HIGH",IF(
                  'Compound Alert'!AA61 &gt;= 7, "MED","LOW")),IF(
                     $B$8="Emerging Threat", IF(
                        'Compound Alert'!AH61 &gt;= 10, "HIGH",IF(
                            'Compound Alert'!AH61 &gt;= 7, "MED","LOW")))))</f>
        <v>LOW</v>
      </c>
      <c r="M113" s="25" t="str">
        <f ca="1">IF(
   $B$8="Overall Alert",IF(
      'Compound Alert'!U61 &gt;= 7, "HIGH",IF(
         'Compound Alert'!U61 &gt;= 5, "MED","LOW")), IF(
            $B$8="Underlying Vulnerability", IF(
               'Compound Alert'!AB61 &gt;= 10, "HIGH",IF(
                  'Compound Alert'!AB61 &gt;= 7, "MED","LOW")),IF(
                     $B$8="Emerging Threat", IF(
                        'Compound Alert'!AI61 &gt;= 10, "HIGH",IF(
                            'Compound Alert'!AI61 &gt;= 7, "MED","LOW")))))</f>
        <v>LOW</v>
      </c>
      <c r="N113" s="25" t="str">
        <f ca="1">IF(
   $B$8="Overall Alert",IF(
      'Compound Alert'!V61 &gt;= 7, "HIGH",IF(
         'Compound Alert'!V61 &gt;= 5, "MED","LOW")), IF(
            $B$8="Underlying Vulnerability", IF(
               'Compound Alert'!AC61 &gt;= 10, "HIGH",IF(
                  'Compound Alert'!AC61 &gt;= 7, "MED","LOW")),IF(
                     $B$8="Emerging Threat", IF(
                        'Compound Alert'!AJ61 &gt;= 10, "HIGH",IF(
                            'Compound Alert'!AJ61 &gt;= 7, "MED","LOW")))))</f>
        <v>HIGH</v>
      </c>
      <c r="O113" s="25" t="str">
        <f ca="1">IF(
   $B$8="Overall Alert",IF(
      'Compound Alert'!W61 &gt;= 7, "HIGH",IF(
         'Compound Alert'!W61 &gt;= 5, "MED","LOW")), IF(
            $B$8="Underlying Vulnerability", IF(
               'Compound Alert'!AD61 &gt;= 10, "HIGH",IF(
                  'Compound Alert'!AD61 &gt;= 7, "MED","LOW")),IF(
                     $B$8="Emerging Threat", IF(
                        'Compound Alert'!AK61 &gt;= 10, "HIGH",IF(
                            'Compound Alert'!AK61 &gt;= 7, "MED","LOW")))))</f>
        <v>LOW</v>
      </c>
      <c r="P113" s="25"/>
      <c r="Q113" s="26"/>
      <c r="R113" s="26"/>
      <c r="S113" s="21"/>
      <c r="T113" s="21"/>
      <c r="U113" s="21"/>
      <c r="V113" s="21"/>
      <c r="W113" s="21"/>
      <c r="X113" s="21"/>
      <c r="Y113" s="27"/>
      <c r="Z113" s="27"/>
      <c r="AA113" s="27"/>
      <c r="AB113" s="27"/>
      <c r="AC113" s="27"/>
      <c r="AD113" s="27"/>
      <c r="AE113" s="27"/>
      <c r="AF113" s="27"/>
      <c r="AJ113" s="21"/>
      <c r="AK113" s="21"/>
      <c r="AL113" s="21"/>
      <c r="AM113" s="21"/>
      <c r="AN113" s="21"/>
      <c r="AO113" s="21"/>
      <c r="AP113" s="21"/>
      <c r="AQ113" s="21"/>
      <c r="AR113" s="21"/>
      <c r="AS113" s="21"/>
      <c r="AT113" s="21"/>
      <c r="AU113" s="21"/>
      <c r="AV113" s="21"/>
      <c r="AW113" s="21"/>
      <c r="AX113" s="21"/>
    </row>
    <row r="114" spans="1:50" x14ac:dyDescent="0.2">
      <c r="A114" s="63">
        <v>73</v>
      </c>
      <c r="B114" s="20" t="str">
        <f>'Compound Alert'!B211</f>
        <v>Uzbekistan</v>
      </c>
      <c r="C114" s="20" t="str">
        <f>'Compound Alert'!C211</f>
        <v>UZB</v>
      </c>
      <c r="D114" s="20" t="str">
        <f>'Compound Alert'!D211</f>
        <v>ECS           Europe &amp; Central Asia</v>
      </c>
      <c r="E114" s="20" t="str">
        <f>'Compound Alert'!E211</f>
        <v>Blend</v>
      </c>
      <c r="F114" s="217">
        <f>'Compound Alert'!F211</f>
        <v>0</v>
      </c>
      <c r="G114" s="22">
        <f ca="1">IF($B$8="Overall Alert",'Compound Alert'!G211,IF($B$8="Underlying Vulnerability",'Compound Alert'!J211,IF($B$8="Emerging Threat",'Compound Alert'!M211)))</f>
        <v>1</v>
      </c>
      <c r="H114" s="23">
        <f ca="1">IF($B$8="Overall Alert",'Compound Alert'!H211,IF($B$8="Underlying Vulnerability",'Compound Alert'!K211,IF($B$8="Emerging Threat",'Compound Alert'!N211)))</f>
        <v>1</v>
      </c>
      <c r="I114" s="50">
        <f t="shared" ca="1" si="1"/>
        <v>1</v>
      </c>
      <c r="J114" s="25" t="str">
        <f ca="1">IF(
   $B$8="Overall Alert",IF(
      'Compound Alert'!R211 &gt;= 7, "HIGH",IF(
         'Compound Alert'!R211 &gt;= 5, "MED","LOW")), IF(
            $B$8="Underlying Vulnerability", IF(
               'Compound Alert'!Y211 &gt;= 10, "HIGH",IF(
                  'Compound Alert'!Y211 &gt;= 7, "MED","LOW")),IF(
                     $B$8="Emerging Threat", IF(
                        'Compound Alert'!AF211 &gt;= 10, "HIGH",IF(
                            'Compound Alert'!AF211 &gt;= 7, "MED","LOW")))))</f>
        <v>LOW</v>
      </c>
      <c r="K114" s="25" t="str">
        <f ca="1">IF(
   $B$8="Overall Alert",IF(
      'Compound Alert'!S211 &gt;= 7, "HIGH",IF(
         'Compound Alert'!S211 &gt;= 5, "MED","LOW")), IF(
            $B$8="Underlying Vulnerability", IF(
               'Compound Alert'!Z211 &gt;= 10, "HIGH",IF(
                  'Compound Alert'!Z211 &gt;= 7, "MED","LOW")),IF(
                     $B$8="Emerging Threat", IF(
                        'Compound Alert'!AG211 &gt;= 10, "HIGH",IF(
                            'Compound Alert'!AG211 &gt;= 7, "MED","LOW")))))</f>
        <v>LOW</v>
      </c>
      <c r="L114" s="25" t="str">
        <f ca="1">IF(
   $B$8="Overall Alert",IF(
      'Compound Alert'!T211 &gt;= 7, "HIGH",IF(
         'Compound Alert'!T211 &gt;= 5, "MED","LOW")), IF(
            $B$8="Underlying Vulnerability", IF(
               'Compound Alert'!AA211 &gt;= 10, "HIGH",IF(
                  'Compound Alert'!AA211 &gt;= 7, "MED","LOW")),IF(
                     $B$8="Emerging Threat", IF(
                        'Compound Alert'!AH211 &gt;= 10, "HIGH",IF(
                            'Compound Alert'!AH211 &gt;= 7, "MED","LOW")))))</f>
        <v>LOW</v>
      </c>
      <c r="M114" s="25" t="str">
        <f ca="1">IF(
   $B$8="Overall Alert",IF(
      'Compound Alert'!U211 &gt;= 7, "HIGH",IF(
         'Compound Alert'!U211 &gt;= 5, "MED","LOW")), IF(
            $B$8="Underlying Vulnerability", IF(
               'Compound Alert'!AB211 &gt;= 10, "HIGH",IF(
                  'Compound Alert'!AB211 &gt;= 7, "MED","LOW")),IF(
                     $B$8="Emerging Threat", IF(
                        'Compound Alert'!AI211 &gt;= 10, "HIGH",IF(
                            'Compound Alert'!AI211 &gt;= 7, "MED","LOW")))))</f>
        <v>LOW</v>
      </c>
      <c r="N114" s="25" t="str">
        <f ca="1">IF(
   $B$8="Overall Alert",IF(
      'Compound Alert'!V211 &gt;= 7, "HIGH",IF(
         'Compound Alert'!V211 &gt;= 5, "MED","LOW")), IF(
            $B$8="Underlying Vulnerability", IF(
               'Compound Alert'!AC211 &gt;= 10, "HIGH",IF(
                  'Compound Alert'!AC211 &gt;= 7, "MED","LOW")),IF(
                     $B$8="Emerging Threat", IF(
                        'Compound Alert'!AJ211 &gt;= 10, "HIGH",IF(
                            'Compound Alert'!AJ211 &gt;= 7, "MED","LOW")))))</f>
        <v>HIGH</v>
      </c>
      <c r="O114" s="25" t="str">
        <f ca="1">IF(
   $B$8="Overall Alert",IF(
      'Compound Alert'!W211 &gt;= 7, "HIGH",IF(
         'Compound Alert'!W211 &gt;= 5, "MED","LOW")), IF(
            $B$8="Underlying Vulnerability", IF(
               'Compound Alert'!AD211 &gt;= 10, "HIGH",IF(
                  'Compound Alert'!AD211 &gt;= 7, "MED","LOW")),IF(
                     $B$8="Emerging Threat", IF(
                        'Compound Alert'!AK211 &gt;= 10, "HIGH",IF(
                            'Compound Alert'!AK211 &gt;= 7, "MED","LOW")))))</f>
        <v>LOW</v>
      </c>
      <c r="P114" s="25"/>
      <c r="Q114" s="26"/>
      <c r="R114" s="26"/>
      <c r="S114" s="21"/>
      <c r="T114" s="21"/>
      <c r="U114" s="21"/>
      <c r="V114" s="21"/>
      <c r="W114" s="21"/>
      <c r="X114" s="21"/>
      <c r="Y114" s="27"/>
      <c r="Z114" s="27"/>
      <c r="AA114" s="27"/>
      <c r="AB114" s="27"/>
      <c r="AC114" s="27"/>
      <c r="AD114" s="27"/>
      <c r="AE114" s="27"/>
      <c r="AF114" s="27"/>
      <c r="AJ114" s="21"/>
      <c r="AK114" s="21"/>
      <c r="AL114" s="21"/>
      <c r="AM114" s="21"/>
      <c r="AN114" s="21"/>
      <c r="AO114" s="21"/>
      <c r="AP114" s="21"/>
      <c r="AQ114" s="21"/>
      <c r="AR114" s="21"/>
      <c r="AS114" s="21"/>
      <c r="AT114" s="21"/>
      <c r="AU114" s="21"/>
      <c r="AV114" s="21"/>
      <c r="AW114" s="21"/>
      <c r="AX114" s="21"/>
    </row>
    <row r="115" spans="1:50" x14ac:dyDescent="0.2">
      <c r="A115" s="63">
        <v>74</v>
      </c>
      <c r="B115" s="20" t="str">
        <f>'Compound Alert'!B73</f>
        <v>Gabon</v>
      </c>
      <c r="C115" s="20" t="str">
        <f>'Compound Alert'!C73</f>
        <v>GAB</v>
      </c>
      <c r="D115" s="20" t="str">
        <f>'Compound Alert'!D73</f>
        <v>SSF           Sub-Saharan Africa</v>
      </c>
      <c r="E115" s="20" t="str">
        <f>'Compound Alert'!E73</f>
        <v>IBRD</v>
      </c>
      <c r="F115" s="217">
        <f ca="1">'Compound Alert'!F73</f>
        <v>68</v>
      </c>
      <c r="G115" s="22">
        <f ca="1">IF($B$8="Overall Alert",'Compound Alert'!G73,IF($B$8="Underlying Vulnerability",'Compound Alert'!J73,IF($B$8="Emerging Threat",'Compound Alert'!M73)))</f>
        <v>1</v>
      </c>
      <c r="H115" s="23">
        <f ca="1">IF($B$8="Overall Alert",'Compound Alert'!H73,IF($B$8="Underlying Vulnerability",'Compound Alert'!K73,IF($B$8="Emerging Threat",'Compound Alert'!N73)))</f>
        <v>1</v>
      </c>
      <c r="I115" s="50">
        <f t="shared" ca="1" si="1"/>
        <v>1</v>
      </c>
      <c r="J115" s="25" t="str">
        <f ca="1">IF(
   $B$8="Overall Alert",IF(
      'Compound Alert'!R73 &gt;= 7, "HIGH",IF(
         'Compound Alert'!R73 &gt;= 5, "MED","LOW")), IF(
            $B$8="Underlying Vulnerability", IF(
               'Compound Alert'!Y73 &gt;= 10, "HIGH",IF(
                  'Compound Alert'!Y73 &gt;= 7, "MED","LOW")),IF(
                     $B$8="Emerging Threat", IF(
                        'Compound Alert'!AF73 &gt;= 10, "HIGH",IF(
                            'Compound Alert'!AF73 &gt;= 7, "MED","LOW")))))</f>
        <v>HIGH</v>
      </c>
      <c r="K115" s="25" t="str">
        <f ca="1">IF(
   $B$8="Overall Alert",IF(
      'Compound Alert'!S73 &gt;= 7, "HIGH",IF(
         'Compound Alert'!S73 &gt;= 5, "MED","LOW")), IF(
            $B$8="Underlying Vulnerability", IF(
               'Compound Alert'!Z73 &gt;= 10, "HIGH",IF(
                  'Compound Alert'!Z73 &gt;= 7, "MED","LOW")),IF(
                     $B$8="Emerging Threat", IF(
                        'Compound Alert'!AG73 &gt;= 10, "HIGH",IF(
                            'Compound Alert'!AG73 &gt;= 7, "MED","LOW")))))</f>
        <v>LOW</v>
      </c>
      <c r="L115" s="25" t="str">
        <f ca="1">IF(
   $B$8="Overall Alert",IF(
      'Compound Alert'!T73 &gt;= 7, "HIGH",IF(
         'Compound Alert'!T73 &gt;= 5, "MED","LOW")), IF(
            $B$8="Underlying Vulnerability", IF(
               'Compound Alert'!AA73 &gt;= 10, "HIGH",IF(
                  'Compound Alert'!AA73 &gt;= 7, "MED","LOW")),IF(
                     $B$8="Emerging Threat", IF(
                        'Compound Alert'!AH73 &gt;= 10, "HIGH",IF(
                            'Compound Alert'!AH73 &gt;= 7, "MED","LOW")))))</f>
        <v>LOW</v>
      </c>
      <c r="M115" s="25" t="str">
        <f ca="1">IF(
   $B$8="Overall Alert",IF(
      'Compound Alert'!U73 &gt;= 7, "HIGH",IF(
         'Compound Alert'!U73 &gt;= 5, "MED","LOW")), IF(
            $B$8="Underlying Vulnerability", IF(
               'Compound Alert'!AB73 &gt;= 10, "HIGH",IF(
                  'Compound Alert'!AB73 &gt;= 7, "MED","LOW")),IF(
                     $B$8="Emerging Threat", IF(
                        'Compound Alert'!AI73 &gt;= 10, "HIGH",IF(
                            'Compound Alert'!AI73 &gt;= 7, "MED","LOW")))))</f>
        <v>LOW</v>
      </c>
      <c r="N115" s="25" t="str">
        <f ca="1">IF(
   $B$8="Overall Alert",IF(
      'Compound Alert'!V73 &gt;= 7, "HIGH",IF(
         'Compound Alert'!V73 &gt;= 5, "MED","LOW")), IF(
            $B$8="Underlying Vulnerability", IF(
               'Compound Alert'!AC73 &gt;= 10, "HIGH",IF(
                  'Compound Alert'!AC73 &gt;= 7, "MED","LOW")),IF(
                     $B$8="Emerging Threat", IF(
                        'Compound Alert'!AJ73 &gt;= 10, "HIGH",IF(
                            'Compound Alert'!AJ73 &gt;= 7, "MED","LOW")))))</f>
        <v>LOW</v>
      </c>
      <c r="O115" s="25" t="str">
        <f ca="1">IF(
   $B$8="Overall Alert",IF(
      'Compound Alert'!W73 &gt;= 7, "HIGH",IF(
         'Compound Alert'!W73 &gt;= 5, "MED","LOW")), IF(
            $B$8="Underlying Vulnerability", IF(
               'Compound Alert'!AD73 &gt;= 10, "HIGH",IF(
                  'Compound Alert'!AD73 &gt;= 7, "MED","LOW")),IF(
                     $B$8="Emerging Threat", IF(
                        'Compound Alert'!AK73 &gt;= 10, "HIGH",IF(
                            'Compound Alert'!AK73 &gt;= 7, "MED","LOW")))))</f>
        <v>LOW</v>
      </c>
      <c r="P115" s="25"/>
      <c r="Q115" s="26"/>
      <c r="R115" s="26"/>
      <c r="S115" s="21"/>
      <c r="T115" s="21"/>
      <c r="U115" s="21"/>
      <c r="V115" s="21"/>
      <c r="W115" s="21"/>
      <c r="X115" s="21"/>
      <c r="Y115" s="27"/>
      <c r="Z115" s="27"/>
      <c r="AA115" s="27"/>
      <c r="AB115" s="27"/>
      <c r="AC115" s="27"/>
      <c r="AD115" s="27"/>
      <c r="AE115" s="27"/>
      <c r="AF115" s="27"/>
      <c r="AJ115" s="21"/>
      <c r="AK115" s="21"/>
      <c r="AL115" s="21"/>
      <c r="AM115" s="21"/>
      <c r="AN115" s="21"/>
      <c r="AO115" s="21"/>
      <c r="AP115" s="21"/>
      <c r="AQ115" s="21"/>
      <c r="AR115" s="21"/>
      <c r="AS115" s="21"/>
      <c r="AT115" s="21"/>
      <c r="AU115" s="21"/>
      <c r="AV115" s="21"/>
      <c r="AW115" s="21"/>
      <c r="AX115" s="21"/>
    </row>
    <row r="116" spans="1:50" x14ac:dyDescent="0.2">
      <c r="A116" s="63">
        <v>75</v>
      </c>
      <c r="B116" s="20" t="str">
        <f>'Compound Alert'!B65</f>
        <v>Spain</v>
      </c>
      <c r="C116" s="20" t="str">
        <f>'Compound Alert'!C65</f>
        <v>ESP</v>
      </c>
      <c r="D116" s="20" t="str">
        <f>'Compound Alert'!D65</f>
        <v>ECS           Europe &amp; Central Asia</v>
      </c>
      <c r="E116" s="20" t="str">
        <f>'Compound Alert'!E65</f>
        <v>NA</v>
      </c>
      <c r="F116" s="217">
        <f ca="1">'Compound Alert'!F65</f>
        <v>60</v>
      </c>
      <c r="G116" s="22">
        <f ca="1">IF($B$8="Overall Alert",'Compound Alert'!G65,IF($B$8="Underlying Vulnerability",'Compound Alert'!J65,IF($B$8="Emerging Threat",'Compound Alert'!M65)))</f>
        <v>1</v>
      </c>
      <c r="H116" s="23">
        <f ca="1">IF($B$8="Overall Alert",'Compound Alert'!H65,IF($B$8="Underlying Vulnerability",'Compound Alert'!K65,IF($B$8="Emerging Threat",'Compound Alert'!N65)))</f>
        <v>1</v>
      </c>
      <c r="I116" s="50">
        <f t="shared" ca="1" si="1"/>
        <v>1</v>
      </c>
      <c r="J116" s="25" t="str">
        <f ca="1">IF(
   $B$8="Overall Alert",IF(
      'Compound Alert'!R65 &gt;= 7, "HIGH",IF(
         'Compound Alert'!R65 &gt;= 5, "MED","LOW")), IF(
            $B$8="Underlying Vulnerability", IF(
               'Compound Alert'!Y65 &gt;= 10, "HIGH",IF(
                  'Compound Alert'!Y65 &gt;= 7, "MED","LOW")),IF(
                     $B$8="Emerging Threat", IF(
                        'Compound Alert'!AF65 &gt;= 10, "HIGH",IF(
                            'Compound Alert'!AF65 &gt;= 7, "MED","LOW")))))</f>
        <v>LOW</v>
      </c>
      <c r="K116" s="25" t="str">
        <f ca="1">IF(
   $B$8="Overall Alert",IF(
      'Compound Alert'!S65 &gt;= 7, "HIGH",IF(
         'Compound Alert'!S65 &gt;= 5, "MED","LOW")), IF(
            $B$8="Underlying Vulnerability", IF(
               'Compound Alert'!Z65 &gt;= 10, "HIGH",IF(
                  'Compound Alert'!Z65 &gt;= 7, "MED","LOW")),IF(
                     $B$8="Emerging Threat", IF(
                        'Compound Alert'!AG65 &gt;= 10, "HIGH",IF(
                            'Compound Alert'!AG65 &gt;= 7, "MED","LOW")))))</f>
        <v>LOW</v>
      </c>
      <c r="L116" s="25" t="str">
        <f ca="1">IF(
   $B$8="Overall Alert",IF(
      'Compound Alert'!T65 &gt;= 7, "HIGH",IF(
         'Compound Alert'!T65 &gt;= 5, "MED","LOW")), IF(
            $B$8="Underlying Vulnerability", IF(
               'Compound Alert'!AA65 &gt;= 10, "HIGH",IF(
                  'Compound Alert'!AA65 &gt;= 7, "MED","LOW")),IF(
                     $B$8="Emerging Threat", IF(
                        'Compound Alert'!AH65 &gt;= 10, "HIGH",IF(
                            'Compound Alert'!AH65 &gt;= 7, "MED","LOW")))))</f>
        <v>LOW</v>
      </c>
      <c r="M116" s="25" t="str">
        <f ca="1">IF(
   $B$8="Overall Alert",IF(
      'Compound Alert'!U65 &gt;= 7, "HIGH",IF(
         'Compound Alert'!U65 &gt;= 5, "MED","LOW")), IF(
            $B$8="Underlying Vulnerability", IF(
               'Compound Alert'!AB65 &gt;= 10, "HIGH",IF(
                  'Compound Alert'!AB65 &gt;= 7, "MED","LOW")),IF(
                     $B$8="Emerging Threat", IF(
                        'Compound Alert'!AI65 &gt;= 10, "HIGH",IF(
                            'Compound Alert'!AI65 &gt;= 7, "MED","LOW")))))</f>
        <v>LOW</v>
      </c>
      <c r="N116" s="25" t="str">
        <f ca="1">IF(
   $B$8="Overall Alert",IF(
      'Compound Alert'!V65 &gt;= 7, "HIGH",IF(
         'Compound Alert'!V65 &gt;= 5, "MED","LOW")), IF(
            $B$8="Underlying Vulnerability", IF(
               'Compound Alert'!AC65 &gt;= 10, "HIGH",IF(
                  'Compound Alert'!AC65 &gt;= 7, "MED","LOW")),IF(
                     $B$8="Emerging Threat", IF(
                        'Compound Alert'!AJ65 &gt;= 10, "HIGH",IF(
                            'Compound Alert'!AJ65 &gt;= 7, "MED","LOW")))))</f>
        <v>HIGH</v>
      </c>
      <c r="O116" s="25" t="str">
        <f ca="1">IF(
   $B$8="Overall Alert",IF(
      'Compound Alert'!W65 &gt;= 7, "HIGH",IF(
         'Compound Alert'!W65 &gt;= 5, "MED","LOW")), IF(
            $B$8="Underlying Vulnerability", IF(
               'Compound Alert'!AD65 &gt;= 10, "HIGH",IF(
                  'Compound Alert'!AD65 &gt;= 7, "MED","LOW")),IF(
                     $B$8="Emerging Threat", IF(
                        'Compound Alert'!AK65 &gt;= 10, "HIGH",IF(
                            'Compound Alert'!AK65 &gt;= 7, "MED","LOW")))))</f>
        <v>LOW</v>
      </c>
      <c r="P116" s="25"/>
      <c r="Q116" s="26"/>
      <c r="R116" s="26"/>
      <c r="S116" s="21"/>
      <c r="T116" s="21"/>
      <c r="U116" s="21"/>
      <c r="V116" s="21"/>
      <c r="W116" s="21"/>
      <c r="X116" s="21"/>
      <c r="Y116" s="27"/>
      <c r="Z116" s="27"/>
      <c r="AA116" s="27"/>
      <c r="AB116" s="27"/>
      <c r="AC116" s="27"/>
      <c r="AD116" s="27"/>
      <c r="AE116" s="27"/>
      <c r="AF116" s="27"/>
      <c r="AJ116" s="21"/>
      <c r="AK116" s="21"/>
      <c r="AL116" s="21"/>
      <c r="AM116" s="21"/>
      <c r="AN116" s="21"/>
      <c r="AO116" s="21"/>
      <c r="AP116" s="21"/>
      <c r="AQ116" s="21"/>
      <c r="AR116" s="21"/>
      <c r="AS116" s="21"/>
      <c r="AT116" s="21"/>
      <c r="AU116" s="21"/>
      <c r="AV116" s="21"/>
      <c r="AW116" s="21"/>
      <c r="AX116" s="21"/>
    </row>
    <row r="117" spans="1:50" x14ac:dyDescent="0.2">
      <c r="A117" s="63">
        <v>76</v>
      </c>
      <c r="B117" s="20" t="str">
        <f>'Compound Alert'!B35</f>
        <v>Bhutan</v>
      </c>
      <c r="C117" s="20" t="str">
        <f>'Compound Alert'!C35</f>
        <v>BTN</v>
      </c>
      <c r="D117" s="20" t="str">
        <f>'Compound Alert'!D35</f>
        <v>SAS           South Asia</v>
      </c>
      <c r="E117" s="20" t="str">
        <f>'Compound Alert'!E35</f>
        <v>IDA</v>
      </c>
      <c r="F117" s="217">
        <f ca="1">'Compound Alert'!F35</f>
        <v>30</v>
      </c>
      <c r="G117" s="22">
        <f ca="1">IF($B$8="Overall Alert",'Compound Alert'!G35,IF($B$8="Underlying Vulnerability",'Compound Alert'!J35,IF($B$8="Emerging Threat",'Compound Alert'!M35)))</f>
        <v>1</v>
      </c>
      <c r="H117" s="23">
        <f ca="1">IF($B$8="Overall Alert",'Compound Alert'!H35,IF($B$8="Underlying Vulnerability",'Compound Alert'!K35,IF($B$8="Emerging Threat",'Compound Alert'!N35)))</f>
        <v>1</v>
      </c>
      <c r="I117" s="50">
        <f t="shared" ca="1" si="1"/>
        <v>1</v>
      </c>
      <c r="J117" s="25" t="str">
        <f ca="1">IF(
   $B$8="Overall Alert",IF(
      'Compound Alert'!R35 &gt;= 7, "HIGH",IF(
         'Compound Alert'!R35 &gt;= 5, "MED","LOW")), IF(
            $B$8="Underlying Vulnerability", IF(
               'Compound Alert'!Y35 &gt;= 10, "HIGH",IF(
                  'Compound Alert'!Y35 &gt;= 7, "MED","LOW")),IF(
                     $B$8="Emerging Threat", IF(
                        'Compound Alert'!AF35 &gt;= 10, "HIGH",IF(
                            'Compound Alert'!AF35 &gt;= 7, "MED","LOW")))))</f>
        <v>LOW</v>
      </c>
      <c r="K117" s="25" t="str">
        <f ca="1">IF(
   $B$8="Overall Alert",IF(
      'Compound Alert'!S35 &gt;= 7, "HIGH",IF(
         'Compound Alert'!S35 &gt;= 5, "MED","LOW")), IF(
            $B$8="Underlying Vulnerability", IF(
               'Compound Alert'!Z35 &gt;= 10, "HIGH",IF(
                  'Compound Alert'!Z35 &gt;= 7, "MED","LOW")),IF(
                     $B$8="Emerging Threat", IF(
                        'Compound Alert'!AG35 &gt;= 10, "HIGH",IF(
                            'Compound Alert'!AG35 &gt;= 7, "MED","LOW")))))</f>
        <v>LOW</v>
      </c>
      <c r="L117" s="25" t="str">
        <f ca="1">IF(
   $B$8="Overall Alert",IF(
      'Compound Alert'!T35 &gt;= 7, "HIGH",IF(
         'Compound Alert'!T35 &gt;= 5, "MED","LOW")), IF(
            $B$8="Underlying Vulnerability", IF(
               'Compound Alert'!AA35 &gt;= 10, "HIGH",IF(
                  'Compound Alert'!AA35 &gt;= 7, "MED","LOW")),IF(
                     $B$8="Emerging Threat", IF(
                        'Compound Alert'!AH35 &gt;= 10, "HIGH",IF(
                            'Compound Alert'!AH35 &gt;= 7, "MED","LOW")))))</f>
        <v>LOW</v>
      </c>
      <c r="M117" s="25" t="str">
        <f ca="1">IF(
   $B$8="Overall Alert",IF(
      'Compound Alert'!U35 &gt;= 7, "HIGH",IF(
         'Compound Alert'!U35 &gt;= 5, "MED","LOW")), IF(
            $B$8="Underlying Vulnerability", IF(
               'Compound Alert'!AB35 &gt;= 10, "HIGH",IF(
                  'Compound Alert'!AB35 &gt;= 7, "MED","LOW")),IF(
                     $B$8="Emerging Threat", IF(
                        'Compound Alert'!AI35 &gt;= 10, "HIGH",IF(
                            'Compound Alert'!AI35 &gt;= 7, "MED","LOW")))))</f>
        <v>HIGH</v>
      </c>
      <c r="N117" s="25" t="str">
        <f ca="1">IF(
   $B$8="Overall Alert",IF(
      'Compound Alert'!V35 &gt;= 7, "HIGH",IF(
         'Compound Alert'!V35 &gt;= 5, "MED","LOW")), IF(
            $B$8="Underlying Vulnerability", IF(
               'Compound Alert'!AC35 &gt;= 10, "HIGH",IF(
                  'Compound Alert'!AC35 &gt;= 7, "MED","LOW")),IF(
                     $B$8="Emerging Threat", IF(
                        'Compound Alert'!AJ35 &gt;= 10, "HIGH",IF(
                            'Compound Alert'!AJ35 &gt;= 7, "MED","LOW")))))</f>
        <v>LOW</v>
      </c>
      <c r="O117" s="25" t="str">
        <f ca="1">IF(
   $B$8="Overall Alert",IF(
      'Compound Alert'!W35 &gt;= 7, "HIGH",IF(
         'Compound Alert'!W35 &gt;= 5, "MED","LOW")), IF(
            $B$8="Underlying Vulnerability", IF(
               'Compound Alert'!AD35 &gt;= 10, "HIGH",IF(
                  'Compound Alert'!AD35 &gt;= 7, "MED","LOW")),IF(
                     $B$8="Emerging Threat", IF(
                        'Compound Alert'!AK35 &gt;= 10, "HIGH",IF(
                            'Compound Alert'!AK35 &gt;= 7, "MED","LOW")))))</f>
        <v>LOW</v>
      </c>
      <c r="P117" s="25"/>
      <c r="Q117" s="26"/>
      <c r="R117" s="26"/>
      <c r="S117" s="21"/>
      <c r="T117" s="21"/>
      <c r="U117" s="21"/>
      <c r="V117" s="21"/>
      <c r="W117" s="21"/>
      <c r="X117" s="21"/>
      <c r="Y117" s="27"/>
      <c r="Z117" s="27"/>
      <c r="AA117" s="27"/>
      <c r="AB117" s="27"/>
      <c r="AC117" s="27"/>
      <c r="AD117" s="27"/>
      <c r="AE117" s="27"/>
      <c r="AF117" s="27"/>
      <c r="AJ117" s="21"/>
      <c r="AK117" s="21"/>
      <c r="AL117" s="21"/>
      <c r="AM117" s="21"/>
      <c r="AN117" s="21"/>
      <c r="AO117" s="21"/>
      <c r="AP117" s="21"/>
      <c r="AQ117" s="21"/>
      <c r="AR117" s="21"/>
      <c r="AS117" s="21"/>
      <c r="AT117" s="21"/>
      <c r="AU117" s="21"/>
      <c r="AV117" s="21"/>
      <c r="AW117" s="21"/>
      <c r="AX117" s="21"/>
    </row>
    <row r="118" spans="1:50" x14ac:dyDescent="0.2">
      <c r="A118" s="63">
        <v>77</v>
      </c>
      <c r="B118" s="20" t="str">
        <f>'Compound Alert'!B213</f>
        <v>Venezuela, RB</v>
      </c>
      <c r="C118" s="20" t="str">
        <f>'Compound Alert'!C213</f>
        <v>VEN</v>
      </c>
      <c r="D118" s="20" t="str">
        <f>'Compound Alert'!D213</f>
        <v>LCN           Latin America &amp; Caribbean</v>
      </c>
      <c r="E118" s="20" t="str">
        <f>'Compound Alert'!E213</f>
        <v>IBRD</v>
      </c>
      <c r="F118" s="217">
        <f>'Compound Alert'!F213</f>
        <v>0</v>
      </c>
      <c r="G118" s="22">
        <f ca="1">IF($B$8="Overall Alert",'Compound Alert'!G213,IF($B$8="Underlying Vulnerability",'Compound Alert'!J213,IF($B$8="Emerging Threat",'Compound Alert'!M213)))</f>
        <v>1</v>
      </c>
      <c r="H118" s="23">
        <f ca="1">IF($B$8="Overall Alert",'Compound Alert'!H213,IF($B$8="Underlying Vulnerability",'Compound Alert'!K213,IF($B$8="Emerging Threat",'Compound Alert'!N213)))</f>
        <v>1</v>
      </c>
      <c r="I118" s="50">
        <f t="shared" ca="1" si="1"/>
        <v>1</v>
      </c>
      <c r="J118" s="25" t="str">
        <f ca="1">IF(
   $B$8="Overall Alert",IF(
      'Compound Alert'!R213 &gt;= 7, "HIGH",IF(
         'Compound Alert'!R213 &gt;= 5, "MED","LOW")), IF(
            $B$8="Underlying Vulnerability", IF(
               'Compound Alert'!Y213 &gt;= 10, "HIGH",IF(
                  'Compound Alert'!Y213 &gt;= 7, "MED","LOW")),IF(
                     $B$8="Emerging Threat", IF(
                        'Compound Alert'!AF213 &gt;= 10, "HIGH",IF(
                            'Compound Alert'!AF213 &gt;= 7, "MED","LOW")))))</f>
        <v>LOW</v>
      </c>
      <c r="K118" s="25" t="str">
        <f ca="1">IF(
   $B$8="Overall Alert",IF(
      'Compound Alert'!S213 &gt;= 7, "HIGH",IF(
         'Compound Alert'!S213 &gt;= 5, "MED","LOW")), IF(
            $B$8="Underlying Vulnerability", IF(
               'Compound Alert'!Z213 &gt;= 10, "HIGH",IF(
                  'Compound Alert'!Z213 &gt;= 7, "MED","LOW")),IF(
                     $B$8="Emerging Threat", IF(
                        'Compound Alert'!AG213 &gt;= 10, "HIGH",IF(
                            'Compound Alert'!AG213 &gt;= 7, "MED","LOW")))))</f>
        <v>LOW</v>
      </c>
      <c r="L118" s="25" t="str">
        <f ca="1">IF(
   $B$8="Overall Alert",IF(
      'Compound Alert'!T213 &gt;= 7, "HIGH",IF(
         'Compound Alert'!T213 &gt;= 5, "MED","LOW")), IF(
            $B$8="Underlying Vulnerability", IF(
               'Compound Alert'!AA213 &gt;= 10, "HIGH",IF(
                  'Compound Alert'!AA213 &gt;= 7, "MED","LOW")),IF(
                     $B$8="Emerging Threat", IF(
                        'Compound Alert'!AH213 &gt;= 10, "HIGH",IF(
                            'Compound Alert'!AH213 &gt;= 7, "MED","LOW")))))</f>
        <v>LOW</v>
      </c>
      <c r="M118" s="25" t="str">
        <f ca="1">IF(
   $B$8="Overall Alert",IF(
      'Compound Alert'!U213 &gt;= 7, "HIGH",IF(
         'Compound Alert'!U213 &gt;= 5, "MED","LOW")), IF(
            $B$8="Underlying Vulnerability", IF(
               'Compound Alert'!AB213 &gt;= 10, "HIGH",IF(
                  'Compound Alert'!AB213 &gt;= 7, "MED","LOW")),IF(
                     $B$8="Emerging Threat", IF(
                        'Compound Alert'!AI213 &gt;= 10, "HIGH",IF(
                            'Compound Alert'!AI213 &gt;= 7, "MED","LOW")))))</f>
        <v>LOW</v>
      </c>
      <c r="N118" s="25" t="str">
        <f ca="1">IF(
   $B$8="Overall Alert",IF(
      'Compound Alert'!V213 &gt;= 7, "HIGH",IF(
         'Compound Alert'!V213 &gt;= 5, "MED","LOW")), IF(
            $B$8="Underlying Vulnerability", IF(
               'Compound Alert'!AC213 &gt;= 10, "HIGH",IF(
                  'Compound Alert'!AC213 &gt;= 7, "MED","LOW")),IF(
                     $B$8="Emerging Threat", IF(
                        'Compound Alert'!AJ213 &gt;= 10, "HIGH",IF(
                            'Compound Alert'!AJ213 &gt;= 7, "MED","LOW")))))</f>
        <v>HIGH</v>
      </c>
      <c r="O118" s="25" t="str">
        <f ca="1">IF(
   $B$8="Overall Alert",IF(
      'Compound Alert'!W213 &gt;= 7, "HIGH",IF(
         'Compound Alert'!W213 &gt;= 5, "MED","LOW")), IF(
            $B$8="Underlying Vulnerability", IF(
               'Compound Alert'!AD213 &gt;= 10, "HIGH",IF(
                  'Compound Alert'!AD213 &gt;= 7, "MED","LOW")),IF(
                     $B$8="Emerging Threat", IF(
                        'Compound Alert'!AK213 &gt;= 10, "HIGH",IF(
                            'Compound Alert'!AK213 &gt;= 7, "MED","LOW")))))</f>
        <v>LOW</v>
      </c>
      <c r="P118" s="25"/>
      <c r="Q118" s="26"/>
      <c r="R118" s="26"/>
      <c r="S118" s="21"/>
      <c r="T118" s="21"/>
      <c r="U118" s="21"/>
      <c r="V118" s="21"/>
      <c r="W118" s="21"/>
      <c r="X118" s="21"/>
      <c r="Y118" s="27"/>
      <c r="Z118" s="27"/>
      <c r="AA118" s="27"/>
      <c r="AB118" s="27"/>
      <c r="AC118" s="27"/>
      <c r="AD118" s="27"/>
      <c r="AE118" s="27"/>
      <c r="AF118" s="27"/>
      <c r="AJ118" s="21"/>
      <c r="AK118" s="21"/>
      <c r="AL118" s="21"/>
      <c r="AM118" s="21"/>
      <c r="AN118" s="21"/>
      <c r="AO118" s="21"/>
      <c r="AP118" s="21"/>
      <c r="AQ118" s="21"/>
      <c r="AR118" s="21"/>
      <c r="AS118" s="21"/>
      <c r="AT118" s="21"/>
      <c r="AU118" s="21"/>
      <c r="AV118" s="21"/>
      <c r="AW118" s="21"/>
      <c r="AX118" s="21"/>
    </row>
    <row r="119" spans="1:50" x14ac:dyDescent="0.2">
      <c r="A119" s="63">
        <v>78</v>
      </c>
      <c r="B119" s="20" t="str">
        <f>'Compound Alert'!B185</f>
        <v>Suriname</v>
      </c>
      <c r="C119" s="20" t="str">
        <f>'Compound Alert'!C185</f>
        <v>SUR</v>
      </c>
      <c r="D119" s="20" t="str">
        <f>'Compound Alert'!D185</f>
        <v>LCN           Latin America &amp; Caribbean</v>
      </c>
      <c r="E119" s="20" t="str">
        <f>'Compound Alert'!E185</f>
        <v>IBRD</v>
      </c>
      <c r="F119" s="217">
        <f ca="1">'Compound Alert'!F185</f>
        <v>180</v>
      </c>
      <c r="G119" s="22">
        <f ca="1">IF($B$8="Overall Alert",'Compound Alert'!G185,IF($B$8="Underlying Vulnerability",'Compound Alert'!J185,IF($B$8="Emerging Threat",'Compound Alert'!M185)))</f>
        <v>1</v>
      </c>
      <c r="H119" s="23">
        <f ca="1">IF($B$8="Overall Alert",'Compound Alert'!H185,IF($B$8="Underlying Vulnerability",'Compound Alert'!K185,IF($B$8="Emerging Threat",'Compound Alert'!N185)))</f>
        <v>1</v>
      </c>
      <c r="I119" s="50">
        <f t="shared" ca="1" si="1"/>
        <v>1</v>
      </c>
      <c r="J119" s="25" t="str">
        <f ca="1">IF(
   $B$8="Overall Alert",IF(
      'Compound Alert'!R185 &gt;= 7, "HIGH",IF(
         'Compound Alert'!R185 &gt;= 5, "MED","LOW")), IF(
            $B$8="Underlying Vulnerability", IF(
               'Compound Alert'!Y185 &gt;= 10, "HIGH",IF(
                  'Compound Alert'!Y185 &gt;= 7, "MED","LOW")),IF(
                     $B$8="Emerging Threat", IF(
                        'Compound Alert'!AF185 &gt;= 10, "HIGH",IF(
                            'Compound Alert'!AF185 &gt;= 7, "MED","LOW")))))</f>
        <v>LOW</v>
      </c>
      <c r="K119" s="25" t="str">
        <f ca="1">IF(
   $B$8="Overall Alert",IF(
      'Compound Alert'!S185 &gt;= 7, "HIGH",IF(
         'Compound Alert'!S185 &gt;= 5, "MED","LOW")), IF(
            $B$8="Underlying Vulnerability", IF(
               'Compound Alert'!Z185 &gt;= 10, "HIGH",IF(
                  'Compound Alert'!Z185 &gt;= 7, "MED","LOW")),IF(
                     $B$8="Emerging Threat", IF(
                        'Compound Alert'!AG185 &gt;= 10, "HIGH",IF(
                            'Compound Alert'!AG185 &gt;= 7, "MED","LOW")))))</f>
        <v>LOW</v>
      </c>
      <c r="L119" s="25" t="str">
        <f ca="1">IF(
   $B$8="Overall Alert",IF(
      'Compound Alert'!T185 &gt;= 7, "HIGH",IF(
         'Compound Alert'!T185 &gt;= 5, "MED","LOW")), IF(
            $B$8="Underlying Vulnerability", IF(
               'Compound Alert'!AA185 &gt;= 10, "HIGH",IF(
                  'Compound Alert'!AA185 &gt;= 7, "MED","LOW")),IF(
                     $B$8="Emerging Threat", IF(
                        'Compound Alert'!AH185 &gt;= 10, "HIGH",IF(
                            'Compound Alert'!AH185 &gt;= 7, "MED","LOW")))))</f>
        <v>LOW</v>
      </c>
      <c r="M119" s="25" t="str">
        <f ca="1">IF(
   $B$8="Overall Alert",IF(
      'Compound Alert'!U185 &gt;= 7, "HIGH",IF(
         'Compound Alert'!U185 &gt;= 5, "MED","LOW")), IF(
            $B$8="Underlying Vulnerability", IF(
               'Compound Alert'!AB185 &gt;= 10, "HIGH",IF(
                  'Compound Alert'!AB185 &gt;= 7, "MED","LOW")),IF(
                     $B$8="Emerging Threat", IF(
                        'Compound Alert'!AI185 &gt;= 10, "HIGH",IF(
                            'Compound Alert'!AI185 &gt;= 7, "MED","LOW")))))</f>
        <v>LOW</v>
      </c>
      <c r="N119" s="25" t="str">
        <f ca="1">IF(
   $B$8="Overall Alert",IF(
      'Compound Alert'!V185 &gt;= 7, "HIGH",IF(
         'Compound Alert'!V185 &gt;= 5, "MED","LOW")), IF(
            $B$8="Underlying Vulnerability", IF(
               'Compound Alert'!AC185 &gt;= 10, "HIGH",IF(
                  'Compound Alert'!AC185 &gt;= 7, "MED","LOW")),IF(
                     $B$8="Emerging Threat", IF(
                        'Compound Alert'!AJ185 &gt;= 10, "HIGH",IF(
                            'Compound Alert'!AJ185 &gt;= 7, "MED","LOW")))))</f>
        <v>HIGH</v>
      </c>
      <c r="O119" s="25" t="str">
        <f ca="1">IF(
   $B$8="Overall Alert",IF(
      'Compound Alert'!W185 &gt;= 7, "HIGH",IF(
         'Compound Alert'!W185 &gt;= 5, "MED","LOW")), IF(
            $B$8="Underlying Vulnerability", IF(
               'Compound Alert'!AD185 &gt;= 10, "HIGH",IF(
                  'Compound Alert'!AD185 &gt;= 7, "MED","LOW")),IF(
                     $B$8="Emerging Threat", IF(
                        'Compound Alert'!AK185 &gt;= 10, "HIGH",IF(
                            'Compound Alert'!AK185 &gt;= 7, "MED","LOW")))))</f>
        <v>LOW</v>
      </c>
      <c r="P119" s="25"/>
      <c r="Q119" s="26"/>
      <c r="R119" s="26"/>
      <c r="S119" s="21"/>
      <c r="T119" s="21"/>
      <c r="U119" s="21"/>
      <c r="V119" s="21"/>
      <c r="W119" s="21"/>
      <c r="X119" s="21"/>
      <c r="Y119" s="27"/>
      <c r="Z119" s="27"/>
      <c r="AA119" s="27"/>
      <c r="AB119" s="27"/>
      <c r="AC119" s="27"/>
      <c r="AD119" s="27"/>
      <c r="AE119" s="27"/>
      <c r="AF119" s="27"/>
      <c r="AJ119" s="21"/>
      <c r="AK119" s="21"/>
      <c r="AL119" s="21"/>
      <c r="AM119" s="21"/>
      <c r="AN119" s="21"/>
      <c r="AO119" s="21"/>
      <c r="AP119" s="21"/>
      <c r="AQ119" s="21"/>
      <c r="AR119" s="21"/>
      <c r="AS119" s="21"/>
      <c r="AT119" s="21"/>
      <c r="AU119" s="21"/>
      <c r="AV119" s="21"/>
      <c r="AW119" s="21"/>
      <c r="AX119" s="21"/>
    </row>
    <row r="120" spans="1:50" x14ac:dyDescent="0.2">
      <c r="A120" s="63">
        <v>79</v>
      </c>
      <c r="B120" s="20" t="str">
        <f>'Compound Alert'!B72</f>
        <v>Micronesia, Fed. Sts.</v>
      </c>
      <c r="C120" s="20" t="str">
        <f>'Compound Alert'!C72</f>
        <v>FSM</v>
      </c>
      <c r="D120" s="20" t="str">
        <f>'Compound Alert'!D72</f>
        <v>EAS           East Asia &amp; Pacific</v>
      </c>
      <c r="E120" s="20" t="str">
        <f>'Compound Alert'!E72</f>
        <v>IDA</v>
      </c>
      <c r="F120" s="217">
        <f ca="1">'Compound Alert'!F72</f>
        <v>67</v>
      </c>
      <c r="G120" s="22">
        <f ca="1">IF($B$8="Overall Alert",'Compound Alert'!G72,IF($B$8="Underlying Vulnerability",'Compound Alert'!J72,IF($B$8="Emerging Threat",'Compound Alert'!M72)))</f>
        <v>1</v>
      </c>
      <c r="H120" s="23">
        <f ca="1">IF($B$8="Overall Alert",'Compound Alert'!H72,IF($B$8="Underlying Vulnerability",'Compound Alert'!K72,IF($B$8="Emerging Threat",'Compound Alert'!N72)))</f>
        <v>1</v>
      </c>
      <c r="I120" s="50">
        <f t="shared" ca="1" si="1"/>
        <v>1</v>
      </c>
      <c r="J120" s="25" t="str">
        <f ca="1">IF(
   $B$8="Overall Alert",IF(
      'Compound Alert'!R72 &gt;= 7, "HIGH",IF(
         'Compound Alert'!R72 &gt;= 5, "MED","LOW")), IF(
            $B$8="Underlying Vulnerability", IF(
               'Compound Alert'!Y72 &gt;= 10, "HIGH",IF(
                  'Compound Alert'!Y72 &gt;= 7, "MED","LOW")),IF(
                     $B$8="Emerging Threat", IF(
                        'Compound Alert'!AF72 &gt;= 10, "HIGH",IF(
                            'Compound Alert'!AF72 &gt;= 7, "MED","LOW")))))</f>
        <v>LOW</v>
      </c>
      <c r="K120" s="25" t="e">
        <f ca="1">IF(
   $B$8="Overall Alert",IF(
      'Compound Alert'!S72 &gt;= 7, "HIGH",IF(
         'Compound Alert'!S72 &gt;= 5, "MED","LOW")), IF(
            $B$8="Underlying Vulnerability", IF(
               'Compound Alert'!Z72 &gt;= 10, "HIGH",IF(
                  'Compound Alert'!Z72 &gt;= 7, "MED","LOW")),IF(
                     $B$8="Emerging Threat", IF(
                        'Compound Alert'!AG72 &gt;= 10, "HIGH",IF(
                            'Compound Alert'!AG72 &gt;= 7, "MED","LOW")))))</f>
        <v>#N/A</v>
      </c>
      <c r="L120" s="25" t="e">
        <f ca="1">IF(
   $B$8="Overall Alert",IF(
      'Compound Alert'!T72 &gt;= 7, "HIGH",IF(
         'Compound Alert'!T72 &gt;= 5, "MED","LOW")), IF(
            $B$8="Underlying Vulnerability", IF(
               'Compound Alert'!AA72 &gt;= 10, "HIGH",IF(
                  'Compound Alert'!AA72 &gt;= 7, "MED","LOW")),IF(
                     $B$8="Emerging Threat", IF(
                        'Compound Alert'!AH72 &gt;= 10, "HIGH",IF(
                            'Compound Alert'!AH72 &gt;= 7, "MED","LOW")))))</f>
        <v>#N/A</v>
      </c>
      <c r="M120" s="25" t="str">
        <f ca="1">IF(
   $B$8="Overall Alert",IF(
      'Compound Alert'!U72 &gt;= 7, "HIGH",IF(
         'Compound Alert'!U72 &gt;= 5, "MED","LOW")), IF(
            $B$8="Underlying Vulnerability", IF(
               'Compound Alert'!AB72 &gt;= 10, "HIGH",IF(
                  'Compound Alert'!AB72 &gt;= 7, "MED","LOW")),IF(
                     $B$8="Emerging Threat", IF(
                        'Compound Alert'!AI72 &gt;= 10, "HIGH",IF(
                            'Compound Alert'!AI72 &gt;= 7, "MED","LOW")))))</f>
        <v>LOW</v>
      </c>
      <c r="N120" s="25" t="str">
        <f ca="1">IF(
   $B$8="Overall Alert",IF(
      'Compound Alert'!V72 &gt;= 7, "HIGH",IF(
         'Compound Alert'!V72 &gt;= 5, "MED","LOW")), IF(
            $B$8="Underlying Vulnerability", IF(
               'Compound Alert'!AC72 &gt;= 10, "HIGH",IF(
                  'Compound Alert'!AC72 &gt;= 7, "MED","LOW")),IF(
                     $B$8="Emerging Threat", IF(
                        'Compound Alert'!AJ72 &gt;= 10, "HIGH",IF(
                            'Compound Alert'!AJ72 &gt;= 7, "MED","LOW")))))</f>
        <v>HIGH</v>
      </c>
      <c r="O120" s="25" t="str">
        <f ca="1">IF(
   $B$8="Overall Alert",IF(
      'Compound Alert'!W72 &gt;= 7, "HIGH",IF(
         'Compound Alert'!W72 &gt;= 5, "MED","LOW")), IF(
            $B$8="Underlying Vulnerability", IF(
               'Compound Alert'!AD72 &gt;= 10, "HIGH",IF(
                  'Compound Alert'!AD72 &gt;= 7, "MED","LOW")),IF(
                     $B$8="Emerging Threat", IF(
                        'Compound Alert'!AK72 &gt;= 10, "HIGH",IF(
                            'Compound Alert'!AK72 &gt;= 7, "MED","LOW")))))</f>
        <v>LOW</v>
      </c>
      <c r="P120" s="25"/>
      <c r="Q120" s="26"/>
      <c r="R120" s="26"/>
      <c r="S120" s="21"/>
      <c r="T120" s="21"/>
      <c r="U120" s="21"/>
      <c r="V120" s="21"/>
      <c r="W120" s="21"/>
      <c r="X120" s="21"/>
      <c r="Y120" s="27"/>
      <c r="Z120" s="27"/>
      <c r="AA120" s="27"/>
      <c r="AB120" s="27"/>
      <c r="AC120" s="27"/>
      <c r="AD120" s="27"/>
      <c r="AE120" s="27"/>
      <c r="AF120" s="27"/>
      <c r="AJ120" s="21"/>
      <c r="AK120" s="21"/>
      <c r="AL120" s="21"/>
      <c r="AM120" s="21"/>
      <c r="AN120" s="21"/>
      <c r="AO120" s="21"/>
      <c r="AP120" s="21"/>
      <c r="AQ120" s="21"/>
      <c r="AR120" s="21"/>
      <c r="AS120" s="21"/>
      <c r="AT120" s="21"/>
      <c r="AU120" s="21"/>
      <c r="AV120" s="21"/>
      <c r="AW120" s="21"/>
      <c r="AX120" s="21"/>
    </row>
    <row r="121" spans="1:50" x14ac:dyDescent="0.2">
      <c r="A121" s="63">
        <v>80</v>
      </c>
      <c r="B121" s="20" t="str">
        <f>'Compound Alert'!B179</f>
        <v>El Salvador</v>
      </c>
      <c r="C121" s="20" t="str">
        <f>'Compound Alert'!C179</f>
        <v>SLV</v>
      </c>
      <c r="D121" s="20" t="str">
        <f>'Compound Alert'!D179</f>
        <v>LCN           Latin America &amp; Caribbean</v>
      </c>
      <c r="E121" s="20" t="str">
        <f>'Compound Alert'!E179</f>
        <v>IBRD</v>
      </c>
      <c r="F121" s="217">
        <f ca="1">'Compound Alert'!F179</f>
        <v>174</v>
      </c>
      <c r="G121" s="22">
        <f ca="1">IF($B$8="Overall Alert",'Compound Alert'!G179,IF($B$8="Underlying Vulnerability",'Compound Alert'!J179,IF($B$8="Emerging Threat",'Compound Alert'!M179)))</f>
        <v>1</v>
      </c>
      <c r="H121" s="23">
        <f ca="1">IF($B$8="Overall Alert",'Compound Alert'!H179,IF($B$8="Underlying Vulnerability",'Compound Alert'!K179,IF($B$8="Emerging Threat",'Compound Alert'!N179)))</f>
        <v>1</v>
      </c>
      <c r="I121" s="50">
        <f t="shared" ca="1" si="1"/>
        <v>1</v>
      </c>
      <c r="J121" s="25" t="str">
        <f ca="1">IF(
   $B$8="Overall Alert",IF(
      'Compound Alert'!R179 &gt;= 7, "HIGH",IF(
         'Compound Alert'!R179 &gt;= 5, "MED","LOW")), IF(
            $B$8="Underlying Vulnerability", IF(
               'Compound Alert'!Y179 &gt;= 10, "HIGH",IF(
                  'Compound Alert'!Y179 &gt;= 7, "MED","LOW")),IF(
                     $B$8="Emerging Threat", IF(
                        'Compound Alert'!AF179 &gt;= 10, "HIGH",IF(
                            'Compound Alert'!AF179 &gt;= 7, "MED","LOW")))))</f>
        <v>LOW</v>
      </c>
      <c r="K121" s="25" t="str">
        <f ca="1">IF(
   $B$8="Overall Alert",IF(
      'Compound Alert'!S179 &gt;= 7, "HIGH",IF(
         'Compound Alert'!S179 &gt;= 5, "MED","LOW")), IF(
            $B$8="Underlying Vulnerability", IF(
               'Compound Alert'!Z179 &gt;= 10, "HIGH",IF(
                  'Compound Alert'!Z179 &gt;= 7, "MED","LOW")),IF(
                     $B$8="Emerging Threat", IF(
                        'Compound Alert'!AG179 &gt;= 10, "HIGH",IF(
                            'Compound Alert'!AG179 &gt;= 7, "MED","LOW")))))</f>
        <v>LOW</v>
      </c>
      <c r="L121" s="25" t="str">
        <f ca="1">IF(
   $B$8="Overall Alert",IF(
      'Compound Alert'!T179 &gt;= 7, "HIGH",IF(
         'Compound Alert'!T179 &gt;= 5, "MED","LOW")), IF(
            $B$8="Underlying Vulnerability", IF(
               'Compound Alert'!AA179 &gt;= 10, "HIGH",IF(
                  'Compound Alert'!AA179 &gt;= 7, "MED","LOW")),IF(
                     $B$8="Emerging Threat", IF(
                        'Compound Alert'!AH179 &gt;= 10, "HIGH",IF(
                            'Compound Alert'!AH179 &gt;= 7, "MED","LOW")))))</f>
        <v>LOW</v>
      </c>
      <c r="M121" s="25" t="str">
        <f ca="1">IF(
   $B$8="Overall Alert",IF(
      'Compound Alert'!U179 &gt;= 7, "HIGH",IF(
         'Compound Alert'!U179 &gt;= 5, "MED","LOW")), IF(
            $B$8="Underlying Vulnerability", IF(
               'Compound Alert'!AB179 &gt;= 10, "HIGH",IF(
                  'Compound Alert'!AB179 &gt;= 7, "MED","LOW")),IF(
                     $B$8="Emerging Threat", IF(
                        'Compound Alert'!AI179 &gt;= 10, "HIGH",IF(
                            'Compound Alert'!AI179 &gt;= 7, "MED","LOW")))))</f>
        <v>LOW</v>
      </c>
      <c r="N121" s="25" t="str">
        <f ca="1">IF(
   $B$8="Overall Alert",IF(
      'Compound Alert'!V179 &gt;= 7, "HIGH",IF(
         'Compound Alert'!V179 &gt;= 5, "MED","LOW")), IF(
            $B$8="Underlying Vulnerability", IF(
               'Compound Alert'!AC179 &gt;= 10, "HIGH",IF(
                  'Compound Alert'!AC179 &gt;= 7, "MED","LOW")),IF(
                     $B$8="Emerging Threat", IF(
                        'Compound Alert'!AJ179 &gt;= 10, "HIGH",IF(
                            'Compound Alert'!AJ179 &gt;= 7, "MED","LOW")))))</f>
        <v>HIGH</v>
      </c>
      <c r="O121" s="25" t="str">
        <f ca="1">IF(
   $B$8="Overall Alert",IF(
      'Compound Alert'!W179 &gt;= 7, "HIGH",IF(
         'Compound Alert'!W179 &gt;= 5, "MED","LOW")), IF(
            $B$8="Underlying Vulnerability", IF(
               'Compound Alert'!AD179 &gt;= 10, "HIGH",IF(
                  'Compound Alert'!AD179 &gt;= 7, "MED","LOW")),IF(
                     $B$8="Emerging Threat", IF(
                        'Compound Alert'!AK179 &gt;= 10, "HIGH",IF(
                            'Compound Alert'!AK179 &gt;= 7, "MED","LOW")))))</f>
        <v>LOW</v>
      </c>
      <c r="P121" s="25"/>
      <c r="Q121" s="26"/>
      <c r="R121" s="26"/>
      <c r="S121" s="21"/>
      <c r="T121" s="21"/>
      <c r="U121" s="21"/>
      <c r="V121" s="21"/>
      <c r="W121" s="21"/>
      <c r="X121" s="21"/>
      <c r="Y121" s="27"/>
      <c r="Z121" s="27"/>
      <c r="AA121" s="27"/>
      <c r="AB121" s="27"/>
      <c r="AC121" s="27"/>
      <c r="AD121" s="27"/>
      <c r="AE121" s="27"/>
      <c r="AF121" s="27"/>
      <c r="AJ121" s="21"/>
      <c r="AK121" s="21"/>
      <c r="AL121" s="21"/>
      <c r="AM121" s="21"/>
      <c r="AN121" s="21"/>
      <c r="AO121" s="21"/>
      <c r="AP121" s="21"/>
      <c r="AQ121" s="21"/>
      <c r="AR121" s="21"/>
      <c r="AS121" s="21"/>
      <c r="AT121" s="21"/>
      <c r="AU121" s="21"/>
      <c r="AV121" s="21"/>
      <c r="AW121" s="21"/>
      <c r="AX121" s="21"/>
    </row>
    <row r="122" spans="1:50" x14ac:dyDescent="0.2">
      <c r="A122" s="63">
        <v>81</v>
      </c>
      <c r="B122" s="20" t="str">
        <f>'Compound Alert'!B177</f>
        <v>Solomon Islands</v>
      </c>
      <c r="C122" s="20" t="str">
        <f>'Compound Alert'!C177</f>
        <v>SLB</v>
      </c>
      <c r="D122" s="20" t="str">
        <f>'Compound Alert'!D177</f>
        <v>EAS           East Asia &amp; Pacific</v>
      </c>
      <c r="E122" s="20" t="str">
        <f>'Compound Alert'!E177</f>
        <v>IDA</v>
      </c>
      <c r="F122" s="217">
        <f ca="1">'Compound Alert'!F177</f>
        <v>172</v>
      </c>
      <c r="G122" s="22">
        <f ca="1">IF($B$8="Overall Alert",'Compound Alert'!G177,IF($B$8="Underlying Vulnerability",'Compound Alert'!J177,IF($B$8="Emerging Threat",'Compound Alert'!M177)))</f>
        <v>1</v>
      </c>
      <c r="H122" s="23">
        <f ca="1">IF($B$8="Overall Alert",'Compound Alert'!H177,IF($B$8="Underlying Vulnerability",'Compound Alert'!K177,IF($B$8="Emerging Threat",'Compound Alert'!N177)))</f>
        <v>1</v>
      </c>
      <c r="I122" s="50">
        <f t="shared" ca="1" si="1"/>
        <v>1</v>
      </c>
      <c r="J122" s="25" t="str">
        <f ca="1">IF(
   $B$8="Overall Alert",IF(
      'Compound Alert'!R177 &gt;= 7, "HIGH",IF(
         'Compound Alert'!R177 &gt;= 5, "MED","LOW")), IF(
            $B$8="Underlying Vulnerability", IF(
               'Compound Alert'!Y177 &gt;= 10, "HIGH",IF(
                  'Compound Alert'!Y177 &gt;= 7, "MED","LOW")),IF(
                     $B$8="Emerging Threat", IF(
                        'Compound Alert'!AF177 &gt;= 10, "HIGH",IF(
                            'Compound Alert'!AF177 &gt;= 7, "MED","LOW")))))</f>
        <v>LOW</v>
      </c>
      <c r="K122" s="25" t="str">
        <f ca="1">IF(
   $B$8="Overall Alert",IF(
      'Compound Alert'!S177 &gt;= 7, "HIGH",IF(
         'Compound Alert'!S177 &gt;= 5, "MED","LOW")), IF(
            $B$8="Underlying Vulnerability", IF(
               'Compound Alert'!Z177 &gt;= 10, "HIGH",IF(
                  'Compound Alert'!Z177 &gt;= 7, "MED","LOW")),IF(
                     $B$8="Emerging Threat", IF(
                        'Compound Alert'!AG177 &gt;= 10, "HIGH",IF(
                            'Compound Alert'!AG177 &gt;= 7, "MED","LOW")))))</f>
        <v>LOW</v>
      </c>
      <c r="L122" s="25" t="e">
        <f ca="1">IF(
   $B$8="Overall Alert",IF(
      'Compound Alert'!T177 &gt;= 7, "HIGH",IF(
         'Compound Alert'!T177 &gt;= 5, "MED","LOW")), IF(
            $B$8="Underlying Vulnerability", IF(
               'Compound Alert'!AA177 &gt;= 10, "HIGH",IF(
                  'Compound Alert'!AA177 &gt;= 7, "MED","LOW")),IF(
                     $B$8="Emerging Threat", IF(
                        'Compound Alert'!AH177 &gt;= 10, "HIGH",IF(
                            'Compound Alert'!AH177 &gt;= 7, "MED","LOW")))))</f>
        <v>#N/A</v>
      </c>
      <c r="M122" s="25" t="str">
        <f ca="1">IF(
   $B$8="Overall Alert",IF(
      'Compound Alert'!U177 &gt;= 7, "HIGH",IF(
         'Compound Alert'!U177 &gt;= 5, "MED","LOW")), IF(
            $B$8="Underlying Vulnerability", IF(
               'Compound Alert'!AB177 &gt;= 10, "HIGH",IF(
                  'Compound Alert'!AB177 &gt;= 7, "MED","LOW")),IF(
                     $B$8="Emerging Threat", IF(
                        'Compound Alert'!AI177 &gt;= 10, "HIGH",IF(
                            'Compound Alert'!AI177 &gt;= 7, "MED","LOW")))))</f>
        <v>LOW</v>
      </c>
      <c r="N122" s="25" t="str">
        <f ca="1">IF(
   $B$8="Overall Alert",IF(
      'Compound Alert'!V177 &gt;= 7, "HIGH",IF(
         'Compound Alert'!V177 &gt;= 5, "MED","LOW")), IF(
            $B$8="Underlying Vulnerability", IF(
               'Compound Alert'!AC177 &gt;= 10, "HIGH",IF(
                  'Compound Alert'!AC177 &gt;= 7, "MED","LOW")),IF(
                     $B$8="Emerging Threat", IF(
                        'Compound Alert'!AJ177 &gt;= 10, "HIGH",IF(
                            'Compound Alert'!AJ177 &gt;= 7, "MED","LOW")))))</f>
        <v>HIGH</v>
      </c>
      <c r="O122" s="25" t="str">
        <f ca="1">IF(
   $B$8="Overall Alert",IF(
      'Compound Alert'!W177 &gt;= 7, "HIGH",IF(
         'Compound Alert'!W177 &gt;= 5, "MED","LOW")), IF(
            $B$8="Underlying Vulnerability", IF(
               'Compound Alert'!AD177 &gt;= 10, "HIGH",IF(
                  'Compound Alert'!AD177 &gt;= 7, "MED","LOW")),IF(
                     $B$8="Emerging Threat", IF(
                        'Compound Alert'!AK177 &gt;= 10, "HIGH",IF(
                            'Compound Alert'!AK177 &gt;= 7, "MED","LOW")))))</f>
        <v>LOW</v>
      </c>
      <c r="P122" s="25"/>
      <c r="Q122" s="26"/>
      <c r="R122" s="26"/>
      <c r="S122" s="21"/>
      <c r="T122" s="21"/>
      <c r="U122" s="21"/>
      <c r="V122" s="21"/>
      <c r="W122" s="21"/>
      <c r="X122" s="21"/>
      <c r="Y122" s="27"/>
      <c r="Z122" s="27"/>
      <c r="AA122" s="27"/>
      <c r="AB122" s="27"/>
      <c r="AC122" s="27"/>
      <c r="AD122" s="27"/>
      <c r="AE122" s="27"/>
      <c r="AF122" s="27"/>
      <c r="AJ122" s="21"/>
      <c r="AK122" s="21"/>
      <c r="AL122" s="21"/>
      <c r="AM122" s="21"/>
      <c r="AN122" s="21"/>
      <c r="AO122" s="21"/>
      <c r="AP122" s="21"/>
      <c r="AQ122" s="21"/>
      <c r="AR122" s="21"/>
      <c r="AS122" s="21"/>
      <c r="AT122" s="21"/>
      <c r="AU122" s="21"/>
      <c r="AV122" s="21"/>
      <c r="AW122" s="21"/>
      <c r="AX122" s="21"/>
    </row>
    <row r="123" spans="1:50" x14ac:dyDescent="0.2">
      <c r="A123" s="63">
        <v>82</v>
      </c>
      <c r="B123" s="20" t="str">
        <f>'Compound Alert'!B58</f>
        <v>Dominica</v>
      </c>
      <c r="C123" s="20" t="str">
        <f>'Compound Alert'!C58</f>
        <v>DMA</v>
      </c>
      <c r="D123" s="20" t="str">
        <f>'Compound Alert'!D58</f>
        <v>LCN           Latin America &amp; Caribbean</v>
      </c>
      <c r="E123" s="20" t="str">
        <f>'Compound Alert'!E58</f>
        <v>Blend</v>
      </c>
      <c r="F123" s="217">
        <f ca="1">'Compound Alert'!F58</f>
        <v>53</v>
      </c>
      <c r="G123" s="22">
        <f ca="1">IF($B$8="Overall Alert",'Compound Alert'!G58,IF($B$8="Underlying Vulnerability",'Compound Alert'!J58,IF($B$8="Emerging Threat",'Compound Alert'!M58)))</f>
        <v>1</v>
      </c>
      <c r="H123" s="23">
        <f ca="1">IF($B$8="Overall Alert",'Compound Alert'!H58,IF($B$8="Underlying Vulnerability",'Compound Alert'!K58,IF($B$8="Emerging Threat",'Compound Alert'!N58)))</f>
        <v>1</v>
      </c>
      <c r="I123" s="50">
        <f t="shared" ca="1" si="1"/>
        <v>1</v>
      </c>
      <c r="J123" s="25" t="str">
        <f ca="1">IF(
   $B$8="Overall Alert",IF(
      'Compound Alert'!R58 &gt;= 7, "HIGH",IF(
         'Compound Alert'!R58 &gt;= 5, "MED","LOW")), IF(
            $B$8="Underlying Vulnerability", IF(
               'Compound Alert'!Y58 &gt;= 10, "HIGH",IF(
                  'Compound Alert'!Y58 &gt;= 7, "MED","LOW")),IF(
                     $B$8="Emerging Threat", IF(
                        'Compound Alert'!AF58 &gt;= 10, "HIGH",IF(
                            'Compound Alert'!AF58 &gt;= 7, "MED","LOW")))))</f>
        <v>LOW</v>
      </c>
      <c r="K123" s="25" t="str">
        <f ca="1">IF(
   $B$8="Overall Alert",IF(
      'Compound Alert'!S58 &gt;= 7, "HIGH",IF(
         'Compound Alert'!S58 &gt;= 5, "MED","LOW")), IF(
            $B$8="Underlying Vulnerability", IF(
               'Compound Alert'!Z58 &gt;= 10, "HIGH",IF(
                  'Compound Alert'!Z58 &gt;= 7, "MED","LOW")),IF(
                     $B$8="Emerging Threat", IF(
                        'Compound Alert'!AG58 &gt;= 10, "HIGH",IF(
                            'Compound Alert'!AG58 &gt;= 7, "MED","LOW")))))</f>
        <v>LOW</v>
      </c>
      <c r="L123" s="25" t="e">
        <f ca="1">IF(
   $B$8="Overall Alert",IF(
      'Compound Alert'!T58 &gt;= 7, "HIGH",IF(
         'Compound Alert'!T58 &gt;= 5, "MED","LOW")), IF(
            $B$8="Underlying Vulnerability", IF(
               'Compound Alert'!AA58 &gt;= 10, "HIGH",IF(
                  'Compound Alert'!AA58 &gt;= 7, "MED","LOW")),IF(
                     $B$8="Emerging Threat", IF(
                        'Compound Alert'!AH58 &gt;= 10, "HIGH",IF(
                            'Compound Alert'!AH58 &gt;= 7, "MED","LOW")))))</f>
        <v>#N/A</v>
      </c>
      <c r="M123" s="25" t="str">
        <f ca="1">IF(
   $B$8="Overall Alert",IF(
      'Compound Alert'!U58 &gt;= 7, "HIGH",IF(
         'Compound Alert'!U58 &gt;= 5, "MED","LOW")), IF(
            $B$8="Underlying Vulnerability", IF(
               'Compound Alert'!AB58 &gt;= 10, "HIGH",IF(
                  'Compound Alert'!AB58 &gt;= 7, "MED","LOW")),IF(
                     $B$8="Emerging Threat", IF(
                        'Compound Alert'!AI58 &gt;= 10, "HIGH",IF(
                            'Compound Alert'!AI58 &gt;= 7, "MED","LOW")))))</f>
        <v>LOW</v>
      </c>
      <c r="N123" s="25" t="str">
        <f ca="1">IF(
   $B$8="Overall Alert",IF(
      'Compound Alert'!V58 &gt;= 7, "HIGH",IF(
         'Compound Alert'!V58 &gt;= 5, "MED","LOW")), IF(
            $B$8="Underlying Vulnerability", IF(
               'Compound Alert'!AC58 &gt;= 10, "HIGH",IF(
                  'Compound Alert'!AC58 &gt;= 7, "MED","LOW")),IF(
                     $B$8="Emerging Threat", IF(
                        'Compound Alert'!AJ58 &gt;= 10, "HIGH",IF(
                            'Compound Alert'!AJ58 &gt;= 7, "MED","LOW")))))</f>
        <v>HIGH</v>
      </c>
      <c r="O123" s="25" t="str">
        <f ca="1">IF(
   $B$8="Overall Alert",IF(
      'Compound Alert'!W58 &gt;= 7, "HIGH",IF(
         'Compound Alert'!W58 &gt;= 5, "MED","LOW")), IF(
            $B$8="Underlying Vulnerability", IF(
               'Compound Alert'!AD58 &gt;= 10, "HIGH",IF(
                  'Compound Alert'!AD58 &gt;= 7, "MED","LOW")),IF(
                     $B$8="Emerging Threat", IF(
                        'Compound Alert'!AK58 &gt;= 10, "HIGH",IF(
                            'Compound Alert'!AK58 &gt;= 7, "MED","LOW")))))</f>
        <v>LOW</v>
      </c>
      <c r="P123" s="25"/>
      <c r="Q123" s="26"/>
      <c r="R123" s="26"/>
      <c r="S123" s="21"/>
      <c r="T123" s="21"/>
      <c r="U123" s="21"/>
      <c r="V123" s="21"/>
      <c r="W123" s="21"/>
      <c r="X123" s="21"/>
      <c r="Y123" s="27"/>
      <c r="Z123" s="27"/>
      <c r="AA123" s="27"/>
      <c r="AB123" s="27"/>
      <c r="AC123" s="27"/>
      <c r="AD123" s="27"/>
      <c r="AE123" s="27"/>
      <c r="AF123" s="27"/>
      <c r="AJ123" s="21"/>
      <c r="AK123" s="21"/>
      <c r="AL123" s="21"/>
      <c r="AM123" s="21"/>
      <c r="AN123" s="21"/>
      <c r="AO123" s="21"/>
      <c r="AP123" s="21"/>
      <c r="AQ123" s="21"/>
      <c r="AR123" s="21"/>
      <c r="AS123" s="21"/>
      <c r="AT123" s="21"/>
      <c r="AU123" s="21"/>
      <c r="AV123" s="21"/>
      <c r="AW123" s="21"/>
      <c r="AX123" s="21"/>
    </row>
    <row r="124" spans="1:50" x14ac:dyDescent="0.2">
      <c r="A124" s="63">
        <v>83</v>
      </c>
      <c r="B124" s="20" t="str">
        <f>'Compound Alert'!B107</f>
        <v>Kyrgyz Republic</v>
      </c>
      <c r="C124" s="20" t="str">
        <f>'Compound Alert'!C107</f>
        <v>KGZ</v>
      </c>
      <c r="D124" s="20" t="str">
        <f>'Compound Alert'!D107</f>
        <v>ECS           Europe &amp; Central Asia</v>
      </c>
      <c r="E124" s="20" t="str">
        <f>'Compound Alert'!E107</f>
        <v>IDA</v>
      </c>
      <c r="F124" s="217">
        <f ca="1">'Compound Alert'!F107</f>
        <v>102</v>
      </c>
      <c r="G124" s="22">
        <f ca="1">IF($B$8="Overall Alert",'Compound Alert'!G107,IF($B$8="Underlying Vulnerability",'Compound Alert'!J107,IF($B$8="Emerging Threat",'Compound Alert'!M107)))</f>
        <v>1</v>
      </c>
      <c r="H124" s="23">
        <f ca="1">IF($B$8="Overall Alert",'Compound Alert'!H107,IF($B$8="Underlying Vulnerability",'Compound Alert'!K107,IF($B$8="Emerging Threat",'Compound Alert'!N107)))</f>
        <v>1</v>
      </c>
      <c r="I124" s="50">
        <f t="shared" ca="1" si="1"/>
        <v>1</v>
      </c>
      <c r="J124" s="25" t="str">
        <f ca="1">IF(
   $B$8="Overall Alert",IF(
      'Compound Alert'!R107 &gt;= 7, "HIGH",IF(
         'Compound Alert'!R107 &gt;= 5, "MED","LOW")), IF(
            $B$8="Underlying Vulnerability", IF(
               'Compound Alert'!Y107 &gt;= 10, "HIGH",IF(
                  'Compound Alert'!Y107 &gt;= 7, "MED","LOW")),IF(
                     $B$8="Emerging Threat", IF(
                        'Compound Alert'!AF107 &gt;= 10, "HIGH",IF(
                            'Compound Alert'!AF107 &gt;= 7, "MED","LOW")))))</f>
        <v>LOW</v>
      </c>
      <c r="K124" s="25" t="str">
        <f ca="1">IF(
   $B$8="Overall Alert",IF(
      'Compound Alert'!S107 &gt;= 7, "HIGH",IF(
         'Compound Alert'!S107 &gt;= 5, "MED","LOW")), IF(
            $B$8="Underlying Vulnerability", IF(
               'Compound Alert'!Z107 &gt;= 10, "HIGH",IF(
                  'Compound Alert'!Z107 &gt;= 7, "MED","LOW")),IF(
                     $B$8="Emerging Threat", IF(
                        'Compound Alert'!AG107 &gt;= 10, "HIGH",IF(
                            'Compound Alert'!AG107 &gt;= 7, "MED","LOW")))))</f>
        <v>LOW</v>
      </c>
      <c r="L124" s="25" t="str">
        <f ca="1">IF(
   $B$8="Overall Alert",IF(
      'Compound Alert'!T107 &gt;= 7, "HIGH",IF(
         'Compound Alert'!T107 &gt;= 5, "MED","LOW")), IF(
            $B$8="Underlying Vulnerability", IF(
               'Compound Alert'!AA107 &gt;= 10, "HIGH",IF(
                  'Compound Alert'!AA107 &gt;= 7, "MED","LOW")),IF(
                     $B$8="Emerging Threat", IF(
                        'Compound Alert'!AH107 &gt;= 10, "HIGH",IF(
                            'Compound Alert'!AH107 &gt;= 7, "MED","LOW")))))</f>
        <v>LOW</v>
      </c>
      <c r="M124" s="25" t="str">
        <f ca="1">IF(
   $B$8="Overall Alert",IF(
      'Compound Alert'!U107 &gt;= 7, "HIGH",IF(
         'Compound Alert'!U107 &gt;= 5, "MED","LOW")), IF(
            $B$8="Underlying Vulnerability", IF(
               'Compound Alert'!AB107 &gt;= 10, "HIGH",IF(
                  'Compound Alert'!AB107 &gt;= 7, "MED","LOW")),IF(
                     $B$8="Emerging Threat", IF(
                        'Compound Alert'!AI107 &gt;= 10, "HIGH",IF(
                            'Compound Alert'!AI107 &gt;= 7, "MED","LOW")))))</f>
        <v>LOW</v>
      </c>
      <c r="N124" s="25" t="str">
        <f ca="1">IF(
   $B$8="Overall Alert",IF(
      'Compound Alert'!V107 &gt;= 7, "HIGH",IF(
         'Compound Alert'!V107 &gt;= 5, "MED","LOW")), IF(
            $B$8="Underlying Vulnerability", IF(
               'Compound Alert'!AC107 &gt;= 10, "HIGH",IF(
                  'Compound Alert'!AC107 &gt;= 7, "MED","LOW")),IF(
                     $B$8="Emerging Threat", IF(
                        'Compound Alert'!AJ107 &gt;= 10, "HIGH",IF(
                            'Compound Alert'!AJ107 &gt;= 7, "MED","LOW")))))</f>
        <v>HIGH</v>
      </c>
      <c r="O124" s="25" t="str">
        <f ca="1">IF(
   $B$8="Overall Alert",IF(
      'Compound Alert'!W107 &gt;= 7, "HIGH",IF(
         'Compound Alert'!W107 &gt;= 5, "MED","LOW")), IF(
            $B$8="Underlying Vulnerability", IF(
               'Compound Alert'!AD107 &gt;= 10, "HIGH",IF(
                  'Compound Alert'!AD107 &gt;= 7, "MED","LOW")),IF(
                     $B$8="Emerging Threat", IF(
                        'Compound Alert'!AK107 &gt;= 10, "HIGH",IF(
                            'Compound Alert'!AK107 &gt;= 7, "MED","LOW")))))</f>
        <v>LOW</v>
      </c>
      <c r="P124" s="25"/>
      <c r="Q124" s="26"/>
      <c r="R124" s="26"/>
      <c r="S124" s="21"/>
      <c r="T124" s="21"/>
      <c r="U124" s="21"/>
      <c r="V124" s="21"/>
      <c r="W124" s="21"/>
      <c r="X124" s="21"/>
      <c r="Y124" s="27"/>
      <c r="Z124" s="27"/>
      <c r="AA124" s="27"/>
      <c r="AB124" s="27"/>
      <c r="AC124" s="27"/>
      <c r="AD124" s="27"/>
      <c r="AE124" s="27"/>
      <c r="AF124" s="27"/>
      <c r="AJ124" s="21"/>
      <c r="AK124" s="21"/>
      <c r="AL124" s="21"/>
      <c r="AM124" s="21"/>
      <c r="AN124" s="21"/>
      <c r="AO124" s="21"/>
      <c r="AP124" s="21"/>
      <c r="AQ124" s="21"/>
      <c r="AR124" s="21"/>
      <c r="AS124" s="21"/>
      <c r="AT124" s="21"/>
      <c r="AU124" s="21"/>
      <c r="AV124" s="21"/>
      <c r="AW124" s="21"/>
      <c r="AX124" s="21"/>
    </row>
    <row r="125" spans="1:50" x14ac:dyDescent="0.2">
      <c r="A125" s="63">
        <v>84</v>
      </c>
      <c r="B125" s="20" t="str">
        <f>'Compound Alert'!B6</f>
        <v>Aruba</v>
      </c>
      <c r="C125" s="20" t="str">
        <f>'Compound Alert'!C6</f>
        <v>ABW</v>
      </c>
      <c r="D125" s="20" t="str">
        <f>'Compound Alert'!D6</f>
        <v>LCN           Latin America &amp; Caribbean</v>
      </c>
      <c r="E125" s="20" t="str">
        <f>'Compound Alert'!E6</f>
        <v>NA</v>
      </c>
      <c r="F125" s="217">
        <f ca="1">'Compound Alert'!F6</f>
        <v>1</v>
      </c>
      <c r="G125" s="22">
        <f ca="1">IF($B$8="Overall Alert",'Compound Alert'!G6,IF($B$8="Underlying Vulnerability",'Compound Alert'!J6,IF($B$8="Emerging Threat",'Compound Alert'!M6)))</f>
        <v>1</v>
      </c>
      <c r="H125" s="23">
        <f ca="1">IF($B$8="Overall Alert",'Compound Alert'!H6,IF($B$8="Underlying Vulnerability",'Compound Alert'!K6,IF($B$8="Emerging Threat",'Compound Alert'!N6)))</f>
        <v>1</v>
      </c>
      <c r="I125" s="50">
        <f t="shared" ca="1" si="1"/>
        <v>1</v>
      </c>
      <c r="J125" s="25" t="str">
        <f ca="1">IF(
   $B$8="Overall Alert",IF(
      'Compound Alert'!R6 &gt;= 7, "HIGH",IF(
         'Compound Alert'!R6 &gt;= 5, "MED","LOW")), IF(
            $B$8="Underlying Vulnerability", IF(
               'Compound Alert'!Y6 &gt;= 10, "HIGH",IF(
                  'Compound Alert'!Y6 &gt;= 7, "MED","LOW")),IF(
                     $B$8="Emerging Threat", IF(
                        'Compound Alert'!AF6 &gt;= 10, "HIGH",IF(
                            'Compound Alert'!AF6 &gt;= 7, "MED","LOW")))))</f>
        <v>LOW</v>
      </c>
      <c r="K125" s="25" t="e">
        <f ca="1">IF(
   $B$8="Overall Alert",IF(
      'Compound Alert'!S6 &gt;= 7, "HIGH",IF(
         'Compound Alert'!S6 &gt;= 5, "MED","LOW")), IF(
            $B$8="Underlying Vulnerability", IF(
               'Compound Alert'!Z6 &gt;= 10, "HIGH",IF(
                  'Compound Alert'!Z6 &gt;= 7, "MED","LOW")),IF(
                     $B$8="Emerging Threat", IF(
                        'Compound Alert'!AG6 &gt;= 10, "HIGH",IF(
                            'Compound Alert'!AG6 &gt;= 7, "MED","LOW")))))</f>
        <v>#N/A</v>
      </c>
      <c r="L125" s="25" t="str">
        <f ca="1">IF(
   $B$8="Overall Alert",IF(
      'Compound Alert'!T6 &gt;= 7, "HIGH",IF(
         'Compound Alert'!T6 &gt;= 5, "MED","LOW")), IF(
            $B$8="Underlying Vulnerability", IF(
               'Compound Alert'!AA6 &gt;= 10, "HIGH",IF(
                  'Compound Alert'!AA6 &gt;= 7, "MED","LOW")),IF(
                     $B$8="Emerging Threat", IF(
                        'Compound Alert'!AH6 &gt;= 10, "HIGH",IF(
                            'Compound Alert'!AH6 &gt;= 7, "MED","LOW")))))</f>
        <v>LOW</v>
      </c>
      <c r="M125" s="25" t="str">
        <f ca="1">IF(
   $B$8="Overall Alert",IF(
      'Compound Alert'!U6 &gt;= 7, "HIGH",IF(
         'Compound Alert'!U6 &gt;= 5, "MED","LOW")), IF(
            $B$8="Underlying Vulnerability", IF(
               'Compound Alert'!AB6 &gt;= 10, "HIGH",IF(
                  'Compound Alert'!AB6 &gt;= 7, "MED","LOW")),IF(
                     $B$8="Emerging Threat", IF(
                        'Compound Alert'!AI6 &gt;= 10, "HIGH",IF(
                            'Compound Alert'!AI6 &gt;= 7, "MED","LOW")))))</f>
        <v>LOW</v>
      </c>
      <c r="N125" s="25" t="str">
        <f ca="1">IF(
   $B$8="Overall Alert",IF(
      'Compound Alert'!V6 &gt;= 7, "HIGH",IF(
         'Compound Alert'!V6 &gt;= 5, "MED","LOW")), IF(
            $B$8="Underlying Vulnerability", IF(
               'Compound Alert'!AC6 &gt;= 10, "HIGH",IF(
                  'Compound Alert'!AC6 &gt;= 7, "MED","LOW")),IF(
                     $B$8="Emerging Threat", IF(
                        'Compound Alert'!AJ6 &gt;= 10, "HIGH",IF(
                            'Compound Alert'!AJ6 &gt;= 7, "MED","LOW")))))</f>
        <v>HIGH</v>
      </c>
      <c r="O125" s="25" t="str">
        <f ca="1">IF(
   $B$8="Overall Alert",IF(
      'Compound Alert'!W6 &gt;= 7, "HIGH",IF(
         'Compound Alert'!W6 &gt;= 5, "MED","LOW")), IF(
            $B$8="Underlying Vulnerability", IF(
               'Compound Alert'!AD6 &gt;= 10, "HIGH",IF(
                  'Compound Alert'!AD6 &gt;= 7, "MED","LOW")),IF(
                     $B$8="Emerging Threat", IF(
                        'Compound Alert'!AK6 &gt;= 10, "HIGH",IF(
                            'Compound Alert'!AK6 &gt;= 7, "MED","LOW")))))</f>
        <v>LOW</v>
      </c>
      <c r="P125" s="25"/>
      <c r="Q125" s="26"/>
      <c r="R125" s="26"/>
      <c r="S125" s="21"/>
      <c r="T125" s="21"/>
      <c r="U125" s="21"/>
      <c r="V125" s="21"/>
      <c r="W125" s="21"/>
      <c r="X125" s="21"/>
      <c r="Y125" s="27"/>
      <c r="Z125" s="27"/>
      <c r="AA125" s="27"/>
      <c r="AB125" s="27"/>
      <c r="AC125" s="27"/>
      <c r="AD125" s="27"/>
      <c r="AE125" s="27"/>
      <c r="AF125" s="27"/>
      <c r="AJ125" s="21"/>
      <c r="AK125" s="21"/>
      <c r="AL125" s="21"/>
      <c r="AM125" s="21"/>
      <c r="AN125" s="21"/>
      <c r="AO125" s="21"/>
      <c r="AP125" s="21"/>
      <c r="AQ125" s="21"/>
      <c r="AR125" s="21"/>
      <c r="AS125" s="21"/>
      <c r="AT125" s="21"/>
      <c r="AU125" s="21"/>
      <c r="AV125" s="21"/>
      <c r="AW125" s="21"/>
      <c r="AX125" s="21"/>
    </row>
    <row r="126" spans="1:50" x14ac:dyDescent="0.2">
      <c r="A126" s="63">
        <v>85</v>
      </c>
      <c r="B126" s="20" t="str">
        <f>'Compound Alert'!B14</f>
        <v>American Samoa</v>
      </c>
      <c r="C126" s="20" t="str">
        <f>'Compound Alert'!C14</f>
        <v>ASM</v>
      </c>
      <c r="D126" s="20" t="str">
        <f>'Compound Alert'!D14</f>
        <v>EAS           East Asia &amp; Pacific</v>
      </c>
      <c r="E126" s="20" t="str">
        <f>'Compound Alert'!E14</f>
        <v>NA</v>
      </c>
      <c r="F126" s="217">
        <f ca="1">'Compound Alert'!F14</f>
        <v>9</v>
      </c>
      <c r="G126" s="22">
        <f ca="1">IF($B$8="Overall Alert",'Compound Alert'!G14,IF($B$8="Underlying Vulnerability",'Compound Alert'!J14,IF($B$8="Emerging Threat",'Compound Alert'!M14)))</f>
        <v>1</v>
      </c>
      <c r="H126" s="23">
        <f ca="1">IF($B$8="Overall Alert",'Compound Alert'!H14,IF($B$8="Underlying Vulnerability",'Compound Alert'!K14,IF($B$8="Emerging Threat",'Compound Alert'!N14)))</f>
        <v>1</v>
      </c>
      <c r="I126" s="50">
        <f t="shared" ca="1" si="1"/>
        <v>1</v>
      </c>
      <c r="J126" s="25" t="str">
        <f ca="1">IF(
   $B$8="Overall Alert",IF(
      'Compound Alert'!R14 &gt;= 7, "HIGH",IF(
         'Compound Alert'!R14 &gt;= 5, "MED","LOW")), IF(
            $B$8="Underlying Vulnerability", IF(
               'Compound Alert'!Y14 &gt;= 10, "HIGH",IF(
                  'Compound Alert'!Y14 &gt;= 7, "MED","LOW")),IF(
                     $B$8="Emerging Threat", IF(
                        'Compound Alert'!AF14 &gt;= 10, "HIGH",IF(
                            'Compound Alert'!AF14 &gt;= 7, "MED","LOW")))))</f>
        <v>LOW</v>
      </c>
      <c r="K126" s="25" t="e">
        <f ca="1">IF(
   $B$8="Overall Alert",IF(
      'Compound Alert'!S14 &gt;= 7, "HIGH",IF(
         'Compound Alert'!S14 &gt;= 5, "MED","LOW")), IF(
            $B$8="Underlying Vulnerability", IF(
               'Compound Alert'!Z14 &gt;= 10, "HIGH",IF(
                  'Compound Alert'!Z14 &gt;= 7, "MED","LOW")),IF(
                     $B$8="Emerging Threat", IF(
                        'Compound Alert'!AG14 &gt;= 10, "HIGH",IF(
                            'Compound Alert'!AG14 &gt;= 7, "MED","LOW")))))</f>
        <v>#N/A</v>
      </c>
      <c r="L126" s="25" t="e">
        <f ca="1">IF(
   $B$8="Overall Alert",IF(
      'Compound Alert'!T14 &gt;= 7, "HIGH",IF(
         'Compound Alert'!T14 &gt;= 5, "MED","LOW")), IF(
            $B$8="Underlying Vulnerability", IF(
               'Compound Alert'!AA14 &gt;= 10, "HIGH",IF(
                  'Compound Alert'!AA14 &gt;= 7, "MED","LOW")),IF(
                     $B$8="Emerging Threat", IF(
                        'Compound Alert'!AH14 &gt;= 10, "HIGH",IF(
                            'Compound Alert'!AH14 &gt;= 7, "MED","LOW")))))</f>
        <v>#N/A</v>
      </c>
      <c r="M126" s="25" t="e">
        <f ca="1">IF(
   $B$8="Overall Alert",IF(
      'Compound Alert'!U14 &gt;= 7, "HIGH",IF(
         'Compound Alert'!U14 &gt;= 5, "MED","LOW")), IF(
            $B$8="Underlying Vulnerability", IF(
               'Compound Alert'!AB14 &gt;= 10, "HIGH",IF(
                  'Compound Alert'!AB14 &gt;= 7, "MED","LOW")),IF(
                     $B$8="Emerging Threat", IF(
                        'Compound Alert'!AI14 &gt;= 10, "HIGH",IF(
                            'Compound Alert'!AI14 &gt;= 7, "MED","LOW")))))</f>
        <v>#N/A</v>
      </c>
      <c r="N126" s="25" t="str">
        <f ca="1">IF(
   $B$8="Overall Alert",IF(
      'Compound Alert'!V14 &gt;= 7, "HIGH",IF(
         'Compound Alert'!V14 &gt;= 5, "MED","LOW")), IF(
            $B$8="Underlying Vulnerability", IF(
               'Compound Alert'!AC14 &gt;= 10, "HIGH",IF(
                  'Compound Alert'!AC14 &gt;= 7, "MED","LOW")),IF(
                     $B$8="Emerging Threat", IF(
                        'Compound Alert'!AJ14 &gt;= 10, "HIGH",IF(
                            'Compound Alert'!AJ14 &gt;= 7, "MED","LOW")))))</f>
        <v>HIGH</v>
      </c>
      <c r="O126" s="25" t="str">
        <f ca="1">IF(
   $B$8="Overall Alert",IF(
      'Compound Alert'!W14 &gt;= 7, "HIGH",IF(
         'Compound Alert'!W14 &gt;= 5, "MED","LOW")), IF(
            $B$8="Underlying Vulnerability", IF(
               'Compound Alert'!AD14 &gt;= 10, "HIGH",IF(
                  'Compound Alert'!AD14 &gt;= 7, "MED","LOW")),IF(
                     $B$8="Emerging Threat", IF(
                        'Compound Alert'!AK14 &gt;= 10, "HIGH",IF(
                            'Compound Alert'!AK14 &gt;= 7, "MED","LOW")))))</f>
        <v>LOW</v>
      </c>
      <c r="P126" s="25"/>
      <c r="Q126" s="26"/>
      <c r="R126" s="26"/>
      <c r="S126" s="21"/>
      <c r="T126" s="21"/>
      <c r="U126" s="21"/>
      <c r="V126" s="21"/>
      <c r="W126" s="21"/>
      <c r="X126" s="21"/>
      <c r="Y126" s="27"/>
      <c r="Z126" s="27"/>
      <c r="AA126" s="27"/>
      <c r="AB126" s="27"/>
      <c r="AC126" s="27"/>
      <c r="AD126" s="27"/>
      <c r="AE126" s="27"/>
      <c r="AF126" s="27"/>
      <c r="AJ126" s="21"/>
      <c r="AK126" s="21"/>
      <c r="AL126" s="21"/>
      <c r="AM126" s="21"/>
      <c r="AN126" s="21"/>
      <c r="AO126" s="21"/>
      <c r="AP126" s="21"/>
      <c r="AQ126" s="21"/>
      <c r="AR126" s="21"/>
      <c r="AS126" s="21"/>
      <c r="AT126" s="21"/>
      <c r="AU126" s="21"/>
      <c r="AV126" s="21"/>
      <c r="AW126" s="21"/>
      <c r="AX126" s="21"/>
    </row>
    <row r="127" spans="1:50" x14ac:dyDescent="0.2">
      <c r="A127" s="63">
        <v>86</v>
      </c>
      <c r="B127" s="20" t="str">
        <f>'Compound Alert'!B125</f>
        <v>St. Martin (French part)</v>
      </c>
      <c r="C127" s="20" t="str">
        <f>'Compound Alert'!C125</f>
        <v>MAF</v>
      </c>
      <c r="D127" s="20" t="str">
        <f>'Compound Alert'!D125</f>
        <v>LCN           Latin America &amp; Caribbean</v>
      </c>
      <c r="E127" s="20" t="str">
        <f>'Compound Alert'!E125</f>
        <v>NA</v>
      </c>
      <c r="F127" s="217">
        <f ca="1">'Compound Alert'!F125</f>
        <v>120</v>
      </c>
      <c r="G127" s="22">
        <f ca="1">IF($B$8="Overall Alert",'Compound Alert'!G125,IF($B$8="Underlying Vulnerability",'Compound Alert'!J125,IF($B$8="Emerging Threat",'Compound Alert'!M125)))</f>
        <v>1</v>
      </c>
      <c r="H127" s="23">
        <f ca="1">IF($B$8="Overall Alert",'Compound Alert'!H125,IF($B$8="Underlying Vulnerability",'Compound Alert'!K125,IF($B$8="Emerging Threat",'Compound Alert'!N125)))</f>
        <v>1</v>
      </c>
      <c r="I127" s="50">
        <f t="shared" ca="1" si="1"/>
        <v>1</v>
      </c>
      <c r="J127" s="25" t="str">
        <f ca="1">IF(
   $B$8="Overall Alert",IF(
      'Compound Alert'!R125 &gt;= 7, "HIGH",IF(
         'Compound Alert'!R125 &gt;= 5, "MED","LOW")), IF(
            $B$8="Underlying Vulnerability", IF(
               'Compound Alert'!Y125 &gt;= 10, "HIGH",IF(
                  'Compound Alert'!Y125 &gt;= 7, "MED","LOW")),IF(
                     $B$8="Emerging Threat", IF(
                        'Compound Alert'!AF125 &gt;= 10, "HIGH",IF(
                            'Compound Alert'!AF125 &gt;= 7, "MED","LOW")))))</f>
        <v>LOW</v>
      </c>
      <c r="K127" s="25" t="e">
        <f ca="1">IF(
   $B$8="Overall Alert",IF(
      'Compound Alert'!S125 &gt;= 7, "HIGH",IF(
         'Compound Alert'!S125 &gt;= 5, "MED","LOW")), IF(
            $B$8="Underlying Vulnerability", IF(
               'Compound Alert'!Z125 &gt;= 10, "HIGH",IF(
                  'Compound Alert'!Z125 &gt;= 7, "MED","LOW")),IF(
                     $B$8="Emerging Threat", IF(
                        'Compound Alert'!AG125 &gt;= 10, "HIGH",IF(
                            'Compound Alert'!AG125 &gt;= 7, "MED","LOW")))))</f>
        <v>#N/A</v>
      </c>
      <c r="L127" s="25" t="e">
        <f ca="1">IF(
   $B$8="Overall Alert",IF(
      'Compound Alert'!T125 &gt;= 7, "HIGH",IF(
         'Compound Alert'!T125 &gt;= 5, "MED","LOW")), IF(
            $B$8="Underlying Vulnerability", IF(
               'Compound Alert'!AA125 &gt;= 10, "HIGH",IF(
                  'Compound Alert'!AA125 &gt;= 7, "MED","LOW")),IF(
                     $B$8="Emerging Threat", IF(
                        'Compound Alert'!AH125 &gt;= 10, "HIGH",IF(
                            'Compound Alert'!AH125 &gt;= 7, "MED","LOW")))))</f>
        <v>#N/A</v>
      </c>
      <c r="M127" s="25" t="e">
        <f ca="1">IF(
   $B$8="Overall Alert",IF(
      'Compound Alert'!U125 &gt;= 7, "HIGH",IF(
         'Compound Alert'!U125 &gt;= 5, "MED","LOW")), IF(
            $B$8="Underlying Vulnerability", IF(
               'Compound Alert'!AB125 &gt;= 10, "HIGH",IF(
                  'Compound Alert'!AB125 &gt;= 7, "MED","LOW")),IF(
                     $B$8="Emerging Threat", IF(
                        'Compound Alert'!AI125 &gt;= 10, "HIGH",IF(
                            'Compound Alert'!AI125 &gt;= 7, "MED","LOW")))))</f>
        <v>#N/A</v>
      </c>
      <c r="N127" s="25" t="str">
        <f ca="1">IF(
   $B$8="Overall Alert",IF(
      'Compound Alert'!V125 &gt;= 7, "HIGH",IF(
         'Compound Alert'!V125 &gt;= 5, "MED","LOW")), IF(
            $B$8="Underlying Vulnerability", IF(
               'Compound Alert'!AC125 &gt;= 10, "HIGH",IF(
                  'Compound Alert'!AC125 &gt;= 7, "MED","LOW")),IF(
                     $B$8="Emerging Threat", IF(
                        'Compound Alert'!AJ125 &gt;= 10, "HIGH",IF(
                            'Compound Alert'!AJ125 &gt;= 7, "MED","LOW")))))</f>
        <v>HIGH</v>
      </c>
      <c r="O127" s="25" t="str">
        <f ca="1">IF(
   $B$8="Overall Alert",IF(
      'Compound Alert'!W125 &gt;= 7, "HIGH",IF(
         'Compound Alert'!W125 &gt;= 5, "MED","LOW")), IF(
            $B$8="Underlying Vulnerability", IF(
               'Compound Alert'!AD125 &gt;= 10, "HIGH",IF(
                  'Compound Alert'!AD125 &gt;= 7, "MED","LOW")),IF(
                     $B$8="Emerging Threat", IF(
                        'Compound Alert'!AK125 &gt;= 10, "HIGH",IF(
                            'Compound Alert'!AK125 &gt;= 7, "MED","LOW")))))</f>
        <v>LOW</v>
      </c>
      <c r="P127" s="25"/>
      <c r="Q127" s="26"/>
      <c r="R127" s="26"/>
      <c r="S127" s="21"/>
      <c r="T127" s="21"/>
      <c r="U127" s="21"/>
      <c r="V127" s="21"/>
      <c r="W127" s="21"/>
      <c r="X127" s="21"/>
      <c r="Y127" s="27"/>
      <c r="Z127" s="27"/>
      <c r="AA127" s="27"/>
      <c r="AB127" s="27"/>
      <c r="AC127" s="27"/>
      <c r="AD127" s="27"/>
      <c r="AE127" s="27"/>
      <c r="AF127" s="27"/>
      <c r="AJ127" s="21"/>
      <c r="AK127" s="21"/>
      <c r="AL127" s="21"/>
      <c r="AM127" s="21"/>
      <c r="AN127" s="21"/>
      <c r="AO127" s="21"/>
      <c r="AP127" s="21"/>
      <c r="AQ127" s="21"/>
      <c r="AR127" s="21"/>
      <c r="AS127" s="21"/>
      <c r="AT127" s="21"/>
      <c r="AU127" s="21"/>
      <c r="AV127" s="21"/>
      <c r="AW127" s="21"/>
      <c r="AX127" s="21"/>
    </row>
    <row r="128" spans="1:50" x14ac:dyDescent="0.2">
      <c r="A128" s="63">
        <v>87</v>
      </c>
      <c r="B128" s="20" t="str">
        <f>'Compound Alert'!B214</f>
        <v>British Virgin Islands</v>
      </c>
      <c r="C128" s="20" t="str">
        <f>'Compound Alert'!C214</f>
        <v>VGB</v>
      </c>
      <c r="D128" s="20" t="str">
        <f>'Compound Alert'!D214</f>
        <v>LCN           Latin America &amp; Caribbean</v>
      </c>
      <c r="E128" s="20" t="str">
        <f>'Compound Alert'!E214</f>
        <v>NA</v>
      </c>
      <c r="F128" s="217">
        <f>'Compound Alert'!F214</f>
        <v>0</v>
      </c>
      <c r="G128" s="22">
        <f ca="1">IF($B$8="Overall Alert",'Compound Alert'!G214,IF($B$8="Underlying Vulnerability",'Compound Alert'!J214,IF($B$8="Emerging Threat",'Compound Alert'!M214)))</f>
        <v>1</v>
      </c>
      <c r="H128" s="23">
        <f ca="1">IF($B$8="Overall Alert",'Compound Alert'!H214,IF($B$8="Underlying Vulnerability",'Compound Alert'!K214,IF($B$8="Emerging Threat",'Compound Alert'!N214)))</f>
        <v>1</v>
      </c>
      <c r="I128" s="50">
        <f t="shared" ca="1" si="1"/>
        <v>1</v>
      </c>
      <c r="J128" s="25" t="str">
        <f ca="1">IF(
   $B$8="Overall Alert",IF(
      'Compound Alert'!R214 &gt;= 7, "HIGH",IF(
         'Compound Alert'!R214 &gt;= 5, "MED","LOW")), IF(
            $B$8="Underlying Vulnerability", IF(
               'Compound Alert'!Y214 &gt;= 10, "HIGH",IF(
                  'Compound Alert'!Y214 &gt;= 7, "MED","LOW")),IF(
                     $B$8="Emerging Threat", IF(
                        'Compound Alert'!AF214 &gt;= 10, "HIGH",IF(
                            'Compound Alert'!AF214 &gt;= 7, "MED","LOW")))))</f>
        <v>LOW</v>
      </c>
      <c r="K128" s="25" t="e">
        <f ca="1">IF(
   $B$8="Overall Alert",IF(
      'Compound Alert'!S214 &gt;= 7, "HIGH",IF(
         'Compound Alert'!S214 &gt;= 5, "MED","LOW")), IF(
            $B$8="Underlying Vulnerability", IF(
               'Compound Alert'!Z214 &gt;= 10, "HIGH",IF(
                  'Compound Alert'!Z214 &gt;= 7, "MED","LOW")),IF(
                     $B$8="Emerging Threat", IF(
                        'Compound Alert'!AG214 &gt;= 10, "HIGH",IF(
                            'Compound Alert'!AG214 &gt;= 7, "MED","LOW")))))</f>
        <v>#N/A</v>
      </c>
      <c r="L128" s="25" t="e">
        <f ca="1">IF(
   $B$8="Overall Alert",IF(
      'Compound Alert'!T214 &gt;= 7, "HIGH",IF(
         'Compound Alert'!T214 &gt;= 5, "MED","LOW")), IF(
            $B$8="Underlying Vulnerability", IF(
               'Compound Alert'!AA214 &gt;= 10, "HIGH",IF(
                  'Compound Alert'!AA214 &gt;= 7, "MED","LOW")),IF(
                     $B$8="Emerging Threat", IF(
                        'Compound Alert'!AH214 &gt;= 10, "HIGH",IF(
                            'Compound Alert'!AH214 &gt;= 7, "MED","LOW")))))</f>
        <v>#N/A</v>
      </c>
      <c r="M128" s="25" t="e">
        <f ca="1">IF(
   $B$8="Overall Alert",IF(
      'Compound Alert'!U214 &gt;= 7, "HIGH",IF(
         'Compound Alert'!U214 &gt;= 5, "MED","LOW")), IF(
            $B$8="Underlying Vulnerability", IF(
               'Compound Alert'!AB214 &gt;= 10, "HIGH",IF(
                  'Compound Alert'!AB214 &gt;= 7, "MED","LOW")),IF(
                     $B$8="Emerging Threat", IF(
                        'Compound Alert'!AI214 &gt;= 10, "HIGH",IF(
                            'Compound Alert'!AI214 &gt;= 7, "MED","LOW")))))</f>
        <v>#N/A</v>
      </c>
      <c r="N128" s="25" t="str">
        <f ca="1">IF(
   $B$8="Overall Alert",IF(
      'Compound Alert'!V214 &gt;= 7, "HIGH",IF(
         'Compound Alert'!V214 &gt;= 5, "MED","LOW")), IF(
            $B$8="Underlying Vulnerability", IF(
               'Compound Alert'!AC214 &gt;= 10, "HIGH",IF(
                  'Compound Alert'!AC214 &gt;= 7, "MED","LOW")),IF(
                     $B$8="Emerging Threat", IF(
                        'Compound Alert'!AJ214 &gt;= 10, "HIGH",IF(
                            'Compound Alert'!AJ214 &gt;= 7, "MED","LOW")))))</f>
        <v>HIGH</v>
      </c>
      <c r="O128" s="25" t="str">
        <f ca="1">IF(
   $B$8="Overall Alert",IF(
      'Compound Alert'!W214 &gt;= 7, "HIGH",IF(
         'Compound Alert'!W214 &gt;= 5, "MED","LOW")), IF(
            $B$8="Underlying Vulnerability", IF(
               'Compound Alert'!AD214 &gt;= 10, "HIGH",IF(
                  'Compound Alert'!AD214 &gt;= 7, "MED","LOW")),IF(
                     $B$8="Emerging Threat", IF(
                        'Compound Alert'!AK214 &gt;= 10, "HIGH",IF(
                            'Compound Alert'!AK214 &gt;= 7, "MED","LOW")))))</f>
        <v>LOW</v>
      </c>
      <c r="P128" s="25"/>
      <c r="Q128" s="26"/>
      <c r="R128" s="26"/>
      <c r="S128" s="21"/>
      <c r="T128" s="21"/>
      <c r="U128" s="21"/>
      <c r="V128" s="21"/>
      <c r="W128" s="21"/>
      <c r="X128" s="21"/>
      <c r="Y128" s="27"/>
      <c r="Z128" s="27"/>
      <c r="AA128" s="27"/>
      <c r="AB128" s="27"/>
      <c r="AC128" s="27"/>
      <c r="AD128" s="27"/>
      <c r="AE128" s="27"/>
      <c r="AF128" s="27"/>
      <c r="AJ128" s="21"/>
      <c r="AK128" s="21"/>
      <c r="AL128" s="21"/>
      <c r="AM128" s="21"/>
      <c r="AN128" s="21"/>
      <c r="AO128" s="21"/>
      <c r="AP128" s="21"/>
      <c r="AQ128" s="21"/>
      <c r="AR128" s="21"/>
      <c r="AS128" s="21"/>
      <c r="AT128" s="21"/>
      <c r="AU128" s="21"/>
      <c r="AV128" s="21"/>
      <c r="AW128" s="21"/>
      <c r="AX128" s="21"/>
    </row>
    <row r="129" spans="1:50" x14ac:dyDescent="0.2">
      <c r="A129" s="63">
        <v>88</v>
      </c>
      <c r="B129" s="20" t="str">
        <f>'Compound Alert'!B215</f>
        <v>Virgin Islands (U.S.)</v>
      </c>
      <c r="C129" s="20" t="str">
        <f>'Compound Alert'!C215</f>
        <v>VIR</v>
      </c>
      <c r="D129" s="20" t="str">
        <f>'Compound Alert'!D215</f>
        <v>LCN           Latin America &amp; Caribbean</v>
      </c>
      <c r="E129" s="20" t="str">
        <f>'Compound Alert'!E215</f>
        <v>NA</v>
      </c>
      <c r="F129" s="217">
        <f>'Compound Alert'!F215</f>
        <v>0</v>
      </c>
      <c r="G129" s="22">
        <f ca="1">IF($B$8="Overall Alert",'Compound Alert'!G215,IF($B$8="Underlying Vulnerability",'Compound Alert'!J215,IF($B$8="Emerging Threat",'Compound Alert'!M215)))</f>
        <v>1</v>
      </c>
      <c r="H129" s="23">
        <f ca="1">IF($B$8="Overall Alert",'Compound Alert'!H215,IF($B$8="Underlying Vulnerability",'Compound Alert'!K215,IF($B$8="Emerging Threat",'Compound Alert'!N215)))</f>
        <v>1</v>
      </c>
      <c r="I129" s="50">
        <f t="shared" ca="1" si="1"/>
        <v>1</v>
      </c>
      <c r="J129" s="25" t="str">
        <f ca="1">IF(
   $B$8="Overall Alert",IF(
      'Compound Alert'!R215 &gt;= 7, "HIGH",IF(
         'Compound Alert'!R215 &gt;= 5, "MED","LOW")), IF(
            $B$8="Underlying Vulnerability", IF(
               'Compound Alert'!Y215 &gt;= 10, "HIGH",IF(
                  'Compound Alert'!Y215 &gt;= 7, "MED","LOW")),IF(
                     $B$8="Emerging Threat", IF(
                        'Compound Alert'!AF215 &gt;= 10, "HIGH",IF(
                            'Compound Alert'!AF215 &gt;= 7, "MED","LOW")))))</f>
        <v>LOW</v>
      </c>
      <c r="K129" s="25" t="e">
        <f ca="1">IF(
   $B$8="Overall Alert",IF(
      'Compound Alert'!S215 &gt;= 7, "HIGH",IF(
         'Compound Alert'!S215 &gt;= 5, "MED","LOW")), IF(
            $B$8="Underlying Vulnerability", IF(
               'Compound Alert'!Z215 &gt;= 10, "HIGH",IF(
                  'Compound Alert'!Z215 &gt;= 7, "MED","LOW")),IF(
                     $B$8="Emerging Threat", IF(
                        'Compound Alert'!AG215 &gt;= 10, "HIGH",IF(
                            'Compound Alert'!AG215 &gt;= 7, "MED","LOW")))))</f>
        <v>#N/A</v>
      </c>
      <c r="L129" s="25" t="e">
        <f ca="1">IF(
   $B$8="Overall Alert",IF(
      'Compound Alert'!T215 &gt;= 7, "HIGH",IF(
         'Compound Alert'!T215 &gt;= 5, "MED","LOW")), IF(
            $B$8="Underlying Vulnerability", IF(
               'Compound Alert'!AA215 &gt;= 10, "HIGH",IF(
                  'Compound Alert'!AA215 &gt;= 7, "MED","LOW")),IF(
                     $B$8="Emerging Threat", IF(
                        'Compound Alert'!AH215 &gt;= 10, "HIGH",IF(
                            'Compound Alert'!AH215 &gt;= 7, "MED","LOW")))))</f>
        <v>#N/A</v>
      </c>
      <c r="M129" s="25" t="e">
        <f ca="1">IF(
   $B$8="Overall Alert",IF(
      'Compound Alert'!U215 &gt;= 7, "HIGH",IF(
         'Compound Alert'!U215 &gt;= 5, "MED","LOW")), IF(
            $B$8="Underlying Vulnerability", IF(
               'Compound Alert'!AB215 &gt;= 10, "HIGH",IF(
                  'Compound Alert'!AB215 &gt;= 7, "MED","LOW")),IF(
                     $B$8="Emerging Threat", IF(
                        'Compound Alert'!AI215 &gt;= 10, "HIGH",IF(
                            'Compound Alert'!AI215 &gt;= 7, "MED","LOW")))))</f>
        <v>#N/A</v>
      </c>
      <c r="N129" s="25" t="str">
        <f ca="1">IF(
   $B$8="Overall Alert",IF(
      'Compound Alert'!V215 &gt;= 7, "HIGH",IF(
         'Compound Alert'!V215 &gt;= 5, "MED","LOW")), IF(
            $B$8="Underlying Vulnerability", IF(
               'Compound Alert'!AC215 &gt;= 10, "HIGH",IF(
                  'Compound Alert'!AC215 &gt;= 7, "MED","LOW")),IF(
                     $B$8="Emerging Threat", IF(
                        'Compound Alert'!AJ215 &gt;= 10, "HIGH",IF(
                            'Compound Alert'!AJ215 &gt;= 7, "MED","LOW")))))</f>
        <v>HIGH</v>
      </c>
      <c r="O129" s="25" t="str">
        <f ca="1">IF(
   $B$8="Overall Alert",IF(
      'Compound Alert'!W215 &gt;= 7, "HIGH",IF(
         'Compound Alert'!W215 &gt;= 5, "MED","LOW")), IF(
            $B$8="Underlying Vulnerability", IF(
               'Compound Alert'!AD215 &gt;= 10, "HIGH",IF(
                  'Compound Alert'!AD215 &gt;= 7, "MED","LOW")),IF(
                     $B$8="Emerging Threat", IF(
                        'Compound Alert'!AK215 &gt;= 10, "HIGH",IF(
                            'Compound Alert'!AK215 &gt;= 7, "MED","LOW")))))</f>
        <v>LOW</v>
      </c>
      <c r="P129" s="25"/>
      <c r="Q129" s="26"/>
      <c r="R129" s="26"/>
      <c r="S129" s="21"/>
      <c r="T129" s="21"/>
      <c r="U129" s="21"/>
      <c r="V129" s="21"/>
      <c r="W129" s="21"/>
      <c r="X129" s="21"/>
      <c r="Y129" s="27"/>
      <c r="Z129" s="27"/>
      <c r="AA129" s="27"/>
      <c r="AB129" s="27"/>
      <c r="AC129" s="27"/>
      <c r="AD129" s="27"/>
      <c r="AE129" s="27"/>
      <c r="AF129" s="27"/>
      <c r="AJ129" s="21"/>
      <c r="AK129" s="21"/>
      <c r="AL129" s="21"/>
      <c r="AM129" s="21"/>
      <c r="AN129" s="21"/>
      <c r="AO129" s="21"/>
      <c r="AP129" s="21"/>
      <c r="AQ129" s="21"/>
      <c r="AR129" s="21"/>
      <c r="AS129" s="21"/>
      <c r="AT129" s="21"/>
      <c r="AU129" s="21"/>
      <c r="AV129" s="21"/>
      <c r="AW129" s="21"/>
      <c r="AX129" s="21"/>
    </row>
    <row r="130" spans="1:50" x14ac:dyDescent="0.2">
      <c r="A130" s="63">
        <v>89</v>
      </c>
      <c r="B130" s="20" t="str">
        <f>'Compound Alert'!B42</f>
        <v>China</v>
      </c>
      <c r="C130" s="20" t="str">
        <f>'Compound Alert'!C42</f>
        <v>CHN</v>
      </c>
      <c r="D130" s="20" t="str">
        <f>'Compound Alert'!D42</f>
        <v>EAS           East Asia &amp; Pacific</v>
      </c>
      <c r="E130" s="20" t="str">
        <f>'Compound Alert'!E42</f>
        <v>IBRD</v>
      </c>
      <c r="F130" s="217">
        <f ca="1">'Compound Alert'!F42</f>
        <v>37</v>
      </c>
      <c r="G130" s="22">
        <f ca="1">IF($B$8="Overall Alert",'Compound Alert'!G42,IF($B$8="Underlying Vulnerability",'Compound Alert'!J42,IF($B$8="Emerging Threat",'Compound Alert'!M42)))</f>
        <v>0.5</v>
      </c>
      <c r="H130" s="23">
        <f ca="1">IF($B$8="Overall Alert",'Compound Alert'!H42,IF($B$8="Underlying Vulnerability",'Compound Alert'!K42,IF($B$8="Emerging Threat",'Compound Alert'!N42)))</f>
        <v>0.5</v>
      </c>
      <c r="I130" s="50">
        <f t="shared" ca="1" si="1"/>
        <v>0</v>
      </c>
      <c r="J130" s="25" t="str">
        <f ca="1">IF(
   $B$8="Overall Alert",IF(
      'Compound Alert'!R42 &gt;= 7, "HIGH",IF(
         'Compound Alert'!R42 &gt;= 5, "MED","LOW")), IF(
            $B$8="Underlying Vulnerability", IF(
               'Compound Alert'!Y42 &gt;= 10, "HIGH",IF(
                  'Compound Alert'!Y42 &gt;= 7, "MED","LOW")),IF(
                     $B$8="Emerging Threat", IF(
                        'Compound Alert'!AF42 &gt;= 10, "HIGH",IF(
                            'Compound Alert'!AF42 &gt;= 7, "MED","LOW")))))</f>
        <v>LOW</v>
      </c>
      <c r="K130" s="25" t="str">
        <f ca="1">IF(
   $B$8="Overall Alert",IF(
      'Compound Alert'!S42 &gt;= 7, "HIGH",IF(
         'Compound Alert'!S42 &gt;= 5, "MED","LOW")), IF(
            $B$8="Underlying Vulnerability", IF(
               'Compound Alert'!Z42 &gt;= 10, "HIGH",IF(
                  'Compound Alert'!Z42 &gt;= 7, "MED","LOW")),IF(
                     $B$8="Emerging Threat", IF(
                        'Compound Alert'!AG42 &gt;= 10, "HIGH",IF(
                            'Compound Alert'!AG42 &gt;= 7, "MED","LOW")))))</f>
        <v>LOW</v>
      </c>
      <c r="L130" s="25" t="str">
        <f ca="1">IF(
   $B$8="Overall Alert",IF(
      'Compound Alert'!T42 &gt;= 7, "HIGH",IF(
         'Compound Alert'!T42 &gt;= 5, "MED","LOW")), IF(
            $B$8="Underlying Vulnerability", IF(
               'Compound Alert'!AA42 &gt;= 10, "HIGH",IF(
                  'Compound Alert'!AA42 &gt;= 7, "MED","LOW")),IF(
                     $B$8="Emerging Threat", IF(
                        'Compound Alert'!AH42 &gt;= 10, "HIGH",IF(
                            'Compound Alert'!AH42 &gt;= 7, "MED","LOW")))))</f>
        <v>MED</v>
      </c>
      <c r="M130" s="25" t="str">
        <f ca="1">IF(
   $B$8="Overall Alert",IF(
      'Compound Alert'!U42 &gt;= 7, "HIGH",IF(
         'Compound Alert'!U42 &gt;= 5, "MED","LOW")), IF(
            $B$8="Underlying Vulnerability", IF(
               'Compound Alert'!AB42 &gt;= 10, "HIGH",IF(
                  'Compound Alert'!AB42 &gt;= 7, "MED","LOW")),IF(
                     $B$8="Emerging Threat", IF(
                        'Compound Alert'!AI42 &gt;= 10, "HIGH",IF(
                            'Compound Alert'!AI42 &gt;= 7, "MED","LOW")))))</f>
        <v>LOW</v>
      </c>
      <c r="N130" s="25" t="str">
        <f ca="1">IF(
   $B$8="Overall Alert",IF(
      'Compound Alert'!V42 &gt;= 7, "HIGH",IF(
         'Compound Alert'!V42 &gt;= 5, "MED","LOW")), IF(
            $B$8="Underlying Vulnerability", IF(
               'Compound Alert'!AC42 &gt;= 10, "HIGH",IF(
                  'Compound Alert'!AC42 &gt;= 7, "MED","LOW")),IF(
                     $B$8="Emerging Threat", IF(
                        'Compound Alert'!AJ42 &gt;= 10, "HIGH",IF(
                            'Compound Alert'!AJ42 &gt;= 7, "MED","LOW")))))</f>
        <v>LOW</v>
      </c>
      <c r="O130" s="25" t="str">
        <f ca="1">IF(
   $B$8="Overall Alert",IF(
      'Compound Alert'!W42 &gt;= 7, "HIGH",IF(
         'Compound Alert'!W42 &gt;= 5, "MED","LOW")), IF(
            $B$8="Underlying Vulnerability", IF(
               'Compound Alert'!AD42 &gt;= 10, "HIGH",IF(
                  'Compound Alert'!AD42 &gt;= 7, "MED","LOW")),IF(
                     $B$8="Emerging Threat", IF(
                        'Compound Alert'!AK42 &gt;= 10, "HIGH",IF(
                            'Compound Alert'!AK42 &gt;= 7, "MED","LOW")))))</f>
        <v>LOW</v>
      </c>
      <c r="P130" s="25"/>
      <c r="Q130" s="26"/>
      <c r="R130" s="26"/>
      <c r="S130" s="21"/>
      <c r="T130" s="21"/>
      <c r="U130" s="21"/>
      <c r="V130" s="21"/>
      <c r="W130" s="21"/>
      <c r="X130" s="21"/>
      <c r="Y130" s="27"/>
      <c r="Z130" s="27"/>
      <c r="AA130" s="27"/>
      <c r="AB130" s="27"/>
      <c r="AC130" s="27"/>
      <c r="AD130" s="27"/>
      <c r="AE130" s="27"/>
      <c r="AF130" s="27"/>
      <c r="AJ130" s="21"/>
      <c r="AK130" s="21"/>
      <c r="AL130" s="21"/>
      <c r="AM130" s="21"/>
      <c r="AN130" s="21"/>
      <c r="AO130" s="21"/>
      <c r="AP130" s="21"/>
      <c r="AQ130" s="21"/>
      <c r="AR130" s="21"/>
      <c r="AS130" s="21"/>
      <c r="AT130" s="21"/>
      <c r="AU130" s="21"/>
      <c r="AV130" s="21"/>
      <c r="AW130" s="21"/>
      <c r="AX130" s="21"/>
    </row>
    <row r="131" spans="1:50" x14ac:dyDescent="0.2">
      <c r="A131" s="63">
        <v>90</v>
      </c>
      <c r="B131" s="20" t="str">
        <f>'Compound Alert'!B50</f>
        <v>Costa Rica</v>
      </c>
      <c r="C131" s="20" t="str">
        <f>'Compound Alert'!C50</f>
        <v>CRI</v>
      </c>
      <c r="D131" s="20" t="str">
        <f>'Compound Alert'!D50</f>
        <v>LCN           Latin America &amp; Caribbean</v>
      </c>
      <c r="E131" s="20" t="str">
        <f>'Compound Alert'!E50</f>
        <v>IBRD</v>
      </c>
      <c r="F131" s="217">
        <f ca="1">'Compound Alert'!F50</f>
        <v>45</v>
      </c>
      <c r="G131" s="22">
        <f ca="1">IF($B$8="Overall Alert",'Compound Alert'!G50,IF($B$8="Underlying Vulnerability",'Compound Alert'!J50,IF($B$8="Emerging Threat",'Compound Alert'!M50)))</f>
        <v>0.5</v>
      </c>
      <c r="H131" s="23">
        <f ca="1">IF($B$8="Overall Alert",'Compound Alert'!H50,IF($B$8="Underlying Vulnerability",'Compound Alert'!K50,IF($B$8="Emerging Threat",'Compound Alert'!N50)))</f>
        <v>0.5</v>
      </c>
      <c r="I131" s="50">
        <f t="shared" ca="1" si="1"/>
        <v>0</v>
      </c>
      <c r="J131" s="25" t="str">
        <f ca="1">IF(
   $B$8="Overall Alert",IF(
      'Compound Alert'!R50 &gt;= 7, "HIGH",IF(
         'Compound Alert'!R50 &gt;= 5, "MED","LOW")), IF(
            $B$8="Underlying Vulnerability", IF(
               'Compound Alert'!Y50 &gt;= 10, "HIGH",IF(
                  'Compound Alert'!Y50 &gt;= 7, "MED","LOW")),IF(
                     $B$8="Emerging Threat", IF(
                        'Compound Alert'!AF50 &gt;= 10, "HIGH",IF(
                            'Compound Alert'!AF50 &gt;= 7, "MED","LOW")))))</f>
        <v>LOW</v>
      </c>
      <c r="K131" s="25" t="str">
        <f ca="1">IF(
   $B$8="Overall Alert",IF(
      'Compound Alert'!S50 &gt;= 7, "HIGH",IF(
         'Compound Alert'!S50 &gt;= 5, "MED","LOW")), IF(
            $B$8="Underlying Vulnerability", IF(
               'Compound Alert'!Z50 &gt;= 10, "HIGH",IF(
                  'Compound Alert'!Z50 &gt;= 7, "MED","LOW")),IF(
                     $B$8="Emerging Threat", IF(
                        'Compound Alert'!AG50 &gt;= 10, "HIGH",IF(
                            'Compound Alert'!AG50 &gt;= 7, "MED","LOW")))))</f>
        <v>LOW</v>
      </c>
      <c r="L131" s="25" t="str">
        <f ca="1">IF(
   $B$8="Overall Alert",IF(
      'Compound Alert'!T50 &gt;= 7, "HIGH",IF(
         'Compound Alert'!T50 &gt;= 5, "MED","LOW")), IF(
            $B$8="Underlying Vulnerability", IF(
               'Compound Alert'!AA50 &gt;= 10, "HIGH",IF(
                  'Compound Alert'!AA50 &gt;= 7, "MED","LOW")),IF(
                     $B$8="Emerging Threat", IF(
                        'Compound Alert'!AH50 &gt;= 10, "HIGH",IF(
                            'Compound Alert'!AH50 &gt;= 7, "MED","LOW")))))</f>
        <v>LOW</v>
      </c>
      <c r="M131" s="25" t="str">
        <f ca="1">IF(
   $B$8="Overall Alert",IF(
      'Compound Alert'!U50 &gt;= 7, "HIGH",IF(
         'Compound Alert'!U50 &gt;= 5, "MED","LOW")), IF(
            $B$8="Underlying Vulnerability", IF(
               'Compound Alert'!AB50 &gt;= 10, "HIGH",IF(
                  'Compound Alert'!AB50 &gt;= 7, "MED","LOW")),IF(
                     $B$8="Emerging Threat", IF(
                        'Compound Alert'!AI50 &gt;= 10, "HIGH",IF(
                            'Compound Alert'!AI50 &gt;= 7, "MED","LOW")))))</f>
        <v>MED</v>
      </c>
      <c r="N131" s="25" t="str">
        <f ca="1">IF(
   $B$8="Overall Alert",IF(
      'Compound Alert'!V50 &gt;= 7, "HIGH",IF(
         'Compound Alert'!V50 &gt;= 5, "MED","LOW")), IF(
            $B$8="Underlying Vulnerability", IF(
               'Compound Alert'!AC50 &gt;= 10, "HIGH",IF(
                  'Compound Alert'!AC50 &gt;= 7, "MED","LOW")),IF(
                     $B$8="Emerging Threat", IF(
                        'Compound Alert'!AJ50 &gt;= 10, "HIGH",IF(
                            'Compound Alert'!AJ50 &gt;= 7, "MED","LOW")))))</f>
        <v>LOW</v>
      </c>
      <c r="O131" s="25" t="str">
        <f ca="1">IF(
   $B$8="Overall Alert",IF(
      'Compound Alert'!W50 &gt;= 7, "HIGH",IF(
         'Compound Alert'!W50 &gt;= 5, "MED","LOW")), IF(
            $B$8="Underlying Vulnerability", IF(
               'Compound Alert'!AD50 &gt;= 10, "HIGH",IF(
                  'Compound Alert'!AD50 &gt;= 7, "MED","LOW")),IF(
                     $B$8="Emerging Threat", IF(
                        'Compound Alert'!AK50 &gt;= 10, "HIGH",IF(
                            'Compound Alert'!AK50 &gt;= 7, "MED","LOW")))))</f>
        <v>LOW</v>
      </c>
      <c r="P131" s="25"/>
      <c r="Q131" s="26"/>
      <c r="R131" s="26"/>
      <c r="S131" s="21"/>
      <c r="T131" s="21"/>
      <c r="U131" s="21"/>
      <c r="V131" s="21"/>
      <c r="W131" s="21"/>
      <c r="X131" s="21"/>
      <c r="Y131" s="27"/>
      <c r="Z131" s="27"/>
      <c r="AA131" s="27"/>
      <c r="AB131" s="27"/>
      <c r="AC131" s="27"/>
      <c r="AD131" s="27"/>
      <c r="AE131" s="27"/>
      <c r="AF131" s="27"/>
      <c r="AJ131" s="21"/>
      <c r="AK131" s="21"/>
      <c r="AL131" s="21"/>
      <c r="AM131" s="21"/>
      <c r="AN131" s="21"/>
      <c r="AO131" s="21"/>
      <c r="AP131" s="21"/>
      <c r="AQ131" s="21"/>
      <c r="AR131" s="21"/>
      <c r="AS131" s="21"/>
      <c r="AT131" s="21"/>
      <c r="AU131" s="21"/>
      <c r="AV131" s="21"/>
      <c r="AW131" s="21"/>
      <c r="AX131" s="21"/>
    </row>
    <row r="132" spans="1:50" x14ac:dyDescent="0.2">
      <c r="A132" s="63">
        <v>91</v>
      </c>
      <c r="B132" s="20" t="str">
        <f>'Compound Alert'!B51</f>
        <v>Cuba</v>
      </c>
      <c r="C132" s="20" t="str">
        <f>'Compound Alert'!C51</f>
        <v>CUB</v>
      </c>
      <c r="D132" s="20" t="str">
        <f>'Compound Alert'!D51</f>
        <v>LCN           Latin America &amp; Caribbean</v>
      </c>
      <c r="E132" s="20" t="str">
        <f>'Compound Alert'!E51</f>
        <v>NA</v>
      </c>
      <c r="F132" s="217">
        <f ca="1">'Compound Alert'!F51</f>
        <v>46</v>
      </c>
      <c r="G132" s="22">
        <f ca="1">IF($B$8="Overall Alert",'Compound Alert'!G51,IF($B$8="Underlying Vulnerability",'Compound Alert'!J51,IF($B$8="Emerging Threat",'Compound Alert'!M51)))</f>
        <v>0.5</v>
      </c>
      <c r="H132" s="23">
        <f ca="1">IF($B$8="Overall Alert",'Compound Alert'!H51,IF($B$8="Underlying Vulnerability",'Compound Alert'!K51,IF($B$8="Emerging Threat",'Compound Alert'!N51)))</f>
        <v>0.5</v>
      </c>
      <c r="I132" s="50">
        <f t="shared" ca="1" si="1"/>
        <v>0</v>
      </c>
      <c r="J132" s="25" t="str">
        <f ca="1">IF(
   $B$8="Overall Alert",IF(
      'Compound Alert'!R51 &gt;= 7, "HIGH",IF(
         'Compound Alert'!R51 &gt;= 5, "MED","LOW")), IF(
            $B$8="Underlying Vulnerability", IF(
               'Compound Alert'!Y51 &gt;= 10, "HIGH",IF(
                  'Compound Alert'!Y51 &gt;= 7, "MED","LOW")),IF(
                     $B$8="Emerging Threat", IF(
                        'Compound Alert'!AF51 &gt;= 10, "HIGH",IF(
                            'Compound Alert'!AF51 &gt;= 7, "MED","LOW")))))</f>
        <v>LOW</v>
      </c>
      <c r="K132" s="25" t="str">
        <f ca="1">IF(
   $B$8="Overall Alert",IF(
      'Compound Alert'!S51 &gt;= 7, "HIGH",IF(
         'Compound Alert'!S51 &gt;= 5, "MED","LOW")), IF(
            $B$8="Underlying Vulnerability", IF(
               'Compound Alert'!Z51 &gt;= 10, "HIGH",IF(
                  'Compound Alert'!Z51 &gt;= 7, "MED","LOW")),IF(
                     $B$8="Emerging Threat", IF(
                        'Compound Alert'!AG51 &gt;= 10, "HIGH",IF(
                            'Compound Alert'!AG51 &gt;= 7, "MED","LOW")))))</f>
        <v>LOW</v>
      </c>
      <c r="L132" s="25" t="str">
        <f ca="1">IF(
   $B$8="Overall Alert",IF(
      'Compound Alert'!T51 &gt;= 7, "HIGH",IF(
         'Compound Alert'!T51 &gt;= 5, "MED","LOW")), IF(
            $B$8="Underlying Vulnerability", IF(
               'Compound Alert'!AA51 &gt;= 10, "HIGH",IF(
                  'Compound Alert'!AA51 &gt;= 7, "MED","LOW")),IF(
                     $B$8="Emerging Threat", IF(
                        'Compound Alert'!AH51 &gt;= 10, "HIGH",IF(
                            'Compound Alert'!AH51 &gt;= 7, "MED","LOW")))))</f>
        <v>MED</v>
      </c>
      <c r="M132" s="25" t="str">
        <f ca="1">IF(
   $B$8="Overall Alert",IF(
      'Compound Alert'!U51 &gt;= 7, "HIGH",IF(
         'Compound Alert'!U51 &gt;= 5, "MED","LOW")), IF(
            $B$8="Underlying Vulnerability", IF(
               'Compound Alert'!AB51 &gt;= 10, "HIGH",IF(
                  'Compound Alert'!AB51 &gt;= 7, "MED","LOW")),IF(
                     $B$8="Emerging Threat", IF(
                        'Compound Alert'!AI51 &gt;= 10, "HIGH",IF(
                            'Compound Alert'!AI51 &gt;= 7, "MED","LOW")))))</f>
        <v>LOW</v>
      </c>
      <c r="N132" s="25" t="str">
        <f ca="1">IF(
   $B$8="Overall Alert",IF(
      'Compound Alert'!V51 &gt;= 7, "HIGH",IF(
         'Compound Alert'!V51 &gt;= 5, "MED","LOW")), IF(
            $B$8="Underlying Vulnerability", IF(
               'Compound Alert'!AC51 &gt;= 10, "HIGH",IF(
                  'Compound Alert'!AC51 &gt;= 7, "MED","LOW")),IF(
                     $B$8="Emerging Threat", IF(
                        'Compound Alert'!AJ51 &gt;= 10, "HIGH",IF(
                            'Compound Alert'!AJ51 &gt;= 7, "MED","LOW")))))</f>
        <v>LOW</v>
      </c>
      <c r="O132" s="25" t="str">
        <f ca="1">IF(
   $B$8="Overall Alert",IF(
      'Compound Alert'!W51 &gt;= 7, "HIGH",IF(
         'Compound Alert'!W51 &gt;= 5, "MED","LOW")), IF(
            $B$8="Underlying Vulnerability", IF(
               'Compound Alert'!AD51 &gt;= 10, "HIGH",IF(
                  'Compound Alert'!AD51 &gt;= 7, "MED","LOW")),IF(
                     $B$8="Emerging Threat", IF(
                        'Compound Alert'!AK51 &gt;= 10, "HIGH",IF(
                            'Compound Alert'!AK51 &gt;= 7, "MED","LOW")))))</f>
        <v>LOW</v>
      </c>
      <c r="P132" s="25"/>
      <c r="Q132" s="26"/>
      <c r="R132" s="26"/>
      <c r="S132" s="21"/>
      <c r="T132" s="21"/>
      <c r="U132" s="21"/>
      <c r="V132" s="21"/>
      <c r="W132" s="21"/>
      <c r="X132" s="21"/>
      <c r="Y132" s="27"/>
      <c r="Z132" s="27"/>
      <c r="AA132" s="27"/>
      <c r="AB132" s="27"/>
      <c r="AC132" s="27"/>
      <c r="AD132" s="27"/>
      <c r="AE132" s="27"/>
      <c r="AF132" s="27"/>
      <c r="AJ132" s="21"/>
      <c r="AK132" s="21"/>
      <c r="AL132" s="21"/>
      <c r="AM132" s="21"/>
      <c r="AN132" s="21"/>
      <c r="AO132" s="21"/>
      <c r="AP132" s="21"/>
      <c r="AQ132" s="21"/>
      <c r="AR132" s="21"/>
      <c r="AS132" s="21"/>
      <c r="AT132" s="21"/>
      <c r="AU132" s="21"/>
      <c r="AV132" s="21"/>
      <c r="AW132" s="21"/>
      <c r="AX132" s="21"/>
    </row>
    <row r="133" spans="1:50" x14ac:dyDescent="0.2">
      <c r="A133" s="63">
        <v>92</v>
      </c>
      <c r="B133" s="20" t="str">
        <f>'Compound Alert'!B144</f>
        <v>Malaysia</v>
      </c>
      <c r="C133" s="20" t="str">
        <f>'Compound Alert'!C144</f>
        <v>MYS</v>
      </c>
      <c r="D133" s="20" t="str">
        <f>'Compound Alert'!D144</f>
        <v>EAS           East Asia &amp; Pacific</v>
      </c>
      <c r="E133" s="20" t="str">
        <f>'Compound Alert'!E144</f>
        <v>IBRD</v>
      </c>
      <c r="F133" s="217">
        <f ca="1">'Compound Alert'!F144</f>
        <v>139</v>
      </c>
      <c r="G133" s="22">
        <f ca="1">IF($B$8="Overall Alert",'Compound Alert'!G144,IF($B$8="Underlying Vulnerability",'Compound Alert'!J144,IF($B$8="Emerging Threat",'Compound Alert'!M144)))</f>
        <v>0.5</v>
      </c>
      <c r="H133" s="23">
        <f ca="1">IF($B$8="Overall Alert",'Compound Alert'!H144,IF($B$8="Underlying Vulnerability",'Compound Alert'!K144,IF($B$8="Emerging Threat",'Compound Alert'!N144)))</f>
        <v>0.5</v>
      </c>
      <c r="I133" s="50">
        <f t="shared" ca="1" si="1"/>
        <v>0</v>
      </c>
      <c r="J133" s="25" t="str">
        <f ca="1">IF(
   $B$8="Overall Alert",IF(
      'Compound Alert'!R144 &gt;= 7, "HIGH",IF(
         'Compound Alert'!R144 &gt;= 5, "MED","LOW")), IF(
            $B$8="Underlying Vulnerability", IF(
               'Compound Alert'!Y144 &gt;= 10, "HIGH",IF(
                  'Compound Alert'!Y144 &gt;= 7, "MED","LOW")),IF(
                     $B$8="Emerging Threat", IF(
                        'Compound Alert'!AF144 &gt;= 10, "HIGH",IF(
                            'Compound Alert'!AF144 &gt;= 7, "MED","LOW")))))</f>
        <v>LOW</v>
      </c>
      <c r="K133" s="25" t="str">
        <f ca="1">IF(
   $B$8="Overall Alert",IF(
      'Compound Alert'!S144 &gt;= 7, "HIGH",IF(
         'Compound Alert'!S144 &gt;= 5, "MED","LOW")), IF(
            $B$8="Underlying Vulnerability", IF(
               'Compound Alert'!Z144 &gt;= 10, "HIGH",IF(
                  'Compound Alert'!Z144 &gt;= 7, "MED","LOW")),IF(
                     $B$8="Emerging Threat", IF(
                        'Compound Alert'!AG144 &gt;= 10, "HIGH",IF(
                            'Compound Alert'!AG144 &gt;= 7, "MED","LOW")))))</f>
        <v>LOW</v>
      </c>
      <c r="L133" s="25" t="str">
        <f ca="1">IF(
   $B$8="Overall Alert",IF(
      'Compound Alert'!T144 &gt;= 7, "HIGH",IF(
         'Compound Alert'!T144 &gt;= 5, "MED","LOW")), IF(
            $B$8="Underlying Vulnerability", IF(
               'Compound Alert'!AA144 &gt;= 10, "HIGH",IF(
                  'Compound Alert'!AA144 &gt;= 7, "MED","LOW")),IF(
                     $B$8="Emerging Threat", IF(
                        'Compound Alert'!AH144 &gt;= 10, "HIGH",IF(
                            'Compound Alert'!AH144 &gt;= 7, "MED","LOW")))))</f>
        <v>MED</v>
      </c>
      <c r="M133" s="25" t="str">
        <f ca="1">IF(
   $B$8="Overall Alert",IF(
      'Compound Alert'!U144 &gt;= 7, "HIGH",IF(
         'Compound Alert'!U144 &gt;= 5, "MED","LOW")), IF(
            $B$8="Underlying Vulnerability", IF(
               'Compound Alert'!AB144 &gt;= 10, "HIGH",IF(
                  'Compound Alert'!AB144 &gt;= 7, "MED","LOW")),IF(
                     $B$8="Emerging Threat", IF(
                        'Compound Alert'!AI144 &gt;= 10, "HIGH",IF(
                            'Compound Alert'!AI144 &gt;= 7, "MED","LOW")))))</f>
        <v>LOW</v>
      </c>
      <c r="N133" s="25" t="str">
        <f ca="1">IF(
   $B$8="Overall Alert",IF(
      'Compound Alert'!V144 &gt;= 7, "HIGH",IF(
         'Compound Alert'!V144 &gt;= 5, "MED","LOW")), IF(
            $B$8="Underlying Vulnerability", IF(
               'Compound Alert'!AC144 &gt;= 10, "HIGH",IF(
                  'Compound Alert'!AC144 &gt;= 7, "MED","LOW")),IF(
                     $B$8="Emerging Threat", IF(
                        'Compound Alert'!AJ144 &gt;= 10, "HIGH",IF(
                            'Compound Alert'!AJ144 &gt;= 7, "MED","LOW")))))</f>
        <v>LOW</v>
      </c>
      <c r="O133" s="25" t="str">
        <f ca="1">IF(
   $B$8="Overall Alert",IF(
      'Compound Alert'!W144 &gt;= 7, "HIGH",IF(
         'Compound Alert'!W144 &gt;= 5, "MED","LOW")), IF(
            $B$8="Underlying Vulnerability", IF(
               'Compound Alert'!AD144 &gt;= 10, "HIGH",IF(
                  'Compound Alert'!AD144 &gt;= 7, "MED","LOW")),IF(
                     $B$8="Emerging Threat", IF(
                        'Compound Alert'!AK144 &gt;= 10, "HIGH",IF(
                            'Compound Alert'!AK144 &gt;= 7, "MED","LOW")))))</f>
        <v>LOW</v>
      </c>
      <c r="P133" s="25"/>
      <c r="Q133" s="26"/>
      <c r="R133" s="26"/>
      <c r="S133" s="21"/>
      <c r="T133" s="21"/>
      <c r="U133" s="21"/>
      <c r="V133" s="21"/>
      <c r="W133" s="21"/>
      <c r="X133" s="21"/>
      <c r="Y133" s="27"/>
      <c r="Z133" s="27"/>
      <c r="AA133" s="27"/>
      <c r="AB133" s="27"/>
      <c r="AC133" s="27"/>
      <c r="AD133" s="27"/>
      <c r="AE133" s="27"/>
      <c r="AF133" s="27"/>
      <c r="AJ133" s="21"/>
      <c r="AK133" s="21"/>
      <c r="AL133" s="21"/>
      <c r="AM133" s="21"/>
      <c r="AN133" s="21"/>
      <c r="AO133" s="21"/>
      <c r="AP133" s="21"/>
      <c r="AQ133" s="21"/>
      <c r="AR133" s="21"/>
      <c r="AS133" s="21"/>
      <c r="AT133" s="21"/>
      <c r="AU133" s="21"/>
      <c r="AV133" s="21"/>
      <c r="AW133" s="21"/>
      <c r="AX133" s="21"/>
    </row>
    <row r="134" spans="1:50" x14ac:dyDescent="0.2">
      <c r="A134" s="63">
        <v>93</v>
      </c>
      <c r="B134" s="20" t="str">
        <f>'Compound Alert'!B43</f>
        <v>Côte d’Ivoire</v>
      </c>
      <c r="C134" s="20" t="str">
        <f>'Compound Alert'!C43</f>
        <v>CIV</v>
      </c>
      <c r="D134" s="20" t="str">
        <f>'Compound Alert'!D43</f>
        <v>SSF           Sub-Saharan Africa</v>
      </c>
      <c r="E134" s="20" t="str">
        <f>'Compound Alert'!E43</f>
        <v>IDA</v>
      </c>
      <c r="F134" s="217">
        <f ca="1">'Compound Alert'!F43</f>
        <v>38</v>
      </c>
      <c r="G134" s="22">
        <f ca="1">IF($B$8="Overall Alert",'Compound Alert'!G43,IF($B$8="Underlying Vulnerability",'Compound Alert'!J43,IF($B$8="Emerging Threat",'Compound Alert'!M43)))</f>
        <v>0.5</v>
      </c>
      <c r="H134" s="23">
        <f ca="1">IF($B$8="Overall Alert",'Compound Alert'!H43,IF($B$8="Underlying Vulnerability",'Compound Alert'!K43,IF($B$8="Emerging Threat",'Compound Alert'!N43)))</f>
        <v>0.5</v>
      </c>
      <c r="I134" s="50">
        <f t="shared" ca="1" si="1"/>
        <v>0</v>
      </c>
      <c r="J134" s="25" t="str">
        <f ca="1">IF(
   $B$8="Overall Alert",IF(
      'Compound Alert'!R43 &gt;= 7, "HIGH",IF(
         'Compound Alert'!R43 &gt;= 5, "MED","LOW")), IF(
            $B$8="Underlying Vulnerability", IF(
               'Compound Alert'!Y43 &gt;= 10, "HIGH",IF(
                  'Compound Alert'!Y43 &gt;= 7, "MED","LOW")),IF(
                     $B$8="Emerging Threat", IF(
                        'Compound Alert'!AF43 &gt;= 10, "HIGH",IF(
                            'Compound Alert'!AF43 &gt;= 7, "MED","LOW")))))</f>
        <v>LOW</v>
      </c>
      <c r="K134" s="25" t="str">
        <f ca="1">IF(
   $B$8="Overall Alert",IF(
      'Compound Alert'!S43 &gt;= 7, "HIGH",IF(
         'Compound Alert'!S43 &gt;= 5, "MED","LOW")), IF(
            $B$8="Underlying Vulnerability", IF(
               'Compound Alert'!Z43 &gt;= 10, "HIGH",IF(
                  'Compound Alert'!Z43 &gt;= 7, "MED","LOW")),IF(
                     $B$8="Emerging Threat", IF(
                        'Compound Alert'!AG43 &gt;= 10, "HIGH",IF(
                            'Compound Alert'!AG43 &gt;= 7, "MED","LOW")))))</f>
        <v>LOW</v>
      </c>
      <c r="L134" s="25" t="str">
        <f ca="1">IF(
   $B$8="Overall Alert",IF(
      'Compound Alert'!T43 &gt;= 7, "HIGH",IF(
         'Compound Alert'!T43 &gt;= 5, "MED","LOW")), IF(
            $B$8="Underlying Vulnerability", IF(
               'Compound Alert'!AA43 &gt;= 10, "HIGH",IF(
                  'Compound Alert'!AA43 &gt;= 7, "MED","LOW")),IF(
                     $B$8="Emerging Threat", IF(
                        'Compound Alert'!AH43 &gt;= 10, "HIGH",IF(
                            'Compound Alert'!AH43 &gt;= 7, "MED","LOW")))))</f>
        <v>MED</v>
      </c>
      <c r="M134" s="25" t="str">
        <f ca="1">IF(
   $B$8="Overall Alert",IF(
      'Compound Alert'!U43 &gt;= 7, "HIGH",IF(
         'Compound Alert'!U43 &gt;= 5, "MED","LOW")), IF(
            $B$8="Underlying Vulnerability", IF(
               'Compound Alert'!AB43 &gt;= 10, "HIGH",IF(
                  'Compound Alert'!AB43 &gt;= 7, "MED","LOW")),IF(
                     $B$8="Emerging Threat", IF(
                        'Compound Alert'!AI43 &gt;= 10, "HIGH",IF(
                            'Compound Alert'!AI43 &gt;= 7, "MED","LOW")))))</f>
        <v>LOW</v>
      </c>
      <c r="N134" s="25" t="str">
        <f ca="1">IF(
   $B$8="Overall Alert",IF(
      'Compound Alert'!V43 &gt;= 7, "HIGH",IF(
         'Compound Alert'!V43 &gt;= 5, "MED","LOW")), IF(
            $B$8="Underlying Vulnerability", IF(
               'Compound Alert'!AC43 &gt;= 10, "HIGH",IF(
                  'Compound Alert'!AC43 &gt;= 7, "MED","LOW")),IF(
                     $B$8="Emerging Threat", IF(
                        'Compound Alert'!AJ43 &gt;= 10, "HIGH",IF(
                            'Compound Alert'!AJ43 &gt;= 7, "MED","LOW")))))</f>
        <v>LOW</v>
      </c>
      <c r="O134" s="25" t="str">
        <f ca="1">IF(
   $B$8="Overall Alert",IF(
      'Compound Alert'!W43 &gt;= 7, "HIGH",IF(
         'Compound Alert'!W43 &gt;= 5, "MED","LOW")), IF(
            $B$8="Underlying Vulnerability", IF(
               'Compound Alert'!AD43 &gt;= 10, "HIGH",IF(
                  'Compound Alert'!AD43 &gt;= 7, "MED","LOW")),IF(
                     $B$8="Emerging Threat", IF(
                        'Compound Alert'!AK43 &gt;= 10, "HIGH",IF(
                            'Compound Alert'!AK43 &gt;= 7, "MED","LOW")))))</f>
        <v>LOW</v>
      </c>
      <c r="P134" s="25"/>
      <c r="Q134" s="26"/>
      <c r="R134" s="26"/>
      <c r="S134" s="21"/>
      <c r="T134" s="21"/>
      <c r="U134" s="21"/>
      <c r="V134" s="21"/>
      <c r="W134" s="21"/>
      <c r="X134" s="21"/>
      <c r="Y134" s="27"/>
      <c r="Z134" s="27"/>
      <c r="AA134" s="27"/>
      <c r="AB134" s="27"/>
      <c r="AC134" s="27"/>
      <c r="AD134" s="27"/>
      <c r="AE134" s="27"/>
      <c r="AF134" s="27"/>
      <c r="AJ134" s="21"/>
      <c r="AK134" s="21"/>
      <c r="AL134" s="21"/>
      <c r="AM134" s="21"/>
      <c r="AN134" s="21"/>
      <c r="AO134" s="21"/>
      <c r="AP134" s="21"/>
      <c r="AQ134" s="21"/>
      <c r="AR134" s="21"/>
      <c r="AS134" s="21"/>
      <c r="AT134" s="21"/>
      <c r="AU134" s="21"/>
      <c r="AV134" s="21"/>
      <c r="AW134" s="21"/>
      <c r="AX134" s="21"/>
    </row>
    <row r="135" spans="1:50" x14ac:dyDescent="0.2">
      <c r="A135" s="63">
        <v>94</v>
      </c>
      <c r="B135" s="20" t="str">
        <f>'Compound Alert'!B158</f>
        <v>Peru</v>
      </c>
      <c r="C135" s="20" t="str">
        <f>'Compound Alert'!C158</f>
        <v>PER</v>
      </c>
      <c r="D135" s="20" t="str">
        <f>'Compound Alert'!D158</f>
        <v>LCN           Latin America &amp; Caribbean</v>
      </c>
      <c r="E135" s="20" t="str">
        <f>'Compound Alert'!E158</f>
        <v>IBRD</v>
      </c>
      <c r="F135" s="217">
        <f ca="1">'Compound Alert'!F158</f>
        <v>153</v>
      </c>
      <c r="G135" s="22">
        <f ca="1">IF($B$8="Overall Alert",'Compound Alert'!G158,IF($B$8="Underlying Vulnerability",'Compound Alert'!J158,IF($B$8="Emerging Threat",'Compound Alert'!M158)))</f>
        <v>0.5</v>
      </c>
      <c r="H135" s="23">
        <f ca="1">IF($B$8="Overall Alert",'Compound Alert'!H158,IF($B$8="Underlying Vulnerability",'Compound Alert'!K158,IF($B$8="Emerging Threat",'Compound Alert'!N158)))</f>
        <v>0.5</v>
      </c>
      <c r="I135" s="50">
        <f t="shared" ca="1" si="1"/>
        <v>0</v>
      </c>
      <c r="J135" s="25" t="str">
        <f ca="1">IF(
   $B$8="Overall Alert",IF(
      'Compound Alert'!R158 &gt;= 7, "HIGH",IF(
         'Compound Alert'!R158 &gt;= 5, "MED","LOW")), IF(
            $B$8="Underlying Vulnerability", IF(
               'Compound Alert'!Y158 &gt;= 10, "HIGH",IF(
                  'Compound Alert'!Y158 &gt;= 7, "MED","LOW")),IF(
                     $B$8="Emerging Threat", IF(
                        'Compound Alert'!AF158 &gt;= 10, "HIGH",IF(
                            'Compound Alert'!AF158 &gt;= 7, "MED","LOW")))))</f>
        <v>LOW</v>
      </c>
      <c r="K135" s="25" t="str">
        <f ca="1">IF(
   $B$8="Overall Alert",IF(
      'Compound Alert'!S158 &gt;= 7, "HIGH",IF(
         'Compound Alert'!S158 &gt;= 5, "MED","LOW")), IF(
            $B$8="Underlying Vulnerability", IF(
               'Compound Alert'!Z158 &gt;= 10, "HIGH",IF(
                  'Compound Alert'!Z158 &gt;= 7, "MED","LOW")),IF(
                     $B$8="Emerging Threat", IF(
                        'Compound Alert'!AG158 &gt;= 10, "HIGH",IF(
                            'Compound Alert'!AG158 &gt;= 7, "MED","LOW")))))</f>
        <v>LOW</v>
      </c>
      <c r="L135" s="25" t="str">
        <f ca="1">IF(
   $B$8="Overall Alert",IF(
      'Compound Alert'!T158 &gt;= 7, "HIGH",IF(
         'Compound Alert'!T158 &gt;= 5, "MED","LOW")), IF(
            $B$8="Underlying Vulnerability", IF(
               'Compound Alert'!AA158 &gt;= 10, "HIGH",IF(
                  'Compound Alert'!AA158 &gt;= 7, "MED","LOW")),IF(
                     $B$8="Emerging Threat", IF(
                        'Compound Alert'!AH158 &gt;= 10, "HIGH",IF(
                            'Compound Alert'!AH158 &gt;= 7, "MED","LOW")))))</f>
        <v>MED</v>
      </c>
      <c r="M135" s="25" t="str">
        <f ca="1">IF(
   $B$8="Overall Alert",IF(
      'Compound Alert'!U158 &gt;= 7, "HIGH",IF(
         'Compound Alert'!U158 &gt;= 5, "MED","LOW")), IF(
            $B$8="Underlying Vulnerability", IF(
               'Compound Alert'!AB158 &gt;= 10, "HIGH",IF(
                  'Compound Alert'!AB158 &gt;= 7, "MED","LOW")),IF(
                     $B$8="Emerging Threat", IF(
                        'Compound Alert'!AI158 &gt;= 10, "HIGH",IF(
                            'Compound Alert'!AI158 &gt;= 7, "MED","LOW")))))</f>
        <v>LOW</v>
      </c>
      <c r="N135" s="25" t="str">
        <f ca="1">IF(
   $B$8="Overall Alert",IF(
      'Compound Alert'!V158 &gt;= 7, "HIGH",IF(
         'Compound Alert'!V158 &gt;= 5, "MED","LOW")), IF(
            $B$8="Underlying Vulnerability", IF(
               'Compound Alert'!AC158 &gt;= 10, "HIGH",IF(
                  'Compound Alert'!AC158 &gt;= 7, "MED","LOW")),IF(
                     $B$8="Emerging Threat", IF(
                        'Compound Alert'!AJ158 &gt;= 10, "HIGH",IF(
                            'Compound Alert'!AJ158 &gt;= 7, "MED","LOW")))))</f>
        <v>LOW</v>
      </c>
      <c r="O135" s="25" t="str">
        <f ca="1">IF(
   $B$8="Overall Alert",IF(
      'Compound Alert'!W158 &gt;= 7, "HIGH",IF(
         'Compound Alert'!W158 &gt;= 5, "MED","LOW")), IF(
            $B$8="Underlying Vulnerability", IF(
               'Compound Alert'!AD158 &gt;= 10, "HIGH",IF(
                  'Compound Alert'!AD158 &gt;= 7, "MED","LOW")),IF(
                     $B$8="Emerging Threat", IF(
                        'Compound Alert'!AK158 &gt;= 10, "HIGH",IF(
                            'Compound Alert'!AK158 &gt;= 7, "MED","LOW")))))</f>
        <v>LOW</v>
      </c>
      <c r="P135" s="25"/>
      <c r="Q135" s="26"/>
      <c r="R135" s="26"/>
      <c r="S135" s="21"/>
      <c r="T135" s="21"/>
      <c r="U135" s="21"/>
      <c r="V135" s="21"/>
      <c r="W135" s="21"/>
      <c r="X135" s="21"/>
      <c r="Y135" s="27"/>
      <c r="Z135" s="27"/>
      <c r="AA135" s="27"/>
      <c r="AB135" s="27"/>
      <c r="AC135" s="27"/>
      <c r="AD135" s="27"/>
      <c r="AE135" s="27"/>
      <c r="AF135" s="27"/>
      <c r="AJ135" s="21"/>
      <c r="AK135" s="21"/>
      <c r="AL135" s="21"/>
      <c r="AM135" s="21"/>
      <c r="AN135" s="21"/>
      <c r="AO135" s="21"/>
      <c r="AP135" s="21"/>
      <c r="AQ135" s="21"/>
      <c r="AR135" s="21"/>
      <c r="AS135" s="21"/>
      <c r="AT135" s="21"/>
      <c r="AU135" s="21"/>
      <c r="AV135" s="21"/>
      <c r="AW135" s="21"/>
      <c r="AX135" s="21"/>
    </row>
    <row r="136" spans="1:50" x14ac:dyDescent="0.2">
      <c r="A136" s="63">
        <v>95</v>
      </c>
      <c r="B136" s="20" t="str">
        <f>'Compound Alert'!B131</f>
        <v>Mexico</v>
      </c>
      <c r="C136" s="20" t="str">
        <f>'Compound Alert'!C131</f>
        <v>MEX</v>
      </c>
      <c r="D136" s="20" t="str">
        <f>'Compound Alert'!D131</f>
        <v>LCN           Latin America &amp; Caribbean</v>
      </c>
      <c r="E136" s="20" t="str">
        <f>'Compound Alert'!E131</f>
        <v>IBRD</v>
      </c>
      <c r="F136" s="217">
        <f ca="1">'Compound Alert'!F131</f>
        <v>126</v>
      </c>
      <c r="G136" s="22">
        <f ca="1">IF($B$8="Overall Alert",'Compound Alert'!G131,IF($B$8="Underlying Vulnerability",'Compound Alert'!J131,IF($B$8="Emerging Threat",'Compound Alert'!M131)))</f>
        <v>0.5</v>
      </c>
      <c r="H136" s="23">
        <f ca="1">IF($B$8="Overall Alert",'Compound Alert'!H131,IF($B$8="Underlying Vulnerability",'Compound Alert'!K131,IF($B$8="Emerging Threat",'Compound Alert'!N131)))</f>
        <v>0.5</v>
      </c>
      <c r="I136" s="50">
        <f t="shared" ca="1" si="1"/>
        <v>0</v>
      </c>
      <c r="J136" s="25" t="str">
        <f ca="1">IF(
   $B$8="Overall Alert",IF(
      'Compound Alert'!R131 &gt;= 7, "HIGH",IF(
         'Compound Alert'!R131 &gt;= 5, "MED","LOW")), IF(
            $B$8="Underlying Vulnerability", IF(
               'Compound Alert'!Y131 &gt;= 10, "HIGH",IF(
                  'Compound Alert'!Y131 &gt;= 7, "MED","LOW")),IF(
                     $B$8="Emerging Threat", IF(
                        'Compound Alert'!AF131 &gt;= 10, "HIGH",IF(
                            'Compound Alert'!AF131 &gt;= 7, "MED","LOW")))))</f>
        <v>LOW</v>
      </c>
      <c r="K136" s="25" t="str">
        <f ca="1">IF(
   $B$8="Overall Alert",IF(
      'Compound Alert'!S131 &gt;= 7, "HIGH",IF(
         'Compound Alert'!S131 &gt;= 5, "MED","LOW")), IF(
            $B$8="Underlying Vulnerability", IF(
               'Compound Alert'!Z131 &gt;= 10, "HIGH",IF(
                  'Compound Alert'!Z131 &gt;= 7, "MED","LOW")),IF(
                     $B$8="Emerging Threat", IF(
                        'Compound Alert'!AG131 &gt;= 10, "HIGH",IF(
                            'Compound Alert'!AG131 &gt;= 7, "MED","LOW")))))</f>
        <v>LOW</v>
      </c>
      <c r="L136" s="25" t="str">
        <f ca="1">IF(
   $B$8="Overall Alert",IF(
      'Compound Alert'!T131 &gt;= 7, "HIGH",IF(
         'Compound Alert'!T131 &gt;= 5, "MED","LOW")), IF(
            $B$8="Underlying Vulnerability", IF(
               'Compound Alert'!AA131 &gt;= 10, "HIGH",IF(
                  'Compound Alert'!AA131 &gt;= 7, "MED","LOW")),IF(
                     $B$8="Emerging Threat", IF(
                        'Compound Alert'!AH131 &gt;= 10, "HIGH",IF(
                            'Compound Alert'!AH131 &gt;= 7, "MED","LOW")))))</f>
        <v>MED</v>
      </c>
      <c r="M136" s="25" t="str">
        <f ca="1">IF(
   $B$8="Overall Alert",IF(
      'Compound Alert'!U131 &gt;= 7, "HIGH",IF(
         'Compound Alert'!U131 &gt;= 5, "MED","LOW")), IF(
            $B$8="Underlying Vulnerability", IF(
               'Compound Alert'!AB131 &gt;= 10, "HIGH",IF(
                  'Compound Alert'!AB131 &gt;= 7, "MED","LOW")),IF(
                     $B$8="Emerging Threat", IF(
                        'Compound Alert'!AI131 &gt;= 10, "HIGH",IF(
                            'Compound Alert'!AI131 &gt;= 7, "MED","LOW")))))</f>
        <v>LOW</v>
      </c>
      <c r="N136" s="25" t="str">
        <f ca="1">IF(
   $B$8="Overall Alert",IF(
      'Compound Alert'!V131 &gt;= 7, "HIGH",IF(
         'Compound Alert'!V131 &gt;= 5, "MED","LOW")), IF(
            $B$8="Underlying Vulnerability", IF(
               'Compound Alert'!AC131 &gt;= 10, "HIGH",IF(
                  'Compound Alert'!AC131 &gt;= 7, "MED","LOW")),IF(
                     $B$8="Emerging Threat", IF(
                        'Compound Alert'!AJ131 &gt;= 10, "HIGH",IF(
                            'Compound Alert'!AJ131 &gt;= 7, "MED","LOW")))))</f>
        <v>LOW</v>
      </c>
      <c r="O136" s="25" t="str">
        <f ca="1">IF(
   $B$8="Overall Alert",IF(
      'Compound Alert'!W131 &gt;= 7, "HIGH",IF(
         'Compound Alert'!W131 &gt;= 5, "MED","LOW")), IF(
            $B$8="Underlying Vulnerability", IF(
               'Compound Alert'!AD131 &gt;= 10, "HIGH",IF(
                  'Compound Alert'!AD131 &gt;= 7, "MED","LOW")),IF(
                     $B$8="Emerging Threat", IF(
                        'Compound Alert'!AK131 &gt;= 10, "HIGH",IF(
                            'Compound Alert'!AK131 &gt;= 7, "MED","LOW")))))</f>
        <v>LOW</v>
      </c>
      <c r="P136" s="25"/>
      <c r="Q136" s="26"/>
      <c r="R136" s="26"/>
      <c r="S136" s="21"/>
      <c r="T136" s="21"/>
      <c r="U136" s="21"/>
      <c r="V136" s="21"/>
      <c r="W136" s="21"/>
      <c r="X136" s="21"/>
      <c r="Y136" s="27"/>
      <c r="Z136" s="27"/>
      <c r="AA136" s="27"/>
      <c r="AB136" s="27"/>
      <c r="AC136" s="27"/>
      <c r="AD136" s="27"/>
      <c r="AE136" s="27"/>
      <c r="AF136" s="27"/>
      <c r="AJ136" s="21"/>
      <c r="AK136" s="21"/>
      <c r="AL136" s="21"/>
      <c r="AM136" s="21"/>
      <c r="AN136" s="21"/>
      <c r="AO136" s="21"/>
      <c r="AP136" s="21"/>
      <c r="AQ136" s="21"/>
      <c r="AR136" s="21"/>
      <c r="AS136" s="21"/>
      <c r="AT136" s="21"/>
      <c r="AU136" s="21"/>
      <c r="AV136" s="21"/>
      <c r="AW136" s="21"/>
      <c r="AX136" s="21"/>
    </row>
    <row r="137" spans="1:50" x14ac:dyDescent="0.2">
      <c r="A137" s="63">
        <v>96</v>
      </c>
      <c r="B137" s="20" t="str">
        <f>'Compound Alert'!B196</f>
        <v>Thailand</v>
      </c>
      <c r="C137" s="20" t="str">
        <f>'Compound Alert'!C196</f>
        <v>THA</v>
      </c>
      <c r="D137" s="20" t="str">
        <f>'Compound Alert'!D196</f>
        <v>EAS           East Asia &amp; Pacific</v>
      </c>
      <c r="E137" s="20" t="str">
        <f>'Compound Alert'!E196</f>
        <v>IBRD</v>
      </c>
      <c r="F137" s="217">
        <f>'Compound Alert'!F196</f>
        <v>0</v>
      </c>
      <c r="G137" s="22">
        <f ca="1">IF($B$8="Overall Alert",'Compound Alert'!G196,IF($B$8="Underlying Vulnerability",'Compound Alert'!J196,IF($B$8="Emerging Threat",'Compound Alert'!M196)))</f>
        <v>0.5</v>
      </c>
      <c r="H137" s="23">
        <f ca="1">IF($B$8="Overall Alert",'Compound Alert'!H196,IF($B$8="Underlying Vulnerability",'Compound Alert'!K196,IF($B$8="Emerging Threat",'Compound Alert'!N196)))</f>
        <v>0.5</v>
      </c>
      <c r="I137" s="50">
        <f t="shared" ca="1" si="1"/>
        <v>0</v>
      </c>
      <c r="J137" s="25" t="str">
        <f ca="1">IF(
   $B$8="Overall Alert",IF(
      'Compound Alert'!R196 &gt;= 7, "HIGH",IF(
         'Compound Alert'!R196 &gt;= 5, "MED","LOW")), IF(
            $B$8="Underlying Vulnerability", IF(
               'Compound Alert'!Y196 &gt;= 10, "HIGH",IF(
                  'Compound Alert'!Y196 &gt;= 7, "MED","LOW")),IF(
                     $B$8="Emerging Threat", IF(
                        'Compound Alert'!AF196 &gt;= 10, "HIGH",IF(
                            'Compound Alert'!AF196 &gt;= 7, "MED","LOW")))))</f>
        <v>LOW</v>
      </c>
      <c r="K137" s="25" t="str">
        <f ca="1">IF(
   $B$8="Overall Alert",IF(
      'Compound Alert'!S196 &gt;= 7, "HIGH",IF(
         'Compound Alert'!S196 &gt;= 5, "MED","LOW")), IF(
            $B$8="Underlying Vulnerability", IF(
               'Compound Alert'!Z196 &gt;= 10, "HIGH",IF(
                  'Compound Alert'!Z196 &gt;= 7, "MED","LOW")),IF(
                     $B$8="Emerging Threat", IF(
                        'Compound Alert'!AG196 &gt;= 10, "HIGH",IF(
                            'Compound Alert'!AG196 &gt;= 7, "MED","LOW")))))</f>
        <v>LOW</v>
      </c>
      <c r="L137" s="25" t="str">
        <f ca="1">IF(
   $B$8="Overall Alert",IF(
      'Compound Alert'!T196 &gt;= 7, "HIGH",IF(
         'Compound Alert'!T196 &gt;= 5, "MED","LOW")), IF(
            $B$8="Underlying Vulnerability", IF(
               'Compound Alert'!AA196 &gt;= 10, "HIGH",IF(
                  'Compound Alert'!AA196 &gt;= 7, "MED","LOW")),IF(
                     $B$8="Emerging Threat", IF(
                        'Compound Alert'!AH196 &gt;= 10, "HIGH",IF(
                            'Compound Alert'!AH196 &gt;= 7, "MED","LOW")))))</f>
        <v>MED</v>
      </c>
      <c r="M137" s="25" t="str">
        <f ca="1">IF(
   $B$8="Overall Alert",IF(
      'Compound Alert'!U196 &gt;= 7, "HIGH",IF(
         'Compound Alert'!U196 &gt;= 5, "MED","LOW")), IF(
            $B$8="Underlying Vulnerability", IF(
               'Compound Alert'!AB196 &gt;= 10, "HIGH",IF(
                  'Compound Alert'!AB196 &gt;= 7, "MED","LOW")),IF(
                     $B$8="Emerging Threat", IF(
                        'Compound Alert'!AI196 &gt;= 10, "HIGH",IF(
                            'Compound Alert'!AI196 &gt;= 7, "MED","LOW")))))</f>
        <v>LOW</v>
      </c>
      <c r="N137" s="25" t="str">
        <f ca="1">IF(
   $B$8="Overall Alert",IF(
      'Compound Alert'!V196 &gt;= 7, "HIGH",IF(
         'Compound Alert'!V196 &gt;= 5, "MED","LOW")), IF(
            $B$8="Underlying Vulnerability", IF(
               'Compound Alert'!AC196 &gt;= 10, "HIGH",IF(
                  'Compound Alert'!AC196 &gt;= 7, "MED","LOW")),IF(
                     $B$8="Emerging Threat", IF(
                        'Compound Alert'!AJ196 &gt;= 10, "HIGH",IF(
                            'Compound Alert'!AJ196 &gt;= 7, "MED","LOW")))))</f>
        <v>LOW</v>
      </c>
      <c r="O137" s="25" t="str">
        <f ca="1">IF(
   $B$8="Overall Alert",IF(
      'Compound Alert'!W196 &gt;= 7, "HIGH",IF(
         'Compound Alert'!W196 &gt;= 5, "MED","LOW")), IF(
            $B$8="Underlying Vulnerability", IF(
               'Compound Alert'!AD196 &gt;= 10, "HIGH",IF(
                  'Compound Alert'!AD196 &gt;= 7, "MED","LOW")),IF(
                     $B$8="Emerging Threat", IF(
                        'Compound Alert'!AK196 &gt;= 10, "HIGH",IF(
                            'Compound Alert'!AK196 &gt;= 7, "MED","LOW")))))</f>
        <v>LOW</v>
      </c>
      <c r="P137" s="25"/>
      <c r="Q137" s="26"/>
      <c r="R137" s="26"/>
      <c r="S137" s="21"/>
      <c r="T137" s="21"/>
      <c r="U137" s="21"/>
      <c r="V137" s="21"/>
      <c r="W137" s="21"/>
      <c r="X137" s="21"/>
      <c r="Y137" s="27"/>
      <c r="Z137" s="27"/>
      <c r="AA137" s="27"/>
      <c r="AB137" s="27"/>
      <c r="AC137" s="27"/>
      <c r="AD137" s="27"/>
      <c r="AE137" s="27"/>
      <c r="AF137" s="27"/>
      <c r="AJ137" s="21"/>
      <c r="AK137" s="21"/>
      <c r="AL137" s="21"/>
      <c r="AM137" s="21"/>
      <c r="AN137" s="21"/>
      <c r="AO137" s="21"/>
      <c r="AP137" s="21"/>
      <c r="AQ137" s="21"/>
      <c r="AR137" s="21"/>
      <c r="AS137" s="21"/>
      <c r="AT137" s="21"/>
      <c r="AU137" s="21"/>
      <c r="AV137" s="21"/>
      <c r="AW137" s="21"/>
      <c r="AX137" s="21"/>
    </row>
    <row r="138" spans="1:50" x14ac:dyDescent="0.2">
      <c r="A138" s="63">
        <v>97</v>
      </c>
      <c r="B138" s="20" t="str">
        <f>'Compound Alert'!B173</f>
        <v>Saudi Arabia</v>
      </c>
      <c r="C138" s="20" t="str">
        <f>'Compound Alert'!C173</f>
        <v>SAU</v>
      </c>
      <c r="D138" s="20" t="str">
        <f>'Compound Alert'!D173</f>
        <v>MEA           Middle East &amp; North Africa</v>
      </c>
      <c r="E138" s="20" t="str">
        <f>'Compound Alert'!E173</f>
        <v>NA</v>
      </c>
      <c r="F138" s="217">
        <f ca="1">'Compound Alert'!F173</f>
        <v>168</v>
      </c>
      <c r="G138" s="22">
        <f ca="1">IF($B$8="Overall Alert",'Compound Alert'!G173,IF($B$8="Underlying Vulnerability",'Compound Alert'!J173,IF($B$8="Emerging Threat",'Compound Alert'!M173)))</f>
        <v>0.5</v>
      </c>
      <c r="H138" s="23">
        <f ca="1">IF($B$8="Overall Alert",'Compound Alert'!H173,IF($B$8="Underlying Vulnerability",'Compound Alert'!K173,IF($B$8="Emerging Threat",'Compound Alert'!N173)))</f>
        <v>0.5</v>
      </c>
      <c r="I138" s="50">
        <f t="shared" ca="1" si="1"/>
        <v>0</v>
      </c>
      <c r="J138" s="25" t="str">
        <f ca="1">IF(
   $B$8="Overall Alert",IF(
      'Compound Alert'!R173 &gt;= 7, "HIGH",IF(
         'Compound Alert'!R173 &gt;= 5, "MED","LOW")), IF(
            $B$8="Underlying Vulnerability", IF(
               'Compound Alert'!Y173 &gt;= 10, "HIGH",IF(
                  'Compound Alert'!Y173 &gt;= 7, "MED","LOW")),IF(
                     $B$8="Emerging Threat", IF(
                        'Compound Alert'!AF173 &gt;= 10, "HIGH",IF(
                            'Compound Alert'!AF173 &gt;= 7, "MED","LOW")))))</f>
        <v>LOW</v>
      </c>
      <c r="K138" s="25" t="str">
        <f ca="1">IF(
   $B$8="Overall Alert",IF(
      'Compound Alert'!S173 &gt;= 7, "HIGH",IF(
         'Compound Alert'!S173 &gt;= 5, "MED","LOW")), IF(
            $B$8="Underlying Vulnerability", IF(
               'Compound Alert'!Z173 &gt;= 10, "HIGH",IF(
                  'Compound Alert'!Z173 &gt;= 7, "MED","LOW")),IF(
                     $B$8="Emerging Threat", IF(
                        'Compound Alert'!AG173 &gt;= 10, "HIGH",IF(
                            'Compound Alert'!AG173 &gt;= 7, "MED","LOW")))))</f>
        <v>LOW</v>
      </c>
      <c r="L138" s="25" t="str">
        <f ca="1">IF(
   $B$8="Overall Alert",IF(
      'Compound Alert'!T173 &gt;= 7, "HIGH",IF(
         'Compound Alert'!T173 &gt;= 5, "MED","LOW")), IF(
            $B$8="Underlying Vulnerability", IF(
               'Compound Alert'!AA173 &gt;= 10, "HIGH",IF(
                  'Compound Alert'!AA173 &gt;= 7, "MED","LOW")),IF(
                     $B$8="Emerging Threat", IF(
                        'Compound Alert'!AH173 &gt;= 10, "HIGH",IF(
                            'Compound Alert'!AH173 &gt;= 7, "MED","LOW")))))</f>
        <v>MED</v>
      </c>
      <c r="M138" s="25" t="str">
        <f ca="1">IF(
   $B$8="Overall Alert",IF(
      'Compound Alert'!U173 &gt;= 7, "HIGH",IF(
         'Compound Alert'!U173 &gt;= 5, "MED","LOW")), IF(
            $B$8="Underlying Vulnerability", IF(
               'Compound Alert'!AB173 &gt;= 10, "HIGH",IF(
                  'Compound Alert'!AB173 &gt;= 7, "MED","LOW")),IF(
                     $B$8="Emerging Threat", IF(
                        'Compound Alert'!AI173 &gt;= 10, "HIGH",IF(
                            'Compound Alert'!AI173 &gt;= 7, "MED","LOW")))))</f>
        <v>LOW</v>
      </c>
      <c r="N138" s="25" t="str">
        <f ca="1">IF(
   $B$8="Overall Alert",IF(
      'Compound Alert'!V173 &gt;= 7, "HIGH",IF(
         'Compound Alert'!V173 &gt;= 5, "MED","LOW")), IF(
            $B$8="Underlying Vulnerability", IF(
               'Compound Alert'!AC173 &gt;= 10, "HIGH",IF(
                  'Compound Alert'!AC173 &gt;= 7, "MED","LOW")),IF(
                     $B$8="Emerging Threat", IF(
                        'Compound Alert'!AJ173 &gt;= 10, "HIGH",IF(
                            'Compound Alert'!AJ173 &gt;= 7, "MED","LOW")))))</f>
        <v>LOW</v>
      </c>
      <c r="O138" s="25" t="str">
        <f ca="1">IF(
   $B$8="Overall Alert",IF(
      'Compound Alert'!W173 &gt;= 7, "HIGH",IF(
         'Compound Alert'!W173 &gt;= 5, "MED","LOW")), IF(
            $B$8="Underlying Vulnerability", IF(
               'Compound Alert'!AD173 &gt;= 10, "HIGH",IF(
                  'Compound Alert'!AD173 &gt;= 7, "MED","LOW")),IF(
                     $B$8="Emerging Threat", IF(
                        'Compound Alert'!AK173 &gt;= 10, "HIGH",IF(
                            'Compound Alert'!AK173 &gt;= 7, "MED","LOW")))))</f>
        <v>LOW</v>
      </c>
      <c r="P138" s="25"/>
      <c r="Q138" s="26"/>
      <c r="R138" s="26"/>
      <c r="S138" s="21"/>
      <c r="T138" s="21"/>
      <c r="U138" s="21"/>
      <c r="V138" s="21"/>
      <c r="W138" s="21"/>
      <c r="X138" s="21"/>
      <c r="Y138" s="27"/>
      <c r="Z138" s="27"/>
      <c r="AA138" s="27"/>
      <c r="AB138" s="27"/>
      <c r="AC138" s="27"/>
      <c r="AD138" s="27"/>
      <c r="AE138" s="27"/>
      <c r="AF138" s="27"/>
      <c r="AJ138" s="21"/>
      <c r="AK138" s="21"/>
      <c r="AL138" s="21"/>
      <c r="AM138" s="21"/>
      <c r="AN138" s="21"/>
      <c r="AO138" s="21"/>
      <c r="AP138" s="21"/>
      <c r="AQ138" s="21"/>
      <c r="AR138" s="21"/>
      <c r="AS138" s="21"/>
      <c r="AT138" s="21"/>
      <c r="AU138" s="21"/>
      <c r="AV138" s="21"/>
      <c r="AW138" s="21"/>
      <c r="AX138" s="21"/>
    </row>
    <row r="139" spans="1:50" x14ac:dyDescent="0.2">
      <c r="A139" s="63">
        <v>98</v>
      </c>
      <c r="B139" s="20" t="str">
        <f>'Compound Alert'!B205</f>
        <v>Taiwan, China</v>
      </c>
      <c r="C139" s="20" t="str">
        <f>'Compound Alert'!C205</f>
        <v>TWN</v>
      </c>
      <c r="D139" s="20" t="str">
        <f>'Compound Alert'!D205</f>
        <v>EAS           East Asia &amp; Pacific</v>
      </c>
      <c r="E139" s="20" t="str">
        <f>'Compound Alert'!E205</f>
        <v>NA</v>
      </c>
      <c r="F139" s="217">
        <f>'Compound Alert'!F205</f>
        <v>0</v>
      </c>
      <c r="G139" s="22">
        <f ca="1">IF($B$8="Overall Alert",'Compound Alert'!G205,IF($B$8="Underlying Vulnerability",'Compound Alert'!J205,IF($B$8="Emerging Threat",'Compound Alert'!M205)))</f>
        <v>0.5</v>
      </c>
      <c r="H139" s="23">
        <f ca="1">IF($B$8="Overall Alert",'Compound Alert'!H205,IF($B$8="Underlying Vulnerability",'Compound Alert'!K205,IF($B$8="Emerging Threat",'Compound Alert'!N205)))</f>
        <v>0.5</v>
      </c>
      <c r="I139" s="50">
        <f t="shared" ca="1" si="1"/>
        <v>0</v>
      </c>
      <c r="J139" s="25" t="str">
        <f ca="1">IF(
   $B$8="Overall Alert",IF(
      'Compound Alert'!R205 &gt;= 7, "HIGH",IF(
         'Compound Alert'!R205 &gt;= 5, "MED","LOW")), IF(
            $B$8="Underlying Vulnerability", IF(
               'Compound Alert'!Y205 &gt;= 10, "HIGH",IF(
                  'Compound Alert'!Y205 &gt;= 7, "MED","LOW")),IF(
                     $B$8="Emerging Threat", IF(
                        'Compound Alert'!AF205 &gt;= 10, "HIGH",IF(
                            'Compound Alert'!AF205 &gt;= 7, "MED","LOW")))))</f>
        <v>LOW</v>
      </c>
      <c r="K139" s="25" t="e">
        <f ca="1">IF(
   $B$8="Overall Alert",IF(
      'Compound Alert'!S205 &gt;= 7, "HIGH",IF(
         'Compound Alert'!S205 &gt;= 5, "MED","LOW")), IF(
            $B$8="Underlying Vulnerability", IF(
               'Compound Alert'!Z205 &gt;= 10, "HIGH",IF(
                  'Compound Alert'!Z205 &gt;= 7, "MED","LOW")),IF(
                     $B$8="Emerging Threat", IF(
                        'Compound Alert'!AG205 &gt;= 10, "HIGH",IF(
                            'Compound Alert'!AG205 &gt;= 7, "MED","LOW")))))</f>
        <v>#N/A</v>
      </c>
      <c r="L139" s="25" t="str">
        <f ca="1">IF(
   $B$8="Overall Alert",IF(
      'Compound Alert'!T205 &gt;= 7, "HIGH",IF(
         'Compound Alert'!T205 &gt;= 5, "MED","LOW")), IF(
            $B$8="Underlying Vulnerability", IF(
               'Compound Alert'!AA205 &gt;= 10, "HIGH",IF(
                  'Compound Alert'!AA205 &gt;= 7, "MED","LOW")),IF(
                     $B$8="Emerging Threat", IF(
                        'Compound Alert'!AH205 &gt;= 10, "HIGH",IF(
                            'Compound Alert'!AH205 &gt;= 7, "MED","LOW")))))</f>
        <v>MED</v>
      </c>
      <c r="M139" s="25" t="str">
        <f ca="1">IF(
   $B$8="Overall Alert",IF(
      'Compound Alert'!U205 &gt;= 7, "HIGH",IF(
         'Compound Alert'!U205 &gt;= 5, "MED","LOW")), IF(
            $B$8="Underlying Vulnerability", IF(
               'Compound Alert'!AB205 &gt;= 10, "HIGH",IF(
                  'Compound Alert'!AB205 &gt;= 7, "MED","LOW")),IF(
                     $B$8="Emerging Threat", IF(
                        'Compound Alert'!AI205 &gt;= 10, "HIGH",IF(
                            'Compound Alert'!AI205 &gt;= 7, "MED","LOW")))))</f>
        <v>LOW</v>
      </c>
      <c r="N139" s="25" t="str">
        <f ca="1">IF(
   $B$8="Overall Alert",IF(
      'Compound Alert'!V205 &gt;= 7, "HIGH",IF(
         'Compound Alert'!V205 &gt;= 5, "MED","LOW")), IF(
            $B$8="Underlying Vulnerability", IF(
               'Compound Alert'!AC205 &gt;= 10, "HIGH",IF(
                  'Compound Alert'!AC205 &gt;= 7, "MED","LOW")),IF(
                     $B$8="Emerging Threat", IF(
                        'Compound Alert'!AJ205 &gt;= 10, "HIGH",IF(
                            'Compound Alert'!AJ205 &gt;= 7, "MED","LOW")))))</f>
        <v>LOW</v>
      </c>
      <c r="O139" s="25" t="str">
        <f ca="1">IF(
   $B$8="Overall Alert",IF(
      'Compound Alert'!W205 &gt;= 7, "HIGH",IF(
         'Compound Alert'!W205 &gt;= 5, "MED","LOW")), IF(
            $B$8="Underlying Vulnerability", IF(
               'Compound Alert'!AD205 &gt;= 10, "HIGH",IF(
                  'Compound Alert'!AD205 &gt;= 7, "MED","LOW")),IF(
                     $B$8="Emerging Threat", IF(
                        'Compound Alert'!AK205 &gt;= 10, "HIGH",IF(
                            'Compound Alert'!AK205 &gt;= 7, "MED","LOW")))))</f>
        <v>LOW</v>
      </c>
      <c r="P139" s="25"/>
      <c r="Q139" s="26"/>
      <c r="R139" s="26"/>
      <c r="S139" s="21"/>
      <c r="T139" s="21"/>
      <c r="U139" s="21"/>
      <c r="V139" s="21"/>
      <c r="W139" s="21"/>
      <c r="X139" s="21"/>
      <c r="Y139" s="27"/>
      <c r="Z139" s="27"/>
      <c r="AA139" s="27"/>
      <c r="AB139" s="27"/>
      <c r="AC139" s="27"/>
      <c r="AD139" s="27"/>
      <c r="AE139" s="27"/>
      <c r="AF139" s="27"/>
      <c r="AJ139" s="21"/>
      <c r="AK139" s="21"/>
      <c r="AL139" s="21"/>
      <c r="AM139" s="21"/>
      <c r="AN139" s="21"/>
      <c r="AO139" s="21"/>
      <c r="AP139" s="21"/>
      <c r="AQ139" s="21"/>
      <c r="AR139" s="21"/>
      <c r="AS139" s="21"/>
      <c r="AT139" s="21"/>
      <c r="AU139" s="21"/>
      <c r="AV139" s="21"/>
      <c r="AW139" s="21"/>
      <c r="AX139" s="21"/>
    </row>
    <row r="140" spans="1:50" x14ac:dyDescent="0.2">
      <c r="A140" s="63">
        <v>99</v>
      </c>
      <c r="B140" s="20" t="str">
        <f>'Compound Alert'!B128</f>
        <v>Moldova</v>
      </c>
      <c r="C140" s="20" t="str">
        <f>'Compound Alert'!C128</f>
        <v>MDA</v>
      </c>
      <c r="D140" s="20" t="str">
        <f>'Compound Alert'!D128</f>
        <v>ECS           Europe &amp; Central Asia</v>
      </c>
      <c r="E140" s="20" t="str">
        <f>'Compound Alert'!E128</f>
        <v>IBRD</v>
      </c>
      <c r="F140" s="217">
        <f ca="1">'Compound Alert'!F128</f>
        <v>123</v>
      </c>
      <c r="G140" s="22">
        <f ca="1">IF($B$8="Overall Alert",'Compound Alert'!G128,IF($B$8="Underlying Vulnerability",'Compound Alert'!J128,IF($B$8="Emerging Threat",'Compound Alert'!M128)))</f>
        <v>0.5</v>
      </c>
      <c r="H140" s="23">
        <f ca="1">IF($B$8="Overall Alert",'Compound Alert'!H128,IF($B$8="Underlying Vulnerability",'Compound Alert'!K128,IF($B$8="Emerging Threat",'Compound Alert'!N128)))</f>
        <v>0.5</v>
      </c>
      <c r="I140" s="50">
        <f t="shared" ca="1" si="1"/>
        <v>0</v>
      </c>
      <c r="J140" s="25" t="str">
        <f ca="1">IF(
   $B$8="Overall Alert",IF(
      'Compound Alert'!R128 &gt;= 7, "HIGH",IF(
         'Compound Alert'!R128 &gt;= 5, "MED","LOW")), IF(
            $B$8="Underlying Vulnerability", IF(
               'Compound Alert'!Y128 &gt;= 10, "HIGH",IF(
                  'Compound Alert'!Y128 &gt;= 7, "MED","LOW")),IF(
                     $B$8="Emerging Threat", IF(
                        'Compound Alert'!AF128 &gt;= 10, "HIGH",IF(
                            'Compound Alert'!AF128 &gt;= 7, "MED","LOW")))))</f>
        <v>LOW</v>
      </c>
      <c r="K140" s="25" t="str">
        <f ca="1">IF(
   $B$8="Overall Alert",IF(
      'Compound Alert'!S128 &gt;= 7, "HIGH",IF(
         'Compound Alert'!S128 &gt;= 5, "MED","LOW")), IF(
            $B$8="Underlying Vulnerability", IF(
               'Compound Alert'!Z128 &gt;= 10, "HIGH",IF(
                  'Compound Alert'!Z128 &gt;= 7, "MED","LOW")),IF(
                     $B$8="Emerging Threat", IF(
                        'Compound Alert'!AG128 &gt;= 10, "HIGH",IF(
                            'Compound Alert'!AG128 &gt;= 7, "MED","LOW")))))</f>
        <v>LOW</v>
      </c>
      <c r="L140" s="25" t="str">
        <f ca="1">IF(
   $B$8="Overall Alert",IF(
      'Compound Alert'!T128 &gt;= 7, "HIGH",IF(
         'Compound Alert'!T128 &gt;= 5, "MED","LOW")), IF(
            $B$8="Underlying Vulnerability", IF(
               'Compound Alert'!AA128 &gt;= 10, "HIGH",IF(
                  'Compound Alert'!AA128 &gt;= 7, "MED","LOW")),IF(
                     $B$8="Emerging Threat", IF(
                        'Compound Alert'!AH128 &gt;= 10, "HIGH",IF(
                            'Compound Alert'!AH128 &gt;= 7, "MED","LOW")))))</f>
        <v>MED</v>
      </c>
      <c r="M140" s="25" t="str">
        <f ca="1">IF(
   $B$8="Overall Alert",IF(
      'Compound Alert'!U128 &gt;= 7, "HIGH",IF(
         'Compound Alert'!U128 &gt;= 5, "MED","LOW")), IF(
            $B$8="Underlying Vulnerability", IF(
               'Compound Alert'!AB128 &gt;= 10, "HIGH",IF(
                  'Compound Alert'!AB128 &gt;= 7, "MED","LOW")),IF(
                     $B$8="Emerging Threat", IF(
                        'Compound Alert'!AI128 &gt;= 10, "HIGH",IF(
                            'Compound Alert'!AI128 &gt;= 7, "MED","LOW")))))</f>
        <v>LOW</v>
      </c>
      <c r="N140" s="25" t="str">
        <f ca="1">IF(
   $B$8="Overall Alert",IF(
      'Compound Alert'!V128 &gt;= 7, "HIGH",IF(
         'Compound Alert'!V128 &gt;= 5, "MED","LOW")), IF(
            $B$8="Underlying Vulnerability", IF(
               'Compound Alert'!AC128 &gt;= 10, "HIGH",IF(
                  'Compound Alert'!AC128 &gt;= 7, "MED","LOW")),IF(
                     $B$8="Emerging Threat", IF(
                        'Compound Alert'!AJ128 &gt;= 10, "HIGH",IF(
                            'Compound Alert'!AJ128 &gt;= 7, "MED","LOW")))))</f>
        <v>LOW</v>
      </c>
      <c r="O140" s="25" t="str">
        <f ca="1">IF(
   $B$8="Overall Alert",IF(
      'Compound Alert'!W128 &gt;= 7, "HIGH",IF(
         'Compound Alert'!W128 &gt;= 5, "MED","LOW")), IF(
            $B$8="Underlying Vulnerability", IF(
               'Compound Alert'!AD128 &gt;= 10, "HIGH",IF(
                  'Compound Alert'!AD128 &gt;= 7, "MED","LOW")),IF(
                     $B$8="Emerging Threat", IF(
                        'Compound Alert'!AK128 &gt;= 10, "HIGH",IF(
                            'Compound Alert'!AK128 &gt;= 7, "MED","LOW")))))</f>
        <v>LOW</v>
      </c>
      <c r="P140" s="25"/>
      <c r="Q140" s="26"/>
      <c r="R140" s="26"/>
      <c r="S140" s="21"/>
      <c r="T140" s="21"/>
      <c r="U140" s="21"/>
      <c r="V140" s="21"/>
      <c r="W140" s="21"/>
      <c r="X140" s="21"/>
      <c r="Y140" s="27"/>
      <c r="Z140" s="27"/>
      <c r="AA140" s="27"/>
      <c r="AB140" s="27"/>
      <c r="AC140" s="27"/>
      <c r="AD140" s="27"/>
      <c r="AE140" s="27"/>
      <c r="AF140" s="27"/>
      <c r="AJ140" s="21"/>
      <c r="AK140" s="21"/>
      <c r="AL140" s="21"/>
      <c r="AM140" s="21"/>
      <c r="AN140" s="21"/>
      <c r="AO140" s="21"/>
      <c r="AP140" s="21"/>
      <c r="AQ140" s="21"/>
      <c r="AR140" s="21"/>
      <c r="AS140" s="21"/>
      <c r="AT140" s="21"/>
      <c r="AU140" s="21"/>
      <c r="AV140" s="21"/>
      <c r="AW140" s="21"/>
      <c r="AX140" s="21"/>
    </row>
    <row r="141" spans="1:50" x14ac:dyDescent="0.2">
      <c r="A141" s="63">
        <v>100</v>
      </c>
      <c r="B141" s="20" t="str">
        <f>'Compound Alert'!B166</f>
        <v>Paraguay</v>
      </c>
      <c r="C141" s="20" t="str">
        <f>'Compound Alert'!C166</f>
        <v>PRY</v>
      </c>
      <c r="D141" s="20" t="str">
        <f>'Compound Alert'!D166</f>
        <v>LCN           Latin America &amp; Caribbean</v>
      </c>
      <c r="E141" s="20" t="str">
        <f>'Compound Alert'!E166</f>
        <v>IBRD</v>
      </c>
      <c r="F141" s="217">
        <f ca="1">'Compound Alert'!F166</f>
        <v>161</v>
      </c>
      <c r="G141" s="22">
        <f ca="1">IF($B$8="Overall Alert",'Compound Alert'!G166,IF($B$8="Underlying Vulnerability",'Compound Alert'!J166,IF($B$8="Emerging Threat",'Compound Alert'!M166)))</f>
        <v>0.5</v>
      </c>
      <c r="H141" s="23">
        <f ca="1">IF($B$8="Overall Alert",'Compound Alert'!H166,IF($B$8="Underlying Vulnerability",'Compound Alert'!K166,IF($B$8="Emerging Threat",'Compound Alert'!N166)))</f>
        <v>0.5</v>
      </c>
      <c r="I141" s="50">
        <f t="shared" ca="1" si="1"/>
        <v>0</v>
      </c>
      <c r="J141" s="25" t="str">
        <f ca="1">IF(
   $B$8="Overall Alert",IF(
      'Compound Alert'!R166 &gt;= 7, "HIGH",IF(
         'Compound Alert'!R166 &gt;= 5, "MED","LOW")), IF(
            $B$8="Underlying Vulnerability", IF(
               'Compound Alert'!Y166 &gt;= 10, "HIGH",IF(
                  'Compound Alert'!Y166 &gt;= 7, "MED","LOW")),IF(
                     $B$8="Emerging Threat", IF(
                        'Compound Alert'!AF166 &gt;= 10, "HIGH",IF(
                            'Compound Alert'!AF166 &gt;= 7, "MED","LOW")))))</f>
        <v>LOW</v>
      </c>
      <c r="K141" s="25" t="str">
        <f ca="1">IF(
   $B$8="Overall Alert",IF(
      'Compound Alert'!S166 &gt;= 7, "HIGH",IF(
         'Compound Alert'!S166 &gt;= 5, "MED","LOW")), IF(
            $B$8="Underlying Vulnerability", IF(
               'Compound Alert'!Z166 &gt;= 10, "HIGH",IF(
                  'Compound Alert'!Z166 &gt;= 7, "MED","LOW")),IF(
                     $B$8="Emerging Threat", IF(
                        'Compound Alert'!AG166 &gt;= 10, "HIGH",IF(
                            'Compound Alert'!AG166 &gt;= 7, "MED","LOW")))))</f>
        <v>LOW</v>
      </c>
      <c r="L141" s="25" t="str">
        <f ca="1">IF(
   $B$8="Overall Alert",IF(
      'Compound Alert'!T166 &gt;= 7, "HIGH",IF(
         'Compound Alert'!T166 &gt;= 5, "MED","LOW")), IF(
            $B$8="Underlying Vulnerability", IF(
               'Compound Alert'!AA166 &gt;= 10, "HIGH",IF(
                  'Compound Alert'!AA166 &gt;= 7, "MED","LOW")),IF(
                     $B$8="Emerging Threat", IF(
                        'Compound Alert'!AH166 &gt;= 10, "HIGH",IF(
                            'Compound Alert'!AH166 &gt;= 7, "MED","LOW")))))</f>
        <v>LOW</v>
      </c>
      <c r="M141" s="25" t="str">
        <f ca="1">IF(
   $B$8="Overall Alert",IF(
      'Compound Alert'!U166 &gt;= 7, "HIGH",IF(
         'Compound Alert'!U166 &gt;= 5, "MED","LOW")), IF(
            $B$8="Underlying Vulnerability", IF(
               'Compound Alert'!AB166 &gt;= 10, "HIGH",IF(
                  'Compound Alert'!AB166 &gt;= 7, "MED","LOW")),IF(
                     $B$8="Emerging Threat", IF(
                        'Compound Alert'!AI166 &gt;= 10, "HIGH",IF(
                            'Compound Alert'!AI166 &gt;= 7, "MED","LOW")))))</f>
        <v>LOW</v>
      </c>
      <c r="N141" s="25" t="str">
        <f ca="1">IF(
   $B$8="Overall Alert",IF(
      'Compound Alert'!V166 &gt;= 7, "HIGH",IF(
         'Compound Alert'!V166 &gt;= 5, "MED","LOW")), IF(
            $B$8="Underlying Vulnerability", IF(
               'Compound Alert'!AC166 &gt;= 10, "HIGH",IF(
                  'Compound Alert'!AC166 &gt;= 7, "MED","LOW")),IF(
                     $B$8="Emerging Threat", IF(
                        'Compound Alert'!AJ166 &gt;= 10, "HIGH",IF(
                            'Compound Alert'!AJ166 &gt;= 7, "MED","LOW")))))</f>
        <v>MED</v>
      </c>
      <c r="O141" s="25" t="str">
        <f ca="1">IF(
   $B$8="Overall Alert",IF(
      'Compound Alert'!W166 &gt;= 7, "HIGH",IF(
         'Compound Alert'!W166 &gt;= 5, "MED","LOW")), IF(
            $B$8="Underlying Vulnerability", IF(
               'Compound Alert'!AD166 &gt;= 10, "HIGH",IF(
                  'Compound Alert'!AD166 &gt;= 7, "MED","LOW")),IF(
                     $B$8="Emerging Threat", IF(
                        'Compound Alert'!AK166 &gt;= 10, "HIGH",IF(
                            'Compound Alert'!AK166 &gt;= 7, "MED","LOW")))))</f>
        <v>LOW</v>
      </c>
      <c r="P141" s="25"/>
      <c r="Q141" s="26"/>
      <c r="R141" s="26"/>
      <c r="S141" s="21"/>
      <c r="T141" s="21"/>
      <c r="U141" s="21"/>
      <c r="V141" s="21"/>
      <c r="W141" s="21"/>
      <c r="X141" s="21"/>
      <c r="Y141" s="27"/>
      <c r="Z141" s="27"/>
      <c r="AA141" s="27"/>
      <c r="AB141" s="27"/>
      <c r="AC141" s="27"/>
      <c r="AD141" s="27"/>
      <c r="AE141" s="27"/>
      <c r="AF141" s="27"/>
      <c r="AJ141" s="21"/>
      <c r="AK141" s="21"/>
      <c r="AL141" s="21"/>
      <c r="AM141" s="21"/>
      <c r="AN141" s="21"/>
      <c r="AO141" s="21"/>
      <c r="AP141" s="21"/>
      <c r="AQ141" s="21"/>
      <c r="AR141" s="21"/>
      <c r="AS141" s="21"/>
      <c r="AT141" s="21"/>
      <c r="AU141" s="21"/>
      <c r="AV141" s="21"/>
      <c r="AW141" s="21"/>
      <c r="AX141" s="21"/>
    </row>
    <row r="142" spans="1:50" x14ac:dyDescent="0.2">
      <c r="A142" s="63">
        <v>101</v>
      </c>
      <c r="B142" s="20" t="str">
        <f>'Compound Alert'!B97</f>
        <v>Iran, Islamic Rep.</v>
      </c>
      <c r="C142" s="20" t="str">
        <f>'Compound Alert'!C97</f>
        <v>IRN</v>
      </c>
      <c r="D142" s="20" t="str">
        <f>'Compound Alert'!D97</f>
        <v>MEA           Middle East &amp; North Africa</v>
      </c>
      <c r="E142" s="20" t="str">
        <f>'Compound Alert'!E97</f>
        <v>IBRD</v>
      </c>
      <c r="F142" s="217">
        <f ca="1">'Compound Alert'!F97</f>
        <v>92</v>
      </c>
      <c r="G142" s="22">
        <f ca="1">IF($B$8="Overall Alert",'Compound Alert'!G97,IF($B$8="Underlying Vulnerability",'Compound Alert'!J97,IF($B$8="Emerging Threat",'Compound Alert'!M97)))</f>
        <v>0.5</v>
      </c>
      <c r="H142" s="23">
        <f ca="1">IF($B$8="Overall Alert",'Compound Alert'!H97,IF($B$8="Underlying Vulnerability",'Compound Alert'!K97,IF($B$8="Emerging Threat",'Compound Alert'!N97)))</f>
        <v>0.5</v>
      </c>
      <c r="I142" s="50">
        <f t="shared" ca="1" si="1"/>
        <v>0</v>
      </c>
      <c r="J142" s="25" t="str">
        <f ca="1">IF(
   $B$8="Overall Alert",IF(
      'Compound Alert'!R97 &gt;= 7, "HIGH",IF(
         'Compound Alert'!R97 &gt;= 5, "MED","LOW")), IF(
            $B$8="Underlying Vulnerability", IF(
               'Compound Alert'!Y97 &gt;= 10, "HIGH",IF(
                  'Compound Alert'!Y97 &gt;= 7, "MED","LOW")),IF(
                     $B$8="Emerging Threat", IF(
                        'Compound Alert'!AF97 &gt;= 10, "HIGH",IF(
                            'Compound Alert'!AF97 &gt;= 7, "MED","LOW")))))</f>
        <v>LOW</v>
      </c>
      <c r="K142" s="25" t="str">
        <f ca="1">IF(
   $B$8="Overall Alert",IF(
      'Compound Alert'!S97 &gt;= 7, "HIGH",IF(
         'Compound Alert'!S97 &gt;= 5, "MED","LOW")), IF(
            $B$8="Underlying Vulnerability", IF(
               'Compound Alert'!Z97 &gt;= 10, "HIGH",IF(
                  'Compound Alert'!Z97 &gt;= 7, "MED","LOW")),IF(
                     $B$8="Emerging Threat", IF(
                        'Compound Alert'!AG97 &gt;= 10, "HIGH",IF(
                            'Compound Alert'!AG97 &gt;= 7, "MED","LOW")))))</f>
        <v>LOW</v>
      </c>
      <c r="L142" s="25" t="str">
        <f ca="1">IF(
   $B$8="Overall Alert",IF(
      'Compound Alert'!T97 &gt;= 7, "HIGH",IF(
         'Compound Alert'!T97 &gt;= 5, "MED","LOW")), IF(
            $B$8="Underlying Vulnerability", IF(
               'Compound Alert'!AA97 &gt;= 10, "HIGH",IF(
                  'Compound Alert'!AA97 &gt;= 7, "MED","LOW")),IF(
                     $B$8="Emerging Threat", IF(
                        'Compound Alert'!AH97 &gt;= 10, "HIGH",IF(
                            'Compound Alert'!AH97 &gt;= 7, "MED","LOW")))))</f>
        <v>MED</v>
      </c>
      <c r="M142" s="25" t="str">
        <f ca="1">IF(
   $B$8="Overall Alert",IF(
      'Compound Alert'!U97 &gt;= 7, "HIGH",IF(
         'Compound Alert'!U97 &gt;= 5, "MED","LOW")), IF(
            $B$8="Underlying Vulnerability", IF(
               'Compound Alert'!AB97 &gt;= 10, "HIGH",IF(
                  'Compound Alert'!AB97 &gt;= 7, "MED","LOW")),IF(
                     $B$8="Emerging Threat", IF(
                        'Compound Alert'!AI97 &gt;= 10, "HIGH",IF(
                            'Compound Alert'!AI97 &gt;= 7, "MED","LOW")))))</f>
        <v>LOW</v>
      </c>
      <c r="N142" s="25" t="str">
        <f ca="1">IF(
   $B$8="Overall Alert",IF(
      'Compound Alert'!V97 &gt;= 7, "HIGH",IF(
         'Compound Alert'!V97 &gt;= 5, "MED","LOW")), IF(
            $B$8="Underlying Vulnerability", IF(
               'Compound Alert'!AC97 &gt;= 10, "HIGH",IF(
                  'Compound Alert'!AC97 &gt;= 7, "MED","LOW")),IF(
                     $B$8="Emerging Threat", IF(
                        'Compound Alert'!AJ97 &gt;= 10, "HIGH",IF(
                            'Compound Alert'!AJ97 &gt;= 7, "MED","LOW")))))</f>
        <v>LOW</v>
      </c>
      <c r="O142" s="25" t="str">
        <f ca="1">IF(
   $B$8="Overall Alert",IF(
      'Compound Alert'!W97 &gt;= 7, "HIGH",IF(
         'Compound Alert'!W97 &gt;= 5, "MED","LOW")), IF(
            $B$8="Underlying Vulnerability", IF(
               'Compound Alert'!AD97 &gt;= 10, "HIGH",IF(
                  'Compound Alert'!AD97 &gt;= 7, "MED","LOW")),IF(
                     $B$8="Emerging Threat", IF(
                        'Compound Alert'!AK97 &gt;= 10, "HIGH",IF(
                            'Compound Alert'!AK97 &gt;= 7, "MED","LOW")))))</f>
        <v>LOW</v>
      </c>
      <c r="P142" s="25"/>
      <c r="Q142" s="26"/>
      <c r="R142" s="26"/>
      <c r="S142" s="21"/>
      <c r="T142" s="21"/>
      <c r="U142" s="21"/>
      <c r="V142" s="21"/>
      <c r="W142" s="21"/>
      <c r="X142" s="21"/>
      <c r="Y142" s="27"/>
      <c r="Z142" s="27"/>
      <c r="AA142" s="27"/>
      <c r="AB142" s="27"/>
      <c r="AC142" s="27"/>
      <c r="AD142" s="27"/>
      <c r="AE142" s="27"/>
      <c r="AF142" s="27"/>
      <c r="AJ142" s="21"/>
      <c r="AK142" s="21"/>
      <c r="AL142" s="21"/>
      <c r="AM142" s="21"/>
      <c r="AN142" s="21"/>
      <c r="AO142" s="21"/>
      <c r="AP142" s="21"/>
      <c r="AQ142" s="21"/>
      <c r="AR142" s="21"/>
      <c r="AS142" s="21"/>
      <c r="AT142" s="21"/>
      <c r="AU142" s="21"/>
      <c r="AV142" s="21"/>
      <c r="AW142" s="21"/>
      <c r="AX142" s="21"/>
    </row>
    <row r="143" spans="1:50" x14ac:dyDescent="0.2">
      <c r="A143" s="63">
        <v>102</v>
      </c>
      <c r="B143" s="20" t="str">
        <f>'Compound Alert'!B75</f>
        <v>Georgia</v>
      </c>
      <c r="C143" s="20" t="str">
        <f>'Compound Alert'!C75</f>
        <v>GEO</v>
      </c>
      <c r="D143" s="20" t="str">
        <f>'Compound Alert'!D75</f>
        <v>ECS           Europe &amp; Central Asia</v>
      </c>
      <c r="E143" s="20" t="str">
        <f>'Compound Alert'!E75</f>
        <v>IBRD</v>
      </c>
      <c r="F143" s="217">
        <f ca="1">'Compound Alert'!F75</f>
        <v>70</v>
      </c>
      <c r="G143" s="22">
        <f ca="1">IF($B$8="Overall Alert",'Compound Alert'!G75,IF($B$8="Underlying Vulnerability",'Compound Alert'!J75,IF($B$8="Emerging Threat",'Compound Alert'!M75)))</f>
        <v>0.5</v>
      </c>
      <c r="H143" s="23">
        <f ca="1">IF($B$8="Overall Alert",'Compound Alert'!H75,IF($B$8="Underlying Vulnerability",'Compound Alert'!K75,IF($B$8="Emerging Threat",'Compound Alert'!N75)))</f>
        <v>0.5</v>
      </c>
      <c r="I143" s="50">
        <f t="shared" ca="1" si="1"/>
        <v>0</v>
      </c>
      <c r="J143" s="25" t="str">
        <f ca="1">IF(
   $B$8="Overall Alert",IF(
      'Compound Alert'!R75 &gt;= 7, "HIGH",IF(
         'Compound Alert'!R75 &gt;= 5, "MED","LOW")), IF(
            $B$8="Underlying Vulnerability", IF(
               'Compound Alert'!Y75 &gt;= 10, "HIGH",IF(
                  'Compound Alert'!Y75 &gt;= 7, "MED","LOW")),IF(
                     $B$8="Emerging Threat", IF(
                        'Compound Alert'!AF75 &gt;= 10, "HIGH",IF(
                            'Compound Alert'!AF75 &gt;= 7, "MED","LOW")))))</f>
        <v>LOW</v>
      </c>
      <c r="K143" s="25" t="str">
        <f ca="1">IF(
   $B$8="Overall Alert",IF(
      'Compound Alert'!S75 &gt;= 7, "HIGH",IF(
         'Compound Alert'!S75 &gt;= 5, "MED","LOW")), IF(
            $B$8="Underlying Vulnerability", IF(
               'Compound Alert'!Z75 &gt;= 10, "HIGH",IF(
                  'Compound Alert'!Z75 &gt;= 7, "MED","LOW")),IF(
                     $B$8="Emerging Threat", IF(
                        'Compound Alert'!AG75 &gt;= 10, "HIGH",IF(
                            'Compound Alert'!AG75 &gt;= 7, "MED","LOW")))))</f>
        <v>LOW</v>
      </c>
      <c r="L143" s="25" t="str">
        <f ca="1">IF(
   $B$8="Overall Alert",IF(
      'Compound Alert'!T75 &gt;= 7, "HIGH",IF(
         'Compound Alert'!T75 &gt;= 5, "MED","LOW")), IF(
            $B$8="Underlying Vulnerability", IF(
               'Compound Alert'!AA75 &gt;= 10, "HIGH",IF(
                  'Compound Alert'!AA75 &gt;= 7, "MED","LOW")),IF(
                     $B$8="Emerging Threat", IF(
                        'Compound Alert'!AH75 &gt;= 10, "HIGH",IF(
                            'Compound Alert'!AH75 &gt;= 7, "MED","LOW")))))</f>
        <v>LOW</v>
      </c>
      <c r="M143" s="25" t="str">
        <f ca="1">IF(
   $B$8="Overall Alert",IF(
      'Compound Alert'!U75 &gt;= 7, "HIGH",IF(
         'Compound Alert'!U75 &gt;= 5, "MED","LOW")), IF(
            $B$8="Underlying Vulnerability", IF(
               'Compound Alert'!AB75 &gt;= 10, "HIGH",IF(
                  'Compound Alert'!AB75 &gt;= 7, "MED","LOW")),IF(
                     $B$8="Emerging Threat", IF(
                        'Compound Alert'!AI75 &gt;= 10, "HIGH",IF(
                            'Compound Alert'!AI75 &gt;= 7, "MED","LOW")))))</f>
        <v>MED</v>
      </c>
      <c r="N143" s="25" t="str">
        <f ca="1">IF(
   $B$8="Overall Alert",IF(
      'Compound Alert'!V75 &gt;= 7, "HIGH",IF(
         'Compound Alert'!V75 &gt;= 5, "MED","LOW")), IF(
            $B$8="Underlying Vulnerability", IF(
               'Compound Alert'!AC75 &gt;= 10, "HIGH",IF(
                  'Compound Alert'!AC75 &gt;= 7, "MED","LOW")),IF(
                     $B$8="Emerging Threat", IF(
                        'Compound Alert'!AJ75 &gt;= 10, "HIGH",IF(
                            'Compound Alert'!AJ75 &gt;= 7, "MED","LOW")))))</f>
        <v>LOW</v>
      </c>
      <c r="O143" s="25" t="str">
        <f ca="1">IF(
   $B$8="Overall Alert",IF(
      'Compound Alert'!W75 &gt;= 7, "HIGH",IF(
         'Compound Alert'!W75 &gt;= 5, "MED","LOW")), IF(
            $B$8="Underlying Vulnerability", IF(
               'Compound Alert'!AD75 &gt;= 10, "HIGH",IF(
                  'Compound Alert'!AD75 &gt;= 7, "MED","LOW")),IF(
                     $B$8="Emerging Threat", IF(
                        'Compound Alert'!AK75 &gt;= 10, "HIGH",IF(
                            'Compound Alert'!AK75 &gt;= 7, "MED","LOW")))))</f>
        <v>LOW</v>
      </c>
      <c r="P143" s="25"/>
      <c r="Q143" s="26"/>
      <c r="R143" s="26"/>
      <c r="S143" s="21"/>
      <c r="T143" s="21"/>
      <c r="U143" s="21"/>
      <c r="V143" s="21"/>
      <c r="W143" s="21"/>
      <c r="X143" s="21"/>
      <c r="Y143" s="27"/>
      <c r="Z143" s="27"/>
      <c r="AA143" s="27"/>
      <c r="AB143" s="27"/>
      <c r="AC143" s="27"/>
      <c r="AD143" s="27"/>
      <c r="AE143" s="27"/>
      <c r="AF143" s="27"/>
      <c r="AJ143" s="21"/>
      <c r="AK143" s="21"/>
      <c r="AL143" s="21"/>
      <c r="AM143" s="21"/>
      <c r="AN143" s="21"/>
      <c r="AO143" s="21"/>
      <c r="AP143" s="21"/>
      <c r="AQ143" s="21"/>
      <c r="AR143" s="21"/>
      <c r="AS143" s="21"/>
      <c r="AT143" s="21"/>
      <c r="AU143" s="21"/>
      <c r="AV143" s="21"/>
      <c r="AW143" s="21"/>
      <c r="AX143" s="21"/>
    </row>
    <row r="144" spans="1:50" x14ac:dyDescent="0.2">
      <c r="A144" s="63">
        <v>103</v>
      </c>
      <c r="B144" s="20" t="str">
        <f>'Compound Alert'!B189</f>
        <v>Eswatini</v>
      </c>
      <c r="C144" s="20" t="str">
        <f>'Compound Alert'!C189</f>
        <v>SWZ</v>
      </c>
      <c r="D144" s="20" t="str">
        <f>'Compound Alert'!D189</f>
        <v>SSF           Sub-Saharan Africa</v>
      </c>
      <c r="E144" s="20" t="str">
        <f>'Compound Alert'!E189</f>
        <v>IBRD</v>
      </c>
      <c r="F144" s="217">
        <f ca="1">'Compound Alert'!F189</f>
        <v>184</v>
      </c>
      <c r="G144" s="22">
        <f ca="1">IF($B$8="Overall Alert",'Compound Alert'!G189,IF($B$8="Underlying Vulnerability",'Compound Alert'!J189,IF($B$8="Emerging Threat",'Compound Alert'!M189)))</f>
        <v>0.5</v>
      </c>
      <c r="H144" s="23">
        <f ca="1">IF($B$8="Overall Alert",'Compound Alert'!H189,IF($B$8="Underlying Vulnerability",'Compound Alert'!K189,IF($B$8="Emerging Threat",'Compound Alert'!N189)))</f>
        <v>0.5</v>
      </c>
      <c r="I144" s="50">
        <f t="shared" ca="1" si="1"/>
        <v>0</v>
      </c>
      <c r="J144" s="25" t="str">
        <f ca="1">IF(
   $B$8="Overall Alert",IF(
      'Compound Alert'!R189 &gt;= 7, "HIGH",IF(
         'Compound Alert'!R189 &gt;= 5, "MED","LOW")), IF(
            $B$8="Underlying Vulnerability", IF(
               'Compound Alert'!Y189 &gt;= 10, "HIGH",IF(
                  'Compound Alert'!Y189 &gt;= 7, "MED","LOW")),IF(
                     $B$8="Emerging Threat", IF(
                        'Compound Alert'!AF189 &gt;= 10, "HIGH",IF(
                            'Compound Alert'!AF189 &gt;= 7, "MED","LOW")))))</f>
        <v>LOW</v>
      </c>
      <c r="K144" s="25" t="str">
        <f ca="1">IF(
   $B$8="Overall Alert",IF(
      'Compound Alert'!S189 &gt;= 7, "HIGH",IF(
         'Compound Alert'!S189 &gt;= 5, "MED","LOW")), IF(
            $B$8="Underlying Vulnerability", IF(
               'Compound Alert'!Z189 &gt;= 10, "HIGH",IF(
                  'Compound Alert'!Z189 &gt;= 7, "MED","LOW")),IF(
                     $B$8="Emerging Threat", IF(
                        'Compound Alert'!AG189 &gt;= 10, "HIGH",IF(
                            'Compound Alert'!AG189 &gt;= 7, "MED","LOW")))))</f>
        <v>LOW</v>
      </c>
      <c r="L144" s="25" t="str">
        <f ca="1">IF(
   $B$8="Overall Alert",IF(
      'Compound Alert'!T189 &gt;= 7, "HIGH",IF(
         'Compound Alert'!T189 &gt;= 5, "MED","LOW")), IF(
            $B$8="Underlying Vulnerability", IF(
               'Compound Alert'!AA189 &gt;= 10, "HIGH",IF(
                  'Compound Alert'!AA189 &gt;= 7, "MED","LOW")),IF(
                     $B$8="Emerging Threat", IF(
                        'Compound Alert'!AH189 &gt;= 10, "HIGH",IF(
                            'Compound Alert'!AH189 &gt;= 7, "MED","LOW")))))</f>
        <v>MED</v>
      </c>
      <c r="M144" s="25" t="str">
        <f ca="1">IF(
   $B$8="Overall Alert",IF(
      'Compound Alert'!U189 &gt;= 7, "HIGH",IF(
         'Compound Alert'!U189 &gt;= 5, "MED","LOW")), IF(
            $B$8="Underlying Vulnerability", IF(
               'Compound Alert'!AB189 &gt;= 10, "HIGH",IF(
                  'Compound Alert'!AB189 &gt;= 7, "MED","LOW")),IF(
                     $B$8="Emerging Threat", IF(
                        'Compound Alert'!AI189 &gt;= 10, "HIGH",IF(
                            'Compound Alert'!AI189 &gt;= 7, "MED","LOW")))))</f>
        <v>LOW</v>
      </c>
      <c r="N144" s="25" t="str">
        <f ca="1">IF(
   $B$8="Overall Alert",IF(
      'Compound Alert'!V189 &gt;= 7, "HIGH",IF(
         'Compound Alert'!V189 &gt;= 5, "MED","LOW")), IF(
            $B$8="Underlying Vulnerability", IF(
               'Compound Alert'!AC189 &gt;= 10, "HIGH",IF(
                  'Compound Alert'!AC189 &gt;= 7, "MED","LOW")),IF(
                     $B$8="Emerging Threat", IF(
                        'Compound Alert'!AJ189 &gt;= 10, "HIGH",IF(
                            'Compound Alert'!AJ189 &gt;= 7, "MED","LOW")))))</f>
        <v>LOW</v>
      </c>
      <c r="O144" s="25" t="str">
        <f ca="1">IF(
   $B$8="Overall Alert",IF(
      'Compound Alert'!W189 &gt;= 7, "HIGH",IF(
         'Compound Alert'!W189 &gt;= 5, "MED","LOW")), IF(
            $B$8="Underlying Vulnerability", IF(
               'Compound Alert'!AD189 &gt;= 10, "HIGH",IF(
                  'Compound Alert'!AD189 &gt;= 7, "MED","LOW")),IF(
                     $B$8="Emerging Threat", IF(
                        'Compound Alert'!AK189 &gt;= 10, "HIGH",IF(
                            'Compound Alert'!AK189 &gt;= 7, "MED","LOW")))))</f>
        <v>LOW</v>
      </c>
      <c r="P144" s="25"/>
      <c r="Q144" s="26"/>
      <c r="R144" s="26"/>
      <c r="S144" s="21"/>
      <c r="T144" s="21"/>
      <c r="U144" s="21"/>
      <c r="V144" s="21"/>
      <c r="W144" s="21"/>
      <c r="X144" s="21"/>
      <c r="Y144" s="27"/>
      <c r="Z144" s="27"/>
      <c r="AA144" s="27"/>
      <c r="AB144" s="27"/>
      <c r="AC144" s="27"/>
      <c r="AD144" s="27"/>
      <c r="AE144" s="27"/>
      <c r="AF144" s="27"/>
      <c r="AJ144" s="21"/>
      <c r="AK144" s="21"/>
      <c r="AL144" s="21"/>
      <c r="AM144" s="21"/>
      <c r="AN144" s="21"/>
      <c r="AO144" s="21"/>
      <c r="AP144" s="21"/>
      <c r="AQ144" s="21"/>
      <c r="AR144" s="21"/>
      <c r="AS144" s="21"/>
      <c r="AT144" s="21"/>
      <c r="AU144" s="21"/>
      <c r="AV144" s="21"/>
      <c r="AW144" s="21"/>
      <c r="AX144" s="21"/>
    </row>
    <row r="145" spans="1:50" x14ac:dyDescent="0.2">
      <c r="A145" s="63">
        <v>104</v>
      </c>
      <c r="B145" s="20" t="str">
        <f>'Compound Alert'!B28</f>
        <v>Belarus</v>
      </c>
      <c r="C145" s="20" t="str">
        <f>'Compound Alert'!C28</f>
        <v>BLR</v>
      </c>
      <c r="D145" s="20" t="str">
        <f>'Compound Alert'!D28</f>
        <v>ECS           Europe &amp; Central Asia</v>
      </c>
      <c r="E145" s="20" t="str">
        <f>'Compound Alert'!E28</f>
        <v>IBRD</v>
      </c>
      <c r="F145" s="217">
        <f ca="1">'Compound Alert'!F28</f>
        <v>23</v>
      </c>
      <c r="G145" s="22">
        <f ca="1">IF($B$8="Overall Alert",'Compound Alert'!G28,IF($B$8="Underlying Vulnerability",'Compound Alert'!J28,IF($B$8="Emerging Threat",'Compound Alert'!M28)))</f>
        <v>0.5</v>
      </c>
      <c r="H145" s="23">
        <f ca="1">IF($B$8="Overall Alert",'Compound Alert'!H28,IF($B$8="Underlying Vulnerability",'Compound Alert'!K28,IF($B$8="Emerging Threat",'Compound Alert'!N28)))</f>
        <v>0.5</v>
      </c>
      <c r="I145" s="50">
        <f t="shared" ca="1" si="1"/>
        <v>0</v>
      </c>
      <c r="J145" s="25" t="str">
        <f ca="1">IF(
   $B$8="Overall Alert",IF(
      'Compound Alert'!R28 &gt;= 7, "HIGH",IF(
         'Compound Alert'!R28 &gt;= 5, "MED","LOW")), IF(
            $B$8="Underlying Vulnerability", IF(
               'Compound Alert'!Y28 &gt;= 10, "HIGH",IF(
                  'Compound Alert'!Y28 &gt;= 7, "MED","LOW")),IF(
                     $B$8="Emerging Threat", IF(
                        'Compound Alert'!AF28 &gt;= 10, "HIGH",IF(
                            'Compound Alert'!AF28 &gt;= 7, "MED","LOW")))))</f>
        <v>LOW</v>
      </c>
      <c r="K145" s="25" t="str">
        <f ca="1">IF(
   $B$8="Overall Alert",IF(
      'Compound Alert'!S28 &gt;= 7, "HIGH",IF(
         'Compound Alert'!S28 &gt;= 5, "MED","LOW")), IF(
            $B$8="Underlying Vulnerability", IF(
               'Compound Alert'!Z28 &gt;= 10, "HIGH",IF(
                  'Compound Alert'!Z28 &gt;= 7, "MED","LOW")),IF(
                     $B$8="Emerging Threat", IF(
                        'Compound Alert'!AG28 &gt;= 10, "HIGH",IF(
                            'Compound Alert'!AG28 &gt;= 7, "MED","LOW")))))</f>
        <v>LOW</v>
      </c>
      <c r="L145" s="25" t="str">
        <f ca="1">IF(
   $B$8="Overall Alert",IF(
      'Compound Alert'!T28 &gt;= 7, "HIGH",IF(
         'Compound Alert'!T28 &gt;= 5, "MED","LOW")), IF(
            $B$8="Underlying Vulnerability", IF(
               'Compound Alert'!AA28 &gt;= 10, "HIGH",IF(
                  'Compound Alert'!AA28 &gt;= 7, "MED","LOW")),IF(
                     $B$8="Emerging Threat", IF(
                        'Compound Alert'!AH28 &gt;= 10, "HIGH",IF(
                            'Compound Alert'!AH28 &gt;= 7, "MED","LOW")))))</f>
        <v>MED</v>
      </c>
      <c r="M145" s="25" t="str">
        <f ca="1">IF(
   $B$8="Overall Alert",IF(
      'Compound Alert'!U28 &gt;= 7, "HIGH",IF(
         'Compound Alert'!U28 &gt;= 5, "MED","LOW")), IF(
            $B$8="Underlying Vulnerability", IF(
               'Compound Alert'!AB28 &gt;= 10, "HIGH",IF(
                  'Compound Alert'!AB28 &gt;= 7, "MED","LOW")),IF(
                     $B$8="Emerging Threat", IF(
                        'Compound Alert'!AI28 &gt;= 10, "HIGH",IF(
                            'Compound Alert'!AI28 &gt;= 7, "MED","LOW")))))</f>
        <v>LOW</v>
      </c>
      <c r="N145" s="25" t="str">
        <f ca="1">IF(
   $B$8="Overall Alert",IF(
      'Compound Alert'!V28 &gt;= 7, "HIGH",IF(
         'Compound Alert'!V28 &gt;= 5, "MED","LOW")), IF(
            $B$8="Underlying Vulnerability", IF(
               'Compound Alert'!AC28 &gt;= 10, "HIGH",IF(
                  'Compound Alert'!AC28 &gt;= 7, "MED","LOW")),IF(
                     $B$8="Emerging Threat", IF(
                        'Compound Alert'!AJ28 &gt;= 10, "HIGH",IF(
                            'Compound Alert'!AJ28 &gt;= 7, "MED","LOW")))))</f>
        <v>LOW</v>
      </c>
      <c r="O145" s="25" t="str">
        <f ca="1">IF(
   $B$8="Overall Alert",IF(
      'Compound Alert'!W28 &gt;= 7, "HIGH",IF(
         'Compound Alert'!W28 &gt;= 5, "MED","LOW")), IF(
            $B$8="Underlying Vulnerability", IF(
               'Compound Alert'!AD28 &gt;= 10, "HIGH",IF(
                  'Compound Alert'!AD28 &gt;= 7, "MED","LOW")),IF(
                     $B$8="Emerging Threat", IF(
                        'Compound Alert'!AK28 &gt;= 10, "HIGH",IF(
                            'Compound Alert'!AK28 &gt;= 7, "MED","LOW")))))</f>
        <v>LOW</v>
      </c>
      <c r="P145" s="25"/>
      <c r="Q145" s="26"/>
      <c r="R145" s="26"/>
      <c r="S145" s="21"/>
      <c r="T145" s="21"/>
      <c r="U145" s="21"/>
      <c r="V145" s="21"/>
      <c r="W145" s="21"/>
      <c r="X145" s="21"/>
      <c r="Y145" s="27"/>
      <c r="Z145" s="27"/>
      <c r="AA145" s="27"/>
      <c r="AB145" s="27"/>
      <c r="AC145" s="27"/>
      <c r="AD145" s="27"/>
      <c r="AE145" s="27"/>
      <c r="AF145" s="27"/>
      <c r="AJ145" s="21"/>
      <c r="AK145" s="21"/>
      <c r="AL145" s="21"/>
      <c r="AM145" s="21"/>
      <c r="AN145" s="21"/>
      <c r="AO145" s="21"/>
      <c r="AP145" s="21"/>
      <c r="AQ145" s="21"/>
      <c r="AR145" s="21"/>
      <c r="AS145" s="21"/>
      <c r="AT145" s="21"/>
      <c r="AU145" s="21"/>
      <c r="AV145" s="21"/>
      <c r="AW145" s="21"/>
      <c r="AX145" s="21"/>
    </row>
    <row r="146" spans="1:50" x14ac:dyDescent="0.2">
      <c r="A146" s="63">
        <v>105</v>
      </c>
      <c r="B146" s="20" t="str">
        <f>'Compound Alert'!B27</f>
        <v>Bosnia and Herzegovina</v>
      </c>
      <c r="C146" s="20" t="str">
        <f>'Compound Alert'!C27</f>
        <v>BIH</v>
      </c>
      <c r="D146" s="20" t="str">
        <f>'Compound Alert'!D27</f>
        <v>ECS           Europe &amp; Central Asia</v>
      </c>
      <c r="E146" s="20" t="str">
        <f>'Compound Alert'!E27</f>
        <v>IBRD</v>
      </c>
      <c r="F146" s="217">
        <f ca="1">'Compound Alert'!F27</f>
        <v>22</v>
      </c>
      <c r="G146" s="22">
        <f ca="1">IF($B$8="Overall Alert",'Compound Alert'!G27,IF($B$8="Underlying Vulnerability",'Compound Alert'!J27,IF($B$8="Emerging Threat",'Compound Alert'!M27)))</f>
        <v>0.5</v>
      </c>
      <c r="H146" s="23">
        <f ca="1">IF($B$8="Overall Alert",'Compound Alert'!H27,IF($B$8="Underlying Vulnerability",'Compound Alert'!K27,IF($B$8="Emerging Threat",'Compound Alert'!N27)))</f>
        <v>0.5</v>
      </c>
      <c r="I146" s="50">
        <f t="shared" ca="1" si="1"/>
        <v>0</v>
      </c>
      <c r="J146" s="25" t="str">
        <f ca="1">IF(
   $B$8="Overall Alert",IF(
      'Compound Alert'!R27 &gt;= 7, "HIGH",IF(
         'Compound Alert'!R27 &gt;= 5, "MED","LOW")), IF(
            $B$8="Underlying Vulnerability", IF(
               'Compound Alert'!Y27 &gt;= 10, "HIGH",IF(
                  'Compound Alert'!Y27 &gt;= 7, "MED","LOW")),IF(
                     $B$8="Emerging Threat", IF(
                        'Compound Alert'!AF27 &gt;= 10, "HIGH",IF(
                            'Compound Alert'!AF27 &gt;= 7, "MED","LOW")))))</f>
        <v>LOW</v>
      </c>
      <c r="K146" s="25" t="str">
        <f ca="1">IF(
   $B$8="Overall Alert",IF(
      'Compound Alert'!S27 &gt;= 7, "HIGH",IF(
         'Compound Alert'!S27 &gt;= 5, "MED","LOW")), IF(
            $B$8="Underlying Vulnerability", IF(
               'Compound Alert'!Z27 &gt;= 10, "HIGH",IF(
                  'Compound Alert'!Z27 &gt;= 7, "MED","LOW")),IF(
                     $B$8="Emerging Threat", IF(
                        'Compound Alert'!AG27 &gt;= 10, "HIGH",IF(
                            'Compound Alert'!AG27 &gt;= 7, "MED","LOW")))))</f>
        <v>LOW</v>
      </c>
      <c r="L146" s="25" t="str">
        <f ca="1">IF(
   $B$8="Overall Alert",IF(
      'Compound Alert'!T27 &gt;= 7, "HIGH",IF(
         'Compound Alert'!T27 &gt;= 5, "MED","LOW")), IF(
            $B$8="Underlying Vulnerability", IF(
               'Compound Alert'!AA27 &gt;= 10, "HIGH",IF(
                  'Compound Alert'!AA27 &gt;= 7, "MED","LOW")),IF(
                     $B$8="Emerging Threat", IF(
                        'Compound Alert'!AH27 &gt;= 10, "HIGH",IF(
                            'Compound Alert'!AH27 &gt;= 7, "MED","LOW")))))</f>
        <v>LOW</v>
      </c>
      <c r="M146" s="25" t="str">
        <f ca="1">IF(
   $B$8="Overall Alert",IF(
      'Compound Alert'!U27 &gt;= 7, "HIGH",IF(
         'Compound Alert'!U27 &gt;= 5, "MED","LOW")), IF(
            $B$8="Underlying Vulnerability", IF(
               'Compound Alert'!AB27 &gt;= 10, "HIGH",IF(
                  'Compound Alert'!AB27 &gt;= 7, "MED","LOW")),IF(
                     $B$8="Emerging Threat", IF(
                        'Compound Alert'!AI27 &gt;= 10, "HIGH",IF(
                            'Compound Alert'!AI27 &gt;= 7, "MED","LOW")))))</f>
        <v>MED</v>
      </c>
      <c r="N146" s="25" t="str">
        <f ca="1">IF(
   $B$8="Overall Alert",IF(
      'Compound Alert'!V27 &gt;= 7, "HIGH",IF(
         'Compound Alert'!V27 &gt;= 5, "MED","LOW")), IF(
            $B$8="Underlying Vulnerability", IF(
               'Compound Alert'!AC27 &gt;= 10, "HIGH",IF(
                  'Compound Alert'!AC27 &gt;= 7, "MED","LOW")),IF(
                     $B$8="Emerging Threat", IF(
                        'Compound Alert'!AJ27 &gt;= 10, "HIGH",IF(
                            'Compound Alert'!AJ27 &gt;= 7, "MED","LOW")))))</f>
        <v>LOW</v>
      </c>
      <c r="O146" s="25" t="str">
        <f ca="1">IF(
   $B$8="Overall Alert",IF(
      'Compound Alert'!W27 &gt;= 7, "HIGH",IF(
         'Compound Alert'!W27 &gt;= 5, "MED","LOW")), IF(
            $B$8="Underlying Vulnerability", IF(
               'Compound Alert'!AD27 &gt;= 10, "HIGH",IF(
                  'Compound Alert'!AD27 &gt;= 7, "MED","LOW")),IF(
                     $B$8="Emerging Threat", IF(
                        'Compound Alert'!AK27 &gt;= 10, "HIGH",IF(
                            'Compound Alert'!AK27 &gt;= 7, "MED","LOW")))))</f>
        <v>LOW</v>
      </c>
      <c r="P146" s="25"/>
      <c r="Q146" s="26"/>
      <c r="R146" s="26"/>
      <c r="S146" s="21"/>
      <c r="T146" s="21"/>
      <c r="U146" s="21"/>
      <c r="V146" s="21"/>
      <c r="W146" s="21"/>
      <c r="X146" s="21"/>
      <c r="Y146" s="27"/>
      <c r="Z146" s="27"/>
      <c r="AA146" s="27"/>
      <c r="AB146" s="27"/>
      <c r="AC146" s="27"/>
      <c r="AD146" s="27"/>
      <c r="AE146" s="27"/>
      <c r="AF146" s="27"/>
      <c r="AJ146" s="21"/>
      <c r="AK146" s="21"/>
      <c r="AL146" s="21"/>
      <c r="AM146" s="21"/>
      <c r="AN146" s="21"/>
      <c r="AO146" s="21"/>
      <c r="AP146" s="21"/>
      <c r="AQ146" s="21"/>
      <c r="AR146" s="21"/>
      <c r="AS146" s="21"/>
      <c r="AT146" s="21"/>
      <c r="AU146" s="21"/>
      <c r="AV146" s="21"/>
      <c r="AW146" s="21"/>
      <c r="AX146" s="21"/>
    </row>
    <row r="147" spans="1:50" x14ac:dyDescent="0.2">
      <c r="A147" s="63">
        <v>106</v>
      </c>
      <c r="B147" s="20" t="str">
        <f>'Compound Alert'!B64</f>
        <v>Eritrea</v>
      </c>
      <c r="C147" s="20" t="str">
        <f>'Compound Alert'!C64</f>
        <v>ERI</v>
      </c>
      <c r="D147" s="20" t="str">
        <f>'Compound Alert'!D64</f>
        <v>SSF           Sub-Saharan Africa</v>
      </c>
      <c r="E147" s="20" t="str">
        <f>'Compound Alert'!E64</f>
        <v>IDA</v>
      </c>
      <c r="F147" s="217">
        <f ca="1">'Compound Alert'!F64</f>
        <v>59</v>
      </c>
      <c r="G147" s="22">
        <f ca="1">IF($B$8="Overall Alert",'Compound Alert'!G64,IF($B$8="Underlying Vulnerability",'Compound Alert'!J64,IF($B$8="Emerging Threat",'Compound Alert'!M64)))</f>
        <v>0.5</v>
      </c>
      <c r="H147" s="23">
        <f ca="1">IF($B$8="Overall Alert",'Compound Alert'!H64,IF($B$8="Underlying Vulnerability",'Compound Alert'!K64,IF($B$8="Emerging Threat",'Compound Alert'!N64)))</f>
        <v>0.5</v>
      </c>
      <c r="I147" s="50">
        <f t="shared" ca="1" si="1"/>
        <v>0</v>
      </c>
      <c r="J147" s="25" t="str">
        <f ca="1">IF(
   $B$8="Overall Alert",IF(
      'Compound Alert'!R64 &gt;= 7, "HIGH",IF(
         'Compound Alert'!R64 &gt;= 5, "MED","LOW")), IF(
            $B$8="Underlying Vulnerability", IF(
               'Compound Alert'!Y64 &gt;= 10, "HIGH",IF(
                  'Compound Alert'!Y64 &gt;= 7, "MED","LOW")),IF(
                     $B$8="Emerging Threat", IF(
                        'Compound Alert'!AF64 &gt;= 10, "HIGH",IF(
                            'Compound Alert'!AF64 &gt;= 7, "MED","LOW")))))</f>
        <v>LOW</v>
      </c>
      <c r="K147" s="25" t="str">
        <f ca="1">IF(
   $B$8="Overall Alert",IF(
      'Compound Alert'!S64 &gt;= 7, "HIGH",IF(
         'Compound Alert'!S64 &gt;= 5, "MED","LOW")), IF(
            $B$8="Underlying Vulnerability", IF(
               'Compound Alert'!Z64 &gt;= 10, "HIGH",IF(
                  'Compound Alert'!Z64 &gt;= 7, "MED","LOW")),IF(
                     $B$8="Emerging Threat", IF(
                        'Compound Alert'!AG64 &gt;= 10, "HIGH",IF(
                            'Compound Alert'!AG64 &gt;= 7, "MED","LOW")))))</f>
        <v>LOW</v>
      </c>
      <c r="L147" s="25" t="str">
        <f ca="1">IF(
   $B$8="Overall Alert",IF(
      'Compound Alert'!T64 &gt;= 7, "HIGH",IF(
         'Compound Alert'!T64 &gt;= 5, "MED","LOW")), IF(
            $B$8="Underlying Vulnerability", IF(
               'Compound Alert'!AA64 &gt;= 10, "HIGH",IF(
                  'Compound Alert'!AA64 &gt;= 7, "MED","LOW")),IF(
                     $B$8="Emerging Threat", IF(
                        'Compound Alert'!AH64 &gt;= 10, "HIGH",IF(
                            'Compound Alert'!AH64 &gt;= 7, "MED","LOW")))))</f>
        <v>LOW</v>
      </c>
      <c r="M147" s="25" t="str">
        <f ca="1">IF(
   $B$8="Overall Alert",IF(
      'Compound Alert'!U64 &gt;= 7, "HIGH",IF(
         'Compound Alert'!U64 &gt;= 5, "MED","LOW")), IF(
            $B$8="Underlying Vulnerability", IF(
               'Compound Alert'!AB64 &gt;= 10, "HIGH",IF(
                  'Compound Alert'!AB64 &gt;= 7, "MED","LOW")),IF(
                     $B$8="Emerging Threat", IF(
                        'Compound Alert'!AI64 &gt;= 10, "HIGH",IF(
                            'Compound Alert'!AI64 &gt;= 7, "MED","LOW")))))</f>
        <v>LOW</v>
      </c>
      <c r="N147" s="25" t="str">
        <f ca="1">IF(
   $B$8="Overall Alert",IF(
      'Compound Alert'!V64 &gt;= 7, "HIGH",IF(
         'Compound Alert'!V64 &gt;= 5, "MED","LOW")), IF(
            $B$8="Underlying Vulnerability", IF(
               'Compound Alert'!AC64 &gt;= 10, "HIGH",IF(
                  'Compound Alert'!AC64 &gt;= 7, "MED","LOW")),IF(
                     $B$8="Emerging Threat", IF(
                        'Compound Alert'!AJ64 &gt;= 10, "HIGH",IF(
                            'Compound Alert'!AJ64 &gt;= 7, "MED","LOW")))))</f>
        <v>LOW</v>
      </c>
      <c r="O147" s="25" t="str">
        <f ca="1">IF(
   $B$8="Overall Alert",IF(
      'Compound Alert'!W64 &gt;= 7, "HIGH",IF(
         'Compound Alert'!W64 &gt;= 5, "MED","LOW")), IF(
            $B$8="Underlying Vulnerability", IF(
               'Compound Alert'!AD64 &gt;= 10, "HIGH",IF(
                  'Compound Alert'!AD64 &gt;= 7, "MED","LOW")),IF(
                     $B$8="Emerging Threat", IF(
                        'Compound Alert'!AK64 &gt;= 10, "HIGH",IF(
                            'Compound Alert'!AK64 &gt;= 7, "MED","LOW")))))</f>
        <v>MED</v>
      </c>
      <c r="P147" s="25"/>
      <c r="Q147" s="26"/>
      <c r="R147" s="26"/>
      <c r="S147" s="21"/>
      <c r="T147" s="21"/>
      <c r="U147" s="21"/>
      <c r="V147" s="21"/>
      <c r="W147" s="21"/>
      <c r="X147" s="21"/>
      <c r="Y147" s="27"/>
      <c r="Z147" s="27"/>
      <c r="AA147" s="27"/>
      <c r="AB147" s="27"/>
      <c r="AC147" s="27"/>
      <c r="AD147" s="27"/>
      <c r="AE147" s="27"/>
      <c r="AF147" s="27"/>
      <c r="AJ147" s="21"/>
      <c r="AK147" s="21"/>
      <c r="AL147" s="21"/>
      <c r="AM147" s="21"/>
      <c r="AN147" s="21"/>
      <c r="AO147" s="21"/>
      <c r="AP147" s="21"/>
      <c r="AQ147" s="21"/>
      <c r="AR147" s="21"/>
      <c r="AS147" s="21"/>
      <c r="AT147" s="21"/>
      <c r="AU147" s="21"/>
      <c r="AV147" s="21"/>
      <c r="AW147" s="21"/>
      <c r="AX147" s="21"/>
    </row>
    <row r="148" spans="1:50" x14ac:dyDescent="0.2">
      <c r="A148" s="63">
        <v>107</v>
      </c>
      <c r="B148" s="20" t="str">
        <f>'Compound Alert'!B92</f>
        <v>Hungary</v>
      </c>
      <c r="C148" s="20" t="str">
        <f>'Compound Alert'!C92</f>
        <v>HUN</v>
      </c>
      <c r="D148" s="20" t="str">
        <f>'Compound Alert'!D92</f>
        <v>ECS           Europe &amp; Central Asia</v>
      </c>
      <c r="E148" s="20" t="str">
        <f>'Compound Alert'!E92</f>
        <v>NA</v>
      </c>
      <c r="F148" s="217">
        <f ca="1">'Compound Alert'!F92</f>
        <v>87</v>
      </c>
      <c r="G148" s="22">
        <f ca="1">IF($B$8="Overall Alert",'Compound Alert'!G92,IF($B$8="Underlying Vulnerability",'Compound Alert'!J92,IF($B$8="Emerging Threat",'Compound Alert'!M92)))</f>
        <v>0.5</v>
      </c>
      <c r="H148" s="23">
        <f ca="1">IF($B$8="Overall Alert",'Compound Alert'!H92,IF($B$8="Underlying Vulnerability",'Compound Alert'!K92,IF($B$8="Emerging Threat",'Compound Alert'!N92)))</f>
        <v>0.5</v>
      </c>
      <c r="I148" s="50">
        <f t="shared" ca="1" si="1"/>
        <v>0</v>
      </c>
      <c r="J148" s="25" t="str">
        <f ca="1">IF(
   $B$8="Overall Alert",IF(
      'Compound Alert'!R92 &gt;= 7, "HIGH",IF(
         'Compound Alert'!R92 &gt;= 5, "MED","LOW")), IF(
            $B$8="Underlying Vulnerability", IF(
               'Compound Alert'!Y92 &gt;= 10, "HIGH",IF(
                  'Compound Alert'!Y92 &gt;= 7, "MED","LOW")),IF(
                     $B$8="Emerging Threat", IF(
                        'Compound Alert'!AF92 &gt;= 10, "HIGH",IF(
                            'Compound Alert'!AF92 &gt;= 7, "MED","LOW")))))</f>
        <v>LOW</v>
      </c>
      <c r="K148" s="25" t="str">
        <f ca="1">IF(
   $B$8="Overall Alert",IF(
      'Compound Alert'!S92 &gt;= 7, "HIGH",IF(
         'Compound Alert'!S92 &gt;= 5, "MED","LOW")), IF(
            $B$8="Underlying Vulnerability", IF(
               'Compound Alert'!Z92 &gt;= 10, "HIGH",IF(
                  'Compound Alert'!Z92 &gt;= 7, "MED","LOW")),IF(
                     $B$8="Emerging Threat", IF(
                        'Compound Alert'!AG92 &gt;= 10, "HIGH",IF(
                            'Compound Alert'!AG92 &gt;= 7, "MED","LOW")))))</f>
        <v>LOW</v>
      </c>
      <c r="L148" s="25" t="str">
        <f ca="1">IF(
   $B$8="Overall Alert",IF(
      'Compound Alert'!T92 &gt;= 7, "HIGH",IF(
         'Compound Alert'!T92 &gt;= 5, "MED","LOW")), IF(
            $B$8="Underlying Vulnerability", IF(
               'Compound Alert'!AA92 &gt;= 10, "HIGH",IF(
                  'Compound Alert'!AA92 &gt;= 7, "MED","LOW")),IF(
                     $B$8="Emerging Threat", IF(
                        'Compound Alert'!AH92 &gt;= 10, "HIGH",IF(
                            'Compound Alert'!AH92 &gt;= 7, "MED","LOW")))))</f>
        <v>MED</v>
      </c>
      <c r="M148" s="25" t="str">
        <f ca="1">IF(
   $B$8="Overall Alert",IF(
      'Compound Alert'!U92 &gt;= 7, "HIGH",IF(
         'Compound Alert'!U92 &gt;= 5, "MED","LOW")), IF(
            $B$8="Underlying Vulnerability", IF(
               'Compound Alert'!AB92 &gt;= 10, "HIGH",IF(
                  'Compound Alert'!AB92 &gt;= 7, "MED","LOW")),IF(
                     $B$8="Emerging Threat", IF(
                        'Compound Alert'!AI92 &gt;= 10, "HIGH",IF(
                            'Compound Alert'!AI92 &gt;= 7, "MED","LOW")))))</f>
        <v>LOW</v>
      </c>
      <c r="N148" s="25" t="str">
        <f ca="1">IF(
   $B$8="Overall Alert",IF(
      'Compound Alert'!V92 &gt;= 7, "HIGH",IF(
         'Compound Alert'!V92 &gt;= 5, "MED","LOW")), IF(
            $B$8="Underlying Vulnerability", IF(
               'Compound Alert'!AC92 &gt;= 10, "HIGH",IF(
                  'Compound Alert'!AC92 &gt;= 7, "MED","LOW")),IF(
                     $B$8="Emerging Threat", IF(
                        'Compound Alert'!AJ92 &gt;= 10, "HIGH",IF(
                            'Compound Alert'!AJ92 &gt;= 7, "MED","LOW")))))</f>
        <v>LOW</v>
      </c>
      <c r="O148" s="25" t="str">
        <f ca="1">IF(
   $B$8="Overall Alert",IF(
      'Compound Alert'!W92 &gt;= 7, "HIGH",IF(
         'Compound Alert'!W92 &gt;= 5, "MED","LOW")), IF(
            $B$8="Underlying Vulnerability", IF(
               'Compound Alert'!AD92 &gt;= 10, "HIGH",IF(
                  'Compound Alert'!AD92 &gt;= 7, "MED","LOW")),IF(
                     $B$8="Emerging Threat", IF(
                        'Compound Alert'!AK92 &gt;= 10, "HIGH",IF(
                            'Compound Alert'!AK92 &gt;= 7, "MED","LOW")))))</f>
        <v>LOW</v>
      </c>
      <c r="P148" s="25"/>
      <c r="Q148" s="26"/>
      <c r="R148" s="26"/>
      <c r="S148" s="21"/>
      <c r="T148" s="21"/>
      <c r="U148" s="21"/>
      <c r="V148" s="21"/>
      <c r="W148" s="21"/>
      <c r="X148" s="21"/>
      <c r="Y148" s="27"/>
      <c r="Z148" s="27"/>
      <c r="AA148" s="27"/>
      <c r="AB148" s="27"/>
      <c r="AC148" s="27"/>
      <c r="AD148" s="27"/>
      <c r="AE148" s="27"/>
      <c r="AF148" s="27"/>
      <c r="AJ148" s="21"/>
      <c r="AK148" s="21"/>
      <c r="AL148" s="21"/>
      <c r="AM148" s="21"/>
      <c r="AN148" s="21"/>
      <c r="AO148" s="21"/>
      <c r="AP148" s="21"/>
      <c r="AQ148" s="21"/>
      <c r="AR148" s="21"/>
      <c r="AS148" s="21"/>
      <c r="AT148" s="21"/>
      <c r="AU148" s="21"/>
      <c r="AV148" s="21"/>
      <c r="AW148" s="21"/>
      <c r="AX148" s="21"/>
    </row>
    <row r="149" spans="1:50" x14ac:dyDescent="0.2">
      <c r="A149" s="63">
        <v>108</v>
      </c>
      <c r="B149" s="20" t="str">
        <f>'Compound Alert'!B182</f>
        <v>Serbia</v>
      </c>
      <c r="C149" s="20" t="str">
        <f>'Compound Alert'!C182</f>
        <v>SRB</v>
      </c>
      <c r="D149" s="20" t="str">
        <f>'Compound Alert'!D182</f>
        <v>ECS           Europe &amp; Central Asia</v>
      </c>
      <c r="E149" s="20" t="str">
        <f>'Compound Alert'!E182</f>
        <v>IBRD</v>
      </c>
      <c r="F149" s="217">
        <f ca="1">'Compound Alert'!F182</f>
        <v>177</v>
      </c>
      <c r="G149" s="22">
        <f ca="1">IF($B$8="Overall Alert",'Compound Alert'!G182,IF($B$8="Underlying Vulnerability",'Compound Alert'!J182,IF($B$8="Emerging Threat",'Compound Alert'!M182)))</f>
        <v>0.5</v>
      </c>
      <c r="H149" s="23">
        <f ca="1">IF($B$8="Overall Alert",'Compound Alert'!H182,IF($B$8="Underlying Vulnerability",'Compound Alert'!K182,IF($B$8="Emerging Threat",'Compound Alert'!N182)))</f>
        <v>0.5</v>
      </c>
      <c r="I149" s="50">
        <f t="shared" ca="1" si="1"/>
        <v>0</v>
      </c>
      <c r="J149" s="25" t="str">
        <f ca="1">IF(
   $B$8="Overall Alert",IF(
      'Compound Alert'!R182 &gt;= 7, "HIGH",IF(
         'Compound Alert'!R182 &gt;= 5, "MED","LOW")), IF(
            $B$8="Underlying Vulnerability", IF(
               'Compound Alert'!Y182 &gt;= 10, "HIGH",IF(
                  'Compound Alert'!Y182 &gt;= 7, "MED","LOW")),IF(
                     $B$8="Emerging Threat", IF(
                        'Compound Alert'!AF182 &gt;= 10, "HIGH",IF(
                            'Compound Alert'!AF182 &gt;= 7, "MED","LOW")))))</f>
        <v>LOW</v>
      </c>
      <c r="K149" s="25" t="str">
        <f ca="1">IF(
   $B$8="Overall Alert",IF(
      'Compound Alert'!S182 &gt;= 7, "HIGH",IF(
         'Compound Alert'!S182 &gt;= 5, "MED","LOW")), IF(
            $B$8="Underlying Vulnerability", IF(
               'Compound Alert'!Z182 &gt;= 10, "HIGH",IF(
                  'Compound Alert'!Z182 &gt;= 7, "MED","LOW")),IF(
                     $B$8="Emerging Threat", IF(
                        'Compound Alert'!AG182 &gt;= 10, "HIGH",IF(
                            'Compound Alert'!AG182 &gt;= 7, "MED","LOW")))))</f>
        <v>LOW</v>
      </c>
      <c r="L149" s="25" t="str">
        <f ca="1">IF(
   $B$8="Overall Alert",IF(
      'Compound Alert'!T182 &gt;= 7, "HIGH",IF(
         'Compound Alert'!T182 &gt;= 5, "MED","LOW")), IF(
            $B$8="Underlying Vulnerability", IF(
               'Compound Alert'!AA182 &gt;= 10, "HIGH",IF(
                  'Compound Alert'!AA182 &gt;= 7, "MED","LOW")),IF(
                     $B$8="Emerging Threat", IF(
                        'Compound Alert'!AH182 &gt;= 10, "HIGH",IF(
                            'Compound Alert'!AH182 &gt;= 7, "MED","LOW")))))</f>
        <v>MED</v>
      </c>
      <c r="M149" s="25" t="str">
        <f ca="1">IF(
   $B$8="Overall Alert",IF(
      'Compound Alert'!U182 &gt;= 7, "HIGH",IF(
         'Compound Alert'!U182 &gt;= 5, "MED","LOW")), IF(
            $B$8="Underlying Vulnerability", IF(
               'Compound Alert'!AB182 &gt;= 10, "HIGH",IF(
                  'Compound Alert'!AB182 &gt;= 7, "MED","LOW")),IF(
                     $B$8="Emerging Threat", IF(
                        'Compound Alert'!AI182 &gt;= 10, "HIGH",IF(
                            'Compound Alert'!AI182 &gt;= 7, "MED","LOW")))))</f>
        <v>LOW</v>
      </c>
      <c r="N149" s="25" t="str">
        <f ca="1">IF(
   $B$8="Overall Alert",IF(
      'Compound Alert'!V182 &gt;= 7, "HIGH",IF(
         'Compound Alert'!V182 &gt;= 5, "MED","LOW")), IF(
            $B$8="Underlying Vulnerability", IF(
               'Compound Alert'!AC182 &gt;= 10, "HIGH",IF(
                  'Compound Alert'!AC182 &gt;= 7, "MED","LOW")),IF(
                     $B$8="Emerging Threat", IF(
                        'Compound Alert'!AJ182 &gt;= 10, "HIGH",IF(
                            'Compound Alert'!AJ182 &gt;= 7, "MED","LOW")))))</f>
        <v>LOW</v>
      </c>
      <c r="O149" s="25" t="str">
        <f ca="1">IF(
   $B$8="Overall Alert",IF(
      'Compound Alert'!W182 &gt;= 7, "HIGH",IF(
         'Compound Alert'!W182 &gt;= 5, "MED","LOW")), IF(
            $B$8="Underlying Vulnerability", IF(
               'Compound Alert'!AD182 &gt;= 10, "HIGH",IF(
                  'Compound Alert'!AD182 &gt;= 7, "MED","LOW")),IF(
                     $B$8="Emerging Threat", IF(
                        'Compound Alert'!AK182 &gt;= 10, "HIGH",IF(
                            'Compound Alert'!AK182 &gt;= 7, "MED","LOW")))))</f>
        <v>LOW</v>
      </c>
      <c r="P149" s="25"/>
      <c r="Q149" s="26"/>
      <c r="R149" s="26"/>
      <c r="S149" s="21"/>
      <c r="T149" s="21"/>
      <c r="U149" s="21"/>
      <c r="V149" s="21"/>
      <c r="W149" s="21"/>
      <c r="X149" s="21"/>
      <c r="Y149" s="27"/>
      <c r="Z149" s="27"/>
      <c r="AA149" s="27"/>
      <c r="AB149" s="27"/>
      <c r="AC149" s="27"/>
      <c r="AD149" s="27"/>
      <c r="AE149" s="27"/>
      <c r="AF149" s="27"/>
      <c r="AJ149" s="21"/>
      <c r="AK149" s="21"/>
      <c r="AL149" s="21"/>
      <c r="AM149" s="21"/>
      <c r="AN149" s="21"/>
      <c r="AO149" s="21"/>
      <c r="AP149" s="21"/>
      <c r="AQ149" s="21"/>
      <c r="AR149" s="21"/>
      <c r="AS149" s="21"/>
      <c r="AT149" s="21"/>
      <c r="AU149" s="21"/>
      <c r="AV149" s="21"/>
      <c r="AW149" s="21"/>
      <c r="AX149" s="21"/>
    </row>
    <row r="150" spans="1:50" x14ac:dyDescent="0.2">
      <c r="A150" s="63">
        <v>109</v>
      </c>
      <c r="B150" s="20" t="str">
        <f>'Compound Alert'!B209</f>
        <v>Uruguay</v>
      </c>
      <c r="C150" s="20" t="str">
        <f>'Compound Alert'!C209</f>
        <v>URY</v>
      </c>
      <c r="D150" s="20" t="str">
        <f>'Compound Alert'!D209</f>
        <v>LCN           Latin America &amp; Caribbean</v>
      </c>
      <c r="E150" s="20" t="str">
        <f>'Compound Alert'!E209</f>
        <v>IBRD</v>
      </c>
      <c r="F150" s="217">
        <f>'Compound Alert'!F209</f>
        <v>0</v>
      </c>
      <c r="G150" s="22">
        <f ca="1">IF($B$8="Overall Alert",'Compound Alert'!G209,IF($B$8="Underlying Vulnerability",'Compound Alert'!J209,IF($B$8="Emerging Threat",'Compound Alert'!M209)))</f>
        <v>0.5</v>
      </c>
      <c r="H150" s="23">
        <f ca="1">IF($B$8="Overall Alert",'Compound Alert'!H209,IF($B$8="Underlying Vulnerability",'Compound Alert'!K209,IF($B$8="Emerging Threat",'Compound Alert'!N209)))</f>
        <v>0.5</v>
      </c>
      <c r="I150" s="50">
        <f t="shared" ca="1" si="1"/>
        <v>0</v>
      </c>
      <c r="J150" s="25" t="str">
        <f ca="1">IF(
   $B$8="Overall Alert",IF(
      'Compound Alert'!R209 &gt;= 7, "HIGH",IF(
         'Compound Alert'!R209 &gt;= 5, "MED","LOW")), IF(
            $B$8="Underlying Vulnerability", IF(
               'Compound Alert'!Y209 &gt;= 10, "HIGH",IF(
                  'Compound Alert'!Y209 &gt;= 7, "MED","LOW")),IF(
                     $B$8="Emerging Threat", IF(
                        'Compound Alert'!AF209 &gt;= 10, "HIGH",IF(
                            'Compound Alert'!AF209 &gt;= 7, "MED","LOW")))))</f>
        <v>LOW</v>
      </c>
      <c r="K150" s="25" t="str">
        <f ca="1">IF(
   $B$8="Overall Alert",IF(
      'Compound Alert'!S209 &gt;= 7, "HIGH",IF(
         'Compound Alert'!S209 &gt;= 5, "MED","LOW")), IF(
            $B$8="Underlying Vulnerability", IF(
               'Compound Alert'!Z209 &gt;= 10, "HIGH",IF(
                  'Compound Alert'!Z209 &gt;= 7, "MED","LOW")),IF(
                     $B$8="Emerging Threat", IF(
                        'Compound Alert'!AG209 &gt;= 10, "HIGH",IF(
                            'Compound Alert'!AG209 &gt;= 7, "MED","LOW")))))</f>
        <v>LOW</v>
      </c>
      <c r="L150" s="25" t="str">
        <f ca="1">IF(
   $B$8="Overall Alert",IF(
      'Compound Alert'!T209 &gt;= 7, "HIGH",IF(
         'Compound Alert'!T209 &gt;= 5, "MED","LOW")), IF(
            $B$8="Underlying Vulnerability", IF(
               'Compound Alert'!AA209 &gt;= 10, "HIGH",IF(
                  'Compound Alert'!AA209 &gt;= 7, "MED","LOW")),IF(
                     $B$8="Emerging Threat", IF(
                        'Compound Alert'!AH209 &gt;= 10, "HIGH",IF(
                            'Compound Alert'!AH209 &gt;= 7, "MED","LOW")))))</f>
        <v>MED</v>
      </c>
      <c r="M150" s="25" t="str">
        <f ca="1">IF(
   $B$8="Overall Alert",IF(
      'Compound Alert'!U209 &gt;= 7, "HIGH",IF(
         'Compound Alert'!U209 &gt;= 5, "MED","LOW")), IF(
            $B$8="Underlying Vulnerability", IF(
               'Compound Alert'!AB209 &gt;= 10, "HIGH",IF(
                  'Compound Alert'!AB209 &gt;= 7, "MED","LOW")),IF(
                     $B$8="Emerging Threat", IF(
                        'Compound Alert'!AI209 &gt;= 10, "HIGH",IF(
                            'Compound Alert'!AI209 &gt;= 7, "MED","LOW")))))</f>
        <v>LOW</v>
      </c>
      <c r="N150" s="25" t="str">
        <f ca="1">IF(
   $B$8="Overall Alert",IF(
      'Compound Alert'!V209 &gt;= 7, "HIGH",IF(
         'Compound Alert'!V209 &gt;= 5, "MED","LOW")), IF(
            $B$8="Underlying Vulnerability", IF(
               'Compound Alert'!AC209 &gt;= 10, "HIGH",IF(
                  'Compound Alert'!AC209 &gt;= 7, "MED","LOW")),IF(
                     $B$8="Emerging Threat", IF(
                        'Compound Alert'!AJ209 &gt;= 10, "HIGH",IF(
                            'Compound Alert'!AJ209 &gt;= 7, "MED","LOW")))))</f>
        <v>LOW</v>
      </c>
      <c r="O150" s="25" t="str">
        <f ca="1">IF(
   $B$8="Overall Alert",IF(
      'Compound Alert'!W209 &gt;= 7, "HIGH",IF(
         'Compound Alert'!W209 &gt;= 5, "MED","LOW")), IF(
            $B$8="Underlying Vulnerability", IF(
               'Compound Alert'!AD209 &gt;= 10, "HIGH",IF(
                  'Compound Alert'!AD209 &gt;= 7, "MED","LOW")),IF(
                     $B$8="Emerging Threat", IF(
                        'Compound Alert'!AK209 &gt;= 10, "HIGH",IF(
                            'Compound Alert'!AK209 &gt;= 7, "MED","LOW")))))</f>
        <v>LOW</v>
      </c>
      <c r="P150" s="25"/>
      <c r="Q150" s="26"/>
      <c r="R150" s="26"/>
      <c r="S150" s="21"/>
      <c r="T150" s="21"/>
      <c r="U150" s="21"/>
      <c r="V150" s="21"/>
      <c r="W150" s="21"/>
      <c r="X150" s="21"/>
      <c r="Y150" s="27"/>
      <c r="Z150" s="27"/>
      <c r="AA150" s="27"/>
      <c r="AB150" s="27"/>
      <c r="AC150" s="27"/>
      <c r="AD150" s="27"/>
      <c r="AE150" s="27"/>
      <c r="AF150" s="27"/>
      <c r="AJ150" s="21"/>
      <c r="AK150" s="21"/>
      <c r="AL150" s="21"/>
      <c r="AM150" s="21"/>
      <c r="AN150" s="21"/>
      <c r="AO150" s="21"/>
      <c r="AP150" s="21"/>
      <c r="AQ150" s="21"/>
      <c r="AR150" s="21"/>
      <c r="AS150" s="21"/>
      <c r="AT150" s="21"/>
      <c r="AU150" s="21"/>
      <c r="AV150" s="21"/>
      <c r="AW150" s="21"/>
      <c r="AX150" s="21"/>
    </row>
    <row r="151" spans="1:50" x14ac:dyDescent="0.2">
      <c r="A151" s="63">
        <v>110</v>
      </c>
      <c r="B151" s="20" t="str">
        <f>'Compound Alert'!B80</f>
        <v>Guinea-Bissau</v>
      </c>
      <c r="C151" s="20" t="str">
        <f>'Compound Alert'!C80</f>
        <v>GNB</v>
      </c>
      <c r="D151" s="20" t="str">
        <f>'Compound Alert'!D80</f>
        <v>SSF           Sub-Saharan Africa</v>
      </c>
      <c r="E151" s="20" t="str">
        <f>'Compound Alert'!E80</f>
        <v>IDA</v>
      </c>
      <c r="F151" s="217">
        <f ca="1">'Compound Alert'!F80</f>
        <v>75</v>
      </c>
      <c r="G151" s="22">
        <f ca="1">IF($B$8="Overall Alert",'Compound Alert'!G80,IF($B$8="Underlying Vulnerability",'Compound Alert'!J80,IF($B$8="Emerging Threat",'Compound Alert'!M80)))</f>
        <v>0.5</v>
      </c>
      <c r="H151" s="23">
        <f ca="1">IF($B$8="Overall Alert",'Compound Alert'!H80,IF($B$8="Underlying Vulnerability",'Compound Alert'!K80,IF($B$8="Emerging Threat",'Compound Alert'!N80)))</f>
        <v>0.5</v>
      </c>
      <c r="I151" s="50">
        <f t="shared" ca="1" si="1"/>
        <v>0</v>
      </c>
      <c r="J151" s="25" t="str">
        <f ca="1">IF(
   $B$8="Overall Alert",IF(
      'Compound Alert'!R80 &gt;= 7, "HIGH",IF(
         'Compound Alert'!R80 &gt;= 5, "MED","LOW")), IF(
            $B$8="Underlying Vulnerability", IF(
               'Compound Alert'!Y80 &gt;= 10, "HIGH",IF(
                  'Compound Alert'!Y80 &gt;= 7, "MED","LOW")),IF(
                     $B$8="Emerging Threat", IF(
                        'Compound Alert'!AF80 &gt;= 10, "HIGH",IF(
                            'Compound Alert'!AF80 &gt;= 7, "MED","LOW")))))</f>
        <v>LOW</v>
      </c>
      <c r="K151" s="25" t="str">
        <f ca="1">IF(
   $B$8="Overall Alert",IF(
      'Compound Alert'!S80 &gt;= 7, "HIGH",IF(
         'Compound Alert'!S80 &gt;= 5, "MED","LOW")), IF(
            $B$8="Underlying Vulnerability", IF(
               'Compound Alert'!Z80 &gt;= 10, "HIGH",IF(
                  'Compound Alert'!Z80 &gt;= 7, "MED","LOW")),IF(
                     $B$8="Emerging Threat", IF(
                        'Compound Alert'!AG80 &gt;= 10, "HIGH",IF(
                            'Compound Alert'!AG80 &gt;= 7, "MED","LOW")))))</f>
        <v>MED</v>
      </c>
      <c r="L151" s="25" t="e">
        <f ca="1">IF(
   $B$8="Overall Alert",IF(
      'Compound Alert'!T80 &gt;= 7, "HIGH",IF(
         'Compound Alert'!T80 &gt;= 5, "MED","LOW")), IF(
            $B$8="Underlying Vulnerability", IF(
               'Compound Alert'!AA80 &gt;= 10, "HIGH",IF(
                  'Compound Alert'!AA80 &gt;= 7, "MED","LOW")),IF(
                     $B$8="Emerging Threat", IF(
                        'Compound Alert'!AH80 &gt;= 10, "HIGH",IF(
                            'Compound Alert'!AH80 &gt;= 7, "MED","LOW")))))</f>
        <v>#N/A</v>
      </c>
      <c r="M151" s="25" t="str">
        <f ca="1">IF(
   $B$8="Overall Alert",IF(
      'Compound Alert'!U80 &gt;= 7, "HIGH",IF(
         'Compound Alert'!U80 &gt;= 5, "MED","LOW")), IF(
            $B$8="Underlying Vulnerability", IF(
               'Compound Alert'!AB80 &gt;= 10, "HIGH",IF(
                  'Compound Alert'!AB80 &gt;= 7, "MED","LOW")),IF(
                     $B$8="Emerging Threat", IF(
                        'Compound Alert'!AI80 &gt;= 10, "HIGH",IF(
                            'Compound Alert'!AI80 &gt;= 7, "MED","LOW")))))</f>
        <v>LOW</v>
      </c>
      <c r="N151" s="25" t="str">
        <f ca="1">IF(
   $B$8="Overall Alert",IF(
      'Compound Alert'!V80 &gt;= 7, "HIGH",IF(
         'Compound Alert'!V80 &gt;= 5, "MED","LOW")), IF(
            $B$8="Underlying Vulnerability", IF(
               'Compound Alert'!AC80 &gt;= 10, "HIGH",IF(
                  'Compound Alert'!AC80 &gt;= 7, "MED","LOW")),IF(
                     $B$8="Emerging Threat", IF(
                        'Compound Alert'!AJ80 &gt;= 10, "HIGH",IF(
                            'Compound Alert'!AJ80 &gt;= 7, "MED","LOW")))))</f>
        <v>LOW</v>
      </c>
      <c r="O151" s="25" t="str">
        <f ca="1">IF(
   $B$8="Overall Alert",IF(
      'Compound Alert'!W80 &gt;= 7, "HIGH",IF(
         'Compound Alert'!W80 &gt;= 5, "MED","LOW")), IF(
            $B$8="Underlying Vulnerability", IF(
               'Compound Alert'!AD80 &gt;= 10, "HIGH",IF(
                  'Compound Alert'!AD80 &gt;= 7, "MED","LOW")),IF(
                     $B$8="Emerging Threat", IF(
                        'Compound Alert'!AK80 &gt;= 10, "HIGH",IF(
                            'Compound Alert'!AK80 &gt;= 7, "MED","LOW")))))</f>
        <v>LOW</v>
      </c>
      <c r="P151" s="25"/>
      <c r="Q151" s="26"/>
      <c r="R151" s="26"/>
      <c r="S151" s="21"/>
      <c r="T151" s="21"/>
      <c r="U151" s="21"/>
      <c r="V151" s="21"/>
      <c r="W151" s="21"/>
      <c r="X151" s="21"/>
      <c r="Y151" s="27"/>
      <c r="Z151" s="27"/>
      <c r="AA151" s="27"/>
      <c r="AB151" s="27"/>
      <c r="AC151" s="27"/>
      <c r="AD151" s="27"/>
      <c r="AE151" s="27"/>
      <c r="AF151" s="27"/>
      <c r="AJ151" s="21"/>
      <c r="AK151" s="21"/>
      <c r="AL151" s="21"/>
      <c r="AM151" s="21"/>
      <c r="AN151" s="21"/>
      <c r="AO151" s="21"/>
      <c r="AP151" s="21"/>
      <c r="AQ151" s="21"/>
      <c r="AR151" s="21"/>
      <c r="AS151" s="21"/>
      <c r="AT151" s="21"/>
      <c r="AU151" s="21"/>
      <c r="AV151" s="21"/>
      <c r="AW151" s="21"/>
      <c r="AX151" s="21"/>
    </row>
    <row r="152" spans="1:50" x14ac:dyDescent="0.2">
      <c r="A152" s="63">
        <v>111</v>
      </c>
      <c r="B152" s="20" t="str">
        <f>'Compound Alert'!B18</f>
        <v>Azerbaijan</v>
      </c>
      <c r="C152" s="20" t="str">
        <f>'Compound Alert'!C18</f>
        <v>AZE</v>
      </c>
      <c r="D152" s="20" t="str">
        <f>'Compound Alert'!D18</f>
        <v>ECS           Europe &amp; Central Asia</v>
      </c>
      <c r="E152" s="20" t="str">
        <f>'Compound Alert'!E18</f>
        <v>IBRD</v>
      </c>
      <c r="F152" s="217">
        <f ca="1">'Compound Alert'!F18</f>
        <v>13</v>
      </c>
      <c r="G152" s="22">
        <f ca="1">IF($B$8="Overall Alert",'Compound Alert'!G18,IF($B$8="Underlying Vulnerability",'Compound Alert'!J18,IF($B$8="Emerging Threat",'Compound Alert'!M18)))</f>
        <v>0.5</v>
      </c>
      <c r="H152" s="23">
        <f ca="1">IF($B$8="Overall Alert",'Compound Alert'!H18,IF($B$8="Underlying Vulnerability",'Compound Alert'!K18,IF($B$8="Emerging Threat",'Compound Alert'!N18)))</f>
        <v>0.5</v>
      </c>
      <c r="I152" s="50">
        <f t="shared" ca="1" si="1"/>
        <v>0</v>
      </c>
      <c r="J152" s="25" t="str">
        <f ca="1">IF(
   $B$8="Overall Alert",IF(
      'Compound Alert'!R18 &gt;= 7, "HIGH",IF(
         'Compound Alert'!R18 &gt;= 5, "MED","LOW")), IF(
            $B$8="Underlying Vulnerability", IF(
               'Compound Alert'!Y18 &gt;= 10, "HIGH",IF(
                  'Compound Alert'!Y18 &gt;= 7, "MED","LOW")),IF(
                     $B$8="Emerging Threat", IF(
                        'Compound Alert'!AF18 &gt;= 10, "HIGH",IF(
                            'Compound Alert'!AF18 &gt;= 7, "MED","LOW")))))</f>
        <v>LOW</v>
      </c>
      <c r="K152" s="25" t="str">
        <f ca="1">IF(
   $B$8="Overall Alert",IF(
      'Compound Alert'!S18 &gt;= 7, "HIGH",IF(
         'Compound Alert'!S18 &gt;= 5, "MED","LOW")), IF(
            $B$8="Underlying Vulnerability", IF(
               'Compound Alert'!Z18 &gt;= 10, "HIGH",IF(
                  'Compound Alert'!Z18 &gt;= 7, "MED","LOW")),IF(
                     $B$8="Emerging Threat", IF(
                        'Compound Alert'!AG18 &gt;= 10, "HIGH",IF(
                            'Compound Alert'!AG18 &gt;= 7, "MED","LOW")))))</f>
        <v>LOW</v>
      </c>
      <c r="L152" s="25" t="str">
        <f ca="1">IF(
   $B$8="Overall Alert",IF(
      'Compound Alert'!T18 &gt;= 7, "HIGH",IF(
         'Compound Alert'!T18 &gt;= 5, "MED","LOW")), IF(
            $B$8="Underlying Vulnerability", IF(
               'Compound Alert'!AA18 &gt;= 10, "HIGH",IF(
                  'Compound Alert'!AA18 &gt;= 7, "MED","LOW")),IF(
                     $B$8="Emerging Threat", IF(
                        'Compound Alert'!AH18 &gt;= 10, "HIGH",IF(
                            'Compound Alert'!AH18 &gt;= 7, "MED","LOW")))))</f>
        <v>LOW</v>
      </c>
      <c r="M152" s="25" t="str">
        <f ca="1">IF(
   $B$8="Overall Alert",IF(
      'Compound Alert'!U18 &gt;= 7, "HIGH",IF(
         'Compound Alert'!U18 &gt;= 5, "MED","LOW")), IF(
            $B$8="Underlying Vulnerability", IF(
               'Compound Alert'!AB18 &gt;= 10, "HIGH",IF(
                  'Compound Alert'!AB18 &gt;= 7, "MED","LOW")),IF(
                     $B$8="Emerging Threat", IF(
                        'Compound Alert'!AI18 &gt;= 10, "HIGH",IF(
                            'Compound Alert'!AI18 &gt;= 7, "MED","LOW")))))</f>
        <v>MED</v>
      </c>
      <c r="N152" s="25" t="str">
        <f ca="1">IF(
   $B$8="Overall Alert",IF(
      'Compound Alert'!V18 &gt;= 7, "HIGH",IF(
         'Compound Alert'!V18 &gt;= 5, "MED","LOW")), IF(
            $B$8="Underlying Vulnerability", IF(
               'Compound Alert'!AC18 &gt;= 10, "HIGH",IF(
                  'Compound Alert'!AC18 &gt;= 7, "MED","LOW")),IF(
                     $B$8="Emerging Threat", IF(
                        'Compound Alert'!AJ18 &gt;= 10, "HIGH",IF(
                            'Compound Alert'!AJ18 &gt;= 7, "MED","LOW")))))</f>
        <v>LOW</v>
      </c>
      <c r="O152" s="25" t="str">
        <f ca="1">IF(
   $B$8="Overall Alert",IF(
      'Compound Alert'!W18 &gt;= 7, "HIGH",IF(
         'Compound Alert'!W18 &gt;= 5, "MED","LOW")), IF(
            $B$8="Underlying Vulnerability", IF(
               'Compound Alert'!AD18 &gt;= 10, "HIGH",IF(
                  'Compound Alert'!AD18 &gt;= 7, "MED","LOW")),IF(
                     $B$8="Emerging Threat", IF(
                        'Compound Alert'!AK18 &gt;= 10, "HIGH",IF(
                            'Compound Alert'!AK18 &gt;= 7, "MED","LOW")))))</f>
        <v>LOW</v>
      </c>
      <c r="P152" s="25"/>
      <c r="Q152" s="26"/>
      <c r="R152" s="26"/>
      <c r="S152" s="21"/>
      <c r="T152" s="21"/>
      <c r="U152" s="21"/>
      <c r="V152" s="21"/>
      <c r="W152" s="21"/>
      <c r="X152" s="21"/>
      <c r="Y152" s="27"/>
      <c r="Z152" s="27"/>
      <c r="AA152" s="27"/>
      <c r="AB152" s="27"/>
      <c r="AC152" s="27"/>
      <c r="AD152" s="27"/>
      <c r="AE152" s="27"/>
      <c r="AF152" s="27"/>
      <c r="AJ152" s="21"/>
      <c r="AK152" s="21"/>
      <c r="AL152" s="21"/>
      <c r="AM152" s="21"/>
      <c r="AN152" s="21"/>
      <c r="AO152" s="21"/>
      <c r="AP152" s="21"/>
      <c r="AQ152" s="21"/>
      <c r="AR152" s="21"/>
      <c r="AS152" s="21"/>
      <c r="AT152" s="21"/>
      <c r="AU152" s="21"/>
      <c r="AV152" s="21"/>
      <c r="AW152" s="21"/>
      <c r="AX152" s="21"/>
    </row>
    <row r="153" spans="1:50" x14ac:dyDescent="0.2">
      <c r="A153" s="63">
        <v>112</v>
      </c>
      <c r="B153" s="20" t="str">
        <f>'Compound Alert'!B198</f>
        <v>Turkmenistan</v>
      </c>
      <c r="C153" s="20" t="str">
        <f>'Compound Alert'!C198</f>
        <v>TKM</v>
      </c>
      <c r="D153" s="20" t="str">
        <f>'Compound Alert'!D198</f>
        <v>ECS           Europe &amp; Central Asia</v>
      </c>
      <c r="E153" s="20" t="str">
        <f>'Compound Alert'!E198</f>
        <v>IBRD</v>
      </c>
      <c r="F153" s="217">
        <f>'Compound Alert'!F198</f>
        <v>0</v>
      </c>
      <c r="G153" s="22">
        <f ca="1">IF($B$8="Overall Alert",'Compound Alert'!G198,IF($B$8="Underlying Vulnerability",'Compound Alert'!J198,IF($B$8="Emerging Threat",'Compound Alert'!M198)))</f>
        <v>0.5</v>
      </c>
      <c r="H153" s="23">
        <f ca="1">IF($B$8="Overall Alert",'Compound Alert'!H198,IF($B$8="Underlying Vulnerability",'Compound Alert'!K198,IF($B$8="Emerging Threat",'Compound Alert'!N198)))</f>
        <v>0.5</v>
      </c>
      <c r="I153" s="50">
        <f t="shared" ca="1" si="1"/>
        <v>0</v>
      </c>
      <c r="J153" s="25" t="str">
        <f ca="1">IF(
   $B$8="Overall Alert",IF(
      'Compound Alert'!R198 &gt;= 7, "HIGH",IF(
         'Compound Alert'!R198 &gt;= 5, "MED","LOW")), IF(
            $B$8="Underlying Vulnerability", IF(
               'Compound Alert'!Y198 &gt;= 10, "HIGH",IF(
                  'Compound Alert'!Y198 &gt;= 7, "MED","LOW")),IF(
                     $B$8="Emerging Threat", IF(
                        'Compound Alert'!AF198 &gt;= 10, "HIGH",IF(
                            'Compound Alert'!AF198 &gt;= 7, "MED","LOW")))))</f>
        <v>LOW</v>
      </c>
      <c r="K153" s="25" t="str">
        <f ca="1">IF(
   $B$8="Overall Alert",IF(
      'Compound Alert'!S198 &gt;= 7, "HIGH",IF(
         'Compound Alert'!S198 &gt;= 5, "MED","LOW")), IF(
            $B$8="Underlying Vulnerability", IF(
               'Compound Alert'!Z198 &gt;= 10, "HIGH",IF(
                  'Compound Alert'!Z198 &gt;= 7, "MED","LOW")),IF(
                     $B$8="Emerging Threat", IF(
                        'Compound Alert'!AG198 &gt;= 10, "HIGH",IF(
                            'Compound Alert'!AG198 &gt;= 7, "MED","LOW")))))</f>
        <v>LOW</v>
      </c>
      <c r="L153" s="25" t="str">
        <f ca="1">IF(
   $B$8="Overall Alert",IF(
      'Compound Alert'!T198 &gt;= 7, "HIGH",IF(
         'Compound Alert'!T198 &gt;= 5, "MED","LOW")), IF(
            $B$8="Underlying Vulnerability", IF(
               'Compound Alert'!AA198 &gt;= 10, "HIGH",IF(
                  'Compound Alert'!AA198 &gt;= 7, "MED","LOW")),IF(
                     $B$8="Emerging Threat", IF(
                        'Compound Alert'!AH198 &gt;= 10, "HIGH",IF(
                            'Compound Alert'!AH198 &gt;= 7, "MED","LOW")))))</f>
        <v>LOW</v>
      </c>
      <c r="M153" s="25" t="str">
        <f ca="1">IF(
   $B$8="Overall Alert",IF(
      'Compound Alert'!U198 &gt;= 7, "HIGH",IF(
         'Compound Alert'!U198 &gt;= 5, "MED","LOW")), IF(
            $B$8="Underlying Vulnerability", IF(
               'Compound Alert'!AB198 &gt;= 10, "HIGH",IF(
                  'Compound Alert'!AB198 &gt;= 7, "MED","LOW")),IF(
                     $B$8="Emerging Threat", IF(
                        'Compound Alert'!AI198 &gt;= 10, "HIGH",IF(
                            'Compound Alert'!AI198 &gt;= 7, "MED","LOW")))))</f>
        <v>LOW</v>
      </c>
      <c r="N153" s="25" t="str">
        <f ca="1">IF(
   $B$8="Overall Alert",IF(
      'Compound Alert'!V198 &gt;= 7, "HIGH",IF(
         'Compound Alert'!V198 &gt;= 5, "MED","LOW")), IF(
            $B$8="Underlying Vulnerability", IF(
               'Compound Alert'!AC198 &gt;= 10, "HIGH",IF(
                  'Compound Alert'!AC198 &gt;= 7, "MED","LOW")),IF(
                     $B$8="Emerging Threat", IF(
                        'Compound Alert'!AJ198 &gt;= 10, "HIGH",IF(
                            'Compound Alert'!AJ198 &gt;= 7, "MED","LOW")))))</f>
        <v>MED</v>
      </c>
      <c r="O153" s="25" t="str">
        <f ca="1">IF(
   $B$8="Overall Alert",IF(
      'Compound Alert'!W198 &gt;= 7, "HIGH",IF(
         'Compound Alert'!W198 &gt;= 5, "MED","LOW")), IF(
            $B$8="Underlying Vulnerability", IF(
               'Compound Alert'!AD198 &gt;= 10, "HIGH",IF(
                  'Compound Alert'!AD198 &gt;= 7, "MED","LOW")),IF(
                     $B$8="Emerging Threat", IF(
                        'Compound Alert'!AK198 &gt;= 10, "HIGH",IF(
                            'Compound Alert'!AK198 &gt;= 7, "MED","LOW")))))</f>
        <v>LOW</v>
      </c>
      <c r="P153" s="25"/>
      <c r="Q153" s="26"/>
      <c r="R153" s="26"/>
      <c r="S153" s="21"/>
      <c r="T153" s="21"/>
      <c r="U153" s="21"/>
      <c r="V153" s="21"/>
      <c r="W153" s="21"/>
      <c r="X153" s="21"/>
      <c r="Y153" s="27"/>
      <c r="Z153" s="27"/>
      <c r="AA153" s="27"/>
      <c r="AB153" s="27"/>
      <c r="AC153" s="27"/>
      <c r="AD153" s="27"/>
      <c r="AE153" s="27"/>
      <c r="AF153" s="27"/>
      <c r="AJ153" s="21"/>
      <c r="AK153" s="21"/>
      <c r="AL153" s="21"/>
      <c r="AM153" s="21"/>
      <c r="AN153" s="21"/>
      <c r="AO153" s="21"/>
      <c r="AP153" s="21"/>
      <c r="AQ153" s="21"/>
      <c r="AR153" s="21"/>
      <c r="AS153" s="21"/>
      <c r="AT153" s="21"/>
      <c r="AU153" s="21"/>
      <c r="AV153" s="21"/>
      <c r="AW153" s="21"/>
      <c r="AX153" s="21"/>
    </row>
    <row r="154" spans="1:50" x14ac:dyDescent="0.2">
      <c r="A154" s="63">
        <v>113</v>
      </c>
      <c r="B154" s="20" t="str">
        <f>'Compound Alert'!B165</f>
        <v>Portugal</v>
      </c>
      <c r="C154" s="20" t="str">
        <f>'Compound Alert'!C165</f>
        <v>PRT</v>
      </c>
      <c r="D154" s="20" t="str">
        <f>'Compound Alert'!D165</f>
        <v>ECS           Europe &amp; Central Asia</v>
      </c>
      <c r="E154" s="20" t="str">
        <f>'Compound Alert'!E165</f>
        <v>NA</v>
      </c>
      <c r="F154" s="217">
        <f ca="1">'Compound Alert'!F165</f>
        <v>160</v>
      </c>
      <c r="G154" s="22">
        <f ca="1">IF($B$8="Overall Alert",'Compound Alert'!G165,IF($B$8="Underlying Vulnerability",'Compound Alert'!J165,IF($B$8="Emerging Threat",'Compound Alert'!M165)))</f>
        <v>0.5</v>
      </c>
      <c r="H154" s="23">
        <f ca="1">IF($B$8="Overall Alert",'Compound Alert'!H165,IF($B$8="Underlying Vulnerability",'Compound Alert'!K165,IF($B$8="Emerging Threat",'Compound Alert'!N165)))</f>
        <v>0.5</v>
      </c>
      <c r="I154" s="50">
        <f t="shared" ca="1" si="1"/>
        <v>0</v>
      </c>
      <c r="J154" s="25" t="str">
        <f ca="1">IF(
   $B$8="Overall Alert",IF(
      'Compound Alert'!R165 &gt;= 7, "HIGH",IF(
         'Compound Alert'!R165 &gt;= 5, "MED","LOW")), IF(
            $B$8="Underlying Vulnerability", IF(
               'Compound Alert'!Y165 &gt;= 10, "HIGH",IF(
                  'Compound Alert'!Y165 &gt;= 7, "MED","LOW")),IF(
                     $B$8="Emerging Threat", IF(
                        'Compound Alert'!AF165 &gt;= 10, "HIGH",IF(
                            'Compound Alert'!AF165 &gt;= 7, "MED","LOW")))))</f>
        <v>LOW</v>
      </c>
      <c r="K154" s="25" t="str">
        <f ca="1">IF(
   $B$8="Overall Alert",IF(
      'Compound Alert'!S165 &gt;= 7, "HIGH",IF(
         'Compound Alert'!S165 &gt;= 5, "MED","LOW")), IF(
            $B$8="Underlying Vulnerability", IF(
               'Compound Alert'!Z165 &gt;= 10, "HIGH",IF(
                  'Compound Alert'!Z165 &gt;= 7, "MED","LOW")),IF(
                     $B$8="Emerging Threat", IF(
                        'Compound Alert'!AG165 &gt;= 10, "HIGH",IF(
                            'Compound Alert'!AG165 &gt;= 7, "MED","LOW")))))</f>
        <v>LOW</v>
      </c>
      <c r="L154" s="25" t="str">
        <f ca="1">IF(
   $B$8="Overall Alert",IF(
      'Compound Alert'!T165 &gt;= 7, "HIGH",IF(
         'Compound Alert'!T165 &gt;= 5, "MED","LOW")), IF(
            $B$8="Underlying Vulnerability", IF(
               'Compound Alert'!AA165 &gt;= 10, "HIGH",IF(
                  'Compound Alert'!AA165 &gt;= 7, "MED","LOW")),IF(
                     $B$8="Emerging Threat", IF(
                        'Compound Alert'!AH165 &gt;= 10, "HIGH",IF(
                            'Compound Alert'!AH165 &gt;= 7, "MED","LOW")))))</f>
        <v>LOW</v>
      </c>
      <c r="M154" s="25" t="str">
        <f ca="1">IF(
   $B$8="Overall Alert",IF(
      'Compound Alert'!U165 &gt;= 7, "HIGH",IF(
         'Compound Alert'!U165 &gt;= 5, "MED","LOW")), IF(
            $B$8="Underlying Vulnerability", IF(
               'Compound Alert'!AB165 &gt;= 10, "HIGH",IF(
                  'Compound Alert'!AB165 &gt;= 7, "MED","LOW")),IF(
                     $B$8="Emerging Threat", IF(
                        'Compound Alert'!AI165 &gt;= 10, "HIGH",IF(
                            'Compound Alert'!AI165 &gt;= 7, "MED","LOW")))))</f>
        <v>LOW</v>
      </c>
      <c r="N154" s="25" t="str">
        <f ca="1">IF(
   $B$8="Overall Alert",IF(
      'Compound Alert'!V165 &gt;= 7, "HIGH",IF(
         'Compound Alert'!V165 &gt;= 5, "MED","LOW")), IF(
            $B$8="Underlying Vulnerability", IF(
               'Compound Alert'!AC165 &gt;= 10, "HIGH",IF(
                  'Compound Alert'!AC165 &gt;= 7, "MED","LOW")),IF(
                     $B$8="Emerging Threat", IF(
                        'Compound Alert'!AJ165 &gt;= 10, "HIGH",IF(
                            'Compound Alert'!AJ165 &gt;= 7, "MED","LOW")))))</f>
        <v>MED</v>
      </c>
      <c r="O154" s="25" t="str">
        <f ca="1">IF(
   $B$8="Overall Alert",IF(
      'Compound Alert'!W165 &gt;= 7, "HIGH",IF(
         'Compound Alert'!W165 &gt;= 5, "MED","LOW")), IF(
            $B$8="Underlying Vulnerability", IF(
               'Compound Alert'!AD165 &gt;= 10, "HIGH",IF(
                  'Compound Alert'!AD165 &gt;= 7, "MED","LOW")),IF(
                     $B$8="Emerging Threat", IF(
                        'Compound Alert'!AK165 &gt;= 10, "HIGH",IF(
                            'Compound Alert'!AK165 &gt;= 7, "MED","LOW")))))</f>
        <v>LOW</v>
      </c>
      <c r="P154" s="25"/>
      <c r="Q154" s="26"/>
      <c r="R154" s="26"/>
      <c r="S154" s="21"/>
      <c r="T154" s="21"/>
      <c r="U154" s="21"/>
      <c r="V154" s="21"/>
      <c r="W154" s="21"/>
      <c r="X154" s="21"/>
      <c r="Y154" s="27"/>
      <c r="Z154" s="27"/>
      <c r="AA154" s="27"/>
      <c r="AB154" s="27"/>
      <c r="AC154" s="27"/>
      <c r="AD154" s="27"/>
      <c r="AE154" s="27"/>
      <c r="AF154" s="27"/>
      <c r="AJ154" s="21"/>
      <c r="AK154" s="21"/>
      <c r="AL154" s="21"/>
      <c r="AM154" s="21"/>
      <c r="AN154" s="21"/>
      <c r="AO154" s="21"/>
      <c r="AP154" s="21"/>
      <c r="AQ154" s="21"/>
      <c r="AR154" s="21"/>
      <c r="AS154" s="21"/>
      <c r="AT154" s="21"/>
      <c r="AU154" s="21"/>
      <c r="AV154" s="21"/>
      <c r="AW154" s="21"/>
      <c r="AX154" s="21"/>
    </row>
    <row r="155" spans="1:50" x14ac:dyDescent="0.2">
      <c r="A155" s="63">
        <v>114</v>
      </c>
      <c r="B155" s="20" t="str">
        <f>'Compound Alert'!B109</f>
        <v>Kiribati</v>
      </c>
      <c r="C155" s="20" t="str">
        <f>'Compound Alert'!C109</f>
        <v>KIR</v>
      </c>
      <c r="D155" s="20" t="str">
        <f>'Compound Alert'!D109</f>
        <v>EAS           East Asia &amp; Pacific</v>
      </c>
      <c r="E155" s="20" t="str">
        <f>'Compound Alert'!E109</f>
        <v>IDA</v>
      </c>
      <c r="F155" s="217">
        <f ca="1">'Compound Alert'!F109</f>
        <v>104</v>
      </c>
      <c r="G155" s="22">
        <f ca="1">IF($B$8="Overall Alert",'Compound Alert'!G109,IF($B$8="Underlying Vulnerability",'Compound Alert'!J109,IF($B$8="Emerging Threat",'Compound Alert'!M109)))</f>
        <v>0.5</v>
      </c>
      <c r="H155" s="23">
        <f ca="1">IF($B$8="Overall Alert",'Compound Alert'!H109,IF($B$8="Underlying Vulnerability",'Compound Alert'!K109,IF($B$8="Emerging Threat",'Compound Alert'!N109)))</f>
        <v>0.5</v>
      </c>
      <c r="I155" s="50">
        <f t="shared" ca="1" si="1"/>
        <v>0</v>
      </c>
      <c r="J155" s="25" t="str">
        <f ca="1">IF(
   $B$8="Overall Alert",IF(
      'Compound Alert'!R109 &gt;= 7, "HIGH",IF(
         'Compound Alert'!R109 &gt;= 5, "MED","LOW")), IF(
            $B$8="Underlying Vulnerability", IF(
               'Compound Alert'!Y109 &gt;= 10, "HIGH",IF(
                  'Compound Alert'!Y109 &gt;= 7, "MED","LOW")),IF(
                     $B$8="Emerging Threat", IF(
                        'Compound Alert'!AF109 &gt;= 10, "HIGH",IF(
                            'Compound Alert'!AF109 &gt;= 7, "MED","LOW")))))</f>
        <v>LOW</v>
      </c>
      <c r="K155" s="25" t="str">
        <f ca="1">IF(
   $B$8="Overall Alert",IF(
      'Compound Alert'!S109 &gt;= 7, "HIGH",IF(
         'Compound Alert'!S109 &gt;= 5, "MED","LOW")), IF(
            $B$8="Underlying Vulnerability", IF(
               'Compound Alert'!Z109 &gt;= 10, "HIGH",IF(
                  'Compound Alert'!Z109 &gt;= 7, "MED","LOW")),IF(
                     $B$8="Emerging Threat", IF(
                        'Compound Alert'!AG109 &gt;= 10, "HIGH",IF(
                            'Compound Alert'!AG109 &gt;= 7, "MED","LOW")))))</f>
        <v>LOW</v>
      </c>
      <c r="L155" s="25" t="e">
        <f ca="1">IF(
   $B$8="Overall Alert",IF(
      'Compound Alert'!T109 &gt;= 7, "HIGH",IF(
         'Compound Alert'!T109 &gt;= 5, "MED","LOW")), IF(
            $B$8="Underlying Vulnerability", IF(
               'Compound Alert'!AA109 &gt;= 10, "HIGH",IF(
                  'Compound Alert'!AA109 &gt;= 7, "MED","LOW")),IF(
                     $B$8="Emerging Threat", IF(
                        'Compound Alert'!AH109 &gt;= 10, "HIGH",IF(
                            'Compound Alert'!AH109 &gt;= 7, "MED","LOW")))))</f>
        <v>#N/A</v>
      </c>
      <c r="M155" s="25" t="str">
        <f ca="1">IF(
   $B$8="Overall Alert",IF(
      'Compound Alert'!U109 &gt;= 7, "HIGH",IF(
         'Compound Alert'!U109 &gt;= 5, "MED","LOW")), IF(
            $B$8="Underlying Vulnerability", IF(
               'Compound Alert'!AB109 &gt;= 10, "HIGH",IF(
                  'Compound Alert'!AB109 &gt;= 7, "MED","LOW")),IF(
                     $B$8="Emerging Threat", IF(
                        'Compound Alert'!AI109 &gt;= 10, "HIGH",IF(
                            'Compound Alert'!AI109 &gt;= 7, "MED","LOW")))))</f>
        <v>LOW</v>
      </c>
      <c r="N155" s="25" t="str">
        <f ca="1">IF(
   $B$8="Overall Alert",IF(
      'Compound Alert'!V109 &gt;= 7, "HIGH",IF(
         'Compound Alert'!V109 &gt;= 5, "MED","LOW")), IF(
            $B$8="Underlying Vulnerability", IF(
               'Compound Alert'!AC109 &gt;= 10, "HIGH",IF(
                  'Compound Alert'!AC109 &gt;= 7, "MED","LOW")),IF(
                     $B$8="Emerging Threat", IF(
                        'Compound Alert'!AJ109 &gt;= 10, "HIGH",IF(
                            'Compound Alert'!AJ109 &gt;= 7, "MED","LOW")))))</f>
        <v>MED</v>
      </c>
      <c r="O155" s="25" t="str">
        <f ca="1">IF(
   $B$8="Overall Alert",IF(
      'Compound Alert'!W109 &gt;= 7, "HIGH",IF(
         'Compound Alert'!W109 &gt;= 5, "MED","LOW")), IF(
            $B$8="Underlying Vulnerability", IF(
               'Compound Alert'!AD109 &gt;= 10, "HIGH",IF(
                  'Compound Alert'!AD109 &gt;= 7, "MED","LOW")),IF(
                     $B$8="Emerging Threat", IF(
                        'Compound Alert'!AK109 &gt;= 10, "HIGH",IF(
                            'Compound Alert'!AK109 &gt;= 7, "MED","LOW")))))</f>
        <v>LOW</v>
      </c>
      <c r="P155" s="25"/>
      <c r="Q155" s="26"/>
      <c r="R155" s="26"/>
      <c r="S155" s="21"/>
      <c r="T155" s="21"/>
      <c r="U155" s="21"/>
      <c r="V155" s="21"/>
      <c r="W155" s="21"/>
      <c r="X155" s="21"/>
      <c r="Y155" s="27"/>
      <c r="Z155" s="27"/>
      <c r="AA155" s="27"/>
      <c r="AB155" s="27"/>
      <c r="AC155" s="27"/>
      <c r="AD155" s="27"/>
      <c r="AE155" s="27"/>
      <c r="AF155" s="27"/>
      <c r="AJ155" s="21"/>
      <c r="AK155" s="21"/>
      <c r="AL155" s="21"/>
      <c r="AM155" s="21"/>
      <c r="AN155" s="21"/>
      <c r="AO155" s="21"/>
      <c r="AP155" s="21"/>
      <c r="AQ155" s="21"/>
      <c r="AR155" s="21"/>
      <c r="AS155" s="21"/>
      <c r="AT155" s="21"/>
      <c r="AU155" s="21"/>
      <c r="AV155" s="21"/>
      <c r="AW155" s="21"/>
      <c r="AX155" s="21"/>
    </row>
    <row r="156" spans="1:50" x14ac:dyDescent="0.2">
      <c r="A156" s="63">
        <v>115</v>
      </c>
      <c r="B156" s="20" t="str">
        <f>'Compound Alert'!B153</f>
        <v>Nauru</v>
      </c>
      <c r="C156" s="20" t="str">
        <f>'Compound Alert'!C153</f>
        <v>NRU</v>
      </c>
      <c r="D156" s="20" t="str">
        <f>'Compound Alert'!D153</f>
        <v>EAS           East Asia &amp; Pacific</v>
      </c>
      <c r="E156" s="20" t="str">
        <f>'Compound Alert'!E153</f>
        <v>IBRD</v>
      </c>
      <c r="F156" s="217">
        <f ca="1">'Compound Alert'!F153</f>
        <v>148</v>
      </c>
      <c r="G156" s="22">
        <f ca="1">IF($B$8="Overall Alert",'Compound Alert'!G153,IF($B$8="Underlying Vulnerability",'Compound Alert'!J153,IF($B$8="Emerging Threat",'Compound Alert'!M153)))</f>
        <v>0.5</v>
      </c>
      <c r="H156" s="23">
        <f ca="1">IF($B$8="Overall Alert",'Compound Alert'!H153,IF($B$8="Underlying Vulnerability",'Compound Alert'!K153,IF($B$8="Emerging Threat",'Compound Alert'!N153)))</f>
        <v>0.5</v>
      </c>
      <c r="I156" s="50">
        <f t="shared" ca="1" si="1"/>
        <v>0</v>
      </c>
      <c r="J156" s="25" t="str">
        <f ca="1">IF(
   $B$8="Overall Alert",IF(
      'Compound Alert'!R153 &gt;= 7, "HIGH",IF(
         'Compound Alert'!R153 &gt;= 5, "MED","LOW")), IF(
            $B$8="Underlying Vulnerability", IF(
               'Compound Alert'!Y153 &gt;= 10, "HIGH",IF(
                  'Compound Alert'!Y153 &gt;= 7, "MED","LOW")),IF(
                     $B$8="Emerging Threat", IF(
                        'Compound Alert'!AF153 &gt;= 10, "HIGH",IF(
                            'Compound Alert'!AF153 &gt;= 7, "MED","LOW")))))</f>
        <v>LOW</v>
      </c>
      <c r="K156" s="25" t="e">
        <f ca="1">IF(
   $B$8="Overall Alert",IF(
      'Compound Alert'!S153 &gt;= 7, "HIGH",IF(
         'Compound Alert'!S153 &gt;= 5, "MED","LOW")), IF(
            $B$8="Underlying Vulnerability", IF(
               'Compound Alert'!Z153 &gt;= 10, "HIGH",IF(
                  'Compound Alert'!Z153 &gt;= 7, "MED","LOW")),IF(
                     $B$8="Emerging Threat", IF(
                        'Compound Alert'!AG153 &gt;= 10, "HIGH",IF(
                            'Compound Alert'!AG153 &gt;= 7, "MED","LOW")))))</f>
        <v>#N/A</v>
      </c>
      <c r="L156" s="25" t="e">
        <f ca="1">IF(
   $B$8="Overall Alert",IF(
      'Compound Alert'!T153 &gt;= 7, "HIGH",IF(
         'Compound Alert'!T153 &gt;= 5, "MED","LOW")), IF(
            $B$8="Underlying Vulnerability", IF(
               'Compound Alert'!AA153 &gt;= 10, "HIGH",IF(
                  'Compound Alert'!AA153 &gt;= 7, "MED","LOW")),IF(
                     $B$8="Emerging Threat", IF(
                        'Compound Alert'!AH153 &gt;= 10, "HIGH",IF(
                            'Compound Alert'!AH153 &gt;= 7, "MED","LOW")))))</f>
        <v>#N/A</v>
      </c>
      <c r="M156" s="25" t="str">
        <f ca="1">IF(
   $B$8="Overall Alert",IF(
      'Compound Alert'!U153 &gt;= 7, "HIGH",IF(
         'Compound Alert'!U153 &gt;= 5, "MED","LOW")), IF(
            $B$8="Underlying Vulnerability", IF(
               'Compound Alert'!AB153 &gt;= 10, "HIGH",IF(
                  'Compound Alert'!AB153 &gt;= 7, "MED","LOW")),IF(
                     $B$8="Emerging Threat", IF(
                        'Compound Alert'!AI153 &gt;= 10, "HIGH",IF(
                            'Compound Alert'!AI153 &gt;= 7, "MED","LOW")))))</f>
        <v>LOW</v>
      </c>
      <c r="N156" s="25" t="str">
        <f ca="1">IF(
   $B$8="Overall Alert",IF(
      'Compound Alert'!V153 &gt;= 7, "HIGH",IF(
         'Compound Alert'!V153 &gt;= 5, "MED","LOW")), IF(
            $B$8="Underlying Vulnerability", IF(
               'Compound Alert'!AC153 &gt;= 10, "HIGH",IF(
                  'Compound Alert'!AC153 &gt;= 7, "MED","LOW")),IF(
                     $B$8="Emerging Threat", IF(
                        'Compound Alert'!AJ153 &gt;= 10, "HIGH",IF(
                            'Compound Alert'!AJ153 &gt;= 7, "MED","LOW")))))</f>
        <v>MED</v>
      </c>
      <c r="O156" s="25" t="str">
        <f ca="1">IF(
   $B$8="Overall Alert",IF(
      'Compound Alert'!W153 &gt;= 7, "HIGH",IF(
         'Compound Alert'!W153 &gt;= 5, "MED","LOW")), IF(
            $B$8="Underlying Vulnerability", IF(
               'Compound Alert'!AD153 &gt;= 10, "HIGH",IF(
                  'Compound Alert'!AD153 &gt;= 7, "MED","LOW")),IF(
                     $B$8="Emerging Threat", IF(
                        'Compound Alert'!AK153 &gt;= 10, "HIGH",IF(
                            'Compound Alert'!AK153 &gt;= 7, "MED","LOW")))))</f>
        <v>LOW</v>
      </c>
      <c r="P156" s="25"/>
      <c r="Q156" s="26"/>
      <c r="R156" s="26"/>
      <c r="S156" s="21"/>
      <c r="T156" s="21"/>
      <c r="U156" s="21"/>
      <c r="V156" s="21"/>
      <c r="W156" s="21"/>
      <c r="X156" s="21"/>
      <c r="Y156" s="27"/>
      <c r="Z156" s="27"/>
      <c r="AA156" s="27"/>
      <c r="AB156" s="27"/>
      <c r="AC156" s="27"/>
      <c r="AD156" s="27"/>
      <c r="AE156" s="27"/>
      <c r="AF156" s="27"/>
      <c r="AJ156" s="21"/>
      <c r="AK156" s="21"/>
      <c r="AL156" s="21"/>
      <c r="AM156" s="21"/>
      <c r="AN156" s="21"/>
      <c r="AO156" s="21"/>
      <c r="AP156" s="21"/>
      <c r="AQ156" s="21"/>
      <c r="AR156" s="21"/>
      <c r="AS156" s="21"/>
      <c r="AT156" s="21"/>
      <c r="AU156" s="21"/>
      <c r="AV156" s="21"/>
      <c r="AW156" s="21"/>
      <c r="AX156" s="21"/>
    </row>
    <row r="157" spans="1:50" x14ac:dyDescent="0.2">
      <c r="A157" s="63">
        <v>116</v>
      </c>
      <c r="B157" s="20" t="str">
        <f>'Compound Alert'!B141</f>
        <v>Mauritania</v>
      </c>
      <c r="C157" s="20" t="str">
        <f>'Compound Alert'!C141</f>
        <v>MRT</v>
      </c>
      <c r="D157" s="20" t="str">
        <f>'Compound Alert'!D141</f>
        <v>SSF           Sub-Saharan Africa</v>
      </c>
      <c r="E157" s="20" t="str">
        <f>'Compound Alert'!E141</f>
        <v>IDA</v>
      </c>
      <c r="F157" s="217">
        <f ca="1">'Compound Alert'!F141</f>
        <v>136</v>
      </c>
      <c r="G157" s="22">
        <f ca="1">IF($B$8="Overall Alert",'Compound Alert'!G141,IF($B$8="Underlying Vulnerability",'Compound Alert'!J141,IF($B$8="Emerging Threat",'Compound Alert'!M141)))</f>
        <v>0.5</v>
      </c>
      <c r="H157" s="23">
        <f ca="1">IF($B$8="Overall Alert",'Compound Alert'!H141,IF($B$8="Underlying Vulnerability",'Compound Alert'!K141,IF($B$8="Emerging Threat",'Compound Alert'!N141)))</f>
        <v>0.5</v>
      </c>
      <c r="I157" s="50">
        <f t="shared" ca="1" si="1"/>
        <v>0</v>
      </c>
      <c r="J157" s="25" t="str">
        <f ca="1">IF(
   $B$8="Overall Alert",IF(
      'Compound Alert'!R141 &gt;= 7, "HIGH",IF(
         'Compound Alert'!R141 &gt;= 5, "MED","LOW")), IF(
            $B$8="Underlying Vulnerability", IF(
               'Compound Alert'!Y141 &gt;= 10, "HIGH",IF(
                  'Compound Alert'!Y141 &gt;= 7, "MED","LOW")),IF(
                     $B$8="Emerging Threat", IF(
                        'Compound Alert'!AF141 &gt;= 10, "HIGH",IF(
                            'Compound Alert'!AF141 &gt;= 7, "MED","LOW")))))</f>
        <v>LOW</v>
      </c>
      <c r="K157" s="25" t="str">
        <f ca="1">IF(
   $B$8="Overall Alert",IF(
      'Compound Alert'!S141 &gt;= 7, "HIGH",IF(
         'Compound Alert'!S141 &gt;= 5, "MED","LOW")), IF(
            $B$8="Underlying Vulnerability", IF(
               'Compound Alert'!Z141 &gt;= 10, "HIGH",IF(
                  'Compound Alert'!Z141 &gt;= 7, "MED","LOW")),IF(
                     $B$8="Emerging Threat", IF(
                        'Compound Alert'!AG141 &gt;= 10, "HIGH",IF(
                            'Compound Alert'!AG141 &gt;= 7, "MED","LOW")))))</f>
        <v>LOW</v>
      </c>
      <c r="L157" s="25" t="str">
        <f ca="1">IF(
   $B$8="Overall Alert",IF(
      'Compound Alert'!T141 &gt;= 7, "HIGH",IF(
         'Compound Alert'!T141 &gt;= 5, "MED","LOW")), IF(
            $B$8="Underlying Vulnerability", IF(
               'Compound Alert'!AA141 &gt;= 10, "HIGH",IF(
                  'Compound Alert'!AA141 &gt;= 7, "MED","LOW")),IF(
                     $B$8="Emerging Threat", IF(
                        'Compound Alert'!AH141 &gt;= 10, "HIGH",IF(
                            'Compound Alert'!AH141 &gt;= 7, "MED","LOW")))))</f>
        <v>LOW</v>
      </c>
      <c r="M157" s="25" t="str">
        <f ca="1">IF(
   $B$8="Overall Alert",IF(
      'Compound Alert'!U141 &gt;= 7, "HIGH",IF(
         'Compound Alert'!U141 &gt;= 5, "MED","LOW")), IF(
            $B$8="Underlying Vulnerability", IF(
               'Compound Alert'!AB141 &gt;= 10, "HIGH",IF(
                  'Compound Alert'!AB141 &gt;= 7, "MED","LOW")),IF(
                     $B$8="Emerging Threat", IF(
                        'Compound Alert'!AI141 &gt;= 10, "HIGH",IF(
                            'Compound Alert'!AI141 &gt;= 7, "MED","LOW")))))</f>
        <v>LOW</v>
      </c>
      <c r="N157" s="25" t="str">
        <f ca="1">IF(
   $B$8="Overall Alert",IF(
      'Compound Alert'!V141 &gt;= 7, "HIGH",IF(
         'Compound Alert'!V141 &gt;= 5, "MED","LOW")), IF(
            $B$8="Underlying Vulnerability", IF(
               'Compound Alert'!AC141 &gt;= 10, "HIGH",IF(
                  'Compound Alert'!AC141 &gt;= 7, "MED","LOW")),IF(
                     $B$8="Emerging Threat", IF(
                        'Compound Alert'!AJ141 &gt;= 10, "HIGH",IF(
                            'Compound Alert'!AJ141 &gt;= 7, "MED","LOW")))))</f>
        <v>LOW</v>
      </c>
      <c r="O157" s="25" t="str">
        <f ca="1">IF(
   $B$8="Overall Alert",IF(
      'Compound Alert'!W141 &gt;= 7, "HIGH",IF(
         'Compound Alert'!W141 &gt;= 5, "MED","LOW")), IF(
            $B$8="Underlying Vulnerability", IF(
               'Compound Alert'!AD141 &gt;= 10, "HIGH",IF(
                  'Compound Alert'!AD141 &gt;= 7, "MED","LOW")),IF(
                     $B$8="Emerging Threat", IF(
                        'Compound Alert'!AK141 &gt;= 10, "HIGH",IF(
                            'Compound Alert'!AK141 &gt;= 7, "MED","LOW")))))</f>
        <v>MED</v>
      </c>
      <c r="P157" s="25"/>
      <c r="Q157" s="26"/>
      <c r="R157" s="26"/>
      <c r="S157" s="21"/>
      <c r="T157" s="21"/>
      <c r="U157" s="21"/>
      <c r="V157" s="21"/>
      <c r="W157" s="21"/>
      <c r="X157" s="21"/>
      <c r="Y157" s="27"/>
      <c r="Z157" s="27"/>
      <c r="AA157" s="27"/>
      <c r="AB157" s="27"/>
      <c r="AC157" s="27"/>
      <c r="AD157" s="27"/>
      <c r="AE157" s="27"/>
      <c r="AF157" s="27"/>
      <c r="AJ157" s="21"/>
      <c r="AK157" s="21"/>
      <c r="AL157" s="21"/>
      <c r="AM157" s="21"/>
      <c r="AN157" s="21"/>
      <c r="AO157" s="21"/>
      <c r="AP157" s="21"/>
      <c r="AQ157" s="21"/>
      <c r="AR157" s="21"/>
      <c r="AS157" s="21"/>
      <c r="AT157" s="21"/>
      <c r="AU157" s="21"/>
      <c r="AV157" s="21"/>
      <c r="AW157" s="21"/>
      <c r="AX157" s="21"/>
    </row>
    <row r="158" spans="1:50" x14ac:dyDescent="0.2">
      <c r="A158" s="63">
        <v>117</v>
      </c>
      <c r="B158" s="20" t="str">
        <f>'Compound Alert'!B218</f>
        <v>Samoa</v>
      </c>
      <c r="C158" s="20" t="str">
        <f>'Compound Alert'!C218</f>
        <v>WSM</v>
      </c>
      <c r="D158" s="20" t="str">
        <f>'Compound Alert'!D218</f>
        <v>EAS           East Asia &amp; Pacific</v>
      </c>
      <c r="E158" s="20" t="str">
        <f>'Compound Alert'!E218</f>
        <v>IDA</v>
      </c>
      <c r="F158" s="217">
        <f>'Compound Alert'!F218</f>
        <v>0</v>
      </c>
      <c r="G158" s="22">
        <f ca="1">IF($B$8="Overall Alert",'Compound Alert'!G218,IF($B$8="Underlying Vulnerability",'Compound Alert'!J218,IF($B$8="Emerging Threat",'Compound Alert'!M218)))</f>
        <v>0.5</v>
      </c>
      <c r="H158" s="23">
        <f ca="1">IF($B$8="Overall Alert",'Compound Alert'!H218,IF($B$8="Underlying Vulnerability",'Compound Alert'!K218,IF($B$8="Emerging Threat",'Compound Alert'!N218)))</f>
        <v>0.5</v>
      </c>
      <c r="I158" s="50">
        <f t="shared" ca="1" si="1"/>
        <v>0</v>
      </c>
      <c r="J158" s="25" t="str">
        <f ca="1">IF(
   $B$8="Overall Alert",IF(
      'Compound Alert'!R218 &gt;= 7, "HIGH",IF(
         'Compound Alert'!R218 &gt;= 5, "MED","LOW")), IF(
            $B$8="Underlying Vulnerability", IF(
               'Compound Alert'!Y218 &gt;= 10, "HIGH",IF(
                  'Compound Alert'!Y218 &gt;= 7, "MED","LOW")),IF(
                     $B$8="Emerging Threat", IF(
                        'Compound Alert'!AF218 &gt;= 10, "HIGH",IF(
                            'Compound Alert'!AF218 &gt;= 7, "MED","LOW")))))</f>
        <v>LOW</v>
      </c>
      <c r="K158" s="25" t="str">
        <f ca="1">IF(
   $B$8="Overall Alert",IF(
      'Compound Alert'!S218 &gt;= 7, "HIGH",IF(
         'Compound Alert'!S218 &gt;= 5, "MED","LOW")), IF(
            $B$8="Underlying Vulnerability", IF(
               'Compound Alert'!Z218 &gt;= 10, "HIGH",IF(
                  'Compound Alert'!Z218 &gt;= 7, "MED","LOW")),IF(
                     $B$8="Emerging Threat", IF(
                        'Compound Alert'!AG218 &gt;= 10, "HIGH",IF(
                            'Compound Alert'!AG218 &gt;= 7, "MED","LOW")))))</f>
        <v>LOW</v>
      </c>
      <c r="L158" s="25" t="e">
        <f ca="1">IF(
   $B$8="Overall Alert",IF(
      'Compound Alert'!T218 &gt;= 7, "HIGH",IF(
         'Compound Alert'!T218 &gt;= 5, "MED","LOW")), IF(
            $B$8="Underlying Vulnerability", IF(
               'Compound Alert'!AA218 &gt;= 10, "HIGH",IF(
                  'Compound Alert'!AA218 &gt;= 7, "MED","LOW")),IF(
                     $B$8="Emerging Threat", IF(
                        'Compound Alert'!AH218 &gt;= 10, "HIGH",IF(
                            'Compound Alert'!AH218 &gt;= 7, "MED","LOW")))))</f>
        <v>#N/A</v>
      </c>
      <c r="M158" s="25" t="str">
        <f ca="1">IF(
   $B$8="Overall Alert",IF(
      'Compound Alert'!U218 &gt;= 7, "HIGH",IF(
         'Compound Alert'!U218 &gt;= 5, "MED","LOW")), IF(
            $B$8="Underlying Vulnerability", IF(
               'Compound Alert'!AB218 &gt;= 10, "HIGH",IF(
                  'Compound Alert'!AB218 &gt;= 7, "MED","LOW")),IF(
                     $B$8="Emerging Threat", IF(
                        'Compound Alert'!AI218 &gt;= 10, "HIGH",IF(
                            'Compound Alert'!AI218 &gt;= 7, "MED","LOW")))))</f>
        <v>LOW</v>
      </c>
      <c r="N158" s="25" t="str">
        <f ca="1">IF(
   $B$8="Overall Alert",IF(
      'Compound Alert'!V218 &gt;= 7, "HIGH",IF(
         'Compound Alert'!V218 &gt;= 5, "MED","LOW")), IF(
            $B$8="Underlying Vulnerability", IF(
               'Compound Alert'!AC218 &gt;= 10, "HIGH",IF(
                  'Compound Alert'!AC218 &gt;= 7, "MED","LOW")),IF(
                     $B$8="Emerging Threat", IF(
                        'Compound Alert'!AJ218 &gt;= 10, "HIGH",IF(
                            'Compound Alert'!AJ218 &gt;= 7, "MED","LOW")))))</f>
        <v>MED</v>
      </c>
      <c r="O158" s="25" t="str">
        <f ca="1">IF(
   $B$8="Overall Alert",IF(
      'Compound Alert'!W218 &gt;= 7, "HIGH",IF(
         'Compound Alert'!W218 &gt;= 5, "MED","LOW")), IF(
            $B$8="Underlying Vulnerability", IF(
               'Compound Alert'!AD218 &gt;= 10, "HIGH",IF(
                  'Compound Alert'!AD218 &gt;= 7, "MED","LOW")),IF(
                     $B$8="Emerging Threat", IF(
                        'Compound Alert'!AK218 &gt;= 10, "HIGH",IF(
                            'Compound Alert'!AK218 &gt;= 7, "MED","LOW")))))</f>
        <v>LOW</v>
      </c>
      <c r="P158" s="25"/>
      <c r="Q158" s="26"/>
      <c r="R158" s="26"/>
      <c r="S158" s="21"/>
      <c r="T158" s="21"/>
      <c r="U158" s="21"/>
      <c r="V158" s="21"/>
      <c r="W158" s="21"/>
      <c r="X158" s="21"/>
      <c r="Y158" s="27"/>
      <c r="Z158" s="27"/>
      <c r="AA158" s="27"/>
      <c r="AB158" s="27"/>
      <c r="AC158" s="27"/>
      <c r="AD158" s="27"/>
      <c r="AE158" s="27"/>
      <c r="AF158" s="27"/>
      <c r="AJ158" s="21"/>
      <c r="AK158" s="21"/>
      <c r="AL158" s="21"/>
      <c r="AM158" s="21"/>
      <c r="AN158" s="21"/>
      <c r="AO158" s="21"/>
      <c r="AP158" s="21"/>
      <c r="AQ158" s="21"/>
      <c r="AR158" s="21"/>
      <c r="AS158" s="21"/>
      <c r="AT158" s="21"/>
      <c r="AU158" s="21"/>
      <c r="AV158" s="21"/>
      <c r="AW158" s="21"/>
      <c r="AX158" s="21"/>
    </row>
    <row r="159" spans="1:50" x14ac:dyDescent="0.2">
      <c r="A159" s="63">
        <v>118</v>
      </c>
      <c r="B159" s="20" t="str">
        <f>'Compound Alert'!B87</f>
        <v>Guyana</v>
      </c>
      <c r="C159" s="20" t="str">
        <f>'Compound Alert'!C87</f>
        <v>GUY</v>
      </c>
      <c r="D159" s="20" t="str">
        <f>'Compound Alert'!D87</f>
        <v>LCN           Latin America &amp; Caribbean</v>
      </c>
      <c r="E159" s="20" t="str">
        <f>'Compound Alert'!E87</f>
        <v>IDA</v>
      </c>
      <c r="F159" s="217">
        <f ca="1">'Compound Alert'!F87</f>
        <v>82</v>
      </c>
      <c r="G159" s="22">
        <f ca="1">IF($B$8="Overall Alert",'Compound Alert'!G87,IF($B$8="Underlying Vulnerability",'Compound Alert'!J87,IF($B$8="Emerging Threat",'Compound Alert'!M87)))</f>
        <v>0.5</v>
      </c>
      <c r="H159" s="23">
        <f ca="1">IF($B$8="Overall Alert",'Compound Alert'!H87,IF($B$8="Underlying Vulnerability",'Compound Alert'!K87,IF($B$8="Emerging Threat",'Compound Alert'!N87)))</f>
        <v>0.5</v>
      </c>
      <c r="I159" s="50">
        <f t="shared" ca="1" si="1"/>
        <v>0</v>
      </c>
      <c r="J159" s="25" t="str">
        <f ca="1">IF(
   $B$8="Overall Alert",IF(
      'Compound Alert'!R87 &gt;= 7, "HIGH",IF(
         'Compound Alert'!R87 &gt;= 5, "MED","LOW")), IF(
            $B$8="Underlying Vulnerability", IF(
               'Compound Alert'!Y87 &gt;= 10, "HIGH",IF(
                  'Compound Alert'!Y87 &gt;= 7, "MED","LOW")),IF(
                     $B$8="Emerging Threat", IF(
                        'Compound Alert'!AF87 &gt;= 10, "HIGH",IF(
                            'Compound Alert'!AF87 &gt;= 7, "MED","LOW")))))</f>
        <v>LOW</v>
      </c>
      <c r="K159" s="25" t="str">
        <f ca="1">IF(
   $B$8="Overall Alert",IF(
      'Compound Alert'!S87 &gt;= 7, "HIGH",IF(
         'Compound Alert'!S87 &gt;= 5, "MED","LOW")), IF(
            $B$8="Underlying Vulnerability", IF(
               'Compound Alert'!Z87 &gt;= 10, "HIGH",IF(
                  'Compound Alert'!Z87 &gt;= 7, "MED","LOW")),IF(
                     $B$8="Emerging Threat", IF(
                        'Compound Alert'!AG87 &gt;= 10, "HIGH",IF(
                            'Compound Alert'!AG87 &gt;= 7, "MED","LOW")))))</f>
        <v>LOW</v>
      </c>
      <c r="L159" s="25" t="str">
        <f ca="1">IF(
   $B$8="Overall Alert",IF(
      'Compound Alert'!T87 &gt;= 7, "HIGH",IF(
         'Compound Alert'!T87 &gt;= 5, "MED","LOW")), IF(
            $B$8="Underlying Vulnerability", IF(
               'Compound Alert'!AA87 &gt;= 10, "HIGH",IF(
                  'Compound Alert'!AA87 &gt;= 7, "MED","LOW")),IF(
                     $B$8="Emerging Threat", IF(
                        'Compound Alert'!AH87 &gt;= 10, "HIGH",IF(
                            'Compound Alert'!AH87 &gt;= 7, "MED","LOW")))))</f>
        <v>LOW</v>
      </c>
      <c r="M159" s="25" t="str">
        <f ca="1">IF(
   $B$8="Overall Alert",IF(
      'Compound Alert'!U87 &gt;= 7, "HIGH",IF(
         'Compound Alert'!U87 &gt;= 5, "MED","LOW")), IF(
            $B$8="Underlying Vulnerability", IF(
               'Compound Alert'!AB87 &gt;= 10, "HIGH",IF(
                  'Compound Alert'!AB87 &gt;= 7, "MED","LOW")),IF(
                     $B$8="Emerging Threat", IF(
                        'Compound Alert'!AI87 &gt;= 10, "HIGH",IF(
                            'Compound Alert'!AI87 &gt;= 7, "MED","LOW")))))</f>
        <v>LOW</v>
      </c>
      <c r="N159" s="25" t="str">
        <f ca="1">IF(
   $B$8="Overall Alert",IF(
      'Compound Alert'!V87 &gt;= 7, "HIGH",IF(
         'Compound Alert'!V87 &gt;= 5, "MED","LOW")), IF(
            $B$8="Underlying Vulnerability", IF(
               'Compound Alert'!AC87 &gt;= 10, "HIGH",IF(
                  'Compound Alert'!AC87 &gt;= 7, "MED","LOW")),IF(
                     $B$8="Emerging Threat", IF(
                        'Compound Alert'!AJ87 &gt;= 10, "HIGH",IF(
                            'Compound Alert'!AJ87 &gt;= 7, "MED","LOW")))))</f>
        <v>MED</v>
      </c>
      <c r="O159" s="25" t="str">
        <f ca="1">IF(
   $B$8="Overall Alert",IF(
      'Compound Alert'!W87 &gt;= 7, "HIGH",IF(
         'Compound Alert'!W87 &gt;= 5, "MED","LOW")), IF(
            $B$8="Underlying Vulnerability", IF(
               'Compound Alert'!AD87 &gt;= 10, "HIGH",IF(
                  'Compound Alert'!AD87 &gt;= 7, "MED","LOW")),IF(
                     $B$8="Emerging Threat", IF(
                        'Compound Alert'!AK87 &gt;= 10, "HIGH",IF(
                            'Compound Alert'!AK87 &gt;= 7, "MED","LOW")))))</f>
        <v>LOW</v>
      </c>
      <c r="P159" s="25"/>
      <c r="Q159" s="26"/>
      <c r="R159" s="26"/>
      <c r="S159" s="21"/>
      <c r="T159" s="21"/>
      <c r="U159" s="21"/>
      <c r="V159" s="21"/>
      <c r="W159" s="21"/>
      <c r="X159" s="21"/>
      <c r="Y159" s="27"/>
      <c r="Z159" s="27"/>
      <c r="AA159" s="27"/>
      <c r="AB159" s="27"/>
      <c r="AC159" s="27"/>
      <c r="AD159" s="27"/>
      <c r="AE159" s="27"/>
      <c r="AF159" s="27"/>
      <c r="AJ159" s="21"/>
      <c r="AK159" s="21"/>
      <c r="AL159" s="21"/>
      <c r="AM159" s="21"/>
      <c r="AN159" s="21"/>
      <c r="AO159" s="21"/>
      <c r="AP159" s="21"/>
      <c r="AQ159" s="21"/>
      <c r="AR159" s="21"/>
      <c r="AS159" s="21"/>
      <c r="AT159" s="21"/>
      <c r="AU159" s="21"/>
      <c r="AV159" s="21"/>
      <c r="AW159" s="21"/>
      <c r="AX159" s="21"/>
    </row>
    <row r="160" spans="1:50" x14ac:dyDescent="0.2">
      <c r="A160" s="63">
        <v>119</v>
      </c>
      <c r="B160" s="20" t="str">
        <f>'Compound Alert'!B15</f>
        <v>Antigua and Barbuda</v>
      </c>
      <c r="C160" s="20" t="str">
        <f>'Compound Alert'!C15</f>
        <v>ATG</v>
      </c>
      <c r="D160" s="20" t="str">
        <f>'Compound Alert'!D15</f>
        <v>LCN           Latin America &amp; Caribbean</v>
      </c>
      <c r="E160" s="20" t="str">
        <f>'Compound Alert'!E15</f>
        <v>IBRD</v>
      </c>
      <c r="F160" s="217">
        <f ca="1">'Compound Alert'!F15</f>
        <v>10</v>
      </c>
      <c r="G160" s="22">
        <f ca="1">IF($B$8="Overall Alert",'Compound Alert'!G15,IF($B$8="Underlying Vulnerability",'Compound Alert'!J15,IF($B$8="Emerging Threat",'Compound Alert'!M15)))</f>
        <v>0.5</v>
      </c>
      <c r="H160" s="23">
        <f ca="1">IF($B$8="Overall Alert",'Compound Alert'!H15,IF($B$8="Underlying Vulnerability",'Compound Alert'!K15,IF($B$8="Emerging Threat",'Compound Alert'!N15)))</f>
        <v>0.5</v>
      </c>
      <c r="I160" s="50">
        <f t="shared" ca="1" si="1"/>
        <v>0</v>
      </c>
      <c r="J160" s="25" t="str">
        <f ca="1">IF(
   $B$8="Overall Alert",IF(
      'Compound Alert'!R15 &gt;= 7, "HIGH",IF(
         'Compound Alert'!R15 &gt;= 5, "MED","LOW")), IF(
            $B$8="Underlying Vulnerability", IF(
               'Compound Alert'!Y15 &gt;= 10, "HIGH",IF(
                  'Compound Alert'!Y15 &gt;= 7, "MED","LOW")),IF(
                     $B$8="Emerging Threat", IF(
                        'Compound Alert'!AF15 &gt;= 10, "HIGH",IF(
                            'Compound Alert'!AF15 &gt;= 7, "MED","LOW")))))</f>
        <v>LOW</v>
      </c>
      <c r="K160" s="25" t="e">
        <f ca="1">IF(
   $B$8="Overall Alert",IF(
      'Compound Alert'!S15 &gt;= 7, "HIGH",IF(
         'Compound Alert'!S15 &gt;= 5, "MED","LOW")), IF(
            $B$8="Underlying Vulnerability", IF(
               'Compound Alert'!Z15 &gt;= 10, "HIGH",IF(
                  'Compound Alert'!Z15 &gt;= 7, "MED","LOW")),IF(
                     $B$8="Emerging Threat", IF(
                        'Compound Alert'!AG15 &gt;= 10, "HIGH",IF(
                            'Compound Alert'!AG15 &gt;= 7, "MED","LOW")))))</f>
        <v>#N/A</v>
      </c>
      <c r="L160" s="25" t="e">
        <f ca="1">IF(
   $B$8="Overall Alert",IF(
      'Compound Alert'!T15 &gt;= 7, "HIGH",IF(
         'Compound Alert'!T15 &gt;= 5, "MED","LOW")), IF(
            $B$8="Underlying Vulnerability", IF(
               'Compound Alert'!AA15 &gt;= 10, "HIGH",IF(
                  'Compound Alert'!AA15 &gt;= 7, "MED","LOW")),IF(
                     $B$8="Emerging Threat", IF(
                        'Compound Alert'!AH15 &gt;= 10, "HIGH",IF(
                            'Compound Alert'!AH15 &gt;= 7, "MED","LOW")))))</f>
        <v>#N/A</v>
      </c>
      <c r="M160" s="25" t="str">
        <f ca="1">IF(
   $B$8="Overall Alert",IF(
      'Compound Alert'!U15 &gt;= 7, "HIGH",IF(
         'Compound Alert'!U15 &gt;= 5, "MED","LOW")), IF(
            $B$8="Underlying Vulnerability", IF(
               'Compound Alert'!AB15 &gt;= 10, "HIGH",IF(
                  'Compound Alert'!AB15 &gt;= 7, "MED","LOW")),IF(
                     $B$8="Emerging Threat", IF(
                        'Compound Alert'!AI15 &gt;= 10, "HIGH",IF(
                            'Compound Alert'!AI15 &gt;= 7, "MED","LOW")))))</f>
        <v>LOW</v>
      </c>
      <c r="N160" s="25" t="str">
        <f ca="1">IF(
   $B$8="Overall Alert",IF(
      'Compound Alert'!V15 &gt;= 7, "HIGH",IF(
         'Compound Alert'!V15 &gt;= 5, "MED","LOW")), IF(
            $B$8="Underlying Vulnerability", IF(
               'Compound Alert'!AC15 &gt;= 10, "HIGH",IF(
                  'Compound Alert'!AC15 &gt;= 7, "MED","LOW")),IF(
                     $B$8="Emerging Threat", IF(
                        'Compound Alert'!AJ15 &gt;= 10, "HIGH",IF(
                            'Compound Alert'!AJ15 &gt;= 7, "MED","LOW")))))</f>
        <v>MED</v>
      </c>
      <c r="O160" s="25" t="str">
        <f ca="1">IF(
   $B$8="Overall Alert",IF(
      'Compound Alert'!W15 &gt;= 7, "HIGH",IF(
         'Compound Alert'!W15 &gt;= 5, "MED","LOW")), IF(
            $B$8="Underlying Vulnerability", IF(
               'Compound Alert'!AD15 &gt;= 10, "HIGH",IF(
                  'Compound Alert'!AD15 &gt;= 7, "MED","LOW")),IF(
                     $B$8="Emerging Threat", IF(
                        'Compound Alert'!AK15 &gt;= 10, "HIGH",IF(
                            'Compound Alert'!AK15 &gt;= 7, "MED","LOW")))))</f>
        <v>LOW</v>
      </c>
      <c r="P160" s="25"/>
      <c r="Q160" s="26"/>
      <c r="R160" s="26"/>
      <c r="S160" s="21"/>
      <c r="T160" s="21"/>
      <c r="U160" s="21"/>
      <c r="V160" s="21"/>
      <c r="W160" s="21"/>
      <c r="X160" s="21"/>
      <c r="Y160" s="27"/>
      <c r="Z160" s="27"/>
      <c r="AA160" s="27"/>
      <c r="AB160" s="27"/>
      <c r="AC160" s="27"/>
      <c r="AD160" s="27"/>
      <c r="AE160" s="27"/>
      <c r="AF160" s="27"/>
      <c r="AJ160" s="21"/>
      <c r="AK160" s="21"/>
      <c r="AL160" s="21"/>
      <c r="AM160" s="21"/>
      <c r="AN160" s="21"/>
      <c r="AO160" s="21"/>
      <c r="AP160" s="21"/>
      <c r="AQ160" s="21"/>
      <c r="AR160" s="21"/>
      <c r="AS160" s="21"/>
      <c r="AT160" s="21"/>
      <c r="AU160" s="21"/>
      <c r="AV160" s="21"/>
      <c r="AW160" s="21"/>
      <c r="AX160" s="21"/>
    </row>
    <row r="161" spans="1:50" x14ac:dyDescent="0.2">
      <c r="A161" s="63">
        <v>120</v>
      </c>
      <c r="B161" s="20" t="str">
        <f>'Compound Alert'!B110</f>
        <v>St. Kitts and Nevis</v>
      </c>
      <c r="C161" s="20" t="str">
        <f>'Compound Alert'!C110</f>
        <v>KNA</v>
      </c>
      <c r="D161" s="20" t="str">
        <f>'Compound Alert'!D110</f>
        <v>LCN           Latin America &amp; Caribbean</v>
      </c>
      <c r="E161" s="20" t="str">
        <f>'Compound Alert'!E110</f>
        <v>IBRD</v>
      </c>
      <c r="F161" s="217">
        <f ca="1">'Compound Alert'!F110</f>
        <v>105</v>
      </c>
      <c r="G161" s="22">
        <f ca="1">IF($B$8="Overall Alert",'Compound Alert'!G110,IF($B$8="Underlying Vulnerability",'Compound Alert'!J110,IF($B$8="Emerging Threat",'Compound Alert'!M110)))</f>
        <v>0.5</v>
      </c>
      <c r="H161" s="23">
        <f ca="1">IF($B$8="Overall Alert",'Compound Alert'!H110,IF($B$8="Underlying Vulnerability",'Compound Alert'!K110,IF($B$8="Emerging Threat",'Compound Alert'!N110)))</f>
        <v>0.5</v>
      </c>
      <c r="I161" s="50">
        <f t="shared" ca="1" si="1"/>
        <v>0</v>
      </c>
      <c r="J161" s="25" t="str">
        <f ca="1">IF(
   $B$8="Overall Alert",IF(
      'Compound Alert'!R110 &gt;= 7, "HIGH",IF(
         'Compound Alert'!R110 &gt;= 5, "MED","LOW")), IF(
            $B$8="Underlying Vulnerability", IF(
               'Compound Alert'!Y110 &gt;= 10, "HIGH",IF(
                  'Compound Alert'!Y110 &gt;= 7, "MED","LOW")),IF(
                     $B$8="Emerging Threat", IF(
                        'Compound Alert'!AF110 &gt;= 10, "HIGH",IF(
                            'Compound Alert'!AF110 &gt;= 7, "MED","LOW")))))</f>
        <v>LOW</v>
      </c>
      <c r="K161" s="25" t="str">
        <f ca="1">IF(
   $B$8="Overall Alert",IF(
      'Compound Alert'!S110 &gt;= 7, "HIGH",IF(
         'Compound Alert'!S110 &gt;= 5, "MED","LOW")), IF(
            $B$8="Underlying Vulnerability", IF(
               'Compound Alert'!Z110 &gt;= 10, "HIGH",IF(
                  'Compound Alert'!Z110 &gt;= 7, "MED","LOW")),IF(
                     $B$8="Emerging Threat", IF(
                        'Compound Alert'!AG110 &gt;= 10, "HIGH",IF(
                            'Compound Alert'!AG110 &gt;= 7, "MED","LOW")))))</f>
        <v>LOW</v>
      </c>
      <c r="L161" s="25" t="e">
        <f ca="1">IF(
   $B$8="Overall Alert",IF(
      'Compound Alert'!T110 &gt;= 7, "HIGH",IF(
         'Compound Alert'!T110 &gt;= 5, "MED","LOW")), IF(
            $B$8="Underlying Vulnerability", IF(
               'Compound Alert'!AA110 &gt;= 10, "HIGH",IF(
                  'Compound Alert'!AA110 &gt;= 7, "MED","LOW")),IF(
                     $B$8="Emerging Threat", IF(
                        'Compound Alert'!AH110 &gt;= 10, "HIGH",IF(
                            'Compound Alert'!AH110 &gt;= 7, "MED","LOW")))))</f>
        <v>#N/A</v>
      </c>
      <c r="M161" s="25" t="str">
        <f ca="1">IF(
   $B$8="Overall Alert",IF(
      'Compound Alert'!U110 &gt;= 7, "HIGH",IF(
         'Compound Alert'!U110 &gt;= 5, "MED","LOW")), IF(
            $B$8="Underlying Vulnerability", IF(
               'Compound Alert'!AB110 &gt;= 10, "HIGH",IF(
                  'Compound Alert'!AB110 &gt;= 7, "MED","LOW")),IF(
                     $B$8="Emerging Threat", IF(
                        'Compound Alert'!AI110 &gt;= 10, "HIGH",IF(
                            'Compound Alert'!AI110 &gt;= 7, "MED","LOW")))))</f>
        <v>LOW</v>
      </c>
      <c r="N161" s="25" t="str">
        <f ca="1">IF(
   $B$8="Overall Alert",IF(
      'Compound Alert'!V110 &gt;= 7, "HIGH",IF(
         'Compound Alert'!V110 &gt;= 5, "MED","LOW")), IF(
            $B$8="Underlying Vulnerability", IF(
               'Compound Alert'!AC110 &gt;= 10, "HIGH",IF(
                  'Compound Alert'!AC110 &gt;= 7, "MED","LOW")),IF(
                     $B$8="Emerging Threat", IF(
                        'Compound Alert'!AJ110 &gt;= 10, "HIGH",IF(
                            'Compound Alert'!AJ110 &gt;= 7, "MED","LOW")))))</f>
        <v>MED</v>
      </c>
      <c r="O161" s="25" t="str">
        <f ca="1">IF(
   $B$8="Overall Alert",IF(
      'Compound Alert'!W110 &gt;= 7, "HIGH",IF(
         'Compound Alert'!W110 &gt;= 5, "MED","LOW")), IF(
            $B$8="Underlying Vulnerability", IF(
               'Compound Alert'!AD110 &gt;= 10, "HIGH",IF(
                  'Compound Alert'!AD110 &gt;= 7, "MED","LOW")),IF(
                     $B$8="Emerging Threat", IF(
                        'Compound Alert'!AK110 &gt;= 10, "HIGH",IF(
                            'Compound Alert'!AK110 &gt;= 7, "MED","LOW")))))</f>
        <v>LOW</v>
      </c>
      <c r="P161" s="25"/>
      <c r="Q161" s="26"/>
      <c r="R161" s="26"/>
      <c r="S161" s="21"/>
      <c r="T161" s="21"/>
      <c r="U161" s="21"/>
      <c r="V161" s="21"/>
      <c r="W161" s="21"/>
      <c r="X161" s="21"/>
      <c r="Y161" s="27"/>
      <c r="Z161" s="27"/>
      <c r="AA161" s="27"/>
      <c r="AB161" s="27"/>
      <c r="AC161" s="27"/>
      <c r="AD161" s="27"/>
      <c r="AE161" s="27"/>
      <c r="AF161" s="27"/>
      <c r="AJ161" s="21"/>
      <c r="AK161" s="21"/>
      <c r="AL161" s="21"/>
      <c r="AM161" s="21"/>
      <c r="AN161" s="21"/>
      <c r="AO161" s="21"/>
      <c r="AP161" s="21"/>
      <c r="AQ161" s="21"/>
      <c r="AR161" s="21"/>
      <c r="AS161" s="21"/>
      <c r="AT161" s="21"/>
      <c r="AU161" s="21"/>
      <c r="AV161" s="21"/>
      <c r="AW161" s="21"/>
      <c r="AX161" s="21"/>
    </row>
    <row r="162" spans="1:50" x14ac:dyDescent="0.2">
      <c r="A162" s="63">
        <v>121</v>
      </c>
      <c r="B162" s="20" t="str">
        <f>'Compound Alert'!B147</f>
        <v>Niger</v>
      </c>
      <c r="C162" s="20" t="str">
        <f>'Compound Alert'!C147</f>
        <v>NER</v>
      </c>
      <c r="D162" s="20" t="str">
        <f>'Compound Alert'!D147</f>
        <v>SSF           Sub-Saharan Africa</v>
      </c>
      <c r="E162" s="20" t="str">
        <f>'Compound Alert'!E147</f>
        <v>IDA</v>
      </c>
      <c r="F162" s="217">
        <f ca="1">'Compound Alert'!F147</f>
        <v>142</v>
      </c>
      <c r="G162" s="22">
        <f ca="1">IF($B$8="Overall Alert",'Compound Alert'!G147,IF($B$8="Underlying Vulnerability",'Compound Alert'!J147,IF($B$8="Emerging Threat",'Compound Alert'!M147)))</f>
        <v>0.5</v>
      </c>
      <c r="H162" s="23">
        <f ca="1">IF($B$8="Overall Alert",'Compound Alert'!H147,IF($B$8="Underlying Vulnerability",'Compound Alert'!K147,IF($B$8="Emerging Threat",'Compound Alert'!N147)))</f>
        <v>0.5</v>
      </c>
      <c r="I162" s="50">
        <f t="shared" ca="1" si="1"/>
        <v>0</v>
      </c>
      <c r="J162" s="25" t="str">
        <f ca="1">IF(
   $B$8="Overall Alert",IF(
      'Compound Alert'!R147 &gt;= 7, "HIGH",IF(
         'Compound Alert'!R147 &gt;= 5, "MED","LOW")), IF(
            $B$8="Underlying Vulnerability", IF(
               'Compound Alert'!Y147 &gt;= 10, "HIGH",IF(
                  'Compound Alert'!Y147 &gt;= 7, "MED","LOW")),IF(
                     $B$8="Emerging Threat", IF(
                        'Compound Alert'!AF147 &gt;= 10, "HIGH",IF(
                            'Compound Alert'!AF147 &gt;= 7, "MED","LOW")))))</f>
        <v>LOW</v>
      </c>
      <c r="K162" s="25" t="str">
        <f ca="1">IF(
   $B$8="Overall Alert",IF(
      'Compound Alert'!S147 &gt;= 7, "HIGH",IF(
         'Compound Alert'!S147 &gt;= 5, "MED","LOW")), IF(
            $B$8="Underlying Vulnerability", IF(
               'Compound Alert'!Z147 &gt;= 10, "HIGH",IF(
                  'Compound Alert'!Z147 &gt;= 7, "MED","LOW")),IF(
                     $B$8="Emerging Threat", IF(
                        'Compound Alert'!AG147 &gt;= 10, "HIGH",IF(
                            'Compound Alert'!AG147 &gt;= 7, "MED","LOW")))))</f>
        <v>LOW</v>
      </c>
      <c r="L162" s="25" t="str">
        <f ca="1">IF(
   $B$8="Overall Alert",IF(
      'Compound Alert'!T147 &gt;= 7, "HIGH",IF(
         'Compound Alert'!T147 &gt;= 5, "MED","LOW")), IF(
            $B$8="Underlying Vulnerability", IF(
               'Compound Alert'!AA147 &gt;= 10, "HIGH",IF(
                  'Compound Alert'!AA147 &gt;= 7, "MED","LOW")),IF(
                     $B$8="Emerging Threat", IF(
                        'Compound Alert'!AH147 &gt;= 10, "HIGH",IF(
                            'Compound Alert'!AH147 &gt;= 7, "MED","LOW")))))</f>
        <v>LOW</v>
      </c>
      <c r="M162" s="25" t="str">
        <f ca="1">IF(
   $B$8="Overall Alert",IF(
      'Compound Alert'!U147 &gt;= 7, "HIGH",IF(
         'Compound Alert'!U147 &gt;= 5, "MED","LOW")), IF(
            $B$8="Underlying Vulnerability", IF(
               'Compound Alert'!AB147 &gt;= 10, "HIGH",IF(
                  'Compound Alert'!AB147 &gt;= 7, "MED","LOW")),IF(
                     $B$8="Emerging Threat", IF(
                        'Compound Alert'!AI147 &gt;= 10, "HIGH",IF(
                            'Compound Alert'!AI147 &gt;= 7, "MED","LOW")))))</f>
        <v>LOW</v>
      </c>
      <c r="N162" s="25" t="str">
        <f ca="1">IF(
   $B$8="Overall Alert",IF(
      'Compound Alert'!V147 &gt;= 7, "HIGH",IF(
         'Compound Alert'!V147 &gt;= 5, "MED","LOW")), IF(
            $B$8="Underlying Vulnerability", IF(
               'Compound Alert'!AC147 &gt;= 10, "HIGH",IF(
                  'Compound Alert'!AC147 &gt;= 7, "MED","LOW")),IF(
                     $B$8="Emerging Threat", IF(
                        'Compound Alert'!AJ147 &gt;= 10, "HIGH",IF(
                            'Compound Alert'!AJ147 &gt;= 7, "MED","LOW")))))</f>
        <v>LOW</v>
      </c>
      <c r="O162" s="25" t="str">
        <f ca="1">IF(
   $B$8="Overall Alert",IF(
      'Compound Alert'!W147 &gt;= 7, "HIGH",IF(
         'Compound Alert'!W147 &gt;= 5, "MED","LOW")), IF(
            $B$8="Underlying Vulnerability", IF(
               'Compound Alert'!AD147 &gt;= 10, "HIGH",IF(
                  'Compound Alert'!AD147 &gt;= 7, "MED","LOW")),IF(
                     $B$8="Emerging Threat", IF(
                        'Compound Alert'!AK147 &gt;= 10, "HIGH",IF(
                            'Compound Alert'!AK147 &gt;= 7, "MED","LOW")))))</f>
        <v>MED</v>
      </c>
      <c r="P162" s="25"/>
      <c r="Q162" s="26"/>
      <c r="R162" s="26"/>
      <c r="S162" s="21"/>
      <c r="T162" s="21"/>
      <c r="U162" s="21"/>
      <c r="V162" s="21"/>
      <c r="W162" s="21"/>
      <c r="X162" s="21"/>
      <c r="Y162" s="27"/>
      <c r="Z162" s="27"/>
      <c r="AA162" s="27"/>
      <c r="AB162" s="27"/>
      <c r="AC162" s="27"/>
      <c r="AD162" s="27"/>
      <c r="AE162" s="27"/>
      <c r="AF162" s="27"/>
      <c r="AJ162" s="21"/>
      <c r="AK162" s="21"/>
      <c r="AL162" s="21"/>
      <c r="AM162" s="21"/>
      <c r="AN162" s="21"/>
      <c r="AO162" s="21"/>
      <c r="AP162" s="21"/>
      <c r="AQ162" s="21"/>
      <c r="AR162" s="21"/>
      <c r="AS162" s="21"/>
      <c r="AT162" s="21"/>
      <c r="AU162" s="21"/>
      <c r="AV162" s="21"/>
      <c r="AW162" s="21"/>
      <c r="AX162" s="21"/>
    </row>
    <row r="163" spans="1:50" x14ac:dyDescent="0.2">
      <c r="A163" s="63">
        <v>122</v>
      </c>
      <c r="B163" s="20" t="str">
        <f>'Compound Alert'!B21</f>
        <v>Benin</v>
      </c>
      <c r="C163" s="20" t="str">
        <f>'Compound Alert'!C21</f>
        <v>BEN</v>
      </c>
      <c r="D163" s="20" t="str">
        <f>'Compound Alert'!D21</f>
        <v>SSF           Sub-Saharan Africa</v>
      </c>
      <c r="E163" s="20" t="str">
        <f>'Compound Alert'!E21</f>
        <v>IDA</v>
      </c>
      <c r="F163" s="217">
        <f ca="1">'Compound Alert'!F21</f>
        <v>16</v>
      </c>
      <c r="G163" s="22">
        <f ca="1">IF($B$8="Overall Alert",'Compound Alert'!G21,IF($B$8="Underlying Vulnerability",'Compound Alert'!J21,IF($B$8="Emerging Threat",'Compound Alert'!M21)))</f>
        <v>0.5</v>
      </c>
      <c r="H163" s="23">
        <f ca="1">IF($B$8="Overall Alert",'Compound Alert'!H21,IF($B$8="Underlying Vulnerability",'Compound Alert'!K21,IF($B$8="Emerging Threat",'Compound Alert'!N21)))</f>
        <v>0.5</v>
      </c>
      <c r="I163" s="50">
        <f t="shared" ca="1" si="1"/>
        <v>0</v>
      </c>
      <c r="J163" s="25" t="str">
        <f ca="1">IF(
   $B$8="Overall Alert",IF(
      'Compound Alert'!R21 &gt;= 7, "HIGH",IF(
         'Compound Alert'!R21 &gt;= 5, "MED","LOW")), IF(
            $B$8="Underlying Vulnerability", IF(
               'Compound Alert'!Y21 &gt;= 10, "HIGH",IF(
                  'Compound Alert'!Y21 &gt;= 7, "MED","LOW")),IF(
                     $B$8="Emerging Threat", IF(
                        'Compound Alert'!AF21 &gt;= 10, "HIGH",IF(
                            'Compound Alert'!AF21 &gt;= 7, "MED","LOW")))))</f>
        <v>LOW</v>
      </c>
      <c r="K163" s="25" t="str">
        <f ca="1">IF(
   $B$8="Overall Alert",IF(
      'Compound Alert'!S21 &gt;= 7, "HIGH",IF(
         'Compound Alert'!S21 &gt;= 5, "MED","LOW")), IF(
            $B$8="Underlying Vulnerability", IF(
               'Compound Alert'!Z21 &gt;= 10, "HIGH",IF(
                  'Compound Alert'!Z21 &gt;= 7, "MED","LOW")),IF(
                     $B$8="Emerging Threat", IF(
                        'Compound Alert'!AG21 &gt;= 10, "HIGH",IF(
                            'Compound Alert'!AG21 &gt;= 7, "MED","LOW")))))</f>
        <v>LOW</v>
      </c>
      <c r="L163" s="25" t="str">
        <f ca="1">IF(
   $B$8="Overall Alert",IF(
      'Compound Alert'!T21 &gt;= 7, "HIGH",IF(
         'Compound Alert'!T21 &gt;= 5, "MED","LOW")), IF(
            $B$8="Underlying Vulnerability", IF(
               'Compound Alert'!AA21 &gt;= 10, "HIGH",IF(
                  'Compound Alert'!AA21 &gt;= 7, "MED","LOW")),IF(
                     $B$8="Emerging Threat", IF(
                        'Compound Alert'!AH21 &gt;= 10, "HIGH",IF(
                            'Compound Alert'!AH21 &gt;= 7, "MED","LOW")))))</f>
        <v>LOW</v>
      </c>
      <c r="M163" s="25" t="str">
        <f ca="1">IF(
   $B$8="Overall Alert",IF(
      'Compound Alert'!U21 &gt;= 7, "HIGH",IF(
         'Compound Alert'!U21 &gt;= 5, "MED","LOW")), IF(
            $B$8="Underlying Vulnerability", IF(
               'Compound Alert'!AB21 &gt;= 10, "HIGH",IF(
                  'Compound Alert'!AB21 &gt;= 7, "MED","LOW")),IF(
                     $B$8="Emerging Threat", IF(
                        'Compound Alert'!AI21 &gt;= 10, "HIGH",IF(
                            'Compound Alert'!AI21 &gt;= 7, "MED","LOW")))))</f>
        <v>LOW</v>
      </c>
      <c r="N163" s="25" t="str">
        <f ca="1">IF(
   $B$8="Overall Alert",IF(
      'Compound Alert'!V21 &gt;= 7, "HIGH",IF(
         'Compound Alert'!V21 &gt;= 5, "MED","LOW")), IF(
            $B$8="Underlying Vulnerability", IF(
               'Compound Alert'!AC21 &gt;= 10, "HIGH",IF(
                  'Compound Alert'!AC21 &gt;= 7, "MED","LOW")),IF(
                     $B$8="Emerging Threat", IF(
                        'Compound Alert'!AJ21 &gt;= 10, "HIGH",IF(
                            'Compound Alert'!AJ21 &gt;= 7, "MED","LOW")))))</f>
        <v>LOW</v>
      </c>
      <c r="O163" s="25" t="str">
        <f ca="1">IF(
   $B$8="Overall Alert",IF(
      'Compound Alert'!W21 &gt;= 7, "HIGH",IF(
         'Compound Alert'!W21 &gt;= 5, "MED","LOW")), IF(
            $B$8="Underlying Vulnerability", IF(
               'Compound Alert'!AD21 &gt;= 10, "HIGH",IF(
                  'Compound Alert'!AD21 &gt;= 7, "MED","LOW")),IF(
                     $B$8="Emerging Threat", IF(
                        'Compound Alert'!AK21 &gt;= 10, "HIGH",IF(
                            'Compound Alert'!AK21 &gt;= 7, "MED","LOW")))))</f>
        <v>MED</v>
      </c>
      <c r="P163" s="25"/>
      <c r="Q163" s="26"/>
      <c r="R163" s="26"/>
      <c r="S163" s="21"/>
      <c r="T163" s="21"/>
      <c r="U163" s="21"/>
      <c r="V163" s="21"/>
      <c r="W163" s="21"/>
      <c r="X163" s="21"/>
      <c r="Y163" s="27"/>
      <c r="Z163" s="27"/>
      <c r="AA163" s="27"/>
      <c r="AB163" s="27"/>
      <c r="AC163" s="27"/>
      <c r="AD163" s="27"/>
      <c r="AE163" s="27"/>
      <c r="AF163" s="27"/>
      <c r="AJ163" s="21"/>
      <c r="AK163" s="21"/>
      <c r="AL163" s="21"/>
      <c r="AM163" s="21"/>
      <c r="AN163" s="21"/>
      <c r="AO163" s="21"/>
      <c r="AP163" s="21"/>
      <c r="AQ163" s="21"/>
      <c r="AR163" s="21"/>
      <c r="AS163" s="21"/>
      <c r="AT163" s="21"/>
      <c r="AU163" s="21"/>
      <c r="AV163" s="21"/>
      <c r="AW163" s="21"/>
      <c r="AX163" s="21"/>
    </row>
    <row r="164" spans="1:50" x14ac:dyDescent="0.2">
      <c r="A164" s="63">
        <v>123</v>
      </c>
      <c r="B164" s="20" t="str">
        <f>'Compound Alert'!B151</f>
        <v>Norway</v>
      </c>
      <c r="C164" s="20" t="str">
        <f>'Compound Alert'!C151</f>
        <v>NOR</v>
      </c>
      <c r="D164" s="20" t="str">
        <f>'Compound Alert'!D151</f>
        <v>ECS           Europe &amp; Central Asia</v>
      </c>
      <c r="E164" s="20" t="str">
        <f>'Compound Alert'!E151</f>
        <v>NA</v>
      </c>
      <c r="F164" s="217">
        <f ca="1">'Compound Alert'!F151</f>
        <v>146</v>
      </c>
      <c r="G164" s="22">
        <f ca="1">IF($B$8="Overall Alert",'Compound Alert'!G151,IF($B$8="Underlying Vulnerability",'Compound Alert'!J151,IF($B$8="Emerging Threat",'Compound Alert'!M151)))</f>
        <v>0</v>
      </c>
      <c r="H164" s="23">
        <f ca="1">IF($B$8="Overall Alert",'Compound Alert'!H151,IF($B$8="Underlying Vulnerability",'Compound Alert'!K151,IF($B$8="Emerging Threat",'Compound Alert'!N151)))</f>
        <v>0</v>
      </c>
      <c r="I164" s="50">
        <f t="shared" ca="1" si="1"/>
        <v>0</v>
      </c>
      <c r="J164" s="25" t="str">
        <f ca="1">IF(
   $B$8="Overall Alert",IF(
      'Compound Alert'!R151 &gt;= 7, "HIGH",IF(
         'Compound Alert'!R151 &gt;= 5, "MED","LOW")), IF(
            $B$8="Underlying Vulnerability", IF(
               'Compound Alert'!Y151 &gt;= 10, "HIGH",IF(
                  'Compound Alert'!Y151 &gt;= 7, "MED","LOW")),IF(
                     $B$8="Emerging Threat", IF(
                        'Compound Alert'!AF151 &gt;= 10, "HIGH",IF(
                            'Compound Alert'!AF151 &gt;= 7, "MED","LOW")))))</f>
        <v>LOW</v>
      </c>
      <c r="K164" s="25" t="str">
        <f ca="1">IF(
   $B$8="Overall Alert",IF(
      'Compound Alert'!S151 &gt;= 7, "HIGH",IF(
         'Compound Alert'!S151 &gt;= 5, "MED","LOW")), IF(
            $B$8="Underlying Vulnerability", IF(
               'Compound Alert'!Z151 &gt;= 10, "HIGH",IF(
                  'Compound Alert'!Z151 &gt;= 7, "MED","LOW")),IF(
                     $B$8="Emerging Threat", IF(
                        'Compound Alert'!AG151 &gt;= 10, "HIGH",IF(
                            'Compound Alert'!AG151 &gt;= 7, "MED","LOW")))))</f>
        <v>LOW</v>
      </c>
      <c r="L164" s="25" t="str">
        <f ca="1">IF(
   $B$8="Overall Alert",IF(
      'Compound Alert'!T151 &gt;= 7, "HIGH",IF(
         'Compound Alert'!T151 &gt;= 5, "MED","LOW")), IF(
            $B$8="Underlying Vulnerability", IF(
               'Compound Alert'!AA151 &gt;= 10, "HIGH",IF(
                  'Compound Alert'!AA151 &gt;= 7, "MED","LOW")),IF(
                     $B$8="Emerging Threat", IF(
                        'Compound Alert'!AH151 &gt;= 10, "HIGH",IF(
                            'Compound Alert'!AH151 &gt;= 7, "MED","LOW")))))</f>
        <v>LOW</v>
      </c>
      <c r="M164" s="25" t="str">
        <f ca="1">IF(
   $B$8="Overall Alert",IF(
      'Compound Alert'!U151 &gt;= 7, "HIGH",IF(
         'Compound Alert'!U151 &gt;= 5, "MED","LOW")), IF(
            $B$8="Underlying Vulnerability", IF(
               'Compound Alert'!AB151 &gt;= 10, "HIGH",IF(
                  'Compound Alert'!AB151 &gt;= 7, "MED","LOW")),IF(
                     $B$8="Emerging Threat", IF(
                        'Compound Alert'!AI151 &gt;= 10, "HIGH",IF(
                            'Compound Alert'!AI151 &gt;= 7, "MED","LOW")))))</f>
        <v>LOW</v>
      </c>
      <c r="N164" s="25" t="str">
        <f ca="1">IF(
   $B$8="Overall Alert",IF(
      'Compound Alert'!V151 &gt;= 7, "HIGH",IF(
         'Compound Alert'!V151 &gt;= 5, "MED","LOW")), IF(
            $B$8="Underlying Vulnerability", IF(
               'Compound Alert'!AC151 &gt;= 10, "HIGH",IF(
                  'Compound Alert'!AC151 &gt;= 7, "MED","LOW")),IF(
                     $B$8="Emerging Threat", IF(
                        'Compound Alert'!AJ151 &gt;= 10, "HIGH",IF(
                            'Compound Alert'!AJ151 &gt;= 7, "MED","LOW")))))</f>
        <v>LOW</v>
      </c>
      <c r="O164" s="25" t="str">
        <f ca="1">IF(
   $B$8="Overall Alert",IF(
      'Compound Alert'!W151 &gt;= 7, "HIGH",IF(
         'Compound Alert'!W151 &gt;= 5, "MED","LOW")), IF(
            $B$8="Underlying Vulnerability", IF(
               'Compound Alert'!AD151 &gt;= 10, "HIGH",IF(
                  'Compound Alert'!AD151 &gt;= 7, "MED","LOW")),IF(
                     $B$8="Emerging Threat", IF(
                        'Compound Alert'!AK151 &gt;= 10, "HIGH",IF(
                            'Compound Alert'!AK151 &gt;= 7, "MED","LOW")))))</f>
        <v>LOW</v>
      </c>
      <c r="P164" s="25"/>
      <c r="Q164" s="26"/>
      <c r="R164" s="26"/>
      <c r="S164" s="21"/>
      <c r="T164" s="21"/>
      <c r="U164" s="21"/>
      <c r="V164" s="21"/>
      <c r="W164" s="21"/>
      <c r="X164" s="21"/>
      <c r="Y164" s="27"/>
      <c r="Z164" s="27"/>
      <c r="AA164" s="27"/>
      <c r="AB164" s="27"/>
      <c r="AC164" s="27"/>
      <c r="AD164" s="27"/>
      <c r="AE164" s="27"/>
      <c r="AF164" s="27"/>
      <c r="AJ164" s="21"/>
      <c r="AK164" s="21"/>
      <c r="AL164" s="21"/>
      <c r="AM164" s="21"/>
      <c r="AN164" s="21"/>
      <c r="AO164" s="21"/>
      <c r="AP164" s="21"/>
      <c r="AQ164" s="21"/>
      <c r="AR164" s="21"/>
      <c r="AS164" s="21"/>
      <c r="AT164" s="21"/>
      <c r="AU164" s="21"/>
      <c r="AV164" s="21"/>
      <c r="AW164" s="21"/>
      <c r="AX164" s="21"/>
    </row>
    <row r="165" spans="1:50" x14ac:dyDescent="0.2">
      <c r="A165" s="63">
        <v>124</v>
      </c>
      <c r="B165" s="20" t="str">
        <f>'Compound Alert'!B157</f>
        <v>Panama</v>
      </c>
      <c r="C165" s="20" t="str">
        <f>'Compound Alert'!C157</f>
        <v>PAN</v>
      </c>
      <c r="D165" s="20" t="str">
        <f>'Compound Alert'!D157</f>
        <v>LCN           Latin America &amp; Caribbean</v>
      </c>
      <c r="E165" s="20" t="str">
        <f>'Compound Alert'!E157</f>
        <v>IBRD</v>
      </c>
      <c r="F165" s="217">
        <f ca="1">'Compound Alert'!F157</f>
        <v>152</v>
      </c>
      <c r="G165" s="22">
        <f ca="1">IF($B$8="Overall Alert",'Compound Alert'!G157,IF($B$8="Underlying Vulnerability",'Compound Alert'!J157,IF($B$8="Emerging Threat",'Compound Alert'!M157)))</f>
        <v>0</v>
      </c>
      <c r="H165" s="23">
        <f ca="1">IF($B$8="Overall Alert",'Compound Alert'!H157,IF($B$8="Underlying Vulnerability",'Compound Alert'!K157,IF($B$8="Emerging Threat",'Compound Alert'!N157)))</f>
        <v>0</v>
      </c>
      <c r="I165" s="50">
        <f t="shared" ca="1" si="1"/>
        <v>0</v>
      </c>
      <c r="J165" s="25" t="str">
        <f ca="1">IF(
   $B$8="Overall Alert",IF(
      'Compound Alert'!R157 &gt;= 7, "HIGH",IF(
         'Compound Alert'!R157 &gt;= 5, "MED","LOW")), IF(
            $B$8="Underlying Vulnerability", IF(
               'Compound Alert'!Y157 &gt;= 10, "HIGH",IF(
                  'Compound Alert'!Y157 &gt;= 7, "MED","LOW")),IF(
                     $B$8="Emerging Threat", IF(
                        'Compound Alert'!AF157 &gt;= 10, "HIGH",IF(
                            'Compound Alert'!AF157 &gt;= 7, "MED","LOW")))))</f>
        <v>LOW</v>
      </c>
      <c r="K165" s="25" t="str">
        <f ca="1">IF(
   $B$8="Overall Alert",IF(
      'Compound Alert'!S157 &gt;= 7, "HIGH",IF(
         'Compound Alert'!S157 &gt;= 5, "MED","LOW")), IF(
            $B$8="Underlying Vulnerability", IF(
               'Compound Alert'!Z157 &gt;= 10, "HIGH",IF(
                  'Compound Alert'!Z157 &gt;= 7, "MED","LOW")),IF(
                     $B$8="Emerging Threat", IF(
                        'Compound Alert'!AG157 &gt;= 10, "HIGH",IF(
                            'Compound Alert'!AG157 &gt;= 7, "MED","LOW")))))</f>
        <v>LOW</v>
      </c>
      <c r="L165" s="25" t="str">
        <f ca="1">IF(
   $B$8="Overall Alert",IF(
      'Compound Alert'!T157 &gt;= 7, "HIGH",IF(
         'Compound Alert'!T157 &gt;= 5, "MED","LOW")), IF(
            $B$8="Underlying Vulnerability", IF(
               'Compound Alert'!AA157 &gt;= 10, "HIGH",IF(
                  'Compound Alert'!AA157 &gt;= 7, "MED","LOW")),IF(
                     $B$8="Emerging Threat", IF(
                        'Compound Alert'!AH157 &gt;= 10, "HIGH",IF(
                            'Compound Alert'!AH157 &gt;= 7, "MED","LOW")))))</f>
        <v>LOW</v>
      </c>
      <c r="M165" s="25" t="str">
        <f ca="1">IF(
   $B$8="Overall Alert",IF(
      'Compound Alert'!U157 &gt;= 7, "HIGH",IF(
         'Compound Alert'!U157 &gt;= 5, "MED","LOW")), IF(
            $B$8="Underlying Vulnerability", IF(
               'Compound Alert'!AB157 &gt;= 10, "HIGH",IF(
                  'Compound Alert'!AB157 &gt;= 7, "MED","LOW")),IF(
                     $B$8="Emerging Threat", IF(
                        'Compound Alert'!AI157 &gt;= 10, "HIGH",IF(
                            'Compound Alert'!AI157 &gt;= 7, "MED","LOW")))))</f>
        <v>LOW</v>
      </c>
      <c r="N165" s="25" t="str">
        <f ca="1">IF(
   $B$8="Overall Alert",IF(
      'Compound Alert'!V157 &gt;= 7, "HIGH",IF(
         'Compound Alert'!V157 &gt;= 5, "MED","LOW")), IF(
            $B$8="Underlying Vulnerability", IF(
               'Compound Alert'!AC157 &gt;= 10, "HIGH",IF(
                  'Compound Alert'!AC157 &gt;= 7, "MED","LOW")),IF(
                     $B$8="Emerging Threat", IF(
                        'Compound Alert'!AJ157 &gt;= 10, "HIGH",IF(
                            'Compound Alert'!AJ157 &gt;= 7, "MED","LOW")))))</f>
        <v>LOW</v>
      </c>
      <c r="O165" s="25" t="str">
        <f ca="1">IF(
   $B$8="Overall Alert",IF(
      'Compound Alert'!W157 &gt;= 7, "HIGH",IF(
         'Compound Alert'!W157 &gt;= 5, "MED","LOW")), IF(
            $B$8="Underlying Vulnerability", IF(
               'Compound Alert'!AD157 &gt;= 10, "HIGH",IF(
                  'Compound Alert'!AD157 &gt;= 7, "MED","LOW")),IF(
                     $B$8="Emerging Threat", IF(
                        'Compound Alert'!AK157 &gt;= 10, "HIGH",IF(
                            'Compound Alert'!AK157 &gt;= 7, "MED","LOW")))))</f>
        <v>LOW</v>
      </c>
      <c r="P165" s="25"/>
      <c r="Q165" s="26"/>
      <c r="R165" s="26"/>
      <c r="S165" s="21"/>
      <c r="T165" s="21"/>
      <c r="U165" s="21"/>
      <c r="V165" s="21"/>
      <c r="W165" s="21"/>
      <c r="X165" s="21"/>
      <c r="Y165" s="27"/>
      <c r="Z165" s="27"/>
      <c r="AA165" s="27"/>
      <c r="AB165" s="27"/>
      <c r="AC165" s="27"/>
      <c r="AD165" s="27"/>
      <c r="AE165" s="27"/>
      <c r="AF165" s="27"/>
      <c r="AJ165" s="21"/>
      <c r="AK165" s="21"/>
      <c r="AL165" s="21"/>
      <c r="AM165" s="21"/>
      <c r="AN165" s="21"/>
      <c r="AO165" s="21"/>
      <c r="AP165" s="21"/>
      <c r="AQ165" s="21"/>
      <c r="AR165" s="21"/>
      <c r="AS165" s="21"/>
      <c r="AT165" s="21"/>
      <c r="AU165" s="21"/>
      <c r="AV165" s="21"/>
      <c r="AW165" s="21"/>
      <c r="AX165" s="21"/>
    </row>
    <row r="166" spans="1:50" x14ac:dyDescent="0.2">
      <c r="A166" s="63">
        <v>125</v>
      </c>
      <c r="B166" s="20" t="str">
        <f>'Compound Alert'!B36</f>
        <v>Botswana</v>
      </c>
      <c r="C166" s="20" t="str">
        <f>'Compound Alert'!C36</f>
        <v>BWA</v>
      </c>
      <c r="D166" s="20" t="str">
        <f>'Compound Alert'!D36</f>
        <v>SSF           Sub-Saharan Africa</v>
      </c>
      <c r="E166" s="20" t="str">
        <f>'Compound Alert'!E36</f>
        <v>IBRD</v>
      </c>
      <c r="F166" s="217">
        <f ca="1">'Compound Alert'!F36</f>
        <v>31</v>
      </c>
      <c r="G166" s="22">
        <f ca="1">IF($B$8="Overall Alert",'Compound Alert'!G36,IF($B$8="Underlying Vulnerability",'Compound Alert'!J36,IF($B$8="Emerging Threat",'Compound Alert'!M36)))</f>
        <v>0</v>
      </c>
      <c r="H166" s="23">
        <f ca="1">IF($B$8="Overall Alert",'Compound Alert'!H36,IF($B$8="Underlying Vulnerability",'Compound Alert'!K36,IF($B$8="Emerging Threat",'Compound Alert'!N36)))</f>
        <v>0</v>
      </c>
      <c r="I166" s="50">
        <f t="shared" ca="1" si="1"/>
        <v>0</v>
      </c>
      <c r="J166" s="25" t="str">
        <f ca="1">IF(
   $B$8="Overall Alert",IF(
      'Compound Alert'!R36 &gt;= 7, "HIGH",IF(
         'Compound Alert'!R36 &gt;= 5, "MED","LOW")), IF(
            $B$8="Underlying Vulnerability", IF(
               'Compound Alert'!Y36 &gt;= 10, "HIGH",IF(
                  'Compound Alert'!Y36 &gt;= 7, "MED","LOW")),IF(
                     $B$8="Emerging Threat", IF(
                        'Compound Alert'!AF36 &gt;= 10, "HIGH",IF(
                            'Compound Alert'!AF36 &gt;= 7, "MED","LOW")))))</f>
        <v>LOW</v>
      </c>
      <c r="K166" s="25" t="str">
        <f ca="1">IF(
   $B$8="Overall Alert",IF(
      'Compound Alert'!S36 &gt;= 7, "HIGH",IF(
         'Compound Alert'!S36 &gt;= 5, "MED","LOW")), IF(
            $B$8="Underlying Vulnerability", IF(
               'Compound Alert'!Z36 &gt;= 10, "HIGH",IF(
                  'Compound Alert'!Z36 &gt;= 7, "MED","LOW")),IF(
                     $B$8="Emerging Threat", IF(
                        'Compound Alert'!AG36 &gt;= 10, "HIGH",IF(
                            'Compound Alert'!AG36 &gt;= 7, "MED","LOW")))))</f>
        <v>LOW</v>
      </c>
      <c r="L166" s="25" t="str">
        <f ca="1">IF(
   $B$8="Overall Alert",IF(
      'Compound Alert'!T36 &gt;= 7, "HIGH",IF(
         'Compound Alert'!T36 &gt;= 5, "MED","LOW")), IF(
            $B$8="Underlying Vulnerability", IF(
               'Compound Alert'!AA36 &gt;= 10, "HIGH",IF(
                  'Compound Alert'!AA36 &gt;= 7, "MED","LOW")),IF(
                     $B$8="Emerging Threat", IF(
                        'Compound Alert'!AH36 &gt;= 10, "HIGH",IF(
                            'Compound Alert'!AH36 &gt;= 7, "MED","LOW")))))</f>
        <v>LOW</v>
      </c>
      <c r="M166" s="25" t="str">
        <f ca="1">IF(
   $B$8="Overall Alert",IF(
      'Compound Alert'!U36 &gt;= 7, "HIGH",IF(
         'Compound Alert'!U36 &gt;= 5, "MED","LOW")), IF(
            $B$8="Underlying Vulnerability", IF(
               'Compound Alert'!AB36 &gt;= 10, "HIGH",IF(
                  'Compound Alert'!AB36 &gt;= 7, "MED","LOW")),IF(
                     $B$8="Emerging Threat", IF(
                        'Compound Alert'!AI36 &gt;= 10, "HIGH",IF(
                            'Compound Alert'!AI36 &gt;= 7, "MED","LOW")))))</f>
        <v>LOW</v>
      </c>
      <c r="N166" s="25" t="str">
        <f ca="1">IF(
   $B$8="Overall Alert",IF(
      'Compound Alert'!V36 &gt;= 7, "HIGH",IF(
         'Compound Alert'!V36 &gt;= 5, "MED","LOW")), IF(
            $B$8="Underlying Vulnerability", IF(
               'Compound Alert'!AC36 &gt;= 10, "HIGH",IF(
                  'Compound Alert'!AC36 &gt;= 7, "MED","LOW")),IF(
                     $B$8="Emerging Threat", IF(
                        'Compound Alert'!AJ36 &gt;= 10, "HIGH",IF(
                            'Compound Alert'!AJ36 &gt;= 7, "MED","LOW")))))</f>
        <v>LOW</v>
      </c>
      <c r="O166" s="25" t="str">
        <f ca="1">IF(
   $B$8="Overall Alert",IF(
      'Compound Alert'!W36 &gt;= 7, "HIGH",IF(
         'Compound Alert'!W36 &gt;= 5, "MED","LOW")), IF(
            $B$8="Underlying Vulnerability", IF(
               'Compound Alert'!AD36 &gt;= 10, "HIGH",IF(
                  'Compound Alert'!AD36 &gt;= 7, "MED","LOW")),IF(
                     $B$8="Emerging Threat", IF(
                        'Compound Alert'!AK36 &gt;= 10, "HIGH",IF(
                            'Compound Alert'!AK36 &gt;= 7, "MED","LOW")))))</f>
        <v>LOW</v>
      </c>
      <c r="P166" s="25"/>
      <c r="Q166" s="26"/>
      <c r="R166" s="26"/>
      <c r="S166" s="21"/>
      <c r="T166" s="21"/>
      <c r="U166" s="21"/>
      <c r="V166" s="21"/>
      <c r="W166" s="21"/>
      <c r="X166" s="21"/>
      <c r="Y166" s="27"/>
      <c r="Z166" s="27"/>
      <c r="AA166" s="27"/>
      <c r="AB166" s="27"/>
      <c r="AC166" s="27"/>
      <c r="AD166" s="27"/>
      <c r="AE166" s="27"/>
      <c r="AF166" s="27"/>
      <c r="AJ166" s="21"/>
      <c r="AK166" s="21"/>
      <c r="AL166" s="21"/>
      <c r="AM166" s="21"/>
      <c r="AN166" s="21"/>
      <c r="AO166" s="21"/>
      <c r="AP166" s="21"/>
      <c r="AQ166" s="21"/>
      <c r="AR166" s="21"/>
      <c r="AS166" s="21"/>
      <c r="AT166" s="21"/>
      <c r="AU166" s="21"/>
      <c r="AV166" s="21"/>
      <c r="AW166" s="21"/>
      <c r="AX166" s="21"/>
    </row>
    <row r="167" spans="1:50" x14ac:dyDescent="0.2">
      <c r="A167" s="63">
        <v>126</v>
      </c>
      <c r="B167" s="20" t="str">
        <f>'Compound Alert'!B82</f>
        <v>Greece</v>
      </c>
      <c r="C167" s="20" t="str">
        <f>'Compound Alert'!C82</f>
        <v>GRC</v>
      </c>
      <c r="D167" s="20" t="str">
        <f>'Compound Alert'!D82</f>
        <v>ECS           Europe &amp; Central Asia</v>
      </c>
      <c r="E167" s="20" t="str">
        <f>'Compound Alert'!E82</f>
        <v>NA</v>
      </c>
      <c r="F167" s="217">
        <f ca="1">'Compound Alert'!F82</f>
        <v>77</v>
      </c>
      <c r="G167" s="22">
        <f ca="1">IF($B$8="Overall Alert",'Compound Alert'!G82,IF($B$8="Underlying Vulnerability",'Compound Alert'!J82,IF($B$8="Emerging Threat",'Compound Alert'!M82)))</f>
        <v>0</v>
      </c>
      <c r="H167" s="23">
        <f ca="1">IF($B$8="Overall Alert",'Compound Alert'!H82,IF($B$8="Underlying Vulnerability",'Compound Alert'!K82,IF($B$8="Emerging Threat",'Compound Alert'!N82)))</f>
        <v>0</v>
      </c>
      <c r="I167" s="50">
        <f t="shared" ca="1" si="1"/>
        <v>0</v>
      </c>
      <c r="J167" s="25" t="str">
        <f ca="1">IF(
   $B$8="Overall Alert",IF(
      'Compound Alert'!R82 &gt;= 7, "HIGH",IF(
         'Compound Alert'!R82 &gt;= 5, "MED","LOW")), IF(
            $B$8="Underlying Vulnerability", IF(
               'Compound Alert'!Y82 &gt;= 10, "HIGH",IF(
                  'Compound Alert'!Y82 &gt;= 7, "MED","LOW")),IF(
                     $B$8="Emerging Threat", IF(
                        'Compound Alert'!AF82 &gt;= 10, "HIGH",IF(
                            'Compound Alert'!AF82 &gt;= 7, "MED","LOW")))))</f>
        <v>LOW</v>
      </c>
      <c r="K167" s="25" t="str">
        <f ca="1">IF(
   $B$8="Overall Alert",IF(
      'Compound Alert'!S82 &gt;= 7, "HIGH",IF(
         'Compound Alert'!S82 &gt;= 5, "MED","LOW")), IF(
            $B$8="Underlying Vulnerability", IF(
               'Compound Alert'!Z82 &gt;= 10, "HIGH",IF(
                  'Compound Alert'!Z82 &gt;= 7, "MED","LOW")),IF(
                     $B$8="Emerging Threat", IF(
                        'Compound Alert'!AG82 &gt;= 10, "HIGH",IF(
                            'Compound Alert'!AG82 &gt;= 7, "MED","LOW")))))</f>
        <v>LOW</v>
      </c>
      <c r="L167" s="25" t="str">
        <f ca="1">IF(
   $B$8="Overall Alert",IF(
      'Compound Alert'!T82 &gt;= 7, "HIGH",IF(
         'Compound Alert'!T82 &gt;= 5, "MED","LOW")), IF(
            $B$8="Underlying Vulnerability", IF(
               'Compound Alert'!AA82 &gt;= 10, "HIGH",IF(
                  'Compound Alert'!AA82 &gt;= 7, "MED","LOW")),IF(
                     $B$8="Emerging Threat", IF(
                        'Compound Alert'!AH82 &gt;= 10, "HIGH",IF(
                            'Compound Alert'!AH82 &gt;= 7, "MED","LOW")))))</f>
        <v>LOW</v>
      </c>
      <c r="M167" s="25" t="str">
        <f ca="1">IF(
   $B$8="Overall Alert",IF(
      'Compound Alert'!U82 &gt;= 7, "HIGH",IF(
         'Compound Alert'!U82 &gt;= 5, "MED","LOW")), IF(
            $B$8="Underlying Vulnerability", IF(
               'Compound Alert'!AB82 &gt;= 10, "HIGH",IF(
                  'Compound Alert'!AB82 &gt;= 7, "MED","LOW")),IF(
                     $B$8="Emerging Threat", IF(
                        'Compound Alert'!AI82 &gt;= 10, "HIGH",IF(
                            'Compound Alert'!AI82 &gt;= 7, "MED","LOW")))))</f>
        <v>LOW</v>
      </c>
      <c r="N167" s="25" t="str">
        <f ca="1">IF(
   $B$8="Overall Alert",IF(
      'Compound Alert'!V82 &gt;= 7, "HIGH",IF(
         'Compound Alert'!V82 &gt;= 5, "MED","LOW")), IF(
            $B$8="Underlying Vulnerability", IF(
               'Compound Alert'!AC82 &gt;= 10, "HIGH",IF(
                  'Compound Alert'!AC82 &gt;= 7, "MED","LOW")),IF(
                     $B$8="Emerging Threat", IF(
                        'Compound Alert'!AJ82 &gt;= 10, "HIGH",IF(
                            'Compound Alert'!AJ82 &gt;= 7, "MED","LOW")))))</f>
        <v>LOW</v>
      </c>
      <c r="O167" s="25" t="str">
        <f ca="1">IF(
   $B$8="Overall Alert",IF(
      'Compound Alert'!W82 &gt;= 7, "HIGH",IF(
         'Compound Alert'!W82 &gt;= 5, "MED","LOW")), IF(
            $B$8="Underlying Vulnerability", IF(
               'Compound Alert'!AD82 &gt;= 10, "HIGH",IF(
                  'Compound Alert'!AD82 &gt;= 7, "MED","LOW")),IF(
                     $B$8="Emerging Threat", IF(
                        'Compound Alert'!AK82 &gt;= 10, "HIGH",IF(
                            'Compound Alert'!AK82 &gt;= 7, "MED","LOW")))))</f>
        <v>LOW</v>
      </c>
      <c r="P167" s="25"/>
      <c r="Q167" s="26"/>
      <c r="R167" s="26"/>
      <c r="S167" s="21"/>
      <c r="T167" s="21"/>
      <c r="U167" s="21"/>
      <c r="V167" s="21"/>
      <c r="W167" s="21"/>
      <c r="X167" s="21"/>
      <c r="Y167" s="27"/>
      <c r="Z167" s="27"/>
      <c r="AA167" s="27"/>
      <c r="AB167" s="27"/>
      <c r="AC167" s="27"/>
      <c r="AD167" s="27"/>
      <c r="AE167" s="27"/>
      <c r="AF167" s="27"/>
      <c r="AJ167" s="21"/>
      <c r="AK167" s="21"/>
      <c r="AL167" s="21"/>
      <c r="AM167" s="21"/>
      <c r="AN167" s="21"/>
      <c r="AO167" s="21"/>
      <c r="AP167" s="21"/>
      <c r="AQ167" s="21"/>
      <c r="AR167" s="21"/>
      <c r="AS167" s="21"/>
      <c r="AT167" s="21"/>
      <c r="AU167" s="21"/>
      <c r="AV167" s="21"/>
      <c r="AW167" s="21"/>
      <c r="AX167" s="21"/>
    </row>
    <row r="168" spans="1:50" x14ac:dyDescent="0.2">
      <c r="A168" s="63">
        <v>127</v>
      </c>
      <c r="B168" s="20" t="str">
        <f>'Compound Alert'!B201</f>
        <v>Trinidad and Tobago</v>
      </c>
      <c r="C168" s="20" t="str">
        <f>'Compound Alert'!C201</f>
        <v>TTO</v>
      </c>
      <c r="D168" s="20" t="str">
        <f>'Compound Alert'!D201</f>
        <v>LCN           Latin America &amp; Caribbean</v>
      </c>
      <c r="E168" s="20" t="str">
        <f>'Compound Alert'!E201</f>
        <v>IBRD</v>
      </c>
      <c r="F168" s="217">
        <f>'Compound Alert'!F201</f>
        <v>0</v>
      </c>
      <c r="G168" s="22">
        <f ca="1">IF($B$8="Overall Alert",'Compound Alert'!G201,IF($B$8="Underlying Vulnerability",'Compound Alert'!J201,IF($B$8="Emerging Threat",'Compound Alert'!M201)))</f>
        <v>0</v>
      </c>
      <c r="H168" s="23">
        <f ca="1">IF($B$8="Overall Alert",'Compound Alert'!H201,IF($B$8="Underlying Vulnerability",'Compound Alert'!K201,IF($B$8="Emerging Threat",'Compound Alert'!N201)))</f>
        <v>0</v>
      </c>
      <c r="I168" s="50">
        <f t="shared" ca="1" si="1"/>
        <v>0</v>
      </c>
      <c r="J168" s="25" t="str">
        <f ca="1">IF(
   $B$8="Overall Alert",IF(
      'Compound Alert'!R201 &gt;= 7, "HIGH",IF(
         'Compound Alert'!R201 &gt;= 5, "MED","LOW")), IF(
            $B$8="Underlying Vulnerability", IF(
               'Compound Alert'!Y201 &gt;= 10, "HIGH",IF(
                  'Compound Alert'!Y201 &gt;= 7, "MED","LOW")),IF(
                     $B$8="Emerging Threat", IF(
                        'Compound Alert'!AF201 &gt;= 10, "HIGH",IF(
                            'Compound Alert'!AF201 &gt;= 7, "MED","LOW")))))</f>
        <v>LOW</v>
      </c>
      <c r="K168" s="25" t="str">
        <f ca="1">IF(
   $B$8="Overall Alert",IF(
      'Compound Alert'!S201 &gt;= 7, "HIGH",IF(
         'Compound Alert'!S201 &gt;= 5, "MED","LOW")), IF(
            $B$8="Underlying Vulnerability", IF(
               'Compound Alert'!Z201 &gt;= 10, "HIGH",IF(
                  'Compound Alert'!Z201 &gt;= 7, "MED","LOW")),IF(
                     $B$8="Emerging Threat", IF(
                        'Compound Alert'!AG201 &gt;= 10, "HIGH",IF(
                            'Compound Alert'!AG201 &gt;= 7, "MED","LOW")))))</f>
        <v>LOW</v>
      </c>
      <c r="L168" s="25" t="str">
        <f ca="1">IF(
   $B$8="Overall Alert",IF(
      'Compound Alert'!T201 &gt;= 7, "HIGH",IF(
         'Compound Alert'!T201 &gt;= 5, "MED","LOW")), IF(
            $B$8="Underlying Vulnerability", IF(
               'Compound Alert'!AA201 &gt;= 10, "HIGH",IF(
                  'Compound Alert'!AA201 &gt;= 7, "MED","LOW")),IF(
                     $B$8="Emerging Threat", IF(
                        'Compound Alert'!AH201 &gt;= 10, "HIGH",IF(
                            'Compound Alert'!AH201 &gt;= 7, "MED","LOW")))))</f>
        <v>LOW</v>
      </c>
      <c r="M168" s="25" t="str">
        <f ca="1">IF(
   $B$8="Overall Alert",IF(
      'Compound Alert'!U201 &gt;= 7, "HIGH",IF(
         'Compound Alert'!U201 &gt;= 5, "MED","LOW")), IF(
            $B$8="Underlying Vulnerability", IF(
               'Compound Alert'!AB201 &gt;= 10, "HIGH",IF(
                  'Compound Alert'!AB201 &gt;= 7, "MED","LOW")),IF(
                     $B$8="Emerging Threat", IF(
                        'Compound Alert'!AI201 &gt;= 10, "HIGH",IF(
                            'Compound Alert'!AI201 &gt;= 7, "MED","LOW")))))</f>
        <v>LOW</v>
      </c>
      <c r="N168" s="25" t="str">
        <f ca="1">IF(
   $B$8="Overall Alert",IF(
      'Compound Alert'!V201 &gt;= 7, "HIGH",IF(
         'Compound Alert'!V201 &gt;= 5, "MED","LOW")), IF(
            $B$8="Underlying Vulnerability", IF(
               'Compound Alert'!AC201 &gt;= 10, "HIGH",IF(
                  'Compound Alert'!AC201 &gt;= 7, "MED","LOW")),IF(
                     $B$8="Emerging Threat", IF(
                        'Compound Alert'!AJ201 &gt;= 10, "HIGH",IF(
                            'Compound Alert'!AJ201 &gt;= 7, "MED","LOW")))))</f>
        <v>LOW</v>
      </c>
      <c r="O168" s="25" t="str">
        <f ca="1">IF(
   $B$8="Overall Alert",IF(
      'Compound Alert'!W201 &gt;= 7, "HIGH",IF(
         'Compound Alert'!W201 &gt;= 5, "MED","LOW")), IF(
            $B$8="Underlying Vulnerability", IF(
               'Compound Alert'!AD201 &gt;= 10, "HIGH",IF(
                  'Compound Alert'!AD201 &gt;= 7, "MED","LOW")),IF(
                     $B$8="Emerging Threat", IF(
                        'Compound Alert'!AK201 &gt;= 10, "HIGH",IF(
                            'Compound Alert'!AK201 &gt;= 7, "MED","LOW")))))</f>
        <v>LOW</v>
      </c>
      <c r="P168" s="25"/>
      <c r="Q168" s="26"/>
      <c r="R168" s="26"/>
      <c r="S168" s="21"/>
      <c r="T168" s="21"/>
      <c r="U168" s="21"/>
      <c r="V168" s="21"/>
      <c r="W168" s="21"/>
      <c r="X168" s="21"/>
      <c r="Y168" s="27"/>
      <c r="Z168" s="27"/>
      <c r="AA168" s="27"/>
      <c r="AB168" s="27"/>
      <c r="AC168" s="27"/>
      <c r="AD168" s="27"/>
      <c r="AE168" s="27"/>
      <c r="AF168" s="27"/>
      <c r="AJ168" s="21"/>
      <c r="AK168" s="21"/>
      <c r="AL168" s="21"/>
      <c r="AM168" s="21"/>
      <c r="AN168" s="21"/>
      <c r="AO168" s="21"/>
      <c r="AP168" s="21"/>
      <c r="AQ168" s="21"/>
      <c r="AR168" s="21"/>
      <c r="AS168" s="21"/>
      <c r="AT168" s="21"/>
      <c r="AU168" s="21"/>
      <c r="AV168" s="21"/>
      <c r="AW168" s="21"/>
      <c r="AX168" s="21"/>
    </row>
    <row r="169" spans="1:50" x14ac:dyDescent="0.2">
      <c r="A169" s="63">
        <v>128</v>
      </c>
      <c r="B169" s="20" t="str">
        <f>'Compound Alert'!B39</f>
        <v>Switzerland</v>
      </c>
      <c r="C169" s="20" t="str">
        <f>'Compound Alert'!C39</f>
        <v>CHE</v>
      </c>
      <c r="D169" s="20" t="str">
        <f>'Compound Alert'!D39</f>
        <v>ECS           Europe &amp; Central Asia</v>
      </c>
      <c r="E169" s="20" t="str">
        <f>'Compound Alert'!E39</f>
        <v>NA</v>
      </c>
      <c r="F169" s="217">
        <f ca="1">'Compound Alert'!F39</f>
        <v>34</v>
      </c>
      <c r="G169" s="22">
        <f ca="1">IF($B$8="Overall Alert",'Compound Alert'!G39,IF($B$8="Underlying Vulnerability",'Compound Alert'!J39,IF($B$8="Emerging Threat",'Compound Alert'!M39)))</f>
        <v>0</v>
      </c>
      <c r="H169" s="23">
        <f ca="1">IF($B$8="Overall Alert",'Compound Alert'!H39,IF($B$8="Underlying Vulnerability",'Compound Alert'!K39,IF($B$8="Emerging Threat",'Compound Alert'!N39)))</f>
        <v>0</v>
      </c>
      <c r="I169" s="50">
        <f t="shared" ca="1" si="1"/>
        <v>0</v>
      </c>
      <c r="J169" s="25" t="str">
        <f ca="1">IF(
   $B$8="Overall Alert",IF(
      'Compound Alert'!R39 &gt;= 7, "HIGH",IF(
         'Compound Alert'!R39 &gt;= 5, "MED","LOW")), IF(
            $B$8="Underlying Vulnerability", IF(
               'Compound Alert'!Y39 &gt;= 10, "HIGH",IF(
                  'Compound Alert'!Y39 &gt;= 7, "MED","LOW")),IF(
                     $B$8="Emerging Threat", IF(
                        'Compound Alert'!AF39 &gt;= 10, "HIGH",IF(
                            'Compound Alert'!AF39 &gt;= 7, "MED","LOW")))))</f>
        <v>LOW</v>
      </c>
      <c r="K169" s="25" t="str">
        <f ca="1">IF(
   $B$8="Overall Alert",IF(
      'Compound Alert'!S39 &gt;= 7, "HIGH",IF(
         'Compound Alert'!S39 &gt;= 5, "MED","LOW")), IF(
            $B$8="Underlying Vulnerability", IF(
               'Compound Alert'!Z39 &gt;= 10, "HIGH",IF(
                  'Compound Alert'!Z39 &gt;= 7, "MED","LOW")),IF(
                     $B$8="Emerging Threat", IF(
                        'Compound Alert'!AG39 &gt;= 10, "HIGH",IF(
                            'Compound Alert'!AG39 &gt;= 7, "MED","LOW")))))</f>
        <v>LOW</v>
      </c>
      <c r="L169" s="25" t="str">
        <f ca="1">IF(
   $B$8="Overall Alert",IF(
      'Compound Alert'!T39 &gt;= 7, "HIGH",IF(
         'Compound Alert'!T39 &gt;= 5, "MED","LOW")), IF(
            $B$8="Underlying Vulnerability", IF(
               'Compound Alert'!AA39 &gt;= 10, "HIGH",IF(
                  'Compound Alert'!AA39 &gt;= 7, "MED","LOW")),IF(
                     $B$8="Emerging Threat", IF(
                        'Compound Alert'!AH39 &gt;= 10, "HIGH",IF(
                            'Compound Alert'!AH39 &gt;= 7, "MED","LOW")))))</f>
        <v>LOW</v>
      </c>
      <c r="M169" s="25" t="str">
        <f ca="1">IF(
   $B$8="Overall Alert",IF(
      'Compound Alert'!U39 &gt;= 7, "HIGH",IF(
         'Compound Alert'!U39 &gt;= 5, "MED","LOW")), IF(
            $B$8="Underlying Vulnerability", IF(
               'Compound Alert'!AB39 &gt;= 10, "HIGH",IF(
                  'Compound Alert'!AB39 &gt;= 7, "MED","LOW")),IF(
                     $B$8="Emerging Threat", IF(
                        'Compound Alert'!AI39 &gt;= 10, "HIGH",IF(
                            'Compound Alert'!AI39 &gt;= 7, "MED","LOW")))))</f>
        <v>LOW</v>
      </c>
      <c r="N169" s="25" t="str">
        <f ca="1">IF(
   $B$8="Overall Alert",IF(
      'Compound Alert'!V39 &gt;= 7, "HIGH",IF(
         'Compound Alert'!V39 &gt;= 5, "MED","LOW")), IF(
            $B$8="Underlying Vulnerability", IF(
               'Compound Alert'!AC39 &gt;= 10, "HIGH",IF(
                  'Compound Alert'!AC39 &gt;= 7, "MED","LOW")),IF(
                     $B$8="Emerging Threat", IF(
                        'Compound Alert'!AJ39 &gt;= 10, "HIGH",IF(
                            'Compound Alert'!AJ39 &gt;= 7, "MED","LOW")))))</f>
        <v>LOW</v>
      </c>
      <c r="O169" s="25" t="str">
        <f ca="1">IF(
   $B$8="Overall Alert",IF(
      'Compound Alert'!W39 &gt;= 7, "HIGH",IF(
         'Compound Alert'!W39 &gt;= 5, "MED","LOW")), IF(
            $B$8="Underlying Vulnerability", IF(
               'Compound Alert'!AD39 &gt;= 10, "HIGH",IF(
                  'Compound Alert'!AD39 &gt;= 7, "MED","LOW")),IF(
                     $B$8="Emerging Threat", IF(
                        'Compound Alert'!AK39 &gt;= 10, "HIGH",IF(
                            'Compound Alert'!AK39 &gt;= 7, "MED","LOW")))))</f>
        <v>LOW</v>
      </c>
      <c r="P169" s="25"/>
      <c r="Q169" s="26"/>
      <c r="R169" s="26"/>
      <c r="S169" s="21"/>
      <c r="T169" s="21"/>
      <c r="U169" s="21"/>
      <c r="V169" s="21"/>
      <c r="W169" s="21"/>
      <c r="X169" s="21"/>
      <c r="Y169" s="27"/>
      <c r="Z169" s="27"/>
      <c r="AA169" s="27"/>
      <c r="AB169" s="27"/>
      <c r="AC169" s="27"/>
      <c r="AD169" s="27"/>
      <c r="AE169" s="27"/>
      <c r="AF169" s="27"/>
      <c r="AJ169" s="21"/>
      <c r="AK169" s="21"/>
      <c r="AL169" s="21"/>
      <c r="AM169" s="21"/>
      <c r="AN169" s="21"/>
      <c r="AO169" s="21"/>
      <c r="AP169" s="21"/>
      <c r="AQ169" s="21"/>
      <c r="AR169" s="21"/>
      <c r="AS169" s="21"/>
      <c r="AT169" s="21"/>
      <c r="AU169" s="21"/>
      <c r="AV169" s="21"/>
      <c r="AW169" s="21"/>
      <c r="AX169" s="21"/>
    </row>
    <row r="170" spans="1:50" x14ac:dyDescent="0.2">
      <c r="A170" s="63">
        <v>129</v>
      </c>
      <c r="B170" s="20" t="str">
        <f>'Compound Alert'!B70</f>
        <v>France</v>
      </c>
      <c r="C170" s="20" t="str">
        <f>'Compound Alert'!C70</f>
        <v>FRA</v>
      </c>
      <c r="D170" s="20" t="str">
        <f>'Compound Alert'!D70</f>
        <v>ECS           Europe &amp; Central Asia</v>
      </c>
      <c r="E170" s="20" t="str">
        <f>'Compound Alert'!E70</f>
        <v>NA</v>
      </c>
      <c r="F170" s="217">
        <f ca="1">'Compound Alert'!F70</f>
        <v>65</v>
      </c>
      <c r="G170" s="22">
        <f ca="1">IF($B$8="Overall Alert",'Compound Alert'!G70,IF($B$8="Underlying Vulnerability",'Compound Alert'!J70,IF($B$8="Emerging Threat",'Compound Alert'!M70)))</f>
        <v>0</v>
      </c>
      <c r="H170" s="23">
        <f ca="1">IF($B$8="Overall Alert",'Compound Alert'!H70,IF($B$8="Underlying Vulnerability",'Compound Alert'!K70,IF($B$8="Emerging Threat",'Compound Alert'!N70)))</f>
        <v>0</v>
      </c>
      <c r="I170" s="50">
        <f t="shared" ref="I170:I233" ca="1" si="2">ROUNDDOWN(G170,0)</f>
        <v>0</v>
      </c>
      <c r="J170" s="25" t="str">
        <f ca="1">IF(
   $B$8="Overall Alert",IF(
      'Compound Alert'!R70 &gt;= 7, "HIGH",IF(
         'Compound Alert'!R70 &gt;= 5, "MED","LOW")), IF(
            $B$8="Underlying Vulnerability", IF(
               'Compound Alert'!Y70 &gt;= 10, "HIGH",IF(
                  'Compound Alert'!Y70 &gt;= 7, "MED","LOW")),IF(
                     $B$8="Emerging Threat", IF(
                        'Compound Alert'!AF70 &gt;= 10, "HIGH",IF(
                            'Compound Alert'!AF70 &gt;= 7, "MED","LOW")))))</f>
        <v>LOW</v>
      </c>
      <c r="K170" s="25" t="str">
        <f ca="1">IF(
   $B$8="Overall Alert",IF(
      'Compound Alert'!S70 &gt;= 7, "HIGH",IF(
         'Compound Alert'!S70 &gt;= 5, "MED","LOW")), IF(
            $B$8="Underlying Vulnerability", IF(
               'Compound Alert'!Z70 &gt;= 10, "HIGH",IF(
                  'Compound Alert'!Z70 &gt;= 7, "MED","LOW")),IF(
                     $B$8="Emerging Threat", IF(
                        'Compound Alert'!AG70 &gt;= 10, "HIGH",IF(
                            'Compound Alert'!AG70 &gt;= 7, "MED","LOW")))))</f>
        <v>LOW</v>
      </c>
      <c r="L170" s="25" t="str">
        <f ca="1">IF(
   $B$8="Overall Alert",IF(
      'Compound Alert'!T70 &gt;= 7, "HIGH",IF(
         'Compound Alert'!T70 &gt;= 5, "MED","LOW")), IF(
            $B$8="Underlying Vulnerability", IF(
               'Compound Alert'!AA70 &gt;= 10, "HIGH",IF(
                  'Compound Alert'!AA70 &gt;= 7, "MED","LOW")),IF(
                     $B$8="Emerging Threat", IF(
                        'Compound Alert'!AH70 &gt;= 10, "HIGH",IF(
                            'Compound Alert'!AH70 &gt;= 7, "MED","LOW")))))</f>
        <v>LOW</v>
      </c>
      <c r="M170" s="25" t="str">
        <f ca="1">IF(
   $B$8="Overall Alert",IF(
      'Compound Alert'!U70 &gt;= 7, "HIGH",IF(
         'Compound Alert'!U70 &gt;= 5, "MED","LOW")), IF(
            $B$8="Underlying Vulnerability", IF(
               'Compound Alert'!AB70 &gt;= 10, "HIGH",IF(
                  'Compound Alert'!AB70 &gt;= 7, "MED","LOW")),IF(
                     $B$8="Emerging Threat", IF(
                        'Compound Alert'!AI70 &gt;= 10, "HIGH",IF(
                            'Compound Alert'!AI70 &gt;= 7, "MED","LOW")))))</f>
        <v>LOW</v>
      </c>
      <c r="N170" s="25" t="str">
        <f ca="1">IF(
   $B$8="Overall Alert",IF(
      'Compound Alert'!V70 &gt;= 7, "HIGH",IF(
         'Compound Alert'!V70 &gt;= 5, "MED","LOW")), IF(
            $B$8="Underlying Vulnerability", IF(
               'Compound Alert'!AC70 &gt;= 10, "HIGH",IF(
                  'Compound Alert'!AC70 &gt;= 7, "MED","LOW")),IF(
                     $B$8="Emerging Threat", IF(
                        'Compound Alert'!AJ70 &gt;= 10, "HIGH",IF(
                            'Compound Alert'!AJ70 &gt;= 7, "MED","LOW")))))</f>
        <v>LOW</v>
      </c>
      <c r="O170" s="25" t="str">
        <f ca="1">IF(
   $B$8="Overall Alert",IF(
      'Compound Alert'!W70 &gt;= 7, "HIGH",IF(
         'Compound Alert'!W70 &gt;= 5, "MED","LOW")), IF(
            $B$8="Underlying Vulnerability", IF(
               'Compound Alert'!AD70 &gt;= 10, "HIGH",IF(
                  'Compound Alert'!AD70 &gt;= 7, "MED","LOW")),IF(
                     $B$8="Emerging Threat", IF(
                        'Compound Alert'!AK70 &gt;= 10, "HIGH",IF(
                            'Compound Alert'!AK70 &gt;= 7, "MED","LOW")))))</f>
        <v>LOW</v>
      </c>
      <c r="P170" s="25"/>
      <c r="Q170" s="26"/>
      <c r="R170" s="26"/>
      <c r="S170" s="21"/>
      <c r="T170" s="21"/>
      <c r="U170" s="21"/>
      <c r="V170" s="21"/>
      <c r="W170" s="21"/>
      <c r="X170" s="21"/>
      <c r="Y170" s="27"/>
      <c r="Z170" s="27"/>
      <c r="AA170" s="27"/>
      <c r="AB170" s="27"/>
      <c r="AC170" s="27"/>
      <c r="AD170" s="27"/>
      <c r="AE170" s="27"/>
      <c r="AF170" s="27"/>
      <c r="AJ170" s="21"/>
      <c r="AK170" s="21"/>
      <c r="AL170" s="21"/>
      <c r="AM170" s="21"/>
      <c r="AN170" s="21"/>
      <c r="AO170" s="21"/>
      <c r="AP170" s="21"/>
      <c r="AQ170" s="21"/>
      <c r="AR170" s="21"/>
      <c r="AS170" s="21"/>
      <c r="AT170" s="21"/>
      <c r="AU170" s="21"/>
      <c r="AV170" s="21"/>
      <c r="AW170" s="21"/>
      <c r="AX170" s="21"/>
    </row>
    <row r="171" spans="1:50" x14ac:dyDescent="0.2">
      <c r="A171" s="63">
        <v>130</v>
      </c>
      <c r="B171" s="20" t="str">
        <f>'Compound Alert'!B74</f>
        <v>United Kingdom</v>
      </c>
      <c r="C171" s="20" t="str">
        <f>'Compound Alert'!C74</f>
        <v>GBR</v>
      </c>
      <c r="D171" s="20" t="str">
        <f>'Compound Alert'!D74</f>
        <v>ECS           Europe &amp; Central Asia</v>
      </c>
      <c r="E171" s="20" t="str">
        <f>'Compound Alert'!E74</f>
        <v>NA</v>
      </c>
      <c r="F171" s="217">
        <f ca="1">'Compound Alert'!F74</f>
        <v>69</v>
      </c>
      <c r="G171" s="22">
        <f ca="1">IF($B$8="Overall Alert",'Compound Alert'!G74,IF($B$8="Underlying Vulnerability",'Compound Alert'!J74,IF($B$8="Emerging Threat",'Compound Alert'!M74)))</f>
        <v>0</v>
      </c>
      <c r="H171" s="23">
        <f ca="1">IF($B$8="Overall Alert",'Compound Alert'!H74,IF($B$8="Underlying Vulnerability",'Compound Alert'!K74,IF($B$8="Emerging Threat",'Compound Alert'!N74)))</f>
        <v>0</v>
      </c>
      <c r="I171" s="50">
        <f t="shared" ca="1" si="2"/>
        <v>0</v>
      </c>
      <c r="J171" s="25" t="str">
        <f ca="1">IF(
   $B$8="Overall Alert",IF(
      'Compound Alert'!R74 &gt;= 7, "HIGH",IF(
         'Compound Alert'!R74 &gt;= 5, "MED","LOW")), IF(
            $B$8="Underlying Vulnerability", IF(
               'Compound Alert'!Y74 &gt;= 10, "HIGH",IF(
                  'Compound Alert'!Y74 &gt;= 7, "MED","LOW")),IF(
                     $B$8="Emerging Threat", IF(
                        'Compound Alert'!AF74 &gt;= 10, "HIGH",IF(
                            'Compound Alert'!AF74 &gt;= 7, "MED","LOW")))))</f>
        <v>LOW</v>
      </c>
      <c r="K171" s="25" t="str">
        <f ca="1">IF(
   $B$8="Overall Alert",IF(
      'Compound Alert'!S74 &gt;= 7, "HIGH",IF(
         'Compound Alert'!S74 &gt;= 5, "MED","LOW")), IF(
            $B$8="Underlying Vulnerability", IF(
               'Compound Alert'!Z74 &gt;= 10, "HIGH",IF(
                  'Compound Alert'!Z74 &gt;= 7, "MED","LOW")),IF(
                     $B$8="Emerging Threat", IF(
                        'Compound Alert'!AG74 &gt;= 10, "HIGH",IF(
                            'Compound Alert'!AG74 &gt;= 7, "MED","LOW")))))</f>
        <v>LOW</v>
      </c>
      <c r="L171" s="25" t="str">
        <f ca="1">IF(
   $B$8="Overall Alert",IF(
      'Compound Alert'!T74 &gt;= 7, "HIGH",IF(
         'Compound Alert'!T74 &gt;= 5, "MED","LOW")), IF(
            $B$8="Underlying Vulnerability", IF(
               'Compound Alert'!AA74 &gt;= 10, "HIGH",IF(
                  'Compound Alert'!AA74 &gt;= 7, "MED","LOW")),IF(
                     $B$8="Emerging Threat", IF(
                        'Compound Alert'!AH74 &gt;= 10, "HIGH",IF(
                            'Compound Alert'!AH74 &gt;= 7, "MED","LOW")))))</f>
        <v>LOW</v>
      </c>
      <c r="M171" s="25" t="str">
        <f ca="1">IF(
   $B$8="Overall Alert",IF(
      'Compound Alert'!U74 &gt;= 7, "HIGH",IF(
         'Compound Alert'!U74 &gt;= 5, "MED","LOW")), IF(
            $B$8="Underlying Vulnerability", IF(
               'Compound Alert'!AB74 &gt;= 10, "HIGH",IF(
                  'Compound Alert'!AB74 &gt;= 7, "MED","LOW")),IF(
                     $B$8="Emerging Threat", IF(
                        'Compound Alert'!AI74 &gt;= 10, "HIGH",IF(
                            'Compound Alert'!AI74 &gt;= 7, "MED","LOW")))))</f>
        <v>LOW</v>
      </c>
      <c r="N171" s="25" t="str">
        <f ca="1">IF(
   $B$8="Overall Alert",IF(
      'Compound Alert'!V74 &gt;= 7, "HIGH",IF(
         'Compound Alert'!V74 &gt;= 5, "MED","LOW")), IF(
            $B$8="Underlying Vulnerability", IF(
               'Compound Alert'!AC74 &gt;= 10, "HIGH",IF(
                  'Compound Alert'!AC74 &gt;= 7, "MED","LOW")),IF(
                     $B$8="Emerging Threat", IF(
                        'Compound Alert'!AJ74 &gt;= 10, "HIGH",IF(
                            'Compound Alert'!AJ74 &gt;= 7, "MED","LOW")))))</f>
        <v>LOW</v>
      </c>
      <c r="O171" s="25" t="str">
        <f ca="1">IF(
   $B$8="Overall Alert",IF(
      'Compound Alert'!W74 &gt;= 7, "HIGH",IF(
         'Compound Alert'!W74 &gt;= 5, "MED","LOW")), IF(
            $B$8="Underlying Vulnerability", IF(
               'Compound Alert'!AD74 &gt;= 10, "HIGH",IF(
                  'Compound Alert'!AD74 &gt;= 7, "MED","LOW")),IF(
                     $B$8="Emerging Threat", IF(
                        'Compound Alert'!AK74 &gt;= 10, "HIGH",IF(
                            'Compound Alert'!AK74 &gt;= 7, "MED","LOW")))))</f>
        <v>LOW</v>
      </c>
      <c r="P171" s="25"/>
      <c r="Q171" s="26"/>
      <c r="R171" s="26"/>
      <c r="S171" s="21"/>
      <c r="T171" s="21"/>
      <c r="U171" s="21"/>
      <c r="V171" s="21"/>
      <c r="W171" s="21"/>
      <c r="X171" s="21"/>
      <c r="Y171" s="27"/>
      <c r="Z171" s="27"/>
      <c r="AA171" s="27"/>
      <c r="AB171" s="27"/>
      <c r="AC171" s="27"/>
      <c r="AD171" s="27"/>
      <c r="AE171" s="27"/>
      <c r="AF171" s="27"/>
      <c r="AJ171" s="21"/>
      <c r="AK171" s="21"/>
      <c r="AL171" s="21"/>
      <c r="AM171" s="21"/>
      <c r="AN171" s="21"/>
      <c r="AO171" s="21"/>
      <c r="AP171" s="21"/>
      <c r="AQ171" s="21"/>
      <c r="AR171" s="21"/>
      <c r="AS171" s="21"/>
      <c r="AT171" s="21"/>
      <c r="AU171" s="21"/>
      <c r="AV171" s="21"/>
      <c r="AW171" s="21"/>
      <c r="AX171" s="21"/>
    </row>
    <row r="172" spans="1:50" x14ac:dyDescent="0.2">
      <c r="A172" s="63">
        <v>131</v>
      </c>
      <c r="B172" s="20" t="str">
        <f>'Compound Alert'!B90</f>
        <v>Croatia</v>
      </c>
      <c r="C172" s="20" t="str">
        <f>'Compound Alert'!C90</f>
        <v>HRV</v>
      </c>
      <c r="D172" s="20" t="str">
        <f>'Compound Alert'!D90</f>
        <v>ECS           Europe &amp; Central Asia</v>
      </c>
      <c r="E172" s="20" t="str">
        <f>'Compound Alert'!E90</f>
        <v>IBRD</v>
      </c>
      <c r="F172" s="217">
        <f ca="1">'Compound Alert'!F90</f>
        <v>85</v>
      </c>
      <c r="G172" s="22">
        <f ca="1">IF($B$8="Overall Alert",'Compound Alert'!G90,IF($B$8="Underlying Vulnerability",'Compound Alert'!J90,IF($B$8="Emerging Threat",'Compound Alert'!M90)))</f>
        <v>0</v>
      </c>
      <c r="H172" s="23">
        <f ca="1">IF($B$8="Overall Alert",'Compound Alert'!H90,IF($B$8="Underlying Vulnerability",'Compound Alert'!K90,IF($B$8="Emerging Threat",'Compound Alert'!N90)))</f>
        <v>0</v>
      </c>
      <c r="I172" s="50">
        <f t="shared" ca="1" si="2"/>
        <v>0</v>
      </c>
      <c r="J172" s="25" t="str">
        <f ca="1">IF(
   $B$8="Overall Alert",IF(
      'Compound Alert'!R90 &gt;= 7, "HIGH",IF(
         'Compound Alert'!R90 &gt;= 5, "MED","LOW")), IF(
            $B$8="Underlying Vulnerability", IF(
               'Compound Alert'!Y90 &gt;= 10, "HIGH",IF(
                  'Compound Alert'!Y90 &gt;= 7, "MED","LOW")),IF(
                     $B$8="Emerging Threat", IF(
                        'Compound Alert'!AF90 &gt;= 10, "HIGH",IF(
                            'Compound Alert'!AF90 &gt;= 7, "MED","LOW")))))</f>
        <v>LOW</v>
      </c>
      <c r="K172" s="25" t="str">
        <f ca="1">IF(
   $B$8="Overall Alert",IF(
      'Compound Alert'!S90 &gt;= 7, "HIGH",IF(
         'Compound Alert'!S90 &gt;= 5, "MED","LOW")), IF(
            $B$8="Underlying Vulnerability", IF(
               'Compound Alert'!Z90 &gt;= 10, "HIGH",IF(
                  'Compound Alert'!Z90 &gt;= 7, "MED","LOW")),IF(
                     $B$8="Emerging Threat", IF(
                        'Compound Alert'!AG90 &gt;= 10, "HIGH",IF(
                            'Compound Alert'!AG90 &gt;= 7, "MED","LOW")))))</f>
        <v>LOW</v>
      </c>
      <c r="L172" s="25" t="str">
        <f ca="1">IF(
   $B$8="Overall Alert",IF(
      'Compound Alert'!T90 &gt;= 7, "HIGH",IF(
         'Compound Alert'!T90 &gt;= 5, "MED","LOW")), IF(
            $B$8="Underlying Vulnerability", IF(
               'Compound Alert'!AA90 &gt;= 10, "HIGH",IF(
                  'Compound Alert'!AA90 &gt;= 7, "MED","LOW")),IF(
                     $B$8="Emerging Threat", IF(
                        'Compound Alert'!AH90 &gt;= 10, "HIGH",IF(
                            'Compound Alert'!AH90 &gt;= 7, "MED","LOW")))))</f>
        <v>LOW</v>
      </c>
      <c r="M172" s="25" t="str">
        <f ca="1">IF(
   $B$8="Overall Alert",IF(
      'Compound Alert'!U90 &gt;= 7, "HIGH",IF(
         'Compound Alert'!U90 &gt;= 5, "MED","LOW")), IF(
            $B$8="Underlying Vulnerability", IF(
               'Compound Alert'!AB90 &gt;= 10, "HIGH",IF(
                  'Compound Alert'!AB90 &gt;= 7, "MED","LOW")),IF(
                     $B$8="Emerging Threat", IF(
                        'Compound Alert'!AI90 &gt;= 10, "HIGH",IF(
                            'Compound Alert'!AI90 &gt;= 7, "MED","LOW")))))</f>
        <v>LOW</v>
      </c>
      <c r="N172" s="25" t="str">
        <f ca="1">IF(
   $B$8="Overall Alert",IF(
      'Compound Alert'!V90 &gt;= 7, "HIGH",IF(
         'Compound Alert'!V90 &gt;= 5, "MED","LOW")), IF(
            $B$8="Underlying Vulnerability", IF(
               'Compound Alert'!AC90 &gt;= 10, "HIGH",IF(
                  'Compound Alert'!AC90 &gt;= 7, "MED","LOW")),IF(
                     $B$8="Emerging Threat", IF(
                        'Compound Alert'!AJ90 &gt;= 10, "HIGH",IF(
                            'Compound Alert'!AJ90 &gt;= 7, "MED","LOW")))))</f>
        <v>LOW</v>
      </c>
      <c r="O172" s="25" t="str">
        <f ca="1">IF(
   $B$8="Overall Alert",IF(
      'Compound Alert'!W90 &gt;= 7, "HIGH",IF(
         'Compound Alert'!W90 &gt;= 5, "MED","LOW")), IF(
            $B$8="Underlying Vulnerability", IF(
               'Compound Alert'!AD90 &gt;= 10, "HIGH",IF(
                  'Compound Alert'!AD90 &gt;= 7, "MED","LOW")),IF(
                     $B$8="Emerging Threat", IF(
                        'Compound Alert'!AK90 &gt;= 10, "HIGH",IF(
                            'Compound Alert'!AK90 &gt;= 7, "MED","LOW")))))</f>
        <v>LOW</v>
      </c>
      <c r="P172" s="25"/>
      <c r="Q172" s="26"/>
      <c r="R172" s="26"/>
      <c r="S172" s="21"/>
      <c r="T172" s="21"/>
      <c r="U172" s="21"/>
      <c r="V172" s="21"/>
      <c r="W172" s="21"/>
      <c r="X172" s="21"/>
      <c r="Y172" s="27"/>
      <c r="Z172" s="27"/>
      <c r="AA172" s="27"/>
      <c r="AB172" s="27"/>
      <c r="AC172" s="27"/>
      <c r="AD172" s="27"/>
      <c r="AE172" s="27"/>
      <c r="AF172" s="27"/>
      <c r="AJ172" s="21"/>
      <c r="AK172" s="21"/>
      <c r="AL172" s="21"/>
      <c r="AM172" s="21"/>
      <c r="AN172" s="21"/>
      <c r="AO172" s="21"/>
      <c r="AP172" s="21"/>
      <c r="AQ172" s="21"/>
      <c r="AR172" s="21"/>
      <c r="AS172" s="21"/>
      <c r="AT172" s="21"/>
      <c r="AU172" s="21"/>
      <c r="AV172" s="21"/>
      <c r="AW172" s="21"/>
      <c r="AX172" s="21"/>
    </row>
    <row r="173" spans="1:50" x14ac:dyDescent="0.2">
      <c r="A173" s="63">
        <v>132</v>
      </c>
      <c r="B173" s="20" t="str">
        <f>'Compound Alert'!B122</f>
        <v>Luxembourg</v>
      </c>
      <c r="C173" s="20" t="str">
        <f>'Compound Alert'!C122</f>
        <v>LUX</v>
      </c>
      <c r="D173" s="20" t="str">
        <f>'Compound Alert'!D122</f>
        <v>ECS           Europe &amp; Central Asia</v>
      </c>
      <c r="E173" s="20" t="str">
        <f>'Compound Alert'!E122</f>
        <v>NA</v>
      </c>
      <c r="F173" s="217">
        <f ca="1">'Compound Alert'!F122</f>
        <v>117</v>
      </c>
      <c r="G173" s="22">
        <f ca="1">IF($B$8="Overall Alert",'Compound Alert'!G122,IF($B$8="Underlying Vulnerability",'Compound Alert'!J122,IF($B$8="Emerging Threat",'Compound Alert'!M122)))</f>
        <v>0</v>
      </c>
      <c r="H173" s="23">
        <f ca="1">IF($B$8="Overall Alert",'Compound Alert'!H122,IF($B$8="Underlying Vulnerability",'Compound Alert'!K122,IF($B$8="Emerging Threat",'Compound Alert'!N122)))</f>
        <v>0</v>
      </c>
      <c r="I173" s="50">
        <f t="shared" ca="1" si="2"/>
        <v>0</v>
      </c>
      <c r="J173" s="25" t="str">
        <f ca="1">IF(
   $B$8="Overall Alert",IF(
      'Compound Alert'!R122 &gt;= 7, "HIGH",IF(
         'Compound Alert'!R122 &gt;= 5, "MED","LOW")), IF(
            $B$8="Underlying Vulnerability", IF(
               'Compound Alert'!Y122 &gt;= 10, "HIGH",IF(
                  'Compound Alert'!Y122 &gt;= 7, "MED","LOW")),IF(
                     $B$8="Emerging Threat", IF(
                        'Compound Alert'!AF122 &gt;= 10, "HIGH",IF(
                            'Compound Alert'!AF122 &gt;= 7, "MED","LOW")))))</f>
        <v>LOW</v>
      </c>
      <c r="K173" s="25" t="str">
        <f ca="1">IF(
   $B$8="Overall Alert",IF(
      'Compound Alert'!S122 &gt;= 7, "HIGH",IF(
         'Compound Alert'!S122 &gt;= 5, "MED","LOW")), IF(
            $B$8="Underlying Vulnerability", IF(
               'Compound Alert'!Z122 &gt;= 10, "HIGH",IF(
                  'Compound Alert'!Z122 &gt;= 7, "MED","LOW")),IF(
                     $B$8="Emerging Threat", IF(
                        'Compound Alert'!AG122 &gt;= 10, "HIGH",IF(
                            'Compound Alert'!AG122 &gt;= 7, "MED","LOW")))))</f>
        <v>LOW</v>
      </c>
      <c r="L173" s="25" t="str">
        <f ca="1">IF(
   $B$8="Overall Alert",IF(
      'Compound Alert'!T122 &gt;= 7, "HIGH",IF(
         'Compound Alert'!T122 &gt;= 5, "MED","LOW")), IF(
            $B$8="Underlying Vulnerability", IF(
               'Compound Alert'!AA122 &gt;= 10, "HIGH",IF(
                  'Compound Alert'!AA122 &gt;= 7, "MED","LOW")),IF(
                     $B$8="Emerging Threat", IF(
                        'Compound Alert'!AH122 &gt;= 10, "HIGH",IF(
                            'Compound Alert'!AH122 &gt;= 7, "MED","LOW")))))</f>
        <v>LOW</v>
      </c>
      <c r="M173" s="25" t="str">
        <f ca="1">IF(
   $B$8="Overall Alert",IF(
      'Compound Alert'!U122 &gt;= 7, "HIGH",IF(
         'Compound Alert'!U122 &gt;= 5, "MED","LOW")), IF(
            $B$8="Underlying Vulnerability", IF(
               'Compound Alert'!AB122 &gt;= 10, "HIGH",IF(
                  'Compound Alert'!AB122 &gt;= 7, "MED","LOW")),IF(
                     $B$8="Emerging Threat", IF(
                        'Compound Alert'!AI122 &gt;= 10, "HIGH",IF(
                            'Compound Alert'!AI122 &gt;= 7, "MED","LOW")))))</f>
        <v>LOW</v>
      </c>
      <c r="N173" s="25" t="str">
        <f ca="1">IF(
   $B$8="Overall Alert",IF(
      'Compound Alert'!V122 &gt;= 7, "HIGH",IF(
         'Compound Alert'!V122 &gt;= 5, "MED","LOW")), IF(
            $B$8="Underlying Vulnerability", IF(
               'Compound Alert'!AC122 &gt;= 10, "HIGH",IF(
                  'Compound Alert'!AC122 &gt;= 7, "MED","LOW")),IF(
                     $B$8="Emerging Threat", IF(
                        'Compound Alert'!AJ122 &gt;= 10, "HIGH",IF(
                            'Compound Alert'!AJ122 &gt;= 7, "MED","LOW")))))</f>
        <v>LOW</v>
      </c>
      <c r="O173" s="25" t="str">
        <f ca="1">IF(
   $B$8="Overall Alert",IF(
      'Compound Alert'!W122 &gt;= 7, "HIGH",IF(
         'Compound Alert'!W122 &gt;= 5, "MED","LOW")), IF(
            $B$8="Underlying Vulnerability", IF(
               'Compound Alert'!AD122 &gt;= 10, "HIGH",IF(
                  'Compound Alert'!AD122 &gt;= 7, "MED","LOW")),IF(
                     $B$8="Emerging Threat", IF(
                        'Compound Alert'!AK122 &gt;= 10, "HIGH",IF(
                            'Compound Alert'!AK122 &gt;= 7, "MED","LOW")))))</f>
        <v>LOW</v>
      </c>
      <c r="P173" s="25"/>
      <c r="Q173" s="26"/>
      <c r="R173" s="26"/>
      <c r="S173" s="21"/>
      <c r="T173" s="21"/>
      <c r="U173" s="21"/>
      <c r="V173" s="21"/>
      <c r="W173" s="21"/>
      <c r="X173" s="21"/>
      <c r="Y173" s="27"/>
      <c r="Z173" s="27"/>
      <c r="AA173" s="27"/>
      <c r="AB173" s="27"/>
      <c r="AC173" s="27"/>
      <c r="AD173" s="27"/>
      <c r="AE173" s="27"/>
      <c r="AF173" s="27"/>
      <c r="AJ173" s="21"/>
      <c r="AK173" s="21"/>
      <c r="AL173" s="21"/>
      <c r="AM173" s="21"/>
      <c r="AN173" s="21"/>
      <c r="AO173" s="21"/>
      <c r="AP173" s="21"/>
      <c r="AQ173" s="21"/>
      <c r="AR173" s="21"/>
      <c r="AS173" s="21"/>
      <c r="AT173" s="21"/>
      <c r="AU173" s="21"/>
      <c r="AV173" s="21"/>
      <c r="AW173" s="21"/>
      <c r="AX173" s="21"/>
    </row>
    <row r="174" spans="1:50" x14ac:dyDescent="0.2">
      <c r="A174" s="63">
        <v>133</v>
      </c>
      <c r="B174" s="20" t="str">
        <f>'Compound Alert'!B176</f>
        <v>Singapore</v>
      </c>
      <c r="C174" s="20" t="str">
        <f>'Compound Alert'!C176</f>
        <v>SGP</v>
      </c>
      <c r="D174" s="20" t="str">
        <f>'Compound Alert'!D176</f>
        <v>EAS           East Asia &amp; Pacific</v>
      </c>
      <c r="E174" s="20" t="str">
        <f>'Compound Alert'!E176</f>
        <v>NA</v>
      </c>
      <c r="F174" s="217">
        <f ca="1">'Compound Alert'!F176</f>
        <v>171</v>
      </c>
      <c r="G174" s="22">
        <f ca="1">IF($B$8="Overall Alert",'Compound Alert'!G176,IF($B$8="Underlying Vulnerability",'Compound Alert'!J176,IF($B$8="Emerging Threat",'Compound Alert'!M176)))</f>
        <v>0</v>
      </c>
      <c r="H174" s="23">
        <f ca="1">IF($B$8="Overall Alert",'Compound Alert'!H176,IF($B$8="Underlying Vulnerability",'Compound Alert'!K176,IF($B$8="Emerging Threat",'Compound Alert'!N176)))</f>
        <v>0</v>
      </c>
      <c r="I174" s="50">
        <f t="shared" ca="1" si="2"/>
        <v>0</v>
      </c>
      <c r="J174" s="25" t="str">
        <f ca="1">IF(
   $B$8="Overall Alert",IF(
      'Compound Alert'!R176 &gt;= 7, "HIGH",IF(
         'Compound Alert'!R176 &gt;= 5, "MED","LOW")), IF(
            $B$8="Underlying Vulnerability", IF(
               'Compound Alert'!Y176 &gt;= 10, "HIGH",IF(
                  'Compound Alert'!Y176 &gt;= 7, "MED","LOW")),IF(
                     $B$8="Emerging Threat", IF(
                        'Compound Alert'!AF176 &gt;= 10, "HIGH",IF(
                            'Compound Alert'!AF176 &gt;= 7, "MED","LOW")))))</f>
        <v>LOW</v>
      </c>
      <c r="K174" s="25" t="str">
        <f ca="1">IF(
   $B$8="Overall Alert",IF(
      'Compound Alert'!S176 &gt;= 7, "HIGH",IF(
         'Compound Alert'!S176 &gt;= 5, "MED","LOW")), IF(
            $B$8="Underlying Vulnerability", IF(
               'Compound Alert'!Z176 &gt;= 10, "HIGH",IF(
                  'Compound Alert'!Z176 &gt;= 7, "MED","LOW")),IF(
                     $B$8="Emerging Threat", IF(
                        'Compound Alert'!AG176 &gt;= 10, "HIGH",IF(
                            'Compound Alert'!AG176 &gt;= 7, "MED","LOW")))))</f>
        <v>LOW</v>
      </c>
      <c r="L174" s="25" t="str">
        <f ca="1">IF(
   $B$8="Overall Alert",IF(
      'Compound Alert'!T176 &gt;= 7, "HIGH",IF(
         'Compound Alert'!T176 &gt;= 5, "MED","LOW")), IF(
            $B$8="Underlying Vulnerability", IF(
               'Compound Alert'!AA176 &gt;= 10, "HIGH",IF(
                  'Compound Alert'!AA176 &gt;= 7, "MED","LOW")),IF(
                     $B$8="Emerging Threat", IF(
                        'Compound Alert'!AH176 &gt;= 10, "HIGH",IF(
                            'Compound Alert'!AH176 &gt;= 7, "MED","LOW")))))</f>
        <v>LOW</v>
      </c>
      <c r="M174" s="25" t="str">
        <f ca="1">IF(
   $B$8="Overall Alert",IF(
      'Compound Alert'!U176 &gt;= 7, "HIGH",IF(
         'Compound Alert'!U176 &gt;= 5, "MED","LOW")), IF(
            $B$8="Underlying Vulnerability", IF(
               'Compound Alert'!AB176 &gt;= 10, "HIGH",IF(
                  'Compound Alert'!AB176 &gt;= 7, "MED","LOW")),IF(
                     $B$8="Emerging Threat", IF(
                        'Compound Alert'!AI176 &gt;= 10, "HIGH",IF(
                            'Compound Alert'!AI176 &gt;= 7, "MED","LOW")))))</f>
        <v>LOW</v>
      </c>
      <c r="N174" s="25" t="str">
        <f ca="1">IF(
   $B$8="Overall Alert",IF(
      'Compound Alert'!V176 &gt;= 7, "HIGH",IF(
         'Compound Alert'!V176 &gt;= 5, "MED","LOW")), IF(
            $B$8="Underlying Vulnerability", IF(
               'Compound Alert'!AC176 &gt;= 10, "HIGH",IF(
                  'Compound Alert'!AC176 &gt;= 7, "MED","LOW")),IF(
                     $B$8="Emerging Threat", IF(
                        'Compound Alert'!AJ176 &gt;= 10, "HIGH",IF(
                            'Compound Alert'!AJ176 &gt;= 7, "MED","LOW")))))</f>
        <v>LOW</v>
      </c>
      <c r="O174" s="25" t="str">
        <f ca="1">IF(
   $B$8="Overall Alert",IF(
      'Compound Alert'!W176 &gt;= 7, "HIGH",IF(
         'Compound Alert'!W176 &gt;= 5, "MED","LOW")), IF(
            $B$8="Underlying Vulnerability", IF(
               'Compound Alert'!AD176 &gt;= 10, "HIGH",IF(
                  'Compound Alert'!AD176 &gt;= 7, "MED","LOW")),IF(
                     $B$8="Emerging Threat", IF(
                        'Compound Alert'!AK176 &gt;= 10, "HIGH",IF(
                            'Compound Alert'!AK176 &gt;= 7, "MED","LOW")))))</f>
        <v>LOW</v>
      </c>
      <c r="P174" s="25"/>
      <c r="Q174" s="26"/>
      <c r="R174" s="26"/>
      <c r="S174" s="21"/>
      <c r="T174" s="21"/>
      <c r="U174" s="21"/>
      <c r="V174" s="21"/>
      <c r="W174" s="21"/>
      <c r="X174" s="21"/>
      <c r="Y174" s="27"/>
      <c r="Z174" s="27"/>
      <c r="AA174" s="27"/>
      <c r="AB174" s="27"/>
      <c r="AC174" s="27"/>
      <c r="AD174" s="27"/>
      <c r="AE174" s="27"/>
      <c r="AF174" s="27"/>
      <c r="AJ174" s="21"/>
      <c r="AK174" s="21"/>
      <c r="AL174" s="21"/>
      <c r="AM174" s="21"/>
      <c r="AN174" s="21"/>
      <c r="AO174" s="21"/>
      <c r="AP174" s="21"/>
      <c r="AQ174" s="21"/>
      <c r="AR174" s="21"/>
      <c r="AS174" s="21"/>
      <c r="AT174" s="21"/>
      <c r="AU174" s="21"/>
      <c r="AV174" s="21"/>
      <c r="AW174" s="21"/>
      <c r="AX174" s="21"/>
    </row>
    <row r="175" spans="1:50" x14ac:dyDescent="0.2">
      <c r="A175" s="63">
        <v>134</v>
      </c>
      <c r="B175" s="20" t="str">
        <f>'Compound Alert'!B154</f>
        <v>New Zealand</v>
      </c>
      <c r="C175" s="20" t="str">
        <f>'Compound Alert'!C154</f>
        <v>NZL</v>
      </c>
      <c r="D175" s="20" t="str">
        <f>'Compound Alert'!D154</f>
        <v>EAS           East Asia &amp; Pacific</v>
      </c>
      <c r="E175" s="20" t="str">
        <f>'Compound Alert'!E154</f>
        <v>NA</v>
      </c>
      <c r="F175" s="217">
        <f ca="1">'Compound Alert'!F154</f>
        <v>149</v>
      </c>
      <c r="G175" s="22">
        <f ca="1">IF($B$8="Overall Alert",'Compound Alert'!G154,IF($B$8="Underlying Vulnerability",'Compound Alert'!J154,IF($B$8="Emerging Threat",'Compound Alert'!M154)))</f>
        <v>0</v>
      </c>
      <c r="H175" s="23">
        <f ca="1">IF($B$8="Overall Alert",'Compound Alert'!H154,IF($B$8="Underlying Vulnerability",'Compound Alert'!K154,IF($B$8="Emerging Threat",'Compound Alert'!N154)))</f>
        <v>0</v>
      </c>
      <c r="I175" s="50">
        <f t="shared" ca="1" si="2"/>
        <v>0</v>
      </c>
      <c r="J175" s="25" t="str">
        <f ca="1">IF(
   $B$8="Overall Alert",IF(
      'Compound Alert'!R154 &gt;= 7, "HIGH",IF(
         'Compound Alert'!R154 &gt;= 5, "MED","LOW")), IF(
            $B$8="Underlying Vulnerability", IF(
               'Compound Alert'!Y154 &gt;= 10, "HIGH",IF(
                  'Compound Alert'!Y154 &gt;= 7, "MED","LOW")),IF(
                     $B$8="Emerging Threat", IF(
                        'Compound Alert'!AF154 &gt;= 10, "HIGH",IF(
                            'Compound Alert'!AF154 &gt;= 7, "MED","LOW")))))</f>
        <v>LOW</v>
      </c>
      <c r="K175" s="25" t="str">
        <f ca="1">IF(
   $B$8="Overall Alert",IF(
      'Compound Alert'!S154 &gt;= 7, "HIGH",IF(
         'Compound Alert'!S154 &gt;= 5, "MED","LOW")), IF(
            $B$8="Underlying Vulnerability", IF(
               'Compound Alert'!Z154 &gt;= 10, "HIGH",IF(
                  'Compound Alert'!Z154 &gt;= 7, "MED","LOW")),IF(
                     $B$8="Emerging Threat", IF(
                        'Compound Alert'!AG154 &gt;= 10, "HIGH",IF(
                            'Compound Alert'!AG154 &gt;= 7, "MED","LOW")))))</f>
        <v>LOW</v>
      </c>
      <c r="L175" s="25" t="str">
        <f ca="1">IF(
   $B$8="Overall Alert",IF(
      'Compound Alert'!T154 &gt;= 7, "HIGH",IF(
         'Compound Alert'!T154 &gt;= 5, "MED","LOW")), IF(
            $B$8="Underlying Vulnerability", IF(
               'Compound Alert'!AA154 &gt;= 10, "HIGH",IF(
                  'Compound Alert'!AA154 &gt;= 7, "MED","LOW")),IF(
                     $B$8="Emerging Threat", IF(
                        'Compound Alert'!AH154 &gt;= 10, "HIGH",IF(
                            'Compound Alert'!AH154 &gt;= 7, "MED","LOW")))))</f>
        <v>LOW</v>
      </c>
      <c r="M175" s="25" t="str">
        <f ca="1">IF(
   $B$8="Overall Alert",IF(
      'Compound Alert'!U154 &gt;= 7, "HIGH",IF(
         'Compound Alert'!U154 &gt;= 5, "MED","LOW")), IF(
            $B$8="Underlying Vulnerability", IF(
               'Compound Alert'!AB154 &gt;= 10, "HIGH",IF(
                  'Compound Alert'!AB154 &gt;= 7, "MED","LOW")),IF(
                     $B$8="Emerging Threat", IF(
                        'Compound Alert'!AI154 &gt;= 10, "HIGH",IF(
                            'Compound Alert'!AI154 &gt;= 7, "MED","LOW")))))</f>
        <v>LOW</v>
      </c>
      <c r="N175" s="25" t="str">
        <f ca="1">IF(
   $B$8="Overall Alert",IF(
      'Compound Alert'!V154 &gt;= 7, "HIGH",IF(
         'Compound Alert'!V154 &gt;= 5, "MED","LOW")), IF(
            $B$8="Underlying Vulnerability", IF(
               'Compound Alert'!AC154 &gt;= 10, "HIGH",IF(
                  'Compound Alert'!AC154 &gt;= 7, "MED","LOW")),IF(
                     $B$8="Emerging Threat", IF(
                        'Compound Alert'!AJ154 &gt;= 10, "HIGH",IF(
                            'Compound Alert'!AJ154 &gt;= 7, "MED","LOW")))))</f>
        <v>LOW</v>
      </c>
      <c r="O175" s="25" t="str">
        <f ca="1">IF(
   $B$8="Overall Alert",IF(
      'Compound Alert'!W154 &gt;= 7, "HIGH",IF(
         'Compound Alert'!W154 &gt;= 5, "MED","LOW")), IF(
            $B$8="Underlying Vulnerability", IF(
               'Compound Alert'!AD154 &gt;= 10, "HIGH",IF(
                  'Compound Alert'!AD154 &gt;= 7, "MED","LOW")),IF(
                     $B$8="Emerging Threat", IF(
                        'Compound Alert'!AK154 &gt;= 10, "HIGH",IF(
                            'Compound Alert'!AK154 &gt;= 7, "MED","LOW")))))</f>
        <v>LOW</v>
      </c>
      <c r="P175" s="25"/>
      <c r="Q175" s="26"/>
      <c r="R175" s="26"/>
      <c r="S175" s="21"/>
      <c r="T175" s="21"/>
      <c r="U175" s="21"/>
      <c r="V175" s="21"/>
      <c r="W175" s="21"/>
      <c r="X175" s="21"/>
      <c r="Y175" s="27"/>
      <c r="Z175" s="27"/>
      <c r="AA175" s="27"/>
      <c r="AB175" s="27"/>
      <c r="AC175" s="27"/>
      <c r="AD175" s="27"/>
      <c r="AE175" s="27"/>
      <c r="AF175" s="27"/>
      <c r="AJ175" s="21"/>
      <c r="AK175" s="21"/>
      <c r="AL175" s="21"/>
      <c r="AM175" s="21"/>
      <c r="AN175" s="21"/>
      <c r="AO175" s="21"/>
      <c r="AP175" s="21"/>
      <c r="AQ175" s="21"/>
      <c r="AR175" s="21"/>
      <c r="AS175" s="21"/>
      <c r="AT175" s="21"/>
      <c r="AU175" s="21"/>
      <c r="AV175" s="21"/>
      <c r="AW175" s="21"/>
      <c r="AX175" s="21"/>
    </row>
    <row r="176" spans="1:50" x14ac:dyDescent="0.2">
      <c r="A176" s="63">
        <v>135</v>
      </c>
      <c r="B176" s="20" t="str">
        <f>'Compound Alert'!B187</f>
        <v>Slovenia</v>
      </c>
      <c r="C176" s="20" t="str">
        <f>'Compound Alert'!C187</f>
        <v>SVN</v>
      </c>
      <c r="D176" s="20" t="str">
        <f>'Compound Alert'!D187</f>
        <v>ECS           Europe &amp; Central Asia</v>
      </c>
      <c r="E176" s="20" t="str">
        <f>'Compound Alert'!E187</f>
        <v>NA</v>
      </c>
      <c r="F176" s="217">
        <f ca="1">'Compound Alert'!F187</f>
        <v>182</v>
      </c>
      <c r="G176" s="22">
        <f ca="1">IF($B$8="Overall Alert",'Compound Alert'!G187,IF($B$8="Underlying Vulnerability",'Compound Alert'!J187,IF($B$8="Emerging Threat",'Compound Alert'!M187)))</f>
        <v>0</v>
      </c>
      <c r="H176" s="23">
        <f ca="1">IF($B$8="Overall Alert",'Compound Alert'!H187,IF($B$8="Underlying Vulnerability",'Compound Alert'!K187,IF($B$8="Emerging Threat",'Compound Alert'!N187)))</f>
        <v>0</v>
      </c>
      <c r="I176" s="50">
        <f t="shared" ca="1" si="2"/>
        <v>0</v>
      </c>
      <c r="J176" s="25" t="str">
        <f ca="1">IF(
   $B$8="Overall Alert",IF(
      'Compound Alert'!R187 &gt;= 7, "HIGH",IF(
         'Compound Alert'!R187 &gt;= 5, "MED","LOW")), IF(
            $B$8="Underlying Vulnerability", IF(
               'Compound Alert'!Y187 &gt;= 10, "HIGH",IF(
                  'Compound Alert'!Y187 &gt;= 7, "MED","LOW")),IF(
                     $B$8="Emerging Threat", IF(
                        'Compound Alert'!AF187 &gt;= 10, "HIGH",IF(
                            'Compound Alert'!AF187 &gt;= 7, "MED","LOW")))))</f>
        <v>LOW</v>
      </c>
      <c r="K176" s="25" t="str">
        <f ca="1">IF(
   $B$8="Overall Alert",IF(
      'Compound Alert'!S187 &gt;= 7, "HIGH",IF(
         'Compound Alert'!S187 &gt;= 5, "MED","LOW")), IF(
            $B$8="Underlying Vulnerability", IF(
               'Compound Alert'!Z187 &gt;= 10, "HIGH",IF(
                  'Compound Alert'!Z187 &gt;= 7, "MED","LOW")),IF(
                     $B$8="Emerging Threat", IF(
                        'Compound Alert'!AG187 &gt;= 10, "HIGH",IF(
                            'Compound Alert'!AG187 &gt;= 7, "MED","LOW")))))</f>
        <v>LOW</v>
      </c>
      <c r="L176" s="25" t="str">
        <f ca="1">IF(
   $B$8="Overall Alert",IF(
      'Compound Alert'!T187 &gt;= 7, "HIGH",IF(
         'Compound Alert'!T187 &gt;= 5, "MED","LOW")), IF(
            $B$8="Underlying Vulnerability", IF(
               'Compound Alert'!AA187 &gt;= 10, "HIGH",IF(
                  'Compound Alert'!AA187 &gt;= 7, "MED","LOW")),IF(
                     $B$8="Emerging Threat", IF(
                        'Compound Alert'!AH187 &gt;= 10, "HIGH",IF(
                            'Compound Alert'!AH187 &gt;= 7, "MED","LOW")))))</f>
        <v>LOW</v>
      </c>
      <c r="M176" s="25" t="str">
        <f ca="1">IF(
   $B$8="Overall Alert",IF(
      'Compound Alert'!U187 &gt;= 7, "HIGH",IF(
         'Compound Alert'!U187 &gt;= 5, "MED","LOW")), IF(
            $B$8="Underlying Vulnerability", IF(
               'Compound Alert'!AB187 &gt;= 10, "HIGH",IF(
                  'Compound Alert'!AB187 &gt;= 7, "MED","LOW")),IF(
                     $B$8="Emerging Threat", IF(
                        'Compound Alert'!AI187 &gt;= 10, "HIGH",IF(
                            'Compound Alert'!AI187 &gt;= 7, "MED","LOW")))))</f>
        <v>LOW</v>
      </c>
      <c r="N176" s="25" t="str">
        <f ca="1">IF(
   $B$8="Overall Alert",IF(
      'Compound Alert'!V187 &gt;= 7, "HIGH",IF(
         'Compound Alert'!V187 &gt;= 5, "MED","LOW")), IF(
            $B$8="Underlying Vulnerability", IF(
               'Compound Alert'!AC187 &gt;= 10, "HIGH",IF(
                  'Compound Alert'!AC187 &gt;= 7, "MED","LOW")),IF(
                     $B$8="Emerging Threat", IF(
                        'Compound Alert'!AJ187 &gt;= 10, "HIGH",IF(
                            'Compound Alert'!AJ187 &gt;= 7, "MED","LOW")))))</f>
        <v>LOW</v>
      </c>
      <c r="O176" s="25" t="str">
        <f ca="1">IF(
   $B$8="Overall Alert",IF(
      'Compound Alert'!W187 &gt;= 7, "HIGH",IF(
         'Compound Alert'!W187 &gt;= 5, "MED","LOW")), IF(
            $B$8="Underlying Vulnerability", IF(
               'Compound Alert'!AD187 &gt;= 10, "HIGH",IF(
                  'Compound Alert'!AD187 &gt;= 7, "MED","LOW")),IF(
                     $B$8="Emerging Threat", IF(
                        'Compound Alert'!AK187 &gt;= 10, "HIGH",IF(
                            'Compound Alert'!AK187 &gt;= 7, "MED","LOW")))))</f>
        <v>LOW</v>
      </c>
      <c r="P176" s="25"/>
      <c r="Q176" s="26"/>
      <c r="R176" s="26"/>
      <c r="S176" s="21"/>
      <c r="T176" s="21"/>
      <c r="U176" s="21"/>
      <c r="V176" s="21"/>
      <c r="W176" s="21"/>
      <c r="X176" s="21"/>
      <c r="Y176" s="27"/>
      <c r="Z176" s="27"/>
      <c r="AA176" s="27"/>
      <c r="AB176" s="27"/>
      <c r="AC176" s="27"/>
      <c r="AD176" s="27"/>
      <c r="AE176" s="27"/>
      <c r="AF176" s="27"/>
      <c r="AJ176" s="21"/>
      <c r="AK176" s="21"/>
      <c r="AL176" s="21"/>
      <c r="AM176" s="21"/>
      <c r="AN176" s="21"/>
      <c r="AO176" s="21"/>
      <c r="AP176" s="21"/>
      <c r="AQ176" s="21"/>
      <c r="AR176" s="21"/>
      <c r="AS176" s="21"/>
      <c r="AT176" s="21"/>
      <c r="AU176" s="21"/>
      <c r="AV176" s="21"/>
      <c r="AW176" s="21"/>
      <c r="AX176" s="21"/>
    </row>
    <row r="177" spans="1:50" x14ac:dyDescent="0.2">
      <c r="A177" s="63">
        <v>136</v>
      </c>
      <c r="B177" s="20" t="str">
        <f>'Compound Alert'!B66</f>
        <v>Estonia</v>
      </c>
      <c r="C177" s="20" t="str">
        <f>'Compound Alert'!C66</f>
        <v>EST</v>
      </c>
      <c r="D177" s="20" t="str">
        <f>'Compound Alert'!D66</f>
        <v>ECS           Europe &amp; Central Asia</v>
      </c>
      <c r="E177" s="20" t="str">
        <f>'Compound Alert'!E66</f>
        <v>NA</v>
      </c>
      <c r="F177" s="217">
        <f ca="1">'Compound Alert'!F66</f>
        <v>61</v>
      </c>
      <c r="G177" s="22">
        <f ca="1">IF($B$8="Overall Alert",'Compound Alert'!G66,IF($B$8="Underlying Vulnerability",'Compound Alert'!J66,IF($B$8="Emerging Threat",'Compound Alert'!M66)))</f>
        <v>0</v>
      </c>
      <c r="H177" s="23">
        <f ca="1">IF($B$8="Overall Alert",'Compound Alert'!H66,IF($B$8="Underlying Vulnerability",'Compound Alert'!K66,IF($B$8="Emerging Threat",'Compound Alert'!N66)))</f>
        <v>0</v>
      </c>
      <c r="I177" s="50">
        <f t="shared" ca="1" si="2"/>
        <v>0</v>
      </c>
      <c r="J177" s="25" t="str">
        <f ca="1">IF(
   $B$8="Overall Alert",IF(
      'Compound Alert'!R66 &gt;= 7, "HIGH",IF(
         'Compound Alert'!R66 &gt;= 5, "MED","LOW")), IF(
            $B$8="Underlying Vulnerability", IF(
               'Compound Alert'!Y66 &gt;= 10, "HIGH",IF(
                  'Compound Alert'!Y66 &gt;= 7, "MED","LOW")),IF(
                     $B$8="Emerging Threat", IF(
                        'Compound Alert'!AF66 &gt;= 10, "HIGH",IF(
                            'Compound Alert'!AF66 &gt;= 7, "MED","LOW")))))</f>
        <v>LOW</v>
      </c>
      <c r="K177" s="25" t="str">
        <f ca="1">IF(
   $B$8="Overall Alert",IF(
      'Compound Alert'!S66 &gt;= 7, "HIGH",IF(
         'Compound Alert'!S66 &gt;= 5, "MED","LOW")), IF(
            $B$8="Underlying Vulnerability", IF(
               'Compound Alert'!Z66 &gt;= 10, "HIGH",IF(
                  'Compound Alert'!Z66 &gt;= 7, "MED","LOW")),IF(
                     $B$8="Emerging Threat", IF(
                        'Compound Alert'!AG66 &gt;= 10, "HIGH",IF(
                            'Compound Alert'!AG66 &gt;= 7, "MED","LOW")))))</f>
        <v>LOW</v>
      </c>
      <c r="L177" s="25" t="str">
        <f ca="1">IF(
   $B$8="Overall Alert",IF(
      'Compound Alert'!T66 &gt;= 7, "HIGH",IF(
         'Compound Alert'!T66 &gt;= 5, "MED","LOW")), IF(
            $B$8="Underlying Vulnerability", IF(
               'Compound Alert'!AA66 &gt;= 10, "HIGH",IF(
                  'Compound Alert'!AA66 &gt;= 7, "MED","LOW")),IF(
                     $B$8="Emerging Threat", IF(
                        'Compound Alert'!AH66 &gt;= 10, "HIGH",IF(
                            'Compound Alert'!AH66 &gt;= 7, "MED","LOW")))))</f>
        <v>LOW</v>
      </c>
      <c r="M177" s="25" t="str">
        <f ca="1">IF(
   $B$8="Overall Alert",IF(
      'Compound Alert'!U66 &gt;= 7, "HIGH",IF(
         'Compound Alert'!U66 &gt;= 5, "MED","LOW")), IF(
            $B$8="Underlying Vulnerability", IF(
               'Compound Alert'!AB66 &gt;= 10, "HIGH",IF(
                  'Compound Alert'!AB66 &gt;= 7, "MED","LOW")),IF(
                     $B$8="Emerging Threat", IF(
                        'Compound Alert'!AI66 &gt;= 10, "HIGH",IF(
                            'Compound Alert'!AI66 &gt;= 7, "MED","LOW")))))</f>
        <v>LOW</v>
      </c>
      <c r="N177" s="25" t="str">
        <f ca="1">IF(
   $B$8="Overall Alert",IF(
      'Compound Alert'!V66 &gt;= 7, "HIGH",IF(
         'Compound Alert'!V66 &gt;= 5, "MED","LOW")), IF(
            $B$8="Underlying Vulnerability", IF(
               'Compound Alert'!AC66 &gt;= 10, "HIGH",IF(
                  'Compound Alert'!AC66 &gt;= 7, "MED","LOW")),IF(
                     $B$8="Emerging Threat", IF(
                        'Compound Alert'!AJ66 &gt;= 10, "HIGH",IF(
                            'Compound Alert'!AJ66 &gt;= 7, "MED","LOW")))))</f>
        <v>LOW</v>
      </c>
      <c r="O177" s="25" t="str">
        <f ca="1">IF(
   $B$8="Overall Alert",IF(
      'Compound Alert'!W66 &gt;= 7, "HIGH",IF(
         'Compound Alert'!W66 &gt;= 5, "MED","LOW")), IF(
            $B$8="Underlying Vulnerability", IF(
               'Compound Alert'!AD66 &gt;= 10, "HIGH",IF(
                  'Compound Alert'!AD66 &gt;= 7, "MED","LOW")),IF(
                     $B$8="Emerging Threat", IF(
                        'Compound Alert'!AK66 &gt;= 10, "HIGH",IF(
                            'Compound Alert'!AK66 &gt;= 7, "MED","LOW")))))</f>
        <v>LOW</v>
      </c>
      <c r="P177" s="25"/>
      <c r="Q177" s="26"/>
      <c r="R177" s="26"/>
      <c r="S177" s="21"/>
      <c r="T177" s="21"/>
      <c r="U177" s="21"/>
      <c r="V177" s="21"/>
      <c r="W177" s="21"/>
      <c r="X177" s="21"/>
      <c r="Y177" s="27"/>
      <c r="Z177" s="27"/>
      <c r="AA177" s="27"/>
      <c r="AB177" s="27"/>
      <c r="AC177" s="27"/>
      <c r="AD177" s="27"/>
      <c r="AE177" s="27"/>
      <c r="AF177" s="27"/>
      <c r="AJ177" s="21"/>
      <c r="AK177" s="21"/>
      <c r="AL177" s="21"/>
      <c r="AM177" s="21"/>
      <c r="AN177" s="21"/>
      <c r="AO177" s="21"/>
      <c r="AP177" s="21"/>
      <c r="AQ177" s="21"/>
      <c r="AR177" s="21"/>
      <c r="AS177" s="21"/>
      <c r="AT177" s="21"/>
      <c r="AU177" s="21"/>
      <c r="AV177" s="21"/>
      <c r="AW177" s="21"/>
      <c r="AX177" s="21"/>
    </row>
    <row r="178" spans="1:50" x14ac:dyDescent="0.2">
      <c r="A178" s="63">
        <v>137</v>
      </c>
      <c r="B178" s="20" t="str">
        <f>'Compound Alert'!B104</f>
        <v>Japan</v>
      </c>
      <c r="C178" s="20" t="str">
        <f>'Compound Alert'!C104</f>
        <v>JPN</v>
      </c>
      <c r="D178" s="20" t="str">
        <f>'Compound Alert'!D104</f>
        <v>EAS           East Asia &amp; Pacific</v>
      </c>
      <c r="E178" s="20" t="str">
        <f>'Compound Alert'!E104</f>
        <v>NA</v>
      </c>
      <c r="F178" s="217">
        <f ca="1">'Compound Alert'!F104</f>
        <v>99</v>
      </c>
      <c r="G178" s="22">
        <f ca="1">IF($B$8="Overall Alert",'Compound Alert'!G104,IF($B$8="Underlying Vulnerability",'Compound Alert'!J104,IF($B$8="Emerging Threat",'Compound Alert'!M104)))</f>
        <v>0</v>
      </c>
      <c r="H178" s="23">
        <f ca="1">IF($B$8="Overall Alert",'Compound Alert'!H104,IF($B$8="Underlying Vulnerability",'Compound Alert'!K104,IF($B$8="Emerging Threat",'Compound Alert'!N104)))</f>
        <v>0</v>
      </c>
      <c r="I178" s="50">
        <f t="shared" ca="1" si="2"/>
        <v>0</v>
      </c>
      <c r="J178" s="25" t="str">
        <f ca="1">IF(
   $B$8="Overall Alert",IF(
      'Compound Alert'!R104 &gt;= 7, "HIGH",IF(
         'Compound Alert'!R104 &gt;= 5, "MED","LOW")), IF(
            $B$8="Underlying Vulnerability", IF(
               'Compound Alert'!Y104 &gt;= 10, "HIGH",IF(
                  'Compound Alert'!Y104 &gt;= 7, "MED","LOW")),IF(
                     $B$8="Emerging Threat", IF(
                        'Compound Alert'!AF104 &gt;= 10, "HIGH",IF(
                            'Compound Alert'!AF104 &gt;= 7, "MED","LOW")))))</f>
        <v>LOW</v>
      </c>
      <c r="K178" s="25" t="str">
        <f ca="1">IF(
   $B$8="Overall Alert",IF(
      'Compound Alert'!S104 &gt;= 7, "HIGH",IF(
         'Compound Alert'!S104 &gt;= 5, "MED","LOW")), IF(
            $B$8="Underlying Vulnerability", IF(
               'Compound Alert'!Z104 &gt;= 10, "HIGH",IF(
                  'Compound Alert'!Z104 &gt;= 7, "MED","LOW")),IF(
                     $B$8="Emerging Threat", IF(
                        'Compound Alert'!AG104 &gt;= 10, "HIGH",IF(
                            'Compound Alert'!AG104 &gt;= 7, "MED","LOW")))))</f>
        <v>LOW</v>
      </c>
      <c r="L178" s="25" t="str">
        <f ca="1">IF(
   $B$8="Overall Alert",IF(
      'Compound Alert'!T104 &gt;= 7, "HIGH",IF(
         'Compound Alert'!T104 &gt;= 5, "MED","LOW")), IF(
            $B$8="Underlying Vulnerability", IF(
               'Compound Alert'!AA104 &gt;= 10, "HIGH",IF(
                  'Compound Alert'!AA104 &gt;= 7, "MED","LOW")),IF(
                     $B$8="Emerging Threat", IF(
                        'Compound Alert'!AH104 &gt;= 10, "HIGH",IF(
                            'Compound Alert'!AH104 &gt;= 7, "MED","LOW")))))</f>
        <v>LOW</v>
      </c>
      <c r="M178" s="25" t="str">
        <f ca="1">IF(
   $B$8="Overall Alert",IF(
      'Compound Alert'!U104 &gt;= 7, "HIGH",IF(
         'Compound Alert'!U104 &gt;= 5, "MED","LOW")), IF(
            $B$8="Underlying Vulnerability", IF(
               'Compound Alert'!AB104 &gt;= 10, "HIGH",IF(
                  'Compound Alert'!AB104 &gt;= 7, "MED","LOW")),IF(
                     $B$8="Emerging Threat", IF(
                        'Compound Alert'!AI104 &gt;= 10, "HIGH",IF(
                            'Compound Alert'!AI104 &gt;= 7, "MED","LOW")))))</f>
        <v>LOW</v>
      </c>
      <c r="N178" s="25" t="str">
        <f ca="1">IF(
   $B$8="Overall Alert",IF(
      'Compound Alert'!V104 &gt;= 7, "HIGH",IF(
         'Compound Alert'!V104 &gt;= 5, "MED","LOW")), IF(
            $B$8="Underlying Vulnerability", IF(
               'Compound Alert'!AC104 &gt;= 10, "HIGH",IF(
                  'Compound Alert'!AC104 &gt;= 7, "MED","LOW")),IF(
                     $B$8="Emerging Threat", IF(
                        'Compound Alert'!AJ104 &gt;= 10, "HIGH",IF(
                            'Compound Alert'!AJ104 &gt;= 7, "MED","LOW")))))</f>
        <v>LOW</v>
      </c>
      <c r="O178" s="25" t="str">
        <f ca="1">IF(
   $B$8="Overall Alert",IF(
      'Compound Alert'!W104 &gt;= 7, "HIGH",IF(
         'Compound Alert'!W104 &gt;= 5, "MED","LOW")), IF(
            $B$8="Underlying Vulnerability", IF(
               'Compound Alert'!AD104 &gt;= 10, "HIGH",IF(
                  'Compound Alert'!AD104 &gt;= 7, "MED","LOW")),IF(
                     $B$8="Emerging Threat", IF(
                        'Compound Alert'!AK104 &gt;= 10, "HIGH",IF(
                            'Compound Alert'!AK104 &gt;= 7, "MED","LOW")))))</f>
        <v>LOW</v>
      </c>
      <c r="P178" s="25"/>
      <c r="Q178" s="26"/>
      <c r="R178" s="26"/>
      <c r="S178" s="21"/>
      <c r="T178" s="21"/>
      <c r="U178" s="21"/>
      <c r="V178" s="21"/>
      <c r="W178" s="21"/>
      <c r="X178" s="21"/>
      <c r="Y178" s="27"/>
      <c r="Z178" s="27"/>
      <c r="AA178" s="27"/>
      <c r="AB178" s="27"/>
      <c r="AC178" s="27"/>
      <c r="AD178" s="27"/>
      <c r="AE178" s="27"/>
      <c r="AF178" s="27"/>
      <c r="AJ178" s="21"/>
      <c r="AK178" s="21"/>
      <c r="AL178" s="21"/>
      <c r="AM178" s="21"/>
      <c r="AN178" s="21"/>
      <c r="AO178" s="21"/>
      <c r="AP178" s="21"/>
      <c r="AQ178" s="21"/>
      <c r="AR178" s="21"/>
      <c r="AS178" s="21"/>
      <c r="AT178" s="21"/>
      <c r="AU178" s="21"/>
      <c r="AV178" s="21"/>
      <c r="AW178" s="21"/>
      <c r="AX178" s="21"/>
    </row>
    <row r="179" spans="1:50" x14ac:dyDescent="0.2">
      <c r="A179" s="63">
        <v>138</v>
      </c>
      <c r="B179" s="20" t="str">
        <f>'Compound Alert'!B62</f>
        <v>Ecuador</v>
      </c>
      <c r="C179" s="20" t="str">
        <f>'Compound Alert'!C62</f>
        <v>ECU</v>
      </c>
      <c r="D179" s="20" t="str">
        <f>'Compound Alert'!D62</f>
        <v>LCN           Latin America &amp; Caribbean</v>
      </c>
      <c r="E179" s="20" t="str">
        <f>'Compound Alert'!E62</f>
        <v>IBRD</v>
      </c>
      <c r="F179" s="217">
        <f ca="1">'Compound Alert'!F62</f>
        <v>57</v>
      </c>
      <c r="G179" s="22">
        <f ca="1">IF($B$8="Overall Alert",'Compound Alert'!G62,IF($B$8="Underlying Vulnerability",'Compound Alert'!J62,IF($B$8="Emerging Threat",'Compound Alert'!M62)))</f>
        <v>0</v>
      </c>
      <c r="H179" s="23">
        <f ca="1">IF($B$8="Overall Alert",'Compound Alert'!H62,IF($B$8="Underlying Vulnerability",'Compound Alert'!K62,IF($B$8="Emerging Threat",'Compound Alert'!N62)))</f>
        <v>0</v>
      </c>
      <c r="I179" s="50">
        <f t="shared" ca="1" si="2"/>
        <v>0</v>
      </c>
      <c r="J179" s="25" t="str">
        <f ca="1">IF(
   $B$8="Overall Alert",IF(
      'Compound Alert'!R62 &gt;= 7, "HIGH",IF(
         'Compound Alert'!R62 &gt;= 5, "MED","LOW")), IF(
            $B$8="Underlying Vulnerability", IF(
               'Compound Alert'!Y62 &gt;= 10, "HIGH",IF(
                  'Compound Alert'!Y62 &gt;= 7, "MED","LOW")),IF(
                     $B$8="Emerging Threat", IF(
                        'Compound Alert'!AF62 &gt;= 10, "HIGH",IF(
                            'Compound Alert'!AF62 &gt;= 7, "MED","LOW")))))</f>
        <v>LOW</v>
      </c>
      <c r="K179" s="25" t="str">
        <f ca="1">IF(
   $B$8="Overall Alert",IF(
      'Compound Alert'!S62 &gt;= 7, "HIGH",IF(
         'Compound Alert'!S62 &gt;= 5, "MED","LOW")), IF(
            $B$8="Underlying Vulnerability", IF(
               'Compound Alert'!Z62 &gt;= 10, "HIGH",IF(
                  'Compound Alert'!Z62 &gt;= 7, "MED","LOW")),IF(
                     $B$8="Emerging Threat", IF(
                        'Compound Alert'!AG62 &gt;= 10, "HIGH",IF(
                            'Compound Alert'!AG62 &gt;= 7, "MED","LOW")))))</f>
        <v>LOW</v>
      </c>
      <c r="L179" s="25" t="str">
        <f ca="1">IF(
   $B$8="Overall Alert",IF(
      'Compound Alert'!T62 &gt;= 7, "HIGH",IF(
         'Compound Alert'!T62 &gt;= 5, "MED","LOW")), IF(
            $B$8="Underlying Vulnerability", IF(
               'Compound Alert'!AA62 &gt;= 10, "HIGH",IF(
                  'Compound Alert'!AA62 &gt;= 7, "MED","LOW")),IF(
                     $B$8="Emerging Threat", IF(
                        'Compound Alert'!AH62 &gt;= 10, "HIGH",IF(
                            'Compound Alert'!AH62 &gt;= 7, "MED","LOW")))))</f>
        <v>LOW</v>
      </c>
      <c r="M179" s="25" t="str">
        <f ca="1">IF(
   $B$8="Overall Alert",IF(
      'Compound Alert'!U62 &gt;= 7, "HIGH",IF(
         'Compound Alert'!U62 &gt;= 5, "MED","LOW")), IF(
            $B$8="Underlying Vulnerability", IF(
               'Compound Alert'!AB62 &gt;= 10, "HIGH",IF(
                  'Compound Alert'!AB62 &gt;= 7, "MED","LOW")),IF(
                     $B$8="Emerging Threat", IF(
                        'Compound Alert'!AI62 &gt;= 10, "HIGH",IF(
                            'Compound Alert'!AI62 &gt;= 7, "MED","LOW")))))</f>
        <v>LOW</v>
      </c>
      <c r="N179" s="25" t="str">
        <f ca="1">IF(
   $B$8="Overall Alert",IF(
      'Compound Alert'!V62 &gt;= 7, "HIGH",IF(
         'Compound Alert'!V62 &gt;= 5, "MED","LOW")), IF(
            $B$8="Underlying Vulnerability", IF(
               'Compound Alert'!AC62 &gt;= 10, "HIGH",IF(
                  'Compound Alert'!AC62 &gt;= 7, "MED","LOW")),IF(
                     $B$8="Emerging Threat", IF(
                        'Compound Alert'!AJ62 &gt;= 10, "HIGH",IF(
                            'Compound Alert'!AJ62 &gt;= 7, "MED","LOW")))))</f>
        <v>LOW</v>
      </c>
      <c r="O179" s="25" t="str">
        <f ca="1">IF(
   $B$8="Overall Alert",IF(
      'Compound Alert'!W62 &gt;= 7, "HIGH",IF(
         'Compound Alert'!W62 &gt;= 5, "MED","LOW")), IF(
            $B$8="Underlying Vulnerability", IF(
               'Compound Alert'!AD62 &gt;= 10, "HIGH",IF(
                  'Compound Alert'!AD62 &gt;= 7, "MED","LOW")),IF(
                     $B$8="Emerging Threat", IF(
                        'Compound Alert'!AK62 &gt;= 10, "HIGH",IF(
                            'Compound Alert'!AK62 &gt;= 7, "MED","LOW")))))</f>
        <v>LOW</v>
      </c>
      <c r="P179" s="25"/>
      <c r="Q179" s="26"/>
      <c r="R179" s="26"/>
      <c r="S179" s="21"/>
      <c r="T179" s="21"/>
      <c r="U179" s="21"/>
      <c r="V179" s="21"/>
      <c r="W179" s="21"/>
      <c r="X179" s="21"/>
      <c r="Y179" s="27"/>
      <c r="Z179" s="27"/>
      <c r="AA179" s="27"/>
      <c r="AB179" s="27"/>
      <c r="AC179" s="27"/>
      <c r="AD179" s="27"/>
      <c r="AE179" s="27"/>
      <c r="AF179" s="27"/>
      <c r="AJ179" s="21"/>
      <c r="AK179" s="21"/>
      <c r="AL179" s="21"/>
      <c r="AM179" s="21"/>
      <c r="AN179" s="21"/>
      <c r="AO179" s="21"/>
      <c r="AP179" s="21"/>
      <c r="AQ179" s="21"/>
      <c r="AR179" s="21"/>
      <c r="AS179" s="21"/>
      <c r="AT179" s="21"/>
      <c r="AU179" s="21"/>
      <c r="AV179" s="21"/>
      <c r="AW179" s="21"/>
      <c r="AX179" s="21"/>
    </row>
    <row r="180" spans="1:50" x14ac:dyDescent="0.2">
      <c r="A180" s="63">
        <v>139</v>
      </c>
      <c r="B180" s="20" t="str">
        <f>'Compound Alert'!B29</f>
        <v>Belize</v>
      </c>
      <c r="C180" s="20" t="str">
        <f>'Compound Alert'!C29</f>
        <v>BLZ</v>
      </c>
      <c r="D180" s="20" t="str">
        <f>'Compound Alert'!D29</f>
        <v>LCN           Latin America &amp; Caribbean</v>
      </c>
      <c r="E180" s="20" t="str">
        <f>'Compound Alert'!E29</f>
        <v>IBRD</v>
      </c>
      <c r="F180" s="217">
        <f ca="1">'Compound Alert'!F29</f>
        <v>24</v>
      </c>
      <c r="G180" s="22">
        <f ca="1">IF($B$8="Overall Alert",'Compound Alert'!G29,IF($B$8="Underlying Vulnerability",'Compound Alert'!J29,IF($B$8="Emerging Threat",'Compound Alert'!M29)))</f>
        <v>0</v>
      </c>
      <c r="H180" s="23">
        <f ca="1">IF($B$8="Overall Alert",'Compound Alert'!H29,IF($B$8="Underlying Vulnerability",'Compound Alert'!K29,IF($B$8="Emerging Threat",'Compound Alert'!N29)))</f>
        <v>0</v>
      </c>
      <c r="I180" s="50">
        <f t="shared" ca="1" si="2"/>
        <v>0</v>
      </c>
      <c r="J180" s="25" t="str">
        <f ca="1">IF(
   $B$8="Overall Alert",IF(
      'Compound Alert'!R29 &gt;= 7, "HIGH",IF(
         'Compound Alert'!R29 &gt;= 5, "MED","LOW")), IF(
            $B$8="Underlying Vulnerability", IF(
               'Compound Alert'!Y29 &gt;= 10, "HIGH",IF(
                  'Compound Alert'!Y29 &gt;= 7, "MED","LOW")),IF(
                     $B$8="Emerging Threat", IF(
                        'Compound Alert'!AF29 &gt;= 10, "HIGH",IF(
                            'Compound Alert'!AF29 &gt;= 7, "MED","LOW")))))</f>
        <v>LOW</v>
      </c>
      <c r="K180" s="25" t="str">
        <f ca="1">IF(
   $B$8="Overall Alert",IF(
      'Compound Alert'!S29 &gt;= 7, "HIGH",IF(
         'Compound Alert'!S29 &gt;= 5, "MED","LOW")), IF(
            $B$8="Underlying Vulnerability", IF(
               'Compound Alert'!Z29 &gt;= 10, "HIGH",IF(
                  'Compound Alert'!Z29 &gt;= 7, "MED","LOW")),IF(
                     $B$8="Emerging Threat", IF(
                        'Compound Alert'!AG29 &gt;= 10, "HIGH",IF(
                            'Compound Alert'!AG29 &gt;= 7, "MED","LOW")))))</f>
        <v>LOW</v>
      </c>
      <c r="L180" s="25" t="str">
        <f ca="1">IF(
   $B$8="Overall Alert",IF(
      'Compound Alert'!T29 &gt;= 7, "HIGH",IF(
         'Compound Alert'!T29 &gt;= 5, "MED","LOW")), IF(
            $B$8="Underlying Vulnerability", IF(
               'Compound Alert'!AA29 &gt;= 10, "HIGH",IF(
                  'Compound Alert'!AA29 &gt;= 7, "MED","LOW")),IF(
                     $B$8="Emerging Threat", IF(
                        'Compound Alert'!AH29 &gt;= 10, "HIGH",IF(
                            'Compound Alert'!AH29 &gt;= 7, "MED","LOW")))))</f>
        <v>LOW</v>
      </c>
      <c r="M180" s="25" t="str">
        <f ca="1">IF(
   $B$8="Overall Alert",IF(
      'Compound Alert'!U29 &gt;= 7, "HIGH",IF(
         'Compound Alert'!U29 &gt;= 5, "MED","LOW")), IF(
            $B$8="Underlying Vulnerability", IF(
               'Compound Alert'!AB29 &gt;= 10, "HIGH",IF(
                  'Compound Alert'!AB29 &gt;= 7, "MED","LOW")),IF(
                     $B$8="Emerging Threat", IF(
                        'Compound Alert'!AI29 &gt;= 10, "HIGH",IF(
                            'Compound Alert'!AI29 &gt;= 7, "MED","LOW")))))</f>
        <v>LOW</v>
      </c>
      <c r="N180" s="25" t="str">
        <f ca="1">IF(
   $B$8="Overall Alert",IF(
      'Compound Alert'!V29 &gt;= 7, "HIGH",IF(
         'Compound Alert'!V29 &gt;= 5, "MED","LOW")), IF(
            $B$8="Underlying Vulnerability", IF(
               'Compound Alert'!AC29 &gt;= 10, "HIGH",IF(
                  'Compound Alert'!AC29 &gt;= 7, "MED","LOW")),IF(
                     $B$8="Emerging Threat", IF(
                        'Compound Alert'!AJ29 &gt;= 10, "HIGH",IF(
                            'Compound Alert'!AJ29 &gt;= 7, "MED","LOW")))))</f>
        <v>LOW</v>
      </c>
      <c r="O180" s="25" t="str">
        <f ca="1">IF(
   $B$8="Overall Alert",IF(
      'Compound Alert'!W29 &gt;= 7, "HIGH",IF(
         'Compound Alert'!W29 &gt;= 5, "MED","LOW")), IF(
            $B$8="Underlying Vulnerability", IF(
               'Compound Alert'!AD29 &gt;= 10, "HIGH",IF(
                  'Compound Alert'!AD29 &gt;= 7, "MED","LOW")),IF(
                     $B$8="Emerging Threat", IF(
                        'Compound Alert'!AK29 &gt;= 10, "HIGH",IF(
                            'Compound Alert'!AK29 &gt;= 7, "MED","LOW")))))</f>
        <v>LOW</v>
      </c>
      <c r="P180" s="25"/>
      <c r="Q180" s="26"/>
      <c r="R180" s="26"/>
      <c r="S180" s="21"/>
      <c r="T180" s="21"/>
      <c r="U180" s="21"/>
      <c r="V180" s="21"/>
      <c r="W180" s="21"/>
      <c r="X180" s="21"/>
      <c r="Y180" s="27"/>
      <c r="Z180" s="27"/>
      <c r="AA180" s="27"/>
      <c r="AB180" s="27"/>
      <c r="AC180" s="27"/>
      <c r="AD180" s="27"/>
      <c r="AE180" s="27"/>
      <c r="AF180" s="27"/>
      <c r="AJ180" s="21"/>
      <c r="AK180" s="21"/>
      <c r="AL180" s="21"/>
      <c r="AM180" s="21"/>
      <c r="AN180" s="21"/>
      <c r="AO180" s="21"/>
      <c r="AP180" s="21"/>
      <c r="AQ180" s="21"/>
      <c r="AR180" s="21"/>
      <c r="AS180" s="21"/>
      <c r="AT180" s="21"/>
      <c r="AU180" s="21"/>
      <c r="AV180" s="21"/>
      <c r="AW180" s="21"/>
      <c r="AX180" s="21"/>
    </row>
    <row r="181" spans="1:50" x14ac:dyDescent="0.2">
      <c r="A181" s="63">
        <v>140</v>
      </c>
      <c r="B181" s="20" t="str">
        <f>'Compound Alert'!B16</f>
        <v>Australia</v>
      </c>
      <c r="C181" s="20" t="str">
        <f>'Compound Alert'!C16</f>
        <v>AUS</v>
      </c>
      <c r="D181" s="20" t="str">
        <f>'Compound Alert'!D16</f>
        <v>EAS           East Asia &amp; Pacific</v>
      </c>
      <c r="E181" s="20" t="str">
        <f>'Compound Alert'!E16</f>
        <v>NA</v>
      </c>
      <c r="F181" s="217">
        <f ca="1">'Compound Alert'!F16</f>
        <v>11</v>
      </c>
      <c r="G181" s="22">
        <f ca="1">IF($B$8="Overall Alert",'Compound Alert'!G16,IF($B$8="Underlying Vulnerability",'Compound Alert'!J16,IF($B$8="Emerging Threat",'Compound Alert'!M16)))</f>
        <v>0</v>
      </c>
      <c r="H181" s="23">
        <f ca="1">IF($B$8="Overall Alert",'Compound Alert'!H16,IF($B$8="Underlying Vulnerability",'Compound Alert'!K16,IF($B$8="Emerging Threat",'Compound Alert'!N16)))</f>
        <v>0</v>
      </c>
      <c r="I181" s="50">
        <f t="shared" ca="1" si="2"/>
        <v>0</v>
      </c>
      <c r="J181" s="25" t="str">
        <f ca="1">IF(
   $B$8="Overall Alert",IF(
      'Compound Alert'!R16 &gt;= 7, "HIGH",IF(
         'Compound Alert'!R16 &gt;= 5, "MED","LOW")), IF(
            $B$8="Underlying Vulnerability", IF(
               'Compound Alert'!Y16 &gt;= 10, "HIGH",IF(
                  'Compound Alert'!Y16 &gt;= 7, "MED","LOW")),IF(
                     $B$8="Emerging Threat", IF(
                        'Compound Alert'!AF16 &gt;= 10, "HIGH",IF(
                            'Compound Alert'!AF16 &gt;= 7, "MED","LOW")))))</f>
        <v>LOW</v>
      </c>
      <c r="K181" s="25" t="str">
        <f ca="1">IF(
   $B$8="Overall Alert",IF(
      'Compound Alert'!S16 &gt;= 7, "HIGH",IF(
         'Compound Alert'!S16 &gt;= 5, "MED","LOW")), IF(
            $B$8="Underlying Vulnerability", IF(
               'Compound Alert'!Z16 &gt;= 10, "HIGH",IF(
                  'Compound Alert'!Z16 &gt;= 7, "MED","LOW")),IF(
                     $B$8="Emerging Threat", IF(
                        'Compound Alert'!AG16 &gt;= 10, "HIGH",IF(
                            'Compound Alert'!AG16 &gt;= 7, "MED","LOW")))))</f>
        <v>LOW</v>
      </c>
      <c r="L181" s="25" t="str">
        <f ca="1">IF(
   $B$8="Overall Alert",IF(
      'Compound Alert'!T16 &gt;= 7, "HIGH",IF(
         'Compound Alert'!T16 &gt;= 5, "MED","LOW")), IF(
            $B$8="Underlying Vulnerability", IF(
               'Compound Alert'!AA16 &gt;= 10, "HIGH",IF(
                  'Compound Alert'!AA16 &gt;= 7, "MED","LOW")),IF(
                     $B$8="Emerging Threat", IF(
                        'Compound Alert'!AH16 &gt;= 10, "HIGH",IF(
                            'Compound Alert'!AH16 &gt;= 7, "MED","LOW")))))</f>
        <v>LOW</v>
      </c>
      <c r="M181" s="25" t="str">
        <f ca="1">IF(
   $B$8="Overall Alert",IF(
      'Compound Alert'!U16 &gt;= 7, "HIGH",IF(
         'Compound Alert'!U16 &gt;= 5, "MED","LOW")), IF(
            $B$8="Underlying Vulnerability", IF(
               'Compound Alert'!AB16 &gt;= 10, "HIGH",IF(
                  'Compound Alert'!AB16 &gt;= 7, "MED","LOW")),IF(
                     $B$8="Emerging Threat", IF(
                        'Compound Alert'!AI16 &gt;= 10, "HIGH",IF(
                            'Compound Alert'!AI16 &gt;= 7, "MED","LOW")))))</f>
        <v>LOW</v>
      </c>
      <c r="N181" s="25" t="str">
        <f ca="1">IF(
   $B$8="Overall Alert",IF(
      'Compound Alert'!V16 &gt;= 7, "HIGH",IF(
         'Compound Alert'!V16 &gt;= 5, "MED","LOW")), IF(
            $B$8="Underlying Vulnerability", IF(
               'Compound Alert'!AC16 &gt;= 10, "HIGH",IF(
                  'Compound Alert'!AC16 &gt;= 7, "MED","LOW")),IF(
                     $B$8="Emerging Threat", IF(
                        'Compound Alert'!AJ16 &gt;= 10, "HIGH",IF(
                            'Compound Alert'!AJ16 &gt;= 7, "MED","LOW")))))</f>
        <v>LOW</v>
      </c>
      <c r="O181" s="25" t="str">
        <f ca="1">IF(
   $B$8="Overall Alert",IF(
      'Compound Alert'!W16 &gt;= 7, "HIGH",IF(
         'Compound Alert'!W16 &gt;= 5, "MED","LOW")), IF(
            $B$8="Underlying Vulnerability", IF(
               'Compound Alert'!AD16 &gt;= 10, "HIGH",IF(
                  'Compound Alert'!AD16 &gt;= 7, "MED","LOW")),IF(
                     $B$8="Emerging Threat", IF(
                        'Compound Alert'!AK16 &gt;= 10, "HIGH",IF(
                            'Compound Alert'!AK16 &gt;= 7, "MED","LOW")))))</f>
        <v>LOW</v>
      </c>
      <c r="P181" s="25"/>
      <c r="Q181" s="26"/>
      <c r="R181" s="26"/>
      <c r="S181" s="21"/>
      <c r="T181" s="21"/>
      <c r="U181" s="21"/>
      <c r="V181" s="21"/>
      <c r="W181" s="21"/>
      <c r="X181" s="21"/>
      <c r="Y181" s="27"/>
      <c r="Z181" s="27"/>
      <c r="AA181" s="27"/>
      <c r="AB181" s="27"/>
      <c r="AC181" s="27"/>
      <c r="AD181" s="27"/>
      <c r="AE181" s="27"/>
      <c r="AF181" s="27"/>
      <c r="AJ181" s="21"/>
      <c r="AK181" s="21"/>
      <c r="AL181" s="21"/>
      <c r="AM181" s="21"/>
      <c r="AN181" s="21"/>
      <c r="AO181" s="21"/>
      <c r="AP181" s="21"/>
      <c r="AQ181" s="21"/>
      <c r="AR181" s="21"/>
      <c r="AS181" s="21"/>
      <c r="AT181" s="21"/>
      <c r="AU181" s="21"/>
      <c r="AV181" s="21"/>
      <c r="AW181" s="21"/>
      <c r="AX181" s="21"/>
    </row>
    <row r="182" spans="1:50" x14ac:dyDescent="0.2">
      <c r="A182" s="63">
        <v>141</v>
      </c>
      <c r="B182" s="20" t="str">
        <f>'Compound Alert'!B152</f>
        <v>Nepal</v>
      </c>
      <c r="C182" s="20" t="str">
        <f>'Compound Alert'!C152</f>
        <v>NPL</v>
      </c>
      <c r="D182" s="20" t="str">
        <f>'Compound Alert'!D152</f>
        <v>SAS           South Asia</v>
      </c>
      <c r="E182" s="20" t="str">
        <f>'Compound Alert'!E152</f>
        <v>IDA</v>
      </c>
      <c r="F182" s="217">
        <f ca="1">'Compound Alert'!F152</f>
        <v>147</v>
      </c>
      <c r="G182" s="22">
        <f ca="1">IF($B$8="Overall Alert",'Compound Alert'!G152,IF($B$8="Underlying Vulnerability",'Compound Alert'!J152,IF($B$8="Emerging Threat",'Compound Alert'!M152)))</f>
        <v>0</v>
      </c>
      <c r="H182" s="23">
        <f ca="1">IF($B$8="Overall Alert",'Compound Alert'!H152,IF($B$8="Underlying Vulnerability",'Compound Alert'!K152,IF($B$8="Emerging Threat",'Compound Alert'!N152)))</f>
        <v>0</v>
      </c>
      <c r="I182" s="50">
        <f t="shared" ca="1" si="2"/>
        <v>0</v>
      </c>
      <c r="J182" s="25" t="str">
        <f ca="1">IF(
   $B$8="Overall Alert",IF(
      'Compound Alert'!R152 &gt;= 7, "HIGH",IF(
         'Compound Alert'!R152 &gt;= 5, "MED","LOW")), IF(
            $B$8="Underlying Vulnerability", IF(
               'Compound Alert'!Y152 &gt;= 10, "HIGH",IF(
                  'Compound Alert'!Y152 &gt;= 7, "MED","LOW")),IF(
                     $B$8="Emerging Threat", IF(
                        'Compound Alert'!AF152 &gt;= 10, "HIGH",IF(
                            'Compound Alert'!AF152 &gt;= 7, "MED","LOW")))))</f>
        <v>LOW</v>
      </c>
      <c r="K182" s="25" t="str">
        <f ca="1">IF(
   $B$8="Overall Alert",IF(
      'Compound Alert'!S152 &gt;= 7, "HIGH",IF(
         'Compound Alert'!S152 &gt;= 5, "MED","LOW")), IF(
            $B$8="Underlying Vulnerability", IF(
               'Compound Alert'!Z152 &gt;= 10, "HIGH",IF(
                  'Compound Alert'!Z152 &gt;= 7, "MED","LOW")),IF(
                     $B$8="Emerging Threat", IF(
                        'Compound Alert'!AG152 &gt;= 10, "HIGH",IF(
                            'Compound Alert'!AG152 &gt;= 7, "MED","LOW")))))</f>
        <v>LOW</v>
      </c>
      <c r="L182" s="25" t="str">
        <f ca="1">IF(
   $B$8="Overall Alert",IF(
      'Compound Alert'!T152 &gt;= 7, "HIGH",IF(
         'Compound Alert'!T152 &gt;= 5, "MED","LOW")), IF(
            $B$8="Underlying Vulnerability", IF(
               'Compound Alert'!AA152 &gt;= 10, "HIGH",IF(
                  'Compound Alert'!AA152 &gt;= 7, "MED","LOW")),IF(
                     $B$8="Emerging Threat", IF(
                        'Compound Alert'!AH152 &gt;= 10, "HIGH",IF(
                            'Compound Alert'!AH152 &gt;= 7, "MED","LOW")))))</f>
        <v>LOW</v>
      </c>
      <c r="M182" s="25" t="str">
        <f ca="1">IF(
   $B$8="Overall Alert",IF(
      'Compound Alert'!U152 &gt;= 7, "HIGH",IF(
         'Compound Alert'!U152 &gt;= 5, "MED","LOW")), IF(
            $B$8="Underlying Vulnerability", IF(
               'Compound Alert'!AB152 &gt;= 10, "HIGH",IF(
                  'Compound Alert'!AB152 &gt;= 7, "MED","LOW")),IF(
                     $B$8="Emerging Threat", IF(
                        'Compound Alert'!AI152 &gt;= 10, "HIGH",IF(
                            'Compound Alert'!AI152 &gt;= 7, "MED","LOW")))))</f>
        <v>LOW</v>
      </c>
      <c r="N182" s="25" t="str">
        <f ca="1">IF(
   $B$8="Overall Alert",IF(
      'Compound Alert'!V152 &gt;= 7, "HIGH",IF(
         'Compound Alert'!V152 &gt;= 5, "MED","LOW")), IF(
            $B$8="Underlying Vulnerability", IF(
               'Compound Alert'!AC152 &gt;= 10, "HIGH",IF(
                  'Compound Alert'!AC152 &gt;= 7, "MED","LOW")),IF(
                     $B$8="Emerging Threat", IF(
                        'Compound Alert'!AJ152 &gt;= 10, "HIGH",IF(
                            'Compound Alert'!AJ152 &gt;= 7, "MED","LOW")))))</f>
        <v>LOW</v>
      </c>
      <c r="O182" s="25" t="str">
        <f ca="1">IF(
   $B$8="Overall Alert",IF(
      'Compound Alert'!W152 &gt;= 7, "HIGH",IF(
         'Compound Alert'!W152 &gt;= 5, "MED","LOW")), IF(
            $B$8="Underlying Vulnerability", IF(
               'Compound Alert'!AD152 &gt;= 10, "HIGH",IF(
                  'Compound Alert'!AD152 &gt;= 7, "MED","LOW")),IF(
                     $B$8="Emerging Threat", IF(
                        'Compound Alert'!AK152 &gt;= 10, "HIGH",IF(
                            'Compound Alert'!AK152 &gt;= 7, "MED","LOW")))))</f>
        <v>LOW</v>
      </c>
      <c r="P182" s="25"/>
      <c r="Q182" s="26"/>
      <c r="R182" s="26"/>
      <c r="S182" s="21"/>
      <c r="T182" s="21"/>
      <c r="U182" s="21"/>
      <c r="V182" s="21"/>
      <c r="W182" s="21"/>
      <c r="X182" s="21"/>
      <c r="Y182" s="27"/>
      <c r="Z182" s="27"/>
      <c r="AA182" s="27"/>
      <c r="AB182" s="27"/>
      <c r="AC182" s="27"/>
      <c r="AD182" s="27"/>
      <c r="AE182" s="27"/>
      <c r="AF182" s="27"/>
      <c r="AJ182" s="21"/>
      <c r="AK182" s="21"/>
      <c r="AL182" s="21"/>
      <c r="AM182" s="21"/>
      <c r="AN182" s="21"/>
      <c r="AO182" s="21"/>
      <c r="AP182" s="21"/>
      <c r="AQ182" s="21"/>
      <c r="AR182" s="21"/>
      <c r="AS182" s="21"/>
      <c r="AT182" s="21"/>
      <c r="AU182" s="21"/>
      <c r="AV182" s="21"/>
      <c r="AW182" s="21"/>
      <c r="AX182" s="21"/>
    </row>
    <row r="183" spans="1:50" x14ac:dyDescent="0.2">
      <c r="A183" s="63">
        <v>142</v>
      </c>
      <c r="B183" s="20" t="str">
        <f>'Compound Alert'!B142</f>
        <v>Mauritius</v>
      </c>
      <c r="C183" s="20" t="str">
        <f>'Compound Alert'!C142</f>
        <v>MUS</v>
      </c>
      <c r="D183" s="20" t="str">
        <f>'Compound Alert'!D142</f>
        <v>SSF           Sub-Saharan Africa</v>
      </c>
      <c r="E183" s="20" t="str">
        <f>'Compound Alert'!E142</f>
        <v>IBRD</v>
      </c>
      <c r="F183" s="217">
        <f ca="1">'Compound Alert'!F142</f>
        <v>137</v>
      </c>
      <c r="G183" s="22">
        <f ca="1">IF($B$8="Overall Alert",'Compound Alert'!G142,IF($B$8="Underlying Vulnerability",'Compound Alert'!J142,IF($B$8="Emerging Threat",'Compound Alert'!M142)))</f>
        <v>0</v>
      </c>
      <c r="H183" s="23">
        <f ca="1">IF($B$8="Overall Alert",'Compound Alert'!H142,IF($B$8="Underlying Vulnerability",'Compound Alert'!K142,IF($B$8="Emerging Threat",'Compound Alert'!N142)))</f>
        <v>0</v>
      </c>
      <c r="I183" s="50">
        <f t="shared" ca="1" si="2"/>
        <v>0</v>
      </c>
      <c r="J183" s="25" t="str">
        <f ca="1">IF(
   $B$8="Overall Alert",IF(
      'Compound Alert'!R142 &gt;= 7, "HIGH",IF(
         'Compound Alert'!R142 &gt;= 5, "MED","LOW")), IF(
            $B$8="Underlying Vulnerability", IF(
               'Compound Alert'!Y142 &gt;= 10, "HIGH",IF(
                  'Compound Alert'!Y142 &gt;= 7, "MED","LOW")),IF(
                     $B$8="Emerging Threat", IF(
                        'Compound Alert'!AF142 &gt;= 10, "HIGH",IF(
                            'Compound Alert'!AF142 &gt;= 7, "MED","LOW")))))</f>
        <v>LOW</v>
      </c>
      <c r="K183" s="25" t="str">
        <f ca="1">IF(
   $B$8="Overall Alert",IF(
      'Compound Alert'!S142 &gt;= 7, "HIGH",IF(
         'Compound Alert'!S142 &gt;= 5, "MED","LOW")), IF(
            $B$8="Underlying Vulnerability", IF(
               'Compound Alert'!Z142 &gt;= 10, "HIGH",IF(
                  'Compound Alert'!Z142 &gt;= 7, "MED","LOW")),IF(
                     $B$8="Emerging Threat", IF(
                        'Compound Alert'!AG142 &gt;= 10, "HIGH",IF(
                            'Compound Alert'!AG142 &gt;= 7, "MED","LOW")))))</f>
        <v>LOW</v>
      </c>
      <c r="L183" s="25" t="str">
        <f ca="1">IF(
   $B$8="Overall Alert",IF(
      'Compound Alert'!T142 &gt;= 7, "HIGH",IF(
         'Compound Alert'!T142 &gt;= 5, "MED","LOW")), IF(
            $B$8="Underlying Vulnerability", IF(
               'Compound Alert'!AA142 &gt;= 10, "HIGH",IF(
                  'Compound Alert'!AA142 &gt;= 7, "MED","LOW")),IF(
                     $B$8="Emerging Threat", IF(
                        'Compound Alert'!AH142 &gt;= 10, "HIGH",IF(
                            'Compound Alert'!AH142 &gt;= 7, "MED","LOW")))))</f>
        <v>LOW</v>
      </c>
      <c r="M183" s="25" t="str">
        <f ca="1">IF(
   $B$8="Overall Alert",IF(
      'Compound Alert'!U142 &gt;= 7, "HIGH",IF(
         'Compound Alert'!U142 &gt;= 5, "MED","LOW")), IF(
            $B$8="Underlying Vulnerability", IF(
               'Compound Alert'!AB142 &gt;= 10, "HIGH",IF(
                  'Compound Alert'!AB142 &gt;= 7, "MED","LOW")),IF(
                     $B$8="Emerging Threat", IF(
                        'Compound Alert'!AI142 &gt;= 10, "HIGH",IF(
                            'Compound Alert'!AI142 &gt;= 7, "MED","LOW")))))</f>
        <v>LOW</v>
      </c>
      <c r="N183" s="25" t="str">
        <f ca="1">IF(
   $B$8="Overall Alert",IF(
      'Compound Alert'!V142 &gt;= 7, "HIGH",IF(
         'Compound Alert'!V142 &gt;= 5, "MED","LOW")), IF(
            $B$8="Underlying Vulnerability", IF(
               'Compound Alert'!AC142 &gt;= 10, "HIGH",IF(
                  'Compound Alert'!AC142 &gt;= 7, "MED","LOW")),IF(
                     $B$8="Emerging Threat", IF(
                        'Compound Alert'!AJ142 &gt;= 10, "HIGH",IF(
                            'Compound Alert'!AJ142 &gt;= 7, "MED","LOW")))))</f>
        <v>LOW</v>
      </c>
      <c r="O183" s="25" t="str">
        <f ca="1">IF(
   $B$8="Overall Alert",IF(
      'Compound Alert'!W142 &gt;= 7, "HIGH",IF(
         'Compound Alert'!W142 &gt;= 5, "MED","LOW")), IF(
            $B$8="Underlying Vulnerability", IF(
               'Compound Alert'!AD142 &gt;= 10, "HIGH",IF(
                  'Compound Alert'!AD142 &gt;= 7, "MED","LOW")),IF(
                     $B$8="Emerging Threat", IF(
                        'Compound Alert'!AK142 &gt;= 10, "HIGH",IF(
                            'Compound Alert'!AK142 &gt;= 7, "MED","LOW")))))</f>
        <v>LOW</v>
      </c>
      <c r="P183" s="25"/>
      <c r="Q183" s="26"/>
      <c r="R183" s="26"/>
      <c r="S183" s="21"/>
      <c r="T183" s="21"/>
      <c r="U183" s="21"/>
      <c r="V183" s="21"/>
      <c r="W183" s="21"/>
      <c r="X183" s="21"/>
      <c r="Y183" s="27"/>
      <c r="Z183" s="27"/>
      <c r="AA183" s="27"/>
      <c r="AB183" s="27"/>
      <c r="AC183" s="27"/>
      <c r="AD183" s="27"/>
      <c r="AE183" s="27"/>
      <c r="AF183" s="27"/>
      <c r="AJ183" s="21"/>
      <c r="AK183" s="21"/>
      <c r="AL183" s="21"/>
      <c r="AM183" s="21"/>
      <c r="AN183" s="21"/>
      <c r="AO183" s="21"/>
      <c r="AP183" s="21"/>
      <c r="AQ183" s="21"/>
      <c r="AR183" s="21"/>
      <c r="AS183" s="21"/>
      <c r="AT183" s="21"/>
      <c r="AU183" s="21"/>
      <c r="AV183" s="21"/>
      <c r="AW183" s="21"/>
      <c r="AX183" s="21"/>
    </row>
    <row r="184" spans="1:50" x14ac:dyDescent="0.2">
      <c r="A184" s="63">
        <v>143</v>
      </c>
      <c r="B184" s="20" t="str">
        <f>'Compound Alert'!B108</f>
        <v>Cambodia</v>
      </c>
      <c r="C184" s="20" t="str">
        <f>'Compound Alert'!C108</f>
        <v>KHM</v>
      </c>
      <c r="D184" s="20" t="str">
        <f>'Compound Alert'!D108</f>
        <v>EAS           East Asia &amp; Pacific</v>
      </c>
      <c r="E184" s="20" t="str">
        <f>'Compound Alert'!E108</f>
        <v>IDA</v>
      </c>
      <c r="F184" s="217">
        <f ca="1">'Compound Alert'!F108</f>
        <v>103</v>
      </c>
      <c r="G184" s="22">
        <f ca="1">IF($B$8="Overall Alert",'Compound Alert'!G108,IF($B$8="Underlying Vulnerability",'Compound Alert'!J108,IF($B$8="Emerging Threat",'Compound Alert'!M108)))</f>
        <v>0</v>
      </c>
      <c r="H184" s="23">
        <f ca="1">IF($B$8="Overall Alert",'Compound Alert'!H108,IF($B$8="Underlying Vulnerability",'Compound Alert'!K108,IF($B$8="Emerging Threat",'Compound Alert'!N108)))</f>
        <v>0</v>
      </c>
      <c r="I184" s="50">
        <f t="shared" ca="1" si="2"/>
        <v>0</v>
      </c>
      <c r="J184" s="25" t="str">
        <f ca="1">IF(
   $B$8="Overall Alert",IF(
      'Compound Alert'!R108 &gt;= 7, "HIGH",IF(
         'Compound Alert'!R108 &gt;= 5, "MED","LOW")), IF(
            $B$8="Underlying Vulnerability", IF(
               'Compound Alert'!Y108 &gt;= 10, "HIGH",IF(
                  'Compound Alert'!Y108 &gt;= 7, "MED","LOW")),IF(
                     $B$8="Emerging Threat", IF(
                        'Compound Alert'!AF108 &gt;= 10, "HIGH",IF(
                            'Compound Alert'!AF108 &gt;= 7, "MED","LOW")))))</f>
        <v>LOW</v>
      </c>
      <c r="K184" s="25" t="str">
        <f ca="1">IF(
   $B$8="Overall Alert",IF(
      'Compound Alert'!S108 &gt;= 7, "HIGH",IF(
         'Compound Alert'!S108 &gt;= 5, "MED","LOW")), IF(
            $B$8="Underlying Vulnerability", IF(
               'Compound Alert'!Z108 &gt;= 10, "HIGH",IF(
                  'Compound Alert'!Z108 &gt;= 7, "MED","LOW")),IF(
                     $B$8="Emerging Threat", IF(
                        'Compound Alert'!AG108 &gt;= 10, "HIGH",IF(
                            'Compound Alert'!AG108 &gt;= 7, "MED","LOW")))))</f>
        <v>LOW</v>
      </c>
      <c r="L184" s="25" t="str">
        <f ca="1">IF(
   $B$8="Overall Alert",IF(
      'Compound Alert'!T108 &gt;= 7, "HIGH",IF(
         'Compound Alert'!T108 &gt;= 5, "MED","LOW")), IF(
            $B$8="Underlying Vulnerability", IF(
               'Compound Alert'!AA108 &gt;= 10, "HIGH",IF(
                  'Compound Alert'!AA108 &gt;= 7, "MED","LOW")),IF(
                     $B$8="Emerging Threat", IF(
                        'Compound Alert'!AH108 &gt;= 10, "HIGH",IF(
                            'Compound Alert'!AH108 &gt;= 7, "MED","LOW")))))</f>
        <v>LOW</v>
      </c>
      <c r="M184" s="25" t="str">
        <f ca="1">IF(
   $B$8="Overall Alert",IF(
      'Compound Alert'!U108 &gt;= 7, "HIGH",IF(
         'Compound Alert'!U108 &gt;= 5, "MED","LOW")), IF(
            $B$8="Underlying Vulnerability", IF(
               'Compound Alert'!AB108 &gt;= 10, "HIGH",IF(
                  'Compound Alert'!AB108 &gt;= 7, "MED","LOW")),IF(
                     $B$8="Emerging Threat", IF(
                        'Compound Alert'!AI108 &gt;= 10, "HIGH",IF(
                            'Compound Alert'!AI108 &gt;= 7, "MED","LOW")))))</f>
        <v>LOW</v>
      </c>
      <c r="N184" s="25" t="str">
        <f ca="1">IF(
   $B$8="Overall Alert",IF(
      'Compound Alert'!V108 &gt;= 7, "HIGH",IF(
         'Compound Alert'!V108 &gt;= 5, "MED","LOW")), IF(
            $B$8="Underlying Vulnerability", IF(
               'Compound Alert'!AC108 &gt;= 10, "HIGH",IF(
                  'Compound Alert'!AC108 &gt;= 7, "MED","LOW")),IF(
                     $B$8="Emerging Threat", IF(
                        'Compound Alert'!AJ108 &gt;= 10, "HIGH",IF(
                            'Compound Alert'!AJ108 &gt;= 7, "MED","LOW")))))</f>
        <v>LOW</v>
      </c>
      <c r="O184" s="25" t="str">
        <f ca="1">IF(
   $B$8="Overall Alert",IF(
      'Compound Alert'!W108 &gt;= 7, "HIGH",IF(
         'Compound Alert'!W108 &gt;= 5, "MED","LOW")), IF(
            $B$8="Underlying Vulnerability", IF(
               'Compound Alert'!AD108 &gt;= 10, "HIGH",IF(
                  'Compound Alert'!AD108 &gt;= 7, "MED","LOW")),IF(
                     $B$8="Emerging Threat", IF(
                        'Compound Alert'!AK108 &gt;= 10, "HIGH",IF(
                            'Compound Alert'!AK108 &gt;= 7, "MED","LOW")))))</f>
        <v>LOW</v>
      </c>
      <c r="P184" s="25"/>
      <c r="Q184" s="26"/>
      <c r="R184" s="26"/>
      <c r="S184" s="21"/>
      <c r="T184" s="21"/>
      <c r="U184" s="21"/>
      <c r="V184" s="21"/>
      <c r="W184" s="21"/>
      <c r="X184" s="21"/>
      <c r="Y184" s="27"/>
      <c r="Z184" s="27"/>
      <c r="AA184" s="27"/>
      <c r="AB184" s="27"/>
      <c r="AC184" s="27"/>
      <c r="AD184" s="27"/>
      <c r="AE184" s="27"/>
      <c r="AF184" s="27"/>
      <c r="AJ184" s="21"/>
      <c r="AK184" s="21"/>
      <c r="AL184" s="21"/>
      <c r="AM184" s="21"/>
      <c r="AN184" s="21"/>
      <c r="AO184" s="21"/>
      <c r="AP184" s="21"/>
      <c r="AQ184" s="21"/>
      <c r="AR184" s="21"/>
      <c r="AS184" s="21"/>
      <c r="AT184" s="21"/>
      <c r="AU184" s="21"/>
      <c r="AV184" s="21"/>
      <c r="AW184" s="21"/>
      <c r="AX184" s="21"/>
    </row>
    <row r="185" spans="1:50" x14ac:dyDescent="0.2">
      <c r="A185" s="63">
        <v>144</v>
      </c>
      <c r="B185" s="20" t="str">
        <f>'Compound Alert'!B204</f>
        <v>Tuvalu</v>
      </c>
      <c r="C185" s="20" t="str">
        <f>'Compound Alert'!C204</f>
        <v>TUV</v>
      </c>
      <c r="D185" s="20" t="str">
        <f>'Compound Alert'!D204</f>
        <v>EAS           East Asia &amp; Pacific</v>
      </c>
      <c r="E185" s="20" t="str">
        <f>'Compound Alert'!E204</f>
        <v>IDA</v>
      </c>
      <c r="F185" s="217">
        <f>'Compound Alert'!F204</f>
        <v>0</v>
      </c>
      <c r="G185" s="22">
        <f ca="1">IF($B$8="Overall Alert",'Compound Alert'!G204,IF($B$8="Underlying Vulnerability",'Compound Alert'!J204,IF($B$8="Emerging Threat",'Compound Alert'!M204)))</f>
        <v>0</v>
      </c>
      <c r="H185" s="23">
        <f ca="1">IF($B$8="Overall Alert",'Compound Alert'!H204,IF($B$8="Underlying Vulnerability",'Compound Alert'!K204,IF($B$8="Emerging Threat",'Compound Alert'!N204)))</f>
        <v>0</v>
      </c>
      <c r="I185" s="50">
        <f t="shared" ca="1" si="2"/>
        <v>0</v>
      </c>
      <c r="J185" s="25" t="str">
        <f ca="1">IF(
   $B$8="Overall Alert",IF(
      'Compound Alert'!R204 &gt;= 7, "HIGH",IF(
         'Compound Alert'!R204 &gt;= 5, "MED","LOW")), IF(
            $B$8="Underlying Vulnerability", IF(
               'Compound Alert'!Y204 &gt;= 10, "HIGH",IF(
                  'Compound Alert'!Y204 &gt;= 7, "MED","LOW")),IF(
                     $B$8="Emerging Threat", IF(
                        'Compound Alert'!AF204 &gt;= 10, "HIGH",IF(
                            'Compound Alert'!AF204 &gt;= 7, "MED","LOW")))))</f>
        <v>LOW</v>
      </c>
      <c r="K185" s="25" t="e">
        <f ca="1">IF(
   $B$8="Overall Alert",IF(
      'Compound Alert'!S204 &gt;= 7, "HIGH",IF(
         'Compound Alert'!S204 &gt;= 5, "MED","LOW")), IF(
            $B$8="Underlying Vulnerability", IF(
               'Compound Alert'!Z204 &gt;= 10, "HIGH",IF(
                  'Compound Alert'!Z204 &gt;= 7, "MED","LOW")),IF(
                     $B$8="Emerging Threat", IF(
                        'Compound Alert'!AG204 &gt;= 10, "HIGH",IF(
                            'Compound Alert'!AG204 &gt;= 7, "MED","LOW")))))</f>
        <v>#N/A</v>
      </c>
      <c r="L185" s="25" t="e">
        <f ca="1">IF(
   $B$8="Overall Alert",IF(
      'Compound Alert'!T204 &gt;= 7, "HIGH",IF(
         'Compound Alert'!T204 &gt;= 5, "MED","LOW")), IF(
            $B$8="Underlying Vulnerability", IF(
               'Compound Alert'!AA204 &gt;= 10, "HIGH",IF(
                  'Compound Alert'!AA204 &gt;= 7, "MED","LOW")),IF(
                     $B$8="Emerging Threat", IF(
                        'Compound Alert'!AH204 &gt;= 10, "HIGH",IF(
                            'Compound Alert'!AH204 &gt;= 7, "MED","LOW")))))</f>
        <v>#N/A</v>
      </c>
      <c r="M185" s="25" t="str">
        <f ca="1">IF(
   $B$8="Overall Alert",IF(
      'Compound Alert'!U204 &gt;= 7, "HIGH",IF(
         'Compound Alert'!U204 &gt;= 5, "MED","LOW")), IF(
            $B$8="Underlying Vulnerability", IF(
               'Compound Alert'!AB204 &gt;= 10, "HIGH",IF(
                  'Compound Alert'!AB204 &gt;= 7, "MED","LOW")),IF(
                     $B$8="Emerging Threat", IF(
                        'Compound Alert'!AI204 &gt;= 10, "HIGH",IF(
                            'Compound Alert'!AI204 &gt;= 7, "MED","LOW")))))</f>
        <v>LOW</v>
      </c>
      <c r="N185" s="25" t="str">
        <f ca="1">IF(
   $B$8="Overall Alert",IF(
      'Compound Alert'!V204 &gt;= 7, "HIGH",IF(
         'Compound Alert'!V204 &gt;= 5, "MED","LOW")), IF(
            $B$8="Underlying Vulnerability", IF(
               'Compound Alert'!AC204 &gt;= 10, "HIGH",IF(
                  'Compound Alert'!AC204 &gt;= 7, "MED","LOW")),IF(
                     $B$8="Emerging Threat", IF(
                        'Compound Alert'!AJ204 &gt;= 10, "HIGH",IF(
                            'Compound Alert'!AJ204 &gt;= 7, "MED","LOW")))))</f>
        <v>LOW</v>
      </c>
      <c r="O185" s="25" t="str">
        <f ca="1">IF(
   $B$8="Overall Alert",IF(
      'Compound Alert'!W204 &gt;= 7, "HIGH",IF(
         'Compound Alert'!W204 &gt;= 5, "MED","LOW")), IF(
            $B$8="Underlying Vulnerability", IF(
               'Compound Alert'!AD204 &gt;= 10, "HIGH",IF(
                  'Compound Alert'!AD204 &gt;= 7, "MED","LOW")),IF(
                     $B$8="Emerging Threat", IF(
                        'Compound Alert'!AK204 &gt;= 10, "HIGH",IF(
                            'Compound Alert'!AK204 &gt;= 7, "MED","LOW")))))</f>
        <v>LOW</v>
      </c>
      <c r="P185" s="25"/>
      <c r="Q185" s="26"/>
      <c r="R185" s="26"/>
      <c r="S185" s="21"/>
      <c r="T185" s="21"/>
      <c r="U185" s="21"/>
      <c r="V185" s="21"/>
      <c r="W185" s="21"/>
      <c r="X185" s="21"/>
      <c r="Y185" s="27"/>
      <c r="Z185" s="27"/>
      <c r="AA185" s="27"/>
      <c r="AB185" s="27"/>
      <c r="AC185" s="27"/>
      <c r="AD185" s="27"/>
      <c r="AE185" s="27"/>
      <c r="AF185" s="27"/>
      <c r="AJ185" s="21"/>
      <c r="AK185" s="21"/>
      <c r="AL185" s="21"/>
      <c r="AM185" s="21"/>
      <c r="AN185" s="21"/>
      <c r="AO185" s="21"/>
      <c r="AP185" s="21"/>
      <c r="AQ185" s="21"/>
      <c r="AR185" s="21"/>
      <c r="AS185" s="21"/>
      <c r="AT185" s="21"/>
      <c r="AU185" s="21"/>
      <c r="AV185" s="21"/>
      <c r="AW185" s="21"/>
      <c r="AX185" s="21"/>
    </row>
    <row r="186" spans="1:50" x14ac:dyDescent="0.2">
      <c r="A186" s="63">
        <v>145</v>
      </c>
      <c r="B186" s="20" t="str">
        <f>'Compound Alert'!B191</f>
        <v>Seychelles</v>
      </c>
      <c r="C186" s="20" t="str">
        <f>'Compound Alert'!C191</f>
        <v>SYC</v>
      </c>
      <c r="D186" s="20" t="str">
        <f>'Compound Alert'!D191</f>
        <v>SSF           Sub-Saharan Africa</v>
      </c>
      <c r="E186" s="20" t="str">
        <f>'Compound Alert'!E191</f>
        <v>IBRD</v>
      </c>
      <c r="F186" s="217">
        <f ca="1">'Compound Alert'!F191</f>
        <v>186</v>
      </c>
      <c r="G186" s="22">
        <f ca="1">IF($B$8="Overall Alert",'Compound Alert'!G191,IF($B$8="Underlying Vulnerability",'Compound Alert'!J191,IF($B$8="Emerging Threat",'Compound Alert'!M191)))</f>
        <v>0</v>
      </c>
      <c r="H186" s="23">
        <f ca="1">IF($B$8="Overall Alert",'Compound Alert'!H191,IF($B$8="Underlying Vulnerability",'Compound Alert'!K191,IF($B$8="Emerging Threat",'Compound Alert'!N191)))</f>
        <v>0</v>
      </c>
      <c r="I186" s="50">
        <f t="shared" ca="1" si="2"/>
        <v>0</v>
      </c>
      <c r="J186" s="25" t="str">
        <f ca="1">IF(
   $B$8="Overall Alert",IF(
      'Compound Alert'!R191 &gt;= 7, "HIGH",IF(
         'Compound Alert'!R191 &gt;= 5, "MED","LOW")), IF(
            $B$8="Underlying Vulnerability", IF(
               'Compound Alert'!Y191 &gt;= 10, "HIGH",IF(
                  'Compound Alert'!Y191 &gt;= 7, "MED","LOW")),IF(
                     $B$8="Emerging Threat", IF(
                        'Compound Alert'!AF191 &gt;= 10, "HIGH",IF(
                            'Compound Alert'!AF191 &gt;= 7, "MED","LOW")))))</f>
        <v>LOW</v>
      </c>
      <c r="K186" s="25" t="str">
        <f ca="1">IF(
   $B$8="Overall Alert",IF(
      'Compound Alert'!S191 &gt;= 7, "HIGH",IF(
         'Compound Alert'!S191 &gt;= 5, "MED","LOW")), IF(
            $B$8="Underlying Vulnerability", IF(
               'Compound Alert'!Z191 &gt;= 10, "HIGH",IF(
                  'Compound Alert'!Z191 &gt;= 7, "MED","LOW")),IF(
                     $B$8="Emerging Threat", IF(
                        'Compound Alert'!AG191 &gt;= 10, "HIGH",IF(
                            'Compound Alert'!AG191 &gt;= 7, "MED","LOW")))))</f>
        <v>LOW</v>
      </c>
      <c r="L186" s="25" t="str">
        <f ca="1">IF(
   $B$8="Overall Alert",IF(
      'Compound Alert'!T191 &gt;= 7, "HIGH",IF(
         'Compound Alert'!T191 &gt;= 5, "MED","LOW")), IF(
            $B$8="Underlying Vulnerability", IF(
               'Compound Alert'!AA191 &gt;= 10, "HIGH",IF(
                  'Compound Alert'!AA191 &gt;= 7, "MED","LOW")),IF(
                     $B$8="Emerging Threat", IF(
                        'Compound Alert'!AH191 &gt;= 10, "HIGH",IF(
                            'Compound Alert'!AH191 &gt;= 7, "MED","LOW")))))</f>
        <v>LOW</v>
      </c>
      <c r="M186" s="25" t="str">
        <f ca="1">IF(
   $B$8="Overall Alert",IF(
      'Compound Alert'!U191 &gt;= 7, "HIGH",IF(
         'Compound Alert'!U191 &gt;= 5, "MED","LOW")), IF(
            $B$8="Underlying Vulnerability", IF(
               'Compound Alert'!AB191 &gt;= 10, "HIGH",IF(
                  'Compound Alert'!AB191 &gt;= 7, "MED","LOW")),IF(
                     $B$8="Emerging Threat", IF(
                        'Compound Alert'!AI191 &gt;= 10, "HIGH",IF(
                            'Compound Alert'!AI191 &gt;= 7, "MED","LOW")))))</f>
        <v>LOW</v>
      </c>
      <c r="N186" s="25" t="str">
        <f ca="1">IF(
   $B$8="Overall Alert",IF(
      'Compound Alert'!V191 &gt;= 7, "HIGH",IF(
         'Compound Alert'!V191 &gt;= 5, "MED","LOW")), IF(
            $B$8="Underlying Vulnerability", IF(
               'Compound Alert'!AC191 &gt;= 10, "HIGH",IF(
                  'Compound Alert'!AC191 &gt;= 7, "MED","LOW")),IF(
                     $B$8="Emerging Threat", IF(
                        'Compound Alert'!AJ191 &gt;= 10, "HIGH",IF(
                            'Compound Alert'!AJ191 &gt;= 7, "MED","LOW")))))</f>
        <v>LOW</v>
      </c>
      <c r="O186" s="25" t="str">
        <f ca="1">IF(
   $B$8="Overall Alert",IF(
      'Compound Alert'!W191 &gt;= 7, "HIGH",IF(
         'Compound Alert'!W191 &gt;= 5, "MED","LOW")), IF(
            $B$8="Underlying Vulnerability", IF(
               'Compound Alert'!AD191 &gt;= 10, "HIGH",IF(
                  'Compound Alert'!AD191 &gt;= 7, "MED","LOW")),IF(
                     $B$8="Emerging Threat", IF(
                        'Compound Alert'!AK191 &gt;= 10, "HIGH",IF(
                            'Compound Alert'!AK191 &gt;= 7, "MED","LOW")))))</f>
        <v>LOW</v>
      </c>
      <c r="P186" s="25"/>
      <c r="Q186" s="26"/>
      <c r="R186" s="26"/>
      <c r="S186" s="21"/>
      <c r="T186" s="21"/>
      <c r="U186" s="21"/>
      <c r="V186" s="21"/>
      <c r="W186" s="21"/>
      <c r="X186" s="21"/>
      <c r="Y186" s="27"/>
      <c r="Z186" s="27"/>
      <c r="AA186" s="27"/>
      <c r="AB186" s="27"/>
      <c r="AC186" s="27"/>
      <c r="AD186" s="27"/>
      <c r="AE186" s="27"/>
      <c r="AF186" s="27"/>
      <c r="AJ186" s="21"/>
      <c r="AK186" s="21"/>
      <c r="AL186" s="21"/>
      <c r="AM186" s="21"/>
      <c r="AN186" s="21"/>
      <c r="AO186" s="21"/>
      <c r="AP186" s="21"/>
      <c r="AQ186" s="21"/>
      <c r="AR186" s="21"/>
      <c r="AS186" s="21"/>
      <c r="AT186" s="21"/>
      <c r="AU186" s="21"/>
      <c r="AV186" s="21"/>
      <c r="AW186" s="21"/>
      <c r="AX186" s="21"/>
    </row>
    <row r="187" spans="1:50" x14ac:dyDescent="0.2">
      <c r="A187" s="63">
        <v>146</v>
      </c>
      <c r="B187" s="20" t="str">
        <f>'Compound Alert'!B98</f>
        <v>Iraq</v>
      </c>
      <c r="C187" s="20" t="str">
        <f>'Compound Alert'!C98</f>
        <v>IRQ</v>
      </c>
      <c r="D187" s="20" t="str">
        <f>'Compound Alert'!D98</f>
        <v>MEA           Middle East &amp; North Africa</v>
      </c>
      <c r="E187" s="20" t="str">
        <f>'Compound Alert'!E98</f>
        <v>IBRD</v>
      </c>
      <c r="F187" s="217">
        <f ca="1">'Compound Alert'!F98</f>
        <v>93</v>
      </c>
      <c r="G187" s="22">
        <f ca="1">IF($B$8="Overall Alert",'Compound Alert'!G98,IF($B$8="Underlying Vulnerability",'Compound Alert'!J98,IF($B$8="Emerging Threat",'Compound Alert'!M98)))</f>
        <v>0</v>
      </c>
      <c r="H187" s="23">
        <f ca="1">IF($B$8="Overall Alert",'Compound Alert'!H98,IF($B$8="Underlying Vulnerability",'Compound Alert'!K98,IF($B$8="Emerging Threat",'Compound Alert'!N98)))</f>
        <v>0</v>
      </c>
      <c r="I187" s="50">
        <f t="shared" ca="1" si="2"/>
        <v>0</v>
      </c>
      <c r="J187" s="25" t="str">
        <f ca="1">IF(
   $B$8="Overall Alert",IF(
      'Compound Alert'!R98 &gt;= 7, "HIGH",IF(
         'Compound Alert'!R98 &gt;= 5, "MED","LOW")), IF(
            $B$8="Underlying Vulnerability", IF(
               'Compound Alert'!Y98 &gt;= 10, "HIGH",IF(
                  'Compound Alert'!Y98 &gt;= 7, "MED","LOW")),IF(
                     $B$8="Emerging Threat", IF(
                        'Compound Alert'!AF98 &gt;= 10, "HIGH",IF(
                            'Compound Alert'!AF98 &gt;= 7, "MED","LOW")))))</f>
        <v>LOW</v>
      </c>
      <c r="K187" s="25" t="str">
        <f ca="1">IF(
   $B$8="Overall Alert",IF(
      'Compound Alert'!S98 &gt;= 7, "HIGH",IF(
         'Compound Alert'!S98 &gt;= 5, "MED","LOW")), IF(
            $B$8="Underlying Vulnerability", IF(
               'Compound Alert'!Z98 &gt;= 10, "HIGH",IF(
                  'Compound Alert'!Z98 &gt;= 7, "MED","LOW")),IF(
                     $B$8="Emerging Threat", IF(
                        'Compound Alert'!AG98 &gt;= 10, "HIGH",IF(
                            'Compound Alert'!AG98 &gt;= 7, "MED","LOW")))))</f>
        <v>LOW</v>
      </c>
      <c r="L187" s="25" t="str">
        <f ca="1">IF(
   $B$8="Overall Alert",IF(
      'Compound Alert'!T98 &gt;= 7, "HIGH",IF(
         'Compound Alert'!T98 &gt;= 5, "MED","LOW")), IF(
            $B$8="Underlying Vulnerability", IF(
               'Compound Alert'!AA98 &gt;= 10, "HIGH",IF(
                  'Compound Alert'!AA98 &gt;= 7, "MED","LOW")),IF(
                     $B$8="Emerging Threat", IF(
                        'Compound Alert'!AH98 &gt;= 10, "HIGH",IF(
                            'Compound Alert'!AH98 &gt;= 7, "MED","LOW")))))</f>
        <v>LOW</v>
      </c>
      <c r="M187" s="25" t="str">
        <f ca="1">IF(
   $B$8="Overall Alert",IF(
      'Compound Alert'!U98 &gt;= 7, "HIGH",IF(
         'Compound Alert'!U98 &gt;= 5, "MED","LOW")), IF(
            $B$8="Underlying Vulnerability", IF(
               'Compound Alert'!AB98 &gt;= 10, "HIGH",IF(
                  'Compound Alert'!AB98 &gt;= 7, "MED","LOW")),IF(
                     $B$8="Emerging Threat", IF(
                        'Compound Alert'!AI98 &gt;= 10, "HIGH",IF(
                            'Compound Alert'!AI98 &gt;= 7, "MED","LOW")))))</f>
        <v>LOW</v>
      </c>
      <c r="N187" s="25" t="str">
        <f ca="1">IF(
   $B$8="Overall Alert",IF(
      'Compound Alert'!V98 &gt;= 7, "HIGH",IF(
         'Compound Alert'!V98 &gt;= 5, "MED","LOW")), IF(
            $B$8="Underlying Vulnerability", IF(
               'Compound Alert'!AC98 &gt;= 10, "HIGH",IF(
                  'Compound Alert'!AC98 &gt;= 7, "MED","LOW")),IF(
                     $B$8="Emerging Threat", IF(
                        'Compound Alert'!AJ98 &gt;= 10, "HIGH",IF(
                            'Compound Alert'!AJ98 &gt;= 7, "MED","LOW")))))</f>
        <v>LOW</v>
      </c>
      <c r="O187" s="25" t="str">
        <f ca="1">IF(
   $B$8="Overall Alert",IF(
      'Compound Alert'!W98 &gt;= 7, "HIGH",IF(
         'Compound Alert'!W98 &gt;= 5, "MED","LOW")), IF(
            $B$8="Underlying Vulnerability", IF(
               'Compound Alert'!AD98 &gt;= 10, "HIGH",IF(
                  'Compound Alert'!AD98 &gt;= 7, "MED","LOW")),IF(
                     $B$8="Emerging Threat", IF(
                        'Compound Alert'!AK98 &gt;= 10, "HIGH",IF(
                            'Compound Alert'!AK98 &gt;= 7, "MED","LOW")))))</f>
        <v>LOW</v>
      </c>
      <c r="P187" s="25"/>
      <c r="Q187" s="26"/>
      <c r="R187" s="26"/>
      <c r="S187" s="21"/>
      <c r="T187" s="21"/>
      <c r="U187" s="21"/>
      <c r="V187" s="21"/>
      <c r="W187" s="21"/>
      <c r="X187" s="21"/>
      <c r="Y187" s="27"/>
      <c r="Z187" s="27"/>
      <c r="AA187" s="27"/>
      <c r="AB187" s="27"/>
      <c r="AC187" s="27"/>
      <c r="AD187" s="27"/>
      <c r="AE187" s="27"/>
      <c r="AF187" s="27"/>
      <c r="AJ187" s="21"/>
      <c r="AK187" s="21"/>
      <c r="AL187" s="21"/>
      <c r="AM187" s="21"/>
      <c r="AN187" s="21"/>
      <c r="AO187" s="21"/>
      <c r="AP187" s="21"/>
      <c r="AQ187" s="21"/>
      <c r="AR187" s="21"/>
      <c r="AS187" s="21"/>
      <c r="AT187" s="21"/>
      <c r="AU187" s="21"/>
      <c r="AV187" s="21"/>
      <c r="AW187" s="21"/>
      <c r="AX187" s="21"/>
    </row>
    <row r="188" spans="1:50" x14ac:dyDescent="0.2">
      <c r="A188" s="63">
        <v>147</v>
      </c>
      <c r="B188" s="20" t="str">
        <f>'Compound Alert'!B155</f>
        <v>Oman</v>
      </c>
      <c r="C188" s="20" t="str">
        <f>'Compound Alert'!C155</f>
        <v>OMN</v>
      </c>
      <c r="D188" s="20" t="str">
        <f>'Compound Alert'!D155</f>
        <v>MEA           Middle East &amp; North Africa</v>
      </c>
      <c r="E188" s="20" t="str">
        <f>'Compound Alert'!E155</f>
        <v>NA</v>
      </c>
      <c r="F188" s="217">
        <f ca="1">'Compound Alert'!F155</f>
        <v>150</v>
      </c>
      <c r="G188" s="22">
        <f ca="1">IF($B$8="Overall Alert",'Compound Alert'!G155,IF($B$8="Underlying Vulnerability",'Compound Alert'!J155,IF($B$8="Emerging Threat",'Compound Alert'!M155)))</f>
        <v>0</v>
      </c>
      <c r="H188" s="23">
        <f ca="1">IF($B$8="Overall Alert",'Compound Alert'!H155,IF($B$8="Underlying Vulnerability",'Compound Alert'!K155,IF($B$8="Emerging Threat",'Compound Alert'!N155)))</f>
        <v>0</v>
      </c>
      <c r="I188" s="50">
        <f t="shared" ca="1" si="2"/>
        <v>0</v>
      </c>
      <c r="J188" s="25" t="str">
        <f ca="1">IF(
   $B$8="Overall Alert",IF(
      'Compound Alert'!R155 &gt;= 7, "HIGH",IF(
         'Compound Alert'!R155 &gt;= 5, "MED","LOW")), IF(
            $B$8="Underlying Vulnerability", IF(
               'Compound Alert'!Y155 &gt;= 10, "HIGH",IF(
                  'Compound Alert'!Y155 &gt;= 7, "MED","LOW")),IF(
                     $B$8="Emerging Threat", IF(
                        'Compound Alert'!AF155 &gt;= 10, "HIGH",IF(
                            'Compound Alert'!AF155 &gt;= 7, "MED","LOW")))))</f>
        <v>LOW</v>
      </c>
      <c r="K188" s="25" t="str">
        <f ca="1">IF(
   $B$8="Overall Alert",IF(
      'Compound Alert'!S155 &gt;= 7, "HIGH",IF(
         'Compound Alert'!S155 &gt;= 5, "MED","LOW")), IF(
            $B$8="Underlying Vulnerability", IF(
               'Compound Alert'!Z155 &gt;= 10, "HIGH",IF(
                  'Compound Alert'!Z155 &gt;= 7, "MED","LOW")),IF(
                     $B$8="Emerging Threat", IF(
                        'Compound Alert'!AG155 &gt;= 10, "HIGH",IF(
                            'Compound Alert'!AG155 &gt;= 7, "MED","LOW")))))</f>
        <v>LOW</v>
      </c>
      <c r="L188" s="25" t="str">
        <f ca="1">IF(
   $B$8="Overall Alert",IF(
      'Compound Alert'!T155 &gt;= 7, "HIGH",IF(
         'Compound Alert'!T155 &gt;= 5, "MED","LOW")), IF(
            $B$8="Underlying Vulnerability", IF(
               'Compound Alert'!AA155 &gt;= 10, "HIGH",IF(
                  'Compound Alert'!AA155 &gt;= 7, "MED","LOW")),IF(
                     $B$8="Emerging Threat", IF(
                        'Compound Alert'!AH155 &gt;= 10, "HIGH",IF(
                            'Compound Alert'!AH155 &gt;= 7, "MED","LOW")))))</f>
        <v>LOW</v>
      </c>
      <c r="M188" s="25" t="str">
        <f ca="1">IF(
   $B$8="Overall Alert",IF(
      'Compound Alert'!U155 &gt;= 7, "HIGH",IF(
         'Compound Alert'!U155 &gt;= 5, "MED","LOW")), IF(
            $B$8="Underlying Vulnerability", IF(
               'Compound Alert'!AB155 &gt;= 10, "HIGH",IF(
                  'Compound Alert'!AB155 &gt;= 7, "MED","LOW")),IF(
                     $B$8="Emerging Threat", IF(
                        'Compound Alert'!AI155 &gt;= 10, "HIGH",IF(
                            'Compound Alert'!AI155 &gt;= 7, "MED","LOW")))))</f>
        <v>LOW</v>
      </c>
      <c r="N188" s="25" t="str">
        <f ca="1">IF(
   $B$8="Overall Alert",IF(
      'Compound Alert'!V155 &gt;= 7, "HIGH",IF(
         'Compound Alert'!V155 &gt;= 5, "MED","LOW")), IF(
            $B$8="Underlying Vulnerability", IF(
               'Compound Alert'!AC155 &gt;= 10, "HIGH",IF(
                  'Compound Alert'!AC155 &gt;= 7, "MED","LOW")),IF(
                     $B$8="Emerging Threat", IF(
                        'Compound Alert'!AJ155 &gt;= 10, "HIGH",IF(
                            'Compound Alert'!AJ155 &gt;= 7, "MED","LOW")))))</f>
        <v>LOW</v>
      </c>
      <c r="O188" s="25" t="str">
        <f ca="1">IF(
   $B$8="Overall Alert",IF(
      'Compound Alert'!W155 &gt;= 7, "HIGH",IF(
         'Compound Alert'!W155 &gt;= 5, "MED","LOW")), IF(
            $B$8="Underlying Vulnerability", IF(
               'Compound Alert'!AD155 &gt;= 10, "HIGH",IF(
                  'Compound Alert'!AD155 &gt;= 7, "MED","LOW")),IF(
                     $B$8="Emerging Threat", IF(
                        'Compound Alert'!AK155 &gt;= 10, "HIGH",IF(
                            'Compound Alert'!AK155 &gt;= 7, "MED","LOW")))))</f>
        <v>LOW</v>
      </c>
      <c r="P188" s="25"/>
      <c r="Q188" s="26"/>
      <c r="R188" s="26"/>
      <c r="S188" s="21"/>
      <c r="T188" s="21"/>
      <c r="U188" s="21"/>
      <c r="V188" s="21"/>
      <c r="W188" s="21"/>
      <c r="X188" s="21"/>
      <c r="Y188" s="27"/>
      <c r="Z188" s="27"/>
      <c r="AA188" s="27"/>
      <c r="AB188" s="27"/>
      <c r="AC188" s="27"/>
      <c r="AD188" s="27"/>
      <c r="AE188" s="27"/>
      <c r="AF188" s="27"/>
      <c r="AJ188" s="21"/>
      <c r="AK188" s="21"/>
      <c r="AL188" s="21"/>
      <c r="AM188" s="21"/>
      <c r="AN188" s="21"/>
      <c r="AO188" s="21"/>
      <c r="AP188" s="21"/>
      <c r="AQ188" s="21"/>
      <c r="AR188" s="21"/>
      <c r="AS188" s="21"/>
      <c r="AT188" s="21"/>
      <c r="AU188" s="21"/>
      <c r="AV188" s="21"/>
      <c r="AW188" s="21"/>
      <c r="AX188" s="21"/>
    </row>
    <row r="189" spans="1:50" x14ac:dyDescent="0.2">
      <c r="A189" s="63">
        <v>148</v>
      </c>
      <c r="B189" s="20" t="str">
        <f>'Compound Alert'!B217</f>
        <v>Vanuatu</v>
      </c>
      <c r="C189" s="20" t="str">
        <f>'Compound Alert'!C217</f>
        <v>VUT</v>
      </c>
      <c r="D189" s="20" t="str">
        <f>'Compound Alert'!D217</f>
        <v>EAS           East Asia &amp; Pacific</v>
      </c>
      <c r="E189" s="20" t="str">
        <f>'Compound Alert'!E217</f>
        <v>IDA</v>
      </c>
      <c r="F189" s="217">
        <f>'Compound Alert'!F217</f>
        <v>0</v>
      </c>
      <c r="G189" s="22">
        <f ca="1">IF($B$8="Overall Alert",'Compound Alert'!G217,IF($B$8="Underlying Vulnerability",'Compound Alert'!J217,IF($B$8="Emerging Threat",'Compound Alert'!M217)))</f>
        <v>0</v>
      </c>
      <c r="H189" s="23">
        <f ca="1">IF($B$8="Overall Alert",'Compound Alert'!H217,IF($B$8="Underlying Vulnerability",'Compound Alert'!K217,IF($B$8="Emerging Threat",'Compound Alert'!N217)))</f>
        <v>0</v>
      </c>
      <c r="I189" s="50">
        <f t="shared" ca="1" si="2"/>
        <v>0</v>
      </c>
      <c r="J189" s="25" t="str">
        <f ca="1">IF(
   $B$8="Overall Alert",IF(
      'Compound Alert'!R217 &gt;= 7, "HIGH",IF(
         'Compound Alert'!R217 &gt;= 5, "MED","LOW")), IF(
            $B$8="Underlying Vulnerability", IF(
               'Compound Alert'!Y217 &gt;= 10, "HIGH",IF(
                  'Compound Alert'!Y217 &gt;= 7, "MED","LOW")),IF(
                     $B$8="Emerging Threat", IF(
                        'Compound Alert'!AF217 &gt;= 10, "HIGH",IF(
                            'Compound Alert'!AF217 &gt;= 7, "MED","LOW")))))</f>
        <v>LOW</v>
      </c>
      <c r="K189" s="25" t="str">
        <f ca="1">IF(
   $B$8="Overall Alert",IF(
      'Compound Alert'!S217 &gt;= 7, "HIGH",IF(
         'Compound Alert'!S217 &gt;= 5, "MED","LOW")), IF(
            $B$8="Underlying Vulnerability", IF(
               'Compound Alert'!Z217 &gt;= 10, "HIGH",IF(
                  'Compound Alert'!Z217 &gt;= 7, "MED","LOW")),IF(
                     $B$8="Emerging Threat", IF(
                        'Compound Alert'!AG217 &gt;= 10, "HIGH",IF(
                            'Compound Alert'!AG217 &gt;= 7, "MED","LOW")))))</f>
        <v>LOW</v>
      </c>
      <c r="L189" s="25" t="e">
        <f ca="1">IF(
   $B$8="Overall Alert",IF(
      'Compound Alert'!T217 &gt;= 7, "HIGH",IF(
         'Compound Alert'!T217 &gt;= 5, "MED","LOW")), IF(
            $B$8="Underlying Vulnerability", IF(
               'Compound Alert'!AA217 &gt;= 10, "HIGH",IF(
                  'Compound Alert'!AA217 &gt;= 7, "MED","LOW")),IF(
                     $B$8="Emerging Threat", IF(
                        'Compound Alert'!AH217 &gt;= 10, "HIGH",IF(
                            'Compound Alert'!AH217 &gt;= 7, "MED","LOW")))))</f>
        <v>#N/A</v>
      </c>
      <c r="M189" s="25" t="str">
        <f ca="1">IF(
   $B$8="Overall Alert",IF(
      'Compound Alert'!U217 &gt;= 7, "HIGH",IF(
         'Compound Alert'!U217 &gt;= 5, "MED","LOW")), IF(
            $B$8="Underlying Vulnerability", IF(
               'Compound Alert'!AB217 &gt;= 10, "HIGH",IF(
                  'Compound Alert'!AB217 &gt;= 7, "MED","LOW")),IF(
                     $B$8="Emerging Threat", IF(
                        'Compound Alert'!AI217 &gt;= 10, "HIGH",IF(
                            'Compound Alert'!AI217 &gt;= 7, "MED","LOW")))))</f>
        <v>LOW</v>
      </c>
      <c r="N189" s="25" t="str">
        <f ca="1">IF(
   $B$8="Overall Alert",IF(
      'Compound Alert'!V217 &gt;= 7, "HIGH",IF(
         'Compound Alert'!V217 &gt;= 5, "MED","LOW")), IF(
            $B$8="Underlying Vulnerability", IF(
               'Compound Alert'!AC217 &gt;= 10, "HIGH",IF(
                  'Compound Alert'!AC217 &gt;= 7, "MED","LOW")),IF(
                     $B$8="Emerging Threat", IF(
                        'Compound Alert'!AJ217 &gt;= 10, "HIGH",IF(
                            'Compound Alert'!AJ217 &gt;= 7, "MED","LOW")))))</f>
        <v>LOW</v>
      </c>
      <c r="O189" s="25" t="str">
        <f ca="1">IF(
   $B$8="Overall Alert",IF(
      'Compound Alert'!W217 &gt;= 7, "HIGH",IF(
         'Compound Alert'!W217 &gt;= 5, "MED","LOW")), IF(
            $B$8="Underlying Vulnerability", IF(
               'Compound Alert'!AD217 &gt;= 10, "HIGH",IF(
                  'Compound Alert'!AD217 &gt;= 7, "MED","LOW")),IF(
                     $B$8="Emerging Threat", IF(
                        'Compound Alert'!AK217 &gt;= 10, "HIGH",IF(
                            'Compound Alert'!AK217 &gt;= 7, "MED","LOW")))))</f>
        <v>LOW</v>
      </c>
      <c r="P189" s="25"/>
      <c r="Q189" s="26"/>
      <c r="R189" s="26"/>
      <c r="S189" s="21"/>
      <c r="T189" s="21"/>
      <c r="U189" s="21"/>
      <c r="V189" s="21"/>
      <c r="W189" s="21"/>
      <c r="X189" s="21"/>
      <c r="Y189" s="27"/>
      <c r="Z189" s="27"/>
      <c r="AA189" s="27"/>
      <c r="AB189" s="27"/>
      <c r="AC189" s="27"/>
      <c r="AD189" s="27"/>
      <c r="AE189" s="27"/>
      <c r="AF189" s="27"/>
      <c r="AJ189" s="21"/>
      <c r="AK189" s="21"/>
      <c r="AL189" s="21"/>
      <c r="AM189" s="21"/>
      <c r="AN189" s="21"/>
      <c r="AO189" s="21"/>
      <c r="AP189" s="21"/>
      <c r="AQ189" s="21"/>
      <c r="AR189" s="21"/>
      <c r="AS189" s="21"/>
      <c r="AT189" s="21"/>
      <c r="AU189" s="21"/>
      <c r="AV189" s="21"/>
      <c r="AW189" s="21"/>
      <c r="AX189" s="21"/>
    </row>
    <row r="190" spans="1:50" x14ac:dyDescent="0.2">
      <c r="A190" s="63">
        <v>149</v>
      </c>
      <c r="B190" s="20" t="str">
        <f>'Compound Alert'!B13</f>
        <v>Armenia</v>
      </c>
      <c r="C190" s="20" t="str">
        <f>'Compound Alert'!C13</f>
        <v>ARM</v>
      </c>
      <c r="D190" s="20" t="str">
        <f>'Compound Alert'!D13</f>
        <v>ECS           Europe &amp; Central Asia</v>
      </c>
      <c r="E190" s="20" t="str">
        <f>'Compound Alert'!E13</f>
        <v>IBRD</v>
      </c>
      <c r="F190" s="217">
        <f ca="1">'Compound Alert'!F13</f>
        <v>8</v>
      </c>
      <c r="G190" s="22">
        <f ca="1">IF($B$8="Overall Alert",'Compound Alert'!G13,IF($B$8="Underlying Vulnerability",'Compound Alert'!J13,IF($B$8="Emerging Threat",'Compound Alert'!M13)))</f>
        <v>0</v>
      </c>
      <c r="H190" s="23">
        <f ca="1">IF($B$8="Overall Alert",'Compound Alert'!H13,IF($B$8="Underlying Vulnerability",'Compound Alert'!K13,IF($B$8="Emerging Threat",'Compound Alert'!N13)))</f>
        <v>0</v>
      </c>
      <c r="I190" s="50">
        <f t="shared" ca="1" si="2"/>
        <v>0</v>
      </c>
      <c r="J190" s="25" t="str">
        <f ca="1">IF(
   $B$8="Overall Alert",IF(
      'Compound Alert'!R13 &gt;= 7, "HIGH",IF(
         'Compound Alert'!R13 &gt;= 5, "MED","LOW")), IF(
            $B$8="Underlying Vulnerability", IF(
               'Compound Alert'!Y13 &gt;= 10, "HIGH",IF(
                  'Compound Alert'!Y13 &gt;= 7, "MED","LOW")),IF(
                     $B$8="Emerging Threat", IF(
                        'Compound Alert'!AF13 &gt;= 10, "HIGH",IF(
                            'Compound Alert'!AF13 &gt;= 7, "MED","LOW")))))</f>
        <v>LOW</v>
      </c>
      <c r="K190" s="25" t="str">
        <f ca="1">IF(
   $B$8="Overall Alert",IF(
      'Compound Alert'!S13 &gt;= 7, "HIGH",IF(
         'Compound Alert'!S13 &gt;= 5, "MED","LOW")), IF(
            $B$8="Underlying Vulnerability", IF(
               'Compound Alert'!Z13 &gt;= 10, "HIGH",IF(
                  'Compound Alert'!Z13 &gt;= 7, "MED","LOW")),IF(
                     $B$8="Emerging Threat", IF(
                        'Compound Alert'!AG13 &gt;= 10, "HIGH",IF(
                            'Compound Alert'!AG13 &gt;= 7, "MED","LOW")))))</f>
        <v>LOW</v>
      </c>
      <c r="L190" s="25" t="str">
        <f ca="1">IF(
   $B$8="Overall Alert",IF(
      'Compound Alert'!T13 &gt;= 7, "HIGH",IF(
         'Compound Alert'!T13 &gt;= 5, "MED","LOW")), IF(
            $B$8="Underlying Vulnerability", IF(
               'Compound Alert'!AA13 &gt;= 10, "HIGH",IF(
                  'Compound Alert'!AA13 &gt;= 7, "MED","LOW")),IF(
                     $B$8="Emerging Threat", IF(
                        'Compound Alert'!AH13 &gt;= 10, "HIGH",IF(
                            'Compound Alert'!AH13 &gt;= 7, "MED","LOW")))))</f>
        <v>LOW</v>
      </c>
      <c r="M190" s="25" t="str">
        <f ca="1">IF(
   $B$8="Overall Alert",IF(
      'Compound Alert'!U13 &gt;= 7, "HIGH",IF(
         'Compound Alert'!U13 &gt;= 5, "MED","LOW")), IF(
            $B$8="Underlying Vulnerability", IF(
               'Compound Alert'!AB13 &gt;= 10, "HIGH",IF(
                  'Compound Alert'!AB13 &gt;= 7, "MED","LOW")),IF(
                     $B$8="Emerging Threat", IF(
                        'Compound Alert'!AI13 &gt;= 10, "HIGH",IF(
                            'Compound Alert'!AI13 &gt;= 7, "MED","LOW")))))</f>
        <v>LOW</v>
      </c>
      <c r="N190" s="25" t="str">
        <f ca="1">IF(
   $B$8="Overall Alert",IF(
      'Compound Alert'!V13 &gt;= 7, "HIGH",IF(
         'Compound Alert'!V13 &gt;= 5, "MED","LOW")), IF(
            $B$8="Underlying Vulnerability", IF(
               'Compound Alert'!AC13 &gt;= 10, "HIGH",IF(
                  'Compound Alert'!AC13 &gt;= 7, "MED","LOW")),IF(
                     $B$8="Emerging Threat", IF(
                        'Compound Alert'!AJ13 &gt;= 10, "HIGH",IF(
                            'Compound Alert'!AJ13 &gt;= 7, "MED","LOW")))))</f>
        <v>LOW</v>
      </c>
      <c r="O190" s="25" t="str">
        <f ca="1">IF(
   $B$8="Overall Alert",IF(
      'Compound Alert'!W13 &gt;= 7, "HIGH",IF(
         'Compound Alert'!W13 &gt;= 5, "MED","LOW")), IF(
            $B$8="Underlying Vulnerability", IF(
               'Compound Alert'!AD13 &gt;= 10, "HIGH",IF(
                  'Compound Alert'!AD13 &gt;= 7, "MED","LOW")),IF(
                     $B$8="Emerging Threat", IF(
                        'Compound Alert'!AK13 &gt;= 10, "HIGH",IF(
                            'Compound Alert'!AK13 &gt;= 7, "MED","LOW")))))</f>
        <v>LOW</v>
      </c>
      <c r="P190" s="25"/>
      <c r="Q190" s="26"/>
      <c r="R190" s="26"/>
      <c r="S190" s="21"/>
      <c r="T190" s="21"/>
      <c r="U190" s="21"/>
      <c r="V190" s="21"/>
      <c r="W190" s="21"/>
      <c r="X190" s="21"/>
      <c r="Y190" s="27"/>
      <c r="Z190" s="27"/>
      <c r="AA190" s="27"/>
      <c r="AB190" s="27"/>
      <c r="AC190" s="27"/>
      <c r="AD190" s="27"/>
      <c r="AE190" s="27"/>
      <c r="AF190" s="27"/>
      <c r="AJ190" s="21"/>
      <c r="AK190" s="21"/>
      <c r="AL190" s="21"/>
      <c r="AM190" s="21"/>
      <c r="AN190" s="21"/>
      <c r="AO190" s="21"/>
      <c r="AP190" s="21"/>
      <c r="AQ190" s="21"/>
      <c r="AR190" s="21"/>
      <c r="AS190" s="21"/>
      <c r="AT190" s="21"/>
      <c r="AU190" s="21"/>
      <c r="AV190" s="21"/>
      <c r="AW190" s="21"/>
      <c r="AX190" s="21"/>
    </row>
    <row r="191" spans="1:50" x14ac:dyDescent="0.2">
      <c r="A191" s="63">
        <v>150</v>
      </c>
      <c r="B191" s="20" t="str">
        <f>'Compound Alert'!B117</f>
        <v>St. Lucia</v>
      </c>
      <c r="C191" s="20" t="str">
        <f>'Compound Alert'!C117</f>
        <v>LCA</v>
      </c>
      <c r="D191" s="20" t="str">
        <f>'Compound Alert'!D117</f>
        <v>LCN           Latin America &amp; Caribbean</v>
      </c>
      <c r="E191" s="20" t="str">
        <f>'Compound Alert'!E117</f>
        <v>Blend</v>
      </c>
      <c r="F191" s="217">
        <f ca="1">'Compound Alert'!F117</f>
        <v>112</v>
      </c>
      <c r="G191" s="22">
        <f ca="1">IF($B$8="Overall Alert",'Compound Alert'!G117,IF($B$8="Underlying Vulnerability",'Compound Alert'!J117,IF($B$8="Emerging Threat",'Compound Alert'!M117)))</f>
        <v>0</v>
      </c>
      <c r="H191" s="23">
        <f ca="1">IF($B$8="Overall Alert",'Compound Alert'!H117,IF($B$8="Underlying Vulnerability",'Compound Alert'!K117,IF($B$8="Emerging Threat",'Compound Alert'!N117)))</f>
        <v>0</v>
      </c>
      <c r="I191" s="50">
        <f t="shared" ca="1" si="2"/>
        <v>0</v>
      </c>
      <c r="J191" s="25" t="str">
        <f ca="1">IF(
   $B$8="Overall Alert",IF(
      'Compound Alert'!R117 &gt;= 7, "HIGH",IF(
         'Compound Alert'!R117 &gt;= 5, "MED","LOW")), IF(
            $B$8="Underlying Vulnerability", IF(
               'Compound Alert'!Y117 &gt;= 10, "HIGH",IF(
                  'Compound Alert'!Y117 &gt;= 7, "MED","LOW")),IF(
                     $B$8="Emerging Threat", IF(
                        'Compound Alert'!AF117 &gt;= 10, "HIGH",IF(
                            'Compound Alert'!AF117 &gt;= 7, "MED","LOW")))))</f>
        <v>LOW</v>
      </c>
      <c r="K191" s="25" t="e">
        <f ca="1">IF(
   $B$8="Overall Alert",IF(
      'Compound Alert'!S117 &gt;= 7, "HIGH",IF(
         'Compound Alert'!S117 &gt;= 5, "MED","LOW")), IF(
            $B$8="Underlying Vulnerability", IF(
               'Compound Alert'!Z117 &gt;= 10, "HIGH",IF(
                  'Compound Alert'!Z117 &gt;= 7, "MED","LOW")),IF(
                     $B$8="Emerging Threat", IF(
                        'Compound Alert'!AG117 &gt;= 10, "HIGH",IF(
                            'Compound Alert'!AG117 &gt;= 7, "MED","LOW")))))</f>
        <v>#N/A</v>
      </c>
      <c r="L191" s="25" t="e">
        <f ca="1">IF(
   $B$8="Overall Alert",IF(
      'Compound Alert'!T117 &gt;= 7, "HIGH",IF(
         'Compound Alert'!T117 &gt;= 5, "MED","LOW")), IF(
            $B$8="Underlying Vulnerability", IF(
               'Compound Alert'!AA117 &gt;= 10, "HIGH",IF(
                  'Compound Alert'!AA117 &gt;= 7, "MED","LOW")),IF(
                     $B$8="Emerging Threat", IF(
                        'Compound Alert'!AH117 &gt;= 10, "HIGH",IF(
                            'Compound Alert'!AH117 &gt;= 7, "MED","LOW")))))</f>
        <v>#N/A</v>
      </c>
      <c r="M191" s="25" t="str">
        <f ca="1">IF(
   $B$8="Overall Alert",IF(
      'Compound Alert'!U117 &gt;= 7, "HIGH",IF(
         'Compound Alert'!U117 &gt;= 5, "MED","LOW")), IF(
            $B$8="Underlying Vulnerability", IF(
               'Compound Alert'!AB117 &gt;= 10, "HIGH",IF(
                  'Compound Alert'!AB117 &gt;= 7, "MED","LOW")),IF(
                     $B$8="Emerging Threat", IF(
                        'Compound Alert'!AI117 &gt;= 10, "HIGH",IF(
                            'Compound Alert'!AI117 &gt;= 7, "MED","LOW")))))</f>
        <v>LOW</v>
      </c>
      <c r="N191" s="25" t="str">
        <f ca="1">IF(
   $B$8="Overall Alert",IF(
      'Compound Alert'!V117 &gt;= 7, "HIGH",IF(
         'Compound Alert'!V117 &gt;= 5, "MED","LOW")), IF(
            $B$8="Underlying Vulnerability", IF(
               'Compound Alert'!AC117 &gt;= 10, "HIGH",IF(
                  'Compound Alert'!AC117 &gt;= 7, "MED","LOW")),IF(
                     $B$8="Emerging Threat", IF(
                        'Compound Alert'!AJ117 &gt;= 10, "HIGH",IF(
                            'Compound Alert'!AJ117 &gt;= 7, "MED","LOW")))))</f>
        <v>LOW</v>
      </c>
      <c r="O191" s="25" t="str">
        <f ca="1">IF(
   $B$8="Overall Alert",IF(
      'Compound Alert'!W117 &gt;= 7, "HIGH",IF(
         'Compound Alert'!W117 &gt;= 5, "MED","LOW")), IF(
            $B$8="Underlying Vulnerability", IF(
               'Compound Alert'!AD117 &gt;= 10, "HIGH",IF(
                  'Compound Alert'!AD117 &gt;= 7, "MED","LOW")),IF(
                     $B$8="Emerging Threat", IF(
                        'Compound Alert'!AK117 &gt;= 10, "HIGH",IF(
                            'Compound Alert'!AK117 &gt;= 7, "MED","LOW")))))</f>
        <v>LOW</v>
      </c>
      <c r="P191" s="25"/>
      <c r="Q191" s="26"/>
      <c r="R191" s="26"/>
      <c r="S191" s="21"/>
      <c r="T191" s="21"/>
      <c r="U191" s="21"/>
      <c r="V191" s="21"/>
      <c r="W191" s="21"/>
      <c r="X191" s="21"/>
      <c r="Y191" s="27"/>
      <c r="Z191" s="27"/>
      <c r="AA191" s="27"/>
      <c r="AB191" s="27"/>
      <c r="AC191" s="27"/>
      <c r="AD191" s="27"/>
      <c r="AE191" s="27"/>
      <c r="AF191" s="27"/>
      <c r="AJ191" s="21"/>
      <c r="AK191" s="21"/>
      <c r="AL191" s="21"/>
      <c r="AM191" s="21"/>
      <c r="AN191" s="21"/>
      <c r="AO191" s="21"/>
      <c r="AP191" s="21"/>
      <c r="AQ191" s="21"/>
      <c r="AR191" s="21"/>
      <c r="AS191" s="21"/>
      <c r="AT191" s="21"/>
      <c r="AU191" s="21"/>
      <c r="AV191" s="21"/>
      <c r="AW191" s="21"/>
      <c r="AX191" s="21"/>
    </row>
    <row r="192" spans="1:50" x14ac:dyDescent="0.2">
      <c r="A192" s="63">
        <v>151</v>
      </c>
      <c r="B192" s="20" t="str">
        <f>'Compound Alert'!B159</f>
        <v>Philippines</v>
      </c>
      <c r="C192" s="20" t="str">
        <f>'Compound Alert'!C159</f>
        <v>PHL</v>
      </c>
      <c r="D192" s="20" t="str">
        <f>'Compound Alert'!D159</f>
        <v>EAS           East Asia &amp; Pacific</v>
      </c>
      <c r="E192" s="20" t="str">
        <f>'Compound Alert'!E159</f>
        <v>IBRD</v>
      </c>
      <c r="F192" s="217">
        <f ca="1">'Compound Alert'!F159</f>
        <v>154</v>
      </c>
      <c r="G192" s="22">
        <f ca="1">IF($B$8="Overall Alert",'Compound Alert'!G159,IF($B$8="Underlying Vulnerability",'Compound Alert'!J159,IF($B$8="Emerging Threat",'Compound Alert'!M159)))</f>
        <v>0</v>
      </c>
      <c r="H192" s="23">
        <f ca="1">IF($B$8="Overall Alert",'Compound Alert'!H159,IF($B$8="Underlying Vulnerability",'Compound Alert'!K159,IF($B$8="Emerging Threat",'Compound Alert'!N159)))</f>
        <v>0</v>
      </c>
      <c r="I192" s="50">
        <f t="shared" ca="1" si="2"/>
        <v>0</v>
      </c>
      <c r="J192" s="25" t="str">
        <f ca="1">IF(
   $B$8="Overall Alert",IF(
      'Compound Alert'!R159 &gt;= 7, "HIGH",IF(
         'Compound Alert'!R159 &gt;= 5, "MED","LOW")), IF(
            $B$8="Underlying Vulnerability", IF(
               'Compound Alert'!Y159 &gt;= 10, "HIGH",IF(
                  'Compound Alert'!Y159 &gt;= 7, "MED","LOW")),IF(
                     $B$8="Emerging Threat", IF(
                        'Compound Alert'!AF159 &gt;= 10, "HIGH",IF(
                            'Compound Alert'!AF159 &gt;= 7, "MED","LOW")))))</f>
        <v>LOW</v>
      </c>
      <c r="K192" s="25" t="str">
        <f ca="1">IF(
   $B$8="Overall Alert",IF(
      'Compound Alert'!S159 &gt;= 7, "HIGH",IF(
         'Compound Alert'!S159 &gt;= 5, "MED","LOW")), IF(
            $B$8="Underlying Vulnerability", IF(
               'Compound Alert'!Z159 &gt;= 10, "HIGH",IF(
                  'Compound Alert'!Z159 &gt;= 7, "MED","LOW")),IF(
                     $B$8="Emerging Threat", IF(
                        'Compound Alert'!AG159 &gt;= 10, "HIGH",IF(
                            'Compound Alert'!AG159 &gt;= 7, "MED","LOW")))))</f>
        <v>LOW</v>
      </c>
      <c r="L192" s="25" t="str">
        <f ca="1">IF(
   $B$8="Overall Alert",IF(
      'Compound Alert'!T159 &gt;= 7, "HIGH",IF(
         'Compound Alert'!T159 &gt;= 5, "MED","LOW")), IF(
            $B$8="Underlying Vulnerability", IF(
               'Compound Alert'!AA159 &gt;= 10, "HIGH",IF(
                  'Compound Alert'!AA159 &gt;= 7, "MED","LOW")),IF(
                     $B$8="Emerging Threat", IF(
                        'Compound Alert'!AH159 &gt;= 10, "HIGH",IF(
                            'Compound Alert'!AH159 &gt;= 7, "MED","LOW")))))</f>
        <v>LOW</v>
      </c>
      <c r="M192" s="25" t="str">
        <f ca="1">IF(
   $B$8="Overall Alert",IF(
      'Compound Alert'!U159 &gt;= 7, "HIGH",IF(
         'Compound Alert'!U159 &gt;= 5, "MED","LOW")), IF(
            $B$8="Underlying Vulnerability", IF(
               'Compound Alert'!AB159 &gt;= 10, "HIGH",IF(
                  'Compound Alert'!AB159 &gt;= 7, "MED","LOW")),IF(
                     $B$8="Emerging Threat", IF(
                        'Compound Alert'!AI159 &gt;= 10, "HIGH",IF(
                            'Compound Alert'!AI159 &gt;= 7, "MED","LOW")))))</f>
        <v>LOW</v>
      </c>
      <c r="N192" s="25" t="str">
        <f ca="1">IF(
   $B$8="Overall Alert",IF(
      'Compound Alert'!V159 &gt;= 7, "HIGH",IF(
         'Compound Alert'!V159 &gt;= 5, "MED","LOW")), IF(
            $B$8="Underlying Vulnerability", IF(
               'Compound Alert'!AC159 &gt;= 10, "HIGH",IF(
                  'Compound Alert'!AC159 &gt;= 7, "MED","LOW")),IF(
                     $B$8="Emerging Threat", IF(
                        'Compound Alert'!AJ159 &gt;= 10, "HIGH",IF(
                            'Compound Alert'!AJ159 &gt;= 7, "MED","LOW")))))</f>
        <v>LOW</v>
      </c>
      <c r="O192" s="25" t="str">
        <f ca="1">IF(
   $B$8="Overall Alert",IF(
      'Compound Alert'!W159 &gt;= 7, "HIGH",IF(
         'Compound Alert'!W159 &gt;= 5, "MED","LOW")), IF(
            $B$8="Underlying Vulnerability", IF(
               'Compound Alert'!AD159 &gt;= 10, "HIGH",IF(
                  'Compound Alert'!AD159 &gt;= 7, "MED","LOW")),IF(
                     $B$8="Emerging Threat", IF(
                        'Compound Alert'!AK159 &gt;= 10, "HIGH",IF(
                            'Compound Alert'!AK159 &gt;= 7, "MED","LOW")))))</f>
        <v>LOW</v>
      </c>
      <c r="P192" s="25"/>
      <c r="Q192" s="26"/>
      <c r="R192" s="26"/>
      <c r="S192" s="21"/>
      <c r="T192" s="21"/>
      <c r="U192" s="21"/>
      <c r="V192" s="21"/>
      <c r="W192" s="21"/>
      <c r="X192" s="21"/>
      <c r="Y192" s="27"/>
      <c r="Z192" s="27"/>
      <c r="AA192" s="27"/>
      <c r="AB192" s="27"/>
      <c r="AC192" s="27"/>
      <c r="AD192" s="27"/>
      <c r="AE192" s="27"/>
      <c r="AF192" s="27"/>
      <c r="AJ192" s="21"/>
      <c r="AK192" s="21"/>
      <c r="AL192" s="21"/>
      <c r="AM192" s="21"/>
      <c r="AN192" s="21"/>
      <c r="AO192" s="21"/>
      <c r="AP192" s="21"/>
      <c r="AQ192" s="21"/>
      <c r="AR192" s="21"/>
      <c r="AS192" s="21"/>
      <c r="AT192" s="21"/>
      <c r="AU192" s="21"/>
      <c r="AV192" s="21"/>
      <c r="AW192" s="21"/>
      <c r="AX192" s="21"/>
    </row>
    <row r="193" spans="1:50" x14ac:dyDescent="0.2">
      <c r="A193" s="63">
        <v>152</v>
      </c>
      <c r="B193" s="20" t="str">
        <f>'Compound Alert'!B212</f>
        <v>St. Vincent and the Grenadines</v>
      </c>
      <c r="C193" s="20" t="str">
        <f>'Compound Alert'!C212</f>
        <v>VCT</v>
      </c>
      <c r="D193" s="20" t="str">
        <f>'Compound Alert'!D212</f>
        <v>LCN           Latin America &amp; Caribbean</v>
      </c>
      <c r="E193" s="20" t="str">
        <f>'Compound Alert'!E212</f>
        <v>Blend</v>
      </c>
      <c r="F193" s="217">
        <f>'Compound Alert'!F212</f>
        <v>0</v>
      </c>
      <c r="G193" s="22">
        <f ca="1">IF($B$8="Overall Alert",'Compound Alert'!G212,IF($B$8="Underlying Vulnerability",'Compound Alert'!J212,IF($B$8="Emerging Threat",'Compound Alert'!M212)))</f>
        <v>0</v>
      </c>
      <c r="H193" s="23">
        <f ca="1">IF($B$8="Overall Alert",'Compound Alert'!H212,IF($B$8="Underlying Vulnerability",'Compound Alert'!K212,IF($B$8="Emerging Threat",'Compound Alert'!N212)))</f>
        <v>0</v>
      </c>
      <c r="I193" s="50">
        <f t="shared" ca="1" si="2"/>
        <v>0</v>
      </c>
      <c r="J193" s="25" t="str">
        <f ca="1">IF(
   $B$8="Overall Alert",IF(
      'Compound Alert'!R212 &gt;= 7, "HIGH",IF(
         'Compound Alert'!R212 &gt;= 5, "MED","LOW")), IF(
            $B$8="Underlying Vulnerability", IF(
               'Compound Alert'!Y212 &gt;= 10, "HIGH",IF(
                  'Compound Alert'!Y212 &gt;= 7, "MED","LOW")),IF(
                     $B$8="Emerging Threat", IF(
                        'Compound Alert'!AF212 &gt;= 10, "HIGH",IF(
                            'Compound Alert'!AF212 &gt;= 7, "MED","LOW")))))</f>
        <v>LOW</v>
      </c>
      <c r="K193" s="25" t="str">
        <f ca="1">IF(
   $B$8="Overall Alert",IF(
      'Compound Alert'!S212 &gt;= 7, "HIGH",IF(
         'Compound Alert'!S212 &gt;= 5, "MED","LOW")), IF(
            $B$8="Underlying Vulnerability", IF(
               'Compound Alert'!Z212 &gt;= 10, "HIGH",IF(
                  'Compound Alert'!Z212 &gt;= 7, "MED","LOW")),IF(
                     $B$8="Emerging Threat", IF(
                        'Compound Alert'!AG212 &gt;= 10, "HIGH",IF(
                            'Compound Alert'!AG212 &gt;= 7, "MED","LOW")))))</f>
        <v>LOW</v>
      </c>
      <c r="L193" s="25" t="e">
        <f ca="1">IF(
   $B$8="Overall Alert",IF(
      'Compound Alert'!T212 &gt;= 7, "HIGH",IF(
         'Compound Alert'!T212 &gt;= 5, "MED","LOW")), IF(
            $B$8="Underlying Vulnerability", IF(
               'Compound Alert'!AA212 &gt;= 10, "HIGH",IF(
                  'Compound Alert'!AA212 &gt;= 7, "MED","LOW")),IF(
                     $B$8="Emerging Threat", IF(
                        'Compound Alert'!AH212 &gt;= 10, "HIGH",IF(
                            'Compound Alert'!AH212 &gt;= 7, "MED","LOW")))))</f>
        <v>#N/A</v>
      </c>
      <c r="M193" s="25" t="str">
        <f ca="1">IF(
   $B$8="Overall Alert",IF(
      'Compound Alert'!U212 &gt;= 7, "HIGH",IF(
         'Compound Alert'!U212 &gt;= 5, "MED","LOW")), IF(
            $B$8="Underlying Vulnerability", IF(
               'Compound Alert'!AB212 &gt;= 10, "HIGH",IF(
                  'Compound Alert'!AB212 &gt;= 7, "MED","LOW")),IF(
                     $B$8="Emerging Threat", IF(
                        'Compound Alert'!AI212 &gt;= 10, "HIGH",IF(
                            'Compound Alert'!AI212 &gt;= 7, "MED","LOW")))))</f>
        <v>LOW</v>
      </c>
      <c r="N193" s="25" t="str">
        <f ca="1">IF(
   $B$8="Overall Alert",IF(
      'Compound Alert'!V212 &gt;= 7, "HIGH",IF(
         'Compound Alert'!V212 &gt;= 5, "MED","LOW")), IF(
            $B$8="Underlying Vulnerability", IF(
               'Compound Alert'!AC212 &gt;= 10, "HIGH",IF(
                  'Compound Alert'!AC212 &gt;= 7, "MED","LOW")),IF(
                     $B$8="Emerging Threat", IF(
                        'Compound Alert'!AJ212 &gt;= 10, "HIGH",IF(
                            'Compound Alert'!AJ212 &gt;= 7, "MED","LOW")))))</f>
        <v>LOW</v>
      </c>
      <c r="O193" s="25" t="str">
        <f ca="1">IF(
   $B$8="Overall Alert",IF(
      'Compound Alert'!W212 &gt;= 7, "HIGH",IF(
         'Compound Alert'!W212 &gt;= 5, "MED","LOW")), IF(
            $B$8="Underlying Vulnerability", IF(
               'Compound Alert'!AD212 &gt;= 10, "HIGH",IF(
                  'Compound Alert'!AD212 &gt;= 7, "MED","LOW")),IF(
                     $B$8="Emerging Threat", IF(
                        'Compound Alert'!AK212 &gt;= 10, "HIGH",IF(
                            'Compound Alert'!AK212 &gt;= 7, "MED","LOW")))))</f>
        <v>LOW</v>
      </c>
      <c r="P193" s="25"/>
      <c r="Q193" s="26"/>
      <c r="R193" s="26"/>
      <c r="S193" s="21"/>
      <c r="T193" s="21"/>
      <c r="U193" s="21"/>
      <c r="V193" s="21"/>
      <c r="W193" s="21"/>
      <c r="X193" s="21"/>
      <c r="Y193" s="27"/>
      <c r="Z193" s="27"/>
      <c r="AA193" s="27"/>
      <c r="AB193" s="27"/>
      <c r="AC193" s="27"/>
      <c r="AD193" s="27"/>
      <c r="AE193" s="27"/>
      <c r="AF193" s="27"/>
      <c r="AJ193" s="21"/>
      <c r="AK193" s="21"/>
      <c r="AL193" s="21"/>
      <c r="AM193" s="21"/>
      <c r="AN193" s="21"/>
      <c r="AO193" s="21"/>
      <c r="AP193" s="21"/>
      <c r="AQ193" s="21"/>
      <c r="AR193" s="21"/>
      <c r="AS193" s="21"/>
      <c r="AT193" s="21"/>
      <c r="AU193" s="21"/>
      <c r="AV193" s="21"/>
      <c r="AW193" s="21"/>
      <c r="AX193" s="21"/>
    </row>
    <row r="194" spans="1:50" x14ac:dyDescent="0.2">
      <c r="A194" s="63">
        <v>153</v>
      </c>
      <c r="B194" s="20" t="str">
        <f>'Compound Alert'!B111</f>
        <v>Korea, Rep.</v>
      </c>
      <c r="C194" s="20" t="str">
        <f>'Compound Alert'!C111</f>
        <v>KOR</v>
      </c>
      <c r="D194" s="20" t="str">
        <f>'Compound Alert'!D111</f>
        <v>EAS           East Asia &amp; Pacific</v>
      </c>
      <c r="E194" s="20" t="str">
        <f>'Compound Alert'!E111</f>
        <v>NA</v>
      </c>
      <c r="F194" s="217">
        <f ca="1">'Compound Alert'!F111</f>
        <v>106</v>
      </c>
      <c r="G194" s="22">
        <f ca="1">IF($B$8="Overall Alert",'Compound Alert'!G111,IF($B$8="Underlying Vulnerability",'Compound Alert'!J111,IF($B$8="Emerging Threat",'Compound Alert'!M111)))</f>
        <v>0</v>
      </c>
      <c r="H194" s="23">
        <f ca="1">IF($B$8="Overall Alert",'Compound Alert'!H111,IF($B$8="Underlying Vulnerability",'Compound Alert'!K111,IF($B$8="Emerging Threat",'Compound Alert'!N111)))</f>
        <v>0</v>
      </c>
      <c r="I194" s="50">
        <f t="shared" ca="1" si="2"/>
        <v>0</v>
      </c>
      <c r="J194" s="25" t="str">
        <f ca="1">IF(
   $B$8="Overall Alert",IF(
      'Compound Alert'!R111 &gt;= 7, "HIGH",IF(
         'Compound Alert'!R111 &gt;= 5, "MED","LOW")), IF(
            $B$8="Underlying Vulnerability", IF(
               'Compound Alert'!Y111 &gt;= 10, "HIGH",IF(
                  'Compound Alert'!Y111 &gt;= 7, "MED","LOW")),IF(
                     $B$8="Emerging Threat", IF(
                        'Compound Alert'!AF111 &gt;= 10, "HIGH",IF(
                            'Compound Alert'!AF111 &gt;= 7, "MED","LOW")))))</f>
        <v>LOW</v>
      </c>
      <c r="K194" s="25" t="str">
        <f ca="1">IF(
   $B$8="Overall Alert",IF(
      'Compound Alert'!S111 &gt;= 7, "HIGH",IF(
         'Compound Alert'!S111 &gt;= 5, "MED","LOW")), IF(
            $B$8="Underlying Vulnerability", IF(
               'Compound Alert'!Z111 &gt;= 10, "HIGH",IF(
                  'Compound Alert'!Z111 &gt;= 7, "MED","LOW")),IF(
                     $B$8="Emerging Threat", IF(
                        'Compound Alert'!AG111 &gt;= 10, "HIGH",IF(
                            'Compound Alert'!AG111 &gt;= 7, "MED","LOW")))))</f>
        <v>LOW</v>
      </c>
      <c r="L194" s="25" t="str">
        <f ca="1">IF(
   $B$8="Overall Alert",IF(
      'Compound Alert'!T111 &gt;= 7, "HIGH",IF(
         'Compound Alert'!T111 &gt;= 5, "MED","LOW")), IF(
            $B$8="Underlying Vulnerability", IF(
               'Compound Alert'!AA111 &gt;= 10, "HIGH",IF(
                  'Compound Alert'!AA111 &gt;= 7, "MED","LOW")),IF(
                     $B$8="Emerging Threat", IF(
                        'Compound Alert'!AH111 &gt;= 10, "HIGH",IF(
                            'Compound Alert'!AH111 &gt;= 7, "MED","LOW")))))</f>
        <v>LOW</v>
      </c>
      <c r="M194" s="25" t="str">
        <f ca="1">IF(
   $B$8="Overall Alert",IF(
      'Compound Alert'!U111 &gt;= 7, "HIGH",IF(
         'Compound Alert'!U111 &gt;= 5, "MED","LOW")), IF(
            $B$8="Underlying Vulnerability", IF(
               'Compound Alert'!AB111 &gt;= 10, "HIGH",IF(
                  'Compound Alert'!AB111 &gt;= 7, "MED","LOW")),IF(
                     $B$8="Emerging Threat", IF(
                        'Compound Alert'!AI111 &gt;= 10, "HIGH",IF(
                            'Compound Alert'!AI111 &gt;= 7, "MED","LOW")))))</f>
        <v>LOW</v>
      </c>
      <c r="N194" s="25" t="str">
        <f ca="1">IF(
   $B$8="Overall Alert",IF(
      'Compound Alert'!V111 &gt;= 7, "HIGH",IF(
         'Compound Alert'!V111 &gt;= 5, "MED","LOW")), IF(
            $B$8="Underlying Vulnerability", IF(
               'Compound Alert'!AC111 &gt;= 10, "HIGH",IF(
                  'Compound Alert'!AC111 &gt;= 7, "MED","LOW")),IF(
                     $B$8="Emerging Threat", IF(
                        'Compound Alert'!AJ111 &gt;= 10, "HIGH",IF(
                            'Compound Alert'!AJ111 &gt;= 7, "MED","LOW")))))</f>
        <v>LOW</v>
      </c>
      <c r="O194" s="25" t="str">
        <f ca="1">IF(
   $B$8="Overall Alert",IF(
      'Compound Alert'!W111 &gt;= 7, "HIGH",IF(
         'Compound Alert'!W111 &gt;= 5, "MED","LOW")), IF(
            $B$8="Underlying Vulnerability", IF(
               'Compound Alert'!AD111 &gt;= 10, "HIGH",IF(
                  'Compound Alert'!AD111 &gt;= 7, "MED","LOW")),IF(
                     $B$8="Emerging Threat", IF(
                        'Compound Alert'!AK111 &gt;= 10, "HIGH",IF(
                            'Compound Alert'!AK111 &gt;= 7, "MED","LOW")))))</f>
        <v>LOW</v>
      </c>
      <c r="P194" s="25"/>
      <c r="Q194" s="26"/>
      <c r="R194" s="26"/>
      <c r="S194" s="21"/>
      <c r="T194" s="21"/>
      <c r="U194" s="21"/>
      <c r="V194" s="21"/>
      <c r="W194" s="21"/>
      <c r="X194" s="21"/>
      <c r="Y194" s="27"/>
      <c r="Z194" s="27"/>
      <c r="AA194" s="27"/>
      <c r="AB194" s="27"/>
      <c r="AC194" s="27"/>
      <c r="AD194" s="27"/>
      <c r="AE194" s="27"/>
      <c r="AF194" s="27"/>
      <c r="AJ194" s="21"/>
      <c r="AK194" s="21"/>
      <c r="AL194" s="21"/>
      <c r="AM194" s="21"/>
      <c r="AN194" s="21"/>
      <c r="AO194" s="21"/>
      <c r="AP194" s="21"/>
      <c r="AQ194" s="21"/>
      <c r="AR194" s="21"/>
      <c r="AS194" s="21"/>
      <c r="AT194" s="21"/>
      <c r="AU194" s="21"/>
      <c r="AV194" s="21"/>
      <c r="AW194" s="21"/>
      <c r="AX194" s="21"/>
    </row>
    <row r="195" spans="1:50" x14ac:dyDescent="0.2">
      <c r="A195" s="63">
        <v>154</v>
      </c>
      <c r="B195" s="20" t="str">
        <f>'Compound Alert'!B200</f>
        <v>Tonga</v>
      </c>
      <c r="C195" s="20" t="str">
        <f>'Compound Alert'!C200</f>
        <v>TON</v>
      </c>
      <c r="D195" s="20" t="str">
        <f>'Compound Alert'!D200</f>
        <v>EAS           East Asia &amp; Pacific</v>
      </c>
      <c r="E195" s="20" t="str">
        <f>'Compound Alert'!E200</f>
        <v>IDA</v>
      </c>
      <c r="F195" s="217">
        <f>'Compound Alert'!F200</f>
        <v>0</v>
      </c>
      <c r="G195" s="22">
        <f ca="1">IF($B$8="Overall Alert",'Compound Alert'!G200,IF($B$8="Underlying Vulnerability",'Compound Alert'!J200,IF($B$8="Emerging Threat",'Compound Alert'!M200)))</f>
        <v>0</v>
      </c>
      <c r="H195" s="23">
        <f ca="1">IF($B$8="Overall Alert",'Compound Alert'!H200,IF($B$8="Underlying Vulnerability",'Compound Alert'!K200,IF($B$8="Emerging Threat",'Compound Alert'!N200)))</f>
        <v>0</v>
      </c>
      <c r="I195" s="50">
        <f t="shared" ca="1" si="2"/>
        <v>0</v>
      </c>
      <c r="J195" s="25" t="str">
        <f ca="1">IF(
   $B$8="Overall Alert",IF(
      'Compound Alert'!R200 &gt;= 7, "HIGH",IF(
         'Compound Alert'!R200 &gt;= 5, "MED","LOW")), IF(
            $B$8="Underlying Vulnerability", IF(
               'Compound Alert'!Y200 &gt;= 10, "HIGH",IF(
                  'Compound Alert'!Y200 &gt;= 7, "MED","LOW")),IF(
                     $B$8="Emerging Threat", IF(
                        'Compound Alert'!AF200 &gt;= 10, "HIGH",IF(
                            'Compound Alert'!AF200 &gt;= 7, "MED","LOW")))))</f>
        <v>LOW</v>
      </c>
      <c r="K195" s="25" t="str">
        <f ca="1">IF(
   $B$8="Overall Alert",IF(
      'Compound Alert'!S200 &gt;= 7, "HIGH",IF(
         'Compound Alert'!S200 &gt;= 5, "MED","LOW")), IF(
            $B$8="Underlying Vulnerability", IF(
               'Compound Alert'!Z200 &gt;= 10, "HIGH",IF(
                  'Compound Alert'!Z200 &gt;= 7, "MED","LOW")),IF(
                     $B$8="Emerging Threat", IF(
                        'Compound Alert'!AG200 &gt;= 10, "HIGH",IF(
                            'Compound Alert'!AG200 &gt;= 7, "MED","LOW")))))</f>
        <v>LOW</v>
      </c>
      <c r="L195" s="25" t="e">
        <f ca="1">IF(
   $B$8="Overall Alert",IF(
      'Compound Alert'!T200 &gt;= 7, "HIGH",IF(
         'Compound Alert'!T200 &gt;= 5, "MED","LOW")), IF(
            $B$8="Underlying Vulnerability", IF(
               'Compound Alert'!AA200 &gt;= 10, "HIGH",IF(
                  'Compound Alert'!AA200 &gt;= 7, "MED","LOW")),IF(
                     $B$8="Emerging Threat", IF(
                        'Compound Alert'!AH200 &gt;= 10, "HIGH",IF(
                            'Compound Alert'!AH200 &gt;= 7, "MED","LOW")))))</f>
        <v>#N/A</v>
      </c>
      <c r="M195" s="25" t="str">
        <f ca="1">IF(
   $B$8="Overall Alert",IF(
      'Compound Alert'!U200 &gt;= 7, "HIGH",IF(
         'Compound Alert'!U200 &gt;= 5, "MED","LOW")), IF(
            $B$8="Underlying Vulnerability", IF(
               'Compound Alert'!AB200 &gt;= 10, "HIGH",IF(
                  'Compound Alert'!AB200 &gt;= 7, "MED","LOW")),IF(
                     $B$8="Emerging Threat", IF(
                        'Compound Alert'!AI200 &gt;= 10, "HIGH",IF(
                            'Compound Alert'!AI200 &gt;= 7, "MED","LOW")))))</f>
        <v>LOW</v>
      </c>
      <c r="N195" s="25" t="str">
        <f ca="1">IF(
   $B$8="Overall Alert",IF(
      'Compound Alert'!V200 &gt;= 7, "HIGH",IF(
         'Compound Alert'!V200 &gt;= 5, "MED","LOW")), IF(
            $B$8="Underlying Vulnerability", IF(
               'Compound Alert'!AC200 &gt;= 10, "HIGH",IF(
                  'Compound Alert'!AC200 &gt;= 7, "MED","LOW")),IF(
                     $B$8="Emerging Threat", IF(
                        'Compound Alert'!AJ200 &gt;= 10, "HIGH",IF(
                            'Compound Alert'!AJ200 &gt;= 7, "MED","LOW")))))</f>
        <v>LOW</v>
      </c>
      <c r="O195" s="25" t="str">
        <f ca="1">IF(
   $B$8="Overall Alert",IF(
      'Compound Alert'!W200 &gt;= 7, "HIGH",IF(
         'Compound Alert'!W200 &gt;= 5, "MED","LOW")), IF(
            $B$8="Underlying Vulnerability", IF(
               'Compound Alert'!AD200 &gt;= 10, "HIGH",IF(
                  'Compound Alert'!AD200 &gt;= 7, "MED","LOW")),IF(
                     $B$8="Emerging Threat", IF(
                        'Compound Alert'!AK200 &gt;= 10, "HIGH",IF(
                            'Compound Alert'!AK200 &gt;= 7, "MED","LOW")))))</f>
        <v>LOW</v>
      </c>
      <c r="P195" s="25"/>
      <c r="Q195" s="26"/>
      <c r="R195" s="26"/>
      <c r="S195" s="21"/>
      <c r="T195" s="21"/>
      <c r="U195" s="21"/>
      <c r="V195" s="21"/>
      <c r="W195" s="21"/>
      <c r="X195" s="21"/>
      <c r="Y195" s="27"/>
      <c r="Z195" s="27"/>
      <c r="AA195" s="27"/>
      <c r="AB195" s="27"/>
      <c r="AC195" s="27"/>
      <c r="AD195" s="27"/>
      <c r="AE195" s="27"/>
      <c r="AF195" s="27"/>
      <c r="AJ195" s="21"/>
      <c r="AK195" s="21"/>
      <c r="AL195" s="21"/>
      <c r="AM195" s="21"/>
      <c r="AN195" s="21"/>
      <c r="AO195" s="21"/>
      <c r="AP195" s="21"/>
      <c r="AQ195" s="21"/>
      <c r="AR195" s="21"/>
      <c r="AS195" s="21"/>
      <c r="AT195" s="21"/>
      <c r="AU195" s="21"/>
      <c r="AV195" s="21"/>
      <c r="AW195" s="21"/>
      <c r="AX195" s="21"/>
    </row>
    <row r="196" spans="1:50" x14ac:dyDescent="0.2">
      <c r="A196" s="63">
        <v>155</v>
      </c>
      <c r="B196" s="20" t="str">
        <f>'Compound Alert'!B9</f>
        <v>Albania</v>
      </c>
      <c r="C196" s="20" t="str">
        <f>'Compound Alert'!C9</f>
        <v>ALB</v>
      </c>
      <c r="D196" s="20" t="str">
        <f>'Compound Alert'!D9</f>
        <v>ECS           Europe &amp; Central Asia</v>
      </c>
      <c r="E196" s="20" t="str">
        <f>'Compound Alert'!E9</f>
        <v>IBRD</v>
      </c>
      <c r="F196" s="217">
        <f ca="1">'Compound Alert'!F9</f>
        <v>4</v>
      </c>
      <c r="G196" s="22">
        <f ca="1">IF($B$8="Overall Alert",'Compound Alert'!G9,IF($B$8="Underlying Vulnerability",'Compound Alert'!J9,IF($B$8="Emerging Threat",'Compound Alert'!M9)))</f>
        <v>0</v>
      </c>
      <c r="H196" s="23">
        <f ca="1">IF($B$8="Overall Alert",'Compound Alert'!H9,IF($B$8="Underlying Vulnerability",'Compound Alert'!K9,IF($B$8="Emerging Threat",'Compound Alert'!N9)))</f>
        <v>0</v>
      </c>
      <c r="I196" s="50">
        <f t="shared" ca="1" si="2"/>
        <v>0</v>
      </c>
      <c r="J196" s="25" t="str">
        <f ca="1">IF(
   $B$8="Overall Alert",IF(
      'Compound Alert'!R9 &gt;= 7, "HIGH",IF(
         'Compound Alert'!R9 &gt;= 5, "MED","LOW")), IF(
            $B$8="Underlying Vulnerability", IF(
               'Compound Alert'!Y9 &gt;= 10, "HIGH",IF(
                  'Compound Alert'!Y9 &gt;= 7, "MED","LOW")),IF(
                     $B$8="Emerging Threat", IF(
                        'Compound Alert'!AF9 &gt;= 10, "HIGH",IF(
                            'Compound Alert'!AF9 &gt;= 7, "MED","LOW")))))</f>
        <v>LOW</v>
      </c>
      <c r="K196" s="25" t="str">
        <f ca="1">IF(
   $B$8="Overall Alert",IF(
      'Compound Alert'!S9 &gt;= 7, "HIGH",IF(
         'Compound Alert'!S9 &gt;= 5, "MED","LOW")), IF(
            $B$8="Underlying Vulnerability", IF(
               'Compound Alert'!Z9 &gt;= 10, "HIGH",IF(
                  'Compound Alert'!Z9 &gt;= 7, "MED","LOW")),IF(
                     $B$8="Emerging Threat", IF(
                        'Compound Alert'!AG9 &gt;= 10, "HIGH",IF(
                            'Compound Alert'!AG9 &gt;= 7, "MED","LOW")))))</f>
        <v>LOW</v>
      </c>
      <c r="L196" s="25" t="str">
        <f ca="1">IF(
   $B$8="Overall Alert",IF(
      'Compound Alert'!T9 &gt;= 7, "HIGH",IF(
         'Compound Alert'!T9 &gt;= 5, "MED","LOW")), IF(
            $B$8="Underlying Vulnerability", IF(
               'Compound Alert'!AA9 &gt;= 10, "HIGH",IF(
                  'Compound Alert'!AA9 &gt;= 7, "MED","LOW")),IF(
                     $B$8="Emerging Threat", IF(
                        'Compound Alert'!AH9 &gt;= 10, "HIGH",IF(
                            'Compound Alert'!AH9 &gt;= 7, "MED","LOW")))))</f>
        <v>LOW</v>
      </c>
      <c r="M196" s="25" t="str">
        <f ca="1">IF(
   $B$8="Overall Alert",IF(
      'Compound Alert'!U9 &gt;= 7, "HIGH",IF(
         'Compound Alert'!U9 &gt;= 5, "MED","LOW")), IF(
            $B$8="Underlying Vulnerability", IF(
               'Compound Alert'!AB9 &gt;= 10, "HIGH",IF(
                  'Compound Alert'!AB9 &gt;= 7, "MED","LOW")),IF(
                     $B$8="Emerging Threat", IF(
                        'Compound Alert'!AI9 &gt;= 10, "HIGH",IF(
                            'Compound Alert'!AI9 &gt;= 7, "MED","LOW")))))</f>
        <v>LOW</v>
      </c>
      <c r="N196" s="25" t="str">
        <f ca="1">IF(
   $B$8="Overall Alert",IF(
      'Compound Alert'!V9 &gt;= 7, "HIGH",IF(
         'Compound Alert'!V9 &gt;= 5, "MED","LOW")), IF(
            $B$8="Underlying Vulnerability", IF(
               'Compound Alert'!AC9 &gt;= 10, "HIGH",IF(
                  'Compound Alert'!AC9 &gt;= 7, "MED","LOW")),IF(
                     $B$8="Emerging Threat", IF(
                        'Compound Alert'!AJ9 &gt;= 10, "HIGH",IF(
                            'Compound Alert'!AJ9 &gt;= 7, "MED","LOW")))))</f>
        <v>LOW</v>
      </c>
      <c r="O196" s="25" t="str">
        <f ca="1">IF(
   $B$8="Overall Alert",IF(
      'Compound Alert'!W9 &gt;= 7, "HIGH",IF(
         'Compound Alert'!W9 &gt;= 5, "MED","LOW")), IF(
            $B$8="Underlying Vulnerability", IF(
               'Compound Alert'!AD9 &gt;= 10, "HIGH",IF(
                  'Compound Alert'!AD9 &gt;= 7, "MED","LOW")),IF(
                     $B$8="Emerging Threat", IF(
                        'Compound Alert'!AK9 &gt;= 10, "HIGH",IF(
                            'Compound Alert'!AK9 &gt;= 7, "MED","LOW")))))</f>
        <v>LOW</v>
      </c>
      <c r="P196" s="25"/>
      <c r="Q196" s="26"/>
      <c r="R196" s="26"/>
      <c r="S196" s="21"/>
      <c r="T196" s="21"/>
      <c r="U196" s="21"/>
      <c r="V196" s="21"/>
      <c r="W196" s="21"/>
      <c r="X196" s="21"/>
      <c r="Y196" s="27"/>
      <c r="Z196" s="27"/>
      <c r="AA196" s="27"/>
      <c r="AB196" s="27"/>
      <c r="AC196" s="27"/>
      <c r="AD196" s="27"/>
      <c r="AE196" s="27"/>
      <c r="AF196" s="27"/>
      <c r="AJ196" s="21"/>
      <c r="AK196" s="21"/>
      <c r="AL196" s="21"/>
      <c r="AM196" s="21"/>
      <c r="AN196" s="21"/>
      <c r="AO196" s="21"/>
      <c r="AP196" s="21"/>
      <c r="AQ196" s="21"/>
      <c r="AR196" s="21"/>
      <c r="AS196" s="21"/>
      <c r="AT196" s="21"/>
      <c r="AU196" s="21"/>
      <c r="AV196" s="21"/>
      <c r="AW196" s="21"/>
      <c r="AX196" s="21"/>
    </row>
    <row r="197" spans="1:50" x14ac:dyDescent="0.2">
      <c r="A197" s="63">
        <v>156</v>
      </c>
      <c r="B197" s="20" t="str">
        <f>'Compound Alert'!B160</f>
        <v>Palau</v>
      </c>
      <c r="C197" s="20" t="str">
        <f>'Compound Alert'!C160</f>
        <v>PLW</v>
      </c>
      <c r="D197" s="20" t="str">
        <f>'Compound Alert'!D160</f>
        <v>EAS           East Asia &amp; Pacific</v>
      </c>
      <c r="E197" s="20" t="str">
        <f>'Compound Alert'!E160</f>
        <v>IBRD</v>
      </c>
      <c r="F197" s="217">
        <f ca="1">'Compound Alert'!F160</f>
        <v>155</v>
      </c>
      <c r="G197" s="22">
        <f ca="1">IF($B$8="Overall Alert",'Compound Alert'!G160,IF($B$8="Underlying Vulnerability",'Compound Alert'!J160,IF($B$8="Emerging Threat",'Compound Alert'!M160)))</f>
        <v>0</v>
      </c>
      <c r="H197" s="23">
        <f ca="1">IF($B$8="Overall Alert",'Compound Alert'!H160,IF($B$8="Underlying Vulnerability",'Compound Alert'!K160,IF($B$8="Emerging Threat",'Compound Alert'!N160)))</f>
        <v>0</v>
      </c>
      <c r="I197" s="50">
        <f t="shared" ca="1" si="2"/>
        <v>0</v>
      </c>
      <c r="J197" s="25" t="str">
        <f ca="1">IF(
   $B$8="Overall Alert",IF(
      'Compound Alert'!R160 &gt;= 7, "HIGH",IF(
         'Compound Alert'!R160 &gt;= 5, "MED","LOW")), IF(
            $B$8="Underlying Vulnerability", IF(
               'Compound Alert'!Y160 &gt;= 10, "HIGH",IF(
                  'Compound Alert'!Y160 &gt;= 7, "MED","LOW")),IF(
                     $B$8="Emerging Threat", IF(
                        'Compound Alert'!AF160 &gt;= 10, "HIGH",IF(
                            'Compound Alert'!AF160 &gt;= 7, "MED","LOW")))))</f>
        <v>LOW</v>
      </c>
      <c r="K197" s="25" t="e">
        <f ca="1">IF(
   $B$8="Overall Alert",IF(
      'Compound Alert'!S160 &gt;= 7, "HIGH",IF(
         'Compound Alert'!S160 &gt;= 5, "MED","LOW")), IF(
            $B$8="Underlying Vulnerability", IF(
               'Compound Alert'!Z160 &gt;= 10, "HIGH",IF(
                  'Compound Alert'!Z160 &gt;= 7, "MED","LOW")),IF(
                     $B$8="Emerging Threat", IF(
                        'Compound Alert'!AG160 &gt;= 10, "HIGH",IF(
                            'Compound Alert'!AG160 &gt;= 7, "MED","LOW")))))</f>
        <v>#N/A</v>
      </c>
      <c r="L197" s="25" t="e">
        <f ca="1">IF(
   $B$8="Overall Alert",IF(
      'Compound Alert'!T160 &gt;= 7, "HIGH",IF(
         'Compound Alert'!T160 &gt;= 5, "MED","LOW")), IF(
            $B$8="Underlying Vulnerability", IF(
               'Compound Alert'!AA160 &gt;= 10, "HIGH",IF(
                  'Compound Alert'!AA160 &gt;= 7, "MED","LOW")),IF(
                     $B$8="Emerging Threat", IF(
                        'Compound Alert'!AH160 &gt;= 10, "HIGH",IF(
                            'Compound Alert'!AH160 &gt;= 7, "MED","LOW")))))</f>
        <v>#N/A</v>
      </c>
      <c r="M197" s="25" t="str">
        <f ca="1">IF(
   $B$8="Overall Alert",IF(
      'Compound Alert'!U160 &gt;= 7, "HIGH",IF(
         'Compound Alert'!U160 &gt;= 5, "MED","LOW")), IF(
            $B$8="Underlying Vulnerability", IF(
               'Compound Alert'!AB160 &gt;= 10, "HIGH",IF(
                  'Compound Alert'!AB160 &gt;= 7, "MED","LOW")),IF(
                     $B$8="Emerging Threat", IF(
                        'Compound Alert'!AI160 &gt;= 10, "HIGH",IF(
                            'Compound Alert'!AI160 &gt;= 7, "MED","LOW")))))</f>
        <v>LOW</v>
      </c>
      <c r="N197" s="25" t="str">
        <f ca="1">IF(
   $B$8="Overall Alert",IF(
      'Compound Alert'!V160 &gt;= 7, "HIGH",IF(
         'Compound Alert'!V160 &gt;= 5, "MED","LOW")), IF(
            $B$8="Underlying Vulnerability", IF(
               'Compound Alert'!AC160 &gt;= 10, "HIGH",IF(
                  'Compound Alert'!AC160 &gt;= 7, "MED","LOW")),IF(
                     $B$8="Emerging Threat", IF(
                        'Compound Alert'!AJ160 &gt;= 10, "HIGH",IF(
                            'Compound Alert'!AJ160 &gt;= 7, "MED","LOW")))))</f>
        <v>LOW</v>
      </c>
      <c r="O197" s="25" t="str">
        <f ca="1">IF(
   $B$8="Overall Alert",IF(
      'Compound Alert'!W160 &gt;= 7, "HIGH",IF(
         'Compound Alert'!W160 &gt;= 5, "MED","LOW")), IF(
            $B$8="Underlying Vulnerability", IF(
               'Compound Alert'!AD160 &gt;= 10, "HIGH",IF(
                  'Compound Alert'!AD160 &gt;= 7, "MED","LOW")),IF(
                     $B$8="Emerging Threat", IF(
                        'Compound Alert'!AK160 &gt;= 10, "HIGH",IF(
                            'Compound Alert'!AK160 &gt;= 7, "MED","LOW")))))</f>
        <v>LOW</v>
      </c>
      <c r="P197" s="25"/>
      <c r="Q197" s="26"/>
      <c r="R197" s="26"/>
      <c r="S197" s="21"/>
      <c r="T197" s="21"/>
      <c r="U197" s="21"/>
      <c r="V197" s="21"/>
      <c r="W197" s="21"/>
      <c r="X197" s="21"/>
      <c r="Y197" s="27"/>
      <c r="Z197" s="27"/>
      <c r="AA197" s="27"/>
      <c r="AB197" s="27"/>
      <c r="AC197" s="27"/>
      <c r="AD197" s="27"/>
      <c r="AE197" s="27"/>
      <c r="AF197" s="27"/>
      <c r="AJ197" s="21"/>
      <c r="AK197" s="21"/>
      <c r="AL197" s="21"/>
      <c r="AM197" s="21"/>
      <c r="AN197" s="21"/>
      <c r="AO197" s="21"/>
      <c r="AP197" s="21"/>
      <c r="AQ197" s="21"/>
      <c r="AR197" s="21"/>
      <c r="AS197" s="21"/>
      <c r="AT197" s="21"/>
      <c r="AU197" s="21"/>
      <c r="AV197" s="21"/>
      <c r="AW197" s="21"/>
      <c r="AX197" s="21"/>
    </row>
    <row r="198" spans="1:50" x14ac:dyDescent="0.2">
      <c r="A198" s="63">
        <v>157</v>
      </c>
      <c r="B198" s="20" t="str">
        <f>'Compound Alert'!B120</f>
        <v>Lesotho</v>
      </c>
      <c r="C198" s="20" t="str">
        <f>'Compound Alert'!C120</f>
        <v>LSO</v>
      </c>
      <c r="D198" s="20" t="str">
        <f>'Compound Alert'!D120</f>
        <v>SSF           Sub-Saharan Africa</v>
      </c>
      <c r="E198" s="20" t="str">
        <f>'Compound Alert'!E120</f>
        <v>IDA</v>
      </c>
      <c r="F198" s="217">
        <f ca="1">'Compound Alert'!F120</f>
        <v>115</v>
      </c>
      <c r="G198" s="22">
        <f ca="1">IF($B$8="Overall Alert",'Compound Alert'!G120,IF($B$8="Underlying Vulnerability",'Compound Alert'!J120,IF($B$8="Emerging Threat",'Compound Alert'!M120)))</f>
        <v>0</v>
      </c>
      <c r="H198" s="23">
        <f ca="1">IF($B$8="Overall Alert",'Compound Alert'!H120,IF($B$8="Underlying Vulnerability",'Compound Alert'!K120,IF($B$8="Emerging Threat",'Compound Alert'!N120)))</f>
        <v>0</v>
      </c>
      <c r="I198" s="50">
        <f t="shared" ca="1" si="2"/>
        <v>0</v>
      </c>
      <c r="J198" s="25" t="str">
        <f ca="1">IF(
   $B$8="Overall Alert",IF(
      'Compound Alert'!R120 &gt;= 7, "HIGH",IF(
         'Compound Alert'!R120 &gt;= 5, "MED","LOW")), IF(
            $B$8="Underlying Vulnerability", IF(
               'Compound Alert'!Y120 &gt;= 10, "HIGH",IF(
                  'Compound Alert'!Y120 &gt;= 7, "MED","LOW")),IF(
                     $B$8="Emerging Threat", IF(
                        'Compound Alert'!AF120 &gt;= 10, "HIGH",IF(
                            'Compound Alert'!AF120 &gt;= 7, "MED","LOW")))))</f>
        <v>LOW</v>
      </c>
      <c r="K198" s="25" t="str">
        <f ca="1">IF(
   $B$8="Overall Alert",IF(
      'Compound Alert'!S120 &gt;= 7, "HIGH",IF(
         'Compound Alert'!S120 &gt;= 5, "MED","LOW")), IF(
            $B$8="Underlying Vulnerability", IF(
               'Compound Alert'!Z120 &gt;= 10, "HIGH",IF(
                  'Compound Alert'!Z120 &gt;= 7, "MED","LOW")),IF(
                     $B$8="Emerging Threat", IF(
                        'Compound Alert'!AG120 &gt;= 10, "HIGH",IF(
                            'Compound Alert'!AG120 &gt;= 7, "MED","LOW")))))</f>
        <v>LOW</v>
      </c>
      <c r="L198" s="25" t="str">
        <f ca="1">IF(
   $B$8="Overall Alert",IF(
      'Compound Alert'!T120 &gt;= 7, "HIGH",IF(
         'Compound Alert'!T120 &gt;= 5, "MED","LOW")), IF(
            $B$8="Underlying Vulnerability", IF(
               'Compound Alert'!AA120 &gt;= 10, "HIGH",IF(
                  'Compound Alert'!AA120 &gt;= 7, "MED","LOW")),IF(
                     $B$8="Emerging Threat", IF(
                        'Compound Alert'!AH120 &gt;= 10, "HIGH",IF(
                            'Compound Alert'!AH120 &gt;= 7, "MED","LOW")))))</f>
        <v>LOW</v>
      </c>
      <c r="M198" s="25" t="str">
        <f ca="1">IF(
   $B$8="Overall Alert",IF(
      'Compound Alert'!U120 &gt;= 7, "HIGH",IF(
         'Compound Alert'!U120 &gt;= 5, "MED","LOW")), IF(
            $B$8="Underlying Vulnerability", IF(
               'Compound Alert'!AB120 &gt;= 10, "HIGH",IF(
                  'Compound Alert'!AB120 &gt;= 7, "MED","LOW")),IF(
                     $B$8="Emerging Threat", IF(
                        'Compound Alert'!AI120 &gt;= 10, "HIGH",IF(
                            'Compound Alert'!AI120 &gt;= 7, "MED","LOW")))))</f>
        <v>LOW</v>
      </c>
      <c r="N198" s="25" t="str">
        <f ca="1">IF(
   $B$8="Overall Alert",IF(
      'Compound Alert'!V120 &gt;= 7, "HIGH",IF(
         'Compound Alert'!V120 &gt;= 5, "MED","LOW")), IF(
            $B$8="Underlying Vulnerability", IF(
               'Compound Alert'!AC120 &gt;= 10, "HIGH",IF(
                  'Compound Alert'!AC120 &gt;= 7, "MED","LOW")),IF(
                     $B$8="Emerging Threat", IF(
                        'Compound Alert'!AJ120 &gt;= 10, "HIGH",IF(
                            'Compound Alert'!AJ120 &gt;= 7, "MED","LOW")))))</f>
        <v>LOW</v>
      </c>
      <c r="O198" s="25" t="str">
        <f ca="1">IF(
   $B$8="Overall Alert",IF(
      'Compound Alert'!W120 &gt;= 7, "HIGH",IF(
         'Compound Alert'!W120 &gt;= 5, "MED","LOW")), IF(
            $B$8="Underlying Vulnerability", IF(
               'Compound Alert'!AD120 &gt;= 10, "HIGH",IF(
                  'Compound Alert'!AD120 &gt;= 7, "MED","LOW")),IF(
                     $B$8="Emerging Threat", IF(
                        'Compound Alert'!AK120 &gt;= 10, "HIGH",IF(
                            'Compound Alert'!AK120 &gt;= 7, "MED","LOW")))))</f>
        <v>LOW</v>
      </c>
      <c r="P198" s="25"/>
      <c r="Q198" s="26"/>
      <c r="R198" s="26"/>
      <c r="S198" s="21"/>
      <c r="T198" s="21"/>
      <c r="U198" s="21"/>
      <c r="V198" s="21"/>
      <c r="W198" s="21"/>
      <c r="X198" s="21"/>
      <c r="Y198" s="27"/>
      <c r="Z198" s="27"/>
      <c r="AA198" s="27"/>
      <c r="AB198" s="27"/>
      <c r="AC198" s="27"/>
      <c r="AD198" s="27"/>
      <c r="AE198" s="27"/>
      <c r="AF198" s="27"/>
      <c r="AJ198" s="21"/>
      <c r="AK198" s="21"/>
      <c r="AL198" s="21"/>
      <c r="AM198" s="21"/>
      <c r="AN198" s="21"/>
      <c r="AO198" s="21"/>
      <c r="AP198" s="21"/>
      <c r="AQ198" s="21"/>
      <c r="AR198" s="21"/>
      <c r="AS198" s="21"/>
      <c r="AT198" s="21"/>
      <c r="AU198" s="21"/>
      <c r="AV198" s="21"/>
      <c r="AW198" s="21"/>
      <c r="AX198" s="21"/>
    </row>
    <row r="199" spans="1:50" x14ac:dyDescent="0.2">
      <c r="A199" s="63">
        <v>158</v>
      </c>
      <c r="B199" s="20" t="str">
        <f>'Compound Alert'!B34</f>
        <v>Brunei Darussalam</v>
      </c>
      <c r="C199" s="20" t="str">
        <f>'Compound Alert'!C34</f>
        <v>BRN</v>
      </c>
      <c r="D199" s="20" t="str">
        <f>'Compound Alert'!D34</f>
        <v>EAS           East Asia &amp; Pacific</v>
      </c>
      <c r="E199" s="20" t="str">
        <f>'Compound Alert'!E34</f>
        <v>NA</v>
      </c>
      <c r="F199" s="217">
        <f ca="1">'Compound Alert'!F34</f>
        <v>29</v>
      </c>
      <c r="G199" s="22">
        <f ca="1">IF($B$8="Overall Alert",'Compound Alert'!G34,IF($B$8="Underlying Vulnerability",'Compound Alert'!J34,IF($B$8="Emerging Threat",'Compound Alert'!M34)))</f>
        <v>0</v>
      </c>
      <c r="H199" s="23">
        <f ca="1">IF($B$8="Overall Alert",'Compound Alert'!H34,IF($B$8="Underlying Vulnerability",'Compound Alert'!K34,IF($B$8="Emerging Threat",'Compound Alert'!N34)))</f>
        <v>0</v>
      </c>
      <c r="I199" s="50">
        <f t="shared" ca="1" si="2"/>
        <v>0</v>
      </c>
      <c r="J199" s="25" t="str">
        <f ca="1">IF(
   $B$8="Overall Alert",IF(
      'Compound Alert'!R34 &gt;= 7, "HIGH",IF(
         'Compound Alert'!R34 &gt;= 5, "MED","LOW")), IF(
            $B$8="Underlying Vulnerability", IF(
               'Compound Alert'!Y34 &gt;= 10, "HIGH",IF(
                  'Compound Alert'!Y34 &gt;= 7, "MED","LOW")),IF(
                     $B$8="Emerging Threat", IF(
                        'Compound Alert'!AF34 &gt;= 10, "HIGH",IF(
                            'Compound Alert'!AF34 &gt;= 7, "MED","LOW")))))</f>
        <v>LOW</v>
      </c>
      <c r="K199" s="25" t="str">
        <f ca="1">IF(
   $B$8="Overall Alert",IF(
      'Compound Alert'!S34 &gt;= 7, "HIGH",IF(
         'Compound Alert'!S34 &gt;= 5, "MED","LOW")), IF(
            $B$8="Underlying Vulnerability", IF(
               'Compound Alert'!Z34 &gt;= 10, "HIGH",IF(
                  'Compound Alert'!Z34 &gt;= 7, "MED","LOW")),IF(
                     $B$8="Emerging Threat", IF(
                        'Compound Alert'!AG34 &gt;= 10, "HIGH",IF(
                            'Compound Alert'!AG34 &gt;= 7, "MED","LOW")))))</f>
        <v>LOW</v>
      </c>
      <c r="L199" s="25" t="str">
        <f ca="1">IF(
   $B$8="Overall Alert",IF(
      'Compound Alert'!T34 &gt;= 7, "HIGH",IF(
         'Compound Alert'!T34 &gt;= 5, "MED","LOW")), IF(
            $B$8="Underlying Vulnerability", IF(
               'Compound Alert'!AA34 &gt;= 10, "HIGH",IF(
                  'Compound Alert'!AA34 &gt;= 7, "MED","LOW")),IF(
                     $B$8="Emerging Threat", IF(
                        'Compound Alert'!AH34 &gt;= 10, "HIGH",IF(
                            'Compound Alert'!AH34 &gt;= 7, "MED","LOW")))))</f>
        <v>LOW</v>
      </c>
      <c r="M199" s="25" t="str">
        <f ca="1">IF(
   $B$8="Overall Alert",IF(
      'Compound Alert'!U34 &gt;= 7, "HIGH",IF(
         'Compound Alert'!U34 &gt;= 5, "MED","LOW")), IF(
            $B$8="Underlying Vulnerability", IF(
               'Compound Alert'!AB34 &gt;= 10, "HIGH",IF(
                  'Compound Alert'!AB34 &gt;= 7, "MED","LOW")),IF(
                     $B$8="Emerging Threat", IF(
                        'Compound Alert'!AI34 &gt;= 10, "HIGH",IF(
                            'Compound Alert'!AI34 &gt;= 7, "MED","LOW")))))</f>
        <v>LOW</v>
      </c>
      <c r="N199" s="25" t="str">
        <f ca="1">IF(
   $B$8="Overall Alert",IF(
      'Compound Alert'!V34 &gt;= 7, "HIGH",IF(
         'Compound Alert'!V34 &gt;= 5, "MED","LOW")), IF(
            $B$8="Underlying Vulnerability", IF(
               'Compound Alert'!AC34 &gt;= 10, "HIGH",IF(
                  'Compound Alert'!AC34 &gt;= 7, "MED","LOW")),IF(
                     $B$8="Emerging Threat", IF(
                        'Compound Alert'!AJ34 &gt;= 10, "HIGH",IF(
                            'Compound Alert'!AJ34 &gt;= 7, "MED","LOW")))))</f>
        <v>LOW</v>
      </c>
      <c r="O199" s="25" t="str">
        <f ca="1">IF(
   $B$8="Overall Alert",IF(
      'Compound Alert'!W34 &gt;= 7, "HIGH",IF(
         'Compound Alert'!W34 &gt;= 5, "MED","LOW")), IF(
            $B$8="Underlying Vulnerability", IF(
               'Compound Alert'!AD34 &gt;= 10, "HIGH",IF(
                  'Compound Alert'!AD34 &gt;= 7, "MED","LOW")),IF(
                     $B$8="Emerging Threat", IF(
                        'Compound Alert'!AK34 &gt;= 10, "HIGH",IF(
                            'Compound Alert'!AK34 &gt;= 7, "MED","LOW")))))</f>
        <v>LOW</v>
      </c>
      <c r="P199" s="25"/>
      <c r="Q199" s="26"/>
      <c r="R199" s="26"/>
      <c r="S199" s="21"/>
      <c r="T199" s="21"/>
      <c r="U199" s="21"/>
      <c r="V199" s="21"/>
      <c r="W199" s="21"/>
      <c r="X199" s="21"/>
      <c r="Y199" s="27"/>
      <c r="Z199" s="27"/>
      <c r="AA199" s="27"/>
      <c r="AB199" s="27"/>
      <c r="AC199" s="27"/>
      <c r="AD199" s="27"/>
      <c r="AE199" s="27"/>
      <c r="AF199" s="27"/>
      <c r="AJ199" s="21"/>
      <c r="AK199" s="21"/>
      <c r="AL199" s="21"/>
      <c r="AM199" s="21"/>
      <c r="AN199" s="21"/>
      <c r="AO199" s="21"/>
      <c r="AP199" s="21"/>
      <c r="AQ199" s="21"/>
      <c r="AR199" s="21"/>
      <c r="AS199" s="21"/>
      <c r="AT199" s="21"/>
      <c r="AU199" s="21"/>
      <c r="AV199" s="21"/>
      <c r="AW199" s="21"/>
      <c r="AX199" s="21"/>
    </row>
    <row r="200" spans="1:50" x14ac:dyDescent="0.2">
      <c r="A200" s="63">
        <v>159</v>
      </c>
      <c r="B200" s="20" t="str">
        <f>'Compound Alert'!B199</f>
        <v>Timor-Leste</v>
      </c>
      <c r="C200" s="20" t="str">
        <f>'Compound Alert'!C199</f>
        <v>TLS</v>
      </c>
      <c r="D200" s="20" t="str">
        <f>'Compound Alert'!D199</f>
        <v>EAS           East Asia &amp; Pacific</v>
      </c>
      <c r="E200" s="20" t="str">
        <f>'Compound Alert'!E199</f>
        <v>Blend</v>
      </c>
      <c r="F200" s="217">
        <f>'Compound Alert'!F199</f>
        <v>0</v>
      </c>
      <c r="G200" s="22">
        <f ca="1">IF($B$8="Overall Alert",'Compound Alert'!G199,IF($B$8="Underlying Vulnerability",'Compound Alert'!J199,IF($B$8="Emerging Threat",'Compound Alert'!M199)))</f>
        <v>0</v>
      </c>
      <c r="H200" s="23">
        <f ca="1">IF($B$8="Overall Alert",'Compound Alert'!H199,IF($B$8="Underlying Vulnerability",'Compound Alert'!K199,IF($B$8="Emerging Threat",'Compound Alert'!N199)))</f>
        <v>0</v>
      </c>
      <c r="I200" s="50">
        <f t="shared" ca="1" si="2"/>
        <v>0</v>
      </c>
      <c r="J200" s="25" t="str">
        <f ca="1">IF(
   $B$8="Overall Alert",IF(
      'Compound Alert'!R199 &gt;= 7, "HIGH",IF(
         'Compound Alert'!R199 &gt;= 5, "MED","LOW")), IF(
            $B$8="Underlying Vulnerability", IF(
               'Compound Alert'!Y199 &gt;= 10, "HIGH",IF(
                  'Compound Alert'!Y199 &gt;= 7, "MED","LOW")),IF(
                     $B$8="Emerging Threat", IF(
                        'Compound Alert'!AF199 &gt;= 10, "HIGH",IF(
                            'Compound Alert'!AF199 &gt;= 7, "MED","LOW")))))</f>
        <v>LOW</v>
      </c>
      <c r="K200" s="25" t="str">
        <f ca="1">IF(
   $B$8="Overall Alert",IF(
      'Compound Alert'!S199 &gt;= 7, "HIGH",IF(
         'Compound Alert'!S199 &gt;= 5, "MED","LOW")), IF(
            $B$8="Underlying Vulnerability", IF(
               'Compound Alert'!Z199 &gt;= 10, "HIGH",IF(
                  'Compound Alert'!Z199 &gt;= 7, "MED","LOW")),IF(
                     $B$8="Emerging Threat", IF(
                        'Compound Alert'!AG199 &gt;= 10, "HIGH",IF(
                            'Compound Alert'!AG199 &gt;= 7, "MED","LOW")))))</f>
        <v>LOW</v>
      </c>
      <c r="L200" s="25" t="str">
        <f ca="1">IF(
   $B$8="Overall Alert",IF(
      'Compound Alert'!T199 &gt;= 7, "HIGH",IF(
         'Compound Alert'!T199 &gt;= 5, "MED","LOW")), IF(
            $B$8="Underlying Vulnerability", IF(
               'Compound Alert'!AA199 &gt;= 10, "HIGH",IF(
                  'Compound Alert'!AA199 &gt;= 7, "MED","LOW")),IF(
                     $B$8="Emerging Threat", IF(
                        'Compound Alert'!AH199 &gt;= 10, "HIGH",IF(
                            'Compound Alert'!AH199 &gt;= 7, "MED","LOW")))))</f>
        <v>LOW</v>
      </c>
      <c r="M200" s="25" t="str">
        <f ca="1">IF(
   $B$8="Overall Alert",IF(
      'Compound Alert'!U199 &gt;= 7, "HIGH",IF(
         'Compound Alert'!U199 &gt;= 5, "MED","LOW")), IF(
            $B$8="Underlying Vulnerability", IF(
               'Compound Alert'!AB199 &gt;= 10, "HIGH",IF(
                  'Compound Alert'!AB199 &gt;= 7, "MED","LOW")),IF(
                     $B$8="Emerging Threat", IF(
                        'Compound Alert'!AI199 &gt;= 10, "HIGH",IF(
                            'Compound Alert'!AI199 &gt;= 7, "MED","LOW")))))</f>
        <v>LOW</v>
      </c>
      <c r="N200" s="25" t="str">
        <f ca="1">IF(
   $B$8="Overall Alert",IF(
      'Compound Alert'!V199 &gt;= 7, "HIGH",IF(
         'Compound Alert'!V199 &gt;= 5, "MED","LOW")), IF(
            $B$8="Underlying Vulnerability", IF(
               'Compound Alert'!AC199 &gt;= 10, "HIGH",IF(
                  'Compound Alert'!AC199 &gt;= 7, "MED","LOW")),IF(
                     $B$8="Emerging Threat", IF(
                        'Compound Alert'!AJ199 &gt;= 10, "HIGH",IF(
                            'Compound Alert'!AJ199 &gt;= 7, "MED","LOW")))))</f>
        <v>LOW</v>
      </c>
      <c r="O200" s="25" t="str">
        <f ca="1">IF(
   $B$8="Overall Alert",IF(
      'Compound Alert'!W199 &gt;= 7, "HIGH",IF(
         'Compound Alert'!W199 &gt;= 5, "MED","LOW")), IF(
            $B$8="Underlying Vulnerability", IF(
               'Compound Alert'!AD199 &gt;= 10, "HIGH",IF(
                  'Compound Alert'!AD199 &gt;= 7, "MED","LOW")),IF(
                     $B$8="Emerging Threat", IF(
                        'Compound Alert'!AK199 &gt;= 10, "HIGH",IF(
                            'Compound Alert'!AK199 &gt;= 7, "MED","LOW")))))</f>
        <v>LOW</v>
      </c>
      <c r="P200" s="25"/>
      <c r="Q200" s="26"/>
      <c r="R200" s="26"/>
      <c r="S200" s="21"/>
      <c r="T200" s="21"/>
      <c r="U200" s="21"/>
      <c r="V200" s="21"/>
      <c r="W200" s="21"/>
      <c r="X200" s="21"/>
      <c r="Y200" s="27"/>
      <c r="Z200" s="27"/>
      <c r="AA200" s="27"/>
      <c r="AB200" s="27"/>
      <c r="AC200" s="27"/>
      <c r="AD200" s="27"/>
      <c r="AE200" s="27"/>
      <c r="AF200" s="27"/>
      <c r="AJ200" s="21"/>
      <c r="AK200" s="21"/>
      <c r="AL200" s="21"/>
      <c r="AM200" s="21"/>
      <c r="AN200" s="21"/>
      <c r="AO200" s="21"/>
      <c r="AP200" s="21"/>
      <c r="AQ200" s="21"/>
      <c r="AR200" s="21"/>
      <c r="AS200" s="21"/>
      <c r="AT200" s="21"/>
      <c r="AU200" s="21"/>
      <c r="AV200" s="21"/>
      <c r="AW200" s="21"/>
      <c r="AX200" s="21"/>
    </row>
    <row r="201" spans="1:50" x14ac:dyDescent="0.2">
      <c r="A201" s="63">
        <v>160</v>
      </c>
      <c r="B201" s="20" t="str">
        <f>'Compound Alert'!B84</f>
        <v>Greenland</v>
      </c>
      <c r="C201" s="20" t="str">
        <f>'Compound Alert'!C84</f>
        <v>GRL</v>
      </c>
      <c r="D201" s="20" t="str">
        <f>'Compound Alert'!D84</f>
        <v>ECS           Europe &amp; Central Asia</v>
      </c>
      <c r="E201" s="20" t="str">
        <f>'Compound Alert'!E84</f>
        <v>NA</v>
      </c>
      <c r="F201" s="217">
        <f ca="1">'Compound Alert'!F84</f>
        <v>79</v>
      </c>
      <c r="G201" s="22">
        <f ca="1">IF($B$8="Overall Alert",'Compound Alert'!G84,IF($B$8="Underlying Vulnerability",'Compound Alert'!J84,IF($B$8="Emerging Threat",'Compound Alert'!M84)))</f>
        <v>0</v>
      </c>
      <c r="H201" s="23">
        <f ca="1">IF($B$8="Overall Alert",'Compound Alert'!H84,IF($B$8="Underlying Vulnerability",'Compound Alert'!K84,IF($B$8="Emerging Threat",'Compound Alert'!N84)))</f>
        <v>0</v>
      </c>
      <c r="I201" s="50">
        <f t="shared" ca="1" si="2"/>
        <v>0</v>
      </c>
      <c r="J201" s="25" t="str">
        <f ca="1">IF(
   $B$8="Overall Alert",IF(
      'Compound Alert'!R84 &gt;= 7, "HIGH",IF(
         'Compound Alert'!R84 &gt;= 5, "MED","LOW")), IF(
            $B$8="Underlying Vulnerability", IF(
               'Compound Alert'!Y84 &gt;= 10, "HIGH",IF(
                  'Compound Alert'!Y84 &gt;= 7, "MED","LOW")),IF(
                     $B$8="Emerging Threat", IF(
                        'Compound Alert'!AF84 &gt;= 10, "HIGH",IF(
                            'Compound Alert'!AF84 &gt;= 7, "MED","LOW")))))</f>
        <v>LOW</v>
      </c>
      <c r="K201" s="25" t="e">
        <f ca="1">IF(
   $B$8="Overall Alert",IF(
      'Compound Alert'!S84 &gt;= 7, "HIGH",IF(
         'Compound Alert'!S84 &gt;= 5, "MED","LOW")), IF(
            $B$8="Underlying Vulnerability", IF(
               'Compound Alert'!Z84 &gt;= 10, "HIGH",IF(
                  'Compound Alert'!Z84 &gt;= 7, "MED","LOW")),IF(
                     $B$8="Emerging Threat", IF(
                        'Compound Alert'!AG84 &gt;= 10, "HIGH",IF(
                            'Compound Alert'!AG84 &gt;= 7, "MED","LOW")))))</f>
        <v>#N/A</v>
      </c>
      <c r="L201" s="25" t="str">
        <f ca="1">IF(
   $B$8="Overall Alert",IF(
      'Compound Alert'!T84 &gt;= 7, "HIGH",IF(
         'Compound Alert'!T84 &gt;= 5, "MED","LOW")), IF(
            $B$8="Underlying Vulnerability", IF(
               'Compound Alert'!AA84 &gt;= 10, "HIGH",IF(
                  'Compound Alert'!AA84 &gt;= 7, "MED","LOW")),IF(
                     $B$8="Emerging Threat", IF(
                        'Compound Alert'!AH84 &gt;= 10, "HIGH",IF(
                            'Compound Alert'!AH84 &gt;= 7, "MED","LOW")))))</f>
        <v>LOW</v>
      </c>
      <c r="M201" s="25" t="e">
        <f ca="1">IF(
   $B$8="Overall Alert",IF(
      'Compound Alert'!U84 &gt;= 7, "HIGH",IF(
         'Compound Alert'!U84 &gt;= 5, "MED","LOW")), IF(
            $B$8="Underlying Vulnerability", IF(
               'Compound Alert'!AB84 &gt;= 10, "HIGH",IF(
                  'Compound Alert'!AB84 &gt;= 7, "MED","LOW")),IF(
                     $B$8="Emerging Threat", IF(
                        'Compound Alert'!AI84 &gt;= 10, "HIGH",IF(
                            'Compound Alert'!AI84 &gt;= 7, "MED","LOW")))))</f>
        <v>#N/A</v>
      </c>
      <c r="N201" s="25" t="str">
        <f ca="1">IF(
   $B$8="Overall Alert",IF(
      'Compound Alert'!V84 &gt;= 7, "HIGH",IF(
         'Compound Alert'!V84 &gt;= 5, "MED","LOW")), IF(
            $B$8="Underlying Vulnerability", IF(
               'Compound Alert'!AC84 &gt;= 10, "HIGH",IF(
                  'Compound Alert'!AC84 &gt;= 7, "MED","LOW")),IF(
                     $B$8="Emerging Threat", IF(
                        'Compound Alert'!AJ84 &gt;= 10, "HIGH",IF(
                            'Compound Alert'!AJ84 &gt;= 7, "MED","LOW")))))</f>
        <v>LOW</v>
      </c>
      <c r="O201" s="25" t="str">
        <f ca="1">IF(
   $B$8="Overall Alert",IF(
      'Compound Alert'!W84 &gt;= 7, "HIGH",IF(
         'Compound Alert'!W84 &gt;= 5, "MED","LOW")), IF(
            $B$8="Underlying Vulnerability", IF(
               'Compound Alert'!AD84 &gt;= 10, "HIGH",IF(
                  'Compound Alert'!AD84 &gt;= 7, "MED","LOW")),IF(
                     $B$8="Emerging Threat", IF(
                        'Compound Alert'!AK84 &gt;= 10, "HIGH",IF(
                            'Compound Alert'!AK84 &gt;= 7, "MED","LOW")))))</f>
        <v>LOW</v>
      </c>
      <c r="P201" s="25"/>
      <c r="Q201" s="26"/>
      <c r="R201" s="26"/>
      <c r="S201" s="21"/>
      <c r="T201" s="21"/>
      <c r="U201" s="21"/>
      <c r="V201" s="21"/>
      <c r="W201" s="21"/>
      <c r="X201" s="21"/>
      <c r="Y201" s="27"/>
      <c r="Z201" s="27"/>
      <c r="AA201" s="27"/>
      <c r="AB201" s="27"/>
      <c r="AC201" s="27"/>
      <c r="AD201" s="27"/>
      <c r="AE201" s="27"/>
      <c r="AF201" s="27"/>
      <c r="AJ201" s="21"/>
      <c r="AK201" s="21"/>
      <c r="AL201" s="21"/>
      <c r="AM201" s="21"/>
      <c r="AN201" s="21"/>
      <c r="AO201" s="21"/>
      <c r="AP201" s="21"/>
      <c r="AQ201" s="21"/>
      <c r="AR201" s="21"/>
      <c r="AS201" s="21"/>
      <c r="AT201" s="21"/>
      <c r="AU201" s="21"/>
      <c r="AV201" s="21"/>
      <c r="AW201" s="21"/>
      <c r="AX201" s="21"/>
    </row>
    <row r="202" spans="1:50" x14ac:dyDescent="0.2">
      <c r="A202" s="63">
        <v>161</v>
      </c>
      <c r="B202" s="20" t="str">
        <f>'Compound Alert'!B99</f>
        <v>Iceland</v>
      </c>
      <c r="C202" s="20" t="str">
        <f>'Compound Alert'!C99</f>
        <v>ISL</v>
      </c>
      <c r="D202" s="20" t="str">
        <f>'Compound Alert'!D99</f>
        <v>ECS           Europe &amp; Central Asia</v>
      </c>
      <c r="E202" s="20" t="str">
        <f>'Compound Alert'!E99</f>
        <v>NA</v>
      </c>
      <c r="F202" s="217">
        <f ca="1">'Compound Alert'!F99</f>
        <v>94</v>
      </c>
      <c r="G202" s="22">
        <f ca="1">IF($B$8="Overall Alert",'Compound Alert'!G99,IF($B$8="Underlying Vulnerability",'Compound Alert'!J99,IF($B$8="Emerging Threat",'Compound Alert'!M99)))</f>
        <v>0</v>
      </c>
      <c r="H202" s="23">
        <f ca="1">IF($B$8="Overall Alert",'Compound Alert'!H99,IF($B$8="Underlying Vulnerability",'Compound Alert'!K99,IF($B$8="Emerging Threat",'Compound Alert'!N99)))</f>
        <v>0</v>
      </c>
      <c r="I202" s="50">
        <f t="shared" ca="1" si="2"/>
        <v>0</v>
      </c>
      <c r="J202" s="25" t="str">
        <f ca="1">IF(
   $B$8="Overall Alert",IF(
      'Compound Alert'!R99 &gt;= 7, "HIGH",IF(
         'Compound Alert'!R99 &gt;= 5, "MED","LOW")), IF(
            $B$8="Underlying Vulnerability", IF(
               'Compound Alert'!Y99 &gt;= 10, "HIGH",IF(
                  'Compound Alert'!Y99 &gt;= 7, "MED","LOW")),IF(
                     $B$8="Emerging Threat", IF(
                        'Compound Alert'!AF99 &gt;= 10, "HIGH",IF(
                            'Compound Alert'!AF99 &gt;= 7, "MED","LOW")))))</f>
        <v>LOW</v>
      </c>
      <c r="K202" s="25" t="str">
        <f ca="1">IF(
   $B$8="Overall Alert",IF(
      'Compound Alert'!S99 &gt;= 7, "HIGH",IF(
         'Compound Alert'!S99 &gt;= 5, "MED","LOW")), IF(
            $B$8="Underlying Vulnerability", IF(
               'Compound Alert'!Z99 &gt;= 10, "HIGH",IF(
                  'Compound Alert'!Z99 &gt;= 7, "MED","LOW")),IF(
                     $B$8="Emerging Threat", IF(
                        'Compound Alert'!AG99 &gt;= 10, "HIGH",IF(
                            'Compound Alert'!AG99 &gt;= 7, "MED","LOW")))))</f>
        <v>LOW</v>
      </c>
      <c r="L202" s="25" t="str">
        <f ca="1">IF(
   $B$8="Overall Alert",IF(
      'Compound Alert'!T99 &gt;= 7, "HIGH",IF(
         'Compound Alert'!T99 &gt;= 5, "MED","LOW")), IF(
            $B$8="Underlying Vulnerability", IF(
               'Compound Alert'!AA99 &gt;= 10, "HIGH",IF(
                  'Compound Alert'!AA99 &gt;= 7, "MED","LOW")),IF(
                     $B$8="Emerging Threat", IF(
                        'Compound Alert'!AH99 &gt;= 10, "HIGH",IF(
                            'Compound Alert'!AH99 &gt;= 7, "MED","LOW")))))</f>
        <v>LOW</v>
      </c>
      <c r="M202" s="25" t="str">
        <f ca="1">IF(
   $B$8="Overall Alert",IF(
      'Compound Alert'!U99 &gt;= 7, "HIGH",IF(
         'Compound Alert'!U99 &gt;= 5, "MED","LOW")), IF(
            $B$8="Underlying Vulnerability", IF(
               'Compound Alert'!AB99 &gt;= 10, "HIGH",IF(
                  'Compound Alert'!AB99 &gt;= 7, "MED","LOW")),IF(
                     $B$8="Emerging Threat", IF(
                        'Compound Alert'!AI99 &gt;= 10, "HIGH",IF(
                            'Compound Alert'!AI99 &gt;= 7, "MED","LOW")))))</f>
        <v>LOW</v>
      </c>
      <c r="N202" s="25" t="str">
        <f ca="1">IF(
   $B$8="Overall Alert",IF(
      'Compound Alert'!V99 &gt;= 7, "HIGH",IF(
         'Compound Alert'!V99 &gt;= 5, "MED","LOW")), IF(
            $B$8="Underlying Vulnerability", IF(
               'Compound Alert'!AC99 &gt;= 10, "HIGH",IF(
                  'Compound Alert'!AC99 &gt;= 7, "MED","LOW")),IF(
                     $B$8="Emerging Threat", IF(
                        'Compound Alert'!AJ99 &gt;= 10, "HIGH",IF(
                            'Compound Alert'!AJ99 &gt;= 7, "MED","LOW")))))</f>
        <v>LOW</v>
      </c>
      <c r="O202" s="25" t="str">
        <f ca="1">IF(
   $B$8="Overall Alert",IF(
      'Compound Alert'!W99 &gt;= 7, "HIGH",IF(
         'Compound Alert'!W99 &gt;= 5, "MED","LOW")), IF(
            $B$8="Underlying Vulnerability", IF(
               'Compound Alert'!AD99 &gt;= 10, "HIGH",IF(
                  'Compound Alert'!AD99 &gt;= 7, "MED","LOW")),IF(
                     $B$8="Emerging Threat", IF(
                        'Compound Alert'!AK99 &gt;= 10, "HIGH",IF(
                            'Compound Alert'!AK99 &gt;= 7, "MED","LOW")))))</f>
        <v>LOW</v>
      </c>
      <c r="P202" s="25"/>
      <c r="Q202" s="26"/>
      <c r="R202" s="26"/>
      <c r="S202" s="21"/>
      <c r="T202" s="21"/>
      <c r="U202" s="21"/>
      <c r="V202" s="21"/>
      <c r="W202" s="21"/>
      <c r="X202" s="21"/>
      <c r="Y202" s="27"/>
      <c r="Z202" s="27"/>
      <c r="AA202" s="27"/>
      <c r="AB202" s="27"/>
      <c r="AC202" s="27"/>
      <c r="AD202" s="27"/>
      <c r="AE202" s="27"/>
      <c r="AF202" s="27"/>
      <c r="AJ202" s="21"/>
      <c r="AK202" s="21"/>
      <c r="AL202" s="21"/>
      <c r="AM202" s="21"/>
      <c r="AN202" s="21"/>
      <c r="AO202" s="21"/>
      <c r="AP202" s="21"/>
      <c r="AQ202" s="21"/>
      <c r="AR202" s="21"/>
      <c r="AS202" s="21"/>
      <c r="AT202" s="21"/>
      <c r="AU202" s="21"/>
      <c r="AV202" s="21"/>
      <c r="AW202" s="21"/>
      <c r="AX202" s="21"/>
    </row>
    <row r="203" spans="1:50" x14ac:dyDescent="0.2">
      <c r="A203" s="63">
        <v>162</v>
      </c>
      <c r="B203" s="20" t="str">
        <f>'Compound Alert'!B102</f>
        <v>Jamaica</v>
      </c>
      <c r="C203" s="20" t="str">
        <f>'Compound Alert'!C102</f>
        <v>JAM</v>
      </c>
      <c r="D203" s="20" t="str">
        <f>'Compound Alert'!D102</f>
        <v>LCN           Latin America &amp; Caribbean</v>
      </c>
      <c r="E203" s="20" t="str">
        <f>'Compound Alert'!E102</f>
        <v>IBRD</v>
      </c>
      <c r="F203" s="217">
        <f ca="1">'Compound Alert'!F102</f>
        <v>97</v>
      </c>
      <c r="G203" s="22">
        <f ca="1">IF($B$8="Overall Alert",'Compound Alert'!G102,IF($B$8="Underlying Vulnerability",'Compound Alert'!J102,IF($B$8="Emerging Threat",'Compound Alert'!M102)))</f>
        <v>0</v>
      </c>
      <c r="H203" s="23">
        <f ca="1">IF($B$8="Overall Alert",'Compound Alert'!H102,IF($B$8="Underlying Vulnerability",'Compound Alert'!K102,IF($B$8="Emerging Threat",'Compound Alert'!N102)))</f>
        <v>0</v>
      </c>
      <c r="I203" s="50">
        <f t="shared" ca="1" si="2"/>
        <v>0</v>
      </c>
      <c r="J203" s="25" t="str">
        <f ca="1">IF(
   $B$8="Overall Alert",IF(
      'Compound Alert'!R102 &gt;= 7, "HIGH",IF(
         'Compound Alert'!R102 &gt;= 5, "MED","LOW")), IF(
            $B$8="Underlying Vulnerability", IF(
               'Compound Alert'!Y102 &gt;= 10, "HIGH",IF(
                  'Compound Alert'!Y102 &gt;= 7, "MED","LOW")),IF(
                     $B$8="Emerging Threat", IF(
                        'Compound Alert'!AF102 &gt;= 10, "HIGH",IF(
                            'Compound Alert'!AF102 &gt;= 7, "MED","LOW")))))</f>
        <v>LOW</v>
      </c>
      <c r="K203" s="25" t="str">
        <f ca="1">IF(
   $B$8="Overall Alert",IF(
      'Compound Alert'!S102 &gt;= 7, "HIGH",IF(
         'Compound Alert'!S102 &gt;= 5, "MED","LOW")), IF(
            $B$8="Underlying Vulnerability", IF(
               'Compound Alert'!Z102 &gt;= 10, "HIGH",IF(
                  'Compound Alert'!Z102 &gt;= 7, "MED","LOW")),IF(
                     $B$8="Emerging Threat", IF(
                        'Compound Alert'!AG102 &gt;= 10, "HIGH",IF(
                            'Compound Alert'!AG102 &gt;= 7, "MED","LOW")))))</f>
        <v>LOW</v>
      </c>
      <c r="L203" s="25" t="str">
        <f ca="1">IF(
   $B$8="Overall Alert",IF(
      'Compound Alert'!T102 &gt;= 7, "HIGH",IF(
         'Compound Alert'!T102 &gt;= 5, "MED","LOW")), IF(
            $B$8="Underlying Vulnerability", IF(
               'Compound Alert'!AA102 &gt;= 10, "HIGH",IF(
                  'Compound Alert'!AA102 &gt;= 7, "MED","LOW")),IF(
                     $B$8="Emerging Threat", IF(
                        'Compound Alert'!AH102 &gt;= 10, "HIGH",IF(
                            'Compound Alert'!AH102 &gt;= 7, "MED","LOW")))))</f>
        <v>LOW</v>
      </c>
      <c r="M203" s="25" t="str">
        <f ca="1">IF(
   $B$8="Overall Alert",IF(
      'Compound Alert'!U102 &gt;= 7, "HIGH",IF(
         'Compound Alert'!U102 &gt;= 5, "MED","LOW")), IF(
            $B$8="Underlying Vulnerability", IF(
               'Compound Alert'!AB102 &gt;= 10, "HIGH",IF(
                  'Compound Alert'!AB102 &gt;= 7, "MED","LOW")),IF(
                     $B$8="Emerging Threat", IF(
                        'Compound Alert'!AI102 &gt;= 10, "HIGH",IF(
                            'Compound Alert'!AI102 &gt;= 7, "MED","LOW")))))</f>
        <v>LOW</v>
      </c>
      <c r="N203" s="25" t="str">
        <f ca="1">IF(
   $B$8="Overall Alert",IF(
      'Compound Alert'!V102 &gt;= 7, "HIGH",IF(
         'Compound Alert'!V102 &gt;= 5, "MED","LOW")), IF(
            $B$8="Underlying Vulnerability", IF(
               'Compound Alert'!AC102 &gt;= 10, "HIGH",IF(
                  'Compound Alert'!AC102 &gt;= 7, "MED","LOW")),IF(
                     $B$8="Emerging Threat", IF(
                        'Compound Alert'!AJ102 &gt;= 10, "HIGH",IF(
                            'Compound Alert'!AJ102 &gt;= 7, "MED","LOW")))))</f>
        <v>LOW</v>
      </c>
      <c r="O203" s="25" t="str">
        <f ca="1">IF(
   $B$8="Overall Alert",IF(
      'Compound Alert'!W102 &gt;= 7, "HIGH",IF(
         'Compound Alert'!W102 &gt;= 5, "MED","LOW")), IF(
            $B$8="Underlying Vulnerability", IF(
               'Compound Alert'!AD102 &gt;= 10, "HIGH",IF(
                  'Compound Alert'!AD102 &gt;= 7, "MED","LOW")),IF(
                     $B$8="Emerging Threat", IF(
                        'Compound Alert'!AK102 &gt;= 10, "HIGH",IF(
                            'Compound Alert'!AK102 &gt;= 7, "MED","LOW")))))</f>
        <v>LOW</v>
      </c>
      <c r="P203" s="25"/>
      <c r="Q203" s="26"/>
      <c r="R203" s="26"/>
      <c r="S203" s="21"/>
      <c r="T203" s="21"/>
      <c r="U203" s="21"/>
      <c r="V203" s="21"/>
      <c r="W203" s="21"/>
      <c r="X203" s="21"/>
      <c r="Y203" s="27"/>
      <c r="Z203" s="27"/>
      <c r="AA203" s="27"/>
      <c r="AB203" s="27"/>
      <c r="AC203" s="27"/>
      <c r="AD203" s="27"/>
      <c r="AE203" s="27"/>
      <c r="AF203" s="27"/>
      <c r="AJ203" s="21"/>
      <c r="AK203" s="21"/>
      <c r="AL203" s="21"/>
      <c r="AM203" s="21"/>
      <c r="AN203" s="21"/>
      <c r="AO203" s="21"/>
      <c r="AP203" s="21"/>
      <c r="AQ203" s="21"/>
      <c r="AR203" s="21"/>
      <c r="AS203" s="21"/>
      <c r="AT203" s="21"/>
      <c r="AU203" s="21"/>
      <c r="AV203" s="21"/>
      <c r="AW203" s="21"/>
      <c r="AX203" s="21"/>
    </row>
    <row r="204" spans="1:50" x14ac:dyDescent="0.2">
      <c r="A204" s="63">
        <v>163</v>
      </c>
      <c r="B204" s="20" t="str">
        <f>'Compound Alert'!B133</f>
        <v>North Macedonia</v>
      </c>
      <c r="C204" s="20" t="str">
        <f>'Compound Alert'!C133</f>
        <v>MKD</v>
      </c>
      <c r="D204" s="20" t="str">
        <f>'Compound Alert'!D133</f>
        <v>ECS           Europe &amp; Central Asia</v>
      </c>
      <c r="E204" s="20" t="str">
        <f>'Compound Alert'!E133</f>
        <v>IBRD</v>
      </c>
      <c r="F204" s="217">
        <f ca="1">'Compound Alert'!F133</f>
        <v>128</v>
      </c>
      <c r="G204" s="22">
        <f ca="1">IF($B$8="Overall Alert",'Compound Alert'!G133,IF($B$8="Underlying Vulnerability",'Compound Alert'!J133,IF($B$8="Emerging Threat",'Compound Alert'!M133)))</f>
        <v>0</v>
      </c>
      <c r="H204" s="23">
        <f ca="1">IF($B$8="Overall Alert",'Compound Alert'!H133,IF($B$8="Underlying Vulnerability",'Compound Alert'!K133,IF($B$8="Emerging Threat",'Compound Alert'!N133)))</f>
        <v>0</v>
      </c>
      <c r="I204" s="50">
        <f t="shared" ca="1" si="2"/>
        <v>0</v>
      </c>
      <c r="J204" s="25" t="str">
        <f ca="1">IF(
   $B$8="Overall Alert",IF(
      'Compound Alert'!R133 &gt;= 7, "HIGH",IF(
         'Compound Alert'!R133 &gt;= 5, "MED","LOW")), IF(
            $B$8="Underlying Vulnerability", IF(
               'Compound Alert'!Y133 &gt;= 10, "HIGH",IF(
                  'Compound Alert'!Y133 &gt;= 7, "MED","LOW")),IF(
                     $B$8="Emerging Threat", IF(
                        'Compound Alert'!AF133 &gt;= 10, "HIGH",IF(
                            'Compound Alert'!AF133 &gt;= 7, "MED","LOW")))))</f>
        <v>LOW</v>
      </c>
      <c r="K204" s="25" t="str">
        <f ca="1">IF(
   $B$8="Overall Alert",IF(
      'Compound Alert'!S133 &gt;= 7, "HIGH",IF(
         'Compound Alert'!S133 &gt;= 5, "MED","LOW")), IF(
            $B$8="Underlying Vulnerability", IF(
               'Compound Alert'!Z133 &gt;= 10, "HIGH",IF(
                  'Compound Alert'!Z133 &gt;= 7, "MED","LOW")),IF(
                     $B$8="Emerging Threat", IF(
                        'Compound Alert'!AG133 &gt;= 10, "HIGH",IF(
                            'Compound Alert'!AG133 &gt;= 7, "MED","LOW")))))</f>
        <v>LOW</v>
      </c>
      <c r="L204" s="25" t="str">
        <f ca="1">IF(
   $B$8="Overall Alert",IF(
      'Compound Alert'!T133 &gt;= 7, "HIGH",IF(
         'Compound Alert'!T133 &gt;= 5, "MED","LOW")), IF(
            $B$8="Underlying Vulnerability", IF(
               'Compound Alert'!AA133 &gt;= 10, "HIGH",IF(
                  'Compound Alert'!AA133 &gt;= 7, "MED","LOW")),IF(
                     $B$8="Emerging Threat", IF(
                        'Compound Alert'!AH133 &gt;= 10, "HIGH",IF(
                            'Compound Alert'!AH133 &gt;= 7, "MED","LOW")))))</f>
        <v>LOW</v>
      </c>
      <c r="M204" s="25" t="str">
        <f ca="1">IF(
   $B$8="Overall Alert",IF(
      'Compound Alert'!U133 &gt;= 7, "HIGH",IF(
         'Compound Alert'!U133 &gt;= 5, "MED","LOW")), IF(
            $B$8="Underlying Vulnerability", IF(
               'Compound Alert'!AB133 &gt;= 10, "HIGH",IF(
                  'Compound Alert'!AB133 &gt;= 7, "MED","LOW")),IF(
                     $B$8="Emerging Threat", IF(
                        'Compound Alert'!AI133 &gt;= 10, "HIGH",IF(
                            'Compound Alert'!AI133 &gt;= 7, "MED","LOW")))))</f>
        <v>LOW</v>
      </c>
      <c r="N204" s="25" t="str">
        <f ca="1">IF(
   $B$8="Overall Alert",IF(
      'Compound Alert'!V133 &gt;= 7, "HIGH",IF(
         'Compound Alert'!V133 &gt;= 5, "MED","LOW")), IF(
            $B$8="Underlying Vulnerability", IF(
               'Compound Alert'!AC133 &gt;= 10, "HIGH",IF(
                  'Compound Alert'!AC133 &gt;= 7, "MED","LOW")),IF(
                     $B$8="Emerging Threat", IF(
                        'Compound Alert'!AJ133 &gt;= 10, "HIGH",IF(
                            'Compound Alert'!AJ133 &gt;= 7, "MED","LOW")))))</f>
        <v>LOW</v>
      </c>
      <c r="O204" s="25" t="str">
        <f ca="1">IF(
   $B$8="Overall Alert",IF(
      'Compound Alert'!W133 &gt;= 7, "HIGH",IF(
         'Compound Alert'!W133 &gt;= 5, "MED","LOW")), IF(
            $B$8="Underlying Vulnerability", IF(
               'Compound Alert'!AD133 &gt;= 10, "HIGH",IF(
                  'Compound Alert'!AD133 &gt;= 7, "MED","LOW")),IF(
                     $B$8="Emerging Threat", IF(
                        'Compound Alert'!AK133 &gt;= 10, "HIGH",IF(
                            'Compound Alert'!AK133 &gt;= 7, "MED","LOW")))))</f>
        <v>LOW</v>
      </c>
      <c r="P204" s="25"/>
      <c r="Q204" s="26"/>
      <c r="R204" s="26"/>
      <c r="S204" s="21"/>
      <c r="T204" s="21"/>
      <c r="U204" s="21"/>
      <c r="V204" s="21"/>
      <c r="W204" s="21"/>
      <c r="X204" s="21"/>
      <c r="Y204" s="27"/>
      <c r="Z204" s="27"/>
      <c r="AA204" s="27"/>
      <c r="AB204" s="27"/>
      <c r="AC204" s="27"/>
      <c r="AD204" s="27"/>
      <c r="AE204" s="27"/>
      <c r="AF204" s="27"/>
      <c r="AJ204" s="21"/>
      <c r="AK204" s="21"/>
      <c r="AL204" s="21"/>
      <c r="AM204" s="21"/>
      <c r="AN204" s="21"/>
      <c r="AO204" s="21"/>
      <c r="AP204" s="21"/>
      <c r="AQ204" s="21"/>
      <c r="AR204" s="21"/>
      <c r="AS204" s="21"/>
      <c r="AT204" s="21"/>
      <c r="AU204" s="21"/>
      <c r="AV204" s="21"/>
      <c r="AW204" s="21"/>
      <c r="AX204" s="21"/>
    </row>
    <row r="205" spans="1:50" x14ac:dyDescent="0.2">
      <c r="A205" s="63">
        <v>164</v>
      </c>
      <c r="B205" s="20" t="str">
        <f>'Compound Alert'!B162</f>
        <v>Poland</v>
      </c>
      <c r="C205" s="20" t="str">
        <f>'Compound Alert'!C162</f>
        <v>POL</v>
      </c>
      <c r="D205" s="20" t="str">
        <f>'Compound Alert'!D162</f>
        <v>ECS           Europe &amp; Central Asia</v>
      </c>
      <c r="E205" s="20" t="str">
        <f>'Compound Alert'!E162</f>
        <v>IBRD</v>
      </c>
      <c r="F205" s="217">
        <f ca="1">'Compound Alert'!F162</f>
        <v>157</v>
      </c>
      <c r="G205" s="22">
        <f ca="1">IF($B$8="Overall Alert",'Compound Alert'!G162,IF($B$8="Underlying Vulnerability",'Compound Alert'!J162,IF($B$8="Emerging Threat",'Compound Alert'!M162)))</f>
        <v>0</v>
      </c>
      <c r="H205" s="23">
        <f ca="1">IF($B$8="Overall Alert",'Compound Alert'!H162,IF($B$8="Underlying Vulnerability",'Compound Alert'!K162,IF($B$8="Emerging Threat",'Compound Alert'!N162)))</f>
        <v>0</v>
      </c>
      <c r="I205" s="50">
        <f t="shared" ca="1" si="2"/>
        <v>0</v>
      </c>
      <c r="J205" s="25" t="str">
        <f ca="1">IF(
   $B$8="Overall Alert",IF(
      'Compound Alert'!R162 &gt;= 7, "HIGH",IF(
         'Compound Alert'!R162 &gt;= 5, "MED","LOW")), IF(
            $B$8="Underlying Vulnerability", IF(
               'Compound Alert'!Y162 &gt;= 10, "HIGH",IF(
                  'Compound Alert'!Y162 &gt;= 7, "MED","LOW")),IF(
                     $B$8="Emerging Threat", IF(
                        'Compound Alert'!AF162 &gt;= 10, "HIGH",IF(
                            'Compound Alert'!AF162 &gt;= 7, "MED","LOW")))))</f>
        <v>LOW</v>
      </c>
      <c r="K205" s="25" t="str">
        <f ca="1">IF(
   $B$8="Overall Alert",IF(
      'Compound Alert'!S162 &gt;= 7, "HIGH",IF(
         'Compound Alert'!S162 &gt;= 5, "MED","LOW")), IF(
            $B$8="Underlying Vulnerability", IF(
               'Compound Alert'!Z162 &gt;= 10, "HIGH",IF(
                  'Compound Alert'!Z162 &gt;= 7, "MED","LOW")),IF(
                     $B$8="Emerging Threat", IF(
                        'Compound Alert'!AG162 &gt;= 10, "HIGH",IF(
                            'Compound Alert'!AG162 &gt;= 7, "MED","LOW")))))</f>
        <v>LOW</v>
      </c>
      <c r="L205" s="25" t="str">
        <f ca="1">IF(
   $B$8="Overall Alert",IF(
      'Compound Alert'!T162 &gt;= 7, "HIGH",IF(
         'Compound Alert'!T162 &gt;= 5, "MED","LOW")), IF(
            $B$8="Underlying Vulnerability", IF(
               'Compound Alert'!AA162 &gt;= 10, "HIGH",IF(
                  'Compound Alert'!AA162 &gt;= 7, "MED","LOW")),IF(
                     $B$8="Emerging Threat", IF(
                        'Compound Alert'!AH162 &gt;= 10, "HIGH",IF(
                            'Compound Alert'!AH162 &gt;= 7, "MED","LOW")))))</f>
        <v>LOW</v>
      </c>
      <c r="M205" s="25" t="str">
        <f ca="1">IF(
   $B$8="Overall Alert",IF(
      'Compound Alert'!U162 &gt;= 7, "HIGH",IF(
         'Compound Alert'!U162 &gt;= 5, "MED","LOW")), IF(
            $B$8="Underlying Vulnerability", IF(
               'Compound Alert'!AB162 &gt;= 10, "HIGH",IF(
                  'Compound Alert'!AB162 &gt;= 7, "MED","LOW")),IF(
                     $B$8="Emerging Threat", IF(
                        'Compound Alert'!AI162 &gt;= 10, "HIGH",IF(
                            'Compound Alert'!AI162 &gt;= 7, "MED","LOW")))))</f>
        <v>LOW</v>
      </c>
      <c r="N205" s="25" t="str">
        <f ca="1">IF(
   $B$8="Overall Alert",IF(
      'Compound Alert'!V162 &gt;= 7, "HIGH",IF(
         'Compound Alert'!V162 &gt;= 5, "MED","LOW")), IF(
            $B$8="Underlying Vulnerability", IF(
               'Compound Alert'!AC162 &gt;= 10, "HIGH",IF(
                  'Compound Alert'!AC162 &gt;= 7, "MED","LOW")),IF(
                     $B$8="Emerging Threat", IF(
                        'Compound Alert'!AJ162 &gt;= 10, "HIGH",IF(
                            'Compound Alert'!AJ162 &gt;= 7, "MED","LOW")))))</f>
        <v>LOW</v>
      </c>
      <c r="O205" s="25" t="str">
        <f ca="1">IF(
   $B$8="Overall Alert",IF(
      'Compound Alert'!W162 &gt;= 7, "HIGH",IF(
         'Compound Alert'!W162 &gt;= 5, "MED","LOW")), IF(
            $B$8="Underlying Vulnerability", IF(
               'Compound Alert'!AD162 &gt;= 10, "HIGH",IF(
                  'Compound Alert'!AD162 &gt;= 7, "MED","LOW")),IF(
                     $B$8="Emerging Threat", IF(
                        'Compound Alert'!AK162 &gt;= 10, "HIGH",IF(
                            'Compound Alert'!AK162 &gt;= 7, "MED","LOW")))))</f>
        <v>LOW</v>
      </c>
      <c r="P205" s="25"/>
      <c r="Q205" s="26"/>
      <c r="R205" s="26"/>
      <c r="S205" s="21"/>
      <c r="T205" s="21"/>
      <c r="U205" s="21"/>
      <c r="V205" s="21"/>
      <c r="W205" s="21"/>
      <c r="X205" s="21"/>
      <c r="Y205" s="27"/>
      <c r="Z205" s="27"/>
      <c r="AA205" s="27"/>
      <c r="AB205" s="27"/>
      <c r="AC205" s="27"/>
      <c r="AD205" s="27"/>
      <c r="AE205" s="27"/>
      <c r="AF205" s="27"/>
      <c r="AJ205" s="21"/>
      <c r="AK205" s="21"/>
      <c r="AL205" s="21"/>
      <c r="AM205" s="21"/>
      <c r="AN205" s="21"/>
      <c r="AO205" s="21"/>
      <c r="AP205" s="21"/>
      <c r="AQ205" s="21"/>
      <c r="AR205" s="21"/>
      <c r="AS205" s="21"/>
      <c r="AT205" s="21"/>
      <c r="AU205" s="21"/>
      <c r="AV205" s="21"/>
      <c r="AW205" s="21"/>
      <c r="AX205" s="21"/>
    </row>
    <row r="206" spans="1:50" x14ac:dyDescent="0.2">
      <c r="A206" s="63">
        <v>165</v>
      </c>
      <c r="B206" s="20" t="str">
        <f>'Compound Alert'!B170</f>
        <v>Romania</v>
      </c>
      <c r="C206" s="20" t="str">
        <f>'Compound Alert'!C170</f>
        <v>ROU</v>
      </c>
      <c r="D206" s="20" t="str">
        <f>'Compound Alert'!D170</f>
        <v>ECS           Europe &amp; Central Asia</v>
      </c>
      <c r="E206" s="20" t="str">
        <f>'Compound Alert'!E170</f>
        <v>IBRD</v>
      </c>
      <c r="F206" s="217">
        <f ca="1">'Compound Alert'!F170</f>
        <v>165</v>
      </c>
      <c r="G206" s="22">
        <f ca="1">IF($B$8="Overall Alert",'Compound Alert'!G170,IF($B$8="Underlying Vulnerability",'Compound Alert'!J170,IF($B$8="Emerging Threat",'Compound Alert'!M170)))</f>
        <v>0</v>
      </c>
      <c r="H206" s="23">
        <f ca="1">IF($B$8="Overall Alert",'Compound Alert'!H170,IF($B$8="Underlying Vulnerability",'Compound Alert'!K170,IF($B$8="Emerging Threat",'Compound Alert'!N170)))</f>
        <v>0</v>
      </c>
      <c r="I206" s="50">
        <f t="shared" ca="1" si="2"/>
        <v>0</v>
      </c>
      <c r="J206" s="25" t="str">
        <f ca="1">IF(
   $B$8="Overall Alert",IF(
      'Compound Alert'!R170 &gt;= 7, "HIGH",IF(
         'Compound Alert'!R170 &gt;= 5, "MED","LOW")), IF(
            $B$8="Underlying Vulnerability", IF(
               'Compound Alert'!Y170 &gt;= 10, "HIGH",IF(
                  'Compound Alert'!Y170 &gt;= 7, "MED","LOW")),IF(
                     $B$8="Emerging Threat", IF(
                        'Compound Alert'!AF170 &gt;= 10, "HIGH",IF(
                            'Compound Alert'!AF170 &gt;= 7, "MED","LOW")))))</f>
        <v>LOW</v>
      </c>
      <c r="K206" s="25" t="str">
        <f ca="1">IF(
   $B$8="Overall Alert",IF(
      'Compound Alert'!S170 &gt;= 7, "HIGH",IF(
         'Compound Alert'!S170 &gt;= 5, "MED","LOW")), IF(
            $B$8="Underlying Vulnerability", IF(
               'Compound Alert'!Z170 &gt;= 10, "HIGH",IF(
                  'Compound Alert'!Z170 &gt;= 7, "MED","LOW")),IF(
                     $B$8="Emerging Threat", IF(
                        'Compound Alert'!AG170 &gt;= 10, "HIGH",IF(
                            'Compound Alert'!AG170 &gt;= 7, "MED","LOW")))))</f>
        <v>LOW</v>
      </c>
      <c r="L206" s="25" t="str">
        <f ca="1">IF(
   $B$8="Overall Alert",IF(
      'Compound Alert'!T170 &gt;= 7, "HIGH",IF(
         'Compound Alert'!T170 &gt;= 5, "MED","LOW")), IF(
            $B$8="Underlying Vulnerability", IF(
               'Compound Alert'!AA170 &gt;= 10, "HIGH",IF(
                  'Compound Alert'!AA170 &gt;= 7, "MED","LOW")),IF(
                     $B$8="Emerging Threat", IF(
                        'Compound Alert'!AH170 &gt;= 10, "HIGH",IF(
                            'Compound Alert'!AH170 &gt;= 7, "MED","LOW")))))</f>
        <v>LOW</v>
      </c>
      <c r="M206" s="25" t="str">
        <f ca="1">IF(
   $B$8="Overall Alert",IF(
      'Compound Alert'!U170 &gt;= 7, "HIGH",IF(
         'Compound Alert'!U170 &gt;= 5, "MED","LOW")), IF(
            $B$8="Underlying Vulnerability", IF(
               'Compound Alert'!AB170 &gt;= 10, "HIGH",IF(
                  'Compound Alert'!AB170 &gt;= 7, "MED","LOW")),IF(
                     $B$8="Emerging Threat", IF(
                        'Compound Alert'!AI170 &gt;= 10, "HIGH",IF(
                            'Compound Alert'!AI170 &gt;= 7, "MED","LOW")))))</f>
        <v>LOW</v>
      </c>
      <c r="N206" s="25" t="str">
        <f ca="1">IF(
   $B$8="Overall Alert",IF(
      'Compound Alert'!V170 &gt;= 7, "HIGH",IF(
         'Compound Alert'!V170 &gt;= 5, "MED","LOW")), IF(
            $B$8="Underlying Vulnerability", IF(
               'Compound Alert'!AC170 &gt;= 10, "HIGH",IF(
                  'Compound Alert'!AC170 &gt;= 7, "MED","LOW")),IF(
                     $B$8="Emerging Threat", IF(
                        'Compound Alert'!AJ170 &gt;= 10, "HIGH",IF(
                            'Compound Alert'!AJ170 &gt;= 7, "MED","LOW")))))</f>
        <v>LOW</v>
      </c>
      <c r="O206" s="25" t="str">
        <f ca="1">IF(
   $B$8="Overall Alert",IF(
      'Compound Alert'!W170 &gt;= 7, "HIGH",IF(
         'Compound Alert'!W170 &gt;= 5, "MED","LOW")), IF(
            $B$8="Underlying Vulnerability", IF(
               'Compound Alert'!AD170 &gt;= 10, "HIGH",IF(
                  'Compound Alert'!AD170 &gt;= 7, "MED","LOW")),IF(
                     $B$8="Emerging Threat", IF(
                        'Compound Alert'!AK170 &gt;= 10, "HIGH",IF(
                            'Compound Alert'!AK170 &gt;= 7, "MED","LOW")))))</f>
        <v>LOW</v>
      </c>
      <c r="P206" s="25"/>
      <c r="Q206" s="26"/>
      <c r="R206" s="26"/>
      <c r="S206" s="21"/>
      <c r="T206" s="21"/>
      <c r="U206" s="21"/>
      <c r="V206" s="21"/>
      <c r="W206" s="21"/>
      <c r="X206" s="21"/>
      <c r="Y206" s="27"/>
      <c r="Z206" s="27"/>
      <c r="AA206" s="27"/>
      <c r="AB206" s="27"/>
      <c r="AC206" s="27"/>
      <c r="AD206" s="27"/>
      <c r="AE206" s="27"/>
      <c r="AF206" s="27"/>
      <c r="AJ206" s="21"/>
      <c r="AK206" s="21"/>
      <c r="AL206" s="21"/>
      <c r="AM206" s="21"/>
      <c r="AN206" s="21"/>
      <c r="AO206" s="21"/>
      <c r="AP206" s="21"/>
      <c r="AQ206" s="21"/>
      <c r="AR206" s="21"/>
      <c r="AS206" s="21"/>
      <c r="AT206" s="21"/>
      <c r="AU206" s="21"/>
      <c r="AV206" s="21"/>
      <c r="AW206" s="21"/>
      <c r="AX206" s="21"/>
    </row>
    <row r="207" spans="1:50" x14ac:dyDescent="0.2">
      <c r="A207" s="63">
        <v>166</v>
      </c>
      <c r="B207" s="20" t="str">
        <f>'Compound Alert'!B186</f>
        <v>Slovak Republic</v>
      </c>
      <c r="C207" s="20" t="str">
        <f>'Compound Alert'!C186</f>
        <v>SVK</v>
      </c>
      <c r="D207" s="20" t="str">
        <f>'Compound Alert'!D186</f>
        <v>ECS           Europe &amp; Central Asia</v>
      </c>
      <c r="E207" s="20" t="str">
        <f>'Compound Alert'!E186</f>
        <v>NA</v>
      </c>
      <c r="F207" s="217">
        <f ca="1">'Compound Alert'!F186</f>
        <v>181</v>
      </c>
      <c r="G207" s="22">
        <f ca="1">IF($B$8="Overall Alert",'Compound Alert'!G186,IF($B$8="Underlying Vulnerability",'Compound Alert'!J186,IF($B$8="Emerging Threat",'Compound Alert'!M186)))</f>
        <v>0</v>
      </c>
      <c r="H207" s="23">
        <f ca="1">IF($B$8="Overall Alert",'Compound Alert'!H186,IF($B$8="Underlying Vulnerability",'Compound Alert'!K186,IF($B$8="Emerging Threat",'Compound Alert'!N186)))</f>
        <v>0</v>
      </c>
      <c r="I207" s="50">
        <f t="shared" ca="1" si="2"/>
        <v>0</v>
      </c>
      <c r="J207" s="25" t="str">
        <f ca="1">IF(
   $B$8="Overall Alert",IF(
      'Compound Alert'!R186 &gt;= 7, "HIGH",IF(
         'Compound Alert'!R186 &gt;= 5, "MED","LOW")), IF(
            $B$8="Underlying Vulnerability", IF(
               'Compound Alert'!Y186 &gt;= 10, "HIGH",IF(
                  'Compound Alert'!Y186 &gt;= 7, "MED","LOW")),IF(
                     $B$8="Emerging Threat", IF(
                        'Compound Alert'!AF186 &gt;= 10, "HIGH",IF(
                            'Compound Alert'!AF186 &gt;= 7, "MED","LOW")))))</f>
        <v>LOW</v>
      </c>
      <c r="K207" s="25" t="str">
        <f ca="1">IF(
   $B$8="Overall Alert",IF(
      'Compound Alert'!S186 &gt;= 7, "HIGH",IF(
         'Compound Alert'!S186 &gt;= 5, "MED","LOW")), IF(
            $B$8="Underlying Vulnerability", IF(
               'Compound Alert'!Z186 &gt;= 10, "HIGH",IF(
                  'Compound Alert'!Z186 &gt;= 7, "MED","LOW")),IF(
                     $B$8="Emerging Threat", IF(
                        'Compound Alert'!AG186 &gt;= 10, "HIGH",IF(
                            'Compound Alert'!AG186 &gt;= 7, "MED","LOW")))))</f>
        <v>LOW</v>
      </c>
      <c r="L207" s="25" t="str">
        <f ca="1">IF(
   $B$8="Overall Alert",IF(
      'Compound Alert'!T186 &gt;= 7, "HIGH",IF(
         'Compound Alert'!T186 &gt;= 5, "MED","LOW")), IF(
            $B$8="Underlying Vulnerability", IF(
               'Compound Alert'!AA186 &gt;= 10, "HIGH",IF(
                  'Compound Alert'!AA186 &gt;= 7, "MED","LOW")),IF(
                     $B$8="Emerging Threat", IF(
                        'Compound Alert'!AH186 &gt;= 10, "HIGH",IF(
                            'Compound Alert'!AH186 &gt;= 7, "MED","LOW")))))</f>
        <v>LOW</v>
      </c>
      <c r="M207" s="25" t="str">
        <f ca="1">IF(
   $B$8="Overall Alert",IF(
      'Compound Alert'!U186 &gt;= 7, "HIGH",IF(
         'Compound Alert'!U186 &gt;= 5, "MED","LOW")), IF(
            $B$8="Underlying Vulnerability", IF(
               'Compound Alert'!AB186 &gt;= 10, "HIGH",IF(
                  'Compound Alert'!AB186 &gt;= 7, "MED","LOW")),IF(
                     $B$8="Emerging Threat", IF(
                        'Compound Alert'!AI186 &gt;= 10, "HIGH",IF(
                            'Compound Alert'!AI186 &gt;= 7, "MED","LOW")))))</f>
        <v>LOW</v>
      </c>
      <c r="N207" s="25" t="str">
        <f ca="1">IF(
   $B$8="Overall Alert",IF(
      'Compound Alert'!V186 &gt;= 7, "HIGH",IF(
         'Compound Alert'!V186 &gt;= 5, "MED","LOW")), IF(
            $B$8="Underlying Vulnerability", IF(
               'Compound Alert'!AC186 &gt;= 10, "HIGH",IF(
                  'Compound Alert'!AC186 &gt;= 7, "MED","LOW")),IF(
                     $B$8="Emerging Threat", IF(
                        'Compound Alert'!AJ186 &gt;= 10, "HIGH",IF(
                            'Compound Alert'!AJ186 &gt;= 7, "MED","LOW")))))</f>
        <v>LOW</v>
      </c>
      <c r="O207" s="25" t="str">
        <f ca="1">IF(
   $B$8="Overall Alert",IF(
      'Compound Alert'!W186 &gt;= 7, "HIGH",IF(
         'Compound Alert'!W186 &gt;= 5, "MED","LOW")), IF(
            $B$8="Underlying Vulnerability", IF(
               'Compound Alert'!AD186 &gt;= 10, "HIGH",IF(
                  'Compound Alert'!AD186 &gt;= 7, "MED","LOW")),IF(
                     $B$8="Emerging Threat", IF(
                        'Compound Alert'!AK186 &gt;= 10, "HIGH",IF(
                            'Compound Alert'!AK186 &gt;= 7, "MED","LOW")))))</f>
        <v>LOW</v>
      </c>
      <c r="P207" s="25"/>
      <c r="Q207" s="26"/>
      <c r="R207" s="26"/>
      <c r="S207" s="21"/>
      <c r="T207" s="21"/>
      <c r="U207" s="21"/>
      <c r="V207" s="21"/>
      <c r="W207" s="21"/>
      <c r="X207" s="21"/>
      <c r="Y207" s="27"/>
      <c r="Z207" s="27"/>
      <c r="AA207" s="27"/>
      <c r="AB207" s="27"/>
      <c r="AC207" s="27"/>
      <c r="AD207" s="27"/>
      <c r="AE207" s="27"/>
      <c r="AF207" s="27"/>
      <c r="AJ207" s="21"/>
      <c r="AK207" s="21"/>
      <c r="AL207" s="21"/>
      <c r="AM207" s="21"/>
      <c r="AN207" s="21"/>
      <c r="AO207" s="21"/>
      <c r="AP207" s="21"/>
      <c r="AQ207" s="21"/>
      <c r="AR207" s="21"/>
      <c r="AS207" s="21"/>
      <c r="AT207" s="21"/>
      <c r="AU207" s="21"/>
      <c r="AV207" s="21"/>
      <c r="AW207" s="21"/>
      <c r="AX207" s="21"/>
    </row>
    <row r="208" spans="1:50" x14ac:dyDescent="0.2">
      <c r="A208" s="63">
        <v>167</v>
      </c>
      <c r="B208" s="20" t="str">
        <f>'Compound Alert'!B100</f>
        <v>Israel</v>
      </c>
      <c r="C208" s="20" t="str">
        <f>'Compound Alert'!C100</f>
        <v>ISR</v>
      </c>
      <c r="D208" s="20" t="str">
        <f>'Compound Alert'!D100</f>
        <v>MEA           Middle East &amp; North Africa</v>
      </c>
      <c r="E208" s="20" t="str">
        <f>'Compound Alert'!E100</f>
        <v>NA</v>
      </c>
      <c r="F208" s="217">
        <f ca="1">'Compound Alert'!F100</f>
        <v>95</v>
      </c>
      <c r="G208" s="22">
        <f ca="1">IF($B$8="Overall Alert",'Compound Alert'!G100,IF($B$8="Underlying Vulnerability",'Compound Alert'!J100,IF($B$8="Emerging Threat",'Compound Alert'!M100)))</f>
        <v>0</v>
      </c>
      <c r="H208" s="23">
        <f ca="1">IF($B$8="Overall Alert",'Compound Alert'!H100,IF($B$8="Underlying Vulnerability",'Compound Alert'!K100,IF($B$8="Emerging Threat",'Compound Alert'!N100)))</f>
        <v>0</v>
      </c>
      <c r="I208" s="50">
        <f t="shared" ca="1" si="2"/>
        <v>0</v>
      </c>
      <c r="J208" s="25" t="str">
        <f ca="1">IF(
   $B$8="Overall Alert",IF(
      'Compound Alert'!R100 &gt;= 7, "HIGH",IF(
         'Compound Alert'!R100 &gt;= 5, "MED","LOW")), IF(
            $B$8="Underlying Vulnerability", IF(
               'Compound Alert'!Y100 &gt;= 10, "HIGH",IF(
                  'Compound Alert'!Y100 &gt;= 7, "MED","LOW")),IF(
                     $B$8="Emerging Threat", IF(
                        'Compound Alert'!AF100 &gt;= 10, "HIGH",IF(
                            'Compound Alert'!AF100 &gt;= 7, "MED","LOW")))))</f>
        <v>LOW</v>
      </c>
      <c r="K208" s="25" t="str">
        <f ca="1">IF(
   $B$8="Overall Alert",IF(
      'Compound Alert'!S100 &gt;= 7, "HIGH",IF(
         'Compound Alert'!S100 &gt;= 5, "MED","LOW")), IF(
            $B$8="Underlying Vulnerability", IF(
               'Compound Alert'!Z100 &gt;= 10, "HIGH",IF(
                  'Compound Alert'!Z100 &gt;= 7, "MED","LOW")),IF(
                     $B$8="Emerging Threat", IF(
                        'Compound Alert'!AG100 &gt;= 10, "HIGH",IF(
                            'Compound Alert'!AG100 &gt;= 7, "MED","LOW")))))</f>
        <v>LOW</v>
      </c>
      <c r="L208" s="25" t="str">
        <f ca="1">IF(
   $B$8="Overall Alert",IF(
      'Compound Alert'!T100 &gt;= 7, "HIGH",IF(
         'Compound Alert'!T100 &gt;= 5, "MED","LOW")), IF(
            $B$8="Underlying Vulnerability", IF(
               'Compound Alert'!AA100 &gt;= 10, "HIGH",IF(
                  'Compound Alert'!AA100 &gt;= 7, "MED","LOW")),IF(
                     $B$8="Emerging Threat", IF(
                        'Compound Alert'!AH100 &gt;= 10, "HIGH",IF(
                            'Compound Alert'!AH100 &gt;= 7, "MED","LOW")))))</f>
        <v>LOW</v>
      </c>
      <c r="M208" s="25" t="str">
        <f ca="1">IF(
   $B$8="Overall Alert",IF(
      'Compound Alert'!U100 &gt;= 7, "HIGH",IF(
         'Compound Alert'!U100 &gt;= 5, "MED","LOW")), IF(
            $B$8="Underlying Vulnerability", IF(
               'Compound Alert'!AB100 &gt;= 10, "HIGH",IF(
                  'Compound Alert'!AB100 &gt;= 7, "MED","LOW")),IF(
                     $B$8="Emerging Threat", IF(
                        'Compound Alert'!AI100 &gt;= 10, "HIGH",IF(
                            'Compound Alert'!AI100 &gt;= 7, "MED","LOW")))))</f>
        <v>LOW</v>
      </c>
      <c r="N208" s="25" t="str">
        <f ca="1">IF(
   $B$8="Overall Alert",IF(
      'Compound Alert'!V100 &gt;= 7, "HIGH",IF(
         'Compound Alert'!V100 &gt;= 5, "MED","LOW")), IF(
            $B$8="Underlying Vulnerability", IF(
               'Compound Alert'!AC100 &gt;= 10, "HIGH",IF(
                  'Compound Alert'!AC100 &gt;= 7, "MED","LOW")),IF(
                     $B$8="Emerging Threat", IF(
                        'Compound Alert'!AJ100 &gt;= 10, "HIGH",IF(
                            'Compound Alert'!AJ100 &gt;= 7, "MED","LOW")))))</f>
        <v>LOW</v>
      </c>
      <c r="O208" s="25" t="str">
        <f ca="1">IF(
   $B$8="Overall Alert",IF(
      'Compound Alert'!W100 &gt;= 7, "HIGH",IF(
         'Compound Alert'!W100 &gt;= 5, "MED","LOW")), IF(
            $B$8="Underlying Vulnerability", IF(
               'Compound Alert'!AD100 &gt;= 10, "HIGH",IF(
                  'Compound Alert'!AD100 &gt;= 7, "MED","LOW")),IF(
                     $B$8="Emerging Threat", IF(
                        'Compound Alert'!AK100 &gt;= 10, "HIGH",IF(
                            'Compound Alert'!AK100 &gt;= 7, "MED","LOW")))))</f>
        <v>LOW</v>
      </c>
      <c r="P208" s="25"/>
      <c r="Q208" s="26"/>
      <c r="R208" s="26"/>
      <c r="S208" s="21"/>
      <c r="T208" s="21"/>
      <c r="U208" s="21"/>
      <c r="V208" s="21"/>
      <c r="W208" s="21"/>
      <c r="X208" s="21"/>
      <c r="Y208" s="27"/>
      <c r="Z208" s="27"/>
      <c r="AA208" s="27"/>
      <c r="AB208" s="27"/>
      <c r="AC208" s="27"/>
      <c r="AD208" s="27"/>
      <c r="AE208" s="27"/>
      <c r="AF208" s="27"/>
      <c r="AJ208" s="21"/>
      <c r="AK208" s="21"/>
      <c r="AL208" s="21"/>
      <c r="AM208" s="21"/>
      <c r="AN208" s="21"/>
      <c r="AO208" s="21"/>
      <c r="AP208" s="21"/>
      <c r="AQ208" s="21"/>
      <c r="AR208" s="21"/>
      <c r="AS208" s="21"/>
      <c r="AT208" s="21"/>
      <c r="AU208" s="21"/>
      <c r="AV208" s="21"/>
      <c r="AW208" s="21"/>
      <c r="AX208" s="21"/>
    </row>
    <row r="209" spans="1:50" x14ac:dyDescent="0.2">
      <c r="A209" s="63">
        <v>168</v>
      </c>
      <c r="B209" s="20" t="str">
        <f>'Compound Alert'!B54</f>
        <v>Cyprus</v>
      </c>
      <c r="C209" s="20" t="str">
        <f>'Compound Alert'!C54</f>
        <v>CYP</v>
      </c>
      <c r="D209" s="20" t="str">
        <f>'Compound Alert'!D54</f>
        <v>ECS           Europe &amp; Central Asia</v>
      </c>
      <c r="E209" s="20" t="str">
        <f>'Compound Alert'!E54</f>
        <v>NA</v>
      </c>
      <c r="F209" s="217">
        <f ca="1">'Compound Alert'!F54</f>
        <v>49</v>
      </c>
      <c r="G209" s="22">
        <f ca="1">IF($B$8="Overall Alert",'Compound Alert'!G54,IF($B$8="Underlying Vulnerability",'Compound Alert'!J54,IF($B$8="Emerging Threat",'Compound Alert'!M54)))</f>
        <v>0</v>
      </c>
      <c r="H209" s="23">
        <f ca="1">IF($B$8="Overall Alert",'Compound Alert'!H54,IF($B$8="Underlying Vulnerability",'Compound Alert'!K54,IF($B$8="Emerging Threat",'Compound Alert'!N54)))</f>
        <v>0</v>
      </c>
      <c r="I209" s="50">
        <f t="shared" ca="1" si="2"/>
        <v>0</v>
      </c>
      <c r="J209" s="25" t="str">
        <f ca="1">IF(
   $B$8="Overall Alert",IF(
      'Compound Alert'!R54 &gt;= 7, "HIGH",IF(
         'Compound Alert'!R54 &gt;= 5, "MED","LOW")), IF(
            $B$8="Underlying Vulnerability", IF(
               'Compound Alert'!Y54 &gt;= 10, "HIGH",IF(
                  'Compound Alert'!Y54 &gt;= 7, "MED","LOW")),IF(
                     $B$8="Emerging Threat", IF(
                        'Compound Alert'!AF54 &gt;= 10, "HIGH",IF(
                            'Compound Alert'!AF54 &gt;= 7, "MED","LOW")))))</f>
        <v>LOW</v>
      </c>
      <c r="K209" s="25" t="str">
        <f ca="1">IF(
   $B$8="Overall Alert",IF(
      'Compound Alert'!S54 &gt;= 7, "HIGH",IF(
         'Compound Alert'!S54 &gt;= 5, "MED","LOW")), IF(
            $B$8="Underlying Vulnerability", IF(
               'Compound Alert'!Z54 &gt;= 10, "HIGH",IF(
                  'Compound Alert'!Z54 &gt;= 7, "MED","LOW")),IF(
                     $B$8="Emerging Threat", IF(
                        'Compound Alert'!AG54 &gt;= 10, "HIGH",IF(
                            'Compound Alert'!AG54 &gt;= 7, "MED","LOW")))))</f>
        <v>LOW</v>
      </c>
      <c r="L209" s="25" t="str">
        <f ca="1">IF(
   $B$8="Overall Alert",IF(
      'Compound Alert'!T54 &gt;= 7, "HIGH",IF(
         'Compound Alert'!T54 &gt;= 5, "MED","LOW")), IF(
            $B$8="Underlying Vulnerability", IF(
               'Compound Alert'!AA54 &gt;= 10, "HIGH",IF(
                  'Compound Alert'!AA54 &gt;= 7, "MED","LOW")),IF(
                     $B$8="Emerging Threat", IF(
                        'Compound Alert'!AH54 &gt;= 10, "HIGH",IF(
                            'Compound Alert'!AH54 &gt;= 7, "MED","LOW")))))</f>
        <v>LOW</v>
      </c>
      <c r="M209" s="25" t="str">
        <f ca="1">IF(
   $B$8="Overall Alert",IF(
      'Compound Alert'!U54 &gt;= 7, "HIGH",IF(
         'Compound Alert'!U54 &gt;= 5, "MED","LOW")), IF(
            $B$8="Underlying Vulnerability", IF(
               'Compound Alert'!AB54 &gt;= 10, "HIGH",IF(
                  'Compound Alert'!AB54 &gt;= 7, "MED","LOW")),IF(
                     $B$8="Emerging Threat", IF(
                        'Compound Alert'!AI54 &gt;= 10, "HIGH",IF(
                            'Compound Alert'!AI54 &gt;= 7, "MED","LOW")))))</f>
        <v>LOW</v>
      </c>
      <c r="N209" s="25" t="str">
        <f ca="1">IF(
   $B$8="Overall Alert",IF(
      'Compound Alert'!V54 &gt;= 7, "HIGH",IF(
         'Compound Alert'!V54 &gt;= 5, "MED","LOW")), IF(
            $B$8="Underlying Vulnerability", IF(
               'Compound Alert'!AC54 &gt;= 10, "HIGH",IF(
                  'Compound Alert'!AC54 &gt;= 7, "MED","LOW")),IF(
                     $B$8="Emerging Threat", IF(
                        'Compound Alert'!AJ54 &gt;= 10, "HIGH",IF(
                            'Compound Alert'!AJ54 &gt;= 7, "MED","LOW")))))</f>
        <v>LOW</v>
      </c>
      <c r="O209" s="25" t="str">
        <f ca="1">IF(
   $B$8="Overall Alert",IF(
      'Compound Alert'!W54 &gt;= 7, "HIGH",IF(
         'Compound Alert'!W54 &gt;= 5, "MED","LOW")), IF(
            $B$8="Underlying Vulnerability", IF(
               'Compound Alert'!AD54 &gt;= 10, "HIGH",IF(
                  'Compound Alert'!AD54 &gt;= 7, "MED","LOW")),IF(
                     $B$8="Emerging Threat", IF(
                        'Compound Alert'!AK54 &gt;= 10, "HIGH",IF(
                            'Compound Alert'!AK54 &gt;= 7, "MED","LOW")))))</f>
        <v>LOW</v>
      </c>
      <c r="P209" s="25"/>
      <c r="Q209" s="26"/>
      <c r="R209" s="26"/>
      <c r="S209" s="21"/>
      <c r="T209" s="21"/>
      <c r="U209" s="21"/>
      <c r="V209" s="21"/>
      <c r="W209" s="21"/>
      <c r="X209" s="21"/>
      <c r="Y209" s="27"/>
      <c r="Z209" s="27"/>
      <c r="AA209" s="27"/>
      <c r="AB209" s="27"/>
      <c r="AC209" s="27"/>
      <c r="AD209" s="27"/>
      <c r="AE209" s="27"/>
      <c r="AF209" s="27"/>
      <c r="AJ209" s="21"/>
      <c r="AK209" s="21"/>
      <c r="AL209" s="21"/>
      <c r="AM209" s="21"/>
      <c r="AN209" s="21"/>
      <c r="AO209" s="21"/>
      <c r="AP209" s="21"/>
      <c r="AQ209" s="21"/>
      <c r="AR209" s="21"/>
      <c r="AS209" s="21"/>
      <c r="AT209" s="21"/>
      <c r="AU209" s="21"/>
      <c r="AV209" s="21"/>
      <c r="AW209" s="21"/>
      <c r="AX209" s="21"/>
    </row>
    <row r="210" spans="1:50" x14ac:dyDescent="0.2">
      <c r="A210" s="63">
        <v>169</v>
      </c>
      <c r="B210" s="20" t="str">
        <f>'Compound Alert'!B210</f>
        <v>United States</v>
      </c>
      <c r="C210" s="20" t="str">
        <f>'Compound Alert'!C210</f>
        <v>USA</v>
      </c>
      <c r="D210" s="20" t="str">
        <f>'Compound Alert'!D210</f>
        <v>NAC           North America</v>
      </c>
      <c r="E210" s="20" t="str">
        <f>'Compound Alert'!E210</f>
        <v>NA</v>
      </c>
      <c r="F210" s="217">
        <f>'Compound Alert'!F210</f>
        <v>0</v>
      </c>
      <c r="G210" s="22">
        <f ca="1">IF($B$8="Overall Alert",'Compound Alert'!G210,IF($B$8="Underlying Vulnerability",'Compound Alert'!J210,IF($B$8="Emerging Threat",'Compound Alert'!M210)))</f>
        <v>0</v>
      </c>
      <c r="H210" s="23">
        <f ca="1">IF($B$8="Overall Alert",'Compound Alert'!H210,IF($B$8="Underlying Vulnerability",'Compound Alert'!K210,IF($B$8="Emerging Threat",'Compound Alert'!N210)))</f>
        <v>0</v>
      </c>
      <c r="I210" s="50">
        <f t="shared" ca="1" si="2"/>
        <v>0</v>
      </c>
      <c r="J210" s="25" t="str">
        <f ca="1">IF(
   $B$8="Overall Alert",IF(
      'Compound Alert'!R210 &gt;= 7, "HIGH",IF(
         'Compound Alert'!R210 &gt;= 5, "MED","LOW")), IF(
            $B$8="Underlying Vulnerability", IF(
               'Compound Alert'!Y210 &gt;= 10, "HIGH",IF(
                  'Compound Alert'!Y210 &gt;= 7, "MED","LOW")),IF(
                     $B$8="Emerging Threat", IF(
                        'Compound Alert'!AF210 &gt;= 10, "HIGH",IF(
                            'Compound Alert'!AF210 &gt;= 7, "MED","LOW")))))</f>
        <v>LOW</v>
      </c>
      <c r="K210" s="25" t="str">
        <f ca="1">IF(
   $B$8="Overall Alert",IF(
      'Compound Alert'!S210 &gt;= 7, "HIGH",IF(
         'Compound Alert'!S210 &gt;= 5, "MED","LOW")), IF(
            $B$8="Underlying Vulnerability", IF(
               'Compound Alert'!Z210 &gt;= 10, "HIGH",IF(
                  'Compound Alert'!Z210 &gt;= 7, "MED","LOW")),IF(
                     $B$8="Emerging Threat", IF(
                        'Compound Alert'!AG210 &gt;= 10, "HIGH",IF(
                            'Compound Alert'!AG210 &gt;= 7, "MED","LOW")))))</f>
        <v>LOW</v>
      </c>
      <c r="L210" s="25" t="str">
        <f ca="1">IF(
   $B$8="Overall Alert",IF(
      'Compound Alert'!T210 &gt;= 7, "HIGH",IF(
         'Compound Alert'!T210 &gt;= 5, "MED","LOW")), IF(
            $B$8="Underlying Vulnerability", IF(
               'Compound Alert'!AA210 &gt;= 10, "HIGH",IF(
                  'Compound Alert'!AA210 &gt;= 7, "MED","LOW")),IF(
                     $B$8="Emerging Threat", IF(
                        'Compound Alert'!AH210 &gt;= 10, "HIGH",IF(
                            'Compound Alert'!AH210 &gt;= 7, "MED","LOW")))))</f>
        <v>LOW</v>
      </c>
      <c r="M210" s="25" t="str">
        <f ca="1">IF(
   $B$8="Overall Alert",IF(
      'Compound Alert'!U210 &gt;= 7, "HIGH",IF(
         'Compound Alert'!U210 &gt;= 5, "MED","LOW")), IF(
            $B$8="Underlying Vulnerability", IF(
               'Compound Alert'!AB210 &gt;= 10, "HIGH",IF(
                  'Compound Alert'!AB210 &gt;= 7, "MED","LOW")),IF(
                     $B$8="Emerging Threat", IF(
                        'Compound Alert'!AI210 &gt;= 10, "HIGH",IF(
                            'Compound Alert'!AI210 &gt;= 7, "MED","LOW")))))</f>
        <v>LOW</v>
      </c>
      <c r="N210" s="25" t="str">
        <f ca="1">IF(
   $B$8="Overall Alert",IF(
      'Compound Alert'!V210 &gt;= 7, "HIGH",IF(
         'Compound Alert'!V210 &gt;= 5, "MED","LOW")), IF(
            $B$8="Underlying Vulnerability", IF(
               'Compound Alert'!AC210 &gt;= 10, "HIGH",IF(
                  'Compound Alert'!AC210 &gt;= 7, "MED","LOW")),IF(
                     $B$8="Emerging Threat", IF(
                        'Compound Alert'!AJ210 &gt;= 10, "HIGH",IF(
                            'Compound Alert'!AJ210 &gt;= 7, "MED","LOW")))))</f>
        <v>LOW</v>
      </c>
      <c r="O210" s="25" t="str">
        <f ca="1">IF(
   $B$8="Overall Alert",IF(
      'Compound Alert'!W210 &gt;= 7, "HIGH",IF(
         'Compound Alert'!W210 &gt;= 5, "MED","LOW")), IF(
            $B$8="Underlying Vulnerability", IF(
               'Compound Alert'!AD210 &gt;= 10, "HIGH",IF(
                  'Compound Alert'!AD210 &gt;= 7, "MED","LOW")),IF(
                     $B$8="Emerging Threat", IF(
                        'Compound Alert'!AK210 &gt;= 10, "HIGH",IF(
                            'Compound Alert'!AK210 &gt;= 7, "MED","LOW")))))</f>
        <v>LOW</v>
      </c>
      <c r="P210" s="25"/>
      <c r="Q210" s="26"/>
      <c r="R210" s="26"/>
      <c r="S210" s="21"/>
      <c r="T210" s="21"/>
      <c r="U210" s="21"/>
      <c r="V210" s="21"/>
      <c r="W210" s="21"/>
      <c r="X210" s="21"/>
      <c r="Y210" s="27"/>
      <c r="Z210" s="27"/>
      <c r="AA210" s="27"/>
      <c r="AB210" s="27"/>
      <c r="AC210" s="27"/>
      <c r="AD210" s="27"/>
      <c r="AE210" s="27"/>
      <c r="AF210" s="27"/>
      <c r="AJ210" s="21"/>
      <c r="AK210" s="21"/>
      <c r="AL210" s="21"/>
      <c r="AM210" s="21"/>
      <c r="AN210" s="21"/>
      <c r="AO210" s="21"/>
      <c r="AP210" s="21"/>
      <c r="AQ210" s="21"/>
      <c r="AR210" s="21"/>
      <c r="AS210" s="21"/>
      <c r="AT210" s="21"/>
      <c r="AU210" s="21"/>
      <c r="AV210" s="21"/>
      <c r="AW210" s="21"/>
      <c r="AX210" s="21"/>
    </row>
    <row r="211" spans="1:50" x14ac:dyDescent="0.2">
      <c r="A211" s="63">
        <v>170</v>
      </c>
      <c r="B211" s="20" t="str">
        <f>'Compound Alert'!B130</f>
        <v>Maldives</v>
      </c>
      <c r="C211" s="20" t="str">
        <f>'Compound Alert'!C130</f>
        <v>MDV</v>
      </c>
      <c r="D211" s="20" t="str">
        <f>'Compound Alert'!D130</f>
        <v>SAS           South Asia</v>
      </c>
      <c r="E211" s="20" t="str">
        <f>'Compound Alert'!E130</f>
        <v>IDA</v>
      </c>
      <c r="F211" s="217">
        <f ca="1">'Compound Alert'!F130</f>
        <v>125</v>
      </c>
      <c r="G211" s="22">
        <f ca="1">IF($B$8="Overall Alert",'Compound Alert'!G130,IF($B$8="Underlying Vulnerability",'Compound Alert'!J130,IF($B$8="Emerging Threat",'Compound Alert'!M130)))</f>
        <v>0</v>
      </c>
      <c r="H211" s="23">
        <f ca="1">IF($B$8="Overall Alert",'Compound Alert'!H130,IF($B$8="Underlying Vulnerability",'Compound Alert'!K130,IF($B$8="Emerging Threat",'Compound Alert'!N130)))</f>
        <v>0</v>
      </c>
      <c r="I211" s="50">
        <f t="shared" ca="1" si="2"/>
        <v>0</v>
      </c>
      <c r="J211" s="25" t="str">
        <f ca="1">IF(
   $B$8="Overall Alert",IF(
      'Compound Alert'!R130 &gt;= 7, "HIGH",IF(
         'Compound Alert'!R130 &gt;= 5, "MED","LOW")), IF(
            $B$8="Underlying Vulnerability", IF(
               'Compound Alert'!Y130 &gt;= 10, "HIGH",IF(
                  'Compound Alert'!Y130 &gt;= 7, "MED","LOW")),IF(
                     $B$8="Emerging Threat", IF(
                        'Compound Alert'!AF130 &gt;= 10, "HIGH",IF(
                            'Compound Alert'!AF130 &gt;= 7, "MED","LOW")))))</f>
        <v>LOW</v>
      </c>
      <c r="K211" s="25" t="str">
        <f ca="1">IF(
   $B$8="Overall Alert",IF(
      'Compound Alert'!S130 &gt;= 7, "HIGH",IF(
         'Compound Alert'!S130 &gt;= 5, "MED","LOW")), IF(
            $B$8="Underlying Vulnerability", IF(
               'Compound Alert'!Z130 &gt;= 10, "HIGH",IF(
                  'Compound Alert'!Z130 &gt;= 7, "MED","LOW")),IF(
                     $B$8="Emerging Threat", IF(
                        'Compound Alert'!AG130 &gt;= 10, "HIGH",IF(
                            'Compound Alert'!AG130 &gt;= 7, "MED","LOW")))))</f>
        <v>LOW</v>
      </c>
      <c r="L211" s="25" t="e">
        <f ca="1">IF(
   $B$8="Overall Alert",IF(
      'Compound Alert'!T130 &gt;= 7, "HIGH",IF(
         'Compound Alert'!T130 &gt;= 5, "MED","LOW")), IF(
            $B$8="Underlying Vulnerability", IF(
               'Compound Alert'!AA130 &gt;= 10, "HIGH",IF(
                  'Compound Alert'!AA130 &gt;= 7, "MED","LOW")),IF(
                     $B$8="Emerging Threat", IF(
                        'Compound Alert'!AH130 &gt;= 10, "HIGH",IF(
                            'Compound Alert'!AH130 &gt;= 7, "MED","LOW")))))</f>
        <v>#N/A</v>
      </c>
      <c r="M211" s="25" t="str">
        <f ca="1">IF(
   $B$8="Overall Alert",IF(
      'Compound Alert'!U130 &gt;= 7, "HIGH",IF(
         'Compound Alert'!U130 &gt;= 5, "MED","LOW")), IF(
            $B$8="Underlying Vulnerability", IF(
               'Compound Alert'!AB130 &gt;= 10, "HIGH",IF(
                  'Compound Alert'!AB130 &gt;= 7, "MED","LOW")),IF(
                     $B$8="Emerging Threat", IF(
                        'Compound Alert'!AI130 &gt;= 10, "HIGH",IF(
                            'Compound Alert'!AI130 &gt;= 7, "MED","LOW")))))</f>
        <v>LOW</v>
      </c>
      <c r="N211" s="25" t="str">
        <f ca="1">IF(
   $B$8="Overall Alert",IF(
      'Compound Alert'!V130 &gt;= 7, "HIGH",IF(
         'Compound Alert'!V130 &gt;= 5, "MED","LOW")), IF(
            $B$8="Underlying Vulnerability", IF(
               'Compound Alert'!AC130 &gt;= 10, "HIGH",IF(
                  'Compound Alert'!AC130 &gt;= 7, "MED","LOW")),IF(
                     $B$8="Emerging Threat", IF(
                        'Compound Alert'!AJ130 &gt;= 10, "HIGH",IF(
                            'Compound Alert'!AJ130 &gt;= 7, "MED","LOW")))))</f>
        <v>LOW</v>
      </c>
      <c r="O211" s="25" t="str">
        <f ca="1">IF(
   $B$8="Overall Alert",IF(
      'Compound Alert'!W130 &gt;= 7, "HIGH",IF(
         'Compound Alert'!W130 &gt;= 5, "MED","LOW")), IF(
            $B$8="Underlying Vulnerability", IF(
               'Compound Alert'!AD130 &gt;= 10, "HIGH",IF(
                  'Compound Alert'!AD130 &gt;= 7, "MED","LOW")),IF(
                     $B$8="Emerging Threat", IF(
                        'Compound Alert'!AK130 &gt;= 10, "HIGH",IF(
                            'Compound Alert'!AK130 &gt;= 7, "MED","LOW")))))</f>
        <v>LOW</v>
      </c>
      <c r="P211" s="25"/>
      <c r="Q211" s="26"/>
      <c r="R211" s="26"/>
      <c r="S211" s="21"/>
      <c r="T211" s="21"/>
      <c r="U211" s="21"/>
      <c r="V211" s="21"/>
      <c r="W211" s="21"/>
      <c r="X211" s="21"/>
      <c r="Y211" s="27"/>
      <c r="Z211" s="27"/>
      <c r="AA211" s="27"/>
      <c r="AB211" s="27"/>
      <c r="AC211" s="27"/>
      <c r="AD211" s="27"/>
      <c r="AE211" s="27"/>
      <c r="AF211" s="27"/>
      <c r="AJ211" s="21"/>
      <c r="AK211" s="21"/>
      <c r="AL211" s="21"/>
      <c r="AM211" s="21"/>
      <c r="AN211" s="21"/>
      <c r="AO211" s="21"/>
      <c r="AP211" s="21"/>
      <c r="AQ211" s="21"/>
      <c r="AR211" s="21"/>
      <c r="AS211" s="21"/>
      <c r="AT211" s="21"/>
      <c r="AU211" s="21"/>
      <c r="AV211" s="21"/>
      <c r="AW211" s="21"/>
      <c r="AX211" s="21"/>
    </row>
    <row r="212" spans="1:50" x14ac:dyDescent="0.2">
      <c r="A212" s="63">
        <v>171</v>
      </c>
      <c r="B212" s="20" t="str">
        <f>'Compound Alert'!B10</f>
        <v>Andorra</v>
      </c>
      <c r="C212" s="20" t="str">
        <f>'Compound Alert'!C10</f>
        <v>AND</v>
      </c>
      <c r="D212" s="20" t="str">
        <f>'Compound Alert'!D10</f>
        <v>ECS           Europe &amp; Central Asia</v>
      </c>
      <c r="E212" s="20" t="str">
        <f>'Compound Alert'!E10</f>
        <v>NA</v>
      </c>
      <c r="F212" s="217">
        <f ca="1">'Compound Alert'!F10</f>
        <v>5</v>
      </c>
      <c r="G212" s="22">
        <f ca="1">IF($B$8="Overall Alert",'Compound Alert'!G10,IF($B$8="Underlying Vulnerability",'Compound Alert'!J10,IF($B$8="Emerging Threat",'Compound Alert'!M10)))</f>
        <v>0</v>
      </c>
      <c r="H212" s="23">
        <f ca="1">IF($B$8="Overall Alert",'Compound Alert'!H10,IF($B$8="Underlying Vulnerability",'Compound Alert'!K10,IF($B$8="Emerging Threat",'Compound Alert'!N10)))</f>
        <v>0</v>
      </c>
      <c r="I212" s="50">
        <f t="shared" ca="1" si="2"/>
        <v>0</v>
      </c>
      <c r="J212" s="25" t="str">
        <f ca="1">IF(
   $B$8="Overall Alert",IF(
      'Compound Alert'!R10 &gt;= 7, "HIGH",IF(
         'Compound Alert'!R10 &gt;= 5, "MED","LOW")), IF(
            $B$8="Underlying Vulnerability", IF(
               'Compound Alert'!Y10 &gt;= 10, "HIGH",IF(
                  'Compound Alert'!Y10 &gt;= 7, "MED","LOW")),IF(
                     $B$8="Emerging Threat", IF(
                        'Compound Alert'!AF10 &gt;= 10, "HIGH",IF(
                            'Compound Alert'!AF10 &gt;= 7, "MED","LOW")))))</f>
        <v>LOW</v>
      </c>
      <c r="K212" s="25" t="e">
        <f ca="1">IF(
   $B$8="Overall Alert",IF(
      'Compound Alert'!S10 &gt;= 7, "HIGH",IF(
         'Compound Alert'!S10 &gt;= 5, "MED","LOW")), IF(
            $B$8="Underlying Vulnerability", IF(
               'Compound Alert'!Z10 &gt;= 10, "HIGH",IF(
                  'Compound Alert'!Z10 &gt;= 7, "MED","LOW")),IF(
                     $B$8="Emerging Threat", IF(
                        'Compound Alert'!AG10 &gt;= 10, "HIGH",IF(
                            'Compound Alert'!AG10 &gt;= 7, "MED","LOW")))))</f>
        <v>#N/A</v>
      </c>
      <c r="L212" s="25" t="e">
        <f ca="1">IF(
   $B$8="Overall Alert",IF(
      'Compound Alert'!T10 &gt;= 7, "HIGH",IF(
         'Compound Alert'!T10 &gt;= 5, "MED","LOW")), IF(
            $B$8="Underlying Vulnerability", IF(
               'Compound Alert'!AA10 &gt;= 10, "HIGH",IF(
                  'Compound Alert'!AA10 &gt;= 7, "MED","LOW")),IF(
                     $B$8="Emerging Threat", IF(
                        'Compound Alert'!AH10 &gt;= 10, "HIGH",IF(
                            'Compound Alert'!AH10 &gt;= 7, "MED","LOW")))))</f>
        <v>#N/A</v>
      </c>
      <c r="M212" s="25" t="str">
        <f ca="1">IF(
   $B$8="Overall Alert",IF(
      'Compound Alert'!U10 &gt;= 7, "HIGH",IF(
         'Compound Alert'!U10 &gt;= 5, "MED","LOW")), IF(
            $B$8="Underlying Vulnerability", IF(
               'Compound Alert'!AB10 &gt;= 10, "HIGH",IF(
                  'Compound Alert'!AB10 &gt;= 7, "MED","LOW")),IF(
                     $B$8="Emerging Threat", IF(
                        'Compound Alert'!AI10 &gt;= 10, "HIGH",IF(
                            'Compound Alert'!AI10 &gt;= 7, "MED","LOW")))))</f>
        <v>LOW</v>
      </c>
      <c r="N212" s="25" t="str">
        <f ca="1">IF(
   $B$8="Overall Alert",IF(
      'Compound Alert'!V10 &gt;= 7, "HIGH",IF(
         'Compound Alert'!V10 &gt;= 5, "MED","LOW")), IF(
            $B$8="Underlying Vulnerability", IF(
               'Compound Alert'!AC10 &gt;= 10, "HIGH",IF(
                  'Compound Alert'!AC10 &gt;= 7, "MED","LOW")),IF(
                     $B$8="Emerging Threat", IF(
                        'Compound Alert'!AJ10 &gt;= 10, "HIGH",IF(
                            'Compound Alert'!AJ10 &gt;= 7, "MED","LOW")))))</f>
        <v>LOW</v>
      </c>
      <c r="O212" s="25" t="str">
        <f ca="1">IF(
   $B$8="Overall Alert",IF(
      'Compound Alert'!W10 &gt;= 7, "HIGH",IF(
         'Compound Alert'!W10 &gt;= 5, "MED","LOW")), IF(
            $B$8="Underlying Vulnerability", IF(
               'Compound Alert'!AD10 &gt;= 10, "HIGH",IF(
                  'Compound Alert'!AD10 &gt;= 7, "MED","LOW")),IF(
                     $B$8="Emerging Threat", IF(
                        'Compound Alert'!AK10 &gt;= 10, "HIGH",IF(
                            'Compound Alert'!AK10 &gt;= 7, "MED","LOW")))))</f>
        <v>LOW</v>
      </c>
      <c r="P212" s="25"/>
      <c r="Q212" s="26"/>
      <c r="R212" s="26"/>
      <c r="S212" s="21"/>
      <c r="T212" s="21"/>
      <c r="U212" s="21"/>
      <c r="V212" s="21"/>
      <c r="W212" s="21"/>
      <c r="X212" s="21"/>
      <c r="Y212" s="27"/>
      <c r="Z212" s="27"/>
      <c r="AA212" s="27"/>
      <c r="AB212" s="27"/>
      <c r="AC212" s="27"/>
      <c r="AD212" s="27"/>
      <c r="AE212" s="27"/>
      <c r="AF212" s="27"/>
      <c r="AJ212" s="21"/>
      <c r="AK212" s="21"/>
      <c r="AL212" s="21"/>
      <c r="AM212" s="21"/>
      <c r="AN212" s="21"/>
      <c r="AO212" s="21"/>
      <c r="AP212" s="21"/>
      <c r="AQ212" s="21"/>
      <c r="AR212" s="21"/>
      <c r="AS212" s="21"/>
      <c r="AT212" s="21"/>
      <c r="AU212" s="21"/>
      <c r="AV212" s="21"/>
      <c r="AW212" s="21"/>
      <c r="AX212" s="21"/>
    </row>
    <row r="213" spans="1:50" x14ac:dyDescent="0.2">
      <c r="A213" s="63">
        <v>172</v>
      </c>
      <c r="B213" s="20" t="str">
        <f>'Compound Alert'!B11</f>
        <v>United Arab Emirates</v>
      </c>
      <c r="C213" s="20" t="str">
        <f>'Compound Alert'!C11</f>
        <v>ARE</v>
      </c>
      <c r="D213" s="20" t="str">
        <f>'Compound Alert'!D11</f>
        <v>MEA           Middle East &amp; North Africa</v>
      </c>
      <c r="E213" s="20" t="str">
        <f>'Compound Alert'!E11</f>
        <v>NA</v>
      </c>
      <c r="F213" s="217">
        <f ca="1">'Compound Alert'!F11</f>
        <v>6</v>
      </c>
      <c r="G213" s="22">
        <f ca="1">IF($B$8="Overall Alert",'Compound Alert'!G11,IF($B$8="Underlying Vulnerability",'Compound Alert'!J11,IF($B$8="Emerging Threat",'Compound Alert'!M11)))</f>
        <v>0</v>
      </c>
      <c r="H213" s="23">
        <f ca="1">IF($B$8="Overall Alert",'Compound Alert'!H11,IF($B$8="Underlying Vulnerability",'Compound Alert'!K11,IF($B$8="Emerging Threat",'Compound Alert'!N11)))</f>
        <v>0</v>
      </c>
      <c r="I213" s="50">
        <f t="shared" ca="1" si="2"/>
        <v>0</v>
      </c>
      <c r="J213" s="25" t="str">
        <f ca="1">IF(
   $B$8="Overall Alert",IF(
      'Compound Alert'!R11 &gt;= 7, "HIGH",IF(
         'Compound Alert'!R11 &gt;= 5, "MED","LOW")), IF(
            $B$8="Underlying Vulnerability", IF(
               'Compound Alert'!Y11 &gt;= 10, "HIGH",IF(
                  'Compound Alert'!Y11 &gt;= 7, "MED","LOW")),IF(
                     $B$8="Emerging Threat", IF(
                        'Compound Alert'!AF11 &gt;= 10, "HIGH",IF(
                            'Compound Alert'!AF11 &gt;= 7, "MED","LOW")))))</f>
        <v>LOW</v>
      </c>
      <c r="K213" s="25" t="str">
        <f ca="1">IF(
   $B$8="Overall Alert",IF(
      'Compound Alert'!S11 &gt;= 7, "HIGH",IF(
         'Compound Alert'!S11 &gt;= 5, "MED","LOW")), IF(
            $B$8="Underlying Vulnerability", IF(
               'Compound Alert'!Z11 &gt;= 10, "HIGH",IF(
                  'Compound Alert'!Z11 &gt;= 7, "MED","LOW")),IF(
                     $B$8="Emerging Threat", IF(
                        'Compound Alert'!AG11 &gt;= 10, "HIGH",IF(
                            'Compound Alert'!AG11 &gt;= 7, "MED","LOW")))))</f>
        <v>LOW</v>
      </c>
      <c r="L213" s="25" t="str">
        <f ca="1">IF(
   $B$8="Overall Alert",IF(
      'Compound Alert'!T11 &gt;= 7, "HIGH",IF(
         'Compound Alert'!T11 &gt;= 5, "MED","LOW")), IF(
            $B$8="Underlying Vulnerability", IF(
               'Compound Alert'!AA11 &gt;= 10, "HIGH",IF(
                  'Compound Alert'!AA11 &gt;= 7, "MED","LOW")),IF(
                     $B$8="Emerging Threat", IF(
                        'Compound Alert'!AH11 &gt;= 10, "HIGH",IF(
                            'Compound Alert'!AH11 &gt;= 7, "MED","LOW")))))</f>
        <v>LOW</v>
      </c>
      <c r="M213" s="25" t="str">
        <f ca="1">IF(
   $B$8="Overall Alert",IF(
      'Compound Alert'!U11 &gt;= 7, "HIGH",IF(
         'Compound Alert'!U11 &gt;= 5, "MED","LOW")), IF(
            $B$8="Underlying Vulnerability", IF(
               'Compound Alert'!AB11 &gt;= 10, "HIGH",IF(
                  'Compound Alert'!AB11 &gt;= 7, "MED","LOW")),IF(
                     $B$8="Emerging Threat", IF(
                        'Compound Alert'!AI11 &gt;= 10, "HIGH",IF(
                            'Compound Alert'!AI11 &gt;= 7, "MED","LOW")))))</f>
        <v>LOW</v>
      </c>
      <c r="N213" s="25" t="str">
        <f ca="1">IF(
   $B$8="Overall Alert",IF(
      'Compound Alert'!V11 &gt;= 7, "HIGH",IF(
         'Compound Alert'!V11 &gt;= 5, "MED","LOW")), IF(
            $B$8="Underlying Vulnerability", IF(
               'Compound Alert'!AC11 &gt;= 10, "HIGH",IF(
                  'Compound Alert'!AC11 &gt;= 7, "MED","LOW")),IF(
                     $B$8="Emerging Threat", IF(
                        'Compound Alert'!AJ11 &gt;= 10, "HIGH",IF(
                            'Compound Alert'!AJ11 &gt;= 7, "MED","LOW")))))</f>
        <v>LOW</v>
      </c>
      <c r="O213" s="25" t="str">
        <f ca="1">IF(
   $B$8="Overall Alert",IF(
      'Compound Alert'!W11 &gt;= 7, "HIGH",IF(
         'Compound Alert'!W11 &gt;= 5, "MED","LOW")), IF(
            $B$8="Underlying Vulnerability", IF(
               'Compound Alert'!AD11 &gt;= 10, "HIGH",IF(
                  'Compound Alert'!AD11 &gt;= 7, "MED","LOW")),IF(
                     $B$8="Emerging Threat", IF(
                        'Compound Alert'!AK11 &gt;= 10, "HIGH",IF(
                            'Compound Alert'!AK11 &gt;= 7, "MED","LOW")))))</f>
        <v>LOW</v>
      </c>
      <c r="P213" s="25"/>
      <c r="Q213" s="26"/>
      <c r="R213" s="26"/>
      <c r="S213" s="21"/>
      <c r="T213" s="21"/>
      <c r="U213" s="21"/>
      <c r="V213" s="21"/>
      <c r="W213" s="21"/>
      <c r="X213" s="21"/>
      <c r="Y213" s="27"/>
      <c r="Z213" s="27"/>
      <c r="AA213" s="27"/>
      <c r="AB213" s="27"/>
      <c r="AC213" s="27"/>
      <c r="AD213" s="27"/>
      <c r="AE213" s="27"/>
      <c r="AF213" s="27"/>
      <c r="AJ213" s="21"/>
      <c r="AK213" s="21"/>
      <c r="AL213" s="21"/>
      <c r="AM213" s="21"/>
      <c r="AN213" s="21"/>
      <c r="AO213" s="21"/>
      <c r="AP213" s="21"/>
      <c r="AQ213" s="21"/>
      <c r="AR213" s="21"/>
      <c r="AS213" s="21"/>
      <c r="AT213" s="21"/>
      <c r="AU213" s="21"/>
      <c r="AV213" s="21"/>
      <c r="AW213" s="21"/>
      <c r="AX213" s="21"/>
    </row>
    <row r="214" spans="1:50" x14ac:dyDescent="0.2">
      <c r="A214" s="63">
        <v>173</v>
      </c>
      <c r="B214" s="20" t="str">
        <f>'Compound Alert'!B17</f>
        <v>Austria</v>
      </c>
      <c r="C214" s="20" t="str">
        <f>'Compound Alert'!C17</f>
        <v>AUT</v>
      </c>
      <c r="D214" s="20" t="str">
        <f>'Compound Alert'!D17</f>
        <v>ECS           Europe &amp; Central Asia</v>
      </c>
      <c r="E214" s="20" t="str">
        <f>'Compound Alert'!E17</f>
        <v>NA</v>
      </c>
      <c r="F214" s="217">
        <f ca="1">'Compound Alert'!F17</f>
        <v>12</v>
      </c>
      <c r="G214" s="22">
        <f ca="1">IF($B$8="Overall Alert",'Compound Alert'!G17,IF($B$8="Underlying Vulnerability",'Compound Alert'!J17,IF($B$8="Emerging Threat",'Compound Alert'!M17)))</f>
        <v>0</v>
      </c>
      <c r="H214" s="23">
        <f ca="1">IF($B$8="Overall Alert",'Compound Alert'!H17,IF($B$8="Underlying Vulnerability",'Compound Alert'!K17,IF($B$8="Emerging Threat",'Compound Alert'!N17)))</f>
        <v>0</v>
      </c>
      <c r="I214" s="50">
        <f t="shared" ca="1" si="2"/>
        <v>0</v>
      </c>
      <c r="J214" s="25" t="str">
        <f ca="1">IF(
   $B$8="Overall Alert",IF(
      'Compound Alert'!R17 &gt;= 7, "HIGH",IF(
         'Compound Alert'!R17 &gt;= 5, "MED","LOW")), IF(
            $B$8="Underlying Vulnerability", IF(
               'Compound Alert'!Y17 &gt;= 10, "HIGH",IF(
                  'Compound Alert'!Y17 &gt;= 7, "MED","LOW")),IF(
                     $B$8="Emerging Threat", IF(
                        'Compound Alert'!AF17 &gt;= 10, "HIGH",IF(
                            'Compound Alert'!AF17 &gt;= 7, "MED","LOW")))))</f>
        <v>LOW</v>
      </c>
      <c r="K214" s="25" t="str">
        <f ca="1">IF(
   $B$8="Overall Alert",IF(
      'Compound Alert'!S17 &gt;= 7, "HIGH",IF(
         'Compound Alert'!S17 &gt;= 5, "MED","LOW")), IF(
            $B$8="Underlying Vulnerability", IF(
               'Compound Alert'!Z17 &gt;= 10, "HIGH",IF(
                  'Compound Alert'!Z17 &gt;= 7, "MED","LOW")),IF(
                     $B$8="Emerging Threat", IF(
                        'Compound Alert'!AG17 &gt;= 10, "HIGH",IF(
                            'Compound Alert'!AG17 &gt;= 7, "MED","LOW")))))</f>
        <v>LOW</v>
      </c>
      <c r="L214" s="25" t="str">
        <f ca="1">IF(
   $B$8="Overall Alert",IF(
      'Compound Alert'!T17 &gt;= 7, "HIGH",IF(
         'Compound Alert'!T17 &gt;= 5, "MED","LOW")), IF(
            $B$8="Underlying Vulnerability", IF(
               'Compound Alert'!AA17 &gt;= 10, "HIGH",IF(
                  'Compound Alert'!AA17 &gt;= 7, "MED","LOW")),IF(
                     $B$8="Emerging Threat", IF(
                        'Compound Alert'!AH17 &gt;= 10, "HIGH",IF(
                            'Compound Alert'!AH17 &gt;= 7, "MED","LOW")))))</f>
        <v>LOW</v>
      </c>
      <c r="M214" s="25" t="str">
        <f ca="1">IF(
   $B$8="Overall Alert",IF(
      'Compound Alert'!U17 &gt;= 7, "HIGH",IF(
         'Compound Alert'!U17 &gt;= 5, "MED","LOW")), IF(
            $B$8="Underlying Vulnerability", IF(
               'Compound Alert'!AB17 &gt;= 10, "HIGH",IF(
                  'Compound Alert'!AB17 &gt;= 7, "MED","LOW")),IF(
                     $B$8="Emerging Threat", IF(
                        'Compound Alert'!AI17 &gt;= 10, "HIGH",IF(
                            'Compound Alert'!AI17 &gt;= 7, "MED","LOW")))))</f>
        <v>LOW</v>
      </c>
      <c r="N214" s="25" t="str">
        <f ca="1">IF(
   $B$8="Overall Alert",IF(
      'Compound Alert'!V17 &gt;= 7, "HIGH",IF(
         'Compound Alert'!V17 &gt;= 5, "MED","LOW")), IF(
            $B$8="Underlying Vulnerability", IF(
               'Compound Alert'!AC17 &gt;= 10, "HIGH",IF(
                  'Compound Alert'!AC17 &gt;= 7, "MED","LOW")),IF(
                     $B$8="Emerging Threat", IF(
                        'Compound Alert'!AJ17 &gt;= 10, "HIGH",IF(
                            'Compound Alert'!AJ17 &gt;= 7, "MED","LOW")))))</f>
        <v>LOW</v>
      </c>
      <c r="O214" s="25" t="str">
        <f ca="1">IF(
   $B$8="Overall Alert",IF(
      'Compound Alert'!W17 &gt;= 7, "HIGH",IF(
         'Compound Alert'!W17 &gt;= 5, "MED","LOW")), IF(
            $B$8="Underlying Vulnerability", IF(
               'Compound Alert'!AD17 &gt;= 10, "HIGH",IF(
                  'Compound Alert'!AD17 &gt;= 7, "MED","LOW")),IF(
                     $B$8="Emerging Threat", IF(
                        'Compound Alert'!AK17 &gt;= 10, "HIGH",IF(
                            'Compound Alert'!AK17 &gt;= 7, "MED","LOW")))))</f>
        <v>LOW</v>
      </c>
      <c r="P214" s="25"/>
      <c r="Q214" s="26"/>
      <c r="R214" s="26"/>
      <c r="S214" s="21"/>
      <c r="T214" s="21"/>
      <c r="U214" s="21"/>
      <c r="V214" s="21"/>
      <c r="W214" s="21"/>
      <c r="X214" s="21"/>
      <c r="Y214" s="27"/>
      <c r="Z214" s="27"/>
      <c r="AA214" s="27"/>
      <c r="AB214" s="27"/>
      <c r="AC214" s="27"/>
      <c r="AD214" s="27"/>
      <c r="AE214" s="27"/>
      <c r="AF214" s="27"/>
      <c r="AJ214" s="21"/>
      <c r="AK214" s="21"/>
      <c r="AL214" s="21"/>
      <c r="AM214" s="21"/>
      <c r="AN214" s="21"/>
      <c r="AO214" s="21"/>
      <c r="AP214" s="21"/>
      <c r="AQ214" s="21"/>
      <c r="AR214" s="21"/>
      <c r="AS214" s="21"/>
      <c r="AT214" s="21"/>
      <c r="AU214" s="21"/>
      <c r="AV214" s="21"/>
      <c r="AW214" s="21"/>
      <c r="AX214" s="21"/>
    </row>
    <row r="215" spans="1:50" x14ac:dyDescent="0.2">
      <c r="A215" s="63">
        <v>174</v>
      </c>
      <c r="B215" s="20" t="str">
        <f>'Compound Alert'!B20</f>
        <v>Belgium</v>
      </c>
      <c r="C215" s="20" t="str">
        <f>'Compound Alert'!C20</f>
        <v>BEL</v>
      </c>
      <c r="D215" s="20" t="str">
        <f>'Compound Alert'!D20</f>
        <v>ECS           Europe &amp; Central Asia</v>
      </c>
      <c r="E215" s="20" t="str">
        <f>'Compound Alert'!E20</f>
        <v>NA</v>
      </c>
      <c r="F215" s="217">
        <f ca="1">'Compound Alert'!F20</f>
        <v>15</v>
      </c>
      <c r="G215" s="22">
        <f ca="1">IF($B$8="Overall Alert",'Compound Alert'!G20,IF($B$8="Underlying Vulnerability",'Compound Alert'!J20,IF($B$8="Emerging Threat",'Compound Alert'!M20)))</f>
        <v>0</v>
      </c>
      <c r="H215" s="23">
        <f ca="1">IF($B$8="Overall Alert",'Compound Alert'!H20,IF($B$8="Underlying Vulnerability",'Compound Alert'!K20,IF($B$8="Emerging Threat",'Compound Alert'!N20)))</f>
        <v>0</v>
      </c>
      <c r="I215" s="50">
        <f t="shared" ca="1" si="2"/>
        <v>0</v>
      </c>
      <c r="J215" s="25" t="str">
        <f ca="1">IF(
   $B$8="Overall Alert",IF(
      'Compound Alert'!R20 &gt;= 7, "HIGH",IF(
         'Compound Alert'!R20 &gt;= 5, "MED","LOW")), IF(
            $B$8="Underlying Vulnerability", IF(
               'Compound Alert'!Y20 &gt;= 10, "HIGH",IF(
                  'Compound Alert'!Y20 &gt;= 7, "MED","LOW")),IF(
                     $B$8="Emerging Threat", IF(
                        'Compound Alert'!AF20 &gt;= 10, "HIGH",IF(
                            'Compound Alert'!AF20 &gt;= 7, "MED","LOW")))))</f>
        <v>LOW</v>
      </c>
      <c r="K215" s="25" t="str">
        <f ca="1">IF(
   $B$8="Overall Alert",IF(
      'Compound Alert'!S20 &gt;= 7, "HIGH",IF(
         'Compound Alert'!S20 &gt;= 5, "MED","LOW")), IF(
            $B$8="Underlying Vulnerability", IF(
               'Compound Alert'!Z20 &gt;= 10, "HIGH",IF(
                  'Compound Alert'!Z20 &gt;= 7, "MED","LOW")),IF(
                     $B$8="Emerging Threat", IF(
                        'Compound Alert'!AG20 &gt;= 10, "HIGH",IF(
                            'Compound Alert'!AG20 &gt;= 7, "MED","LOW")))))</f>
        <v>LOW</v>
      </c>
      <c r="L215" s="25" t="str">
        <f ca="1">IF(
   $B$8="Overall Alert",IF(
      'Compound Alert'!T20 &gt;= 7, "HIGH",IF(
         'Compound Alert'!T20 &gt;= 5, "MED","LOW")), IF(
            $B$8="Underlying Vulnerability", IF(
               'Compound Alert'!AA20 &gt;= 10, "HIGH",IF(
                  'Compound Alert'!AA20 &gt;= 7, "MED","LOW")),IF(
                     $B$8="Emerging Threat", IF(
                        'Compound Alert'!AH20 &gt;= 10, "HIGH",IF(
                            'Compound Alert'!AH20 &gt;= 7, "MED","LOW")))))</f>
        <v>LOW</v>
      </c>
      <c r="M215" s="25" t="str">
        <f ca="1">IF(
   $B$8="Overall Alert",IF(
      'Compound Alert'!U20 &gt;= 7, "HIGH",IF(
         'Compound Alert'!U20 &gt;= 5, "MED","LOW")), IF(
            $B$8="Underlying Vulnerability", IF(
               'Compound Alert'!AB20 &gt;= 10, "HIGH",IF(
                  'Compound Alert'!AB20 &gt;= 7, "MED","LOW")),IF(
                     $B$8="Emerging Threat", IF(
                        'Compound Alert'!AI20 &gt;= 10, "HIGH",IF(
                            'Compound Alert'!AI20 &gt;= 7, "MED","LOW")))))</f>
        <v>LOW</v>
      </c>
      <c r="N215" s="25" t="str">
        <f ca="1">IF(
   $B$8="Overall Alert",IF(
      'Compound Alert'!V20 &gt;= 7, "HIGH",IF(
         'Compound Alert'!V20 &gt;= 5, "MED","LOW")), IF(
            $B$8="Underlying Vulnerability", IF(
               'Compound Alert'!AC20 &gt;= 10, "HIGH",IF(
                  'Compound Alert'!AC20 &gt;= 7, "MED","LOW")),IF(
                     $B$8="Emerging Threat", IF(
                        'Compound Alert'!AJ20 &gt;= 10, "HIGH",IF(
                            'Compound Alert'!AJ20 &gt;= 7, "MED","LOW")))))</f>
        <v>LOW</v>
      </c>
      <c r="O215" s="25" t="str">
        <f ca="1">IF(
   $B$8="Overall Alert",IF(
      'Compound Alert'!W20 &gt;= 7, "HIGH",IF(
         'Compound Alert'!W20 &gt;= 5, "MED","LOW")), IF(
            $B$8="Underlying Vulnerability", IF(
               'Compound Alert'!AD20 &gt;= 10, "HIGH",IF(
                  'Compound Alert'!AD20 &gt;= 7, "MED","LOW")),IF(
                     $B$8="Emerging Threat", IF(
                        'Compound Alert'!AK20 &gt;= 10, "HIGH",IF(
                            'Compound Alert'!AK20 &gt;= 7, "MED","LOW")))))</f>
        <v>LOW</v>
      </c>
      <c r="P215" s="25"/>
      <c r="Q215" s="26"/>
      <c r="R215" s="26"/>
      <c r="S215" s="21"/>
      <c r="T215" s="21"/>
      <c r="U215" s="21"/>
      <c r="V215" s="21"/>
      <c r="W215" s="21"/>
      <c r="X215" s="21"/>
      <c r="Y215" s="27"/>
      <c r="Z215" s="27"/>
      <c r="AA215" s="27"/>
      <c r="AB215" s="27"/>
      <c r="AC215" s="27"/>
      <c r="AD215" s="27"/>
      <c r="AE215" s="27"/>
      <c r="AF215" s="27"/>
      <c r="AJ215" s="21"/>
      <c r="AK215" s="21"/>
      <c r="AL215" s="21"/>
      <c r="AM215" s="21"/>
      <c r="AN215" s="21"/>
      <c r="AO215" s="21"/>
      <c r="AP215" s="21"/>
      <c r="AQ215" s="21"/>
      <c r="AR215" s="21"/>
      <c r="AS215" s="21"/>
      <c r="AT215" s="21"/>
      <c r="AU215" s="21"/>
      <c r="AV215" s="21"/>
      <c r="AW215" s="21"/>
      <c r="AX215" s="21"/>
    </row>
    <row r="216" spans="1:50" x14ac:dyDescent="0.2">
      <c r="A216" s="63">
        <v>175</v>
      </c>
      <c r="B216" s="20" t="str">
        <f>'Compound Alert'!B24</f>
        <v>Bulgaria</v>
      </c>
      <c r="C216" s="20" t="str">
        <f>'Compound Alert'!C24</f>
        <v>BGR</v>
      </c>
      <c r="D216" s="20" t="str">
        <f>'Compound Alert'!D24</f>
        <v>ECS           Europe &amp; Central Asia</v>
      </c>
      <c r="E216" s="20" t="str">
        <f>'Compound Alert'!E24</f>
        <v>IBRD</v>
      </c>
      <c r="F216" s="217">
        <f ca="1">'Compound Alert'!F24</f>
        <v>19</v>
      </c>
      <c r="G216" s="22">
        <f ca="1">IF($B$8="Overall Alert",'Compound Alert'!G24,IF($B$8="Underlying Vulnerability",'Compound Alert'!J24,IF($B$8="Emerging Threat",'Compound Alert'!M24)))</f>
        <v>0</v>
      </c>
      <c r="H216" s="23">
        <f ca="1">IF($B$8="Overall Alert",'Compound Alert'!H24,IF($B$8="Underlying Vulnerability",'Compound Alert'!K24,IF($B$8="Emerging Threat",'Compound Alert'!N24)))</f>
        <v>0</v>
      </c>
      <c r="I216" s="50">
        <f t="shared" ca="1" si="2"/>
        <v>0</v>
      </c>
      <c r="J216" s="25" t="str">
        <f ca="1">IF(
   $B$8="Overall Alert",IF(
      'Compound Alert'!R24 &gt;= 7, "HIGH",IF(
         'Compound Alert'!R24 &gt;= 5, "MED","LOW")), IF(
            $B$8="Underlying Vulnerability", IF(
               'Compound Alert'!Y24 &gt;= 10, "HIGH",IF(
                  'Compound Alert'!Y24 &gt;= 7, "MED","LOW")),IF(
                     $B$8="Emerging Threat", IF(
                        'Compound Alert'!AF24 &gt;= 10, "HIGH",IF(
                            'Compound Alert'!AF24 &gt;= 7, "MED","LOW")))))</f>
        <v>LOW</v>
      </c>
      <c r="K216" s="25" t="str">
        <f ca="1">IF(
   $B$8="Overall Alert",IF(
      'Compound Alert'!S24 &gt;= 7, "HIGH",IF(
         'Compound Alert'!S24 &gt;= 5, "MED","LOW")), IF(
            $B$8="Underlying Vulnerability", IF(
               'Compound Alert'!Z24 &gt;= 10, "HIGH",IF(
                  'Compound Alert'!Z24 &gt;= 7, "MED","LOW")),IF(
                     $B$8="Emerging Threat", IF(
                        'Compound Alert'!AG24 &gt;= 10, "HIGH",IF(
                            'Compound Alert'!AG24 &gt;= 7, "MED","LOW")))))</f>
        <v>LOW</v>
      </c>
      <c r="L216" s="25" t="str">
        <f ca="1">IF(
   $B$8="Overall Alert",IF(
      'Compound Alert'!T24 &gt;= 7, "HIGH",IF(
         'Compound Alert'!T24 &gt;= 5, "MED","LOW")), IF(
            $B$8="Underlying Vulnerability", IF(
               'Compound Alert'!AA24 &gt;= 10, "HIGH",IF(
                  'Compound Alert'!AA24 &gt;= 7, "MED","LOW")),IF(
                     $B$8="Emerging Threat", IF(
                        'Compound Alert'!AH24 &gt;= 10, "HIGH",IF(
                            'Compound Alert'!AH24 &gt;= 7, "MED","LOW")))))</f>
        <v>LOW</v>
      </c>
      <c r="M216" s="25" t="str">
        <f ca="1">IF(
   $B$8="Overall Alert",IF(
      'Compound Alert'!U24 &gt;= 7, "HIGH",IF(
         'Compound Alert'!U24 &gt;= 5, "MED","LOW")), IF(
            $B$8="Underlying Vulnerability", IF(
               'Compound Alert'!AB24 &gt;= 10, "HIGH",IF(
                  'Compound Alert'!AB24 &gt;= 7, "MED","LOW")),IF(
                     $B$8="Emerging Threat", IF(
                        'Compound Alert'!AI24 &gt;= 10, "HIGH",IF(
                            'Compound Alert'!AI24 &gt;= 7, "MED","LOW")))))</f>
        <v>LOW</v>
      </c>
      <c r="N216" s="25" t="str">
        <f ca="1">IF(
   $B$8="Overall Alert",IF(
      'Compound Alert'!V24 &gt;= 7, "HIGH",IF(
         'Compound Alert'!V24 &gt;= 5, "MED","LOW")), IF(
            $B$8="Underlying Vulnerability", IF(
               'Compound Alert'!AC24 &gt;= 10, "HIGH",IF(
                  'Compound Alert'!AC24 &gt;= 7, "MED","LOW")),IF(
                     $B$8="Emerging Threat", IF(
                        'Compound Alert'!AJ24 &gt;= 10, "HIGH",IF(
                            'Compound Alert'!AJ24 &gt;= 7, "MED","LOW")))))</f>
        <v>LOW</v>
      </c>
      <c r="O216" s="25" t="str">
        <f ca="1">IF(
   $B$8="Overall Alert",IF(
      'Compound Alert'!W24 &gt;= 7, "HIGH",IF(
         'Compound Alert'!W24 &gt;= 5, "MED","LOW")), IF(
            $B$8="Underlying Vulnerability", IF(
               'Compound Alert'!AD24 &gt;= 10, "HIGH",IF(
                  'Compound Alert'!AD24 &gt;= 7, "MED","LOW")),IF(
                     $B$8="Emerging Threat", IF(
                        'Compound Alert'!AK24 &gt;= 10, "HIGH",IF(
                            'Compound Alert'!AK24 &gt;= 7, "MED","LOW")))))</f>
        <v>LOW</v>
      </c>
      <c r="P216" s="25"/>
      <c r="Q216" s="26"/>
      <c r="R216" s="26"/>
      <c r="S216" s="21"/>
      <c r="T216" s="21"/>
      <c r="U216" s="21"/>
      <c r="V216" s="21"/>
      <c r="W216" s="21"/>
      <c r="X216" s="21"/>
      <c r="Y216" s="27"/>
      <c r="Z216" s="27"/>
      <c r="AA216" s="27"/>
      <c r="AB216" s="27"/>
      <c r="AC216" s="27"/>
      <c r="AD216" s="27"/>
      <c r="AE216" s="27"/>
      <c r="AF216" s="27"/>
      <c r="AJ216" s="21"/>
      <c r="AK216" s="21"/>
      <c r="AL216" s="21"/>
      <c r="AM216" s="21"/>
      <c r="AN216" s="21"/>
      <c r="AO216" s="21"/>
      <c r="AP216" s="21"/>
      <c r="AQ216" s="21"/>
      <c r="AR216" s="21"/>
      <c r="AS216" s="21"/>
      <c r="AT216" s="21"/>
      <c r="AU216" s="21"/>
      <c r="AV216" s="21"/>
      <c r="AW216" s="21"/>
      <c r="AX216" s="21"/>
    </row>
    <row r="217" spans="1:50" x14ac:dyDescent="0.2">
      <c r="A217" s="63">
        <v>176</v>
      </c>
      <c r="B217" s="20" t="str">
        <f>'Compound Alert'!B25</f>
        <v>Bahrain</v>
      </c>
      <c r="C217" s="20" t="str">
        <f>'Compound Alert'!C25</f>
        <v>BHR</v>
      </c>
      <c r="D217" s="20" t="str">
        <f>'Compound Alert'!D25</f>
        <v>MEA           Middle East &amp; North Africa</v>
      </c>
      <c r="E217" s="20" t="str">
        <f>'Compound Alert'!E25</f>
        <v>NA</v>
      </c>
      <c r="F217" s="217">
        <f ca="1">'Compound Alert'!F25</f>
        <v>20</v>
      </c>
      <c r="G217" s="22">
        <f ca="1">IF($B$8="Overall Alert",'Compound Alert'!G25,IF($B$8="Underlying Vulnerability",'Compound Alert'!J25,IF($B$8="Emerging Threat",'Compound Alert'!M25)))</f>
        <v>0</v>
      </c>
      <c r="H217" s="23">
        <f ca="1">IF($B$8="Overall Alert",'Compound Alert'!H25,IF($B$8="Underlying Vulnerability",'Compound Alert'!K25,IF($B$8="Emerging Threat",'Compound Alert'!N25)))</f>
        <v>0</v>
      </c>
      <c r="I217" s="50">
        <f t="shared" ca="1" si="2"/>
        <v>0</v>
      </c>
      <c r="J217" s="25" t="str">
        <f ca="1">IF(
   $B$8="Overall Alert",IF(
      'Compound Alert'!R25 &gt;= 7, "HIGH",IF(
         'Compound Alert'!R25 &gt;= 5, "MED","LOW")), IF(
            $B$8="Underlying Vulnerability", IF(
               'Compound Alert'!Y25 &gt;= 10, "HIGH",IF(
                  'Compound Alert'!Y25 &gt;= 7, "MED","LOW")),IF(
                     $B$8="Emerging Threat", IF(
                        'Compound Alert'!AF25 &gt;= 10, "HIGH",IF(
                            'Compound Alert'!AF25 &gt;= 7, "MED","LOW")))))</f>
        <v>LOW</v>
      </c>
      <c r="K217" s="25" t="str">
        <f ca="1">IF(
   $B$8="Overall Alert",IF(
      'Compound Alert'!S25 &gt;= 7, "HIGH",IF(
         'Compound Alert'!S25 &gt;= 5, "MED","LOW")), IF(
            $B$8="Underlying Vulnerability", IF(
               'Compound Alert'!Z25 &gt;= 10, "HIGH",IF(
                  'Compound Alert'!Z25 &gt;= 7, "MED","LOW")),IF(
                     $B$8="Emerging Threat", IF(
                        'Compound Alert'!AG25 &gt;= 10, "HIGH",IF(
                            'Compound Alert'!AG25 &gt;= 7, "MED","LOW")))))</f>
        <v>LOW</v>
      </c>
      <c r="L217" s="25" t="str">
        <f ca="1">IF(
   $B$8="Overall Alert",IF(
      'Compound Alert'!T25 &gt;= 7, "HIGH",IF(
         'Compound Alert'!T25 &gt;= 5, "MED","LOW")), IF(
            $B$8="Underlying Vulnerability", IF(
               'Compound Alert'!AA25 &gt;= 10, "HIGH",IF(
                  'Compound Alert'!AA25 &gt;= 7, "MED","LOW")),IF(
                     $B$8="Emerging Threat", IF(
                        'Compound Alert'!AH25 &gt;= 10, "HIGH",IF(
                            'Compound Alert'!AH25 &gt;= 7, "MED","LOW")))))</f>
        <v>LOW</v>
      </c>
      <c r="M217" s="25" t="str">
        <f ca="1">IF(
   $B$8="Overall Alert",IF(
      'Compound Alert'!U25 &gt;= 7, "HIGH",IF(
         'Compound Alert'!U25 &gt;= 5, "MED","LOW")), IF(
            $B$8="Underlying Vulnerability", IF(
               'Compound Alert'!AB25 &gt;= 10, "HIGH",IF(
                  'Compound Alert'!AB25 &gt;= 7, "MED","LOW")),IF(
                     $B$8="Emerging Threat", IF(
                        'Compound Alert'!AI25 &gt;= 10, "HIGH",IF(
                            'Compound Alert'!AI25 &gt;= 7, "MED","LOW")))))</f>
        <v>LOW</v>
      </c>
      <c r="N217" s="25" t="str">
        <f ca="1">IF(
   $B$8="Overall Alert",IF(
      'Compound Alert'!V25 &gt;= 7, "HIGH",IF(
         'Compound Alert'!V25 &gt;= 5, "MED","LOW")), IF(
            $B$8="Underlying Vulnerability", IF(
               'Compound Alert'!AC25 &gt;= 10, "HIGH",IF(
                  'Compound Alert'!AC25 &gt;= 7, "MED","LOW")),IF(
                     $B$8="Emerging Threat", IF(
                        'Compound Alert'!AJ25 &gt;= 10, "HIGH",IF(
                            'Compound Alert'!AJ25 &gt;= 7, "MED","LOW")))))</f>
        <v>LOW</v>
      </c>
      <c r="O217" s="25" t="str">
        <f ca="1">IF(
   $B$8="Overall Alert",IF(
      'Compound Alert'!W25 &gt;= 7, "HIGH",IF(
         'Compound Alert'!W25 &gt;= 5, "MED","LOW")), IF(
            $B$8="Underlying Vulnerability", IF(
               'Compound Alert'!AD25 &gt;= 10, "HIGH",IF(
                  'Compound Alert'!AD25 &gt;= 7, "MED","LOW")),IF(
                     $B$8="Emerging Threat", IF(
                        'Compound Alert'!AK25 &gt;= 10, "HIGH",IF(
                            'Compound Alert'!AK25 &gt;= 7, "MED","LOW")))))</f>
        <v>LOW</v>
      </c>
      <c r="P217" s="25"/>
      <c r="Q217" s="26"/>
      <c r="R217" s="26"/>
      <c r="S217" s="21"/>
      <c r="T217" s="21"/>
      <c r="U217" s="21"/>
      <c r="V217" s="21"/>
      <c r="W217" s="21"/>
      <c r="X217" s="21"/>
      <c r="Y217" s="27"/>
      <c r="Z217" s="27"/>
      <c r="AA217" s="27"/>
      <c r="AB217" s="27"/>
      <c r="AC217" s="27"/>
      <c r="AD217" s="27"/>
      <c r="AE217" s="27"/>
      <c r="AF217" s="27"/>
      <c r="AJ217" s="21"/>
      <c r="AK217" s="21"/>
      <c r="AL217" s="21"/>
      <c r="AM217" s="21"/>
      <c r="AN217" s="21"/>
      <c r="AO217" s="21"/>
      <c r="AP217" s="21"/>
      <c r="AQ217" s="21"/>
      <c r="AR217" s="21"/>
      <c r="AS217" s="21"/>
      <c r="AT217" s="21"/>
      <c r="AU217" s="21"/>
      <c r="AV217" s="21"/>
      <c r="AW217" s="21"/>
      <c r="AX217" s="21"/>
    </row>
    <row r="218" spans="1:50" x14ac:dyDescent="0.2">
      <c r="A218" s="63">
        <v>177</v>
      </c>
      <c r="B218" s="20" t="str">
        <f>'Compound Alert'!B26</f>
        <v>Bahamas, The</v>
      </c>
      <c r="C218" s="20" t="str">
        <f>'Compound Alert'!C26</f>
        <v>BHS</v>
      </c>
      <c r="D218" s="20" t="str">
        <f>'Compound Alert'!D26</f>
        <v>LCN           Latin America &amp; Caribbean</v>
      </c>
      <c r="E218" s="20" t="str">
        <f>'Compound Alert'!E26</f>
        <v>NA</v>
      </c>
      <c r="F218" s="217">
        <f ca="1">'Compound Alert'!F26</f>
        <v>21</v>
      </c>
      <c r="G218" s="22">
        <f ca="1">IF($B$8="Overall Alert",'Compound Alert'!G26,IF($B$8="Underlying Vulnerability",'Compound Alert'!J26,IF($B$8="Emerging Threat",'Compound Alert'!M26)))</f>
        <v>0</v>
      </c>
      <c r="H218" s="23">
        <f ca="1">IF($B$8="Overall Alert",'Compound Alert'!H26,IF($B$8="Underlying Vulnerability",'Compound Alert'!K26,IF($B$8="Emerging Threat",'Compound Alert'!N26)))</f>
        <v>0</v>
      </c>
      <c r="I218" s="50">
        <f t="shared" ca="1" si="2"/>
        <v>0</v>
      </c>
      <c r="J218" s="25" t="str">
        <f ca="1">IF(
   $B$8="Overall Alert",IF(
      'Compound Alert'!R26 &gt;= 7, "HIGH",IF(
         'Compound Alert'!R26 &gt;= 5, "MED","LOW")), IF(
            $B$8="Underlying Vulnerability", IF(
               'Compound Alert'!Y26 &gt;= 10, "HIGH",IF(
                  'Compound Alert'!Y26 &gt;= 7, "MED","LOW")),IF(
                     $B$8="Emerging Threat", IF(
                        'Compound Alert'!AF26 &gt;= 10, "HIGH",IF(
                            'Compound Alert'!AF26 &gt;= 7, "MED","LOW")))))</f>
        <v>LOW</v>
      </c>
      <c r="K218" s="25" t="str">
        <f ca="1">IF(
   $B$8="Overall Alert",IF(
      'Compound Alert'!S26 &gt;= 7, "HIGH",IF(
         'Compound Alert'!S26 &gt;= 5, "MED","LOW")), IF(
            $B$8="Underlying Vulnerability", IF(
               'Compound Alert'!Z26 &gt;= 10, "HIGH",IF(
                  'Compound Alert'!Z26 &gt;= 7, "MED","LOW")),IF(
                     $B$8="Emerging Threat", IF(
                        'Compound Alert'!AG26 &gt;= 10, "HIGH",IF(
                            'Compound Alert'!AG26 &gt;= 7, "MED","LOW")))))</f>
        <v>LOW</v>
      </c>
      <c r="L218" s="25" t="str">
        <f ca="1">IF(
   $B$8="Overall Alert",IF(
      'Compound Alert'!T26 &gt;= 7, "HIGH",IF(
         'Compound Alert'!T26 &gt;= 5, "MED","LOW")), IF(
            $B$8="Underlying Vulnerability", IF(
               'Compound Alert'!AA26 &gt;= 10, "HIGH",IF(
                  'Compound Alert'!AA26 &gt;= 7, "MED","LOW")),IF(
                     $B$8="Emerging Threat", IF(
                        'Compound Alert'!AH26 &gt;= 10, "HIGH",IF(
                            'Compound Alert'!AH26 &gt;= 7, "MED","LOW")))))</f>
        <v>LOW</v>
      </c>
      <c r="M218" s="25" t="str">
        <f ca="1">IF(
   $B$8="Overall Alert",IF(
      'Compound Alert'!U26 &gt;= 7, "HIGH",IF(
         'Compound Alert'!U26 &gt;= 5, "MED","LOW")), IF(
            $B$8="Underlying Vulnerability", IF(
               'Compound Alert'!AB26 &gt;= 10, "HIGH",IF(
                  'Compound Alert'!AB26 &gt;= 7, "MED","LOW")),IF(
                     $B$8="Emerging Threat", IF(
                        'Compound Alert'!AI26 &gt;= 10, "HIGH",IF(
                            'Compound Alert'!AI26 &gt;= 7, "MED","LOW")))))</f>
        <v>LOW</v>
      </c>
      <c r="N218" s="25" t="str">
        <f ca="1">IF(
   $B$8="Overall Alert",IF(
      'Compound Alert'!V26 &gt;= 7, "HIGH",IF(
         'Compound Alert'!V26 &gt;= 5, "MED","LOW")), IF(
            $B$8="Underlying Vulnerability", IF(
               'Compound Alert'!AC26 &gt;= 10, "HIGH",IF(
                  'Compound Alert'!AC26 &gt;= 7, "MED","LOW")),IF(
                     $B$8="Emerging Threat", IF(
                        'Compound Alert'!AJ26 &gt;= 10, "HIGH",IF(
                            'Compound Alert'!AJ26 &gt;= 7, "MED","LOW")))))</f>
        <v>LOW</v>
      </c>
      <c r="O218" s="25" t="str">
        <f ca="1">IF(
   $B$8="Overall Alert",IF(
      'Compound Alert'!W26 &gt;= 7, "HIGH",IF(
         'Compound Alert'!W26 &gt;= 5, "MED","LOW")), IF(
            $B$8="Underlying Vulnerability", IF(
               'Compound Alert'!AD26 &gt;= 10, "HIGH",IF(
                  'Compound Alert'!AD26 &gt;= 7, "MED","LOW")),IF(
                     $B$8="Emerging Threat", IF(
                        'Compound Alert'!AK26 &gt;= 10, "HIGH",IF(
                            'Compound Alert'!AK26 &gt;= 7, "MED","LOW")))))</f>
        <v>LOW</v>
      </c>
      <c r="P218" s="25"/>
      <c r="Q218" s="26"/>
      <c r="R218" s="26"/>
      <c r="S218" s="21"/>
      <c r="T218" s="21"/>
      <c r="U218" s="21"/>
      <c r="V218" s="21"/>
      <c r="W218" s="21"/>
      <c r="X218" s="21"/>
      <c r="Y218" s="27"/>
      <c r="Z218" s="27"/>
      <c r="AA218" s="27"/>
      <c r="AB218" s="27"/>
      <c r="AC218" s="27"/>
      <c r="AD218" s="27"/>
      <c r="AE218" s="27"/>
      <c r="AF218" s="27"/>
      <c r="AJ218" s="21"/>
      <c r="AK218" s="21"/>
      <c r="AL218" s="21"/>
      <c r="AM218" s="21"/>
      <c r="AN218" s="21"/>
      <c r="AO218" s="21"/>
      <c r="AP218" s="21"/>
      <c r="AQ218" s="21"/>
      <c r="AR218" s="21"/>
      <c r="AS218" s="21"/>
      <c r="AT218" s="21"/>
      <c r="AU218" s="21"/>
      <c r="AV218" s="21"/>
      <c r="AW218" s="21"/>
      <c r="AX218" s="21"/>
    </row>
    <row r="219" spans="1:50" x14ac:dyDescent="0.2">
      <c r="A219" s="63">
        <v>178</v>
      </c>
      <c r="B219" s="20" t="str">
        <f>'Compound Alert'!B30</f>
        <v>Bermuda</v>
      </c>
      <c r="C219" s="20" t="str">
        <f>'Compound Alert'!C30</f>
        <v>BMU</v>
      </c>
      <c r="D219" s="20" t="str">
        <f>'Compound Alert'!D30</f>
        <v>NAC           North America</v>
      </c>
      <c r="E219" s="20" t="str">
        <f>'Compound Alert'!E30</f>
        <v>NA</v>
      </c>
      <c r="F219" s="217">
        <f ca="1">'Compound Alert'!F30</f>
        <v>25</v>
      </c>
      <c r="G219" s="22">
        <f ca="1">IF($B$8="Overall Alert",'Compound Alert'!G30,IF($B$8="Underlying Vulnerability",'Compound Alert'!J30,IF($B$8="Emerging Threat",'Compound Alert'!M30)))</f>
        <v>0</v>
      </c>
      <c r="H219" s="23">
        <f ca="1">IF($B$8="Overall Alert",'Compound Alert'!H30,IF($B$8="Underlying Vulnerability",'Compound Alert'!K30,IF($B$8="Emerging Threat",'Compound Alert'!N30)))</f>
        <v>0</v>
      </c>
      <c r="I219" s="50">
        <f t="shared" ca="1" si="2"/>
        <v>0</v>
      </c>
      <c r="J219" s="25" t="str">
        <f ca="1">IF(
   $B$8="Overall Alert",IF(
      'Compound Alert'!R30 &gt;= 7, "HIGH",IF(
         'Compound Alert'!R30 &gt;= 5, "MED","LOW")), IF(
            $B$8="Underlying Vulnerability", IF(
               'Compound Alert'!Y30 &gt;= 10, "HIGH",IF(
                  'Compound Alert'!Y30 &gt;= 7, "MED","LOW")),IF(
                     $B$8="Emerging Threat", IF(
                        'Compound Alert'!AF30 &gt;= 10, "HIGH",IF(
                            'Compound Alert'!AF30 &gt;= 7, "MED","LOW")))))</f>
        <v>LOW</v>
      </c>
      <c r="K219" s="25" t="e">
        <f ca="1">IF(
   $B$8="Overall Alert",IF(
      'Compound Alert'!S30 &gt;= 7, "HIGH",IF(
         'Compound Alert'!S30 &gt;= 5, "MED","LOW")), IF(
            $B$8="Underlying Vulnerability", IF(
               'Compound Alert'!Z30 &gt;= 10, "HIGH",IF(
                  'Compound Alert'!Z30 &gt;= 7, "MED","LOW")),IF(
                     $B$8="Emerging Threat", IF(
                        'Compound Alert'!AG30 &gt;= 10, "HIGH",IF(
                            'Compound Alert'!AG30 &gt;= 7, "MED","LOW")))))</f>
        <v>#N/A</v>
      </c>
      <c r="L219" s="25" t="e">
        <f ca="1">IF(
   $B$8="Overall Alert",IF(
      'Compound Alert'!T30 &gt;= 7, "HIGH",IF(
         'Compound Alert'!T30 &gt;= 5, "MED","LOW")), IF(
            $B$8="Underlying Vulnerability", IF(
               'Compound Alert'!AA30 &gt;= 10, "HIGH",IF(
                  'Compound Alert'!AA30 &gt;= 7, "MED","LOW")),IF(
                     $B$8="Emerging Threat", IF(
                        'Compound Alert'!AH30 &gt;= 10, "HIGH",IF(
                            'Compound Alert'!AH30 &gt;= 7, "MED","LOW")))))</f>
        <v>#N/A</v>
      </c>
      <c r="M219" s="25" t="e">
        <f ca="1">IF(
   $B$8="Overall Alert",IF(
      'Compound Alert'!U30 &gt;= 7, "HIGH",IF(
         'Compound Alert'!U30 &gt;= 5, "MED","LOW")), IF(
            $B$8="Underlying Vulnerability", IF(
               'Compound Alert'!AB30 &gt;= 10, "HIGH",IF(
                  'Compound Alert'!AB30 &gt;= 7, "MED","LOW")),IF(
                     $B$8="Emerging Threat", IF(
                        'Compound Alert'!AI30 &gt;= 10, "HIGH",IF(
                            'Compound Alert'!AI30 &gt;= 7, "MED","LOW")))))</f>
        <v>#N/A</v>
      </c>
      <c r="N219" s="25" t="str">
        <f ca="1">IF(
   $B$8="Overall Alert",IF(
      'Compound Alert'!V30 &gt;= 7, "HIGH",IF(
         'Compound Alert'!V30 &gt;= 5, "MED","LOW")), IF(
            $B$8="Underlying Vulnerability", IF(
               'Compound Alert'!AC30 &gt;= 10, "HIGH",IF(
                  'Compound Alert'!AC30 &gt;= 7, "MED","LOW")),IF(
                     $B$8="Emerging Threat", IF(
                        'Compound Alert'!AJ30 &gt;= 10, "HIGH",IF(
                            'Compound Alert'!AJ30 &gt;= 7, "MED","LOW")))))</f>
        <v>LOW</v>
      </c>
      <c r="O219" s="25" t="str">
        <f ca="1">IF(
   $B$8="Overall Alert",IF(
      'Compound Alert'!W30 &gt;= 7, "HIGH",IF(
         'Compound Alert'!W30 &gt;= 5, "MED","LOW")), IF(
            $B$8="Underlying Vulnerability", IF(
               'Compound Alert'!AD30 &gt;= 10, "HIGH",IF(
                  'Compound Alert'!AD30 &gt;= 7, "MED","LOW")),IF(
                     $B$8="Emerging Threat", IF(
                        'Compound Alert'!AK30 &gt;= 10, "HIGH",IF(
                            'Compound Alert'!AK30 &gt;= 7, "MED","LOW")))))</f>
        <v>LOW</v>
      </c>
      <c r="P219" s="25"/>
      <c r="Q219" s="26"/>
      <c r="R219" s="26"/>
      <c r="S219" s="21"/>
      <c r="T219" s="21"/>
      <c r="U219" s="21"/>
      <c r="V219" s="21"/>
      <c r="W219" s="21"/>
      <c r="X219" s="21"/>
      <c r="Y219" s="27"/>
      <c r="Z219" s="27"/>
      <c r="AA219" s="27"/>
      <c r="AB219" s="27"/>
      <c r="AC219" s="27"/>
      <c r="AD219" s="27"/>
      <c r="AE219" s="27"/>
      <c r="AF219" s="27"/>
      <c r="AJ219" s="21"/>
      <c r="AK219" s="21"/>
      <c r="AL219" s="21"/>
      <c r="AM219" s="21"/>
      <c r="AN219" s="21"/>
      <c r="AO219" s="21"/>
      <c r="AP219" s="21"/>
      <c r="AQ219" s="21"/>
      <c r="AR219" s="21"/>
      <c r="AS219" s="21"/>
      <c r="AT219" s="21"/>
      <c r="AU219" s="21"/>
      <c r="AV219" s="21"/>
      <c r="AW219" s="21"/>
      <c r="AX219" s="21"/>
    </row>
    <row r="220" spans="1:50" x14ac:dyDescent="0.2">
      <c r="A220" s="63">
        <v>179</v>
      </c>
      <c r="B220" s="20" t="str">
        <f>'Compound Alert'!B33</f>
        <v>Barbados</v>
      </c>
      <c r="C220" s="20" t="str">
        <f>'Compound Alert'!C33</f>
        <v>BRB</v>
      </c>
      <c r="D220" s="20" t="str">
        <f>'Compound Alert'!D33</f>
        <v>LCN           Latin America &amp; Caribbean</v>
      </c>
      <c r="E220" s="20" t="str">
        <f>'Compound Alert'!E33</f>
        <v>NA</v>
      </c>
      <c r="F220" s="217">
        <f ca="1">'Compound Alert'!F33</f>
        <v>28</v>
      </c>
      <c r="G220" s="22">
        <f ca="1">IF($B$8="Overall Alert",'Compound Alert'!G33,IF($B$8="Underlying Vulnerability",'Compound Alert'!J33,IF($B$8="Emerging Threat",'Compound Alert'!M33)))</f>
        <v>0</v>
      </c>
      <c r="H220" s="23">
        <f ca="1">IF($B$8="Overall Alert",'Compound Alert'!H33,IF($B$8="Underlying Vulnerability",'Compound Alert'!K33,IF($B$8="Emerging Threat",'Compound Alert'!N33)))</f>
        <v>0</v>
      </c>
      <c r="I220" s="50">
        <f t="shared" ca="1" si="2"/>
        <v>0</v>
      </c>
      <c r="J220" s="25" t="str">
        <f ca="1">IF(
   $B$8="Overall Alert",IF(
      'Compound Alert'!R33 &gt;= 7, "HIGH",IF(
         'Compound Alert'!R33 &gt;= 5, "MED","LOW")), IF(
            $B$8="Underlying Vulnerability", IF(
               'Compound Alert'!Y33 &gt;= 10, "HIGH",IF(
                  'Compound Alert'!Y33 &gt;= 7, "MED","LOW")),IF(
                     $B$8="Emerging Threat", IF(
                        'Compound Alert'!AF33 &gt;= 10, "HIGH",IF(
                            'Compound Alert'!AF33 &gt;= 7, "MED","LOW")))))</f>
        <v>LOW</v>
      </c>
      <c r="K220" s="25" t="str">
        <f ca="1">IF(
   $B$8="Overall Alert",IF(
      'Compound Alert'!S33 &gt;= 7, "HIGH",IF(
         'Compound Alert'!S33 &gt;= 5, "MED","LOW")), IF(
            $B$8="Underlying Vulnerability", IF(
               'Compound Alert'!Z33 &gt;= 10, "HIGH",IF(
                  'Compound Alert'!Z33 &gt;= 7, "MED","LOW")),IF(
                     $B$8="Emerging Threat", IF(
                        'Compound Alert'!AG33 &gt;= 10, "HIGH",IF(
                            'Compound Alert'!AG33 &gt;= 7, "MED","LOW")))))</f>
        <v>LOW</v>
      </c>
      <c r="L220" s="25" t="str">
        <f ca="1">IF(
   $B$8="Overall Alert",IF(
      'Compound Alert'!T33 &gt;= 7, "HIGH",IF(
         'Compound Alert'!T33 &gt;= 5, "MED","LOW")), IF(
            $B$8="Underlying Vulnerability", IF(
               'Compound Alert'!AA33 &gt;= 10, "HIGH",IF(
                  'Compound Alert'!AA33 &gt;= 7, "MED","LOW")),IF(
                     $B$8="Emerging Threat", IF(
                        'Compound Alert'!AH33 &gt;= 10, "HIGH",IF(
                            'Compound Alert'!AH33 &gt;= 7, "MED","LOW")))))</f>
        <v>LOW</v>
      </c>
      <c r="M220" s="25" t="str">
        <f ca="1">IF(
   $B$8="Overall Alert",IF(
      'Compound Alert'!U33 &gt;= 7, "HIGH",IF(
         'Compound Alert'!U33 &gt;= 5, "MED","LOW")), IF(
            $B$8="Underlying Vulnerability", IF(
               'Compound Alert'!AB33 &gt;= 10, "HIGH",IF(
                  'Compound Alert'!AB33 &gt;= 7, "MED","LOW")),IF(
                     $B$8="Emerging Threat", IF(
                        'Compound Alert'!AI33 &gt;= 10, "HIGH",IF(
                            'Compound Alert'!AI33 &gt;= 7, "MED","LOW")))))</f>
        <v>LOW</v>
      </c>
      <c r="N220" s="25" t="str">
        <f ca="1">IF(
   $B$8="Overall Alert",IF(
      'Compound Alert'!V33 &gt;= 7, "HIGH",IF(
         'Compound Alert'!V33 &gt;= 5, "MED","LOW")), IF(
            $B$8="Underlying Vulnerability", IF(
               'Compound Alert'!AC33 &gt;= 10, "HIGH",IF(
                  'Compound Alert'!AC33 &gt;= 7, "MED","LOW")),IF(
                     $B$8="Emerging Threat", IF(
                        'Compound Alert'!AJ33 &gt;= 10, "HIGH",IF(
                            'Compound Alert'!AJ33 &gt;= 7, "MED","LOW")))))</f>
        <v>LOW</v>
      </c>
      <c r="O220" s="25" t="str">
        <f ca="1">IF(
   $B$8="Overall Alert",IF(
      'Compound Alert'!W33 &gt;= 7, "HIGH",IF(
         'Compound Alert'!W33 &gt;= 5, "MED","LOW")), IF(
            $B$8="Underlying Vulnerability", IF(
               'Compound Alert'!AD33 &gt;= 10, "HIGH",IF(
                  'Compound Alert'!AD33 &gt;= 7, "MED","LOW")),IF(
                     $B$8="Emerging Threat", IF(
                        'Compound Alert'!AK33 &gt;= 10, "HIGH",IF(
                            'Compound Alert'!AK33 &gt;= 7, "MED","LOW")))))</f>
        <v>LOW</v>
      </c>
      <c r="P220" s="25"/>
      <c r="Q220" s="26"/>
      <c r="R220" s="26"/>
      <c r="S220" s="21"/>
      <c r="T220" s="21"/>
      <c r="U220" s="21"/>
      <c r="V220" s="21"/>
      <c r="W220" s="21"/>
      <c r="X220" s="21"/>
      <c r="Y220" s="27"/>
      <c r="Z220" s="27"/>
      <c r="AA220" s="27"/>
      <c r="AB220" s="27"/>
      <c r="AC220" s="27"/>
      <c r="AD220" s="27"/>
      <c r="AE220" s="27"/>
      <c r="AF220" s="27"/>
      <c r="AJ220" s="21"/>
      <c r="AK220" s="21"/>
      <c r="AL220" s="21"/>
      <c r="AM220" s="21"/>
      <c r="AN220" s="21"/>
      <c r="AO220" s="21"/>
      <c r="AP220" s="21"/>
      <c r="AQ220" s="21"/>
      <c r="AR220" s="21"/>
      <c r="AS220" s="21"/>
      <c r="AT220" s="21"/>
      <c r="AU220" s="21"/>
      <c r="AV220" s="21"/>
      <c r="AW220" s="21"/>
      <c r="AX220" s="21"/>
    </row>
    <row r="221" spans="1:50" x14ac:dyDescent="0.2">
      <c r="A221" s="63">
        <v>180</v>
      </c>
      <c r="B221" s="20" t="str">
        <f>'Compound Alert'!B38</f>
        <v>Canada</v>
      </c>
      <c r="C221" s="20" t="str">
        <f>'Compound Alert'!C38</f>
        <v>CAN</v>
      </c>
      <c r="D221" s="20" t="str">
        <f>'Compound Alert'!D38</f>
        <v>NAC           North America</v>
      </c>
      <c r="E221" s="20" t="str">
        <f>'Compound Alert'!E38</f>
        <v>NA</v>
      </c>
      <c r="F221" s="217">
        <f ca="1">'Compound Alert'!F38</f>
        <v>33</v>
      </c>
      <c r="G221" s="22">
        <f ca="1">IF($B$8="Overall Alert",'Compound Alert'!G38,IF($B$8="Underlying Vulnerability",'Compound Alert'!J38,IF($B$8="Emerging Threat",'Compound Alert'!M38)))</f>
        <v>0</v>
      </c>
      <c r="H221" s="23">
        <f ca="1">IF($B$8="Overall Alert",'Compound Alert'!H38,IF($B$8="Underlying Vulnerability",'Compound Alert'!K38,IF($B$8="Emerging Threat",'Compound Alert'!N38)))</f>
        <v>0</v>
      </c>
      <c r="I221" s="50">
        <f t="shared" ca="1" si="2"/>
        <v>0</v>
      </c>
      <c r="J221" s="25" t="str">
        <f ca="1">IF(
   $B$8="Overall Alert",IF(
      'Compound Alert'!R38 &gt;= 7, "HIGH",IF(
         'Compound Alert'!R38 &gt;= 5, "MED","LOW")), IF(
            $B$8="Underlying Vulnerability", IF(
               'Compound Alert'!Y38 &gt;= 10, "HIGH",IF(
                  'Compound Alert'!Y38 &gt;= 7, "MED","LOW")),IF(
                     $B$8="Emerging Threat", IF(
                        'Compound Alert'!AF38 &gt;= 10, "HIGH",IF(
                            'Compound Alert'!AF38 &gt;= 7, "MED","LOW")))))</f>
        <v>LOW</v>
      </c>
      <c r="K221" s="25" t="str">
        <f ca="1">IF(
   $B$8="Overall Alert",IF(
      'Compound Alert'!S38 &gt;= 7, "HIGH",IF(
         'Compound Alert'!S38 &gt;= 5, "MED","LOW")), IF(
            $B$8="Underlying Vulnerability", IF(
               'Compound Alert'!Z38 &gt;= 10, "HIGH",IF(
                  'Compound Alert'!Z38 &gt;= 7, "MED","LOW")),IF(
                     $B$8="Emerging Threat", IF(
                        'Compound Alert'!AG38 &gt;= 10, "HIGH",IF(
                            'Compound Alert'!AG38 &gt;= 7, "MED","LOW")))))</f>
        <v>LOW</v>
      </c>
      <c r="L221" s="25" t="str">
        <f ca="1">IF(
   $B$8="Overall Alert",IF(
      'Compound Alert'!T38 &gt;= 7, "HIGH",IF(
         'Compound Alert'!T38 &gt;= 5, "MED","LOW")), IF(
            $B$8="Underlying Vulnerability", IF(
               'Compound Alert'!AA38 &gt;= 10, "HIGH",IF(
                  'Compound Alert'!AA38 &gt;= 7, "MED","LOW")),IF(
                     $B$8="Emerging Threat", IF(
                        'Compound Alert'!AH38 &gt;= 10, "HIGH",IF(
                            'Compound Alert'!AH38 &gt;= 7, "MED","LOW")))))</f>
        <v>LOW</v>
      </c>
      <c r="M221" s="25" t="str">
        <f ca="1">IF(
   $B$8="Overall Alert",IF(
      'Compound Alert'!U38 &gt;= 7, "HIGH",IF(
         'Compound Alert'!U38 &gt;= 5, "MED","LOW")), IF(
            $B$8="Underlying Vulnerability", IF(
               'Compound Alert'!AB38 &gt;= 10, "HIGH",IF(
                  'Compound Alert'!AB38 &gt;= 7, "MED","LOW")),IF(
                     $B$8="Emerging Threat", IF(
                        'Compound Alert'!AI38 &gt;= 10, "HIGH",IF(
                            'Compound Alert'!AI38 &gt;= 7, "MED","LOW")))))</f>
        <v>LOW</v>
      </c>
      <c r="N221" s="25" t="str">
        <f ca="1">IF(
   $B$8="Overall Alert",IF(
      'Compound Alert'!V38 &gt;= 7, "HIGH",IF(
         'Compound Alert'!V38 &gt;= 5, "MED","LOW")), IF(
            $B$8="Underlying Vulnerability", IF(
               'Compound Alert'!AC38 &gt;= 10, "HIGH",IF(
                  'Compound Alert'!AC38 &gt;= 7, "MED","LOW")),IF(
                     $B$8="Emerging Threat", IF(
                        'Compound Alert'!AJ38 &gt;= 10, "HIGH",IF(
                            'Compound Alert'!AJ38 &gt;= 7, "MED","LOW")))))</f>
        <v>LOW</v>
      </c>
      <c r="O221" s="25" t="str">
        <f ca="1">IF(
   $B$8="Overall Alert",IF(
      'Compound Alert'!W38 &gt;= 7, "HIGH",IF(
         'Compound Alert'!W38 &gt;= 5, "MED","LOW")), IF(
            $B$8="Underlying Vulnerability", IF(
               'Compound Alert'!AD38 &gt;= 10, "HIGH",IF(
                  'Compound Alert'!AD38 &gt;= 7, "MED","LOW")),IF(
                     $B$8="Emerging Threat", IF(
                        'Compound Alert'!AK38 &gt;= 10, "HIGH",IF(
                            'Compound Alert'!AK38 &gt;= 7, "MED","LOW")))))</f>
        <v>LOW</v>
      </c>
      <c r="P221" s="25"/>
      <c r="Q221" s="26"/>
      <c r="R221" s="26"/>
      <c r="S221" s="21"/>
      <c r="T221" s="21"/>
      <c r="U221" s="21"/>
      <c r="V221" s="21"/>
      <c r="W221" s="21"/>
      <c r="X221" s="21"/>
      <c r="Y221" s="27"/>
      <c r="Z221" s="27"/>
      <c r="AA221" s="27"/>
      <c r="AB221" s="27"/>
      <c r="AC221" s="27"/>
      <c r="AD221" s="27"/>
      <c r="AE221" s="27"/>
      <c r="AF221" s="27"/>
      <c r="AJ221" s="21"/>
      <c r="AK221" s="21"/>
      <c r="AL221" s="21"/>
      <c r="AM221" s="21"/>
      <c r="AN221" s="21"/>
      <c r="AO221" s="21"/>
      <c r="AP221" s="21"/>
      <c r="AQ221" s="21"/>
      <c r="AR221" s="21"/>
      <c r="AS221" s="21"/>
      <c r="AT221" s="21"/>
      <c r="AU221" s="21"/>
      <c r="AV221" s="21"/>
      <c r="AW221" s="21"/>
      <c r="AX221" s="21"/>
    </row>
    <row r="222" spans="1:50" x14ac:dyDescent="0.2">
      <c r="A222" s="63">
        <v>181</v>
      </c>
      <c r="B222" s="20" t="str">
        <f>'Compound Alert'!B40</f>
        <v>Channel Islands</v>
      </c>
      <c r="C222" s="20" t="str">
        <f>'Compound Alert'!C40</f>
        <v>CHI</v>
      </c>
      <c r="D222" s="20" t="str">
        <f>'Compound Alert'!D40</f>
        <v>ECS           Europe &amp; Central Asia</v>
      </c>
      <c r="E222" s="20" t="str">
        <f>'Compound Alert'!E40</f>
        <v>NA</v>
      </c>
      <c r="F222" s="217">
        <f ca="1">'Compound Alert'!F40</f>
        <v>35</v>
      </c>
      <c r="G222" s="22">
        <f ca="1">IF($B$8="Overall Alert",'Compound Alert'!G40,IF($B$8="Underlying Vulnerability",'Compound Alert'!J40,IF($B$8="Emerging Threat",'Compound Alert'!M40)))</f>
        <v>0</v>
      </c>
      <c r="H222" s="23">
        <f ca="1">IF($B$8="Overall Alert",'Compound Alert'!H40,IF($B$8="Underlying Vulnerability",'Compound Alert'!K40,IF($B$8="Emerging Threat",'Compound Alert'!N40)))</f>
        <v>0</v>
      </c>
      <c r="I222" s="50">
        <f t="shared" ca="1" si="2"/>
        <v>0</v>
      </c>
      <c r="J222" s="25" t="str">
        <f ca="1">IF(
   $B$8="Overall Alert",IF(
      'Compound Alert'!R40 &gt;= 7, "HIGH",IF(
         'Compound Alert'!R40 &gt;= 5, "MED","LOW")), IF(
            $B$8="Underlying Vulnerability", IF(
               'Compound Alert'!Y40 &gt;= 10, "HIGH",IF(
                  'Compound Alert'!Y40 &gt;= 7, "MED","LOW")),IF(
                     $B$8="Emerging Threat", IF(
                        'Compound Alert'!AF40 &gt;= 10, "HIGH",IF(
                            'Compound Alert'!AF40 &gt;= 7, "MED","LOW")))))</f>
        <v>LOW</v>
      </c>
      <c r="K222" s="25" t="e">
        <f ca="1">IF(
   $B$8="Overall Alert",IF(
      'Compound Alert'!S40 &gt;= 7, "HIGH",IF(
         'Compound Alert'!S40 &gt;= 5, "MED","LOW")), IF(
            $B$8="Underlying Vulnerability", IF(
               'Compound Alert'!Z40 &gt;= 10, "HIGH",IF(
                  'Compound Alert'!Z40 &gt;= 7, "MED","LOW")),IF(
                     $B$8="Emerging Threat", IF(
                        'Compound Alert'!AG40 &gt;= 10, "HIGH",IF(
                            'Compound Alert'!AG40 &gt;= 7, "MED","LOW")))))</f>
        <v>#N/A</v>
      </c>
      <c r="L222" s="25" t="e">
        <f ca="1">IF(
   $B$8="Overall Alert",IF(
      'Compound Alert'!T40 &gt;= 7, "HIGH",IF(
         'Compound Alert'!T40 &gt;= 5, "MED","LOW")), IF(
            $B$8="Underlying Vulnerability", IF(
               'Compound Alert'!AA40 &gt;= 10, "HIGH",IF(
                  'Compound Alert'!AA40 &gt;= 7, "MED","LOW")),IF(
                     $B$8="Emerging Threat", IF(
                        'Compound Alert'!AH40 &gt;= 10, "HIGH",IF(
                            'Compound Alert'!AH40 &gt;= 7, "MED","LOW")))))</f>
        <v>#N/A</v>
      </c>
      <c r="M222" s="25" t="e">
        <f ca="1">IF(
   $B$8="Overall Alert",IF(
      'Compound Alert'!U40 &gt;= 7, "HIGH",IF(
         'Compound Alert'!U40 &gt;= 5, "MED","LOW")), IF(
            $B$8="Underlying Vulnerability", IF(
               'Compound Alert'!AB40 &gt;= 10, "HIGH",IF(
                  'Compound Alert'!AB40 &gt;= 7, "MED","LOW")),IF(
                     $B$8="Emerging Threat", IF(
                        'Compound Alert'!AI40 &gt;= 10, "HIGH",IF(
                            'Compound Alert'!AI40 &gt;= 7, "MED","LOW")))))</f>
        <v>#N/A</v>
      </c>
      <c r="N222" s="25" t="str">
        <f ca="1">IF(
   $B$8="Overall Alert",IF(
      'Compound Alert'!V40 &gt;= 7, "HIGH",IF(
         'Compound Alert'!V40 &gt;= 5, "MED","LOW")), IF(
            $B$8="Underlying Vulnerability", IF(
               'Compound Alert'!AC40 &gt;= 10, "HIGH",IF(
                  'Compound Alert'!AC40 &gt;= 7, "MED","LOW")),IF(
                     $B$8="Emerging Threat", IF(
                        'Compound Alert'!AJ40 &gt;= 10, "HIGH",IF(
                            'Compound Alert'!AJ40 &gt;= 7, "MED","LOW")))))</f>
        <v>LOW</v>
      </c>
      <c r="O222" s="25" t="str">
        <f ca="1">IF(
   $B$8="Overall Alert",IF(
      'Compound Alert'!W40 &gt;= 7, "HIGH",IF(
         'Compound Alert'!W40 &gt;= 5, "MED","LOW")), IF(
            $B$8="Underlying Vulnerability", IF(
               'Compound Alert'!AD40 &gt;= 10, "HIGH",IF(
                  'Compound Alert'!AD40 &gt;= 7, "MED","LOW")),IF(
                     $B$8="Emerging Threat", IF(
                        'Compound Alert'!AK40 &gt;= 10, "HIGH",IF(
                            'Compound Alert'!AK40 &gt;= 7, "MED","LOW")))))</f>
        <v>LOW</v>
      </c>
      <c r="P222" s="25"/>
      <c r="Q222" s="26"/>
      <c r="R222" s="26"/>
      <c r="S222" s="21"/>
      <c r="T222" s="21"/>
      <c r="U222" s="21"/>
      <c r="V222" s="21"/>
      <c r="W222" s="21"/>
      <c r="X222" s="21"/>
      <c r="Y222" s="27"/>
      <c r="Z222" s="27"/>
      <c r="AA222" s="27"/>
      <c r="AB222" s="27"/>
      <c r="AC222" s="27"/>
      <c r="AD222" s="27"/>
      <c r="AE222" s="27"/>
      <c r="AF222" s="27"/>
      <c r="AJ222" s="21"/>
      <c r="AK222" s="21"/>
      <c r="AL222" s="21"/>
      <c r="AM222" s="21"/>
      <c r="AN222" s="21"/>
      <c r="AO222" s="21"/>
      <c r="AP222" s="21"/>
      <c r="AQ222" s="21"/>
      <c r="AR222" s="21"/>
      <c r="AS222" s="21"/>
      <c r="AT222" s="21"/>
      <c r="AU222" s="21"/>
      <c r="AV222" s="21"/>
      <c r="AW222" s="21"/>
      <c r="AX222" s="21"/>
    </row>
    <row r="223" spans="1:50" x14ac:dyDescent="0.2">
      <c r="A223" s="63">
        <v>182</v>
      </c>
      <c r="B223" s="20" t="str">
        <f>'Compound Alert'!B49</f>
        <v>Cabo Verde</v>
      </c>
      <c r="C223" s="20" t="str">
        <f>'Compound Alert'!C49</f>
        <v>CPV</v>
      </c>
      <c r="D223" s="20" t="str">
        <f>'Compound Alert'!D49</f>
        <v>SSF           Sub-Saharan Africa</v>
      </c>
      <c r="E223" s="20" t="str">
        <f>'Compound Alert'!E49</f>
        <v>Blend</v>
      </c>
      <c r="F223" s="217">
        <f ca="1">'Compound Alert'!F49</f>
        <v>44</v>
      </c>
      <c r="G223" s="22">
        <f ca="1">IF($B$8="Overall Alert",'Compound Alert'!G49,IF($B$8="Underlying Vulnerability",'Compound Alert'!J49,IF($B$8="Emerging Threat",'Compound Alert'!M49)))</f>
        <v>0</v>
      </c>
      <c r="H223" s="23">
        <f ca="1">IF($B$8="Overall Alert",'Compound Alert'!H49,IF($B$8="Underlying Vulnerability",'Compound Alert'!K49,IF($B$8="Emerging Threat",'Compound Alert'!N49)))</f>
        <v>0</v>
      </c>
      <c r="I223" s="50">
        <f t="shared" ca="1" si="2"/>
        <v>0</v>
      </c>
      <c r="J223" s="25" t="str">
        <f ca="1">IF(
   $B$8="Overall Alert",IF(
      'Compound Alert'!R49 &gt;= 7, "HIGH",IF(
         'Compound Alert'!R49 &gt;= 5, "MED","LOW")), IF(
            $B$8="Underlying Vulnerability", IF(
               'Compound Alert'!Y49 &gt;= 10, "HIGH",IF(
                  'Compound Alert'!Y49 &gt;= 7, "MED","LOW")),IF(
                     $B$8="Emerging Threat", IF(
                        'Compound Alert'!AF49 &gt;= 10, "HIGH",IF(
                            'Compound Alert'!AF49 &gt;= 7, "MED","LOW")))))</f>
        <v>LOW</v>
      </c>
      <c r="K223" s="25" t="str">
        <f ca="1">IF(
   $B$8="Overall Alert",IF(
      'Compound Alert'!S49 &gt;= 7, "HIGH",IF(
         'Compound Alert'!S49 &gt;= 5, "MED","LOW")), IF(
            $B$8="Underlying Vulnerability", IF(
               'Compound Alert'!Z49 &gt;= 10, "HIGH",IF(
                  'Compound Alert'!Z49 &gt;= 7, "MED","LOW")),IF(
                     $B$8="Emerging Threat", IF(
                        'Compound Alert'!AG49 &gt;= 10, "HIGH",IF(
                            'Compound Alert'!AG49 &gt;= 7, "MED","LOW")))))</f>
        <v>LOW</v>
      </c>
      <c r="L223" s="25" t="str">
        <f ca="1">IF(
   $B$8="Overall Alert",IF(
      'Compound Alert'!T49 &gt;= 7, "HIGH",IF(
         'Compound Alert'!T49 &gt;= 5, "MED","LOW")), IF(
            $B$8="Underlying Vulnerability", IF(
               'Compound Alert'!AA49 &gt;= 10, "HIGH",IF(
                  'Compound Alert'!AA49 &gt;= 7, "MED","LOW")),IF(
                     $B$8="Emerging Threat", IF(
                        'Compound Alert'!AH49 &gt;= 10, "HIGH",IF(
                            'Compound Alert'!AH49 &gt;= 7, "MED","LOW")))))</f>
        <v>LOW</v>
      </c>
      <c r="M223" s="25" t="str">
        <f ca="1">IF(
   $B$8="Overall Alert",IF(
      'Compound Alert'!U49 &gt;= 7, "HIGH",IF(
         'Compound Alert'!U49 &gt;= 5, "MED","LOW")), IF(
            $B$8="Underlying Vulnerability", IF(
               'Compound Alert'!AB49 &gt;= 10, "HIGH",IF(
                  'Compound Alert'!AB49 &gt;= 7, "MED","LOW")),IF(
                     $B$8="Emerging Threat", IF(
                        'Compound Alert'!AI49 &gt;= 10, "HIGH",IF(
                            'Compound Alert'!AI49 &gt;= 7, "MED","LOW")))))</f>
        <v>LOW</v>
      </c>
      <c r="N223" s="25" t="str">
        <f ca="1">IF(
   $B$8="Overall Alert",IF(
      'Compound Alert'!V49 &gt;= 7, "HIGH",IF(
         'Compound Alert'!V49 &gt;= 5, "MED","LOW")), IF(
            $B$8="Underlying Vulnerability", IF(
               'Compound Alert'!AC49 &gt;= 10, "HIGH",IF(
                  'Compound Alert'!AC49 &gt;= 7, "MED","LOW")),IF(
                     $B$8="Emerging Threat", IF(
                        'Compound Alert'!AJ49 &gt;= 10, "HIGH",IF(
                            'Compound Alert'!AJ49 &gt;= 7, "MED","LOW")))))</f>
        <v>LOW</v>
      </c>
      <c r="O223" s="25" t="str">
        <f ca="1">IF(
   $B$8="Overall Alert",IF(
      'Compound Alert'!W49 &gt;= 7, "HIGH",IF(
         'Compound Alert'!W49 &gt;= 5, "MED","LOW")), IF(
            $B$8="Underlying Vulnerability", IF(
               'Compound Alert'!AD49 &gt;= 10, "HIGH",IF(
                  'Compound Alert'!AD49 &gt;= 7, "MED","LOW")),IF(
                     $B$8="Emerging Threat", IF(
                        'Compound Alert'!AK49 &gt;= 10, "HIGH",IF(
                            'Compound Alert'!AK49 &gt;= 7, "MED","LOW")))))</f>
        <v>LOW</v>
      </c>
      <c r="P223" s="25"/>
      <c r="Q223" s="26"/>
      <c r="R223" s="26"/>
      <c r="S223" s="21"/>
      <c r="T223" s="21"/>
      <c r="U223" s="21"/>
      <c r="V223" s="21"/>
      <c r="W223" s="21"/>
      <c r="X223" s="21"/>
      <c r="Y223" s="27"/>
      <c r="Z223" s="27"/>
      <c r="AA223" s="27"/>
      <c r="AB223" s="27"/>
      <c r="AC223" s="27"/>
      <c r="AD223" s="27"/>
      <c r="AE223" s="27"/>
      <c r="AF223" s="27"/>
      <c r="AJ223" s="21"/>
      <c r="AK223" s="21"/>
      <c r="AL223" s="21"/>
      <c r="AM223" s="21"/>
      <c r="AN223" s="21"/>
      <c r="AO223" s="21"/>
      <c r="AP223" s="21"/>
      <c r="AQ223" s="21"/>
      <c r="AR223" s="21"/>
      <c r="AS223" s="21"/>
      <c r="AT223" s="21"/>
      <c r="AU223" s="21"/>
      <c r="AV223" s="21"/>
      <c r="AW223" s="21"/>
      <c r="AX223" s="21"/>
    </row>
    <row r="224" spans="1:50" x14ac:dyDescent="0.2">
      <c r="A224" s="63">
        <v>183</v>
      </c>
      <c r="B224" s="20" t="str">
        <f>'Compound Alert'!B52</f>
        <v>Curaçao</v>
      </c>
      <c r="C224" s="20" t="str">
        <f>'Compound Alert'!C52</f>
        <v>CUW</v>
      </c>
      <c r="D224" s="20" t="str">
        <f>'Compound Alert'!D52</f>
        <v>LCN           Latin America &amp; Caribbean</v>
      </c>
      <c r="E224" s="20" t="str">
        <f>'Compound Alert'!E52</f>
        <v>NA</v>
      </c>
      <c r="F224" s="217">
        <f ca="1">'Compound Alert'!F52</f>
        <v>47</v>
      </c>
      <c r="G224" s="22">
        <f ca="1">IF($B$8="Overall Alert",'Compound Alert'!G52,IF($B$8="Underlying Vulnerability",'Compound Alert'!J52,IF($B$8="Emerging Threat",'Compound Alert'!M52)))</f>
        <v>0</v>
      </c>
      <c r="H224" s="23">
        <f ca="1">IF($B$8="Overall Alert",'Compound Alert'!H52,IF($B$8="Underlying Vulnerability",'Compound Alert'!K52,IF($B$8="Emerging Threat",'Compound Alert'!N52)))</f>
        <v>0</v>
      </c>
      <c r="I224" s="50">
        <f t="shared" ca="1" si="2"/>
        <v>0</v>
      </c>
      <c r="J224" s="25" t="str">
        <f ca="1">IF(
   $B$8="Overall Alert",IF(
      'Compound Alert'!R52 &gt;= 7, "HIGH",IF(
         'Compound Alert'!R52 &gt;= 5, "MED","LOW")), IF(
            $B$8="Underlying Vulnerability", IF(
               'Compound Alert'!Y52 &gt;= 10, "HIGH",IF(
                  'Compound Alert'!Y52 &gt;= 7, "MED","LOW")),IF(
                     $B$8="Emerging Threat", IF(
                        'Compound Alert'!AF52 &gt;= 10, "HIGH",IF(
                            'Compound Alert'!AF52 &gt;= 7, "MED","LOW")))))</f>
        <v>LOW</v>
      </c>
      <c r="K224" s="25" t="e">
        <f ca="1">IF(
   $B$8="Overall Alert",IF(
      'Compound Alert'!S52 &gt;= 7, "HIGH",IF(
         'Compound Alert'!S52 &gt;= 5, "MED","LOW")), IF(
            $B$8="Underlying Vulnerability", IF(
               'Compound Alert'!Z52 &gt;= 10, "HIGH",IF(
                  'Compound Alert'!Z52 &gt;= 7, "MED","LOW")),IF(
                     $B$8="Emerging Threat", IF(
                        'Compound Alert'!AG52 &gt;= 10, "HIGH",IF(
                            'Compound Alert'!AG52 &gt;= 7, "MED","LOW")))))</f>
        <v>#N/A</v>
      </c>
      <c r="L224" s="25" t="e">
        <f ca="1">IF(
   $B$8="Overall Alert",IF(
      'Compound Alert'!T52 &gt;= 7, "HIGH",IF(
         'Compound Alert'!T52 &gt;= 5, "MED","LOW")), IF(
            $B$8="Underlying Vulnerability", IF(
               'Compound Alert'!AA52 &gt;= 10, "HIGH",IF(
                  'Compound Alert'!AA52 &gt;= 7, "MED","LOW")),IF(
                     $B$8="Emerging Threat", IF(
                        'Compound Alert'!AH52 &gt;= 10, "HIGH",IF(
                            'Compound Alert'!AH52 &gt;= 7, "MED","LOW")))))</f>
        <v>#N/A</v>
      </c>
      <c r="M224" s="25" t="e">
        <f ca="1">IF(
   $B$8="Overall Alert",IF(
      'Compound Alert'!U52 &gt;= 7, "HIGH",IF(
         'Compound Alert'!U52 &gt;= 5, "MED","LOW")), IF(
            $B$8="Underlying Vulnerability", IF(
               'Compound Alert'!AB52 &gt;= 10, "HIGH",IF(
                  'Compound Alert'!AB52 &gt;= 7, "MED","LOW")),IF(
                     $B$8="Emerging Threat", IF(
                        'Compound Alert'!AI52 &gt;= 10, "HIGH",IF(
                            'Compound Alert'!AI52 &gt;= 7, "MED","LOW")))))</f>
        <v>#N/A</v>
      </c>
      <c r="N224" s="25" t="str">
        <f ca="1">IF(
   $B$8="Overall Alert",IF(
      'Compound Alert'!V52 &gt;= 7, "HIGH",IF(
         'Compound Alert'!V52 &gt;= 5, "MED","LOW")), IF(
            $B$8="Underlying Vulnerability", IF(
               'Compound Alert'!AC52 &gt;= 10, "HIGH",IF(
                  'Compound Alert'!AC52 &gt;= 7, "MED","LOW")),IF(
                     $B$8="Emerging Threat", IF(
                        'Compound Alert'!AJ52 &gt;= 10, "HIGH",IF(
                            'Compound Alert'!AJ52 &gt;= 7, "MED","LOW")))))</f>
        <v>LOW</v>
      </c>
      <c r="O224" s="25" t="str">
        <f ca="1">IF(
   $B$8="Overall Alert",IF(
      'Compound Alert'!W52 &gt;= 7, "HIGH",IF(
         'Compound Alert'!W52 &gt;= 5, "MED","LOW")), IF(
            $B$8="Underlying Vulnerability", IF(
               'Compound Alert'!AD52 &gt;= 10, "HIGH",IF(
                  'Compound Alert'!AD52 &gt;= 7, "MED","LOW")),IF(
                     $B$8="Emerging Threat", IF(
                        'Compound Alert'!AK52 &gt;= 10, "HIGH",IF(
                            'Compound Alert'!AK52 &gt;= 7, "MED","LOW")))))</f>
        <v>LOW</v>
      </c>
      <c r="P224" s="25"/>
      <c r="Q224" s="26"/>
      <c r="R224" s="26"/>
      <c r="S224" s="21"/>
      <c r="T224" s="21"/>
      <c r="U224" s="21"/>
      <c r="V224" s="21"/>
      <c r="W224" s="21"/>
      <c r="X224" s="21"/>
      <c r="Y224" s="27"/>
      <c r="Z224" s="27"/>
      <c r="AA224" s="27"/>
      <c r="AB224" s="27"/>
      <c r="AC224" s="27"/>
      <c r="AD224" s="27"/>
      <c r="AE224" s="27"/>
      <c r="AF224" s="27"/>
      <c r="AJ224" s="21"/>
      <c r="AK224" s="21"/>
      <c r="AL224" s="21"/>
      <c r="AM224" s="21"/>
      <c r="AN224" s="21"/>
      <c r="AO224" s="21"/>
      <c r="AP224" s="21"/>
      <c r="AQ224" s="21"/>
      <c r="AR224" s="21"/>
      <c r="AS224" s="21"/>
      <c r="AT224" s="21"/>
      <c r="AU224" s="21"/>
      <c r="AV224" s="21"/>
      <c r="AW224" s="21"/>
      <c r="AX224" s="21"/>
    </row>
    <row r="225" spans="1:50" x14ac:dyDescent="0.2">
      <c r="A225" s="63">
        <v>184</v>
      </c>
      <c r="B225" s="20" t="str">
        <f>'Compound Alert'!B53</f>
        <v>Cayman Islands</v>
      </c>
      <c r="C225" s="20" t="str">
        <f>'Compound Alert'!C53</f>
        <v>CYM</v>
      </c>
      <c r="D225" s="20" t="str">
        <f>'Compound Alert'!D53</f>
        <v>LCN           Latin America &amp; Caribbean</v>
      </c>
      <c r="E225" s="20" t="str">
        <f>'Compound Alert'!E53</f>
        <v>NA</v>
      </c>
      <c r="F225" s="217">
        <f ca="1">'Compound Alert'!F53</f>
        <v>48</v>
      </c>
      <c r="G225" s="22">
        <f ca="1">IF($B$8="Overall Alert",'Compound Alert'!G53,IF($B$8="Underlying Vulnerability",'Compound Alert'!J53,IF($B$8="Emerging Threat",'Compound Alert'!M53)))</f>
        <v>0</v>
      </c>
      <c r="H225" s="23">
        <f ca="1">IF($B$8="Overall Alert",'Compound Alert'!H53,IF($B$8="Underlying Vulnerability",'Compound Alert'!K53,IF($B$8="Emerging Threat",'Compound Alert'!N53)))</f>
        <v>0</v>
      </c>
      <c r="I225" s="50">
        <f t="shared" ca="1" si="2"/>
        <v>0</v>
      </c>
      <c r="J225" s="25" t="str">
        <f ca="1">IF(
   $B$8="Overall Alert",IF(
      'Compound Alert'!R53 &gt;= 7, "HIGH",IF(
         'Compound Alert'!R53 &gt;= 5, "MED","LOW")), IF(
            $B$8="Underlying Vulnerability", IF(
               'Compound Alert'!Y53 &gt;= 10, "HIGH",IF(
                  'Compound Alert'!Y53 &gt;= 7, "MED","LOW")),IF(
                     $B$8="Emerging Threat", IF(
                        'Compound Alert'!AF53 &gt;= 10, "HIGH",IF(
                            'Compound Alert'!AF53 &gt;= 7, "MED","LOW")))))</f>
        <v>LOW</v>
      </c>
      <c r="K225" s="25" t="e">
        <f ca="1">IF(
   $B$8="Overall Alert",IF(
      'Compound Alert'!S53 &gt;= 7, "HIGH",IF(
         'Compound Alert'!S53 &gt;= 5, "MED","LOW")), IF(
            $B$8="Underlying Vulnerability", IF(
               'Compound Alert'!Z53 &gt;= 10, "HIGH",IF(
                  'Compound Alert'!Z53 &gt;= 7, "MED","LOW")),IF(
                     $B$8="Emerging Threat", IF(
                        'Compound Alert'!AG53 &gt;= 10, "HIGH",IF(
                            'Compound Alert'!AG53 &gt;= 7, "MED","LOW")))))</f>
        <v>#N/A</v>
      </c>
      <c r="L225" s="25" t="str">
        <f ca="1">IF(
   $B$8="Overall Alert",IF(
      'Compound Alert'!T53 &gt;= 7, "HIGH",IF(
         'Compound Alert'!T53 &gt;= 5, "MED","LOW")), IF(
            $B$8="Underlying Vulnerability", IF(
               'Compound Alert'!AA53 &gt;= 10, "HIGH",IF(
                  'Compound Alert'!AA53 &gt;= 7, "MED","LOW")),IF(
                     $B$8="Emerging Threat", IF(
                        'Compound Alert'!AH53 &gt;= 10, "HIGH",IF(
                            'Compound Alert'!AH53 &gt;= 7, "MED","LOW")))))</f>
        <v>LOW</v>
      </c>
      <c r="M225" s="25" t="e">
        <f ca="1">IF(
   $B$8="Overall Alert",IF(
      'Compound Alert'!U53 &gt;= 7, "HIGH",IF(
         'Compound Alert'!U53 &gt;= 5, "MED","LOW")), IF(
            $B$8="Underlying Vulnerability", IF(
               'Compound Alert'!AB53 &gt;= 10, "HIGH",IF(
                  'Compound Alert'!AB53 &gt;= 7, "MED","LOW")),IF(
                     $B$8="Emerging Threat", IF(
                        'Compound Alert'!AI53 &gt;= 10, "HIGH",IF(
                            'Compound Alert'!AI53 &gt;= 7, "MED","LOW")))))</f>
        <v>#N/A</v>
      </c>
      <c r="N225" s="25" t="str">
        <f ca="1">IF(
   $B$8="Overall Alert",IF(
      'Compound Alert'!V53 &gt;= 7, "HIGH",IF(
         'Compound Alert'!V53 &gt;= 5, "MED","LOW")), IF(
            $B$8="Underlying Vulnerability", IF(
               'Compound Alert'!AC53 &gt;= 10, "HIGH",IF(
                  'Compound Alert'!AC53 &gt;= 7, "MED","LOW")),IF(
                     $B$8="Emerging Threat", IF(
                        'Compound Alert'!AJ53 &gt;= 10, "HIGH",IF(
                            'Compound Alert'!AJ53 &gt;= 7, "MED","LOW")))))</f>
        <v>LOW</v>
      </c>
      <c r="O225" s="25" t="str">
        <f ca="1">IF(
   $B$8="Overall Alert",IF(
      'Compound Alert'!W53 &gt;= 7, "HIGH",IF(
         'Compound Alert'!W53 &gt;= 5, "MED","LOW")), IF(
            $B$8="Underlying Vulnerability", IF(
               'Compound Alert'!AD53 &gt;= 10, "HIGH",IF(
                  'Compound Alert'!AD53 &gt;= 7, "MED","LOW")),IF(
                     $B$8="Emerging Threat", IF(
                        'Compound Alert'!AK53 &gt;= 10, "HIGH",IF(
                            'Compound Alert'!AK53 &gt;= 7, "MED","LOW")))))</f>
        <v>LOW</v>
      </c>
      <c r="P225" s="25"/>
      <c r="Q225" s="26"/>
      <c r="R225" s="26"/>
      <c r="S225" s="21"/>
      <c r="T225" s="21"/>
      <c r="U225" s="21"/>
      <c r="V225" s="21"/>
      <c r="W225" s="21"/>
      <c r="X225" s="21"/>
      <c r="Y225" s="27"/>
      <c r="Z225" s="27"/>
      <c r="AA225" s="27"/>
      <c r="AB225" s="27"/>
      <c r="AC225" s="27"/>
      <c r="AD225" s="27"/>
      <c r="AE225" s="27"/>
      <c r="AF225" s="27"/>
      <c r="AJ225" s="21"/>
      <c r="AK225" s="21"/>
      <c r="AL225" s="21"/>
      <c r="AM225" s="21"/>
      <c r="AN225" s="21"/>
      <c r="AO225" s="21"/>
      <c r="AP225" s="21"/>
      <c r="AQ225" s="21"/>
      <c r="AR225" s="21"/>
      <c r="AS225" s="21"/>
      <c r="AT225" s="21"/>
      <c r="AU225" s="21"/>
      <c r="AV225" s="21"/>
      <c r="AW225" s="21"/>
      <c r="AX225" s="21"/>
    </row>
    <row r="226" spans="1:50" x14ac:dyDescent="0.2">
      <c r="A226" s="63">
        <v>185</v>
      </c>
      <c r="B226" s="20" t="str">
        <f>'Compound Alert'!B55</f>
        <v>Czech Republic</v>
      </c>
      <c r="C226" s="20" t="str">
        <f>'Compound Alert'!C55</f>
        <v>CZE</v>
      </c>
      <c r="D226" s="20" t="str">
        <f>'Compound Alert'!D55</f>
        <v>ECS           Europe &amp; Central Asia</v>
      </c>
      <c r="E226" s="20" t="str">
        <f>'Compound Alert'!E55</f>
        <v>NA</v>
      </c>
      <c r="F226" s="217">
        <f ca="1">'Compound Alert'!F55</f>
        <v>50</v>
      </c>
      <c r="G226" s="22">
        <f ca="1">IF($B$8="Overall Alert",'Compound Alert'!G55,IF($B$8="Underlying Vulnerability",'Compound Alert'!J55,IF($B$8="Emerging Threat",'Compound Alert'!M55)))</f>
        <v>0</v>
      </c>
      <c r="H226" s="23">
        <f ca="1">IF($B$8="Overall Alert",'Compound Alert'!H55,IF($B$8="Underlying Vulnerability",'Compound Alert'!K55,IF($B$8="Emerging Threat",'Compound Alert'!N55)))</f>
        <v>0</v>
      </c>
      <c r="I226" s="50">
        <f t="shared" ca="1" si="2"/>
        <v>0</v>
      </c>
      <c r="J226" s="25" t="str">
        <f ca="1">IF(
   $B$8="Overall Alert",IF(
      'Compound Alert'!R55 &gt;= 7, "HIGH",IF(
         'Compound Alert'!R55 &gt;= 5, "MED","LOW")), IF(
            $B$8="Underlying Vulnerability", IF(
               'Compound Alert'!Y55 &gt;= 10, "HIGH",IF(
                  'Compound Alert'!Y55 &gt;= 7, "MED","LOW")),IF(
                     $B$8="Emerging Threat", IF(
                        'Compound Alert'!AF55 &gt;= 10, "HIGH",IF(
                            'Compound Alert'!AF55 &gt;= 7, "MED","LOW")))))</f>
        <v>LOW</v>
      </c>
      <c r="K226" s="25" t="str">
        <f ca="1">IF(
   $B$8="Overall Alert",IF(
      'Compound Alert'!S55 &gt;= 7, "HIGH",IF(
         'Compound Alert'!S55 &gt;= 5, "MED","LOW")), IF(
            $B$8="Underlying Vulnerability", IF(
               'Compound Alert'!Z55 &gt;= 10, "HIGH",IF(
                  'Compound Alert'!Z55 &gt;= 7, "MED","LOW")),IF(
                     $B$8="Emerging Threat", IF(
                        'Compound Alert'!AG55 &gt;= 10, "HIGH",IF(
                            'Compound Alert'!AG55 &gt;= 7, "MED","LOW")))))</f>
        <v>LOW</v>
      </c>
      <c r="L226" s="25" t="str">
        <f ca="1">IF(
   $B$8="Overall Alert",IF(
      'Compound Alert'!T55 &gt;= 7, "HIGH",IF(
         'Compound Alert'!T55 &gt;= 5, "MED","LOW")), IF(
            $B$8="Underlying Vulnerability", IF(
               'Compound Alert'!AA55 &gt;= 10, "HIGH",IF(
                  'Compound Alert'!AA55 &gt;= 7, "MED","LOW")),IF(
                     $B$8="Emerging Threat", IF(
                        'Compound Alert'!AH55 &gt;= 10, "HIGH",IF(
                            'Compound Alert'!AH55 &gt;= 7, "MED","LOW")))))</f>
        <v>LOW</v>
      </c>
      <c r="M226" s="25" t="str">
        <f ca="1">IF(
   $B$8="Overall Alert",IF(
      'Compound Alert'!U55 &gt;= 7, "HIGH",IF(
         'Compound Alert'!U55 &gt;= 5, "MED","LOW")), IF(
            $B$8="Underlying Vulnerability", IF(
               'Compound Alert'!AB55 &gt;= 10, "HIGH",IF(
                  'Compound Alert'!AB55 &gt;= 7, "MED","LOW")),IF(
                     $B$8="Emerging Threat", IF(
                        'Compound Alert'!AI55 &gt;= 10, "HIGH",IF(
                            'Compound Alert'!AI55 &gt;= 7, "MED","LOW")))))</f>
        <v>LOW</v>
      </c>
      <c r="N226" s="25" t="str">
        <f ca="1">IF(
   $B$8="Overall Alert",IF(
      'Compound Alert'!V55 &gt;= 7, "HIGH",IF(
         'Compound Alert'!V55 &gt;= 5, "MED","LOW")), IF(
            $B$8="Underlying Vulnerability", IF(
               'Compound Alert'!AC55 &gt;= 10, "HIGH",IF(
                  'Compound Alert'!AC55 &gt;= 7, "MED","LOW")),IF(
                     $B$8="Emerging Threat", IF(
                        'Compound Alert'!AJ55 &gt;= 10, "HIGH",IF(
                            'Compound Alert'!AJ55 &gt;= 7, "MED","LOW")))))</f>
        <v>LOW</v>
      </c>
      <c r="O226" s="25" t="str">
        <f ca="1">IF(
   $B$8="Overall Alert",IF(
      'Compound Alert'!W55 &gt;= 7, "HIGH",IF(
         'Compound Alert'!W55 &gt;= 5, "MED","LOW")), IF(
            $B$8="Underlying Vulnerability", IF(
               'Compound Alert'!AD55 &gt;= 10, "HIGH",IF(
                  'Compound Alert'!AD55 &gt;= 7, "MED","LOW")),IF(
                     $B$8="Emerging Threat", IF(
                        'Compound Alert'!AK55 &gt;= 10, "HIGH",IF(
                            'Compound Alert'!AK55 &gt;= 7, "MED","LOW")))))</f>
        <v>LOW</v>
      </c>
      <c r="P226" s="25"/>
      <c r="Q226" s="26"/>
      <c r="R226" s="26"/>
      <c r="S226" s="21"/>
      <c r="T226" s="21"/>
      <c r="U226" s="21"/>
      <c r="V226" s="21"/>
      <c r="W226" s="21"/>
      <c r="X226" s="21"/>
      <c r="Y226" s="27"/>
      <c r="Z226" s="27"/>
      <c r="AA226" s="27"/>
      <c r="AB226" s="27"/>
      <c r="AC226" s="27"/>
      <c r="AD226" s="27"/>
      <c r="AE226" s="27"/>
      <c r="AF226" s="27"/>
      <c r="AJ226" s="21"/>
      <c r="AK226" s="21"/>
      <c r="AL226" s="21"/>
      <c r="AM226" s="21"/>
      <c r="AN226" s="21"/>
      <c r="AO226" s="21"/>
      <c r="AP226" s="21"/>
      <c r="AQ226" s="21"/>
      <c r="AR226" s="21"/>
      <c r="AS226" s="21"/>
      <c r="AT226" s="21"/>
      <c r="AU226" s="21"/>
      <c r="AV226" s="21"/>
      <c r="AW226" s="21"/>
      <c r="AX226" s="21"/>
    </row>
    <row r="227" spans="1:50" x14ac:dyDescent="0.2">
      <c r="A227" s="63">
        <v>186</v>
      </c>
      <c r="B227" s="20" t="str">
        <f>'Compound Alert'!B56</f>
        <v>Germany</v>
      </c>
      <c r="C227" s="20" t="str">
        <f>'Compound Alert'!C56</f>
        <v>DEU</v>
      </c>
      <c r="D227" s="20" t="str">
        <f>'Compound Alert'!D56</f>
        <v>ECS           Europe &amp; Central Asia</v>
      </c>
      <c r="E227" s="20" t="str">
        <f>'Compound Alert'!E56</f>
        <v>NA</v>
      </c>
      <c r="F227" s="217">
        <f ca="1">'Compound Alert'!F56</f>
        <v>51</v>
      </c>
      <c r="G227" s="22">
        <f ca="1">IF($B$8="Overall Alert",'Compound Alert'!G56,IF($B$8="Underlying Vulnerability",'Compound Alert'!J56,IF($B$8="Emerging Threat",'Compound Alert'!M56)))</f>
        <v>0</v>
      </c>
      <c r="H227" s="23">
        <f ca="1">IF($B$8="Overall Alert",'Compound Alert'!H56,IF($B$8="Underlying Vulnerability",'Compound Alert'!K56,IF($B$8="Emerging Threat",'Compound Alert'!N56)))</f>
        <v>0</v>
      </c>
      <c r="I227" s="50">
        <f t="shared" ca="1" si="2"/>
        <v>0</v>
      </c>
      <c r="J227" s="25" t="str">
        <f ca="1">IF(
   $B$8="Overall Alert",IF(
      'Compound Alert'!R56 &gt;= 7, "HIGH",IF(
         'Compound Alert'!R56 &gt;= 5, "MED","LOW")), IF(
            $B$8="Underlying Vulnerability", IF(
               'Compound Alert'!Y56 &gt;= 10, "HIGH",IF(
                  'Compound Alert'!Y56 &gt;= 7, "MED","LOW")),IF(
                     $B$8="Emerging Threat", IF(
                        'Compound Alert'!AF56 &gt;= 10, "HIGH",IF(
                            'Compound Alert'!AF56 &gt;= 7, "MED","LOW")))))</f>
        <v>LOW</v>
      </c>
      <c r="K227" s="25" t="str">
        <f ca="1">IF(
   $B$8="Overall Alert",IF(
      'Compound Alert'!S56 &gt;= 7, "HIGH",IF(
         'Compound Alert'!S56 &gt;= 5, "MED","LOW")), IF(
            $B$8="Underlying Vulnerability", IF(
               'Compound Alert'!Z56 &gt;= 10, "HIGH",IF(
                  'Compound Alert'!Z56 &gt;= 7, "MED","LOW")),IF(
                     $B$8="Emerging Threat", IF(
                        'Compound Alert'!AG56 &gt;= 10, "HIGH",IF(
                            'Compound Alert'!AG56 &gt;= 7, "MED","LOW")))))</f>
        <v>LOW</v>
      </c>
      <c r="L227" s="25" t="str">
        <f ca="1">IF(
   $B$8="Overall Alert",IF(
      'Compound Alert'!T56 &gt;= 7, "HIGH",IF(
         'Compound Alert'!T56 &gt;= 5, "MED","LOW")), IF(
            $B$8="Underlying Vulnerability", IF(
               'Compound Alert'!AA56 &gt;= 10, "HIGH",IF(
                  'Compound Alert'!AA56 &gt;= 7, "MED","LOW")),IF(
                     $B$8="Emerging Threat", IF(
                        'Compound Alert'!AH56 &gt;= 10, "HIGH",IF(
                            'Compound Alert'!AH56 &gt;= 7, "MED","LOW")))))</f>
        <v>LOW</v>
      </c>
      <c r="M227" s="25" t="str">
        <f ca="1">IF(
   $B$8="Overall Alert",IF(
      'Compound Alert'!U56 &gt;= 7, "HIGH",IF(
         'Compound Alert'!U56 &gt;= 5, "MED","LOW")), IF(
            $B$8="Underlying Vulnerability", IF(
               'Compound Alert'!AB56 &gt;= 10, "HIGH",IF(
                  'Compound Alert'!AB56 &gt;= 7, "MED","LOW")),IF(
                     $B$8="Emerging Threat", IF(
                        'Compound Alert'!AI56 &gt;= 10, "HIGH",IF(
                            'Compound Alert'!AI56 &gt;= 7, "MED","LOW")))))</f>
        <v>LOW</v>
      </c>
      <c r="N227" s="25" t="str">
        <f ca="1">IF(
   $B$8="Overall Alert",IF(
      'Compound Alert'!V56 &gt;= 7, "HIGH",IF(
         'Compound Alert'!V56 &gt;= 5, "MED","LOW")), IF(
            $B$8="Underlying Vulnerability", IF(
               'Compound Alert'!AC56 &gt;= 10, "HIGH",IF(
                  'Compound Alert'!AC56 &gt;= 7, "MED","LOW")),IF(
                     $B$8="Emerging Threat", IF(
                        'Compound Alert'!AJ56 &gt;= 10, "HIGH",IF(
                            'Compound Alert'!AJ56 &gt;= 7, "MED","LOW")))))</f>
        <v>LOW</v>
      </c>
      <c r="O227" s="25" t="str">
        <f ca="1">IF(
   $B$8="Overall Alert",IF(
      'Compound Alert'!W56 &gt;= 7, "HIGH",IF(
         'Compound Alert'!W56 &gt;= 5, "MED","LOW")), IF(
            $B$8="Underlying Vulnerability", IF(
               'Compound Alert'!AD56 &gt;= 10, "HIGH",IF(
                  'Compound Alert'!AD56 &gt;= 7, "MED","LOW")),IF(
                     $B$8="Emerging Threat", IF(
                        'Compound Alert'!AK56 &gt;= 10, "HIGH",IF(
                            'Compound Alert'!AK56 &gt;= 7, "MED","LOW")))))</f>
        <v>LOW</v>
      </c>
      <c r="P227" s="25"/>
      <c r="Q227" s="26"/>
      <c r="R227" s="26"/>
      <c r="S227" s="21"/>
      <c r="T227" s="21"/>
      <c r="U227" s="21"/>
      <c r="V227" s="21"/>
      <c r="W227" s="21"/>
      <c r="X227" s="21"/>
      <c r="Y227" s="27"/>
      <c r="Z227" s="27"/>
      <c r="AA227" s="27"/>
      <c r="AB227" s="27"/>
      <c r="AC227" s="27"/>
      <c r="AD227" s="27"/>
      <c r="AE227" s="27"/>
      <c r="AF227" s="27"/>
      <c r="AJ227" s="21"/>
      <c r="AK227" s="21"/>
      <c r="AL227" s="21"/>
      <c r="AM227" s="21"/>
      <c r="AN227" s="21"/>
      <c r="AO227" s="21"/>
      <c r="AP227" s="21"/>
      <c r="AQ227" s="21"/>
      <c r="AR227" s="21"/>
      <c r="AS227" s="21"/>
      <c r="AT227" s="21"/>
      <c r="AU227" s="21"/>
      <c r="AV227" s="21"/>
      <c r="AW227" s="21"/>
      <c r="AX227" s="21"/>
    </row>
    <row r="228" spans="1:50" x14ac:dyDescent="0.2">
      <c r="A228" s="63">
        <v>187</v>
      </c>
      <c r="B228" s="20" t="str">
        <f>'Compound Alert'!B57</f>
        <v>Djibouti</v>
      </c>
      <c r="C228" s="20" t="str">
        <f>'Compound Alert'!C57</f>
        <v>DJI</v>
      </c>
      <c r="D228" s="20" t="str">
        <f>'Compound Alert'!D57</f>
        <v>MEA           Middle East &amp; North Africa</v>
      </c>
      <c r="E228" s="20" t="str">
        <f>'Compound Alert'!E57</f>
        <v>IDA</v>
      </c>
      <c r="F228" s="217">
        <f ca="1">'Compound Alert'!F57</f>
        <v>52</v>
      </c>
      <c r="G228" s="22">
        <f ca="1">IF($B$8="Overall Alert",'Compound Alert'!G57,IF($B$8="Underlying Vulnerability",'Compound Alert'!J57,IF($B$8="Emerging Threat",'Compound Alert'!M57)))</f>
        <v>0</v>
      </c>
      <c r="H228" s="23">
        <f ca="1">IF($B$8="Overall Alert",'Compound Alert'!H57,IF($B$8="Underlying Vulnerability",'Compound Alert'!K57,IF($B$8="Emerging Threat",'Compound Alert'!N57)))</f>
        <v>0</v>
      </c>
      <c r="I228" s="50">
        <f t="shared" ca="1" si="2"/>
        <v>0</v>
      </c>
      <c r="J228" s="25" t="str">
        <f ca="1">IF(
   $B$8="Overall Alert",IF(
      'Compound Alert'!R57 &gt;= 7, "HIGH",IF(
         'Compound Alert'!R57 &gt;= 5, "MED","LOW")), IF(
            $B$8="Underlying Vulnerability", IF(
               'Compound Alert'!Y57 &gt;= 10, "HIGH",IF(
                  'Compound Alert'!Y57 &gt;= 7, "MED","LOW")),IF(
                     $B$8="Emerging Threat", IF(
                        'Compound Alert'!AF57 &gt;= 10, "HIGH",IF(
                            'Compound Alert'!AF57 &gt;= 7, "MED","LOW")))))</f>
        <v>LOW</v>
      </c>
      <c r="K228" s="25" t="str">
        <f ca="1">IF(
   $B$8="Overall Alert",IF(
      'Compound Alert'!S57 &gt;= 7, "HIGH",IF(
         'Compound Alert'!S57 &gt;= 5, "MED","LOW")), IF(
            $B$8="Underlying Vulnerability", IF(
               'Compound Alert'!Z57 &gt;= 10, "HIGH",IF(
                  'Compound Alert'!Z57 &gt;= 7, "MED","LOW")),IF(
                     $B$8="Emerging Threat", IF(
                        'Compound Alert'!AG57 &gt;= 10, "HIGH",IF(
                            'Compound Alert'!AG57 &gt;= 7, "MED","LOW")))))</f>
        <v>LOW</v>
      </c>
      <c r="L228" s="25" t="str">
        <f ca="1">IF(
   $B$8="Overall Alert",IF(
      'Compound Alert'!T57 &gt;= 7, "HIGH",IF(
         'Compound Alert'!T57 &gt;= 5, "MED","LOW")), IF(
            $B$8="Underlying Vulnerability", IF(
               'Compound Alert'!AA57 &gt;= 10, "HIGH",IF(
                  'Compound Alert'!AA57 &gt;= 7, "MED","LOW")),IF(
                     $B$8="Emerging Threat", IF(
                        'Compound Alert'!AH57 &gt;= 10, "HIGH",IF(
                            'Compound Alert'!AH57 &gt;= 7, "MED","LOW")))))</f>
        <v>LOW</v>
      </c>
      <c r="M228" s="25" t="str">
        <f ca="1">IF(
   $B$8="Overall Alert",IF(
      'Compound Alert'!U57 &gt;= 7, "HIGH",IF(
         'Compound Alert'!U57 &gt;= 5, "MED","LOW")), IF(
            $B$8="Underlying Vulnerability", IF(
               'Compound Alert'!AB57 &gt;= 10, "HIGH",IF(
                  'Compound Alert'!AB57 &gt;= 7, "MED","LOW")),IF(
                     $B$8="Emerging Threat", IF(
                        'Compound Alert'!AI57 &gt;= 10, "HIGH",IF(
                            'Compound Alert'!AI57 &gt;= 7, "MED","LOW")))))</f>
        <v>LOW</v>
      </c>
      <c r="N228" s="25" t="str">
        <f ca="1">IF(
   $B$8="Overall Alert",IF(
      'Compound Alert'!V57 &gt;= 7, "HIGH",IF(
         'Compound Alert'!V57 &gt;= 5, "MED","LOW")), IF(
            $B$8="Underlying Vulnerability", IF(
               'Compound Alert'!AC57 &gt;= 10, "HIGH",IF(
                  'Compound Alert'!AC57 &gt;= 7, "MED","LOW")),IF(
                     $B$8="Emerging Threat", IF(
                        'Compound Alert'!AJ57 &gt;= 10, "HIGH",IF(
                            'Compound Alert'!AJ57 &gt;= 7, "MED","LOW")))))</f>
        <v>LOW</v>
      </c>
      <c r="O228" s="25" t="str">
        <f ca="1">IF(
   $B$8="Overall Alert",IF(
      'Compound Alert'!W57 &gt;= 7, "HIGH",IF(
         'Compound Alert'!W57 &gt;= 5, "MED","LOW")), IF(
            $B$8="Underlying Vulnerability", IF(
               'Compound Alert'!AD57 &gt;= 10, "HIGH",IF(
                  'Compound Alert'!AD57 &gt;= 7, "MED","LOW")),IF(
                     $B$8="Emerging Threat", IF(
                        'Compound Alert'!AK57 &gt;= 10, "HIGH",IF(
                            'Compound Alert'!AK57 &gt;= 7, "MED","LOW")))))</f>
        <v>LOW</v>
      </c>
      <c r="P228" s="25"/>
      <c r="Q228" s="26"/>
      <c r="R228" s="26"/>
      <c r="S228" s="21"/>
      <c r="T228" s="21"/>
      <c r="U228" s="21"/>
      <c r="V228" s="21"/>
      <c r="W228" s="21"/>
      <c r="X228" s="21"/>
      <c r="Y228" s="27"/>
      <c r="Z228" s="27"/>
      <c r="AA228" s="27"/>
      <c r="AB228" s="27"/>
      <c r="AC228" s="27"/>
      <c r="AD228" s="27"/>
      <c r="AE228" s="27"/>
      <c r="AF228" s="27"/>
      <c r="AJ228" s="21"/>
      <c r="AK228" s="21"/>
      <c r="AL228" s="21"/>
      <c r="AM228" s="21"/>
      <c r="AN228" s="21"/>
      <c r="AO228" s="21"/>
      <c r="AP228" s="21"/>
      <c r="AQ228" s="21"/>
      <c r="AR228" s="21"/>
      <c r="AS228" s="21"/>
      <c r="AT228" s="21"/>
      <c r="AU228" s="21"/>
      <c r="AV228" s="21"/>
      <c r="AW228" s="21"/>
      <c r="AX228" s="21"/>
    </row>
    <row r="229" spans="1:50" x14ac:dyDescent="0.2">
      <c r="A229" s="63">
        <v>188</v>
      </c>
      <c r="B229" s="20" t="str">
        <f>'Compound Alert'!B59</f>
        <v>Denmark</v>
      </c>
      <c r="C229" s="20" t="str">
        <f>'Compound Alert'!C59</f>
        <v>DNK</v>
      </c>
      <c r="D229" s="20" t="str">
        <f>'Compound Alert'!D59</f>
        <v>ECS           Europe &amp; Central Asia</v>
      </c>
      <c r="E229" s="20" t="str">
        <f>'Compound Alert'!E59</f>
        <v>NA</v>
      </c>
      <c r="F229" s="217">
        <f ca="1">'Compound Alert'!F59</f>
        <v>54</v>
      </c>
      <c r="G229" s="22">
        <f ca="1">IF($B$8="Overall Alert",'Compound Alert'!G59,IF($B$8="Underlying Vulnerability",'Compound Alert'!J59,IF($B$8="Emerging Threat",'Compound Alert'!M59)))</f>
        <v>0</v>
      </c>
      <c r="H229" s="23">
        <f ca="1">IF($B$8="Overall Alert",'Compound Alert'!H59,IF($B$8="Underlying Vulnerability",'Compound Alert'!K59,IF($B$8="Emerging Threat",'Compound Alert'!N59)))</f>
        <v>0</v>
      </c>
      <c r="I229" s="50">
        <f t="shared" ca="1" si="2"/>
        <v>0</v>
      </c>
      <c r="J229" s="25" t="str">
        <f ca="1">IF(
   $B$8="Overall Alert",IF(
      'Compound Alert'!R59 &gt;= 7, "HIGH",IF(
         'Compound Alert'!R59 &gt;= 5, "MED","LOW")), IF(
            $B$8="Underlying Vulnerability", IF(
               'Compound Alert'!Y59 &gt;= 10, "HIGH",IF(
                  'Compound Alert'!Y59 &gt;= 7, "MED","LOW")),IF(
                     $B$8="Emerging Threat", IF(
                        'Compound Alert'!AF59 &gt;= 10, "HIGH",IF(
                            'Compound Alert'!AF59 &gt;= 7, "MED","LOW")))))</f>
        <v>LOW</v>
      </c>
      <c r="K229" s="25" t="str">
        <f ca="1">IF(
   $B$8="Overall Alert",IF(
      'Compound Alert'!S59 &gt;= 7, "HIGH",IF(
         'Compound Alert'!S59 &gt;= 5, "MED","LOW")), IF(
            $B$8="Underlying Vulnerability", IF(
               'Compound Alert'!Z59 &gt;= 10, "HIGH",IF(
                  'Compound Alert'!Z59 &gt;= 7, "MED","LOW")),IF(
                     $B$8="Emerging Threat", IF(
                        'Compound Alert'!AG59 &gt;= 10, "HIGH",IF(
                            'Compound Alert'!AG59 &gt;= 7, "MED","LOW")))))</f>
        <v>LOW</v>
      </c>
      <c r="L229" s="25" t="str">
        <f ca="1">IF(
   $B$8="Overall Alert",IF(
      'Compound Alert'!T59 &gt;= 7, "HIGH",IF(
         'Compound Alert'!T59 &gt;= 5, "MED","LOW")), IF(
            $B$8="Underlying Vulnerability", IF(
               'Compound Alert'!AA59 &gt;= 10, "HIGH",IF(
                  'Compound Alert'!AA59 &gt;= 7, "MED","LOW")),IF(
                     $B$8="Emerging Threat", IF(
                        'Compound Alert'!AH59 &gt;= 10, "HIGH",IF(
                            'Compound Alert'!AH59 &gt;= 7, "MED","LOW")))))</f>
        <v>LOW</v>
      </c>
      <c r="M229" s="25" t="str">
        <f ca="1">IF(
   $B$8="Overall Alert",IF(
      'Compound Alert'!U59 &gt;= 7, "HIGH",IF(
         'Compound Alert'!U59 &gt;= 5, "MED","LOW")), IF(
            $B$8="Underlying Vulnerability", IF(
               'Compound Alert'!AB59 &gt;= 10, "HIGH",IF(
                  'Compound Alert'!AB59 &gt;= 7, "MED","LOW")),IF(
                     $B$8="Emerging Threat", IF(
                        'Compound Alert'!AI59 &gt;= 10, "HIGH",IF(
                            'Compound Alert'!AI59 &gt;= 7, "MED","LOW")))))</f>
        <v>LOW</v>
      </c>
      <c r="N229" s="25" t="str">
        <f ca="1">IF(
   $B$8="Overall Alert",IF(
      'Compound Alert'!V59 &gt;= 7, "HIGH",IF(
         'Compound Alert'!V59 &gt;= 5, "MED","LOW")), IF(
            $B$8="Underlying Vulnerability", IF(
               'Compound Alert'!AC59 &gt;= 10, "HIGH",IF(
                  'Compound Alert'!AC59 &gt;= 7, "MED","LOW")),IF(
                     $B$8="Emerging Threat", IF(
                        'Compound Alert'!AJ59 &gt;= 10, "HIGH",IF(
                            'Compound Alert'!AJ59 &gt;= 7, "MED","LOW")))))</f>
        <v>LOW</v>
      </c>
      <c r="O229" s="25" t="str">
        <f ca="1">IF(
   $B$8="Overall Alert",IF(
      'Compound Alert'!W59 &gt;= 7, "HIGH",IF(
         'Compound Alert'!W59 &gt;= 5, "MED","LOW")), IF(
            $B$8="Underlying Vulnerability", IF(
               'Compound Alert'!AD59 &gt;= 10, "HIGH",IF(
                  'Compound Alert'!AD59 &gt;= 7, "MED","LOW")),IF(
                     $B$8="Emerging Threat", IF(
                        'Compound Alert'!AK59 &gt;= 10, "HIGH",IF(
                            'Compound Alert'!AK59 &gt;= 7, "MED","LOW")))))</f>
        <v>LOW</v>
      </c>
      <c r="P229" s="25"/>
      <c r="Q229" s="26"/>
      <c r="R229" s="26"/>
      <c r="S229" s="21"/>
      <c r="T229" s="21"/>
      <c r="U229" s="21"/>
      <c r="V229" s="21"/>
      <c r="W229" s="21"/>
      <c r="X229" s="21"/>
      <c r="Y229" s="27"/>
      <c r="Z229" s="27"/>
      <c r="AA229" s="27"/>
      <c r="AB229" s="27"/>
      <c r="AC229" s="27"/>
      <c r="AD229" s="27"/>
      <c r="AE229" s="27"/>
      <c r="AF229" s="27"/>
      <c r="AJ229" s="21"/>
      <c r="AK229" s="21"/>
      <c r="AL229" s="21"/>
      <c r="AM229" s="21"/>
      <c r="AN229" s="21"/>
      <c r="AO229" s="21"/>
      <c r="AP229" s="21"/>
      <c r="AQ229" s="21"/>
      <c r="AR229" s="21"/>
      <c r="AS229" s="21"/>
      <c r="AT229" s="21"/>
      <c r="AU229" s="21"/>
      <c r="AV229" s="21"/>
      <c r="AW229" s="21"/>
      <c r="AX229" s="21"/>
    </row>
    <row r="230" spans="1:50" x14ac:dyDescent="0.2">
      <c r="A230" s="63">
        <v>189</v>
      </c>
      <c r="B230" s="20" t="str">
        <f>'Compound Alert'!B68</f>
        <v>Finland</v>
      </c>
      <c r="C230" s="20" t="str">
        <f>'Compound Alert'!C68</f>
        <v>FIN</v>
      </c>
      <c r="D230" s="20" t="str">
        <f>'Compound Alert'!D68</f>
        <v>ECS           Europe &amp; Central Asia</v>
      </c>
      <c r="E230" s="20" t="str">
        <f>'Compound Alert'!E68</f>
        <v>NA</v>
      </c>
      <c r="F230" s="217">
        <f ca="1">'Compound Alert'!F68</f>
        <v>63</v>
      </c>
      <c r="G230" s="22">
        <f ca="1">IF($B$8="Overall Alert",'Compound Alert'!G68,IF($B$8="Underlying Vulnerability",'Compound Alert'!J68,IF($B$8="Emerging Threat",'Compound Alert'!M68)))</f>
        <v>0</v>
      </c>
      <c r="H230" s="23">
        <f ca="1">IF($B$8="Overall Alert",'Compound Alert'!H68,IF($B$8="Underlying Vulnerability",'Compound Alert'!K68,IF($B$8="Emerging Threat",'Compound Alert'!N68)))</f>
        <v>0</v>
      </c>
      <c r="I230" s="50">
        <f t="shared" ca="1" si="2"/>
        <v>0</v>
      </c>
      <c r="J230" s="25" t="str">
        <f ca="1">IF(
   $B$8="Overall Alert",IF(
      'Compound Alert'!R68 &gt;= 7, "HIGH",IF(
         'Compound Alert'!R68 &gt;= 5, "MED","LOW")), IF(
            $B$8="Underlying Vulnerability", IF(
               'Compound Alert'!Y68 &gt;= 10, "HIGH",IF(
                  'Compound Alert'!Y68 &gt;= 7, "MED","LOW")),IF(
                     $B$8="Emerging Threat", IF(
                        'Compound Alert'!AF68 &gt;= 10, "HIGH",IF(
                            'Compound Alert'!AF68 &gt;= 7, "MED","LOW")))))</f>
        <v>LOW</v>
      </c>
      <c r="K230" s="25" t="str">
        <f ca="1">IF(
   $B$8="Overall Alert",IF(
      'Compound Alert'!S68 &gt;= 7, "HIGH",IF(
         'Compound Alert'!S68 &gt;= 5, "MED","LOW")), IF(
            $B$8="Underlying Vulnerability", IF(
               'Compound Alert'!Z68 &gt;= 10, "HIGH",IF(
                  'Compound Alert'!Z68 &gt;= 7, "MED","LOW")),IF(
                     $B$8="Emerging Threat", IF(
                        'Compound Alert'!AG68 &gt;= 10, "HIGH",IF(
                            'Compound Alert'!AG68 &gt;= 7, "MED","LOW")))))</f>
        <v>LOW</v>
      </c>
      <c r="L230" s="25" t="str">
        <f ca="1">IF(
   $B$8="Overall Alert",IF(
      'Compound Alert'!T68 &gt;= 7, "HIGH",IF(
         'Compound Alert'!T68 &gt;= 5, "MED","LOW")), IF(
            $B$8="Underlying Vulnerability", IF(
               'Compound Alert'!AA68 &gt;= 10, "HIGH",IF(
                  'Compound Alert'!AA68 &gt;= 7, "MED","LOW")),IF(
                     $B$8="Emerging Threat", IF(
                        'Compound Alert'!AH68 &gt;= 10, "HIGH",IF(
                            'Compound Alert'!AH68 &gt;= 7, "MED","LOW")))))</f>
        <v>LOW</v>
      </c>
      <c r="M230" s="25" t="str">
        <f ca="1">IF(
   $B$8="Overall Alert",IF(
      'Compound Alert'!U68 &gt;= 7, "HIGH",IF(
         'Compound Alert'!U68 &gt;= 5, "MED","LOW")), IF(
            $B$8="Underlying Vulnerability", IF(
               'Compound Alert'!AB68 &gt;= 10, "HIGH",IF(
                  'Compound Alert'!AB68 &gt;= 7, "MED","LOW")),IF(
                     $B$8="Emerging Threat", IF(
                        'Compound Alert'!AI68 &gt;= 10, "HIGH",IF(
                            'Compound Alert'!AI68 &gt;= 7, "MED","LOW")))))</f>
        <v>LOW</v>
      </c>
      <c r="N230" s="25" t="str">
        <f ca="1">IF(
   $B$8="Overall Alert",IF(
      'Compound Alert'!V68 &gt;= 7, "HIGH",IF(
         'Compound Alert'!V68 &gt;= 5, "MED","LOW")), IF(
            $B$8="Underlying Vulnerability", IF(
               'Compound Alert'!AC68 &gt;= 10, "HIGH",IF(
                  'Compound Alert'!AC68 &gt;= 7, "MED","LOW")),IF(
                     $B$8="Emerging Threat", IF(
                        'Compound Alert'!AJ68 &gt;= 10, "HIGH",IF(
                            'Compound Alert'!AJ68 &gt;= 7, "MED","LOW")))))</f>
        <v>LOW</v>
      </c>
      <c r="O230" s="25" t="str">
        <f ca="1">IF(
   $B$8="Overall Alert",IF(
      'Compound Alert'!W68 &gt;= 7, "HIGH",IF(
         'Compound Alert'!W68 &gt;= 5, "MED","LOW")), IF(
            $B$8="Underlying Vulnerability", IF(
               'Compound Alert'!AD68 &gt;= 10, "HIGH",IF(
                  'Compound Alert'!AD68 &gt;= 7, "MED","LOW")),IF(
                     $B$8="Emerging Threat", IF(
                        'Compound Alert'!AK68 &gt;= 10, "HIGH",IF(
                            'Compound Alert'!AK68 &gt;= 7, "MED","LOW")))))</f>
        <v>LOW</v>
      </c>
      <c r="P230" s="25"/>
      <c r="Q230" s="26"/>
      <c r="R230" s="26"/>
      <c r="S230" s="21"/>
      <c r="T230" s="21"/>
      <c r="U230" s="21"/>
      <c r="V230" s="21"/>
      <c r="W230" s="21"/>
      <c r="X230" s="21"/>
      <c r="Y230" s="27"/>
      <c r="Z230" s="27"/>
      <c r="AA230" s="27"/>
      <c r="AB230" s="27"/>
      <c r="AC230" s="27"/>
      <c r="AD230" s="27"/>
      <c r="AE230" s="27"/>
      <c r="AF230" s="27"/>
      <c r="AJ230" s="21"/>
      <c r="AK230" s="21"/>
      <c r="AL230" s="21"/>
      <c r="AM230" s="21"/>
      <c r="AN230" s="21"/>
      <c r="AO230" s="21"/>
      <c r="AP230" s="21"/>
      <c r="AQ230" s="21"/>
      <c r="AR230" s="21"/>
      <c r="AS230" s="21"/>
      <c r="AT230" s="21"/>
      <c r="AU230" s="21"/>
      <c r="AV230" s="21"/>
      <c r="AW230" s="21"/>
      <c r="AX230" s="21"/>
    </row>
    <row r="231" spans="1:50" x14ac:dyDescent="0.2">
      <c r="A231" s="63">
        <v>190</v>
      </c>
      <c r="B231" s="20" t="str">
        <f>'Compound Alert'!B71</f>
        <v>Faroe Islands</v>
      </c>
      <c r="C231" s="20" t="str">
        <f>'Compound Alert'!C71</f>
        <v>FRO</v>
      </c>
      <c r="D231" s="20" t="str">
        <f>'Compound Alert'!D71</f>
        <v>ECS           Europe &amp; Central Asia</v>
      </c>
      <c r="E231" s="20" t="str">
        <f>'Compound Alert'!E71</f>
        <v>NA</v>
      </c>
      <c r="F231" s="217">
        <f ca="1">'Compound Alert'!F71</f>
        <v>66</v>
      </c>
      <c r="G231" s="22">
        <f ca="1">IF($B$8="Overall Alert",'Compound Alert'!G71,IF($B$8="Underlying Vulnerability",'Compound Alert'!J71,IF($B$8="Emerging Threat",'Compound Alert'!M71)))</f>
        <v>0</v>
      </c>
      <c r="H231" s="23">
        <f ca="1">IF($B$8="Overall Alert",'Compound Alert'!H71,IF($B$8="Underlying Vulnerability",'Compound Alert'!K71,IF($B$8="Emerging Threat",'Compound Alert'!N71)))</f>
        <v>0</v>
      </c>
      <c r="I231" s="50">
        <f t="shared" ca="1" si="2"/>
        <v>0</v>
      </c>
      <c r="J231" s="25" t="str">
        <f ca="1">IF(
   $B$8="Overall Alert",IF(
      'Compound Alert'!R71 &gt;= 7, "HIGH",IF(
         'Compound Alert'!R71 &gt;= 5, "MED","LOW")), IF(
            $B$8="Underlying Vulnerability", IF(
               'Compound Alert'!Y71 &gt;= 10, "HIGH",IF(
                  'Compound Alert'!Y71 &gt;= 7, "MED","LOW")),IF(
                     $B$8="Emerging Threat", IF(
                        'Compound Alert'!AF71 &gt;= 10, "HIGH",IF(
                            'Compound Alert'!AF71 &gt;= 7, "MED","LOW")))))</f>
        <v>LOW</v>
      </c>
      <c r="K231" s="25" t="e">
        <f ca="1">IF(
   $B$8="Overall Alert",IF(
      'Compound Alert'!S71 &gt;= 7, "HIGH",IF(
         'Compound Alert'!S71 &gt;= 5, "MED","LOW")), IF(
            $B$8="Underlying Vulnerability", IF(
               'Compound Alert'!Z71 &gt;= 10, "HIGH",IF(
                  'Compound Alert'!Z71 &gt;= 7, "MED","LOW")),IF(
                     $B$8="Emerging Threat", IF(
                        'Compound Alert'!AG71 &gt;= 10, "HIGH",IF(
                            'Compound Alert'!AG71 &gt;= 7, "MED","LOW")))))</f>
        <v>#N/A</v>
      </c>
      <c r="L231" s="25" t="e">
        <f ca="1">IF(
   $B$8="Overall Alert",IF(
      'Compound Alert'!T71 &gt;= 7, "HIGH",IF(
         'Compound Alert'!T71 &gt;= 5, "MED","LOW")), IF(
            $B$8="Underlying Vulnerability", IF(
               'Compound Alert'!AA71 &gt;= 10, "HIGH",IF(
                  'Compound Alert'!AA71 &gt;= 7, "MED","LOW")),IF(
                     $B$8="Emerging Threat", IF(
                        'Compound Alert'!AH71 &gt;= 10, "HIGH",IF(
                            'Compound Alert'!AH71 &gt;= 7, "MED","LOW")))))</f>
        <v>#N/A</v>
      </c>
      <c r="M231" s="25" t="e">
        <f ca="1">IF(
   $B$8="Overall Alert",IF(
      'Compound Alert'!U71 &gt;= 7, "HIGH",IF(
         'Compound Alert'!U71 &gt;= 5, "MED","LOW")), IF(
            $B$8="Underlying Vulnerability", IF(
               'Compound Alert'!AB71 &gt;= 10, "HIGH",IF(
                  'Compound Alert'!AB71 &gt;= 7, "MED","LOW")),IF(
                     $B$8="Emerging Threat", IF(
                        'Compound Alert'!AI71 &gt;= 10, "HIGH",IF(
                            'Compound Alert'!AI71 &gt;= 7, "MED","LOW")))))</f>
        <v>#N/A</v>
      </c>
      <c r="N231" s="25" t="str">
        <f ca="1">IF(
   $B$8="Overall Alert",IF(
      'Compound Alert'!V71 &gt;= 7, "HIGH",IF(
         'Compound Alert'!V71 &gt;= 5, "MED","LOW")), IF(
            $B$8="Underlying Vulnerability", IF(
               'Compound Alert'!AC71 &gt;= 10, "HIGH",IF(
                  'Compound Alert'!AC71 &gt;= 7, "MED","LOW")),IF(
                     $B$8="Emerging Threat", IF(
                        'Compound Alert'!AJ71 &gt;= 10, "HIGH",IF(
                            'Compound Alert'!AJ71 &gt;= 7, "MED","LOW")))))</f>
        <v>LOW</v>
      </c>
      <c r="O231" s="25" t="str">
        <f ca="1">IF(
   $B$8="Overall Alert",IF(
      'Compound Alert'!W71 &gt;= 7, "HIGH",IF(
         'Compound Alert'!W71 &gt;= 5, "MED","LOW")), IF(
            $B$8="Underlying Vulnerability", IF(
               'Compound Alert'!AD71 &gt;= 10, "HIGH",IF(
                  'Compound Alert'!AD71 &gt;= 7, "MED","LOW")),IF(
                     $B$8="Emerging Threat", IF(
                        'Compound Alert'!AK71 &gt;= 10, "HIGH",IF(
                            'Compound Alert'!AK71 &gt;= 7, "MED","LOW")))))</f>
        <v>LOW</v>
      </c>
      <c r="P231" s="25"/>
      <c r="Q231" s="26"/>
      <c r="R231" s="26"/>
      <c r="S231" s="21"/>
      <c r="T231" s="21"/>
      <c r="U231" s="21"/>
      <c r="V231" s="21"/>
      <c r="W231" s="21"/>
      <c r="X231" s="21"/>
      <c r="Y231" s="27"/>
      <c r="Z231" s="27"/>
      <c r="AA231" s="27"/>
      <c r="AB231" s="27"/>
      <c r="AC231" s="27"/>
      <c r="AD231" s="27"/>
      <c r="AE231" s="27"/>
      <c r="AF231" s="27"/>
      <c r="AJ231" s="21"/>
      <c r="AK231" s="21"/>
      <c r="AL231" s="21"/>
      <c r="AM231" s="21"/>
      <c r="AN231" s="21"/>
      <c r="AO231" s="21"/>
      <c r="AP231" s="21"/>
      <c r="AQ231" s="21"/>
      <c r="AR231" s="21"/>
      <c r="AS231" s="21"/>
      <c r="AT231" s="21"/>
      <c r="AU231" s="21"/>
      <c r="AV231" s="21"/>
      <c r="AW231" s="21"/>
      <c r="AX231" s="21"/>
    </row>
    <row r="232" spans="1:50" x14ac:dyDescent="0.2">
      <c r="A232" s="63">
        <v>191</v>
      </c>
      <c r="B232" s="20" t="str">
        <f>'Compound Alert'!B77</f>
        <v>Gibraltar</v>
      </c>
      <c r="C232" s="20" t="str">
        <f>'Compound Alert'!C77</f>
        <v>GIB</v>
      </c>
      <c r="D232" s="20" t="str">
        <f>'Compound Alert'!D77</f>
        <v>ECS           Europe &amp; Central Asia</v>
      </c>
      <c r="E232" s="20" t="str">
        <f>'Compound Alert'!E77</f>
        <v>NA</v>
      </c>
      <c r="F232" s="217">
        <f ca="1">'Compound Alert'!F77</f>
        <v>72</v>
      </c>
      <c r="G232" s="22">
        <f ca="1">IF($B$8="Overall Alert",'Compound Alert'!G77,IF($B$8="Underlying Vulnerability",'Compound Alert'!J77,IF($B$8="Emerging Threat",'Compound Alert'!M77)))</f>
        <v>0</v>
      </c>
      <c r="H232" s="23">
        <f ca="1">IF($B$8="Overall Alert",'Compound Alert'!H77,IF($B$8="Underlying Vulnerability",'Compound Alert'!K77,IF($B$8="Emerging Threat",'Compound Alert'!N77)))</f>
        <v>0</v>
      </c>
      <c r="I232" s="50">
        <f t="shared" ca="1" si="2"/>
        <v>0</v>
      </c>
      <c r="J232" s="25" t="str">
        <f ca="1">IF(
   $B$8="Overall Alert",IF(
      'Compound Alert'!R77 &gt;= 7, "HIGH",IF(
         'Compound Alert'!R77 &gt;= 5, "MED","LOW")), IF(
            $B$8="Underlying Vulnerability", IF(
               'Compound Alert'!Y77 &gt;= 10, "HIGH",IF(
                  'Compound Alert'!Y77 &gt;= 7, "MED","LOW")),IF(
                     $B$8="Emerging Threat", IF(
                        'Compound Alert'!AF77 &gt;= 10, "HIGH",IF(
                            'Compound Alert'!AF77 &gt;= 7, "MED","LOW")))))</f>
        <v>LOW</v>
      </c>
      <c r="K232" s="25" t="e">
        <f ca="1">IF(
   $B$8="Overall Alert",IF(
      'Compound Alert'!S77 &gt;= 7, "HIGH",IF(
         'Compound Alert'!S77 &gt;= 5, "MED","LOW")), IF(
            $B$8="Underlying Vulnerability", IF(
               'Compound Alert'!Z77 &gt;= 10, "HIGH",IF(
                  'Compound Alert'!Z77 &gt;= 7, "MED","LOW")),IF(
                     $B$8="Emerging Threat", IF(
                        'Compound Alert'!AG77 &gt;= 10, "HIGH",IF(
                            'Compound Alert'!AG77 &gt;= 7, "MED","LOW")))))</f>
        <v>#N/A</v>
      </c>
      <c r="L232" s="25" t="e">
        <f ca="1">IF(
   $B$8="Overall Alert",IF(
      'Compound Alert'!T77 &gt;= 7, "HIGH",IF(
         'Compound Alert'!T77 &gt;= 5, "MED","LOW")), IF(
            $B$8="Underlying Vulnerability", IF(
               'Compound Alert'!AA77 &gt;= 10, "HIGH",IF(
                  'Compound Alert'!AA77 &gt;= 7, "MED","LOW")),IF(
                     $B$8="Emerging Threat", IF(
                        'Compound Alert'!AH77 &gt;= 10, "HIGH",IF(
                            'Compound Alert'!AH77 &gt;= 7, "MED","LOW")))))</f>
        <v>#N/A</v>
      </c>
      <c r="M232" s="25" t="e">
        <f ca="1">IF(
   $B$8="Overall Alert",IF(
      'Compound Alert'!U77 &gt;= 7, "HIGH",IF(
         'Compound Alert'!U77 &gt;= 5, "MED","LOW")), IF(
            $B$8="Underlying Vulnerability", IF(
               'Compound Alert'!AB77 &gt;= 10, "HIGH",IF(
                  'Compound Alert'!AB77 &gt;= 7, "MED","LOW")),IF(
                     $B$8="Emerging Threat", IF(
                        'Compound Alert'!AI77 &gt;= 10, "HIGH",IF(
                            'Compound Alert'!AI77 &gt;= 7, "MED","LOW")))))</f>
        <v>#N/A</v>
      </c>
      <c r="N232" s="25" t="str">
        <f ca="1">IF(
   $B$8="Overall Alert",IF(
      'Compound Alert'!V77 &gt;= 7, "HIGH",IF(
         'Compound Alert'!V77 &gt;= 5, "MED","LOW")), IF(
            $B$8="Underlying Vulnerability", IF(
               'Compound Alert'!AC77 &gt;= 10, "HIGH",IF(
                  'Compound Alert'!AC77 &gt;= 7, "MED","LOW")),IF(
                     $B$8="Emerging Threat", IF(
                        'Compound Alert'!AJ77 &gt;= 10, "HIGH",IF(
                            'Compound Alert'!AJ77 &gt;= 7, "MED","LOW")))))</f>
        <v>LOW</v>
      </c>
      <c r="O232" s="25" t="str">
        <f ca="1">IF(
   $B$8="Overall Alert",IF(
      'Compound Alert'!W77 &gt;= 7, "HIGH",IF(
         'Compound Alert'!W77 &gt;= 5, "MED","LOW")), IF(
            $B$8="Underlying Vulnerability", IF(
               'Compound Alert'!AD77 &gt;= 10, "HIGH",IF(
                  'Compound Alert'!AD77 &gt;= 7, "MED","LOW")),IF(
                     $B$8="Emerging Threat", IF(
                        'Compound Alert'!AK77 &gt;= 10, "HIGH",IF(
                            'Compound Alert'!AK77 &gt;= 7, "MED","LOW")))))</f>
        <v>LOW</v>
      </c>
      <c r="Y232" s="27"/>
      <c r="Z232" s="27"/>
      <c r="AA232" s="27"/>
      <c r="AB232" s="27"/>
      <c r="AC232" s="27"/>
      <c r="AD232" s="27"/>
      <c r="AE232" s="27"/>
      <c r="AF232" s="27"/>
    </row>
    <row r="233" spans="1:50" x14ac:dyDescent="0.2">
      <c r="A233" s="63">
        <v>192</v>
      </c>
      <c r="B233" s="20" t="str">
        <f>'Compound Alert'!B83</f>
        <v>Grenada</v>
      </c>
      <c r="C233" s="20" t="str">
        <f>'Compound Alert'!C83</f>
        <v>GRD</v>
      </c>
      <c r="D233" s="20" t="str">
        <f>'Compound Alert'!D83</f>
        <v>LCN           Latin America &amp; Caribbean</v>
      </c>
      <c r="E233" s="20" t="str">
        <f>'Compound Alert'!E83</f>
        <v>Blend</v>
      </c>
      <c r="F233" s="217">
        <f ca="1">'Compound Alert'!F83</f>
        <v>78</v>
      </c>
      <c r="G233" s="22">
        <f ca="1">IF($B$8="Overall Alert",'Compound Alert'!G83,IF($B$8="Underlying Vulnerability",'Compound Alert'!J83,IF($B$8="Emerging Threat",'Compound Alert'!M83)))</f>
        <v>0</v>
      </c>
      <c r="H233" s="23">
        <f ca="1">IF($B$8="Overall Alert",'Compound Alert'!H83,IF($B$8="Underlying Vulnerability",'Compound Alert'!K83,IF($B$8="Emerging Threat",'Compound Alert'!N83)))</f>
        <v>0</v>
      </c>
      <c r="I233" s="50">
        <f t="shared" ca="1" si="2"/>
        <v>0</v>
      </c>
      <c r="J233" s="25" t="str">
        <f ca="1">IF(
   $B$8="Overall Alert",IF(
      'Compound Alert'!R83 &gt;= 7, "HIGH",IF(
         'Compound Alert'!R83 &gt;= 5, "MED","LOW")), IF(
            $B$8="Underlying Vulnerability", IF(
               'Compound Alert'!Y83 &gt;= 10, "HIGH",IF(
                  'Compound Alert'!Y83 &gt;= 7, "MED","LOW")),IF(
                     $B$8="Emerging Threat", IF(
                        'Compound Alert'!AF83 &gt;= 10, "HIGH",IF(
                            'Compound Alert'!AF83 &gt;= 7, "MED","LOW")))))</f>
        <v>LOW</v>
      </c>
      <c r="K233" s="25" t="e">
        <f ca="1">IF(
   $B$8="Overall Alert",IF(
      'Compound Alert'!S83 &gt;= 7, "HIGH",IF(
         'Compound Alert'!S83 &gt;= 5, "MED","LOW")), IF(
            $B$8="Underlying Vulnerability", IF(
               'Compound Alert'!Z83 &gt;= 10, "HIGH",IF(
                  'Compound Alert'!Z83 &gt;= 7, "MED","LOW")),IF(
                     $B$8="Emerging Threat", IF(
                        'Compound Alert'!AG83 &gt;= 10, "HIGH",IF(
                            'Compound Alert'!AG83 &gt;= 7, "MED","LOW")))))</f>
        <v>#N/A</v>
      </c>
      <c r="L233" s="25" t="e">
        <f ca="1">IF(
   $B$8="Overall Alert",IF(
      'Compound Alert'!T83 &gt;= 7, "HIGH",IF(
         'Compound Alert'!T83 &gt;= 5, "MED","LOW")), IF(
            $B$8="Underlying Vulnerability", IF(
               'Compound Alert'!AA83 &gt;= 10, "HIGH",IF(
                  'Compound Alert'!AA83 &gt;= 7, "MED","LOW")),IF(
                     $B$8="Emerging Threat", IF(
                        'Compound Alert'!AH83 &gt;= 10, "HIGH",IF(
                            'Compound Alert'!AH83 &gt;= 7, "MED","LOW")))))</f>
        <v>#N/A</v>
      </c>
      <c r="M233" s="25" t="str">
        <f ca="1">IF(
   $B$8="Overall Alert",IF(
      'Compound Alert'!U83 &gt;= 7, "HIGH",IF(
         'Compound Alert'!U83 &gt;= 5, "MED","LOW")), IF(
            $B$8="Underlying Vulnerability", IF(
               'Compound Alert'!AB83 &gt;= 10, "HIGH",IF(
                  'Compound Alert'!AB83 &gt;= 7, "MED","LOW")),IF(
                     $B$8="Emerging Threat", IF(
                        'Compound Alert'!AI83 &gt;= 10, "HIGH",IF(
                            'Compound Alert'!AI83 &gt;= 7, "MED","LOW")))))</f>
        <v>LOW</v>
      </c>
      <c r="N233" s="25" t="str">
        <f ca="1">IF(
   $B$8="Overall Alert",IF(
      'Compound Alert'!V83 &gt;= 7, "HIGH",IF(
         'Compound Alert'!V83 &gt;= 5, "MED","LOW")), IF(
            $B$8="Underlying Vulnerability", IF(
               'Compound Alert'!AC83 &gt;= 10, "HIGH",IF(
                  'Compound Alert'!AC83 &gt;= 7, "MED","LOW")),IF(
                     $B$8="Emerging Threat", IF(
                        'Compound Alert'!AJ83 &gt;= 10, "HIGH",IF(
                            'Compound Alert'!AJ83 &gt;= 7, "MED","LOW")))))</f>
        <v>LOW</v>
      </c>
      <c r="O233" s="25" t="str">
        <f ca="1">IF(
   $B$8="Overall Alert",IF(
      'Compound Alert'!W83 &gt;= 7, "HIGH",IF(
         'Compound Alert'!W83 &gt;= 5, "MED","LOW")), IF(
            $B$8="Underlying Vulnerability", IF(
               'Compound Alert'!AD83 &gt;= 10, "HIGH",IF(
                  'Compound Alert'!AD83 &gt;= 7, "MED","LOW")),IF(
                     $B$8="Emerging Threat", IF(
                        'Compound Alert'!AK83 &gt;= 10, "HIGH",IF(
                            'Compound Alert'!AK83 &gt;= 7, "MED","LOW")))))</f>
        <v>LOW</v>
      </c>
      <c r="Y233" s="27"/>
      <c r="Z233" s="27"/>
      <c r="AA233" s="27"/>
      <c r="AB233" s="27"/>
      <c r="AC233" s="27"/>
      <c r="AD233" s="27"/>
      <c r="AE233" s="27"/>
      <c r="AF233" s="27"/>
    </row>
    <row r="234" spans="1:50" x14ac:dyDescent="0.2">
      <c r="A234" s="63">
        <v>193</v>
      </c>
      <c r="B234" s="20" t="str">
        <f>'Compound Alert'!B86</f>
        <v>Guam</v>
      </c>
      <c r="C234" s="20" t="str">
        <f>'Compound Alert'!C86</f>
        <v>GUM</v>
      </c>
      <c r="D234" s="20" t="str">
        <f>'Compound Alert'!D86</f>
        <v>EAS           East Asia &amp; Pacific</v>
      </c>
      <c r="E234" s="20" t="str">
        <f>'Compound Alert'!E86</f>
        <v>NA</v>
      </c>
      <c r="F234" s="217">
        <f ca="1">'Compound Alert'!F86</f>
        <v>81</v>
      </c>
      <c r="G234" s="22">
        <f ca="1">IF($B$8="Overall Alert",'Compound Alert'!G86,IF($B$8="Underlying Vulnerability",'Compound Alert'!J86,IF($B$8="Emerging Threat",'Compound Alert'!M86)))</f>
        <v>0</v>
      </c>
      <c r="H234" s="23">
        <f ca="1">IF($B$8="Overall Alert",'Compound Alert'!H86,IF($B$8="Underlying Vulnerability",'Compound Alert'!K86,IF($B$8="Emerging Threat",'Compound Alert'!N86)))</f>
        <v>0</v>
      </c>
      <c r="I234" s="50">
        <f t="shared" ref="I234:I259" ca="1" si="3">ROUNDDOWN(G234,0)</f>
        <v>0</v>
      </c>
      <c r="J234" s="25" t="str">
        <f ca="1">IF(
   $B$8="Overall Alert",IF(
      'Compound Alert'!R86 &gt;= 7, "HIGH",IF(
         'Compound Alert'!R86 &gt;= 5, "MED","LOW")), IF(
            $B$8="Underlying Vulnerability", IF(
               'Compound Alert'!Y86 &gt;= 10, "HIGH",IF(
                  'Compound Alert'!Y86 &gt;= 7, "MED","LOW")),IF(
                     $B$8="Emerging Threat", IF(
                        'Compound Alert'!AF86 &gt;= 10, "HIGH",IF(
                            'Compound Alert'!AF86 &gt;= 7, "MED","LOW")))))</f>
        <v>LOW</v>
      </c>
      <c r="K234" s="25" t="e">
        <f ca="1">IF(
   $B$8="Overall Alert",IF(
      'Compound Alert'!S86 &gt;= 7, "HIGH",IF(
         'Compound Alert'!S86 &gt;= 5, "MED","LOW")), IF(
            $B$8="Underlying Vulnerability", IF(
               'Compound Alert'!Z86 &gt;= 10, "HIGH",IF(
                  'Compound Alert'!Z86 &gt;= 7, "MED","LOW")),IF(
                     $B$8="Emerging Threat", IF(
                        'Compound Alert'!AG86 &gt;= 10, "HIGH",IF(
                            'Compound Alert'!AG86 &gt;= 7, "MED","LOW")))))</f>
        <v>#N/A</v>
      </c>
      <c r="L234" s="25" t="e">
        <f ca="1">IF(
   $B$8="Overall Alert",IF(
      'Compound Alert'!T86 &gt;= 7, "HIGH",IF(
         'Compound Alert'!T86 &gt;= 5, "MED","LOW")), IF(
            $B$8="Underlying Vulnerability", IF(
               'Compound Alert'!AA86 &gt;= 10, "HIGH",IF(
                  'Compound Alert'!AA86 &gt;= 7, "MED","LOW")),IF(
                     $B$8="Emerging Threat", IF(
                        'Compound Alert'!AH86 &gt;= 10, "HIGH",IF(
                            'Compound Alert'!AH86 &gt;= 7, "MED","LOW")))))</f>
        <v>#N/A</v>
      </c>
      <c r="M234" s="25" t="e">
        <f ca="1">IF(
   $B$8="Overall Alert",IF(
      'Compound Alert'!U86 &gt;= 7, "HIGH",IF(
         'Compound Alert'!U86 &gt;= 5, "MED","LOW")), IF(
            $B$8="Underlying Vulnerability", IF(
               'Compound Alert'!AB86 &gt;= 10, "HIGH",IF(
                  'Compound Alert'!AB86 &gt;= 7, "MED","LOW")),IF(
                     $B$8="Emerging Threat", IF(
                        'Compound Alert'!AI86 &gt;= 10, "HIGH",IF(
                            'Compound Alert'!AI86 &gt;= 7, "MED","LOW")))))</f>
        <v>#N/A</v>
      </c>
      <c r="N234" s="25" t="str">
        <f ca="1">IF(
   $B$8="Overall Alert",IF(
      'Compound Alert'!V86 &gt;= 7, "HIGH",IF(
         'Compound Alert'!V86 &gt;= 5, "MED","LOW")), IF(
            $B$8="Underlying Vulnerability", IF(
               'Compound Alert'!AC86 &gt;= 10, "HIGH",IF(
                  'Compound Alert'!AC86 &gt;= 7, "MED","LOW")),IF(
                     $B$8="Emerging Threat", IF(
                        'Compound Alert'!AJ86 &gt;= 10, "HIGH",IF(
                            'Compound Alert'!AJ86 &gt;= 7, "MED","LOW")))))</f>
        <v>LOW</v>
      </c>
      <c r="O234" s="25" t="str">
        <f ca="1">IF(
   $B$8="Overall Alert",IF(
      'Compound Alert'!W86 &gt;= 7, "HIGH",IF(
         'Compound Alert'!W86 &gt;= 5, "MED","LOW")), IF(
            $B$8="Underlying Vulnerability", IF(
               'Compound Alert'!AD86 &gt;= 10, "HIGH",IF(
                  'Compound Alert'!AD86 &gt;= 7, "MED","LOW")),IF(
                     $B$8="Emerging Threat", IF(
                        'Compound Alert'!AK86 &gt;= 10, "HIGH",IF(
                            'Compound Alert'!AK86 &gt;= 7, "MED","LOW")))))</f>
        <v>LOW</v>
      </c>
      <c r="Y234" s="27"/>
      <c r="Z234" s="27"/>
      <c r="AA234" s="27"/>
      <c r="AB234" s="27"/>
      <c r="AC234" s="27"/>
      <c r="AD234" s="27"/>
      <c r="AE234" s="27"/>
      <c r="AF234" s="27"/>
    </row>
    <row r="235" spans="1:50" x14ac:dyDescent="0.2">
      <c r="A235" s="63">
        <v>194</v>
      </c>
      <c r="B235" s="20" t="str">
        <f>'Compound Alert'!B88</f>
        <v>Hong Kong SAR, China</v>
      </c>
      <c r="C235" s="20" t="str">
        <f>'Compound Alert'!C88</f>
        <v>HKG</v>
      </c>
      <c r="D235" s="20" t="str">
        <f>'Compound Alert'!D88</f>
        <v>EAS           East Asia &amp; Pacific</v>
      </c>
      <c r="E235" s="20" t="str">
        <f>'Compound Alert'!E88</f>
        <v>NA</v>
      </c>
      <c r="F235" s="217">
        <f ca="1">'Compound Alert'!F88</f>
        <v>83</v>
      </c>
      <c r="G235" s="22">
        <f ca="1">IF($B$8="Overall Alert",'Compound Alert'!G88,IF($B$8="Underlying Vulnerability",'Compound Alert'!J88,IF($B$8="Emerging Threat",'Compound Alert'!M88)))</f>
        <v>0</v>
      </c>
      <c r="H235" s="23">
        <f ca="1">IF($B$8="Overall Alert",'Compound Alert'!H88,IF($B$8="Underlying Vulnerability",'Compound Alert'!K88,IF($B$8="Emerging Threat",'Compound Alert'!N88)))</f>
        <v>0</v>
      </c>
      <c r="I235" s="50">
        <f t="shared" ca="1" si="3"/>
        <v>0</v>
      </c>
      <c r="J235" s="25" t="str">
        <f ca="1">IF(
   $B$8="Overall Alert",IF(
      'Compound Alert'!R88 &gt;= 7, "HIGH",IF(
         'Compound Alert'!R88 &gt;= 5, "MED","LOW")), IF(
            $B$8="Underlying Vulnerability", IF(
               'Compound Alert'!Y88 &gt;= 10, "HIGH",IF(
                  'Compound Alert'!Y88 &gt;= 7, "MED","LOW")),IF(
                     $B$8="Emerging Threat", IF(
                        'Compound Alert'!AF88 &gt;= 10, "HIGH",IF(
                            'Compound Alert'!AF88 &gt;= 7, "MED","LOW")))))</f>
        <v>LOW</v>
      </c>
      <c r="K235" s="25" t="str">
        <f ca="1">IF(
   $B$8="Overall Alert",IF(
      'Compound Alert'!S88 &gt;= 7, "HIGH",IF(
         'Compound Alert'!S88 &gt;= 5, "MED","LOW")), IF(
            $B$8="Underlying Vulnerability", IF(
               'Compound Alert'!Z88 &gt;= 10, "HIGH",IF(
                  'Compound Alert'!Z88 &gt;= 7, "MED","LOW")),IF(
                     $B$8="Emerging Threat", IF(
                        'Compound Alert'!AG88 &gt;= 10, "HIGH",IF(
                            'Compound Alert'!AG88 &gt;= 7, "MED","LOW")))))</f>
        <v>LOW</v>
      </c>
      <c r="L235" s="25" t="str">
        <f ca="1">IF(
   $B$8="Overall Alert",IF(
      'Compound Alert'!T88 &gt;= 7, "HIGH",IF(
         'Compound Alert'!T88 &gt;= 5, "MED","LOW")), IF(
            $B$8="Underlying Vulnerability", IF(
               'Compound Alert'!AA88 &gt;= 10, "HIGH",IF(
                  'Compound Alert'!AA88 &gt;= 7, "MED","LOW")),IF(
                     $B$8="Emerging Threat", IF(
                        'Compound Alert'!AH88 &gt;= 10, "HIGH",IF(
                            'Compound Alert'!AH88 &gt;= 7, "MED","LOW")))))</f>
        <v>LOW</v>
      </c>
      <c r="M235" s="25" t="str">
        <f ca="1">IF(
   $B$8="Overall Alert",IF(
      'Compound Alert'!U88 &gt;= 7, "HIGH",IF(
         'Compound Alert'!U88 &gt;= 5, "MED","LOW")), IF(
            $B$8="Underlying Vulnerability", IF(
               'Compound Alert'!AB88 &gt;= 10, "HIGH",IF(
                  'Compound Alert'!AB88 &gt;= 7, "MED","LOW")),IF(
                     $B$8="Emerging Threat", IF(
                        'Compound Alert'!AI88 &gt;= 10, "HIGH",IF(
                            'Compound Alert'!AI88 &gt;= 7, "MED","LOW")))))</f>
        <v>LOW</v>
      </c>
      <c r="N235" s="25" t="str">
        <f ca="1">IF(
   $B$8="Overall Alert",IF(
      'Compound Alert'!V88 &gt;= 7, "HIGH",IF(
         'Compound Alert'!V88 &gt;= 5, "MED","LOW")), IF(
            $B$8="Underlying Vulnerability", IF(
               'Compound Alert'!AC88 &gt;= 10, "HIGH",IF(
                  'Compound Alert'!AC88 &gt;= 7, "MED","LOW")),IF(
                     $B$8="Emerging Threat", IF(
                        'Compound Alert'!AJ88 &gt;= 10, "HIGH",IF(
                            'Compound Alert'!AJ88 &gt;= 7, "MED","LOW")))))</f>
        <v>LOW</v>
      </c>
      <c r="O235" s="25" t="str">
        <f ca="1">IF(
   $B$8="Overall Alert",IF(
      'Compound Alert'!W88 &gt;= 7, "HIGH",IF(
         'Compound Alert'!W88 &gt;= 5, "MED","LOW")), IF(
            $B$8="Underlying Vulnerability", IF(
               'Compound Alert'!AD88 &gt;= 10, "HIGH",IF(
                  'Compound Alert'!AD88 &gt;= 7, "MED","LOW")),IF(
                     $B$8="Emerging Threat", IF(
                        'Compound Alert'!AK88 &gt;= 10, "HIGH",IF(
                            'Compound Alert'!AK88 &gt;= 7, "MED","LOW")))))</f>
        <v>LOW</v>
      </c>
    </row>
    <row r="236" spans="1:50" x14ac:dyDescent="0.2">
      <c r="A236" s="63">
        <v>195</v>
      </c>
      <c r="B236" s="20" t="str">
        <f>'Compound Alert'!B94</f>
        <v>Isle of Man</v>
      </c>
      <c r="C236" s="20" t="str">
        <f>'Compound Alert'!C94</f>
        <v>IMN</v>
      </c>
      <c r="D236" s="20" t="str">
        <f>'Compound Alert'!D94</f>
        <v>ECS           Europe &amp; Central Asia</v>
      </c>
      <c r="E236" s="20" t="str">
        <f>'Compound Alert'!E94</f>
        <v>NA</v>
      </c>
      <c r="F236" s="217">
        <f ca="1">'Compound Alert'!F94</f>
        <v>89</v>
      </c>
      <c r="G236" s="22">
        <f ca="1">IF($B$8="Overall Alert",'Compound Alert'!G94,IF($B$8="Underlying Vulnerability",'Compound Alert'!J94,IF($B$8="Emerging Threat",'Compound Alert'!M94)))</f>
        <v>0</v>
      </c>
      <c r="H236" s="23">
        <f ca="1">IF($B$8="Overall Alert",'Compound Alert'!H94,IF($B$8="Underlying Vulnerability",'Compound Alert'!K94,IF($B$8="Emerging Threat",'Compound Alert'!N94)))</f>
        <v>0</v>
      </c>
      <c r="I236" s="50">
        <f t="shared" ca="1" si="3"/>
        <v>0</v>
      </c>
      <c r="J236" s="25" t="str">
        <f ca="1">IF(
   $B$8="Overall Alert",IF(
      'Compound Alert'!R94 &gt;= 7, "HIGH",IF(
         'Compound Alert'!R94 &gt;= 5, "MED","LOW")), IF(
            $B$8="Underlying Vulnerability", IF(
               'Compound Alert'!Y94 &gt;= 10, "HIGH",IF(
                  'Compound Alert'!Y94 &gt;= 7, "MED","LOW")),IF(
                     $B$8="Emerging Threat", IF(
                        'Compound Alert'!AF94 &gt;= 10, "HIGH",IF(
                            'Compound Alert'!AF94 &gt;= 7, "MED","LOW")))))</f>
        <v>LOW</v>
      </c>
      <c r="K236" s="25" t="e">
        <f ca="1">IF(
   $B$8="Overall Alert",IF(
      'Compound Alert'!S94 &gt;= 7, "HIGH",IF(
         'Compound Alert'!S94 &gt;= 5, "MED","LOW")), IF(
            $B$8="Underlying Vulnerability", IF(
               'Compound Alert'!Z94 &gt;= 10, "HIGH",IF(
                  'Compound Alert'!Z94 &gt;= 7, "MED","LOW")),IF(
                     $B$8="Emerging Threat", IF(
                        'Compound Alert'!AG94 &gt;= 10, "HIGH",IF(
                            'Compound Alert'!AG94 &gt;= 7, "MED","LOW")))))</f>
        <v>#N/A</v>
      </c>
      <c r="L236" s="25" t="e">
        <f ca="1">IF(
   $B$8="Overall Alert",IF(
      'Compound Alert'!T94 &gt;= 7, "HIGH",IF(
         'Compound Alert'!T94 &gt;= 5, "MED","LOW")), IF(
            $B$8="Underlying Vulnerability", IF(
               'Compound Alert'!AA94 &gt;= 10, "HIGH",IF(
                  'Compound Alert'!AA94 &gt;= 7, "MED","LOW")),IF(
                     $B$8="Emerging Threat", IF(
                        'Compound Alert'!AH94 &gt;= 10, "HIGH",IF(
                            'Compound Alert'!AH94 &gt;= 7, "MED","LOW")))))</f>
        <v>#N/A</v>
      </c>
      <c r="M236" s="25" t="e">
        <f ca="1">IF(
   $B$8="Overall Alert",IF(
      'Compound Alert'!U94 &gt;= 7, "HIGH",IF(
         'Compound Alert'!U94 &gt;= 5, "MED","LOW")), IF(
            $B$8="Underlying Vulnerability", IF(
               'Compound Alert'!AB94 &gt;= 10, "HIGH",IF(
                  'Compound Alert'!AB94 &gt;= 7, "MED","LOW")),IF(
                     $B$8="Emerging Threat", IF(
                        'Compound Alert'!AI94 &gt;= 10, "HIGH",IF(
                            'Compound Alert'!AI94 &gt;= 7, "MED","LOW")))))</f>
        <v>#N/A</v>
      </c>
      <c r="N236" s="25" t="str">
        <f ca="1">IF(
   $B$8="Overall Alert",IF(
      'Compound Alert'!V94 &gt;= 7, "HIGH",IF(
         'Compound Alert'!V94 &gt;= 5, "MED","LOW")), IF(
            $B$8="Underlying Vulnerability", IF(
               'Compound Alert'!AC94 &gt;= 10, "HIGH",IF(
                  'Compound Alert'!AC94 &gt;= 7, "MED","LOW")),IF(
                     $B$8="Emerging Threat", IF(
                        'Compound Alert'!AJ94 &gt;= 10, "HIGH",IF(
                            'Compound Alert'!AJ94 &gt;= 7, "MED","LOW")))))</f>
        <v>LOW</v>
      </c>
      <c r="O236" s="25" t="str">
        <f ca="1">IF(
   $B$8="Overall Alert",IF(
      'Compound Alert'!W94 &gt;= 7, "HIGH",IF(
         'Compound Alert'!W94 &gt;= 5, "MED","LOW")), IF(
            $B$8="Underlying Vulnerability", IF(
               'Compound Alert'!AD94 &gt;= 10, "HIGH",IF(
                  'Compound Alert'!AD94 &gt;= 7, "MED","LOW")),IF(
                     $B$8="Emerging Threat", IF(
                        'Compound Alert'!AK94 &gt;= 10, "HIGH",IF(
                            'Compound Alert'!AK94 &gt;= 7, "MED","LOW")))))</f>
        <v>LOW</v>
      </c>
    </row>
    <row r="237" spans="1:50" x14ac:dyDescent="0.2">
      <c r="A237" s="63">
        <v>196</v>
      </c>
      <c r="B237" s="20" t="str">
        <f>'Compound Alert'!B96</f>
        <v>Ireland</v>
      </c>
      <c r="C237" s="20" t="str">
        <f>'Compound Alert'!C96</f>
        <v>IRL</v>
      </c>
      <c r="D237" s="20" t="str">
        <f>'Compound Alert'!D96</f>
        <v>ECS           Europe &amp; Central Asia</v>
      </c>
      <c r="E237" s="20" t="str">
        <f>'Compound Alert'!E96</f>
        <v>NA</v>
      </c>
      <c r="F237" s="217">
        <f ca="1">'Compound Alert'!F96</f>
        <v>91</v>
      </c>
      <c r="G237" s="22">
        <f ca="1">IF($B$8="Overall Alert",'Compound Alert'!G96,IF($B$8="Underlying Vulnerability",'Compound Alert'!J96,IF($B$8="Emerging Threat",'Compound Alert'!M96)))</f>
        <v>0</v>
      </c>
      <c r="H237" s="23">
        <f ca="1">IF($B$8="Overall Alert",'Compound Alert'!H96,IF($B$8="Underlying Vulnerability",'Compound Alert'!K96,IF($B$8="Emerging Threat",'Compound Alert'!N96)))</f>
        <v>0</v>
      </c>
      <c r="I237" s="50">
        <f t="shared" ca="1" si="3"/>
        <v>0</v>
      </c>
      <c r="J237" s="25" t="str">
        <f ca="1">IF(
   $B$8="Overall Alert",IF(
      'Compound Alert'!R96 &gt;= 7, "HIGH",IF(
         'Compound Alert'!R96 &gt;= 5, "MED","LOW")), IF(
            $B$8="Underlying Vulnerability", IF(
               'Compound Alert'!Y96 &gt;= 10, "HIGH",IF(
                  'Compound Alert'!Y96 &gt;= 7, "MED","LOW")),IF(
                     $B$8="Emerging Threat", IF(
                        'Compound Alert'!AF96 &gt;= 10, "HIGH",IF(
                            'Compound Alert'!AF96 &gt;= 7, "MED","LOW")))))</f>
        <v>LOW</v>
      </c>
      <c r="K237" s="25" t="str">
        <f ca="1">IF(
   $B$8="Overall Alert",IF(
      'Compound Alert'!S96 &gt;= 7, "HIGH",IF(
         'Compound Alert'!S96 &gt;= 5, "MED","LOW")), IF(
            $B$8="Underlying Vulnerability", IF(
               'Compound Alert'!Z96 &gt;= 10, "HIGH",IF(
                  'Compound Alert'!Z96 &gt;= 7, "MED","LOW")),IF(
                     $B$8="Emerging Threat", IF(
                        'Compound Alert'!AG96 &gt;= 10, "HIGH",IF(
                            'Compound Alert'!AG96 &gt;= 7, "MED","LOW")))))</f>
        <v>LOW</v>
      </c>
      <c r="L237" s="25" t="str">
        <f ca="1">IF(
   $B$8="Overall Alert",IF(
      'Compound Alert'!T96 &gt;= 7, "HIGH",IF(
         'Compound Alert'!T96 &gt;= 5, "MED","LOW")), IF(
            $B$8="Underlying Vulnerability", IF(
               'Compound Alert'!AA96 &gt;= 10, "HIGH",IF(
                  'Compound Alert'!AA96 &gt;= 7, "MED","LOW")),IF(
                     $B$8="Emerging Threat", IF(
                        'Compound Alert'!AH96 &gt;= 10, "HIGH",IF(
                            'Compound Alert'!AH96 &gt;= 7, "MED","LOW")))))</f>
        <v>LOW</v>
      </c>
      <c r="M237" s="25" t="str">
        <f ca="1">IF(
   $B$8="Overall Alert",IF(
      'Compound Alert'!U96 &gt;= 7, "HIGH",IF(
         'Compound Alert'!U96 &gt;= 5, "MED","LOW")), IF(
            $B$8="Underlying Vulnerability", IF(
               'Compound Alert'!AB96 &gt;= 10, "HIGH",IF(
                  'Compound Alert'!AB96 &gt;= 7, "MED","LOW")),IF(
                     $B$8="Emerging Threat", IF(
                        'Compound Alert'!AI96 &gt;= 10, "HIGH",IF(
                            'Compound Alert'!AI96 &gt;= 7, "MED","LOW")))))</f>
        <v>LOW</v>
      </c>
      <c r="N237" s="25" t="str">
        <f ca="1">IF(
   $B$8="Overall Alert",IF(
      'Compound Alert'!V96 &gt;= 7, "HIGH",IF(
         'Compound Alert'!V96 &gt;= 5, "MED","LOW")), IF(
            $B$8="Underlying Vulnerability", IF(
               'Compound Alert'!AC96 &gt;= 10, "HIGH",IF(
                  'Compound Alert'!AC96 &gt;= 7, "MED","LOW")),IF(
                     $B$8="Emerging Threat", IF(
                        'Compound Alert'!AJ96 &gt;= 10, "HIGH",IF(
                            'Compound Alert'!AJ96 &gt;= 7, "MED","LOW")))))</f>
        <v>LOW</v>
      </c>
      <c r="O237" s="25" t="str">
        <f ca="1">IF(
   $B$8="Overall Alert",IF(
      'Compound Alert'!W96 &gt;= 7, "HIGH",IF(
         'Compound Alert'!W96 &gt;= 5, "MED","LOW")), IF(
            $B$8="Underlying Vulnerability", IF(
               'Compound Alert'!AD96 &gt;= 10, "HIGH",IF(
                  'Compound Alert'!AD96 &gt;= 7, "MED","LOW")),IF(
                     $B$8="Emerging Threat", IF(
                        'Compound Alert'!AK96 &gt;= 10, "HIGH",IF(
                            'Compound Alert'!AK96 &gt;= 7, "MED","LOW")))))</f>
        <v>LOW</v>
      </c>
    </row>
    <row r="238" spans="1:50" x14ac:dyDescent="0.2">
      <c r="A238" s="63">
        <v>197</v>
      </c>
      <c r="B238" s="20" t="str">
        <f>'Compound Alert'!B101</f>
        <v>Italy</v>
      </c>
      <c r="C238" s="20" t="str">
        <f>'Compound Alert'!C101</f>
        <v>ITA</v>
      </c>
      <c r="D238" s="20" t="str">
        <f>'Compound Alert'!D101</f>
        <v>ECS           Europe &amp; Central Asia</v>
      </c>
      <c r="E238" s="20" t="str">
        <f>'Compound Alert'!E101</f>
        <v>NA</v>
      </c>
      <c r="F238" s="217">
        <f ca="1">'Compound Alert'!F101</f>
        <v>96</v>
      </c>
      <c r="G238" s="22">
        <f ca="1">IF($B$8="Overall Alert",'Compound Alert'!G101,IF($B$8="Underlying Vulnerability",'Compound Alert'!J101,IF($B$8="Emerging Threat",'Compound Alert'!M101)))</f>
        <v>0</v>
      </c>
      <c r="H238" s="23">
        <f ca="1">IF($B$8="Overall Alert",'Compound Alert'!H101,IF($B$8="Underlying Vulnerability",'Compound Alert'!K101,IF($B$8="Emerging Threat",'Compound Alert'!N101)))</f>
        <v>0</v>
      </c>
      <c r="I238" s="50">
        <f t="shared" ca="1" si="3"/>
        <v>0</v>
      </c>
      <c r="J238" s="25" t="str">
        <f ca="1">IF(
   $B$8="Overall Alert",IF(
      'Compound Alert'!R101 &gt;= 7, "HIGH",IF(
         'Compound Alert'!R101 &gt;= 5, "MED","LOW")), IF(
            $B$8="Underlying Vulnerability", IF(
               'Compound Alert'!Y101 &gt;= 10, "HIGH",IF(
                  'Compound Alert'!Y101 &gt;= 7, "MED","LOW")),IF(
                     $B$8="Emerging Threat", IF(
                        'Compound Alert'!AF101 &gt;= 10, "HIGH",IF(
                            'Compound Alert'!AF101 &gt;= 7, "MED","LOW")))))</f>
        <v>LOW</v>
      </c>
      <c r="K238" s="25" t="str">
        <f ca="1">IF(
   $B$8="Overall Alert",IF(
      'Compound Alert'!S101 &gt;= 7, "HIGH",IF(
         'Compound Alert'!S101 &gt;= 5, "MED","LOW")), IF(
            $B$8="Underlying Vulnerability", IF(
               'Compound Alert'!Z101 &gt;= 10, "HIGH",IF(
                  'Compound Alert'!Z101 &gt;= 7, "MED","LOW")),IF(
                     $B$8="Emerging Threat", IF(
                        'Compound Alert'!AG101 &gt;= 10, "HIGH",IF(
                            'Compound Alert'!AG101 &gt;= 7, "MED","LOW")))))</f>
        <v>LOW</v>
      </c>
      <c r="L238" s="25" t="str">
        <f ca="1">IF(
   $B$8="Overall Alert",IF(
      'Compound Alert'!T101 &gt;= 7, "HIGH",IF(
         'Compound Alert'!T101 &gt;= 5, "MED","LOW")), IF(
            $B$8="Underlying Vulnerability", IF(
               'Compound Alert'!AA101 &gt;= 10, "HIGH",IF(
                  'Compound Alert'!AA101 &gt;= 7, "MED","LOW")),IF(
                     $B$8="Emerging Threat", IF(
                        'Compound Alert'!AH101 &gt;= 10, "HIGH",IF(
                            'Compound Alert'!AH101 &gt;= 7, "MED","LOW")))))</f>
        <v>LOW</v>
      </c>
      <c r="M238" s="25" t="str">
        <f ca="1">IF(
   $B$8="Overall Alert",IF(
      'Compound Alert'!U101 &gt;= 7, "HIGH",IF(
         'Compound Alert'!U101 &gt;= 5, "MED","LOW")), IF(
            $B$8="Underlying Vulnerability", IF(
               'Compound Alert'!AB101 &gt;= 10, "HIGH",IF(
                  'Compound Alert'!AB101 &gt;= 7, "MED","LOW")),IF(
                     $B$8="Emerging Threat", IF(
                        'Compound Alert'!AI101 &gt;= 10, "HIGH",IF(
                            'Compound Alert'!AI101 &gt;= 7, "MED","LOW")))))</f>
        <v>LOW</v>
      </c>
      <c r="N238" s="25" t="str">
        <f ca="1">IF(
   $B$8="Overall Alert",IF(
      'Compound Alert'!V101 &gt;= 7, "HIGH",IF(
         'Compound Alert'!V101 &gt;= 5, "MED","LOW")), IF(
            $B$8="Underlying Vulnerability", IF(
               'Compound Alert'!AC101 &gt;= 10, "HIGH",IF(
                  'Compound Alert'!AC101 &gt;= 7, "MED","LOW")),IF(
                     $B$8="Emerging Threat", IF(
                        'Compound Alert'!AJ101 &gt;= 10, "HIGH",IF(
                            'Compound Alert'!AJ101 &gt;= 7, "MED","LOW")))))</f>
        <v>LOW</v>
      </c>
      <c r="O238" s="25" t="str">
        <f ca="1">IF(
   $B$8="Overall Alert",IF(
      'Compound Alert'!W101 &gt;= 7, "HIGH",IF(
         'Compound Alert'!W101 &gt;= 5, "MED","LOW")), IF(
            $B$8="Underlying Vulnerability", IF(
               'Compound Alert'!AD101 &gt;= 10, "HIGH",IF(
                  'Compound Alert'!AD101 &gt;= 7, "MED","LOW")),IF(
                     $B$8="Emerging Threat", IF(
                        'Compound Alert'!AK101 &gt;= 10, "HIGH",IF(
                            'Compound Alert'!AK101 &gt;= 7, "MED","LOW")))))</f>
        <v>LOW</v>
      </c>
    </row>
    <row r="239" spans="1:50" x14ac:dyDescent="0.2">
      <c r="A239" s="63">
        <v>198</v>
      </c>
      <c r="B239" s="20" t="str">
        <f>'Compound Alert'!B112</f>
        <v>Kuwait</v>
      </c>
      <c r="C239" s="20" t="str">
        <f>'Compound Alert'!C112</f>
        <v>KWT</v>
      </c>
      <c r="D239" s="20" t="str">
        <f>'Compound Alert'!D112</f>
        <v>MEA           Middle East &amp; North Africa</v>
      </c>
      <c r="E239" s="20" t="str">
        <f>'Compound Alert'!E112</f>
        <v>NA</v>
      </c>
      <c r="F239" s="217">
        <f ca="1">'Compound Alert'!F112</f>
        <v>107</v>
      </c>
      <c r="G239" s="22">
        <f ca="1">IF($B$8="Overall Alert",'Compound Alert'!G112,IF($B$8="Underlying Vulnerability",'Compound Alert'!J112,IF($B$8="Emerging Threat",'Compound Alert'!M112)))</f>
        <v>0</v>
      </c>
      <c r="H239" s="23">
        <f ca="1">IF($B$8="Overall Alert",'Compound Alert'!H112,IF($B$8="Underlying Vulnerability",'Compound Alert'!K112,IF($B$8="Emerging Threat",'Compound Alert'!N112)))</f>
        <v>0</v>
      </c>
      <c r="I239" s="50">
        <f t="shared" ca="1" si="3"/>
        <v>0</v>
      </c>
      <c r="J239" s="25" t="str">
        <f ca="1">IF(
   $B$8="Overall Alert",IF(
      'Compound Alert'!R112 &gt;= 7, "HIGH",IF(
         'Compound Alert'!R112 &gt;= 5, "MED","LOW")), IF(
            $B$8="Underlying Vulnerability", IF(
               'Compound Alert'!Y112 &gt;= 10, "HIGH",IF(
                  'Compound Alert'!Y112 &gt;= 7, "MED","LOW")),IF(
                     $B$8="Emerging Threat", IF(
                        'Compound Alert'!AF112 &gt;= 10, "HIGH",IF(
                            'Compound Alert'!AF112 &gt;= 7, "MED","LOW")))))</f>
        <v>LOW</v>
      </c>
      <c r="K239" s="25" t="str">
        <f ca="1">IF(
   $B$8="Overall Alert",IF(
      'Compound Alert'!S112 &gt;= 7, "HIGH",IF(
         'Compound Alert'!S112 &gt;= 5, "MED","LOW")), IF(
            $B$8="Underlying Vulnerability", IF(
               'Compound Alert'!Z112 &gt;= 10, "HIGH",IF(
                  'Compound Alert'!Z112 &gt;= 7, "MED","LOW")),IF(
                     $B$8="Emerging Threat", IF(
                        'Compound Alert'!AG112 &gt;= 10, "HIGH",IF(
                            'Compound Alert'!AG112 &gt;= 7, "MED","LOW")))))</f>
        <v>LOW</v>
      </c>
      <c r="L239" s="25" t="str">
        <f ca="1">IF(
   $B$8="Overall Alert",IF(
      'Compound Alert'!T112 &gt;= 7, "HIGH",IF(
         'Compound Alert'!T112 &gt;= 5, "MED","LOW")), IF(
            $B$8="Underlying Vulnerability", IF(
               'Compound Alert'!AA112 &gt;= 10, "HIGH",IF(
                  'Compound Alert'!AA112 &gt;= 7, "MED","LOW")),IF(
                     $B$8="Emerging Threat", IF(
                        'Compound Alert'!AH112 &gt;= 10, "HIGH",IF(
                            'Compound Alert'!AH112 &gt;= 7, "MED","LOW")))))</f>
        <v>LOW</v>
      </c>
      <c r="M239" s="25" t="str">
        <f ca="1">IF(
   $B$8="Overall Alert",IF(
      'Compound Alert'!U112 &gt;= 7, "HIGH",IF(
         'Compound Alert'!U112 &gt;= 5, "MED","LOW")), IF(
            $B$8="Underlying Vulnerability", IF(
               'Compound Alert'!AB112 &gt;= 10, "HIGH",IF(
                  'Compound Alert'!AB112 &gt;= 7, "MED","LOW")),IF(
                     $B$8="Emerging Threat", IF(
                        'Compound Alert'!AI112 &gt;= 10, "HIGH",IF(
                            'Compound Alert'!AI112 &gt;= 7, "MED","LOW")))))</f>
        <v>LOW</v>
      </c>
      <c r="N239" s="25" t="str">
        <f ca="1">IF(
   $B$8="Overall Alert",IF(
      'Compound Alert'!V112 &gt;= 7, "HIGH",IF(
         'Compound Alert'!V112 &gt;= 5, "MED","LOW")), IF(
            $B$8="Underlying Vulnerability", IF(
               'Compound Alert'!AC112 &gt;= 10, "HIGH",IF(
                  'Compound Alert'!AC112 &gt;= 7, "MED","LOW")),IF(
                     $B$8="Emerging Threat", IF(
                        'Compound Alert'!AJ112 &gt;= 10, "HIGH",IF(
                            'Compound Alert'!AJ112 &gt;= 7, "MED","LOW")))))</f>
        <v>LOW</v>
      </c>
      <c r="O239" s="25" t="str">
        <f ca="1">IF(
   $B$8="Overall Alert",IF(
      'Compound Alert'!W112 &gt;= 7, "HIGH",IF(
         'Compound Alert'!W112 &gt;= 5, "MED","LOW")), IF(
            $B$8="Underlying Vulnerability", IF(
               'Compound Alert'!AD112 &gt;= 10, "HIGH",IF(
                  'Compound Alert'!AD112 &gt;= 7, "MED","LOW")),IF(
                     $B$8="Emerging Threat", IF(
                        'Compound Alert'!AK112 &gt;= 10, "HIGH",IF(
                            'Compound Alert'!AK112 &gt;= 7, "MED","LOW")))))</f>
        <v>LOW</v>
      </c>
    </row>
    <row r="240" spans="1:50" x14ac:dyDescent="0.2">
      <c r="A240" s="63">
        <v>199</v>
      </c>
      <c r="B240" s="20" t="str">
        <f>'Compound Alert'!B118</f>
        <v>Liechtenstein</v>
      </c>
      <c r="C240" s="20" t="str">
        <f>'Compound Alert'!C118</f>
        <v>LIE</v>
      </c>
      <c r="D240" s="20" t="str">
        <f>'Compound Alert'!D118</f>
        <v>ECS           Europe &amp; Central Asia</v>
      </c>
      <c r="E240" s="20" t="str">
        <f>'Compound Alert'!E118</f>
        <v>NA</v>
      </c>
      <c r="F240" s="217">
        <f ca="1">'Compound Alert'!F118</f>
        <v>113</v>
      </c>
      <c r="G240" s="22">
        <f ca="1">IF($B$8="Overall Alert",'Compound Alert'!G118,IF($B$8="Underlying Vulnerability",'Compound Alert'!J118,IF($B$8="Emerging Threat",'Compound Alert'!M118)))</f>
        <v>0</v>
      </c>
      <c r="H240" s="23">
        <f ca="1">IF($B$8="Overall Alert",'Compound Alert'!H118,IF($B$8="Underlying Vulnerability",'Compound Alert'!K118,IF($B$8="Emerging Threat",'Compound Alert'!N118)))</f>
        <v>0</v>
      </c>
      <c r="I240" s="50">
        <f t="shared" ca="1" si="3"/>
        <v>0</v>
      </c>
      <c r="J240" s="25" t="str">
        <f ca="1">IF(
   $B$8="Overall Alert",IF(
      'Compound Alert'!R118 &gt;= 7, "HIGH",IF(
         'Compound Alert'!R118 &gt;= 5, "MED","LOW")), IF(
            $B$8="Underlying Vulnerability", IF(
               'Compound Alert'!Y118 &gt;= 10, "HIGH",IF(
                  'Compound Alert'!Y118 &gt;= 7, "MED","LOW")),IF(
                     $B$8="Emerging Threat", IF(
                        'Compound Alert'!AF118 &gt;= 10, "HIGH",IF(
                            'Compound Alert'!AF118 &gt;= 7, "MED","LOW")))))</f>
        <v>LOW</v>
      </c>
      <c r="K240" s="25" t="e">
        <f ca="1">IF(
   $B$8="Overall Alert",IF(
      'Compound Alert'!S118 &gt;= 7, "HIGH",IF(
         'Compound Alert'!S118 &gt;= 5, "MED","LOW")), IF(
            $B$8="Underlying Vulnerability", IF(
               'Compound Alert'!Z118 &gt;= 10, "HIGH",IF(
                  'Compound Alert'!Z118 &gt;= 7, "MED","LOW")),IF(
                     $B$8="Emerging Threat", IF(
                        'Compound Alert'!AG118 &gt;= 10, "HIGH",IF(
                            'Compound Alert'!AG118 &gt;= 7, "MED","LOW")))))</f>
        <v>#N/A</v>
      </c>
      <c r="L240" s="25" t="str">
        <f ca="1">IF(
   $B$8="Overall Alert",IF(
      'Compound Alert'!T118 &gt;= 7, "HIGH",IF(
         'Compound Alert'!T118 &gt;= 5, "MED","LOW")), IF(
            $B$8="Underlying Vulnerability", IF(
               'Compound Alert'!AA118 &gt;= 10, "HIGH",IF(
                  'Compound Alert'!AA118 &gt;= 7, "MED","LOW")),IF(
                     $B$8="Emerging Threat", IF(
                        'Compound Alert'!AH118 &gt;= 10, "HIGH",IF(
                            'Compound Alert'!AH118 &gt;= 7, "MED","LOW")))))</f>
        <v>LOW</v>
      </c>
      <c r="M240" s="25" t="str">
        <f ca="1">IF(
   $B$8="Overall Alert",IF(
      'Compound Alert'!U118 &gt;= 7, "HIGH",IF(
         'Compound Alert'!U118 &gt;= 5, "MED","LOW")), IF(
            $B$8="Underlying Vulnerability", IF(
               'Compound Alert'!AB118 &gt;= 10, "HIGH",IF(
                  'Compound Alert'!AB118 &gt;= 7, "MED","LOW")),IF(
                     $B$8="Emerging Threat", IF(
                        'Compound Alert'!AI118 &gt;= 10, "HIGH",IF(
                            'Compound Alert'!AI118 &gt;= 7, "MED","LOW")))))</f>
        <v>LOW</v>
      </c>
      <c r="N240" s="25" t="str">
        <f ca="1">IF(
   $B$8="Overall Alert",IF(
      'Compound Alert'!V118 &gt;= 7, "HIGH",IF(
         'Compound Alert'!V118 &gt;= 5, "MED","LOW")), IF(
            $B$8="Underlying Vulnerability", IF(
               'Compound Alert'!AC118 &gt;= 10, "HIGH",IF(
                  'Compound Alert'!AC118 &gt;= 7, "MED","LOW")),IF(
                     $B$8="Emerging Threat", IF(
                        'Compound Alert'!AJ118 &gt;= 10, "HIGH",IF(
                            'Compound Alert'!AJ118 &gt;= 7, "MED","LOW")))))</f>
        <v>LOW</v>
      </c>
      <c r="O240" s="25" t="str">
        <f ca="1">IF(
   $B$8="Overall Alert",IF(
      'Compound Alert'!W118 &gt;= 7, "HIGH",IF(
         'Compound Alert'!W118 &gt;= 5, "MED","LOW")), IF(
            $B$8="Underlying Vulnerability", IF(
               'Compound Alert'!AD118 &gt;= 10, "HIGH",IF(
                  'Compound Alert'!AD118 &gt;= 7, "MED","LOW")),IF(
                     $B$8="Emerging Threat", IF(
                        'Compound Alert'!AK118 &gt;= 10, "HIGH",IF(
                            'Compound Alert'!AK118 &gt;= 7, "MED","LOW")))))</f>
        <v>LOW</v>
      </c>
    </row>
    <row r="241" spans="1:15" x14ac:dyDescent="0.2">
      <c r="A241" s="63">
        <v>200</v>
      </c>
      <c r="B241" s="20" t="str">
        <f>'Compound Alert'!B121</f>
        <v>Lithuania</v>
      </c>
      <c r="C241" s="20" t="str">
        <f>'Compound Alert'!C121</f>
        <v>LTU</v>
      </c>
      <c r="D241" s="20" t="str">
        <f>'Compound Alert'!D121</f>
        <v>ECS           Europe &amp; Central Asia</v>
      </c>
      <c r="E241" s="20" t="str">
        <f>'Compound Alert'!E121</f>
        <v>NA</v>
      </c>
      <c r="F241" s="217">
        <f ca="1">'Compound Alert'!F121</f>
        <v>116</v>
      </c>
      <c r="G241" s="22">
        <f ca="1">IF($B$8="Overall Alert",'Compound Alert'!G121,IF($B$8="Underlying Vulnerability",'Compound Alert'!J121,IF($B$8="Emerging Threat",'Compound Alert'!M121)))</f>
        <v>0</v>
      </c>
      <c r="H241" s="23">
        <f ca="1">IF($B$8="Overall Alert",'Compound Alert'!H121,IF($B$8="Underlying Vulnerability",'Compound Alert'!K121,IF($B$8="Emerging Threat",'Compound Alert'!N121)))</f>
        <v>0</v>
      </c>
      <c r="I241" s="50">
        <f t="shared" ca="1" si="3"/>
        <v>0</v>
      </c>
      <c r="J241" s="25" t="str">
        <f ca="1">IF(
   $B$8="Overall Alert",IF(
      'Compound Alert'!R121 &gt;= 7, "HIGH",IF(
         'Compound Alert'!R121 &gt;= 5, "MED","LOW")), IF(
            $B$8="Underlying Vulnerability", IF(
               'Compound Alert'!Y121 &gt;= 10, "HIGH",IF(
                  'Compound Alert'!Y121 &gt;= 7, "MED","LOW")),IF(
                     $B$8="Emerging Threat", IF(
                        'Compound Alert'!AF121 &gt;= 10, "HIGH",IF(
                            'Compound Alert'!AF121 &gt;= 7, "MED","LOW")))))</f>
        <v>LOW</v>
      </c>
      <c r="K241" s="25" t="str">
        <f ca="1">IF(
   $B$8="Overall Alert",IF(
      'Compound Alert'!S121 &gt;= 7, "HIGH",IF(
         'Compound Alert'!S121 &gt;= 5, "MED","LOW")), IF(
            $B$8="Underlying Vulnerability", IF(
               'Compound Alert'!Z121 &gt;= 10, "HIGH",IF(
                  'Compound Alert'!Z121 &gt;= 7, "MED","LOW")),IF(
                     $B$8="Emerging Threat", IF(
                        'Compound Alert'!AG121 &gt;= 10, "HIGH",IF(
                            'Compound Alert'!AG121 &gt;= 7, "MED","LOW")))))</f>
        <v>LOW</v>
      </c>
      <c r="L241" s="25" t="str">
        <f ca="1">IF(
   $B$8="Overall Alert",IF(
      'Compound Alert'!T121 &gt;= 7, "HIGH",IF(
         'Compound Alert'!T121 &gt;= 5, "MED","LOW")), IF(
            $B$8="Underlying Vulnerability", IF(
               'Compound Alert'!AA121 &gt;= 10, "HIGH",IF(
                  'Compound Alert'!AA121 &gt;= 7, "MED","LOW")),IF(
                     $B$8="Emerging Threat", IF(
                        'Compound Alert'!AH121 &gt;= 10, "HIGH",IF(
                            'Compound Alert'!AH121 &gt;= 7, "MED","LOW")))))</f>
        <v>LOW</v>
      </c>
      <c r="M241" s="25" t="str">
        <f ca="1">IF(
   $B$8="Overall Alert",IF(
      'Compound Alert'!U121 &gt;= 7, "HIGH",IF(
         'Compound Alert'!U121 &gt;= 5, "MED","LOW")), IF(
            $B$8="Underlying Vulnerability", IF(
               'Compound Alert'!AB121 &gt;= 10, "HIGH",IF(
                  'Compound Alert'!AB121 &gt;= 7, "MED","LOW")),IF(
                     $B$8="Emerging Threat", IF(
                        'Compound Alert'!AI121 &gt;= 10, "HIGH",IF(
                            'Compound Alert'!AI121 &gt;= 7, "MED","LOW")))))</f>
        <v>LOW</v>
      </c>
      <c r="N241" s="25" t="str">
        <f ca="1">IF(
   $B$8="Overall Alert",IF(
      'Compound Alert'!V121 &gt;= 7, "HIGH",IF(
         'Compound Alert'!V121 &gt;= 5, "MED","LOW")), IF(
            $B$8="Underlying Vulnerability", IF(
               'Compound Alert'!AC121 &gt;= 10, "HIGH",IF(
                  'Compound Alert'!AC121 &gt;= 7, "MED","LOW")),IF(
                     $B$8="Emerging Threat", IF(
                        'Compound Alert'!AJ121 &gt;= 10, "HIGH",IF(
                            'Compound Alert'!AJ121 &gt;= 7, "MED","LOW")))))</f>
        <v>LOW</v>
      </c>
      <c r="O241" s="25" t="str">
        <f ca="1">IF(
   $B$8="Overall Alert",IF(
      'Compound Alert'!W121 &gt;= 7, "HIGH",IF(
         'Compound Alert'!W121 &gt;= 5, "MED","LOW")), IF(
            $B$8="Underlying Vulnerability", IF(
               'Compound Alert'!AD121 &gt;= 10, "HIGH",IF(
                  'Compound Alert'!AD121 &gt;= 7, "MED","LOW")),IF(
                     $B$8="Emerging Threat", IF(
                        'Compound Alert'!AK121 &gt;= 10, "HIGH",IF(
                            'Compound Alert'!AK121 &gt;= 7, "MED","LOW")))))</f>
        <v>LOW</v>
      </c>
    </row>
    <row r="242" spans="1:15" x14ac:dyDescent="0.2">
      <c r="A242" s="63">
        <v>201</v>
      </c>
      <c r="B242" s="20" t="str">
        <f>'Compound Alert'!B123</f>
        <v>Latvia</v>
      </c>
      <c r="C242" s="20" t="str">
        <f>'Compound Alert'!C123</f>
        <v>LVA</v>
      </c>
      <c r="D242" s="20" t="str">
        <f>'Compound Alert'!D123</f>
        <v>ECS           Europe &amp; Central Asia</v>
      </c>
      <c r="E242" s="20" t="str">
        <f>'Compound Alert'!E123</f>
        <v>NA</v>
      </c>
      <c r="F242" s="217">
        <f ca="1">'Compound Alert'!F123</f>
        <v>118</v>
      </c>
      <c r="G242" s="22">
        <f ca="1">IF($B$8="Overall Alert",'Compound Alert'!G123,IF($B$8="Underlying Vulnerability",'Compound Alert'!J123,IF($B$8="Emerging Threat",'Compound Alert'!M123)))</f>
        <v>0</v>
      </c>
      <c r="H242" s="23">
        <f ca="1">IF($B$8="Overall Alert",'Compound Alert'!H123,IF($B$8="Underlying Vulnerability",'Compound Alert'!K123,IF($B$8="Emerging Threat",'Compound Alert'!N123)))</f>
        <v>0</v>
      </c>
      <c r="I242" s="50">
        <f t="shared" ca="1" si="3"/>
        <v>0</v>
      </c>
      <c r="J242" s="25" t="str">
        <f ca="1">IF(
   $B$8="Overall Alert",IF(
      'Compound Alert'!R123 &gt;= 7, "HIGH",IF(
         'Compound Alert'!R123 &gt;= 5, "MED","LOW")), IF(
            $B$8="Underlying Vulnerability", IF(
               'Compound Alert'!Y123 &gt;= 10, "HIGH",IF(
                  'Compound Alert'!Y123 &gt;= 7, "MED","LOW")),IF(
                     $B$8="Emerging Threat", IF(
                        'Compound Alert'!AF123 &gt;= 10, "HIGH",IF(
                            'Compound Alert'!AF123 &gt;= 7, "MED","LOW")))))</f>
        <v>LOW</v>
      </c>
      <c r="K242" s="25" t="str">
        <f ca="1">IF(
   $B$8="Overall Alert",IF(
      'Compound Alert'!S123 &gt;= 7, "HIGH",IF(
         'Compound Alert'!S123 &gt;= 5, "MED","LOW")), IF(
            $B$8="Underlying Vulnerability", IF(
               'Compound Alert'!Z123 &gt;= 10, "HIGH",IF(
                  'Compound Alert'!Z123 &gt;= 7, "MED","LOW")),IF(
                     $B$8="Emerging Threat", IF(
                        'Compound Alert'!AG123 &gt;= 10, "HIGH",IF(
                            'Compound Alert'!AG123 &gt;= 7, "MED","LOW")))))</f>
        <v>LOW</v>
      </c>
      <c r="L242" s="25" t="str">
        <f ca="1">IF(
   $B$8="Overall Alert",IF(
      'Compound Alert'!T123 &gt;= 7, "HIGH",IF(
         'Compound Alert'!T123 &gt;= 5, "MED","LOW")), IF(
            $B$8="Underlying Vulnerability", IF(
               'Compound Alert'!AA123 &gt;= 10, "HIGH",IF(
                  'Compound Alert'!AA123 &gt;= 7, "MED","LOW")),IF(
                     $B$8="Emerging Threat", IF(
                        'Compound Alert'!AH123 &gt;= 10, "HIGH",IF(
                            'Compound Alert'!AH123 &gt;= 7, "MED","LOW")))))</f>
        <v>LOW</v>
      </c>
      <c r="M242" s="25" t="str">
        <f ca="1">IF(
   $B$8="Overall Alert",IF(
      'Compound Alert'!U123 &gt;= 7, "HIGH",IF(
         'Compound Alert'!U123 &gt;= 5, "MED","LOW")), IF(
            $B$8="Underlying Vulnerability", IF(
               'Compound Alert'!AB123 &gt;= 10, "HIGH",IF(
                  'Compound Alert'!AB123 &gt;= 7, "MED","LOW")),IF(
                     $B$8="Emerging Threat", IF(
                        'Compound Alert'!AI123 &gt;= 10, "HIGH",IF(
                            'Compound Alert'!AI123 &gt;= 7, "MED","LOW")))))</f>
        <v>LOW</v>
      </c>
      <c r="N242" s="25" t="str">
        <f ca="1">IF(
   $B$8="Overall Alert",IF(
      'Compound Alert'!V123 &gt;= 7, "HIGH",IF(
         'Compound Alert'!V123 &gt;= 5, "MED","LOW")), IF(
            $B$8="Underlying Vulnerability", IF(
               'Compound Alert'!AC123 &gt;= 10, "HIGH",IF(
                  'Compound Alert'!AC123 &gt;= 7, "MED","LOW")),IF(
                     $B$8="Emerging Threat", IF(
                        'Compound Alert'!AJ123 &gt;= 10, "HIGH",IF(
                            'Compound Alert'!AJ123 &gt;= 7, "MED","LOW")))))</f>
        <v>LOW</v>
      </c>
      <c r="O242" s="25" t="str">
        <f ca="1">IF(
   $B$8="Overall Alert",IF(
      'Compound Alert'!W123 &gt;= 7, "HIGH",IF(
         'Compound Alert'!W123 &gt;= 5, "MED","LOW")), IF(
            $B$8="Underlying Vulnerability", IF(
               'Compound Alert'!AD123 &gt;= 10, "HIGH",IF(
                  'Compound Alert'!AD123 &gt;= 7, "MED","LOW")),IF(
                     $B$8="Emerging Threat", IF(
                        'Compound Alert'!AK123 &gt;= 10, "HIGH",IF(
                            'Compound Alert'!AK123 &gt;= 7, "MED","LOW")))))</f>
        <v>LOW</v>
      </c>
    </row>
    <row r="243" spans="1:15" x14ac:dyDescent="0.2">
      <c r="A243" s="63">
        <v>202</v>
      </c>
      <c r="B243" s="20" t="str">
        <f>'Compound Alert'!B124</f>
        <v>Macao SAR, China</v>
      </c>
      <c r="C243" s="20" t="str">
        <f>'Compound Alert'!C124</f>
        <v>MAC</v>
      </c>
      <c r="D243" s="20" t="str">
        <f>'Compound Alert'!D124</f>
        <v>EAS           East Asia &amp; Pacific</v>
      </c>
      <c r="E243" s="20" t="str">
        <f>'Compound Alert'!E124</f>
        <v>NA</v>
      </c>
      <c r="F243" s="217">
        <f ca="1">'Compound Alert'!F124</f>
        <v>119</v>
      </c>
      <c r="G243" s="22">
        <f ca="1">IF($B$8="Overall Alert",'Compound Alert'!G124,IF($B$8="Underlying Vulnerability",'Compound Alert'!J124,IF($B$8="Emerging Threat",'Compound Alert'!M124)))</f>
        <v>0</v>
      </c>
      <c r="H243" s="23">
        <f ca="1">IF($B$8="Overall Alert",'Compound Alert'!H124,IF($B$8="Underlying Vulnerability",'Compound Alert'!K124,IF($B$8="Emerging Threat",'Compound Alert'!N124)))</f>
        <v>0</v>
      </c>
      <c r="I243" s="50">
        <f t="shared" ca="1" si="3"/>
        <v>0</v>
      </c>
      <c r="J243" s="25" t="str">
        <f ca="1">IF(
   $B$8="Overall Alert",IF(
      'Compound Alert'!R124 &gt;= 7, "HIGH",IF(
         'Compound Alert'!R124 &gt;= 5, "MED","LOW")), IF(
            $B$8="Underlying Vulnerability", IF(
               'Compound Alert'!Y124 &gt;= 10, "HIGH",IF(
                  'Compound Alert'!Y124 &gt;= 7, "MED","LOW")),IF(
                     $B$8="Emerging Threat", IF(
                        'Compound Alert'!AF124 &gt;= 10, "HIGH",IF(
                            'Compound Alert'!AF124 &gt;= 7, "MED","LOW")))))</f>
        <v>LOW</v>
      </c>
      <c r="K243" s="25" t="str">
        <f ca="1">IF(
   $B$8="Overall Alert",IF(
      'Compound Alert'!S124 &gt;= 7, "HIGH",IF(
         'Compound Alert'!S124 &gt;= 5, "MED","LOW")), IF(
            $B$8="Underlying Vulnerability", IF(
               'Compound Alert'!Z124 &gt;= 10, "HIGH",IF(
                  'Compound Alert'!Z124 &gt;= 7, "MED","LOW")),IF(
                     $B$8="Emerging Threat", IF(
                        'Compound Alert'!AG124 &gt;= 10, "HIGH",IF(
                            'Compound Alert'!AG124 &gt;= 7, "MED","LOW")))))</f>
        <v>LOW</v>
      </c>
      <c r="L243" s="25" t="str">
        <f ca="1">IF(
   $B$8="Overall Alert",IF(
      'Compound Alert'!T124 &gt;= 7, "HIGH",IF(
         'Compound Alert'!T124 &gt;= 5, "MED","LOW")), IF(
            $B$8="Underlying Vulnerability", IF(
               'Compound Alert'!AA124 &gt;= 10, "HIGH",IF(
                  'Compound Alert'!AA124 &gt;= 7, "MED","LOW")),IF(
                     $B$8="Emerging Threat", IF(
                        'Compound Alert'!AH124 &gt;= 10, "HIGH",IF(
                            'Compound Alert'!AH124 &gt;= 7, "MED","LOW")))))</f>
        <v>LOW</v>
      </c>
      <c r="M243" s="25" t="str">
        <f ca="1">IF(
   $B$8="Overall Alert",IF(
      'Compound Alert'!U124 &gt;= 7, "HIGH",IF(
         'Compound Alert'!U124 &gt;= 5, "MED","LOW")), IF(
            $B$8="Underlying Vulnerability", IF(
               'Compound Alert'!AB124 &gt;= 10, "HIGH",IF(
                  'Compound Alert'!AB124 &gt;= 7, "MED","LOW")),IF(
                     $B$8="Emerging Threat", IF(
                        'Compound Alert'!AI124 &gt;= 10, "HIGH",IF(
                            'Compound Alert'!AI124 &gt;= 7, "MED","LOW")))))</f>
        <v>LOW</v>
      </c>
      <c r="N243" s="25" t="str">
        <f ca="1">IF(
   $B$8="Overall Alert",IF(
      'Compound Alert'!V124 &gt;= 7, "HIGH",IF(
         'Compound Alert'!V124 &gt;= 5, "MED","LOW")), IF(
            $B$8="Underlying Vulnerability", IF(
               'Compound Alert'!AC124 &gt;= 10, "HIGH",IF(
                  'Compound Alert'!AC124 &gt;= 7, "MED","LOW")),IF(
                     $B$8="Emerging Threat", IF(
                        'Compound Alert'!AJ124 &gt;= 10, "HIGH",IF(
                            'Compound Alert'!AJ124 &gt;= 7, "MED","LOW")))))</f>
        <v>LOW</v>
      </c>
      <c r="O243" s="25" t="str">
        <f ca="1">IF(
   $B$8="Overall Alert",IF(
      'Compound Alert'!W124 &gt;= 7, "HIGH",IF(
         'Compound Alert'!W124 &gt;= 5, "MED","LOW")), IF(
            $B$8="Underlying Vulnerability", IF(
               'Compound Alert'!AD124 &gt;= 10, "HIGH",IF(
                  'Compound Alert'!AD124 &gt;= 7, "MED","LOW")),IF(
                     $B$8="Emerging Threat", IF(
                        'Compound Alert'!AK124 &gt;= 10, "HIGH",IF(
                            'Compound Alert'!AK124 &gt;= 7, "MED","LOW")))))</f>
        <v>LOW</v>
      </c>
    </row>
    <row r="244" spans="1:15" x14ac:dyDescent="0.2">
      <c r="A244" s="63">
        <v>203</v>
      </c>
      <c r="B244" s="20" t="str">
        <f>'Compound Alert'!B127</f>
        <v>Monaco</v>
      </c>
      <c r="C244" s="20" t="str">
        <f>'Compound Alert'!C127</f>
        <v>MCO</v>
      </c>
      <c r="D244" s="20" t="str">
        <f>'Compound Alert'!D127</f>
        <v>ECS           Europe &amp; Central Asia</v>
      </c>
      <c r="E244" s="20" t="str">
        <f>'Compound Alert'!E127</f>
        <v>NA</v>
      </c>
      <c r="F244" s="217">
        <f ca="1">'Compound Alert'!F127</f>
        <v>122</v>
      </c>
      <c r="G244" s="22">
        <f ca="1">IF($B$8="Overall Alert",'Compound Alert'!G127,IF($B$8="Underlying Vulnerability",'Compound Alert'!J127,IF($B$8="Emerging Threat",'Compound Alert'!M127)))</f>
        <v>0</v>
      </c>
      <c r="H244" s="23">
        <f ca="1">IF($B$8="Overall Alert",'Compound Alert'!H127,IF($B$8="Underlying Vulnerability",'Compound Alert'!K127,IF($B$8="Emerging Threat",'Compound Alert'!N127)))</f>
        <v>0</v>
      </c>
      <c r="I244" s="50">
        <f t="shared" ca="1" si="3"/>
        <v>0</v>
      </c>
      <c r="J244" s="25" t="str">
        <f ca="1">IF(
   $B$8="Overall Alert",IF(
      'Compound Alert'!R127 &gt;= 7, "HIGH",IF(
         'Compound Alert'!R127 &gt;= 5, "MED","LOW")), IF(
            $B$8="Underlying Vulnerability", IF(
               'Compound Alert'!Y127 &gt;= 10, "HIGH",IF(
                  'Compound Alert'!Y127 &gt;= 7, "MED","LOW")),IF(
                     $B$8="Emerging Threat", IF(
                        'Compound Alert'!AF127 &gt;= 10, "HIGH",IF(
                            'Compound Alert'!AF127 &gt;= 7, "MED","LOW")))))</f>
        <v>LOW</v>
      </c>
      <c r="K244" s="25" t="e">
        <f ca="1">IF(
   $B$8="Overall Alert",IF(
      'Compound Alert'!S127 &gt;= 7, "HIGH",IF(
         'Compound Alert'!S127 &gt;= 5, "MED","LOW")), IF(
            $B$8="Underlying Vulnerability", IF(
               'Compound Alert'!Z127 &gt;= 10, "HIGH",IF(
                  'Compound Alert'!Z127 &gt;= 7, "MED","LOW")),IF(
                     $B$8="Emerging Threat", IF(
                        'Compound Alert'!AG127 &gt;= 10, "HIGH",IF(
                            'Compound Alert'!AG127 &gt;= 7, "MED","LOW")))))</f>
        <v>#N/A</v>
      </c>
      <c r="L244" s="25" t="e">
        <f ca="1">IF(
   $B$8="Overall Alert",IF(
      'Compound Alert'!T127 &gt;= 7, "HIGH",IF(
         'Compound Alert'!T127 &gt;= 5, "MED","LOW")), IF(
            $B$8="Underlying Vulnerability", IF(
               'Compound Alert'!AA127 &gt;= 10, "HIGH",IF(
                  'Compound Alert'!AA127 &gt;= 7, "MED","LOW")),IF(
                     $B$8="Emerging Threat", IF(
                        'Compound Alert'!AH127 &gt;= 10, "HIGH",IF(
                            'Compound Alert'!AH127 &gt;= 7, "MED","LOW")))))</f>
        <v>#N/A</v>
      </c>
      <c r="M244" s="25" t="e">
        <f ca="1">IF(
   $B$8="Overall Alert",IF(
      'Compound Alert'!U127 &gt;= 7, "HIGH",IF(
         'Compound Alert'!U127 &gt;= 5, "MED","LOW")), IF(
            $B$8="Underlying Vulnerability", IF(
               'Compound Alert'!AB127 &gt;= 10, "HIGH",IF(
                  'Compound Alert'!AB127 &gt;= 7, "MED","LOW")),IF(
                     $B$8="Emerging Threat", IF(
                        'Compound Alert'!AI127 &gt;= 10, "HIGH",IF(
                            'Compound Alert'!AI127 &gt;= 7, "MED","LOW")))))</f>
        <v>#N/A</v>
      </c>
      <c r="N244" s="25" t="str">
        <f ca="1">IF(
   $B$8="Overall Alert",IF(
      'Compound Alert'!V127 &gt;= 7, "HIGH",IF(
         'Compound Alert'!V127 &gt;= 5, "MED","LOW")), IF(
            $B$8="Underlying Vulnerability", IF(
               'Compound Alert'!AC127 &gt;= 10, "HIGH",IF(
                  'Compound Alert'!AC127 &gt;= 7, "MED","LOW")),IF(
                     $B$8="Emerging Threat", IF(
                        'Compound Alert'!AJ127 &gt;= 10, "HIGH",IF(
                            'Compound Alert'!AJ127 &gt;= 7, "MED","LOW")))))</f>
        <v>LOW</v>
      </c>
      <c r="O244" s="25" t="str">
        <f ca="1">IF(
   $B$8="Overall Alert",IF(
      'Compound Alert'!W127 &gt;= 7, "HIGH",IF(
         'Compound Alert'!W127 &gt;= 5, "MED","LOW")), IF(
            $B$8="Underlying Vulnerability", IF(
               'Compound Alert'!AD127 &gt;= 10, "HIGH",IF(
                  'Compound Alert'!AD127 &gt;= 7, "MED","LOW")),IF(
                     $B$8="Emerging Threat", IF(
                        'Compound Alert'!AK127 &gt;= 10, "HIGH",IF(
                            'Compound Alert'!AK127 &gt;= 7, "MED","LOW")))))</f>
        <v>LOW</v>
      </c>
    </row>
    <row r="245" spans="1:15" x14ac:dyDescent="0.2">
      <c r="A245" s="63">
        <v>204</v>
      </c>
      <c r="B245" s="20" t="str">
        <f>'Compound Alert'!B132</f>
        <v>Marshall Islands</v>
      </c>
      <c r="C245" s="20" t="str">
        <f>'Compound Alert'!C132</f>
        <v>MHL</v>
      </c>
      <c r="D245" s="20" t="str">
        <f>'Compound Alert'!D132</f>
        <v>EAS           East Asia &amp; Pacific</v>
      </c>
      <c r="E245" s="20" t="str">
        <f>'Compound Alert'!E132</f>
        <v>IDA</v>
      </c>
      <c r="F245" s="217">
        <f ca="1">'Compound Alert'!F132</f>
        <v>127</v>
      </c>
      <c r="G245" s="22">
        <f ca="1">IF($B$8="Overall Alert",'Compound Alert'!G132,IF($B$8="Underlying Vulnerability",'Compound Alert'!J132,IF($B$8="Emerging Threat",'Compound Alert'!M132)))</f>
        <v>0</v>
      </c>
      <c r="H245" s="23">
        <f ca="1">IF($B$8="Overall Alert",'Compound Alert'!H132,IF($B$8="Underlying Vulnerability",'Compound Alert'!K132,IF($B$8="Emerging Threat",'Compound Alert'!N132)))</f>
        <v>0</v>
      </c>
      <c r="I245" s="50">
        <f t="shared" ca="1" si="3"/>
        <v>0</v>
      </c>
      <c r="J245" s="25" t="str">
        <f ca="1">IF(
   $B$8="Overall Alert",IF(
      'Compound Alert'!R132 &gt;= 7, "HIGH",IF(
         'Compound Alert'!R132 &gt;= 5, "MED","LOW")), IF(
            $B$8="Underlying Vulnerability", IF(
               'Compound Alert'!Y132 &gt;= 10, "HIGH",IF(
                  'Compound Alert'!Y132 &gt;= 7, "MED","LOW")),IF(
                     $B$8="Emerging Threat", IF(
                        'Compound Alert'!AF132 &gt;= 10, "HIGH",IF(
                            'Compound Alert'!AF132 &gt;= 7, "MED","LOW")))))</f>
        <v>LOW</v>
      </c>
      <c r="K245" s="25" t="e">
        <f ca="1">IF(
   $B$8="Overall Alert",IF(
      'Compound Alert'!S132 &gt;= 7, "HIGH",IF(
         'Compound Alert'!S132 &gt;= 5, "MED","LOW")), IF(
            $B$8="Underlying Vulnerability", IF(
               'Compound Alert'!Z132 &gt;= 10, "HIGH",IF(
                  'Compound Alert'!Z132 &gt;= 7, "MED","LOW")),IF(
                     $B$8="Emerging Threat", IF(
                        'Compound Alert'!AG132 &gt;= 10, "HIGH",IF(
                            'Compound Alert'!AG132 &gt;= 7, "MED","LOW")))))</f>
        <v>#N/A</v>
      </c>
      <c r="L245" s="25" t="e">
        <f ca="1">IF(
   $B$8="Overall Alert",IF(
      'Compound Alert'!T132 &gt;= 7, "HIGH",IF(
         'Compound Alert'!T132 &gt;= 5, "MED","LOW")), IF(
            $B$8="Underlying Vulnerability", IF(
               'Compound Alert'!AA132 &gt;= 10, "HIGH",IF(
                  'Compound Alert'!AA132 &gt;= 7, "MED","LOW")),IF(
                     $B$8="Emerging Threat", IF(
                        'Compound Alert'!AH132 &gt;= 10, "HIGH",IF(
                            'Compound Alert'!AH132 &gt;= 7, "MED","LOW")))))</f>
        <v>#N/A</v>
      </c>
      <c r="M245" s="25" t="str">
        <f ca="1">IF(
   $B$8="Overall Alert",IF(
      'Compound Alert'!U132 &gt;= 7, "HIGH",IF(
         'Compound Alert'!U132 &gt;= 5, "MED","LOW")), IF(
            $B$8="Underlying Vulnerability", IF(
               'Compound Alert'!AB132 &gt;= 10, "HIGH",IF(
                  'Compound Alert'!AB132 &gt;= 7, "MED","LOW")),IF(
                     $B$8="Emerging Threat", IF(
                        'Compound Alert'!AI132 &gt;= 10, "HIGH",IF(
                            'Compound Alert'!AI132 &gt;= 7, "MED","LOW")))))</f>
        <v>LOW</v>
      </c>
      <c r="N245" s="25" t="str">
        <f ca="1">IF(
   $B$8="Overall Alert",IF(
      'Compound Alert'!V132 &gt;= 7, "HIGH",IF(
         'Compound Alert'!V132 &gt;= 5, "MED","LOW")), IF(
            $B$8="Underlying Vulnerability", IF(
               'Compound Alert'!AC132 &gt;= 10, "HIGH",IF(
                  'Compound Alert'!AC132 &gt;= 7, "MED","LOW")),IF(
                     $B$8="Emerging Threat", IF(
                        'Compound Alert'!AJ132 &gt;= 10, "HIGH",IF(
                            'Compound Alert'!AJ132 &gt;= 7, "MED","LOW")))))</f>
        <v>LOW</v>
      </c>
      <c r="O245" s="25" t="str">
        <f ca="1">IF(
   $B$8="Overall Alert",IF(
      'Compound Alert'!W132 &gt;= 7, "HIGH",IF(
         'Compound Alert'!W132 &gt;= 5, "MED","LOW")), IF(
            $B$8="Underlying Vulnerability", IF(
               'Compound Alert'!AD132 &gt;= 10, "HIGH",IF(
                  'Compound Alert'!AD132 &gt;= 7, "MED","LOW")),IF(
                     $B$8="Emerging Threat", IF(
                        'Compound Alert'!AK132 &gt;= 10, "HIGH",IF(
                            'Compound Alert'!AK132 &gt;= 7, "MED","LOW")))))</f>
        <v>LOW</v>
      </c>
    </row>
    <row r="246" spans="1:15" x14ac:dyDescent="0.2">
      <c r="A246" s="63">
        <v>205</v>
      </c>
      <c r="B246" s="20" t="str">
        <f>'Compound Alert'!B135</f>
        <v>Malta</v>
      </c>
      <c r="C246" s="20" t="str">
        <f>'Compound Alert'!C135</f>
        <v>MLT</v>
      </c>
      <c r="D246" s="20" t="str">
        <f>'Compound Alert'!D135</f>
        <v>MEA           Middle East &amp; North Africa</v>
      </c>
      <c r="E246" s="20" t="str">
        <f>'Compound Alert'!E135</f>
        <v>NA</v>
      </c>
      <c r="F246" s="217">
        <f ca="1">'Compound Alert'!F135</f>
        <v>130</v>
      </c>
      <c r="G246" s="22">
        <f ca="1">IF($B$8="Overall Alert",'Compound Alert'!G135,IF($B$8="Underlying Vulnerability",'Compound Alert'!J135,IF($B$8="Emerging Threat",'Compound Alert'!M135)))</f>
        <v>0</v>
      </c>
      <c r="H246" s="23">
        <f ca="1">IF($B$8="Overall Alert",'Compound Alert'!H135,IF($B$8="Underlying Vulnerability",'Compound Alert'!K135,IF($B$8="Emerging Threat",'Compound Alert'!N135)))</f>
        <v>0</v>
      </c>
      <c r="I246" s="50">
        <f t="shared" ca="1" si="3"/>
        <v>0</v>
      </c>
      <c r="J246" s="25" t="str">
        <f ca="1">IF(
   $B$8="Overall Alert",IF(
      'Compound Alert'!R135 &gt;= 7, "HIGH",IF(
         'Compound Alert'!R135 &gt;= 5, "MED","LOW")), IF(
            $B$8="Underlying Vulnerability", IF(
               'Compound Alert'!Y135 &gt;= 10, "HIGH",IF(
                  'Compound Alert'!Y135 &gt;= 7, "MED","LOW")),IF(
                     $B$8="Emerging Threat", IF(
                        'Compound Alert'!AF135 &gt;= 10, "HIGH",IF(
                            'Compound Alert'!AF135 &gt;= 7, "MED","LOW")))))</f>
        <v>LOW</v>
      </c>
      <c r="K246" s="25" t="str">
        <f ca="1">IF(
   $B$8="Overall Alert",IF(
      'Compound Alert'!S135 &gt;= 7, "HIGH",IF(
         'Compound Alert'!S135 &gt;= 5, "MED","LOW")), IF(
            $B$8="Underlying Vulnerability", IF(
               'Compound Alert'!Z135 &gt;= 10, "HIGH",IF(
                  'Compound Alert'!Z135 &gt;= 7, "MED","LOW")),IF(
                     $B$8="Emerging Threat", IF(
                        'Compound Alert'!AG135 &gt;= 10, "HIGH",IF(
                            'Compound Alert'!AG135 &gt;= 7, "MED","LOW")))))</f>
        <v>LOW</v>
      </c>
      <c r="L246" s="25" t="str">
        <f ca="1">IF(
   $B$8="Overall Alert",IF(
      'Compound Alert'!T135 &gt;= 7, "HIGH",IF(
         'Compound Alert'!T135 &gt;= 5, "MED","LOW")), IF(
            $B$8="Underlying Vulnerability", IF(
               'Compound Alert'!AA135 &gt;= 10, "HIGH",IF(
                  'Compound Alert'!AA135 &gt;= 7, "MED","LOW")),IF(
                     $B$8="Emerging Threat", IF(
                        'Compound Alert'!AH135 &gt;= 10, "HIGH",IF(
                            'Compound Alert'!AH135 &gt;= 7, "MED","LOW")))))</f>
        <v>LOW</v>
      </c>
      <c r="M246" s="25" t="str">
        <f ca="1">IF(
   $B$8="Overall Alert",IF(
      'Compound Alert'!U135 &gt;= 7, "HIGH",IF(
         'Compound Alert'!U135 &gt;= 5, "MED","LOW")), IF(
            $B$8="Underlying Vulnerability", IF(
               'Compound Alert'!AB135 &gt;= 10, "HIGH",IF(
                  'Compound Alert'!AB135 &gt;= 7, "MED","LOW")),IF(
                     $B$8="Emerging Threat", IF(
                        'Compound Alert'!AI135 &gt;= 10, "HIGH",IF(
                            'Compound Alert'!AI135 &gt;= 7, "MED","LOW")))))</f>
        <v>LOW</v>
      </c>
      <c r="N246" s="25" t="str">
        <f ca="1">IF(
   $B$8="Overall Alert",IF(
      'Compound Alert'!V135 &gt;= 7, "HIGH",IF(
         'Compound Alert'!V135 &gt;= 5, "MED","LOW")), IF(
            $B$8="Underlying Vulnerability", IF(
               'Compound Alert'!AC135 &gt;= 10, "HIGH",IF(
                  'Compound Alert'!AC135 &gt;= 7, "MED","LOW")),IF(
                     $B$8="Emerging Threat", IF(
                        'Compound Alert'!AJ135 &gt;= 10, "HIGH",IF(
                            'Compound Alert'!AJ135 &gt;= 7, "MED","LOW")))))</f>
        <v>LOW</v>
      </c>
      <c r="O246" s="25" t="str">
        <f ca="1">IF(
   $B$8="Overall Alert",IF(
      'Compound Alert'!W135 &gt;= 7, "HIGH",IF(
         'Compound Alert'!W135 &gt;= 5, "MED","LOW")), IF(
            $B$8="Underlying Vulnerability", IF(
               'Compound Alert'!AD135 &gt;= 10, "HIGH",IF(
                  'Compound Alert'!AD135 &gt;= 7, "MED","LOW")),IF(
                     $B$8="Emerging Threat", IF(
                        'Compound Alert'!AK135 &gt;= 10, "HIGH",IF(
                            'Compound Alert'!AK135 &gt;= 7, "MED","LOW")))))</f>
        <v>LOW</v>
      </c>
    </row>
    <row r="247" spans="1:15" x14ac:dyDescent="0.2">
      <c r="A247" s="63">
        <v>206</v>
      </c>
      <c r="B247" s="20" t="str">
        <f>'Compound Alert'!B137</f>
        <v>Montenegro</v>
      </c>
      <c r="C247" s="20" t="str">
        <f>'Compound Alert'!C137</f>
        <v>MNE</v>
      </c>
      <c r="D247" s="20" t="str">
        <f>'Compound Alert'!D137</f>
        <v>ECS           Europe &amp; Central Asia</v>
      </c>
      <c r="E247" s="20" t="str">
        <f>'Compound Alert'!E137</f>
        <v>IBRD</v>
      </c>
      <c r="F247" s="217">
        <f ca="1">'Compound Alert'!F137</f>
        <v>132</v>
      </c>
      <c r="G247" s="22">
        <f ca="1">IF($B$8="Overall Alert",'Compound Alert'!G137,IF($B$8="Underlying Vulnerability",'Compound Alert'!J137,IF($B$8="Emerging Threat",'Compound Alert'!M137)))</f>
        <v>0</v>
      </c>
      <c r="H247" s="23">
        <f ca="1">IF($B$8="Overall Alert",'Compound Alert'!H137,IF($B$8="Underlying Vulnerability",'Compound Alert'!K137,IF($B$8="Emerging Threat",'Compound Alert'!N137)))</f>
        <v>0</v>
      </c>
      <c r="I247" s="50">
        <f t="shared" ca="1" si="3"/>
        <v>0</v>
      </c>
      <c r="J247" s="25" t="str">
        <f ca="1">IF(
   $B$8="Overall Alert",IF(
      'Compound Alert'!R137 &gt;= 7, "HIGH",IF(
         'Compound Alert'!R137 &gt;= 5, "MED","LOW")), IF(
            $B$8="Underlying Vulnerability", IF(
               'Compound Alert'!Y137 &gt;= 10, "HIGH",IF(
                  'Compound Alert'!Y137 &gt;= 7, "MED","LOW")),IF(
                     $B$8="Emerging Threat", IF(
                        'Compound Alert'!AF137 &gt;= 10, "HIGH",IF(
                            'Compound Alert'!AF137 &gt;= 7, "MED","LOW")))))</f>
        <v>LOW</v>
      </c>
      <c r="K247" s="25" t="str">
        <f ca="1">IF(
   $B$8="Overall Alert",IF(
      'Compound Alert'!S137 &gt;= 7, "HIGH",IF(
         'Compound Alert'!S137 &gt;= 5, "MED","LOW")), IF(
            $B$8="Underlying Vulnerability", IF(
               'Compound Alert'!Z137 &gt;= 10, "HIGH",IF(
                  'Compound Alert'!Z137 &gt;= 7, "MED","LOW")),IF(
                     $B$8="Emerging Threat", IF(
                        'Compound Alert'!AG137 &gt;= 10, "HIGH",IF(
                            'Compound Alert'!AG137 &gt;= 7, "MED","LOW")))))</f>
        <v>LOW</v>
      </c>
      <c r="L247" s="25" t="str">
        <f ca="1">IF(
   $B$8="Overall Alert",IF(
      'Compound Alert'!T137 &gt;= 7, "HIGH",IF(
         'Compound Alert'!T137 &gt;= 5, "MED","LOW")), IF(
            $B$8="Underlying Vulnerability", IF(
               'Compound Alert'!AA137 &gt;= 10, "HIGH",IF(
                  'Compound Alert'!AA137 &gt;= 7, "MED","LOW")),IF(
                     $B$8="Emerging Threat", IF(
                        'Compound Alert'!AH137 &gt;= 10, "HIGH",IF(
                            'Compound Alert'!AH137 &gt;= 7, "MED","LOW")))))</f>
        <v>LOW</v>
      </c>
      <c r="M247" s="25" t="str">
        <f ca="1">IF(
   $B$8="Overall Alert",IF(
      'Compound Alert'!U137 &gt;= 7, "HIGH",IF(
         'Compound Alert'!U137 &gt;= 5, "MED","LOW")), IF(
            $B$8="Underlying Vulnerability", IF(
               'Compound Alert'!AB137 &gt;= 10, "HIGH",IF(
                  'Compound Alert'!AB137 &gt;= 7, "MED","LOW")),IF(
                     $B$8="Emerging Threat", IF(
                        'Compound Alert'!AI137 &gt;= 10, "HIGH",IF(
                            'Compound Alert'!AI137 &gt;= 7, "MED","LOW")))))</f>
        <v>LOW</v>
      </c>
      <c r="N247" s="25" t="str">
        <f ca="1">IF(
   $B$8="Overall Alert",IF(
      'Compound Alert'!V137 &gt;= 7, "HIGH",IF(
         'Compound Alert'!V137 &gt;= 5, "MED","LOW")), IF(
            $B$8="Underlying Vulnerability", IF(
               'Compound Alert'!AC137 &gt;= 10, "HIGH",IF(
                  'Compound Alert'!AC137 &gt;= 7, "MED","LOW")),IF(
                     $B$8="Emerging Threat", IF(
                        'Compound Alert'!AJ137 &gt;= 10, "HIGH",IF(
                            'Compound Alert'!AJ137 &gt;= 7, "MED","LOW")))))</f>
        <v>LOW</v>
      </c>
      <c r="O247" s="25" t="str">
        <f ca="1">IF(
   $B$8="Overall Alert",IF(
      'Compound Alert'!W137 &gt;= 7, "HIGH",IF(
         'Compound Alert'!W137 &gt;= 5, "MED","LOW")), IF(
            $B$8="Underlying Vulnerability", IF(
               'Compound Alert'!AD137 &gt;= 10, "HIGH",IF(
                  'Compound Alert'!AD137 &gt;= 7, "MED","LOW")),IF(
                     $B$8="Emerging Threat", IF(
                        'Compound Alert'!AK137 &gt;= 10, "HIGH",IF(
                            'Compound Alert'!AK137 &gt;= 7, "MED","LOW")))))</f>
        <v>LOW</v>
      </c>
    </row>
    <row r="248" spans="1:15" x14ac:dyDescent="0.2">
      <c r="A248" s="63">
        <v>207</v>
      </c>
      <c r="B248" s="20" t="str">
        <f>'Compound Alert'!B139</f>
        <v>Northern Mariana Islands</v>
      </c>
      <c r="C248" s="20" t="str">
        <f>'Compound Alert'!C139</f>
        <v>MNP</v>
      </c>
      <c r="D248" s="20" t="str">
        <f>'Compound Alert'!D139</f>
        <v>EAS           East Asia &amp; Pacific</v>
      </c>
      <c r="E248" s="20" t="str">
        <f>'Compound Alert'!E139</f>
        <v>NA</v>
      </c>
      <c r="F248" s="217">
        <f ca="1">'Compound Alert'!F139</f>
        <v>134</v>
      </c>
      <c r="G248" s="22">
        <f ca="1">IF($B$8="Overall Alert",'Compound Alert'!G139,IF($B$8="Underlying Vulnerability",'Compound Alert'!J139,IF($B$8="Emerging Threat",'Compound Alert'!M139)))</f>
        <v>0</v>
      </c>
      <c r="H248" s="23">
        <f ca="1">IF($B$8="Overall Alert",'Compound Alert'!H139,IF($B$8="Underlying Vulnerability",'Compound Alert'!K139,IF($B$8="Emerging Threat",'Compound Alert'!N139)))</f>
        <v>0</v>
      </c>
      <c r="I248" s="50">
        <f t="shared" ca="1" si="3"/>
        <v>0</v>
      </c>
      <c r="J248" s="25" t="str">
        <f ca="1">IF(
   $B$8="Overall Alert",IF(
      'Compound Alert'!R139 &gt;= 7, "HIGH",IF(
         'Compound Alert'!R139 &gt;= 5, "MED","LOW")), IF(
            $B$8="Underlying Vulnerability", IF(
               'Compound Alert'!Y139 &gt;= 10, "HIGH",IF(
                  'Compound Alert'!Y139 &gt;= 7, "MED","LOW")),IF(
                     $B$8="Emerging Threat", IF(
                        'Compound Alert'!AF139 &gt;= 10, "HIGH",IF(
                            'Compound Alert'!AF139 &gt;= 7, "MED","LOW")))))</f>
        <v>LOW</v>
      </c>
      <c r="K248" s="25" t="e">
        <f ca="1">IF(
   $B$8="Overall Alert",IF(
      'Compound Alert'!S139 &gt;= 7, "HIGH",IF(
         'Compound Alert'!S139 &gt;= 5, "MED","LOW")), IF(
            $B$8="Underlying Vulnerability", IF(
               'Compound Alert'!Z139 &gt;= 10, "HIGH",IF(
                  'Compound Alert'!Z139 &gt;= 7, "MED","LOW")),IF(
                     $B$8="Emerging Threat", IF(
                        'Compound Alert'!AG139 &gt;= 10, "HIGH",IF(
                            'Compound Alert'!AG139 &gt;= 7, "MED","LOW")))))</f>
        <v>#N/A</v>
      </c>
      <c r="L248" s="25" t="e">
        <f ca="1">IF(
   $B$8="Overall Alert",IF(
      'Compound Alert'!T139 &gt;= 7, "HIGH",IF(
         'Compound Alert'!T139 &gt;= 5, "MED","LOW")), IF(
            $B$8="Underlying Vulnerability", IF(
               'Compound Alert'!AA139 &gt;= 10, "HIGH",IF(
                  'Compound Alert'!AA139 &gt;= 7, "MED","LOW")),IF(
                     $B$8="Emerging Threat", IF(
                        'Compound Alert'!AH139 &gt;= 10, "HIGH",IF(
                            'Compound Alert'!AH139 &gt;= 7, "MED","LOW")))))</f>
        <v>#N/A</v>
      </c>
      <c r="M248" s="25" t="e">
        <f ca="1">IF(
   $B$8="Overall Alert",IF(
      'Compound Alert'!U139 &gt;= 7, "HIGH",IF(
         'Compound Alert'!U139 &gt;= 5, "MED","LOW")), IF(
            $B$8="Underlying Vulnerability", IF(
               'Compound Alert'!AB139 &gt;= 10, "HIGH",IF(
                  'Compound Alert'!AB139 &gt;= 7, "MED","LOW")),IF(
                     $B$8="Emerging Threat", IF(
                        'Compound Alert'!AI139 &gt;= 10, "HIGH",IF(
                            'Compound Alert'!AI139 &gt;= 7, "MED","LOW")))))</f>
        <v>#N/A</v>
      </c>
      <c r="N248" s="25" t="str">
        <f ca="1">IF(
   $B$8="Overall Alert",IF(
      'Compound Alert'!V139 &gt;= 7, "HIGH",IF(
         'Compound Alert'!V139 &gt;= 5, "MED","LOW")), IF(
            $B$8="Underlying Vulnerability", IF(
               'Compound Alert'!AC139 &gt;= 10, "HIGH",IF(
                  'Compound Alert'!AC139 &gt;= 7, "MED","LOW")),IF(
                     $B$8="Emerging Threat", IF(
                        'Compound Alert'!AJ139 &gt;= 10, "HIGH",IF(
                            'Compound Alert'!AJ139 &gt;= 7, "MED","LOW")))))</f>
        <v>LOW</v>
      </c>
      <c r="O248" s="25" t="str">
        <f ca="1">IF(
   $B$8="Overall Alert",IF(
      'Compound Alert'!W139 &gt;= 7, "HIGH",IF(
         'Compound Alert'!W139 &gt;= 5, "MED","LOW")), IF(
            $B$8="Underlying Vulnerability", IF(
               'Compound Alert'!AD139 &gt;= 10, "HIGH",IF(
                  'Compound Alert'!AD139 &gt;= 7, "MED","LOW")),IF(
                     $B$8="Emerging Threat", IF(
                        'Compound Alert'!AK139 &gt;= 10, "HIGH",IF(
                            'Compound Alert'!AK139 &gt;= 7, "MED","LOW")))))</f>
        <v>LOW</v>
      </c>
    </row>
    <row r="249" spans="1:15" x14ac:dyDescent="0.2">
      <c r="A249" s="63">
        <v>208</v>
      </c>
      <c r="B249" s="20" t="str">
        <f>'Compound Alert'!B145</f>
        <v>Namibia</v>
      </c>
      <c r="C249" s="20" t="str">
        <f>'Compound Alert'!C145</f>
        <v>NAM</v>
      </c>
      <c r="D249" s="20" t="str">
        <f>'Compound Alert'!D145</f>
        <v>SSF           Sub-Saharan Africa</v>
      </c>
      <c r="E249" s="20" t="str">
        <f>'Compound Alert'!E145</f>
        <v>IBRD</v>
      </c>
      <c r="F249" s="217">
        <f ca="1">'Compound Alert'!F145</f>
        <v>140</v>
      </c>
      <c r="G249" s="22">
        <f ca="1">IF($B$8="Overall Alert",'Compound Alert'!G145,IF($B$8="Underlying Vulnerability",'Compound Alert'!J145,IF($B$8="Emerging Threat",'Compound Alert'!M145)))</f>
        <v>0</v>
      </c>
      <c r="H249" s="23">
        <f ca="1">IF($B$8="Overall Alert",'Compound Alert'!H145,IF($B$8="Underlying Vulnerability",'Compound Alert'!K145,IF($B$8="Emerging Threat",'Compound Alert'!N145)))</f>
        <v>0</v>
      </c>
      <c r="I249" s="50">
        <f t="shared" ca="1" si="3"/>
        <v>0</v>
      </c>
      <c r="J249" s="25" t="str">
        <f ca="1">IF(
   $B$8="Overall Alert",IF(
      'Compound Alert'!R145 &gt;= 7, "HIGH",IF(
         'Compound Alert'!R145 &gt;= 5, "MED","LOW")), IF(
            $B$8="Underlying Vulnerability", IF(
               'Compound Alert'!Y145 &gt;= 10, "HIGH",IF(
                  'Compound Alert'!Y145 &gt;= 7, "MED","LOW")),IF(
                     $B$8="Emerging Threat", IF(
                        'Compound Alert'!AF145 &gt;= 10, "HIGH",IF(
                            'Compound Alert'!AF145 &gt;= 7, "MED","LOW")))))</f>
        <v>LOW</v>
      </c>
      <c r="K249" s="25" t="str">
        <f ca="1">IF(
   $B$8="Overall Alert",IF(
      'Compound Alert'!S145 &gt;= 7, "HIGH",IF(
         'Compound Alert'!S145 &gt;= 5, "MED","LOW")), IF(
            $B$8="Underlying Vulnerability", IF(
               'Compound Alert'!Z145 &gt;= 10, "HIGH",IF(
                  'Compound Alert'!Z145 &gt;= 7, "MED","LOW")),IF(
                     $B$8="Emerging Threat", IF(
                        'Compound Alert'!AG145 &gt;= 10, "HIGH",IF(
                            'Compound Alert'!AG145 &gt;= 7, "MED","LOW")))))</f>
        <v>LOW</v>
      </c>
      <c r="L249" s="25" t="str">
        <f ca="1">IF(
   $B$8="Overall Alert",IF(
      'Compound Alert'!T145 &gt;= 7, "HIGH",IF(
         'Compound Alert'!T145 &gt;= 5, "MED","LOW")), IF(
            $B$8="Underlying Vulnerability", IF(
               'Compound Alert'!AA145 &gt;= 10, "HIGH",IF(
                  'Compound Alert'!AA145 &gt;= 7, "MED","LOW")),IF(
                     $B$8="Emerging Threat", IF(
                        'Compound Alert'!AH145 &gt;= 10, "HIGH",IF(
                            'Compound Alert'!AH145 &gt;= 7, "MED","LOW")))))</f>
        <v>LOW</v>
      </c>
      <c r="M249" s="25" t="str">
        <f ca="1">IF(
   $B$8="Overall Alert",IF(
      'Compound Alert'!U145 &gt;= 7, "HIGH",IF(
         'Compound Alert'!U145 &gt;= 5, "MED","LOW")), IF(
            $B$8="Underlying Vulnerability", IF(
               'Compound Alert'!AB145 &gt;= 10, "HIGH",IF(
                  'Compound Alert'!AB145 &gt;= 7, "MED","LOW")),IF(
                     $B$8="Emerging Threat", IF(
                        'Compound Alert'!AI145 &gt;= 10, "HIGH",IF(
                            'Compound Alert'!AI145 &gt;= 7, "MED","LOW")))))</f>
        <v>LOW</v>
      </c>
      <c r="N249" s="25" t="str">
        <f ca="1">IF(
   $B$8="Overall Alert",IF(
      'Compound Alert'!V145 &gt;= 7, "HIGH",IF(
         'Compound Alert'!V145 &gt;= 5, "MED","LOW")), IF(
            $B$8="Underlying Vulnerability", IF(
               'Compound Alert'!AC145 &gt;= 10, "HIGH",IF(
                  'Compound Alert'!AC145 &gt;= 7, "MED","LOW")),IF(
                     $B$8="Emerging Threat", IF(
                        'Compound Alert'!AJ145 &gt;= 10, "HIGH",IF(
                            'Compound Alert'!AJ145 &gt;= 7, "MED","LOW")))))</f>
        <v>LOW</v>
      </c>
      <c r="O249" s="25" t="str">
        <f ca="1">IF(
   $B$8="Overall Alert",IF(
      'Compound Alert'!W145 &gt;= 7, "HIGH",IF(
         'Compound Alert'!W145 &gt;= 5, "MED","LOW")), IF(
            $B$8="Underlying Vulnerability", IF(
               'Compound Alert'!AD145 &gt;= 10, "HIGH",IF(
                  'Compound Alert'!AD145 &gt;= 7, "MED","LOW")),IF(
                     $B$8="Emerging Threat", IF(
                        'Compound Alert'!AK145 &gt;= 10, "HIGH",IF(
                            'Compound Alert'!AK145 &gt;= 7, "MED","LOW")))))</f>
        <v>LOW</v>
      </c>
    </row>
    <row r="250" spans="1:15" x14ac:dyDescent="0.2">
      <c r="A250" s="63">
        <v>209</v>
      </c>
      <c r="B250" s="20" t="str">
        <f>'Compound Alert'!B146</f>
        <v>New Caledonia</v>
      </c>
      <c r="C250" s="20" t="str">
        <f>'Compound Alert'!C146</f>
        <v>NCL</v>
      </c>
      <c r="D250" s="20" t="str">
        <f>'Compound Alert'!D146</f>
        <v>EAS           East Asia &amp; Pacific</v>
      </c>
      <c r="E250" s="20" t="str">
        <f>'Compound Alert'!E146</f>
        <v>NA</v>
      </c>
      <c r="F250" s="217">
        <f ca="1">'Compound Alert'!F146</f>
        <v>141</v>
      </c>
      <c r="G250" s="22">
        <f ca="1">IF($B$8="Overall Alert",'Compound Alert'!G146,IF($B$8="Underlying Vulnerability",'Compound Alert'!J146,IF($B$8="Emerging Threat",'Compound Alert'!M146)))</f>
        <v>0</v>
      </c>
      <c r="H250" s="23">
        <f ca="1">IF($B$8="Overall Alert",'Compound Alert'!H146,IF($B$8="Underlying Vulnerability",'Compound Alert'!K146,IF($B$8="Emerging Threat",'Compound Alert'!N146)))</f>
        <v>0</v>
      </c>
      <c r="I250" s="50">
        <f t="shared" ca="1" si="3"/>
        <v>0</v>
      </c>
      <c r="J250" s="25" t="str">
        <f ca="1">IF(
   $B$8="Overall Alert",IF(
      'Compound Alert'!R146 &gt;= 7, "HIGH",IF(
         'Compound Alert'!R146 &gt;= 5, "MED","LOW")), IF(
            $B$8="Underlying Vulnerability", IF(
               'Compound Alert'!Y146 &gt;= 10, "HIGH",IF(
                  'Compound Alert'!Y146 &gt;= 7, "MED","LOW")),IF(
                     $B$8="Emerging Threat", IF(
                        'Compound Alert'!AF146 &gt;= 10, "HIGH",IF(
                            'Compound Alert'!AF146 &gt;= 7, "MED","LOW")))))</f>
        <v>LOW</v>
      </c>
      <c r="K250" s="25" t="e">
        <f ca="1">IF(
   $B$8="Overall Alert",IF(
      'Compound Alert'!S146 &gt;= 7, "HIGH",IF(
         'Compound Alert'!S146 &gt;= 5, "MED","LOW")), IF(
            $B$8="Underlying Vulnerability", IF(
               'Compound Alert'!Z146 &gt;= 10, "HIGH",IF(
                  'Compound Alert'!Z146 &gt;= 7, "MED","LOW")),IF(
                     $B$8="Emerging Threat", IF(
                        'Compound Alert'!AG146 &gt;= 10, "HIGH",IF(
                            'Compound Alert'!AG146 &gt;= 7, "MED","LOW")))))</f>
        <v>#N/A</v>
      </c>
      <c r="L250" s="25" t="e">
        <f ca="1">IF(
   $B$8="Overall Alert",IF(
      'Compound Alert'!T146 &gt;= 7, "HIGH",IF(
         'Compound Alert'!T146 &gt;= 5, "MED","LOW")), IF(
            $B$8="Underlying Vulnerability", IF(
               'Compound Alert'!AA146 &gt;= 10, "HIGH",IF(
                  'Compound Alert'!AA146 &gt;= 7, "MED","LOW")),IF(
                     $B$8="Emerging Threat", IF(
                        'Compound Alert'!AH146 &gt;= 10, "HIGH",IF(
                            'Compound Alert'!AH146 &gt;= 7, "MED","LOW")))))</f>
        <v>#N/A</v>
      </c>
      <c r="M250" s="25" t="e">
        <f ca="1">IF(
   $B$8="Overall Alert",IF(
      'Compound Alert'!U146 &gt;= 7, "HIGH",IF(
         'Compound Alert'!U146 &gt;= 5, "MED","LOW")), IF(
            $B$8="Underlying Vulnerability", IF(
               'Compound Alert'!AB146 &gt;= 10, "HIGH",IF(
                  'Compound Alert'!AB146 &gt;= 7, "MED","LOW")),IF(
                     $B$8="Emerging Threat", IF(
                        'Compound Alert'!AI146 &gt;= 10, "HIGH",IF(
                            'Compound Alert'!AI146 &gt;= 7, "MED","LOW")))))</f>
        <v>#N/A</v>
      </c>
      <c r="N250" s="25" t="str">
        <f ca="1">IF(
   $B$8="Overall Alert",IF(
      'Compound Alert'!V146 &gt;= 7, "HIGH",IF(
         'Compound Alert'!V146 &gt;= 5, "MED","LOW")), IF(
            $B$8="Underlying Vulnerability", IF(
               'Compound Alert'!AC146 &gt;= 10, "HIGH",IF(
                  'Compound Alert'!AC146 &gt;= 7, "MED","LOW")),IF(
                     $B$8="Emerging Threat", IF(
                        'Compound Alert'!AJ146 &gt;= 10, "HIGH",IF(
                            'Compound Alert'!AJ146 &gt;= 7, "MED","LOW")))))</f>
        <v>LOW</v>
      </c>
      <c r="O250" s="25" t="str">
        <f ca="1">IF(
   $B$8="Overall Alert",IF(
      'Compound Alert'!W146 &gt;= 7, "HIGH",IF(
         'Compound Alert'!W146 &gt;= 5, "MED","LOW")), IF(
            $B$8="Underlying Vulnerability", IF(
               'Compound Alert'!AD146 &gt;= 10, "HIGH",IF(
                  'Compound Alert'!AD146 &gt;= 7, "MED","LOW")),IF(
                     $B$8="Emerging Threat", IF(
                        'Compound Alert'!AK146 &gt;= 10, "HIGH",IF(
                            'Compound Alert'!AK146 &gt;= 7, "MED","LOW")))))</f>
        <v>LOW</v>
      </c>
    </row>
    <row r="251" spans="1:15" x14ac:dyDescent="0.2">
      <c r="A251" s="63">
        <v>210</v>
      </c>
      <c r="B251" s="20" t="str">
        <f>'Compound Alert'!B150</f>
        <v>Netherlands</v>
      </c>
      <c r="C251" s="20" t="str">
        <f>'Compound Alert'!C150</f>
        <v>NLD</v>
      </c>
      <c r="D251" s="20" t="str">
        <f>'Compound Alert'!D150</f>
        <v>ECS           Europe &amp; Central Asia</v>
      </c>
      <c r="E251" s="20" t="str">
        <f>'Compound Alert'!E150</f>
        <v>NA</v>
      </c>
      <c r="F251" s="217">
        <f ca="1">'Compound Alert'!F150</f>
        <v>145</v>
      </c>
      <c r="G251" s="22">
        <f ca="1">IF($B$8="Overall Alert",'Compound Alert'!G150,IF($B$8="Underlying Vulnerability",'Compound Alert'!J150,IF($B$8="Emerging Threat",'Compound Alert'!M150)))</f>
        <v>0</v>
      </c>
      <c r="H251" s="23">
        <f ca="1">IF($B$8="Overall Alert",'Compound Alert'!H150,IF($B$8="Underlying Vulnerability",'Compound Alert'!K150,IF($B$8="Emerging Threat",'Compound Alert'!N150)))</f>
        <v>0</v>
      </c>
      <c r="I251" s="50">
        <f t="shared" ca="1" si="3"/>
        <v>0</v>
      </c>
      <c r="J251" s="25" t="str">
        <f ca="1">IF(
   $B$8="Overall Alert",IF(
      'Compound Alert'!R150 &gt;= 7, "HIGH",IF(
         'Compound Alert'!R150 &gt;= 5, "MED","LOW")), IF(
            $B$8="Underlying Vulnerability", IF(
               'Compound Alert'!Y150 &gt;= 10, "HIGH",IF(
                  'Compound Alert'!Y150 &gt;= 7, "MED","LOW")),IF(
                     $B$8="Emerging Threat", IF(
                        'Compound Alert'!AF150 &gt;= 10, "HIGH",IF(
                            'Compound Alert'!AF150 &gt;= 7, "MED","LOW")))))</f>
        <v>LOW</v>
      </c>
      <c r="K251" s="25" t="str">
        <f ca="1">IF(
   $B$8="Overall Alert",IF(
      'Compound Alert'!S150 &gt;= 7, "HIGH",IF(
         'Compound Alert'!S150 &gt;= 5, "MED","LOW")), IF(
            $B$8="Underlying Vulnerability", IF(
               'Compound Alert'!Z150 &gt;= 10, "HIGH",IF(
                  'Compound Alert'!Z150 &gt;= 7, "MED","LOW")),IF(
                     $B$8="Emerging Threat", IF(
                        'Compound Alert'!AG150 &gt;= 10, "HIGH",IF(
                            'Compound Alert'!AG150 &gt;= 7, "MED","LOW")))))</f>
        <v>LOW</v>
      </c>
      <c r="L251" s="25" t="str">
        <f ca="1">IF(
   $B$8="Overall Alert",IF(
      'Compound Alert'!T150 &gt;= 7, "HIGH",IF(
         'Compound Alert'!T150 &gt;= 5, "MED","LOW")), IF(
            $B$8="Underlying Vulnerability", IF(
               'Compound Alert'!AA150 &gt;= 10, "HIGH",IF(
                  'Compound Alert'!AA150 &gt;= 7, "MED","LOW")),IF(
                     $B$8="Emerging Threat", IF(
                        'Compound Alert'!AH150 &gt;= 10, "HIGH",IF(
                            'Compound Alert'!AH150 &gt;= 7, "MED","LOW")))))</f>
        <v>LOW</v>
      </c>
      <c r="M251" s="25" t="str">
        <f ca="1">IF(
   $B$8="Overall Alert",IF(
      'Compound Alert'!U150 &gt;= 7, "HIGH",IF(
         'Compound Alert'!U150 &gt;= 5, "MED","LOW")), IF(
            $B$8="Underlying Vulnerability", IF(
               'Compound Alert'!AB150 &gt;= 10, "HIGH",IF(
                  'Compound Alert'!AB150 &gt;= 7, "MED","LOW")),IF(
                     $B$8="Emerging Threat", IF(
                        'Compound Alert'!AI150 &gt;= 10, "HIGH",IF(
                            'Compound Alert'!AI150 &gt;= 7, "MED","LOW")))))</f>
        <v>LOW</v>
      </c>
      <c r="N251" s="25" t="str">
        <f ca="1">IF(
   $B$8="Overall Alert",IF(
      'Compound Alert'!V150 &gt;= 7, "HIGH",IF(
         'Compound Alert'!V150 &gt;= 5, "MED","LOW")), IF(
            $B$8="Underlying Vulnerability", IF(
               'Compound Alert'!AC150 &gt;= 10, "HIGH",IF(
                  'Compound Alert'!AC150 &gt;= 7, "MED","LOW")),IF(
                     $B$8="Emerging Threat", IF(
                        'Compound Alert'!AJ150 &gt;= 10, "HIGH",IF(
                            'Compound Alert'!AJ150 &gt;= 7, "MED","LOW")))))</f>
        <v>LOW</v>
      </c>
      <c r="O251" s="25" t="str">
        <f ca="1">IF(
   $B$8="Overall Alert",IF(
      'Compound Alert'!W150 &gt;= 7, "HIGH",IF(
         'Compound Alert'!W150 &gt;= 5, "MED","LOW")), IF(
            $B$8="Underlying Vulnerability", IF(
               'Compound Alert'!AD150 &gt;= 10, "HIGH",IF(
                  'Compound Alert'!AD150 &gt;= 7, "MED","LOW")),IF(
                     $B$8="Emerging Threat", IF(
                        'Compound Alert'!AK150 &gt;= 10, "HIGH",IF(
                            'Compound Alert'!AK150 &gt;= 7, "MED","LOW")))))</f>
        <v>LOW</v>
      </c>
    </row>
    <row r="252" spans="1:15" x14ac:dyDescent="0.2">
      <c r="A252" s="63">
        <v>211</v>
      </c>
      <c r="B252" s="20" t="str">
        <f>'Compound Alert'!B168</f>
        <v>French Polynesia</v>
      </c>
      <c r="C252" s="20" t="str">
        <f>'Compound Alert'!C168</f>
        <v>PYF</v>
      </c>
      <c r="D252" s="20" t="str">
        <f>'Compound Alert'!D168</f>
        <v>EAS           East Asia &amp; Pacific</v>
      </c>
      <c r="E252" s="20" t="str">
        <f>'Compound Alert'!E168</f>
        <v>NA</v>
      </c>
      <c r="F252" s="217">
        <f ca="1">'Compound Alert'!F168</f>
        <v>163</v>
      </c>
      <c r="G252" s="22">
        <f ca="1">IF($B$8="Overall Alert",'Compound Alert'!G168,IF($B$8="Underlying Vulnerability",'Compound Alert'!J168,IF($B$8="Emerging Threat",'Compound Alert'!M168)))</f>
        <v>0</v>
      </c>
      <c r="H252" s="23">
        <f ca="1">IF($B$8="Overall Alert",'Compound Alert'!H168,IF($B$8="Underlying Vulnerability",'Compound Alert'!K168,IF($B$8="Emerging Threat",'Compound Alert'!N168)))</f>
        <v>0</v>
      </c>
      <c r="I252" s="50">
        <f t="shared" ca="1" si="3"/>
        <v>0</v>
      </c>
      <c r="J252" s="25" t="str">
        <f ca="1">IF(
   $B$8="Overall Alert",IF(
      'Compound Alert'!R168 &gt;= 7, "HIGH",IF(
         'Compound Alert'!R168 &gt;= 5, "MED","LOW")), IF(
            $B$8="Underlying Vulnerability", IF(
               'Compound Alert'!Y168 &gt;= 10, "HIGH",IF(
                  'Compound Alert'!Y168 &gt;= 7, "MED","LOW")),IF(
                     $B$8="Emerging Threat", IF(
                        'Compound Alert'!AF168 &gt;= 10, "HIGH",IF(
                            'Compound Alert'!AF168 &gt;= 7, "MED","LOW")))))</f>
        <v>LOW</v>
      </c>
      <c r="K252" s="25" t="e">
        <f ca="1">IF(
   $B$8="Overall Alert",IF(
      'Compound Alert'!S168 &gt;= 7, "HIGH",IF(
         'Compound Alert'!S168 &gt;= 5, "MED","LOW")), IF(
            $B$8="Underlying Vulnerability", IF(
               'Compound Alert'!Z168 &gt;= 10, "HIGH",IF(
                  'Compound Alert'!Z168 &gt;= 7, "MED","LOW")),IF(
                     $B$8="Emerging Threat", IF(
                        'Compound Alert'!AG168 &gt;= 10, "HIGH",IF(
                            'Compound Alert'!AG168 &gt;= 7, "MED","LOW")))))</f>
        <v>#N/A</v>
      </c>
      <c r="L252" s="25" t="e">
        <f ca="1">IF(
   $B$8="Overall Alert",IF(
      'Compound Alert'!T168 &gt;= 7, "HIGH",IF(
         'Compound Alert'!T168 &gt;= 5, "MED","LOW")), IF(
            $B$8="Underlying Vulnerability", IF(
               'Compound Alert'!AA168 &gt;= 10, "HIGH",IF(
                  'Compound Alert'!AA168 &gt;= 7, "MED","LOW")),IF(
                     $B$8="Emerging Threat", IF(
                        'Compound Alert'!AH168 &gt;= 10, "HIGH",IF(
                            'Compound Alert'!AH168 &gt;= 7, "MED","LOW")))))</f>
        <v>#N/A</v>
      </c>
      <c r="M252" s="25" t="e">
        <f ca="1">IF(
   $B$8="Overall Alert",IF(
      'Compound Alert'!U168 &gt;= 7, "HIGH",IF(
         'Compound Alert'!U168 &gt;= 5, "MED","LOW")), IF(
            $B$8="Underlying Vulnerability", IF(
               'Compound Alert'!AB168 &gt;= 10, "HIGH",IF(
                  'Compound Alert'!AB168 &gt;= 7, "MED","LOW")),IF(
                     $B$8="Emerging Threat", IF(
                        'Compound Alert'!AI168 &gt;= 10, "HIGH",IF(
                            'Compound Alert'!AI168 &gt;= 7, "MED","LOW")))))</f>
        <v>#N/A</v>
      </c>
      <c r="N252" s="25" t="str">
        <f ca="1">IF(
   $B$8="Overall Alert",IF(
      'Compound Alert'!V168 &gt;= 7, "HIGH",IF(
         'Compound Alert'!V168 &gt;= 5, "MED","LOW")), IF(
            $B$8="Underlying Vulnerability", IF(
               'Compound Alert'!AC168 &gt;= 10, "HIGH",IF(
                  'Compound Alert'!AC168 &gt;= 7, "MED","LOW")),IF(
                     $B$8="Emerging Threat", IF(
                        'Compound Alert'!AJ168 &gt;= 10, "HIGH",IF(
                            'Compound Alert'!AJ168 &gt;= 7, "MED","LOW")))))</f>
        <v>LOW</v>
      </c>
      <c r="O252" s="25" t="str">
        <f ca="1">IF(
   $B$8="Overall Alert",IF(
      'Compound Alert'!W168 &gt;= 7, "HIGH",IF(
         'Compound Alert'!W168 &gt;= 5, "MED","LOW")), IF(
            $B$8="Underlying Vulnerability", IF(
               'Compound Alert'!AD168 &gt;= 10, "HIGH",IF(
                  'Compound Alert'!AD168 &gt;= 7, "MED","LOW")),IF(
                     $B$8="Emerging Threat", IF(
                        'Compound Alert'!AK168 &gt;= 10, "HIGH",IF(
                            'Compound Alert'!AK168 &gt;= 7, "MED","LOW")))))</f>
        <v>LOW</v>
      </c>
    </row>
    <row r="253" spans="1:15" x14ac:dyDescent="0.2">
      <c r="A253" s="63">
        <v>212</v>
      </c>
      <c r="B253" s="20" t="str">
        <f>'Compound Alert'!B169</f>
        <v>Qatar</v>
      </c>
      <c r="C253" s="20" t="str">
        <f>'Compound Alert'!C169</f>
        <v>QAT</v>
      </c>
      <c r="D253" s="20" t="str">
        <f>'Compound Alert'!D169</f>
        <v>MEA           Middle East &amp; North Africa</v>
      </c>
      <c r="E253" s="20" t="str">
        <f>'Compound Alert'!E169</f>
        <v>NA</v>
      </c>
      <c r="F253" s="217">
        <f ca="1">'Compound Alert'!F169</f>
        <v>164</v>
      </c>
      <c r="G253" s="22">
        <f ca="1">IF($B$8="Overall Alert",'Compound Alert'!G169,IF($B$8="Underlying Vulnerability",'Compound Alert'!J169,IF($B$8="Emerging Threat",'Compound Alert'!M169)))</f>
        <v>0</v>
      </c>
      <c r="H253" s="23">
        <f ca="1">IF($B$8="Overall Alert",'Compound Alert'!H169,IF($B$8="Underlying Vulnerability",'Compound Alert'!K169,IF($B$8="Emerging Threat",'Compound Alert'!N169)))</f>
        <v>0</v>
      </c>
      <c r="I253" s="50">
        <f t="shared" ca="1" si="3"/>
        <v>0</v>
      </c>
      <c r="J253" s="25" t="str">
        <f ca="1">IF(
   $B$8="Overall Alert",IF(
      'Compound Alert'!R169 &gt;= 7, "HIGH",IF(
         'Compound Alert'!R169 &gt;= 5, "MED","LOW")), IF(
            $B$8="Underlying Vulnerability", IF(
               'Compound Alert'!Y169 &gt;= 10, "HIGH",IF(
                  'Compound Alert'!Y169 &gt;= 7, "MED","LOW")),IF(
                     $B$8="Emerging Threat", IF(
                        'Compound Alert'!AF169 &gt;= 10, "HIGH",IF(
                            'Compound Alert'!AF169 &gt;= 7, "MED","LOW")))))</f>
        <v>LOW</v>
      </c>
      <c r="K253" s="25" t="str">
        <f ca="1">IF(
   $B$8="Overall Alert",IF(
      'Compound Alert'!S169 &gt;= 7, "HIGH",IF(
         'Compound Alert'!S169 &gt;= 5, "MED","LOW")), IF(
            $B$8="Underlying Vulnerability", IF(
               'Compound Alert'!Z169 &gt;= 10, "HIGH",IF(
                  'Compound Alert'!Z169 &gt;= 7, "MED","LOW")),IF(
                     $B$8="Emerging Threat", IF(
                        'Compound Alert'!AG169 &gt;= 10, "HIGH",IF(
                            'Compound Alert'!AG169 &gt;= 7, "MED","LOW")))))</f>
        <v>LOW</v>
      </c>
      <c r="L253" s="25" t="str">
        <f ca="1">IF(
   $B$8="Overall Alert",IF(
      'Compound Alert'!T169 &gt;= 7, "HIGH",IF(
         'Compound Alert'!T169 &gt;= 5, "MED","LOW")), IF(
            $B$8="Underlying Vulnerability", IF(
               'Compound Alert'!AA169 &gt;= 10, "HIGH",IF(
                  'Compound Alert'!AA169 &gt;= 7, "MED","LOW")),IF(
                     $B$8="Emerging Threat", IF(
                        'Compound Alert'!AH169 &gt;= 10, "HIGH",IF(
                            'Compound Alert'!AH169 &gt;= 7, "MED","LOW")))))</f>
        <v>LOW</v>
      </c>
      <c r="M253" s="25" t="str">
        <f ca="1">IF(
   $B$8="Overall Alert",IF(
      'Compound Alert'!U169 &gt;= 7, "HIGH",IF(
         'Compound Alert'!U169 &gt;= 5, "MED","LOW")), IF(
            $B$8="Underlying Vulnerability", IF(
               'Compound Alert'!AB169 &gt;= 10, "HIGH",IF(
                  'Compound Alert'!AB169 &gt;= 7, "MED","LOW")),IF(
                     $B$8="Emerging Threat", IF(
                        'Compound Alert'!AI169 &gt;= 10, "HIGH",IF(
                            'Compound Alert'!AI169 &gt;= 7, "MED","LOW")))))</f>
        <v>LOW</v>
      </c>
      <c r="N253" s="25" t="str">
        <f ca="1">IF(
   $B$8="Overall Alert",IF(
      'Compound Alert'!V169 &gt;= 7, "HIGH",IF(
         'Compound Alert'!V169 &gt;= 5, "MED","LOW")), IF(
            $B$8="Underlying Vulnerability", IF(
               'Compound Alert'!AC169 &gt;= 10, "HIGH",IF(
                  'Compound Alert'!AC169 &gt;= 7, "MED","LOW")),IF(
                     $B$8="Emerging Threat", IF(
                        'Compound Alert'!AJ169 &gt;= 10, "HIGH",IF(
                            'Compound Alert'!AJ169 &gt;= 7, "MED","LOW")))))</f>
        <v>LOW</v>
      </c>
      <c r="O253" s="25" t="str">
        <f ca="1">IF(
   $B$8="Overall Alert",IF(
      'Compound Alert'!W169 &gt;= 7, "HIGH",IF(
         'Compound Alert'!W169 &gt;= 5, "MED","LOW")), IF(
            $B$8="Underlying Vulnerability", IF(
               'Compound Alert'!AD169 &gt;= 10, "HIGH",IF(
                  'Compound Alert'!AD169 &gt;= 7, "MED","LOW")),IF(
                     $B$8="Emerging Threat", IF(
                        'Compound Alert'!AK169 &gt;= 10, "HIGH",IF(
                            'Compound Alert'!AK169 &gt;= 7, "MED","LOW")))))</f>
        <v>LOW</v>
      </c>
    </row>
    <row r="254" spans="1:15" x14ac:dyDescent="0.2">
      <c r="A254" s="63">
        <v>213</v>
      </c>
      <c r="B254" s="20" t="str">
        <f>'Compound Alert'!B175</f>
        <v>Senegal</v>
      </c>
      <c r="C254" s="20" t="str">
        <f>'Compound Alert'!C175</f>
        <v>SEN</v>
      </c>
      <c r="D254" s="20" t="str">
        <f>'Compound Alert'!D175</f>
        <v>SSF           Sub-Saharan Africa</v>
      </c>
      <c r="E254" s="20" t="str">
        <f>'Compound Alert'!E175</f>
        <v>IDA</v>
      </c>
      <c r="F254" s="217">
        <f ca="1">'Compound Alert'!F175</f>
        <v>170</v>
      </c>
      <c r="G254" s="22">
        <f ca="1">IF($B$8="Overall Alert",'Compound Alert'!G175,IF($B$8="Underlying Vulnerability",'Compound Alert'!J175,IF($B$8="Emerging Threat",'Compound Alert'!M175)))</f>
        <v>0</v>
      </c>
      <c r="H254" s="23">
        <f ca="1">IF($B$8="Overall Alert",'Compound Alert'!H175,IF($B$8="Underlying Vulnerability",'Compound Alert'!K175,IF($B$8="Emerging Threat",'Compound Alert'!N175)))</f>
        <v>0</v>
      </c>
      <c r="I254" s="50">
        <f t="shared" ca="1" si="3"/>
        <v>0</v>
      </c>
      <c r="J254" s="25" t="str">
        <f ca="1">IF(
   $B$8="Overall Alert",IF(
      'Compound Alert'!R175 &gt;= 7, "HIGH",IF(
         'Compound Alert'!R175 &gt;= 5, "MED","LOW")), IF(
            $B$8="Underlying Vulnerability", IF(
               'Compound Alert'!Y175 &gt;= 10, "HIGH",IF(
                  'Compound Alert'!Y175 &gt;= 7, "MED","LOW")),IF(
                     $B$8="Emerging Threat", IF(
                        'Compound Alert'!AF175 &gt;= 10, "HIGH",IF(
                            'Compound Alert'!AF175 &gt;= 7, "MED","LOW")))))</f>
        <v>LOW</v>
      </c>
      <c r="K254" s="25" t="str">
        <f ca="1">IF(
   $B$8="Overall Alert",IF(
      'Compound Alert'!S175 &gt;= 7, "HIGH",IF(
         'Compound Alert'!S175 &gt;= 5, "MED","LOW")), IF(
            $B$8="Underlying Vulnerability", IF(
               'Compound Alert'!Z175 &gt;= 10, "HIGH",IF(
                  'Compound Alert'!Z175 &gt;= 7, "MED","LOW")),IF(
                     $B$8="Emerging Threat", IF(
                        'Compound Alert'!AG175 &gt;= 10, "HIGH",IF(
                            'Compound Alert'!AG175 &gt;= 7, "MED","LOW")))))</f>
        <v>LOW</v>
      </c>
      <c r="L254" s="25" t="str">
        <f ca="1">IF(
   $B$8="Overall Alert",IF(
      'Compound Alert'!T175 &gt;= 7, "HIGH",IF(
         'Compound Alert'!T175 &gt;= 5, "MED","LOW")), IF(
            $B$8="Underlying Vulnerability", IF(
               'Compound Alert'!AA175 &gt;= 10, "HIGH",IF(
                  'Compound Alert'!AA175 &gt;= 7, "MED","LOW")),IF(
                     $B$8="Emerging Threat", IF(
                        'Compound Alert'!AH175 &gt;= 10, "HIGH",IF(
                            'Compound Alert'!AH175 &gt;= 7, "MED","LOW")))))</f>
        <v>LOW</v>
      </c>
      <c r="M254" s="25" t="str">
        <f ca="1">IF(
   $B$8="Overall Alert",IF(
      'Compound Alert'!U175 &gt;= 7, "HIGH",IF(
         'Compound Alert'!U175 &gt;= 5, "MED","LOW")), IF(
            $B$8="Underlying Vulnerability", IF(
               'Compound Alert'!AB175 &gt;= 10, "HIGH",IF(
                  'Compound Alert'!AB175 &gt;= 7, "MED","LOW")),IF(
                     $B$8="Emerging Threat", IF(
                        'Compound Alert'!AI175 &gt;= 10, "HIGH",IF(
                            'Compound Alert'!AI175 &gt;= 7, "MED","LOW")))))</f>
        <v>LOW</v>
      </c>
      <c r="N254" s="25" t="str">
        <f ca="1">IF(
   $B$8="Overall Alert",IF(
      'Compound Alert'!V175 &gt;= 7, "HIGH",IF(
         'Compound Alert'!V175 &gt;= 5, "MED","LOW")), IF(
            $B$8="Underlying Vulnerability", IF(
               'Compound Alert'!AC175 &gt;= 10, "HIGH",IF(
                  'Compound Alert'!AC175 &gt;= 7, "MED","LOW")),IF(
                     $B$8="Emerging Threat", IF(
                        'Compound Alert'!AJ175 &gt;= 10, "HIGH",IF(
                            'Compound Alert'!AJ175 &gt;= 7, "MED","LOW")))))</f>
        <v>LOW</v>
      </c>
      <c r="O254" s="25" t="str">
        <f ca="1">IF(
   $B$8="Overall Alert",IF(
      'Compound Alert'!W175 &gt;= 7, "HIGH",IF(
         'Compound Alert'!W175 &gt;= 5, "MED","LOW")), IF(
            $B$8="Underlying Vulnerability", IF(
               'Compound Alert'!AD175 &gt;= 10, "HIGH",IF(
                  'Compound Alert'!AD175 &gt;= 7, "MED","LOW")),IF(
                     $B$8="Emerging Threat", IF(
                        'Compound Alert'!AK175 &gt;= 10, "HIGH",IF(
                            'Compound Alert'!AK175 &gt;= 7, "MED","LOW")))))</f>
        <v>LOW</v>
      </c>
    </row>
    <row r="255" spans="1:15" x14ac:dyDescent="0.2">
      <c r="A255" s="63">
        <v>214</v>
      </c>
      <c r="B255" s="20" t="str">
        <f>'Compound Alert'!B180</f>
        <v>San Marino</v>
      </c>
      <c r="C255" s="20" t="str">
        <f>'Compound Alert'!C180</f>
        <v>SMR</v>
      </c>
      <c r="D255" s="20" t="str">
        <f>'Compound Alert'!D180</f>
        <v>ECS           Europe &amp; Central Asia</v>
      </c>
      <c r="E255" s="20" t="str">
        <f>'Compound Alert'!E180</f>
        <v>NA</v>
      </c>
      <c r="F255" s="217">
        <f ca="1">'Compound Alert'!F180</f>
        <v>175</v>
      </c>
      <c r="G255" s="22">
        <f ca="1">IF($B$8="Overall Alert",'Compound Alert'!G180,IF($B$8="Underlying Vulnerability",'Compound Alert'!J180,IF($B$8="Emerging Threat",'Compound Alert'!M180)))</f>
        <v>0</v>
      </c>
      <c r="H255" s="23">
        <f ca="1">IF($B$8="Overall Alert",'Compound Alert'!H180,IF($B$8="Underlying Vulnerability",'Compound Alert'!K180,IF($B$8="Emerging Threat",'Compound Alert'!N180)))</f>
        <v>0</v>
      </c>
      <c r="I255" s="50">
        <f t="shared" ca="1" si="3"/>
        <v>0</v>
      </c>
      <c r="J255" s="25" t="str">
        <f ca="1">IF(
   $B$8="Overall Alert",IF(
      'Compound Alert'!R180 &gt;= 7, "HIGH",IF(
         'Compound Alert'!R180 &gt;= 5, "MED","LOW")), IF(
            $B$8="Underlying Vulnerability", IF(
               'Compound Alert'!Y180 &gt;= 10, "HIGH",IF(
                  'Compound Alert'!Y180 &gt;= 7, "MED","LOW")),IF(
                     $B$8="Emerging Threat", IF(
                        'Compound Alert'!AF180 &gt;= 10, "HIGH",IF(
                            'Compound Alert'!AF180 &gt;= 7, "MED","LOW")))))</f>
        <v>LOW</v>
      </c>
      <c r="K255" s="25" t="e">
        <f ca="1">IF(
   $B$8="Overall Alert",IF(
      'Compound Alert'!S180 &gt;= 7, "HIGH",IF(
         'Compound Alert'!S180 &gt;= 5, "MED","LOW")), IF(
            $B$8="Underlying Vulnerability", IF(
               'Compound Alert'!Z180 &gt;= 10, "HIGH",IF(
                  'Compound Alert'!Z180 &gt;= 7, "MED","LOW")),IF(
                     $B$8="Emerging Threat", IF(
                        'Compound Alert'!AG180 &gt;= 10, "HIGH",IF(
                            'Compound Alert'!AG180 &gt;= 7, "MED","LOW")))))</f>
        <v>#N/A</v>
      </c>
      <c r="L255" s="25" t="e">
        <f ca="1">IF(
   $B$8="Overall Alert",IF(
      'Compound Alert'!T180 &gt;= 7, "HIGH",IF(
         'Compound Alert'!T180 &gt;= 5, "MED","LOW")), IF(
            $B$8="Underlying Vulnerability", IF(
               'Compound Alert'!AA180 &gt;= 10, "HIGH",IF(
                  'Compound Alert'!AA180 &gt;= 7, "MED","LOW")),IF(
                     $B$8="Emerging Threat", IF(
                        'Compound Alert'!AH180 &gt;= 10, "HIGH",IF(
                            'Compound Alert'!AH180 &gt;= 7, "MED","LOW")))))</f>
        <v>#N/A</v>
      </c>
      <c r="M255" s="25" t="str">
        <f ca="1">IF(
   $B$8="Overall Alert",IF(
      'Compound Alert'!U180 &gt;= 7, "HIGH",IF(
         'Compound Alert'!U180 &gt;= 5, "MED","LOW")), IF(
            $B$8="Underlying Vulnerability", IF(
               'Compound Alert'!AB180 &gt;= 10, "HIGH",IF(
                  'Compound Alert'!AB180 &gt;= 7, "MED","LOW")),IF(
                     $B$8="Emerging Threat", IF(
                        'Compound Alert'!AI180 &gt;= 10, "HIGH",IF(
                            'Compound Alert'!AI180 &gt;= 7, "MED","LOW")))))</f>
        <v>LOW</v>
      </c>
      <c r="N255" s="25" t="str">
        <f ca="1">IF(
   $B$8="Overall Alert",IF(
      'Compound Alert'!V180 &gt;= 7, "HIGH",IF(
         'Compound Alert'!V180 &gt;= 5, "MED","LOW")), IF(
            $B$8="Underlying Vulnerability", IF(
               'Compound Alert'!AC180 &gt;= 10, "HIGH",IF(
                  'Compound Alert'!AC180 &gt;= 7, "MED","LOW")),IF(
                     $B$8="Emerging Threat", IF(
                        'Compound Alert'!AJ180 &gt;= 10, "HIGH",IF(
                            'Compound Alert'!AJ180 &gt;= 7, "MED","LOW")))))</f>
        <v>LOW</v>
      </c>
      <c r="O255" s="25" t="str">
        <f ca="1">IF(
   $B$8="Overall Alert",IF(
      'Compound Alert'!W180 &gt;= 7, "HIGH",IF(
         'Compound Alert'!W180 &gt;= 5, "MED","LOW")), IF(
            $B$8="Underlying Vulnerability", IF(
               'Compound Alert'!AD180 &gt;= 10, "HIGH",IF(
                  'Compound Alert'!AD180 &gt;= 7, "MED","LOW")),IF(
                     $B$8="Emerging Threat", IF(
                        'Compound Alert'!AK180 &gt;= 10, "HIGH",IF(
                            'Compound Alert'!AK180 &gt;= 7, "MED","LOW")))))</f>
        <v>LOW</v>
      </c>
    </row>
    <row r="256" spans="1:15" x14ac:dyDescent="0.2">
      <c r="A256" s="63">
        <v>215</v>
      </c>
      <c r="B256" s="20" t="str">
        <f>'Compound Alert'!B184</f>
        <v>São Tomé and Príncipe</v>
      </c>
      <c r="C256" s="20" t="str">
        <f>'Compound Alert'!C184</f>
        <v>STP</v>
      </c>
      <c r="D256" s="20" t="str">
        <f>'Compound Alert'!D184</f>
        <v>SSF           Sub-Saharan Africa</v>
      </c>
      <c r="E256" s="20" t="str">
        <f>'Compound Alert'!E184</f>
        <v>IDA</v>
      </c>
      <c r="F256" s="217">
        <f ca="1">'Compound Alert'!F184</f>
        <v>179</v>
      </c>
      <c r="G256" s="22">
        <f ca="1">IF($B$8="Overall Alert",'Compound Alert'!G184,IF($B$8="Underlying Vulnerability",'Compound Alert'!J184,IF($B$8="Emerging Threat",'Compound Alert'!M184)))</f>
        <v>0</v>
      </c>
      <c r="H256" s="23">
        <f ca="1">IF($B$8="Overall Alert",'Compound Alert'!H184,IF($B$8="Underlying Vulnerability",'Compound Alert'!K184,IF($B$8="Emerging Threat",'Compound Alert'!N184)))</f>
        <v>0</v>
      </c>
      <c r="I256" s="50">
        <f t="shared" ca="1" si="3"/>
        <v>0</v>
      </c>
      <c r="J256" s="25" t="str">
        <f ca="1">IF(
   $B$8="Overall Alert",IF(
      'Compound Alert'!R184 &gt;= 7, "HIGH",IF(
         'Compound Alert'!R184 &gt;= 5, "MED","LOW")), IF(
            $B$8="Underlying Vulnerability", IF(
               'Compound Alert'!Y184 &gt;= 10, "HIGH",IF(
                  'Compound Alert'!Y184 &gt;= 7, "MED","LOW")),IF(
                     $B$8="Emerging Threat", IF(
                        'Compound Alert'!AF184 &gt;= 10, "HIGH",IF(
                            'Compound Alert'!AF184 &gt;= 7, "MED","LOW")))))</f>
        <v>LOW</v>
      </c>
      <c r="K256" s="25" t="str">
        <f ca="1">IF(
   $B$8="Overall Alert",IF(
      'Compound Alert'!S184 &gt;= 7, "HIGH",IF(
         'Compound Alert'!S184 &gt;= 5, "MED","LOW")), IF(
            $B$8="Underlying Vulnerability", IF(
               'Compound Alert'!Z184 &gt;= 10, "HIGH",IF(
                  'Compound Alert'!Z184 &gt;= 7, "MED","LOW")),IF(
                     $B$8="Emerging Threat", IF(
                        'Compound Alert'!AG184 &gt;= 10, "HIGH",IF(
                            'Compound Alert'!AG184 &gt;= 7, "MED","LOW")))))</f>
        <v>LOW</v>
      </c>
      <c r="L256" s="25" t="str">
        <f ca="1">IF(
   $B$8="Overall Alert",IF(
      'Compound Alert'!T184 &gt;= 7, "HIGH",IF(
         'Compound Alert'!T184 &gt;= 5, "MED","LOW")), IF(
            $B$8="Underlying Vulnerability", IF(
               'Compound Alert'!AA184 &gt;= 10, "HIGH",IF(
                  'Compound Alert'!AA184 &gt;= 7, "MED","LOW")),IF(
                     $B$8="Emerging Threat", IF(
                        'Compound Alert'!AH184 &gt;= 10, "HIGH",IF(
                            'Compound Alert'!AH184 &gt;= 7, "MED","LOW")))))</f>
        <v>LOW</v>
      </c>
      <c r="M256" s="25" t="str">
        <f ca="1">IF(
   $B$8="Overall Alert",IF(
      'Compound Alert'!U184 &gt;= 7, "HIGH",IF(
         'Compound Alert'!U184 &gt;= 5, "MED","LOW")), IF(
            $B$8="Underlying Vulnerability", IF(
               'Compound Alert'!AB184 &gt;= 10, "HIGH",IF(
                  'Compound Alert'!AB184 &gt;= 7, "MED","LOW")),IF(
                     $B$8="Emerging Threat", IF(
                        'Compound Alert'!AI184 &gt;= 10, "HIGH",IF(
                            'Compound Alert'!AI184 &gt;= 7, "MED","LOW")))))</f>
        <v>LOW</v>
      </c>
      <c r="N256" s="25" t="str">
        <f ca="1">IF(
   $B$8="Overall Alert",IF(
      'Compound Alert'!V184 &gt;= 7, "HIGH",IF(
         'Compound Alert'!V184 &gt;= 5, "MED","LOW")), IF(
            $B$8="Underlying Vulnerability", IF(
               'Compound Alert'!AC184 &gt;= 10, "HIGH",IF(
                  'Compound Alert'!AC184 &gt;= 7, "MED","LOW")),IF(
                     $B$8="Emerging Threat", IF(
                        'Compound Alert'!AJ184 &gt;= 10, "HIGH",IF(
                            'Compound Alert'!AJ184 &gt;= 7, "MED","LOW")))))</f>
        <v>LOW</v>
      </c>
      <c r="O256" s="25" t="str">
        <f ca="1">IF(
   $B$8="Overall Alert",IF(
      'Compound Alert'!W184 &gt;= 7, "HIGH",IF(
         'Compound Alert'!W184 &gt;= 5, "MED","LOW")), IF(
            $B$8="Underlying Vulnerability", IF(
               'Compound Alert'!AD184 &gt;= 10, "HIGH",IF(
                  'Compound Alert'!AD184 &gt;= 7, "MED","LOW")),IF(
                     $B$8="Emerging Threat", IF(
                        'Compound Alert'!AK184 &gt;= 10, "HIGH",IF(
                            'Compound Alert'!AK184 &gt;= 7, "MED","LOW")))))</f>
        <v>LOW</v>
      </c>
    </row>
    <row r="257" spans="1:15" x14ac:dyDescent="0.2">
      <c r="A257" s="63">
        <v>216</v>
      </c>
      <c r="B257" s="20" t="str">
        <f>'Compound Alert'!B188</f>
        <v>Sweden</v>
      </c>
      <c r="C257" s="20" t="str">
        <f>'Compound Alert'!C188</f>
        <v>SWE</v>
      </c>
      <c r="D257" s="20" t="str">
        <f>'Compound Alert'!D188</f>
        <v>ECS           Europe &amp; Central Asia</v>
      </c>
      <c r="E257" s="20" t="str">
        <f>'Compound Alert'!E188</f>
        <v>NA</v>
      </c>
      <c r="F257" s="217">
        <f ca="1">'Compound Alert'!F188</f>
        <v>183</v>
      </c>
      <c r="G257" s="22">
        <f ca="1">IF($B$8="Overall Alert",'Compound Alert'!G188,IF($B$8="Underlying Vulnerability",'Compound Alert'!J188,IF($B$8="Emerging Threat",'Compound Alert'!M188)))</f>
        <v>0</v>
      </c>
      <c r="H257" s="23">
        <f ca="1">IF($B$8="Overall Alert",'Compound Alert'!H188,IF($B$8="Underlying Vulnerability",'Compound Alert'!K188,IF($B$8="Emerging Threat",'Compound Alert'!N188)))</f>
        <v>0</v>
      </c>
      <c r="I257" s="50">
        <f t="shared" ca="1" si="3"/>
        <v>0</v>
      </c>
      <c r="J257" s="25" t="str">
        <f ca="1">IF(
   $B$8="Overall Alert",IF(
      'Compound Alert'!R188 &gt;= 7, "HIGH",IF(
         'Compound Alert'!R188 &gt;= 5, "MED","LOW")), IF(
            $B$8="Underlying Vulnerability", IF(
               'Compound Alert'!Y188 &gt;= 10, "HIGH",IF(
                  'Compound Alert'!Y188 &gt;= 7, "MED","LOW")),IF(
                     $B$8="Emerging Threat", IF(
                        'Compound Alert'!AF188 &gt;= 10, "HIGH",IF(
                            'Compound Alert'!AF188 &gt;= 7, "MED","LOW")))))</f>
        <v>LOW</v>
      </c>
      <c r="K257" s="25" t="str">
        <f ca="1">IF(
   $B$8="Overall Alert",IF(
      'Compound Alert'!S188 &gt;= 7, "HIGH",IF(
         'Compound Alert'!S188 &gt;= 5, "MED","LOW")), IF(
            $B$8="Underlying Vulnerability", IF(
               'Compound Alert'!Z188 &gt;= 10, "HIGH",IF(
                  'Compound Alert'!Z188 &gt;= 7, "MED","LOW")),IF(
                     $B$8="Emerging Threat", IF(
                        'Compound Alert'!AG188 &gt;= 10, "HIGH",IF(
                            'Compound Alert'!AG188 &gt;= 7, "MED","LOW")))))</f>
        <v>LOW</v>
      </c>
      <c r="L257" s="25" t="str">
        <f ca="1">IF(
   $B$8="Overall Alert",IF(
      'Compound Alert'!T188 &gt;= 7, "HIGH",IF(
         'Compound Alert'!T188 &gt;= 5, "MED","LOW")), IF(
            $B$8="Underlying Vulnerability", IF(
               'Compound Alert'!AA188 &gt;= 10, "HIGH",IF(
                  'Compound Alert'!AA188 &gt;= 7, "MED","LOW")),IF(
                     $B$8="Emerging Threat", IF(
                        'Compound Alert'!AH188 &gt;= 10, "HIGH",IF(
                            'Compound Alert'!AH188 &gt;= 7, "MED","LOW")))))</f>
        <v>LOW</v>
      </c>
      <c r="M257" s="25" t="str">
        <f ca="1">IF(
   $B$8="Overall Alert",IF(
      'Compound Alert'!U188 &gt;= 7, "HIGH",IF(
         'Compound Alert'!U188 &gt;= 5, "MED","LOW")), IF(
            $B$8="Underlying Vulnerability", IF(
               'Compound Alert'!AB188 &gt;= 10, "HIGH",IF(
                  'Compound Alert'!AB188 &gt;= 7, "MED","LOW")),IF(
                     $B$8="Emerging Threat", IF(
                        'Compound Alert'!AI188 &gt;= 10, "HIGH",IF(
                            'Compound Alert'!AI188 &gt;= 7, "MED","LOW")))))</f>
        <v>LOW</v>
      </c>
      <c r="N257" s="25" t="str">
        <f ca="1">IF(
   $B$8="Overall Alert",IF(
      'Compound Alert'!V188 &gt;= 7, "HIGH",IF(
         'Compound Alert'!V188 &gt;= 5, "MED","LOW")), IF(
            $B$8="Underlying Vulnerability", IF(
               'Compound Alert'!AC188 &gt;= 10, "HIGH",IF(
                  'Compound Alert'!AC188 &gt;= 7, "MED","LOW")),IF(
                     $B$8="Emerging Threat", IF(
                        'Compound Alert'!AJ188 &gt;= 10, "HIGH",IF(
                            'Compound Alert'!AJ188 &gt;= 7, "MED","LOW")))))</f>
        <v>LOW</v>
      </c>
      <c r="O257" s="25" t="str">
        <f ca="1">IF(
   $B$8="Overall Alert",IF(
      'Compound Alert'!W188 &gt;= 7, "HIGH",IF(
         'Compound Alert'!W188 &gt;= 5, "MED","LOW")), IF(
            $B$8="Underlying Vulnerability", IF(
               'Compound Alert'!AD188 &gt;= 10, "HIGH",IF(
                  'Compound Alert'!AD188 &gt;= 7, "MED","LOW")),IF(
                     $B$8="Emerging Threat", IF(
                        'Compound Alert'!AK188 &gt;= 10, "HIGH",IF(
                            'Compound Alert'!AK188 &gt;= 7, "MED","LOW")))))</f>
        <v>LOW</v>
      </c>
    </row>
    <row r="258" spans="1:15" x14ac:dyDescent="0.2">
      <c r="A258" s="63">
        <v>217</v>
      </c>
      <c r="B258" s="20" t="str">
        <f>'Compound Alert'!B190</f>
        <v>Sint Maarten (Dutch part)</v>
      </c>
      <c r="C258" s="20" t="str">
        <f>'Compound Alert'!C190</f>
        <v>SXM</v>
      </c>
      <c r="D258" s="20" t="str">
        <f>'Compound Alert'!D190</f>
        <v>LCN           Latin America &amp; Caribbean</v>
      </c>
      <c r="E258" s="20" t="str">
        <f>'Compound Alert'!E190</f>
        <v>NA</v>
      </c>
      <c r="F258" s="217">
        <f ca="1">'Compound Alert'!F190</f>
        <v>185</v>
      </c>
      <c r="G258" s="22">
        <f ca="1">IF($B$8="Overall Alert",'Compound Alert'!G190,IF($B$8="Underlying Vulnerability",'Compound Alert'!J190,IF($B$8="Emerging Threat",'Compound Alert'!M190)))</f>
        <v>0</v>
      </c>
      <c r="H258" s="23">
        <f ca="1">IF($B$8="Overall Alert",'Compound Alert'!H190,IF($B$8="Underlying Vulnerability",'Compound Alert'!K190,IF($B$8="Emerging Threat",'Compound Alert'!N190)))</f>
        <v>0</v>
      </c>
      <c r="I258" s="50">
        <f t="shared" ca="1" si="3"/>
        <v>0</v>
      </c>
      <c r="J258" s="25" t="str">
        <f ca="1">IF(
   $B$8="Overall Alert",IF(
      'Compound Alert'!R190 &gt;= 7, "HIGH",IF(
         'Compound Alert'!R190 &gt;= 5, "MED","LOW")), IF(
            $B$8="Underlying Vulnerability", IF(
               'Compound Alert'!Y190 &gt;= 10, "HIGH",IF(
                  'Compound Alert'!Y190 &gt;= 7, "MED","LOW")),IF(
                     $B$8="Emerging Threat", IF(
                        'Compound Alert'!AF190 &gt;= 10, "HIGH",IF(
                            'Compound Alert'!AF190 &gt;= 7, "MED","LOW")))))</f>
        <v>LOW</v>
      </c>
      <c r="K258" s="25" t="e">
        <f ca="1">IF(
   $B$8="Overall Alert",IF(
      'Compound Alert'!S190 &gt;= 7, "HIGH",IF(
         'Compound Alert'!S190 &gt;= 5, "MED","LOW")), IF(
            $B$8="Underlying Vulnerability", IF(
               'Compound Alert'!Z190 &gt;= 10, "HIGH",IF(
                  'Compound Alert'!Z190 &gt;= 7, "MED","LOW")),IF(
                     $B$8="Emerging Threat", IF(
                        'Compound Alert'!AG190 &gt;= 10, "HIGH",IF(
                            'Compound Alert'!AG190 &gt;= 7, "MED","LOW")))))</f>
        <v>#N/A</v>
      </c>
      <c r="L258" s="25" t="e">
        <f ca="1">IF(
   $B$8="Overall Alert",IF(
      'Compound Alert'!T190 &gt;= 7, "HIGH",IF(
         'Compound Alert'!T190 &gt;= 5, "MED","LOW")), IF(
            $B$8="Underlying Vulnerability", IF(
               'Compound Alert'!AA190 &gt;= 10, "HIGH",IF(
                  'Compound Alert'!AA190 &gt;= 7, "MED","LOW")),IF(
                     $B$8="Emerging Threat", IF(
                        'Compound Alert'!AH190 &gt;= 10, "HIGH",IF(
                            'Compound Alert'!AH190 &gt;= 7, "MED","LOW")))))</f>
        <v>#N/A</v>
      </c>
      <c r="M258" s="25" t="e">
        <f ca="1">IF(
   $B$8="Overall Alert",IF(
      'Compound Alert'!U190 &gt;= 7, "HIGH",IF(
         'Compound Alert'!U190 &gt;= 5, "MED","LOW")), IF(
            $B$8="Underlying Vulnerability", IF(
               'Compound Alert'!AB190 &gt;= 10, "HIGH",IF(
                  'Compound Alert'!AB190 &gt;= 7, "MED","LOW")),IF(
                     $B$8="Emerging Threat", IF(
                        'Compound Alert'!AI190 &gt;= 10, "HIGH",IF(
                            'Compound Alert'!AI190 &gt;= 7, "MED","LOW")))))</f>
        <v>#N/A</v>
      </c>
      <c r="N258" s="25" t="str">
        <f ca="1">IF(
   $B$8="Overall Alert",IF(
      'Compound Alert'!V190 &gt;= 7, "HIGH",IF(
         'Compound Alert'!V190 &gt;= 5, "MED","LOW")), IF(
            $B$8="Underlying Vulnerability", IF(
               'Compound Alert'!AC190 &gt;= 10, "HIGH",IF(
                  'Compound Alert'!AC190 &gt;= 7, "MED","LOW")),IF(
                     $B$8="Emerging Threat", IF(
                        'Compound Alert'!AJ190 &gt;= 10, "HIGH",IF(
                            'Compound Alert'!AJ190 &gt;= 7, "MED","LOW")))))</f>
        <v>LOW</v>
      </c>
      <c r="O258" s="25" t="str">
        <f ca="1">IF(
   $B$8="Overall Alert",IF(
      'Compound Alert'!W190 &gt;= 7, "HIGH",IF(
         'Compound Alert'!W190 &gt;= 5, "MED","LOW")), IF(
            $B$8="Underlying Vulnerability", IF(
               'Compound Alert'!AD190 &gt;= 10, "HIGH",IF(
                  'Compound Alert'!AD190 &gt;= 7, "MED","LOW")),IF(
                     $B$8="Emerging Threat", IF(
                        'Compound Alert'!AK190 &gt;= 10, "HIGH",IF(
                            'Compound Alert'!AK190 &gt;= 7, "MED","LOW")))))</f>
        <v>LOW</v>
      </c>
    </row>
    <row r="259" spans="1:15" x14ac:dyDescent="0.2">
      <c r="A259" s="63">
        <v>218</v>
      </c>
      <c r="B259" s="20" t="str">
        <f>'Compound Alert'!B193</f>
        <v>Turks and Caicos Islands</v>
      </c>
      <c r="C259" s="20" t="str">
        <f>'Compound Alert'!C193</f>
        <v>TCA</v>
      </c>
      <c r="D259" s="20" t="str">
        <f>'Compound Alert'!D193</f>
        <v>LCN           Latin America &amp; Caribbean</v>
      </c>
      <c r="E259" s="20" t="str">
        <f>'Compound Alert'!E193</f>
        <v>NA</v>
      </c>
      <c r="F259" s="217">
        <f ca="1">'Compound Alert'!F193</f>
        <v>188</v>
      </c>
      <c r="G259" s="22">
        <f ca="1">IF($B$8="Overall Alert",'Compound Alert'!G193,IF($B$8="Underlying Vulnerability",'Compound Alert'!J193,IF($B$8="Emerging Threat",'Compound Alert'!M193)))</f>
        <v>0</v>
      </c>
      <c r="H259" s="23">
        <f ca="1">IF($B$8="Overall Alert",'Compound Alert'!H193,IF($B$8="Underlying Vulnerability",'Compound Alert'!K193,IF($B$8="Emerging Threat",'Compound Alert'!N193)))</f>
        <v>0</v>
      </c>
      <c r="I259" s="50">
        <f t="shared" ca="1" si="3"/>
        <v>0</v>
      </c>
      <c r="J259" s="25" t="str">
        <f ca="1">IF(
   $B$8="Overall Alert",IF(
      'Compound Alert'!R193 &gt;= 7, "HIGH",IF(
         'Compound Alert'!R193 &gt;= 5, "MED","LOW")), IF(
            $B$8="Underlying Vulnerability", IF(
               'Compound Alert'!Y193 &gt;= 10, "HIGH",IF(
                  'Compound Alert'!Y193 &gt;= 7, "MED","LOW")),IF(
                     $B$8="Emerging Threat", IF(
                        'Compound Alert'!AF193 &gt;= 10, "HIGH",IF(
                            'Compound Alert'!AF193 &gt;= 7, "MED","LOW")))))</f>
        <v>LOW</v>
      </c>
      <c r="K259" s="25" t="e">
        <f ca="1">IF(
   $B$8="Overall Alert",IF(
      'Compound Alert'!S193 &gt;= 7, "HIGH",IF(
         'Compound Alert'!S193 &gt;= 5, "MED","LOW")), IF(
            $B$8="Underlying Vulnerability", IF(
               'Compound Alert'!Z193 &gt;= 10, "HIGH",IF(
                  'Compound Alert'!Z193 &gt;= 7, "MED","LOW")),IF(
                     $B$8="Emerging Threat", IF(
                        'Compound Alert'!AG193 &gt;= 10, "HIGH",IF(
                            'Compound Alert'!AG193 &gt;= 7, "MED","LOW")))))</f>
        <v>#N/A</v>
      </c>
      <c r="L259" s="25" t="e">
        <f ca="1">IF(
   $B$8="Overall Alert",IF(
      'Compound Alert'!T193 &gt;= 7, "HIGH",IF(
         'Compound Alert'!T193 &gt;= 5, "MED","LOW")), IF(
            $B$8="Underlying Vulnerability", IF(
               'Compound Alert'!AA193 &gt;= 10, "HIGH",IF(
                  'Compound Alert'!AA193 &gt;= 7, "MED","LOW")),IF(
                     $B$8="Emerging Threat", IF(
                        'Compound Alert'!AH193 &gt;= 10, "HIGH",IF(
                            'Compound Alert'!AH193 &gt;= 7, "MED","LOW")))))</f>
        <v>#N/A</v>
      </c>
      <c r="M259" s="25" t="e">
        <f ca="1">IF(
   $B$8="Overall Alert",IF(
      'Compound Alert'!U193 &gt;= 7, "HIGH",IF(
         'Compound Alert'!U193 &gt;= 5, "MED","LOW")), IF(
            $B$8="Underlying Vulnerability", IF(
               'Compound Alert'!AB193 &gt;= 10, "HIGH",IF(
                  'Compound Alert'!AB193 &gt;= 7, "MED","LOW")),IF(
                     $B$8="Emerging Threat", IF(
                        'Compound Alert'!AI193 &gt;= 10, "HIGH",IF(
                            'Compound Alert'!AI193 &gt;= 7, "MED","LOW")))))</f>
        <v>#N/A</v>
      </c>
      <c r="N259" s="25" t="str">
        <f ca="1">IF(
   $B$8="Overall Alert",IF(
      'Compound Alert'!V193 &gt;= 7, "HIGH",IF(
         'Compound Alert'!V193 &gt;= 5, "MED","LOW")), IF(
            $B$8="Underlying Vulnerability", IF(
               'Compound Alert'!AC193 &gt;= 10, "HIGH",IF(
                  'Compound Alert'!AC193 &gt;= 7, "MED","LOW")),IF(
                     $B$8="Emerging Threat", IF(
                        'Compound Alert'!AJ193 &gt;= 10, "HIGH",IF(
                            'Compound Alert'!AJ193 &gt;= 7, "MED","LOW")))))</f>
        <v>LOW</v>
      </c>
      <c r="O259" s="25" t="str">
        <f ca="1">IF(
   $B$8="Overall Alert",IF(
      'Compound Alert'!W193 &gt;= 7, "HIGH",IF(
         'Compound Alert'!W193 &gt;= 5, "MED","LOW")), IF(
            $B$8="Underlying Vulnerability", IF(
               'Compound Alert'!AD193 &gt;= 10, "HIGH",IF(
                  'Compound Alert'!AD193 &gt;= 7, "MED","LOW")),IF(
                     $B$8="Emerging Threat", IF(
                        'Compound Alert'!AK193 &gt;= 10, "HIGH",IF(
                            'Compound Alert'!AK193 &gt;= 7, "MED","LOW")))))</f>
        <v>LOW</v>
      </c>
    </row>
    <row r="269" spans="1:15" x14ac:dyDescent="0.2">
      <c r="B269" s="28" t="s">
        <v>463</v>
      </c>
      <c r="G269" s="29" t="s">
        <v>464</v>
      </c>
    </row>
    <row r="270" spans="1:15" x14ac:dyDescent="0.2">
      <c r="B270" s="28">
        <v>0</v>
      </c>
      <c r="G270" s="29">
        <f t="shared" ref="G270:G276" ca="1" si="4">COUNTIFS($G$42:$G$231,"&gt;="&amp;B270,$G$42:$G$231,"&lt;"&amp;B271)</f>
        <v>102</v>
      </c>
    </row>
    <row r="271" spans="1:15" x14ac:dyDescent="0.2">
      <c r="B271" s="28">
        <v>1</v>
      </c>
      <c r="G271" s="29">
        <f t="shared" ca="1" si="4"/>
        <v>50</v>
      </c>
    </row>
    <row r="272" spans="1:15" x14ac:dyDescent="0.2">
      <c r="B272" s="28">
        <v>2</v>
      </c>
      <c r="G272" s="29">
        <f t="shared" ca="1" si="4"/>
        <v>23</v>
      </c>
    </row>
    <row r="273" spans="2:7" x14ac:dyDescent="0.2">
      <c r="B273" s="28">
        <v>3</v>
      </c>
      <c r="G273" s="29">
        <f t="shared" ca="1" si="4"/>
        <v>7</v>
      </c>
    </row>
    <row r="274" spans="2:7" x14ac:dyDescent="0.2">
      <c r="B274" s="28">
        <v>4</v>
      </c>
      <c r="G274" s="29">
        <f t="shared" ca="1" si="4"/>
        <v>5</v>
      </c>
    </row>
    <row r="275" spans="2:7" x14ac:dyDescent="0.2">
      <c r="B275" s="28">
        <v>5</v>
      </c>
      <c r="G275" s="29">
        <f t="shared" ca="1" si="4"/>
        <v>2</v>
      </c>
    </row>
    <row r="276" spans="2:7" x14ac:dyDescent="0.2">
      <c r="B276" s="28">
        <v>6</v>
      </c>
      <c r="G276" s="29">
        <f t="shared" ca="1" si="4"/>
        <v>1</v>
      </c>
    </row>
    <row r="277" spans="2:7" x14ac:dyDescent="0.2">
      <c r="B277" s="28">
        <v>7</v>
      </c>
    </row>
  </sheetData>
  <autoFilter ref="B41:O231" xr:uid="{AF15D802-11A7-724C-8F3F-C2A98827DA09}">
    <sortState xmlns:xlrd2="http://schemas.microsoft.com/office/spreadsheetml/2017/richdata2" ref="B42:O259">
      <sortCondition descending="1" ref="H41:H259"/>
    </sortState>
  </autoFilter>
  <dataConsolidate/>
  <mergeCells count="12">
    <mergeCell ref="B8:F8"/>
    <mergeCell ref="J8:N8"/>
    <mergeCell ref="J12:N12"/>
    <mergeCell ref="G40:H40"/>
    <mergeCell ref="B6:G6"/>
    <mergeCell ref="J6:O6"/>
    <mergeCell ref="J11:O11"/>
    <mergeCell ref="J10:O10"/>
    <mergeCell ref="J7:O7"/>
    <mergeCell ref="B11:G11"/>
    <mergeCell ref="B12:F12"/>
    <mergeCell ref="B7:G7"/>
  </mergeCells>
  <conditionalFormatting sqref="G42:G259">
    <cfRule type="dataBar" priority="12">
      <dataBar showValue="0">
        <cfvo type="num" val="0"/>
        <cfvo type="num" val="6"/>
        <color rgb="FFDD2C03"/>
      </dataBar>
      <extLst>
        <ext xmlns:x14="http://schemas.microsoft.com/office/spreadsheetml/2009/9/main" uri="{B025F937-C7B1-47D3-B67F-A62EFF666E3E}">
          <x14:id>{DE06D39C-A4BD-7F46-B69A-1668FC8053C9}</x14:id>
        </ext>
      </extLst>
    </cfRule>
  </conditionalFormatting>
  <conditionalFormatting sqref="H260:H265">
    <cfRule type="dataBar" priority="13">
      <dataBar>
        <cfvo type="min"/>
        <cfvo type="max"/>
        <color rgb="FFFF555A"/>
      </dataBar>
      <extLst>
        <ext xmlns:x14="http://schemas.microsoft.com/office/spreadsheetml/2009/9/main" uri="{B025F937-C7B1-47D3-B67F-A62EFF666E3E}">
          <x14:id>{B03B96EF-4ADD-2B4F-A046-D19C411E6D11}</x14:id>
        </ext>
      </extLst>
    </cfRule>
  </conditionalFormatting>
  <conditionalFormatting sqref="J42:O259">
    <cfRule type="expression" dxfId="323" priority="3">
      <formula>J42=""</formula>
    </cfRule>
    <cfRule type="containsText" dxfId="322" priority="4" operator="containsText" text="LOW">
      <formula>NOT(ISERROR(SEARCH("LOW",J42)))</formula>
    </cfRule>
    <cfRule type="containsText" dxfId="321" priority="5" operator="containsText" text="MED">
      <formula>NOT(ISERROR(SEARCH("MED",J42)))</formula>
    </cfRule>
    <cfRule type="containsText" dxfId="320" priority="6" operator="containsText" text="HIGH">
      <formula>NOT(ISERROR(SEARCH("HIGH",J42)))</formula>
    </cfRule>
  </conditionalFormatting>
  <conditionalFormatting sqref="J41:P41 P42:P231">
    <cfRule type="expression" dxfId="319" priority="14">
      <formula>J41=""</formula>
    </cfRule>
    <cfRule type="containsText" dxfId="318" priority="15" operator="containsText" text="LOW">
      <formula>NOT(ISERROR(SEARCH("LOW",J41)))</formula>
    </cfRule>
    <cfRule type="containsText" dxfId="317" priority="16" operator="containsText" text="MED">
      <formula>NOT(ISERROR(SEARCH("MED",J41)))</formula>
    </cfRule>
    <cfRule type="containsText" dxfId="316" priority="17" operator="containsText" text="HIGH">
      <formula>NOT(ISERROR(SEARCH("HIGH",J41)))</formula>
    </cfRule>
  </conditionalFormatting>
  <conditionalFormatting sqref="Q41:R231">
    <cfRule type="expression" dxfId="315" priority="20">
      <formula>Q41=""</formula>
    </cfRule>
    <cfRule type="cellIs" dxfId="314" priority="21" operator="between">
      <formula>0</formula>
      <formula>0.332</formula>
    </cfRule>
    <cfRule type="cellIs" dxfId="313" priority="22" operator="between">
      <formula>0.333333333333333</formula>
      <formula>0.665</formula>
    </cfRule>
    <cfRule type="cellIs" dxfId="312" priority="23" operator="between">
      <formula>0.666666666666667</formula>
      <formula>1</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DE06D39C-A4BD-7F46-B69A-1668FC8053C9}">
            <x14:dataBar minLength="0" maxLength="100" gradient="0" direction="rightToLeft">
              <x14:cfvo type="num">
                <xm:f>0</xm:f>
              </x14:cfvo>
              <x14:cfvo type="num">
                <xm:f>6</xm:f>
              </x14:cfvo>
              <x14:negativeFillColor rgb="FFFF0000"/>
              <x14:axisColor rgb="FF000000"/>
            </x14:dataBar>
          </x14:cfRule>
          <xm:sqref>G42:G259</xm:sqref>
        </x14:conditionalFormatting>
        <x14:conditionalFormatting xmlns:xm="http://schemas.microsoft.com/office/excel/2006/main">
          <x14:cfRule type="dataBar" id="{B03B96EF-4ADD-2B4F-A046-D19C411E6D11}">
            <x14:dataBar minLength="0" maxLength="100" gradient="0">
              <x14:cfvo type="autoMin"/>
              <x14:cfvo type="autoMax"/>
              <x14:negativeFillColor rgb="FFFF0000"/>
              <x14:axisColor rgb="FF000000"/>
            </x14:dataBar>
          </x14:cfRule>
          <xm:sqref>H260:H265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3A5C4E9-ACDC-E24E-AF80-010E4F8535D5}">
          <x14:formula1>
            <xm:f>Parameters!$B$46:$B$48</xm:f>
          </x14:formula1>
          <xm:sqref>B8:F8</xm:sqref>
        </x14:dataValidation>
        <x14:dataValidation type="list" allowBlank="1" showInputMessage="1" showErrorMessage="1" xr:uid="{A520AB1A-A3C4-444F-8819-461CBB88AD9E}">
          <x14:formula1>
            <xm:f>Parameters!$B$50:$B$51</xm:f>
          </x14:formula1>
          <xm:sqref>J12:N12</xm:sqref>
        </x14:dataValidation>
        <x14:dataValidation type="list" allowBlank="1" showInputMessage="1" showErrorMessage="1" xr:uid="{FD040325-4493-2A42-9C6D-0AF12753634F}">
          <x14:formula1>
            <xm:f>Parameters!$B$15:$B$17</xm:f>
          </x14:formula1>
          <xm:sqref>B12:F12</xm:sqref>
        </x14:dataValidation>
        <x14:dataValidation type="list" allowBlank="1" showInputMessage="1" showErrorMessage="1" xr:uid="{272A9665-91BA-DE4F-B629-677DA86D1BB0}">
          <x14:formula1>
            <xm:f>Parameters!$B$21:$B$27</xm:f>
          </x14:formula1>
          <xm:sqref>J8:N8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B1:R57"/>
  <sheetViews>
    <sheetView workbookViewId="0">
      <selection activeCell="P4" sqref="P4"/>
    </sheetView>
  </sheetViews>
  <sheetFormatPr baseColWidth="10" defaultRowHeight="16" x14ac:dyDescent="0.2"/>
  <cols>
    <col min="1" max="1" width="3" style="73" customWidth="1"/>
    <col min="2" max="2" width="9.5703125" style="73" bestFit="1" customWidth="1"/>
    <col min="3" max="3" width="23.42578125" style="73" bestFit="1" customWidth="1"/>
    <col min="4" max="4" width="10.140625" style="227" customWidth="1"/>
    <col min="5" max="5" width="38.140625" style="73" bestFit="1" customWidth="1"/>
    <col min="6" max="6" width="22.42578125" style="75" bestFit="1" customWidth="1"/>
    <col min="7" max="7" width="8.140625" style="75" bestFit="1" customWidth="1"/>
    <col min="8" max="8" width="12" style="236" bestFit="1" customWidth="1"/>
    <col min="9" max="9" width="9.5703125" style="233" hidden="1" customWidth="1"/>
    <col min="10" max="10" width="9" style="234" hidden="1" customWidth="1"/>
    <col min="11" max="11" width="30.28515625" style="78" hidden="1" customWidth="1"/>
    <col min="12" max="12" width="37.42578125" style="78" hidden="1" customWidth="1"/>
    <col min="13" max="13" width="8.5703125" style="76" hidden="1" customWidth="1"/>
    <col min="14" max="14" width="21.85546875" style="78" hidden="1" customWidth="1"/>
    <col min="15" max="15" width="18.85546875" style="78" hidden="1" customWidth="1"/>
    <col min="16" max="16" width="80.5703125" style="78" bestFit="1" customWidth="1"/>
    <col min="17" max="17" width="9.140625" style="78" customWidth="1"/>
    <col min="18" max="18" width="5.7109375" style="78" customWidth="1"/>
    <col min="19" max="16384" width="10.7109375" style="73"/>
  </cols>
  <sheetData>
    <row r="1" spans="2:18" x14ac:dyDescent="0.2">
      <c r="I1" s="75"/>
      <c r="J1" s="78"/>
    </row>
    <row r="2" spans="2:18" x14ac:dyDescent="0.2">
      <c r="B2" s="95" t="s">
        <v>414</v>
      </c>
      <c r="I2" s="276" t="s">
        <v>416</v>
      </c>
      <c r="J2" s="275" t="s">
        <v>421</v>
      </c>
      <c r="K2" s="275"/>
      <c r="L2" s="275"/>
      <c r="M2" s="275"/>
    </row>
    <row r="3" spans="2:18" ht="16" customHeight="1" x14ac:dyDescent="0.2">
      <c r="B3" s="96" t="s">
        <v>415</v>
      </c>
      <c r="I3" s="276"/>
      <c r="J3" s="275"/>
      <c r="K3" s="275"/>
      <c r="L3" s="275"/>
      <c r="M3" s="275"/>
    </row>
    <row r="4" spans="2:18" x14ac:dyDescent="0.2">
      <c r="B4" s="31"/>
      <c r="I4" s="276"/>
      <c r="J4" s="275"/>
      <c r="K4" s="275"/>
      <c r="L4" s="275"/>
      <c r="M4" s="275"/>
    </row>
    <row r="5" spans="2:18" x14ac:dyDescent="0.2">
      <c r="I5" s="75"/>
      <c r="J5" s="78"/>
    </row>
    <row r="6" spans="2:18" ht="18" customHeight="1" thickBot="1" x14ac:dyDescent="0.25">
      <c r="I6" s="274" t="s">
        <v>411</v>
      </c>
      <c r="J6" s="274"/>
      <c r="K6" s="223"/>
      <c r="L6" s="223"/>
    </row>
    <row r="7" spans="2:18" ht="18" thickBot="1" x14ac:dyDescent="0.25">
      <c r="B7" s="225" t="s">
        <v>542</v>
      </c>
      <c r="C7" s="74" t="s">
        <v>543</v>
      </c>
      <c r="D7" s="235" t="s">
        <v>544</v>
      </c>
      <c r="E7" s="74" t="s">
        <v>545</v>
      </c>
      <c r="F7" s="74" t="s">
        <v>546</v>
      </c>
      <c r="G7" s="74" t="s">
        <v>547</v>
      </c>
      <c r="H7" s="237" t="s">
        <v>548</v>
      </c>
      <c r="I7" s="245" t="s">
        <v>549</v>
      </c>
      <c r="J7" s="245" t="s">
        <v>550</v>
      </c>
      <c r="K7" s="224" t="s">
        <v>551</v>
      </c>
      <c r="L7" s="224" t="s">
        <v>552</v>
      </c>
      <c r="M7" s="77" t="s">
        <v>642</v>
      </c>
      <c r="N7" s="77" t="s">
        <v>643</v>
      </c>
      <c r="O7" s="231" t="s">
        <v>644</v>
      </c>
      <c r="P7" s="237" t="s">
        <v>645</v>
      </c>
      <c r="Q7" s="237" t="s">
        <v>553</v>
      </c>
      <c r="R7" s="237" t="s">
        <v>554</v>
      </c>
    </row>
    <row r="8" spans="2:18" ht="17" x14ac:dyDescent="0.2">
      <c r="B8" s="226" t="s">
        <v>549</v>
      </c>
      <c r="C8" s="227" t="s">
        <v>379</v>
      </c>
      <c r="D8" s="227">
        <v>1</v>
      </c>
      <c r="E8" s="227" t="s">
        <v>555</v>
      </c>
      <c r="F8" s="228" t="s">
        <v>556</v>
      </c>
      <c r="G8" s="228" t="s">
        <v>650</v>
      </c>
      <c r="H8" s="238">
        <v>44743</v>
      </c>
      <c r="I8" s="230">
        <v>1</v>
      </c>
      <c r="J8" s="230"/>
      <c r="K8" s="222" t="s">
        <v>506</v>
      </c>
      <c r="L8" s="222" t="s">
        <v>557</v>
      </c>
      <c r="M8" s="222" t="b">
        <v>0</v>
      </c>
      <c r="N8" s="232" t="s">
        <v>646</v>
      </c>
      <c r="O8" s="232" t="s">
        <v>851</v>
      </c>
      <c r="P8" s="232" t="s">
        <v>647</v>
      </c>
      <c r="Q8" s="232" t="b">
        <v>0</v>
      </c>
      <c r="R8" s="232" t="b">
        <v>1</v>
      </c>
    </row>
    <row r="9" spans="2:18" ht="17" x14ac:dyDescent="0.2">
      <c r="B9" s="226" t="s">
        <v>549</v>
      </c>
      <c r="C9" s="227" t="s">
        <v>379</v>
      </c>
      <c r="D9" s="227">
        <v>34</v>
      </c>
      <c r="E9" s="227" t="s">
        <v>648</v>
      </c>
      <c r="F9" s="228" t="s">
        <v>649</v>
      </c>
      <c r="G9" s="228" t="s">
        <v>650</v>
      </c>
      <c r="H9" s="238">
        <v>45092</v>
      </c>
      <c r="I9" s="230">
        <v>1</v>
      </c>
      <c r="J9" s="230"/>
      <c r="K9" s="222" t="s">
        <v>625</v>
      </c>
      <c r="L9" s="222" t="s">
        <v>651</v>
      </c>
      <c r="M9" s="222" t="b">
        <v>0</v>
      </c>
      <c r="N9" s="232" t="s">
        <v>652</v>
      </c>
      <c r="O9" s="232" t="s">
        <v>852</v>
      </c>
      <c r="P9" s="232" t="s">
        <v>653</v>
      </c>
      <c r="Q9" s="232" t="b">
        <v>0</v>
      </c>
      <c r="R9" s="232" t="b">
        <v>1</v>
      </c>
    </row>
    <row r="10" spans="2:18" ht="17" x14ac:dyDescent="0.2">
      <c r="B10" s="226" t="s">
        <v>549</v>
      </c>
      <c r="C10" s="227" t="s">
        <v>372</v>
      </c>
      <c r="D10" s="227">
        <v>2</v>
      </c>
      <c r="E10" s="227" t="s">
        <v>558</v>
      </c>
      <c r="F10" s="228" t="s">
        <v>559</v>
      </c>
      <c r="G10" s="228" t="s">
        <v>560</v>
      </c>
      <c r="H10" s="238">
        <v>44428</v>
      </c>
      <c r="I10" s="230">
        <v>2</v>
      </c>
      <c r="J10" s="230"/>
      <c r="K10" s="222" t="s">
        <v>386</v>
      </c>
      <c r="L10" s="222" t="s">
        <v>561</v>
      </c>
      <c r="M10" s="222" t="b">
        <v>0</v>
      </c>
      <c r="N10" s="232" t="s">
        <v>562</v>
      </c>
      <c r="O10" s="232" t="s">
        <v>853</v>
      </c>
      <c r="P10" s="232" t="s">
        <v>654</v>
      </c>
      <c r="Q10" s="232" t="b">
        <v>1</v>
      </c>
      <c r="R10" s="232" t="b">
        <v>1</v>
      </c>
    </row>
    <row r="11" spans="2:18" ht="17" x14ac:dyDescent="0.2">
      <c r="B11" s="226" t="s">
        <v>549</v>
      </c>
      <c r="C11" s="227" t="s">
        <v>372</v>
      </c>
      <c r="D11" s="227">
        <v>42</v>
      </c>
      <c r="E11" s="227" t="s">
        <v>780</v>
      </c>
      <c r="F11" s="228" t="s">
        <v>567</v>
      </c>
      <c r="G11" s="228" t="s">
        <v>650</v>
      </c>
      <c r="H11" s="238">
        <v>44805</v>
      </c>
      <c r="I11" s="230">
        <v>1</v>
      </c>
      <c r="J11" s="230"/>
      <c r="K11" s="222" t="s">
        <v>778</v>
      </c>
      <c r="L11" s="222" t="s">
        <v>781</v>
      </c>
      <c r="M11" s="222" t="b">
        <v>0</v>
      </c>
      <c r="N11" s="232" t="s">
        <v>782</v>
      </c>
      <c r="O11" s="232" t="s">
        <v>854</v>
      </c>
      <c r="P11" s="232" t="s">
        <v>783</v>
      </c>
      <c r="Q11" s="232" t="b">
        <v>0</v>
      </c>
      <c r="R11" s="232" t="b">
        <v>1</v>
      </c>
    </row>
    <row r="12" spans="2:18" ht="34" x14ac:dyDescent="0.2">
      <c r="B12" s="226" t="s">
        <v>549</v>
      </c>
      <c r="C12" s="227" t="s">
        <v>371</v>
      </c>
      <c r="D12" s="227">
        <v>3</v>
      </c>
      <c r="E12" s="227" t="s">
        <v>563</v>
      </c>
      <c r="F12" s="228" t="s">
        <v>564</v>
      </c>
      <c r="G12" s="228" t="s">
        <v>650</v>
      </c>
      <c r="H12" s="238">
        <v>44546</v>
      </c>
      <c r="I12" s="230">
        <v>1</v>
      </c>
      <c r="J12" s="230"/>
      <c r="K12" s="222" t="s">
        <v>387</v>
      </c>
      <c r="L12" s="222" t="s">
        <v>565</v>
      </c>
      <c r="M12" s="222" t="b">
        <v>0</v>
      </c>
      <c r="N12" s="232" t="s">
        <v>655</v>
      </c>
      <c r="O12" s="232" t="s">
        <v>855</v>
      </c>
      <c r="P12" s="232" t="s">
        <v>656</v>
      </c>
      <c r="Q12" s="232" t="b">
        <v>0</v>
      </c>
      <c r="R12" s="232" t="b">
        <v>1</v>
      </c>
    </row>
    <row r="13" spans="2:18" ht="17" x14ac:dyDescent="0.2">
      <c r="B13" s="226" t="s">
        <v>549</v>
      </c>
      <c r="C13" s="227" t="s">
        <v>373</v>
      </c>
      <c r="D13" s="227">
        <v>5</v>
      </c>
      <c r="E13" s="227" t="s">
        <v>612</v>
      </c>
      <c r="F13" s="228" t="s">
        <v>567</v>
      </c>
      <c r="G13" s="228" t="s">
        <v>568</v>
      </c>
      <c r="H13" s="238">
        <v>44986</v>
      </c>
      <c r="I13" s="230">
        <v>2</v>
      </c>
      <c r="J13" s="230"/>
      <c r="K13" s="222" t="s">
        <v>388</v>
      </c>
      <c r="L13" s="222" t="s">
        <v>569</v>
      </c>
      <c r="M13" s="222" t="b">
        <v>0</v>
      </c>
      <c r="N13" s="232" t="s">
        <v>657</v>
      </c>
      <c r="O13" s="232" t="s">
        <v>856</v>
      </c>
      <c r="P13" s="232" t="s">
        <v>658</v>
      </c>
      <c r="Q13" s="232" t="b">
        <v>1</v>
      </c>
      <c r="R13" s="232" t="b">
        <v>1</v>
      </c>
    </row>
    <row r="14" spans="2:18" ht="34" x14ac:dyDescent="0.2">
      <c r="B14" s="226" t="s">
        <v>549</v>
      </c>
      <c r="C14" s="227" t="s">
        <v>373</v>
      </c>
      <c r="D14" s="227">
        <v>43</v>
      </c>
      <c r="E14" s="227" t="s">
        <v>784</v>
      </c>
      <c r="F14" s="228" t="s">
        <v>556</v>
      </c>
      <c r="G14" s="228" t="s">
        <v>588</v>
      </c>
      <c r="H14" s="238" t="s">
        <v>879</v>
      </c>
      <c r="I14" s="230">
        <v>1</v>
      </c>
      <c r="J14" s="230">
        <v>1</v>
      </c>
      <c r="K14" s="222" t="s">
        <v>618</v>
      </c>
      <c r="L14" s="222" t="s">
        <v>619</v>
      </c>
      <c r="M14" s="222" t="b">
        <v>0</v>
      </c>
      <c r="N14" s="232" t="s">
        <v>685</v>
      </c>
      <c r="O14" s="232" t="s">
        <v>857</v>
      </c>
      <c r="P14" s="232" t="s">
        <v>686</v>
      </c>
      <c r="Q14" s="232" t="b">
        <v>0</v>
      </c>
      <c r="R14" s="232" t="b">
        <v>1</v>
      </c>
    </row>
    <row r="15" spans="2:18" ht="17" x14ac:dyDescent="0.2">
      <c r="B15" s="226" t="s">
        <v>549</v>
      </c>
      <c r="C15" s="227" t="s">
        <v>570</v>
      </c>
      <c r="D15" s="227">
        <v>6</v>
      </c>
      <c r="E15" s="227" t="s">
        <v>571</v>
      </c>
      <c r="F15" s="228" t="s">
        <v>566</v>
      </c>
      <c r="G15" s="228" t="s">
        <v>650</v>
      </c>
      <c r="H15" s="238">
        <v>45016</v>
      </c>
      <c r="I15" s="229">
        <v>1</v>
      </c>
      <c r="J15" s="230"/>
      <c r="K15" s="222" t="s">
        <v>389</v>
      </c>
      <c r="L15" s="222" t="s">
        <v>572</v>
      </c>
      <c r="M15" s="222" t="b">
        <v>0</v>
      </c>
      <c r="N15" s="232" t="s">
        <v>659</v>
      </c>
      <c r="O15" s="232" t="s">
        <v>858</v>
      </c>
      <c r="P15" s="232" t="s">
        <v>660</v>
      </c>
      <c r="Q15" s="232" t="b">
        <v>0</v>
      </c>
      <c r="R15" s="232" t="b">
        <v>1</v>
      </c>
    </row>
    <row r="16" spans="2:18" ht="17" x14ac:dyDescent="0.2">
      <c r="B16" s="226" t="s">
        <v>549</v>
      </c>
      <c r="C16" s="227" t="s">
        <v>390</v>
      </c>
      <c r="D16" s="227">
        <v>7</v>
      </c>
      <c r="E16" s="227" t="s">
        <v>573</v>
      </c>
      <c r="F16" s="228" t="s">
        <v>566</v>
      </c>
      <c r="G16" s="228" t="s">
        <v>650</v>
      </c>
      <c r="H16" s="238">
        <v>45016</v>
      </c>
      <c r="I16" s="229">
        <v>1</v>
      </c>
      <c r="J16" s="230"/>
      <c r="K16" s="222" t="s">
        <v>391</v>
      </c>
      <c r="L16" s="222" t="s">
        <v>574</v>
      </c>
      <c r="M16" s="222" t="b">
        <v>0</v>
      </c>
      <c r="N16" s="232" t="s">
        <v>661</v>
      </c>
      <c r="O16" s="232" t="s">
        <v>858</v>
      </c>
      <c r="P16" s="232" t="s">
        <v>660</v>
      </c>
      <c r="Q16" s="232" t="b">
        <v>0</v>
      </c>
      <c r="R16" s="232" t="b">
        <v>1</v>
      </c>
    </row>
    <row r="17" spans="2:18" ht="17" x14ac:dyDescent="0.2">
      <c r="B17" s="226" t="s">
        <v>575</v>
      </c>
      <c r="C17" s="227" t="s">
        <v>379</v>
      </c>
      <c r="D17" s="227">
        <v>8</v>
      </c>
      <c r="E17" s="227" t="s">
        <v>576</v>
      </c>
      <c r="F17" s="228" t="s">
        <v>577</v>
      </c>
      <c r="G17" s="228" t="s">
        <v>601</v>
      </c>
      <c r="H17" s="238">
        <v>45103</v>
      </c>
      <c r="I17" s="229"/>
      <c r="J17" s="230">
        <v>1</v>
      </c>
      <c r="K17" s="222" t="s">
        <v>413</v>
      </c>
      <c r="L17" s="222" t="s">
        <v>578</v>
      </c>
      <c r="M17" s="222" t="b">
        <v>1</v>
      </c>
      <c r="N17" s="232" t="s">
        <v>579</v>
      </c>
      <c r="O17" s="232" t="s">
        <v>859</v>
      </c>
      <c r="P17" s="232" t="s">
        <v>662</v>
      </c>
      <c r="Q17" s="232" t="b">
        <v>0</v>
      </c>
      <c r="R17" s="232" t="b">
        <v>1</v>
      </c>
    </row>
    <row r="18" spans="2:18" ht="34" x14ac:dyDescent="0.2">
      <c r="B18" s="226" t="s">
        <v>575</v>
      </c>
      <c r="C18" s="227" t="s">
        <v>379</v>
      </c>
      <c r="D18" s="227">
        <v>32</v>
      </c>
      <c r="E18" s="227" t="s">
        <v>580</v>
      </c>
      <c r="F18" s="228" t="s">
        <v>581</v>
      </c>
      <c r="G18" s="228" t="s">
        <v>560</v>
      </c>
      <c r="H18" s="238" t="s">
        <v>933</v>
      </c>
      <c r="I18" s="229"/>
      <c r="J18" s="230">
        <v>1</v>
      </c>
      <c r="K18" s="222" t="s">
        <v>523</v>
      </c>
      <c r="L18" s="222" t="s">
        <v>582</v>
      </c>
      <c r="M18" s="222" t="b">
        <v>1</v>
      </c>
      <c r="N18" s="232" t="s">
        <v>860</v>
      </c>
      <c r="O18" s="232" t="s">
        <v>861</v>
      </c>
      <c r="P18" s="232" t="s">
        <v>663</v>
      </c>
      <c r="Q18" s="232" t="b">
        <v>0</v>
      </c>
      <c r="R18" s="232" t="b">
        <v>1</v>
      </c>
    </row>
    <row r="19" spans="2:18" ht="17" x14ac:dyDescent="0.2">
      <c r="B19" s="226" t="s">
        <v>575</v>
      </c>
      <c r="C19" s="227" t="s">
        <v>379</v>
      </c>
      <c r="D19" s="227">
        <v>36</v>
      </c>
      <c r="E19" s="227" t="s">
        <v>664</v>
      </c>
      <c r="F19" s="228" t="s">
        <v>665</v>
      </c>
      <c r="G19" s="228" t="s">
        <v>560</v>
      </c>
      <c r="H19" s="238">
        <v>45058</v>
      </c>
      <c r="I19" s="229"/>
      <c r="J19" s="230">
        <v>1</v>
      </c>
      <c r="K19" s="222" t="s">
        <v>626</v>
      </c>
      <c r="L19" s="222" t="s">
        <v>799</v>
      </c>
      <c r="M19" s="222" t="b">
        <v>1</v>
      </c>
      <c r="N19" s="232" t="s">
        <v>666</v>
      </c>
      <c r="O19" s="232" t="s">
        <v>862</v>
      </c>
      <c r="P19" s="232" t="s">
        <v>667</v>
      </c>
      <c r="Q19" s="232" t="b">
        <v>0</v>
      </c>
      <c r="R19" s="232" t="b">
        <v>1</v>
      </c>
    </row>
    <row r="20" spans="2:18" ht="17" x14ac:dyDescent="0.2">
      <c r="B20" s="226" t="s">
        <v>575</v>
      </c>
      <c r="C20" s="227" t="s">
        <v>379</v>
      </c>
      <c r="D20" s="227">
        <v>37</v>
      </c>
      <c r="E20" s="227" t="s">
        <v>668</v>
      </c>
      <c r="F20" s="228" t="s">
        <v>567</v>
      </c>
      <c r="G20" s="228" t="s">
        <v>568</v>
      </c>
      <c r="H20" s="238">
        <v>44986</v>
      </c>
      <c r="I20" s="229"/>
      <c r="J20" s="230">
        <v>1</v>
      </c>
      <c r="K20" s="222" t="s">
        <v>627</v>
      </c>
      <c r="L20" s="222" t="s">
        <v>669</v>
      </c>
      <c r="M20" s="222" t="b">
        <v>0</v>
      </c>
      <c r="N20" s="232" t="s">
        <v>670</v>
      </c>
      <c r="O20" s="232" t="s">
        <v>856</v>
      </c>
      <c r="P20" s="232" t="s">
        <v>658</v>
      </c>
      <c r="Q20" s="232" t="b">
        <v>0</v>
      </c>
      <c r="R20" s="232" t="b">
        <v>1</v>
      </c>
    </row>
    <row r="21" spans="2:18" ht="17" x14ac:dyDescent="0.2">
      <c r="B21" s="226" t="s">
        <v>575</v>
      </c>
      <c r="C21" s="227" t="s">
        <v>379</v>
      </c>
      <c r="D21" s="227">
        <v>38</v>
      </c>
      <c r="E21" s="227" t="s">
        <v>671</v>
      </c>
      <c r="F21" s="228" t="s">
        <v>577</v>
      </c>
      <c r="G21" s="228" t="s">
        <v>601</v>
      </c>
      <c r="H21" s="238">
        <v>45103</v>
      </c>
      <c r="I21" s="229"/>
      <c r="J21" s="230">
        <v>1</v>
      </c>
      <c r="K21" s="222" t="s">
        <v>628</v>
      </c>
      <c r="L21" s="222" t="s">
        <v>672</v>
      </c>
      <c r="M21" s="222" t="b">
        <v>1</v>
      </c>
      <c r="N21" s="232" t="s">
        <v>673</v>
      </c>
      <c r="O21" s="232" t="s">
        <v>859</v>
      </c>
      <c r="P21" s="232" t="s">
        <v>662</v>
      </c>
      <c r="Q21" s="232" t="b">
        <v>0</v>
      </c>
      <c r="R21" s="232" t="b">
        <v>1</v>
      </c>
    </row>
    <row r="22" spans="2:18" ht="17" x14ac:dyDescent="0.2">
      <c r="B22" s="226" t="s">
        <v>575</v>
      </c>
      <c r="C22" s="227" t="s">
        <v>372</v>
      </c>
      <c r="D22" s="227">
        <v>11</v>
      </c>
      <c r="E22" s="227" t="s">
        <v>583</v>
      </c>
      <c r="F22" s="228" t="s">
        <v>584</v>
      </c>
      <c r="G22" s="228" t="s">
        <v>560</v>
      </c>
      <c r="H22" s="238">
        <v>45077</v>
      </c>
      <c r="I22" s="229"/>
      <c r="J22" s="229">
        <v>1</v>
      </c>
      <c r="K22" s="222" t="s">
        <v>793</v>
      </c>
      <c r="L22" s="222" t="s">
        <v>798</v>
      </c>
      <c r="M22" s="222" t="b">
        <v>0</v>
      </c>
      <c r="N22" s="232" t="s">
        <v>585</v>
      </c>
      <c r="O22" s="232" t="s">
        <v>863</v>
      </c>
      <c r="P22" s="232" t="s">
        <v>674</v>
      </c>
      <c r="Q22" s="232" t="b">
        <v>0</v>
      </c>
      <c r="R22" s="232" t="b">
        <v>1</v>
      </c>
    </row>
    <row r="23" spans="2:18" ht="17" x14ac:dyDescent="0.2">
      <c r="B23" s="226" t="s">
        <v>575</v>
      </c>
      <c r="C23" s="227" t="s">
        <v>372</v>
      </c>
      <c r="D23" s="227">
        <v>12</v>
      </c>
      <c r="E23" s="227" t="s">
        <v>586</v>
      </c>
      <c r="F23" s="228" t="s">
        <v>587</v>
      </c>
      <c r="G23" s="228" t="s">
        <v>588</v>
      </c>
      <c r="H23" s="238">
        <v>44803</v>
      </c>
      <c r="I23" s="229"/>
      <c r="J23" s="229">
        <v>1</v>
      </c>
      <c r="K23" s="222" t="s">
        <v>438</v>
      </c>
      <c r="L23" s="222" t="s">
        <v>589</v>
      </c>
      <c r="M23" s="222" t="b">
        <v>0</v>
      </c>
      <c r="N23" s="232" t="s">
        <v>675</v>
      </c>
      <c r="O23" s="232" t="s">
        <v>864</v>
      </c>
      <c r="P23" s="232" t="s">
        <v>676</v>
      </c>
      <c r="Q23" s="232" t="b">
        <v>0</v>
      </c>
      <c r="R23" s="232" t="b">
        <v>1</v>
      </c>
    </row>
    <row r="24" spans="2:18" ht="17" x14ac:dyDescent="0.2">
      <c r="B24" s="226" t="s">
        <v>575</v>
      </c>
      <c r="C24" s="227" t="s">
        <v>372</v>
      </c>
      <c r="D24" s="227">
        <v>13</v>
      </c>
      <c r="E24" s="227" t="s">
        <v>624</v>
      </c>
      <c r="F24" s="228" t="s">
        <v>556</v>
      </c>
      <c r="G24" s="228" t="s">
        <v>568</v>
      </c>
      <c r="H24" s="238">
        <v>45042</v>
      </c>
      <c r="I24" s="229"/>
      <c r="J24" s="229">
        <v>1</v>
      </c>
      <c r="K24" s="222" t="s">
        <v>392</v>
      </c>
      <c r="L24" s="222" t="s">
        <v>590</v>
      </c>
      <c r="M24" s="222" t="b">
        <v>0</v>
      </c>
      <c r="N24" s="232" t="s">
        <v>591</v>
      </c>
      <c r="O24" s="232" t="s">
        <v>865</v>
      </c>
      <c r="P24" s="232" t="s">
        <v>677</v>
      </c>
      <c r="Q24" s="232" t="b">
        <v>0</v>
      </c>
      <c r="R24" s="232" t="b">
        <v>1</v>
      </c>
    </row>
    <row r="25" spans="2:18" ht="17" x14ac:dyDescent="0.2">
      <c r="B25" s="226" t="s">
        <v>575</v>
      </c>
      <c r="C25" s="227" t="s">
        <v>371</v>
      </c>
      <c r="D25" s="227">
        <v>21</v>
      </c>
      <c r="E25" s="227" t="s">
        <v>593</v>
      </c>
      <c r="F25" s="228" t="s">
        <v>594</v>
      </c>
      <c r="G25" s="228" t="s">
        <v>560</v>
      </c>
      <c r="H25" s="238">
        <v>45097</v>
      </c>
      <c r="I25" s="229"/>
      <c r="J25" s="229">
        <v>1</v>
      </c>
      <c r="K25" s="222" t="s">
        <v>524</v>
      </c>
      <c r="L25" s="222" t="s">
        <v>595</v>
      </c>
      <c r="M25" s="222" t="b">
        <v>1</v>
      </c>
      <c r="N25" s="232" t="s">
        <v>678</v>
      </c>
      <c r="O25" s="232" t="s">
        <v>866</v>
      </c>
      <c r="P25" s="232" t="s">
        <v>679</v>
      </c>
      <c r="Q25" s="232" t="b">
        <v>0</v>
      </c>
      <c r="R25" s="232" t="b">
        <v>1</v>
      </c>
    </row>
    <row r="26" spans="2:18" ht="17" x14ac:dyDescent="0.2">
      <c r="B26" s="226" t="s">
        <v>575</v>
      </c>
      <c r="C26" s="227" t="s">
        <v>371</v>
      </c>
      <c r="D26" s="227">
        <v>39</v>
      </c>
      <c r="E26" s="227" t="s">
        <v>680</v>
      </c>
      <c r="F26" s="228" t="s">
        <v>681</v>
      </c>
      <c r="G26" s="228" t="s">
        <v>560</v>
      </c>
      <c r="H26" s="238">
        <v>45103</v>
      </c>
      <c r="I26" s="229"/>
      <c r="J26" s="229">
        <v>1</v>
      </c>
      <c r="K26" s="222" t="s">
        <v>632</v>
      </c>
      <c r="L26" s="222" t="s">
        <v>682</v>
      </c>
      <c r="M26" s="222" t="b">
        <v>1</v>
      </c>
      <c r="N26" s="232" t="s">
        <v>683</v>
      </c>
      <c r="O26" s="232" t="s">
        <v>867</v>
      </c>
      <c r="P26" s="232" t="s">
        <v>684</v>
      </c>
      <c r="Q26" s="232" t="b">
        <v>0</v>
      </c>
      <c r="R26" s="232" t="b">
        <v>1</v>
      </c>
    </row>
    <row r="27" spans="2:18" ht="17" x14ac:dyDescent="0.2">
      <c r="B27" s="226" t="s">
        <v>575</v>
      </c>
      <c r="C27" s="227" t="s">
        <v>373</v>
      </c>
      <c r="D27" s="227">
        <v>22</v>
      </c>
      <c r="E27" s="227" t="s">
        <v>613</v>
      </c>
      <c r="F27" s="228" t="s">
        <v>567</v>
      </c>
      <c r="G27" s="228" t="s">
        <v>568</v>
      </c>
      <c r="H27" s="238">
        <v>44986</v>
      </c>
      <c r="I27" s="229"/>
      <c r="J27" s="229">
        <v>2</v>
      </c>
      <c r="K27" s="222" t="s">
        <v>393</v>
      </c>
      <c r="L27" s="222" t="s">
        <v>596</v>
      </c>
      <c r="M27" s="222" t="b">
        <v>0</v>
      </c>
      <c r="N27" s="232" t="s">
        <v>657</v>
      </c>
      <c r="O27" s="232" t="s">
        <v>856</v>
      </c>
      <c r="P27" s="232" t="s">
        <v>658</v>
      </c>
      <c r="Q27" s="232" t="b">
        <v>1</v>
      </c>
      <c r="R27" s="232" t="b">
        <v>1</v>
      </c>
    </row>
    <row r="28" spans="2:18" ht="17" x14ac:dyDescent="0.2">
      <c r="B28" s="226" t="s">
        <v>575</v>
      </c>
      <c r="C28" s="227" t="s">
        <v>373</v>
      </c>
      <c r="D28" s="227">
        <v>33</v>
      </c>
      <c r="E28" s="227" t="s">
        <v>784</v>
      </c>
      <c r="F28" s="228" t="s">
        <v>556</v>
      </c>
      <c r="G28" s="228" t="s">
        <v>588</v>
      </c>
      <c r="H28" s="238">
        <v>44882</v>
      </c>
      <c r="I28" s="229">
        <v>1</v>
      </c>
      <c r="J28" s="230">
        <v>1</v>
      </c>
      <c r="K28" s="222" t="s">
        <v>618</v>
      </c>
      <c r="L28" s="222" t="s">
        <v>619</v>
      </c>
      <c r="M28" s="222" t="b">
        <v>0</v>
      </c>
      <c r="N28" s="232" t="s">
        <v>685</v>
      </c>
      <c r="O28" s="232" t="s">
        <v>868</v>
      </c>
      <c r="P28" s="232" t="s">
        <v>686</v>
      </c>
      <c r="Q28" s="232" t="b">
        <v>0</v>
      </c>
      <c r="R28" s="232" t="b">
        <v>1</v>
      </c>
    </row>
    <row r="29" spans="2:18" ht="34" x14ac:dyDescent="0.2">
      <c r="B29" s="226" t="s">
        <v>575</v>
      </c>
      <c r="C29" s="227" t="s">
        <v>570</v>
      </c>
      <c r="D29" s="227">
        <v>23</v>
      </c>
      <c r="E29" s="227" t="s">
        <v>597</v>
      </c>
      <c r="F29" s="228" t="s">
        <v>598</v>
      </c>
      <c r="G29" s="228" t="s">
        <v>592</v>
      </c>
      <c r="H29" s="238">
        <v>45103</v>
      </c>
      <c r="I29" s="229"/>
      <c r="J29" s="230">
        <v>1</v>
      </c>
      <c r="K29" s="222" t="s">
        <v>395</v>
      </c>
      <c r="L29" s="222" t="s">
        <v>599</v>
      </c>
      <c r="M29" s="222" t="b">
        <v>1</v>
      </c>
      <c r="N29" s="232" t="s">
        <v>687</v>
      </c>
      <c r="O29" s="232" t="s">
        <v>869</v>
      </c>
      <c r="P29" s="232" t="s">
        <v>688</v>
      </c>
      <c r="Q29" s="232" t="b">
        <v>0</v>
      </c>
      <c r="R29" s="232" t="b">
        <v>1</v>
      </c>
    </row>
    <row r="30" spans="2:18" ht="17" x14ac:dyDescent="0.2">
      <c r="B30" s="226" t="s">
        <v>575</v>
      </c>
      <c r="C30" s="227" t="s">
        <v>570</v>
      </c>
      <c r="D30" s="227">
        <v>24</v>
      </c>
      <c r="E30" s="227" t="s">
        <v>600</v>
      </c>
      <c r="F30" s="228" t="s">
        <v>584</v>
      </c>
      <c r="G30" s="228" t="s">
        <v>601</v>
      </c>
      <c r="H30" s="238">
        <v>45097</v>
      </c>
      <c r="I30" s="229"/>
      <c r="J30" s="230">
        <v>1</v>
      </c>
      <c r="K30" s="222" t="s">
        <v>396</v>
      </c>
      <c r="L30" s="222" t="s">
        <v>396</v>
      </c>
      <c r="M30" s="222" t="b">
        <v>0</v>
      </c>
      <c r="N30" s="232" t="s">
        <v>689</v>
      </c>
      <c r="O30" s="232" t="s">
        <v>870</v>
      </c>
      <c r="P30" s="232" t="s">
        <v>690</v>
      </c>
      <c r="Q30" s="232" t="b">
        <v>0</v>
      </c>
      <c r="R30" s="232" t="b">
        <v>1</v>
      </c>
    </row>
    <row r="31" spans="2:18" ht="17" x14ac:dyDescent="0.2">
      <c r="B31" s="226" t="s">
        <v>575</v>
      </c>
      <c r="C31" s="227" t="s">
        <v>570</v>
      </c>
      <c r="D31" s="227">
        <v>25</v>
      </c>
      <c r="E31" s="227" t="s">
        <v>602</v>
      </c>
      <c r="F31" s="228" t="s">
        <v>566</v>
      </c>
      <c r="G31" s="228" t="s">
        <v>592</v>
      </c>
      <c r="H31" s="238">
        <v>45083</v>
      </c>
      <c r="I31" s="229"/>
      <c r="J31" s="230">
        <v>1</v>
      </c>
      <c r="K31" s="222" t="s">
        <v>810</v>
      </c>
      <c r="L31" s="222" t="s">
        <v>812</v>
      </c>
      <c r="M31" s="222" t="b">
        <v>1</v>
      </c>
      <c r="N31" s="232" t="s">
        <v>880</v>
      </c>
      <c r="O31" s="232" t="s">
        <v>881</v>
      </c>
      <c r="P31" s="232" t="s">
        <v>882</v>
      </c>
      <c r="Q31" s="232" t="b">
        <v>0</v>
      </c>
      <c r="R31" s="232" t="b">
        <v>1</v>
      </c>
    </row>
    <row r="32" spans="2:18" ht="34" x14ac:dyDescent="0.2">
      <c r="B32" s="226" t="s">
        <v>575</v>
      </c>
      <c r="C32" s="227" t="s">
        <v>570</v>
      </c>
      <c r="D32" s="227">
        <v>26</v>
      </c>
      <c r="E32" s="227" t="s">
        <v>603</v>
      </c>
      <c r="F32" s="228" t="s">
        <v>604</v>
      </c>
      <c r="G32" s="228" t="s">
        <v>605</v>
      </c>
      <c r="H32" s="238">
        <v>45093</v>
      </c>
      <c r="I32" s="229"/>
      <c r="J32" s="230">
        <v>1</v>
      </c>
      <c r="K32" s="222" t="s">
        <v>394</v>
      </c>
      <c r="L32" s="222" t="s">
        <v>606</v>
      </c>
      <c r="M32" s="222" t="b">
        <v>1</v>
      </c>
      <c r="N32" s="232" t="s">
        <v>691</v>
      </c>
      <c r="O32" s="232" t="s">
        <v>691</v>
      </c>
      <c r="P32" s="232" t="s">
        <v>692</v>
      </c>
      <c r="Q32" s="232" t="b">
        <v>0</v>
      </c>
      <c r="R32" s="232" t="b">
        <v>1</v>
      </c>
    </row>
    <row r="33" spans="2:18" ht="17" x14ac:dyDescent="0.2">
      <c r="B33" s="226" t="s">
        <v>575</v>
      </c>
      <c r="C33" s="227" t="s">
        <v>570</v>
      </c>
      <c r="D33" s="227">
        <v>41</v>
      </c>
      <c r="E33" s="227" t="s">
        <v>693</v>
      </c>
      <c r="F33" s="228" t="s">
        <v>665</v>
      </c>
      <c r="G33" s="228" t="s">
        <v>560</v>
      </c>
      <c r="H33" s="238">
        <v>45058</v>
      </c>
      <c r="I33" s="229"/>
      <c r="J33" s="230">
        <v>1</v>
      </c>
      <c r="K33" s="222" t="s">
        <v>638</v>
      </c>
      <c r="L33" s="222" t="s">
        <v>694</v>
      </c>
      <c r="M33" s="222" t="b">
        <v>1</v>
      </c>
      <c r="N33" s="232" t="s">
        <v>666</v>
      </c>
      <c r="O33" s="232" t="s">
        <v>871</v>
      </c>
      <c r="P33" s="232" t="s">
        <v>667</v>
      </c>
      <c r="Q33" s="232" t="b">
        <v>0</v>
      </c>
      <c r="R33" s="232" t="b">
        <v>1</v>
      </c>
    </row>
    <row r="34" spans="2:18" ht="17" x14ac:dyDescent="0.2">
      <c r="B34" s="226" t="s">
        <v>575</v>
      </c>
      <c r="C34" s="227" t="s">
        <v>390</v>
      </c>
      <c r="D34" s="227">
        <v>27</v>
      </c>
      <c r="E34" s="227" t="s">
        <v>607</v>
      </c>
      <c r="F34" s="228" t="s">
        <v>608</v>
      </c>
      <c r="G34" s="228" t="s">
        <v>588</v>
      </c>
      <c r="H34" s="238">
        <v>45023</v>
      </c>
      <c r="I34" s="229"/>
      <c r="J34" s="230">
        <v>1</v>
      </c>
      <c r="K34" s="222" t="s">
        <v>478</v>
      </c>
      <c r="L34" s="222" t="s">
        <v>609</v>
      </c>
      <c r="M34" s="222" t="b">
        <v>0</v>
      </c>
      <c r="N34" s="232" t="s">
        <v>695</v>
      </c>
      <c r="O34" s="232" t="s">
        <v>872</v>
      </c>
      <c r="P34" s="232" t="s">
        <v>696</v>
      </c>
      <c r="Q34" s="232" t="b">
        <v>0</v>
      </c>
      <c r="R34" s="232" t="b">
        <v>1</v>
      </c>
    </row>
    <row r="35" spans="2:18" ht="17" x14ac:dyDescent="0.2">
      <c r="B35" s="226" t="s">
        <v>575</v>
      </c>
      <c r="C35" s="227" t="s">
        <v>390</v>
      </c>
      <c r="D35" s="227">
        <v>28</v>
      </c>
      <c r="E35" s="227" t="s">
        <v>620</v>
      </c>
      <c r="F35" s="228" t="s">
        <v>556</v>
      </c>
      <c r="G35" s="228" t="s">
        <v>588</v>
      </c>
      <c r="H35" s="238">
        <v>44882</v>
      </c>
      <c r="I35" s="229"/>
      <c r="J35" s="230">
        <v>1</v>
      </c>
      <c r="K35" s="222" t="s">
        <v>439</v>
      </c>
      <c r="L35" s="222" t="s">
        <v>610</v>
      </c>
      <c r="M35" s="222" t="b">
        <v>0</v>
      </c>
      <c r="N35" s="232" t="s">
        <v>685</v>
      </c>
      <c r="O35" s="232" t="s">
        <v>868</v>
      </c>
      <c r="P35" s="232" t="s">
        <v>686</v>
      </c>
      <c r="Q35" s="232" t="b">
        <v>0</v>
      </c>
      <c r="R35" s="232" t="b">
        <v>1</v>
      </c>
    </row>
    <row r="36" spans="2:18" ht="17" x14ac:dyDescent="0.2">
      <c r="B36" s="226" t="s">
        <v>575</v>
      </c>
      <c r="C36" s="227" t="s">
        <v>390</v>
      </c>
      <c r="D36" s="227">
        <v>31</v>
      </c>
      <c r="E36" s="227" t="s">
        <v>837</v>
      </c>
      <c r="F36" s="228" t="s">
        <v>556</v>
      </c>
      <c r="G36" s="228" t="s">
        <v>588</v>
      </c>
      <c r="H36" s="238">
        <v>44869</v>
      </c>
      <c r="I36" s="229"/>
      <c r="J36" s="230">
        <v>1</v>
      </c>
      <c r="K36" s="222" t="s">
        <v>440</v>
      </c>
      <c r="L36" s="222" t="s">
        <v>611</v>
      </c>
      <c r="M36" s="222" t="b">
        <v>0</v>
      </c>
      <c r="N36" s="232" t="s">
        <v>697</v>
      </c>
      <c r="O36" s="232" t="s">
        <v>873</v>
      </c>
      <c r="P36" s="232"/>
      <c r="Q36" s="232" t="b">
        <v>0</v>
      </c>
      <c r="R36" s="232" t="b">
        <v>1</v>
      </c>
    </row>
    <row r="37" spans="2:18" ht="17" x14ac:dyDescent="0.2">
      <c r="B37" s="226" t="s">
        <v>575</v>
      </c>
      <c r="C37" s="227" t="s">
        <v>390</v>
      </c>
      <c r="D37" s="227">
        <v>40</v>
      </c>
      <c r="E37" s="227" t="s">
        <v>698</v>
      </c>
      <c r="F37" s="228" t="s">
        <v>665</v>
      </c>
      <c r="G37" s="228" t="s">
        <v>560</v>
      </c>
      <c r="H37" s="238">
        <v>45058</v>
      </c>
      <c r="I37" s="229"/>
      <c r="J37" s="230">
        <v>1</v>
      </c>
      <c r="K37" s="222" t="s">
        <v>640</v>
      </c>
      <c r="L37" s="222" t="s">
        <v>699</v>
      </c>
      <c r="M37" s="222" t="b">
        <v>1</v>
      </c>
      <c r="N37" s="232" t="s">
        <v>666</v>
      </c>
      <c r="O37" s="232" t="s">
        <v>874</v>
      </c>
      <c r="P37" s="232" t="s">
        <v>667</v>
      </c>
      <c r="Q37" s="232" t="b">
        <v>0</v>
      </c>
      <c r="R37" s="232" t="b">
        <v>1</v>
      </c>
    </row>
    <row r="38" spans="2:18" x14ac:dyDescent="0.2">
      <c r="K38" s="232"/>
      <c r="L38" s="232"/>
      <c r="M38" s="222"/>
      <c r="N38" s="232"/>
      <c r="O38" s="232"/>
      <c r="P38" s="232"/>
      <c r="Q38" s="232"/>
      <c r="R38" s="232"/>
    </row>
    <row r="39" spans="2:18" x14ac:dyDescent="0.2">
      <c r="K39" s="232"/>
      <c r="L39" s="232"/>
      <c r="M39" s="222"/>
      <c r="N39" s="232"/>
      <c r="O39" s="232"/>
      <c r="P39" s="232"/>
      <c r="Q39" s="232"/>
      <c r="R39" s="232"/>
    </row>
    <row r="40" spans="2:18" x14ac:dyDescent="0.2">
      <c r="K40" s="232"/>
      <c r="L40" s="232"/>
      <c r="M40" s="222"/>
      <c r="N40" s="232"/>
      <c r="O40" s="232"/>
      <c r="P40" s="232"/>
      <c r="Q40" s="232"/>
      <c r="R40" s="232"/>
    </row>
    <row r="41" spans="2:18" x14ac:dyDescent="0.2">
      <c r="K41" s="232"/>
      <c r="L41" s="232"/>
      <c r="M41" s="222"/>
      <c r="N41" s="232"/>
      <c r="O41" s="232"/>
      <c r="P41" s="232"/>
      <c r="Q41" s="232"/>
      <c r="R41" s="232"/>
    </row>
    <row r="42" spans="2:18" x14ac:dyDescent="0.2">
      <c r="K42" s="232"/>
      <c r="L42" s="232"/>
      <c r="M42" s="222"/>
      <c r="N42" s="232"/>
      <c r="O42" s="232"/>
      <c r="P42" s="232"/>
      <c r="Q42" s="232"/>
      <c r="R42" s="232"/>
    </row>
    <row r="43" spans="2:18" x14ac:dyDescent="0.2">
      <c r="K43" s="232"/>
      <c r="L43" s="232"/>
      <c r="M43" s="222"/>
      <c r="N43" s="232"/>
      <c r="O43" s="232"/>
      <c r="P43" s="232"/>
      <c r="Q43" s="232"/>
      <c r="R43" s="232"/>
    </row>
    <row r="44" spans="2:18" x14ac:dyDescent="0.2">
      <c r="K44" s="232"/>
      <c r="L44" s="232"/>
      <c r="M44" s="222"/>
      <c r="N44" s="232"/>
      <c r="O44" s="232"/>
      <c r="P44" s="232"/>
      <c r="Q44" s="232"/>
      <c r="R44" s="232"/>
    </row>
    <row r="45" spans="2:18" x14ac:dyDescent="0.2">
      <c r="K45" s="232"/>
      <c r="L45" s="232"/>
      <c r="M45" s="222"/>
      <c r="N45" s="232"/>
      <c r="O45" s="232"/>
      <c r="P45" s="232"/>
      <c r="Q45" s="232"/>
      <c r="R45" s="232"/>
    </row>
    <row r="46" spans="2:18" x14ac:dyDescent="0.2">
      <c r="K46" s="232"/>
      <c r="L46" s="232"/>
      <c r="M46" s="222"/>
      <c r="N46" s="232"/>
      <c r="O46" s="232"/>
      <c r="P46" s="232"/>
      <c r="Q46" s="232"/>
      <c r="R46" s="232"/>
    </row>
    <row r="47" spans="2:18" x14ac:dyDescent="0.2">
      <c r="K47" s="232"/>
      <c r="L47" s="232"/>
      <c r="M47" s="222"/>
      <c r="N47" s="232"/>
      <c r="O47" s="232"/>
      <c r="P47" s="232"/>
      <c r="Q47" s="232"/>
      <c r="R47" s="232"/>
    </row>
    <row r="48" spans="2:18" x14ac:dyDescent="0.2">
      <c r="K48" s="232"/>
      <c r="L48" s="232"/>
      <c r="M48" s="222"/>
      <c r="N48" s="232"/>
      <c r="O48" s="232"/>
      <c r="P48" s="232"/>
      <c r="Q48" s="232"/>
      <c r="R48" s="232"/>
    </row>
    <row r="49" spans="11:18" x14ac:dyDescent="0.2">
      <c r="K49" s="232"/>
      <c r="L49" s="232"/>
      <c r="M49" s="222"/>
      <c r="N49" s="232"/>
      <c r="O49" s="232"/>
      <c r="P49" s="232"/>
      <c r="Q49" s="232"/>
      <c r="R49" s="232"/>
    </row>
    <row r="50" spans="11:18" x14ac:dyDescent="0.2">
      <c r="K50" s="232"/>
      <c r="L50" s="232"/>
      <c r="M50" s="222"/>
      <c r="N50" s="232"/>
      <c r="O50" s="232"/>
      <c r="P50" s="232"/>
      <c r="Q50" s="232"/>
      <c r="R50" s="232"/>
    </row>
    <row r="51" spans="11:18" x14ac:dyDescent="0.2">
      <c r="K51" s="232"/>
      <c r="L51" s="232"/>
      <c r="M51" s="222"/>
      <c r="N51" s="232"/>
      <c r="O51" s="232"/>
      <c r="P51" s="232"/>
      <c r="Q51" s="232"/>
      <c r="R51" s="232"/>
    </row>
    <row r="52" spans="11:18" x14ac:dyDescent="0.2">
      <c r="K52" s="232"/>
      <c r="L52" s="232"/>
      <c r="M52" s="222"/>
      <c r="N52" s="232"/>
      <c r="O52" s="232"/>
      <c r="P52" s="232"/>
      <c r="Q52" s="232"/>
      <c r="R52" s="232"/>
    </row>
    <row r="53" spans="11:18" x14ac:dyDescent="0.2">
      <c r="K53" s="232"/>
      <c r="L53" s="232"/>
      <c r="M53" s="222"/>
      <c r="N53" s="232"/>
      <c r="O53" s="232"/>
      <c r="P53" s="232"/>
      <c r="Q53" s="232"/>
      <c r="R53" s="232"/>
    </row>
    <row r="54" spans="11:18" x14ac:dyDescent="0.2">
      <c r="K54" s="232"/>
      <c r="L54" s="232"/>
      <c r="M54" s="222"/>
      <c r="N54" s="232"/>
      <c r="O54" s="232"/>
      <c r="P54" s="232"/>
      <c r="Q54" s="232"/>
      <c r="R54" s="232"/>
    </row>
    <row r="55" spans="11:18" x14ac:dyDescent="0.2">
      <c r="K55" s="232"/>
      <c r="L55" s="232"/>
      <c r="M55" s="222"/>
      <c r="N55" s="232"/>
      <c r="O55" s="232"/>
      <c r="P55" s="232"/>
      <c r="Q55" s="232"/>
      <c r="R55" s="232"/>
    </row>
    <row r="56" spans="11:18" x14ac:dyDescent="0.2">
      <c r="K56" s="232"/>
      <c r="L56" s="232"/>
      <c r="M56" s="222"/>
      <c r="N56" s="232"/>
      <c r="O56" s="232"/>
      <c r="P56" s="232"/>
      <c r="Q56" s="232"/>
      <c r="R56" s="232"/>
    </row>
    <row r="57" spans="11:18" x14ac:dyDescent="0.2">
      <c r="K57" s="232"/>
      <c r="L57" s="232"/>
      <c r="M57" s="222"/>
      <c r="N57" s="232"/>
      <c r="O57" s="232"/>
      <c r="P57" s="232"/>
      <c r="Q57" s="232"/>
      <c r="R57" s="232"/>
    </row>
  </sheetData>
  <mergeCells count="3">
    <mergeCell ref="I6:J6"/>
    <mergeCell ref="J2:M4"/>
    <mergeCell ref="I2:I4"/>
  </mergeCells>
  <conditionalFormatting sqref="B8:C37">
    <cfRule type="expression" dxfId="311" priority="776">
      <formula>B8=B7</formula>
    </cfRule>
  </conditionalFormatting>
  <conditionalFormatting sqref="B9:R48">
    <cfRule type="expression" dxfId="310" priority="731" stopIfTrue="1">
      <formula>$B9&lt;&gt;$B8</formula>
    </cfRule>
  </conditionalFormatting>
  <conditionalFormatting sqref="C9:R48">
    <cfRule type="expression" dxfId="309" priority="795" stopIfTrue="1">
      <formula>$C9&lt;&gt;$C8</formula>
    </cfRule>
  </conditionalFormatting>
  <conditionalFormatting sqref="D8:R37">
    <cfRule type="expression" dxfId="308" priority="652">
      <formula>$R8=FALSE</formula>
    </cfRule>
  </conditionalFormatting>
  <conditionalFormatting sqref="D9:R48">
    <cfRule type="expression" dxfId="307" priority="869">
      <formula>$D9&lt;&gt;$D8</formula>
    </cfRule>
  </conditionalFormatting>
  <conditionalFormatting sqref="H8:H37">
    <cfRule type="expression" dxfId="306" priority="1">
      <formula>1=1</formula>
    </cfRule>
  </conditionalFormatting>
  <conditionalFormatting sqref="H8:H51">
    <cfRule type="colorScale" priority="706">
      <colorScale>
        <cfvo type="formula" val="TODAY()-180"/>
        <cfvo type="formula" val="TODAY()-90"/>
        <cfvo type="max"/>
        <color rgb="FFFFC2C3"/>
        <color theme="0"/>
        <color rgb="FFFFFEC2"/>
      </colorScale>
    </cfRule>
  </conditionalFormatting>
  <conditionalFormatting sqref="I8:J48">
    <cfRule type="expression" dxfId="305" priority="4">
      <formula>NOT(ISBLANK($E8))</formula>
    </cfRule>
  </conditionalFormatting>
  <dataValidations disablePrompts="1" count="1">
    <dataValidation type="list" allowBlank="1" showInputMessage="1" showErrorMessage="1" sqref="I8:J36" xr:uid="{0CEA5EEF-4BF5-504A-A718-2263BF7EEAD9}">
      <formula1>"0,1,2"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23"/>
  <sheetViews>
    <sheetView zoomScaleNormal="100" workbookViewId="0">
      <pane ySplit="4" topLeftCell="A5" activePane="bottomLeft" state="frozen"/>
      <selection pane="bottomLeft" activeCell="T70" sqref="T70"/>
    </sheetView>
  </sheetViews>
  <sheetFormatPr baseColWidth="10" defaultColWidth="8.7109375" defaultRowHeight="16" x14ac:dyDescent="0.2"/>
  <cols>
    <col min="1" max="1" width="4.42578125" style="62" customWidth="1"/>
    <col min="2" max="2" width="19" style="28" customWidth="1"/>
    <col min="3" max="3" width="8.85546875" style="28" customWidth="1"/>
    <col min="4" max="4" width="6.5703125" style="28" customWidth="1"/>
    <col min="5" max="5" width="8.7109375" style="28" customWidth="1"/>
    <col min="6" max="6" width="2.5703125" style="51" customWidth="1"/>
    <col min="7" max="7" width="6.85546875" style="29" customWidth="1"/>
    <col min="8" max="8" width="3.7109375" style="30" customWidth="1"/>
    <col min="9" max="9" width="2.28515625" style="30" customWidth="1"/>
    <col min="10" max="10" width="6.85546875" style="29" customWidth="1"/>
    <col min="11" max="11" width="3.7109375" style="29" customWidth="1"/>
    <col min="12" max="12" width="2.28515625" style="29" customWidth="1"/>
    <col min="13" max="13" width="6.85546875" style="27" customWidth="1"/>
    <col min="14" max="14" width="3.7109375" style="27" customWidth="1"/>
    <col min="15" max="15" width="2.28515625" style="27" customWidth="1"/>
    <col min="16" max="16" width="3.28515625" style="27" customWidth="1"/>
    <col min="17" max="17" width="2.140625" style="51" customWidth="1"/>
    <col min="18" max="23" width="9.7109375" style="30" customWidth="1"/>
    <col min="24" max="24" width="4.140625" style="55" customWidth="1"/>
    <col min="25" max="27" width="8.7109375" style="30" customWidth="1"/>
    <col min="28" max="28" width="9.7109375" style="30" customWidth="1"/>
    <col min="29" max="30" width="8.7109375" style="30" customWidth="1"/>
    <col min="31" max="31" width="4.140625" style="55" customWidth="1"/>
    <col min="32" max="34" width="8.7109375" style="29" customWidth="1"/>
    <col min="35" max="35" width="9" style="29" customWidth="1"/>
    <col min="36" max="37" width="8.7109375" style="29" customWidth="1"/>
    <col min="38" max="38" width="3.5703125" style="51" customWidth="1"/>
    <col min="39" max="40" width="9.7109375" style="27" customWidth="1"/>
    <col min="41" max="16384" width="8.7109375" style="27"/>
  </cols>
  <sheetData>
    <row r="1" spans="1:53" s="1" customFormat="1" x14ac:dyDescent="0.2">
      <c r="A1" s="44"/>
      <c r="B1" s="43"/>
      <c r="C1" s="2"/>
      <c r="D1" s="2"/>
      <c r="F1" s="44"/>
      <c r="G1" s="4"/>
      <c r="H1" s="3"/>
      <c r="I1" s="3"/>
      <c r="J1" s="4"/>
      <c r="K1" s="4"/>
      <c r="L1" s="4"/>
      <c r="Q1" s="44"/>
      <c r="R1" s="3"/>
      <c r="S1" s="3"/>
      <c r="T1" s="3"/>
      <c r="U1" s="3"/>
      <c r="V1" s="3"/>
      <c r="W1" s="3"/>
      <c r="X1" s="52"/>
      <c r="Y1" s="3"/>
      <c r="Z1" s="3"/>
      <c r="AA1" s="3"/>
      <c r="AB1" s="3"/>
      <c r="AC1" s="3"/>
      <c r="AD1" s="3"/>
      <c r="AE1" s="52"/>
      <c r="AF1" s="2"/>
      <c r="AG1" s="4"/>
      <c r="AH1" s="4"/>
      <c r="AI1" s="4"/>
      <c r="AJ1" s="4"/>
      <c r="AK1" s="4"/>
      <c r="AL1" s="44"/>
      <c r="AM1" s="44">
        <f>MATCH($C7,'Data Reliability'!$E$7:$E$409,0)</f>
        <v>1</v>
      </c>
    </row>
    <row r="2" spans="1:53" s="5" customFormat="1" ht="16" customHeight="1" x14ac:dyDescent="0.2">
      <c r="A2" s="58"/>
      <c r="B2" s="95" t="s">
        <v>418</v>
      </c>
      <c r="C2" s="6"/>
      <c r="D2" s="6"/>
      <c r="E2" s="6"/>
      <c r="F2" s="58"/>
      <c r="G2" s="277" t="s">
        <v>420</v>
      </c>
      <c r="H2" s="277"/>
      <c r="I2" s="277"/>
      <c r="J2" s="277"/>
      <c r="K2" s="277"/>
      <c r="L2" s="277"/>
      <c r="M2" s="277"/>
      <c r="N2" s="277"/>
      <c r="O2" s="278"/>
      <c r="P2" s="114"/>
      <c r="Q2" s="56"/>
      <c r="R2" s="279" t="s">
        <v>363</v>
      </c>
      <c r="S2" s="280"/>
      <c r="T2" s="280"/>
      <c r="U2" s="280"/>
      <c r="V2" s="280"/>
      <c r="W2" s="281"/>
      <c r="X2" s="53"/>
      <c r="Y2" s="279" t="s">
        <v>364</v>
      </c>
      <c r="Z2" s="280"/>
      <c r="AA2" s="280"/>
      <c r="AB2" s="280"/>
      <c r="AC2" s="280"/>
      <c r="AD2" s="281"/>
      <c r="AE2" s="53"/>
      <c r="AF2" s="282" t="s">
        <v>456</v>
      </c>
      <c r="AG2" s="277"/>
      <c r="AH2" s="277"/>
      <c r="AI2" s="277"/>
      <c r="AJ2" s="277"/>
      <c r="AK2" s="278"/>
      <c r="AL2" s="45"/>
      <c r="AM2" s="278" t="s">
        <v>365</v>
      </c>
      <c r="AN2" s="283"/>
    </row>
    <row r="3" spans="1:53" s="7" customFormat="1" ht="58" customHeight="1" x14ac:dyDescent="0.2">
      <c r="A3" s="59"/>
      <c r="B3" s="8"/>
      <c r="C3" s="9"/>
      <c r="D3" s="9"/>
      <c r="E3" s="9"/>
      <c r="F3" s="59"/>
      <c r="G3" s="291" t="s">
        <v>445</v>
      </c>
      <c r="H3" s="291"/>
      <c r="I3" s="291"/>
      <c r="J3" s="291"/>
      <c r="K3" s="291"/>
      <c r="L3" s="291"/>
      <c r="M3" s="291"/>
      <c r="N3" s="291"/>
      <c r="O3" s="291"/>
      <c r="Q3" s="57"/>
      <c r="R3" s="284" t="s">
        <v>366</v>
      </c>
      <c r="S3" s="285"/>
      <c r="T3" s="285"/>
      <c r="U3" s="285"/>
      <c r="V3" s="285"/>
      <c r="W3" s="286"/>
      <c r="X3" s="54"/>
      <c r="Y3" s="284" t="s">
        <v>367</v>
      </c>
      <c r="Z3" s="285"/>
      <c r="AA3" s="285"/>
      <c r="AB3" s="285"/>
      <c r="AC3" s="285"/>
      <c r="AD3" s="286"/>
      <c r="AE3" s="54"/>
      <c r="AF3" s="284" t="s">
        <v>367</v>
      </c>
      <c r="AG3" s="285"/>
      <c r="AH3" s="285"/>
      <c r="AI3" s="285"/>
      <c r="AJ3" s="285"/>
      <c r="AK3" s="286"/>
      <c r="AL3" s="46"/>
      <c r="AM3" s="10"/>
      <c r="AN3" s="10"/>
    </row>
    <row r="4" spans="1:53" s="1" customFormat="1" ht="28" customHeight="1" x14ac:dyDescent="0.2">
      <c r="A4" s="44" t="s">
        <v>400</v>
      </c>
      <c r="B4" s="220" t="s">
        <v>368</v>
      </c>
      <c r="C4" s="221" t="s">
        <v>369</v>
      </c>
      <c r="D4" s="221" t="s">
        <v>427</v>
      </c>
      <c r="E4" s="221" t="s">
        <v>428</v>
      </c>
      <c r="F4" s="60" t="s">
        <v>401</v>
      </c>
      <c r="G4" s="288" t="s">
        <v>4</v>
      </c>
      <c r="H4" s="289"/>
      <c r="I4" s="290"/>
      <c r="J4" s="288" t="s">
        <v>5</v>
      </c>
      <c r="K4" s="289"/>
      <c r="L4" s="290"/>
      <c r="M4" s="287" t="s">
        <v>493</v>
      </c>
      <c r="N4" s="287"/>
      <c r="O4" s="287"/>
      <c r="P4" s="115"/>
      <c r="Q4" s="47" t="s">
        <v>402</v>
      </c>
      <c r="R4" s="14" t="s">
        <v>371</v>
      </c>
      <c r="S4" s="14" t="s">
        <v>372</v>
      </c>
      <c r="T4" s="14" t="s">
        <v>373</v>
      </c>
      <c r="U4" s="14" t="s">
        <v>410</v>
      </c>
      <c r="V4" s="14" t="s">
        <v>375</v>
      </c>
      <c r="W4" s="15" t="s">
        <v>376</v>
      </c>
      <c r="X4" s="47" t="s">
        <v>403</v>
      </c>
      <c r="Y4" s="14" t="s">
        <v>371</v>
      </c>
      <c r="Z4" s="14" t="s">
        <v>372</v>
      </c>
      <c r="AA4" s="14" t="s">
        <v>373</v>
      </c>
      <c r="AB4" s="14" t="s">
        <v>410</v>
      </c>
      <c r="AC4" s="14" t="s">
        <v>375</v>
      </c>
      <c r="AD4" s="15" t="s">
        <v>379</v>
      </c>
      <c r="AE4" s="47" t="s">
        <v>404</v>
      </c>
      <c r="AF4" s="16" t="s">
        <v>371</v>
      </c>
      <c r="AG4" s="16" t="s">
        <v>372</v>
      </c>
      <c r="AH4" s="14" t="s">
        <v>373</v>
      </c>
      <c r="AI4" s="14" t="s">
        <v>410</v>
      </c>
      <c r="AJ4" s="16" t="s">
        <v>375</v>
      </c>
      <c r="AK4" s="17" t="s">
        <v>508</v>
      </c>
      <c r="AL4" s="47" t="s">
        <v>405</v>
      </c>
      <c r="AM4" s="16" t="s">
        <v>5</v>
      </c>
      <c r="AN4" s="16" t="s">
        <v>493</v>
      </c>
      <c r="AO4" s="13"/>
      <c r="AP4" s="13"/>
      <c r="AQ4" s="13"/>
      <c r="AR4" s="13"/>
      <c r="AS4" s="13"/>
      <c r="AT4" s="13"/>
      <c r="AU4" s="13"/>
      <c r="AV4" s="13"/>
      <c r="AW4" s="13"/>
      <c r="AX4" s="13"/>
      <c r="AY4" s="13"/>
      <c r="AZ4" s="13"/>
      <c r="BA4" s="13"/>
    </row>
    <row r="5" spans="1:53" s="19" customFormat="1" x14ac:dyDescent="0.2">
      <c r="A5" s="44" t="s">
        <v>400</v>
      </c>
      <c r="B5" s="64" t="s">
        <v>368</v>
      </c>
      <c r="C5" s="65" t="s">
        <v>369</v>
      </c>
      <c r="D5" s="65"/>
      <c r="E5" s="65"/>
      <c r="F5" s="61" t="s">
        <v>401</v>
      </c>
      <c r="G5" s="66" t="s">
        <v>4</v>
      </c>
      <c r="H5" s="66" t="s">
        <v>407</v>
      </c>
      <c r="I5" s="66"/>
      <c r="J5" s="66" t="s">
        <v>5</v>
      </c>
      <c r="K5" s="67" t="s">
        <v>406</v>
      </c>
      <c r="L5" s="66"/>
      <c r="M5" s="66" t="s">
        <v>370</v>
      </c>
      <c r="N5" s="66"/>
      <c r="O5" s="66" t="s">
        <v>408</v>
      </c>
      <c r="P5" s="66"/>
      <c r="Q5" s="48" t="s">
        <v>402</v>
      </c>
      <c r="R5" s="68" t="s">
        <v>371</v>
      </c>
      <c r="S5" s="68" t="s">
        <v>372</v>
      </c>
      <c r="T5" s="68" t="s">
        <v>373</v>
      </c>
      <c r="U5" s="68" t="s">
        <v>374</v>
      </c>
      <c r="V5" s="68" t="s">
        <v>375</v>
      </c>
      <c r="W5" s="68" t="s">
        <v>376</v>
      </c>
      <c r="X5" s="48" t="s">
        <v>403</v>
      </c>
      <c r="Y5" s="68" t="s">
        <v>371</v>
      </c>
      <c r="Z5" s="68" t="s">
        <v>372</v>
      </c>
      <c r="AA5" s="68" t="s">
        <v>373</v>
      </c>
      <c r="AB5" s="68" t="s">
        <v>374</v>
      </c>
      <c r="AC5" s="68" t="s">
        <v>375</v>
      </c>
      <c r="AD5" s="68" t="s">
        <v>379</v>
      </c>
      <c r="AE5" s="48" t="s">
        <v>404</v>
      </c>
      <c r="AF5" s="48" t="s">
        <v>371</v>
      </c>
      <c r="AG5" s="48" t="s">
        <v>372</v>
      </c>
      <c r="AH5" s="48" t="s">
        <v>374</v>
      </c>
      <c r="AI5" s="48" t="s">
        <v>373</v>
      </c>
      <c r="AJ5" s="48" t="s">
        <v>375</v>
      </c>
      <c r="AK5" s="48" t="s">
        <v>377</v>
      </c>
      <c r="AL5" s="48" t="s">
        <v>405</v>
      </c>
      <c r="AM5" s="48" t="s">
        <v>5</v>
      </c>
      <c r="AN5" s="48" t="s">
        <v>370</v>
      </c>
      <c r="AO5" s="18"/>
      <c r="AP5" s="18"/>
      <c r="AQ5" s="18"/>
      <c r="AR5" s="18"/>
      <c r="AS5" s="18"/>
      <c r="AT5" s="18"/>
      <c r="AU5" s="18"/>
      <c r="AV5" s="18"/>
      <c r="AW5" s="18"/>
      <c r="AX5" s="18"/>
      <c r="AY5" s="18"/>
      <c r="AZ5" s="18"/>
      <c r="BA5" s="18"/>
    </row>
    <row r="6" spans="1:53" x14ac:dyDescent="0.2">
      <c r="A6" s="62">
        <v>59</v>
      </c>
      <c r="B6" s="20" t="s">
        <v>731</v>
      </c>
      <c r="C6" s="20" t="s">
        <v>702</v>
      </c>
      <c r="D6" s="20" t="s">
        <v>435</v>
      </c>
      <c r="E6" s="20" t="s">
        <v>409</v>
      </c>
      <c r="F6" s="206">
        <f ca="1">MATCH($C6,_xlfn.ANCHORARRAY(Health!$C$8),0)</f>
        <v>1</v>
      </c>
      <c r="G6" s="22" cm="1">
        <f t="array" aca="1" ref="G6" ca="1">IF(Parameters!$D$31, SUM(IF(ISNUMBER(R6:W6),(IF(R6:W6&gt;=Parameters!$D$37,1,"")),""))+0.5*(SUM(IF(ISNUMBER(R6:W6),(IF(R6:W6&gt;=Parameters!$D$38,1,"")),""))-SUM(IF(ISNUMBER(R6:W6),(IF(R6:W6&gt;=Parameters!$D$37,1,"")),""))),0) +
   IF(Parameters!$D$32,SUM(IF(ISNUMBER(R6:W6),(IF(R6:W6&gt;=Parameters!$D$41,1,"")),"")),0) +
   IF(Parameters!$D$33,AVERAGE(IF(ISNUMBER(R6:W6),R6:W6)),0) +
   IF(Parameters!$D$34,IF(OR(IF(ISNUMBER(R6:W6),R6:W6)=0),0,GEOMEAN(IF(ISNUMBER(R6:W6),R6:W6))),0)</f>
        <v>1</v>
      </c>
      <c r="H6" s="23">
        <f t="shared" ref="H6:H69" ca="1" si="0">G6</f>
        <v>1</v>
      </c>
      <c r="I6" s="116" t="str">
        <f t="shared" ref="I6:I69" si="1">IF(AVERAGE(AM6:AN6) &gt;= 0.666, "!!", IF(AND(AVERAGE(AM6:AN6) &lt; 0.666,  AVERAGE(AM6:AN6)  &gt;= 0.333), "!", IF(AVERAGE(AM6:AN6) &lt; 0.333, "")))</f>
        <v>!!</v>
      </c>
      <c r="J6" s="22" cm="1">
        <f t="array" aca="1" ref="J6" ca="1">IF(Parameters!$D$31, SUM(IF(ISNUMBER(Y6:AD6),(IF(Y6:AD6&gt;=Parameters!$D$41,1,"")),""))+0.5*(SUM(IF(ISNUMBER(Y6:AD6),(IF(Y6:AD6&gt;=Parameters!$D$42,1,"")),""))-SUM(IF(ISNUMBER(Y6:AD6),(IF(Y6:AD6&gt;=Parameters!$D$41,1,"")),""))),0) +
   IF(Parameters!$D$32,SUM(IF(ISNUMBER(Y6:AD6),(IF(Y6:AD6&gt;=Parameters!$D$41,1,"")),"")),0) +
   IF(Parameters!$D$33,AVERAGE(IF(ISNUMBER(Y6:AD6),Y6:AD6)),0) +
   IF(Parameters!$D$34,IF(OR(IF(ISNUMBER(Y6:AD6),Y6:AD6)=0),0,GEOMEAN(IF(ISNUMBER(Y6:AD6),Y6:AD6))),0)</f>
        <v>0</v>
      </c>
      <c r="K6" s="23">
        <f t="shared" ref="K6:K69" ca="1" si="2">J6</f>
        <v>0</v>
      </c>
      <c r="L6" s="116" t="str">
        <f t="shared" ref="L6:L69" si="3">IF(AM6 &gt;= 0.666, "!!", IF(AND(AM6 &lt; 0.666, AM6  &gt;= 0.333), "!", IF(AM6 &lt; 0.333, "")))</f>
        <v>!!</v>
      </c>
      <c r="M6" s="21" cm="1">
        <f t="array" aca="1" ref="M6" ca="1">IF(Parameters!$D$31, SUM(IF(ISNUMBER(AF6:AK6),(IF(AF6:AK6&gt;=Parameters!$D$41,1,"")),""))+0.5*(SUM(IF(ISNUMBER(AF6:AK6),(IF(AF6:AK6&gt;=Parameters!$D$42,1,"")),""))-SUM(IF(ISNUMBER(AF6:AK6),(IF(AF6:AK6&gt;=Parameters!$D$41,1,"")),""))),0) +
   IF(Parameters!$D$32,SUM(IF(ISNUMBER(AF6:AK6),(IF(AF6:AK6&gt;=Parameters!$D$41,1,"")),"")),0) +
   IF(Parameters!$D$33,AVERAGE(IF(ISNUMBER(AF6:AK6),AF6:AK6)),0) +
   IF(Parameters!$D$34,IF(OR(IF(ISNUMBER(AF6:AK6),AF6:AK6)=0),0,GEOMEAN(IF(ISNUMBER(AF6:AK6),AF6:AK6))),0)</f>
        <v>1</v>
      </c>
      <c r="N6" s="23">
        <f t="shared" ref="N6:N69" ca="1" si="4">M6</f>
        <v>1</v>
      </c>
      <c r="O6" s="116" t="str">
        <f t="shared" ref="O6:O69" si="5">IF(AN6 &gt;= 0.666, "!!", IF(AND(AN6 &lt; 0.666, AN6  &gt;= 0.333), "!", IF(AN6 &lt; 0.333, "")))</f>
        <v>!</v>
      </c>
      <c r="P6" s="24"/>
      <c r="Q6" s="49"/>
      <c r="R6" s="25">
        <f ca="1">IFERROR(INDEX(Health!$G$8:$G$225,MATCH($C6,_xlfn.ANCHORARRAY(Health!$C$8),0)),NA())</f>
        <v>0</v>
      </c>
      <c r="S6" s="25" t="e">
        <f ca="1">IFERROR(INDEX(Food!$G$8:$G$225,MATCH($C6,_xlfn.ANCHORARRAY(Food!$C$8),0)),NA())</f>
        <v>#N/A</v>
      </c>
      <c r="T6" s="25">
        <f ca="1">IFERROR(INDEX(Macro!$G$8:$G$225,MATCH($C6,_xlfn.ANCHORARRAY(Macro!$C$8),0)),NA())</f>
        <v>0</v>
      </c>
      <c r="U6" s="25">
        <f ca="1">IFERROR(INDEX(Socioeconomic!$G$8:$G$225,MATCH($C6,_xlfn.ANCHORARRAY(Socioeconomic!$C$8),0)),NA())</f>
        <v>2.0000000000000102</v>
      </c>
      <c r="V6" s="25">
        <f ca="1">IFERROR(INDEX('Natural Hazard'!$G$8:$G$225,MATCH($C6,_xlfn.ANCHORARRAY('Natural Hazard'!$C$8),0)),NA())</f>
        <v>10</v>
      </c>
      <c r="W6" s="25">
        <f ca="1">IFERROR(INDEX(Conflict!$G$8:$G$225,MATCH($C6,_xlfn.ANCHORARRAY(Conflict!$C$8),0)),NA())</f>
        <v>0</v>
      </c>
      <c r="X6" s="50"/>
      <c r="Y6" s="25" t="e">
        <f ca="1">IFERROR(INDEX(Health!$H$8:$H$225,MATCH($C6,_xlfn.ANCHORARRAY(Health!$C$8),0)),NA())</f>
        <v>#N/A</v>
      </c>
      <c r="Z6" s="25" t="e">
        <f ca="1">IFERROR(INDEX(Food!$H$8:$H$225,MATCH($C6,_xlfn.ANCHORARRAY(Food!$C$8),0)),NA())</f>
        <v>#N/A</v>
      </c>
      <c r="AA6" s="25">
        <f ca="1">IFERROR(INDEX(Macro!$H$8:$H$225,MATCH($C6,_xlfn.ANCHORARRAY(Macro!$C$8),0)),NA())</f>
        <v>0</v>
      </c>
      <c r="AB6" s="25" t="e">
        <f ca="1">IFERROR(INDEX(Socioeconomic!$H$8:$H$225,MATCH($C6,_xlfn.ANCHORARRAY(Socioeconomic!$C$8),0)),NA())</f>
        <v>#N/A</v>
      </c>
      <c r="AC6" s="25" t="e">
        <f ca="1">IFERROR(INDEX('Natural Hazard'!$H$8:$H$225,MATCH($C6,_xlfn.ANCHORARRAY('Natural Hazard'!$C$8),0)),NA())</f>
        <v>#N/A</v>
      </c>
      <c r="AD6" s="25" t="e">
        <f ca="1">IFERROR(INDEX(Conflict!$H$8:$H$225,MATCH($C6,_xlfn.ANCHORARRAY(Conflict!$C$8),0)),NA())</f>
        <v>#N/A</v>
      </c>
      <c r="AE6" s="50"/>
      <c r="AF6" s="25">
        <f ca="1">IFERROR(INDEX(Health!$I$8:$I$225,MATCH($C6,_xlfn.ANCHORARRAY(Health!$C$8),0)),NA())</f>
        <v>0</v>
      </c>
      <c r="AG6" s="25" t="e">
        <f ca="1">IFERROR(INDEX(Food!$I$8:$I$225,MATCH($C6,_xlfn.ANCHORARRAY(Food!$C$8),0)),NA())</f>
        <v>#N/A</v>
      </c>
      <c r="AH6" s="25">
        <f ca="1">IFERROR(INDEX(Macro!$I$8:$I$225,MATCH($C6,_xlfn.ANCHORARRAY(Macro!$C$8),0)),NA())</f>
        <v>3.1368709614254899</v>
      </c>
      <c r="AI6" s="25">
        <f ca="1">IFERROR(INDEX(Socioeconomic!$I$8:$I$225,MATCH($C6,_xlfn.ANCHORARRAY(Socioeconomic!$C$8),0)),NA())</f>
        <v>2.0000000000000102</v>
      </c>
      <c r="AJ6" s="25">
        <f ca="1">IFERROR(INDEX('Natural Hazard'!$I$8:$I$225,MATCH($C6,_xlfn.ANCHORARRAY('Natural Hazard'!$C$8),0)),NA())</f>
        <v>10</v>
      </c>
      <c r="AK6" s="25">
        <f ca="1">IFERROR(INDEX(Conflict!$I$8:$I$225,MATCH($C6,_xlfn.ANCHORARRAY(Conflict!$C$8),0)),NA())</f>
        <v>0</v>
      </c>
      <c r="AL6" s="49"/>
      <c r="AM6" s="25">
        <f>IFERROR(INDEX('Data Reliability'!$G$6:$G$409,MATCH($C6,'Data Reliability'!$E$6:$E$409,0)),NA())</f>
        <v>0.91666666666666696</v>
      </c>
      <c r="AN6" s="25">
        <f>IFERROR(INDEX('Data Reliability'!$H$6:$H$409,MATCH($C6,'Data Reliability'!$E$6:$E$409,0)),NA())</f>
        <v>0.625</v>
      </c>
      <c r="AO6" s="21"/>
      <c r="AP6" s="21"/>
      <c r="AQ6" s="21"/>
      <c r="AR6" s="21"/>
      <c r="AS6" s="21"/>
      <c r="AT6" s="21"/>
      <c r="AU6" s="21"/>
      <c r="AV6" s="21"/>
      <c r="AW6" s="21"/>
      <c r="AX6" s="21"/>
      <c r="AY6" s="21"/>
      <c r="AZ6" s="21"/>
      <c r="BA6" s="21"/>
    </row>
    <row r="7" spans="1:53" x14ac:dyDescent="0.2">
      <c r="A7" s="62">
        <v>91</v>
      </c>
      <c r="B7" s="20" t="s">
        <v>6</v>
      </c>
      <c r="C7" s="20" t="s">
        <v>7</v>
      </c>
      <c r="D7" s="20" t="s">
        <v>431</v>
      </c>
      <c r="E7" s="20" t="s">
        <v>429</v>
      </c>
      <c r="F7" s="206">
        <f ca="1">MATCH($C7,_xlfn.ANCHORARRAY(Health!$C$8),0)</f>
        <v>2</v>
      </c>
      <c r="G7" s="22" cm="1">
        <f t="array" aca="1" ref="G7" ca="1">IF(Parameters!$D$31, SUM(IF(ISNUMBER(R7:W7),(IF(R7:W7&gt;=Parameters!$D$37,1,"")),""))+0.5*(SUM(IF(ISNUMBER(R7:W7),(IF(R7:W7&gt;=Parameters!$D$38,1,"")),""))-SUM(IF(ISNUMBER(R7:W7),(IF(R7:W7&gt;=Parameters!$D$37,1,"")),""))),0) +
   IF(Parameters!$D$32,SUM(IF(ISNUMBER(R7:W7),(IF(R7:W7&gt;=Parameters!$D$41,1,"")),"")),0) +
   IF(Parameters!$D$33,AVERAGE(IF(ISNUMBER(R7:W7),R7:W7)),0) +
   IF(Parameters!$D$34,IF(OR(IF(ISNUMBER(R7:W7),R7:W7)=0),0,GEOMEAN(IF(ISNUMBER(R7:W7),R7:W7))),0)</f>
        <v>3</v>
      </c>
      <c r="H7" s="23">
        <f t="shared" ca="1" si="0"/>
        <v>3</v>
      </c>
      <c r="I7" s="116" t="str">
        <f t="shared" si="1"/>
        <v/>
      </c>
      <c r="J7" s="22" cm="1">
        <f t="array" aca="1" ref="J7" ca="1">IF(Parameters!$D$31, SUM(IF(ISNUMBER(Y7:AD7),(IF(Y7:AD7&gt;=Parameters!$D$41,1,"")),""))+0.5*(SUM(IF(ISNUMBER(Y7:AD7),(IF(Y7:AD7&gt;=Parameters!$D$42,1,"")),""))-SUM(IF(ISNUMBER(Y7:AD7),(IF(Y7:AD7&gt;=Parameters!$D$41,1,"")),""))),0) +
   IF(Parameters!$D$32,SUM(IF(ISNUMBER(Y7:AD7),(IF(Y7:AD7&gt;=Parameters!$D$41,1,"")),"")),0) +
   IF(Parameters!$D$33,AVERAGE(IF(ISNUMBER(Y7:AD7),Y7:AD7)),0) +
   IF(Parameters!$D$34,IF(OR(IF(ISNUMBER(Y7:AD7),Y7:AD7)=0),0,GEOMEAN(IF(ISNUMBER(Y7:AD7),Y7:AD7))),0)</f>
        <v>5</v>
      </c>
      <c r="K7" s="23">
        <f t="shared" ca="1" si="2"/>
        <v>5</v>
      </c>
      <c r="L7" s="116" t="str">
        <f t="shared" si="3"/>
        <v/>
      </c>
      <c r="M7" s="21" cm="1">
        <f t="array" aca="1" ref="M7" ca="1">IF(Parameters!$D$31, SUM(IF(ISNUMBER(AF7:AK7),(IF(AF7:AK7&gt;=Parameters!$D$41,1,"")),""))+0.5*(SUM(IF(ISNUMBER(AF7:AK7),(IF(AF7:AK7&gt;=Parameters!$D$42,1,"")),""))-SUM(IF(ISNUMBER(AF7:AK7),(IF(AF7:AK7&gt;=Parameters!$D$41,1,"")),""))),0) +
   IF(Parameters!$D$32,SUM(IF(ISNUMBER(AF7:AK7),(IF(AF7:AK7&gt;=Parameters!$D$41,1,"")),"")),0) +
   IF(Parameters!$D$33,AVERAGE(IF(ISNUMBER(AF7:AK7),AF7:AK7)),0) +
   IF(Parameters!$D$34,IF(OR(IF(ISNUMBER(AF7:AK7),AF7:AK7)=0),0,GEOMEAN(IF(ISNUMBER(AF7:AK7),AF7:AK7))),0)</f>
        <v>3</v>
      </c>
      <c r="N7" s="23">
        <f t="shared" ca="1" si="4"/>
        <v>3</v>
      </c>
      <c r="O7" s="116" t="str">
        <f t="shared" si="5"/>
        <v>!</v>
      </c>
      <c r="P7" s="24"/>
      <c r="Q7" s="49"/>
      <c r="R7" s="25">
        <f ca="1">IFERROR(INDEX(Health!$G$8:$G$225,MATCH($C7,_xlfn.ANCHORARRAY(Health!$C$8),0)),NA())</f>
        <v>0</v>
      </c>
      <c r="S7" s="25">
        <f ca="1">IFERROR(INDEX(Food!$G$8:$G$225,MATCH($C7,_xlfn.ANCHORARRAY(Food!$C$8),0)),NA())</f>
        <v>10</v>
      </c>
      <c r="T7" s="25">
        <f ca="1">IFERROR(INDEX(Macro!$G$8:$G$225,MATCH($C7,_xlfn.ANCHORARRAY(Macro!$C$8),0)),NA())</f>
        <v>3.9628191700388249</v>
      </c>
      <c r="U7" s="25">
        <f ca="1">IFERROR(INDEX(Socioeconomic!$G$8:$G$225,MATCH($C7,_xlfn.ANCHORARRAY(Socioeconomic!$C$8),0)),NA())</f>
        <v>10</v>
      </c>
      <c r="V7" s="25">
        <f ca="1">IFERROR(INDEX('Natural Hazard'!$G$8:$G$225,MATCH($C7,_xlfn.ANCHORARRAY('Natural Hazard'!$C$8),0)),NA())</f>
        <v>9.831920802501747</v>
      </c>
      <c r="W7" s="25">
        <f ca="1">IFERROR(INDEX(Conflict!$G$8:$G$225,MATCH($C7,_xlfn.ANCHORARRAY(Conflict!$C$8),0)),NA())</f>
        <v>4.2257712736426001</v>
      </c>
      <c r="X7" s="50"/>
      <c r="Y7" s="25">
        <f ca="1">IFERROR(INDEX(Health!$H$8:$H$225,MATCH($C7,_xlfn.ANCHORARRAY(Health!$C$8),0)),NA())</f>
        <v>7.7784256559766698</v>
      </c>
      <c r="Z7" s="25">
        <f ca="1">IFERROR(INDEX(Food!$H$8:$H$225,MATCH($C7,_xlfn.ANCHORARRAY(Food!$C$8),0)),NA())</f>
        <v>10</v>
      </c>
      <c r="AA7" s="25">
        <f ca="1">IFERROR(INDEX(Macro!$H$8:$H$225,MATCH($C7,_xlfn.ANCHORARRAY(Macro!$C$8),0)),NA())</f>
        <v>10</v>
      </c>
      <c r="AB7" s="25">
        <f ca="1">IFERROR(INDEX(Socioeconomic!$H$8:$H$225,MATCH($C7,_xlfn.ANCHORARRAY(Socioeconomic!$C$8),0)),NA())</f>
        <v>10</v>
      </c>
      <c r="AC7" s="25">
        <f ca="1">IFERROR(INDEX('Natural Hazard'!$H$8:$H$225,MATCH($C7,_xlfn.ANCHORARRAY('Natural Hazard'!$C$8),0)),NA())</f>
        <v>9.6666666666666607</v>
      </c>
      <c r="AD7" s="25">
        <f ca="1">IFERROR(INDEX(Conflict!$H$8:$H$225,MATCH($C7,_xlfn.ANCHORARRAY(Conflict!$C$8),0)),NA())</f>
        <v>10</v>
      </c>
      <c r="AE7" s="50"/>
      <c r="AF7" s="25">
        <f ca="1">IFERROR(INDEX(Health!$I$8:$I$225,MATCH($C7,_xlfn.ANCHORARRAY(Health!$C$8),0)),NA())</f>
        <v>0</v>
      </c>
      <c r="AG7" s="25">
        <f ca="1">IFERROR(INDEX(Food!$I$8:$I$225,MATCH($C7,_xlfn.ANCHORARRAY(Food!$C$8),0)),NA())</f>
        <v>10</v>
      </c>
      <c r="AH7" s="25">
        <f ca="1">IFERROR(INDEX(Macro!$I$8:$I$225,MATCH($C7,_xlfn.ANCHORARRAY(Macro!$C$8),0)),NA())</f>
        <v>1.57039357744272</v>
      </c>
      <c r="AI7" s="25">
        <f ca="1">IFERROR(INDEX(Socioeconomic!$I$8:$I$225,MATCH($C7,_xlfn.ANCHORARRAY(Socioeconomic!$C$8),0)),NA())</f>
        <v>10</v>
      </c>
      <c r="AJ7" s="25">
        <f ca="1">IFERROR(INDEX('Natural Hazard'!$I$8:$I$225,MATCH($C7,_xlfn.ANCHORARRAY('Natural Hazard'!$C$8),0)),NA())</f>
        <v>10</v>
      </c>
      <c r="AK7" s="25">
        <f ca="1">IFERROR(INDEX(Conflict!$I$8:$I$225,MATCH($C7,_xlfn.ANCHORARRAY(Conflict!$C$8),0)),NA())</f>
        <v>1.7857142857143</v>
      </c>
      <c r="AL7" s="49"/>
      <c r="AM7" s="25">
        <f>IFERROR(INDEX('Data Reliability'!$G$6:$G$409,MATCH($C7,'Data Reliability'!$E$6:$E$409,0)),NA())</f>
        <v>0.16666666666666699</v>
      </c>
      <c r="AN7" s="25">
        <f>IFERROR(INDEX('Data Reliability'!$H$6:$H$409,MATCH($C7,'Data Reliability'!$E$6:$E$409,0)),NA())</f>
        <v>0.44722222222222202</v>
      </c>
      <c r="AO7" s="21"/>
      <c r="AP7" s="21"/>
      <c r="AQ7" s="21"/>
      <c r="AR7" s="21"/>
      <c r="AS7" s="21"/>
      <c r="AT7" s="21"/>
      <c r="AU7" s="21"/>
      <c r="AV7" s="21"/>
      <c r="AW7" s="21"/>
      <c r="AX7" s="21"/>
      <c r="AY7" s="21"/>
      <c r="AZ7" s="21"/>
      <c r="BA7" s="21"/>
    </row>
    <row r="8" spans="1:53" x14ac:dyDescent="0.2">
      <c r="A8" s="62">
        <v>111</v>
      </c>
      <c r="B8" s="20" t="s">
        <v>8</v>
      </c>
      <c r="C8" s="20" t="s">
        <v>9</v>
      </c>
      <c r="D8" s="20" t="s">
        <v>432</v>
      </c>
      <c r="E8" s="20" t="s">
        <v>430</v>
      </c>
      <c r="F8" s="206">
        <f ca="1">MATCH($C8,_xlfn.ANCHORARRAY(Health!$C$8),0)</f>
        <v>3</v>
      </c>
      <c r="G8" s="22" cm="1">
        <f t="array" aca="1" ref="G8" ca="1">IF(Parameters!$D$31, SUM(IF(ISNUMBER(R8:W8),(IF(R8:W8&gt;=Parameters!$D$37,1,"")),""))+0.5*(SUM(IF(ISNUMBER(R8:W8),(IF(R8:W8&gt;=Parameters!$D$38,1,"")),""))-SUM(IF(ISNUMBER(R8:W8),(IF(R8:W8&gt;=Parameters!$D$37,1,"")),""))),0) +
   IF(Parameters!$D$32,SUM(IF(ISNUMBER(R8:W8),(IF(R8:W8&gt;=Parameters!$D$41,1,"")),"")),0) +
   IF(Parameters!$D$33,AVERAGE(IF(ISNUMBER(R8:W8),R8:W8)),0) +
   IF(Parameters!$D$34,IF(OR(IF(ISNUMBER(R8:W8),R8:W8)=0),0,GEOMEAN(IF(ISNUMBER(R8:W8),R8:W8))),0)</f>
        <v>1.5</v>
      </c>
      <c r="H8" s="23">
        <f t="shared" ca="1" si="0"/>
        <v>1.5</v>
      </c>
      <c r="I8" s="116" t="str">
        <f t="shared" si="1"/>
        <v/>
      </c>
      <c r="J8" s="22" cm="1">
        <f t="array" aca="1" ref="J8" ca="1">IF(Parameters!$D$31, SUM(IF(ISNUMBER(Y8:AD8),(IF(Y8:AD8&gt;=Parameters!$D$41,1,"")),""))+0.5*(SUM(IF(ISNUMBER(Y8:AD8),(IF(Y8:AD8&gt;=Parameters!$D$42,1,"")),""))-SUM(IF(ISNUMBER(Y8:AD8),(IF(Y8:AD8&gt;=Parameters!$D$41,1,"")),""))),0) +
   IF(Parameters!$D$32,SUM(IF(ISNUMBER(Y8:AD8),(IF(Y8:AD8&gt;=Parameters!$D$41,1,"")),"")),0) +
   IF(Parameters!$D$33,AVERAGE(IF(ISNUMBER(Y8:AD8),Y8:AD8)),0) +
   IF(Parameters!$D$34,IF(OR(IF(ISNUMBER(Y8:AD8),Y8:AD8)=0),0,GEOMEAN(IF(ISNUMBER(Y8:AD8),Y8:AD8))),0)</f>
        <v>2</v>
      </c>
      <c r="K8" s="23">
        <f t="shared" ca="1" si="2"/>
        <v>2</v>
      </c>
      <c r="L8" s="116" t="str">
        <f t="shared" si="3"/>
        <v/>
      </c>
      <c r="M8" s="21" cm="1">
        <f t="array" aca="1" ref="M8" ca="1">IF(Parameters!$D$31, SUM(IF(ISNUMBER(AF8:AK8),(IF(AF8:AK8&gt;=Parameters!$D$41,1,"")),""))+0.5*(SUM(IF(ISNUMBER(AF8:AK8),(IF(AF8:AK8&gt;=Parameters!$D$42,1,"")),""))-SUM(IF(ISNUMBER(AF8:AK8),(IF(AF8:AK8&gt;=Parameters!$D$41,1,"")),""))),0) +
   IF(Parameters!$D$32,SUM(IF(ISNUMBER(AF8:AK8),(IF(AF8:AK8&gt;=Parameters!$D$41,1,"")),"")),0) +
   IF(Parameters!$D$33,AVERAGE(IF(ISNUMBER(AF8:AK8),AF8:AK8)),0) +
   IF(Parameters!$D$34,IF(OR(IF(ISNUMBER(AF8:AK8),AF8:AK8)=0),0,GEOMEAN(IF(ISNUMBER(AF8:AK8),AF8:AK8))),0)</f>
        <v>2</v>
      </c>
      <c r="N8" s="23">
        <f t="shared" ca="1" si="4"/>
        <v>2</v>
      </c>
      <c r="O8" s="116" t="str">
        <f t="shared" si="5"/>
        <v>!</v>
      </c>
      <c r="P8" s="24"/>
      <c r="Q8" s="49"/>
      <c r="R8" s="25">
        <f ca="1">IFERROR(INDEX(Health!$G$8:$G$225,MATCH($C8,_xlfn.ANCHORARRAY(Health!$C$8),0)),NA())</f>
        <v>0</v>
      </c>
      <c r="S8" s="25">
        <f ca="1">IFERROR(INDEX(Food!$G$8:$G$225,MATCH($C8,_xlfn.ANCHORARRAY(Food!$C$8),0)),NA())</f>
        <v>0</v>
      </c>
      <c r="T8" s="25">
        <f ca="1">IFERROR(INDEX(Macro!$G$8:$G$225,MATCH($C8,_xlfn.ANCHORARRAY(Macro!$C$8),0)),NA())</f>
        <v>6.9</v>
      </c>
      <c r="U8" s="25">
        <f ca="1">IFERROR(INDEX(Socioeconomic!$G$8:$G$225,MATCH($C8,_xlfn.ANCHORARRAY(Socioeconomic!$C$8),0)),NA())</f>
        <v>4.4780008049258679</v>
      </c>
      <c r="V8" s="25">
        <f ca="1">IFERROR(INDEX('Natural Hazard'!$G$8:$G$225,MATCH($C8,_xlfn.ANCHORARRAY('Natural Hazard'!$C$8),0)),NA())</f>
        <v>5.9160797830996161</v>
      </c>
      <c r="W8" s="25">
        <f ca="1">IFERROR(INDEX(Conflict!$G$8:$G$225,MATCH($C8,_xlfn.ANCHORARRAY(Conflict!$C$8),0)),NA())</f>
        <v>6.2267383309133173</v>
      </c>
      <c r="X8" s="50"/>
      <c r="Y8" s="25">
        <f ca="1">IFERROR(INDEX(Health!$H$8:$H$225,MATCH($C8,_xlfn.ANCHORARRAY(Health!$C$8),0)),NA())</f>
        <v>7.6909620991253602</v>
      </c>
      <c r="Z8" s="25">
        <f ca="1">IFERROR(INDEX(Food!$H$8:$H$225,MATCH($C8,_xlfn.ANCHORARRAY(Food!$C$8),0)),NA())</f>
        <v>9.9536768963520501</v>
      </c>
      <c r="AA8" s="25">
        <f ca="1">IFERROR(INDEX(Macro!$H$8:$H$225,MATCH($C8,_xlfn.ANCHORARRAY(Macro!$C$8),0)),NA())</f>
        <v>7</v>
      </c>
      <c r="AB8" s="25">
        <f ca="1">IFERROR(INDEX(Socioeconomic!$H$8:$H$225,MATCH($C8,_xlfn.ANCHORARRAY(Socioeconomic!$C$8),0)),NA())</f>
        <v>8.2857142857142794</v>
      </c>
      <c r="AC8" s="25">
        <f ca="1">IFERROR(INDEX('Natural Hazard'!$H$8:$H$225,MATCH($C8,_xlfn.ANCHORARRAY('Natural Hazard'!$C$8),0)),NA())</f>
        <v>3.5</v>
      </c>
      <c r="AD8" s="25">
        <f ca="1">IFERROR(INDEX(Conflict!$H$8:$H$225,MATCH($C8,_xlfn.ANCHORARRAY(Conflict!$C$8),0)),NA())</f>
        <v>5.5388957488093098</v>
      </c>
      <c r="AE8" s="50"/>
      <c r="AF8" s="25">
        <f ca="1">IFERROR(INDEX(Health!$I$8:$I$225,MATCH($C8,_xlfn.ANCHORARRAY(Health!$C$8),0)),NA())</f>
        <v>0</v>
      </c>
      <c r="AG8" s="25" t="e">
        <f ca="1">IFERROR(INDEX(Food!$I$8:$I$225,MATCH($C8,_xlfn.ANCHORARRAY(Food!$C$8),0)),NA())</f>
        <v>#N/A</v>
      </c>
      <c r="AH8" s="25">
        <f ca="1">IFERROR(INDEX(Macro!$I$8:$I$225,MATCH($C8,_xlfn.ANCHORARRAY(Macro!$C$8),0)),NA())</f>
        <v>7</v>
      </c>
      <c r="AI8" s="25">
        <f ca="1">IFERROR(INDEX(Socioeconomic!$I$8:$I$225,MATCH($C8,_xlfn.ANCHORARRAY(Socioeconomic!$C$8),0)),NA())</f>
        <v>2.42012824935202</v>
      </c>
      <c r="AJ8" s="25">
        <f ca="1">IFERROR(INDEX('Natural Hazard'!$I$8:$I$225,MATCH($C8,_xlfn.ANCHORARRAY('Natural Hazard'!$C$8),0)),NA())</f>
        <v>10</v>
      </c>
      <c r="AK8" s="25">
        <f ca="1">IFERROR(INDEX(Conflict!$I$8:$I$225,MATCH($C8,_xlfn.ANCHORARRAY(Conflict!$C$8),0)),NA())</f>
        <v>7</v>
      </c>
      <c r="AL8" s="49"/>
      <c r="AM8" s="25">
        <f>IFERROR(INDEX('Data Reliability'!$G$6:$G$409,MATCH($C8,'Data Reliability'!$E$6:$E$409,0)),NA())</f>
        <v>0</v>
      </c>
      <c r="AN8" s="25">
        <f>IFERROR(INDEX('Data Reliability'!$H$6:$H$409,MATCH($C8,'Data Reliability'!$E$6:$E$409,0)),NA())</f>
        <v>0.43333333333333302</v>
      </c>
      <c r="AO8" s="21"/>
      <c r="AP8" s="21"/>
      <c r="AQ8" s="21"/>
      <c r="AR8" s="21"/>
      <c r="AS8" s="21"/>
      <c r="AT8" s="21"/>
      <c r="AU8" s="21"/>
      <c r="AV8" s="21"/>
      <c r="AW8" s="21"/>
      <c r="AX8" s="21"/>
      <c r="AY8" s="21"/>
      <c r="AZ8" s="21"/>
      <c r="BA8" s="21"/>
    </row>
    <row r="9" spans="1:53" x14ac:dyDescent="0.2">
      <c r="A9" s="62">
        <v>130</v>
      </c>
      <c r="B9" s="20" t="s">
        <v>10</v>
      </c>
      <c r="C9" s="20" t="s">
        <v>11</v>
      </c>
      <c r="D9" s="20" t="s">
        <v>433</v>
      </c>
      <c r="E9" s="20" t="s">
        <v>430</v>
      </c>
      <c r="F9" s="206">
        <f ca="1">MATCH($C9,_xlfn.ANCHORARRAY(Health!$C$8),0)</f>
        <v>4</v>
      </c>
      <c r="G9" s="22" cm="1">
        <f t="array" aca="1" ref="G9" ca="1">IF(Parameters!$D$31, SUM(IF(ISNUMBER(R9:W9),(IF(R9:W9&gt;=Parameters!$D$37,1,"")),""))+0.5*(SUM(IF(ISNUMBER(R9:W9),(IF(R9:W9&gt;=Parameters!$D$38,1,"")),""))-SUM(IF(ISNUMBER(R9:W9),(IF(R9:W9&gt;=Parameters!$D$37,1,"")),""))),0) +
   IF(Parameters!$D$32,SUM(IF(ISNUMBER(R9:W9),(IF(R9:W9&gt;=Parameters!$D$41,1,"")),"")),0) +
   IF(Parameters!$D$33,AVERAGE(IF(ISNUMBER(R9:W9),R9:W9)),0) +
   IF(Parameters!$D$34,IF(OR(IF(ISNUMBER(R9:W9),R9:W9)=0),0,GEOMEAN(IF(ISNUMBER(R9:W9),R9:W9))),0)</f>
        <v>0</v>
      </c>
      <c r="H9" s="23">
        <f t="shared" ca="1" si="0"/>
        <v>0</v>
      </c>
      <c r="I9" s="116" t="str">
        <f t="shared" si="1"/>
        <v>!</v>
      </c>
      <c r="J9" s="22" cm="1">
        <f t="array" aca="1" ref="J9" ca="1">IF(Parameters!$D$31, SUM(IF(ISNUMBER(Y9:AD9),(IF(Y9:AD9&gt;=Parameters!$D$41,1,"")),""))+0.5*(SUM(IF(ISNUMBER(Y9:AD9),(IF(Y9:AD9&gt;=Parameters!$D$42,1,"")),""))-SUM(IF(ISNUMBER(Y9:AD9),(IF(Y9:AD9&gt;=Parameters!$D$41,1,"")),""))),0) +
   IF(Parameters!$D$32,SUM(IF(ISNUMBER(Y9:AD9),(IF(Y9:AD9&gt;=Parameters!$D$41,1,"")),"")),0) +
   IF(Parameters!$D$33,AVERAGE(IF(ISNUMBER(Y9:AD9),Y9:AD9)),0) +
   IF(Parameters!$D$34,IF(OR(IF(ISNUMBER(Y9:AD9),Y9:AD9)=0),0,GEOMEAN(IF(ISNUMBER(Y9:AD9),Y9:AD9))),0)</f>
        <v>0.5</v>
      </c>
      <c r="K9" s="23">
        <f t="shared" ca="1" si="2"/>
        <v>0.5</v>
      </c>
      <c r="L9" s="116" t="str">
        <f t="shared" si="3"/>
        <v/>
      </c>
      <c r="M9" s="21" cm="1">
        <f t="array" aca="1" ref="M9" ca="1">IF(Parameters!$D$31, SUM(IF(ISNUMBER(AF9:AK9),(IF(AF9:AK9&gt;=Parameters!$D$41,1,"")),""))+0.5*(SUM(IF(ISNUMBER(AF9:AK9),(IF(AF9:AK9&gt;=Parameters!$D$42,1,"")),""))-SUM(IF(ISNUMBER(AF9:AK9),(IF(AF9:AK9&gt;=Parameters!$D$41,1,"")),""))),0) +
   IF(Parameters!$D$32,SUM(IF(ISNUMBER(AF9:AK9),(IF(AF9:AK9&gt;=Parameters!$D$41,1,"")),"")),0) +
   IF(Parameters!$D$33,AVERAGE(IF(ISNUMBER(AF9:AK9),AF9:AK9)),0) +
   IF(Parameters!$D$34,IF(OR(IF(ISNUMBER(AF9:AK9),AF9:AK9)=0),0,GEOMEAN(IF(ISNUMBER(AF9:AK9),AF9:AK9))),0)</f>
        <v>0</v>
      </c>
      <c r="N9" s="23">
        <f t="shared" ca="1" si="4"/>
        <v>0</v>
      </c>
      <c r="O9" s="116" t="str">
        <f t="shared" si="5"/>
        <v>!</v>
      </c>
      <c r="P9" s="24"/>
      <c r="Q9" s="49"/>
      <c r="R9" s="25">
        <f ca="1">IFERROR(INDEX(Health!$G$8:$G$225,MATCH($C9,_xlfn.ANCHORARRAY(Health!$C$8),0)),NA())</f>
        <v>0</v>
      </c>
      <c r="S9" s="25">
        <f ca="1">IFERROR(INDEX(Food!$G$8:$G$225,MATCH($C9,_xlfn.ANCHORARRAY(Food!$C$8),0)),NA())</f>
        <v>0</v>
      </c>
      <c r="T9" s="25">
        <f ca="1">IFERROR(INDEX(Macro!$G$8:$G$225,MATCH($C9,_xlfn.ANCHORARRAY(Macro!$C$8),0)),NA())</f>
        <v>3.68997966458892</v>
      </c>
      <c r="U9" s="25">
        <f ca="1">IFERROR(INDEX(Socioeconomic!$G$8:$G$225,MATCH($C9,_xlfn.ANCHORARRAY(Socioeconomic!$C$8),0)),NA())</f>
        <v>0</v>
      </c>
      <c r="V9" s="25">
        <f ca="1">IFERROR(INDEX('Natural Hazard'!$G$8:$G$225,MATCH($C9,_xlfn.ANCHORARRAY('Natural Hazard'!$C$8),0)),NA())</f>
        <v>0</v>
      </c>
      <c r="W9" s="25">
        <f ca="1">IFERROR(INDEX(Conflict!$G$8:$G$225,MATCH($C9,_xlfn.ANCHORARRAY(Conflict!$C$8),0)),NA())</f>
        <v>0</v>
      </c>
      <c r="X9" s="50"/>
      <c r="Y9" s="25">
        <f ca="1">IFERROR(INDEX(Health!$H$8:$H$225,MATCH($C9,_xlfn.ANCHORARRAY(Health!$C$8),0)),NA())</f>
        <v>3.0553935860058301</v>
      </c>
      <c r="Z9" s="25">
        <f ca="1">IFERROR(INDEX(Food!$H$8:$H$225,MATCH($C9,_xlfn.ANCHORARRAY(Food!$C$8),0)),NA())</f>
        <v>3.3971291866028701</v>
      </c>
      <c r="AA9" s="25">
        <f ca="1">IFERROR(INDEX(Macro!$H$8:$H$225,MATCH($C9,_xlfn.ANCHORARRAY(Macro!$C$8),0)),NA())</f>
        <v>3.8588599482454198</v>
      </c>
      <c r="AB9" s="25">
        <f ca="1">IFERROR(INDEX(Socioeconomic!$H$8:$H$225,MATCH($C9,_xlfn.ANCHORARRAY(Socioeconomic!$C$8),0)),NA())</f>
        <v>2.9999999999999898</v>
      </c>
      <c r="AC9" s="25">
        <f ca="1">IFERROR(INDEX('Natural Hazard'!$H$8:$H$225,MATCH($C9,_xlfn.ANCHORARRAY('Natural Hazard'!$C$8),0)),NA())</f>
        <v>8.5</v>
      </c>
      <c r="AD9" s="25">
        <f ca="1">IFERROR(INDEX(Conflict!$H$8:$H$225,MATCH($C9,_xlfn.ANCHORARRAY(Conflict!$C$8),0)),NA())</f>
        <v>0</v>
      </c>
      <c r="AE9" s="50"/>
      <c r="AF9" s="25">
        <f ca="1">IFERROR(INDEX(Health!$I$8:$I$225,MATCH($C9,_xlfn.ANCHORARRAY(Health!$C$8),0)),NA())</f>
        <v>0</v>
      </c>
      <c r="AG9" s="25" t="e">
        <f ca="1">IFERROR(INDEX(Food!$I$8:$I$225,MATCH($C9,_xlfn.ANCHORARRAY(Food!$C$8),0)),NA())</f>
        <v>#N/A</v>
      </c>
      <c r="AH9" s="25">
        <f ca="1">IFERROR(INDEX(Macro!$I$8:$I$225,MATCH($C9,_xlfn.ANCHORARRAY(Macro!$C$8),0)),NA())</f>
        <v>3.5284903074211802</v>
      </c>
      <c r="AI9" s="25">
        <f ca="1">IFERROR(INDEX(Socioeconomic!$I$8:$I$225,MATCH($C9,_xlfn.ANCHORARRAY(Socioeconomic!$C$8),0)),NA())</f>
        <v>0</v>
      </c>
      <c r="AJ9" s="25">
        <f ca="1">IFERROR(INDEX('Natural Hazard'!$I$8:$I$225,MATCH($C9,_xlfn.ANCHORARRAY('Natural Hazard'!$C$8),0)),NA())</f>
        <v>0</v>
      </c>
      <c r="AK9" s="25">
        <f ca="1">IFERROR(INDEX(Conflict!$I$8:$I$225,MATCH($C9,_xlfn.ANCHORARRAY(Conflict!$C$8),0)),NA())</f>
        <v>0</v>
      </c>
      <c r="AL9" s="49"/>
      <c r="AM9" s="25">
        <f>IFERROR(INDEX('Data Reliability'!$G$6:$G$409,MATCH($C9,'Data Reliability'!$E$6:$E$409,0)),NA())</f>
        <v>0.16666666666666699</v>
      </c>
      <c r="AN9" s="25">
        <f>IFERROR(INDEX('Data Reliability'!$H$6:$H$409,MATCH($C9,'Data Reliability'!$E$6:$E$409,0)),NA())</f>
        <v>0.55000000000000004</v>
      </c>
      <c r="AO9" s="21"/>
      <c r="AP9" s="21"/>
      <c r="AQ9" s="21"/>
      <c r="AR9" s="21"/>
      <c r="AS9" s="21"/>
      <c r="AT9" s="21"/>
      <c r="AU9" s="21"/>
      <c r="AV9" s="21"/>
      <c r="AW9" s="21"/>
      <c r="AX9" s="21"/>
      <c r="AY9" s="21"/>
      <c r="AZ9" s="21"/>
      <c r="BA9" s="21"/>
    </row>
    <row r="10" spans="1:53" x14ac:dyDescent="0.2">
      <c r="A10" s="62">
        <v>137</v>
      </c>
      <c r="B10" s="20" t="s">
        <v>732</v>
      </c>
      <c r="C10" s="20" t="s">
        <v>703</v>
      </c>
      <c r="D10" s="20" t="s">
        <v>433</v>
      </c>
      <c r="E10" s="20" t="s">
        <v>409</v>
      </c>
      <c r="F10" s="206">
        <f ca="1">MATCH($C10,_xlfn.ANCHORARRAY(Health!$C$8),0)</f>
        <v>5</v>
      </c>
      <c r="G10" s="22" cm="1">
        <f t="array" aca="1" ref="G10" ca="1">IF(Parameters!$D$31, SUM(IF(ISNUMBER(R10:W10),(IF(R10:W10&gt;=Parameters!$D$37,1,"")),""))+0.5*(SUM(IF(ISNUMBER(R10:W10),(IF(R10:W10&gt;=Parameters!$D$38,1,"")),""))-SUM(IF(ISNUMBER(R10:W10),(IF(R10:W10&gt;=Parameters!$D$37,1,"")),""))),0) +
   IF(Parameters!$D$32,SUM(IF(ISNUMBER(R10:W10),(IF(R10:W10&gt;=Parameters!$D$41,1,"")),"")),0) +
   IF(Parameters!$D$33,AVERAGE(IF(ISNUMBER(R10:W10),R10:W10)),0) +
   IF(Parameters!$D$34,IF(OR(IF(ISNUMBER(R10:W10),R10:W10)=0),0,GEOMEAN(IF(ISNUMBER(R10:W10),R10:W10))),0)</f>
        <v>0</v>
      </c>
      <c r="H10" s="23">
        <f t="shared" ca="1" si="0"/>
        <v>0</v>
      </c>
      <c r="I10" s="116" t="str">
        <f t="shared" si="1"/>
        <v>!!</v>
      </c>
      <c r="J10" s="22" cm="1">
        <f t="array" aca="1" ref="J10" ca="1">IF(Parameters!$D$31, SUM(IF(ISNUMBER(Y10:AD10),(IF(Y10:AD10&gt;=Parameters!$D$41,1,"")),""))+0.5*(SUM(IF(ISNUMBER(Y10:AD10),(IF(Y10:AD10&gt;=Parameters!$D$42,1,"")),""))-SUM(IF(ISNUMBER(Y10:AD10),(IF(Y10:AD10&gt;=Parameters!$D$41,1,"")),""))),0) +
   IF(Parameters!$D$32,SUM(IF(ISNUMBER(Y10:AD10),(IF(Y10:AD10&gt;=Parameters!$D$41,1,"")),"")),0) +
   IF(Parameters!$D$33,AVERAGE(IF(ISNUMBER(Y10:AD10),Y10:AD10)),0) +
   IF(Parameters!$D$34,IF(OR(IF(ISNUMBER(Y10:AD10),Y10:AD10)=0),0,GEOMEAN(IF(ISNUMBER(Y10:AD10),Y10:AD10))),0)</f>
        <v>0</v>
      </c>
      <c r="K10" s="23">
        <f t="shared" ca="1" si="2"/>
        <v>0</v>
      </c>
      <c r="L10" s="116" t="str">
        <f t="shared" si="3"/>
        <v>!!</v>
      </c>
      <c r="M10" s="21" cm="1">
        <f t="array" aca="1" ref="M10" ca="1">IF(Parameters!$D$31, SUM(IF(ISNUMBER(AF10:AK10),(IF(AF10:AK10&gt;=Parameters!$D$41,1,"")),""))+0.5*(SUM(IF(ISNUMBER(AF10:AK10),(IF(AF10:AK10&gt;=Parameters!$D$42,1,"")),""))-SUM(IF(ISNUMBER(AF10:AK10),(IF(AF10:AK10&gt;=Parameters!$D$41,1,"")),""))),0) +
   IF(Parameters!$D$32,SUM(IF(ISNUMBER(AF10:AK10),(IF(AF10:AK10&gt;=Parameters!$D$41,1,"")),"")),0) +
   IF(Parameters!$D$33,AVERAGE(IF(ISNUMBER(AF10:AK10),AF10:AK10)),0) +
   IF(Parameters!$D$34,IF(OR(IF(ISNUMBER(AF10:AK10),AF10:AK10)=0),0,GEOMEAN(IF(ISNUMBER(AF10:AK10),AF10:AK10))),0)</f>
        <v>0</v>
      </c>
      <c r="N10" s="23">
        <f t="shared" ca="1" si="4"/>
        <v>0</v>
      </c>
      <c r="O10" s="116" t="str">
        <f t="shared" si="5"/>
        <v>!!</v>
      </c>
      <c r="P10" s="24"/>
      <c r="Q10" s="49"/>
      <c r="R10" s="25">
        <f ca="1">IFERROR(INDEX(Health!$G$8:$G$225,MATCH($C10,_xlfn.ANCHORARRAY(Health!$C$8),0)),NA())</f>
        <v>0</v>
      </c>
      <c r="S10" s="25" t="e">
        <f ca="1">IFERROR(INDEX(Food!$G$8:$G$225,MATCH($C10,_xlfn.ANCHORARRAY(Food!$C$8),0)),NA())</f>
        <v>#N/A</v>
      </c>
      <c r="T10" s="25" t="e">
        <f ca="1">IFERROR(INDEX(Macro!$G$8:$G$225,MATCH($C10,_xlfn.ANCHORARRAY(Macro!$C$8),0)),NA())</f>
        <v>#N/A</v>
      </c>
      <c r="U10" s="25">
        <f ca="1">IFERROR(INDEX(Socioeconomic!$G$8:$G$225,MATCH($C10,_xlfn.ANCHORARRAY(Socioeconomic!$C$8),0)),NA())</f>
        <v>0.25</v>
      </c>
      <c r="V10" s="25">
        <f ca="1">IFERROR(INDEX('Natural Hazard'!$G$8:$G$225,MATCH($C10,_xlfn.ANCHORARRAY('Natural Hazard'!$C$8),0)),NA())</f>
        <v>0</v>
      </c>
      <c r="W10" s="25">
        <f ca="1">IFERROR(INDEX(Conflict!$G$8:$G$225,MATCH($C10,_xlfn.ANCHORARRAY(Conflict!$C$8),0)),NA())</f>
        <v>0</v>
      </c>
      <c r="X10" s="50"/>
      <c r="Y10" s="25">
        <f ca="1">IFERROR(INDEX(Health!$H$8:$H$225,MATCH($C10,_xlfn.ANCHORARRAY(Health!$C$8),0)),NA())</f>
        <v>6.0583090379008704</v>
      </c>
      <c r="Z10" s="25" t="e">
        <f ca="1">IFERROR(INDEX(Food!$H$8:$H$225,MATCH($C10,_xlfn.ANCHORARRAY(Food!$C$8),0)),NA())</f>
        <v>#N/A</v>
      </c>
      <c r="AA10" s="25" t="e">
        <f ca="1">IFERROR(INDEX(Macro!$H$8:$H$225,MATCH($C10,_xlfn.ANCHORARRAY(Macro!$C$8),0)),NA())</f>
        <v>#N/A</v>
      </c>
      <c r="AB10" s="25" t="e">
        <f ca="1">IFERROR(INDEX(Socioeconomic!$H$8:$H$225,MATCH($C10,_xlfn.ANCHORARRAY(Socioeconomic!$C$8),0)),NA())</f>
        <v>#N/A</v>
      </c>
      <c r="AC10" s="25" t="e">
        <f ca="1">IFERROR(INDEX('Natural Hazard'!$H$8:$H$225,MATCH($C10,_xlfn.ANCHORARRAY('Natural Hazard'!$C$8),0)),NA())</f>
        <v>#N/A</v>
      </c>
      <c r="AD10" s="25" t="e">
        <f ca="1">IFERROR(INDEX(Conflict!$H$8:$H$225,MATCH($C10,_xlfn.ANCHORARRAY(Conflict!$C$8),0)),NA())</f>
        <v>#N/A</v>
      </c>
      <c r="AE10" s="50"/>
      <c r="AF10" s="25">
        <f ca="1">IFERROR(INDEX(Health!$I$8:$I$225,MATCH($C10,_xlfn.ANCHORARRAY(Health!$C$8),0)),NA())</f>
        <v>0</v>
      </c>
      <c r="AG10" s="25" t="e">
        <f ca="1">IFERROR(INDEX(Food!$I$8:$I$225,MATCH($C10,_xlfn.ANCHORARRAY(Food!$C$8),0)),NA())</f>
        <v>#N/A</v>
      </c>
      <c r="AH10" s="25" t="e">
        <f ca="1">IFERROR(INDEX(Macro!$I$8:$I$225,MATCH($C10,_xlfn.ANCHORARRAY(Macro!$C$8),0)),NA())</f>
        <v>#N/A</v>
      </c>
      <c r="AI10" s="25">
        <f ca="1">IFERROR(INDEX(Socioeconomic!$I$8:$I$225,MATCH($C10,_xlfn.ANCHORARRAY(Socioeconomic!$C$8),0)),NA())</f>
        <v>0.25</v>
      </c>
      <c r="AJ10" s="25">
        <f ca="1">IFERROR(INDEX('Natural Hazard'!$I$8:$I$225,MATCH($C10,_xlfn.ANCHORARRAY('Natural Hazard'!$C$8),0)),NA())</f>
        <v>0</v>
      </c>
      <c r="AK10" s="25">
        <f ca="1">IFERROR(INDEX(Conflict!$I$8:$I$225,MATCH($C10,_xlfn.ANCHORARRAY(Conflict!$C$8),0)),NA())</f>
        <v>0</v>
      </c>
      <c r="AL10" s="49"/>
      <c r="AM10" s="25">
        <f>IFERROR(INDEX('Data Reliability'!$G$6:$G$409,MATCH($C10,'Data Reliability'!$E$6:$E$409,0)),NA())</f>
        <v>0.83333333333333304</v>
      </c>
      <c r="AN10" s="25">
        <f>IFERROR(INDEX('Data Reliability'!$H$6:$H$409,MATCH($C10,'Data Reliability'!$E$6:$E$409,0)),NA())</f>
        <v>0.77500000000000002</v>
      </c>
      <c r="AO10" s="21"/>
      <c r="AP10" s="21"/>
      <c r="AQ10" s="21"/>
      <c r="AR10" s="21"/>
      <c r="AS10" s="21"/>
      <c r="AT10" s="21"/>
      <c r="AU10" s="21"/>
      <c r="AV10" s="21"/>
      <c r="AW10" s="21"/>
      <c r="AX10" s="21"/>
      <c r="AY10" s="21"/>
      <c r="AZ10" s="21"/>
      <c r="BA10" s="21"/>
    </row>
    <row r="11" spans="1:53" x14ac:dyDescent="0.2">
      <c r="A11" s="62">
        <v>171</v>
      </c>
      <c r="B11" s="20" t="s">
        <v>12</v>
      </c>
      <c r="C11" s="20" t="s">
        <v>13</v>
      </c>
      <c r="D11" s="20" t="s">
        <v>434</v>
      </c>
      <c r="E11" s="20" t="s">
        <v>409</v>
      </c>
      <c r="F11" s="206">
        <f ca="1">MATCH($C11,_xlfn.ANCHORARRAY(Health!$C$8),0)</f>
        <v>6</v>
      </c>
      <c r="G11" s="22" cm="1">
        <f t="array" aca="1" ref="G11" ca="1">IF(Parameters!$D$31, SUM(IF(ISNUMBER(R11:W11),(IF(R11:W11&gt;=Parameters!$D$37,1,"")),""))+0.5*(SUM(IF(ISNUMBER(R11:W11),(IF(R11:W11&gt;=Parameters!$D$38,1,"")),""))-SUM(IF(ISNUMBER(R11:W11),(IF(R11:W11&gt;=Parameters!$D$37,1,"")),""))),0) +
   IF(Parameters!$D$32,SUM(IF(ISNUMBER(R11:W11),(IF(R11:W11&gt;=Parameters!$D$41,1,"")),"")),0) +
   IF(Parameters!$D$33,AVERAGE(IF(ISNUMBER(R11:W11),R11:W11)),0) +
   IF(Parameters!$D$34,IF(OR(IF(ISNUMBER(R11:W11),R11:W11)=0),0,GEOMEAN(IF(ISNUMBER(R11:W11),R11:W11))),0)</f>
        <v>0</v>
      </c>
      <c r="H11" s="23">
        <f t="shared" ca="1" si="0"/>
        <v>0</v>
      </c>
      <c r="I11" s="116" t="str">
        <f t="shared" si="1"/>
        <v>!</v>
      </c>
      <c r="J11" s="22" cm="1">
        <f t="array" aca="1" ref="J11" ca="1">IF(Parameters!$D$31, SUM(IF(ISNUMBER(Y11:AD11),(IF(Y11:AD11&gt;=Parameters!$D$41,1,"")),""))+0.5*(SUM(IF(ISNUMBER(Y11:AD11),(IF(Y11:AD11&gt;=Parameters!$D$42,1,"")),""))-SUM(IF(ISNUMBER(Y11:AD11),(IF(Y11:AD11&gt;=Parameters!$D$41,1,"")),""))),0) +
   IF(Parameters!$D$32,SUM(IF(ISNUMBER(Y11:AD11),(IF(Y11:AD11&gt;=Parameters!$D$41,1,"")),"")),0) +
   IF(Parameters!$D$33,AVERAGE(IF(ISNUMBER(Y11:AD11),Y11:AD11)),0) +
   IF(Parameters!$D$34,IF(OR(IF(ISNUMBER(Y11:AD11),Y11:AD11)=0),0,GEOMEAN(IF(ISNUMBER(Y11:AD11),Y11:AD11))),0)</f>
        <v>0</v>
      </c>
      <c r="K11" s="23">
        <f t="shared" ca="1" si="2"/>
        <v>0</v>
      </c>
      <c r="L11" s="116" t="str">
        <f t="shared" si="3"/>
        <v/>
      </c>
      <c r="M11" s="21" cm="1">
        <f t="array" aca="1" ref="M11" ca="1">IF(Parameters!$D$31, SUM(IF(ISNUMBER(AF11:AK11),(IF(AF11:AK11&gt;=Parameters!$D$41,1,"")),""))+0.5*(SUM(IF(ISNUMBER(AF11:AK11),(IF(AF11:AK11&gt;=Parameters!$D$42,1,"")),""))-SUM(IF(ISNUMBER(AF11:AK11),(IF(AF11:AK11&gt;=Parameters!$D$41,1,"")),""))),0) +
   IF(Parameters!$D$32,SUM(IF(ISNUMBER(AF11:AK11),(IF(AF11:AK11&gt;=Parameters!$D$41,1,"")),"")),0) +
   IF(Parameters!$D$33,AVERAGE(IF(ISNUMBER(AF11:AK11),AF11:AK11)),0) +
   IF(Parameters!$D$34,IF(OR(IF(ISNUMBER(AF11:AK11),AF11:AK11)=0),0,GEOMEAN(IF(ISNUMBER(AF11:AK11),AF11:AK11))),0)</f>
        <v>0</v>
      </c>
      <c r="N11" s="23">
        <f t="shared" ca="1" si="4"/>
        <v>0</v>
      </c>
      <c r="O11" s="116" t="str">
        <f t="shared" si="5"/>
        <v>!!</v>
      </c>
      <c r="P11" s="24"/>
      <c r="Q11" s="49"/>
      <c r="R11" s="25">
        <f ca="1">IFERROR(INDEX(Health!$G$8:$G$225,MATCH($C11,_xlfn.ANCHORARRAY(Health!$C$8),0)),NA())</f>
        <v>0</v>
      </c>
      <c r="S11" s="25">
        <f ca="1">IFERROR(INDEX(Food!$G$8:$G$225,MATCH($C11,_xlfn.ANCHORARRAY(Food!$C$8),0)),NA())</f>
        <v>0</v>
      </c>
      <c r="T11" s="25">
        <f ca="1">IFERROR(INDEX(Macro!$G$8:$G$225,MATCH($C11,_xlfn.ANCHORARRAY(Macro!$C$8),0)),NA())</f>
        <v>0.31522483472007534</v>
      </c>
      <c r="U11" s="25">
        <f ca="1">IFERROR(INDEX(Socioeconomic!$G$8:$G$225,MATCH($C11,_xlfn.ANCHORARRAY(Socioeconomic!$C$8),0)),NA())</f>
        <v>0</v>
      </c>
      <c r="V11" s="25">
        <f ca="1">IFERROR(INDEX('Natural Hazard'!$G$8:$G$225,MATCH($C11,_xlfn.ANCHORARRAY('Natural Hazard'!$C$8),0)),NA())</f>
        <v>0</v>
      </c>
      <c r="W11" s="25">
        <f ca="1">IFERROR(INDEX(Conflict!$G$8:$G$225,MATCH($C11,_xlfn.ANCHORARRAY(Conflict!$C$8),0)),NA())</f>
        <v>0</v>
      </c>
      <c r="X11" s="50"/>
      <c r="Y11" s="25">
        <f ca="1">IFERROR(INDEX(Health!$H$8:$H$225,MATCH($C11,_xlfn.ANCHORARRAY(Health!$C$8),0)),NA())</f>
        <v>4.6297376093294398</v>
      </c>
      <c r="Z11" s="25">
        <f ca="1">IFERROR(INDEX(Food!$H$8:$H$225,MATCH($C11,_xlfn.ANCHORARRAY(Food!$C$8),0)),NA())</f>
        <v>0.83381586566299803</v>
      </c>
      <c r="AA11" s="25">
        <f ca="1">IFERROR(INDEX(Macro!$H$8:$H$225,MATCH($C11,_xlfn.ANCHORARRAY(Macro!$C$8),0)),NA())</f>
        <v>1.208251711045</v>
      </c>
      <c r="AB11" s="25">
        <f ca="1">IFERROR(INDEX(Socioeconomic!$H$8:$H$225,MATCH($C11,_xlfn.ANCHORARRAY(Socioeconomic!$C$8),0)),NA())</f>
        <v>0.14285714285714199</v>
      </c>
      <c r="AC11" s="25">
        <f ca="1">IFERROR(INDEX('Natural Hazard'!$H$8:$H$225,MATCH($C11,_xlfn.ANCHORARRAY('Natural Hazard'!$C$8),0)),NA())</f>
        <v>5.3333333333333304</v>
      </c>
      <c r="AD11" s="25">
        <f ca="1">IFERROR(INDEX(Conflict!$H$8:$H$225,MATCH($C11,_xlfn.ANCHORARRAY(Conflict!$C$8),0)),NA())</f>
        <v>0</v>
      </c>
      <c r="AE11" s="50"/>
      <c r="AF11" s="25">
        <f ca="1">IFERROR(INDEX(Health!$I$8:$I$225,MATCH($C11,_xlfn.ANCHORARRAY(Health!$C$8),0)),NA())</f>
        <v>0</v>
      </c>
      <c r="AG11" s="25" t="e">
        <f ca="1">IFERROR(INDEX(Food!$I$8:$I$225,MATCH($C11,_xlfn.ANCHORARRAY(Food!$C$8),0)),NA())</f>
        <v>#N/A</v>
      </c>
      <c r="AH11" s="25">
        <f ca="1">IFERROR(INDEX(Macro!$I$8:$I$225,MATCH($C11,_xlfn.ANCHORARRAY(Macro!$C$8),0)),NA())</f>
        <v>8.2240062659094407E-2</v>
      </c>
      <c r="AI11" s="25" t="e">
        <f ca="1">IFERROR(INDEX(Socioeconomic!$I$8:$I$225,MATCH($C11,_xlfn.ANCHORARRAY(Socioeconomic!$C$8),0)),NA())</f>
        <v>#N/A</v>
      </c>
      <c r="AJ11" s="25">
        <f ca="1">IFERROR(INDEX('Natural Hazard'!$I$8:$I$225,MATCH($C11,_xlfn.ANCHORARRAY('Natural Hazard'!$C$8),0)),NA())</f>
        <v>0</v>
      </c>
      <c r="AK11" s="25">
        <f ca="1">IFERROR(INDEX(Conflict!$I$8:$I$225,MATCH($C11,_xlfn.ANCHORARRAY(Conflict!$C$8),0)),NA())</f>
        <v>0</v>
      </c>
      <c r="AL11" s="49"/>
      <c r="AM11" s="25">
        <f>IFERROR(INDEX('Data Reliability'!$G$6:$G$409,MATCH($C11,'Data Reliability'!$E$6:$E$409,0)),NA())</f>
        <v>8.3333333333333301E-2</v>
      </c>
      <c r="AN11" s="25">
        <f>IFERROR(INDEX('Data Reliability'!$H$6:$H$409,MATCH($C11,'Data Reliability'!$E$6:$E$409,0)),NA())</f>
        <v>0.66666666666666696</v>
      </c>
      <c r="AO11" s="21"/>
      <c r="AP11" s="21"/>
      <c r="AQ11" s="21"/>
      <c r="AR11" s="21"/>
      <c r="AS11" s="21"/>
      <c r="AT11" s="21"/>
      <c r="AU11" s="21"/>
      <c r="AV11" s="21"/>
      <c r="AW11" s="21"/>
      <c r="AX11" s="21"/>
      <c r="AY11" s="21"/>
      <c r="AZ11" s="21"/>
      <c r="BA11" s="21"/>
    </row>
    <row r="12" spans="1:53" x14ac:dyDescent="0.2">
      <c r="A12" s="62">
        <v>175</v>
      </c>
      <c r="B12" s="20" t="s">
        <v>14</v>
      </c>
      <c r="C12" s="20" t="s">
        <v>15</v>
      </c>
      <c r="D12" s="20" t="s">
        <v>435</v>
      </c>
      <c r="E12" s="20" t="s">
        <v>430</v>
      </c>
      <c r="F12" s="206">
        <f ca="1">MATCH($C12,_xlfn.ANCHORARRAY(Health!$C$8),0)</f>
        <v>7</v>
      </c>
      <c r="G12" s="22" cm="1">
        <f t="array" aca="1" ref="G12" ca="1">IF(Parameters!$D$31, SUM(IF(ISNUMBER(R12:W12),(IF(R12:W12&gt;=Parameters!$D$37,1,"")),""))+0.5*(SUM(IF(ISNUMBER(R12:W12),(IF(R12:W12&gt;=Parameters!$D$38,1,"")),""))-SUM(IF(ISNUMBER(R12:W12),(IF(R12:W12&gt;=Parameters!$D$37,1,"")),""))),0) +
   IF(Parameters!$D$32,SUM(IF(ISNUMBER(R12:W12),(IF(R12:W12&gt;=Parameters!$D$41,1,"")),"")),0) +
   IF(Parameters!$D$33,AVERAGE(IF(ISNUMBER(R12:W12),R12:W12)),0) +
   IF(Parameters!$D$34,IF(OR(IF(ISNUMBER(R12:W12),R12:W12)=0),0,GEOMEAN(IF(ISNUMBER(R12:W12),R12:W12))),0)</f>
        <v>2</v>
      </c>
      <c r="H12" s="23">
        <f t="shared" ca="1" si="0"/>
        <v>2</v>
      </c>
      <c r="I12" s="116" t="str">
        <f t="shared" si="1"/>
        <v/>
      </c>
      <c r="J12" s="22" cm="1">
        <f t="array" aca="1" ref="J12" ca="1">IF(Parameters!$D$31, SUM(IF(ISNUMBER(Y12:AD12),(IF(Y12:AD12&gt;=Parameters!$D$41,1,"")),""))+0.5*(SUM(IF(ISNUMBER(Y12:AD12),(IF(Y12:AD12&gt;=Parameters!$D$42,1,"")),""))-SUM(IF(ISNUMBER(Y12:AD12),(IF(Y12:AD12&gt;=Parameters!$D$41,1,"")),""))),0) +
   IF(Parameters!$D$32,SUM(IF(ISNUMBER(Y12:AD12),(IF(Y12:AD12&gt;=Parameters!$D$41,1,"")),"")),0) +
   IF(Parameters!$D$33,AVERAGE(IF(ISNUMBER(Y12:AD12),Y12:AD12)),0) +
   IF(Parameters!$D$34,IF(OR(IF(ISNUMBER(Y12:AD12),Y12:AD12)=0),0,GEOMEAN(IF(ISNUMBER(Y12:AD12),Y12:AD12))),0)</f>
        <v>1</v>
      </c>
      <c r="K12" s="23">
        <f t="shared" ca="1" si="2"/>
        <v>1</v>
      </c>
      <c r="L12" s="116" t="str">
        <f t="shared" si="3"/>
        <v/>
      </c>
      <c r="M12" s="21" cm="1">
        <f t="array" aca="1" ref="M12" ca="1">IF(Parameters!$D$31, SUM(IF(ISNUMBER(AF12:AK12),(IF(AF12:AK12&gt;=Parameters!$D$41,1,"")),""))+0.5*(SUM(IF(ISNUMBER(AF12:AK12),(IF(AF12:AK12&gt;=Parameters!$D$42,1,"")),""))-SUM(IF(ISNUMBER(AF12:AK12),(IF(AF12:AK12&gt;=Parameters!$D$41,1,"")),""))),0) +
   IF(Parameters!$D$32,SUM(IF(ISNUMBER(AF12:AK12),(IF(AF12:AK12&gt;=Parameters!$D$41,1,"")),"")),0) +
   IF(Parameters!$D$33,AVERAGE(IF(ISNUMBER(AF12:AK12),AF12:AK12)),0) +
   IF(Parameters!$D$34,IF(OR(IF(ISNUMBER(AF12:AK12),AF12:AK12)=0),0,GEOMEAN(IF(ISNUMBER(AF12:AK12),AF12:AK12))),0)</f>
        <v>2</v>
      </c>
      <c r="N12" s="23">
        <f t="shared" ca="1" si="4"/>
        <v>2</v>
      </c>
      <c r="O12" s="116" t="str">
        <f t="shared" si="5"/>
        <v>!</v>
      </c>
      <c r="P12" s="24"/>
      <c r="Q12" s="49"/>
      <c r="R12" s="25">
        <f ca="1">IFERROR(INDEX(Health!$G$8:$G$225,MATCH($C12,_xlfn.ANCHORARRAY(Health!$C$8),0)),NA())</f>
        <v>0</v>
      </c>
      <c r="S12" s="25">
        <f ca="1">IFERROR(INDEX(Food!$G$8:$G$225,MATCH($C12,_xlfn.ANCHORARRAY(Food!$C$8),0)),NA())</f>
        <v>0</v>
      </c>
      <c r="T12" s="25">
        <f ca="1">IFERROR(INDEX(Macro!$G$8:$G$225,MATCH($C12,_xlfn.ANCHORARRAY(Macro!$C$8),0)),NA())</f>
        <v>10</v>
      </c>
      <c r="U12" s="25">
        <f ca="1">IFERROR(INDEX(Socioeconomic!$G$8:$G$225,MATCH($C12,_xlfn.ANCHORARRAY(Socioeconomic!$C$8),0)),NA())</f>
        <v>1.707127913861672</v>
      </c>
      <c r="V12" s="25">
        <f ca="1">IFERROR(INDEX('Natural Hazard'!$G$8:$G$225,MATCH($C12,_xlfn.ANCHORARRAY('Natural Hazard'!$C$8),0)),NA())</f>
        <v>7.416198487095663</v>
      </c>
      <c r="W12" s="25">
        <f ca="1">IFERROR(INDEX(Conflict!$G$8:$G$225,MATCH($C12,_xlfn.ANCHORARRAY(Conflict!$C$8),0)),NA())</f>
        <v>0</v>
      </c>
      <c r="X12" s="50"/>
      <c r="Y12" s="25">
        <f ca="1">IFERROR(INDEX(Health!$H$8:$H$225,MATCH($C12,_xlfn.ANCHORARRAY(Health!$C$8),0)),NA())</f>
        <v>0.314868804664724</v>
      </c>
      <c r="Z12" s="25">
        <f ca="1">IFERROR(INDEX(Food!$H$8:$H$225,MATCH($C12,_xlfn.ANCHORARRAY(Food!$C$8),0)),NA())</f>
        <v>3.8448176027793801</v>
      </c>
      <c r="AA12" s="25">
        <f ca="1">IFERROR(INDEX(Macro!$H$8:$H$225,MATCH($C12,_xlfn.ANCHORARRAY(Macro!$C$8),0)),NA())</f>
        <v>10</v>
      </c>
      <c r="AB12" s="25">
        <f ca="1">IFERROR(INDEX(Socioeconomic!$H$8:$H$225,MATCH($C12,_xlfn.ANCHORARRAY(Socioeconomic!$C$8),0)),NA())</f>
        <v>2.4285714285714199</v>
      </c>
      <c r="AC12" s="25">
        <f ca="1">IFERROR(INDEX('Natural Hazard'!$H$8:$H$225,MATCH($C12,_xlfn.ANCHORARRAY('Natural Hazard'!$C$8),0)),NA())</f>
        <v>5.5</v>
      </c>
      <c r="AD12" s="25">
        <f ca="1">IFERROR(INDEX(Conflict!$H$8:$H$225,MATCH($C12,_xlfn.ANCHORARRAY(Conflict!$C$8),0)),NA())</f>
        <v>0</v>
      </c>
      <c r="AE12" s="50"/>
      <c r="AF12" s="25">
        <f ca="1">IFERROR(INDEX(Health!$I$8:$I$225,MATCH($C12,_xlfn.ANCHORARRAY(Health!$C$8),0)),NA())</f>
        <v>0</v>
      </c>
      <c r="AG12" s="25" t="e">
        <f ca="1">IFERROR(INDEX(Food!$I$8:$I$225,MATCH($C12,_xlfn.ANCHORARRAY(Food!$C$8),0)),NA())</f>
        <v>#N/A</v>
      </c>
      <c r="AH12" s="25">
        <f ca="1">IFERROR(INDEX(Macro!$I$8:$I$225,MATCH($C12,_xlfn.ANCHORARRAY(Macro!$C$8),0)),NA())</f>
        <v>10</v>
      </c>
      <c r="AI12" s="25">
        <f ca="1">IFERROR(INDEX(Socioeconomic!$I$8:$I$225,MATCH($C12,_xlfn.ANCHORARRAY(Socioeconomic!$C$8),0)),NA())</f>
        <v>1.2</v>
      </c>
      <c r="AJ12" s="25">
        <f ca="1">IFERROR(INDEX('Natural Hazard'!$I$8:$I$225,MATCH($C12,_xlfn.ANCHORARRAY('Natural Hazard'!$C$8),0)),NA())</f>
        <v>10</v>
      </c>
      <c r="AK12" s="25">
        <f ca="1">IFERROR(INDEX(Conflict!$I$8:$I$225,MATCH($C12,_xlfn.ANCHORARRAY(Conflict!$C$8),0)),NA())</f>
        <v>0</v>
      </c>
      <c r="AL12" s="49"/>
      <c r="AM12" s="25">
        <f>IFERROR(INDEX('Data Reliability'!$G$6:$G$409,MATCH($C12,'Data Reliability'!$E$6:$E$409,0)),NA())</f>
        <v>0</v>
      </c>
      <c r="AN12" s="25">
        <f>IFERROR(INDEX('Data Reliability'!$H$6:$H$409,MATCH($C12,'Data Reliability'!$E$6:$E$409,0)),NA())</f>
        <v>0.391666666666667</v>
      </c>
      <c r="AO12" s="21"/>
      <c r="AP12" s="21"/>
      <c r="AQ12" s="21"/>
      <c r="AR12" s="21"/>
      <c r="AS12" s="21"/>
      <c r="AT12" s="21"/>
      <c r="AU12" s="21"/>
      <c r="AV12" s="21"/>
      <c r="AW12" s="21"/>
      <c r="AX12" s="21"/>
      <c r="AY12" s="21"/>
      <c r="AZ12" s="21"/>
      <c r="BA12" s="21"/>
    </row>
    <row r="13" spans="1:53" x14ac:dyDescent="0.2">
      <c r="A13" s="62">
        <v>185</v>
      </c>
      <c r="B13" s="20" t="s">
        <v>16</v>
      </c>
      <c r="C13" s="20" t="s">
        <v>17</v>
      </c>
      <c r="D13" s="20" t="s">
        <v>433</v>
      </c>
      <c r="E13" s="20" t="s">
        <v>430</v>
      </c>
      <c r="F13" s="206">
        <f ca="1">MATCH($C13,_xlfn.ANCHORARRAY(Health!$C$8),0)</f>
        <v>8</v>
      </c>
      <c r="G13" s="22" cm="1">
        <f t="array" aca="1" ref="G13" ca="1">IF(Parameters!$D$31, SUM(IF(ISNUMBER(R13:W13),(IF(R13:W13&gt;=Parameters!$D$37,1,"")),""))+0.5*(SUM(IF(ISNUMBER(R13:W13),(IF(R13:W13&gt;=Parameters!$D$38,1,"")),""))-SUM(IF(ISNUMBER(R13:W13),(IF(R13:W13&gt;=Parameters!$D$37,1,"")),""))),0) +
   IF(Parameters!$D$32,SUM(IF(ISNUMBER(R13:W13),(IF(R13:W13&gt;=Parameters!$D$41,1,"")),"")),0) +
   IF(Parameters!$D$33,AVERAGE(IF(ISNUMBER(R13:W13),R13:W13)),0) +
   IF(Parameters!$D$34,IF(OR(IF(ISNUMBER(R13:W13),R13:W13)=0),0,GEOMEAN(IF(ISNUMBER(R13:W13),R13:W13))),0)</f>
        <v>0</v>
      </c>
      <c r="H13" s="23">
        <f t="shared" ca="1" si="0"/>
        <v>0</v>
      </c>
      <c r="I13" s="116" t="str">
        <f t="shared" si="1"/>
        <v/>
      </c>
      <c r="J13" s="22" cm="1">
        <f t="array" aca="1" ref="J13" ca="1">IF(Parameters!$D$31, SUM(IF(ISNUMBER(Y13:AD13),(IF(Y13:AD13&gt;=Parameters!$D$41,1,"")),""))+0.5*(SUM(IF(ISNUMBER(Y13:AD13),(IF(Y13:AD13&gt;=Parameters!$D$42,1,"")),""))-SUM(IF(ISNUMBER(Y13:AD13),(IF(Y13:AD13&gt;=Parameters!$D$41,1,"")),""))),0) +
   IF(Parameters!$D$32,SUM(IF(ISNUMBER(Y13:AD13),(IF(Y13:AD13&gt;=Parameters!$D$41,1,"")),"")),0) +
   IF(Parameters!$D$33,AVERAGE(IF(ISNUMBER(Y13:AD13),Y13:AD13)),0) +
   IF(Parameters!$D$34,IF(OR(IF(ISNUMBER(Y13:AD13),Y13:AD13)=0),0,GEOMEAN(IF(ISNUMBER(Y13:AD13),Y13:AD13))),0)</f>
        <v>0</v>
      </c>
      <c r="K13" s="23">
        <f t="shared" ca="1" si="2"/>
        <v>0</v>
      </c>
      <c r="L13" s="116" t="str">
        <f t="shared" si="3"/>
        <v/>
      </c>
      <c r="M13" s="21" cm="1">
        <f t="array" aca="1" ref="M13" ca="1">IF(Parameters!$D$31, SUM(IF(ISNUMBER(AF13:AK13),(IF(AF13:AK13&gt;=Parameters!$D$41,1,"")),""))+0.5*(SUM(IF(ISNUMBER(AF13:AK13),(IF(AF13:AK13&gt;=Parameters!$D$42,1,"")),""))-SUM(IF(ISNUMBER(AF13:AK13),(IF(AF13:AK13&gt;=Parameters!$D$41,1,"")),""))),0) +
   IF(Parameters!$D$32,SUM(IF(ISNUMBER(AF13:AK13),(IF(AF13:AK13&gt;=Parameters!$D$41,1,"")),"")),0) +
   IF(Parameters!$D$33,AVERAGE(IF(ISNUMBER(AF13:AK13),AF13:AK13)),0) +
   IF(Parameters!$D$34,IF(OR(IF(ISNUMBER(AF13:AK13),AF13:AK13)=0),0,GEOMEAN(IF(ISNUMBER(AF13:AK13),AF13:AK13))),0)</f>
        <v>1</v>
      </c>
      <c r="N13" s="23">
        <f t="shared" ca="1" si="4"/>
        <v>1</v>
      </c>
      <c r="O13" s="116" t="str">
        <f t="shared" si="5"/>
        <v>!</v>
      </c>
      <c r="P13" s="24"/>
      <c r="Q13" s="49"/>
      <c r="R13" s="25">
        <f ca="1">IFERROR(INDEX(Health!$G$8:$G$225,MATCH($C13,_xlfn.ANCHORARRAY(Health!$C$8),0)),NA())</f>
        <v>0</v>
      </c>
      <c r="S13" s="25">
        <f ca="1">IFERROR(INDEX(Food!$G$8:$G$225,MATCH($C13,_xlfn.ANCHORARRAY(Food!$C$8),0)),NA())</f>
        <v>0</v>
      </c>
      <c r="T13" s="25">
        <f ca="1">IFERROR(INDEX(Macro!$G$8:$G$225,MATCH($C13,_xlfn.ANCHORARRAY(Macro!$C$8),0)),NA())</f>
        <v>1.2599751025861838</v>
      </c>
      <c r="U13" s="25">
        <f ca="1">IFERROR(INDEX(Socioeconomic!$G$8:$G$225,MATCH($C13,_xlfn.ANCHORARRAY(Socioeconomic!$C$8),0)),NA())</f>
        <v>4.1231056256176535</v>
      </c>
      <c r="V13" s="25">
        <f ca="1">IFERROR(INDEX('Natural Hazard'!$G$8:$G$225,MATCH($C13,_xlfn.ANCHORARRAY('Natural Hazard'!$C$8),0)),NA())</f>
        <v>0</v>
      </c>
      <c r="W13" s="25">
        <f ca="1">IFERROR(INDEX(Conflict!$G$8:$G$225,MATCH($C13,_xlfn.ANCHORARRAY(Conflict!$C$8),0)),NA())</f>
        <v>3.0014822166410045</v>
      </c>
      <c r="X13" s="50"/>
      <c r="Y13" s="25">
        <f ca="1">IFERROR(INDEX(Health!$H$8:$H$225,MATCH($C13,_xlfn.ANCHORARRAY(Health!$C$8),0)),NA())</f>
        <v>0</v>
      </c>
      <c r="Z13" s="25">
        <f ca="1">IFERROR(INDEX(Food!$H$8:$H$225,MATCH($C13,_xlfn.ANCHORARRAY(Food!$C$8),0)),NA())</f>
        <v>2.7033492822966498</v>
      </c>
      <c r="AA13" s="25">
        <f ca="1">IFERROR(INDEX(Macro!$H$8:$H$225,MATCH($C13,_xlfn.ANCHORARRAY(Macro!$C$8),0)),NA())</f>
        <v>4.01363999129362</v>
      </c>
      <c r="AB13" s="25">
        <f ca="1">IFERROR(INDEX(Socioeconomic!$H$8:$H$225,MATCH($C13,_xlfn.ANCHORARRAY(Socioeconomic!$C$8),0)),NA())</f>
        <v>2.4285714285714199</v>
      </c>
      <c r="AC13" s="25">
        <f ca="1">IFERROR(INDEX('Natural Hazard'!$H$8:$H$225,MATCH($C13,_xlfn.ANCHORARRAY('Natural Hazard'!$C$8),0)),NA())</f>
        <v>5.5</v>
      </c>
      <c r="AD13" s="25">
        <f ca="1">IFERROR(INDEX(Conflict!$H$8:$H$225,MATCH($C13,_xlfn.ANCHORARRAY(Conflict!$C$8),0)),NA())</f>
        <v>1.26124536955371</v>
      </c>
      <c r="AE13" s="50"/>
      <c r="AF13" s="25">
        <f ca="1">IFERROR(INDEX(Health!$I$8:$I$225,MATCH($C13,_xlfn.ANCHORARRAY(Health!$C$8),0)),NA())</f>
        <v>0</v>
      </c>
      <c r="AG13" s="25" t="e">
        <f ca="1">IFERROR(INDEX(Food!$I$8:$I$225,MATCH($C13,_xlfn.ANCHORARRAY(Food!$C$8),0)),NA())</f>
        <v>#N/A</v>
      </c>
      <c r="AH13" s="25">
        <f ca="1">IFERROR(INDEX(Macro!$I$8:$I$225,MATCH($C13,_xlfn.ANCHORARRAY(Macro!$C$8),0)),NA())</f>
        <v>0.39553553945564301</v>
      </c>
      <c r="AI13" s="25">
        <f ca="1">IFERROR(INDEX(Socioeconomic!$I$8:$I$225,MATCH($C13,_xlfn.ANCHORARRAY(Socioeconomic!$C$8),0)),NA())</f>
        <v>7</v>
      </c>
      <c r="AJ13" s="25">
        <f ca="1">IFERROR(INDEX('Natural Hazard'!$I$8:$I$225,MATCH($C13,_xlfn.ANCHORARRAY('Natural Hazard'!$C$8),0)),NA())</f>
        <v>0</v>
      </c>
      <c r="AK13" s="25">
        <f ca="1">IFERROR(INDEX(Conflict!$I$8:$I$225,MATCH($C13,_xlfn.ANCHORARRAY(Conflict!$C$8),0)),NA())</f>
        <v>7.1428571428571299</v>
      </c>
      <c r="AL13" s="49"/>
      <c r="AM13" s="25">
        <f>IFERROR(INDEX('Data Reliability'!$G$6:$G$409,MATCH($C13,'Data Reliability'!$E$6:$E$409,0)),NA())</f>
        <v>0.16666666666666699</v>
      </c>
      <c r="AN13" s="25">
        <f>IFERROR(INDEX('Data Reliability'!$H$6:$H$409,MATCH($C13,'Data Reliability'!$E$6:$E$409,0)),NA())</f>
        <v>0.44166666666666698</v>
      </c>
      <c r="AO13" s="21"/>
      <c r="AP13" s="21"/>
      <c r="AQ13" s="21"/>
      <c r="AR13" s="21"/>
      <c r="AS13" s="21"/>
      <c r="AT13" s="21"/>
      <c r="AU13" s="21"/>
      <c r="AV13" s="21"/>
      <c r="AW13" s="21"/>
      <c r="AX13" s="21"/>
      <c r="AY13" s="21"/>
      <c r="AZ13" s="21"/>
      <c r="BA13" s="21"/>
    </row>
    <row r="14" spans="1:53" x14ac:dyDescent="0.2">
      <c r="A14" s="62">
        <v>186</v>
      </c>
      <c r="B14" s="20" t="s">
        <v>733</v>
      </c>
      <c r="C14" s="20" t="s">
        <v>704</v>
      </c>
      <c r="D14" s="20" t="s">
        <v>436</v>
      </c>
      <c r="E14" s="20" t="s">
        <v>409</v>
      </c>
      <c r="F14" s="206">
        <f ca="1">MATCH($C14,_xlfn.ANCHORARRAY(Health!$C$8),0)</f>
        <v>9</v>
      </c>
      <c r="G14" s="22" cm="1">
        <f t="array" aca="1" ref="G14" ca="1">IF(Parameters!$D$31, SUM(IF(ISNUMBER(R14:W14),(IF(R14:W14&gt;=Parameters!$D$37,1,"")),""))+0.5*(SUM(IF(ISNUMBER(R14:W14),(IF(R14:W14&gt;=Parameters!$D$38,1,"")),""))-SUM(IF(ISNUMBER(R14:W14),(IF(R14:W14&gt;=Parameters!$D$37,1,"")),""))),0) +
   IF(Parameters!$D$32,SUM(IF(ISNUMBER(R14:W14),(IF(R14:W14&gt;=Parameters!$D$41,1,"")),"")),0) +
   IF(Parameters!$D$33,AVERAGE(IF(ISNUMBER(R14:W14),R14:W14)),0) +
   IF(Parameters!$D$34,IF(OR(IF(ISNUMBER(R14:W14),R14:W14)=0),0,GEOMEAN(IF(ISNUMBER(R14:W14),R14:W14))),0)</f>
        <v>1</v>
      </c>
      <c r="H14" s="23">
        <f t="shared" ca="1" si="0"/>
        <v>1</v>
      </c>
      <c r="I14" s="116" t="str">
        <f t="shared" si="1"/>
        <v>!!</v>
      </c>
      <c r="J14" s="22" cm="1">
        <f t="array" aca="1" ref="J14" ca="1">IF(Parameters!$D$31, SUM(IF(ISNUMBER(Y14:AD14),(IF(Y14:AD14&gt;=Parameters!$D$41,1,"")),""))+0.5*(SUM(IF(ISNUMBER(Y14:AD14),(IF(Y14:AD14&gt;=Parameters!$D$42,1,"")),""))-SUM(IF(ISNUMBER(Y14:AD14),(IF(Y14:AD14&gt;=Parameters!$D$41,1,"")),""))),0) +
   IF(Parameters!$D$32,SUM(IF(ISNUMBER(Y14:AD14),(IF(Y14:AD14&gt;=Parameters!$D$41,1,"")),"")),0) +
   IF(Parameters!$D$33,AVERAGE(IF(ISNUMBER(Y14:AD14),Y14:AD14)),0) +
   IF(Parameters!$D$34,IF(OR(IF(ISNUMBER(Y14:AD14),Y14:AD14)=0),0,GEOMEAN(IF(ISNUMBER(Y14:AD14),Y14:AD14))),0)</f>
        <v>0</v>
      </c>
      <c r="K14" s="23">
        <f t="shared" ca="1" si="2"/>
        <v>0</v>
      </c>
      <c r="L14" s="116" t="str">
        <f t="shared" si="3"/>
        <v>!!</v>
      </c>
      <c r="M14" s="21" cm="1">
        <f t="array" aca="1" ref="M14" ca="1">IF(Parameters!$D$31, SUM(IF(ISNUMBER(AF14:AK14),(IF(AF14:AK14&gt;=Parameters!$D$41,1,"")),""))+0.5*(SUM(IF(ISNUMBER(AF14:AK14),(IF(AF14:AK14&gt;=Parameters!$D$42,1,"")),""))-SUM(IF(ISNUMBER(AF14:AK14),(IF(AF14:AK14&gt;=Parameters!$D$41,1,"")),""))),0) +
   IF(Parameters!$D$32,SUM(IF(ISNUMBER(AF14:AK14),(IF(AF14:AK14&gt;=Parameters!$D$41,1,"")),"")),0) +
   IF(Parameters!$D$33,AVERAGE(IF(ISNUMBER(AF14:AK14),AF14:AK14)),0) +
   IF(Parameters!$D$34,IF(OR(IF(ISNUMBER(AF14:AK14),AF14:AK14)=0),0,GEOMEAN(IF(ISNUMBER(AF14:AK14),AF14:AK14))),0)</f>
        <v>1</v>
      </c>
      <c r="N14" s="23">
        <f t="shared" ca="1" si="4"/>
        <v>1</v>
      </c>
      <c r="O14" s="116" t="str">
        <f t="shared" si="5"/>
        <v>!!</v>
      </c>
      <c r="P14" s="24"/>
      <c r="Q14" s="49"/>
      <c r="R14" s="25">
        <f ca="1">IFERROR(INDEX(Health!$G$8:$G$225,MATCH($C14,_xlfn.ANCHORARRAY(Health!$C$8),0)),NA())</f>
        <v>0</v>
      </c>
      <c r="S14" s="25" t="e">
        <f ca="1">IFERROR(INDEX(Food!$G$8:$G$225,MATCH($C14,_xlfn.ANCHORARRAY(Food!$C$8),0)),NA())</f>
        <v>#N/A</v>
      </c>
      <c r="T14" s="25" t="e">
        <f ca="1">IFERROR(INDEX(Macro!$G$8:$G$225,MATCH($C14,_xlfn.ANCHORARRAY(Macro!$C$8),0)),NA())</f>
        <v>#N/A</v>
      </c>
      <c r="U14" s="25" t="e">
        <f ca="1">IFERROR(INDEX(Socioeconomic!$G$8:$G$225,MATCH($C14,_xlfn.ANCHORARRAY(Socioeconomic!$C$8),0)),NA())</f>
        <v>#N/A</v>
      </c>
      <c r="V14" s="25">
        <f ca="1">IFERROR(INDEX('Natural Hazard'!$G$8:$G$225,MATCH($C14,_xlfn.ANCHORARRAY('Natural Hazard'!$C$8),0)),NA())</f>
        <v>10</v>
      </c>
      <c r="W14" s="25">
        <f ca="1">IFERROR(INDEX(Conflict!$G$8:$G$225,MATCH($C14,_xlfn.ANCHORARRAY(Conflict!$C$8),0)),NA())</f>
        <v>0</v>
      </c>
      <c r="X14" s="50"/>
      <c r="Y14" s="25" t="e">
        <f ca="1">IFERROR(INDEX(Health!$H$8:$H$225,MATCH($C14,_xlfn.ANCHORARRAY(Health!$C$8),0)),NA())</f>
        <v>#N/A</v>
      </c>
      <c r="Z14" s="25" t="e">
        <f ca="1">IFERROR(INDEX(Food!$H$8:$H$225,MATCH($C14,_xlfn.ANCHORARRAY(Food!$C$8),0)),NA())</f>
        <v>#N/A</v>
      </c>
      <c r="AA14" s="25" t="e">
        <f ca="1">IFERROR(INDEX(Macro!$H$8:$H$225,MATCH($C14,_xlfn.ANCHORARRAY(Macro!$C$8),0)),NA())</f>
        <v>#N/A</v>
      </c>
      <c r="AB14" s="25" t="e">
        <f ca="1">IFERROR(INDEX(Socioeconomic!$H$8:$H$225,MATCH($C14,_xlfn.ANCHORARRAY(Socioeconomic!$C$8),0)),NA())</f>
        <v>#N/A</v>
      </c>
      <c r="AC14" s="25" t="e">
        <f ca="1">IFERROR(INDEX('Natural Hazard'!$H$8:$H$225,MATCH($C14,_xlfn.ANCHORARRAY('Natural Hazard'!$C$8),0)),NA())</f>
        <v>#N/A</v>
      </c>
      <c r="AD14" s="25" t="e">
        <f ca="1">IFERROR(INDEX(Conflict!$H$8:$H$225,MATCH($C14,_xlfn.ANCHORARRAY(Conflict!$C$8),0)),NA())</f>
        <v>#N/A</v>
      </c>
      <c r="AE14" s="50"/>
      <c r="AF14" s="25">
        <f ca="1">IFERROR(INDEX(Health!$I$8:$I$225,MATCH($C14,_xlfn.ANCHORARRAY(Health!$C$8),0)),NA())</f>
        <v>0</v>
      </c>
      <c r="AG14" s="25" t="e">
        <f ca="1">IFERROR(INDEX(Food!$I$8:$I$225,MATCH($C14,_xlfn.ANCHORARRAY(Food!$C$8),0)),NA())</f>
        <v>#N/A</v>
      </c>
      <c r="AH14" s="25" t="e">
        <f ca="1">IFERROR(INDEX(Macro!$I$8:$I$225,MATCH($C14,_xlfn.ANCHORARRAY(Macro!$C$8),0)),NA())</f>
        <v>#N/A</v>
      </c>
      <c r="AI14" s="25" t="e">
        <f ca="1">IFERROR(INDEX(Socioeconomic!$I$8:$I$225,MATCH($C14,_xlfn.ANCHORARRAY(Socioeconomic!$C$8),0)),NA())</f>
        <v>#N/A</v>
      </c>
      <c r="AJ14" s="25">
        <f ca="1">IFERROR(INDEX('Natural Hazard'!$I$8:$I$225,MATCH($C14,_xlfn.ANCHORARRAY('Natural Hazard'!$C$8),0)),NA())</f>
        <v>10</v>
      </c>
      <c r="AK14" s="25">
        <f ca="1">IFERROR(INDEX(Conflict!$I$8:$I$225,MATCH($C14,_xlfn.ANCHORARRAY(Conflict!$C$8),0)),NA())</f>
        <v>0</v>
      </c>
      <c r="AL14" s="49"/>
      <c r="AM14" s="25">
        <f>IFERROR(INDEX('Data Reliability'!$G$6:$G$409,MATCH($C14,'Data Reliability'!$E$6:$E$409,0)),NA())</f>
        <v>1</v>
      </c>
      <c r="AN14" s="25">
        <f>IFERROR(INDEX('Data Reliability'!$H$6:$H$409,MATCH($C14,'Data Reliability'!$E$6:$E$409,0)),NA())</f>
        <v>0.81666666666666698</v>
      </c>
      <c r="AO14" s="21"/>
      <c r="AP14" s="21"/>
      <c r="AQ14" s="21"/>
      <c r="AR14" s="21"/>
      <c r="AS14" s="21"/>
      <c r="AT14" s="21"/>
      <c r="AU14" s="21"/>
      <c r="AV14" s="21"/>
      <c r="AW14" s="21"/>
      <c r="AX14" s="21"/>
      <c r="AY14" s="21"/>
      <c r="AZ14" s="21"/>
      <c r="BA14" s="21"/>
    </row>
    <row r="15" spans="1:53" x14ac:dyDescent="0.2">
      <c r="B15" s="28" t="s">
        <v>18</v>
      </c>
      <c r="C15" s="28" t="s">
        <v>19</v>
      </c>
      <c r="D15" s="28" t="s">
        <v>435</v>
      </c>
      <c r="E15" s="28" t="s">
        <v>430</v>
      </c>
      <c r="F15" s="206">
        <f ca="1">MATCH($C15,_xlfn.ANCHORARRAY(Health!$C$8),0)</f>
        <v>10</v>
      </c>
      <c r="G15" s="22" cm="1">
        <f t="array" aca="1" ref="G15" ca="1">IF(Parameters!$D$31, SUM(IF(ISNUMBER(R15:W15),(IF(R15:W15&gt;=Parameters!$D$37,1,"")),""))+0.5*(SUM(IF(ISNUMBER(R15:W15),(IF(R15:W15&gt;=Parameters!$D$38,1,"")),""))-SUM(IF(ISNUMBER(R15:W15),(IF(R15:W15&gt;=Parameters!$D$37,1,"")),""))),0) +
   IF(Parameters!$D$32,SUM(IF(ISNUMBER(R15:W15),(IF(R15:W15&gt;=Parameters!$D$41,1,"")),"")),0) +
   IF(Parameters!$D$33,AVERAGE(IF(ISNUMBER(R15:W15),R15:W15)),0) +
   IF(Parameters!$D$34,IF(OR(IF(ISNUMBER(R15:W15),R15:W15)=0),0,GEOMEAN(IF(ISNUMBER(R15:W15),R15:W15))),0)</f>
        <v>0.5</v>
      </c>
      <c r="H15" s="23">
        <f t="shared" ca="1" si="0"/>
        <v>0.5</v>
      </c>
      <c r="I15" s="116" t="str">
        <f t="shared" si="1"/>
        <v>!</v>
      </c>
      <c r="J15" s="22" cm="1">
        <f t="array" aca="1" ref="J15" ca="1">IF(Parameters!$D$31, SUM(IF(ISNUMBER(Y15:AD15),(IF(Y15:AD15&gt;=Parameters!$D$41,1,"")),""))+0.5*(SUM(IF(ISNUMBER(Y15:AD15),(IF(Y15:AD15&gt;=Parameters!$D$42,1,"")),""))-SUM(IF(ISNUMBER(Y15:AD15),(IF(Y15:AD15&gt;=Parameters!$D$41,1,"")),""))),0) +
   IF(Parameters!$D$32,SUM(IF(ISNUMBER(Y15:AD15),(IF(Y15:AD15&gt;=Parameters!$D$41,1,"")),"")),0) +
   IF(Parameters!$D$33,AVERAGE(IF(ISNUMBER(Y15:AD15),Y15:AD15)),0) +
   IF(Parameters!$D$34,IF(OR(IF(ISNUMBER(Y15:AD15),Y15:AD15)=0),0,GEOMEAN(IF(ISNUMBER(Y15:AD15),Y15:AD15))),0)</f>
        <v>0.5</v>
      </c>
      <c r="K15" s="23">
        <f t="shared" ca="1" si="2"/>
        <v>0.5</v>
      </c>
      <c r="L15" s="116" t="str">
        <f t="shared" si="3"/>
        <v>!</v>
      </c>
      <c r="M15" s="21" cm="1">
        <f t="array" aca="1" ref="M15" ca="1">IF(Parameters!$D$31, SUM(IF(ISNUMBER(AF15:AK15),(IF(AF15:AK15&gt;=Parameters!$D$41,1,"")),""))+0.5*(SUM(IF(ISNUMBER(AF15:AK15),(IF(AF15:AK15&gt;=Parameters!$D$42,1,"")),""))-SUM(IF(ISNUMBER(AF15:AK15),(IF(AF15:AK15&gt;=Parameters!$D$41,1,"")),""))),0) +
   IF(Parameters!$D$32,SUM(IF(ISNUMBER(AF15:AK15),(IF(AF15:AK15&gt;=Parameters!$D$41,1,"")),"")),0) +
   IF(Parameters!$D$33,AVERAGE(IF(ISNUMBER(AF15:AK15),AF15:AK15)),0) +
   IF(Parameters!$D$34,IF(OR(IF(ISNUMBER(AF15:AK15),AF15:AK15)=0),0,GEOMEAN(IF(ISNUMBER(AF15:AK15),AF15:AK15))),0)</f>
        <v>1</v>
      </c>
      <c r="N15" s="23">
        <f t="shared" ca="1" si="4"/>
        <v>1</v>
      </c>
      <c r="O15" s="116" t="str">
        <f t="shared" si="5"/>
        <v>!!</v>
      </c>
      <c r="P15" s="24"/>
      <c r="Q15" s="49"/>
      <c r="R15" s="25">
        <f ca="1">IFERROR(INDEX(Health!$G$8:$G$225,MATCH($C15,_xlfn.ANCHORARRAY(Health!$C$8),0)),NA())</f>
        <v>0</v>
      </c>
      <c r="S15" s="25" t="e">
        <f ca="1">IFERROR(INDEX(Food!$G$8:$G$225,MATCH($C15,_xlfn.ANCHORARRAY(Food!$C$8),0)),NA())</f>
        <v>#N/A</v>
      </c>
      <c r="T15" s="25" t="e">
        <f ca="1">IFERROR(INDEX(Macro!$G$8:$G$225,MATCH($C15,_xlfn.ANCHORARRAY(Macro!$C$8),0)),NA())</f>
        <v>#N/A</v>
      </c>
      <c r="U15" s="25">
        <f ca="1">IFERROR(INDEX(Socioeconomic!$G$8:$G$225,MATCH($C15,_xlfn.ANCHORARRAY(Socioeconomic!$C$8),0)),NA())</f>
        <v>0</v>
      </c>
      <c r="V15" s="25">
        <f ca="1">IFERROR(INDEX('Natural Hazard'!$G$8:$G$225,MATCH($C15,_xlfn.ANCHORARRAY('Natural Hazard'!$C$8),0)),NA())</f>
        <v>6.7082039324993685</v>
      </c>
      <c r="W15" s="25">
        <f ca="1">IFERROR(INDEX(Conflict!$G$8:$G$225,MATCH($C15,_xlfn.ANCHORARRAY(Conflict!$C$8),0)),NA())</f>
        <v>0</v>
      </c>
      <c r="X15" s="50"/>
      <c r="Y15" s="25">
        <f ca="1">IFERROR(INDEX(Health!$H$8:$H$225,MATCH($C15,_xlfn.ANCHORARRAY(Health!$C$8),0)),NA())</f>
        <v>7.4285714285714199</v>
      </c>
      <c r="Z15" s="25" t="e">
        <f ca="1">IFERROR(INDEX(Food!$H$8:$H$225,MATCH($C15,_xlfn.ANCHORARRAY(Food!$C$8),0)),NA())</f>
        <v>#N/A</v>
      </c>
      <c r="AA15" s="25" t="e">
        <f ca="1">IFERROR(INDEX(Macro!$H$8:$H$225,MATCH($C15,_xlfn.ANCHORARRAY(Macro!$C$8),0)),NA())</f>
        <v>#N/A</v>
      </c>
      <c r="AB15" s="25">
        <f ca="1">IFERROR(INDEX(Socioeconomic!$H$8:$H$225,MATCH($C15,_xlfn.ANCHORARRAY(Socioeconomic!$C$8),0)),NA())</f>
        <v>2.4285714285714199</v>
      </c>
      <c r="AC15" s="25">
        <f ca="1">IFERROR(INDEX('Natural Hazard'!$H$8:$H$225,MATCH($C15,_xlfn.ANCHORARRAY('Natural Hazard'!$C$8),0)),NA())</f>
        <v>4.5</v>
      </c>
      <c r="AD15" s="25">
        <f ca="1">IFERROR(INDEX(Conflict!$H$8:$H$225,MATCH($C15,_xlfn.ANCHORARRAY(Conflict!$C$8),0)),NA())</f>
        <v>0</v>
      </c>
      <c r="AE15" s="50"/>
      <c r="AF15" s="25">
        <f ca="1">IFERROR(INDEX(Health!$I$8:$I$225,MATCH($C15,_xlfn.ANCHORARRAY(Health!$C$8),0)),NA())</f>
        <v>0</v>
      </c>
      <c r="AG15" s="25" t="e">
        <f ca="1">IFERROR(INDEX(Food!$I$8:$I$225,MATCH($C15,_xlfn.ANCHORARRAY(Food!$C$8),0)),NA())</f>
        <v>#N/A</v>
      </c>
      <c r="AH15" s="25" t="e">
        <f ca="1">IFERROR(INDEX(Macro!$I$8:$I$225,MATCH($C15,_xlfn.ANCHORARRAY(Macro!$C$8),0)),NA())</f>
        <v>#N/A</v>
      </c>
      <c r="AI15" s="25" t="e">
        <f ca="1">IFERROR(INDEX(Socioeconomic!$I$8:$I$225,MATCH($C15,_xlfn.ANCHORARRAY(Socioeconomic!$C$8),0)),NA())</f>
        <v>#N/A</v>
      </c>
      <c r="AJ15" s="25">
        <f ca="1">IFERROR(INDEX('Natural Hazard'!$I$8:$I$225,MATCH($C15,_xlfn.ANCHORARRAY('Natural Hazard'!$C$8),0)),NA())</f>
        <v>10</v>
      </c>
      <c r="AK15" s="25">
        <f ca="1">IFERROR(INDEX(Conflict!$I$8:$I$225,MATCH($C15,_xlfn.ANCHORARRAY(Conflict!$C$8),0)),NA())</f>
        <v>0</v>
      </c>
      <c r="AL15" s="49"/>
      <c r="AM15" s="25">
        <f>IFERROR(INDEX('Data Reliability'!$G$6:$G$409,MATCH($C15,'Data Reliability'!$E$6:$E$409,0)),NA())</f>
        <v>0.33333333333333298</v>
      </c>
      <c r="AN15" s="25">
        <f>IFERROR(INDEX('Data Reliability'!$H$6:$H$409,MATCH($C15,'Data Reliability'!$E$6:$E$409,0)),NA())</f>
        <v>0.78333333333333299</v>
      </c>
    </row>
    <row r="16" spans="1:53" x14ac:dyDescent="0.2">
      <c r="B16" s="28" t="s">
        <v>20</v>
      </c>
      <c r="C16" s="28" t="s">
        <v>21</v>
      </c>
      <c r="D16" s="28" t="s">
        <v>436</v>
      </c>
      <c r="E16" s="28" t="s">
        <v>409</v>
      </c>
      <c r="F16" s="206">
        <f ca="1">MATCH($C16,_xlfn.ANCHORARRAY(Health!$C$8),0)</f>
        <v>11</v>
      </c>
      <c r="G16" s="22" cm="1">
        <f t="array" aca="1" ref="G16" ca="1">IF(Parameters!$D$31, SUM(IF(ISNUMBER(R16:W16),(IF(R16:W16&gt;=Parameters!$D$37,1,"")),""))+0.5*(SUM(IF(ISNUMBER(R16:W16),(IF(R16:W16&gt;=Parameters!$D$38,1,"")),""))-SUM(IF(ISNUMBER(R16:W16),(IF(R16:W16&gt;=Parameters!$D$37,1,"")),""))),0) +
   IF(Parameters!$D$32,SUM(IF(ISNUMBER(R16:W16),(IF(R16:W16&gt;=Parameters!$D$41,1,"")),"")),0) +
   IF(Parameters!$D$33,AVERAGE(IF(ISNUMBER(R16:W16),R16:W16)),0) +
   IF(Parameters!$D$34,IF(OR(IF(ISNUMBER(R16:W16),R16:W16)=0),0,GEOMEAN(IF(ISNUMBER(R16:W16),R16:W16))),0)</f>
        <v>0</v>
      </c>
      <c r="H16" s="23">
        <f t="shared" ca="1" si="0"/>
        <v>0</v>
      </c>
      <c r="I16" s="116" t="str">
        <f t="shared" si="1"/>
        <v/>
      </c>
      <c r="J16" s="22" cm="1">
        <f t="array" aca="1" ref="J16" ca="1">IF(Parameters!$D$31, SUM(IF(ISNUMBER(Y16:AD16),(IF(Y16:AD16&gt;=Parameters!$D$41,1,"")),""))+0.5*(SUM(IF(ISNUMBER(Y16:AD16),(IF(Y16:AD16&gt;=Parameters!$D$42,1,"")),""))-SUM(IF(ISNUMBER(Y16:AD16),(IF(Y16:AD16&gt;=Parameters!$D$41,1,"")),""))),0) +
   IF(Parameters!$D$32,SUM(IF(ISNUMBER(Y16:AD16),(IF(Y16:AD16&gt;=Parameters!$D$41,1,"")),"")),0) +
   IF(Parameters!$D$33,AVERAGE(IF(ISNUMBER(Y16:AD16),Y16:AD16)),0) +
   IF(Parameters!$D$34,IF(OR(IF(ISNUMBER(Y16:AD16),Y16:AD16)=0),0,GEOMEAN(IF(ISNUMBER(Y16:AD16),Y16:AD16))),0)</f>
        <v>0</v>
      </c>
      <c r="K16" s="23">
        <f t="shared" ca="1" si="2"/>
        <v>0</v>
      </c>
      <c r="L16" s="116" t="str">
        <f t="shared" si="3"/>
        <v/>
      </c>
      <c r="M16" s="21" cm="1">
        <f t="array" aca="1" ref="M16" ca="1">IF(Parameters!$D$31, SUM(IF(ISNUMBER(AF16:AK16),(IF(AF16:AK16&gt;=Parameters!$D$41,1,"")),""))+0.5*(SUM(IF(ISNUMBER(AF16:AK16),(IF(AF16:AK16&gt;=Parameters!$D$42,1,"")),""))-SUM(IF(ISNUMBER(AF16:AK16),(IF(AF16:AK16&gt;=Parameters!$D$41,1,"")),""))),0) +
   IF(Parameters!$D$32,SUM(IF(ISNUMBER(AF16:AK16),(IF(AF16:AK16&gt;=Parameters!$D$41,1,"")),"")),0) +
   IF(Parameters!$D$33,AVERAGE(IF(ISNUMBER(AF16:AK16),AF16:AK16)),0) +
   IF(Parameters!$D$34,IF(OR(IF(ISNUMBER(AF16:AK16),AF16:AK16)=0),0,GEOMEAN(IF(ISNUMBER(AF16:AK16),AF16:AK16))),0)</f>
        <v>0</v>
      </c>
      <c r="N16" s="23">
        <f t="shared" ca="1" si="4"/>
        <v>0</v>
      </c>
      <c r="O16" s="116" t="str">
        <f t="shared" si="5"/>
        <v>!</v>
      </c>
      <c r="P16" s="24"/>
      <c r="Q16" s="49"/>
      <c r="R16" s="25">
        <f ca="1">IFERROR(INDEX(Health!$G$8:$G$225,MATCH($C16,_xlfn.ANCHORARRAY(Health!$C$8),0)),NA())</f>
        <v>0</v>
      </c>
      <c r="S16" s="25">
        <f ca="1">IFERROR(INDEX(Food!$G$8:$G$225,MATCH($C16,_xlfn.ANCHORARRAY(Food!$C$8),0)),NA())</f>
        <v>0</v>
      </c>
      <c r="T16" s="25">
        <f ca="1">IFERROR(INDEX(Macro!$G$8:$G$225,MATCH($C16,_xlfn.ANCHORARRAY(Macro!$C$8),0)),NA())</f>
        <v>0</v>
      </c>
      <c r="U16" s="25">
        <f ca="1">IFERROR(INDEX(Socioeconomic!$G$8:$G$225,MATCH($C16,_xlfn.ANCHORARRAY(Socioeconomic!$C$8),0)),NA())</f>
        <v>0</v>
      </c>
      <c r="V16" s="25">
        <f ca="1">IFERROR(INDEX('Natural Hazard'!$G$8:$G$225,MATCH($C16,_xlfn.ANCHORARRAY('Natural Hazard'!$C$8),0)),NA())</f>
        <v>0</v>
      </c>
      <c r="W16" s="25">
        <f ca="1">IFERROR(INDEX(Conflict!$G$8:$G$225,MATCH($C16,_xlfn.ANCHORARRAY(Conflict!$C$8),0)),NA())</f>
        <v>0</v>
      </c>
      <c r="X16" s="50"/>
      <c r="Y16" s="25">
        <f ca="1">IFERROR(INDEX(Health!$H$8:$H$225,MATCH($C16,_xlfn.ANCHORARRAY(Health!$C$8),0)),NA())</f>
        <v>0</v>
      </c>
      <c r="Z16" s="25">
        <f ca="1">IFERROR(INDEX(Food!$H$8:$H$225,MATCH($C16,_xlfn.ANCHORARRAY(Food!$C$8),0)),NA())</f>
        <v>0.775911986103066</v>
      </c>
      <c r="AA16" s="25">
        <f ca="1">IFERROR(INDEX(Macro!$H$8:$H$225,MATCH($C16,_xlfn.ANCHORARRAY(Macro!$C$8),0)),NA())</f>
        <v>0</v>
      </c>
      <c r="AB16" s="25">
        <f ca="1">IFERROR(INDEX(Socioeconomic!$H$8:$H$225,MATCH($C16,_xlfn.ANCHORARRAY(Socioeconomic!$C$8),0)),NA())</f>
        <v>0.57142857142857095</v>
      </c>
      <c r="AC16" s="25">
        <f ca="1">IFERROR(INDEX('Natural Hazard'!$H$8:$H$225,MATCH($C16,_xlfn.ANCHORARRAY('Natural Hazard'!$C$8),0)),NA())</f>
        <v>6.3333333333333304</v>
      </c>
      <c r="AD16" s="25">
        <f ca="1">IFERROR(INDEX(Conflict!$H$8:$H$225,MATCH($C16,_xlfn.ANCHORARRAY(Conflict!$C$8),0)),NA())</f>
        <v>0</v>
      </c>
      <c r="AE16" s="50"/>
      <c r="AF16" s="25">
        <f ca="1">IFERROR(INDEX(Health!$I$8:$I$225,MATCH($C16,_xlfn.ANCHORARRAY(Health!$C$8),0)),NA())</f>
        <v>0</v>
      </c>
      <c r="AG16" s="25" t="e">
        <f ca="1">IFERROR(INDEX(Food!$I$8:$I$225,MATCH($C16,_xlfn.ANCHORARRAY(Food!$C$8),0)),NA())</f>
        <v>#N/A</v>
      </c>
      <c r="AH16" s="25">
        <f ca="1">IFERROR(INDEX(Macro!$I$8:$I$225,MATCH($C16,_xlfn.ANCHORARRAY(Macro!$C$8),0)),NA())</f>
        <v>3.6068141766203201</v>
      </c>
      <c r="AI16" s="25">
        <f ca="1">IFERROR(INDEX(Socioeconomic!$I$8:$I$225,MATCH($C16,_xlfn.ANCHORARRAY(Socioeconomic!$C$8),0)),NA())</f>
        <v>0</v>
      </c>
      <c r="AJ16" s="25">
        <f ca="1">IFERROR(INDEX('Natural Hazard'!$I$8:$I$225,MATCH($C16,_xlfn.ANCHORARRAY('Natural Hazard'!$C$8),0)),NA())</f>
        <v>0</v>
      </c>
      <c r="AK16" s="25">
        <f ca="1">IFERROR(INDEX(Conflict!$I$8:$I$225,MATCH($C16,_xlfn.ANCHORARRAY(Conflict!$C$8),0)),NA())</f>
        <v>0</v>
      </c>
      <c r="AL16" s="49"/>
      <c r="AM16" s="25">
        <f>IFERROR(INDEX('Data Reliability'!$G$6:$G$409,MATCH($C16,'Data Reliability'!$E$6:$E$409,0)),NA())</f>
        <v>8.3333333333333301E-2</v>
      </c>
      <c r="AN16" s="25">
        <f>IFERROR(INDEX('Data Reliability'!$H$6:$H$409,MATCH($C16,'Data Reliability'!$E$6:$E$409,0)),NA())</f>
        <v>0.55833333333333302</v>
      </c>
    </row>
    <row r="17" spans="2:40" x14ac:dyDescent="0.2">
      <c r="B17" s="28" t="s">
        <v>22</v>
      </c>
      <c r="C17" s="28" t="s">
        <v>23</v>
      </c>
      <c r="D17" s="28" t="s">
        <v>433</v>
      </c>
      <c r="E17" s="28" t="s">
        <v>409</v>
      </c>
      <c r="F17" s="206">
        <f ca="1">MATCH($C17,_xlfn.ANCHORARRAY(Health!$C$8),0)</f>
        <v>12</v>
      </c>
      <c r="G17" s="22" cm="1">
        <f t="array" aca="1" ref="G17" ca="1">IF(Parameters!$D$31, SUM(IF(ISNUMBER(R17:W17),(IF(R17:W17&gt;=Parameters!$D$37,1,"")),""))+0.5*(SUM(IF(ISNUMBER(R17:W17),(IF(R17:W17&gt;=Parameters!$D$38,1,"")),""))-SUM(IF(ISNUMBER(R17:W17),(IF(R17:W17&gt;=Parameters!$D$37,1,"")),""))),0) +
   IF(Parameters!$D$32,SUM(IF(ISNUMBER(R17:W17),(IF(R17:W17&gt;=Parameters!$D$41,1,"")),"")),0) +
   IF(Parameters!$D$33,AVERAGE(IF(ISNUMBER(R17:W17),R17:W17)),0) +
   IF(Parameters!$D$34,IF(OR(IF(ISNUMBER(R17:W17),R17:W17)=0),0,GEOMEAN(IF(ISNUMBER(R17:W17),R17:W17))),0)</f>
        <v>0</v>
      </c>
      <c r="H17" s="23">
        <f t="shared" ca="1" si="0"/>
        <v>0</v>
      </c>
      <c r="I17" s="116" t="str">
        <f t="shared" si="1"/>
        <v>!</v>
      </c>
      <c r="J17" s="22" cm="1">
        <f t="array" aca="1" ref="J17" ca="1">IF(Parameters!$D$31, SUM(IF(ISNUMBER(Y17:AD17),(IF(Y17:AD17&gt;=Parameters!$D$41,1,"")),""))+0.5*(SUM(IF(ISNUMBER(Y17:AD17),(IF(Y17:AD17&gt;=Parameters!$D$42,1,"")),""))-SUM(IF(ISNUMBER(Y17:AD17),(IF(Y17:AD17&gt;=Parameters!$D$41,1,"")),""))),0) +
   IF(Parameters!$D$32,SUM(IF(ISNUMBER(Y17:AD17),(IF(Y17:AD17&gt;=Parameters!$D$41,1,"")),"")),0) +
   IF(Parameters!$D$33,AVERAGE(IF(ISNUMBER(Y17:AD17),Y17:AD17)),0) +
   IF(Parameters!$D$34,IF(OR(IF(ISNUMBER(Y17:AD17),Y17:AD17)=0),0,GEOMEAN(IF(ISNUMBER(Y17:AD17),Y17:AD17))),0)</f>
        <v>0</v>
      </c>
      <c r="K17" s="23">
        <f t="shared" ca="1" si="2"/>
        <v>0</v>
      </c>
      <c r="L17" s="116" t="str">
        <f t="shared" si="3"/>
        <v/>
      </c>
      <c r="M17" s="21" cm="1">
        <f t="array" aca="1" ref="M17" ca="1">IF(Parameters!$D$31, SUM(IF(ISNUMBER(AF17:AK17),(IF(AF17:AK17&gt;=Parameters!$D$41,1,"")),""))+0.5*(SUM(IF(ISNUMBER(AF17:AK17),(IF(AF17:AK17&gt;=Parameters!$D$42,1,"")),""))-SUM(IF(ISNUMBER(AF17:AK17),(IF(AF17:AK17&gt;=Parameters!$D$41,1,"")),""))),0) +
   IF(Parameters!$D$32,SUM(IF(ISNUMBER(AF17:AK17),(IF(AF17:AK17&gt;=Parameters!$D$41,1,"")),"")),0) +
   IF(Parameters!$D$33,AVERAGE(IF(ISNUMBER(AF17:AK17),AF17:AK17)),0) +
   IF(Parameters!$D$34,IF(OR(IF(ISNUMBER(AF17:AK17),AF17:AK17)=0),0,GEOMEAN(IF(ISNUMBER(AF17:AK17),AF17:AK17))),0)</f>
        <v>0.5</v>
      </c>
      <c r="N17" s="23">
        <f t="shared" ca="1" si="4"/>
        <v>0.5</v>
      </c>
      <c r="O17" s="116" t="str">
        <f t="shared" si="5"/>
        <v>!</v>
      </c>
      <c r="P17" s="24"/>
      <c r="Q17" s="49"/>
      <c r="R17" s="25">
        <f ca="1">IFERROR(INDEX(Health!$G$8:$G$225,MATCH($C17,_xlfn.ANCHORARRAY(Health!$C$8),0)),NA())</f>
        <v>0</v>
      </c>
      <c r="S17" s="25">
        <f ca="1">IFERROR(INDEX(Food!$G$8:$G$225,MATCH($C17,_xlfn.ANCHORARRAY(Food!$C$8),0)),NA())</f>
        <v>0</v>
      </c>
      <c r="T17" s="25">
        <f ca="1">IFERROR(INDEX(Macro!$G$8:$G$225,MATCH($C17,_xlfn.ANCHORARRAY(Macro!$C$8),0)),NA())</f>
        <v>2.2893752876537437</v>
      </c>
      <c r="U17" s="25">
        <f ca="1">IFERROR(INDEX(Socioeconomic!$G$8:$G$225,MATCH($C17,_xlfn.ANCHORARRAY(Socioeconomic!$C$8),0)),NA())</f>
        <v>1.7221249332479573</v>
      </c>
      <c r="V17" s="25">
        <f ca="1">IFERROR(INDEX('Natural Hazard'!$G$8:$G$225,MATCH($C17,_xlfn.ANCHORARRAY('Natural Hazard'!$C$8),0)),NA())</f>
        <v>0</v>
      </c>
      <c r="W17" s="25">
        <f ca="1">IFERROR(INDEX(Conflict!$G$8:$G$225,MATCH($C17,_xlfn.ANCHORARRAY(Conflict!$C$8),0)),NA())</f>
        <v>0</v>
      </c>
      <c r="X17" s="50"/>
      <c r="Y17" s="25">
        <f ca="1">IFERROR(INDEX(Health!$H$8:$H$225,MATCH($C17,_xlfn.ANCHORARRAY(Health!$C$8),0)),NA())</f>
        <v>0</v>
      </c>
      <c r="Z17" s="25">
        <f ca="1">IFERROR(INDEX(Food!$H$8:$H$225,MATCH($C17,_xlfn.ANCHORARRAY(Food!$C$8),0)),NA())</f>
        <v>0</v>
      </c>
      <c r="AA17" s="25">
        <f ca="1">IFERROR(INDEX(Macro!$H$8:$H$225,MATCH($C17,_xlfn.ANCHORARRAY(Macro!$C$8),0)),NA())</f>
        <v>0.74874845824566605</v>
      </c>
      <c r="AB17" s="25">
        <f ca="1">IFERROR(INDEX(Socioeconomic!$H$8:$H$225,MATCH($C17,_xlfn.ANCHORARRAY(Socioeconomic!$C$8),0)),NA())</f>
        <v>0.42857142857142799</v>
      </c>
      <c r="AC17" s="25">
        <f ca="1">IFERROR(INDEX('Natural Hazard'!$H$8:$H$225,MATCH($C17,_xlfn.ANCHORARRAY('Natural Hazard'!$C$8),0)),NA())</f>
        <v>2.5</v>
      </c>
      <c r="AD17" s="25">
        <f ca="1">IFERROR(INDEX(Conflict!$H$8:$H$225,MATCH($C17,_xlfn.ANCHORARRAY(Conflict!$C$8),0)),NA())</f>
        <v>0</v>
      </c>
      <c r="AE17" s="50"/>
      <c r="AF17" s="25">
        <f ca="1">IFERROR(INDEX(Health!$I$8:$I$225,MATCH($C17,_xlfn.ANCHORARRAY(Health!$C$8),0)),NA())</f>
        <v>0</v>
      </c>
      <c r="AG17" s="25" t="e">
        <f ca="1">IFERROR(INDEX(Food!$I$8:$I$225,MATCH($C17,_xlfn.ANCHORARRAY(Food!$C$8),0)),NA())</f>
        <v>#N/A</v>
      </c>
      <c r="AH17" s="25">
        <f ca="1">IFERROR(INDEX(Macro!$I$8:$I$225,MATCH($C17,_xlfn.ANCHORARRAY(Macro!$C$8),0)),NA())</f>
        <v>7</v>
      </c>
      <c r="AI17" s="25">
        <f ca="1">IFERROR(INDEX(Socioeconomic!$I$8:$I$225,MATCH($C17,_xlfn.ANCHORARRAY(Socioeconomic!$C$8),0)),NA())</f>
        <v>6.92</v>
      </c>
      <c r="AJ17" s="25">
        <f ca="1">IFERROR(INDEX('Natural Hazard'!$I$8:$I$225,MATCH($C17,_xlfn.ANCHORARRAY('Natural Hazard'!$C$8),0)),NA())</f>
        <v>0</v>
      </c>
      <c r="AK17" s="25">
        <f ca="1">IFERROR(INDEX(Conflict!$I$8:$I$225,MATCH($C17,_xlfn.ANCHORARRAY(Conflict!$C$8),0)),NA())</f>
        <v>0</v>
      </c>
      <c r="AL17" s="49"/>
      <c r="AM17" s="25">
        <f>IFERROR(INDEX('Data Reliability'!$G$6:$G$409,MATCH($C17,'Data Reliability'!$E$6:$E$409,0)),NA())</f>
        <v>8.3333333333333301E-2</v>
      </c>
      <c r="AN17" s="25">
        <f>IFERROR(INDEX('Data Reliability'!$H$6:$H$409,MATCH($C17,'Data Reliability'!$E$6:$E$409,0)),NA())</f>
        <v>0.625</v>
      </c>
    </row>
    <row r="18" spans="2:40" x14ac:dyDescent="0.2">
      <c r="B18" s="28" t="s">
        <v>24</v>
      </c>
      <c r="C18" s="28" t="s">
        <v>25</v>
      </c>
      <c r="D18" s="28" t="s">
        <v>433</v>
      </c>
      <c r="E18" s="28" t="s">
        <v>430</v>
      </c>
      <c r="F18" s="206">
        <f ca="1">MATCH($C18,_xlfn.ANCHORARRAY(Health!$C$8),0)</f>
        <v>13</v>
      </c>
      <c r="G18" s="22" cm="1">
        <f t="array" aca="1" ref="G18" ca="1">IF(Parameters!$D$31, SUM(IF(ISNUMBER(R18:W18),(IF(R18:W18&gt;=Parameters!$D$37,1,"")),""))+0.5*(SUM(IF(ISNUMBER(R18:W18),(IF(R18:W18&gt;=Parameters!$D$38,1,"")),""))-SUM(IF(ISNUMBER(R18:W18),(IF(R18:W18&gt;=Parameters!$D$37,1,"")),""))),0) +
   IF(Parameters!$D$32,SUM(IF(ISNUMBER(R18:W18),(IF(R18:W18&gt;=Parameters!$D$41,1,"")),"")),0) +
   IF(Parameters!$D$33,AVERAGE(IF(ISNUMBER(R18:W18),R18:W18)),0) +
   IF(Parameters!$D$34,IF(OR(IF(ISNUMBER(R18:W18),R18:W18)=0),0,GEOMEAN(IF(ISNUMBER(R18:W18),R18:W18))),0)</f>
        <v>0.5</v>
      </c>
      <c r="H18" s="23">
        <f t="shared" ca="1" si="0"/>
        <v>0.5</v>
      </c>
      <c r="I18" s="116" t="str">
        <f t="shared" si="1"/>
        <v/>
      </c>
      <c r="J18" s="22" cm="1">
        <f t="array" aca="1" ref="J18" ca="1">IF(Parameters!$D$31, SUM(IF(ISNUMBER(Y18:AD18),(IF(Y18:AD18&gt;=Parameters!$D$41,1,"")),""))+0.5*(SUM(IF(ISNUMBER(Y18:AD18),(IF(Y18:AD18&gt;=Parameters!$D$42,1,"")),""))-SUM(IF(ISNUMBER(Y18:AD18),(IF(Y18:AD18&gt;=Parameters!$D$41,1,"")),""))),0) +
   IF(Parameters!$D$32,SUM(IF(ISNUMBER(Y18:AD18),(IF(Y18:AD18&gt;=Parameters!$D$41,1,"")),"")),0) +
   IF(Parameters!$D$33,AVERAGE(IF(ISNUMBER(Y18:AD18),Y18:AD18)),0) +
   IF(Parameters!$D$34,IF(OR(IF(ISNUMBER(Y18:AD18),Y18:AD18)=0),0,GEOMEAN(IF(ISNUMBER(Y18:AD18),Y18:AD18))),0)</f>
        <v>0</v>
      </c>
      <c r="K18" s="23">
        <f t="shared" ca="1" si="2"/>
        <v>0</v>
      </c>
      <c r="L18" s="116" t="str">
        <f t="shared" si="3"/>
        <v/>
      </c>
      <c r="M18" s="21" cm="1">
        <f t="array" aca="1" ref="M18" ca="1">IF(Parameters!$D$31, SUM(IF(ISNUMBER(AF18:AK18),(IF(AF18:AK18&gt;=Parameters!$D$41,1,"")),""))+0.5*(SUM(IF(ISNUMBER(AF18:AK18),(IF(AF18:AK18&gt;=Parameters!$D$42,1,"")),""))-SUM(IF(ISNUMBER(AF18:AK18),(IF(AF18:AK18&gt;=Parameters!$D$41,1,"")),""))),0) +
   IF(Parameters!$D$32,SUM(IF(ISNUMBER(AF18:AK18),(IF(AF18:AK18&gt;=Parameters!$D$41,1,"")),"")),0) +
   IF(Parameters!$D$33,AVERAGE(IF(ISNUMBER(AF18:AK18),AF18:AK18)),0) +
   IF(Parameters!$D$34,IF(OR(IF(ISNUMBER(AF18:AK18),AF18:AK18)=0),0,GEOMEAN(IF(ISNUMBER(AF18:AK18),AF18:AK18))),0)</f>
        <v>1</v>
      </c>
      <c r="N18" s="23">
        <f t="shared" ca="1" si="4"/>
        <v>1</v>
      </c>
      <c r="O18" s="116" t="str">
        <f t="shared" si="5"/>
        <v>!</v>
      </c>
      <c r="P18" s="24"/>
      <c r="Q18" s="49"/>
      <c r="R18" s="25">
        <f ca="1">IFERROR(INDEX(Health!$G$8:$G$225,MATCH($C18,_xlfn.ANCHORARRAY(Health!$C$8),0)),NA())</f>
        <v>0</v>
      </c>
      <c r="S18" s="25">
        <f ca="1">IFERROR(INDEX(Food!$G$8:$G$225,MATCH($C18,_xlfn.ANCHORARRAY(Food!$C$8),0)),NA())</f>
        <v>0</v>
      </c>
      <c r="T18" s="25">
        <f ca="1">IFERROR(INDEX(Macro!$G$8:$G$225,MATCH($C18,_xlfn.ANCHORARRAY(Macro!$C$8),0)),NA())</f>
        <v>0</v>
      </c>
      <c r="U18" s="25">
        <f ca="1">IFERROR(INDEX(Socioeconomic!$G$8:$G$225,MATCH($C18,_xlfn.ANCHORARRAY(Socioeconomic!$C$8),0)),NA())</f>
        <v>5.0990195135927818</v>
      </c>
      <c r="V18" s="25">
        <f ca="1">IFERROR(INDEX('Natural Hazard'!$G$8:$G$225,MATCH($C18,_xlfn.ANCHORARRAY('Natural Hazard'!$C$8),0)),NA())</f>
        <v>0</v>
      </c>
      <c r="W18" s="25">
        <f ca="1">IFERROR(INDEX(Conflict!$G$8:$G$225,MATCH($C18,_xlfn.ANCHORARRAY(Conflict!$C$8),0)),NA())</f>
        <v>4.1054627612530998</v>
      </c>
      <c r="X18" s="50"/>
      <c r="Y18" s="25">
        <f ca="1">IFERROR(INDEX(Health!$H$8:$H$225,MATCH($C18,_xlfn.ANCHORARRAY(Health!$C$8),0)),NA())</f>
        <v>6.0583090379008704</v>
      </c>
      <c r="Z18" s="25">
        <f ca="1">IFERROR(INDEX(Food!$H$8:$H$225,MATCH($C18,_xlfn.ANCHORARRAY(Food!$C$8),0)),NA())</f>
        <v>5.2924145917776402</v>
      </c>
      <c r="AA18" s="25">
        <f ca="1">IFERROR(INDEX(Macro!$H$8:$H$225,MATCH($C18,_xlfn.ANCHORARRAY(Macro!$C$8),0)),NA())</f>
        <v>4.2361363031753996</v>
      </c>
      <c r="AB18" s="25">
        <f ca="1">IFERROR(INDEX(Socioeconomic!$H$8:$H$225,MATCH($C18,_xlfn.ANCHORARRAY(Socioeconomic!$C$8),0)),NA())</f>
        <v>3.71428571428571</v>
      </c>
      <c r="AC18" s="25">
        <f ca="1">IFERROR(INDEX('Natural Hazard'!$H$8:$H$225,MATCH($C18,_xlfn.ANCHORARRAY('Natural Hazard'!$C$8),0)),NA())</f>
        <v>6.3333333333333304</v>
      </c>
      <c r="AD18" s="25">
        <f ca="1">IFERROR(INDEX(Conflict!$H$8:$H$225,MATCH($C18,_xlfn.ANCHORARRAY(Conflict!$C$8),0)),NA())</f>
        <v>2.40783206914799</v>
      </c>
      <c r="AE18" s="50"/>
      <c r="AF18" s="25">
        <f ca="1">IFERROR(INDEX(Health!$I$8:$I$225,MATCH($C18,_xlfn.ANCHORARRAY(Health!$C$8),0)),NA())</f>
        <v>0</v>
      </c>
      <c r="AG18" s="25" t="e">
        <f ca="1">IFERROR(INDEX(Food!$I$8:$I$225,MATCH($C18,_xlfn.ANCHORARRAY(Food!$C$8),0)),NA())</f>
        <v>#N/A</v>
      </c>
      <c r="AH18" s="25">
        <f ca="1">IFERROR(INDEX(Macro!$I$8:$I$225,MATCH($C18,_xlfn.ANCHORARRAY(Macro!$C$8),0)),NA())</f>
        <v>0</v>
      </c>
      <c r="AI18" s="25">
        <f ca="1">IFERROR(INDEX(Socioeconomic!$I$8:$I$225,MATCH($C18,_xlfn.ANCHORARRAY(Socioeconomic!$C$8),0)),NA())</f>
        <v>7</v>
      </c>
      <c r="AJ18" s="25">
        <f ca="1">IFERROR(INDEX('Natural Hazard'!$I$8:$I$225,MATCH($C18,_xlfn.ANCHORARRAY('Natural Hazard'!$C$8),0)),NA())</f>
        <v>0</v>
      </c>
      <c r="AK18" s="25">
        <f ca="1">IFERROR(INDEX(Conflict!$I$8:$I$225,MATCH($C18,_xlfn.ANCHORARRAY(Conflict!$C$8),0)),NA())</f>
        <v>7</v>
      </c>
      <c r="AL18" s="49"/>
      <c r="AM18" s="25">
        <f>IFERROR(INDEX('Data Reliability'!$G$6:$G$409,MATCH($C18,'Data Reliability'!$E$6:$E$409,0)),NA())</f>
        <v>8.3333333333333301E-2</v>
      </c>
      <c r="AN18" s="25">
        <f>IFERROR(INDEX('Data Reliability'!$H$6:$H$409,MATCH($C18,'Data Reliability'!$E$6:$E$409,0)),NA())</f>
        <v>0.44166666666666698</v>
      </c>
    </row>
    <row r="19" spans="2:40" x14ac:dyDescent="0.2">
      <c r="B19" s="28" t="s">
        <v>26</v>
      </c>
      <c r="C19" s="28" t="s">
        <v>27</v>
      </c>
      <c r="D19" s="28" t="s">
        <v>432</v>
      </c>
      <c r="E19" s="28" t="s">
        <v>429</v>
      </c>
      <c r="F19" s="206">
        <f ca="1">MATCH($C19,_xlfn.ANCHORARRAY(Health!$C$8),0)</f>
        <v>14</v>
      </c>
      <c r="G19" s="22" cm="1">
        <f t="array" aca="1" ref="G19" ca="1">IF(Parameters!$D$31, SUM(IF(ISNUMBER(R19:W19),(IF(R19:W19&gt;=Parameters!$D$37,1,"")),""))+0.5*(SUM(IF(ISNUMBER(R19:W19),(IF(R19:W19&gt;=Parameters!$D$38,1,"")),""))-SUM(IF(ISNUMBER(R19:W19),(IF(R19:W19&gt;=Parameters!$D$37,1,"")),""))),0) +
   IF(Parameters!$D$32,SUM(IF(ISNUMBER(R19:W19),(IF(R19:W19&gt;=Parameters!$D$41,1,"")),"")),0) +
   IF(Parameters!$D$33,AVERAGE(IF(ISNUMBER(R19:W19),R19:W19)),0) +
   IF(Parameters!$D$34,IF(OR(IF(ISNUMBER(R19:W19),R19:W19)=0),0,GEOMEAN(IF(ISNUMBER(R19:W19),R19:W19))),0)</f>
        <v>4.5</v>
      </c>
      <c r="H19" s="23">
        <f t="shared" ca="1" si="0"/>
        <v>4.5</v>
      </c>
      <c r="I19" s="116" t="str">
        <f t="shared" si="1"/>
        <v/>
      </c>
      <c r="J19" s="22" cm="1">
        <f t="array" aca="1" ref="J19" ca="1">IF(Parameters!$D$31, SUM(IF(ISNUMBER(Y19:AD19),(IF(Y19:AD19&gt;=Parameters!$D$41,1,"")),""))+0.5*(SUM(IF(ISNUMBER(Y19:AD19),(IF(Y19:AD19&gt;=Parameters!$D$42,1,"")),""))-SUM(IF(ISNUMBER(Y19:AD19),(IF(Y19:AD19&gt;=Parameters!$D$41,1,"")),""))),0) +
   IF(Parameters!$D$32,SUM(IF(ISNUMBER(Y19:AD19),(IF(Y19:AD19&gt;=Parameters!$D$41,1,"")),"")),0) +
   IF(Parameters!$D$33,AVERAGE(IF(ISNUMBER(Y19:AD19),Y19:AD19)),0) +
   IF(Parameters!$D$34,IF(OR(IF(ISNUMBER(Y19:AD19),Y19:AD19)=0),0,GEOMEAN(IF(ISNUMBER(Y19:AD19),Y19:AD19))),0)</f>
        <v>4.5</v>
      </c>
      <c r="K19" s="23">
        <f t="shared" ca="1" si="2"/>
        <v>4.5</v>
      </c>
      <c r="L19" s="116" t="str">
        <f t="shared" si="3"/>
        <v/>
      </c>
      <c r="M19" s="21" cm="1">
        <f t="array" aca="1" ref="M19" ca="1">IF(Parameters!$D$31, SUM(IF(ISNUMBER(AF19:AK19),(IF(AF19:AK19&gt;=Parameters!$D$41,1,"")),""))+0.5*(SUM(IF(ISNUMBER(AF19:AK19),(IF(AF19:AK19&gt;=Parameters!$D$42,1,"")),""))-SUM(IF(ISNUMBER(AF19:AK19),(IF(AF19:AK19&gt;=Parameters!$D$41,1,"")),""))),0) +
   IF(Parameters!$D$32,SUM(IF(ISNUMBER(AF19:AK19),(IF(AF19:AK19&gt;=Parameters!$D$41,1,"")),"")),0) +
   IF(Parameters!$D$33,AVERAGE(IF(ISNUMBER(AF19:AK19),AF19:AK19)),0) +
   IF(Parameters!$D$34,IF(OR(IF(ISNUMBER(AF19:AK19),AF19:AK19)=0),0,GEOMEAN(IF(ISNUMBER(AF19:AK19),AF19:AK19))),0)</f>
        <v>4.5</v>
      </c>
      <c r="N19" s="23">
        <f t="shared" ca="1" si="4"/>
        <v>4.5</v>
      </c>
      <c r="O19" s="116" t="str">
        <f t="shared" si="5"/>
        <v>!</v>
      </c>
      <c r="P19" s="24"/>
      <c r="Q19" s="49"/>
      <c r="R19" s="25">
        <f ca="1">IFERROR(INDEX(Health!$G$8:$G$225,MATCH($C19,_xlfn.ANCHORARRAY(Health!$C$8),0)),NA())</f>
        <v>9.8649776612296343</v>
      </c>
      <c r="S19" s="25">
        <f ca="1">IFERROR(INDEX(Food!$G$8:$G$225,MATCH($C19,_xlfn.ANCHORARRAY(Food!$C$8),0)),NA())</f>
        <v>8.3666002653407556</v>
      </c>
      <c r="T19" s="25">
        <f ca="1">IFERROR(INDEX(Macro!$G$8:$G$225,MATCH($C19,_xlfn.ANCHORARRAY(Macro!$C$8),0)),NA())</f>
        <v>10</v>
      </c>
      <c r="U19" s="25">
        <f ca="1">IFERROR(INDEX(Socioeconomic!$G$8:$G$225,MATCH($C19,_xlfn.ANCHORARRAY(Socioeconomic!$C$8),0)),NA())</f>
        <v>10</v>
      </c>
      <c r="V19" s="25">
        <f ca="1">IFERROR(INDEX('Natural Hazard'!$G$8:$G$225,MATCH($C19,_xlfn.ANCHORARRAY('Natural Hazard'!$C$8),0)),NA())</f>
        <v>6.5828058860438308</v>
      </c>
      <c r="W19" s="25">
        <f ca="1">IFERROR(INDEX(Conflict!$G$8:$G$225,MATCH($C19,_xlfn.ANCHORARRAY(Conflict!$C$8),0)),NA())</f>
        <v>0</v>
      </c>
      <c r="X19" s="50"/>
      <c r="Y19" s="25">
        <f ca="1">IFERROR(INDEX(Health!$H$8:$H$225,MATCH($C19,_xlfn.ANCHORARRAY(Health!$C$8),0)),NA())</f>
        <v>9.7317784256559694</v>
      </c>
      <c r="Z19" s="25">
        <f ca="1">IFERROR(INDEX(Food!$H$8:$H$225,MATCH($C19,_xlfn.ANCHORARRAY(Food!$C$8),0)),NA())</f>
        <v>10</v>
      </c>
      <c r="AA19" s="25">
        <f ca="1">IFERROR(INDEX(Macro!$H$8:$H$225,MATCH($C19,_xlfn.ANCHORARRAY(Macro!$C$8),0)),NA())</f>
        <v>10</v>
      </c>
      <c r="AB19" s="25">
        <f ca="1">IFERROR(INDEX(Socioeconomic!$H$8:$H$225,MATCH($C19,_xlfn.ANCHORARRAY(Socioeconomic!$C$8),0)),NA())</f>
        <v>10</v>
      </c>
      <c r="AC19" s="25">
        <f ca="1">IFERROR(INDEX('Natural Hazard'!$H$8:$H$225,MATCH($C19,_xlfn.ANCHORARRAY('Natural Hazard'!$C$8),0)),NA())</f>
        <v>4.3333333333333304</v>
      </c>
      <c r="AD19" s="25">
        <f ca="1">IFERROR(INDEX(Conflict!$H$8:$H$225,MATCH($C19,_xlfn.ANCHORARRAY(Conflict!$C$8),0)),NA())</f>
        <v>10</v>
      </c>
      <c r="AE19" s="50"/>
      <c r="AF19" s="25">
        <f ca="1">IFERROR(INDEX(Health!$I$8:$I$225,MATCH($C19,_xlfn.ANCHORARRAY(Health!$C$8),0)),NA())</f>
        <v>10</v>
      </c>
      <c r="AG19" s="25">
        <f ca="1">IFERROR(INDEX(Food!$I$8:$I$225,MATCH($C19,_xlfn.ANCHORARRAY(Food!$C$8),0)),NA())</f>
        <v>7</v>
      </c>
      <c r="AH19" s="25">
        <f ca="1">IFERROR(INDEX(Macro!$I$8:$I$225,MATCH($C19,_xlfn.ANCHORARRAY(Macro!$C$8),0)),NA())</f>
        <v>10</v>
      </c>
      <c r="AI19" s="25">
        <f ca="1">IFERROR(INDEX(Socioeconomic!$I$8:$I$225,MATCH($C19,_xlfn.ANCHORARRAY(Socioeconomic!$C$8),0)),NA())</f>
        <v>10</v>
      </c>
      <c r="AJ19" s="25">
        <f ca="1">IFERROR(INDEX('Natural Hazard'!$I$8:$I$225,MATCH($C19,_xlfn.ANCHORARRAY('Natural Hazard'!$C$8),0)),NA())</f>
        <v>10</v>
      </c>
      <c r="AK19" s="25">
        <f ca="1">IFERROR(INDEX(Conflict!$I$8:$I$225,MATCH($C19,_xlfn.ANCHORARRAY(Conflict!$C$8),0)),NA())</f>
        <v>0</v>
      </c>
      <c r="AL19" s="49"/>
      <c r="AM19" s="25">
        <f>IFERROR(INDEX('Data Reliability'!$G$6:$G$409,MATCH($C19,'Data Reliability'!$E$6:$E$409,0)),NA())</f>
        <v>0</v>
      </c>
      <c r="AN19" s="25">
        <f>IFERROR(INDEX('Data Reliability'!$H$6:$H$409,MATCH($C19,'Data Reliability'!$E$6:$E$409,0)),NA())</f>
        <v>0.33611111111111103</v>
      </c>
    </row>
    <row r="20" spans="2:40" x14ac:dyDescent="0.2">
      <c r="B20" s="28" t="s">
        <v>28</v>
      </c>
      <c r="C20" s="28" t="s">
        <v>29</v>
      </c>
      <c r="D20" s="28" t="s">
        <v>433</v>
      </c>
      <c r="E20" s="28" t="s">
        <v>409</v>
      </c>
      <c r="F20" s="206">
        <f ca="1">MATCH($C20,_xlfn.ANCHORARRAY(Health!$C$8),0)</f>
        <v>15</v>
      </c>
      <c r="G20" s="22" cm="1">
        <f t="array" aca="1" ref="G20" ca="1">IF(Parameters!$D$31, SUM(IF(ISNUMBER(R20:W20),(IF(R20:W20&gt;=Parameters!$D$37,1,"")),""))+0.5*(SUM(IF(ISNUMBER(R20:W20),(IF(R20:W20&gt;=Parameters!$D$38,1,"")),""))-SUM(IF(ISNUMBER(R20:W20),(IF(R20:W20&gt;=Parameters!$D$37,1,"")),""))),0) +
   IF(Parameters!$D$32,SUM(IF(ISNUMBER(R20:W20),(IF(R20:W20&gt;=Parameters!$D$41,1,"")),"")),0) +
   IF(Parameters!$D$33,AVERAGE(IF(ISNUMBER(R20:W20),R20:W20)),0) +
   IF(Parameters!$D$34,IF(OR(IF(ISNUMBER(R20:W20),R20:W20)=0),0,GEOMEAN(IF(ISNUMBER(R20:W20),R20:W20))),0)</f>
        <v>0</v>
      </c>
      <c r="H20" s="23">
        <f t="shared" ca="1" si="0"/>
        <v>0</v>
      </c>
      <c r="I20" s="116" t="str">
        <f t="shared" si="1"/>
        <v>!</v>
      </c>
      <c r="J20" s="22" cm="1">
        <f t="array" aca="1" ref="J20" ca="1">IF(Parameters!$D$31, SUM(IF(ISNUMBER(Y20:AD20),(IF(Y20:AD20&gt;=Parameters!$D$41,1,"")),""))+0.5*(SUM(IF(ISNUMBER(Y20:AD20),(IF(Y20:AD20&gt;=Parameters!$D$42,1,"")),""))-SUM(IF(ISNUMBER(Y20:AD20),(IF(Y20:AD20&gt;=Parameters!$D$41,1,"")),""))),0) +
   IF(Parameters!$D$32,SUM(IF(ISNUMBER(Y20:AD20),(IF(Y20:AD20&gt;=Parameters!$D$41,1,"")),"")),0) +
   IF(Parameters!$D$33,AVERAGE(IF(ISNUMBER(Y20:AD20),Y20:AD20)),0) +
   IF(Parameters!$D$34,IF(OR(IF(ISNUMBER(Y20:AD20),Y20:AD20)=0),0,GEOMEAN(IF(ISNUMBER(Y20:AD20),Y20:AD20))),0)</f>
        <v>0</v>
      </c>
      <c r="K20" s="23">
        <f t="shared" ca="1" si="2"/>
        <v>0</v>
      </c>
      <c r="L20" s="116" t="str">
        <f t="shared" si="3"/>
        <v/>
      </c>
      <c r="M20" s="21" cm="1">
        <f t="array" aca="1" ref="M20" ca="1">IF(Parameters!$D$31, SUM(IF(ISNUMBER(AF20:AK20),(IF(AF20:AK20&gt;=Parameters!$D$41,1,"")),""))+0.5*(SUM(IF(ISNUMBER(AF20:AK20),(IF(AF20:AK20&gt;=Parameters!$D$42,1,"")),""))-SUM(IF(ISNUMBER(AF20:AK20),(IF(AF20:AK20&gt;=Parameters!$D$41,1,"")),""))),0) +
   IF(Parameters!$D$32,SUM(IF(ISNUMBER(AF20:AK20),(IF(AF20:AK20&gt;=Parameters!$D$41,1,"")),"")),0) +
   IF(Parameters!$D$33,AVERAGE(IF(ISNUMBER(AF20:AK20),AF20:AK20)),0) +
   IF(Parameters!$D$34,IF(OR(IF(ISNUMBER(AF20:AK20),AF20:AK20)=0),0,GEOMEAN(IF(ISNUMBER(AF20:AK20),AF20:AK20))),0)</f>
        <v>0</v>
      </c>
      <c r="N20" s="23">
        <f t="shared" ca="1" si="4"/>
        <v>0</v>
      </c>
      <c r="O20" s="116" t="str">
        <f t="shared" si="5"/>
        <v>!</v>
      </c>
      <c r="P20" s="24"/>
      <c r="Q20" s="49"/>
      <c r="R20" s="25">
        <f ca="1">IFERROR(INDEX(Health!$G$8:$G$225,MATCH($C20,_xlfn.ANCHORARRAY(Health!$C$8),0)),NA())</f>
        <v>0</v>
      </c>
      <c r="S20" s="25">
        <f ca="1">IFERROR(INDEX(Food!$G$8:$G$225,MATCH($C20,_xlfn.ANCHORARRAY(Food!$C$8),0)),NA())</f>
        <v>0</v>
      </c>
      <c r="T20" s="25">
        <f ca="1">IFERROR(INDEX(Macro!$G$8:$G$225,MATCH($C20,_xlfn.ANCHORARRAY(Macro!$C$8),0)),NA())</f>
        <v>2.1039317721761535</v>
      </c>
      <c r="U20" s="25">
        <f ca="1">IFERROR(INDEX(Socioeconomic!$G$8:$G$225,MATCH($C20,_xlfn.ANCHORARRAY(Socioeconomic!$C$8),0)),NA())</f>
        <v>1.7108894929664071</v>
      </c>
      <c r="V20" s="25">
        <f ca="1">IFERROR(INDEX('Natural Hazard'!$G$8:$G$225,MATCH($C20,_xlfn.ANCHORARRAY('Natural Hazard'!$C$8),0)),NA())</f>
        <v>0</v>
      </c>
      <c r="W20" s="25">
        <f ca="1">IFERROR(INDEX(Conflict!$G$8:$G$225,MATCH($C20,_xlfn.ANCHORARRAY(Conflict!$C$8),0)),NA())</f>
        <v>0</v>
      </c>
      <c r="X20" s="50"/>
      <c r="Y20" s="25">
        <f ca="1">IFERROR(INDEX(Health!$H$8:$H$225,MATCH($C20,_xlfn.ANCHORARRAY(Health!$C$8),0)),NA())</f>
        <v>0</v>
      </c>
      <c r="Z20" s="25">
        <f ca="1">IFERROR(INDEX(Food!$H$8:$H$225,MATCH($C20,_xlfn.ANCHORARRAY(Food!$C$8),0)),NA())</f>
        <v>0.16792125072379799</v>
      </c>
      <c r="AA20" s="25">
        <f ca="1">IFERROR(INDEX(Macro!$H$8:$H$225,MATCH($C20,_xlfn.ANCHORARRAY(Macro!$C$8),0)),NA())</f>
        <v>0.90352850129386397</v>
      </c>
      <c r="AB20" s="25">
        <f ca="1">IFERROR(INDEX(Socioeconomic!$H$8:$H$225,MATCH($C20,_xlfn.ANCHORARRAY(Socioeconomic!$C$8),0)),NA())</f>
        <v>0.42857142857142799</v>
      </c>
      <c r="AC20" s="25">
        <f ca="1">IFERROR(INDEX('Natural Hazard'!$H$8:$H$225,MATCH($C20,_xlfn.ANCHORARRAY('Natural Hazard'!$C$8),0)),NA())</f>
        <v>1.5</v>
      </c>
      <c r="AD20" s="25">
        <f ca="1">IFERROR(INDEX(Conflict!$H$8:$H$225,MATCH($C20,_xlfn.ANCHORARRAY(Conflict!$C$8),0)),NA())</f>
        <v>0</v>
      </c>
      <c r="AE20" s="50"/>
      <c r="AF20" s="25">
        <f ca="1">IFERROR(INDEX(Health!$I$8:$I$225,MATCH($C20,_xlfn.ANCHORARRAY(Health!$C$8),0)),NA())</f>
        <v>0</v>
      </c>
      <c r="AG20" s="25" t="e">
        <f ca="1">IFERROR(INDEX(Food!$I$8:$I$225,MATCH($C20,_xlfn.ANCHORARRAY(Food!$C$8),0)),NA())</f>
        <v>#N/A</v>
      </c>
      <c r="AH20" s="25">
        <f ca="1">IFERROR(INDEX(Macro!$I$8:$I$225,MATCH($C20,_xlfn.ANCHORARRAY(Macro!$C$8),0)),NA())</f>
        <v>4.8991580184061103</v>
      </c>
      <c r="AI20" s="25">
        <f ca="1">IFERROR(INDEX(Socioeconomic!$I$8:$I$225,MATCH($C20,_xlfn.ANCHORARRAY(Socioeconomic!$C$8),0)),NA())</f>
        <v>6.8299999999999903</v>
      </c>
      <c r="AJ20" s="25">
        <f ca="1">IFERROR(INDEX('Natural Hazard'!$I$8:$I$225,MATCH($C20,_xlfn.ANCHORARRAY('Natural Hazard'!$C$8),0)),NA())</f>
        <v>0</v>
      </c>
      <c r="AK20" s="25">
        <f ca="1">IFERROR(INDEX(Conflict!$I$8:$I$225,MATCH($C20,_xlfn.ANCHORARRAY(Conflict!$C$8),0)),NA())</f>
        <v>0</v>
      </c>
      <c r="AL20" s="49"/>
      <c r="AM20" s="25">
        <f>IFERROR(INDEX('Data Reliability'!$G$6:$G$409,MATCH($C20,'Data Reliability'!$E$6:$E$409,0)),NA())</f>
        <v>8.3333333333333301E-2</v>
      </c>
      <c r="AN20" s="25">
        <f>IFERROR(INDEX('Data Reliability'!$H$6:$H$409,MATCH($C20,'Data Reliability'!$E$6:$E$409,0)),NA())</f>
        <v>0.59166666666666701</v>
      </c>
    </row>
    <row r="21" spans="2:40" x14ac:dyDescent="0.2">
      <c r="B21" s="28" t="s">
        <v>30</v>
      </c>
      <c r="C21" s="28" t="s">
        <v>31</v>
      </c>
      <c r="D21" s="28" t="s">
        <v>432</v>
      </c>
      <c r="E21" s="28" t="s">
        <v>429</v>
      </c>
      <c r="F21" s="206">
        <f ca="1">MATCH($C21,_xlfn.ANCHORARRAY(Health!$C$8),0)</f>
        <v>16</v>
      </c>
      <c r="G21" s="22" cm="1">
        <f t="array" aca="1" ref="G21" ca="1">IF(Parameters!$D$31, SUM(IF(ISNUMBER(R21:W21),(IF(R21:W21&gt;=Parameters!$D$37,1,"")),""))+0.5*(SUM(IF(ISNUMBER(R21:W21),(IF(R21:W21&gt;=Parameters!$D$38,1,"")),""))-SUM(IF(ISNUMBER(R21:W21),(IF(R21:W21&gt;=Parameters!$D$37,1,"")),""))),0) +
   IF(Parameters!$D$32,SUM(IF(ISNUMBER(R21:W21),(IF(R21:W21&gt;=Parameters!$D$41,1,"")),"")),0) +
   IF(Parameters!$D$33,AVERAGE(IF(ISNUMBER(R21:W21),R21:W21)),0) +
   IF(Parameters!$D$34,IF(OR(IF(ISNUMBER(R21:W21),R21:W21)=0),0,GEOMEAN(IF(ISNUMBER(R21:W21),R21:W21))),0)</f>
        <v>0.5</v>
      </c>
      <c r="H21" s="23">
        <f t="shared" ca="1" si="0"/>
        <v>0.5</v>
      </c>
      <c r="I21" s="116" t="str">
        <f t="shared" si="1"/>
        <v/>
      </c>
      <c r="J21" s="22" cm="1">
        <f t="array" aca="1" ref="J21" ca="1">IF(Parameters!$D$31, SUM(IF(ISNUMBER(Y21:AD21),(IF(Y21:AD21&gt;=Parameters!$D$41,1,"")),""))+0.5*(SUM(IF(ISNUMBER(Y21:AD21),(IF(Y21:AD21&gt;=Parameters!$D$42,1,"")),""))-SUM(IF(ISNUMBER(Y21:AD21),(IF(Y21:AD21&gt;=Parameters!$D$41,1,"")),""))),0) +
   IF(Parameters!$D$32,SUM(IF(ISNUMBER(Y21:AD21),(IF(Y21:AD21&gt;=Parameters!$D$41,1,"")),"")),0) +
   IF(Parameters!$D$33,AVERAGE(IF(ISNUMBER(Y21:AD21),Y21:AD21)),0) +
   IF(Parameters!$D$34,IF(OR(IF(ISNUMBER(Y21:AD21),Y21:AD21)=0),0,GEOMEAN(IF(ISNUMBER(Y21:AD21),Y21:AD21))),0)</f>
        <v>1.5</v>
      </c>
      <c r="K21" s="23">
        <f t="shared" ca="1" si="2"/>
        <v>1.5</v>
      </c>
      <c r="L21" s="116" t="str">
        <f t="shared" si="3"/>
        <v/>
      </c>
      <c r="M21" s="21" cm="1">
        <f t="array" aca="1" ref="M21" ca="1">IF(Parameters!$D$31, SUM(IF(ISNUMBER(AF21:AK21),(IF(AF21:AK21&gt;=Parameters!$D$41,1,"")),""))+0.5*(SUM(IF(ISNUMBER(AF21:AK21),(IF(AF21:AK21&gt;=Parameters!$D$42,1,"")),""))-SUM(IF(ISNUMBER(AF21:AK21),(IF(AF21:AK21&gt;=Parameters!$D$41,1,"")),""))),0) +
   IF(Parameters!$D$32,SUM(IF(ISNUMBER(AF21:AK21),(IF(AF21:AK21&gt;=Parameters!$D$41,1,"")),"")),0) +
   IF(Parameters!$D$33,AVERAGE(IF(ISNUMBER(AF21:AK21),AF21:AK21)),0) +
   IF(Parameters!$D$34,IF(OR(IF(ISNUMBER(AF21:AK21),AF21:AK21)=0),0,GEOMEAN(IF(ISNUMBER(AF21:AK21),AF21:AK21))),0)</f>
        <v>1</v>
      </c>
      <c r="N21" s="23">
        <f t="shared" ca="1" si="4"/>
        <v>1</v>
      </c>
      <c r="O21" s="116" t="str">
        <f t="shared" si="5"/>
        <v>!</v>
      </c>
      <c r="P21" s="24"/>
      <c r="Q21" s="49"/>
      <c r="R21" s="25">
        <f ca="1">IFERROR(INDEX(Health!$G$8:$G$225,MATCH($C21,_xlfn.ANCHORARRAY(Health!$C$8),0)),NA())</f>
        <v>0</v>
      </c>
      <c r="S21" s="25">
        <f ca="1">IFERROR(INDEX(Food!$G$8:$G$225,MATCH($C21,_xlfn.ANCHORARRAY(Food!$C$8),0)),NA())</f>
        <v>0</v>
      </c>
      <c r="T21" s="25">
        <f ca="1">IFERROR(INDEX(Macro!$G$8:$G$225,MATCH($C21,_xlfn.ANCHORARRAY(Macro!$C$8),0)),NA())</f>
        <v>3.3683991551309544</v>
      </c>
      <c r="U21" s="25">
        <f ca="1">IFERROR(INDEX(Socioeconomic!$G$8:$G$225,MATCH($C21,_xlfn.ANCHORARRAY(Socioeconomic!$C$8),0)),NA())</f>
        <v>0</v>
      </c>
      <c r="V21" s="25">
        <f ca="1">IFERROR(INDEX('Natural Hazard'!$G$8:$G$225,MATCH($C21,_xlfn.ANCHORARRAY('Natural Hazard'!$C$8),0)),NA())</f>
        <v>0</v>
      </c>
      <c r="W21" s="25">
        <f ca="1">IFERROR(INDEX(Conflict!$G$8:$G$225,MATCH($C21,_xlfn.ANCHORARRAY(Conflict!$C$8),0)),NA())</f>
        <v>5.0399707682543058</v>
      </c>
      <c r="X21" s="50"/>
      <c r="Y21" s="25">
        <f ca="1">IFERROR(INDEX(Health!$H$8:$H$225,MATCH($C21,_xlfn.ANCHORARRAY(Health!$C$8),0)),NA())</f>
        <v>8.7696793002915392</v>
      </c>
      <c r="Z21" s="25">
        <f ca="1">IFERROR(INDEX(Food!$H$8:$H$225,MATCH($C21,_xlfn.ANCHORARRAY(Food!$C$8),0)),NA())</f>
        <v>8.6797915460335808</v>
      </c>
      <c r="AA21" s="25">
        <f ca="1">IFERROR(INDEX(Macro!$H$8:$H$225,MATCH($C21,_xlfn.ANCHORARRAY(Macro!$C$8),0)),NA())</f>
        <v>3.6170161309826101</v>
      </c>
      <c r="AB21" s="25">
        <f ca="1">IFERROR(INDEX(Socioeconomic!$H$8:$H$225,MATCH($C21,_xlfn.ANCHORARRAY(Socioeconomic!$C$8),0)),NA())</f>
        <v>8.8571428571428505</v>
      </c>
      <c r="AC21" s="25">
        <f ca="1">IFERROR(INDEX('Natural Hazard'!$H$8:$H$225,MATCH($C21,_xlfn.ANCHORARRAY('Natural Hazard'!$C$8),0)),NA())</f>
        <v>3.1666666666666599</v>
      </c>
      <c r="AD21" s="25">
        <f ca="1">IFERROR(INDEX(Conflict!$H$8:$H$225,MATCH($C21,_xlfn.ANCHORARRAY(Conflict!$C$8),0)),NA())</f>
        <v>2.5401305344857898</v>
      </c>
      <c r="AE21" s="50"/>
      <c r="AF21" s="25">
        <f ca="1">IFERROR(INDEX(Health!$I$8:$I$225,MATCH($C21,_xlfn.ANCHORARRAY(Health!$C$8),0)),NA())</f>
        <v>0</v>
      </c>
      <c r="AG21" s="25" t="e">
        <f ca="1">IFERROR(INDEX(Food!$I$8:$I$225,MATCH($C21,_xlfn.ANCHORARRAY(Food!$C$8),0)),NA())</f>
        <v>#N/A</v>
      </c>
      <c r="AH21" s="25">
        <f ca="1">IFERROR(INDEX(Macro!$I$8:$I$225,MATCH($C21,_xlfn.ANCHORARRAY(Macro!$C$8),0)),NA())</f>
        <v>3.1368709614254899</v>
      </c>
      <c r="AI21" s="25">
        <f ca="1">IFERROR(INDEX(Socioeconomic!$I$8:$I$225,MATCH($C21,_xlfn.ANCHORARRAY(Socioeconomic!$C$8),0)),NA())</f>
        <v>0</v>
      </c>
      <c r="AJ21" s="25">
        <f ca="1">IFERROR(INDEX('Natural Hazard'!$I$8:$I$225,MATCH($C21,_xlfn.ANCHORARRAY('Natural Hazard'!$C$8),0)),NA())</f>
        <v>0</v>
      </c>
      <c r="AK21" s="25">
        <f ca="1">IFERROR(INDEX(Conflict!$I$8:$I$225,MATCH($C21,_xlfn.ANCHORARRAY(Conflict!$C$8),0)),NA())</f>
        <v>10</v>
      </c>
      <c r="AL21" s="49"/>
      <c r="AM21" s="25">
        <f>IFERROR(INDEX('Data Reliability'!$G$6:$G$409,MATCH($C21,'Data Reliability'!$E$6:$E$409,0)),NA())</f>
        <v>8.3333333333333301E-2</v>
      </c>
      <c r="AN21" s="25">
        <f>IFERROR(INDEX('Data Reliability'!$H$6:$H$409,MATCH($C21,'Data Reliability'!$E$6:$E$409,0)),NA())</f>
        <v>0.55833333333333302</v>
      </c>
    </row>
    <row r="22" spans="2:40" x14ac:dyDescent="0.2">
      <c r="B22" s="28" t="s">
        <v>32</v>
      </c>
      <c r="C22" s="28" t="s">
        <v>33</v>
      </c>
      <c r="D22" s="28" t="s">
        <v>432</v>
      </c>
      <c r="E22" s="28" t="s">
        <v>429</v>
      </c>
      <c r="F22" s="206">
        <f ca="1">MATCH($C22,_xlfn.ANCHORARRAY(Health!$C$8),0)</f>
        <v>17</v>
      </c>
      <c r="G22" s="22" cm="1">
        <f t="array" aca="1" ref="G22" ca="1">IF(Parameters!$D$31, SUM(IF(ISNUMBER(R22:W22),(IF(R22:W22&gt;=Parameters!$D$37,1,"")),""))+0.5*(SUM(IF(ISNUMBER(R22:W22),(IF(R22:W22&gt;=Parameters!$D$38,1,"")),""))-SUM(IF(ISNUMBER(R22:W22),(IF(R22:W22&gt;=Parameters!$D$37,1,"")),""))),0) +
   IF(Parameters!$D$32,SUM(IF(ISNUMBER(R22:W22),(IF(R22:W22&gt;=Parameters!$D$41,1,"")),"")),0) +
   IF(Parameters!$D$33,AVERAGE(IF(ISNUMBER(R22:W22),R22:W22)),0) +
   IF(Parameters!$D$34,IF(OR(IF(ISNUMBER(R22:W22),R22:W22)=0),0,GEOMEAN(IF(ISNUMBER(R22:W22),R22:W22))),0)</f>
        <v>2</v>
      </c>
      <c r="H22" s="23">
        <f t="shared" ca="1" si="0"/>
        <v>2</v>
      </c>
      <c r="I22" s="116" t="str">
        <f t="shared" si="1"/>
        <v/>
      </c>
      <c r="J22" s="22" cm="1">
        <f t="array" aca="1" ref="J22" ca="1">IF(Parameters!$D$31, SUM(IF(ISNUMBER(Y22:AD22),(IF(Y22:AD22&gt;=Parameters!$D$41,1,"")),""))+0.5*(SUM(IF(ISNUMBER(Y22:AD22),(IF(Y22:AD22&gt;=Parameters!$D$42,1,"")),""))-SUM(IF(ISNUMBER(Y22:AD22),(IF(Y22:AD22&gt;=Parameters!$D$41,1,"")),""))),0) +
   IF(Parameters!$D$32,SUM(IF(ISNUMBER(Y22:AD22),(IF(Y22:AD22&gt;=Parameters!$D$41,1,"")),"")),0) +
   IF(Parameters!$D$33,AVERAGE(IF(ISNUMBER(Y22:AD22),Y22:AD22)),0) +
   IF(Parameters!$D$34,IF(OR(IF(ISNUMBER(Y22:AD22),Y22:AD22)=0),0,GEOMEAN(IF(ISNUMBER(Y22:AD22),Y22:AD22))),0)</f>
        <v>3</v>
      </c>
      <c r="K22" s="23">
        <f t="shared" ca="1" si="2"/>
        <v>3</v>
      </c>
      <c r="L22" s="116" t="str">
        <f t="shared" si="3"/>
        <v/>
      </c>
      <c r="M22" s="21" cm="1">
        <f t="array" aca="1" ref="M22" ca="1">IF(Parameters!$D$31, SUM(IF(ISNUMBER(AF22:AK22),(IF(AF22:AK22&gt;=Parameters!$D$41,1,"")),""))+0.5*(SUM(IF(ISNUMBER(AF22:AK22),(IF(AF22:AK22&gt;=Parameters!$D$42,1,"")),""))-SUM(IF(ISNUMBER(AF22:AK22),(IF(AF22:AK22&gt;=Parameters!$D$41,1,"")),""))),0) +
   IF(Parameters!$D$32,SUM(IF(ISNUMBER(AF22:AK22),(IF(AF22:AK22&gt;=Parameters!$D$41,1,"")),"")),0) +
   IF(Parameters!$D$33,AVERAGE(IF(ISNUMBER(AF22:AK22),AF22:AK22)),0) +
   IF(Parameters!$D$34,IF(OR(IF(ISNUMBER(AF22:AK22),AF22:AK22)=0),0,GEOMEAN(IF(ISNUMBER(AF22:AK22),AF22:AK22))),0)</f>
        <v>2</v>
      </c>
      <c r="N22" s="23">
        <f t="shared" ca="1" si="4"/>
        <v>2</v>
      </c>
      <c r="O22" s="116" t="str">
        <f t="shared" si="5"/>
        <v>!</v>
      </c>
      <c r="P22" s="24"/>
      <c r="Q22" s="49"/>
      <c r="R22" s="25">
        <f ca="1">IFERROR(INDEX(Health!$G$8:$G$225,MATCH($C22,_xlfn.ANCHORARRAY(Health!$C$8),0)),NA())</f>
        <v>0</v>
      </c>
      <c r="S22" s="25">
        <f ca="1">IFERROR(INDEX(Food!$G$8:$G$225,MATCH($C22,_xlfn.ANCHORARRAY(Food!$C$8),0)),NA())</f>
        <v>9.080480410933168</v>
      </c>
      <c r="T22" s="25">
        <f ca="1">IFERROR(INDEX(Macro!$G$8:$G$225,MATCH($C22,_xlfn.ANCHORARRAY(Macro!$C$8),0)),NA())</f>
        <v>0</v>
      </c>
      <c r="U22" s="25">
        <f ca="1">IFERROR(INDEX(Socioeconomic!$G$8:$G$225,MATCH($C22,_xlfn.ANCHORARRAY(Socioeconomic!$C$8),0)),NA())</f>
        <v>0</v>
      </c>
      <c r="V22" s="25">
        <f ca="1">IFERROR(INDEX('Natural Hazard'!$G$8:$G$225,MATCH($C22,_xlfn.ANCHORARRAY('Natural Hazard'!$C$8),0)),NA())</f>
        <v>0</v>
      </c>
      <c r="W22" s="25">
        <f ca="1">IFERROR(INDEX(Conflict!$G$8:$G$225,MATCH($C22,_xlfn.ANCHORARRAY(Conflict!$C$8),0)),NA())</f>
        <v>10</v>
      </c>
      <c r="X22" s="50"/>
      <c r="Y22" s="25">
        <f ca="1">IFERROR(INDEX(Health!$H$8:$H$225,MATCH($C22,_xlfn.ANCHORARRAY(Health!$C$8),0)),NA())</f>
        <v>7.4868804664723001</v>
      </c>
      <c r="Z22" s="25">
        <f ca="1">IFERROR(INDEX(Food!$H$8:$H$225,MATCH($C22,_xlfn.ANCHORARRAY(Food!$C$8),0)),NA())</f>
        <v>8.2455124493341003</v>
      </c>
      <c r="AA22" s="25">
        <f ca="1">IFERROR(INDEX(Macro!$H$8:$H$225,MATCH($C22,_xlfn.ANCHORARRAY(Macro!$C$8),0)),NA())</f>
        <v>3.5638104911847899</v>
      </c>
      <c r="AB22" s="25">
        <f ca="1">IFERROR(INDEX(Socioeconomic!$H$8:$H$225,MATCH($C22,_xlfn.ANCHORARRAY(Socioeconomic!$C$8),0)),NA())</f>
        <v>10</v>
      </c>
      <c r="AC22" s="25">
        <f ca="1">IFERROR(INDEX('Natural Hazard'!$H$8:$H$225,MATCH($C22,_xlfn.ANCHORARRAY('Natural Hazard'!$C$8),0)),NA())</f>
        <v>4.5</v>
      </c>
      <c r="AD22" s="25">
        <f ca="1">IFERROR(INDEX(Conflict!$H$8:$H$225,MATCH($C22,_xlfn.ANCHORARRAY(Conflict!$C$8),0)),NA())</f>
        <v>10</v>
      </c>
      <c r="AE22" s="50"/>
      <c r="AF22" s="25">
        <f ca="1">IFERROR(INDEX(Health!$I$8:$I$225,MATCH($C22,_xlfn.ANCHORARRAY(Health!$C$8),0)),NA())</f>
        <v>0</v>
      </c>
      <c r="AG22" s="25">
        <f ca="1">IFERROR(INDEX(Food!$I$8:$I$225,MATCH($C22,_xlfn.ANCHORARRAY(Food!$C$8),0)),NA())</f>
        <v>10</v>
      </c>
      <c r="AH22" s="25">
        <f ca="1">IFERROR(INDEX(Macro!$I$8:$I$225,MATCH($C22,_xlfn.ANCHORARRAY(Macro!$C$8),0)),NA())</f>
        <v>0</v>
      </c>
      <c r="AI22" s="25">
        <f ca="1">IFERROR(INDEX(Socioeconomic!$I$8:$I$225,MATCH($C22,_xlfn.ANCHORARRAY(Socioeconomic!$C$8),0)),NA())</f>
        <v>0</v>
      </c>
      <c r="AJ22" s="25">
        <f ca="1">IFERROR(INDEX('Natural Hazard'!$I$8:$I$225,MATCH($C22,_xlfn.ANCHORARRAY('Natural Hazard'!$C$8),0)),NA())</f>
        <v>0</v>
      </c>
      <c r="AK22" s="25">
        <f ca="1">IFERROR(INDEX(Conflict!$I$8:$I$225,MATCH($C22,_xlfn.ANCHORARRAY(Conflict!$C$8),0)),NA())</f>
        <v>10</v>
      </c>
      <c r="AL22" s="49"/>
      <c r="AM22" s="25">
        <f>IFERROR(INDEX('Data Reliability'!$G$6:$G$409,MATCH($C22,'Data Reliability'!$E$6:$E$409,0)),NA())</f>
        <v>8.3333333333333301E-2</v>
      </c>
      <c r="AN22" s="25">
        <f>IFERROR(INDEX('Data Reliability'!$H$6:$H$409,MATCH($C22,'Data Reliability'!$E$6:$E$409,0)),NA())</f>
        <v>0.44722222222222202</v>
      </c>
    </row>
    <row r="23" spans="2:40" x14ac:dyDescent="0.2">
      <c r="B23" s="28" t="s">
        <v>34</v>
      </c>
      <c r="C23" s="28" t="s">
        <v>35</v>
      </c>
      <c r="D23" s="28" t="s">
        <v>431</v>
      </c>
      <c r="E23" s="28" t="s">
        <v>429</v>
      </c>
      <c r="F23" s="206">
        <f ca="1">MATCH($C23,_xlfn.ANCHORARRAY(Health!$C$8),0)</f>
        <v>18</v>
      </c>
      <c r="G23" s="22" cm="1">
        <f t="array" aca="1" ref="G23" ca="1">IF(Parameters!$D$31, SUM(IF(ISNUMBER(R23:W23),(IF(R23:W23&gt;=Parameters!$D$37,1,"")),""))+0.5*(SUM(IF(ISNUMBER(R23:W23),(IF(R23:W23&gt;=Parameters!$D$38,1,"")),""))-SUM(IF(ISNUMBER(R23:W23),(IF(R23:W23&gt;=Parameters!$D$37,1,"")),""))),0) +
   IF(Parameters!$D$32,SUM(IF(ISNUMBER(R23:W23),(IF(R23:W23&gt;=Parameters!$D$41,1,"")),"")),0) +
   IF(Parameters!$D$33,AVERAGE(IF(ISNUMBER(R23:W23),R23:W23)),0) +
   IF(Parameters!$D$34,IF(OR(IF(ISNUMBER(R23:W23),R23:W23)=0),0,GEOMEAN(IF(ISNUMBER(R23:W23),R23:W23))),0)</f>
        <v>1</v>
      </c>
      <c r="H23" s="23">
        <f t="shared" ca="1" si="0"/>
        <v>1</v>
      </c>
      <c r="I23" s="116" t="str">
        <f t="shared" si="1"/>
        <v/>
      </c>
      <c r="J23" s="22" cm="1">
        <f t="array" aca="1" ref="J23" ca="1">IF(Parameters!$D$31, SUM(IF(ISNUMBER(Y23:AD23),(IF(Y23:AD23&gt;=Parameters!$D$41,1,"")),""))+0.5*(SUM(IF(ISNUMBER(Y23:AD23),(IF(Y23:AD23&gt;=Parameters!$D$42,1,"")),""))-SUM(IF(ISNUMBER(Y23:AD23),(IF(Y23:AD23&gt;=Parameters!$D$41,1,"")),""))),0) +
   IF(Parameters!$D$32,SUM(IF(ISNUMBER(Y23:AD23),(IF(Y23:AD23&gt;=Parameters!$D$41,1,"")),"")),0) +
   IF(Parameters!$D$33,AVERAGE(IF(ISNUMBER(Y23:AD23),Y23:AD23)),0) +
   IF(Parameters!$D$34,IF(OR(IF(ISNUMBER(Y23:AD23),Y23:AD23)=0),0,GEOMEAN(IF(ISNUMBER(Y23:AD23),Y23:AD23))),0)</f>
        <v>1.5</v>
      </c>
      <c r="K23" s="23">
        <f t="shared" ca="1" si="2"/>
        <v>1.5</v>
      </c>
      <c r="L23" s="116" t="str">
        <f t="shared" si="3"/>
        <v/>
      </c>
      <c r="M23" s="21" cm="1">
        <f t="array" aca="1" ref="M23" ca="1">IF(Parameters!$D$31, SUM(IF(ISNUMBER(AF23:AK23),(IF(AF23:AK23&gt;=Parameters!$D$41,1,"")),""))+0.5*(SUM(IF(ISNUMBER(AF23:AK23),(IF(AF23:AK23&gt;=Parameters!$D$42,1,"")),""))-SUM(IF(ISNUMBER(AF23:AK23),(IF(AF23:AK23&gt;=Parameters!$D$41,1,"")),""))),0) +
   IF(Parameters!$D$32,SUM(IF(ISNUMBER(AF23:AK23),(IF(AF23:AK23&gt;=Parameters!$D$41,1,"")),"")),0) +
   IF(Parameters!$D$33,AVERAGE(IF(ISNUMBER(AF23:AK23),AF23:AK23)),0) +
   IF(Parameters!$D$34,IF(OR(IF(ISNUMBER(AF23:AK23),AF23:AK23)=0),0,GEOMEAN(IF(ISNUMBER(AF23:AK23),AF23:AK23))),0)</f>
        <v>0.5</v>
      </c>
      <c r="N23" s="23">
        <f t="shared" ca="1" si="4"/>
        <v>0.5</v>
      </c>
      <c r="O23" s="116" t="str">
        <f t="shared" si="5"/>
        <v>!</v>
      </c>
      <c r="P23" s="24"/>
      <c r="Q23" s="49"/>
      <c r="R23" s="25">
        <f ca="1">IFERROR(INDEX(Health!$G$8:$G$225,MATCH($C23,_xlfn.ANCHORARRAY(Health!$C$8),0)),NA())</f>
        <v>0</v>
      </c>
      <c r="S23" s="25">
        <f ca="1">IFERROR(INDEX(Food!$G$8:$G$225,MATCH($C23,_xlfn.ANCHORARRAY(Food!$C$8),0)),NA())</f>
        <v>0</v>
      </c>
      <c r="T23" s="25">
        <f ca="1">IFERROR(INDEX(Macro!$G$8:$G$225,MATCH($C23,_xlfn.ANCHORARRAY(Macro!$C$8),0)),NA())</f>
        <v>6.9</v>
      </c>
      <c r="U23" s="25">
        <f ca="1">IFERROR(INDEX(Socioeconomic!$G$8:$G$225,MATCH($C23,_xlfn.ANCHORARRAY(Socioeconomic!$C$8),0)),NA())</f>
        <v>0</v>
      </c>
      <c r="V23" s="25">
        <f ca="1">IFERROR(INDEX('Natural Hazard'!$G$8:$G$225,MATCH($C23,_xlfn.ANCHORARRAY('Natural Hazard'!$C$8),0)),NA())</f>
        <v>0</v>
      </c>
      <c r="W23" s="25">
        <f ca="1">IFERROR(INDEX(Conflict!$G$8:$G$225,MATCH($C23,_xlfn.ANCHORARRAY(Conflict!$C$8),0)),NA())</f>
        <v>6.0090635224119096</v>
      </c>
      <c r="X23" s="50"/>
      <c r="Y23" s="25">
        <f ca="1">IFERROR(INDEX(Health!$H$8:$H$225,MATCH($C23,_xlfn.ANCHORARRAY(Health!$C$8),0)),NA())</f>
        <v>5.8250728862973702</v>
      </c>
      <c r="Z23" s="25">
        <f ca="1">IFERROR(INDEX(Food!$H$8:$H$225,MATCH($C23,_xlfn.ANCHORARRAY(Food!$C$8),0)),NA())</f>
        <v>6.9716270990156302</v>
      </c>
      <c r="AA23" s="25">
        <f ca="1">IFERROR(INDEX(Macro!$H$8:$H$225,MATCH($C23,_xlfn.ANCHORARRAY(Macro!$C$8),0)),NA())</f>
        <v>7</v>
      </c>
      <c r="AB23" s="25">
        <f ca="1">IFERROR(INDEX(Socioeconomic!$H$8:$H$225,MATCH($C23,_xlfn.ANCHORARRAY(Socioeconomic!$C$8),0)),NA())</f>
        <v>6.5714285714285703</v>
      </c>
      <c r="AC23" s="25">
        <f ca="1">IFERROR(INDEX('Natural Hazard'!$H$8:$H$225,MATCH($C23,_xlfn.ANCHORARRAY('Natural Hazard'!$C$8),0)),NA())</f>
        <v>10</v>
      </c>
      <c r="AD23" s="25">
        <f ca="1">IFERROR(INDEX(Conflict!$H$8:$H$225,MATCH($C23,_xlfn.ANCHORARRAY(Conflict!$C$8),0)),NA())</f>
        <v>5.1640500970188699</v>
      </c>
      <c r="AE23" s="50"/>
      <c r="AF23" s="25">
        <f ca="1">IFERROR(INDEX(Health!$I$8:$I$225,MATCH($C23,_xlfn.ANCHORARRAY(Health!$C$8),0)),NA())</f>
        <v>0</v>
      </c>
      <c r="AG23" s="25" t="e">
        <f ca="1">IFERROR(INDEX(Food!$I$8:$I$225,MATCH($C23,_xlfn.ANCHORARRAY(Food!$C$8),0)),NA())</f>
        <v>#N/A</v>
      </c>
      <c r="AH23" s="25">
        <f ca="1">IFERROR(INDEX(Macro!$I$8:$I$225,MATCH($C23,_xlfn.ANCHORARRAY(Macro!$C$8),0)),NA())</f>
        <v>7</v>
      </c>
      <c r="AI23" s="25">
        <f ca="1">IFERROR(INDEX(Socioeconomic!$I$8:$I$225,MATCH($C23,_xlfn.ANCHORARRAY(Socioeconomic!$C$8),0)),NA())</f>
        <v>0</v>
      </c>
      <c r="AJ23" s="25">
        <f ca="1">IFERROR(INDEX('Natural Hazard'!$I$8:$I$225,MATCH($C23,_xlfn.ANCHORARRAY('Natural Hazard'!$C$8),0)),NA())</f>
        <v>0</v>
      </c>
      <c r="AK23" s="25">
        <f ca="1">IFERROR(INDEX(Conflict!$I$8:$I$225,MATCH($C23,_xlfn.ANCHORARRAY(Conflict!$C$8),0)),NA())</f>
        <v>6.99234975222772</v>
      </c>
      <c r="AL23" s="49"/>
      <c r="AM23" s="25">
        <f>IFERROR(INDEX('Data Reliability'!$G$6:$G$409,MATCH($C23,'Data Reliability'!$E$6:$E$409,0)),NA())</f>
        <v>0</v>
      </c>
      <c r="AN23" s="25">
        <f>IFERROR(INDEX('Data Reliability'!$H$6:$H$409,MATCH($C23,'Data Reliability'!$E$6:$E$409,0)),NA())</f>
        <v>0.4</v>
      </c>
    </row>
    <row r="24" spans="2:40" x14ac:dyDescent="0.2">
      <c r="B24" s="28" t="s">
        <v>36</v>
      </c>
      <c r="C24" s="28" t="s">
        <v>37</v>
      </c>
      <c r="D24" s="28" t="s">
        <v>433</v>
      </c>
      <c r="E24" s="28" t="s">
        <v>430</v>
      </c>
      <c r="F24" s="206">
        <f ca="1">MATCH($C24,_xlfn.ANCHORARRAY(Health!$C$8),0)</f>
        <v>19</v>
      </c>
      <c r="G24" s="22" cm="1">
        <f t="array" aca="1" ref="G24" ca="1">IF(Parameters!$D$31, SUM(IF(ISNUMBER(R24:W24),(IF(R24:W24&gt;=Parameters!$D$37,1,"")),""))+0.5*(SUM(IF(ISNUMBER(R24:W24),(IF(R24:W24&gt;=Parameters!$D$38,1,"")),""))-SUM(IF(ISNUMBER(R24:W24),(IF(R24:W24&gt;=Parameters!$D$37,1,"")),""))),0) +
   IF(Parameters!$D$32,SUM(IF(ISNUMBER(R24:W24),(IF(R24:W24&gt;=Parameters!$D$41,1,"")),"")),0) +
   IF(Parameters!$D$33,AVERAGE(IF(ISNUMBER(R24:W24),R24:W24)),0) +
   IF(Parameters!$D$34,IF(OR(IF(ISNUMBER(R24:W24),R24:W24)=0),0,GEOMEAN(IF(ISNUMBER(R24:W24),R24:W24))),0)</f>
        <v>0</v>
      </c>
      <c r="H24" s="23">
        <f t="shared" ca="1" si="0"/>
        <v>0</v>
      </c>
      <c r="I24" s="116" t="str">
        <f t="shared" si="1"/>
        <v/>
      </c>
      <c r="J24" s="22" cm="1">
        <f t="array" aca="1" ref="J24" ca="1">IF(Parameters!$D$31, SUM(IF(ISNUMBER(Y24:AD24),(IF(Y24:AD24&gt;=Parameters!$D$41,1,"")),""))+0.5*(SUM(IF(ISNUMBER(Y24:AD24),(IF(Y24:AD24&gt;=Parameters!$D$42,1,"")),""))-SUM(IF(ISNUMBER(Y24:AD24),(IF(Y24:AD24&gt;=Parameters!$D$41,1,"")),""))),0) +
   IF(Parameters!$D$32,SUM(IF(ISNUMBER(Y24:AD24),(IF(Y24:AD24&gt;=Parameters!$D$41,1,"")),"")),0) +
   IF(Parameters!$D$33,AVERAGE(IF(ISNUMBER(Y24:AD24),Y24:AD24)),0) +
   IF(Parameters!$D$34,IF(OR(IF(ISNUMBER(Y24:AD24),Y24:AD24)=0),0,GEOMEAN(IF(ISNUMBER(Y24:AD24),Y24:AD24))),0)</f>
        <v>0</v>
      </c>
      <c r="K24" s="23">
        <f t="shared" ca="1" si="2"/>
        <v>0</v>
      </c>
      <c r="L24" s="116" t="str">
        <f t="shared" si="3"/>
        <v/>
      </c>
      <c r="M24" s="21" cm="1">
        <f t="array" aca="1" ref="M24" ca="1">IF(Parameters!$D$31, SUM(IF(ISNUMBER(AF24:AK24),(IF(AF24:AK24&gt;=Parameters!$D$41,1,"")),""))+0.5*(SUM(IF(ISNUMBER(AF24:AK24),(IF(AF24:AK24&gt;=Parameters!$D$42,1,"")),""))-SUM(IF(ISNUMBER(AF24:AK24),(IF(AF24:AK24&gt;=Parameters!$D$41,1,"")),""))),0) +
   IF(Parameters!$D$32,SUM(IF(ISNUMBER(AF24:AK24),(IF(AF24:AK24&gt;=Parameters!$D$41,1,"")),"")),0) +
   IF(Parameters!$D$33,AVERAGE(IF(ISNUMBER(AF24:AK24),AF24:AK24)),0) +
   IF(Parameters!$D$34,IF(OR(IF(ISNUMBER(AF24:AK24),AF24:AK24)=0),0,GEOMEAN(IF(ISNUMBER(AF24:AK24),AF24:AK24))),0)</f>
        <v>0</v>
      </c>
      <c r="N24" s="23">
        <f t="shared" ca="1" si="4"/>
        <v>0</v>
      </c>
      <c r="O24" s="116" t="str">
        <f t="shared" si="5"/>
        <v>!</v>
      </c>
      <c r="P24" s="24"/>
      <c r="Q24" s="49"/>
      <c r="R24" s="25">
        <f ca="1">IFERROR(INDEX(Health!$G$8:$G$225,MATCH($C24,_xlfn.ANCHORARRAY(Health!$C$8),0)),NA())</f>
        <v>0</v>
      </c>
      <c r="S24" s="25">
        <f ca="1">IFERROR(INDEX(Food!$G$8:$G$225,MATCH($C24,_xlfn.ANCHORARRAY(Food!$C$8),0)),NA())</f>
        <v>0</v>
      </c>
      <c r="T24" s="25">
        <f ca="1">IFERROR(INDEX(Macro!$G$8:$G$225,MATCH($C24,_xlfn.ANCHORARRAY(Macro!$C$8),0)),NA())</f>
        <v>8.917349295313505E-2</v>
      </c>
      <c r="U24" s="25">
        <f ca="1">IFERROR(INDEX(Socioeconomic!$G$8:$G$225,MATCH($C24,_xlfn.ANCHORARRAY(Socioeconomic!$C$8),0)),NA())</f>
        <v>1.9928443419967756</v>
      </c>
      <c r="V24" s="25">
        <f ca="1">IFERROR(INDEX('Natural Hazard'!$G$8:$G$225,MATCH($C24,_xlfn.ANCHORARRAY('Natural Hazard'!$C$8),0)),NA())</f>
        <v>0</v>
      </c>
      <c r="W24" s="25">
        <f ca="1">IFERROR(INDEX(Conflict!$G$8:$G$225,MATCH($C24,_xlfn.ANCHORARRAY(Conflict!$C$8),0)),NA())</f>
        <v>0</v>
      </c>
      <c r="X24" s="50"/>
      <c r="Y24" s="25">
        <f ca="1">IFERROR(INDEX(Health!$H$8:$H$225,MATCH($C24,_xlfn.ANCHORARRAY(Health!$C$8),0)),NA())</f>
        <v>0</v>
      </c>
      <c r="Z24" s="25">
        <f ca="1">IFERROR(INDEX(Food!$H$8:$H$225,MATCH($C24,_xlfn.ANCHORARRAY(Food!$C$8),0)),NA())</f>
        <v>1.4707585408222299</v>
      </c>
      <c r="AA24" s="25">
        <f ca="1">IFERROR(INDEX(Macro!$H$8:$H$225,MATCH($C24,_xlfn.ANCHORARRAY(Macro!$C$8),0)),NA())</f>
        <v>2.0305206897385601</v>
      </c>
      <c r="AB24" s="25">
        <f ca="1">IFERROR(INDEX(Socioeconomic!$H$8:$H$225,MATCH($C24,_xlfn.ANCHORARRAY(Socioeconomic!$C$8),0)),NA())</f>
        <v>2.8571428571428501</v>
      </c>
      <c r="AC24" s="25">
        <f ca="1">IFERROR(INDEX('Natural Hazard'!$H$8:$H$225,MATCH($C24,_xlfn.ANCHORARRAY('Natural Hazard'!$C$8),0)),NA())</f>
        <v>4.1666666666666599</v>
      </c>
      <c r="AD24" s="25">
        <f ca="1">IFERROR(INDEX(Conflict!$H$8:$H$225,MATCH($C24,_xlfn.ANCHORARRAY(Conflict!$C$8),0)),NA())</f>
        <v>0</v>
      </c>
      <c r="AE24" s="50"/>
      <c r="AF24" s="25">
        <f ca="1">IFERROR(INDEX(Health!$I$8:$I$225,MATCH($C24,_xlfn.ANCHORARRAY(Health!$C$8),0)),NA())</f>
        <v>0</v>
      </c>
      <c r="AG24" s="25" t="e">
        <f ca="1">IFERROR(INDEX(Food!$I$8:$I$225,MATCH($C24,_xlfn.ANCHORARRAY(Food!$C$8),0)),NA())</f>
        <v>#N/A</v>
      </c>
      <c r="AH24" s="25">
        <f ca="1">IFERROR(INDEX(Macro!$I$8:$I$225,MATCH($C24,_xlfn.ANCHORARRAY(Macro!$C$8),0)),NA())</f>
        <v>3.9161934599576398E-3</v>
      </c>
      <c r="AI24" s="25">
        <f ca="1">IFERROR(INDEX(Socioeconomic!$I$8:$I$225,MATCH($C24,_xlfn.ANCHORARRAY(Socioeconomic!$C$8),0)),NA())</f>
        <v>1.39</v>
      </c>
      <c r="AJ24" s="25">
        <f ca="1">IFERROR(INDEX('Natural Hazard'!$I$8:$I$225,MATCH($C24,_xlfn.ANCHORARRAY('Natural Hazard'!$C$8),0)),NA())</f>
        <v>0</v>
      </c>
      <c r="AK24" s="25">
        <f ca="1">IFERROR(INDEX(Conflict!$I$8:$I$225,MATCH($C24,_xlfn.ANCHORARRAY(Conflict!$C$8),0)),NA())</f>
        <v>1.19047619047619</v>
      </c>
      <c r="AL24" s="49"/>
      <c r="AM24" s="25">
        <f>IFERROR(INDEX('Data Reliability'!$G$6:$G$409,MATCH($C24,'Data Reliability'!$E$6:$E$409,0)),NA())</f>
        <v>8.3333333333333301E-2</v>
      </c>
      <c r="AN24" s="25">
        <f>IFERROR(INDEX('Data Reliability'!$H$6:$H$409,MATCH($C24,'Data Reliability'!$E$6:$E$409,0)),NA())</f>
        <v>0.50833333333333297</v>
      </c>
    </row>
    <row r="25" spans="2:40" x14ac:dyDescent="0.2">
      <c r="B25" s="28" t="s">
        <v>38</v>
      </c>
      <c r="C25" s="28" t="s">
        <v>39</v>
      </c>
      <c r="D25" s="28" t="s">
        <v>434</v>
      </c>
      <c r="E25" s="28" t="s">
        <v>409</v>
      </c>
      <c r="F25" s="206">
        <f ca="1">MATCH($C25,_xlfn.ANCHORARRAY(Health!$C$8),0)</f>
        <v>20</v>
      </c>
      <c r="G25" s="22" cm="1">
        <f t="array" aca="1" ref="G25" ca="1">IF(Parameters!$D$31, SUM(IF(ISNUMBER(R25:W25),(IF(R25:W25&gt;=Parameters!$D$37,1,"")),""))+0.5*(SUM(IF(ISNUMBER(R25:W25),(IF(R25:W25&gt;=Parameters!$D$38,1,"")),""))-SUM(IF(ISNUMBER(R25:W25),(IF(R25:W25&gt;=Parameters!$D$37,1,"")),""))),0) +
   IF(Parameters!$D$32,SUM(IF(ISNUMBER(R25:W25),(IF(R25:W25&gt;=Parameters!$D$41,1,"")),"")),0) +
   IF(Parameters!$D$33,AVERAGE(IF(ISNUMBER(R25:W25),R25:W25)),0) +
   IF(Parameters!$D$34,IF(OR(IF(ISNUMBER(R25:W25),R25:W25)=0),0,GEOMEAN(IF(ISNUMBER(R25:W25),R25:W25))),0)</f>
        <v>0</v>
      </c>
      <c r="H25" s="23">
        <f t="shared" ca="1" si="0"/>
        <v>0</v>
      </c>
      <c r="I25" s="116" t="str">
        <f t="shared" si="1"/>
        <v>!</v>
      </c>
      <c r="J25" s="22" cm="1">
        <f t="array" aca="1" ref="J25" ca="1">IF(Parameters!$D$31, SUM(IF(ISNUMBER(Y25:AD25),(IF(Y25:AD25&gt;=Parameters!$D$41,1,"")),""))+0.5*(SUM(IF(ISNUMBER(Y25:AD25),(IF(Y25:AD25&gt;=Parameters!$D$42,1,"")),""))-SUM(IF(ISNUMBER(Y25:AD25),(IF(Y25:AD25&gt;=Parameters!$D$41,1,"")),""))),0) +
   IF(Parameters!$D$32,SUM(IF(ISNUMBER(Y25:AD25),(IF(Y25:AD25&gt;=Parameters!$D$41,1,"")),"")),0) +
   IF(Parameters!$D$33,AVERAGE(IF(ISNUMBER(Y25:AD25),Y25:AD25)),0) +
   IF(Parameters!$D$34,IF(OR(IF(ISNUMBER(Y25:AD25),Y25:AD25)=0),0,GEOMEAN(IF(ISNUMBER(Y25:AD25),Y25:AD25))),0)</f>
        <v>0</v>
      </c>
      <c r="K25" s="23">
        <f t="shared" ca="1" si="2"/>
        <v>0</v>
      </c>
      <c r="L25" s="116" t="str">
        <f t="shared" si="3"/>
        <v/>
      </c>
      <c r="M25" s="21" cm="1">
        <f t="array" aca="1" ref="M25" ca="1">IF(Parameters!$D$31, SUM(IF(ISNUMBER(AF25:AK25),(IF(AF25:AK25&gt;=Parameters!$D$41,1,"")),""))+0.5*(SUM(IF(ISNUMBER(AF25:AK25),(IF(AF25:AK25&gt;=Parameters!$D$42,1,"")),""))-SUM(IF(ISNUMBER(AF25:AK25),(IF(AF25:AK25&gt;=Parameters!$D$41,1,"")),""))),0) +
   IF(Parameters!$D$32,SUM(IF(ISNUMBER(AF25:AK25),(IF(AF25:AK25&gt;=Parameters!$D$41,1,"")),"")),0) +
   IF(Parameters!$D$33,AVERAGE(IF(ISNUMBER(AF25:AK25),AF25:AK25)),0) +
   IF(Parameters!$D$34,IF(OR(IF(ISNUMBER(AF25:AK25),AF25:AK25)=0),0,GEOMEAN(IF(ISNUMBER(AF25:AK25),AF25:AK25))),0)</f>
        <v>0</v>
      </c>
      <c r="N25" s="23">
        <f t="shared" ca="1" si="4"/>
        <v>0</v>
      </c>
      <c r="O25" s="116" t="str">
        <f t="shared" si="5"/>
        <v>!</v>
      </c>
      <c r="P25" s="24"/>
      <c r="Q25" s="49"/>
      <c r="R25" s="25">
        <f ca="1">IFERROR(INDEX(Health!$G$8:$G$225,MATCH($C25,_xlfn.ANCHORARRAY(Health!$C$8),0)),NA())</f>
        <v>0</v>
      </c>
      <c r="S25" s="25">
        <f ca="1">IFERROR(INDEX(Food!$G$8:$G$225,MATCH($C25,_xlfn.ANCHORARRAY(Food!$C$8),0)),NA())</f>
        <v>0</v>
      </c>
      <c r="T25" s="25">
        <f ca="1">IFERROR(INDEX(Macro!$G$8:$G$225,MATCH($C25,_xlfn.ANCHORARRAY(Macro!$C$8),0)),NA())</f>
        <v>3.2304416805137497</v>
      </c>
      <c r="U25" s="25">
        <f ca="1">IFERROR(INDEX(Socioeconomic!$G$8:$G$225,MATCH($C25,_xlfn.ANCHORARRAY(Socioeconomic!$C$8),0)),NA())</f>
        <v>2.9999999999999916</v>
      </c>
      <c r="V25" s="25">
        <f ca="1">IFERROR(INDEX('Natural Hazard'!$G$8:$G$225,MATCH($C25,_xlfn.ANCHORARRAY('Natural Hazard'!$C$8),0)),NA())</f>
        <v>0</v>
      </c>
      <c r="W25" s="25">
        <f ca="1">IFERROR(INDEX(Conflict!$G$8:$G$225,MATCH($C25,_xlfn.ANCHORARRAY(Conflict!$C$8),0)),NA())</f>
        <v>0</v>
      </c>
      <c r="X25" s="50"/>
      <c r="Y25" s="25">
        <f ca="1">IFERROR(INDEX(Health!$H$8:$H$225,MATCH($C25,_xlfn.ANCHORARRAY(Health!$C$8),0)),NA())</f>
        <v>5.59183673469387</v>
      </c>
      <c r="Z25" s="25">
        <f ca="1">IFERROR(INDEX(Food!$H$8:$H$225,MATCH($C25,_xlfn.ANCHORARRAY(Food!$C$8),0)),NA())</f>
        <v>2.25246091488129</v>
      </c>
      <c r="AA25" s="25">
        <f ca="1">IFERROR(INDEX(Macro!$H$8:$H$225,MATCH($C25,_xlfn.ANCHORARRAY(Macro!$C$8),0)),NA())</f>
        <v>3.32680355026723</v>
      </c>
      <c r="AB25" s="25">
        <f ca="1">IFERROR(INDEX(Socioeconomic!$H$8:$H$225,MATCH($C25,_xlfn.ANCHORARRAY(Socioeconomic!$C$8),0)),NA())</f>
        <v>1.28571428571428</v>
      </c>
      <c r="AC25" s="25">
        <f ca="1">IFERROR(INDEX('Natural Hazard'!$H$8:$H$225,MATCH($C25,_xlfn.ANCHORARRAY('Natural Hazard'!$C$8),0)),NA())</f>
        <v>0</v>
      </c>
      <c r="AD25" s="25">
        <f ca="1">IFERROR(INDEX(Conflict!$H$8:$H$225,MATCH($C25,_xlfn.ANCHORARRAY(Conflict!$C$8),0)),NA())</f>
        <v>0.73205150820250398</v>
      </c>
      <c r="AE25" s="50"/>
      <c r="AF25" s="25">
        <f ca="1">IFERROR(INDEX(Health!$I$8:$I$225,MATCH($C25,_xlfn.ANCHORARRAY(Health!$C$8),0)),NA())</f>
        <v>0</v>
      </c>
      <c r="AG25" s="25" t="e">
        <f ca="1">IFERROR(INDEX(Food!$I$8:$I$225,MATCH($C25,_xlfn.ANCHORARRAY(Food!$C$8),0)),NA())</f>
        <v>#N/A</v>
      </c>
      <c r="AH25" s="25">
        <f ca="1">IFERROR(INDEX(Macro!$I$8:$I$225,MATCH($C25,_xlfn.ANCHORARRAY(Macro!$C$8),0)),NA())</f>
        <v>3.1368709614254899</v>
      </c>
      <c r="AI25" s="25">
        <f ca="1">IFERROR(INDEX(Socioeconomic!$I$8:$I$225,MATCH($C25,_xlfn.ANCHORARRAY(Socioeconomic!$C$8),0)),NA())</f>
        <v>6.9999999999999902</v>
      </c>
      <c r="AJ25" s="25">
        <f ca="1">IFERROR(INDEX('Natural Hazard'!$I$8:$I$225,MATCH($C25,_xlfn.ANCHORARRAY('Natural Hazard'!$C$8),0)),NA())</f>
        <v>0</v>
      </c>
      <c r="AK25" s="25">
        <f ca="1">IFERROR(INDEX(Conflict!$I$8:$I$225,MATCH($C25,_xlfn.ANCHORARRAY(Conflict!$C$8),0)),NA())</f>
        <v>0</v>
      </c>
      <c r="AL25" s="49"/>
      <c r="AM25" s="25">
        <f>IFERROR(INDEX('Data Reliability'!$G$6:$G$409,MATCH($C25,'Data Reliability'!$E$6:$E$409,0)),NA())</f>
        <v>8.3333333333333301E-2</v>
      </c>
      <c r="AN25" s="25">
        <f>IFERROR(INDEX('Data Reliability'!$H$6:$H$409,MATCH($C25,'Data Reliability'!$E$6:$E$409,0)),NA())</f>
        <v>0.65833333333333299</v>
      </c>
    </row>
    <row r="26" spans="2:40" x14ac:dyDescent="0.2">
      <c r="B26" s="28" t="s">
        <v>734</v>
      </c>
      <c r="C26" s="28" t="s">
        <v>40</v>
      </c>
      <c r="D26" s="28" t="s">
        <v>435</v>
      </c>
      <c r="E26" s="28" t="s">
        <v>409</v>
      </c>
      <c r="F26" s="206">
        <f ca="1">MATCH($C26,_xlfn.ANCHORARRAY(Health!$C$8),0)</f>
        <v>21</v>
      </c>
      <c r="G26" s="22" cm="1">
        <f t="array" aca="1" ref="G26" ca="1">IF(Parameters!$D$31, SUM(IF(ISNUMBER(R26:W26),(IF(R26:W26&gt;=Parameters!$D$37,1,"")),""))+0.5*(SUM(IF(ISNUMBER(R26:W26),(IF(R26:W26&gt;=Parameters!$D$38,1,"")),""))-SUM(IF(ISNUMBER(R26:W26),(IF(R26:W26&gt;=Parameters!$D$37,1,"")),""))),0) +
   IF(Parameters!$D$32,SUM(IF(ISNUMBER(R26:W26),(IF(R26:W26&gt;=Parameters!$D$41,1,"")),"")),0) +
   IF(Parameters!$D$33,AVERAGE(IF(ISNUMBER(R26:W26),R26:W26)),0) +
   IF(Parameters!$D$34,IF(OR(IF(ISNUMBER(R26:W26),R26:W26)=0),0,GEOMEAN(IF(ISNUMBER(R26:W26),R26:W26))),0)</f>
        <v>0</v>
      </c>
      <c r="H26" s="23">
        <f t="shared" ca="1" si="0"/>
        <v>0</v>
      </c>
      <c r="I26" s="116" t="str">
        <f t="shared" si="1"/>
        <v>!</v>
      </c>
      <c r="J26" s="22" cm="1">
        <f t="array" aca="1" ref="J26" ca="1">IF(Parameters!$D$31, SUM(IF(ISNUMBER(Y26:AD26),(IF(Y26:AD26&gt;=Parameters!$D$41,1,"")),""))+0.5*(SUM(IF(ISNUMBER(Y26:AD26),(IF(Y26:AD26&gt;=Parameters!$D$42,1,"")),""))-SUM(IF(ISNUMBER(Y26:AD26),(IF(Y26:AD26&gt;=Parameters!$D$41,1,"")),""))),0) +
   IF(Parameters!$D$32,SUM(IF(ISNUMBER(Y26:AD26),(IF(Y26:AD26&gt;=Parameters!$D$41,1,"")),"")),0) +
   IF(Parameters!$D$33,AVERAGE(IF(ISNUMBER(Y26:AD26),Y26:AD26)),0) +
   IF(Parameters!$D$34,IF(OR(IF(ISNUMBER(Y26:AD26),Y26:AD26)=0),0,GEOMEAN(IF(ISNUMBER(Y26:AD26),Y26:AD26))),0)</f>
        <v>0.5</v>
      </c>
      <c r="K26" s="23">
        <f t="shared" ca="1" si="2"/>
        <v>0.5</v>
      </c>
      <c r="L26" s="116" t="str">
        <f t="shared" si="3"/>
        <v/>
      </c>
      <c r="M26" s="21" cm="1">
        <f t="array" aca="1" ref="M26" ca="1">IF(Parameters!$D$31, SUM(IF(ISNUMBER(AF26:AK26),(IF(AF26:AK26&gt;=Parameters!$D$41,1,"")),""))+0.5*(SUM(IF(ISNUMBER(AF26:AK26),(IF(AF26:AK26&gt;=Parameters!$D$42,1,"")),""))-SUM(IF(ISNUMBER(AF26:AK26),(IF(AF26:AK26&gt;=Parameters!$D$41,1,"")),""))),0) +
   IF(Parameters!$D$32,SUM(IF(ISNUMBER(AF26:AK26),(IF(AF26:AK26&gt;=Parameters!$D$41,1,"")),"")),0) +
   IF(Parameters!$D$33,AVERAGE(IF(ISNUMBER(AF26:AK26),AF26:AK26)),0) +
   IF(Parameters!$D$34,IF(OR(IF(ISNUMBER(AF26:AK26),AF26:AK26)=0),0,GEOMEAN(IF(ISNUMBER(AF26:AK26),AF26:AK26))),0)</f>
        <v>0</v>
      </c>
      <c r="N26" s="23">
        <f t="shared" ca="1" si="4"/>
        <v>0</v>
      </c>
      <c r="O26" s="116" t="str">
        <f t="shared" si="5"/>
        <v>!</v>
      </c>
      <c r="P26" s="24"/>
      <c r="Q26" s="49"/>
      <c r="R26" s="25">
        <f ca="1">IFERROR(INDEX(Health!$G$8:$G$225,MATCH($C26,_xlfn.ANCHORARRAY(Health!$C$8),0)),NA())</f>
        <v>0</v>
      </c>
      <c r="S26" s="25">
        <f ca="1">IFERROR(INDEX(Food!$G$8:$G$225,MATCH($C26,_xlfn.ANCHORARRAY(Food!$C$8),0)),NA())</f>
        <v>0</v>
      </c>
      <c r="T26" s="25">
        <f ca="1">IFERROR(INDEX(Macro!$G$8:$G$225,MATCH($C26,_xlfn.ANCHORARRAY(Macro!$C$8),0)),NA())</f>
        <v>3.9421765356005496</v>
      </c>
      <c r="U26" s="25">
        <f ca="1">IFERROR(INDEX(Socioeconomic!$G$8:$G$225,MATCH($C26,_xlfn.ANCHORARRAY(Socioeconomic!$C$8),0)),NA())</f>
        <v>0</v>
      </c>
      <c r="V26" s="25">
        <f ca="1">IFERROR(INDEX('Natural Hazard'!$G$8:$G$225,MATCH($C26,_xlfn.ANCHORARRAY('Natural Hazard'!$C$8),0)),NA())</f>
        <v>0</v>
      </c>
      <c r="W26" s="25">
        <f ca="1">IFERROR(INDEX(Conflict!$G$8:$G$225,MATCH($C26,_xlfn.ANCHORARRAY(Conflict!$C$8),0)),NA())</f>
        <v>0</v>
      </c>
      <c r="X26" s="50"/>
      <c r="Y26" s="25">
        <f ca="1">IFERROR(INDEX(Health!$H$8:$H$225,MATCH($C26,_xlfn.ANCHORARRAY(Health!$C$8),0)),NA())</f>
        <v>7.3994169096209896</v>
      </c>
      <c r="Z26" s="25">
        <f ca="1">IFERROR(INDEX(Food!$H$8:$H$225,MATCH($C26,_xlfn.ANCHORARRAY(Food!$C$8),0)),NA())</f>
        <v>3.58851674641148</v>
      </c>
      <c r="AA26" s="25">
        <f ca="1">IFERROR(INDEX(Macro!$H$8:$H$225,MATCH($C26,_xlfn.ANCHORARRAY(Macro!$C$8),0)),NA())</f>
        <v>3.4477254588986401</v>
      </c>
      <c r="AB26" s="25">
        <f ca="1">IFERROR(INDEX(Socioeconomic!$H$8:$H$225,MATCH($C26,_xlfn.ANCHORARRAY(Socioeconomic!$C$8),0)),NA())</f>
        <v>2.9999999999999898</v>
      </c>
      <c r="AC26" s="25">
        <f ca="1">IFERROR(INDEX('Natural Hazard'!$H$8:$H$225,MATCH($C26,_xlfn.ANCHORARRAY('Natural Hazard'!$C$8),0)),NA())</f>
        <v>3.8333333333333299</v>
      </c>
      <c r="AD26" s="25">
        <f ca="1">IFERROR(INDEX(Conflict!$H$8:$H$225,MATCH($C26,_xlfn.ANCHORARRAY(Conflict!$C$8),0)),NA())</f>
        <v>0</v>
      </c>
      <c r="AE26" s="50"/>
      <c r="AF26" s="25">
        <f ca="1">IFERROR(INDEX(Health!$I$8:$I$225,MATCH($C26,_xlfn.ANCHORARRAY(Health!$C$8),0)),NA())</f>
        <v>0</v>
      </c>
      <c r="AG26" s="25" t="e">
        <f ca="1">IFERROR(INDEX(Food!$I$8:$I$225,MATCH($C26,_xlfn.ANCHORARRAY(Food!$C$8),0)),NA())</f>
        <v>#N/A</v>
      </c>
      <c r="AH26" s="25">
        <f ca="1">IFERROR(INDEX(Macro!$I$8:$I$225,MATCH($C26,_xlfn.ANCHORARRAY(Macro!$C$8),0)),NA())</f>
        <v>4.5075386724104103</v>
      </c>
      <c r="AI26" s="25">
        <f ca="1">IFERROR(INDEX(Socioeconomic!$I$8:$I$225,MATCH($C26,_xlfn.ANCHORARRAY(Socioeconomic!$C$8),0)),NA())</f>
        <v>0</v>
      </c>
      <c r="AJ26" s="25">
        <f ca="1">IFERROR(INDEX('Natural Hazard'!$I$8:$I$225,MATCH($C26,_xlfn.ANCHORARRAY('Natural Hazard'!$C$8),0)),NA())</f>
        <v>0</v>
      </c>
      <c r="AK26" s="25">
        <f ca="1">IFERROR(INDEX(Conflict!$I$8:$I$225,MATCH($C26,_xlfn.ANCHORARRAY(Conflict!$C$8),0)),NA())</f>
        <v>0</v>
      </c>
      <c r="AL26" s="49"/>
      <c r="AM26" s="25">
        <f>IFERROR(INDEX('Data Reliability'!$G$6:$G$409,MATCH($C26,'Data Reliability'!$E$6:$E$409,0)),NA())</f>
        <v>0.16666666666666699</v>
      </c>
      <c r="AN26" s="25">
        <f>IFERROR(INDEX('Data Reliability'!$H$6:$H$409,MATCH($C26,'Data Reliability'!$E$6:$E$409,0)),NA())</f>
        <v>0.625</v>
      </c>
    </row>
    <row r="27" spans="2:40" x14ac:dyDescent="0.2">
      <c r="B27" s="28" t="s">
        <v>41</v>
      </c>
      <c r="C27" s="28" t="s">
        <v>42</v>
      </c>
      <c r="D27" s="28" t="s">
        <v>433</v>
      </c>
      <c r="E27" s="28" t="s">
        <v>430</v>
      </c>
      <c r="F27" s="206">
        <f ca="1">MATCH($C27,_xlfn.ANCHORARRAY(Health!$C$8),0)</f>
        <v>22</v>
      </c>
      <c r="G27" s="22" cm="1">
        <f t="array" aca="1" ref="G27" ca="1">IF(Parameters!$D$31, SUM(IF(ISNUMBER(R27:W27),(IF(R27:W27&gt;=Parameters!$D$37,1,"")),""))+0.5*(SUM(IF(ISNUMBER(R27:W27),(IF(R27:W27&gt;=Parameters!$D$38,1,"")),""))-SUM(IF(ISNUMBER(R27:W27),(IF(R27:W27&gt;=Parameters!$D$37,1,"")),""))),0) +
   IF(Parameters!$D$32,SUM(IF(ISNUMBER(R27:W27),(IF(R27:W27&gt;=Parameters!$D$41,1,"")),"")),0) +
   IF(Parameters!$D$33,AVERAGE(IF(ISNUMBER(R27:W27),R27:W27)),0) +
   IF(Parameters!$D$34,IF(OR(IF(ISNUMBER(R27:W27),R27:W27)=0),0,GEOMEAN(IF(ISNUMBER(R27:W27),R27:W27))),0)</f>
        <v>0.5</v>
      </c>
      <c r="H27" s="23">
        <f t="shared" ca="1" si="0"/>
        <v>0.5</v>
      </c>
      <c r="I27" s="116" t="str">
        <f t="shared" si="1"/>
        <v>!</v>
      </c>
      <c r="J27" s="22" cm="1">
        <f t="array" aca="1" ref="J27" ca="1">IF(Parameters!$D$31, SUM(IF(ISNUMBER(Y27:AD27),(IF(Y27:AD27&gt;=Parameters!$D$41,1,"")),""))+0.5*(SUM(IF(ISNUMBER(Y27:AD27),(IF(Y27:AD27&gt;=Parameters!$D$42,1,"")),""))-SUM(IF(ISNUMBER(Y27:AD27),(IF(Y27:AD27&gt;=Parameters!$D$41,1,"")),""))),0) +
   IF(Parameters!$D$32,SUM(IF(ISNUMBER(Y27:AD27),(IF(Y27:AD27&gt;=Parameters!$D$41,1,"")),"")),0) +
   IF(Parameters!$D$33,AVERAGE(IF(ISNUMBER(Y27:AD27),Y27:AD27)),0) +
   IF(Parameters!$D$34,IF(OR(IF(ISNUMBER(Y27:AD27),Y27:AD27)=0),0,GEOMEAN(IF(ISNUMBER(Y27:AD27),Y27:AD27))),0)</f>
        <v>0</v>
      </c>
      <c r="K27" s="23">
        <f t="shared" ca="1" si="2"/>
        <v>0</v>
      </c>
      <c r="L27" s="116" t="str">
        <f t="shared" si="3"/>
        <v/>
      </c>
      <c r="M27" s="21" cm="1">
        <f t="array" aca="1" ref="M27" ca="1">IF(Parameters!$D$31, SUM(IF(ISNUMBER(AF27:AK27),(IF(AF27:AK27&gt;=Parameters!$D$41,1,"")),""))+0.5*(SUM(IF(ISNUMBER(AF27:AK27),(IF(AF27:AK27&gt;=Parameters!$D$42,1,"")),""))-SUM(IF(ISNUMBER(AF27:AK27),(IF(AF27:AK27&gt;=Parameters!$D$41,1,"")),""))),0) +
   IF(Parameters!$D$32,SUM(IF(ISNUMBER(AF27:AK27),(IF(AF27:AK27&gt;=Parameters!$D$41,1,"")),"")),0) +
   IF(Parameters!$D$33,AVERAGE(IF(ISNUMBER(AF27:AK27),AF27:AK27)),0) +
   IF(Parameters!$D$34,IF(OR(IF(ISNUMBER(AF27:AK27),AF27:AK27)=0),0,GEOMEAN(IF(ISNUMBER(AF27:AK27),AF27:AK27))),0)</f>
        <v>1</v>
      </c>
      <c r="N27" s="23">
        <f t="shared" ca="1" si="4"/>
        <v>1</v>
      </c>
      <c r="O27" s="116" t="str">
        <f t="shared" si="5"/>
        <v>!</v>
      </c>
      <c r="P27" s="24"/>
      <c r="Q27" s="49"/>
      <c r="R27" s="25">
        <f ca="1">IFERROR(INDEX(Health!$G$8:$G$225,MATCH($C27,_xlfn.ANCHORARRAY(Health!$C$8),0)),NA())</f>
        <v>0</v>
      </c>
      <c r="S27" s="25">
        <f ca="1">IFERROR(INDEX(Food!$G$8:$G$225,MATCH($C27,_xlfn.ANCHORARRAY(Food!$C$8),0)),NA())</f>
        <v>0</v>
      </c>
      <c r="T27" s="25">
        <f ca="1">IFERROR(INDEX(Macro!$G$8:$G$225,MATCH($C27,_xlfn.ANCHORARRAY(Macro!$C$8),0)),NA())</f>
        <v>2.3137714803333362</v>
      </c>
      <c r="U27" s="25">
        <f ca="1">IFERROR(INDEX(Socioeconomic!$G$8:$G$225,MATCH($C27,_xlfn.ANCHORARRAY(Socioeconomic!$C$8),0)),NA())</f>
        <v>6.0944940022004364</v>
      </c>
      <c r="V27" s="25">
        <f ca="1">IFERROR(INDEX('Natural Hazard'!$G$8:$G$225,MATCH($C27,_xlfn.ANCHORARRAY('Natural Hazard'!$C$8),0)),NA())</f>
        <v>0</v>
      </c>
      <c r="W27" s="25">
        <f ca="1">IFERROR(INDEX(Conflict!$G$8:$G$225,MATCH($C27,_xlfn.ANCHORARRAY(Conflict!$C$8),0)),NA())</f>
        <v>3.1088804873137992</v>
      </c>
      <c r="X27" s="50"/>
      <c r="Y27" s="25">
        <f ca="1">IFERROR(INDEX(Health!$H$8:$H$225,MATCH($C27,_xlfn.ANCHORARRAY(Health!$C$8),0)),NA())</f>
        <v>5.8542274052478103</v>
      </c>
      <c r="Z27" s="25">
        <f ca="1">IFERROR(INDEX(Food!$H$8:$H$225,MATCH($C27,_xlfn.ANCHORARRAY(Food!$C$8),0)),NA())</f>
        <v>3.2296650717703299</v>
      </c>
      <c r="AA27" s="25">
        <f ca="1">IFERROR(INDEX(Macro!$H$8:$H$225,MATCH($C27,_xlfn.ANCHORARRAY(Macro!$C$8),0)),NA())</f>
        <v>3.5879948729110702</v>
      </c>
      <c r="AB27" s="25">
        <f ca="1">IFERROR(INDEX(Socioeconomic!$H$8:$H$225,MATCH($C27,_xlfn.ANCHORARRAY(Socioeconomic!$C$8),0)),NA())</f>
        <v>3.71428571428571</v>
      </c>
      <c r="AC27" s="25">
        <f ca="1">IFERROR(INDEX('Natural Hazard'!$H$8:$H$225,MATCH($C27,_xlfn.ANCHORARRAY('Natural Hazard'!$C$8),0)),NA())</f>
        <v>5</v>
      </c>
      <c r="AD27" s="25">
        <f ca="1">IFERROR(INDEX(Conflict!$H$8:$H$225,MATCH($C27,_xlfn.ANCHORARRAY(Conflict!$C$8),0)),NA())</f>
        <v>2.3196330922561201</v>
      </c>
      <c r="AE27" s="50"/>
      <c r="AF27" s="25">
        <f ca="1">IFERROR(INDEX(Health!$I$8:$I$225,MATCH($C27,_xlfn.ANCHORARRAY(Health!$C$8),0)),NA())</f>
        <v>0</v>
      </c>
      <c r="AG27" s="25" t="e">
        <f ca="1">IFERROR(INDEX(Food!$I$8:$I$225,MATCH($C27,_xlfn.ANCHORARRAY(Food!$C$8),0)),NA())</f>
        <v>#N/A</v>
      </c>
      <c r="AH27" s="25">
        <f ca="1">IFERROR(INDEX(Macro!$I$8:$I$225,MATCH($C27,_xlfn.ANCHORARRAY(Macro!$C$8),0)),NA())</f>
        <v>1.4920697082435901</v>
      </c>
      <c r="AI27" s="25">
        <f ca="1">IFERROR(INDEX(Socioeconomic!$I$8:$I$225,MATCH($C27,_xlfn.ANCHORARRAY(Socioeconomic!$C$8),0)),NA())</f>
        <v>10</v>
      </c>
      <c r="AJ27" s="25">
        <f ca="1">IFERROR(INDEX('Natural Hazard'!$I$8:$I$225,MATCH($C27,_xlfn.ANCHORARRAY('Natural Hazard'!$C$8),0)),NA())</f>
        <v>0</v>
      </c>
      <c r="AK27" s="25">
        <f ca="1">IFERROR(INDEX(Conflict!$I$8:$I$225,MATCH($C27,_xlfn.ANCHORARRAY(Conflict!$C$8),0)),NA())</f>
        <v>4.1666666666666599</v>
      </c>
      <c r="AL27" s="49"/>
      <c r="AM27" s="25">
        <f>IFERROR(INDEX('Data Reliability'!$G$6:$G$409,MATCH($C27,'Data Reliability'!$E$6:$E$409,0)),NA())</f>
        <v>0.16666666666666699</v>
      </c>
      <c r="AN27" s="25">
        <f>IFERROR(INDEX('Data Reliability'!$H$6:$H$409,MATCH($C27,'Data Reliability'!$E$6:$E$409,0)),NA())</f>
        <v>0.625</v>
      </c>
    </row>
    <row r="28" spans="2:40" x14ac:dyDescent="0.2">
      <c r="B28" s="28" t="s">
        <v>43</v>
      </c>
      <c r="C28" s="28" t="s">
        <v>44</v>
      </c>
      <c r="D28" s="28" t="s">
        <v>433</v>
      </c>
      <c r="E28" s="28" t="s">
        <v>430</v>
      </c>
      <c r="F28" s="206">
        <f ca="1">MATCH($C28,_xlfn.ANCHORARRAY(Health!$C$8),0)</f>
        <v>23</v>
      </c>
      <c r="G28" s="22" cm="1">
        <f t="array" aca="1" ref="G28" ca="1">IF(Parameters!$D$31, SUM(IF(ISNUMBER(R28:W28),(IF(R28:W28&gt;=Parameters!$D$37,1,"")),""))+0.5*(SUM(IF(ISNUMBER(R28:W28),(IF(R28:W28&gt;=Parameters!$D$38,1,"")),""))-SUM(IF(ISNUMBER(R28:W28),(IF(R28:W28&gt;=Parameters!$D$37,1,"")),""))),0) +
   IF(Parameters!$D$32,SUM(IF(ISNUMBER(R28:W28),(IF(R28:W28&gt;=Parameters!$D$41,1,"")),"")),0) +
   IF(Parameters!$D$33,AVERAGE(IF(ISNUMBER(R28:W28),R28:W28)),0) +
   IF(Parameters!$D$34,IF(OR(IF(ISNUMBER(R28:W28),R28:W28)=0),0,GEOMEAN(IF(ISNUMBER(R28:W28),R28:W28))),0)</f>
        <v>0.5</v>
      </c>
      <c r="H28" s="23">
        <f t="shared" ca="1" si="0"/>
        <v>0.5</v>
      </c>
      <c r="I28" s="116" t="str">
        <f t="shared" si="1"/>
        <v/>
      </c>
      <c r="J28" s="22" cm="1">
        <f t="array" aca="1" ref="J28" ca="1">IF(Parameters!$D$31, SUM(IF(ISNUMBER(Y28:AD28),(IF(Y28:AD28&gt;=Parameters!$D$41,1,"")),""))+0.5*(SUM(IF(ISNUMBER(Y28:AD28),(IF(Y28:AD28&gt;=Parameters!$D$42,1,"")),""))-SUM(IF(ISNUMBER(Y28:AD28),(IF(Y28:AD28&gt;=Parameters!$D$41,1,"")),""))),0) +
   IF(Parameters!$D$32,SUM(IF(ISNUMBER(Y28:AD28),(IF(Y28:AD28&gt;=Parameters!$D$41,1,"")),"")),0) +
   IF(Parameters!$D$33,AVERAGE(IF(ISNUMBER(Y28:AD28),Y28:AD28)),0) +
   IF(Parameters!$D$34,IF(OR(IF(ISNUMBER(Y28:AD28),Y28:AD28)=0),0,GEOMEAN(IF(ISNUMBER(Y28:AD28),Y28:AD28))),0)</f>
        <v>0.5</v>
      </c>
      <c r="K28" s="23">
        <f t="shared" ca="1" si="2"/>
        <v>0.5</v>
      </c>
      <c r="L28" s="116" t="str">
        <f t="shared" si="3"/>
        <v/>
      </c>
      <c r="M28" s="21" cm="1">
        <f t="array" aca="1" ref="M28" ca="1">IF(Parameters!$D$31, SUM(IF(ISNUMBER(AF28:AK28),(IF(AF28:AK28&gt;=Parameters!$D$41,1,"")),""))+0.5*(SUM(IF(ISNUMBER(AF28:AK28),(IF(AF28:AK28&gt;=Parameters!$D$42,1,"")),""))-SUM(IF(ISNUMBER(AF28:AK28),(IF(AF28:AK28&gt;=Parameters!$D$41,1,"")),""))),0) +
   IF(Parameters!$D$32,SUM(IF(ISNUMBER(AF28:AK28),(IF(AF28:AK28&gt;=Parameters!$D$41,1,"")),"")),0) +
   IF(Parameters!$D$33,AVERAGE(IF(ISNUMBER(AF28:AK28),AF28:AK28)),0) +
   IF(Parameters!$D$34,IF(OR(IF(ISNUMBER(AF28:AK28),AF28:AK28)=0),0,GEOMEAN(IF(ISNUMBER(AF28:AK28),AF28:AK28))),0)</f>
        <v>0</v>
      </c>
      <c r="N28" s="23">
        <f t="shared" ca="1" si="4"/>
        <v>0</v>
      </c>
      <c r="O28" s="116" t="str">
        <f t="shared" si="5"/>
        <v>!</v>
      </c>
      <c r="P28" s="24"/>
      <c r="Q28" s="49"/>
      <c r="R28" s="25">
        <f ca="1">IFERROR(INDEX(Health!$G$8:$G$225,MATCH($C28,_xlfn.ANCHORARRAY(Health!$C$8),0)),NA())</f>
        <v>0</v>
      </c>
      <c r="S28" s="25">
        <f ca="1">IFERROR(INDEX(Food!$G$8:$G$225,MATCH($C28,_xlfn.ANCHORARRAY(Food!$C$8),0)),NA())</f>
        <v>0</v>
      </c>
      <c r="T28" s="25">
        <f ca="1">IFERROR(INDEX(Macro!$G$8:$G$225,MATCH($C28,_xlfn.ANCHORARRAY(Macro!$C$8),0)),NA())</f>
        <v>6.9836302015702518</v>
      </c>
      <c r="U28" s="25">
        <f ca="1">IFERROR(INDEX(Socioeconomic!$G$8:$G$225,MATCH($C28,_xlfn.ANCHORARRAY(Socioeconomic!$C$8),0)),NA())</f>
        <v>3.1396087108336976</v>
      </c>
      <c r="V28" s="25">
        <f ca="1">IFERROR(INDEX('Natural Hazard'!$G$8:$G$225,MATCH($C28,_xlfn.ANCHORARRAY('Natural Hazard'!$C$8),0)),NA())</f>
        <v>0</v>
      </c>
      <c r="W28" s="25">
        <f ca="1">IFERROR(INDEX(Conflict!$G$8:$G$225,MATCH($C28,_xlfn.ANCHORARRAY(Conflict!$C$8),0)),NA())</f>
        <v>0</v>
      </c>
      <c r="X28" s="50"/>
      <c r="Y28" s="25">
        <f ca="1">IFERROR(INDEX(Health!$H$8:$H$225,MATCH($C28,_xlfn.ANCHORARRAY(Health!$C$8),0)),NA())</f>
        <v>3.3760932944606399</v>
      </c>
      <c r="Z28" s="25">
        <f ca="1">IFERROR(INDEX(Food!$H$8:$H$225,MATCH($C28,_xlfn.ANCHORARRAY(Food!$C$8),0)),NA())</f>
        <v>3.9316734221192799</v>
      </c>
      <c r="AA28" s="25">
        <f ca="1">IFERROR(INDEX(Macro!$H$8:$H$225,MATCH($C28,_xlfn.ANCHORARRAY(Macro!$C$8),0)),NA())</f>
        <v>9.1504026699557404</v>
      </c>
      <c r="AB28" s="25">
        <f ca="1">IFERROR(INDEX(Socioeconomic!$H$8:$H$225,MATCH($C28,_xlfn.ANCHORARRAY(Socioeconomic!$C$8),0)),NA())</f>
        <v>1.71428571428571</v>
      </c>
      <c r="AC28" s="25">
        <f ca="1">IFERROR(INDEX('Natural Hazard'!$H$8:$H$225,MATCH($C28,_xlfn.ANCHORARRAY('Natural Hazard'!$C$8),0)),NA())</f>
        <v>1.8333333333333299</v>
      </c>
      <c r="AD28" s="25">
        <f ca="1">IFERROR(INDEX(Conflict!$H$8:$H$225,MATCH($C28,_xlfn.ANCHORARRAY(Conflict!$C$8),0)),NA())</f>
        <v>1.79043923090492</v>
      </c>
      <c r="AE28" s="50"/>
      <c r="AF28" s="25">
        <f ca="1">IFERROR(INDEX(Health!$I$8:$I$225,MATCH($C28,_xlfn.ANCHORARRAY(Health!$C$8),0)),NA())</f>
        <v>0</v>
      </c>
      <c r="AG28" s="25" t="e">
        <f ca="1">IFERROR(INDEX(Food!$I$8:$I$225,MATCH($C28,_xlfn.ANCHORARRAY(Food!$C$8),0)),NA())</f>
        <v>#N/A</v>
      </c>
      <c r="AH28" s="25">
        <f ca="1">IFERROR(INDEX(Macro!$I$8:$I$225,MATCH($C28,_xlfn.ANCHORARRAY(Macro!$C$8),0)),NA())</f>
        <v>5.3299392990013699</v>
      </c>
      <c r="AI28" s="25">
        <f ca="1">IFERROR(INDEX(Socioeconomic!$I$8:$I$225,MATCH($C28,_xlfn.ANCHORARRAY(Socioeconomic!$C$8),0)),NA())</f>
        <v>5.75</v>
      </c>
      <c r="AJ28" s="25">
        <f ca="1">IFERROR(INDEX('Natural Hazard'!$I$8:$I$225,MATCH($C28,_xlfn.ANCHORARRAY('Natural Hazard'!$C$8),0)),NA())</f>
        <v>0</v>
      </c>
      <c r="AK28" s="25">
        <f ca="1">IFERROR(INDEX(Conflict!$I$8:$I$225,MATCH($C28,_xlfn.ANCHORARRAY(Conflict!$C$8),0)),NA())</f>
        <v>0</v>
      </c>
      <c r="AL28" s="49"/>
      <c r="AM28" s="25">
        <f>IFERROR(INDEX('Data Reliability'!$G$6:$G$409,MATCH($C28,'Data Reliability'!$E$6:$E$409,0)),NA())</f>
        <v>8.3333333333333301E-2</v>
      </c>
      <c r="AN28" s="25">
        <f>IFERROR(INDEX('Data Reliability'!$H$6:$H$409,MATCH($C28,'Data Reliability'!$E$6:$E$409,0)),NA())</f>
        <v>0.55000000000000004</v>
      </c>
    </row>
    <row r="29" spans="2:40" x14ac:dyDescent="0.2">
      <c r="B29" s="28" t="s">
        <v>45</v>
      </c>
      <c r="C29" s="28" t="s">
        <v>46</v>
      </c>
      <c r="D29" s="28" t="s">
        <v>435</v>
      </c>
      <c r="E29" s="28" t="s">
        <v>430</v>
      </c>
      <c r="F29" s="206">
        <f ca="1">MATCH($C29,_xlfn.ANCHORARRAY(Health!$C$8),0)</f>
        <v>24</v>
      </c>
      <c r="G29" s="22" cm="1">
        <f t="array" aca="1" ref="G29" ca="1">IF(Parameters!$D$31, SUM(IF(ISNUMBER(R29:W29),(IF(R29:W29&gt;=Parameters!$D$37,1,"")),""))+0.5*(SUM(IF(ISNUMBER(R29:W29),(IF(R29:W29&gt;=Parameters!$D$38,1,"")),""))-SUM(IF(ISNUMBER(R29:W29),(IF(R29:W29&gt;=Parameters!$D$37,1,"")),""))),0) +
   IF(Parameters!$D$32,SUM(IF(ISNUMBER(R29:W29),(IF(R29:W29&gt;=Parameters!$D$41,1,"")),"")),0) +
   IF(Parameters!$D$33,AVERAGE(IF(ISNUMBER(R29:W29),R29:W29)),0) +
   IF(Parameters!$D$34,IF(OR(IF(ISNUMBER(R29:W29),R29:W29)=0),0,GEOMEAN(IF(ISNUMBER(R29:W29),R29:W29))),0)</f>
        <v>0</v>
      </c>
      <c r="H29" s="23">
        <f t="shared" ca="1" si="0"/>
        <v>0</v>
      </c>
      <c r="I29" s="116" t="str">
        <f t="shared" si="1"/>
        <v>!</v>
      </c>
      <c r="J29" s="22" cm="1">
        <f t="array" aca="1" ref="J29" ca="1">IF(Parameters!$D$31, SUM(IF(ISNUMBER(Y29:AD29),(IF(Y29:AD29&gt;=Parameters!$D$41,1,"")),""))+0.5*(SUM(IF(ISNUMBER(Y29:AD29),(IF(Y29:AD29&gt;=Parameters!$D$42,1,"")),""))-SUM(IF(ISNUMBER(Y29:AD29),(IF(Y29:AD29&gt;=Parameters!$D$41,1,"")),""))),0) +
   IF(Parameters!$D$32,SUM(IF(ISNUMBER(Y29:AD29),(IF(Y29:AD29&gt;=Parameters!$D$41,1,"")),"")),0) +
   IF(Parameters!$D$33,AVERAGE(IF(ISNUMBER(Y29:AD29),Y29:AD29)),0) +
   IF(Parameters!$D$34,IF(OR(IF(ISNUMBER(Y29:AD29),Y29:AD29)=0),0,GEOMEAN(IF(ISNUMBER(Y29:AD29),Y29:AD29))),0)</f>
        <v>1</v>
      </c>
      <c r="K29" s="23">
        <f t="shared" ca="1" si="2"/>
        <v>1</v>
      </c>
      <c r="L29" s="116" t="str">
        <f t="shared" si="3"/>
        <v/>
      </c>
      <c r="M29" s="21" cm="1">
        <f t="array" aca="1" ref="M29" ca="1">IF(Parameters!$D$31, SUM(IF(ISNUMBER(AF29:AK29),(IF(AF29:AK29&gt;=Parameters!$D$41,1,"")),""))+0.5*(SUM(IF(ISNUMBER(AF29:AK29),(IF(AF29:AK29&gt;=Parameters!$D$42,1,"")),""))-SUM(IF(ISNUMBER(AF29:AK29),(IF(AF29:AK29&gt;=Parameters!$D$41,1,"")),""))),0) +
   IF(Parameters!$D$32,SUM(IF(ISNUMBER(AF29:AK29),(IF(AF29:AK29&gt;=Parameters!$D$41,1,"")),"")),0) +
   IF(Parameters!$D$33,AVERAGE(IF(ISNUMBER(AF29:AK29),AF29:AK29)),0) +
   IF(Parameters!$D$34,IF(OR(IF(ISNUMBER(AF29:AK29),AF29:AK29)=0),0,GEOMEAN(IF(ISNUMBER(AF29:AK29),AF29:AK29))),0)</f>
        <v>0</v>
      </c>
      <c r="N29" s="23">
        <f t="shared" ca="1" si="4"/>
        <v>0</v>
      </c>
      <c r="O29" s="116" t="str">
        <f t="shared" si="5"/>
        <v>!</v>
      </c>
      <c r="P29" s="24"/>
      <c r="Q29" s="49"/>
      <c r="R29" s="25">
        <f ca="1">IFERROR(INDEX(Health!$G$8:$G$225,MATCH($C29,_xlfn.ANCHORARRAY(Health!$C$8),0)),NA())</f>
        <v>0</v>
      </c>
      <c r="S29" s="25">
        <f ca="1">IFERROR(INDEX(Food!$G$8:$G$225,MATCH($C29,_xlfn.ANCHORARRAY(Food!$C$8),0)),NA())</f>
        <v>0</v>
      </c>
      <c r="T29" s="25">
        <f ca="1">IFERROR(INDEX(Macro!$G$8:$G$225,MATCH($C29,_xlfn.ANCHORARRAY(Macro!$C$8),0)),NA())</f>
        <v>4.9123833742203296</v>
      </c>
      <c r="U29" s="25">
        <f ca="1">IFERROR(INDEX(Socioeconomic!$G$8:$G$225,MATCH($C29,_xlfn.ANCHORARRAY(Socioeconomic!$C$8),0)),NA())</f>
        <v>0</v>
      </c>
      <c r="V29" s="25">
        <f ca="1">IFERROR(INDEX('Natural Hazard'!$G$8:$G$225,MATCH($C29,_xlfn.ANCHORARRAY('Natural Hazard'!$C$8),0)),NA())</f>
        <v>0</v>
      </c>
      <c r="W29" s="25">
        <f ca="1">IFERROR(INDEX(Conflict!$G$8:$G$225,MATCH($C29,_xlfn.ANCHORARRAY(Conflict!$C$8),0)),NA())</f>
        <v>0</v>
      </c>
      <c r="X29" s="50"/>
      <c r="Y29" s="25">
        <f ca="1">IFERROR(INDEX(Health!$H$8:$H$225,MATCH($C29,_xlfn.ANCHORARRAY(Health!$C$8),0)),NA())</f>
        <v>7.5160349854227402</v>
      </c>
      <c r="Z29" s="25">
        <f ca="1">IFERROR(INDEX(Food!$H$8:$H$225,MATCH($C29,_xlfn.ANCHORARRAY(Food!$C$8),0)),NA())</f>
        <v>4.6650717703349196</v>
      </c>
      <c r="AA29" s="25">
        <f ca="1">IFERROR(INDEX(Macro!$H$8:$H$225,MATCH($C29,_xlfn.ANCHORARRAY(Macro!$C$8),0)),NA())</f>
        <v>4.7730295774988498</v>
      </c>
      <c r="AB29" s="25">
        <f ca="1">IFERROR(INDEX(Socioeconomic!$H$8:$H$225,MATCH($C29,_xlfn.ANCHORARRAY(Socioeconomic!$C$8),0)),NA())</f>
        <v>5.5714285714285703</v>
      </c>
      <c r="AC29" s="25">
        <f ca="1">IFERROR(INDEX('Natural Hazard'!$H$8:$H$225,MATCH($C29,_xlfn.ANCHORARRAY('Natural Hazard'!$C$8),0)),NA())</f>
        <v>7.5</v>
      </c>
      <c r="AD29" s="25">
        <f ca="1">IFERROR(INDEX(Conflict!$H$8:$H$225,MATCH($C29,_xlfn.ANCHORARRAY(Conflict!$C$8),0)),NA())</f>
        <v>0</v>
      </c>
      <c r="AE29" s="50"/>
      <c r="AF29" s="25">
        <f ca="1">IFERROR(INDEX(Health!$I$8:$I$225,MATCH($C29,_xlfn.ANCHORARRAY(Health!$C$8),0)),NA())</f>
        <v>0</v>
      </c>
      <c r="AG29" s="25" t="e">
        <f ca="1">IFERROR(INDEX(Food!$I$8:$I$225,MATCH($C29,_xlfn.ANCHORARRAY(Food!$C$8),0)),NA())</f>
        <v>#N/A</v>
      </c>
      <c r="AH29" s="25">
        <f ca="1">IFERROR(INDEX(Macro!$I$8:$I$225,MATCH($C29,_xlfn.ANCHORARRAY(Macro!$C$8),0)),NA())</f>
        <v>5.0558057568043901</v>
      </c>
      <c r="AI29" s="25">
        <f ca="1">IFERROR(INDEX(Socioeconomic!$I$8:$I$225,MATCH($C29,_xlfn.ANCHORARRAY(Socioeconomic!$C$8),0)),NA())</f>
        <v>0</v>
      </c>
      <c r="AJ29" s="25">
        <f ca="1">IFERROR(INDEX('Natural Hazard'!$I$8:$I$225,MATCH($C29,_xlfn.ANCHORARRAY('Natural Hazard'!$C$8),0)),NA())</f>
        <v>0</v>
      </c>
      <c r="AK29" s="25">
        <f ca="1">IFERROR(INDEX(Conflict!$I$8:$I$225,MATCH($C29,_xlfn.ANCHORARRAY(Conflict!$C$8),0)),NA())</f>
        <v>0</v>
      </c>
      <c r="AL29" s="49"/>
      <c r="AM29" s="25">
        <f>IFERROR(INDEX('Data Reliability'!$G$6:$G$409,MATCH($C29,'Data Reliability'!$E$6:$E$409,0)),NA())</f>
        <v>0.16666666666666699</v>
      </c>
      <c r="AN29" s="25">
        <f>IFERROR(INDEX('Data Reliability'!$H$6:$H$409,MATCH($C29,'Data Reliability'!$E$6:$E$409,0)),NA())</f>
        <v>0.52500000000000002</v>
      </c>
    </row>
    <row r="30" spans="2:40" x14ac:dyDescent="0.2">
      <c r="B30" s="28" t="s">
        <v>735</v>
      </c>
      <c r="C30" s="28" t="s">
        <v>705</v>
      </c>
      <c r="D30" s="28" t="s">
        <v>437</v>
      </c>
      <c r="E30" s="28" t="s">
        <v>409</v>
      </c>
      <c r="F30" s="206">
        <f ca="1">MATCH($C30,_xlfn.ANCHORARRAY(Health!$C$8),0)</f>
        <v>25</v>
      </c>
      <c r="G30" s="22" cm="1">
        <f t="array" aca="1" ref="G30" ca="1">IF(Parameters!$D$31, SUM(IF(ISNUMBER(R30:W30),(IF(R30:W30&gt;=Parameters!$D$37,1,"")),""))+0.5*(SUM(IF(ISNUMBER(R30:W30),(IF(R30:W30&gt;=Parameters!$D$38,1,"")),""))-SUM(IF(ISNUMBER(R30:W30),(IF(R30:W30&gt;=Parameters!$D$37,1,"")),""))),0) +
   IF(Parameters!$D$32,SUM(IF(ISNUMBER(R30:W30),(IF(R30:W30&gt;=Parameters!$D$41,1,"")),"")),0) +
   IF(Parameters!$D$33,AVERAGE(IF(ISNUMBER(R30:W30),R30:W30)),0) +
   IF(Parameters!$D$34,IF(OR(IF(ISNUMBER(R30:W30),R30:W30)=0),0,GEOMEAN(IF(ISNUMBER(R30:W30),R30:W30))),0)</f>
        <v>0</v>
      </c>
      <c r="H30" s="23">
        <f t="shared" ca="1" si="0"/>
        <v>0</v>
      </c>
      <c r="I30" s="116" t="str">
        <f t="shared" si="1"/>
        <v>!!</v>
      </c>
      <c r="J30" s="22" cm="1">
        <f t="array" aca="1" ref="J30" ca="1">IF(Parameters!$D$31, SUM(IF(ISNUMBER(Y30:AD30),(IF(Y30:AD30&gt;=Parameters!$D$41,1,"")),""))+0.5*(SUM(IF(ISNUMBER(Y30:AD30),(IF(Y30:AD30&gt;=Parameters!$D$42,1,"")),""))-SUM(IF(ISNUMBER(Y30:AD30),(IF(Y30:AD30&gt;=Parameters!$D$41,1,"")),""))),0) +
   IF(Parameters!$D$32,SUM(IF(ISNUMBER(Y30:AD30),(IF(Y30:AD30&gt;=Parameters!$D$41,1,"")),"")),0) +
   IF(Parameters!$D$33,AVERAGE(IF(ISNUMBER(Y30:AD30),Y30:AD30)),0) +
   IF(Parameters!$D$34,IF(OR(IF(ISNUMBER(Y30:AD30),Y30:AD30)=0),0,GEOMEAN(IF(ISNUMBER(Y30:AD30),Y30:AD30))),0)</f>
        <v>0</v>
      </c>
      <c r="K30" s="23">
        <f t="shared" ca="1" si="2"/>
        <v>0</v>
      </c>
      <c r="L30" s="116" t="str">
        <f t="shared" si="3"/>
        <v>!!</v>
      </c>
      <c r="M30" s="21" cm="1">
        <f t="array" aca="1" ref="M30" ca="1">IF(Parameters!$D$31, SUM(IF(ISNUMBER(AF30:AK30),(IF(AF30:AK30&gt;=Parameters!$D$41,1,"")),""))+0.5*(SUM(IF(ISNUMBER(AF30:AK30),(IF(AF30:AK30&gt;=Parameters!$D$42,1,"")),""))-SUM(IF(ISNUMBER(AF30:AK30),(IF(AF30:AK30&gt;=Parameters!$D$41,1,"")),""))),0) +
   IF(Parameters!$D$32,SUM(IF(ISNUMBER(AF30:AK30),(IF(AF30:AK30&gt;=Parameters!$D$41,1,"")),"")),0) +
   IF(Parameters!$D$33,AVERAGE(IF(ISNUMBER(AF30:AK30),AF30:AK30)),0) +
   IF(Parameters!$D$34,IF(OR(IF(ISNUMBER(AF30:AK30),AF30:AK30)=0),0,GEOMEAN(IF(ISNUMBER(AF30:AK30),AF30:AK30))),0)</f>
        <v>0</v>
      </c>
      <c r="N30" s="23">
        <f t="shared" ca="1" si="4"/>
        <v>0</v>
      </c>
      <c r="O30" s="116" t="str">
        <f t="shared" si="5"/>
        <v>!!</v>
      </c>
      <c r="P30" s="24"/>
      <c r="Q30" s="49"/>
      <c r="R30" s="25">
        <f ca="1">IFERROR(INDEX(Health!$G$8:$G$225,MATCH($C30,_xlfn.ANCHORARRAY(Health!$C$8),0)),NA())</f>
        <v>0</v>
      </c>
      <c r="S30" s="25" t="e">
        <f ca="1">IFERROR(INDEX(Food!$G$8:$G$225,MATCH($C30,_xlfn.ANCHORARRAY(Food!$C$8),0)),NA())</f>
        <v>#N/A</v>
      </c>
      <c r="T30" s="25" t="e">
        <f ca="1">IFERROR(INDEX(Macro!$G$8:$G$225,MATCH($C30,_xlfn.ANCHORARRAY(Macro!$C$8),0)),NA())</f>
        <v>#N/A</v>
      </c>
      <c r="U30" s="25" t="e">
        <f ca="1">IFERROR(INDEX(Socioeconomic!$G$8:$G$225,MATCH($C30,_xlfn.ANCHORARRAY(Socioeconomic!$C$8),0)),NA())</f>
        <v>#N/A</v>
      </c>
      <c r="V30" s="25">
        <f ca="1">IFERROR(INDEX('Natural Hazard'!$G$8:$G$225,MATCH($C30,_xlfn.ANCHORARRAY('Natural Hazard'!$C$8),0)),NA())</f>
        <v>0</v>
      </c>
      <c r="W30" s="25">
        <f ca="1">IFERROR(INDEX(Conflict!$G$8:$G$225,MATCH($C30,_xlfn.ANCHORARRAY(Conflict!$C$8),0)),NA())</f>
        <v>0</v>
      </c>
      <c r="X30" s="50"/>
      <c r="Y30" s="25" t="e">
        <f ca="1">IFERROR(INDEX(Health!$H$8:$H$225,MATCH($C30,_xlfn.ANCHORARRAY(Health!$C$8),0)),NA())</f>
        <v>#N/A</v>
      </c>
      <c r="Z30" s="25" t="e">
        <f ca="1">IFERROR(INDEX(Food!$H$8:$H$225,MATCH($C30,_xlfn.ANCHORARRAY(Food!$C$8),0)),NA())</f>
        <v>#N/A</v>
      </c>
      <c r="AA30" s="25" t="e">
        <f ca="1">IFERROR(INDEX(Macro!$H$8:$H$225,MATCH($C30,_xlfn.ANCHORARRAY(Macro!$C$8),0)),NA())</f>
        <v>#N/A</v>
      </c>
      <c r="AB30" s="25" t="e">
        <f ca="1">IFERROR(INDEX(Socioeconomic!$H$8:$H$225,MATCH($C30,_xlfn.ANCHORARRAY(Socioeconomic!$C$8),0)),NA())</f>
        <v>#N/A</v>
      </c>
      <c r="AC30" s="25" t="e">
        <f ca="1">IFERROR(INDEX('Natural Hazard'!$H$8:$H$225,MATCH($C30,_xlfn.ANCHORARRAY('Natural Hazard'!$C$8),0)),NA())</f>
        <v>#N/A</v>
      </c>
      <c r="AD30" s="25" t="e">
        <f ca="1">IFERROR(INDEX(Conflict!$H$8:$H$225,MATCH($C30,_xlfn.ANCHORARRAY(Conflict!$C$8),0)),NA())</f>
        <v>#N/A</v>
      </c>
      <c r="AE30" s="50"/>
      <c r="AF30" s="25">
        <f ca="1">IFERROR(INDEX(Health!$I$8:$I$225,MATCH($C30,_xlfn.ANCHORARRAY(Health!$C$8),0)),NA())</f>
        <v>0</v>
      </c>
      <c r="AG30" s="25" t="e">
        <f ca="1">IFERROR(INDEX(Food!$I$8:$I$225,MATCH($C30,_xlfn.ANCHORARRAY(Food!$C$8),0)),NA())</f>
        <v>#N/A</v>
      </c>
      <c r="AH30" s="25" t="e">
        <f ca="1">IFERROR(INDEX(Macro!$I$8:$I$225,MATCH($C30,_xlfn.ANCHORARRAY(Macro!$C$8),0)),NA())</f>
        <v>#N/A</v>
      </c>
      <c r="AI30" s="25" t="e">
        <f ca="1">IFERROR(INDEX(Socioeconomic!$I$8:$I$225,MATCH($C30,_xlfn.ANCHORARRAY(Socioeconomic!$C$8),0)),NA())</f>
        <v>#N/A</v>
      </c>
      <c r="AJ30" s="25">
        <f ca="1">IFERROR(INDEX('Natural Hazard'!$I$8:$I$225,MATCH($C30,_xlfn.ANCHORARRAY('Natural Hazard'!$C$8),0)),NA())</f>
        <v>0</v>
      </c>
      <c r="AK30" s="25">
        <f ca="1">IFERROR(INDEX(Conflict!$I$8:$I$225,MATCH($C30,_xlfn.ANCHORARRAY(Conflict!$C$8),0)),NA())</f>
        <v>0</v>
      </c>
      <c r="AL30" s="49"/>
      <c r="AM30" s="25">
        <f>IFERROR(INDEX('Data Reliability'!$G$6:$G$409,MATCH($C30,'Data Reliability'!$E$6:$E$409,0)),NA())</f>
        <v>1</v>
      </c>
      <c r="AN30" s="25">
        <f>IFERROR(INDEX('Data Reliability'!$H$6:$H$409,MATCH($C30,'Data Reliability'!$E$6:$E$409,0)),NA())</f>
        <v>0.85</v>
      </c>
    </row>
    <row r="31" spans="2:40" x14ac:dyDescent="0.2">
      <c r="B31" s="28" t="s">
        <v>47</v>
      </c>
      <c r="C31" s="28" t="s">
        <v>48</v>
      </c>
      <c r="D31" s="28" t="s">
        <v>435</v>
      </c>
      <c r="E31" s="28" t="s">
        <v>430</v>
      </c>
      <c r="F31" s="206">
        <f ca="1">MATCH($C31,_xlfn.ANCHORARRAY(Health!$C$8),0)</f>
        <v>26</v>
      </c>
      <c r="G31" s="22" cm="1">
        <f t="array" aca="1" ref="G31" ca="1">IF(Parameters!$D$31, SUM(IF(ISNUMBER(R31:W31),(IF(R31:W31&gt;=Parameters!$D$37,1,"")),""))+0.5*(SUM(IF(ISNUMBER(R31:W31),(IF(R31:W31&gt;=Parameters!$D$38,1,"")),""))-SUM(IF(ISNUMBER(R31:W31),(IF(R31:W31&gt;=Parameters!$D$37,1,"")),""))),0) +
   IF(Parameters!$D$32,SUM(IF(ISNUMBER(R31:W31),(IF(R31:W31&gt;=Parameters!$D$41,1,"")),"")),0) +
   IF(Parameters!$D$33,AVERAGE(IF(ISNUMBER(R31:W31),R31:W31)),0) +
   IF(Parameters!$D$34,IF(OR(IF(ISNUMBER(R31:W31),R31:W31)=0),0,GEOMEAN(IF(ISNUMBER(R31:W31),R31:W31))),0)</f>
        <v>3</v>
      </c>
      <c r="H31" s="23">
        <f t="shared" ca="1" si="0"/>
        <v>3</v>
      </c>
      <c r="I31" s="116" t="str">
        <f t="shared" si="1"/>
        <v/>
      </c>
      <c r="J31" s="22" cm="1">
        <f t="array" aca="1" ref="J31" ca="1">IF(Parameters!$D$31, SUM(IF(ISNUMBER(Y31:AD31),(IF(Y31:AD31&gt;=Parameters!$D$41,1,"")),""))+0.5*(SUM(IF(ISNUMBER(Y31:AD31),(IF(Y31:AD31&gt;=Parameters!$D$42,1,"")),""))-SUM(IF(ISNUMBER(Y31:AD31),(IF(Y31:AD31&gt;=Parameters!$D$41,1,"")),""))),0) +
   IF(Parameters!$D$32,SUM(IF(ISNUMBER(Y31:AD31),(IF(Y31:AD31&gt;=Parameters!$D$41,1,"")),"")),0) +
   IF(Parameters!$D$33,AVERAGE(IF(ISNUMBER(Y31:AD31),Y31:AD31)),0) +
   IF(Parameters!$D$34,IF(OR(IF(ISNUMBER(Y31:AD31),Y31:AD31)=0),0,GEOMEAN(IF(ISNUMBER(Y31:AD31),Y31:AD31))),0)</f>
        <v>0.5</v>
      </c>
      <c r="K31" s="23">
        <f t="shared" ca="1" si="2"/>
        <v>0.5</v>
      </c>
      <c r="L31" s="116" t="str">
        <f t="shared" si="3"/>
        <v/>
      </c>
      <c r="M31" s="21" cm="1">
        <f t="array" aca="1" ref="M31" ca="1">IF(Parameters!$D$31, SUM(IF(ISNUMBER(AF31:AK31),(IF(AF31:AK31&gt;=Parameters!$D$41,1,"")),""))+0.5*(SUM(IF(ISNUMBER(AF31:AK31),(IF(AF31:AK31&gt;=Parameters!$D$42,1,"")),""))-SUM(IF(ISNUMBER(AF31:AK31),(IF(AF31:AK31&gt;=Parameters!$D$41,1,"")),""))),0) +
   IF(Parameters!$D$32,SUM(IF(ISNUMBER(AF31:AK31),(IF(AF31:AK31&gt;=Parameters!$D$41,1,"")),"")),0) +
   IF(Parameters!$D$33,AVERAGE(IF(ISNUMBER(AF31:AK31),AF31:AK31)),0) +
   IF(Parameters!$D$34,IF(OR(IF(ISNUMBER(AF31:AK31),AF31:AK31)=0),0,GEOMEAN(IF(ISNUMBER(AF31:AK31),AF31:AK31))),0)</f>
        <v>2.5</v>
      </c>
      <c r="N31" s="23">
        <f t="shared" ca="1" si="4"/>
        <v>2.5</v>
      </c>
      <c r="O31" s="116" t="str">
        <f t="shared" si="5"/>
        <v>!</v>
      </c>
      <c r="P31" s="24"/>
      <c r="Q31" s="49"/>
      <c r="R31" s="25">
        <f ca="1">IFERROR(INDEX(Health!$G$8:$G$225,MATCH($C31,_xlfn.ANCHORARRAY(Health!$C$8),0)),NA())</f>
        <v>8.6358126123265659</v>
      </c>
      <c r="S31" s="25">
        <f ca="1">IFERROR(INDEX(Food!$G$8:$G$225,MATCH($C31,_xlfn.ANCHORARRAY(Food!$C$8),0)),NA())</f>
        <v>0</v>
      </c>
      <c r="T31" s="25">
        <f ca="1">IFERROR(INDEX(Macro!$G$8:$G$225,MATCH($C31,_xlfn.ANCHORARRAY(Macro!$C$8),0)),NA())</f>
        <v>4.468201657220078</v>
      </c>
      <c r="U31" s="25">
        <f ca="1">IFERROR(INDEX(Socioeconomic!$G$8:$G$225,MATCH($C31,_xlfn.ANCHORARRAY(Socioeconomic!$C$8),0)),NA())</f>
        <v>7.0010161927313552</v>
      </c>
      <c r="V31" s="25">
        <f ca="1">IFERROR(INDEX('Natural Hazard'!$G$8:$G$225,MATCH($C31,_xlfn.ANCHORARRAY('Natural Hazard'!$C$8),0)),NA())</f>
        <v>7.9582242575422129</v>
      </c>
      <c r="W31" s="25">
        <f ca="1">IFERROR(INDEX(Conflict!$G$8:$G$225,MATCH($C31,_xlfn.ANCHORARRAY(Conflict!$C$8),0)),NA())</f>
        <v>0</v>
      </c>
      <c r="X31" s="50"/>
      <c r="Y31" s="25">
        <f ca="1">IFERROR(INDEX(Health!$H$8:$H$225,MATCH($C31,_xlfn.ANCHORARRAY(Health!$C$8),0)),NA())</f>
        <v>7.45772594752186</v>
      </c>
      <c r="Z31" s="25">
        <f ca="1">IFERROR(INDEX(Food!$H$8:$H$225,MATCH($C31,_xlfn.ANCHORARRAY(Food!$C$8),0)),NA())</f>
        <v>3.7869137232194499</v>
      </c>
      <c r="AA31" s="25">
        <f ca="1">IFERROR(INDEX(Macro!$H$8:$H$225,MATCH($C31,_xlfn.ANCHORARRAY(Macro!$C$8),0)),NA())</f>
        <v>5.6581779486807404</v>
      </c>
      <c r="AB31" s="25">
        <f ca="1">IFERROR(INDEX(Socioeconomic!$H$8:$H$225,MATCH($C31,_xlfn.ANCHORARRAY(Socioeconomic!$C$8),0)),NA())</f>
        <v>6.4285714285714199</v>
      </c>
      <c r="AC31" s="25">
        <f ca="1">IFERROR(INDEX('Natural Hazard'!$H$8:$H$225,MATCH($C31,_xlfn.ANCHORARRAY('Natural Hazard'!$C$8),0)),NA())</f>
        <v>6.3333333333333304</v>
      </c>
      <c r="AD31" s="25">
        <f ca="1">IFERROR(INDEX(Conflict!$H$8:$H$225,MATCH($C31,_xlfn.ANCHORARRAY(Conflict!$C$8),0)),NA())</f>
        <v>1.9668371846886501</v>
      </c>
      <c r="AE31" s="50"/>
      <c r="AF31" s="25">
        <f ca="1">IFERROR(INDEX(Health!$I$8:$I$225,MATCH($C31,_xlfn.ANCHORARRAY(Health!$C$8),0)),NA())</f>
        <v>10</v>
      </c>
      <c r="AG31" s="25" t="e">
        <f ca="1">IFERROR(INDEX(Food!$I$8:$I$225,MATCH($C31,_xlfn.ANCHORARRAY(Food!$C$8),0)),NA())</f>
        <v>#N/A</v>
      </c>
      <c r="AH31" s="25">
        <f ca="1">IFERROR(INDEX(Macro!$I$8:$I$225,MATCH($C31,_xlfn.ANCHORARRAY(Macro!$C$8),0)),NA())</f>
        <v>3.5284903074211802</v>
      </c>
      <c r="AI31" s="25">
        <f ca="1">IFERROR(INDEX(Socioeconomic!$I$8:$I$225,MATCH($C31,_xlfn.ANCHORARRAY(Socioeconomic!$C$8),0)),NA())</f>
        <v>7.6244354248045996</v>
      </c>
      <c r="AJ31" s="25">
        <f ca="1">IFERROR(INDEX('Natural Hazard'!$I$8:$I$225,MATCH($C31,_xlfn.ANCHORARRAY('Natural Hazard'!$C$8),0)),NA())</f>
        <v>10</v>
      </c>
      <c r="AK31" s="25">
        <f ca="1">IFERROR(INDEX(Conflict!$I$8:$I$225,MATCH($C31,_xlfn.ANCHORARRAY(Conflict!$C$8),0)),NA())</f>
        <v>0</v>
      </c>
      <c r="AL31" s="49"/>
      <c r="AM31" s="25">
        <f>IFERROR(INDEX('Data Reliability'!$G$6:$G$409,MATCH($C31,'Data Reliability'!$E$6:$E$409,0)),NA())</f>
        <v>8.3333333333333301E-2</v>
      </c>
      <c r="AN31" s="25">
        <f>IFERROR(INDEX('Data Reliability'!$H$6:$H$409,MATCH($C31,'Data Reliability'!$E$6:$E$409,0)),NA())</f>
        <v>0.43333333333333302</v>
      </c>
    </row>
    <row r="32" spans="2:40" x14ac:dyDescent="0.2">
      <c r="B32" s="28" t="s">
        <v>49</v>
      </c>
      <c r="C32" s="28" t="s">
        <v>50</v>
      </c>
      <c r="D32" s="28" t="s">
        <v>435</v>
      </c>
      <c r="E32" s="28" t="s">
        <v>430</v>
      </c>
      <c r="F32" s="206">
        <f ca="1">MATCH($C32,_xlfn.ANCHORARRAY(Health!$C$8),0)</f>
        <v>27</v>
      </c>
      <c r="G32" s="22" cm="1">
        <f t="array" aca="1" ref="G32" ca="1">IF(Parameters!$D$31, SUM(IF(ISNUMBER(R32:W32),(IF(R32:W32&gt;=Parameters!$D$37,1,"")),""))+0.5*(SUM(IF(ISNUMBER(R32:W32),(IF(R32:W32&gt;=Parameters!$D$38,1,"")),""))-SUM(IF(ISNUMBER(R32:W32),(IF(R32:W32&gt;=Parameters!$D$37,1,"")),""))),0) +
   IF(Parameters!$D$32,SUM(IF(ISNUMBER(R32:W32),(IF(R32:W32&gt;=Parameters!$D$41,1,"")),"")),0) +
   IF(Parameters!$D$33,AVERAGE(IF(ISNUMBER(R32:W32),R32:W32)),0) +
   IF(Parameters!$D$34,IF(OR(IF(ISNUMBER(R32:W32),R32:W32)=0),0,GEOMEAN(IF(ISNUMBER(R32:W32),R32:W32))),0)</f>
        <v>2.5</v>
      </c>
      <c r="H32" s="23">
        <f t="shared" ca="1" si="0"/>
        <v>2.5</v>
      </c>
      <c r="I32" s="116" t="str">
        <f t="shared" si="1"/>
        <v/>
      </c>
      <c r="J32" s="22" cm="1">
        <f t="array" aca="1" ref="J32" ca="1">IF(Parameters!$D$31, SUM(IF(ISNUMBER(Y32:AD32),(IF(Y32:AD32&gt;=Parameters!$D$41,1,"")),""))+0.5*(SUM(IF(ISNUMBER(Y32:AD32),(IF(Y32:AD32&gt;=Parameters!$D$42,1,"")),""))-SUM(IF(ISNUMBER(Y32:AD32),(IF(Y32:AD32&gt;=Parameters!$D$41,1,"")),""))),0) +
   IF(Parameters!$D$32,SUM(IF(ISNUMBER(Y32:AD32),(IF(Y32:AD32&gt;=Parameters!$D$41,1,"")),"")),0) +
   IF(Parameters!$D$33,AVERAGE(IF(ISNUMBER(Y32:AD32),Y32:AD32)),0) +
   IF(Parameters!$D$34,IF(OR(IF(ISNUMBER(Y32:AD32),Y32:AD32)=0),0,GEOMEAN(IF(ISNUMBER(Y32:AD32),Y32:AD32))),0)</f>
        <v>1</v>
      </c>
      <c r="K32" s="23">
        <f t="shared" ca="1" si="2"/>
        <v>1</v>
      </c>
      <c r="L32" s="116" t="str">
        <f t="shared" si="3"/>
        <v/>
      </c>
      <c r="M32" s="21" cm="1">
        <f t="array" aca="1" ref="M32" ca="1">IF(Parameters!$D$31, SUM(IF(ISNUMBER(AF32:AK32),(IF(AF32:AK32&gt;=Parameters!$D$41,1,"")),""))+0.5*(SUM(IF(ISNUMBER(AF32:AK32),(IF(AF32:AK32&gt;=Parameters!$D$42,1,"")),""))-SUM(IF(ISNUMBER(AF32:AK32),(IF(AF32:AK32&gt;=Parameters!$D$41,1,"")),""))),0) +
   IF(Parameters!$D$32,SUM(IF(ISNUMBER(AF32:AK32),(IF(AF32:AK32&gt;=Parameters!$D$41,1,"")),"")),0) +
   IF(Parameters!$D$33,AVERAGE(IF(ISNUMBER(AF32:AK32),AF32:AK32)),0) +
   IF(Parameters!$D$34,IF(OR(IF(ISNUMBER(AF32:AK32),AF32:AK32)=0),0,GEOMEAN(IF(ISNUMBER(AF32:AK32),AF32:AK32))),0)</f>
        <v>3.5</v>
      </c>
      <c r="N32" s="23">
        <f t="shared" ca="1" si="4"/>
        <v>3.5</v>
      </c>
      <c r="O32" s="116" t="str">
        <f t="shared" si="5"/>
        <v>!</v>
      </c>
      <c r="P32" s="24"/>
      <c r="Q32" s="49"/>
      <c r="R32" s="25">
        <f ca="1">IFERROR(INDEX(Health!$G$8:$G$225,MATCH($C32,_xlfn.ANCHORARRAY(Health!$C$8),0)),NA())</f>
        <v>2.955451552225306</v>
      </c>
      <c r="S32" s="25">
        <f ca="1">IFERROR(INDEX(Food!$G$8:$G$225,MATCH($C32,_xlfn.ANCHORARRAY(Food!$C$8),0)),NA())</f>
        <v>0</v>
      </c>
      <c r="T32" s="25">
        <f ca="1">IFERROR(INDEX(Macro!$G$8:$G$225,MATCH($C32,_xlfn.ANCHORARRAY(Macro!$C$8),0)),NA())</f>
        <v>10</v>
      </c>
      <c r="U32" s="25">
        <f ca="1">IFERROR(INDEX(Socioeconomic!$G$8:$G$225,MATCH($C32,_xlfn.ANCHORARRAY(Socioeconomic!$C$8),0)),NA())</f>
        <v>5.744562646538026</v>
      </c>
      <c r="V32" s="25">
        <f ca="1">IFERROR(INDEX('Natural Hazard'!$G$8:$G$225,MATCH($C32,_xlfn.ANCHORARRAY('Natural Hazard'!$C$8),0)),NA())</f>
        <v>7.0710678118654755</v>
      </c>
      <c r="W32" s="25">
        <f ca="1">IFERROR(INDEX(Conflict!$G$8:$G$225,MATCH($C32,_xlfn.ANCHORARRAY(Conflict!$C$8),0)),NA())</f>
        <v>4.7192033117023886</v>
      </c>
      <c r="X32" s="50"/>
      <c r="Y32" s="25">
        <f ca="1">IFERROR(INDEX(Health!$H$8:$H$225,MATCH($C32,_xlfn.ANCHORARRAY(Health!$C$8),0)),NA())</f>
        <v>1.24781341107871</v>
      </c>
      <c r="Z32" s="25">
        <f ca="1">IFERROR(INDEX(Food!$H$8:$H$225,MATCH($C32,_xlfn.ANCHORARRAY(Food!$C$8),0)),NA())</f>
        <v>3.7579617834394901</v>
      </c>
      <c r="AA32" s="25">
        <f ca="1">IFERROR(INDEX(Macro!$H$8:$H$225,MATCH($C32,_xlfn.ANCHORARRAY(Macro!$C$8),0)),NA())</f>
        <v>10</v>
      </c>
      <c r="AB32" s="25">
        <f ca="1">IFERROR(INDEX(Socioeconomic!$H$8:$H$225,MATCH($C32,_xlfn.ANCHORARRAY(Socioeconomic!$C$8),0)),NA())</f>
        <v>4.71428571428571</v>
      </c>
      <c r="AC32" s="25">
        <f ca="1">IFERROR(INDEX('Natural Hazard'!$H$8:$H$225,MATCH($C32,_xlfn.ANCHORARRAY('Natural Hazard'!$C$8),0)),NA())</f>
        <v>5</v>
      </c>
      <c r="AD32" s="25">
        <f ca="1">IFERROR(INDEX(Conflict!$H$8:$H$225,MATCH($C32,_xlfn.ANCHORARRAY(Conflict!$C$8),0)),NA())</f>
        <v>2.8047274651613998</v>
      </c>
      <c r="AE32" s="50"/>
      <c r="AF32" s="25">
        <f ca="1">IFERROR(INDEX(Health!$I$8:$I$225,MATCH($C32,_xlfn.ANCHORARRAY(Health!$C$8),0)),NA())</f>
        <v>7</v>
      </c>
      <c r="AG32" s="25" t="e">
        <f ca="1">IFERROR(INDEX(Food!$I$8:$I$225,MATCH($C32,_xlfn.ANCHORARRAY(Food!$C$8),0)),NA())</f>
        <v>#N/A</v>
      </c>
      <c r="AH32" s="25">
        <f ca="1">IFERROR(INDEX(Macro!$I$8:$I$225,MATCH($C32,_xlfn.ANCHORARRAY(Macro!$C$8),0)),NA())</f>
        <v>10</v>
      </c>
      <c r="AI32" s="25">
        <f ca="1">IFERROR(INDEX(Socioeconomic!$I$8:$I$225,MATCH($C32,_xlfn.ANCHORARRAY(Socioeconomic!$C$8),0)),NA())</f>
        <v>7</v>
      </c>
      <c r="AJ32" s="25">
        <f ca="1">IFERROR(INDEX('Natural Hazard'!$I$8:$I$225,MATCH($C32,_xlfn.ANCHORARRAY('Natural Hazard'!$C$8),0)),NA())</f>
        <v>10</v>
      </c>
      <c r="AK32" s="25">
        <f ca="1">IFERROR(INDEX(Conflict!$I$8:$I$225,MATCH($C32,_xlfn.ANCHORARRAY(Conflict!$C$8),0)),NA())</f>
        <v>7.9404791281213498</v>
      </c>
      <c r="AL32" s="49"/>
      <c r="AM32" s="25">
        <f>IFERROR(INDEX('Data Reliability'!$G$6:$G$409,MATCH($C32,'Data Reliability'!$E$6:$E$409,0)),NA())</f>
        <v>0</v>
      </c>
      <c r="AN32" s="25">
        <f>IFERROR(INDEX('Data Reliability'!$H$6:$H$409,MATCH($C32,'Data Reliability'!$E$6:$E$409,0)),NA())</f>
        <v>0.358333333333333</v>
      </c>
    </row>
    <row r="33" spans="2:40" x14ac:dyDescent="0.2">
      <c r="B33" s="28" t="s">
        <v>51</v>
      </c>
      <c r="C33" s="28" t="s">
        <v>52</v>
      </c>
      <c r="D33" s="28" t="s">
        <v>435</v>
      </c>
      <c r="E33" s="28" t="s">
        <v>409</v>
      </c>
      <c r="F33" s="206">
        <f ca="1">MATCH($C33,_xlfn.ANCHORARRAY(Health!$C$8),0)</f>
        <v>28</v>
      </c>
      <c r="G33" s="22" cm="1">
        <f t="array" aca="1" ref="G33" ca="1">IF(Parameters!$D$31, SUM(IF(ISNUMBER(R33:W33),(IF(R33:W33&gt;=Parameters!$D$37,1,"")),""))+0.5*(SUM(IF(ISNUMBER(R33:W33),(IF(R33:W33&gt;=Parameters!$D$38,1,"")),""))-SUM(IF(ISNUMBER(R33:W33),(IF(R33:W33&gt;=Parameters!$D$37,1,"")),""))),0) +
   IF(Parameters!$D$32,SUM(IF(ISNUMBER(R33:W33),(IF(R33:W33&gt;=Parameters!$D$41,1,"")),"")),0) +
   IF(Parameters!$D$33,AVERAGE(IF(ISNUMBER(R33:W33),R33:W33)),0) +
   IF(Parameters!$D$34,IF(OR(IF(ISNUMBER(R33:W33),R33:W33)=0),0,GEOMEAN(IF(ISNUMBER(R33:W33),R33:W33))),0)</f>
        <v>0</v>
      </c>
      <c r="H33" s="23">
        <f t="shared" ca="1" si="0"/>
        <v>0</v>
      </c>
      <c r="I33" s="116" t="str">
        <f t="shared" si="1"/>
        <v>!</v>
      </c>
      <c r="J33" s="22" cm="1">
        <f t="array" aca="1" ref="J33" ca="1">IF(Parameters!$D$31, SUM(IF(ISNUMBER(Y33:AD33),(IF(Y33:AD33&gt;=Parameters!$D$41,1,"")),""))+0.5*(SUM(IF(ISNUMBER(Y33:AD33),(IF(Y33:AD33&gt;=Parameters!$D$42,1,"")),""))-SUM(IF(ISNUMBER(Y33:AD33),(IF(Y33:AD33&gt;=Parameters!$D$41,1,"")),""))),0) +
   IF(Parameters!$D$32,SUM(IF(ISNUMBER(Y33:AD33),(IF(Y33:AD33&gt;=Parameters!$D$41,1,"")),"")),0) +
   IF(Parameters!$D$33,AVERAGE(IF(ISNUMBER(Y33:AD33),Y33:AD33)),0) +
   IF(Parameters!$D$34,IF(OR(IF(ISNUMBER(Y33:AD33),Y33:AD33)=0),0,GEOMEAN(IF(ISNUMBER(Y33:AD33),Y33:AD33))),0)</f>
        <v>0</v>
      </c>
      <c r="K33" s="23">
        <f t="shared" ca="1" si="2"/>
        <v>0</v>
      </c>
      <c r="L33" s="116" t="str">
        <f t="shared" si="3"/>
        <v/>
      </c>
      <c r="M33" s="21" cm="1">
        <f t="array" aca="1" ref="M33" ca="1">IF(Parameters!$D$31, SUM(IF(ISNUMBER(AF33:AK33),(IF(AF33:AK33&gt;=Parameters!$D$41,1,"")),""))+0.5*(SUM(IF(ISNUMBER(AF33:AK33),(IF(AF33:AK33&gt;=Parameters!$D$42,1,"")),""))-SUM(IF(ISNUMBER(AF33:AK33),(IF(AF33:AK33&gt;=Parameters!$D$41,1,"")),""))),0) +
   IF(Parameters!$D$32,SUM(IF(ISNUMBER(AF33:AK33),(IF(AF33:AK33&gt;=Parameters!$D$41,1,"")),"")),0) +
   IF(Parameters!$D$33,AVERAGE(IF(ISNUMBER(AF33:AK33),AF33:AK33)),0) +
   IF(Parameters!$D$34,IF(OR(IF(ISNUMBER(AF33:AK33),AF33:AK33)=0),0,GEOMEAN(IF(ISNUMBER(AF33:AK33),AF33:AK33))),0)</f>
        <v>0</v>
      </c>
      <c r="N33" s="23">
        <f t="shared" ca="1" si="4"/>
        <v>0</v>
      </c>
      <c r="O33" s="116" t="str">
        <f t="shared" si="5"/>
        <v>!</v>
      </c>
      <c r="P33" s="24"/>
      <c r="Q33" s="49"/>
      <c r="R33" s="25">
        <f ca="1">IFERROR(INDEX(Health!$G$8:$G$225,MATCH($C33,_xlfn.ANCHORARRAY(Health!$C$8),0)),NA())</f>
        <v>0</v>
      </c>
      <c r="S33" s="25">
        <f ca="1">IFERROR(INDEX(Food!$G$8:$G$225,MATCH($C33,_xlfn.ANCHORARRAY(Food!$C$8),0)),NA())</f>
        <v>0</v>
      </c>
      <c r="T33" s="25">
        <f ca="1">IFERROR(INDEX(Macro!$G$8:$G$225,MATCH($C33,_xlfn.ANCHORARRAY(Macro!$C$8),0)),NA())</f>
        <v>3.2196786322918434</v>
      </c>
      <c r="U33" s="25">
        <f ca="1">IFERROR(INDEX(Socioeconomic!$G$8:$G$225,MATCH($C33,_xlfn.ANCHORARRAY(Socioeconomic!$C$8),0)),NA())</f>
        <v>0</v>
      </c>
      <c r="V33" s="25">
        <f ca="1">IFERROR(INDEX('Natural Hazard'!$G$8:$G$225,MATCH($C33,_xlfn.ANCHORARRAY('Natural Hazard'!$C$8),0)),NA())</f>
        <v>0</v>
      </c>
      <c r="W33" s="25">
        <f ca="1">IFERROR(INDEX(Conflict!$G$8:$G$225,MATCH($C33,_xlfn.ANCHORARRAY(Conflict!$C$8),0)),NA())</f>
        <v>0</v>
      </c>
      <c r="X33" s="50"/>
      <c r="Y33" s="25">
        <f ca="1">IFERROR(INDEX(Health!$H$8:$H$225,MATCH($C33,_xlfn.ANCHORARRAY(Health!$C$8),0)),NA())</f>
        <v>6</v>
      </c>
      <c r="Z33" s="25">
        <f ca="1">IFERROR(INDEX(Food!$H$8:$H$225,MATCH($C33,_xlfn.ANCHORARRAY(Food!$C$8),0)),NA())</f>
        <v>1.8181818181818099</v>
      </c>
      <c r="AA33" s="25">
        <f ca="1">IFERROR(INDEX(Macro!$H$8:$H$225,MATCH($C33,_xlfn.ANCHORARRAY(Macro!$C$8),0)),NA())</f>
        <v>3.2639241577789</v>
      </c>
      <c r="AB33" s="25">
        <f ca="1">IFERROR(INDEX(Socioeconomic!$H$8:$H$225,MATCH($C33,_xlfn.ANCHORARRAY(Socioeconomic!$C$8),0)),NA())</f>
        <v>3.4285714285714199</v>
      </c>
      <c r="AC33" s="25">
        <f ca="1">IFERROR(INDEX('Natural Hazard'!$H$8:$H$225,MATCH($C33,_xlfn.ANCHORARRAY('Natural Hazard'!$C$8),0)),NA())</f>
        <v>4.6666666666666599</v>
      </c>
      <c r="AD33" s="25">
        <f ca="1">IFERROR(INDEX(Conflict!$H$8:$H$225,MATCH($C33,_xlfn.ANCHORARRAY(Conflict!$C$8),0)),NA())</f>
        <v>0</v>
      </c>
      <c r="AE33" s="50"/>
      <c r="AF33" s="25">
        <f ca="1">IFERROR(INDEX(Health!$I$8:$I$225,MATCH($C33,_xlfn.ANCHORARRAY(Health!$C$8),0)),NA())</f>
        <v>0</v>
      </c>
      <c r="AG33" s="25" t="e">
        <f ca="1">IFERROR(INDEX(Food!$I$8:$I$225,MATCH($C33,_xlfn.ANCHORARRAY(Food!$C$8),0)),NA())</f>
        <v>#N/A</v>
      </c>
      <c r="AH33" s="25">
        <f ca="1">IFERROR(INDEX(Macro!$I$8:$I$225,MATCH($C33,_xlfn.ANCHORARRAY(Macro!$C$8),0)),NA())</f>
        <v>3.1760328960250601</v>
      </c>
      <c r="AI33" s="25">
        <f ca="1">IFERROR(INDEX(Socioeconomic!$I$8:$I$225,MATCH($C33,_xlfn.ANCHORARRAY(Socioeconomic!$C$8),0)),NA())</f>
        <v>0</v>
      </c>
      <c r="AJ33" s="25">
        <f ca="1">IFERROR(INDEX('Natural Hazard'!$I$8:$I$225,MATCH($C33,_xlfn.ANCHORARRAY('Natural Hazard'!$C$8),0)),NA())</f>
        <v>0</v>
      </c>
      <c r="AK33" s="25">
        <f ca="1">IFERROR(INDEX(Conflict!$I$8:$I$225,MATCH($C33,_xlfn.ANCHORARRAY(Conflict!$C$8),0)),NA())</f>
        <v>0</v>
      </c>
      <c r="AL33" s="49"/>
      <c r="AM33" s="25">
        <f>IFERROR(INDEX('Data Reliability'!$G$6:$G$409,MATCH($C33,'Data Reliability'!$E$6:$E$409,0)),NA())</f>
        <v>0.16666666666666699</v>
      </c>
      <c r="AN33" s="25">
        <f>IFERROR(INDEX('Data Reliability'!$H$6:$H$409,MATCH($C33,'Data Reliability'!$E$6:$E$409,0)),NA())</f>
        <v>0.59166666666666701</v>
      </c>
    </row>
    <row r="34" spans="2:40" x14ac:dyDescent="0.2">
      <c r="B34" s="28" t="s">
        <v>53</v>
      </c>
      <c r="C34" s="28" t="s">
        <v>54</v>
      </c>
      <c r="D34" s="28" t="s">
        <v>436</v>
      </c>
      <c r="E34" s="28" t="s">
        <v>409</v>
      </c>
      <c r="F34" s="206">
        <f ca="1">MATCH($C34,_xlfn.ANCHORARRAY(Health!$C$8),0)</f>
        <v>29</v>
      </c>
      <c r="G34" s="22" cm="1">
        <f t="array" aca="1" ref="G34" ca="1">IF(Parameters!$D$31, SUM(IF(ISNUMBER(R34:W34),(IF(R34:W34&gt;=Parameters!$D$37,1,"")),""))+0.5*(SUM(IF(ISNUMBER(R34:W34),(IF(R34:W34&gt;=Parameters!$D$38,1,"")),""))-SUM(IF(ISNUMBER(R34:W34),(IF(R34:W34&gt;=Parameters!$D$37,1,"")),""))),0) +
   IF(Parameters!$D$32,SUM(IF(ISNUMBER(R34:W34),(IF(R34:W34&gt;=Parameters!$D$41,1,"")),"")),0) +
   IF(Parameters!$D$33,AVERAGE(IF(ISNUMBER(R34:W34),R34:W34)),0) +
   IF(Parameters!$D$34,IF(OR(IF(ISNUMBER(R34:W34),R34:W34)=0),0,GEOMEAN(IF(ISNUMBER(R34:W34),R34:W34))),0)</f>
        <v>0</v>
      </c>
      <c r="H34" s="23">
        <f t="shared" ca="1" si="0"/>
        <v>0</v>
      </c>
      <c r="I34" s="116" t="str">
        <f t="shared" si="1"/>
        <v>!</v>
      </c>
      <c r="J34" s="22" cm="1">
        <f t="array" aca="1" ref="J34" ca="1">IF(Parameters!$D$31, SUM(IF(ISNUMBER(Y34:AD34),(IF(Y34:AD34&gt;=Parameters!$D$41,1,"")),""))+0.5*(SUM(IF(ISNUMBER(Y34:AD34),(IF(Y34:AD34&gt;=Parameters!$D$42,1,"")),""))-SUM(IF(ISNUMBER(Y34:AD34),(IF(Y34:AD34&gt;=Parameters!$D$41,1,"")),""))),0) +
   IF(Parameters!$D$32,SUM(IF(ISNUMBER(Y34:AD34),(IF(Y34:AD34&gt;=Parameters!$D$41,1,"")),"")),0) +
   IF(Parameters!$D$33,AVERAGE(IF(ISNUMBER(Y34:AD34),Y34:AD34)),0) +
   IF(Parameters!$D$34,IF(OR(IF(ISNUMBER(Y34:AD34),Y34:AD34)=0),0,GEOMEAN(IF(ISNUMBER(Y34:AD34),Y34:AD34))),0)</f>
        <v>0</v>
      </c>
      <c r="K34" s="23">
        <f t="shared" ca="1" si="2"/>
        <v>0</v>
      </c>
      <c r="L34" s="116" t="str">
        <f t="shared" si="3"/>
        <v/>
      </c>
      <c r="M34" s="21" cm="1">
        <f t="array" aca="1" ref="M34" ca="1">IF(Parameters!$D$31, SUM(IF(ISNUMBER(AF34:AK34),(IF(AF34:AK34&gt;=Parameters!$D$41,1,"")),""))+0.5*(SUM(IF(ISNUMBER(AF34:AK34),(IF(AF34:AK34&gt;=Parameters!$D$42,1,"")),""))-SUM(IF(ISNUMBER(AF34:AK34),(IF(AF34:AK34&gt;=Parameters!$D$41,1,"")),""))),0) +
   IF(Parameters!$D$32,SUM(IF(ISNUMBER(AF34:AK34),(IF(AF34:AK34&gt;=Parameters!$D$41,1,"")),"")),0) +
   IF(Parameters!$D$33,AVERAGE(IF(ISNUMBER(AF34:AK34),AF34:AK34)),0) +
   IF(Parameters!$D$34,IF(OR(IF(ISNUMBER(AF34:AK34),AF34:AK34)=0),0,GEOMEAN(IF(ISNUMBER(AF34:AK34),AF34:AK34))),0)</f>
        <v>0</v>
      </c>
      <c r="N34" s="23">
        <f t="shared" ca="1" si="4"/>
        <v>0</v>
      </c>
      <c r="O34" s="116" t="str">
        <f t="shared" si="5"/>
        <v>!</v>
      </c>
      <c r="P34" s="24"/>
      <c r="Q34" s="49"/>
      <c r="R34" s="25">
        <f ca="1">IFERROR(INDEX(Health!$G$8:$G$225,MATCH($C34,_xlfn.ANCHORARRAY(Health!$C$8),0)),NA())</f>
        <v>0</v>
      </c>
      <c r="S34" s="25">
        <f ca="1">IFERROR(INDEX(Food!$G$8:$G$225,MATCH($C34,_xlfn.ANCHORARRAY(Food!$C$8),0)),NA())</f>
        <v>0</v>
      </c>
      <c r="T34" s="25">
        <f ca="1">IFERROR(INDEX(Macro!$G$8:$G$225,MATCH($C34,_xlfn.ANCHORARRAY(Macro!$C$8),0)),NA())</f>
        <v>0</v>
      </c>
      <c r="U34" s="25">
        <f ca="1">IFERROR(INDEX(Socioeconomic!$G$8:$G$225,MATCH($C34,_xlfn.ANCHORARRAY(Socioeconomic!$C$8),0)),NA())</f>
        <v>0</v>
      </c>
      <c r="V34" s="25">
        <f ca="1">IFERROR(INDEX('Natural Hazard'!$G$8:$G$225,MATCH($C34,_xlfn.ANCHORARRAY('Natural Hazard'!$C$8),0)),NA())</f>
        <v>0</v>
      </c>
      <c r="W34" s="25">
        <f ca="1">IFERROR(INDEX(Conflict!$G$8:$G$225,MATCH($C34,_xlfn.ANCHORARRAY(Conflict!$C$8),0)),NA())</f>
        <v>0</v>
      </c>
      <c r="X34" s="50"/>
      <c r="Y34" s="25">
        <f ca="1">IFERROR(INDEX(Health!$H$8:$H$225,MATCH($C34,_xlfn.ANCHORARRAY(Health!$C$8),0)),NA())</f>
        <v>3.49271137026239</v>
      </c>
      <c r="Z34" s="25">
        <f ca="1">IFERROR(INDEX(Food!$H$8:$H$225,MATCH($C34,_xlfn.ANCHORARRAY(Food!$C$8),0)),NA())</f>
        <v>1.8181818181818099</v>
      </c>
      <c r="AA34" s="25">
        <f ca="1">IFERROR(INDEX(Macro!$H$8:$H$225,MATCH($C34,_xlfn.ANCHORARRAY(Macro!$C$8),0)),NA())</f>
        <v>0</v>
      </c>
      <c r="AB34" s="25">
        <f ca="1">IFERROR(INDEX(Socioeconomic!$H$8:$H$225,MATCH($C34,_xlfn.ANCHORARRAY(Socioeconomic!$C$8),0)),NA())</f>
        <v>2.2857142857142798</v>
      </c>
      <c r="AC34" s="25">
        <f ca="1">IFERROR(INDEX('Natural Hazard'!$H$8:$H$225,MATCH($C34,_xlfn.ANCHORARRAY('Natural Hazard'!$C$8),0)),NA())</f>
        <v>2.8333333333333299</v>
      </c>
      <c r="AD34" s="25">
        <f ca="1">IFERROR(INDEX(Conflict!$H$8:$H$225,MATCH($C34,_xlfn.ANCHORARRAY(Conflict!$C$8),0)),NA())</f>
        <v>0</v>
      </c>
      <c r="AE34" s="50"/>
      <c r="AF34" s="25">
        <f ca="1">IFERROR(INDEX(Health!$I$8:$I$225,MATCH($C34,_xlfn.ANCHORARRAY(Health!$C$8),0)),NA())</f>
        <v>0</v>
      </c>
      <c r="AG34" s="25" t="e">
        <f ca="1">IFERROR(INDEX(Food!$I$8:$I$225,MATCH($C34,_xlfn.ANCHORARRAY(Food!$C$8),0)),NA())</f>
        <v>#N/A</v>
      </c>
      <c r="AH34" s="25">
        <f ca="1">IFERROR(INDEX(Macro!$I$8:$I$225,MATCH($C34,_xlfn.ANCHORARRAY(Macro!$C$8),0)),NA())</f>
        <v>3.1368709614254899</v>
      </c>
      <c r="AI34" s="25">
        <f ca="1">IFERROR(INDEX(Socioeconomic!$I$8:$I$225,MATCH($C34,_xlfn.ANCHORARRAY(Socioeconomic!$C$8),0)),NA())</f>
        <v>0</v>
      </c>
      <c r="AJ34" s="25">
        <f ca="1">IFERROR(INDEX('Natural Hazard'!$I$8:$I$225,MATCH($C34,_xlfn.ANCHORARRAY('Natural Hazard'!$C$8),0)),NA())</f>
        <v>0</v>
      </c>
      <c r="AK34" s="25">
        <f ca="1">IFERROR(INDEX(Conflict!$I$8:$I$225,MATCH($C34,_xlfn.ANCHORARRAY(Conflict!$C$8),0)),NA())</f>
        <v>0</v>
      </c>
      <c r="AL34" s="49"/>
      <c r="AM34" s="25">
        <f>IFERROR(INDEX('Data Reliability'!$G$6:$G$409,MATCH($C34,'Data Reliability'!$E$6:$E$409,0)),NA())</f>
        <v>0.16666666666666699</v>
      </c>
      <c r="AN34" s="25">
        <f>IFERROR(INDEX('Data Reliability'!$H$6:$H$409,MATCH($C34,'Data Reliability'!$E$6:$E$409,0)),NA())</f>
        <v>0.625</v>
      </c>
    </row>
    <row r="35" spans="2:40" x14ac:dyDescent="0.2">
      <c r="B35" s="28" t="s">
        <v>55</v>
      </c>
      <c r="C35" s="28" t="s">
        <v>56</v>
      </c>
      <c r="D35" s="28" t="s">
        <v>431</v>
      </c>
      <c r="E35" s="28" t="s">
        <v>429</v>
      </c>
      <c r="F35" s="206">
        <f ca="1">MATCH($C35,_xlfn.ANCHORARRAY(Health!$C$8),0)</f>
        <v>30</v>
      </c>
      <c r="G35" s="22" cm="1">
        <f t="array" aca="1" ref="G35" ca="1">IF(Parameters!$D$31, SUM(IF(ISNUMBER(R35:W35),(IF(R35:W35&gt;=Parameters!$D$37,1,"")),""))+0.5*(SUM(IF(ISNUMBER(R35:W35),(IF(R35:W35&gt;=Parameters!$D$38,1,"")),""))-SUM(IF(ISNUMBER(R35:W35),(IF(R35:W35&gt;=Parameters!$D$37,1,"")),""))),0) +
   IF(Parameters!$D$32,SUM(IF(ISNUMBER(R35:W35),(IF(R35:W35&gt;=Parameters!$D$41,1,"")),"")),0) +
   IF(Parameters!$D$33,AVERAGE(IF(ISNUMBER(R35:W35),R35:W35)),0) +
   IF(Parameters!$D$34,IF(OR(IF(ISNUMBER(R35:W35),R35:W35)=0),0,GEOMEAN(IF(ISNUMBER(R35:W35),R35:W35))),0)</f>
        <v>1</v>
      </c>
      <c r="H35" s="23">
        <f t="shared" ca="1" si="0"/>
        <v>1</v>
      </c>
      <c r="I35" s="116" t="str">
        <f t="shared" si="1"/>
        <v>!</v>
      </c>
      <c r="J35" s="22" cm="1">
        <f t="array" aca="1" ref="J35" ca="1">IF(Parameters!$D$31, SUM(IF(ISNUMBER(Y35:AD35),(IF(Y35:AD35&gt;=Parameters!$D$41,1,"")),""))+0.5*(SUM(IF(ISNUMBER(Y35:AD35),(IF(Y35:AD35&gt;=Parameters!$D$42,1,"")),""))-SUM(IF(ISNUMBER(Y35:AD35),(IF(Y35:AD35&gt;=Parameters!$D$41,1,"")),""))),0) +
   IF(Parameters!$D$32,SUM(IF(ISNUMBER(Y35:AD35),(IF(Y35:AD35&gt;=Parameters!$D$41,1,"")),"")),0) +
   IF(Parameters!$D$33,AVERAGE(IF(ISNUMBER(Y35:AD35),Y35:AD35)),0) +
   IF(Parameters!$D$34,IF(OR(IF(ISNUMBER(Y35:AD35),Y35:AD35)=0),0,GEOMEAN(IF(ISNUMBER(Y35:AD35),Y35:AD35))),0)</f>
        <v>0.5</v>
      </c>
      <c r="K35" s="23">
        <f t="shared" ca="1" si="2"/>
        <v>0.5</v>
      </c>
      <c r="L35" s="116" t="str">
        <f t="shared" si="3"/>
        <v/>
      </c>
      <c r="M35" s="21" cm="1">
        <f t="array" aca="1" ref="M35" ca="1">IF(Parameters!$D$31, SUM(IF(ISNUMBER(AF35:AK35),(IF(AF35:AK35&gt;=Parameters!$D$41,1,"")),""))+0.5*(SUM(IF(ISNUMBER(AF35:AK35),(IF(AF35:AK35&gt;=Parameters!$D$42,1,"")),""))-SUM(IF(ISNUMBER(AF35:AK35),(IF(AF35:AK35&gt;=Parameters!$D$41,1,"")),""))),0) +
   IF(Parameters!$D$32,SUM(IF(ISNUMBER(AF35:AK35),(IF(AF35:AK35&gt;=Parameters!$D$41,1,"")),"")),0) +
   IF(Parameters!$D$33,AVERAGE(IF(ISNUMBER(AF35:AK35),AF35:AK35)),0) +
   IF(Parameters!$D$34,IF(OR(IF(ISNUMBER(AF35:AK35),AF35:AK35)=0),0,GEOMEAN(IF(ISNUMBER(AF35:AK35),AF35:AK35))),0)</f>
        <v>1</v>
      </c>
      <c r="N35" s="23">
        <f t="shared" ca="1" si="4"/>
        <v>1</v>
      </c>
      <c r="O35" s="116" t="str">
        <f t="shared" si="5"/>
        <v>!</v>
      </c>
      <c r="P35" s="24"/>
      <c r="Q35" s="49"/>
      <c r="R35" s="25">
        <f ca="1">IFERROR(INDEX(Health!$G$8:$G$225,MATCH($C35,_xlfn.ANCHORARRAY(Health!$C$8),0)),NA())</f>
        <v>0</v>
      </c>
      <c r="S35" s="25">
        <f ca="1">IFERROR(INDEX(Food!$G$8:$G$225,MATCH($C35,_xlfn.ANCHORARRAY(Food!$C$8),0)),NA())</f>
        <v>0</v>
      </c>
      <c r="T35" s="25">
        <f ca="1">IFERROR(INDEX(Macro!$G$8:$G$225,MATCH($C35,_xlfn.ANCHORARRAY(Macro!$C$8),0)),NA())</f>
        <v>1.5382923940354032</v>
      </c>
      <c r="U35" s="25">
        <f ca="1">IFERROR(INDEX(Socioeconomic!$G$8:$G$225,MATCH($C35,_xlfn.ANCHORARRAY(Socioeconomic!$C$8),0)),NA())</f>
        <v>8.4515425472851646</v>
      </c>
      <c r="V35" s="25">
        <f ca="1">IFERROR(INDEX('Natural Hazard'!$G$8:$G$225,MATCH($C35,_xlfn.ANCHORARRAY('Natural Hazard'!$C$8),0)),NA())</f>
        <v>0</v>
      </c>
      <c r="W35" s="25">
        <f ca="1">IFERROR(INDEX(Conflict!$G$8:$G$225,MATCH($C35,_xlfn.ANCHORARRAY(Conflict!$C$8),0)),NA())</f>
        <v>0</v>
      </c>
      <c r="X35" s="50"/>
      <c r="Y35" s="25">
        <f ca="1">IFERROR(INDEX(Health!$H$8:$H$225,MATCH($C35,_xlfn.ANCHORARRAY(Health!$C$8),0)),NA())</f>
        <v>4.5714285714285703</v>
      </c>
      <c r="Z35" s="25">
        <f ca="1">IFERROR(INDEX(Food!$H$8:$H$225,MATCH($C35,_xlfn.ANCHORARRAY(Food!$C$8),0)),NA())</f>
        <v>6.9856459330143501</v>
      </c>
      <c r="AA35" s="25">
        <f ca="1">IFERROR(INDEX(Macro!$H$8:$H$225,MATCH($C35,_xlfn.ANCHORARRAY(Macro!$C$8),0)),NA())</f>
        <v>2.6157827275145702</v>
      </c>
      <c r="AB35" s="25">
        <f ca="1">IFERROR(INDEX(Socioeconomic!$H$8:$H$225,MATCH($C35,_xlfn.ANCHORARRAY(Socioeconomic!$C$8),0)),NA())</f>
        <v>7.1428571428571397</v>
      </c>
      <c r="AC35" s="25">
        <f ca="1">IFERROR(INDEX('Natural Hazard'!$H$8:$H$225,MATCH($C35,_xlfn.ANCHORARRAY('Natural Hazard'!$C$8),0)),NA())</f>
        <v>4.1666666666666599</v>
      </c>
      <c r="AD35" s="25">
        <f ca="1">IFERROR(INDEX(Conflict!$H$8:$H$225,MATCH($C35,_xlfn.ANCHORARRAY(Conflict!$C$8),0)),NA())</f>
        <v>1.01869818310107</v>
      </c>
      <c r="AE35" s="50"/>
      <c r="AF35" s="25">
        <f ca="1">IFERROR(INDEX(Health!$I$8:$I$225,MATCH($C35,_xlfn.ANCHORARRAY(Health!$C$8),0)),NA())</f>
        <v>0</v>
      </c>
      <c r="AG35" s="25" t="e">
        <f ca="1">IFERROR(INDEX(Food!$I$8:$I$225,MATCH($C35,_xlfn.ANCHORARRAY(Food!$C$8),0)),NA())</f>
        <v>#N/A</v>
      </c>
      <c r="AH35" s="25">
        <f ca="1">IFERROR(INDEX(Macro!$I$8:$I$225,MATCH($C35,_xlfn.ANCHORARRAY(Macro!$C$8),0)),NA())</f>
        <v>0.90464068925005603</v>
      </c>
      <c r="AI35" s="25">
        <f ca="1">IFERROR(INDEX(Socioeconomic!$I$8:$I$225,MATCH($C35,_xlfn.ANCHORARRAY(Socioeconomic!$C$8),0)),NA())</f>
        <v>10</v>
      </c>
      <c r="AJ35" s="25">
        <f ca="1">IFERROR(INDEX('Natural Hazard'!$I$8:$I$225,MATCH($C35,_xlfn.ANCHORARRAY('Natural Hazard'!$C$8),0)),NA())</f>
        <v>0</v>
      </c>
      <c r="AK35" s="25">
        <f ca="1">IFERROR(INDEX(Conflict!$I$8:$I$225,MATCH($C35,_xlfn.ANCHORARRAY(Conflict!$C$8),0)),NA())</f>
        <v>0</v>
      </c>
      <c r="AL35" s="49"/>
      <c r="AM35" s="25">
        <f>IFERROR(INDEX('Data Reliability'!$G$6:$G$409,MATCH($C35,'Data Reliability'!$E$6:$E$409,0)),NA())</f>
        <v>0.16666666666666699</v>
      </c>
      <c r="AN35" s="25">
        <f>IFERROR(INDEX('Data Reliability'!$H$6:$H$409,MATCH($C35,'Data Reliability'!$E$6:$E$409,0)),NA())</f>
        <v>0.58333333333333304</v>
      </c>
    </row>
    <row r="36" spans="2:40" x14ac:dyDescent="0.2">
      <c r="B36" s="28" t="s">
        <v>57</v>
      </c>
      <c r="C36" s="28" t="s">
        <v>58</v>
      </c>
      <c r="D36" s="28" t="s">
        <v>432</v>
      </c>
      <c r="E36" s="28" t="s">
        <v>430</v>
      </c>
      <c r="F36" s="206">
        <f ca="1">MATCH($C36,_xlfn.ANCHORARRAY(Health!$C$8),0)</f>
        <v>31</v>
      </c>
      <c r="G36" s="22" cm="1">
        <f t="array" aca="1" ref="G36" ca="1">IF(Parameters!$D$31, SUM(IF(ISNUMBER(R36:W36),(IF(R36:W36&gt;=Parameters!$D$37,1,"")),""))+0.5*(SUM(IF(ISNUMBER(R36:W36),(IF(R36:W36&gt;=Parameters!$D$38,1,"")),""))-SUM(IF(ISNUMBER(R36:W36),(IF(R36:W36&gt;=Parameters!$D$37,1,"")),""))),0) +
   IF(Parameters!$D$32,SUM(IF(ISNUMBER(R36:W36),(IF(R36:W36&gt;=Parameters!$D$41,1,"")),"")),0) +
   IF(Parameters!$D$33,AVERAGE(IF(ISNUMBER(R36:W36),R36:W36)),0) +
   IF(Parameters!$D$34,IF(OR(IF(ISNUMBER(R36:W36),R36:W36)=0),0,GEOMEAN(IF(ISNUMBER(R36:W36),R36:W36))),0)</f>
        <v>0</v>
      </c>
      <c r="H36" s="23">
        <f t="shared" ca="1" si="0"/>
        <v>0</v>
      </c>
      <c r="I36" s="116" t="str">
        <f t="shared" si="1"/>
        <v/>
      </c>
      <c r="J36" s="22" cm="1">
        <f t="array" aca="1" ref="J36" ca="1">IF(Parameters!$D$31, SUM(IF(ISNUMBER(Y36:AD36),(IF(Y36:AD36&gt;=Parameters!$D$41,1,"")),""))+0.5*(SUM(IF(ISNUMBER(Y36:AD36),(IF(Y36:AD36&gt;=Parameters!$D$42,1,"")),""))-SUM(IF(ISNUMBER(Y36:AD36),(IF(Y36:AD36&gt;=Parameters!$D$41,1,"")),""))),0) +
   IF(Parameters!$D$32,SUM(IF(ISNUMBER(Y36:AD36),(IF(Y36:AD36&gt;=Parameters!$D$41,1,"")),"")),0) +
   IF(Parameters!$D$33,AVERAGE(IF(ISNUMBER(Y36:AD36),Y36:AD36)),0) +
   IF(Parameters!$D$34,IF(OR(IF(ISNUMBER(Y36:AD36),Y36:AD36)=0),0,GEOMEAN(IF(ISNUMBER(Y36:AD36),Y36:AD36))),0)</f>
        <v>0.5</v>
      </c>
      <c r="K36" s="23">
        <f t="shared" ca="1" si="2"/>
        <v>0.5</v>
      </c>
      <c r="L36" s="116" t="str">
        <f t="shared" si="3"/>
        <v/>
      </c>
      <c r="M36" s="21" cm="1">
        <f t="array" aca="1" ref="M36" ca="1">IF(Parameters!$D$31, SUM(IF(ISNUMBER(AF36:AK36),(IF(AF36:AK36&gt;=Parameters!$D$41,1,"")),""))+0.5*(SUM(IF(ISNUMBER(AF36:AK36),(IF(AF36:AK36&gt;=Parameters!$D$42,1,"")),""))-SUM(IF(ISNUMBER(AF36:AK36),(IF(AF36:AK36&gt;=Parameters!$D$41,1,"")),""))),0) +
   IF(Parameters!$D$32,SUM(IF(ISNUMBER(AF36:AK36),(IF(AF36:AK36&gt;=Parameters!$D$41,1,"")),"")),0) +
   IF(Parameters!$D$33,AVERAGE(IF(ISNUMBER(AF36:AK36),AF36:AK36)),0) +
   IF(Parameters!$D$34,IF(OR(IF(ISNUMBER(AF36:AK36),AF36:AK36)=0),0,GEOMEAN(IF(ISNUMBER(AF36:AK36),AF36:AK36))),0)</f>
        <v>0.5</v>
      </c>
      <c r="N36" s="23">
        <f t="shared" ca="1" si="4"/>
        <v>0.5</v>
      </c>
      <c r="O36" s="116" t="str">
        <f t="shared" si="5"/>
        <v>!</v>
      </c>
      <c r="P36" s="24"/>
      <c r="Q36" s="49"/>
      <c r="R36" s="25">
        <f ca="1">IFERROR(INDEX(Health!$G$8:$G$225,MATCH($C36,_xlfn.ANCHORARRAY(Health!$C$8),0)),NA())</f>
        <v>0</v>
      </c>
      <c r="S36" s="25">
        <f ca="1">IFERROR(INDEX(Food!$G$8:$G$225,MATCH($C36,_xlfn.ANCHORARRAY(Food!$C$8),0)),NA())</f>
        <v>0</v>
      </c>
      <c r="T36" s="25">
        <f ca="1">IFERROR(INDEX(Macro!$G$8:$G$225,MATCH($C36,_xlfn.ANCHORARRAY(Macro!$C$8),0)),NA())</f>
        <v>1.8105798341887172</v>
      </c>
      <c r="U36" s="25">
        <f ca="1">IFERROR(INDEX(Socioeconomic!$G$8:$G$225,MATCH($C36,_xlfn.ANCHORARRAY(Socioeconomic!$C$8),0)),NA())</f>
        <v>0</v>
      </c>
      <c r="V36" s="25">
        <f ca="1">IFERROR(INDEX('Natural Hazard'!$G$8:$G$225,MATCH($C36,_xlfn.ANCHORARRAY('Natural Hazard'!$C$8),0)),NA())</f>
        <v>0</v>
      </c>
      <c r="W36" s="25">
        <f ca="1">IFERROR(INDEX(Conflict!$G$8:$G$225,MATCH($C36,_xlfn.ANCHORARRAY(Conflict!$C$8),0)),NA())</f>
        <v>0</v>
      </c>
      <c r="X36" s="50"/>
      <c r="Y36" s="25">
        <f ca="1">IFERROR(INDEX(Health!$H$8:$H$225,MATCH($C36,_xlfn.ANCHORARRAY(Health!$C$8),0)),NA())</f>
        <v>6.3790087463556802</v>
      </c>
      <c r="Z36" s="25">
        <f ca="1">IFERROR(INDEX(Food!$H$8:$H$225,MATCH($C36,_xlfn.ANCHORARRAY(Food!$C$8),0)),NA())</f>
        <v>7.8112333526346198</v>
      </c>
      <c r="AA36" s="25">
        <f ca="1">IFERROR(INDEX(Macro!$H$8:$H$225,MATCH($C36,_xlfn.ANCHORARRAY(Macro!$C$8),0)),NA())</f>
        <v>1.74030810902319</v>
      </c>
      <c r="AB36" s="25">
        <f ca="1">IFERROR(INDEX(Socioeconomic!$H$8:$H$225,MATCH($C36,_xlfn.ANCHORARRAY(Socioeconomic!$C$8),0)),NA())</f>
        <v>6.71428571428571</v>
      </c>
      <c r="AC36" s="25">
        <f ca="1">IFERROR(INDEX('Natural Hazard'!$H$8:$H$225,MATCH($C36,_xlfn.ANCHORARRAY('Natural Hazard'!$C$8),0)),NA())</f>
        <v>2.5</v>
      </c>
      <c r="AD36" s="25">
        <f ca="1">IFERROR(INDEX(Conflict!$H$8:$H$225,MATCH($C36,_xlfn.ANCHORARRAY(Conflict!$C$8),0)),NA())</f>
        <v>0</v>
      </c>
      <c r="AE36" s="50"/>
      <c r="AF36" s="25">
        <f ca="1">IFERROR(INDEX(Health!$I$8:$I$225,MATCH($C36,_xlfn.ANCHORARRAY(Health!$C$8),0)),NA())</f>
        <v>0</v>
      </c>
      <c r="AG36" s="25" t="e">
        <f ca="1">IFERROR(INDEX(Food!$I$8:$I$225,MATCH($C36,_xlfn.ANCHORARRAY(Food!$C$8),0)),NA())</f>
        <v>#N/A</v>
      </c>
      <c r="AH36" s="25">
        <f ca="1">IFERROR(INDEX(Macro!$I$8:$I$225,MATCH($C36,_xlfn.ANCHORARRAY(Macro!$C$8),0)),NA())</f>
        <v>1.8836890542392799</v>
      </c>
      <c r="AI36" s="25">
        <f ca="1">IFERROR(INDEX(Socioeconomic!$I$8:$I$225,MATCH($C36,_xlfn.ANCHORARRAY(Socioeconomic!$C$8),0)),NA())</f>
        <v>0</v>
      </c>
      <c r="AJ36" s="25">
        <f ca="1">IFERROR(INDEX('Natural Hazard'!$I$8:$I$225,MATCH($C36,_xlfn.ANCHORARRAY('Natural Hazard'!$C$8),0)),NA())</f>
        <v>0</v>
      </c>
      <c r="AK36" s="25">
        <f ca="1">IFERROR(INDEX(Conflict!$I$8:$I$225,MATCH($C36,_xlfn.ANCHORARRAY(Conflict!$C$8),0)),NA())</f>
        <v>7</v>
      </c>
      <c r="AL36" s="49"/>
      <c r="AM36" s="25">
        <f>IFERROR(INDEX('Data Reliability'!$G$6:$G$409,MATCH($C36,'Data Reliability'!$E$6:$E$409,0)),NA())</f>
        <v>8.3333333333333301E-2</v>
      </c>
      <c r="AN36" s="25">
        <f>IFERROR(INDEX('Data Reliability'!$H$6:$H$409,MATCH($C36,'Data Reliability'!$E$6:$E$409,0)),NA())</f>
        <v>0.55833333333333302</v>
      </c>
    </row>
    <row r="37" spans="2:40" x14ac:dyDescent="0.2">
      <c r="B37" s="28" t="s">
        <v>59</v>
      </c>
      <c r="C37" s="28" t="s">
        <v>60</v>
      </c>
      <c r="D37" s="28" t="s">
        <v>432</v>
      </c>
      <c r="E37" s="28" t="s">
        <v>429</v>
      </c>
      <c r="F37" s="206">
        <f ca="1">MATCH($C37,_xlfn.ANCHORARRAY(Health!$C$8),0)</f>
        <v>32</v>
      </c>
      <c r="G37" s="22" cm="1">
        <f t="array" aca="1" ref="G37" ca="1">IF(Parameters!$D$31, SUM(IF(ISNUMBER(R37:W37),(IF(R37:W37&gt;=Parameters!$D$37,1,"")),""))+0.5*(SUM(IF(ISNUMBER(R37:W37),(IF(R37:W37&gt;=Parameters!$D$38,1,"")),""))-SUM(IF(ISNUMBER(R37:W37),(IF(R37:W37&gt;=Parameters!$D$37,1,"")),""))),0) +
   IF(Parameters!$D$32,SUM(IF(ISNUMBER(R37:W37),(IF(R37:W37&gt;=Parameters!$D$41,1,"")),"")),0) +
   IF(Parameters!$D$33,AVERAGE(IF(ISNUMBER(R37:W37),R37:W37)),0) +
   IF(Parameters!$D$34,IF(OR(IF(ISNUMBER(R37:W37),R37:W37)=0),0,GEOMEAN(IF(ISNUMBER(R37:W37),R37:W37))),0)</f>
        <v>2</v>
      </c>
      <c r="H37" s="23">
        <f t="shared" ca="1" si="0"/>
        <v>2</v>
      </c>
      <c r="I37" s="116" t="str">
        <f t="shared" si="1"/>
        <v/>
      </c>
      <c r="J37" s="22" cm="1">
        <f t="array" aca="1" ref="J37" ca="1">IF(Parameters!$D$31, SUM(IF(ISNUMBER(Y37:AD37),(IF(Y37:AD37&gt;=Parameters!$D$41,1,"")),""))+0.5*(SUM(IF(ISNUMBER(Y37:AD37),(IF(Y37:AD37&gt;=Parameters!$D$42,1,"")),""))-SUM(IF(ISNUMBER(Y37:AD37),(IF(Y37:AD37&gt;=Parameters!$D$41,1,"")),""))),0) +
   IF(Parameters!$D$32,SUM(IF(ISNUMBER(Y37:AD37),(IF(Y37:AD37&gt;=Parameters!$D$41,1,"")),"")),0) +
   IF(Parameters!$D$33,AVERAGE(IF(ISNUMBER(Y37:AD37),Y37:AD37)),0) +
   IF(Parameters!$D$34,IF(OR(IF(ISNUMBER(Y37:AD37),Y37:AD37)=0),0,GEOMEAN(IF(ISNUMBER(Y37:AD37),Y37:AD37))),0)</f>
        <v>4</v>
      </c>
      <c r="K37" s="23">
        <f t="shared" ca="1" si="2"/>
        <v>4</v>
      </c>
      <c r="L37" s="116" t="str">
        <f t="shared" si="3"/>
        <v/>
      </c>
      <c r="M37" s="21" cm="1">
        <f t="array" aca="1" ref="M37" ca="1">IF(Parameters!$D$31, SUM(IF(ISNUMBER(AF37:AK37),(IF(AF37:AK37&gt;=Parameters!$D$41,1,"")),""))+0.5*(SUM(IF(ISNUMBER(AF37:AK37),(IF(AF37:AK37&gt;=Parameters!$D$42,1,"")),""))-SUM(IF(ISNUMBER(AF37:AK37),(IF(AF37:AK37&gt;=Parameters!$D$41,1,"")),""))),0) +
   IF(Parameters!$D$32,SUM(IF(ISNUMBER(AF37:AK37),(IF(AF37:AK37&gt;=Parameters!$D$41,1,"")),"")),0) +
   IF(Parameters!$D$33,AVERAGE(IF(ISNUMBER(AF37:AK37),AF37:AK37)),0) +
   IF(Parameters!$D$34,IF(OR(IF(ISNUMBER(AF37:AK37),AF37:AK37)=0),0,GEOMEAN(IF(ISNUMBER(AF37:AK37),AF37:AK37))),0)</f>
        <v>1</v>
      </c>
      <c r="N37" s="23">
        <f t="shared" ca="1" si="4"/>
        <v>1</v>
      </c>
      <c r="O37" s="116" t="str">
        <f t="shared" si="5"/>
        <v>!</v>
      </c>
      <c r="P37" s="24"/>
      <c r="Q37" s="49"/>
      <c r="R37" s="25">
        <f ca="1">IFERROR(INDEX(Health!$G$8:$G$225,MATCH($C37,_xlfn.ANCHORARRAY(Health!$C$8),0)),NA())</f>
        <v>0</v>
      </c>
      <c r="S37" s="25">
        <f ca="1">IFERROR(INDEX(Food!$G$8:$G$225,MATCH($C37,_xlfn.ANCHORARRAY(Food!$C$8),0)),NA())</f>
        <v>8.3666002653407556</v>
      </c>
      <c r="T37" s="25">
        <f ca="1">IFERROR(INDEX(Macro!$G$8:$G$225,MATCH($C37,_xlfn.ANCHORARRAY(Macro!$C$8),0)),NA())</f>
        <v>4.1439610444163115</v>
      </c>
      <c r="U37" s="25">
        <f ca="1">IFERROR(INDEX(Socioeconomic!$G$8:$G$225,MATCH($C37,_xlfn.ANCHORARRAY(Socioeconomic!$C$8),0)),NA())</f>
        <v>4.7746589833515021</v>
      </c>
      <c r="V37" s="25">
        <f ca="1">IFERROR(INDEX('Natural Hazard'!$G$8:$G$225,MATCH($C37,_xlfn.ANCHORARRAY('Natural Hazard'!$C$8),0)),NA())</f>
        <v>0</v>
      </c>
      <c r="W37" s="25">
        <f ca="1">IFERROR(INDEX(Conflict!$G$8:$G$225,MATCH($C37,_xlfn.ANCHORARRAY(Conflict!$C$8),0)),NA())</f>
        <v>9.1352743478273215</v>
      </c>
      <c r="X37" s="50"/>
      <c r="Y37" s="25">
        <f ca="1">IFERROR(INDEX(Health!$H$8:$H$225,MATCH($C37,_xlfn.ANCHORARRAY(Health!$C$8),0)),NA())</f>
        <v>10</v>
      </c>
      <c r="Z37" s="25">
        <f ca="1">IFERROR(INDEX(Food!$H$8:$H$225,MATCH($C37,_xlfn.ANCHORARRAY(Food!$C$8),0)),NA())</f>
        <v>10</v>
      </c>
      <c r="AA37" s="25">
        <f ca="1">IFERROR(INDEX(Macro!$H$8:$H$225,MATCH($C37,_xlfn.ANCHORARRAY(Macro!$C$8),0)),NA())</f>
        <v>5.4743766475609998</v>
      </c>
      <c r="AB37" s="25">
        <f ca="1">IFERROR(INDEX(Socioeconomic!$H$8:$H$225,MATCH($C37,_xlfn.ANCHORARRAY(Socioeconomic!$C$8),0)),NA())</f>
        <v>10</v>
      </c>
      <c r="AC37" s="25">
        <f ca="1">IFERROR(INDEX('Natural Hazard'!$H$8:$H$225,MATCH($C37,_xlfn.ANCHORARRAY('Natural Hazard'!$C$8),0)),NA())</f>
        <v>4.3333333333333304</v>
      </c>
      <c r="AD37" s="25">
        <f ca="1">IFERROR(INDEX(Conflict!$H$8:$H$225,MATCH($C37,_xlfn.ANCHORARRAY(Conflict!$C$8),0)),NA())</f>
        <v>10</v>
      </c>
      <c r="AE37" s="50"/>
      <c r="AF37" s="25">
        <f ca="1">IFERROR(INDEX(Health!$I$8:$I$225,MATCH($C37,_xlfn.ANCHORARRAY(Health!$C$8),0)),NA())</f>
        <v>0</v>
      </c>
      <c r="AG37" s="25">
        <f ca="1">IFERROR(INDEX(Food!$I$8:$I$225,MATCH($C37,_xlfn.ANCHORARRAY(Food!$C$8),0)),NA())</f>
        <v>7</v>
      </c>
      <c r="AH37" s="25">
        <f ca="1">IFERROR(INDEX(Macro!$I$8:$I$225,MATCH($C37,_xlfn.ANCHORARRAY(Macro!$C$8),0)),NA())</f>
        <v>3.1368709614254899</v>
      </c>
      <c r="AI37" s="25">
        <f ca="1">IFERROR(INDEX(Socioeconomic!$I$8:$I$225,MATCH($C37,_xlfn.ANCHORARRAY(Socioeconomic!$C$8),0)),NA())</f>
        <v>2.2797368407299201</v>
      </c>
      <c r="AJ37" s="25">
        <f ca="1">IFERROR(INDEX('Natural Hazard'!$I$8:$I$225,MATCH($C37,_xlfn.ANCHORARRAY('Natural Hazard'!$C$8),0)),NA())</f>
        <v>0</v>
      </c>
      <c r="AK37" s="25">
        <f ca="1">IFERROR(INDEX(Conflict!$I$8:$I$225,MATCH($C37,_xlfn.ANCHORARRAY(Conflict!$C$8),0)),NA())</f>
        <v>8.3453237410071903</v>
      </c>
      <c r="AL37" s="49"/>
      <c r="AM37" s="25">
        <f>IFERROR(INDEX('Data Reliability'!$G$6:$G$409,MATCH($C37,'Data Reliability'!$E$6:$E$409,0)),NA())</f>
        <v>0.16666666666666699</v>
      </c>
      <c r="AN37" s="25">
        <f>IFERROR(INDEX('Data Reliability'!$H$6:$H$409,MATCH($C37,'Data Reliability'!$E$6:$E$409,0)),NA())</f>
        <v>0.44722222222222202</v>
      </c>
    </row>
    <row r="38" spans="2:40" x14ac:dyDescent="0.2">
      <c r="B38" s="28" t="s">
        <v>61</v>
      </c>
      <c r="C38" s="28" t="s">
        <v>62</v>
      </c>
      <c r="D38" s="28" t="s">
        <v>437</v>
      </c>
      <c r="E38" s="28" t="s">
        <v>409</v>
      </c>
      <c r="F38" s="206">
        <f ca="1">MATCH($C38,_xlfn.ANCHORARRAY(Health!$C$8),0)</f>
        <v>33</v>
      </c>
      <c r="G38" s="22" cm="1">
        <f t="array" aca="1" ref="G38" ca="1">IF(Parameters!$D$31, SUM(IF(ISNUMBER(R38:W38),(IF(R38:W38&gt;=Parameters!$D$37,1,"")),""))+0.5*(SUM(IF(ISNUMBER(R38:W38),(IF(R38:W38&gt;=Parameters!$D$38,1,"")),""))-SUM(IF(ISNUMBER(R38:W38),(IF(R38:W38&gt;=Parameters!$D$37,1,"")),""))),0) +
   IF(Parameters!$D$32,SUM(IF(ISNUMBER(R38:W38),(IF(R38:W38&gt;=Parameters!$D$41,1,"")),"")),0) +
   IF(Parameters!$D$33,AVERAGE(IF(ISNUMBER(R38:W38),R38:W38)),0) +
   IF(Parameters!$D$34,IF(OR(IF(ISNUMBER(R38:W38),R38:W38)=0),0,GEOMEAN(IF(ISNUMBER(R38:W38),R38:W38))),0)</f>
        <v>0</v>
      </c>
      <c r="H38" s="23">
        <f t="shared" ca="1" si="0"/>
        <v>0</v>
      </c>
      <c r="I38" s="116" t="str">
        <f t="shared" si="1"/>
        <v/>
      </c>
      <c r="J38" s="22" cm="1">
        <f t="array" aca="1" ref="J38" ca="1">IF(Parameters!$D$31, SUM(IF(ISNUMBER(Y38:AD38),(IF(Y38:AD38&gt;=Parameters!$D$41,1,"")),""))+0.5*(SUM(IF(ISNUMBER(Y38:AD38),(IF(Y38:AD38&gt;=Parameters!$D$42,1,"")),""))-SUM(IF(ISNUMBER(Y38:AD38),(IF(Y38:AD38&gt;=Parameters!$D$41,1,"")),""))),0) +
   IF(Parameters!$D$32,SUM(IF(ISNUMBER(Y38:AD38),(IF(Y38:AD38&gt;=Parameters!$D$41,1,"")),"")),0) +
   IF(Parameters!$D$33,AVERAGE(IF(ISNUMBER(Y38:AD38),Y38:AD38)),0) +
   IF(Parameters!$D$34,IF(OR(IF(ISNUMBER(Y38:AD38),Y38:AD38)=0),0,GEOMEAN(IF(ISNUMBER(Y38:AD38),Y38:AD38))),0)</f>
        <v>0</v>
      </c>
      <c r="K38" s="23">
        <f t="shared" ca="1" si="2"/>
        <v>0</v>
      </c>
      <c r="L38" s="116" t="str">
        <f t="shared" si="3"/>
        <v/>
      </c>
      <c r="M38" s="21" cm="1">
        <f t="array" aca="1" ref="M38" ca="1">IF(Parameters!$D$31, SUM(IF(ISNUMBER(AF38:AK38),(IF(AF38:AK38&gt;=Parameters!$D$41,1,"")),""))+0.5*(SUM(IF(ISNUMBER(AF38:AK38),(IF(AF38:AK38&gt;=Parameters!$D$42,1,"")),""))-SUM(IF(ISNUMBER(AF38:AK38),(IF(AF38:AK38&gt;=Parameters!$D$41,1,"")),""))),0) +
   IF(Parameters!$D$32,SUM(IF(ISNUMBER(AF38:AK38),(IF(AF38:AK38&gt;=Parameters!$D$41,1,"")),"")),0) +
   IF(Parameters!$D$33,AVERAGE(IF(ISNUMBER(AF38:AK38),AF38:AK38)),0) +
   IF(Parameters!$D$34,IF(OR(IF(ISNUMBER(AF38:AK38),AF38:AK38)=0),0,GEOMEAN(IF(ISNUMBER(AF38:AK38),AF38:AK38))),0)</f>
        <v>0</v>
      </c>
      <c r="N38" s="23">
        <f t="shared" ca="1" si="4"/>
        <v>0</v>
      </c>
      <c r="O38" s="116" t="str">
        <f t="shared" si="5"/>
        <v>!</v>
      </c>
      <c r="P38" s="24"/>
      <c r="Q38" s="49"/>
      <c r="R38" s="25">
        <f ca="1">IFERROR(INDEX(Health!$G$8:$G$225,MATCH($C38,_xlfn.ANCHORARRAY(Health!$C$8),0)),NA())</f>
        <v>0</v>
      </c>
      <c r="S38" s="25">
        <f ca="1">IFERROR(INDEX(Food!$G$8:$G$225,MATCH($C38,_xlfn.ANCHORARRAY(Food!$C$8),0)),NA())</f>
        <v>0</v>
      </c>
      <c r="T38" s="25">
        <f ca="1">IFERROR(INDEX(Macro!$G$8:$G$225,MATCH($C38,_xlfn.ANCHORARRAY(Macro!$C$8),0)),NA())</f>
        <v>2.3836578513650348</v>
      </c>
      <c r="U38" s="25">
        <f ca="1">IFERROR(INDEX(Socioeconomic!$G$8:$G$225,MATCH($C38,_xlfn.ANCHORARRAY(Socioeconomic!$C$8),0)),NA())</f>
        <v>0</v>
      </c>
      <c r="V38" s="25">
        <f ca="1">IFERROR(INDEX('Natural Hazard'!$G$8:$G$225,MATCH($C38,_xlfn.ANCHORARRAY('Natural Hazard'!$C$8),0)),NA())</f>
        <v>0</v>
      </c>
      <c r="W38" s="25">
        <f ca="1">IFERROR(INDEX(Conflict!$G$8:$G$225,MATCH($C38,_xlfn.ANCHORARRAY(Conflict!$C$8),0)),NA())</f>
        <v>0</v>
      </c>
      <c r="X38" s="50"/>
      <c r="Y38" s="25">
        <f ca="1">IFERROR(INDEX(Health!$H$8:$H$225,MATCH($C38,_xlfn.ANCHORARRAY(Health!$C$8),0)),NA())</f>
        <v>0</v>
      </c>
      <c r="Z38" s="25">
        <f ca="1">IFERROR(INDEX(Food!$H$8:$H$225,MATCH($C38,_xlfn.ANCHORARRAY(Food!$C$8),0)),NA())</f>
        <v>0</v>
      </c>
      <c r="AA38" s="25">
        <f ca="1">IFERROR(INDEX(Macro!$H$8:$H$225,MATCH($C38,_xlfn.ANCHORARRAY(Macro!$C$8),0)),NA())</f>
        <v>1.1066773077946199</v>
      </c>
      <c r="AB38" s="25">
        <f ca="1">IFERROR(INDEX(Socioeconomic!$H$8:$H$225,MATCH($C38,_xlfn.ANCHORARRAY(Socioeconomic!$C$8),0)),NA())</f>
        <v>0.57142857142857095</v>
      </c>
      <c r="AC38" s="25">
        <f ca="1">IFERROR(INDEX('Natural Hazard'!$H$8:$H$225,MATCH($C38,_xlfn.ANCHORARRAY('Natural Hazard'!$C$8),0)),NA())</f>
        <v>5.5</v>
      </c>
      <c r="AD38" s="25">
        <f ca="1">IFERROR(INDEX(Conflict!$H$8:$H$225,MATCH($C38,_xlfn.ANCHORARRAY(Conflict!$C$8),0)),NA())</f>
        <v>0</v>
      </c>
      <c r="AE38" s="50"/>
      <c r="AF38" s="25">
        <f ca="1">IFERROR(INDEX(Health!$I$8:$I$225,MATCH($C38,_xlfn.ANCHORARRAY(Health!$C$8),0)),NA())</f>
        <v>0</v>
      </c>
      <c r="AG38" s="25" t="e">
        <f ca="1">IFERROR(INDEX(Food!$I$8:$I$225,MATCH($C38,_xlfn.ANCHORARRAY(Food!$C$8),0)),NA())</f>
        <v>#N/A</v>
      </c>
      <c r="AH38" s="25">
        <f ca="1">IFERROR(INDEX(Macro!$I$8:$I$225,MATCH($C38,_xlfn.ANCHORARRAY(Macro!$C$8),0)),NA())</f>
        <v>5.1341296260035199</v>
      </c>
      <c r="AI38" s="25">
        <f ca="1">IFERROR(INDEX(Socioeconomic!$I$8:$I$225,MATCH($C38,_xlfn.ANCHORARRAY(Socioeconomic!$C$8),0)),NA())</f>
        <v>0</v>
      </c>
      <c r="AJ38" s="25">
        <f ca="1">IFERROR(INDEX('Natural Hazard'!$I$8:$I$225,MATCH($C38,_xlfn.ANCHORARRAY('Natural Hazard'!$C$8),0)),NA())</f>
        <v>0</v>
      </c>
      <c r="AK38" s="25">
        <f ca="1">IFERROR(INDEX(Conflict!$I$8:$I$225,MATCH($C38,_xlfn.ANCHORARRAY(Conflict!$C$8),0)),NA())</f>
        <v>0</v>
      </c>
      <c r="AL38" s="49"/>
      <c r="AM38" s="25">
        <f>IFERROR(INDEX('Data Reliability'!$G$6:$G$409,MATCH($C38,'Data Reliability'!$E$6:$E$409,0)),NA())</f>
        <v>8.3333333333333301E-2</v>
      </c>
      <c r="AN38" s="25">
        <f>IFERROR(INDEX('Data Reliability'!$H$6:$H$409,MATCH($C38,'Data Reliability'!$E$6:$E$409,0)),NA())</f>
        <v>0.55833333333333302</v>
      </c>
    </row>
    <row r="39" spans="2:40" x14ac:dyDescent="0.2">
      <c r="B39" s="28" t="s">
        <v>63</v>
      </c>
      <c r="C39" s="28" t="s">
        <v>64</v>
      </c>
      <c r="D39" s="28" t="s">
        <v>433</v>
      </c>
      <c r="E39" s="28" t="s">
        <v>409</v>
      </c>
      <c r="F39" s="206">
        <f ca="1">MATCH($C39,_xlfn.ANCHORARRAY(Health!$C$8),0)</f>
        <v>34</v>
      </c>
      <c r="G39" s="22" cm="1">
        <f t="array" aca="1" ref="G39" ca="1">IF(Parameters!$D$31, SUM(IF(ISNUMBER(R39:W39),(IF(R39:W39&gt;=Parameters!$D$37,1,"")),""))+0.5*(SUM(IF(ISNUMBER(R39:W39),(IF(R39:W39&gt;=Parameters!$D$38,1,"")),""))-SUM(IF(ISNUMBER(R39:W39),(IF(R39:W39&gt;=Parameters!$D$37,1,"")),""))),0) +
   IF(Parameters!$D$32,SUM(IF(ISNUMBER(R39:W39),(IF(R39:W39&gt;=Parameters!$D$41,1,"")),"")),0) +
   IF(Parameters!$D$33,AVERAGE(IF(ISNUMBER(R39:W39),R39:W39)),0) +
   IF(Parameters!$D$34,IF(OR(IF(ISNUMBER(R39:W39),R39:W39)=0),0,GEOMEAN(IF(ISNUMBER(R39:W39),R39:W39))),0)</f>
        <v>0</v>
      </c>
      <c r="H39" s="23">
        <f t="shared" ca="1" si="0"/>
        <v>0</v>
      </c>
      <c r="I39" s="116" t="str">
        <f t="shared" si="1"/>
        <v>!</v>
      </c>
      <c r="J39" s="22" cm="1">
        <f t="array" aca="1" ref="J39" ca="1">IF(Parameters!$D$31, SUM(IF(ISNUMBER(Y39:AD39),(IF(Y39:AD39&gt;=Parameters!$D$41,1,"")),""))+0.5*(SUM(IF(ISNUMBER(Y39:AD39),(IF(Y39:AD39&gt;=Parameters!$D$42,1,"")),""))-SUM(IF(ISNUMBER(Y39:AD39),(IF(Y39:AD39&gt;=Parameters!$D$41,1,"")),""))),0) +
   IF(Parameters!$D$32,SUM(IF(ISNUMBER(Y39:AD39),(IF(Y39:AD39&gt;=Parameters!$D$41,1,"")),"")),0) +
   IF(Parameters!$D$33,AVERAGE(IF(ISNUMBER(Y39:AD39),Y39:AD39)),0) +
   IF(Parameters!$D$34,IF(OR(IF(ISNUMBER(Y39:AD39),Y39:AD39)=0),0,GEOMEAN(IF(ISNUMBER(Y39:AD39),Y39:AD39))),0)</f>
        <v>0</v>
      </c>
      <c r="K39" s="23">
        <f t="shared" ca="1" si="2"/>
        <v>0</v>
      </c>
      <c r="L39" s="116" t="str">
        <f t="shared" si="3"/>
        <v/>
      </c>
      <c r="M39" s="21" cm="1">
        <f t="array" aca="1" ref="M39" ca="1">IF(Parameters!$D$31, SUM(IF(ISNUMBER(AF39:AK39),(IF(AF39:AK39&gt;=Parameters!$D$41,1,"")),""))+0.5*(SUM(IF(ISNUMBER(AF39:AK39),(IF(AF39:AK39&gt;=Parameters!$D$42,1,"")),""))-SUM(IF(ISNUMBER(AF39:AK39),(IF(AF39:AK39&gt;=Parameters!$D$41,1,"")),""))),0) +
   IF(Parameters!$D$32,SUM(IF(ISNUMBER(AF39:AK39),(IF(AF39:AK39&gt;=Parameters!$D$41,1,"")),"")),0) +
   IF(Parameters!$D$33,AVERAGE(IF(ISNUMBER(AF39:AK39),AF39:AK39)),0) +
   IF(Parameters!$D$34,IF(OR(IF(ISNUMBER(AF39:AK39),AF39:AK39)=0),0,GEOMEAN(IF(ISNUMBER(AF39:AK39),AF39:AK39))),0)</f>
        <v>0.5</v>
      </c>
      <c r="N39" s="23">
        <f t="shared" ca="1" si="4"/>
        <v>0.5</v>
      </c>
      <c r="O39" s="116" t="str">
        <f t="shared" si="5"/>
        <v>!</v>
      </c>
      <c r="P39" s="24"/>
      <c r="Q39" s="49"/>
      <c r="R39" s="25">
        <f ca="1">IFERROR(INDEX(Health!$G$8:$G$225,MATCH($C39,_xlfn.ANCHORARRAY(Health!$C$8),0)),NA())</f>
        <v>0</v>
      </c>
      <c r="S39" s="25">
        <f ca="1">IFERROR(INDEX(Food!$G$8:$G$225,MATCH($C39,_xlfn.ANCHORARRAY(Food!$C$8),0)),NA())</f>
        <v>0</v>
      </c>
      <c r="T39" s="25">
        <f ca="1">IFERROR(INDEX(Macro!$G$8:$G$225,MATCH($C39,_xlfn.ANCHORARRAY(Macro!$C$8),0)),NA())</f>
        <v>0</v>
      </c>
      <c r="U39" s="25">
        <f ca="1">IFERROR(INDEX(Socioeconomic!$G$8:$G$225,MATCH($C39,_xlfn.ANCHORARRAY(Socioeconomic!$C$8),0)),NA())</f>
        <v>0</v>
      </c>
      <c r="V39" s="25">
        <f ca="1">IFERROR(INDEX('Natural Hazard'!$G$8:$G$225,MATCH($C39,_xlfn.ANCHORARRAY('Natural Hazard'!$C$8),0)),NA())</f>
        <v>0</v>
      </c>
      <c r="W39" s="25">
        <f ca="1">IFERROR(INDEX(Conflict!$G$8:$G$225,MATCH($C39,_xlfn.ANCHORARRAY(Conflict!$C$8),0)),NA())</f>
        <v>0</v>
      </c>
      <c r="X39" s="50"/>
      <c r="Y39" s="25">
        <f ca="1">IFERROR(INDEX(Health!$H$8:$H$225,MATCH($C39,_xlfn.ANCHORARRAY(Health!$C$8),0)),NA())</f>
        <v>0</v>
      </c>
      <c r="Z39" s="25">
        <f ca="1">IFERROR(INDEX(Food!$H$8:$H$225,MATCH($C39,_xlfn.ANCHORARRAY(Food!$C$8),0)),NA())</f>
        <v>0</v>
      </c>
      <c r="AA39" s="25">
        <f ca="1">IFERROR(INDEX(Macro!$H$8:$H$225,MATCH($C39,_xlfn.ANCHORARRAY(Macro!$C$8),0)),NA())</f>
        <v>0</v>
      </c>
      <c r="AB39" s="25">
        <f ca="1">IFERROR(INDEX(Socioeconomic!$H$8:$H$225,MATCH($C39,_xlfn.ANCHORARRAY(Socioeconomic!$C$8),0)),NA())</f>
        <v>0.42857142857142799</v>
      </c>
      <c r="AC39" s="25">
        <f ca="1">IFERROR(INDEX('Natural Hazard'!$H$8:$H$225,MATCH($C39,_xlfn.ANCHORARRAY('Natural Hazard'!$C$8),0)),NA())</f>
        <v>2.1666666666666599</v>
      </c>
      <c r="AD39" s="25">
        <f ca="1">IFERROR(INDEX(Conflict!$H$8:$H$225,MATCH($C39,_xlfn.ANCHORARRAY(Conflict!$C$8),0)),NA())</f>
        <v>0</v>
      </c>
      <c r="AE39" s="50"/>
      <c r="AF39" s="25">
        <f ca="1">IFERROR(INDEX(Health!$I$8:$I$225,MATCH($C39,_xlfn.ANCHORARRAY(Health!$C$8),0)),NA())</f>
        <v>0</v>
      </c>
      <c r="AG39" s="25" t="e">
        <f ca="1">IFERROR(INDEX(Food!$I$8:$I$225,MATCH($C39,_xlfn.ANCHORARRAY(Food!$C$8),0)),NA())</f>
        <v>#N/A</v>
      </c>
      <c r="AH39" s="25">
        <f ca="1">IFERROR(INDEX(Macro!$I$8:$I$225,MATCH($C39,_xlfn.ANCHORARRAY(Macro!$C$8),0)),NA())</f>
        <v>7</v>
      </c>
      <c r="AI39" s="25">
        <f ca="1">IFERROR(INDEX(Socioeconomic!$I$8:$I$225,MATCH($C39,_xlfn.ANCHORARRAY(Socioeconomic!$C$8),0)),NA())</f>
        <v>0</v>
      </c>
      <c r="AJ39" s="25">
        <f ca="1">IFERROR(INDEX('Natural Hazard'!$I$8:$I$225,MATCH($C39,_xlfn.ANCHORARRAY('Natural Hazard'!$C$8),0)),NA())</f>
        <v>0</v>
      </c>
      <c r="AK39" s="25">
        <f ca="1">IFERROR(INDEX(Conflict!$I$8:$I$225,MATCH($C39,_xlfn.ANCHORARRAY(Conflict!$C$8),0)),NA())</f>
        <v>0</v>
      </c>
      <c r="AL39" s="49"/>
      <c r="AM39" s="25">
        <f>IFERROR(INDEX('Data Reliability'!$G$6:$G$409,MATCH($C39,'Data Reliability'!$E$6:$E$409,0)),NA())</f>
        <v>8.3333333333333301E-2</v>
      </c>
      <c r="AN39" s="25">
        <f>IFERROR(INDEX('Data Reliability'!$H$6:$H$409,MATCH($C39,'Data Reliability'!$E$6:$E$409,0)),NA())</f>
        <v>0.625</v>
      </c>
    </row>
    <row r="40" spans="2:40" x14ac:dyDescent="0.2">
      <c r="B40" s="28" t="s">
        <v>736</v>
      </c>
      <c r="C40" s="28" t="s">
        <v>706</v>
      </c>
      <c r="D40" s="28" t="s">
        <v>433</v>
      </c>
      <c r="E40" s="28" t="s">
        <v>409</v>
      </c>
      <c r="F40" s="206">
        <f ca="1">MATCH($C40,_xlfn.ANCHORARRAY(Health!$C$8),0)</f>
        <v>35</v>
      </c>
      <c r="G40" s="22" cm="1">
        <f t="array" aca="1" ref="G40" ca="1">IF(Parameters!$D$31, SUM(IF(ISNUMBER(R40:W40),(IF(R40:W40&gt;=Parameters!$D$37,1,"")),""))+0.5*(SUM(IF(ISNUMBER(R40:W40),(IF(R40:W40&gt;=Parameters!$D$38,1,"")),""))-SUM(IF(ISNUMBER(R40:W40),(IF(R40:W40&gt;=Parameters!$D$37,1,"")),""))),0) +
   IF(Parameters!$D$32,SUM(IF(ISNUMBER(R40:W40),(IF(R40:W40&gt;=Parameters!$D$41,1,"")),"")),0) +
   IF(Parameters!$D$33,AVERAGE(IF(ISNUMBER(R40:W40),R40:W40)),0) +
   IF(Parameters!$D$34,IF(OR(IF(ISNUMBER(R40:W40),R40:W40)=0),0,GEOMEAN(IF(ISNUMBER(R40:W40),R40:W40))),0)</f>
        <v>0</v>
      </c>
      <c r="H40" s="23">
        <f t="shared" ca="1" si="0"/>
        <v>0</v>
      </c>
      <c r="I40" s="116" t="str">
        <f t="shared" si="1"/>
        <v>!!</v>
      </c>
      <c r="J40" s="22" cm="1">
        <f t="array" aca="1" ref="J40" ca="1">IF(Parameters!$D$31, SUM(IF(ISNUMBER(Y40:AD40),(IF(Y40:AD40&gt;=Parameters!$D$41,1,"")),""))+0.5*(SUM(IF(ISNUMBER(Y40:AD40),(IF(Y40:AD40&gt;=Parameters!$D$42,1,"")),""))-SUM(IF(ISNUMBER(Y40:AD40),(IF(Y40:AD40&gt;=Parameters!$D$41,1,"")),""))),0) +
   IF(Parameters!$D$32,SUM(IF(ISNUMBER(Y40:AD40),(IF(Y40:AD40&gt;=Parameters!$D$41,1,"")),"")),0) +
   IF(Parameters!$D$33,AVERAGE(IF(ISNUMBER(Y40:AD40),Y40:AD40)),0) +
   IF(Parameters!$D$34,IF(OR(IF(ISNUMBER(Y40:AD40),Y40:AD40)=0),0,GEOMEAN(IF(ISNUMBER(Y40:AD40),Y40:AD40))),0)</f>
        <v>0</v>
      </c>
      <c r="K40" s="23">
        <f t="shared" ca="1" si="2"/>
        <v>0</v>
      </c>
      <c r="L40" s="116" t="str">
        <f t="shared" si="3"/>
        <v>!!</v>
      </c>
      <c r="M40" s="21" cm="1">
        <f t="array" aca="1" ref="M40" ca="1">IF(Parameters!$D$31, SUM(IF(ISNUMBER(AF40:AK40),(IF(AF40:AK40&gt;=Parameters!$D$41,1,"")),""))+0.5*(SUM(IF(ISNUMBER(AF40:AK40),(IF(AF40:AK40&gt;=Parameters!$D$42,1,"")),""))-SUM(IF(ISNUMBER(AF40:AK40),(IF(AF40:AK40&gt;=Parameters!$D$41,1,"")),""))),0) +
   IF(Parameters!$D$32,SUM(IF(ISNUMBER(AF40:AK40),(IF(AF40:AK40&gt;=Parameters!$D$41,1,"")),"")),0) +
   IF(Parameters!$D$33,AVERAGE(IF(ISNUMBER(AF40:AK40),AF40:AK40)),0) +
   IF(Parameters!$D$34,IF(OR(IF(ISNUMBER(AF40:AK40),AF40:AK40)=0),0,GEOMEAN(IF(ISNUMBER(AF40:AK40),AF40:AK40))),0)</f>
        <v>0</v>
      </c>
      <c r="N40" s="23">
        <f t="shared" ca="1" si="4"/>
        <v>0</v>
      </c>
      <c r="O40" s="116" t="str">
        <f t="shared" si="5"/>
        <v>!!</v>
      </c>
      <c r="P40" s="24"/>
      <c r="Q40" s="49"/>
      <c r="R40" s="25">
        <f ca="1">IFERROR(INDEX(Health!$G$8:$G$225,MATCH($C40,_xlfn.ANCHORARRAY(Health!$C$8),0)),NA())</f>
        <v>0</v>
      </c>
      <c r="S40" s="25" t="e">
        <f ca="1">IFERROR(INDEX(Food!$G$8:$G$225,MATCH($C40,_xlfn.ANCHORARRAY(Food!$C$8),0)),NA())</f>
        <v>#N/A</v>
      </c>
      <c r="T40" s="25" t="e">
        <f ca="1">IFERROR(INDEX(Macro!$G$8:$G$225,MATCH($C40,_xlfn.ANCHORARRAY(Macro!$C$8),0)),NA())</f>
        <v>#N/A</v>
      </c>
      <c r="U40" s="25" t="e">
        <f ca="1">IFERROR(INDEX(Socioeconomic!$G$8:$G$225,MATCH($C40,_xlfn.ANCHORARRAY(Socioeconomic!$C$8),0)),NA())</f>
        <v>#N/A</v>
      </c>
      <c r="V40" s="25">
        <f ca="1">IFERROR(INDEX('Natural Hazard'!$G$8:$G$225,MATCH($C40,_xlfn.ANCHORARRAY('Natural Hazard'!$C$8),0)),NA())</f>
        <v>0</v>
      </c>
      <c r="W40" s="25">
        <f ca="1">IFERROR(INDEX(Conflict!$G$8:$G$225,MATCH($C40,_xlfn.ANCHORARRAY(Conflict!$C$8),0)),NA())</f>
        <v>0</v>
      </c>
      <c r="X40" s="50"/>
      <c r="Y40" s="25" t="e">
        <f ca="1">IFERROR(INDEX(Health!$H$8:$H$225,MATCH($C40,_xlfn.ANCHORARRAY(Health!$C$8),0)),NA())</f>
        <v>#N/A</v>
      </c>
      <c r="Z40" s="25" t="e">
        <f ca="1">IFERROR(INDEX(Food!$H$8:$H$225,MATCH($C40,_xlfn.ANCHORARRAY(Food!$C$8),0)),NA())</f>
        <v>#N/A</v>
      </c>
      <c r="AA40" s="25" t="e">
        <f ca="1">IFERROR(INDEX(Macro!$H$8:$H$225,MATCH($C40,_xlfn.ANCHORARRAY(Macro!$C$8),0)),NA())</f>
        <v>#N/A</v>
      </c>
      <c r="AB40" s="25" t="e">
        <f ca="1">IFERROR(INDEX(Socioeconomic!$H$8:$H$225,MATCH($C40,_xlfn.ANCHORARRAY(Socioeconomic!$C$8),0)),NA())</f>
        <v>#N/A</v>
      </c>
      <c r="AC40" s="25" t="e">
        <f ca="1">IFERROR(INDEX('Natural Hazard'!$H$8:$H$225,MATCH($C40,_xlfn.ANCHORARRAY('Natural Hazard'!$C$8),0)),NA())</f>
        <v>#N/A</v>
      </c>
      <c r="AD40" s="25" t="e">
        <f ca="1">IFERROR(INDEX(Conflict!$H$8:$H$225,MATCH($C40,_xlfn.ANCHORARRAY(Conflict!$C$8),0)),NA())</f>
        <v>#N/A</v>
      </c>
      <c r="AE40" s="50"/>
      <c r="AF40" s="25">
        <f ca="1">IFERROR(INDEX(Health!$I$8:$I$225,MATCH($C40,_xlfn.ANCHORARRAY(Health!$C$8),0)),NA())</f>
        <v>0</v>
      </c>
      <c r="AG40" s="25" t="e">
        <f ca="1">IFERROR(INDEX(Food!$I$8:$I$225,MATCH($C40,_xlfn.ANCHORARRAY(Food!$C$8),0)),NA())</f>
        <v>#N/A</v>
      </c>
      <c r="AH40" s="25" t="e">
        <f ca="1">IFERROR(INDEX(Macro!$I$8:$I$225,MATCH($C40,_xlfn.ANCHORARRAY(Macro!$C$8),0)),NA())</f>
        <v>#N/A</v>
      </c>
      <c r="AI40" s="25" t="e">
        <f ca="1">IFERROR(INDEX(Socioeconomic!$I$8:$I$225,MATCH($C40,_xlfn.ANCHORARRAY(Socioeconomic!$C$8),0)),NA())</f>
        <v>#N/A</v>
      </c>
      <c r="AJ40" s="25">
        <f ca="1">IFERROR(INDEX('Natural Hazard'!$I$8:$I$225,MATCH($C40,_xlfn.ANCHORARRAY('Natural Hazard'!$C$8),0)),NA())</f>
        <v>0</v>
      </c>
      <c r="AK40" s="25">
        <f ca="1">IFERROR(INDEX(Conflict!$I$8:$I$225,MATCH($C40,_xlfn.ANCHORARRAY(Conflict!$C$8),0)),NA())</f>
        <v>0</v>
      </c>
      <c r="AL40" s="49"/>
      <c r="AM40" s="25">
        <f>IFERROR(INDEX('Data Reliability'!$G$6:$G$409,MATCH($C40,'Data Reliability'!$E$6:$E$409,0)),NA())</f>
        <v>1</v>
      </c>
      <c r="AN40" s="25">
        <f>IFERROR(INDEX('Data Reliability'!$H$6:$H$409,MATCH($C40,'Data Reliability'!$E$6:$E$409,0)),NA())</f>
        <v>0.85</v>
      </c>
    </row>
    <row r="41" spans="2:40" x14ac:dyDescent="0.2">
      <c r="B41" s="28" t="s">
        <v>65</v>
      </c>
      <c r="C41" s="28" t="s">
        <v>66</v>
      </c>
      <c r="D41" s="28" t="s">
        <v>435</v>
      </c>
      <c r="E41" s="28" t="s">
        <v>430</v>
      </c>
      <c r="F41" s="206">
        <f ca="1">MATCH($C41,_xlfn.ANCHORARRAY(Health!$C$8),0)</f>
        <v>36</v>
      </c>
      <c r="G41" s="22" cm="1">
        <f t="array" aca="1" ref="G41" ca="1">IF(Parameters!$D$31, SUM(IF(ISNUMBER(R41:W41),(IF(R41:W41&gt;=Parameters!$D$37,1,"")),""))+0.5*(SUM(IF(ISNUMBER(R41:W41),(IF(R41:W41&gt;=Parameters!$D$38,1,"")),""))-SUM(IF(ISNUMBER(R41:W41),(IF(R41:W41&gt;=Parameters!$D$37,1,"")),""))),0) +
   IF(Parameters!$D$32,SUM(IF(ISNUMBER(R41:W41),(IF(R41:W41&gt;=Parameters!$D$41,1,"")),"")),0) +
   IF(Parameters!$D$33,AVERAGE(IF(ISNUMBER(R41:W41),R41:W41)),0) +
   IF(Parameters!$D$34,IF(OR(IF(ISNUMBER(R41:W41),R41:W41)=0),0,GEOMEAN(IF(ISNUMBER(R41:W41),R41:W41))),0)</f>
        <v>1</v>
      </c>
      <c r="H41" s="23">
        <f t="shared" ca="1" si="0"/>
        <v>1</v>
      </c>
      <c r="I41" s="116" t="str">
        <f t="shared" si="1"/>
        <v/>
      </c>
      <c r="J41" s="22" cm="1">
        <f t="array" aca="1" ref="J41" ca="1">IF(Parameters!$D$31, SUM(IF(ISNUMBER(Y41:AD41),(IF(Y41:AD41&gt;=Parameters!$D$41,1,"")),""))+0.5*(SUM(IF(ISNUMBER(Y41:AD41),(IF(Y41:AD41&gt;=Parameters!$D$42,1,"")),""))-SUM(IF(ISNUMBER(Y41:AD41),(IF(Y41:AD41&gt;=Parameters!$D$41,1,"")),""))),0) +
   IF(Parameters!$D$32,SUM(IF(ISNUMBER(Y41:AD41),(IF(Y41:AD41&gt;=Parameters!$D$41,1,"")),"")),0) +
   IF(Parameters!$D$33,AVERAGE(IF(ISNUMBER(Y41:AD41),Y41:AD41)),0) +
   IF(Parameters!$D$34,IF(OR(IF(ISNUMBER(Y41:AD41),Y41:AD41)=0),0,GEOMEAN(IF(ISNUMBER(Y41:AD41),Y41:AD41))),0)</f>
        <v>0.5</v>
      </c>
      <c r="K41" s="23">
        <f t="shared" ca="1" si="2"/>
        <v>0.5</v>
      </c>
      <c r="L41" s="116" t="str">
        <f t="shared" si="3"/>
        <v/>
      </c>
      <c r="M41" s="21" cm="1">
        <f t="array" aca="1" ref="M41" ca="1">IF(Parameters!$D$31, SUM(IF(ISNUMBER(AF41:AK41),(IF(AF41:AK41&gt;=Parameters!$D$41,1,"")),""))+0.5*(SUM(IF(ISNUMBER(AF41:AK41),(IF(AF41:AK41&gt;=Parameters!$D$42,1,"")),""))-SUM(IF(ISNUMBER(AF41:AK41),(IF(AF41:AK41&gt;=Parameters!$D$41,1,"")),""))),0) +
   IF(Parameters!$D$32,SUM(IF(ISNUMBER(AF41:AK41),(IF(AF41:AK41&gt;=Parameters!$D$41,1,"")),"")),0) +
   IF(Parameters!$D$33,AVERAGE(IF(ISNUMBER(AF41:AK41),AF41:AK41)),0) +
   IF(Parameters!$D$34,IF(OR(IF(ISNUMBER(AF41:AK41),AF41:AK41)=0),0,GEOMEAN(IF(ISNUMBER(AF41:AK41),AF41:AK41))),0)</f>
        <v>2.5</v>
      </c>
      <c r="N41" s="23">
        <f t="shared" ca="1" si="4"/>
        <v>2.5</v>
      </c>
      <c r="O41" s="116" t="str">
        <f t="shared" si="5"/>
        <v>!</v>
      </c>
      <c r="P41" s="24"/>
      <c r="Q41" s="49"/>
      <c r="R41" s="25">
        <f ca="1">IFERROR(INDEX(Health!$G$8:$G$225,MATCH($C41,_xlfn.ANCHORARRAY(Health!$C$8),0)),NA())</f>
        <v>0</v>
      </c>
      <c r="S41" s="25">
        <f ca="1">IFERROR(INDEX(Food!$G$8:$G$225,MATCH($C41,_xlfn.ANCHORARRAY(Food!$C$8),0)),NA())</f>
        <v>0</v>
      </c>
      <c r="T41" s="25">
        <f ca="1">IFERROR(INDEX(Macro!$G$8:$G$225,MATCH($C41,_xlfn.ANCHORARRAY(Macro!$C$8),0)),NA())</f>
        <v>2.3714722716863861</v>
      </c>
      <c r="U41" s="25">
        <f ca="1">IFERROR(INDEX(Socioeconomic!$G$8:$G$225,MATCH($C41,_xlfn.ANCHORARRAY(Socioeconomic!$C$8),0)),NA())</f>
        <v>4.4721359549995796</v>
      </c>
      <c r="V41" s="25">
        <f ca="1">IFERROR(INDEX('Natural Hazard'!$G$8:$G$225,MATCH($C41,_xlfn.ANCHORARRAY('Natural Hazard'!$C$8),0)),NA())</f>
        <v>9.3094933625126242</v>
      </c>
      <c r="W41" s="25">
        <f ca="1">IFERROR(INDEX(Conflict!$G$8:$G$225,MATCH($C41,_xlfn.ANCHORARRAY(Conflict!$C$8),0)),NA())</f>
        <v>0</v>
      </c>
      <c r="X41" s="50"/>
      <c r="Y41" s="25">
        <f ca="1">IFERROR(INDEX(Health!$H$8:$H$225,MATCH($C41,_xlfn.ANCHORARRAY(Health!$C$8),0)),NA())</f>
        <v>0</v>
      </c>
      <c r="Z41" s="25">
        <f ca="1">IFERROR(INDEX(Food!$H$8:$H$225,MATCH($C41,_xlfn.ANCHORARRAY(Food!$C$8),0)),NA())</f>
        <v>1.1233352634626499</v>
      </c>
      <c r="AA41" s="25">
        <f ca="1">IFERROR(INDEX(Macro!$H$8:$H$225,MATCH($C41,_xlfn.ANCHORARRAY(Macro!$C$8),0)),NA())</f>
        <v>0.95673414109168298</v>
      </c>
      <c r="AB41" s="25">
        <f ca="1">IFERROR(INDEX(Socioeconomic!$H$8:$H$225,MATCH($C41,_xlfn.ANCHORARRAY(Socioeconomic!$C$8),0)),NA())</f>
        <v>2</v>
      </c>
      <c r="AC41" s="25">
        <f ca="1">IFERROR(INDEX('Natural Hazard'!$H$8:$H$225,MATCH($C41,_xlfn.ANCHORARRAY('Natural Hazard'!$C$8),0)),NA())</f>
        <v>8.6666666666666607</v>
      </c>
      <c r="AD41" s="25">
        <f ca="1">IFERROR(INDEX(Conflict!$H$8:$H$225,MATCH($C41,_xlfn.ANCHORARRAY(Conflict!$C$8),0)),NA())</f>
        <v>0</v>
      </c>
      <c r="AE41" s="50"/>
      <c r="AF41" s="25">
        <f ca="1">IFERROR(INDEX(Health!$I$8:$I$225,MATCH($C41,_xlfn.ANCHORARRAY(Health!$C$8),0)),NA())</f>
        <v>7</v>
      </c>
      <c r="AG41" s="25" t="e">
        <f ca="1">IFERROR(INDEX(Food!$I$8:$I$225,MATCH($C41,_xlfn.ANCHORARRAY(Food!$C$8),0)),NA())</f>
        <v>#N/A</v>
      </c>
      <c r="AH41" s="25">
        <f ca="1">IFERROR(INDEX(Macro!$I$8:$I$225,MATCH($C41,_xlfn.ANCHORARRAY(Macro!$C$8),0)),NA())</f>
        <v>5.87820638339534</v>
      </c>
      <c r="AI41" s="25">
        <f ca="1">IFERROR(INDEX(Socioeconomic!$I$8:$I$225,MATCH($C41,_xlfn.ANCHORARRAY(Socioeconomic!$C$8),0)),NA())</f>
        <v>10</v>
      </c>
      <c r="AJ41" s="25">
        <f ca="1">IFERROR(INDEX('Natural Hazard'!$I$8:$I$225,MATCH($C41,_xlfn.ANCHORARRAY('Natural Hazard'!$C$8),0)),NA())</f>
        <v>10</v>
      </c>
      <c r="AK41" s="25">
        <f ca="1">IFERROR(INDEX(Conflict!$I$8:$I$225,MATCH($C41,_xlfn.ANCHORARRAY(Conflict!$C$8),0)),NA())</f>
        <v>0</v>
      </c>
      <c r="AL41" s="49"/>
      <c r="AM41" s="25">
        <f>IFERROR(INDEX('Data Reliability'!$G$6:$G$409,MATCH($C41,'Data Reliability'!$E$6:$E$409,0)),NA())</f>
        <v>8.3333333333333301E-2</v>
      </c>
      <c r="AN41" s="25">
        <f>IFERROR(INDEX('Data Reliability'!$H$6:$H$409,MATCH($C41,'Data Reliability'!$E$6:$E$409,0)),NA())</f>
        <v>0.47499999999999998</v>
      </c>
    </row>
    <row r="42" spans="2:40" x14ac:dyDescent="0.2">
      <c r="B42" s="28" t="s">
        <v>67</v>
      </c>
      <c r="C42" s="28" t="s">
        <v>68</v>
      </c>
      <c r="D42" s="28" t="s">
        <v>436</v>
      </c>
      <c r="E42" s="28" t="s">
        <v>430</v>
      </c>
      <c r="F42" s="206">
        <f ca="1">MATCH($C42,_xlfn.ANCHORARRAY(Health!$C$8),0)</f>
        <v>37</v>
      </c>
      <c r="G42" s="22" cm="1">
        <f t="array" aca="1" ref="G42" ca="1">IF(Parameters!$D$31, SUM(IF(ISNUMBER(R42:W42),(IF(R42:W42&gt;=Parameters!$D$37,1,"")),""))+0.5*(SUM(IF(ISNUMBER(R42:W42),(IF(R42:W42&gt;=Parameters!$D$38,1,"")),""))-SUM(IF(ISNUMBER(R42:W42),(IF(R42:W42&gt;=Parameters!$D$37,1,"")),""))),0) +
   IF(Parameters!$D$32,SUM(IF(ISNUMBER(R42:W42),(IF(R42:W42&gt;=Parameters!$D$41,1,"")),"")),0) +
   IF(Parameters!$D$33,AVERAGE(IF(ISNUMBER(R42:W42),R42:W42)),0) +
   IF(Parameters!$D$34,IF(OR(IF(ISNUMBER(R42:W42),R42:W42)=0),0,GEOMEAN(IF(ISNUMBER(R42:W42),R42:W42))),0)</f>
        <v>0.5</v>
      </c>
      <c r="H42" s="23">
        <f t="shared" ca="1" si="0"/>
        <v>0.5</v>
      </c>
      <c r="I42" s="116" t="str">
        <f t="shared" si="1"/>
        <v/>
      </c>
      <c r="J42" s="22" cm="1">
        <f t="array" aca="1" ref="J42" ca="1">IF(Parameters!$D$31, SUM(IF(ISNUMBER(Y42:AD42),(IF(Y42:AD42&gt;=Parameters!$D$41,1,"")),""))+0.5*(SUM(IF(ISNUMBER(Y42:AD42),(IF(Y42:AD42&gt;=Parameters!$D$42,1,"")),""))-SUM(IF(ISNUMBER(Y42:AD42),(IF(Y42:AD42&gt;=Parameters!$D$41,1,"")),""))),0) +
   IF(Parameters!$D$32,SUM(IF(ISNUMBER(Y42:AD42),(IF(Y42:AD42&gt;=Parameters!$D$41,1,"")),"")),0) +
   IF(Parameters!$D$33,AVERAGE(IF(ISNUMBER(Y42:AD42),Y42:AD42)),0) +
   IF(Parameters!$D$34,IF(OR(IF(ISNUMBER(Y42:AD42),Y42:AD42)=0),0,GEOMEAN(IF(ISNUMBER(Y42:AD42),Y42:AD42))),0)</f>
        <v>1.5</v>
      </c>
      <c r="K42" s="23">
        <f t="shared" ca="1" si="2"/>
        <v>1.5</v>
      </c>
      <c r="L42" s="116" t="str">
        <f t="shared" si="3"/>
        <v/>
      </c>
      <c r="M42" s="21" cm="1">
        <f t="array" aca="1" ref="M42" ca="1">IF(Parameters!$D$31, SUM(IF(ISNUMBER(AF42:AK42),(IF(AF42:AK42&gt;=Parameters!$D$41,1,"")),""))+0.5*(SUM(IF(ISNUMBER(AF42:AK42),(IF(AF42:AK42&gt;=Parameters!$D$42,1,"")),""))-SUM(IF(ISNUMBER(AF42:AK42),(IF(AF42:AK42&gt;=Parameters!$D$41,1,"")),""))),0) +
   IF(Parameters!$D$32,SUM(IF(ISNUMBER(AF42:AK42),(IF(AF42:AK42&gt;=Parameters!$D$41,1,"")),"")),0) +
   IF(Parameters!$D$33,AVERAGE(IF(ISNUMBER(AF42:AK42),AF42:AK42)),0) +
   IF(Parameters!$D$34,IF(OR(IF(ISNUMBER(AF42:AK42),AF42:AK42)=0),0,GEOMEAN(IF(ISNUMBER(AF42:AK42),AF42:AK42))),0)</f>
        <v>1.5</v>
      </c>
      <c r="N42" s="23">
        <f t="shared" ca="1" si="4"/>
        <v>1.5</v>
      </c>
      <c r="O42" s="116" t="str">
        <f t="shared" si="5"/>
        <v>!</v>
      </c>
      <c r="P42" s="24"/>
      <c r="Q42" s="49"/>
      <c r="R42" s="25">
        <f ca="1">IFERROR(INDEX(Health!$G$8:$G$225,MATCH($C42,_xlfn.ANCHORARRAY(Health!$C$8),0)),NA())</f>
        <v>4.0355562548072887</v>
      </c>
      <c r="S42" s="25">
        <f ca="1">IFERROR(INDEX(Food!$G$8:$G$225,MATCH($C42,_xlfn.ANCHORARRAY(Food!$C$8),0)),NA())</f>
        <v>0</v>
      </c>
      <c r="T42" s="25">
        <f ca="1">IFERROR(INDEX(Macro!$G$8:$G$225,MATCH($C42,_xlfn.ANCHORARRAY(Macro!$C$8),0)),NA())</f>
        <v>6.9</v>
      </c>
      <c r="U42" s="25">
        <f ca="1">IFERROR(INDEX(Socioeconomic!$G$8:$G$225,MATCH($C42,_xlfn.ANCHORARRAY(Socioeconomic!$C$8),0)),NA())</f>
        <v>2.985680109168714</v>
      </c>
      <c r="V42" s="25">
        <f ca="1">IFERROR(INDEX('Natural Hazard'!$G$8:$G$225,MATCH($C42,_xlfn.ANCHORARRAY('Natural Hazard'!$C$8),0)),NA())</f>
        <v>0</v>
      </c>
      <c r="W42" s="25">
        <f ca="1">IFERROR(INDEX(Conflict!$G$8:$G$225,MATCH($C42,_xlfn.ANCHORARRAY(Conflict!$C$8),0)),NA())</f>
        <v>2.263705050888372</v>
      </c>
      <c r="X42" s="50"/>
      <c r="Y42" s="25">
        <f ca="1">IFERROR(INDEX(Health!$H$8:$H$225,MATCH($C42,_xlfn.ANCHORARRAY(Health!$C$8),0)),NA())</f>
        <v>2.3265306122448899</v>
      </c>
      <c r="Z42" s="25">
        <f ca="1">IFERROR(INDEX(Food!$H$8:$H$225,MATCH($C42,_xlfn.ANCHORARRAY(Food!$C$8),0)),NA())</f>
        <v>1.1233352634626499</v>
      </c>
      <c r="AA42" s="25">
        <f ca="1">IFERROR(INDEX(Macro!$H$8:$H$225,MATCH($C42,_xlfn.ANCHORARRAY(Macro!$C$8),0)),NA())</f>
        <v>7</v>
      </c>
      <c r="AB42" s="25">
        <f ca="1">IFERROR(INDEX(Socioeconomic!$H$8:$H$225,MATCH($C42,_xlfn.ANCHORARRAY(Socioeconomic!$C$8),0)),NA())</f>
        <v>3.71428571428571</v>
      </c>
      <c r="AC42" s="25">
        <f ca="1">IFERROR(INDEX('Natural Hazard'!$H$8:$H$225,MATCH($C42,_xlfn.ANCHORARRAY('Natural Hazard'!$C$8),0)),NA())</f>
        <v>10</v>
      </c>
      <c r="AD42" s="25">
        <f ca="1">IFERROR(INDEX(Conflict!$H$8:$H$225,MATCH($C42,_xlfn.ANCHORARRAY(Conflict!$C$8),0)),NA())</f>
        <v>0.73205150820250398</v>
      </c>
      <c r="AE42" s="50"/>
      <c r="AF42" s="25">
        <f ca="1">IFERROR(INDEX(Health!$I$8:$I$225,MATCH($C42,_xlfn.ANCHORARRAY(Health!$C$8),0)),NA())</f>
        <v>7</v>
      </c>
      <c r="AG42" s="25" t="e">
        <f ca="1">IFERROR(INDEX(Food!$I$8:$I$225,MATCH($C42,_xlfn.ANCHORARRAY(Food!$C$8),0)),NA())</f>
        <v>#N/A</v>
      </c>
      <c r="AH42" s="25">
        <f ca="1">IFERROR(INDEX(Macro!$I$8:$I$225,MATCH($C42,_xlfn.ANCHORARRAY(Macro!$C$8),0)),NA())</f>
        <v>7</v>
      </c>
      <c r="AI42" s="25">
        <f ca="1">IFERROR(INDEX(Socioeconomic!$I$8:$I$225,MATCH($C42,_xlfn.ANCHORARRAY(Socioeconomic!$C$8),0)),NA())</f>
        <v>2.4</v>
      </c>
      <c r="AJ42" s="25">
        <f ca="1">IFERROR(INDEX('Natural Hazard'!$I$8:$I$225,MATCH($C42,_xlfn.ANCHORARRAY('Natural Hazard'!$C$8),0)),NA())</f>
        <v>0</v>
      </c>
      <c r="AK42" s="25">
        <f ca="1">IFERROR(INDEX(Conflict!$I$8:$I$225,MATCH($C42,_xlfn.ANCHORARRAY(Conflict!$C$8),0)),NA())</f>
        <v>7</v>
      </c>
      <c r="AL42" s="49"/>
      <c r="AM42" s="25">
        <f>IFERROR(INDEX('Data Reliability'!$G$6:$G$409,MATCH($C42,'Data Reliability'!$E$6:$E$409,0)),NA())</f>
        <v>0</v>
      </c>
      <c r="AN42" s="25">
        <f>IFERROR(INDEX('Data Reliability'!$H$6:$H$409,MATCH($C42,'Data Reliability'!$E$6:$E$409,0)),NA())</f>
        <v>0.358333333333333</v>
      </c>
    </row>
    <row r="43" spans="2:40" x14ac:dyDescent="0.2">
      <c r="B43" s="28" t="s">
        <v>774</v>
      </c>
      <c r="C43" s="28" t="s">
        <v>69</v>
      </c>
      <c r="D43" s="28" t="s">
        <v>432</v>
      </c>
      <c r="E43" s="28" t="s">
        <v>429</v>
      </c>
      <c r="F43" s="206">
        <f ca="1">MATCH($C43,_xlfn.ANCHORARRAY(Health!$C$8),0)</f>
        <v>38</v>
      </c>
      <c r="G43" s="22" cm="1">
        <f t="array" aca="1" ref="G43" ca="1">IF(Parameters!$D$31, SUM(IF(ISNUMBER(R43:W43),(IF(R43:W43&gt;=Parameters!$D$37,1,"")),""))+0.5*(SUM(IF(ISNUMBER(R43:W43),(IF(R43:W43&gt;=Parameters!$D$38,1,"")),""))-SUM(IF(ISNUMBER(R43:W43),(IF(R43:W43&gt;=Parameters!$D$37,1,"")),""))),0) +
   IF(Parameters!$D$32,SUM(IF(ISNUMBER(R43:W43),(IF(R43:W43&gt;=Parameters!$D$41,1,"")),"")),0) +
   IF(Parameters!$D$33,AVERAGE(IF(ISNUMBER(R43:W43),R43:W43)),0) +
   IF(Parameters!$D$34,IF(OR(IF(ISNUMBER(R43:W43),R43:W43)=0),0,GEOMEAN(IF(ISNUMBER(R43:W43),R43:W43))),0)</f>
        <v>0.5</v>
      </c>
      <c r="H43" s="23">
        <f t="shared" ca="1" si="0"/>
        <v>0.5</v>
      </c>
      <c r="I43" s="116" t="str">
        <f t="shared" si="1"/>
        <v/>
      </c>
      <c r="J43" s="22" cm="1">
        <f t="array" aca="1" ref="J43" ca="1">IF(Parameters!$D$31, SUM(IF(ISNUMBER(Y43:AD43),(IF(Y43:AD43&gt;=Parameters!$D$41,1,"")),""))+0.5*(SUM(IF(ISNUMBER(Y43:AD43),(IF(Y43:AD43&gt;=Parameters!$D$42,1,"")),""))-SUM(IF(ISNUMBER(Y43:AD43),(IF(Y43:AD43&gt;=Parameters!$D$41,1,"")),""))),0) +
   IF(Parameters!$D$32,SUM(IF(ISNUMBER(Y43:AD43),(IF(Y43:AD43&gt;=Parameters!$D$41,1,"")),"")),0) +
   IF(Parameters!$D$33,AVERAGE(IF(ISNUMBER(Y43:AD43),Y43:AD43)),0) +
   IF(Parameters!$D$34,IF(OR(IF(ISNUMBER(Y43:AD43),Y43:AD43)=0),0,GEOMEAN(IF(ISNUMBER(Y43:AD43),Y43:AD43))),0)</f>
        <v>2</v>
      </c>
      <c r="K43" s="23">
        <f t="shared" ca="1" si="2"/>
        <v>2</v>
      </c>
      <c r="L43" s="116" t="str">
        <f t="shared" si="3"/>
        <v/>
      </c>
      <c r="M43" s="21" cm="1">
        <f t="array" aca="1" ref="M43" ca="1">IF(Parameters!$D$31, SUM(IF(ISNUMBER(AF43:AK43),(IF(AF43:AK43&gt;=Parameters!$D$41,1,"")),""))+0.5*(SUM(IF(ISNUMBER(AF43:AK43),(IF(AF43:AK43&gt;=Parameters!$D$42,1,"")),""))-SUM(IF(ISNUMBER(AF43:AK43),(IF(AF43:AK43&gt;=Parameters!$D$41,1,"")),""))),0) +
   IF(Parameters!$D$32,SUM(IF(ISNUMBER(AF43:AK43),(IF(AF43:AK43&gt;=Parameters!$D$41,1,"")),"")),0) +
   IF(Parameters!$D$33,AVERAGE(IF(ISNUMBER(AF43:AK43),AF43:AK43)),0) +
   IF(Parameters!$D$34,IF(OR(IF(ISNUMBER(AF43:AK43),AF43:AK43)=0),0,GEOMEAN(IF(ISNUMBER(AF43:AK43),AF43:AK43))),0)</f>
        <v>0.5</v>
      </c>
      <c r="N43" s="23">
        <f t="shared" ca="1" si="4"/>
        <v>0.5</v>
      </c>
      <c r="O43" s="116" t="str">
        <f t="shared" si="5"/>
        <v>!</v>
      </c>
      <c r="P43" s="24"/>
      <c r="Q43" s="49"/>
      <c r="R43" s="25">
        <f ca="1">IFERROR(INDEX(Health!$G$8:$G$225,MATCH($C43,_xlfn.ANCHORARRAY(Health!$C$8),0)),NA())</f>
        <v>0</v>
      </c>
      <c r="S43" s="25">
        <f ca="1">IFERROR(INDEX(Food!$G$8:$G$225,MATCH($C43,_xlfn.ANCHORARRAY(Food!$C$8),0)),NA())</f>
        <v>0</v>
      </c>
      <c r="T43" s="25">
        <f ca="1">IFERROR(INDEX(Macro!$G$8:$G$225,MATCH($C43,_xlfn.ANCHORARRAY(Macro!$C$8),0)),NA())</f>
        <v>6.9</v>
      </c>
      <c r="U43" s="25">
        <f ca="1">IFERROR(INDEX(Socioeconomic!$G$8:$G$225,MATCH($C43,_xlfn.ANCHORARRAY(Socioeconomic!$C$8),0)),NA())</f>
        <v>0</v>
      </c>
      <c r="V43" s="25">
        <f ca="1">IFERROR(INDEX('Natural Hazard'!$G$8:$G$225,MATCH($C43,_xlfn.ANCHORARRAY('Natural Hazard'!$C$8),0)),NA())</f>
        <v>0</v>
      </c>
      <c r="W43" s="25">
        <f ca="1">IFERROR(INDEX(Conflict!$G$8:$G$225,MATCH($C43,_xlfn.ANCHORARRAY(Conflict!$C$8),0)),NA())</f>
        <v>0</v>
      </c>
      <c r="X43" s="50"/>
      <c r="Y43" s="25">
        <f ca="1">IFERROR(INDEX(Health!$H$8:$H$225,MATCH($C43,_xlfn.ANCHORARRAY(Health!$C$8),0)),NA())</f>
        <v>7.0787172011661799</v>
      </c>
      <c r="Z43" s="25">
        <f ca="1">IFERROR(INDEX(Food!$H$8:$H$225,MATCH($C43,_xlfn.ANCHORARRAY(Food!$C$8),0)),NA())</f>
        <v>9.1430225825130194</v>
      </c>
      <c r="AA43" s="25">
        <f ca="1">IFERROR(INDEX(Macro!$H$8:$H$225,MATCH($C43,_xlfn.ANCHORARRAY(Macro!$C$8),0)),NA())</f>
        <v>7</v>
      </c>
      <c r="AB43" s="25">
        <f ca="1">IFERROR(INDEX(Socioeconomic!$H$8:$H$225,MATCH($C43,_xlfn.ANCHORARRAY(Socioeconomic!$C$8),0)),NA())</f>
        <v>8</v>
      </c>
      <c r="AC43" s="25">
        <f ca="1">IFERROR(INDEX('Natural Hazard'!$H$8:$H$225,MATCH($C43,_xlfn.ANCHORARRAY('Natural Hazard'!$C$8),0)),NA())</f>
        <v>4.6666666666666599</v>
      </c>
      <c r="AD43" s="25">
        <f ca="1">IFERROR(INDEX(Conflict!$H$8:$H$225,MATCH($C43,_xlfn.ANCHORARRAY(Conflict!$C$8),0)),NA())</f>
        <v>5.5829952372552398</v>
      </c>
      <c r="AE43" s="50"/>
      <c r="AF43" s="25">
        <f ca="1">IFERROR(INDEX(Health!$I$8:$I$225,MATCH($C43,_xlfn.ANCHORARRAY(Health!$C$8),0)),NA())</f>
        <v>0</v>
      </c>
      <c r="AG43" s="25" t="e">
        <f ca="1">IFERROR(INDEX(Food!$I$8:$I$225,MATCH($C43,_xlfn.ANCHORARRAY(Food!$C$8),0)),NA())</f>
        <v>#N/A</v>
      </c>
      <c r="AH43" s="25">
        <f ca="1">IFERROR(INDEX(Macro!$I$8:$I$225,MATCH($C43,_xlfn.ANCHORARRAY(Macro!$C$8),0)),NA())</f>
        <v>7</v>
      </c>
      <c r="AI43" s="25">
        <f ca="1">IFERROR(INDEX(Socioeconomic!$I$8:$I$225,MATCH($C43,_xlfn.ANCHORARRAY(Socioeconomic!$C$8),0)),NA())</f>
        <v>0</v>
      </c>
      <c r="AJ43" s="25">
        <f ca="1">IFERROR(INDEX('Natural Hazard'!$I$8:$I$225,MATCH($C43,_xlfn.ANCHORARRAY('Natural Hazard'!$C$8),0)),NA())</f>
        <v>0</v>
      </c>
      <c r="AK43" s="25">
        <f ca="1">IFERROR(INDEX(Conflict!$I$8:$I$225,MATCH($C43,_xlfn.ANCHORARRAY(Conflict!$C$8),0)),NA())</f>
        <v>0</v>
      </c>
      <c r="AL43" s="49"/>
      <c r="AM43" s="25">
        <f>IFERROR(INDEX('Data Reliability'!$G$6:$G$409,MATCH($C43,'Data Reliability'!$E$6:$E$409,0)),NA())</f>
        <v>0</v>
      </c>
      <c r="AN43" s="25">
        <f>IFERROR(INDEX('Data Reliability'!$H$6:$H$409,MATCH($C43,'Data Reliability'!$E$6:$E$409,0)),NA())</f>
        <v>0.47499999999999998</v>
      </c>
    </row>
    <row r="44" spans="2:40" x14ac:dyDescent="0.2">
      <c r="B44" s="28" t="s">
        <v>70</v>
      </c>
      <c r="C44" s="28" t="s">
        <v>71</v>
      </c>
      <c r="D44" s="28" t="s">
        <v>432</v>
      </c>
      <c r="E44" s="28" t="s">
        <v>535</v>
      </c>
      <c r="F44" s="206">
        <f ca="1">MATCH($C44,_xlfn.ANCHORARRAY(Health!$C$8),0)</f>
        <v>39</v>
      </c>
      <c r="G44" s="22" cm="1">
        <f t="array" aca="1" ref="G44" ca="1">IF(Parameters!$D$31, SUM(IF(ISNUMBER(R44:W44),(IF(R44:W44&gt;=Parameters!$D$37,1,"")),""))+0.5*(SUM(IF(ISNUMBER(R44:W44),(IF(R44:W44&gt;=Parameters!$D$38,1,"")),""))-SUM(IF(ISNUMBER(R44:W44),(IF(R44:W44&gt;=Parameters!$D$37,1,"")),""))),0) +
   IF(Parameters!$D$32,SUM(IF(ISNUMBER(R44:W44),(IF(R44:W44&gt;=Parameters!$D$41,1,"")),"")),0) +
   IF(Parameters!$D$33,AVERAGE(IF(ISNUMBER(R44:W44),R44:W44)),0) +
   IF(Parameters!$D$34,IF(OR(IF(ISNUMBER(R44:W44),R44:W44)=0),0,GEOMEAN(IF(ISNUMBER(R44:W44),R44:W44))),0)</f>
        <v>2</v>
      </c>
      <c r="H44" s="23">
        <f t="shared" ca="1" si="0"/>
        <v>2</v>
      </c>
      <c r="I44" s="116" t="str">
        <f t="shared" si="1"/>
        <v/>
      </c>
      <c r="J44" s="22" cm="1">
        <f t="array" aca="1" ref="J44" ca="1">IF(Parameters!$D$31, SUM(IF(ISNUMBER(Y44:AD44),(IF(Y44:AD44&gt;=Parameters!$D$41,1,"")),""))+0.5*(SUM(IF(ISNUMBER(Y44:AD44),(IF(Y44:AD44&gt;=Parameters!$D$42,1,"")),""))-SUM(IF(ISNUMBER(Y44:AD44),(IF(Y44:AD44&gt;=Parameters!$D$41,1,"")),""))),0) +
   IF(Parameters!$D$32,SUM(IF(ISNUMBER(Y44:AD44),(IF(Y44:AD44&gt;=Parameters!$D$41,1,"")),"")),0) +
   IF(Parameters!$D$33,AVERAGE(IF(ISNUMBER(Y44:AD44),Y44:AD44)),0) +
   IF(Parameters!$D$34,IF(OR(IF(ISNUMBER(Y44:AD44),Y44:AD44)=0),0,GEOMEAN(IF(ISNUMBER(Y44:AD44),Y44:AD44))),0)</f>
        <v>2.5</v>
      </c>
      <c r="K44" s="23">
        <f t="shared" ca="1" si="2"/>
        <v>2.5</v>
      </c>
      <c r="L44" s="116" t="str">
        <f t="shared" si="3"/>
        <v/>
      </c>
      <c r="M44" s="21" cm="1">
        <f t="array" aca="1" ref="M44" ca="1">IF(Parameters!$D$31, SUM(IF(ISNUMBER(AF44:AK44),(IF(AF44:AK44&gt;=Parameters!$D$41,1,"")),""))+0.5*(SUM(IF(ISNUMBER(AF44:AK44),(IF(AF44:AK44&gt;=Parameters!$D$42,1,"")),""))-SUM(IF(ISNUMBER(AF44:AK44),(IF(AF44:AK44&gt;=Parameters!$D$41,1,"")),""))),0) +
   IF(Parameters!$D$32,SUM(IF(ISNUMBER(AF44:AK44),(IF(AF44:AK44&gt;=Parameters!$D$41,1,"")),"")),0) +
   IF(Parameters!$D$33,AVERAGE(IF(ISNUMBER(AF44:AK44),AF44:AK44)),0) +
   IF(Parameters!$D$34,IF(OR(IF(ISNUMBER(AF44:AK44),AF44:AK44)=0),0,GEOMEAN(IF(ISNUMBER(AF44:AK44),AF44:AK44))),0)</f>
        <v>1</v>
      </c>
      <c r="N44" s="23">
        <f t="shared" ca="1" si="4"/>
        <v>1</v>
      </c>
      <c r="O44" s="116" t="str">
        <f t="shared" si="5"/>
        <v>!</v>
      </c>
      <c r="P44" s="24"/>
      <c r="Q44" s="49"/>
      <c r="R44" s="25">
        <f ca="1">IFERROR(INDEX(Health!$G$8:$G$225,MATCH($C44,_xlfn.ANCHORARRAY(Health!$C$8),0)),NA())</f>
        <v>8.8525333627598091</v>
      </c>
      <c r="S44" s="25">
        <f ca="1">IFERROR(INDEX(Food!$G$8:$G$225,MATCH($C44,_xlfn.ANCHORARRAY(Food!$C$8),0)),NA())</f>
        <v>5.2455622736632312</v>
      </c>
      <c r="T44" s="25">
        <f ca="1">IFERROR(INDEX(Macro!$G$8:$G$225,MATCH($C44,_xlfn.ANCHORARRAY(Macro!$C$8),0)),NA())</f>
        <v>0</v>
      </c>
      <c r="U44" s="25">
        <f ca="1">IFERROR(INDEX(Socioeconomic!$G$8:$G$225,MATCH($C44,_xlfn.ANCHORARRAY(Socioeconomic!$C$8),0)),NA())</f>
        <v>0</v>
      </c>
      <c r="V44" s="25">
        <f ca="1">IFERROR(INDEX('Natural Hazard'!$G$8:$G$225,MATCH($C44,_xlfn.ANCHORARRAY('Natural Hazard'!$C$8),0)),NA())</f>
        <v>0</v>
      </c>
      <c r="W44" s="25">
        <f ca="1">IFERROR(INDEX(Conflict!$G$8:$G$225,MATCH($C44,_xlfn.ANCHORARRAY(Conflict!$C$8),0)),NA())</f>
        <v>5.859927226490786</v>
      </c>
      <c r="X44" s="50"/>
      <c r="Y44" s="25">
        <f ca="1">IFERROR(INDEX(Health!$H$8:$H$225,MATCH($C44,_xlfn.ANCHORARRAY(Health!$C$8),0)),NA())</f>
        <v>7.83673469387755</v>
      </c>
      <c r="Z44" s="25">
        <f ca="1">IFERROR(INDEX(Food!$H$8:$H$225,MATCH($C44,_xlfn.ANCHORARRAY(Food!$C$8),0)),NA())</f>
        <v>9.1719745222929898</v>
      </c>
      <c r="AA44" s="25">
        <f ca="1">IFERROR(INDEX(Macro!$H$8:$H$225,MATCH($C44,_xlfn.ANCHORARRAY(Macro!$C$8),0)),NA())</f>
        <v>0</v>
      </c>
      <c r="AB44" s="25">
        <f ca="1">IFERROR(INDEX(Socioeconomic!$H$8:$H$225,MATCH($C44,_xlfn.ANCHORARRAY(Socioeconomic!$C$8),0)),NA())</f>
        <v>8.2857142857142794</v>
      </c>
      <c r="AC44" s="25">
        <f ca="1">IFERROR(INDEX('Natural Hazard'!$H$8:$H$225,MATCH($C44,_xlfn.ANCHORARRAY('Natural Hazard'!$C$8),0)),NA())</f>
        <v>4.6666666666666599</v>
      </c>
      <c r="AD44" s="25">
        <f ca="1">IFERROR(INDEX(Conflict!$H$8:$H$225,MATCH($C44,_xlfn.ANCHORARRAY(Conflict!$C$8),0)),NA())</f>
        <v>10</v>
      </c>
      <c r="AE44" s="50"/>
      <c r="AF44" s="25">
        <f ca="1">IFERROR(INDEX(Health!$I$8:$I$225,MATCH($C44,_xlfn.ANCHORARRAY(Health!$C$8),0)),NA())</f>
        <v>10</v>
      </c>
      <c r="AG44" s="25">
        <f ca="1">IFERROR(INDEX(Food!$I$8:$I$225,MATCH($C44,_xlfn.ANCHORARRAY(Food!$C$8),0)),NA())</f>
        <v>3</v>
      </c>
      <c r="AH44" s="25">
        <f ca="1">IFERROR(INDEX(Macro!$I$8:$I$225,MATCH($C44,_xlfn.ANCHORARRAY(Macro!$C$8),0)),NA())</f>
        <v>0</v>
      </c>
      <c r="AI44" s="25">
        <f ca="1">IFERROR(INDEX(Socioeconomic!$I$8:$I$225,MATCH($C44,_xlfn.ANCHORARRAY(Socioeconomic!$C$8),0)),NA())</f>
        <v>0</v>
      </c>
      <c r="AJ44" s="25">
        <f ca="1">IFERROR(INDEX('Natural Hazard'!$I$8:$I$225,MATCH($C44,_xlfn.ANCHORARRAY('Natural Hazard'!$C$8),0)),NA())</f>
        <v>0</v>
      </c>
      <c r="AK44" s="25">
        <f ca="1">IFERROR(INDEX(Conflict!$I$8:$I$225,MATCH($C44,_xlfn.ANCHORARRAY(Conflict!$C$8),0)),NA())</f>
        <v>3.4338747099767999</v>
      </c>
      <c r="AL44" s="49"/>
      <c r="AM44" s="25">
        <f>IFERROR(INDEX('Data Reliability'!$G$6:$G$409,MATCH($C44,'Data Reliability'!$E$6:$E$409,0)),NA())</f>
        <v>0</v>
      </c>
      <c r="AN44" s="25">
        <f>IFERROR(INDEX('Data Reliability'!$H$6:$H$409,MATCH($C44,'Data Reliability'!$E$6:$E$409,0)),NA())</f>
        <v>0.33611111111111103</v>
      </c>
    </row>
    <row r="45" spans="2:40" x14ac:dyDescent="0.2">
      <c r="B45" s="28" t="s">
        <v>737</v>
      </c>
      <c r="C45" s="28" t="s">
        <v>72</v>
      </c>
      <c r="D45" s="28" t="s">
        <v>432</v>
      </c>
      <c r="E45" s="28" t="s">
        <v>429</v>
      </c>
      <c r="F45" s="206">
        <f ca="1">MATCH($C45,_xlfn.ANCHORARRAY(Health!$C$8),0)</f>
        <v>40</v>
      </c>
      <c r="G45" s="22" cm="1">
        <f t="array" aca="1" ref="G45" ca="1">IF(Parameters!$D$31, SUM(IF(ISNUMBER(R45:W45),(IF(R45:W45&gt;=Parameters!$D$37,1,"")),""))+0.5*(SUM(IF(ISNUMBER(R45:W45),(IF(R45:W45&gt;=Parameters!$D$38,1,"")),""))-SUM(IF(ISNUMBER(R45:W45),(IF(R45:W45&gt;=Parameters!$D$37,1,"")),""))),0) +
   IF(Parameters!$D$32,SUM(IF(ISNUMBER(R45:W45),(IF(R45:W45&gt;=Parameters!$D$41,1,"")),"")),0) +
   IF(Parameters!$D$33,AVERAGE(IF(ISNUMBER(R45:W45),R45:W45)),0) +
   IF(Parameters!$D$34,IF(OR(IF(ISNUMBER(R45:W45),R45:W45)=0),0,GEOMEAN(IF(ISNUMBER(R45:W45),R45:W45))),0)</f>
        <v>2.5</v>
      </c>
      <c r="H45" s="23">
        <f t="shared" ca="1" si="0"/>
        <v>2.5</v>
      </c>
      <c r="I45" s="116" t="str">
        <f t="shared" si="1"/>
        <v/>
      </c>
      <c r="J45" s="22" cm="1">
        <f t="array" aca="1" ref="J45" ca="1">IF(Parameters!$D$31, SUM(IF(ISNUMBER(Y45:AD45),(IF(Y45:AD45&gt;=Parameters!$D$41,1,"")),""))+0.5*(SUM(IF(ISNUMBER(Y45:AD45),(IF(Y45:AD45&gt;=Parameters!$D$42,1,"")),""))-SUM(IF(ISNUMBER(Y45:AD45),(IF(Y45:AD45&gt;=Parameters!$D$41,1,"")),""))),0) +
   IF(Parameters!$D$32,SUM(IF(ISNUMBER(Y45:AD45),(IF(Y45:AD45&gt;=Parameters!$D$41,1,"")),"")),0) +
   IF(Parameters!$D$33,AVERAGE(IF(ISNUMBER(Y45:AD45),Y45:AD45)),0) +
   IF(Parameters!$D$34,IF(OR(IF(ISNUMBER(Y45:AD45),Y45:AD45)=0),0,GEOMEAN(IF(ISNUMBER(Y45:AD45),Y45:AD45))),0)</f>
        <v>3.5</v>
      </c>
      <c r="K45" s="23">
        <f t="shared" ca="1" si="2"/>
        <v>3.5</v>
      </c>
      <c r="L45" s="116" t="str">
        <f t="shared" si="3"/>
        <v/>
      </c>
      <c r="M45" s="21" cm="1">
        <f t="array" aca="1" ref="M45" ca="1">IF(Parameters!$D$31, SUM(IF(ISNUMBER(AF45:AK45),(IF(AF45:AK45&gt;=Parameters!$D$41,1,"")),""))+0.5*(SUM(IF(ISNUMBER(AF45:AK45),(IF(AF45:AK45&gt;=Parameters!$D$42,1,"")),""))-SUM(IF(ISNUMBER(AF45:AK45),(IF(AF45:AK45&gt;=Parameters!$D$41,1,"")),""))),0) +
   IF(Parameters!$D$32,SUM(IF(ISNUMBER(AF45:AK45),(IF(AF45:AK45&gt;=Parameters!$D$41,1,"")),"")),0) +
   IF(Parameters!$D$33,AVERAGE(IF(ISNUMBER(AF45:AK45),AF45:AK45)),0) +
   IF(Parameters!$D$34,IF(OR(IF(ISNUMBER(AF45:AK45),AF45:AK45)=0),0,GEOMEAN(IF(ISNUMBER(AF45:AK45),AF45:AK45))),0)</f>
        <v>1.5</v>
      </c>
      <c r="N45" s="23">
        <f t="shared" ca="1" si="4"/>
        <v>1.5</v>
      </c>
      <c r="O45" s="116" t="str">
        <f t="shared" si="5"/>
        <v/>
      </c>
      <c r="P45" s="24"/>
      <c r="Q45" s="49"/>
      <c r="R45" s="25">
        <f ca="1">IFERROR(INDEX(Health!$G$8:$G$225,MATCH($C45,_xlfn.ANCHORARRAY(Health!$C$8),0)),NA())</f>
        <v>9.25505141403249</v>
      </c>
      <c r="S45" s="25">
        <f ca="1">IFERROR(INDEX(Food!$G$8:$G$225,MATCH($C45,_xlfn.ANCHORARRAY(Food!$C$8),0)),NA())</f>
        <v>8.3666002653407556</v>
      </c>
      <c r="T45" s="25">
        <f ca="1">IFERROR(INDEX(Macro!$G$8:$G$225,MATCH($C45,_xlfn.ANCHORARRAY(Macro!$C$8),0)),NA())</f>
        <v>6.7778296782630276</v>
      </c>
      <c r="U45" s="25">
        <f ca="1">IFERROR(INDEX(Socioeconomic!$G$8:$G$225,MATCH($C45,_xlfn.ANCHORARRAY(Socioeconomic!$C$8),0)),NA())</f>
        <v>0</v>
      </c>
      <c r="V45" s="25">
        <f ca="1">IFERROR(INDEX('Natural Hazard'!$G$8:$G$225,MATCH($C45,_xlfn.ANCHORARRAY('Natural Hazard'!$C$8),0)),NA())</f>
        <v>0</v>
      </c>
      <c r="W45" s="25">
        <f ca="1">IFERROR(INDEX(Conflict!$G$8:$G$225,MATCH($C45,_xlfn.ANCHORARRAY(Conflict!$C$8),0)),NA())</f>
        <v>0</v>
      </c>
      <c r="X45" s="50"/>
      <c r="Y45" s="25">
        <f ca="1">IFERROR(INDEX(Health!$H$8:$H$225,MATCH($C45,_xlfn.ANCHORARRAY(Health!$C$8),0)),NA())</f>
        <v>8.56559766763848</v>
      </c>
      <c r="Z45" s="25">
        <f ca="1">IFERROR(INDEX(Food!$H$8:$H$225,MATCH($C45,_xlfn.ANCHORARRAY(Food!$C$8),0)),NA())</f>
        <v>10</v>
      </c>
      <c r="AA45" s="25">
        <f ca="1">IFERROR(INDEX(Macro!$H$8:$H$225,MATCH($C45,_xlfn.ANCHORARRAY(Macro!$C$8),0)),NA())</f>
        <v>7.6122759921642604</v>
      </c>
      <c r="AB45" s="25">
        <f ca="1">IFERROR(INDEX(Socioeconomic!$H$8:$H$225,MATCH($C45,_xlfn.ANCHORARRAY(Socioeconomic!$C$8),0)),NA())</f>
        <v>9.2857142857142794</v>
      </c>
      <c r="AC45" s="25">
        <f ca="1">IFERROR(INDEX('Natural Hazard'!$H$8:$H$225,MATCH($C45,_xlfn.ANCHORARRAY('Natural Hazard'!$C$8),0)),NA())</f>
        <v>5.9999999999999902</v>
      </c>
      <c r="AD45" s="25">
        <f ca="1">IFERROR(INDEX(Conflict!$H$8:$H$225,MATCH($C45,_xlfn.ANCHORARRAY(Conflict!$C$8),0)),NA())</f>
        <v>10</v>
      </c>
      <c r="AE45" s="50"/>
      <c r="AF45" s="25">
        <f ca="1">IFERROR(INDEX(Health!$I$8:$I$225,MATCH($C45,_xlfn.ANCHORARRAY(Health!$C$8),0)),NA())</f>
        <v>10</v>
      </c>
      <c r="AG45" s="25">
        <f ca="1">IFERROR(INDEX(Food!$I$8:$I$225,MATCH($C45,_xlfn.ANCHORARRAY(Food!$C$8),0)),NA())</f>
        <v>7</v>
      </c>
      <c r="AH45" s="25">
        <f ca="1">IFERROR(INDEX(Macro!$I$8:$I$225,MATCH($C45,_xlfn.ANCHORARRAY(Macro!$C$8),0)),NA())</f>
        <v>6.0348541217936198</v>
      </c>
      <c r="AI45" s="25">
        <f ca="1">IFERROR(INDEX(Socioeconomic!$I$8:$I$225,MATCH($C45,_xlfn.ANCHORARRAY(Socioeconomic!$C$8),0)),NA())</f>
        <v>0</v>
      </c>
      <c r="AJ45" s="25">
        <f ca="1">IFERROR(INDEX('Natural Hazard'!$I$8:$I$225,MATCH($C45,_xlfn.ANCHORARRAY('Natural Hazard'!$C$8),0)),NA())</f>
        <v>0</v>
      </c>
      <c r="AK45" s="25">
        <f ca="1">IFERROR(INDEX(Conflict!$I$8:$I$225,MATCH($C45,_xlfn.ANCHORARRAY(Conflict!$C$8),0)),NA())</f>
        <v>0</v>
      </c>
      <c r="AL45" s="49"/>
      <c r="AM45" s="25">
        <f>IFERROR(INDEX('Data Reliability'!$G$6:$G$409,MATCH($C45,'Data Reliability'!$E$6:$E$409,0)),NA())</f>
        <v>8.3333333333333301E-2</v>
      </c>
      <c r="AN45" s="25">
        <f>IFERROR(INDEX('Data Reliability'!$H$6:$H$409,MATCH($C45,'Data Reliability'!$E$6:$E$409,0)),NA())</f>
        <v>0.33055555555555599</v>
      </c>
    </row>
    <row r="46" spans="2:40" x14ac:dyDescent="0.2">
      <c r="B46" s="28" t="s">
        <v>738</v>
      </c>
      <c r="C46" s="28" t="s">
        <v>73</v>
      </c>
      <c r="D46" s="28" t="s">
        <v>432</v>
      </c>
      <c r="E46" s="28" t="s">
        <v>535</v>
      </c>
      <c r="F46" s="206">
        <f ca="1">MATCH($C46,_xlfn.ANCHORARRAY(Health!$C$8),0)</f>
        <v>41</v>
      </c>
      <c r="G46" s="22" cm="1">
        <f t="array" aca="1" ref="G46" ca="1">IF(Parameters!$D$31, SUM(IF(ISNUMBER(R46:W46),(IF(R46:W46&gt;=Parameters!$D$37,1,"")),""))+0.5*(SUM(IF(ISNUMBER(R46:W46),(IF(R46:W46&gt;=Parameters!$D$38,1,"")),""))-SUM(IF(ISNUMBER(R46:W46),(IF(R46:W46&gt;=Parameters!$D$37,1,"")),""))),0) +
   IF(Parameters!$D$32,SUM(IF(ISNUMBER(R46:W46),(IF(R46:W46&gt;=Parameters!$D$41,1,"")),"")),0) +
   IF(Parameters!$D$33,AVERAGE(IF(ISNUMBER(R46:W46),R46:W46)),0) +
   IF(Parameters!$D$34,IF(OR(IF(ISNUMBER(R46:W46),R46:W46)=0),0,GEOMEAN(IF(ISNUMBER(R46:W46),R46:W46))),0)</f>
        <v>2.5</v>
      </c>
      <c r="H46" s="23">
        <f t="shared" ca="1" si="0"/>
        <v>2.5</v>
      </c>
      <c r="I46" s="116" t="str">
        <f t="shared" si="1"/>
        <v/>
      </c>
      <c r="J46" s="22" cm="1">
        <f t="array" aca="1" ref="J46" ca="1">IF(Parameters!$D$31, SUM(IF(ISNUMBER(Y46:AD46),(IF(Y46:AD46&gt;=Parameters!$D$41,1,"")),""))+0.5*(SUM(IF(ISNUMBER(Y46:AD46),(IF(Y46:AD46&gt;=Parameters!$D$42,1,"")),""))-SUM(IF(ISNUMBER(Y46:AD46),(IF(Y46:AD46&gt;=Parameters!$D$41,1,"")),""))),0) +
   IF(Parameters!$D$32,SUM(IF(ISNUMBER(Y46:AD46),(IF(Y46:AD46&gt;=Parameters!$D$41,1,"")),"")),0) +
   IF(Parameters!$D$33,AVERAGE(IF(ISNUMBER(Y46:AD46),Y46:AD46)),0) +
   IF(Parameters!$D$34,IF(OR(IF(ISNUMBER(Y46:AD46),Y46:AD46)=0),0,GEOMEAN(IF(ISNUMBER(Y46:AD46),Y46:AD46))),0)</f>
        <v>4</v>
      </c>
      <c r="K46" s="23">
        <f t="shared" ca="1" si="2"/>
        <v>4</v>
      </c>
      <c r="L46" s="116" t="str">
        <f t="shared" si="3"/>
        <v/>
      </c>
      <c r="M46" s="21" cm="1">
        <f t="array" aca="1" ref="M46" ca="1">IF(Parameters!$D$31, SUM(IF(ISNUMBER(AF46:AK46),(IF(AF46:AK46&gt;=Parameters!$D$41,1,"")),""))+0.5*(SUM(IF(ISNUMBER(AF46:AK46),(IF(AF46:AK46&gt;=Parameters!$D$42,1,"")),""))-SUM(IF(ISNUMBER(AF46:AK46),(IF(AF46:AK46&gt;=Parameters!$D$41,1,"")),""))),0) +
   IF(Parameters!$D$32,SUM(IF(ISNUMBER(AF46:AK46),(IF(AF46:AK46&gt;=Parameters!$D$41,1,"")),"")),0) +
   IF(Parameters!$D$33,AVERAGE(IF(ISNUMBER(AF46:AK46),AF46:AK46)),0) +
   IF(Parameters!$D$34,IF(OR(IF(ISNUMBER(AF46:AK46),AF46:AK46)=0),0,GEOMEAN(IF(ISNUMBER(AF46:AK46),AF46:AK46))),0)</f>
        <v>1.5</v>
      </c>
      <c r="N46" s="23">
        <f t="shared" ca="1" si="4"/>
        <v>1.5</v>
      </c>
      <c r="O46" s="116" t="str">
        <f t="shared" si="5"/>
        <v>!</v>
      </c>
      <c r="P46" s="24"/>
      <c r="Q46" s="49"/>
      <c r="R46" s="25">
        <f ca="1">IFERROR(INDEX(Health!$G$8:$G$225,MATCH($C46,_xlfn.ANCHORARRAY(Health!$C$8),0)),NA())</f>
        <v>0</v>
      </c>
      <c r="S46" s="25">
        <f ca="1">IFERROR(INDEX(Food!$G$8:$G$225,MATCH($C46,_xlfn.ANCHORARRAY(Food!$C$8),0)),NA())</f>
        <v>3.1622776601683795</v>
      </c>
      <c r="T46" s="25">
        <f ca="1">IFERROR(INDEX(Macro!$G$8:$G$225,MATCH($C46,_xlfn.ANCHORARRAY(Macro!$C$8),0)),NA())</f>
        <v>10</v>
      </c>
      <c r="U46" s="25">
        <f ca="1">IFERROR(INDEX(Socioeconomic!$G$8:$G$225,MATCH($C46,_xlfn.ANCHORARRAY(Socioeconomic!$C$8),0)),NA())</f>
        <v>6.2163538752618326</v>
      </c>
      <c r="V46" s="25">
        <f ca="1">IFERROR(INDEX('Natural Hazard'!$G$8:$G$225,MATCH($C46,_xlfn.ANCHORARRAY('Natural Hazard'!$C$8),0)),NA())</f>
        <v>0</v>
      </c>
      <c r="W46" s="25">
        <f ca="1">IFERROR(INDEX(Conflict!$G$8:$G$225,MATCH($C46,_xlfn.ANCHORARRAY(Conflict!$C$8),0)),NA())</f>
        <v>8.3666002653407556</v>
      </c>
      <c r="X46" s="50"/>
      <c r="Y46" s="25">
        <f ca="1">IFERROR(INDEX(Health!$H$8:$H$225,MATCH($C46,_xlfn.ANCHORARRAY(Health!$C$8),0)),NA())</f>
        <v>8.5072886297375998</v>
      </c>
      <c r="Z46" s="25">
        <f ca="1">IFERROR(INDEX(Food!$H$8:$H$225,MATCH($C46,_xlfn.ANCHORARRAY(Food!$C$8),0)),NA())</f>
        <v>10</v>
      </c>
      <c r="AA46" s="25">
        <f ca="1">IFERROR(INDEX(Macro!$H$8:$H$225,MATCH($C46,_xlfn.ANCHORARRAY(Macro!$C$8),0)),NA())</f>
        <v>10</v>
      </c>
      <c r="AB46" s="25">
        <f ca="1">IFERROR(INDEX(Socioeconomic!$H$8:$H$225,MATCH($C46,_xlfn.ANCHORARRAY(Socioeconomic!$C$8),0)),NA())</f>
        <v>7.71428571428571</v>
      </c>
      <c r="AC46" s="25">
        <f ca="1">IFERROR(INDEX('Natural Hazard'!$H$8:$H$225,MATCH($C46,_xlfn.ANCHORARRAY('Natural Hazard'!$C$8),0)),NA())</f>
        <v>4.8333333333333304</v>
      </c>
      <c r="AD46" s="25">
        <f ca="1">IFERROR(INDEX(Conflict!$H$8:$H$225,MATCH($C46,_xlfn.ANCHORARRAY(Conflict!$C$8),0)),NA())</f>
        <v>10</v>
      </c>
      <c r="AE46" s="50"/>
      <c r="AF46" s="25">
        <f ca="1">IFERROR(INDEX(Health!$I$8:$I$225,MATCH($C46,_xlfn.ANCHORARRAY(Health!$C$8),0)),NA())</f>
        <v>0</v>
      </c>
      <c r="AG46" s="25">
        <f ca="1">IFERROR(INDEX(Food!$I$8:$I$225,MATCH($C46,_xlfn.ANCHORARRAY(Food!$C$8),0)),NA())</f>
        <v>1</v>
      </c>
      <c r="AH46" s="25">
        <f ca="1">IFERROR(INDEX(Macro!$I$8:$I$225,MATCH($C46,_xlfn.ANCHORARRAY(Macro!$C$8),0)),NA())</f>
        <v>10</v>
      </c>
      <c r="AI46" s="25">
        <f ca="1">IFERROR(INDEX(Socioeconomic!$I$8:$I$225,MATCH($C46,_xlfn.ANCHORARRAY(Socioeconomic!$C$8),0)),NA())</f>
        <v>5.0092849725440702</v>
      </c>
      <c r="AJ46" s="25">
        <f ca="1">IFERROR(INDEX('Natural Hazard'!$I$8:$I$225,MATCH($C46,_xlfn.ANCHORARRAY('Natural Hazard'!$C$8),0)),NA())</f>
        <v>0</v>
      </c>
      <c r="AK46" s="25">
        <f ca="1">IFERROR(INDEX(Conflict!$I$8:$I$225,MATCH($C46,_xlfn.ANCHORARRAY(Conflict!$C$8),0)),NA())</f>
        <v>7</v>
      </c>
      <c r="AL46" s="49"/>
      <c r="AM46" s="25">
        <f>IFERROR(INDEX('Data Reliability'!$G$6:$G$409,MATCH($C46,'Data Reliability'!$E$6:$E$409,0)),NA())</f>
        <v>8.3333333333333301E-2</v>
      </c>
      <c r="AN46" s="25">
        <f>IFERROR(INDEX('Data Reliability'!$H$6:$H$409,MATCH($C46,'Data Reliability'!$E$6:$E$409,0)),NA())</f>
        <v>0.452777777777778</v>
      </c>
    </row>
    <row r="47" spans="2:40" x14ac:dyDescent="0.2">
      <c r="B47" s="28" t="s">
        <v>74</v>
      </c>
      <c r="C47" s="28" t="s">
        <v>75</v>
      </c>
      <c r="D47" s="28" t="s">
        <v>435</v>
      </c>
      <c r="E47" s="28" t="s">
        <v>430</v>
      </c>
      <c r="F47" s="206">
        <f ca="1">MATCH($C47,_xlfn.ANCHORARRAY(Health!$C$8),0)</f>
        <v>42</v>
      </c>
      <c r="G47" s="22" cm="1">
        <f t="array" aca="1" ref="G47" ca="1">IF(Parameters!$D$31, SUM(IF(ISNUMBER(R47:W47),(IF(R47:W47&gt;=Parameters!$D$37,1,"")),""))+0.5*(SUM(IF(ISNUMBER(R47:W47),(IF(R47:W47&gt;=Parameters!$D$38,1,"")),""))-SUM(IF(ISNUMBER(R47:W47),(IF(R47:W47&gt;=Parameters!$D$37,1,"")),""))),0) +
   IF(Parameters!$D$32,SUM(IF(ISNUMBER(R47:W47),(IF(R47:W47&gt;=Parameters!$D$41,1,"")),"")),0) +
   IF(Parameters!$D$33,AVERAGE(IF(ISNUMBER(R47:W47),R47:W47)),0) +
   IF(Parameters!$D$34,IF(OR(IF(ISNUMBER(R47:W47),R47:W47)=0),0,GEOMEAN(IF(ISNUMBER(R47:W47),R47:W47))),0)</f>
        <v>2.5</v>
      </c>
      <c r="H47" s="23">
        <f t="shared" ca="1" si="0"/>
        <v>2.5</v>
      </c>
      <c r="I47" s="116" t="str">
        <f t="shared" si="1"/>
        <v/>
      </c>
      <c r="J47" s="22" cm="1">
        <f t="array" aca="1" ref="J47" ca="1">IF(Parameters!$D$31, SUM(IF(ISNUMBER(Y47:AD47),(IF(Y47:AD47&gt;=Parameters!$D$41,1,"")),""))+0.5*(SUM(IF(ISNUMBER(Y47:AD47),(IF(Y47:AD47&gt;=Parameters!$D$42,1,"")),""))-SUM(IF(ISNUMBER(Y47:AD47),(IF(Y47:AD47&gt;=Parameters!$D$41,1,"")),""))),0) +
   IF(Parameters!$D$32,SUM(IF(ISNUMBER(Y47:AD47),(IF(Y47:AD47&gt;=Parameters!$D$41,1,"")),"")),0) +
   IF(Parameters!$D$33,AVERAGE(IF(ISNUMBER(Y47:AD47),Y47:AD47)),0) +
   IF(Parameters!$D$34,IF(OR(IF(ISNUMBER(Y47:AD47),Y47:AD47)=0),0,GEOMEAN(IF(ISNUMBER(Y47:AD47),Y47:AD47))),0)</f>
        <v>1</v>
      </c>
      <c r="K47" s="23">
        <f t="shared" ca="1" si="2"/>
        <v>1</v>
      </c>
      <c r="L47" s="116" t="str">
        <f t="shared" si="3"/>
        <v/>
      </c>
      <c r="M47" s="21" cm="1">
        <f t="array" aca="1" ref="M47" ca="1">IF(Parameters!$D$31, SUM(IF(ISNUMBER(AF47:AK47),(IF(AF47:AK47&gt;=Parameters!$D$41,1,"")),""))+0.5*(SUM(IF(ISNUMBER(AF47:AK47),(IF(AF47:AK47&gt;=Parameters!$D$42,1,"")),""))-SUM(IF(ISNUMBER(AF47:AK47),(IF(AF47:AK47&gt;=Parameters!$D$41,1,"")),""))),0) +
   IF(Parameters!$D$32,SUM(IF(ISNUMBER(AF47:AK47),(IF(AF47:AK47&gt;=Parameters!$D$41,1,"")),"")),0) +
   IF(Parameters!$D$33,AVERAGE(IF(ISNUMBER(AF47:AK47),AF47:AK47)),0) +
   IF(Parameters!$D$34,IF(OR(IF(ISNUMBER(AF47:AK47),AF47:AK47)=0),0,GEOMEAN(IF(ISNUMBER(AF47:AK47),AF47:AK47))),0)</f>
        <v>2.5</v>
      </c>
      <c r="N47" s="23">
        <f t="shared" ca="1" si="4"/>
        <v>2.5</v>
      </c>
      <c r="O47" s="116" t="str">
        <f t="shared" si="5"/>
        <v>!</v>
      </c>
      <c r="P47" s="24"/>
      <c r="Q47" s="49"/>
      <c r="R47" s="25">
        <f ca="1">IFERROR(INDEX(Health!$G$8:$G$225,MATCH($C47,_xlfn.ANCHORARRAY(Health!$C$8),0)),NA())</f>
        <v>0</v>
      </c>
      <c r="S47" s="25">
        <f ca="1">IFERROR(INDEX(Food!$G$8:$G$225,MATCH($C47,_xlfn.ANCHORARRAY(Food!$C$8),0)),NA())</f>
        <v>0</v>
      </c>
      <c r="T47" s="25">
        <f ca="1">IFERROR(INDEX(Macro!$G$8:$G$225,MATCH($C47,_xlfn.ANCHORARRAY(Macro!$C$8),0)),NA())</f>
        <v>6.9</v>
      </c>
      <c r="U47" s="25">
        <f ca="1">IFERROR(INDEX(Socioeconomic!$G$8:$G$225,MATCH($C47,_xlfn.ANCHORARRAY(Socioeconomic!$C$8),0)),NA())</f>
        <v>7.4642002729217882</v>
      </c>
      <c r="V47" s="25">
        <f ca="1">IFERROR(INDEX('Natural Hazard'!$G$8:$G$225,MATCH($C47,_xlfn.ANCHORARRAY('Natural Hazard'!$C$8),0)),NA())</f>
        <v>9.7467943448089631</v>
      </c>
      <c r="W47" s="25">
        <f ca="1">IFERROR(INDEX(Conflict!$G$8:$G$225,MATCH($C47,_xlfn.ANCHORARRAY(Conflict!$C$8),0)),NA())</f>
        <v>0</v>
      </c>
      <c r="X47" s="50"/>
      <c r="Y47" s="25">
        <f ca="1">IFERROR(INDEX(Health!$H$8:$H$225,MATCH($C47,_xlfn.ANCHORARRAY(Health!$C$8),0)),NA())</f>
        <v>0.66472303206997196</v>
      </c>
      <c r="Z47" s="25">
        <f ca="1">IFERROR(INDEX(Food!$H$8:$H$225,MATCH($C47,_xlfn.ANCHORARRAY(Food!$C$8),0)),NA())</f>
        <v>5.2055587724377501</v>
      </c>
      <c r="AA47" s="25">
        <f ca="1">IFERROR(INDEX(Macro!$H$8:$H$225,MATCH($C47,_xlfn.ANCHORARRAY(Macro!$C$8),0)),NA())</f>
        <v>7</v>
      </c>
      <c r="AB47" s="25">
        <f ca="1">IFERROR(INDEX(Socioeconomic!$H$8:$H$225,MATCH($C47,_xlfn.ANCHORARRAY(Socioeconomic!$C$8),0)),NA())</f>
        <v>5.5714285714285703</v>
      </c>
      <c r="AC47" s="25">
        <f ca="1">IFERROR(INDEX('Natural Hazard'!$H$8:$H$225,MATCH($C47,_xlfn.ANCHORARRAY('Natural Hazard'!$C$8),0)),NA())</f>
        <v>9.5</v>
      </c>
      <c r="AD47" s="25">
        <f ca="1">IFERROR(INDEX(Conflict!$H$8:$H$225,MATCH($C47,_xlfn.ANCHORARRAY(Conflict!$C$8),0)),NA())</f>
        <v>3.5985182571882102</v>
      </c>
      <c r="AE47" s="50"/>
      <c r="AF47" s="25">
        <f ca="1">IFERROR(INDEX(Health!$I$8:$I$225,MATCH($C47,_xlfn.ANCHORARRAY(Health!$C$8),0)),NA())</f>
        <v>0</v>
      </c>
      <c r="AG47" s="25" t="e">
        <f ca="1">IFERROR(INDEX(Food!$I$8:$I$225,MATCH($C47,_xlfn.ANCHORARRAY(Food!$C$8),0)),NA())</f>
        <v>#N/A</v>
      </c>
      <c r="AH47" s="25">
        <f ca="1">IFERROR(INDEX(Macro!$I$8:$I$225,MATCH($C47,_xlfn.ANCHORARRAY(Macro!$C$8),0)),NA())</f>
        <v>7</v>
      </c>
      <c r="AI47" s="25">
        <f ca="1">IFERROR(INDEX(Socioeconomic!$I$8:$I$225,MATCH($C47,_xlfn.ANCHORARRAY(Socioeconomic!$C$8),0)),NA())</f>
        <v>10</v>
      </c>
      <c r="AJ47" s="25">
        <f ca="1">IFERROR(INDEX('Natural Hazard'!$I$8:$I$225,MATCH($C47,_xlfn.ANCHORARRAY('Natural Hazard'!$C$8),0)),NA())</f>
        <v>10</v>
      </c>
      <c r="AK47" s="25">
        <f ca="1">IFERROR(INDEX(Conflict!$I$8:$I$225,MATCH($C47,_xlfn.ANCHORARRAY(Conflict!$C$8),0)),NA())</f>
        <v>0</v>
      </c>
      <c r="AL47" s="49"/>
      <c r="AM47" s="25">
        <f>IFERROR(INDEX('Data Reliability'!$G$6:$G$409,MATCH($C47,'Data Reliability'!$E$6:$E$409,0)),NA())</f>
        <v>0</v>
      </c>
      <c r="AN47" s="25">
        <f>IFERROR(INDEX('Data Reliability'!$H$6:$H$409,MATCH($C47,'Data Reliability'!$E$6:$E$409,0)),NA())</f>
        <v>0.358333333333333</v>
      </c>
    </row>
    <row r="48" spans="2:40" x14ac:dyDescent="0.2">
      <c r="B48" s="28" t="s">
        <v>76</v>
      </c>
      <c r="C48" s="28" t="s">
        <v>77</v>
      </c>
      <c r="D48" s="28" t="s">
        <v>432</v>
      </c>
      <c r="E48" s="28" t="s">
        <v>429</v>
      </c>
      <c r="F48" s="206">
        <f ca="1">MATCH($C48,_xlfn.ANCHORARRAY(Health!$C$8),0)</f>
        <v>43</v>
      </c>
      <c r="G48" s="22" cm="1">
        <f t="array" aca="1" ref="G48" ca="1">IF(Parameters!$D$31, SUM(IF(ISNUMBER(R48:W48),(IF(R48:W48&gt;=Parameters!$D$37,1,"")),""))+0.5*(SUM(IF(ISNUMBER(R48:W48),(IF(R48:W48&gt;=Parameters!$D$38,1,"")),""))-SUM(IF(ISNUMBER(R48:W48),(IF(R48:W48&gt;=Parameters!$D$37,1,"")),""))),0) +
   IF(Parameters!$D$32,SUM(IF(ISNUMBER(R48:W48),(IF(R48:W48&gt;=Parameters!$D$41,1,"")),"")),0) +
   IF(Parameters!$D$33,AVERAGE(IF(ISNUMBER(R48:W48),R48:W48)),0) +
   IF(Parameters!$D$34,IF(OR(IF(ISNUMBER(R48:W48),R48:W48)=0),0,GEOMEAN(IF(ISNUMBER(R48:W48),R48:W48))),0)</f>
        <v>1</v>
      </c>
      <c r="H48" s="23">
        <f t="shared" ca="1" si="0"/>
        <v>1</v>
      </c>
      <c r="I48" s="116" t="str">
        <f t="shared" si="1"/>
        <v>!</v>
      </c>
      <c r="J48" s="22" cm="1">
        <f t="array" aca="1" ref="J48" ca="1">IF(Parameters!$D$31, SUM(IF(ISNUMBER(Y48:AD48),(IF(Y48:AD48&gt;=Parameters!$D$41,1,"")),""))+0.5*(SUM(IF(ISNUMBER(Y48:AD48),(IF(Y48:AD48&gt;=Parameters!$D$42,1,"")),""))-SUM(IF(ISNUMBER(Y48:AD48),(IF(Y48:AD48&gt;=Parameters!$D$41,1,"")),""))),0) +
   IF(Parameters!$D$32,SUM(IF(ISNUMBER(Y48:AD48),(IF(Y48:AD48&gt;=Parameters!$D$41,1,"")),"")),0) +
   IF(Parameters!$D$33,AVERAGE(IF(ISNUMBER(Y48:AD48),Y48:AD48)),0) +
   IF(Parameters!$D$34,IF(OR(IF(ISNUMBER(Y48:AD48),Y48:AD48)=0),0,GEOMEAN(IF(ISNUMBER(Y48:AD48),Y48:AD48))),0)</f>
        <v>2.5</v>
      </c>
      <c r="K48" s="23">
        <f t="shared" ca="1" si="2"/>
        <v>2.5</v>
      </c>
      <c r="L48" s="116" t="str">
        <f t="shared" si="3"/>
        <v/>
      </c>
      <c r="M48" s="21" cm="1">
        <f t="array" aca="1" ref="M48" ca="1">IF(Parameters!$D$31, SUM(IF(ISNUMBER(AF48:AK48),(IF(AF48:AK48&gt;=Parameters!$D$41,1,"")),""))+0.5*(SUM(IF(ISNUMBER(AF48:AK48),(IF(AF48:AK48&gt;=Parameters!$D$42,1,"")),""))-SUM(IF(ISNUMBER(AF48:AK48),(IF(AF48:AK48&gt;=Parameters!$D$41,1,"")),""))),0) +
   IF(Parameters!$D$32,SUM(IF(ISNUMBER(AF48:AK48),(IF(AF48:AK48&gt;=Parameters!$D$41,1,"")),"")),0) +
   IF(Parameters!$D$33,AVERAGE(IF(ISNUMBER(AF48:AK48),AF48:AK48)),0) +
   IF(Parameters!$D$34,IF(OR(IF(ISNUMBER(AF48:AK48),AF48:AK48)=0),0,GEOMEAN(IF(ISNUMBER(AF48:AK48),AF48:AK48))),0)</f>
        <v>0</v>
      </c>
      <c r="N48" s="23">
        <f t="shared" ca="1" si="4"/>
        <v>0</v>
      </c>
      <c r="O48" s="116" t="str">
        <f t="shared" si="5"/>
        <v>!!</v>
      </c>
      <c r="P48" s="24"/>
      <c r="Q48" s="49"/>
      <c r="R48" s="25">
        <f ca="1">IFERROR(INDEX(Health!$G$8:$G$225,MATCH($C48,_xlfn.ANCHORARRAY(Health!$C$8),0)),NA())</f>
        <v>0</v>
      </c>
      <c r="S48" s="25">
        <f ca="1">IFERROR(INDEX(Food!$G$8:$G$225,MATCH($C48,_xlfn.ANCHORARRAY(Food!$C$8),0)),NA())</f>
        <v>0</v>
      </c>
      <c r="T48" s="25" t="e">
        <f ca="1">IFERROR(INDEX(Macro!$G$8:$G$225,MATCH($C48,_xlfn.ANCHORARRAY(Macro!$C$8),0)),NA())</f>
        <v>#N/A</v>
      </c>
      <c r="U48" s="25">
        <f ca="1">IFERROR(INDEX(Socioeconomic!$G$8:$G$225,MATCH($C48,_xlfn.ANCHORARRAY(Socioeconomic!$C$8),0)),NA())</f>
        <v>7.2280140632115311</v>
      </c>
      <c r="V48" s="25">
        <f ca="1">IFERROR(INDEX('Natural Hazard'!$G$8:$G$225,MATCH($C48,_xlfn.ANCHORARRAY('Natural Hazard'!$C$8),0)),NA())</f>
        <v>0</v>
      </c>
      <c r="W48" s="25">
        <f ca="1">IFERROR(INDEX(Conflict!$G$8:$G$225,MATCH($C48,_xlfn.ANCHORARRAY(Conflict!$C$8),0)),NA())</f>
        <v>0</v>
      </c>
      <c r="X48" s="50"/>
      <c r="Y48" s="25">
        <f ca="1">IFERROR(INDEX(Health!$H$8:$H$225,MATCH($C48,_xlfn.ANCHORARRAY(Health!$C$8),0)),NA())</f>
        <v>8.9154518950437307</v>
      </c>
      <c r="Z48" s="25">
        <f ca="1">IFERROR(INDEX(Food!$H$8:$H$225,MATCH($C48,_xlfn.ANCHORARRAY(Food!$C$8),0)),NA())</f>
        <v>8.2296650717703308</v>
      </c>
      <c r="AA48" s="25" t="e">
        <f ca="1">IFERROR(INDEX(Macro!$H$8:$H$225,MATCH($C48,_xlfn.ANCHORARRAY(Macro!$C$8),0)),NA())</f>
        <v>#N/A</v>
      </c>
      <c r="AB48" s="25">
        <f ca="1">IFERROR(INDEX(Socioeconomic!$H$8:$H$225,MATCH($C48,_xlfn.ANCHORARRAY(Socioeconomic!$C$8),0)),NA())</f>
        <v>9.4285714285714199</v>
      </c>
      <c r="AC48" s="25">
        <f ca="1">IFERROR(INDEX('Natural Hazard'!$H$8:$H$225,MATCH($C48,_xlfn.ANCHORARRAY('Natural Hazard'!$C$8),0)),NA())</f>
        <v>2.8333333333333299</v>
      </c>
      <c r="AD48" s="25">
        <f ca="1">IFERROR(INDEX(Conflict!$H$8:$H$225,MATCH($C48,_xlfn.ANCHORARRAY(Conflict!$C$8),0)),NA())</f>
        <v>10</v>
      </c>
      <c r="AE48" s="50"/>
      <c r="AF48" s="25">
        <f ca="1">IFERROR(INDEX(Health!$I$8:$I$225,MATCH($C48,_xlfn.ANCHORARRAY(Health!$C$8),0)),NA())</f>
        <v>0</v>
      </c>
      <c r="AG48" s="25" t="e">
        <f ca="1">IFERROR(INDEX(Food!$I$8:$I$225,MATCH($C48,_xlfn.ANCHORARRAY(Food!$C$8),0)),NA())</f>
        <v>#N/A</v>
      </c>
      <c r="AH48" s="25" t="e">
        <f ca="1">IFERROR(INDEX(Macro!$I$8:$I$225,MATCH($C48,_xlfn.ANCHORARRAY(Macro!$C$8),0)),NA())</f>
        <v>#N/A</v>
      </c>
      <c r="AI48" s="25">
        <f ca="1">IFERROR(INDEX(Socioeconomic!$I$8:$I$225,MATCH($C48,_xlfn.ANCHORARRAY(Socioeconomic!$C$8),0)),NA())</f>
        <v>5.5410501679679696</v>
      </c>
      <c r="AJ48" s="25">
        <f ca="1">IFERROR(INDEX('Natural Hazard'!$I$8:$I$225,MATCH($C48,_xlfn.ANCHORARRAY('Natural Hazard'!$C$8),0)),NA())</f>
        <v>0</v>
      </c>
      <c r="AK48" s="25">
        <f ca="1">IFERROR(INDEX(Conflict!$I$8:$I$225,MATCH($C48,_xlfn.ANCHORARRAY(Conflict!$C$8),0)),NA())</f>
        <v>0</v>
      </c>
      <c r="AL48" s="49"/>
      <c r="AM48" s="25">
        <f>IFERROR(INDEX('Data Reliability'!$G$6:$G$409,MATCH($C48,'Data Reliability'!$E$6:$E$409,0)),NA())</f>
        <v>0.25</v>
      </c>
      <c r="AN48" s="25">
        <f>IFERROR(INDEX('Data Reliability'!$H$6:$H$409,MATCH($C48,'Data Reliability'!$E$6:$E$409,0)),NA())</f>
        <v>0.70833333333333304</v>
      </c>
    </row>
    <row r="49" spans="2:40" x14ac:dyDescent="0.2">
      <c r="B49" s="28" t="s">
        <v>78</v>
      </c>
      <c r="C49" s="28" t="s">
        <v>79</v>
      </c>
      <c r="D49" s="28" t="s">
        <v>432</v>
      </c>
      <c r="E49" s="28" t="s">
        <v>535</v>
      </c>
      <c r="F49" s="206">
        <f ca="1">MATCH($C49,_xlfn.ANCHORARRAY(Health!$C$8),0)</f>
        <v>44</v>
      </c>
      <c r="G49" s="22" cm="1">
        <f t="array" aca="1" ref="G49" ca="1">IF(Parameters!$D$31, SUM(IF(ISNUMBER(R49:W49),(IF(R49:W49&gt;=Parameters!$D$37,1,"")),""))+0.5*(SUM(IF(ISNUMBER(R49:W49),(IF(R49:W49&gt;=Parameters!$D$38,1,"")),""))-SUM(IF(ISNUMBER(R49:W49),(IF(R49:W49&gt;=Parameters!$D$37,1,"")),""))),0) +
   IF(Parameters!$D$32,SUM(IF(ISNUMBER(R49:W49),(IF(R49:W49&gt;=Parameters!$D$41,1,"")),"")),0) +
   IF(Parameters!$D$33,AVERAGE(IF(ISNUMBER(R49:W49),R49:W49)),0) +
   IF(Parameters!$D$34,IF(OR(IF(ISNUMBER(R49:W49),R49:W49)=0),0,GEOMEAN(IF(ISNUMBER(R49:W49),R49:W49))),0)</f>
        <v>0</v>
      </c>
      <c r="H49" s="23">
        <f t="shared" ca="1" si="0"/>
        <v>0</v>
      </c>
      <c r="I49" s="116" t="str">
        <f t="shared" si="1"/>
        <v>!</v>
      </c>
      <c r="J49" s="22" cm="1">
        <f t="array" aca="1" ref="J49" ca="1">IF(Parameters!$D$31, SUM(IF(ISNUMBER(Y49:AD49),(IF(Y49:AD49&gt;=Parameters!$D$41,1,"")),""))+0.5*(SUM(IF(ISNUMBER(Y49:AD49),(IF(Y49:AD49&gt;=Parameters!$D$42,1,"")),""))-SUM(IF(ISNUMBER(Y49:AD49),(IF(Y49:AD49&gt;=Parameters!$D$41,1,"")),""))),0) +
   IF(Parameters!$D$32,SUM(IF(ISNUMBER(Y49:AD49),(IF(Y49:AD49&gt;=Parameters!$D$41,1,"")),"")),0) +
   IF(Parameters!$D$33,AVERAGE(IF(ISNUMBER(Y49:AD49),Y49:AD49)),0) +
   IF(Parameters!$D$34,IF(OR(IF(ISNUMBER(Y49:AD49),Y49:AD49)=0),0,GEOMEAN(IF(ISNUMBER(Y49:AD49),Y49:AD49))),0)</f>
        <v>0</v>
      </c>
      <c r="K49" s="23">
        <f t="shared" ca="1" si="2"/>
        <v>0</v>
      </c>
      <c r="L49" s="116" t="str">
        <f t="shared" si="3"/>
        <v/>
      </c>
      <c r="M49" s="21" cm="1">
        <f t="array" aca="1" ref="M49" ca="1">IF(Parameters!$D$31, SUM(IF(ISNUMBER(AF49:AK49),(IF(AF49:AK49&gt;=Parameters!$D$41,1,"")),""))+0.5*(SUM(IF(ISNUMBER(AF49:AK49),(IF(AF49:AK49&gt;=Parameters!$D$42,1,"")),""))-SUM(IF(ISNUMBER(AF49:AK49),(IF(AF49:AK49&gt;=Parameters!$D$41,1,"")),""))),0) +
   IF(Parameters!$D$32,SUM(IF(ISNUMBER(AF49:AK49),(IF(AF49:AK49&gt;=Parameters!$D$41,1,"")),"")),0) +
   IF(Parameters!$D$33,AVERAGE(IF(ISNUMBER(AF49:AK49),AF49:AK49)),0) +
   IF(Parameters!$D$34,IF(OR(IF(ISNUMBER(AF49:AK49),AF49:AK49)=0),0,GEOMEAN(IF(ISNUMBER(AF49:AK49),AF49:AK49))),0)</f>
        <v>0</v>
      </c>
      <c r="N49" s="23">
        <f t="shared" ca="1" si="4"/>
        <v>0</v>
      </c>
      <c r="O49" s="116" t="str">
        <f t="shared" si="5"/>
        <v>!</v>
      </c>
      <c r="P49" s="24"/>
      <c r="Q49" s="49"/>
      <c r="R49" s="25">
        <f ca="1">IFERROR(INDEX(Health!$G$8:$G$225,MATCH($C49,_xlfn.ANCHORARRAY(Health!$C$8),0)),NA())</f>
        <v>0</v>
      </c>
      <c r="S49" s="25">
        <f ca="1">IFERROR(INDEX(Food!$G$8:$G$225,MATCH($C49,_xlfn.ANCHORARRAY(Food!$C$8),0)),NA())</f>
        <v>0</v>
      </c>
      <c r="T49" s="25">
        <f ca="1">IFERROR(INDEX(Macro!$G$8:$G$225,MATCH($C49,_xlfn.ANCHORARRAY(Macro!$C$8),0)),NA())</f>
        <v>3.5973527268123151</v>
      </c>
      <c r="U49" s="25">
        <f ca="1">IFERROR(INDEX(Socioeconomic!$G$8:$G$225,MATCH($C49,_xlfn.ANCHORARRAY(Socioeconomic!$C$8),0)),NA())</f>
        <v>0</v>
      </c>
      <c r="V49" s="25">
        <f ca="1">IFERROR(INDEX('Natural Hazard'!$G$8:$G$225,MATCH($C49,_xlfn.ANCHORARRAY('Natural Hazard'!$C$8),0)),NA())</f>
        <v>0</v>
      </c>
      <c r="W49" s="25">
        <f ca="1">IFERROR(INDEX(Conflict!$G$8:$G$225,MATCH($C49,_xlfn.ANCHORARRAY(Conflict!$C$8),0)),NA())</f>
        <v>0</v>
      </c>
      <c r="X49" s="50"/>
      <c r="Y49" s="25">
        <f ca="1">IFERROR(INDEX(Health!$H$8:$H$225,MATCH($C49,_xlfn.ANCHORARRAY(Health!$C$8),0)),NA())</f>
        <v>6.2332361516034904</v>
      </c>
      <c r="Z49" s="25">
        <f ca="1">IFERROR(INDEX(Food!$H$8:$H$225,MATCH($C49,_xlfn.ANCHORARRAY(Food!$C$8),0)),NA())</f>
        <v>6.3636363636363598</v>
      </c>
      <c r="AA49" s="25">
        <f ca="1">IFERROR(INDEX(Macro!$H$8:$H$225,MATCH($C49,_xlfn.ANCHORARRAY(Macro!$C$8),0)),NA())</f>
        <v>3.8830443299717001</v>
      </c>
      <c r="AB49" s="25">
        <f ca="1">IFERROR(INDEX(Socioeconomic!$H$8:$H$225,MATCH($C49,_xlfn.ANCHORARRAY(Socioeconomic!$C$8),0)),NA())</f>
        <v>6.71428571428571</v>
      </c>
      <c r="AC49" s="25">
        <f ca="1">IFERROR(INDEX('Natural Hazard'!$H$8:$H$225,MATCH($C49,_xlfn.ANCHORARRAY('Natural Hazard'!$C$8),0)),NA())</f>
        <v>1.5</v>
      </c>
      <c r="AD49" s="25">
        <f ca="1">IFERROR(INDEX(Conflict!$H$8:$H$225,MATCH($C49,_xlfn.ANCHORARRAY(Conflict!$C$8),0)),NA())</f>
        <v>0</v>
      </c>
      <c r="AE49" s="50"/>
      <c r="AF49" s="25">
        <f ca="1">IFERROR(INDEX(Health!$I$8:$I$225,MATCH($C49,_xlfn.ANCHORARRAY(Health!$C$8),0)),NA())</f>
        <v>0</v>
      </c>
      <c r="AG49" s="25" t="e">
        <f ca="1">IFERROR(INDEX(Food!$I$8:$I$225,MATCH($C49,_xlfn.ANCHORARRAY(Food!$C$8),0)),NA())</f>
        <v>#N/A</v>
      </c>
      <c r="AH49" s="25">
        <f ca="1">IFERROR(INDEX(Macro!$I$8:$I$225,MATCH($C49,_xlfn.ANCHORARRAY(Macro!$C$8),0)),NA())</f>
        <v>3.3326806344233302</v>
      </c>
      <c r="AI49" s="25">
        <f ca="1">IFERROR(INDEX(Socioeconomic!$I$8:$I$225,MATCH($C49,_xlfn.ANCHORARRAY(Socioeconomic!$C$8),0)),NA())</f>
        <v>0</v>
      </c>
      <c r="AJ49" s="25">
        <f ca="1">IFERROR(INDEX('Natural Hazard'!$I$8:$I$225,MATCH($C49,_xlfn.ANCHORARRAY('Natural Hazard'!$C$8),0)),NA())</f>
        <v>0</v>
      </c>
      <c r="AK49" s="25">
        <f ca="1">IFERROR(INDEX(Conflict!$I$8:$I$225,MATCH($C49,_xlfn.ANCHORARRAY(Conflict!$C$8),0)),NA())</f>
        <v>0</v>
      </c>
      <c r="AL49" s="49"/>
      <c r="AM49" s="25">
        <f>IFERROR(INDEX('Data Reliability'!$G$6:$G$409,MATCH($C49,'Data Reliability'!$E$6:$E$409,0)),NA())</f>
        <v>0.16666666666666699</v>
      </c>
      <c r="AN49" s="25">
        <f>IFERROR(INDEX('Data Reliability'!$H$6:$H$409,MATCH($C49,'Data Reliability'!$E$6:$E$409,0)),NA())</f>
        <v>0.58333333333333304</v>
      </c>
    </row>
    <row r="50" spans="2:40" x14ac:dyDescent="0.2">
      <c r="B50" s="28" t="s">
        <v>80</v>
      </c>
      <c r="C50" s="28" t="s">
        <v>81</v>
      </c>
      <c r="D50" s="28" t="s">
        <v>435</v>
      </c>
      <c r="E50" s="28" t="s">
        <v>430</v>
      </c>
      <c r="F50" s="206">
        <f ca="1">MATCH($C50,_xlfn.ANCHORARRAY(Health!$C$8),0)</f>
        <v>45</v>
      </c>
      <c r="G50" s="22" cm="1">
        <f t="array" aca="1" ref="G50" ca="1">IF(Parameters!$D$31, SUM(IF(ISNUMBER(R50:W50),(IF(R50:W50&gt;=Parameters!$D$37,1,"")),""))+0.5*(SUM(IF(ISNUMBER(R50:W50),(IF(R50:W50&gt;=Parameters!$D$38,1,"")),""))-SUM(IF(ISNUMBER(R50:W50),(IF(R50:W50&gt;=Parameters!$D$37,1,"")),""))),0) +
   IF(Parameters!$D$32,SUM(IF(ISNUMBER(R50:W50),(IF(R50:W50&gt;=Parameters!$D$41,1,"")),"")),0) +
   IF(Parameters!$D$33,AVERAGE(IF(ISNUMBER(R50:W50),R50:W50)),0) +
   IF(Parameters!$D$34,IF(OR(IF(ISNUMBER(R50:W50),R50:W50)=0),0,GEOMEAN(IF(ISNUMBER(R50:W50),R50:W50))),0)</f>
        <v>0.5</v>
      </c>
      <c r="H50" s="23">
        <f t="shared" ca="1" si="0"/>
        <v>0.5</v>
      </c>
      <c r="I50" s="116" t="str">
        <f t="shared" si="1"/>
        <v/>
      </c>
      <c r="J50" s="22" cm="1">
        <f t="array" aca="1" ref="J50" ca="1">IF(Parameters!$D$31, SUM(IF(ISNUMBER(Y50:AD50),(IF(Y50:AD50&gt;=Parameters!$D$41,1,"")),""))+0.5*(SUM(IF(ISNUMBER(Y50:AD50),(IF(Y50:AD50&gt;=Parameters!$D$42,1,"")),""))-SUM(IF(ISNUMBER(Y50:AD50),(IF(Y50:AD50&gt;=Parameters!$D$41,1,"")),""))),0) +
   IF(Parameters!$D$32,SUM(IF(ISNUMBER(Y50:AD50),(IF(Y50:AD50&gt;=Parameters!$D$41,1,"")),"")),0) +
   IF(Parameters!$D$33,AVERAGE(IF(ISNUMBER(Y50:AD50),Y50:AD50)),0) +
   IF(Parameters!$D$34,IF(OR(IF(ISNUMBER(Y50:AD50),Y50:AD50)=0),0,GEOMEAN(IF(ISNUMBER(Y50:AD50),Y50:AD50))),0)</f>
        <v>0.5</v>
      </c>
      <c r="K50" s="23">
        <f t="shared" ca="1" si="2"/>
        <v>0.5</v>
      </c>
      <c r="L50" s="116" t="str">
        <f t="shared" si="3"/>
        <v/>
      </c>
      <c r="M50" s="21" cm="1">
        <f t="array" aca="1" ref="M50" ca="1">IF(Parameters!$D$31, SUM(IF(ISNUMBER(AF50:AK50),(IF(AF50:AK50&gt;=Parameters!$D$41,1,"")),""))+0.5*(SUM(IF(ISNUMBER(AF50:AK50),(IF(AF50:AK50&gt;=Parameters!$D$42,1,"")),""))-SUM(IF(ISNUMBER(AF50:AK50),(IF(AF50:AK50&gt;=Parameters!$D$41,1,"")),""))),0) +
   IF(Parameters!$D$32,SUM(IF(ISNUMBER(AF50:AK50),(IF(AF50:AK50&gt;=Parameters!$D$41,1,"")),"")),0) +
   IF(Parameters!$D$33,AVERAGE(IF(ISNUMBER(AF50:AK50),AF50:AK50)),0) +
   IF(Parameters!$D$34,IF(OR(IF(ISNUMBER(AF50:AK50),AF50:AK50)=0),0,GEOMEAN(IF(ISNUMBER(AF50:AK50),AF50:AK50))),0)</f>
        <v>2</v>
      </c>
      <c r="N50" s="23">
        <f t="shared" ca="1" si="4"/>
        <v>2</v>
      </c>
      <c r="O50" s="116" t="str">
        <f t="shared" si="5"/>
        <v>!</v>
      </c>
      <c r="P50" s="24"/>
      <c r="Q50" s="49"/>
      <c r="R50" s="25">
        <f ca="1">IFERROR(INDEX(Health!$G$8:$G$225,MATCH($C50,_xlfn.ANCHORARRAY(Health!$C$8),0)),NA())</f>
        <v>0</v>
      </c>
      <c r="S50" s="25">
        <f ca="1">IFERROR(INDEX(Food!$G$8:$G$225,MATCH($C50,_xlfn.ANCHORARRAY(Food!$C$8),0)),NA())</f>
        <v>0</v>
      </c>
      <c r="T50" s="25">
        <f ca="1">IFERROR(INDEX(Macro!$G$8:$G$225,MATCH($C50,_xlfn.ANCHORARRAY(Macro!$C$8),0)),NA())</f>
        <v>4.2433189701990139</v>
      </c>
      <c r="U50" s="25">
        <f ca="1">IFERROR(INDEX(Socioeconomic!$G$8:$G$225,MATCH($C50,_xlfn.ANCHORARRAY(Socioeconomic!$C$8),0)),NA())</f>
        <v>5.6061191058138782</v>
      </c>
      <c r="V50" s="25">
        <f ca="1">IFERROR(INDEX('Natural Hazard'!$G$8:$G$225,MATCH($C50,_xlfn.ANCHORARRAY('Natural Hazard'!$C$8),0)),NA())</f>
        <v>0</v>
      </c>
      <c r="W50" s="25">
        <f ca="1">IFERROR(INDEX(Conflict!$G$8:$G$225,MATCH($C50,_xlfn.ANCHORARRAY(Conflict!$C$8),0)),NA())</f>
        <v>0</v>
      </c>
      <c r="X50" s="50"/>
      <c r="Y50" s="25">
        <f ca="1">IFERROR(INDEX(Health!$H$8:$H$225,MATCH($C50,_xlfn.ANCHORARRAY(Health!$C$8),0)),NA())</f>
        <v>4.2798833819241997</v>
      </c>
      <c r="Z50" s="25">
        <f ca="1">IFERROR(INDEX(Food!$H$8:$H$225,MATCH($C50,_xlfn.ANCHORARRAY(Food!$C$8),0)),NA())</f>
        <v>0.19687319050376201</v>
      </c>
      <c r="AA50" s="25">
        <f ca="1">IFERROR(INDEX(Macro!$H$8:$H$225,MATCH($C50,_xlfn.ANCHORARRAY(Macro!$C$8),0)),NA())</f>
        <v>2.5722508404072602</v>
      </c>
      <c r="AB50" s="25">
        <f ca="1">IFERROR(INDEX(Socioeconomic!$H$8:$H$225,MATCH($C50,_xlfn.ANCHORARRAY(Socioeconomic!$C$8),0)),NA())</f>
        <v>3.1428571428571401</v>
      </c>
      <c r="AC50" s="25">
        <f ca="1">IFERROR(INDEX('Natural Hazard'!$H$8:$H$225,MATCH($C50,_xlfn.ANCHORARRAY('Natural Hazard'!$C$8),0)),NA())</f>
        <v>8.5</v>
      </c>
      <c r="AD50" s="25">
        <f ca="1">IFERROR(INDEX(Conflict!$H$8:$H$225,MATCH($C50,_xlfn.ANCHORARRAY(Conflict!$C$8),0)),NA())</f>
        <v>0</v>
      </c>
      <c r="AE50" s="50"/>
      <c r="AF50" s="25">
        <f ca="1">IFERROR(INDEX(Health!$I$8:$I$225,MATCH($C50,_xlfn.ANCHORARRAY(Health!$C$8),0)),NA())</f>
        <v>0</v>
      </c>
      <c r="AG50" s="25" t="e">
        <f ca="1">IFERROR(INDEX(Food!$I$8:$I$225,MATCH($C50,_xlfn.ANCHORARRAY(Food!$C$8),0)),NA())</f>
        <v>#N/A</v>
      </c>
      <c r="AH50" s="25">
        <f ca="1">IFERROR(INDEX(Macro!$I$8:$I$225,MATCH($C50,_xlfn.ANCHORARRAY(Macro!$C$8),0)),NA())</f>
        <v>7</v>
      </c>
      <c r="AI50" s="25">
        <f ca="1">IFERROR(INDEX(Socioeconomic!$I$8:$I$225,MATCH($C50,_xlfn.ANCHORARRAY(Socioeconomic!$C$8),0)),NA())</f>
        <v>10</v>
      </c>
      <c r="AJ50" s="25">
        <f ca="1">IFERROR(INDEX('Natural Hazard'!$I$8:$I$225,MATCH($C50,_xlfn.ANCHORARRAY('Natural Hazard'!$C$8),0)),NA())</f>
        <v>0</v>
      </c>
      <c r="AK50" s="25">
        <f ca="1">IFERROR(INDEX(Conflict!$I$8:$I$225,MATCH($C50,_xlfn.ANCHORARRAY(Conflict!$C$8),0)),NA())</f>
        <v>7</v>
      </c>
      <c r="AL50" s="49"/>
      <c r="AM50" s="25">
        <f>IFERROR(INDEX('Data Reliability'!$G$6:$G$409,MATCH($C50,'Data Reliability'!$E$6:$E$409,0)),NA())</f>
        <v>8.3333333333333301E-2</v>
      </c>
      <c r="AN50" s="25">
        <f>IFERROR(INDEX('Data Reliability'!$H$6:$H$409,MATCH($C50,'Data Reliability'!$E$6:$E$409,0)),NA())</f>
        <v>0.44166666666666698</v>
      </c>
    </row>
    <row r="51" spans="2:40" x14ac:dyDescent="0.2">
      <c r="B51" s="28" t="s">
        <v>82</v>
      </c>
      <c r="C51" s="28" t="s">
        <v>83</v>
      </c>
      <c r="D51" s="28" t="s">
        <v>435</v>
      </c>
      <c r="E51" s="28" t="s">
        <v>409</v>
      </c>
      <c r="F51" s="206">
        <f ca="1">MATCH($C51,_xlfn.ANCHORARRAY(Health!$C$8),0)</f>
        <v>46</v>
      </c>
      <c r="G51" s="22" cm="1">
        <f t="array" aca="1" ref="G51" ca="1">IF(Parameters!$D$31, SUM(IF(ISNUMBER(R51:W51),(IF(R51:W51&gt;=Parameters!$D$37,1,"")),""))+0.5*(SUM(IF(ISNUMBER(R51:W51),(IF(R51:W51&gt;=Parameters!$D$38,1,"")),""))-SUM(IF(ISNUMBER(R51:W51),(IF(R51:W51&gt;=Parameters!$D$37,1,"")),""))),0) +
   IF(Parameters!$D$32,SUM(IF(ISNUMBER(R51:W51),(IF(R51:W51&gt;=Parameters!$D$41,1,"")),"")),0) +
   IF(Parameters!$D$33,AVERAGE(IF(ISNUMBER(R51:W51),R51:W51)),0) +
   IF(Parameters!$D$34,IF(OR(IF(ISNUMBER(R51:W51),R51:W51)=0),0,GEOMEAN(IF(ISNUMBER(R51:W51),R51:W51))),0)</f>
        <v>0.5</v>
      </c>
      <c r="H51" s="23">
        <f t="shared" ca="1" si="0"/>
        <v>0.5</v>
      </c>
      <c r="I51" s="116" t="str">
        <f t="shared" si="1"/>
        <v>!</v>
      </c>
      <c r="J51" s="22" cm="1">
        <f t="array" aca="1" ref="J51" ca="1">IF(Parameters!$D$31, SUM(IF(ISNUMBER(Y51:AD51),(IF(Y51:AD51&gt;=Parameters!$D$41,1,"")),""))+0.5*(SUM(IF(ISNUMBER(Y51:AD51),(IF(Y51:AD51&gt;=Parameters!$D$42,1,"")),""))-SUM(IF(ISNUMBER(Y51:AD51),(IF(Y51:AD51&gt;=Parameters!$D$41,1,"")),""))),0) +
   IF(Parameters!$D$32,SUM(IF(ISNUMBER(Y51:AD51),(IF(Y51:AD51&gt;=Parameters!$D$41,1,"")),"")),0) +
   IF(Parameters!$D$33,AVERAGE(IF(ISNUMBER(Y51:AD51),Y51:AD51)),0) +
   IF(Parameters!$D$34,IF(OR(IF(ISNUMBER(Y51:AD51),Y51:AD51)=0),0,GEOMEAN(IF(ISNUMBER(Y51:AD51),Y51:AD51))),0)</f>
        <v>1.5</v>
      </c>
      <c r="K51" s="23">
        <f t="shared" ca="1" si="2"/>
        <v>1.5</v>
      </c>
      <c r="L51" s="116" t="str">
        <f t="shared" si="3"/>
        <v/>
      </c>
      <c r="M51" s="21" cm="1">
        <f t="array" aca="1" ref="M51" ca="1">IF(Parameters!$D$31, SUM(IF(ISNUMBER(AF51:AK51),(IF(AF51:AK51&gt;=Parameters!$D$41,1,"")),""))+0.5*(SUM(IF(ISNUMBER(AF51:AK51),(IF(AF51:AK51&gt;=Parameters!$D$42,1,"")),""))-SUM(IF(ISNUMBER(AF51:AK51),(IF(AF51:AK51&gt;=Parameters!$D$41,1,"")),""))),0) +
   IF(Parameters!$D$32,SUM(IF(ISNUMBER(AF51:AK51),(IF(AF51:AK51&gt;=Parameters!$D$41,1,"")),"")),0) +
   IF(Parameters!$D$33,AVERAGE(IF(ISNUMBER(AF51:AK51),AF51:AK51)),0) +
   IF(Parameters!$D$34,IF(OR(IF(ISNUMBER(AF51:AK51),AF51:AK51)=0),0,GEOMEAN(IF(ISNUMBER(AF51:AK51),AF51:AK51))),0)</f>
        <v>0.5</v>
      </c>
      <c r="N51" s="23">
        <f t="shared" ca="1" si="4"/>
        <v>0.5</v>
      </c>
      <c r="O51" s="116" t="str">
        <f t="shared" si="5"/>
        <v>!</v>
      </c>
      <c r="P51" s="24"/>
      <c r="Q51" s="49"/>
      <c r="R51" s="25">
        <f ca="1">IFERROR(INDEX(Health!$G$8:$G$225,MATCH($C51,_xlfn.ANCHORARRAY(Health!$C$8),0)),NA())</f>
        <v>0</v>
      </c>
      <c r="S51" s="25">
        <f ca="1">IFERROR(INDEX(Food!$G$8:$G$225,MATCH($C51,_xlfn.ANCHORARRAY(Food!$C$8),0)),NA())</f>
        <v>0</v>
      </c>
      <c r="T51" s="25">
        <f ca="1">IFERROR(INDEX(Macro!$G$8:$G$225,MATCH($C51,_xlfn.ANCHORARRAY(Macro!$C$8),0)),NA())</f>
        <v>5.4863026584637957</v>
      </c>
      <c r="U51" s="25">
        <f ca="1">IFERROR(INDEX(Socioeconomic!$G$8:$G$225,MATCH($C51,_xlfn.ANCHORARRAY(Socioeconomic!$C$8),0)),NA())</f>
        <v>0</v>
      </c>
      <c r="V51" s="25">
        <f ca="1">IFERROR(INDEX('Natural Hazard'!$G$8:$G$225,MATCH($C51,_xlfn.ANCHORARRAY('Natural Hazard'!$C$8),0)),NA())</f>
        <v>0</v>
      </c>
      <c r="W51" s="25">
        <f ca="1">IFERROR(INDEX(Conflict!$G$8:$G$225,MATCH($C51,_xlfn.ANCHORARRAY(Conflict!$C$8),0)),NA())</f>
        <v>0</v>
      </c>
      <c r="X51" s="50"/>
      <c r="Y51" s="25">
        <f ca="1">IFERROR(INDEX(Health!$H$8:$H$225,MATCH($C51,_xlfn.ANCHORARRAY(Health!$C$8),0)),NA())</f>
        <v>7.28279883381924</v>
      </c>
      <c r="Z51" s="25">
        <f ca="1">IFERROR(INDEX(Food!$H$8:$H$225,MATCH($C51,_xlfn.ANCHORARRAY(Food!$C$8),0)),NA())</f>
        <v>4.3301435406698499</v>
      </c>
      <c r="AA51" s="25">
        <f ca="1">IFERROR(INDEX(Macro!$H$8:$H$225,MATCH($C51,_xlfn.ANCHORARRAY(Macro!$C$8),0)),NA())</f>
        <v>9.5953952937193101</v>
      </c>
      <c r="AB51" s="25">
        <f ca="1">IFERROR(INDEX(Socioeconomic!$H$8:$H$225,MATCH($C51,_xlfn.ANCHORARRAY(Socioeconomic!$C$8),0)),NA())</f>
        <v>2.8571428571428501</v>
      </c>
      <c r="AC51" s="25">
        <f ca="1">IFERROR(INDEX('Natural Hazard'!$H$8:$H$225,MATCH($C51,_xlfn.ANCHORARRAY('Natural Hazard'!$C$8),0)),NA())</f>
        <v>7.5</v>
      </c>
      <c r="AD51" s="25">
        <f ca="1">IFERROR(INDEX(Conflict!$H$8:$H$225,MATCH($C51,_xlfn.ANCHORARRAY(Conflict!$C$8),0)),NA())</f>
        <v>0</v>
      </c>
      <c r="AE51" s="50"/>
      <c r="AF51" s="25">
        <f ca="1">IFERROR(INDEX(Health!$I$8:$I$225,MATCH($C51,_xlfn.ANCHORARRAY(Health!$C$8),0)),NA())</f>
        <v>0</v>
      </c>
      <c r="AG51" s="25" t="e">
        <f ca="1">IFERROR(INDEX(Food!$I$8:$I$225,MATCH($C51,_xlfn.ANCHORARRAY(Food!$C$8),0)),NA())</f>
        <v>#N/A</v>
      </c>
      <c r="AH51" s="25">
        <f ca="1">IFERROR(INDEX(Macro!$I$8:$I$225,MATCH($C51,_xlfn.ANCHORARRAY(Macro!$C$8),0)),NA())</f>
        <v>3.1368709614254899</v>
      </c>
      <c r="AI51" s="25" t="e">
        <f ca="1">IFERROR(INDEX(Socioeconomic!$I$8:$I$225,MATCH($C51,_xlfn.ANCHORARRAY(Socioeconomic!$C$8),0)),NA())</f>
        <v>#N/A</v>
      </c>
      <c r="AJ51" s="25">
        <f ca="1">IFERROR(INDEX('Natural Hazard'!$I$8:$I$225,MATCH($C51,_xlfn.ANCHORARRAY('Natural Hazard'!$C$8),0)),NA())</f>
        <v>0</v>
      </c>
      <c r="AK51" s="25">
        <f ca="1">IFERROR(INDEX(Conflict!$I$8:$I$225,MATCH($C51,_xlfn.ANCHORARRAY(Conflict!$C$8),0)),NA())</f>
        <v>7</v>
      </c>
      <c r="AL51" s="49"/>
      <c r="AM51" s="25">
        <f>IFERROR(INDEX('Data Reliability'!$G$6:$G$409,MATCH($C51,'Data Reliability'!$E$6:$E$409,0)),NA())</f>
        <v>0.16666666666666699</v>
      </c>
      <c r="AN51" s="25">
        <f>IFERROR(INDEX('Data Reliability'!$H$6:$H$409,MATCH($C51,'Data Reliability'!$E$6:$E$409,0)),NA())</f>
        <v>0.56666666666666698</v>
      </c>
    </row>
    <row r="52" spans="2:40" x14ac:dyDescent="0.2">
      <c r="B52" s="28" t="s">
        <v>775</v>
      </c>
      <c r="C52" s="28" t="s">
        <v>707</v>
      </c>
      <c r="D52" s="28" t="s">
        <v>435</v>
      </c>
      <c r="E52" s="28" t="s">
        <v>409</v>
      </c>
      <c r="F52" s="206">
        <f ca="1">MATCH($C52,_xlfn.ANCHORARRAY(Health!$C$8),0)</f>
        <v>47</v>
      </c>
      <c r="G52" s="22" cm="1">
        <f t="array" aca="1" ref="G52" ca="1">IF(Parameters!$D$31, SUM(IF(ISNUMBER(R52:W52),(IF(R52:W52&gt;=Parameters!$D$37,1,"")),""))+0.5*(SUM(IF(ISNUMBER(R52:W52),(IF(R52:W52&gt;=Parameters!$D$38,1,"")),""))-SUM(IF(ISNUMBER(R52:W52),(IF(R52:W52&gt;=Parameters!$D$37,1,"")),""))),0) +
   IF(Parameters!$D$32,SUM(IF(ISNUMBER(R52:W52),(IF(R52:W52&gt;=Parameters!$D$41,1,"")),"")),0) +
   IF(Parameters!$D$33,AVERAGE(IF(ISNUMBER(R52:W52),R52:W52)),0) +
   IF(Parameters!$D$34,IF(OR(IF(ISNUMBER(R52:W52),R52:W52)=0),0,GEOMEAN(IF(ISNUMBER(R52:W52),R52:W52))),0)</f>
        <v>0</v>
      </c>
      <c r="H52" s="23">
        <f t="shared" ca="1" si="0"/>
        <v>0</v>
      </c>
      <c r="I52" s="116" t="str">
        <f t="shared" si="1"/>
        <v>!!</v>
      </c>
      <c r="J52" s="22" cm="1">
        <f t="array" aca="1" ref="J52" ca="1">IF(Parameters!$D$31, SUM(IF(ISNUMBER(Y52:AD52),(IF(Y52:AD52&gt;=Parameters!$D$41,1,"")),""))+0.5*(SUM(IF(ISNUMBER(Y52:AD52),(IF(Y52:AD52&gt;=Parameters!$D$42,1,"")),""))-SUM(IF(ISNUMBER(Y52:AD52),(IF(Y52:AD52&gt;=Parameters!$D$41,1,"")),""))),0) +
   IF(Parameters!$D$32,SUM(IF(ISNUMBER(Y52:AD52),(IF(Y52:AD52&gt;=Parameters!$D$41,1,"")),"")),0) +
   IF(Parameters!$D$33,AVERAGE(IF(ISNUMBER(Y52:AD52),Y52:AD52)),0) +
   IF(Parameters!$D$34,IF(OR(IF(ISNUMBER(Y52:AD52),Y52:AD52)=0),0,GEOMEAN(IF(ISNUMBER(Y52:AD52),Y52:AD52))),0)</f>
        <v>0</v>
      </c>
      <c r="K52" s="23">
        <f t="shared" ca="1" si="2"/>
        <v>0</v>
      </c>
      <c r="L52" s="116" t="str">
        <f t="shared" si="3"/>
        <v>!!</v>
      </c>
      <c r="M52" s="21" cm="1">
        <f t="array" aca="1" ref="M52" ca="1">IF(Parameters!$D$31, SUM(IF(ISNUMBER(AF52:AK52),(IF(AF52:AK52&gt;=Parameters!$D$41,1,"")),""))+0.5*(SUM(IF(ISNUMBER(AF52:AK52),(IF(AF52:AK52&gt;=Parameters!$D$42,1,"")),""))-SUM(IF(ISNUMBER(AF52:AK52),(IF(AF52:AK52&gt;=Parameters!$D$41,1,"")),""))),0) +
   IF(Parameters!$D$32,SUM(IF(ISNUMBER(AF52:AK52),(IF(AF52:AK52&gt;=Parameters!$D$41,1,"")),"")),0) +
   IF(Parameters!$D$33,AVERAGE(IF(ISNUMBER(AF52:AK52),AF52:AK52)),0) +
   IF(Parameters!$D$34,IF(OR(IF(ISNUMBER(AF52:AK52),AF52:AK52)=0),0,GEOMEAN(IF(ISNUMBER(AF52:AK52),AF52:AK52))),0)</f>
        <v>0</v>
      </c>
      <c r="N52" s="23">
        <f t="shared" ca="1" si="4"/>
        <v>0</v>
      </c>
      <c r="O52" s="116" t="str">
        <f t="shared" si="5"/>
        <v>!!</v>
      </c>
      <c r="P52" s="24"/>
      <c r="Q52" s="49"/>
      <c r="R52" s="25">
        <f ca="1">IFERROR(INDEX(Health!$G$8:$G$225,MATCH($C52,_xlfn.ANCHORARRAY(Health!$C$8),0)),NA())</f>
        <v>0</v>
      </c>
      <c r="S52" s="25" t="e">
        <f ca="1">IFERROR(INDEX(Food!$G$8:$G$225,MATCH($C52,_xlfn.ANCHORARRAY(Food!$C$8),0)),NA())</f>
        <v>#N/A</v>
      </c>
      <c r="T52" s="25" t="e">
        <f ca="1">IFERROR(INDEX(Macro!$G$8:$G$225,MATCH($C52,_xlfn.ANCHORARRAY(Macro!$C$8),0)),NA())</f>
        <v>#N/A</v>
      </c>
      <c r="U52" s="25" t="e">
        <f ca="1">IFERROR(INDEX(Socioeconomic!$G$8:$G$225,MATCH($C52,_xlfn.ANCHORARRAY(Socioeconomic!$C$8),0)),NA())</f>
        <v>#N/A</v>
      </c>
      <c r="V52" s="25">
        <f ca="1">IFERROR(INDEX('Natural Hazard'!$G$8:$G$225,MATCH($C52,_xlfn.ANCHORARRAY('Natural Hazard'!$C$8),0)),NA())</f>
        <v>0</v>
      </c>
      <c r="W52" s="25">
        <f ca="1">IFERROR(INDEX(Conflict!$G$8:$G$225,MATCH($C52,_xlfn.ANCHORARRAY(Conflict!$C$8),0)),NA())</f>
        <v>0</v>
      </c>
      <c r="X52" s="50"/>
      <c r="Y52" s="25" t="e">
        <f ca="1">IFERROR(INDEX(Health!$H$8:$H$225,MATCH($C52,_xlfn.ANCHORARRAY(Health!$C$8),0)),NA())</f>
        <v>#N/A</v>
      </c>
      <c r="Z52" s="25" t="e">
        <f ca="1">IFERROR(INDEX(Food!$H$8:$H$225,MATCH($C52,_xlfn.ANCHORARRAY(Food!$C$8),0)),NA())</f>
        <v>#N/A</v>
      </c>
      <c r="AA52" s="25" t="e">
        <f ca="1">IFERROR(INDEX(Macro!$H$8:$H$225,MATCH($C52,_xlfn.ANCHORARRAY(Macro!$C$8),0)),NA())</f>
        <v>#N/A</v>
      </c>
      <c r="AB52" s="25" t="e">
        <f ca="1">IFERROR(INDEX(Socioeconomic!$H$8:$H$225,MATCH($C52,_xlfn.ANCHORARRAY(Socioeconomic!$C$8),0)),NA())</f>
        <v>#N/A</v>
      </c>
      <c r="AC52" s="25" t="e">
        <f ca="1">IFERROR(INDEX('Natural Hazard'!$H$8:$H$225,MATCH($C52,_xlfn.ANCHORARRAY('Natural Hazard'!$C$8),0)),NA())</f>
        <v>#N/A</v>
      </c>
      <c r="AD52" s="25" t="e">
        <f ca="1">IFERROR(INDEX(Conflict!$H$8:$H$225,MATCH($C52,_xlfn.ANCHORARRAY(Conflict!$C$8),0)),NA())</f>
        <v>#N/A</v>
      </c>
      <c r="AE52" s="50"/>
      <c r="AF52" s="25">
        <f ca="1">IFERROR(INDEX(Health!$I$8:$I$225,MATCH($C52,_xlfn.ANCHORARRAY(Health!$C$8),0)),NA())</f>
        <v>0</v>
      </c>
      <c r="AG52" s="25" t="e">
        <f ca="1">IFERROR(INDEX(Food!$I$8:$I$225,MATCH($C52,_xlfn.ANCHORARRAY(Food!$C$8),0)),NA())</f>
        <v>#N/A</v>
      </c>
      <c r="AH52" s="25" t="e">
        <f ca="1">IFERROR(INDEX(Macro!$I$8:$I$225,MATCH($C52,_xlfn.ANCHORARRAY(Macro!$C$8),0)),NA())</f>
        <v>#N/A</v>
      </c>
      <c r="AI52" s="25" t="e">
        <f ca="1">IFERROR(INDEX(Socioeconomic!$I$8:$I$225,MATCH($C52,_xlfn.ANCHORARRAY(Socioeconomic!$C$8),0)),NA())</f>
        <v>#N/A</v>
      </c>
      <c r="AJ52" s="25">
        <f ca="1">IFERROR(INDEX('Natural Hazard'!$I$8:$I$225,MATCH($C52,_xlfn.ANCHORARRAY('Natural Hazard'!$C$8),0)),NA())</f>
        <v>0</v>
      </c>
      <c r="AK52" s="25">
        <f ca="1">IFERROR(INDEX(Conflict!$I$8:$I$225,MATCH($C52,_xlfn.ANCHORARRAY(Conflict!$C$8),0)),NA())</f>
        <v>0</v>
      </c>
      <c r="AL52" s="49"/>
      <c r="AM52" s="25">
        <f>IFERROR(INDEX('Data Reliability'!$G$6:$G$409,MATCH($C52,'Data Reliability'!$E$6:$E$409,0)),NA())</f>
        <v>1</v>
      </c>
      <c r="AN52" s="25">
        <f>IFERROR(INDEX('Data Reliability'!$H$6:$H$409,MATCH($C52,'Data Reliability'!$E$6:$E$409,0)),NA())</f>
        <v>0.85</v>
      </c>
    </row>
    <row r="53" spans="2:40" x14ac:dyDescent="0.2">
      <c r="B53" s="28" t="s">
        <v>739</v>
      </c>
      <c r="C53" s="28" t="s">
        <v>708</v>
      </c>
      <c r="D53" s="28" t="s">
        <v>435</v>
      </c>
      <c r="E53" s="28" t="s">
        <v>409</v>
      </c>
      <c r="F53" s="206">
        <f ca="1">MATCH($C53,_xlfn.ANCHORARRAY(Health!$C$8),0)</f>
        <v>48</v>
      </c>
      <c r="G53" s="22" cm="1">
        <f t="array" aca="1" ref="G53" ca="1">IF(Parameters!$D$31, SUM(IF(ISNUMBER(R53:W53),(IF(R53:W53&gt;=Parameters!$D$37,1,"")),""))+0.5*(SUM(IF(ISNUMBER(R53:W53),(IF(R53:W53&gt;=Parameters!$D$38,1,"")),""))-SUM(IF(ISNUMBER(R53:W53),(IF(R53:W53&gt;=Parameters!$D$37,1,"")),""))),0) +
   IF(Parameters!$D$32,SUM(IF(ISNUMBER(R53:W53),(IF(R53:W53&gt;=Parameters!$D$41,1,"")),"")),0) +
   IF(Parameters!$D$33,AVERAGE(IF(ISNUMBER(R53:W53),R53:W53)),0) +
   IF(Parameters!$D$34,IF(OR(IF(ISNUMBER(R53:W53),R53:W53)=0),0,GEOMEAN(IF(ISNUMBER(R53:W53),R53:W53))),0)</f>
        <v>0</v>
      </c>
      <c r="H53" s="23">
        <f t="shared" ca="1" si="0"/>
        <v>0</v>
      </c>
      <c r="I53" s="116" t="str">
        <f t="shared" si="1"/>
        <v>!!</v>
      </c>
      <c r="J53" s="22" cm="1">
        <f t="array" aca="1" ref="J53" ca="1">IF(Parameters!$D$31, SUM(IF(ISNUMBER(Y53:AD53),(IF(Y53:AD53&gt;=Parameters!$D$41,1,"")),""))+0.5*(SUM(IF(ISNUMBER(Y53:AD53),(IF(Y53:AD53&gt;=Parameters!$D$42,1,"")),""))-SUM(IF(ISNUMBER(Y53:AD53),(IF(Y53:AD53&gt;=Parameters!$D$41,1,"")),""))),0) +
   IF(Parameters!$D$32,SUM(IF(ISNUMBER(Y53:AD53),(IF(Y53:AD53&gt;=Parameters!$D$41,1,"")),"")),0) +
   IF(Parameters!$D$33,AVERAGE(IF(ISNUMBER(Y53:AD53),Y53:AD53)),0) +
   IF(Parameters!$D$34,IF(OR(IF(ISNUMBER(Y53:AD53),Y53:AD53)=0),0,GEOMEAN(IF(ISNUMBER(Y53:AD53),Y53:AD53))),0)</f>
        <v>0</v>
      </c>
      <c r="K53" s="23">
        <f t="shared" ca="1" si="2"/>
        <v>0</v>
      </c>
      <c r="L53" s="116" t="str">
        <f t="shared" si="3"/>
        <v>!!</v>
      </c>
      <c r="M53" s="21" cm="1">
        <f t="array" aca="1" ref="M53" ca="1">IF(Parameters!$D$31, SUM(IF(ISNUMBER(AF53:AK53),(IF(AF53:AK53&gt;=Parameters!$D$41,1,"")),""))+0.5*(SUM(IF(ISNUMBER(AF53:AK53),(IF(AF53:AK53&gt;=Parameters!$D$42,1,"")),""))-SUM(IF(ISNUMBER(AF53:AK53),(IF(AF53:AK53&gt;=Parameters!$D$41,1,"")),""))),0) +
   IF(Parameters!$D$32,SUM(IF(ISNUMBER(AF53:AK53),(IF(AF53:AK53&gt;=Parameters!$D$41,1,"")),"")),0) +
   IF(Parameters!$D$33,AVERAGE(IF(ISNUMBER(AF53:AK53),AF53:AK53)),0) +
   IF(Parameters!$D$34,IF(OR(IF(ISNUMBER(AF53:AK53),AF53:AK53)=0),0,GEOMEAN(IF(ISNUMBER(AF53:AK53),AF53:AK53))),0)</f>
        <v>0</v>
      </c>
      <c r="N53" s="23">
        <f t="shared" ca="1" si="4"/>
        <v>0</v>
      </c>
      <c r="O53" s="116" t="str">
        <f t="shared" si="5"/>
        <v>!!</v>
      </c>
      <c r="P53" s="24"/>
      <c r="Q53" s="49"/>
      <c r="R53" s="25">
        <f ca="1">IFERROR(INDEX(Health!$G$8:$G$225,MATCH($C53,_xlfn.ANCHORARRAY(Health!$C$8),0)),NA())</f>
        <v>0</v>
      </c>
      <c r="S53" s="25" t="e">
        <f ca="1">IFERROR(INDEX(Food!$G$8:$G$225,MATCH($C53,_xlfn.ANCHORARRAY(Food!$C$8),0)),NA())</f>
        <v>#N/A</v>
      </c>
      <c r="T53" s="25">
        <f ca="1">IFERROR(INDEX(Macro!$G$8:$G$225,MATCH($C53,_xlfn.ANCHORARRAY(Macro!$C$8),0)),NA())</f>
        <v>0.89619308105737594</v>
      </c>
      <c r="U53" s="25" t="e">
        <f ca="1">IFERROR(INDEX(Socioeconomic!$G$8:$G$225,MATCH($C53,_xlfn.ANCHORARRAY(Socioeconomic!$C$8),0)),NA())</f>
        <v>#N/A</v>
      </c>
      <c r="V53" s="25">
        <f ca="1">IFERROR(INDEX('Natural Hazard'!$G$8:$G$225,MATCH($C53,_xlfn.ANCHORARRAY('Natural Hazard'!$C$8),0)),NA())</f>
        <v>0</v>
      </c>
      <c r="W53" s="25">
        <f ca="1">IFERROR(INDEX(Conflict!$G$8:$G$225,MATCH($C53,_xlfn.ANCHORARRAY(Conflict!$C$8),0)),NA())</f>
        <v>0</v>
      </c>
      <c r="X53" s="50"/>
      <c r="Y53" s="25" t="e">
        <f ca="1">IFERROR(INDEX(Health!$H$8:$H$225,MATCH($C53,_xlfn.ANCHORARRAY(Health!$C$8),0)),NA())</f>
        <v>#N/A</v>
      </c>
      <c r="Z53" s="25" t="e">
        <f ca="1">IFERROR(INDEX(Food!$H$8:$H$225,MATCH($C53,_xlfn.ANCHORARRAY(Food!$C$8),0)),NA())</f>
        <v>#N/A</v>
      </c>
      <c r="AA53" s="25">
        <f ca="1">IFERROR(INDEX(Macro!$H$8:$H$225,MATCH($C53,_xlfn.ANCHORARRAY(Macro!$C$8),0)),NA())</f>
        <v>0.58429466250695405</v>
      </c>
      <c r="AB53" s="25" t="e">
        <f ca="1">IFERROR(INDEX(Socioeconomic!$H$8:$H$225,MATCH($C53,_xlfn.ANCHORARRAY(Socioeconomic!$C$8),0)),NA())</f>
        <v>#N/A</v>
      </c>
      <c r="AC53" s="25" t="e">
        <f ca="1">IFERROR(INDEX('Natural Hazard'!$H$8:$H$225,MATCH($C53,_xlfn.ANCHORARRAY('Natural Hazard'!$C$8),0)),NA())</f>
        <v>#N/A</v>
      </c>
      <c r="AD53" s="25" t="e">
        <f ca="1">IFERROR(INDEX(Conflict!$H$8:$H$225,MATCH($C53,_xlfn.ANCHORARRAY(Conflict!$C$8),0)),NA())</f>
        <v>#N/A</v>
      </c>
      <c r="AE53" s="50"/>
      <c r="AF53" s="25">
        <f ca="1">IFERROR(INDEX(Health!$I$8:$I$225,MATCH($C53,_xlfn.ANCHORARRAY(Health!$C$8),0)),NA())</f>
        <v>0</v>
      </c>
      <c r="AG53" s="25" t="e">
        <f ca="1">IFERROR(INDEX(Food!$I$8:$I$225,MATCH($C53,_xlfn.ANCHORARRAY(Food!$C$8),0)),NA())</f>
        <v>#N/A</v>
      </c>
      <c r="AH53" s="25">
        <f ca="1">IFERROR(INDEX(Macro!$I$8:$I$225,MATCH($C53,_xlfn.ANCHORARRAY(Macro!$C$8),0)),NA())</f>
        <v>1.37458390444488</v>
      </c>
      <c r="AI53" s="25" t="e">
        <f ca="1">IFERROR(INDEX(Socioeconomic!$I$8:$I$225,MATCH($C53,_xlfn.ANCHORARRAY(Socioeconomic!$C$8),0)),NA())</f>
        <v>#N/A</v>
      </c>
      <c r="AJ53" s="25">
        <f ca="1">IFERROR(INDEX('Natural Hazard'!$I$8:$I$225,MATCH($C53,_xlfn.ANCHORARRAY('Natural Hazard'!$C$8),0)),NA())</f>
        <v>0</v>
      </c>
      <c r="AK53" s="25">
        <f ca="1">IFERROR(INDEX(Conflict!$I$8:$I$225,MATCH($C53,_xlfn.ANCHORARRAY(Conflict!$C$8),0)),NA())</f>
        <v>0</v>
      </c>
      <c r="AL53" s="49"/>
      <c r="AM53" s="25">
        <f>IFERROR(INDEX('Data Reliability'!$G$6:$G$409,MATCH($C53,'Data Reliability'!$E$6:$E$409,0)),NA())</f>
        <v>0.91666666666666696</v>
      </c>
      <c r="AN53" s="25">
        <f>IFERROR(INDEX('Data Reliability'!$H$6:$H$409,MATCH($C53,'Data Reliability'!$E$6:$E$409,0)),NA())</f>
        <v>0.73333333333333295</v>
      </c>
    </row>
    <row r="54" spans="2:40" x14ac:dyDescent="0.2">
      <c r="B54" s="28" t="s">
        <v>84</v>
      </c>
      <c r="C54" s="28" t="s">
        <v>85</v>
      </c>
      <c r="D54" s="28" t="s">
        <v>433</v>
      </c>
      <c r="E54" s="28" t="s">
        <v>409</v>
      </c>
      <c r="F54" s="206">
        <f ca="1">MATCH($C54,_xlfn.ANCHORARRAY(Health!$C$8),0)</f>
        <v>49</v>
      </c>
      <c r="G54" s="22" cm="1">
        <f t="array" aca="1" ref="G54" ca="1">IF(Parameters!$D$31, SUM(IF(ISNUMBER(R54:W54),(IF(R54:W54&gt;=Parameters!$D$37,1,"")),""))+0.5*(SUM(IF(ISNUMBER(R54:W54),(IF(R54:W54&gt;=Parameters!$D$38,1,"")),""))-SUM(IF(ISNUMBER(R54:W54),(IF(R54:W54&gt;=Parameters!$D$37,1,"")),""))),0) +
   IF(Parameters!$D$32,SUM(IF(ISNUMBER(R54:W54),(IF(R54:W54&gt;=Parameters!$D$41,1,"")),"")),0) +
   IF(Parameters!$D$33,AVERAGE(IF(ISNUMBER(R54:W54),R54:W54)),0) +
   IF(Parameters!$D$34,IF(OR(IF(ISNUMBER(R54:W54),R54:W54)=0),0,GEOMEAN(IF(ISNUMBER(R54:W54),R54:W54))),0)</f>
        <v>0</v>
      </c>
      <c r="H54" s="23">
        <f t="shared" ca="1" si="0"/>
        <v>0</v>
      </c>
      <c r="I54" s="116" t="str">
        <f t="shared" si="1"/>
        <v>!</v>
      </c>
      <c r="J54" s="22" cm="1">
        <f t="array" aca="1" ref="J54" ca="1">IF(Parameters!$D$31, SUM(IF(ISNUMBER(Y54:AD54),(IF(Y54:AD54&gt;=Parameters!$D$41,1,"")),""))+0.5*(SUM(IF(ISNUMBER(Y54:AD54),(IF(Y54:AD54&gt;=Parameters!$D$42,1,"")),""))-SUM(IF(ISNUMBER(Y54:AD54),(IF(Y54:AD54&gt;=Parameters!$D$41,1,"")),""))),0) +
   IF(Parameters!$D$32,SUM(IF(ISNUMBER(Y54:AD54),(IF(Y54:AD54&gt;=Parameters!$D$41,1,"")),"")),0) +
   IF(Parameters!$D$33,AVERAGE(IF(ISNUMBER(Y54:AD54),Y54:AD54)),0) +
   IF(Parameters!$D$34,IF(OR(IF(ISNUMBER(Y54:AD54),Y54:AD54)=0),0,GEOMEAN(IF(ISNUMBER(Y54:AD54),Y54:AD54))),0)</f>
        <v>0</v>
      </c>
      <c r="K54" s="23">
        <f t="shared" ca="1" si="2"/>
        <v>0</v>
      </c>
      <c r="L54" s="116" t="str">
        <f t="shared" si="3"/>
        <v/>
      </c>
      <c r="M54" s="21" cm="1">
        <f t="array" aca="1" ref="M54" ca="1">IF(Parameters!$D$31, SUM(IF(ISNUMBER(AF54:AK54),(IF(AF54:AK54&gt;=Parameters!$D$41,1,"")),""))+0.5*(SUM(IF(ISNUMBER(AF54:AK54),(IF(AF54:AK54&gt;=Parameters!$D$42,1,"")),""))-SUM(IF(ISNUMBER(AF54:AK54),(IF(AF54:AK54&gt;=Parameters!$D$41,1,"")),""))),0) +
   IF(Parameters!$D$32,SUM(IF(ISNUMBER(AF54:AK54),(IF(AF54:AK54&gt;=Parameters!$D$41,1,"")),"")),0) +
   IF(Parameters!$D$33,AVERAGE(IF(ISNUMBER(AF54:AK54),AF54:AK54)),0) +
   IF(Parameters!$D$34,IF(OR(IF(ISNUMBER(AF54:AK54),AF54:AK54)=0),0,GEOMEAN(IF(ISNUMBER(AF54:AK54),AF54:AK54))),0)</f>
        <v>0</v>
      </c>
      <c r="N54" s="23">
        <f t="shared" ca="1" si="4"/>
        <v>0</v>
      </c>
      <c r="O54" s="116" t="str">
        <f t="shared" si="5"/>
        <v>!</v>
      </c>
      <c r="P54" s="24"/>
      <c r="Q54" s="49"/>
      <c r="R54" s="25">
        <f ca="1">IFERROR(INDEX(Health!$G$8:$G$225,MATCH($C54,_xlfn.ANCHORARRAY(Health!$C$8),0)),NA())</f>
        <v>0</v>
      </c>
      <c r="S54" s="25">
        <f ca="1">IFERROR(INDEX(Food!$G$8:$G$225,MATCH($C54,_xlfn.ANCHORARRAY(Food!$C$8),0)),NA())</f>
        <v>0</v>
      </c>
      <c r="T54" s="25">
        <f ca="1">IFERROR(INDEX(Macro!$G$8:$G$225,MATCH($C54,_xlfn.ANCHORARRAY(Macro!$C$8),0)),NA())</f>
        <v>3.4931570559863001</v>
      </c>
      <c r="U54" s="25">
        <f ca="1">IFERROR(INDEX(Socioeconomic!$G$8:$G$225,MATCH($C54,_xlfn.ANCHORARRAY(Socioeconomic!$C$8),0)),NA())</f>
        <v>0</v>
      </c>
      <c r="V54" s="25">
        <f ca="1">IFERROR(INDEX('Natural Hazard'!$G$8:$G$225,MATCH($C54,_xlfn.ANCHORARRAY('Natural Hazard'!$C$8),0)),NA())</f>
        <v>0</v>
      </c>
      <c r="W54" s="25">
        <f ca="1">IFERROR(INDEX(Conflict!$G$8:$G$225,MATCH($C54,_xlfn.ANCHORARRAY(Conflict!$C$8),0)),NA())</f>
        <v>0</v>
      </c>
      <c r="X54" s="50"/>
      <c r="Y54" s="25">
        <f ca="1">IFERROR(INDEX(Health!$H$8:$H$225,MATCH($C54,_xlfn.ANCHORARRAY(Health!$C$8),0)),NA())</f>
        <v>3.9591836734693802</v>
      </c>
      <c r="Z54" s="25">
        <f ca="1">IFERROR(INDEX(Food!$H$8:$H$225,MATCH($C54,_xlfn.ANCHORARRAY(Food!$C$8),0)),NA())</f>
        <v>2.12918660287081</v>
      </c>
      <c r="AA54" s="25">
        <f ca="1">IFERROR(INDEX(Macro!$H$8:$H$225,MATCH($C54,_xlfn.ANCHORARRAY(Macro!$C$8),0)),NA())</f>
        <v>2.22399574354881</v>
      </c>
      <c r="AB54" s="25">
        <f ca="1">IFERROR(INDEX(Socioeconomic!$H$8:$H$225,MATCH($C54,_xlfn.ANCHORARRAY(Socioeconomic!$C$8),0)),NA())</f>
        <v>0.85714285714285499</v>
      </c>
      <c r="AC54" s="25">
        <f ca="1">IFERROR(INDEX('Natural Hazard'!$H$8:$H$225,MATCH($C54,_xlfn.ANCHORARRAY('Natural Hazard'!$C$8),0)),NA())</f>
        <v>5.6666666666666599</v>
      </c>
      <c r="AD54" s="25">
        <f ca="1">IFERROR(INDEX(Conflict!$H$8:$H$225,MATCH($C54,_xlfn.ANCHORARRAY(Conflict!$C$8),0)),NA())</f>
        <v>0</v>
      </c>
      <c r="AE54" s="50"/>
      <c r="AF54" s="25">
        <f ca="1">IFERROR(INDEX(Health!$I$8:$I$225,MATCH($C54,_xlfn.ANCHORARRAY(Health!$C$8),0)),NA())</f>
        <v>0</v>
      </c>
      <c r="AG54" s="25" t="e">
        <f ca="1">IFERROR(INDEX(Food!$I$8:$I$225,MATCH($C54,_xlfn.ANCHORARRAY(Food!$C$8),0)),NA())</f>
        <v>#N/A</v>
      </c>
      <c r="AH54" s="25">
        <f ca="1">IFERROR(INDEX(Macro!$I$8:$I$225,MATCH($C54,_xlfn.ANCHORARRAY(Macro!$C$8),0)),NA())</f>
        <v>5.4865870373996399</v>
      </c>
      <c r="AI54" s="25">
        <f ca="1">IFERROR(INDEX(Socioeconomic!$I$8:$I$225,MATCH($C54,_xlfn.ANCHORARRAY(Socioeconomic!$C$8),0)),NA())</f>
        <v>0</v>
      </c>
      <c r="AJ54" s="25">
        <f ca="1">IFERROR(INDEX('Natural Hazard'!$I$8:$I$225,MATCH($C54,_xlfn.ANCHORARRAY('Natural Hazard'!$C$8),0)),NA())</f>
        <v>0</v>
      </c>
      <c r="AK54" s="25">
        <f ca="1">IFERROR(INDEX(Conflict!$I$8:$I$225,MATCH($C54,_xlfn.ANCHORARRAY(Conflict!$C$8),0)),NA())</f>
        <v>0</v>
      </c>
      <c r="AL54" s="49"/>
      <c r="AM54" s="25">
        <f>IFERROR(INDEX('Data Reliability'!$G$6:$G$409,MATCH($C54,'Data Reliability'!$E$6:$E$409,0)),NA())</f>
        <v>0.16666666666666699</v>
      </c>
      <c r="AN54" s="25">
        <f>IFERROR(INDEX('Data Reliability'!$H$6:$H$409,MATCH($C54,'Data Reliability'!$E$6:$E$409,0)),NA())</f>
        <v>0.59166666666666701</v>
      </c>
    </row>
    <row r="55" spans="2:40" x14ac:dyDescent="0.2">
      <c r="B55" s="28" t="s">
        <v>86</v>
      </c>
      <c r="C55" s="28" t="s">
        <v>87</v>
      </c>
      <c r="D55" s="28" t="s">
        <v>433</v>
      </c>
      <c r="E55" s="28" t="s">
        <v>409</v>
      </c>
      <c r="F55" s="206">
        <f ca="1">MATCH($C55,_xlfn.ANCHORARRAY(Health!$C$8),0)</f>
        <v>50</v>
      </c>
      <c r="G55" s="22" cm="1">
        <f t="array" aca="1" ref="G55" ca="1">IF(Parameters!$D$31, SUM(IF(ISNUMBER(R55:W55),(IF(R55:W55&gt;=Parameters!$D$37,1,"")),""))+0.5*(SUM(IF(ISNUMBER(R55:W55),(IF(R55:W55&gt;=Parameters!$D$38,1,"")),""))-SUM(IF(ISNUMBER(R55:W55),(IF(R55:W55&gt;=Parameters!$D$37,1,"")),""))),0) +
   IF(Parameters!$D$32,SUM(IF(ISNUMBER(R55:W55),(IF(R55:W55&gt;=Parameters!$D$41,1,"")),"")),0) +
   IF(Parameters!$D$33,AVERAGE(IF(ISNUMBER(R55:W55),R55:W55)),0) +
   IF(Parameters!$D$34,IF(OR(IF(ISNUMBER(R55:W55),R55:W55)=0),0,GEOMEAN(IF(ISNUMBER(R55:W55),R55:W55))),0)</f>
        <v>0</v>
      </c>
      <c r="H55" s="23">
        <f t="shared" ca="1" si="0"/>
        <v>0</v>
      </c>
      <c r="I55" s="116" t="str">
        <f t="shared" si="1"/>
        <v>!</v>
      </c>
      <c r="J55" s="22" cm="1">
        <f t="array" aca="1" ref="J55" ca="1">IF(Parameters!$D$31, SUM(IF(ISNUMBER(Y55:AD55),(IF(Y55:AD55&gt;=Parameters!$D$41,1,"")),""))+0.5*(SUM(IF(ISNUMBER(Y55:AD55),(IF(Y55:AD55&gt;=Parameters!$D$42,1,"")),""))-SUM(IF(ISNUMBER(Y55:AD55),(IF(Y55:AD55&gt;=Parameters!$D$41,1,"")),""))),0) +
   IF(Parameters!$D$32,SUM(IF(ISNUMBER(Y55:AD55),(IF(Y55:AD55&gt;=Parameters!$D$41,1,"")),"")),0) +
   IF(Parameters!$D$33,AVERAGE(IF(ISNUMBER(Y55:AD55),Y55:AD55)),0) +
   IF(Parameters!$D$34,IF(OR(IF(ISNUMBER(Y55:AD55),Y55:AD55)=0),0,GEOMEAN(IF(ISNUMBER(Y55:AD55),Y55:AD55))),0)</f>
        <v>0</v>
      </c>
      <c r="K55" s="23">
        <f t="shared" ca="1" si="2"/>
        <v>0</v>
      </c>
      <c r="L55" s="116" t="str">
        <f t="shared" si="3"/>
        <v/>
      </c>
      <c r="M55" s="21" cm="1">
        <f t="array" aca="1" ref="M55" ca="1">IF(Parameters!$D$31, SUM(IF(ISNUMBER(AF55:AK55),(IF(AF55:AK55&gt;=Parameters!$D$41,1,"")),""))+0.5*(SUM(IF(ISNUMBER(AF55:AK55),(IF(AF55:AK55&gt;=Parameters!$D$42,1,"")),""))-SUM(IF(ISNUMBER(AF55:AK55),(IF(AF55:AK55&gt;=Parameters!$D$41,1,"")),""))),0) +
   IF(Parameters!$D$32,SUM(IF(ISNUMBER(AF55:AK55),(IF(AF55:AK55&gt;=Parameters!$D$41,1,"")),"")),0) +
   IF(Parameters!$D$33,AVERAGE(IF(ISNUMBER(AF55:AK55),AF55:AK55)),0) +
   IF(Parameters!$D$34,IF(OR(IF(ISNUMBER(AF55:AK55),AF55:AK55)=0),0,GEOMEAN(IF(ISNUMBER(AF55:AK55),AF55:AK55))),0)</f>
        <v>0</v>
      </c>
      <c r="N55" s="23">
        <f t="shared" ca="1" si="4"/>
        <v>0</v>
      </c>
      <c r="O55" s="116" t="str">
        <f t="shared" si="5"/>
        <v>!</v>
      </c>
      <c r="P55" s="24"/>
      <c r="Q55" s="49"/>
      <c r="R55" s="25">
        <f ca="1">IFERROR(INDEX(Health!$G$8:$G$225,MATCH($C55,_xlfn.ANCHORARRAY(Health!$C$8),0)),NA())</f>
        <v>0</v>
      </c>
      <c r="S55" s="25">
        <f ca="1">IFERROR(INDEX(Food!$G$8:$G$225,MATCH($C55,_xlfn.ANCHORARRAY(Food!$C$8),0)),NA())</f>
        <v>0</v>
      </c>
      <c r="T55" s="25">
        <f ca="1">IFERROR(INDEX(Macro!$G$8:$G$225,MATCH($C55,_xlfn.ANCHORARRAY(Macro!$C$8),0)),NA())</f>
        <v>1.3453530578900046</v>
      </c>
      <c r="U55" s="25">
        <f ca="1">IFERROR(INDEX(Socioeconomic!$G$8:$G$225,MATCH($C55,_xlfn.ANCHORARRAY(Socioeconomic!$C$8),0)),NA())</f>
        <v>1.2626502739419603</v>
      </c>
      <c r="V55" s="25">
        <f ca="1">IFERROR(INDEX('Natural Hazard'!$G$8:$G$225,MATCH($C55,_xlfn.ANCHORARRAY('Natural Hazard'!$C$8),0)),NA())</f>
        <v>0</v>
      </c>
      <c r="W55" s="25">
        <f ca="1">IFERROR(INDEX(Conflict!$G$8:$G$225,MATCH($C55,_xlfn.ANCHORARRAY(Conflict!$C$8),0)),NA())</f>
        <v>0</v>
      </c>
      <c r="X55" s="50"/>
      <c r="Y55" s="25">
        <f ca="1">IFERROR(INDEX(Health!$H$8:$H$225,MATCH($C55,_xlfn.ANCHORARRAY(Health!$C$8),0)),NA())</f>
        <v>0.78134110787172095</v>
      </c>
      <c r="Z55" s="25">
        <f ca="1">IFERROR(INDEX(Food!$H$8:$H$225,MATCH($C55,_xlfn.ANCHORARRAY(Food!$C$8),0)),NA())</f>
        <v>0.11001737116386601</v>
      </c>
      <c r="AA55" s="25">
        <f ca="1">IFERROR(INDEX(Macro!$H$8:$H$225,MATCH($C55,_xlfn.ANCHORARRAY(Macro!$C$8),0)),NA())</f>
        <v>3.0607753512781399</v>
      </c>
      <c r="AB55" s="25">
        <f ca="1">IFERROR(INDEX(Socioeconomic!$H$8:$H$225,MATCH($C55,_xlfn.ANCHORARRAY(Socioeconomic!$C$8),0)),NA())</f>
        <v>0.57142857142857095</v>
      </c>
      <c r="AC55" s="25">
        <f ca="1">IFERROR(INDEX('Natural Hazard'!$H$8:$H$225,MATCH($C55,_xlfn.ANCHORARRAY('Natural Hazard'!$C$8),0)),NA())</f>
        <v>1.3333333333333299</v>
      </c>
      <c r="AD55" s="25">
        <f ca="1">IFERROR(INDEX(Conflict!$H$8:$H$225,MATCH($C55,_xlfn.ANCHORARRAY(Conflict!$C$8),0)),NA())</f>
        <v>0</v>
      </c>
      <c r="AE55" s="50"/>
      <c r="AF55" s="25">
        <f ca="1">IFERROR(INDEX(Health!$I$8:$I$225,MATCH($C55,_xlfn.ANCHORARRAY(Health!$C$8),0)),NA())</f>
        <v>0</v>
      </c>
      <c r="AG55" s="25" t="e">
        <f ca="1">IFERROR(INDEX(Food!$I$8:$I$225,MATCH($C55,_xlfn.ANCHORARRAY(Food!$C$8),0)),NA())</f>
        <v>#N/A</v>
      </c>
      <c r="AH55" s="25">
        <f ca="1">IFERROR(INDEX(Macro!$I$8:$I$225,MATCH($C55,_xlfn.ANCHORARRAY(Macro!$C$8),0)),NA())</f>
        <v>0.59134521245349303</v>
      </c>
      <c r="AI55" s="25">
        <f ca="1">IFERROR(INDEX(Socioeconomic!$I$8:$I$225,MATCH($C55,_xlfn.ANCHORARRAY(Socioeconomic!$C$8),0)),NA())</f>
        <v>2.7899999999999898</v>
      </c>
      <c r="AJ55" s="25">
        <f ca="1">IFERROR(INDEX('Natural Hazard'!$I$8:$I$225,MATCH($C55,_xlfn.ANCHORARRAY('Natural Hazard'!$C$8),0)),NA())</f>
        <v>0</v>
      </c>
      <c r="AK55" s="25">
        <f ca="1">IFERROR(INDEX(Conflict!$I$8:$I$225,MATCH($C55,_xlfn.ANCHORARRAY(Conflict!$C$8),0)),NA())</f>
        <v>0</v>
      </c>
      <c r="AL55" s="49"/>
      <c r="AM55" s="25">
        <f>IFERROR(INDEX('Data Reliability'!$G$6:$G$409,MATCH($C55,'Data Reliability'!$E$6:$E$409,0)),NA())</f>
        <v>8.3333333333333301E-2</v>
      </c>
      <c r="AN55" s="25">
        <f>IFERROR(INDEX('Data Reliability'!$H$6:$H$409,MATCH($C55,'Data Reliability'!$E$6:$E$409,0)),NA())</f>
        <v>0.625</v>
      </c>
    </row>
    <row r="56" spans="2:40" x14ac:dyDescent="0.2">
      <c r="B56" s="28" t="s">
        <v>88</v>
      </c>
      <c r="C56" s="28" t="s">
        <v>89</v>
      </c>
      <c r="D56" s="28" t="s">
        <v>433</v>
      </c>
      <c r="E56" s="28" t="s">
        <v>409</v>
      </c>
      <c r="F56" s="206">
        <f ca="1">MATCH($C56,_xlfn.ANCHORARRAY(Health!$C$8),0)</f>
        <v>51</v>
      </c>
      <c r="G56" s="22" cm="1">
        <f t="array" aca="1" ref="G56" ca="1">IF(Parameters!$D$31, SUM(IF(ISNUMBER(R56:W56),(IF(R56:W56&gt;=Parameters!$D$37,1,"")),""))+0.5*(SUM(IF(ISNUMBER(R56:W56),(IF(R56:W56&gt;=Parameters!$D$38,1,"")),""))-SUM(IF(ISNUMBER(R56:W56),(IF(R56:W56&gt;=Parameters!$D$37,1,"")),""))),0) +
   IF(Parameters!$D$32,SUM(IF(ISNUMBER(R56:W56),(IF(R56:W56&gt;=Parameters!$D$41,1,"")),"")),0) +
   IF(Parameters!$D$33,AVERAGE(IF(ISNUMBER(R56:W56),R56:W56)),0) +
   IF(Parameters!$D$34,IF(OR(IF(ISNUMBER(R56:W56),R56:W56)=0),0,GEOMEAN(IF(ISNUMBER(R56:W56),R56:W56))),0)</f>
        <v>0</v>
      </c>
      <c r="H56" s="23">
        <f t="shared" ca="1" si="0"/>
        <v>0</v>
      </c>
      <c r="I56" s="116" t="str">
        <f t="shared" si="1"/>
        <v>!</v>
      </c>
      <c r="J56" s="22" cm="1">
        <f t="array" aca="1" ref="J56" ca="1">IF(Parameters!$D$31, SUM(IF(ISNUMBER(Y56:AD56),(IF(Y56:AD56&gt;=Parameters!$D$41,1,"")),""))+0.5*(SUM(IF(ISNUMBER(Y56:AD56),(IF(Y56:AD56&gt;=Parameters!$D$42,1,"")),""))-SUM(IF(ISNUMBER(Y56:AD56),(IF(Y56:AD56&gt;=Parameters!$D$41,1,"")),""))),0) +
   IF(Parameters!$D$32,SUM(IF(ISNUMBER(Y56:AD56),(IF(Y56:AD56&gt;=Parameters!$D$41,1,"")),"")),0) +
   IF(Parameters!$D$33,AVERAGE(IF(ISNUMBER(Y56:AD56),Y56:AD56)),0) +
   IF(Parameters!$D$34,IF(OR(IF(ISNUMBER(Y56:AD56),Y56:AD56)=0),0,GEOMEAN(IF(ISNUMBER(Y56:AD56),Y56:AD56))),0)</f>
        <v>0</v>
      </c>
      <c r="K56" s="23">
        <f t="shared" ca="1" si="2"/>
        <v>0</v>
      </c>
      <c r="L56" s="116" t="str">
        <f t="shared" si="3"/>
        <v/>
      </c>
      <c r="M56" s="21" cm="1">
        <f t="array" aca="1" ref="M56" ca="1">IF(Parameters!$D$31, SUM(IF(ISNUMBER(AF56:AK56),(IF(AF56:AK56&gt;=Parameters!$D$41,1,"")),""))+0.5*(SUM(IF(ISNUMBER(AF56:AK56),(IF(AF56:AK56&gt;=Parameters!$D$42,1,"")),""))-SUM(IF(ISNUMBER(AF56:AK56),(IF(AF56:AK56&gt;=Parameters!$D$41,1,"")),""))),0) +
   IF(Parameters!$D$32,SUM(IF(ISNUMBER(AF56:AK56),(IF(AF56:AK56&gt;=Parameters!$D$41,1,"")),"")),0) +
   IF(Parameters!$D$33,AVERAGE(IF(ISNUMBER(AF56:AK56),AF56:AK56)),0) +
   IF(Parameters!$D$34,IF(OR(IF(ISNUMBER(AF56:AK56),AF56:AK56)=0),0,GEOMEAN(IF(ISNUMBER(AF56:AK56),AF56:AK56))),0)</f>
        <v>0</v>
      </c>
      <c r="N56" s="23">
        <f t="shared" ca="1" si="4"/>
        <v>0</v>
      </c>
      <c r="O56" s="116" t="str">
        <f t="shared" si="5"/>
        <v>!</v>
      </c>
      <c r="P56" s="24"/>
      <c r="Q56" s="49"/>
      <c r="R56" s="25">
        <f ca="1">IFERROR(INDEX(Health!$G$8:$G$225,MATCH($C56,_xlfn.ANCHORARRAY(Health!$C$8),0)),NA())</f>
        <v>0</v>
      </c>
      <c r="S56" s="25">
        <f ca="1">IFERROR(INDEX(Food!$G$8:$G$225,MATCH($C56,_xlfn.ANCHORARRAY(Food!$C$8),0)),NA())</f>
        <v>0</v>
      </c>
      <c r="T56" s="25">
        <f ca="1">IFERROR(INDEX(Macro!$G$8:$G$225,MATCH($C56,_xlfn.ANCHORARRAY(Macro!$C$8),0)),NA())</f>
        <v>1.5120308081000624</v>
      </c>
      <c r="U56" s="25">
        <f ca="1">IFERROR(INDEX(Socioeconomic!$G$8:$G$225,MATCH($C56,_xlfn.ANCHORARRAY(Socioeconomic!$C$8),0)),NA())</f>
        <v>0</v>
      </c>
      <c r="V56" s="25">
        <f ca="1">IFERROR(INDEX('Natural Hazard'!$G$8:$G$225,MATCH($C56,_xlfn.ANCHORARRAY('Natural Hazard'!$C$8),0)),NA())</f>
        <v>0</v>
      </c>
      <c r="W56" s="25">
        <f ca="1">IFERROR(INDEX(Conflict!$G$8:$G$225,MATCH($C56,_xlfn.ANCHORARRAY(Conflict!$C$8),0)),NA())</f>
        <v>0</v>
      </c>
      <c r="X56" s="50"/>
      <c r="Y56" s="25">
        <f ca="1">IFERROR(INDEX(Health!$H$8:$H$225,MATCH($C56,_xlfn.ANCHORARRAY(Health!$C$8),0)),NA())</f>
        <v>0</v>
      </c>
      <c r="Z56" s="25">
        <f ca="1">IFERROR(INDEX(Food!$H$8:$H$225,MATCH($C56,_xlfn.ANCHORARRAY(Food!$C$8),0)),NA())</f>
        <v>0.31268094962362403</v>
      </c>
      <c r="AA56" s="25">
        <f ca="1">IFERROR(INDEX(Macro!$H$8:$H$225,MATCH($C56,_xlfn.ANCHORARRAY(Macro!$C$8),0)),NA())</f>
        <v>0.34728772158939702</v>
      </c>
      <c r="AB56" s="25">
        <f ca="1">IFERROR(INDEX(Socioeconomic!$H$8:$H$225,MATCH($C56,_xlfn.ANCHORARRAY(Socioeconomic!$C$8),0)),NA())</f>
        <v>0.57142857142857095</v>
      </c>
      <c r="AC56" s="25">
        <f ca="1">IFERROR(INDEX('Natural Hazard'!$H$8:$H$225,MATCH($C56,_xlfn.ANCHORARRAY('Natural Hazard'!$C$8),0)),NA())</f>
        <v>2.6666666666666599</v>
      </c>
      <c r="AD56" s="25">
        <f ca="1">IFERROR(INDEX(Conflict!$H$8:$H$225,MATCH($C56,_xlfn.ANCHORARRAY(Conflict!$C$8),0)),NA())</f>
        <v>0</v>
      </c>
      <c r="AE56" s="50"/>
      <c r="AF56" s="25">
        <f ca="1">IFERROR(INDEX(Health!$I$8:$I$225,MATCH($C56,_xlfn.ANCHORARRAY(Health!$C$8),0)),NA())</f>
        <v>0</v>
      </c>
      <c r="AG56" s="25" t="e">
        <f ca="1">IFERROR(INDEX(Food!$I$8:$I$225,MATCH($C56,_xlfn.ANCHORARRAY(Food!$C$8),0)),NA())</f>
        <v>#N/A</v>
      </c>
      <c r="AH56" s="25">
        <f ca="1">IFERROR(INDEX(Macro!$I$8:$I$225,MATCH($C56,_xlfn.ANCHORARRAY(Macro!$C$8),0)),NA())</f>
        <v>6.5831212061875801</v>
      </c>
      <c r="AI56" s="25">
        <f ca="1">IFERROR(INDEX(Socioeconomic!$I$8:$I$225,MATCH($C56,_xlfn.ANCHORARRAY(Socioeconomic!$C$8),0)),NA())</f>
        <v>0</v>
      </c>
      <c r="AJ56" s="25">
        <f ca="1">IFERROR(INDEX('Natural Hazard'!$I$8:$I$225,MATCH($C56,_xlfn.ANCHORARRAY('Natural Hazard'!$C$8),0)),NA())</f>
        <v>0</v>
      </c>
      <c r="AK56" s="25">
        <f ca="1">IFERROR(INDEX(Conflict!$I$8:$I$225,MATCH($C56,_xlfn.ANCHORARRAY(Conflict!$C$8),0)),NA())</f>
        <v>0</v>
      </c>
      <c r="AL56" s="49"/>
      <c r="AM56" s="25">
        <f>IFERROR(INDEX('Data Reliability'!$G$6:$G$409,MATCH($C56,'Data Reliability'!$E$6:$E$409,0)),NA())</f>
        <v>8.3333333333333301E-2</v>
      </c>
      <c r="AN56" s="25">
        <f>IFERROR(INDEX('Data Reliability'!$H$6:$H$409,MATCH($C56,'Data Reliability'!$E$6:$E$409,0)),NA())</f>
        <v>0.59166666666666701</v>
      </c>
    </row>
    <row r="57" spans="2:40" x14ac:dyDescent="0.2">
      <c r="B57" s="28" t="s">
        <v>90</v>
      </c>
      <c r="C57" s="28" t="s">
        <v>91</v>
      </c>
      <c r="D57" s="28" t="s">
        <v>434</v>
      </c>
      <c r="E57" s="28" t="s">
        <v>429</v>
      </c>
      <c r="F57" s="206">
        <f ca="1">MATCH($C57,_xlfn.ANCHORARRAY(Health!$C$8),0)</f>
        <v>52</v>
      </c>
      <c r="G57" s="22" cm="1">
        <f t="array" aca="1" ref="G57" ca="1">IF(Parameters!$D$31, SUM(IF(ISNUMBER(R57:W57),(IF(R57:W57&gt;=Parameters!$D$37,1,"")),""))+0.5*(SUM(IF(ISNUMBER(R57:W57),(IF(R57:W57&gt;=Parameters!$D$38,1,"")),""))-SUM(IF(ISNUMBER(R57:W57),(IF(R57:W57&gt;=Parameters!$D$37,1,"")),""))),0) +
   IF(Parameters!$D$32,SUM(IF(ISNUMBER(R57:W57),(IF(R57:W57&gt;=Parameters!$D$41,1,"")),"")),0) +
   IF(Parameters!$D$33,AVERAGE(IF(ISNUMBER(R57:W57),R57:W57)),0) +
   IF(Parameters!$D$34,IF(OR(IF(ISNUMBER(R57:W57),R57:W57)=0),0,GEOMEAN(IF(ISNUMBER(R57:W57),R57:W57))),0)</f>
        <v>0</v>
      </c>
      <c r="H57" s="23">
        <f t="shared" ca="1" si="0"/>
        <v>0</v>
      </c>
      <c r="I57" s="116" t="str">
        <f t="shared" si="1"/>
        <v>!</v>
      </c>
      <c r="J57" s="22" cm="1">
        <f t="array" aca="1" ref="J57" ca="1">IF(Parameters!$D$31, SUM(IF(ISNUMBER(Y57:AD57),(IF(Y57:AD57&gt;=Parameters!$D$41,1,"")),""))+0.5*(SUM(IF(ISNUMBER(Y57:AD57),(IF(Y57:AD57&gt;=Parameters!$D$42,1,"")),""))-SUM(IF(ISNUMBER(Y57:AD57),(IF(Y57:AD57&gt;=Parameters!$D$41,1,"")),""))),0) +
   IF(Parameters!$D$32,SUM(IF(ISNUMBER(Y57:AD57),(IF(Y57:AD57&gt;=Parameters!$D$41,1,"")),"")),0) +
   IF(Parameters!$D$33,AVERAGE(IF(ISNUMBER(Y57:AD57),Y57:AD57)),0) +
   IF(Parameters!$D$34,IF(OR(IF(ISNUMBER(Y57:AD57),Y57:AD57)=0),0,GEOMEAN(IF(ISNUMBER(Y57:AD57),Y57:AD57))),0)</f>
        <v>2</v>
      </c>
      <c r="K57" s="23">
        <f t="shared" ca="1" si="2"/>
        <v>2</v>
      </c>
      <c r="L57" s="116" t="str">
        <f t="shared" si="3"/>
        <v/>
      </c>
      <c r="M57" s="21" cm="1">
        <f t="array" aca="1" ref="M57" ca="1">IF(Parameters!$D$31, SUM(IF(ISNUMBER(AF57:AK57),(IF(AF57:AK57&gt;=Parameters!$D$41,1,"")),""))+0.5*(SUM(IF(ISNUMBER(AF57:AK57),(IF(AF57:AK57&gt;=Parameters!$D$42,1,"")),""))-SUM(IF(ISNUMBER(AF57:AK57),(IF(AF57:AK57&gt;=Parameters!$D$41,1,"")),""))),0) +
   IF(Parameters!$D$32,SUM(IF(ISNUMBER(AF57:AK57),(IF(AF57:AK57&gt;=Parameters!$D$41,1,"")),"")),0) +
   IF(Parameters!$D$33,AVERAGE(IF(ISNUMBER(AF57:AK57),AF57:AK57)),0) +
   IF(Parameters!$D$34,IF(OR(IF(ISNUMBER(AF57:AK57),AF57:AK57)=0),0,GEOMEAN(IF(ISNUMBER(AF57:AK57),AF57:AK57))),0)</f>
        <v>0</v>
      </c>
      <c r="N57" s="23">
        <f t="shared" ca="1" si="4"/>
        <v>0</v>
      </c>
      <c r="O57" s="116" t="str">
        <f t="shared" si="5"/>
        <v>!</v>
      </c>
      <c r="P57" s="24"/>
      <c r="Q57" s="49"/>
      <c r="R57" s="25">
        <f ca="1">IFERROR(INDEX(Health!$G$8:$G$225,MATCH($C57,_xlfn.ANCHORARRAY(Health!$C$8),0)),NA())</f>
        <v>0</v>
      </c>
      <c r="S57" s="25">
        <f ca="1">IFERROR(INDEX(Food!$G$8:$G$225,MATCH($C57,_xlfn.ANCHORARRAY(Food!$C$8),0)),NA())</f>
        <v>0</v>
      </c>
      <c r="T57" s="25">
        <f ca="1">IFERROR(INDEX(Macro!$G$8:$G$225,MATCH($C57,_xlfn.ANCHORARRAY(Macro!$C$8),0)),NA())</f>
        <v>2.9959397766259244</v>
      </c>
      <c r="U57" s="25">
        <f ca="1">IFERROR(INDEX(Socioeconomic!$G$8:$G$225,MATCH($C57,_xlfn.ANCHORARRAY(Socioeconomic!$C$8),0)),NA())</f>
        <v>0</v>
      </c>
      <c r="V57" s="25">
        <f ca="1">IFERROR(INDEX('Natural Hazard'!$G$8:$G$225,MATCH($C57,_xlfn.ANCHORARRAY('Natural Hazard'!$C$8),0)),NA())</f>
        <v>0</v>
      </c>
      <c r="W57" s="25">
        <f ca="1">IFERROR(INDEX(Conflict!$G$8:$G$225,MATCH($C57,_xlfn.ANCHORARRAY(Conflict!$C$8),0)),NA())</f>
        <v>0</v>
      </c>
      <c r="X57" s="50"/>
      <c r="Y57" s="25">
        <f ca="1">IFERROR(INDEX(Health!$H$8:$H$225,MATCH($C57,_xlfn.ANCHORARRAY(Health!$C$8),0)),NA())</f>
        <v>8.8279883381924193</v>
      </c>
      <c r="Z57" s="25">
        <f ca="1">IFERROR(INDEX(Food!$H$8:$H$225,MATCH($C57,_xlfn.ANCHORARRAY(Food!$C$8),0)),NA())</f>
        <v>8.2535885167464098</v>
      </c>
      <c r="AA57" s="25">
        <f ca="1">IFERROR(INDEX(Macro!$H$8:$H$225,MATCH($C57,_xlfn.ANCHORARRAY(Macro!$C$8),0)),NA())</f>
        <v>4.5747176473433404</v>
      </c>
      <c r="AB57" s="25">
        <f ca="1">IFERROR(INDEX(Socioeconomic!$H$8:$H$225,MATCH($C57,_xlfn.ANCHORARRAY(Socioeconomic!$C$8),0)),NA())</f>
        <v>8</v>
      </c>
      <c r="AC57" s="25">
        <f ca="1">IFERROR(INDEX('Natural Hazard'!$H$8:$H$225,MATCH($C57,_xlfn.ANCHORARRAY('Natural Hazard'!$C$8),0)),NA())</f>
        <v>7.6666666666666599</v>
      </c>
      <c r="AD57" s="25">
        <f ca="1">IFERROR(INDEX(Conflict!$H$8:$H$225,MATCH($C57,_xlfn.ANCHORARRAY(Conflict!$C$8),0)),NA())</f>
        <v>4.5025577703298598</v>
      </c>
      <c r="AE57" s="50"/>
      <c r="AF57" s="25">
        <f ca="1">IFERROR(INDEX(Health!$I$8:$I$225,MATCH($C57,_xlfn.ANCHORARRAY(Health!$C$8),0)),NA())</f>
        <v>0</v>
      </c>
      <c r="AG57" s="25" t="e">
        <f ca="1">IFERROR(INDEX(Food!$I$8:$I$225,MATCH($C57,_xlfn.ANCHORARRAY(Food!$C$8),0)),NA())</f>
        <v>#N/A</v>
      </c>
      <c r="AH57" s="25">
        <f ca="1">IFERROR(INDEX(Macro!$I$8:$I$225,MATCH($C57,_xlfn.ANCHORARRAY(Macro!$C$8),0)),NA())</f>
        <v>1.9620129234384101</v>
      </c>
      <c r="AI57" s="25">
        <f ca="1">IFERROR(INDEX(Socioeconomic!$I$8:$I$225,MATCH($C57,_xlfn.ANCHORARRAY(Socioeconomic!$C$8),0)),NA())</f>
        <v>0</v>
      </c>
      <c r="AJ57" s="25">
        <f ca="1">IFERROR(INDEX('Natural Hazard'!$I$8:$I$225,MATCH($C57,_xlfn.ANCHORARRAY('Natural Hazard'!$C$8),0)),NA())</f>
        <v>0</v>
      </c>
      <c r="AK57" s="25">
        <f ca="1">IFERROR(INDEX(Conflict!$I$8:$I$225,MATCH($C57,_xlfn.ANCHORARRAY(Conflict!$C$8),0)),NA())</f>
        <v>0</v>
      </c>
      <c r="AL57" s="49"/>
      <c r="AM57" s="25">
        <f>IFERROR(INDEX('Data Reliability'!$G$6:$G$409,MATCH($C57,'Data Reliability'!$E$6:$E$409,0)),NA())</f>
        <v>0.16666666666666699</v>
      </c>
      <c r="AN57" s="25">
        <f>IFERROR(INDEX('Data Reliability'!$H$6:$H$409,MATCH($C57,'Data Reliability'!$E$6:$E$409,0)),NA())</f>
        <v>0.55833333333333302</v>
      </c>
    </row>
    <row r="58" spans="2:40" x14ac:dyDescent="0.2">
      <c r="B58" s="28" t="s">
        <v>92</v>
      </c>
      <c r="C58" s="28" t="s">
        <v>93</v>
      </c>
      <c r="D58" s="28" t="s">
        <v>435</v>
      </c>
      <c r="E58" s="28" t="s">
        <v>535</v>
      </c>
      <c r="F58" s="206">
        <f ca="1">MATCH($C58,_xlfn.ANCHORARRAY(Health!$C$8),0)</f>
        <v>53</v>
      </c>
      <c r="G58" s="22" cm="1">
        <f t="array" aca="1" ref="G58" ca="1">IF(Parameters!$D$31, SUM(IF(ISNUMBER(R58:W58),(IF(R58:W58&gt;=Parameters!$D$37,1,"")),""))+0.5*(SUM(IF(ISNUMBER(R58:W58),(IF(R58:W58&gt;=Parameters!$D$38,1,"")),""))-SUM(IF(ISNUMBER(R58:W58),(IF(R58:W58&gt;=Parameters!$D$37,1,"")),""))),0) +
   IF(Parameters!$D$32,SUM(IF(ISNUMBER(R58:W58),(IF(R58:W58&gt;=Parameters!$D$41,1,"")),"")),0) +
   IF(Parameters!$D$33,AVERAGE(IF(ISNUMBER(R58:W58),R58:W58)),0) +
   IF(Parameters!$D$34,IF(OR(IF(ISNUMBER(R58:W58),R58:W58)=0),0,GEOMEAN(IF(ISNUMBER(R58:W58),R58:W58))),0)</f>
        <v>1</v>
      </c>
      <c r="H58" s="23">
        <f t="shared" ca="1" si="0"/>
        <v>1</v>
      </c>
      <c r="I58" s="116" t="str">
        <f t="shared" si="1"/>
        <v>!</v>
      </c>
      <c r="J58" s="22" cm="1">
        <f t="array" aca="1" ref="J58" ca="1">IF(Parameters!$D$31, SUM(IF(ISNUMBER(Y58:AD58),(IF(Y58:AD58&gt;=Parameters!$D$41,1,"")),""))+0.5*(SUM(IF(ISNUMBER(Y58:AD58),(IF(Y58:AD58&gt;=Parameters!$D$42,1,"")),""))-SUM(IF(ISNUMBER(Y58:AD58),(IF(Y58:AD58&gt;=Parameters!$D$41,1,"")),""))),0) +
   IF(Parameters!$D$32,SUM(IF(ISNUMBER(Y58:AD58),(IF(Y58:AD58&gt;=Parameters!$D$41,1,"")),"")),0) +
   IF(Parameters!$D$33,AVERAGE(IF(ISNUMBER(Y58:AD58),Y58:AD58)),0) +
   IF(Parameters!$D$34,IF(OR(IF(ISNUMBER(Y58:AD58),Y58:AD58)=0),0,GEOMEAN(IF(ISNUMBER(Y58:AD58),Y58:AD58))),0)</f>
        <v>0.5</v>
      </c>
      <c r="K58" s="23">
        <f t="shared" ca="1" si="2"/>
        <v>0.5</v>
      </c>
      <c r="L58" s="116" t="str">
        <f t="shared" si="3"/>
        <v>!</v>
      </c>
      <c r="M58" s="21" cm="1">
        <f t="array" aca="1" ref="M58" ca="1">IF(Parameters!$D$31, SUM(IF(ISNUMBER(AF58:AK58),(IF(AF58:AK58&gt;=Parameters!$D$41,1,"")),""))+0.5*(SUM(IF(ISNUMBER(AF58:AK58),(IF(AF58:AK58&gt;=Parameters!$D$42,1,"")),""))-SUM(IF(ISNUMBER(AF58:AK58),(IF(AF58:AK58&gt;=Parameters!$D$41,1,"")),""))),0) +
   IF(Parameters!$D$32,SUM(IF(ISNUMBER(AF58:AK58),(IF(AF58:AK58&gt;=Parameters!$D$41,1,"")),"")),0) +
   IF(Parameters!$D$33,AVERAGE(IF(ISNUMBER(AF58:AK58),AF58:AK58)),0) +
   IF(Parameters!$D$34,IF(OR(IF(ISNUMBER(AF58:AK58),AF58:AK58)=0),0,GEOMEAN(IF(ISNUMBER(AF58:AK58),AF58:AK58))),0)</f>
        <v>1</v>
      </c>
      <c r="N58" s="23">
        <f t="shared" ca="1" si="4"/>
        <v>1</v>
      </c>
      <c r="O58" s="116" t="str">
        <f t="shared" si="5"/>
        <v>!!</v>
      </c>
      <c r="P58" s="24"/>
      <c r="Q58" s="49"/>
      <c r="R58" s="25">
        <f ca="1">IFERROR(INDEX(Health!$G$8:$G$225,MATCH($C58,_xlfn.ANCHORARRAY(Health!$C$8),0)),NA())</f>
        <v>0</v>
      </c>
      <c r="S58" s="25">
        <f ca="1">IFERROR(INDEX(Food!$G$8:$G$225,MATCH($C58,_xlfn.ANCHORARRAY(Food!$C$8),0)),NA())</f>
        <v>0</v>
      </c>
      <c r="T58" s="25" t="e">
        <f ca="1">IFERROR(INDEX(Macro!$G$8:$G$225,MATCH($C58,_xlfn.ANCHORARRAY(Macro!$C$8),0)),NA())</f>
        <v>#N/A</v>
      </c>
      <c r="U58" s="25">
        <f ca="1">IFERROR(INDEX(Socioeconomic!$G$8:$G$225,MATCH($C58,_xlfn.ANCHORARRAY(Socioeconomic!$C$8),0)),NA())</f>
        <v>0</v>
      </c>
      <c r="V58" s="25">
        <f ca="1">IFERROR(INDEX('Natural Hazard'!$G$8:$G$225,MATCH($C58,_xlfn.ANCHORARRAY('Natural Hazard'!$C$8),0)),NA())</f>
        <v>8.0622577482985491</v>
      </c>
      <c r="W58" s="25">
        <f ca="1">IFERROR(INDEX(Conflict!$G$8:$G$225,MATCH($C58,_xlfn.ANCHORARRAY(Conflict!$C$8),0)),NA())</f>
        <v>0</v>
      </c>
      <c r="X58" s="50"/>
      <c r="Y58" s="25">
        <f ca="1">IFERROR(INDEX(Health!$H$8:$H$225,MATCH($C58,_xlfn.ANCHORARRAY(Health!$C$8),0)),NA())</f>
        <v>8.4781341107871704</v>
      </c>
      <c r="Z58" s="25">
        <f ca="1">IFERROR(INDEX(Food!$H$8:$H$225,MATCH($C58,_xlfn.ANCHORARRAY(Food!$C$8),0)),NA())</f>
        <v>5.5023923444975997</v>
      </c>
      <c r="AA58" s="25" t="e">
        <f ca="1">IFERROR(INDEX(Macro!$H$8:$H$225,MATCH($C58,_xlfn.ANCHORARRAY(Macro!$C$8),0)),NA())</f>
        <v>#N/A</v>
      </c>
      <c r="AB58" s="25">
        <f ca="1">IFERROR(INDEX(Socioeconomic!$H$8:$H$225,MATCH($C58,_xlfn.ANCHORARRAY(Socioeconomic!$C$8),0)),NA())</f>
        <v>6</v>
      </c>
      <c r="AC58" s="25">
        <f ca="1">IFERROR(INDEX('Natural Hazard'!$H$8:$H$225,MATCH($C58,_xlfn.ANCHORARRAY('Natural Hazard'!$C$8),0)),NA())</f>
        <v>6.5</v>
      </c>
      <c r="AD58" s="25">
        <f ca="1">IFERROR(INDEX(Conflict!$H$8:$H$225,MATCH($C58,_xlfn.ANCHORARRAY(Conflict!$C$8),0)),NA())</f>
        <v>0</v>
      </c>
      <c r="AE58" s="50"/>
      <c r="AF58" s="25">
        <f ca="1">IFERROR(INDEX(Health!$I$8:$I$225,MATCH($C58,_xlfn.ANCHORARRAY(Health!$C$8),0)),NA())</f>
        <v>0</v>
      </c>
      <c r="AG58" s="25" t="e">
        <f ca="1">IFERROR(INDEX(Food!$I$8:$I$225,MATCH($C58,_xlfn.ANCHORARRAY(Food!$C$8),0)),NA())</f>
        <v>#N/A</v>
      </c>
      <c r="AH58" s="25" t="e">
        <f ca="1">IFERROR(INDEX(Macro!$I$8:$I$225,MATCH($C58,_xlfn.ANCHORARRAY(Macro!$C$8),0)),NA())</f>
        <v>#N/A</v>
      </c>
      <c r="AI58" s="25" t="e">
        <f ca="1">IFERROR(INDEX(Socioeconomic!$I$8:$I$225,MATCH($C58,_xlfn.ANCHORARRAY(Socioeconomic!$C$8),0)),NA())</f>
        <v>#N/A</v>
      </c>
      <c r="AJ58" s="25">
        <f ca="1">IFERROR(INDEX('Natural Hazard'!$I$8:$I$225,MATCH($C58,_xlfn.ANCHORARRAY('Natural Hazard'!$C$8),0)),NA())</f>
        <v>10</v>
      </c>
      <c r="AK58" s="25">
        <f ca="1">IFERROR(INDEX(Conflict!$I$8:$I$225,MATCH($C58,_xlfn.ANCHORARRAY(Conflict!$C$8),0)),NA())</f>
        <v>0</v>
      </c>
      <c r="AL58" s="49"/>
      <c r="AM58" s="25">
        <f>IFERROR(INDEX('Data Reliability'!$G$6:$G$409,MATCH($C58,'Data Reliability'!$E$6:$E$409,0)),NA())</f>
        <v>0.33333333333333298</v>
      </c>
      <c r="AN58" s="25">
        <f>IFERROR(INDEX('Data Reliability'!$H$6:$H$409,MATCH($C58,'Data Reliability'!$E$6:$E$409,0)),NA())</f>
        <v>0.78333333333333299</v>
      </c>
    </row>
    <row r="59" spans="2:40" x14ac:dyDescent="0.2">
      <c r="B59" s="28" t="s">
        <v>94</v>
      </c>
      <c r="C59" s="28" t="s">
        <v>95</v>
      </c>
      <c r="D59" s="28" t="s">
        <v>433</v>
      </c>
      <c r="E59" s="28" t="s">
        <v>409</v>
      </c>
      <c r="F59" s="206">
        <f ca="1">MATCH($C59,_xlfn.ANCHORARRAY(Health!$C$8),0)</f>
        <v>54</v>
      </c>
      <c r="G59" s="22" cm="1">
        <f t="array" aca="1" ref="G59" ca="1">IF(Parameters!$D$31, SUM(IF(ISNUMBER(R59:W59),(IF(R59:W59&gt;=Parameters!$D$37,1,"")),""))+0.5*(SUM(IF(ISNUMBER(R59:W59),(IF(R59:W59&gt;=Parameters!$D$38,1,"")),""))-SUM(IF(ISNUMBER(R59:W59),(IF(R59:W59&gt;=Parameters!$D$37,1,"")),""))),0) +
   IF(Parameters!$D$32,SUM(IF(ISNUMBER(R59:W59),(IF(R59:W59&gt;=Parameters!$D$41,1,"")),"")),0) +
   IF(Parameters!$D$33,AVERAGE(IF(ISNUMBER(R59:W59),R59:W59)),0) +
   IF(Parameters!$D$34,IF(OR(IF(ISNUMBER(R59:W59),R59:W59)=0),0,GEOMEAN(IF(ISNUMBER(R59:W59),R59:W59))),0)</f>
        <v>0</v>
      </c>
      <c r="H59" s="23">
        <f t="shared" ca="1" si="0"/>
        <v>0</v>
      </c>
      <c r="I59" s="116" t="str">
        <f t="shared" si="1"/>
        <v>!</v>
      </c>
      <c r="J59" s="22" cm="1">
        <f t="array" aca="1" ref="J59" ca="1">IF(Parameters!$D$31, SUM(IF(ISNUMBER(Y59:AD59),(IF(Y59:AD59&gt;=Parameters!$D$41,1,"")),""))+0.5*(SUM(IF(ISNUMBER(Y59:AD59),(IF(Y59:AD59&gt;=Parameters!$D$42,1,"")),""))-SUM(IF(ISNUMBER(Y59:AD59),(IF(Y59:AD59&gt;=Parameters!$D$41,1,"")),""))),0) +
   IF(Parameters!$D$32,SUM(IF(ISNUMBER(Y59:AD59),(IF(Y59:AD59&gt;=Parameters!$D$41,1,"")),"")),0) +
   IF(Parameters!$D$33,AVERAGE(IF(ISNUMBER(Y59:AD59),Y59:AD59)),0) +
   IF(Parameters!$D$34,IF(OR(IF(ISNUMBER(Y59:AD59),Y59:AD59)=0),0,GEOMEAN(IF(ISNUMBER(Y59:AD59),Y59:AD59))),0)</f>
        <v>0</v>
      </c>
      <c r="K59" s="23">
        <f t="shared" ca="1" si="2"/>
        <v>0</v>
      </c>
      <c r="L59" s="116" t="str">
        <f t="shared" si="3"/>
        <v/>
      </c>
      <c r="M59" s="21" cm="1">
        <f t="array" aca="1" ref="M59" ca="1">IF(Parameters!$D$31, SUM(IF(ISNUMBER(AF59:AK59),(IF(AF59:AK59&gt;=Parameters!$D$41,1,"")),""))+0.5*(SUM(IF(ISNUMBER(AF59:AK59),(IF(AF59:AK59&gt;=Parameters!$D$42,1,"")),""))-SUM(IF(ISNUMBER(AF59:AK59),(IF(AF59:AK59&gt;=Parameters!$D$41,1,"")),""))),0) +
   IF(Parameters!$D$32,SUM(IF(ISNUMBER(AF59:AK59),(IF(AF59:AK59&gt;=Parameters!$D$41,1,"")),"")),0) +
   IF(Parameters!$D$33,AVERAGE(IF(ISNUMBER(AF59:AK59),AF59:AK59)),0) +
   IF(Parameters!$D$34,IF(OR(IF(ISNUMBER(AF59:AK59),AF59:AK59)=0),0,GEOMEAN(IF(ISNUMBER(AF59:AK59),AF59:AK59))),0)</f>
        <v>0</v>
      </c>
      <c r="N59" s="23">
        <f t="shared" ca="1" si="4"/>
        <v>0</v>
      </c>
      <c r="O59" s="116" t="str">
        <f t="shared" si="5"/>
        <v>!</v>
      </c>
      <c r="P59" s="24"/>
      <c r="Q59" s="49"/>
      <c r="R59" s="25">
        <f ca="1">IFERROR(INDEX(Health!$G$8:$G$225,MATCH($C59,_xlfn.ANCHORARRAY(Health!$C$8),0)),NA())</f>
        <v>0</v>
      </c>
      <c r="S59" s="25">
        <f ca="1">IFERROR(INDEX(Food!$G$8:$G$225,MATCH($C59,_xlfn.ANCHORARRAY(Food!$C$8),0)),NA())</f>
        <v>0</v>
      </c>
      <c r="T59" s="25">
        <f ca="1">IFERROR(INDEX(Macro!$G$8:$G$225,MATCH($C59,_xlfn.ANCHORARRAY(Macro!$C$8),0)),NA())</f>
        <v>0</v>
      </c>
      <c r="U59" s="25">
        <f ca="1">IFERROR(INDEX(Socioeconomic!$G$8:$G$225,MATCH($C59,_xlfn.ANCHORARRAY(Socioeconomic!$C$8),0)),NA())</f>
        <v>0</v>
      </c>
      <c r="V59" s="25">
        <f ca="1">IFERROR(INDEX('Natural Hazard'!$G$8:$G$225,MATCH($C59,_xlfn.ANCHORARRAY('Natural Hazard'!$C$8),0)),NA())</f>
        <v>0</v>
      </c>
      <c r="W59" s="25">
        <f ca="1">IFERROR(INDEX(Conflict!$G$8:$G$225,MATCH($C59,_xlfn.ANCHORARRAY(Conflict!$C$8),0)),NA())</f>
        <v>0</v>
      </c>
      <c r="X59" s="50"/>
      <c r="Y59" s="25">
        <f ca="1">IFERROR(INDEX(Health!$H$8:$H$225,MATCH($C59,_xlfn.ANCHORARRAY(Health!$C$8),0)),NA())</f>
        <v>0</v>
      </c>
      <c r="Z59" s="25">
        <f ca="1">IFERROR(INDEX(Food!$H$8:$H$225,MATCH($C59,_xlfn.ANCHORARRAY(Food!$C$8),0)),NA())</f>
        <v>8.1065431383903402E-2</v>
      </c>
      <c r="AA59" s="25">
        <f ca="1">IFERROR(INDEX(Macro!$H$8:$H$225,MATCH($C59,_xlfn.ANCHORARRAY(Macro!$C$8),0)),NA())</f>
        <v>0</v>
      </c>
      <c r="AB59" s="25">
        <f ca="1">IFERROR(INDEX(Socioeconomic!$H$8:$H$225,MATCH($C59,_xlfn.ANCHORARRAY(Socioeconomic!$C$8),0)),NA())</f>
        <v>0.28571428571428598</v>
      </c>
      <c r="AC59" s="25">
        <f ca="1">IFERROR(INDEX('Natural Hazard'!$H$8:$H$225,MATCH($C59,_xlfn.ANCHORARRAY('Natural Hazard'!$C$8),0)),NA())</f>
        <v>0</v>
      </c>
      <c r="AD59" s="25">
        <f ca="1">IFERROR(INDEX(Conflict!$H$8:$H$225,MATCH($C59,_xlfn.ANCHORARRAY(Conflict!$C$8),0)),NA())</f>
        <v>0</v>
      </c>
      <c r="AE59" s="50"/>
      <c r="AF59" s="25">
        <f ca="1">IFERROR(INDEX(Health!$I$8:$I$225,MATCH($C59,_xlfn.ANCHORARRAY(Health!$C$8),0)),NA())</f>
        <v>0</v>
      </c>
      <c r="AG59" s="25" t="e">
        <f ca="1">IFERROR(INDEX(Food!$I$8:$I$225,MATCH($C59,_xlfn.ANCHORARRAY(Food!$C$8),0)),NA())</f>
        <v>#N/A</v>
      </c>
      <c r="AH59" s="25">
        <f ca="1">IFERROR(INDEX(Macro!$I$8:$I$225,MATCH($C59,_xlfn.ANCHORARRAY(Macro!$C$8),0)),NA())</f>
        <v>2.9410612884276501</v>
      </c>
      <c r="AI59" s="25">
        <f ca="1">IFERROR(INDEX(Socioeconomic!$I$8:$I$225,MATCH($C59,_xlfn.ANCHORARRAY(Socioeconomic!$C$8),0)),NA())</f>
        <v>0</v>
      </c>
      <c r="AJ59" s="25">
        <f ca="1">IFERROR(INDEX('Natural Hazard'!$I$8:$I$225,MATCH($C59,_xlfn.ANCHORARRAY('Natural Hazard'!$C$8),0)),NA())</f>
        <v>0</v>
      </c>
      <c r="AK59" s="25">
        <f ca="1">IFERROR(INDEX(Conflict!$I$8:$I$225,MATCH($C59,_xlfn.ANCHORARRAY(Conflict!$C$8),0)),NA())</f>
        <v>0</v>
      </c>
      <c r="AL59" s="49"/>
      <c r="AM59" s="25">
        <f>IFERROR(INDEX('Data Reliability'!$G$6:$G$409,MATCH($C59,'Data Reliability'!$E$6:$E$409,0)),NA())</f>
        <v>8.3333333333333301E-2</v>
      </c>
      <c r="AN59" s="25">
        <f>IFERROR(INDEX('Data Reliability'!$H$6:$H$409,MATCH($C59,'Data Reliability'!$E$6:$E$409,0)),NA())</f>
        <v>0.625</v>
      </c>
    </row>
    <row r="60" spans="2:40" x14ac:dyDescent="0.2">
      <c r="B60" s="28" t="s">
        <v>96</v>
      </c>
      <c r="C60" s="28" t="s">
        <v>97</v>
      </c>
      <c r="D60" s="28" t="s">
        <v>435</v>
      </c>
      <c r="E60" s="28" t="s">
        <v>430</v>
      </c>
      <c r="F60" s="206">
        <f ca="1">MATCH($C60,_xlfn.ANCHORARRAY(Health!$C$8),0)</f>
        <v>55</v>
      </c>
      <c r="G60" s="22" cm="1">
        <f t="array" aca="1" ref="G60" ca="1">IF(Parameters!$D$31, SUM(IF(ISNUMBER(R60:W60),(IF(R60:W60&gt;=Parameters!$D$37,1,"")),""))+0.5*(SUM(IF(ISNUMBER(R60:W60),(IF(R60:W60&gt;=Parameters!$D$38,1,"")),""))-SUM(IF(ISNUMBER(R60:W60),(IF(R60:W60&gt;=Parameters!$D$37,1,"")),""))),0) +
   IF(Parameters!$D$32,SUM(IF(ISNUMBER(R60:W60),(IF(R60:W60&gt;=Parameters!$D$41,1,"")),"")),0) +
   IF(Parameters!$D$33,AVERAGE(IF(ISNUMBER(R60:W60),R60:W60)),0) +
   IF(Parameters!$D$34,IF(OR(IF(ISNUMBER(R60:W60),R60:W60)=0),0,GEOMEAN(IF(ISNUMBER(R60:W60),R60:W60))),0)</f>
        <v>1.5</v>
      </c>
      <c r="H60" s="23">
        <f t="shared" ca="1" si="0"/>
        <v>1.5</v>
      </c>
      <c r="I60" s="116" t="str">
        <f t="shared" si="1"/>
        <v/>
      </c>
      <c r="J60" s="22" cm="1">
        <f t="array" aca="1" ref="J60" ca="1">IF(Parameters!$D$31, SUM(IF(ISNUMBER(Y60:AD60),(IF(Y60:AD60&gt;=Parameters!$D$41,1,"")),""))+0.5*(SUM(IF(ISNUMBER(Y60:AD60),(IF(Y60:AD60&gt;=Parameters!$D$42,1,"")),""))-SUM(IF(ISNUMBER(Y60:AD60),(IF(Y60:AD60&gt;=Parameters!$D$41,1,"")),""))),0) +
   IF(Parameters!$D$32,SUM(IF(ISNUMBER(Y60:AD60),(IF(Y60:AD60&gt;=Parameters!$D$41,1,"")),"")),0) +
   IF(Parameters!$D$33,AVERAGE(IF(ISNUMBER(Y60:AD60),Y60:AD60)),0) +
   IF(Parameters!$D$34,IF(OR(IF(ISNUMBER(Y60:AD60),Y60:AD60)=0),0,GEOMEAN(IF(ISNUMBER(Y60:AD60),Y60:AD60))),0)</f>
        <v>0.5</v>
      </c>
      <c r="K60" s="23">
        <f t="shared" ca="1" si="2"/>
        <v>0.5</v>
      </c>
      <c r="L60" s="116" t="str">
        <f t="shared" si="3"/>
        <v/>
      </c>
      <c r="M60" s="21" cm="1">
        <f t="array" aca="1" ref="M60" ca="1">IF(Parameters!$D$31, SUM(IF(ISNUMBER(AF60:AK60),(IF(AF60:AK60&gt;=Parameters!$D$41,1,"")),""))+0.5*(SUM(IF(ISNUMBER(AF60:AK60),(IF(AF60:AK60&gt;=Parameters!$D$42,1,"")),""))-SUM(IF(ISNUMBER(AF60:AK60),(IF(AF60:AK60&gt;=Parameters!$D$41,1,"")),""))),0) +
   IF(Parameters!$D$32,SUM(IF(ISNUMBER(AF60:AK60),(IF(AF60:AK60&gt;=Parameters!$D$41,1,"")),"")),0) +
   IF(Parameters!$D$33,AVERAGE(IF(ISNUMBER(AF60:AK60),AF60:AK60)),0) +
   IF(Parameters!$D$34,IF(OR(IF(ISNUMBER(AF60:AK60),AF60:AK60)=0),0,GEOMEAN(IF(ISNUMBER(AF60:AK60),AF60:AK60))),0)</f>
        <v>2</v>
      </c>
      <c r="N60" s="23">
        <f t="shared" ca="1" si="4"/>
        <v>2</v>
      </c>
      <c r="O60" s="116" t="str">
        <f t="shared" si="5"/>
        <v>!</v>
      </c>
      <c r="P60" s="24"/>
      <c r="Q60" s="49"/>
      <c r="R60" s="25">
        <f ca="1">IFERROR(INDEX(Health!$G$8:$G$225,MATCH($C60,_xlfn.ANCHORARRAY(Health!$C$8),0)),NA())</f>
        <v>7.8208810730005034</v>
      </c>
      <c r="S60" s="25">
        <f ca="1">IFERROR(INDEX(Food!$G$8:$G$225,MATCH($C60,_xlfn.ANCHORARRAY(Food!$C$8),0)),NA())</f>
        <v>0</v>
      </c>
      <c r="T60" s="25">
        <f ca="1">IFERROR(INDEX(Macro!$G$8:$G$225,MATCH($C60,_xlfn.ANCHORARRAY(Macro!$C$8),0)),NA())</f>
        <v>3.8451517027961537</v>
      </c>
      <c r="U60" s="25">
        <f ca="1">IFERROR(INDEX(Socioeconomic!$G$8:$G$225,MATCH($C60,_xlfn.ANCHORARRAY(Socioeconomic!$C$8),0)),NA())</f>
        <v>6.9693205243716907</v>
      </c>
      <c r="V60" s="25">
        <f ca="1">IFERROR(INDEX('Natural Hazard'!$G$8:$G$225,MATCH($C60,_xlfn.ANCHORARRAY('Natural Hazard'!$C$8),0)),NA())</f>
        <v>0</v>
      </c>
      <c r="W60" s="25">
        <f ca="1">IFERROR(INDEX(Conflict!$G$8:$G$225,MATCH($C60,_xlfn.ANCHORARRAY(Conflict!$C$8),0)),NA())</f>
        <v>0</v>
      </c>
      <c r="X60" s="50"/>
      <c r="Y60" s="25">
        <f ca="1">IFERROR(INDEX(Health!$H$8:$H$225,MATCH($C60,_xlfn.ANCHORARRAY(Health!$C$8),0)),NA())</f>
        <v>6.1166180758017497</v>
      </c>
      <c r="Z60" s="25">
        <f ca="1">IFERROR(INDEX(Food!$H$8:$H$225,MATCH($C60,_xlfn.ANCHORARRAY(Food!$C$8),0)),NA())</f>
        <v>3.7869137232194499</v>
      </c>
      <c r="AA60" s="25">
        <f ca="1">IFERROR(INDEX(Macro!$H$8:$H$225,MATCH($C60,_xlfn.ANCHORARRAY(Macro!$C$8),0)),NA())</f>
        <v>4.1442356526155404</v>
      </c>
      <c r="AB60" s="25">
        <f ca="1">IFERROR(INDEX(Socioeconomic!$H$8:$H$225,MATCH($C60,_xlfn.ANCHORARRAY(Socioeconomic!$C$8),0)),NA())</f>
        <v>4.8571428571428497</v>
      </c>
      <c r="AC60" s="25">
        <f ca="1">IFERROR(INDEX('Natural Hazard'!$H$8:$H$225,MATCH($C60,_xlfn.ANCHORARRAY('Natural Hazard'!$C$8),0)),NA())</f>
        <v>9.5</v>
      </c>
      <c r="AD60" s="25">
        <f ca="1">IFERROR(INDEX(Conflict!$H$8:$H$225,MATCH($C60,_xlfn.ANCHORARRAY(Conflict!$C$8),0)),NA())</f>
        <v>0</v>
      </c>
      <c r="AE60" s="50"/>
      <c r="AF60" s="25">
        <f ca="1">IFERROR(INDEX(Health!$I$8:$I$225,MATCH($C60,_xlfn.ANCHORARRAY(Health!$C$8),0)),NA())</f>
        <v>10</v>
      </c>
      <c r="AG60" s="25" t="e">
        <f ca="1">IFERROR(INDEX(Food!$I$8:$I$225,MATCH($C60,_xlfn.ANCHORARRAY(Food!$C$8),0)),NA())</f>
        <v>#N/A</v>
      </c>
      <c r="AH60" s="25">
        <f ca="1">IFERROR(INDEX(Macro!$I$8:$I$225,MATCH($C60,_xlfn.ANCHORARRAY(Macro!$C$8),0)),NA())</f>
        <v>3.5676522420207499</v>
      </c>
      <c r="AI60" s="25">
        <f ca="1">IFERROR(INDEX(Socioeconomic!$I$8:$I$225,MATCH($C60,_xlfn.ANCHORARRAY(Socioeconomic!$C$8),0)),NA())</f>
        <v>10</v>
      </c>
      <c r="AJ60" s="25">
        <f ca="1">IFERROR(INDEX('Natural Hazard'!$I$8:$I$225,MATCH($C60,_xlfn.ANCHORARRAY('Natural Hazard'!$C$8),0)),NA())</f>
        <v>0</v>
      </c>
      <c r="AK60" s="25">
        <f ca="1">IFERROR(INDEX(Conflict!$I$8:$I$225,MATCH($C60,_xlfn.ANCHORARRAY(Conflict!$C$8),0)),NA())</f>
        <v>0</v>
      </c>
      <c r="AL60" s="49"/>
      <c r="AM60" s="25">
        <f>IFERROR(INDEX('Data Reliability'!$G$6:$G$409,MATCH($C60,'Data Reliability'!$E$6:$E$409,0)),NA())</f>
        <v>8.3333333333333301E-2</v>
      </c>
      <c r="AN60" s="25">
        <f>IFERROR(INDEX('Data Reliability'!$H$6:$H$409,MATCH($C60,'Data Reliability'!$E$6:$E$409,0)),NA())</f>
        <v>0.43333333333333302</v>
      </c>
    </row>
    <row r="61" spans="2:40" x14ac:dyDescent="0.2">
      <c r="B61" s="28" t="s">
        <v>98</v>
      </c>
      <c r="C61" s="28" t="s">
        <v>99</v>
      </c>
      <c r="D61" s="28" t="s">
        <v>434</v>
      </c>
      <c r="E61" s="28" t="s">
        <v>430</v>
      </c>
      <c r="F61" s="206">
        <f ca="1">MATCH($C61,_xlfn.ANCHORARRAY(Health!$C$8),0)</f>
        <v>56</v>
      </c>
      <c r="G61" s="22" cm="1">
        <f t="array" aca="1" ref="G61" ca="1">IF(Parameters!$D$31, SUM(IF(ISNUMBER(R61:W61),(IF(R61:W61&gt;=Parameters!$D$37,1,"")),""))+0.5*(SUM(IF(ISNUMBER(R61:W61),(IF(R61:W61&gt;=Parameters!$D$38,1,"")),""))-SUM(IF(ISNUMBER(R61:W61),(IF(R61:W61&gt;=Parameters!$D$37,1,"")),""))),0) +
   IF(Parameters!$D$32,SUM(IF(ISNUMBER(R61:W61),(IF(R61:W61&gt;=Parameters!$D$41,1,"")),"")),0) +
   IF(Parameters!$D$33,AVERAGE(IF(ISNUMBER(R61:W61),R61:W61)),0) +
   IF(Parameters!$D$34,IF(OR(IF(ISNUMBER(R61:W61),R61:W61)=0),0,GEOMEAN(IF(ISNUMBER(R61:W61),R61:W61))),0)</f>
        <v>1</v>
      </c>
      <c r="H61" s="23">
        <f t="shared" ca="1" si="0"/>
        <v>1</v>
      </c>
      <c r="I61" s="116" t="str">
        <f t="shared" si="1"/>
        <v/>
      </c>
      <c r="J61" s="22" cm="1">
        <f t="array" aca="1" ref="J61" ca="1">IF(Parameters!$D$31, SUM(IF(ISNUMBER(Y61:AD61),(IF(Y61:AD61&gt;=Parameters!$D$41,1,"")),""))+0.5*(SUM(IF(ISNUMBER(Y61:AD61),(IF(Y61:AD61&gt;=Parameters!$D$42,1,"")),""))-SUM(IF(ISNUMBER(Y61:AD61),(IF(Y61:AD61&gt;=Parameters!$D$41,1,"")),""))),0) +
   IF(Parameters!$D$32,SUM(IF(ISNUMBER(Y61:AD61),(IF(Y61:AD61&gt;=Parameters!$D$41,1,"")),"")),0) +
   IF(Parameters!$D$33,AVERAGE(IF(ISNUMBER(Y61:AD61),Y61:AD61)),0) +
   IF(Parameters!$D$34,IF(OR(IF(ISNUMBER(Y61:AD61),Y61:AD61)=0),0,GEOMEAN(IF(ISNUMBER(Y61:AD61),Y61:AD61))),0)</f>
        <v>1</v>
      </c>
      <c r="K61" s="23">
        <f t="shared" ca="1" si="2"/>
        <v>1</v>
      </c>
      <c r="L61" s="116" t="str">
        <f t="shared" si="3"/>
        <v/>
      </c>
      <c r="M61" s="21" cm="1">
        <f t="array" aca="1" ref="M61" ca="1">IF(Parameters!$D$31, SUM(IF(ISNUMBER(AF61:AK61),(IF(AF61:AK61&gt;=Parameters!$D$41,1,"")),""))+0.5*(SUM(IF(ISNUMBER(AF61:AK61),(IF(AF61:AK61&gt;=Parameters!$D$42,1,"")),""))-SUM(IF(ISNUMBER(AF61:AK61),(IF(AF61:AK61&gt;=Parameters!$D$41,1,"")),""))),0) +
   IF(Parameters!$D$32,SUM(IF(ISNUMBER(AF61:AK61),(IF(AF61:AK61&gt;=Parameters!$D$41,1,"")),"")),0) +
   IF(Parameters!$D$33,AVERAGE(IF(ISNUMBER(AF61:AK61),AF61:AK61)),0) +
   IF(Parameters!$D$34,IF(OR(IF(ISNUMBER(AF61:AK61),AF61:AK61)=0),0,GEOMEAN(IF(ISNUMBER(AF61:AK61),AF61:AK61))),0)</f>
        <v>1</v>
      </c>
      <c r="N61" s="23">
        <f t="shared" ca="1" si="4"/>
        <v>1</v>
      </c>
      <c r="O61" s="116" t="str">
        <f t="shared" si="5"/>
        <v>!</v>
      </c>
      <c r="P61" s="24"/>
      <c r="Q61" s="49"/>
      <c r="R61" s="25">
        <f ca="1">IFERROR(INDEX(Health!$G$8:$G$225,MATCH($C61,_xlfn.ANCHORARRAY(Health!$C$8),0)),NA())</f>
        <v>0</v>
      </c>
      <c r="S61" s="25">
        <f ca="1">IFERROR(INDEX(Food!$G$8:$G$225,MATCH($C61,_xlfn.ANCHORARRAY(Food!$C$8),0)),NA())</f>
        <v>0</v>
      </c>
      <c r="T61" s="25">
        <f ca="1">IFERROR(INDEX(Macro!$G$8:$G$225,MATCH($C61,_xlfn.ANCHORARRAY(Macro!$C$8),0)),NA())</f>
        <v>0</v>
      </c>
      <c r="U61" s="25">
        <f ca="1">IFERROR(INDEX(Socioeconomic!$G$8:$G$225,MATCH($C61,_xlfn.ANCHORARRAY(Socioeconomic!$C$8),0)),NA())</f>
        <v>0</v>
      </c>
      <c r="V61" s="25">
        <f ca="1">IFERROR(INDEX('Natural Hazard'!$G$8:$G$225,MATCH($C61,_xlfn.ANCHORARRAY('Natural Hazard'!$C$8),0)),NA())</f>
        <v>7.9582242575422129</v>
      </c>
      <c r="W61" s="25">
        <f ca="1">IFERROR(INDEX(Conflict!$G$8:$G$225,MATCH($C61,_xlfn.ANCHORARRAY(Conflict!$C$8),0)),NA())</f>
        <v>0</v>
      </c>
      <c r="X61" s="50"/>
      <c r="Y61" s="25">
        <f ca="1">IFERROR(INDEX(Health!$H$8:$H$225,MATCH($C61,_xlfn.ANCHORARRAY(Health!$C$8),0)),NA())</f>
        <v>8.5364431486880399</v>
      </c>
      <c r="Z61" s="25">
        <f ca="1">IFERROR(INDEX(Food!$H$8:$H$225,MATCH($C61,_xlfn.ANCHORARRAY(Food!$C$8),0)),NA())</f>
        <v>5.5529820497973299</v>
      </c>
      <c r="AA61" s="25">
        <f ca="1">IFERROR(INDEX(Macro!$H$8:$H$225,MATCH($C61,_xlfn.ANCHORARRAY(Macro!$C$8),0)),NA())</f>
        <v>7.4284746910445199</v>
      </c>
      <c r="AB61" s="25">
        <f ca="1">IFERROR(INDEX(Socioeconomic!$H$8:$H$225,MATCH($C61,_xlfn.ANCHORARRAY(Socioeconomic!$C$8),0)),NA())</f>
        <v>3.71428571428571</v>
      </c>
      <c r="AC61" s="25">
        <f ca="1">IFERROR(INDEX('Natural Hazard'!$H$8:$H$225,MATCH($C61,_xlfn.ANCHORARRAY('Natural Hazard'!$C$8),0)),NA())</f>
        <v>6.3333333333333304</v>
      </c>
      <c r="AD61" s="25">
        <f ca="1">IFERROR(INDEX(Conflict!$H$8:$H$225,MATCH($C61,_xlfn.ANCHORARRAY(Conflict!$C$8),0)),NA())</f>
        <v>1.8124889751278801</v>
      </c>
      <c r="AE61" s="50"/>
      <c r="AF61" s="25">
        <f ca="1">IFERROR(INDEX(Health!$I$8:$I$225,MATCH($C61,_xlfn.ANCHORARRAY(Health!$C$8),0)),NA())</f>
        <v>0</v>
      </c>
      <c r="AG61" s="25" t="e">
        <f ca="1">IFERROR(INDEX(Food!$I$8:$I$225,MATCH($C61,_xlfn.ANCHORARRAY(Food!$C$8),0)),NA())</f>
        <v>#N/A</v>
      </c>
      <c r="AH61" s="25">
        <f ca="1">IFERROR(INDEX(Macro!$I$8:$I$225,MATCH($C61,_xlfn.ANCHORARRAY(Macro!$C$8),0)),NA())</f>
        <v>0</v>
      </c>
      <c r="AI61" s="25" t="e">
        <f ca="1">IFERROR(INDEX(Socioeconomic!$I$8:$I$225,MATCH($C61,_xlfn.ANCHORARRAY(Socioeconomic!$C$8),0)),NA())</f>
        <v>#N/A</v>
      </c>
      <c r="AJ61" s="25">
        <f ca="1">IFERROR(INDEX('Natural Hazard'!$I$8:$I$225,MATCH($C61,_xlfn.ANCHORARRAY('Natural Hazard'!$C$8),0)),NA())</f>
        <v>10</v>
      </c>
      <c r="AK61" s="25">
        <f ca="1">IFERROR(INDEX(Conflict!$I$8:$I$225,MATCH($C61,_xlfn.ANCHORARRAY(Conflict!$C$8),0)),NA())</f>
        <v>0</v>
      </c>
      <c r="AL61" s="49"/>
      <c r="AM61" s="25">
        <f>IFERROR(INDEX('Data Reliability'!$G$6:$G$409,MATCH($C61,'Data Reliability'!$E$6:$E$409,0)),NA())</f>
        <v>8.3333333333333301E-2</v>
      </c>
      <c r="AN61" s="25">
        <f>IFERROR(INDEX('Data Reliability'!$H$6:$H$409,MATCH($C61,'Data Reliability'!$E$6:$E$409,0)),NA())</f>
        <v>0.56666666666666698</v>
      </c>
    </row>
    <row r="62" spans="2:40" x14ac:dyDescent="0.2">
      <c r="B62" s="28" t="s">
        <v>100</v>
      </c>
      <c r="C62" s="28" t="s">
        <v>101</v>
      </c>
      <c r="D62" s="28" t="s">
        <v>435</v>
      </c>
      <c r="E62" s="28" t="s">
        <v>430</v>
      </c>
      <c r="F62" s="206">
        <f ca="1">MATCH($C62,_xlfn.ANCHORARRAY(Health!$C$8),0)</f>
        <v>57</v>
      </c>
      <c r="G62" s="22" cm="1">
        <f t="array" aca="1" ref="G62" ca="1">IF(Parameters!$D$31, SUM(IF(ISNUMBER(R62:W62),(IF(R62:W62&gt;=Parameters!$D$37,1,"")),""))+0.5*(SUM(IF(ISNUMBER(R62:W62),(IF(R62:W62&gt;=Parameters!$D$38,1,"")),""))-SUM(IF(ISNUMBER(R62:W62),(IF(R62:W62&gt;=Parameters!$D$37,1,"")),""))),0) +
   IF(Parameters!$D$32,SUM(IF(ISNUMBER(R62:W62),(IF(R62:W62&gt;=Parameters!$D$41,1,"")),"")),0) +
   IF(Parameters!$D$33,AVERAGE(IF(ISNUMBER(R62:W62),R62:W62)),0) +
   IF(Parameters!$D$34,IF(OR(IF(ISNUMBER(R62:W62),R62:W62)=0),0,GEOMEAN(IF(ISNUMBER(R62:W62),R62:W62))),0)</f>
        <v>0</v>
      </c>
      <c r="H62" s="23">
        <f t="shared" ca="1" si="0"/>
        <v>0</v>
      </c>
      <c r="I62" s="116" t="str">
        <f t="shared" si="1"/>
        <v/>
      </c>
      <c r="J62" s="22" cm="1">
        <f t="array" aca="1" ref="J62" ca="1">IF(Parameters!$D$31, SUM(IF(ISNUMBER(Y62:AD62),(IF(Y62:AD62&gt;=Parameters!$D$41,1,"")),""))+0.5*(SUM(IF(ISNUMBER(Y62:AD62),(IF(Y62:AD62&gt;=Parameters!$D$42,1,"")),""))-SUM(IF(ISNUMBER(Y62:AD62),(IF(Y62:AD62&gt;=Parameters!$D$41,1,"")),""))),0) +
   IF(Parameters!$D$32,SUM(IF(ISNUMBER(Y62:AD62),(IF(Y62:AD62&gt;=Parameters!$D$41,1,"")),"")),0) +
   IF(Parameters!$D$33,AVERAGE(IF(ISNUMBER(Y62:AD62),Y62:AD62)),0) +
   IF(Parameters!$D$34,IF(OR(IF(ISNUMBER(Y62:AD62),Y62:AD62)=0),0,GEOMEAN(IF(ISNUMBER(Y62:AD62),Y62:AD62))),0)</f>
        <v>0.5</v>
      </c>
      <c r="K62" s="23">
        <f t="shared" ca="1" si="2"/>
        <v>0.5</v>
      </c>
      <c r="L62" s="116" t="str">
        <f t="shared" si="3"/>
        <v/>
      </c>
      <c r="M62" s="21" cm="1">
        <f t="array" aca="1" ref="M62" ca="1">IF(Parameters!$D$31, SUM(IF(ISNUMBER(AF62:AK62),(IF(AF62:AK62&gt;=Parameters!$D$41,1,"")),""))+0.5*(SUM(IF(ISNUMBER(AF62:AK62),(IF(AF62:AK62&gt;=Parameters!$D$42,1,"")),""))-SUM(IF(ISNUMBER(AF62:AK62),(IF(AF62:AK62&gt;=Parameters!$D$41,1,"")),""))),0) +
   IF(Parameters!$D$32,SUM(IF(ISNUMBER(AF62:AK62),(IF(AF62:AK62&gt;=Parameters!$D$41,1,"")),"")),0) +
   IF(Parameters!$D$33,AVERAGE(IF(ISNUMBER(AF62:AK62),AF62:AK62)),0) +
   IF(Parameters!$D$34,IF(OR(IF(ISNUMBER(AF62:AK62),AF62:AK62)=0),0,GEOMEAN(IF(ISNUMBER(AF62:AK62),AF62:AK62))),0)</f>
        <v>0.5</v>
      </c>
      <c r="N62" s="23">
        <f t="shared" ca="1" si="4"/>
        <v>0.5</v>
      </c>
      <c r="O62" s="116" t="str">
        <f t="shared" si="5"/>
        <v>!</v>
      </c>
      <c r="P62" s="24"/>
      <c r="Q62" s="49"/>
      <c r="R62" s="25">
        <f ca="1">IFERROR(INDEX(Health!$G$8:$G$225,MATCH($C62,_xlfn.ANCHORARRAY(Health!$C$8),0)),NA())</f>
        <v>0</v>
      </c>
      <c r="S62" s="25">
        <f ca="1">IFERROR(INDEX(Food!$G$8:$G$225,MATCH($C62,_xlfn.ANCHORARRAY(Food!$C$8),0)),NA())</f>
        <v>0</v>
      </c>
      <c r="T62" s="25">
        <f ca="1">IFERROR(INDEX(Macro!$G$8:$G$225,MATCH($C62,_xlfn.ANCHORARRAY(Macro!$C$8),0)),NA())</f>
        <v>1.8163247765286172</v>
      </c>
      <c r="U62" s="25">
        <f ca="1">IFERROR(INDEX(Socioeconomic!$G$8:$G$225,MATCH($C62,_xlfn.ANCHORARRAY(Socioeconomic!$C$8),0)),NA())</f>
        <v>2.2021917436152139</v>
      </c>
      <c r="V62" s="25">
        <f ca="1">IFERROR(INDEX('Natural Hazard'!$G$8:$G$225,MATCH($C62,_xlfn.ANCHORARRAY('Natural Hazard'!$C$8),0)),NA())</f>
        <v>0</v>
      </c>
      <c r="W62" s="25">
        <f ca="1">IFERROR(INDEX(Conflict!$G$8:$G$225,MATCH($C62,_xlfn.ANCHORARRAY(Conflict!$C$8),0)),NA())</f>
        <v>3.4294800726247936</v>
      </c>
      <c r="X62" s="50"/>
      <c r="Y62" s="25">
        <f ca="1">IFERROR(INDEX(Health!$H$8:$H$225,MATCH($C62,_xlfn.ANCHORARRAY(Health!$C$8),0)),NA())</f>
        <v>1.3644314868804599</v>
      </c>
      <c r="Z62" s="25">
        <f ca="1">IFERROR(INDEX(Food!$H$8:$H$225,MATCH($C62,_xlfn.ANCHORARRAY(Food!$C$8),0)),NA())</f>
        <v>3.61320208453966</v>
      </c>
      <c r="AA62" s="25">
        <f ca="1">IFERROR(INDEX(Macro!$H$8:$H$225,MATCH($C62,_xlfn.ANCHORARRAY(Macro!$C$8),0)),NA())</f>
        <v>2.99789595878981</v>
      </c>
      <c r="AB62" s="25">
        <f ca="1">IFERROR(INDEX(Socioeconomic!$H$8:$H$225,MATCH($C62,_xlfn.ANCHORARRAY(Socioeconomic!$C$8),0)),NA())</f>
        <v>5</v>
      </c>
      <c r="AC62" s="25">
        <f ca="1">IFERROR(INDEX('Natural Hazard'!$H$8:$H$225,MATCH($C62,_xlfn.ANCHORARRAY('Natural Hazard'!$C$8),0)),NA())</f>
        <v>9.8333333333333304</v>
      </c>
      <c r="AD62" s="25">
        <f ca="1">IFERROR(INDEX(Conflict!$H$8:$H$225,MATCH($C62,_xlfn.ANCHORARRAY(Conflict!$C$8),0)),NA())</f>
        <v>1.68019050979008</v>
      </c>
      <c r="AE62" s="50"/>
      <c r="AF62" s="25">
        <f ca="1">IFERROR(INDEX(Health!$I$8:$I$225,MATCH($C62,_xlfn.ANCHORARRAY(Health!$C$8),0)),NA())</f>
        <v>0</v>
      </c>
      <c r="AG62" s="25" t="e">
        <f ca="1">IFERROR(INDEX(Food!$I$8:$I$225,MATCH($C62,_xlfn.ANCHORARRAY(Food!$C$8),0)),NA())</f>
        <v>#N/A</v>
      </c>
      <c r="AH62" s="25">
        <f ca="1">IFERROR(INDEX(Macro!$I$8:$I$225,MATCH($C62,_xlfn.ANCHORARRAY(Macro!$C$8),0)),NA())</f>
        <v>1.1004503622478901</v>
      </c>
      <c r="AI62" s="25">
        <f ca="1">IFERROR(INDEX(Socioeconomic!$I$8:$I$225,MATCH($C62,_xlfn.ANCHORARRAY(Socioeconomic!$C$8),0)),NA())</f>
        <v>0.96992969512940297</v>
      </c>
      <c r="AJ62" s="25">
        <f ca="1">IFERROR(INDEX('Natural Hazard'!$I$8:$I$225,MATCH($C62,_xlfn.ANCHORARRAY('Natural Hazard'!$C$8),0)),NA())</f>
        <v>0</v>
      </c>
      <c r="AK62" s="25">
        <f ca="1">IFERROR(INDEX(Conflict!$I$8:$I$225,MATCH($C62,_xlfn.ANCHORARRAY(Conflict!$C$8),0)),NA())</f>
        <v>7</v>
      </c>
      <c r="AL62" s="49"/>
      <c r="AM62" s="25">
        <f>IFERROR(INDEX('Data Reliability'!$G$6:$G$409,MATCH($C62,'Data Reliability'!$E$6:$E$409,0)),NA())</f>
        <v>8.3333333333333301E-2</v>
      </c>
      <c r="AN62" s="25">
        <f>IFERROR(INDEX('Data Reliability'!$H$6:$H$409,MATCH($C62,'Data Reliability'!$E$6:$E$409,0)),NA())</f>
        <v>0.44166666666666698</v>
      </c>
    </row>
    <row r="63" spans="2:40" x14ac:dyDescent="0.2">
      <c r="B63" s="28" t="s">
        <v>740</v>
      </c>
      <c r="C63" s="28" t="s">
        <v>102</v>
      </c>
      <c r="D63" s="28" t="s">
        <v>434</v>
      </c>
      <c r="E63" s="28" t="s">
        <v>430</v>
      </c>
      <c r="F63" s="206">
        <f ca="1">MATCH($C63,_xlfn.ANCHORARRAY(Health!$C$8),0)</f>
        <v>58</v>
      </c>
      <c r="G63" s="22" cm="1">
        <f t="array" aca="1" ref="G63" ca="1">IF(Parameters!$D$31, SUM(IF(ISNUMBER(R63:W63),(IF(R63:W63&gt;=Parameters!$D$37,1,"")),""))+0.5*(SUM(IF(ISNUMBER(R63:W63),(IF(R63:W63&gt;=Parameters!$D$38,1,"")),""))-SUM(IF(ISNUMBER(R63:W63),(IF(R63:W63&gt;=Parameters!$D$37,1,"")),""))),0) +
   IF(Parameters!$D$32,SUM(IF(ISNUMBER(R63:W63),(IF(R63:W63&gt;=Parameters!$D$41,1,"")),"")),0) +
   IF(Parameters!$D$33,AVERAGE(IF(ISNUMBER(R63:W63),R63:W63)),0) +
   IF(Parameters!$D$34,IF(OR(IF(ISNUMBER(R63:W63),R63:W63)=0),0,GEOMEAN(IF(ISNUMBER(R63:W63),R63:W63))),0)</f>
        <v>2.5</v>
      </c>
      <c r="H63" s="23">
        <f t="shared" ca="1" si="0"/>
        <v>2.5</v>
      </c>
      <c r="I63" s="116" t="str">
        <f t="shared" si="1"/>
        <v/>
      </c>
      <c r="J63" s="22" cm="1">
        <f t="array" aca="1" ref="J63" ca="1">IF(Parameters!$D$31, SUM(IF(ISNUMBER(Y63:AD63),(IF(Y63:AD63&gt;=Parameters!$D$41,1,"")),""))+0.5*(SUM(IF(ISNUMBER(Y63:AD63),(IF(Y63:AD63&gt;=Parameters!$D$42,1,"")),""))-SUM(IF(ISNUMBER(Y63:AD63),(IF(Y63:AD63&gt;=Parameters!$D$41,1,"")),""))),0) +
   IF(Parameters!$D$32,SUM(IF(ISNUMBER(Y63:AD63),(IF(Y63:AD63&gt;=Parameters!$D$41,1,"")),"")),0) +
   IF(Parameters!$D$33,AVERAGE(IF(ISNUMBER(Y63:AD63),Y63:AD63)),0) +
   IF(Parameters!$D$34,IF(OR(IF(ISNUMBER(Y63:AD63),Y63:AD63)=0),0,GEOMEAN(IF(ISNUMBER(Y63:AD63),Y63:AD63))),0)</f>
        <v>1.5</v>
      </c>
      <c r="K63" s="23">
        <f t="shared" ca="1" si="2"/>
        <v>1.5</v>
      </c>
      <c r="L63" s="116" t="str">
        <f t="shared" si="3"/>
        <v/>
      </c>
      <c r="M63" s="21" cm="1">
        <f t="array" aca="1" ref="M63" ca="1">IF(Parameters!$D$31, SUM(IF(ISNUMBER(AF63:AK63),(IF(AF63:AK63&gt;=Parameters!$D$41,1,"")),""))+0.5*(SUM(IF(ISNUMBER(AF63:AK63),(IF(AF63:AK63&gt;=Parameters!$D$42,1,"")),""))-SUM(IF(ISNUMBER(AF63:AK63),(IF(AF63:AK63&gt;=Parameters!$D$41,1,"")),""))),0) +
   IF(Parameters!$D$32,SUM(IF(ISNUMBER(AF63:AK63),(IF(AF63:AK63&gt;=Parameters!$D$41,1,"")),"")),0) +
   IF(Parameters!$D$33,AVERAGE(IF(ISNUMBER(AF63:AK63),AF63:AK63)),0) +
   IF(Parameters!$D$34,IF(OR(IF(ISNUMBER(AF63:AK63),AF63:AK63)=0),0,GEOMEAN(IF(ISNUMBER(AF63:AK63),AF63:AK63))),0)</f>
        <v>2.5</v>
      </c>
      <c r="N63" s="23">
        <f t="shared" ca="1" si="4"/>
        <v>2.5</v>
      </c>
      <c r="O63" s="116" t="str">
        <f t="shared" si="5"/>
        <v>!</v>
      </c>
      <c r="P63" s="24"/>
      <c r="Q63" s="49"/>
      <c r="R63" s="25">
        <f ca="1">IFERROR(INDEX(Health!$G$8:$G$225,MATCH($C63,_xlfn.ANCHORARRAY(Health!$C$8),0)),NA())</f>
        <v>0</v>
      </c>
      <c r="S63" s="25">
        <f ca="1">IFERROR(INDEX(Food!$G$8:$G$225,MATCH($C63,_xlfn.ANCHORARRAY(Food!$C$8),0)),NA())</f>
        <v>0</v>
      </c>
      <c r="T63" s="25">
        <f ca="1">IFERROR(INDEX(Macro!$G$8:$G$225,MATCH($C63,_xlfn.ANCHORARRAY(Macro!$C$8),0)),NA())</f>
        <v>10</v>
      </c>
      <c r="U63" s="25">
        <f ca="1">IFERROR(INDEX(Socioeconomic!$G$8:$G$225,MATCH($C63,_xlfn.ANCHORARRAY(Socioeconomic!$C$8),0)),NA())</f>
        <v>5.9136645636549696</v>
      </c>
      <c r="V63" s="25">
        <f ca="1">IFERROR(INDEX('Natural Hazard'!$G$8:$G$225,MATCH($C63,_xlfn.ANCHORARRAY('Natural Hazard'!$C$8),0)),NA())</f>
        <v>7.9582242575422129</v>
      </c>
      <c r="W63" s="25">
        <f ca="1">IFERROR(INDEX(Conflict!$G$8:$G$225,MATCH($C63,_xlfn.ANCHORARRAY(Conflict!$C$8),0)),NA())</f>
        <v>0</v>
      </c>
      <c r="X63" s="50"/>
      <c r="Y63" s="25">
        <f ca="1">IFERROR(INDEX(Health!$H$8:$H$225,MATCH($C63,_xlfn.ANCHORARRAY(Health!$C$8),0)),NA())</f>
        <v>8.01166180758017</v>
      </c>
      <c r="Z63" s="25">
        <f ca="1">IFERROR(INDEX(Food!$H$8:$H$225,MATCH($C63,_xlfn.ANCHORARRAY(Food!$C$8),0)),NA())</f>
        <v>6.3925883034163196</v>
      </c>
      <c r="AA63" s="25">
        <f ca="1">IFERROR(INDEX(Macro!$H$8:$H$225,MATCH($C63,_xlfn.ANCHORARRAY(Macro!$C$8),0)),NA())</f>
        <v>10</v>
      </c>
      <c r="AB63" s="25">
        <f ca="1">IFERROR(INDEX(Socioeconomic!$H$8:$H$225,MATCH($C63,_xlfn.ANCHORARRAY(Socioeconomic!$C$8),0)),NA())</f>
        <v>4.8571428571428497</v>
      </c>
      <c r="AC63" s="25">
        <f ca="1">IFERROR(INDEX('Natural Hazard'!$H$8:$H$225,MATCH($C63,_xlfn.ANCHORARRAY('Natural Hazard'!$C$8),0)),NA())</f>
        <v>6.3333333333333304</v>
      </c>
      <c r="AD63" s="25">
        <f ca="1">IFERROR(INDEX(Conflict!$H$8:$H$225,MATCH($C63,_xlfn.ANCHORARRAY(Conflict!$C$8),0)),NA())</f>
        <v>4.3702593049920599</v>
      </c>
      <c r="AE63" s="50"/>
      <c r="AF63" s="25">
        <f ca="1">IFERROR(INDEX(Health!$I$8:$I$225,MATCH($C63,_xlfn.ANCHORARRAY(Health!$C$8),0)),NA())</f>
        <v>0</v>
      </c>
      <c r="AG63" s="25" t="e">
        <f ca="1">IFERROR(INDEX(Food!$I$8:$I$225,MATCH($C63,_xlfn.ANCHORARRAY(Food!$C$8),0)),NA())</f>
        <v>#N/A</v>
      </c>
      <c r="AH63" s="25">
        <f ca="1">IFERROR(INDEX(Macro!$I$8:$I$225,MATCH($C63,_xlfn.ANCHORARRAY(Macro!$C$8),0)),NA())</f>
        <v>10</v>
      </c>
      <c r="AI63" s="25">
        <f ca="1">IFERROR(INDEX(Socioeconomic!$I$8:$I$225,MATCH($C63,_xlfn.ANCHORARRAY(Socioeconomic!$C$8),0)),NA())</f>
        <v>7.2</v>
      </c>
      <c r="AJ63" s="25">
        <f ca="1">IFERROR(INDEX('Natural Hazard'!$I$8:$I$225,MATCH($C63,_xlfn.ANCHORARRAY('Natural Hazard'!$C$8),0)),NA())</f>
        <v>10</v>
      </c>
      <c r="AK63" s="25">
        <f ca="1">IFERROR(INDEX(Conflict!$I$8:$I$225,MATCH($C63,_xlfn.ANCHORARRAY(Conflict!$C$8),0)),NA())</f>
        <v>0</v>
      </c>
      <c r="AL63" s="49"/>
      <c r="AM63" s="25">
        <f>IFERROR(INDEX('Data Reliability'!$G$6:$G$409,MATCH($C63,'Data Reliability'!$E$6:$E$409,0)),NA())</f>
        <v>0</v>
      </c>
      <c r="AN63" s="25">
        <f>IFERROR(INDEX('Data Reliability'!$H$6:$H$409,MATCH($C63,'Data Reliability'!$E$6:$E$409,0)),NA())</f>
        <v>0.358333333333333</v>
      </c>
    </row>
    <row r="64" spans="2:40" x14ac:dyDescent="0.2">
      <c r="B64" s="28" t="s">
        <v>103</v>
      </c>
      <c r="C64" s="28" t="s">
        <v>104</v>
      </c>
      <c r="D64" s="28" t="s">
        <v>432</v>
      </c>
      <c r="E64" s="28" t="s">
        <v>429</v>
      </c>
      <c r="F64" s="206">
        <f ca="1">MATCH($C64,_xlfn.ANCHORARRAY(Health!$C$8),0)</f>
        <v>59</v>
      </c>
      <c r="G64" s="22" cm="1">
        <f t="array" aca="1" ref="G64" ca="1">IF(Parameters!$D$31, SUM(IF(ISNUMBER(R64:W64),(IF(R64:W64&gt;=Parameters!$D$37,1,"")),""))+0.5*(SUM(IF(ISNUMBER(R64:W64),(IF(R64:W64&gt;=Parameters!$D$38,1,"")),""))-SUM(IF(ISNUMBER(R64:W64),(IF(R64:W64&gt;=Parameters!$D$37,1,"")),""))),0) +
   IF(Parameters!$D$32,SUM(IF(ISNUMBER(R64:W64),(IF(R64:W64&gt;=Parameters!$D$41,1,"")),"")),0) +
   IF(Parameters!$D$33,AVERAGE(IF(ISNUMBER(R64:W64),R64:W64)),0) +
   IF(Parameters!$D$34,IF(OR(IF(ISNUMBER(R64:W64),R64:W64)=0),0,GEOMEAN(IF(ISNUMBER(R64:W64),R64:W64))),0)</f>
        <v>0.5</v>
      </c>
      <c r="H64" s="23">
        <f t="shared" ca="1" si="0"/>
        <v>0.5</v>
      </c>
      <c r="I64" s="116" t="str">
        <f t="shared" si="1"/>
        <v>!</v>
      </c>
      <c r="J64" s="22" cm="1">
        <f t="array" aca="1" ref="J64" ca="1">IF(Parameters!$D$31, SUM(IF(ISNUMBER(Y64:AD64),(IF(Y64:AD64&gt;=Parameters!$D$41,1,"")),""))+0.5*(SUM(IF(ISNUMBER(Y64:AD64),(IF(Y64:AD64&gt;=Parameters!$D$42,1,"")),""))-SUM(IF(ISNUMBER(Y64:AD64),(IF(Y64:AD64&gt;=Parameters!$D$41,1,"")),""))),0) +
   IF(Parameters!$D$32,SUM(IF(ISNUMBER(Y64:AD64),(IF(Y64:AD64&gt;=Parameters!$D$41,1,"")),"")),0) +
   IF(Parameters!$D$33,AVERAGE(IF(ISNUMBER(Y64:AD64),Y64:AD64)),0) +
   IF(Parameters!$D$34,IF(OR(IF(ISNUMBER(Y64:AD64),Y64:AD64)=0),0,GEOMEAN(IF(ISNUMBER(Y64:AD64),Y64:AD64))),0)</f>
        <v>3.5</v>
      </c>
      <c r="K64" s="23">
        <f t="shared" ca="1" si="2"/>
        <v>3.5</v>
      </c>
      <c r="L64" s="116" t="str">
        <f t="shared" si="3"/>
        <v/>
      </c>
      <c r="M64" s="21" cm="1">
        <f t="array" aca="1" ref="M64" ca="1">IF(Parameters!$D$31, SUM(IF(ISNUMBER(AF64:AK64),(IF(AF64:AK64&gt;=Parameters!$D$41,1,"")),""))+0.5*(SUM(IF(ISNUMBER(AF64:AK64),(IF(AF64:AK64&gt;=Parameters!$D$42,1,"")),""))-SUM(IF(ISNUMBER(AF64:AK64),(IF(AF64:AK64&gt;=Parameters!$D$41,1,"")),""))),0) +
   IF(Parameters!$D$32,SUM(IF(ISNUMBER(AF64:AK64),(IF(AF64:AK64&gt;=Parameters!$D$41,1,"")),"")),0) +
   IF(Parameters!$D$33,AVERAGE(IF(ISNUMBER(AF64:AK64),AF64:AK64)),0) +
   IF(Parameters!$D$34,IF(OR(IF(ISNUMBER(AF64:AK64),AF64:AK64)=0),0,GEOMEAN(IF(ISNUMBER(AF64:AK64),AF64:AK64))),0)</f>
        <v>0</v>
      </c>
      <c r="N64" s="23">
        <f t="shared" ca="1" si="4"/>
        <v>0</v>
      </c>
      <c r="O64" s="116" t="str">
        <f t="shared" si="5"/>
        <v>!!</v>
      </c>
      <c r="P64" s="24"/>
      <c r="Q64" s="49"/>
      <c r="R64" s="25">
        <f ca="1">IFERROR(INDEX(Health!$G$8:$G$225,MATCH($C64,_xlfn.ANCHORARRAY(Health!$C$8),0)),NA())</f>
        <v>0</v>
      </c>
      <c r="S64" s="25">
        <f ca="1">IFERROR(INDEX(Food!$G$8:$G$225,MATCH($C64,_xlfn.ANCHORARRAY(Food!$C$8),0)),NA())</f>
        <v>0</v>
      </c>
      <c r="T64" s="25">
        <f ca="1">IFERROR(INDEX(Macro!$G$8:$G$225,MATCH($C64,_xlfn.ANCHORARRAY(Macro!$C$8),0)),NA())</f>
        <v>3.6185134046922371</v>
      </c>
      <c r="U64" s="25">
        <f ca="1">IFERROR(INDEX(Socioeconomic!$G$8:$G$225,MATCH($C64,_xlfn.ANCHORARRAY(Socioeconomic!$C$8),0)),NA())</f>
        <v>0</v>
      </c>
      <c r="V64" s="25">
        <f ca="1">IFERROR(INDEX('Natural Hazard'!$G$8:$G$225,MATCH($C64,_xlfn.ANCHORARRAY('Natural Hazard'!$C$8),0)),NA())</f>
        <v>0</v>
      </c>
      <c r="W64" s="25">
        <f ca="1">IFERROR(INDEX(Conflict!$G$8:$G$225,MATCH($C64,_xlfn.ANCHORARRAY(Conflict!$C$8),0)),NA())</f>
        <v>5.4554472558998039</v>
      </c>
      <c r="X64" s="50"/>
      <c r="Y64" s="25">
        <f ca="1">IFERROR(INDEX(Health!$H$8:$H$225,MATCH($C64,_xlfn.ANCHORARRAY(Health!$C$8),0)),NA())</f>
        <v>9.9358600583090304</v>
      </c>
      <c r="Z64" s="25">
        <f ca="1">IFERROR(INDEX(Food!$H$8:$H$225,MATCH($C64,_xlfn.ANCHORARRAY(Food!$C$8),0)),NA())</f>
        <v>10</v>
      </c>
      <c r="AA64" s="25">
        <f ca="1">IFERROR(INDEX(Macro!$H$8:$H$225,MATCH($C64,_xlfn.ANCHORARRAY(Macro!$C$8),0)),NA())</f>
        <v>8.3378074439526895</v>
      </c>
      <c r="AB64" s="25">
        <f ca="1">IFERROR(INDEX(Socioeconomic!$H$8:$H$225,MATCH($C64,_xlfn.ANCHORARRAY(Socioeconomic!$C$8),0)),NA())</f>
        <v>8</v>
      </c>
      <c r="AC64" s="25">
        <f ca="1">IFERROR(INDEX('Natural Hazard'!$H$8:$H$225,MATCH($C64,_xlfn.ANCHORARRAY('Natural Hazard'!$C$8),0)),NA())</f>
        <v>4</v>
      </c>
      <c r="AD64" s="25">
        <f ca="1">IFERROR(INDEX(Conflict!$H$8:$H$225,MATCH($C64,_xlfn.ANCHORARRAY(Conflict!$C$8),0)),NA())</f>
        <v>10</v>
      </c>
      <c r="AE64" s="50"/>
      <c r="AF64" s="25">
        <f ca="1">IFERROR(INDEX(Health!$I$8:$I$225,MATCH($C64,_xlfn.ANCHORARRAY(Health!$C$8),0)),NA())</f>
        <v>0</v>
      </c>
      <c r="AG64" s="25" t="e">
        <f ca="1">IFERROR(INDEX(Food!$I$8:$I$225,MATCH($C64,_xlfn.ANCHORARRAY(Food!$C$8),0)),NA())</f>
        <v>#N/A</v>
      </c>
      <c r="AH64" s="25">
        <f ca="1">IFERROR(INDEX(Macro!$I$8:$I$225,MATCH($C64,_xlfn.ANCHORARRAY(Macro!$C$8),0)),NA())</f>
        <v>1.57039357744272</v>
      </c>
      <c r="AI64" s="25" t="e">
        <f ca="1">IFERROR(INDEX(Socioeconomic!$I$8:$I$225,MATCH($C64,_xlfn.ANCHORARRAY(Socioeconomic!$C$8),0)),NA())</f>
        <v>#N/A</v>
      </c>
      <c r="AJ64" s="25">
        <f ca="1">IFERROR(INDEX('Natural Hazard'!$I$8:$I$225,MATCH($C64,_xlfn.ANCHORARRAY('Natural Hazard'!$C$8),0)),NA())</f>
        <v>0</v>
      </c>
      <c r="AK64" s="25">
        <f ca="1">IFERROR(INDEX(Conflict!$I$8:$I$225,MATCH($C64,_xlfn.ANCHORARRAY(Conflict!$C$8),0)),NA())</f>
        <v>2.9761904761904701</v>
      </c>
      <c r="AL64" s="49"/>
      <c r="AM64" s="25">
        <f>IFERROR(INDEX('Data Reliability'!$G$6:$G$409,MATCH($C64,'Data Reliability'!$E$6:$E$409,0)),NA())</f>
        <v>0.16666666666666699</v>
      </c>
      <c r="AN64" s="25">
        <f>IFERROR(INDEX('Data Reliability'!$H$6:$H$409,MATCH($C64,'Data Reliability'!$E$6:$E$409,0)),NA())</f>
        <v>0.66666666666666696</v>
      </c>
    </row>
    <row r="65" spans="2:40" x14ac:dyDescent="0.2">
      <c r="B65" s="28" t="s">
        <v>105</v>
      </c>
      <c r="C65" s="28" t="s">
        <v>106</v>
      </c>
      <c r="D65" s="28" t="s">
        <v>433</v>
      </c>
      <c r="E65" s="28" t="s">
        <v>409</v>
      </c>
      <c r="F65" s="206">
        <f ca="1">MATCH($C65,_xlfn.ANCHORARRAY(Health!$C$8),0)</f>
        <v>60</v>
      </c>
      <c r="G65" s="22" cm="1">
        <f t="array" aca="1" ref="G65" ca="1">IF(Parameters!$D$31, SUM(IF(ISNUMBER(R65:W65),(IF(R65:W65&gt;=Parameters!$D$37,1,"")),""))+0.5*(SUM(IF(ISNUMBER(R65:W65),(IF(R65:W65&gt;=Parameters!$D$38,1,"")),""))-SUM(IF(ISNUMBER(R65:W65),(IF(R65:W65&gt;=Parameters!$D$37,1,"")),""))),0) +
   IF(Parameters!$D$32,SUM(IF(ISNUMBER(R65:W65),(IF(R65:W65&gt;=Parameters!$D$41,1,"")),"")),0) +
   IF(Parameters!$D$33,AVERAGE(IF(ISNUMBER(R65:W65),R65:W65)),0) +
   IF(Parameters!$D$34,IF(OR(IF(ISNUMBER(R65:W65),R65:W65)=0),0,GEOMEAN(IF(ISNUMBER(R65:W65),R65:W65))),0)</f>
        <v>1</v>
      </c>
      <c r="H65" s="23">
        <f t="shared" ca="1" si="0"/>
        <v>1</v>
      </c>
      <c r="I65" s="116" t="str">
        <f t="shared" si="1"/>
        <v>!</v>
      </c>
      <c r="J65" s="22" cm="1">
        <f t="array" aca="1" ref="J65" ca="1">IF(Parameters!$D$31, SUM(IF(ISNUMBER(Y65:AD65),(IF(Y65:AD65&gt;=Parameters!$D$41,1,"")),""))+0.5*(SUM(IF(ISNUMBER(Y65:AD65),(IF(Y65:AD65&gt;=Parameters!$D$42,1,"")),""))-SUM(IF(ISNUMBER(Y65:AD65),(IF(Y65:AD65&gt;=Parameters!$D$41,1,"")),""))),0) +
   IF(Parameters!$D$32,SUM(IF(ISNUMBER(Y65:AD65),(IF(Y65:AD65&gt;=Parameters!$D$41,1,"")),"")),0) +
   IF(Parameters!$D$33,AVERAGE(IF(ISNUMBER(Y65:AD65),Y65:AD65)),0) +
   IF(Parameters!$D$34,IF(OR(IF(ISNUMBER(Y65:AD65),Y65:AD65)=0),0,GEOMEAN(IF(ISNUMBER(Y65:AD65),Y65:AD65))),0)</f>
        <v>0</v>
      </c>
      <c r="K65" s="23">
        <f t="shared" ca="1" si="2"/>
        <v>0</v>
      </c>
      <c r="L65" s="116" t="str">
        <f t="shared" si="3"/>
        <v/>
      </c>
      <c r="M65" s="21" cm="1">
        <f t="array" aca="1" ref="M65" ca="1">IF(Parameters!$D$31, SUM(IF(ISNUMBER(AF65:AK65),(IF(AF65:AK65&gt;=Parameters!$D$41,1,"")),""))+0.5*(SUM(IF(ISNUMBER(AF65:AK65),(IF(AF65:AK65&gt;=Parameters!$D$42,1,"")),""))-SUM(IF(ISNUMBER(AF65:AK65),(IF(AF65:AK65&gt;=Parameters!$D$41,1,"")),""))),0) +
   IF(Parameters!$D$32,SUM(IF(ISNUMBER(AF65:AK65),(IF(AF65:AK65&gt;=Parameters!$D$41,1,"")),"")),0) +
   IF(Parameters!$D$33,AVERAGE(IF(ISNUMBER(AF65:AK65),AF65:AK65)),0) +
   IF(Parameters!$D$34,IF(OR(IF(ISNUMBER(AF65:AK65),AF65:AK65)=0),0,GEOMEAN(IF(ISNUMBER(AF65:AK65),AF65:AK65))),0)</f>
        <v>1</v>
      </c>
      <c r="N65" s="23">
        <f t="shared" ca="1" si="4"/>
        <v>1</v>
      </c>
      <c r="O65" s="116" t="str">
        <f t="shared" si="5"/>
        <v>!</v>
      </c>
      <c r="P65" s="24"/>
      <c r="Q65" s="49"/>
      <c r="R65" s="25">
        <f ca="1">IFERROR(INDEX(Health!$G$8:$G$225,MATCH($C65,_xlfn.ANCHORARRAY(Health!$C$8),0)),NA())</f>
        <v>0</v>
      </c>
      <c r="S65" s="25">
        <f ca="1">IFERROR(INDEX(Food!$G$8:$G$225,MATCH($C65,_xlfn.ANCHORARRAY(Food!$C$8),0)),NA())</f>
        <v>0</v>
      </c>
      <c r="T65" s="25">
        <f ca="1">IFERROR(INDEX(Macro!$G$8:$G$225,MATCH($C65,_xlfn.ANCHORARRAY(Macro!$C$8),0)),NA())</f>
        <v>1.6863904683432811</v>
      </c>
      <c r="U65" s="25">
        <f ca="1">IFERROR(INDEX(Socioeconomic!$G$8:$G$225,MATCH($C65,_xlfn.ANCHORARRAY(Socioeconomic!$C$8),0)),NA())</f>
        <v>0</v>
      </c>
      <c r="V65" s="25">
        <f ca="1">IFERROR(INDEX('Natural Hazard'!$G$8:$G$225,MATCH($C65,_xlfn.ANCHORARRAY('Natural Hazard'!$C$8),0)),NA())</f>
        <v>7.1879528842826037</v>
      </c>
      <c r="W65" s="25">
        <f ca="1">IFERROR(INDEX(Conflict!$G$8:$G$225,MATCH($C65,_xlfn.ANCHORARRAY(Conflict!$C$8),0)),NA())</f>
        <v>0</v>
      </c>
      <c r="X65" s="50"/>
      <c r="Y65" s="25">
        <f ca="1">IFERROR(INDEX(Health!$H$8:$H$225,MATCH($C65,_xlfn.ANCHORARRAY(Health!$C$8),0)),NA())</f>
        <v>0</v>
      </c>
      <c r="Z65" s="25">
        <f ca="1">IFERROR(INDEX(Food!$H$8:$H$225,MATCH($C65,_xlfn.ANCHORARRAY(Food!$C$8),0)),NA())</f>
        <v>0.68905616676317205</v>
      </c>
      <c r="AA65" s="25">
        <f ca="1">IFERROR(INDEX(Macro!$H$8:$H$225,MATCH($C65,_xlfn.ANCHORARRAY(Macro!$C$8),0)),NA())</f>
        <v>0.46820963022080297</v>
      </c>
      <c r="AB65" s="25">
        <f ca="1">IFERROR(INDEX(Socioeconomic!$H$8:$H$225,MATCH($C65,_xlfn.ANCHORARRAY(Socioeconomic!$C$8),0)),NA())</f>
        <v>0.57142857142857095</v>
      </c>
      <c r="AC65" s="25">
        <f ca="1">IFERROR(INDEX('Natural Hazard'!$H$8:$H$225,MATCH($C65,_xlfn.ANCHORARRAY('Natural Hazard'!$C$8),0)),NA())</f>
        <v>5.1666666666666599</v>
      </c>
      <c r="AD65" s="25">
        <f ca="1">IFERROR(INDEX(Conflict!$H$8:$H$225,MATCH($C65,_xlfn.ANCHORARRAY(Conflict!$C$8),0)),NA())</f>
        <v>0</v>
      </c>
      <c r="AE65" s="50"/>
      <c r="AF65" s="25">
        <f ca="1">IFERROR(INDEX(Health!$I$8:$I$225,MATCH($C65,_xlfn.ANCHORARRAY(Health!$C$8),0)),NA())</f>
        <v>0</v>
      </c>
      <c r="AG65" s="25" t="e">
        <f ca="1">IFERROR(INDEX(Food!$I$8:$I$225,MATCH($C65,_xlfn.ANCHORARRAY(Food!$C$8),0)),NA())</f>
        <v>#N/A</v>
      </c>
      <c r="AH65" s="25">
        <f ca="1">IFERROR(INDEX(Macro!$I$8:$I$225,MATCH($C65,_xlfn.ANCHORARRAY(Macro!$C$8),0)),NA())</f>
        <v>6.0740160563931802</v>
      </c>
      <c r="AI65" s="25">
        <f ca="1">IFERROR(INDEX(Socioeconomic!$I$8:$I$225,MATCH($C65,_xlfn.ANCHORARRAY(Socioeconomic!$C$8),0)),NA())</f>
        <v>0</v>
      </c>
      <c r="AJ65" s="25">
        <f ca="1">IFERROR(INDEX('Natural Hazard'!$I$8:$I$225,MATCH($C65,_xlfn.ANCHORARRAY('Natural Hazard'!$C$8),0)),NA())</f>
        <v>10</v>
      </c>
      <c r="AK65" s="25">
        <f ca="1">IFERROR(INDEX(Conflict!$I$8:$I$225,MATCH($C65,_xlfn.ANCHORARRAY(Conflict!$C$8),0)),NA())</f>
        <v>1.19047619047618</v>
      </c>
      <c r="AL65" s="49"/>
      <c r="AM65" s="25">
        <f>IFERROR(INDEX('Data Reliability'!$G$6:$G$409,MATCH($C65,'Data Reliability'!$E$6:$E$409,0)),NA())</f>
        <v>8.3333333333333301E-2</v>
      </c>
      <c r="AN65" s="25">
        <f>IFERROR(INDEX('Data Reliability'!$H$6:$H$409,MATCH($C65,'Data Reliability'!$E$6:$E$409,0)),NA())</f>
        <v>0.59166666666666701</v>
      </c>
    </row>
    <row r="66" spans="2:40" x14ac:dyDescent="0.2">
      <c r="B66" s="28" t="s">
        <v>107</v>
      </c>
      <c r="C66" s="28" t="s">
        <v>108</v>
      </c>
      <c r="D66" s="28" t="s">
        <v>433</v>
      </c>
      <c r="E66" s="28" t="s">
        <v>409</v>
      </c>
      <c r="F66" s="206">
        <f ca="1">MATCH($C66,_xlfn.ANCHORARRAY(Health!$C$8),0)</f>
        <v>61</v>
      </c>
      <c r="G66" s="22" cm="1">
        <f t="array" aca="1" ref="G66" ca="1">IF(Parameters!$D$31, SUM(IF(ISNUMBER(R66:W66),(IF(R66:W66&gt;=Parameters!$D$37,1,"")),""))+0.5*(SUM(IF(ISNUMBER(R66:W66),(IF(R66:W66&gt;=Parameters!$D$38,1,"")),""))-SUM(IF(ISNUMBER(R66:W66),(IF(R66:W66&gt;=Parameters!$D$37,1,"")),""))),0) +
   IF(Parameters!$D$32,SUM(IF(ISNUMBER(R66:W66),(IF(R66:W66&gt;=Parameters!$D$41,1,"")),"")),0) +
   IF(Parameters!$D$33,AVERAGE(IF(ISNUMBER(R66:W66),R66:W66)),0) +
   IF(Parameters!$D$34,IF(OR(IF(ISNUMBER(R66:W66),R66:W66)=0),0,GEOMEAN(IF(ISNUMBER(R66:W66),R66:W66))),0)</f>
        <v>0</v>
      </c>
      <c r="H66" s="23">
        <f t="shared" ca="1" si="0"/>
        <v>0</v>
      </c>
      <c r="I66" s="116" t="str">
        <f t="shared" si="1"/>
        <v>!</v>
      </c>
      <c r="J66" s="22" cm="1">
        <f t="array" aca="1" ref="J66" ca="1">IF(Parameters!$D$31, SUM(IF(ISNUMBER(Y66:AD66),(IF(Y66:AD66&gt;=Parameters!$D$41,1,"")),""))+0.5*(SUM(IF(ISNUMBER(Y66:AD66),(IF(Y66:AD66&gt;=Parameters!$D$42,1,"")),""))-SUM(IF(ISNUMBER(Y66:AD66),(IF(Y66:AD66&gt;=Parameters!$D$41,1,"")),""))),0) +
   IF(Parameters!$D$32,SUM(IF(ISNUMBER(Y66:AD66),(IF(Y66:AD66&gt;=Parameters!$D$41,1,"")),"")),0) +
   IF(Parameters!$D$33,AVERAGE(IF(ISNUMBER(Y66:AD66),Y66:AD66)),0) +
   IF(Parameters!$D$34,IF(OR(IF(ISNUMBER(Y66:AD66),Y66:AD66)=0),0,GEOMEAN(IF(ISNUMBER(Y66:AD66),Y66:AD66))),0)</f>
        <v>0</v>
      </c>
      <c r="K66" s="23">
        <f t="shared" ca="1" si="2"/>
        <v>0</v>
      </c>
      <c r="L66" s="116" t="str">
        <f t="shared" si="3"/>
        <v/>
      </c>
      <c r="M66" s="21" cm="1">
        <f t="array" aca="1" ref="M66" ca="1">IF(Parameters!$D$31, SUM(IF(ISNUMBER(AF66:AK66),(IF(AF66:AK66&gt;=Parameters!$D$41,1,"")),""))+0.5*(SUM(IF(ISNUMBER(AF66:AK66),(IF(AF66:AK66&gt;=Parameters!$D$42,1,"")),""))-SUM(IF(ISNUMBER(AF66:AK66),(IF(AF66:AK66&gt;=Parameters!$D$41,1,"")),""))),0) +
   IF(Parameters!$D$32,SUM(IF(ISNUMBER(AF66:AK66),(IF(AF66:AK66&gt;=Parameters!$D$41,1,"")),"")),0) +
   IF(Parameters!$D$33,AVERAGE(IF(ISNUMBER(AF66:AK66),AF66:AK66)),0) +
   IF(Parameters!$D$34,IF(OR(IF(ISNUMBER(AF66:AK66),AF66:AK66)=0),0,GEOMEAN(IF(ISNUMBER(AF66:AK66),AF66:AK66))),0)</f>
        <v>0</v>
      </c>
      <c r="N66" s="23">
        <f t="shared" ca="1" si="4"/>
        <v>0</v>
      </c>
      <c r="O66" s="116" t="str">
        <f t="shared" si="5"/>
        <v>!</v>
      </c>
      <c r="P66" s="24"/>
      <c r="Q66" s="49"/>
      <c r="R66" s="25">
        <f ca="1">IFERROR(INDEX(Health!$G$8:$G$225,MATCH($C66,_xlfn.ANCHORARRAY(Health!$C$8),0)),NA())</f>
        <v>0</v>
      </c>
      <c r="S66" s="25">
        <f ca="1">IFERROR(INDEX(Food!$G$8:$G$225,MATCH($C66,_xlfn.ANCHORARRAY(Food!$C$8),0)),NA())</f>
        <v>0</v>
      </c>
      <c r="T66" s="25">
        <f ca="1">IFERROR(INDEX(Macro!$G$8:$G$225,MATCH($C66,_xlfn.ANCHORARRAY(Macro!$C$8),0)),NA())</f>
        <v>3.1655209244798446</v>
      </c>
      <c r="U66" s="25">
        <f ca="1">IFERROR(INDEX(Socioeconomic!$G$8:$G$225,MATCH($C66,_xlfn.ANCHORARRAY(Socioeconomic!$C$8),0)),NA())</f>
        <v>0</v>
      </c>
      <c r="V66" s="25">
        <f ca="1">IFERROR(INDEX('Natural Hazard'!$G$8:$G$225,MATCH($C66,_xlfn.ANCHORARRAY('Natural Hazard'!$C$8),0)),NA())</f>
        <v>0</v>
      </c>
      <c r="W66" s="25">
        <f ca="1">IFERROR(INDEX(Conflict!$G$8:$G$225,MATCH($C66,_xlfn.ANCHORARRAY(Conflict!$C$8),0)),NA())</f>
        <v>0</v>
      </c>
      <c r="X66" s="50"/>
      <c r="Y66" s="25">
        <f ca="1">IFERROR(INDEX(Health!$H$8:$H$225,MATCH($C66,_xlfn.ANCHORARRAY(Health!$C$8),0)),NA())</f>
        <v>0</v>
      </c>
      <c r="Z66" s="25">
        <f ca="1">IFERROR(INDEX(Food!$H$8:$H$225,MATCH($C66,_xlfn.ANCHORARRAY(Food!$C$8),0)),NA())</f>
        <v>2.2488038277511899</v>
      </c>
      <c r="AA66" s="25">
        <f ca="1">IFERROR(INDEX(Macro!$H$8:$H$225,MATCH($C66,_xlfn.ANCHORARRAY(Macro!$C$8),0)),NA())</f>
        <v>1.7161237272969101</v>
      </c>
      <c r="AB66" s="25">
        <f ca="1">IFERROR(INDEX(Socioeconomic!$H$8:$H$225,MATCH($C66,_xlfn.ANCHORARRAY(Socioeconomic!$C$8),0)),NA())</f>
        <v>0.71428571428571297</v>
      </c>
      <c r="AC66" s="25">
        <f ca="1">IFERROR(INDEX('Natural Hazard'!$H$8:$H$225,MATCH($C66,_xlfn.ANCHORARRAY('Natural Hazard'!$C$8),0)),NA())</f>
        <v>0</v>
      </c>
      <c r="AD66" s="25">
        <f ca="1">IFERROR(INDEX(Conflict!$H$8:$H$225,MATCH($C66,_xlfn.ANCHORARRAY(Conflict!$C$8),0)),NA())</f>
        <v>0</v>
      </c>
      <c r="AE66" s="50"/>
      <c r="AF66" s="25">
        <f ca="1">IFERROR(INDEX(Health!$I$8:$I$225,MATCH($C66,_xlfn.ANCHORARRAY(Health!$C$8),0)),NA())</f>
        <v>0</v>
      </c>
      <c r="AG66" s="25" t="e">
        <f ca="1">IFERROR(INDEX(Food!$I$8:$I$225,MATCH($C66,_xlfn.ANCHORARRAY(Food!$C$8),0)),NA())</f>
        <v>#N/A</v>
      </c>
      <c r="AH66" s="25">
        <f ca="1">IFERROR(INDEX(Macro!$I$8:$I$225,MATCH($C66,_xlfn.ANCHORARRAY(Macro!$C$8),0)),NA())</f>
        <v>5.8390444487957698</v>
      </c>
      <c r="AI66" s="25">
        <f ca="1">IFERROR(INDEX(Socioeconomic!$I$8:$I$225,MATCH($C66,_xlfn.ANCHORARRAY(Socioeconomic!$C$8),0)),NA())</f>
        <v>0</v>
      </c>
      <c r="AJ66" s="25">
        <f ca="1">IFERROR(INDEX('Natural Hazard'!$I$8:$I$225,MATCH($C66,_xlfn.ANCHORARRAY('Natural Hazard'!$C$8),0)),NA())</f>
        <v>0</v>
      </c>
      <c r="AK66" s="25">
        <f ca="1">IFERROR(INDEX(Conflict!$I$8:$I$225,MATCH($C66,_xlfn.ANCHORARRAY(Conflict!$C$8),0)),NA())</f>
        <v>5.9523809523809499</v>
      </c>
      <c r="AL66" s="49"/>
      <c r="AM66" s="25">
        <f>IFERROR(INDEX('Data Reliability'!$G$6:$G$409,MATCH($C66,'Data Reliability'!$E$6:$E$409,0)),NA())</f>
        <v>0.16666666666666699</v>
      </c>
      <c r="AN66" s="25">
        <f>IFERROR(INDEX('Data Reliability'!$H$6:$H$409,MATCH($C66,'Data Reliability'!$E$6:$E$409,0)),NA())</f>
        <v>0.625</v>
      </c>
    </row>
    <row r="67" spans="2:40" x14ac:dyDescent="0.2">
      <c r="B67" s="28" t="s">
        <v>109</v>
      </c>
      <c r="C67" s="28" t="s">
        <v>110</v>
      </c>
      <c r="D67" s="28" t="s">
        <v>432</v>
      </c>
      <c r="E67" s="28" t="s">
        <v>429</v>
      </c>
      <c r="F67" s="206">
        <f ca="1">MATCH($C67,_xlfn.ANCHORARRAY(Health!$C$8),0)</f>
        <v>62</v>
      </c>
      <c r="G67" s="22" cm="1">
        <f t="array" aca="1" ref="G67" ca="1">IF(Parameters!$D$31, SUM(IF(ISNUMBER(R67:W67),(IF(R67:W67&gt;=Parameters!$D$37,1,"")),""))+0.5*(SUM(IF(ISNUMBER(R67:W67),(IF(R67:W67&gt;=Parameters!$D$38,1,"")),""))-SUM(IF(ISNUMBER(R67:W67),(IF(R67:W67&gt;=Parameters!$D$37,1,"")),""))),0) +
   IF(Parameters!$D$32,SUM(IF(ISNUMBER(R67:W67),(IF(R67:W67&gt;=Parameters!$D$41,1,"")),"")),0) +
   IF(Parameters!$D$33,AVERAGE(IF(ISNUMBER(R67:W67),R67:W67)),0) +
   IF(Parameters!$D$34,IF(OR(IF(ISNUMBER(R67:W67),R67:W67)=0),0,GEOMEAN(IF(ISNUMBER(R67:W67),R67:W67))),0)</f>
        <v>5</v>
      </c>
      <c r="H67" s="23">
        <f t="shared" ca="1" si="0"/>
        <v>5</v>
      </c>
      <c r="I67" s="116" t="str">
        <f t="shared" si="1"/>
        <v/>
      </c>
      <c r="J67" s="22" cm="1">
        <f t="array" aca="1" ref="J67" ca="1">IF(Parameters!$D$31, SUM(IF(ISNUMBER(Y67:AD67),(IF(Y67:AD67&gt;=Parameters!$D$41,1,"")),""))+0.5*(SUM(IF(ISNUMBER(Y67:AD67),(IF(Y67:AD67&gt;=Parameters!$D$42,1,"")),""))-SUM(IF(ISNUMBER(Y67:AD67),(IF(Y67:AD67&gt;=Parameters!$D$41,1,"")),""))),0) +
   IF(Parameters!$D$32,SUM(IF(ISNUMBER(Y67:AD67),(IF(Y67:AD67&gt;=Parameters!$D$41,1,"")),"")),0) +
   IF(Parameters!$D$33,AVERAGE(IF(ISNUMBER(Y67:AD67),Y67:AD67)),0) +
   IF(Parameters!$D$34,IF(OR(IF(ISNUMBER(Y67:AD67),Y67:AD67)=0),0,GEOMEAN(IF(ISNUMBER(Y67:AD67),Y67:AD67))),0)</f>
        <v>3</v>
      </c>
      <c r="K67" s="23">
        <f t="shared" ca="1" si="2"/>
        <v>3</v>
      </c>
      <c r="L67" s="116" t="str">
        <f t="shared" si="3"/>
        <v/>
      </c>
      <c r="M67" s="21" cm="1">
        <f t="array" aca="1" ref="M67" ca="1">IF(Parameters!$D$31, SUM(IF(ISNUMBER(AF67:AK67),(IF(AF67:AK67&gt;=Parameters!$D$41,1,"")),""))+0.5*(SUM(IF(ISNUMBER(AF67:AK67),(IF(AF67:AK67&gt;=Parameters!$D$42,1,"")),""))-SUM(IF(ISNUMBER(AF67:AK67),(IF(AF67:AK67&gt;=Parameters!$D$41,1,"")),""))),0) +
   IF(Parameters!$D$32,SUM(IF(ISNUMBER(AF67:AK67),(IF(AF67:AK67&gt;=Parameters!$D$41,1,"")),"")),0) +
   IF(Parameters!$D$33,AVERAGE(IF(ISNUMBER(AF67:AK67),AF67:AK67)),0) +
   IF(Parameters!$D$34,IF(OR(IF(ISNUMBER(AF67:AK67),AF67:AK67)=0),0,GEOMEAN(IF(ISNUMBER(AF67:AK67),AF67:AK67))),0)</f>
        <v>4</v>
      </c>
      <c r="N67" s="23">
        <f t="shared" ca="1" si="4"/>
        <v>4</v>
      </c>
      <c r="O67" s="116" t="str">
        <f t="shared" si="5"/>
        <v>!</v>
      </c>
      <c r="P67" s="24"/>
      <c r="Q67" s="49"/>
      <c r="R67" s="25">
        <f ca="1">IFERROR(INDEX(Health!$G$8:$G$225,MATCH($C67,_xlfn.ANCHORARRAY(Health!$C$8),0)),NA())</f>
        <v>7.1794978587902021</v>
      </c>
      <c r="S67" s="25">
        <f ca="1">IFERROR(INDEX(Food!$G$8:$G$225,MATCH($C67,_xlfn.ANCHORARRAY(Food!$C$8),0)),NA())</f>
        <v>8.2495108731843203</v>
      </c>
      <c r="T67" s="25">
        <f ca="1">IFERROR(INDEX(Macro!$G$8:$G$225,MATCH($C67,_xlfn.ANCHORARRAY(Macro!$C$8),0)),NA())</f>
        <v>10</v>
      </c>
      <c r="U67" s="25">
        <f ca="1">IFERROR(INDEX(Socioeconomic!$G$8:$G$225,MATCH($C67,_xlfn.ANCHORARRAY(Socioeconomic!$C$8),0)),NA())</f>
        <v>0</v>
      </c>
      <c r="V67" s="25">
        <f ca="1">IFERROR(INDEX('Natural Hazard'!$G$8:$G$225,MATCH($C67,_xlfn.ANCHORARRAY('Natural Hazard'!$C$8),0)),NA())</f>
        <v>7.5277265270908051</v>
      </c>
      <c r="W67" s="25">
        <f ca="1">IFERROR(INDEX(Conflict!$G$8:$G$225,MATCH($C67,_xlfn.ANCHORARRAY(Conflict!$C$8),0)),NA())</f>
        <v>8.5580042427962315</v>
      </c>
      <c r="X67" s="50"/>
      <c r="Y67" s="25">
        <f ca="1">IFERROR(INDEX(Health!$H$8:$H$225,MATCH($C67,_xlfn.ANCHORARRAY(Health!$C$8),0)),NA())</f>
        <v>5.1545189504373097</v>
      </c>
      <c r="Z67" s="25">
        <f ca="1">IFERROR(INDEX(Food!$H$8:$H$225,MATCH($C67,_xlfn.ANCHORARRAY(Food!$C$8),0)),NA())</f>
        <v>9.7220613781123308</v>
      </c>
      <c r="AA67" s="25">
        <f ca="1">IFERROR(INDEX(Macro!$H$8:$H$225,MATCH($C67,_xlfn.ANCHORARRAY(Macro!$C$8),0)),NA())</f>
        <v>10</v>
      </c>
      <c r="AB67" s="25">
        <f ca="1">IFERROR(INDEX(Socioeconomic!$H$8:$H$225,MATCH($C67,_xlfn.ANCHORARRAY(Socioeconomic!$C$8),0)),NA())</f>
        <v>8.8571428571428505</v>
      </c>
      <c r="AC67" s="25">
        <f ca="1">IFERROR(INDEX('Natural Hazard'!$H$8:$H$225,MATCH($C67,_xlfn.ANCHORARRAY('Natural Hazard'!$C$8),0)),NA())</f>
        <v>5.6666666666666599</v>
      </c>
      <c r="AD67" s="25">
        <f ca="1">IFERROR(INDEX(Conflict!$H$8:$H$225,MATCH($C67,_xlfn.ANCHORARRAY(Conflict!$C$8),0)),NA())</f>
        <v>10</v>
      </c>
      <c r="AE67" s="50"/>
      <c r="AF67" s="25">
        <f ca="1">IFERROR(INDEX(Health!$I$8:$I$225,MATCH($C67,_xlfn.ANCHORARRAY(Health!$C$8),0)),NA())</f>
        <v>10</v>
      </c>
      <c r="AG67" s="25">
        <f ca="1">IFERROR(INDEX(Food!$I$8:$I$225,MATCH($C67,_xlfn.ANCHORARRAY(Food!$C$8),0)),NA())</f>
        <v>7</v>
      </c>
      <c r="AH67" s="25">
        <f ca="1">IFERROR(INDEX(Macro!$I$8:$I$225,MATCH($C67,_xlfn.ANCHORARRAY(Macro!$C$8),0)),NA())</f>
        <v>10</v>
      </c>
      <c r="AI67" s="25">
        <f ca="1">IFERROR(INDEX(Socioeconomic!$I$8:$I$225,MATCH($C67,_xlfn.ANCHORARRAY(Socioeconomic!$C$8),0)),NA())</f>
        <v>0</v>
      </c>
      <c r="AJ67" s="25">
        <f ca="1">IFERROR(INDEX('Natural Hazard'!$I$8:$I$225,MATCH($C67,_xlfn.ANCHORARRAY('Natural Hazard'!$C$8),0)),NA())</f>
        <v>10</v>
      </c>
      <c r="AK67" s="25">
        <f ca="1">IFERROR(INDEX(Conflict!$I$8:$I$225,MATCH($C67,_xlfn.ANCHORARRAY(Conflict!$C$8),0)),NA())</f>
        <v>7.3239436619718301</v>
      </c>
      <c r="AL67" s="49"/>
      <c r="AM67" s="25">
        <f>IFERROR(INDEX('Data Reliability'!$G$6:$G$409,MATCH($C67,'Data Reliability'!$E$6:$E$409,0)),NA())</f>
        <v>0</v>
      </c>
      <c r="AN67" s="25">
        <f>IFERROR(INDEX('Data Reliability'!$H$6:$H$409,MATCH($C67,'Data Reliability'!$E$6:$E$409,0)),NA())</f>
        <v>0.33611111111111103</v>
      </c>
    </row>
    <row r="68" spans="2:40" x14ac:dyDescent="0.2">
      <c r="B68" s="28" t="s">
        <v>111</v>
      </c>
      <c r="C68" s="28" t="s">
        <v>112</v>
      </c>
      <c r="D68" s="28" t="s">
        <v>433</v>
      </c>
      <c r="E68" s="28" t="s">
        <v>409</v>
      </c>
      <c r="F68" s="206">
        <f ca="1">MATCH($C68,_xlfn.ANCHORARRAY(Health!$C$8),0)</f>
        <v>63</v>
      </c>
      <c r="G68" s="22" cm="1">
        <f t="array" aca="1" ref="G68" ca="1">IF(Parameters!$D$31, SUM(IF(ISNUMBER(R68:W68),(IF(R68:W68&gt;=Parameters!$D$37,1,"")),""))+0.5*(SUM(IF(ISNUMBER(R68:W68),(IF(R68:W68&gt;=Parameters!$D$38,1,"")),""))-SUM(IF(ISNUMBER(R68:W68),(IF(R68:W68&gt;=Parameters!$D$37,1,"")),""))),0) +
   IF(Parameters!$D$32,SUM(IF(ISNUMBER(R68:W68),(IF(R68:W68&gt;=Parameters!$D$41,1,"")),"")),0) +
   IF(Parameters!$D$33,AVERAGE(IF(ISNUMBER(R68:W68),R68:W68)),0) +
   IF(Parameters!$D$34,IF(OR(IF(ISNUMBER(R68:W68),R68:W68)=0),0,GEOMEAN(IF(ISNUMBER(R68:W68),R68:W68))),0)</f>
        <v>0</v>
      </c>
      <c r="H68" s="23">
        <f t="shared" ca="1" si="0"/>
        <v>0</v>
      </c>
      <c r="I68" s="116" t="str">
        <f t="shared" si="1"/>
        <v>!</v>
      </c>
      <c r="J68" s="22" cm="1">
        <f t="array" aca="1" ref="J68" ca="1">IF(Parameters!$D$31, SUM(IF(ISNUMBER(Y68:AD68),(IF(Y68:AD68&gt;=Parameters!$D$41,1,"")),""))+0.5*(SUM(IF(ISNUMBER(Y68:AD68),(IF(Y68:AD68&gt;=Parameters!$D$42,1,"")),""))-SUM(IF(ISNUMBER(Y68:AD68),(IF(Y68:AD68&gt;=Parameters!$D$41,1,"")),""))),0) +
   IF(Parameters!$D$32,SUM(IF(ISNUMBER(Y68:AD68),(IF(Y68:AD68&gt;=Parameters!$D$41,1,"")),"")),0) +
   IF(Parameters!$D$33,AVERAGE(IF(ISNUMBER(Y68:AD68),Y68:AD68)),0) +
   IF(Parameters!$D$34,IF(OR(IF(ISNUMBER(Y68:AD68),Y68:AD68)=0),0,GEOMEAN(IF(ISNUMBER(Y68:AD68),Y68:AD68))),0)</f>
        <v>0</v>
      </c>
      <c r="K68" s="23">
        <f t="shared" ca="1" si="2"/>
        <v>0</v>
      </c>
      <c r="L68" s="116" t="str">
        <f t="shared" si="3"/>
        <v/>
      </c>
      <c r="M68" s="21" cm="1">
        <f t="array" aca="1" ref="M68" ca="1">IF(Parameters!$D$31, SUM(IF(ISNUMBER(AF68:AK68),(IF(AF68:AK68&gt;=Parameters!$D$41,1,"")),""))+0.5*(SUM(IF(ISNUMBER(AF68:AK68),(IF(AF68:AK68&gt;=Parameters!$D$42,1,"")),""))-SUM(IF(ISNUMBER(AF68:AK68),(IF(AF68:AK68&gt;=Parameters!$D$41,1,"")),""))),0) +
   IF(Parameters!$D$32,SUM(IF(ISNUMBER(AF68:AK68),(IF(AF68:AK68&gt;=Parameters!$D$41,1,"")),"")),0) +
   IF(Parameters!$D$33,AVERAGE(IF(ISNUMBER(AF68:AK68),AF68:AK68)),0) +
   IF(Parameters!$D$34,IF(OR(IF(ISNUMBER(AF68:AK68),AF68:AK68)=0),0,GEOMEAN(IF(ISNUMBER(AF68:AK68),AF68:AK68))),0)</f>
        <v>0</v>
      </c>
      <c r="N68" s="23">
        <f t="shared" ca="1" si="4"/>
        <v>0</v>
      </c>
      <c r="O68" s="116" t="str">
        <f t="shared" si="5"/>
        <v>!</v>
      </c>
      <c r="P68" s="24"/>
      <c r="Q68" s="49"/>
      <c r="R68" s="25">
        <f ca="1">IFERROR(INDEX(Health!$G$8:$G$225,MATCH($C68,_xlfn.ANCHORARRAY(Health!$C$8),0)),NA())</f>
        <v>0</v>
      </c>
      <c r="S68" s="25">
        <f ca="1">IFERROR(INDEX(Food!$G$8:$G$225,MATCH($C68,_xlfn.ANCHORARRAY(Food!$C$8),0)),NA())</f>
        <v>0</v>
      </c>
      <c r="T68" s="25">
        <f ca="1">IFERROR(INDEX(Macro!$G$8:$G$225,MATCH($C68,_xlfn.ANCHORARRAY(Macro!$C$8),0)),NA())</f>
        <v>0</v>
      </c>
      <c r="U68" s="25">
        <f ca="1">IFERROR(INDEX(Socioeconomic!$G$8:$G$225,MATCH($C68,_xlfn.ANCHORARRAY(Socioeconomic!$C$8),0)),NA())</f>
        <v>0</v>
      </c>
      <c r="V68" s="25">
        <f ca="1">IFERROR(INDEX('Natural Hazard'!$G$8:$G$225,MATCH($C68,_xlfn.ANCHORARRAY('Natural Hazard'!$C$8),0)),NA())</f>
        <v>0</v>
      </c>
      <c r="W68" s="25">
        <f ca="1">IFERROR(INDEX(Conflict!$G$8:$G$225,MATCH($C68,_xlfn.ANCHORARRAY(Conflict!$C$8),0)),NA())</f>
        <v>0</v>
      </c>
      <c r="X68" s="50"/>
      <c r="Y68" s="25">
        <f ca="1">IFERROR(INDEX(Health!$H$8:$H$225,MATCH($C68,_xlfn.ANCHORARRAY(Health!$C$8),0)),NA())</f>
        <v>0</v>
      </c>
      <c r="Z68" s="25">
        <f ca="1">IFERROR(INDEX(Food!$H$8:$H$225,MATCH($C68,_xlfn.ANCHORARRAY(Food!$C$8),0)),NA())</f>
        <v>0</v>
      </c>
      <c r="AA68" s="25">
        <f ca="1">IFERROR(INDEX(Macro!$H$8:$H$225,MATCH($C68,_xlfn.ANCHORARRAY(Macro!$C$8),0)),NA())</f>
        <v>0</v>
      </c>
      <c r="AB68" s="25">
        <f ca="1">IFERROR(INDEX(Socioeconomic!$H$8:$H$225,MATCH($C68,_xlfn.ANCHORARRAY(Socioeconomic!$C$8),0)),NA())</f>
        <v>0.28571428571428598</v>
      </c>
      <c r="AC68" s="25">
        <f ca="1">IFERROR(INDEX('Natural Hazard'!$H$8:$H$225,MATCH($C68,_xlfn.ANCHORARRAY('Natural Hazard'!$C$8),0)),NA())</f>
        <v>0</v>
      </c>
      <c r="AD68" s="25">
        <f ca="1">IFERROR(INDEX(Conflict!$H$8:$H$225,MATCH($C68,_xlfn.ANCHORARRAY(Conflict!$C$8),0)),NA())</f>
        <v>0</v>
      </c>
      <c r="AE68" s="50"/>
      <c r="AF68" s="25">
        <f ca="1">IFERROR(INDEX(Health!$I$8:$I$225,MATCH($C68,_xlfn.ANCHORARRAY(Health!$C$8),0)),NA())</f>
        <v>0</v>
      </c>
      <c r="AG68" s="25" t="e">
        <f ca="1">IFERROR(INDEX(Food!$I$8:$I$225,MATCH($C68,_xlfn.ANCHORARRAY(Food!$C$8),0)),NA())</f>
        <v>#N/A</v>
      </c>
      <c r="AH68" s="25">
        <f ca="1">IFERROR(INDEX(Macro!$I$8:$I$225,MATCH($C68,_xlfn.ANCHORARRAY(Macro!$C$8),0)),NA())</f>
        <v>4.5075386724104103</v>
      </c>
      <c r="AI68" s="25">
        <f ca="1">IFERROR(INDEX(Socioeconomic!$I$8:$I$225,MATCH($C68,_xlfn.ANCHORARRAY(Socioeconomic!$C$8),0)),NA())</f>
        <v>0</v>
      </c>
      <c r="AJ68" s="25">
        <f ca="1">IFERROR(INDEX('Natural Hazard'!$I$8:$I$225,MATCH($C68,_xlfn.ANCHORARRAY('Natural Hazard'!$C$8),0)),NA())</f>
        <v>0</v>
      </c>
      <c r="AK68" s="25">
        <f ca="1">IFERROR(INDEX(Conflict!$I$8:$I$225,MATCH($C68,_xlfn.ANCHORARRAY(Conflict!$C$8),0)),NA())</f>
        <v>4.7619047619047601</v>
      </c>
      <c r="AL68" s="49"/>
      <c r="AM68" s="25">
        <f>IFERROR(INDEX('Data Reliability'!$G$6:$G$409,MATCH($C68,'Data Reliability'!$E$6:$E$409,0)),NA())</f>
        <v>8.3333333333333301E-2</v>
      </c>
      <c r="AN68" s="25">
        <f>IFERROR(INDEX('Data Reliability'!$H$6:$H$409,MATCH($C68,'Data Reliability'!$E$6:$E$409,0)),NA())</f>
        <v>0.625</v>
      </c>
    </row>
    <row r="69" spans="2:40" x14ac:dyDescent="0.2">
      <c r="B69" s="28" t="s">
        <v>113</v>
      </c>
      <c r="C69" s="28" t="s">
        <v>114</v>
      </c>
      <c r="D69" s="28" t="s">
        <v>436</v>
      </c>
      <c r="E69" s="28" t="s">
        <v>535</v>
      </c>
      <c r="F69" s="206">
        <f ca="1">MATCH($C69,_xlfn.ANCHORARRAY(Health!$C$8),0)</f>
        <v>64</v>
      </c>
      <c r="G69" s="22" cm="1">
        <f t="array" aca="1" ref="G69" ca="1">IF(Parameters!$D$31, SUM(IF(ISNUMBER(R69:W69),(IF(R69:W69&gt;=Parameters!$D$37,1,"")),""))+0.5*(SUM(IF(ISNUMBER(R69:W69),(IF(R69:W69&gt;=Parameters!$D$38,1,"")),""))-SUM(IF(ISNUMBER(R69:W69),(IF(R69:W69&gt;=Parameters!$D$37,1,"")),""))),0) +
   IF(Parameters!$D$32,SUM(IF(ISNUMBER(R69:W69),(IF(R69:W69&gt;=Parameters!$D$41,1,"")),"")),0) +
   IF(Parameters!$D$33,AVERAGE(IF(ISNUMBER(R69:W69),R69:W69)),0) +
   IF(Parameters!$D$34,IF(OR(IF(ISNUMBER(R69:W69),R69:W69)=0),0,GEOMEAN(IF(ISNUMBER(R69:W69),R69:W69))),0)</f>
        <v>1.5</v>
      </c>
      <c r="H69" s="23">
        <f t="shared" ca="1" si="0"/>
        <v>1.5</v>
      </c>
      <c r="I69" s="116" t="str">
        <f t="shared" si="1"/>
        <v>!</v>
      </c>
      <c r="J69" s="22" cm="1">
        <f t="array" aca="1" ref="J69" ca="1">IF(Parameters!$D$31, SUM(IF(ISNUMBER(Y69:AD69),(IF(Y69:AD69&gt;=Parameters!$D$41,1,"")),""))+0.5*(SUM(IF(ISNUMBER(Y69:AD69),(IF(Y69:AD69&gt;=Parameters!$D$42,1,"")),""))-SUM(IF(ISNUMBER(Y69:AD69),(IF(Y69:AD69&gt;=Parameters!$D$41,1,"")),""))),0) +
   IF(Parameters!$D$32,SUM(IF(ISNUMBER(Y69:AD69),(IF(Y69:AD69&gt;=Parameters!$D$41,1,"")),"")),0) +
   IF(Parameters!$D$33,AVERAGE(IF(ISNUMBER(Y69:AD69),Y69:AD69)),0) +
   IF(Parameters!$D$34,IF(OR(IF(ISNUMBER(Y69:AD69),Y69:AD69)=0),0,GEOMEAN(IF(ISNUMBER(Y69:AD69),Y69:AD69))),0)</f>
        <v>1</v>
      </c>
      <c r="K69" s="23">
        <f t="shared" ca="1" si="2"/>
        <v>1</v>
      </c>
      <c r="L69" s="116" t="str">
        <f t="shared" si="3"/>
        <v/>
      </c>
      <c r="M69" s="21" cm="1">
        <f t="array" aca="1" ref="M69" ca="1">IF(Parameters!$D$31, SUM(IF(ISNUMBER(AF69:AK69),(IF(AF69:AK69&gt;=Parameters!$D$41,1,"")),""))+0.5*(SUM(IF(ISNUMBER(AF69:AK69),(IF(AF69:AK69&gt;=Parameters!$D$42,1,"")),""))-SUM(IF(ISNUMBER(AF69:AK69),(IF(AF69:AK69&gt;=Parameters!$D$41,1,"")),""))),0) +
   IF(Parameters!$D$32,SUM(IF(ISNUMBER(AF69:AK69),(IF(AF69:AK69&gt;=Parameters!$D$41,1,"")),"")),0) +
   IF(Parameters!$D$33,AVERAGE(IF(ISNUMBER(AF69:AK69),AF69:AK69)),0) +
   IF(Parameters!$D$34,IF(OR(IF(ISNUMBER(AF69:AK69),AF69:AK69)=0),0,GEOMEAN(IF(ISNUMBER(AF69:AK69),AF69:AK69))),0)</f>
        <v>1.5</v>
      </c>
      <c r="N69" s="23">
        <f t="shared" ca="1" si="4"/>
        <v>1.5</v>
      </c>
      <c r="O69" s="116" t="str">
        <f t="shared" si="5"/>
        <v>!</v>
      </c>
      <c r="P69" s="24"/>
      <c r="Q69" s="49"/>
      <c r="R69" s="25">
        <f ca="1">IFERROR(INDEX(Health!$G$8:$G$225,MATCH($C69,_xlfn.ANCHORARRAY(Health!$C$8),0)),NA())</f>
        <v>9.3021831977712583</v>
      </c>
      <c r="S69" s="25">
        <f ca="1">IFERROR(INDEX(Food!$G$8:$G$225,MATCH($C69,_xlfn.ANCHORARRAY(Food!$C$8),0)),NA())</f>
        <v>0</v>
      </c>
      <c r="T69" s="25">
        <f ca="1">IFERROR(INDEX(Macro!$G$8:$G$225,MATCH($C69,_xlfn.ANCHORARRAY(Macro!$C$8),0)),NA())</f>
        <v>6.9</v>
      </c>
      <c r="U69" s="25">
        <f ca="1">IFERROR(INDEX(Socioeconomic!$G$8:$G$225,MATCH($C69,_xlfn.ANCHORARRAY(Socioeconomic!$C$8),0)),NA())</f>
        <v>0</v>
      </c>
      <c r="V69" s="25">
        <f ca="1">IFERROR(INDEX('Natural Hazard'!$G$8:$G$225,MATCH($C69,_xlfn.ANCHORARRAY('Natural Hazard'!$C$8),0)),NA())</f>
        <v>0</v>
      </c>
      <c r="W69" s="25">
        <f ca="1">IFERROR(INDEX(Conflict!$G$8:$G$225,MATCH($C69,_xlfn.ANCHORARRAY(Conflict!$C$8),0)),NA())</f>
        <v>0</v>
      </c>
      <c r="X69" s="50"/>
      <c r="Y69" s="25">
        <f ca="1">IFERROR(INDEX(Health!$H$8:$H$225,MATCH($C69,_xlfn.ANCHORARRAY(Health!$C$8),0)),NA())</f>
        <v>8.6530612244897895</v>
      </c>
      <c r="Z69" s="25">
        <f ca="1">IFERROR(INDEX(Food!$H$8:$H$225,MATCH($C69,_xlfn.ANCHORARRAY(Food!$C$8),0)),NA())</f>
        <v>4.9043062200956902</v>
      </c>
      <c r="AA69" s="25">
        <f ca="1">IFERROR(INDEX(Macro!$H$8:$H$225,MATCH($C69,_xlfn.ANCHORARRAY(Macro!$C$8),0)),NA())</f>
        <v>7</v>
      </c>
      <c r="AB69" s="25">
        <f ca="1">IFERROR(INDEX(Socioeconomic!$H$8:$H$225,MATCH($C69,_xlfn.ANCHORARRAY(Socioeconomic!$C$8),0)),NA())</f>
        <v>6.1428571428571397</v>
      </c>
      <c r="AC69" s="25">
        <f ca="1">IFERROR(INDEX('Natural Hazard'!$H$8:$H$225,MATCH($C69,_xlfn.ANCHORARRAY('Natural Hazard'!$C$8),0)),NA())</f>
        <v>5</v>
      </c>
      <c r="AD69" s="25">
        <f ca="1">IFERROR(INDEX(Conflict!$H$8:$H$225,MATCH($C69,_xlfn.ANCHORARRAY(Conflict!$C$8),0)),NA())</f>
        <v>1.8565884635738199</v>
      </c>
      <c r="AE69" s="50"/>
      <c r="AF69" s="25">
        <f ca="1">IFERROR(INDEX(Health!$I$8:$I$225,MATCH($C69,_xlfn.ANCHORARRAY(Health!$C$8),0)),NA())</f>
        <v>10</v>
      </c>
      <c r="AG69" s="25" t="e">
        <f ca="1">IFERROR(INDEX(Food!$I$8:$I$225,MATCH($C69,_xlfn.ANCHORARRAY(Food!$C$8),0)),NA())</f>
        <v>#N/A</v>
      </c>
      <c r="AH69" s="25">
        <f ca="1">IFERROR(INDEX(Macro!$I$8:$I$225,MATCH($C69,_xlfn.ANCHORARRAY(Macro!$C$8),0)),NA())</f>
        <v>7</v>
      </c>
      <c r="AI69" s="25">
        <f ca="1">IFERROR(INDEX(Socioeconomic!$I$8:$I$225,MATCH($C69,_xlfn.ANCHORARRAY(Socioeconomic!$C$8),0)),NA())</f>
        <v>0</v>
      </c>
      <c r="AJ69" s="25">
        <f ca="1">IFERROR(INDEX('Natural Hazard'!$I$8:$I$225,MATCH($C69,_xlfn.ANCHORARRAY('Natural Hazard'!$C$8),0)),NA())</f>
        <v>0</v>
      </c>
      <c r="AK69" s="25">
        <f ca="1">IFERROR(INDEX(Conflict!$I$8:$I$225,MATCH($C69,_xlfn.ANCHORARRAY(Conflict!$C$8),0)),NA())</f>
        <v>0</v>
      </c>
      <c r="AL69" s="49"/>
      <c r="AM69" s="25">
        <f>IFERROR(INDEX('Data Reliability'!$G$6:$G$409,MATCH($C69,'Data Reliability'!$E$6:$E$409,0)),NA())</f>
        <v>0.16666666666666699</v>
      </c>
      <c r="AN69" s="25">
        <f>IFERROR(INDEX('Data Reliability'!$H$6:$H$409,MATCH($C69,'Data Reliability'!$E$6:$E$409,0)),NA())</f>
        <v>0.5</v>
      </c>
    </row>
    <row r="70" spans="2:40" x14ac:dyDescent="0.2">
      <c r="B70" s="28" t="s">
        <v>115</v>
      </c>
      <c r="C70" s="28" t="s">
        <v>116</v>
      </c>
      <c r="D70" s="28" t="s">
        <v>433</v>
      </c>
      <c r="E70" s="28" t="s">
        <v>409</v>
      </c>
      <c r="F70" s="206">
        <f ca="1">MATCH($C70,_xlfn.ANCHORARRAY(Health!$C$8),0)</f>
        <v>65</v>
      </c>
      <c r="G70" s="22" cm="1">
        <f t="array" aca="1" ref="G70" ca="1">IF(Parameters!$D$31, SUM(IF(ISNUMBER(R70:W70),(IF(R70:W70&gt;=Parameters!$D$37,1,"")),""))+0.5*(SUM(IF(ISNUMBER(R70:W70),(IF(R70:W70&gt;=Parameters!$D$38,1,"")),""))-SUM(IF(ISNUMBER(R70:W70),(IF(R70:W70&gt;=Parameters!$D$37,1,"")),""))),0) +
   IF(Parameters!$D$32,SUM(IF(ISNUMBER(R70:W70),(IF(R70:W70&gt;=Parameters!$D$41,1,"")),"")),0) +
   IF(Parameters!$D$33,AVERAGE(IF(ISNUMBER(R70:W70),R70:W70)),0) +
   IF(Parameters!$D$34,IF(OR(IF(ISNUMBER(R70:W70),R70:W70)=0),0,GEOMEAN(IF(ISNUMBER(R70:W70),R70:W70))),0)</f>
        <v>0</v>
      </c>
      <c r="H70" s="23">
        <f t="shared" ref="H70:H133" ca="1" si="6">G70</f>
        <v>0</v>
      </c>
      <c r="I70" s="116" t="str">
        <f t="shared" ref="I70:I133" si="7">IF(AVERAGE(AM70:AN70) &gt;= 0.666, "!!", IF(AND(AVERAGE(AM70:AN70) &lt; 0.666,  AVERAGE(AM70:AN70)  &gt;= 0.333), "!", IF(AVERAGE(AM70:AN70) &lt; 0.333, "")))</f>
        <v/>
      </c>
      <c r="J70" s="22" cm="1">
        <f t="array" aca="1" ref="J70" ca="1">IF(Parameters!$D$31, SUM(IF(ISNUMBER(Y70:AD70),(IF(Y70:AD70&gt;=Parameters!$D$41,1,"")),""))+0.5*(SUM(IF(ISNUMBER(Y70:AD70),(IF(Y70:AD70&gt;=Parameters!$D$42,1,"")),""))-SUM(IF(ISNUMBER(Y70:AD70),(IF(Y70:AD70&gt;=Parameters!$D$41,1,"")),""))),0) +
   IF(Parameters!$D$32,SUM(IF(ISNUMBER(Y70:AD70),(IF(Y70:AD70&gt;=Parameters!$D$41,1,"")),"")),0) +
   IF(Parameters!$D$33,AVERAGE(IF(ISNUMBER(Y70:AD70),Y70:AD70)),0) +
   IF(Parameters!$D$34,IF(OR(IF(ISNUMBER(Y70:AD70),Y70:AD70)=0),0,GEOMEAN(IF(ISNUMBER(Y70:AD70),Y70:AD70))),0)</f>
        <v>0</v>
      </c>
      <c r="K70" s="23">
        <f t="shared" ref="K70:K133" ca="1" si="8">J70</f>
        <v>0</v>
      </c>
      <c r="L70" s="116" t="str">
        <f t="shared" ref="L70:L133" si="9">IF(AM70 &gt;= 0.666, "!!", IF(AND(AM70 &lt; 0.666, AM70  &gt;= 0.333), "!", IF(AM70 &lt; 0.333, "")))</f>
        <v/>
      </c>
      <c r="M70" s="21" cm="1">
        <f t="array" aca="1" ref="M70" ca="1">IF(Parameters!$D$31, SUM(IF(ISNUMBER(AF70:AK70),(IF(AF70:AK70&gt;=Parameters!$D$41,1,"")),""))+0.5*(SUM(IF(ISNUMBER(AF70:AK70),(IF(AF70:AK70&gt;=Parameters!$D$42,1,"")),""))-SUM(IF(ISNUMBER(AF70:AK70),(IF(AF70:AK70&gt;=Parameters!$D$41,1,"")),""))),0) +
   IF(Parameters!$D$32,SUM(IF(ISNUMBER(AF70:AK70),(IF(AF70:AK70&gt;=Parameters!$D$41,1,"")),"")),0) +
   IF(Parameters!$D$33,AVERAGE(IF(ISNUMBER(AF70:AK70),AF70:AK70)),0) +
   IF(Parameters!$D$34,IF(OR(IF(ISNUMBER(AF70:AK70),AF70:AK70)=0),0,GEOMEAN(IF(ISNUMBER(AF70:AK70),AF70:AK70))),0)</f>
        <v>0.5</v>
      </c>
      <c r="N70" s="23">
        <f t="shared" ref="N70:N133" ca="1" si="10">M70</f>
        <v>0.5</v>
      </c>
      <c r="O70" s="116" t="str">
        <f t="shared" ref="O70:O133" si="11">IF(AN70 &gt;= 0.666, "!!", IF(AND(AN70 &lt; 0.666, AN70  &gt;= 0.333), "!", IF(AN70 &lt; 0.333, "")))</f>
        <v>!</v>
      </c>
      <c r="P70" s="24"/>
      <c r="Q70" s="49"/>
      <c r="R70" s="25">
        <f ca="1">IFERROR(INDEX(Health!$G$8:$G$225,MATCH($C70,_xlfn.ANCHORARRAY(Health!$C$8),0)),NA())</f>
        <v>0</v>
      </c>
      <c r="S70" s="25">
        <f ca="1">IFERROR(INDEX(Food!$G$8:$G$225,MATCH($C70,_xlfn.ANCHORARRAY(Food!$C$8),0)),NA())</f>
        <v>0</v>
      </c>
      <c r="T70" s="25">
        <f ca="1">IFERROR(INDEX(Macro!$G$8:$G$225,MATCH($C70,_xlfn.ANCHORARRAY(Macro!$C$8),0)),NA())</f>
        <v>0.27590702480661505</v>
      </c>
      <c r="U70" s="25">
        <f ca="1">IFERROR(INDEX(Socioeconomic!$G$8:$G$225,MATCH($C70,_xlfn.ANCHORARRAY(Socioeconomic!$C$8),0)),NA())</f>
        <v>0</v>
      </c>
      <c r="V70" s="25">
        <f ca="1">IFERROR(INDEX('Natural Hazard'!$G$8:$G$225,MATCH($C70,_xlfn.ANCHORARRAY('Natural Hazard'!$C$8),0)),NA())</f>
        <v>0</v>
      </c>
      <c r="W70" s="25">
        <f ca="1">IFERROR(INDEX(Conflict!$G$8:$G$225,MATCH($C70,_xlfn.ANCHORARRAY(Conflict!$C$8),0)),NA())</f>
        <v>0</v>
      </c>
      <c r="X70" s="50"/>
      <c r="Y70" s="25">
        <f ca="1">IFERROR(INDEX(Health!$H$8:$H$225,MATCH($C70,_xlfn.ANCHORARRAY(Health!$C$8),0)),NA())</f>
        <v>0</v>
      </c>
      <c r="Z70" s="25">
        <f ca="1">IFERROR(INDEX(Food!$H$8:$H$225,MATCH($C70,_xlfn.ANCHORARRAY(Food!$C$8),0)),NA())</f>
        <v>0</v>
      </c>
      <c r="AA70" s="25">
        <f ca="1">IFERROR(INDEX(Macro!$H$8:$H$225,MATCH($C70,_xlfn.ANCHORARRAY(Macro!$C$8),0)),NA())</f>
        <v>0.381145856006192</v>
      </c>
      <c r="AB70" s="25">
        <f ca="1">IFERROR(INDEX(Socioeconomic!$H$8:$H$225,MATCH($C70,_xlfn.ANCHORARRAY(Socioeconomic!$C$8),0)),NA())</f>
        <v>0.57142857142857095</v>
      </c>
      <c r="AC70" s="25">
        <f ca="1">IFERROR(INDEX('Natural Hazard'!$H$8:$H$225,MATCH($C70,_xlfn.ANCHORARRAY('Natural Hazard'!$C$8),0)),NA())</f>
        <v>4</v>
      </c>
      <c r="AD70" s="25">
        <f ca="1">IFERROR(INDEX(Conflict!$H$8:$H$225,MATCH($C70,_xlfn.ANCHORARRAY(Conflict!$C$8),0)),NA())</f>
        <v>0</v>
      </c>
      <c r="AE70" s="50"/>
      <c r="AF70" s="25">
        <f ca="1">IFERROR(INDEX(Health!$I$8:$I$225,MATCH($C70,_xlfn.ANCHORARRAY(Health!$C$8),0)),NA())</f>
        <v>7</v>
      </c>
      <c r="AG70" s="25" t="e">
        <f ca="1">IFERROR(INDEX(Food!$I$8:$I$225,MATCH($C70,_xlfn.ANCHORARRAY(Food!$C$8),0)),NA())</f>
        <v>#N/A</v>
      </c>
      <c r="AH70" s="25">
        <f ca="1">IFERROR(INDEX(Macro!$I$8:$I$225,MATCH($C70,_xlfn.ANCHORARRAY(Macro!$C$8),0)),NA())</f>
        <v>0.19972586645780399</v>
      </c>
      <c r="AI70" s="25">
        <f ca="1">IFERROR(INDEX(Socioeconomic!$I$8:$I$225,MATCH($C70,_xlfn.ANCHORARRAY(Socioeconomic!$C$8),0)),NA())</f>
        <v>0</v>
      </c>
      <c r="AJ70" s="25">
        <f ca="1">IFERROR(INDEX('Natural Hazard'!$I$8:$I$225,MATCH($C70,_xlfn.ANCHORARRAY('Natural Hazard'!$C$8),0)),NA())</f>
        <v>0</v>
      </c>
      <c r="AK70" s="25">
        <f ca="1">IFERROR(INDEX(Conflict!$I$8:$I$225,MATCH($C70,_xlfn.ANCHORARRAY(Conflict!$C$8),0)),NA())</f>
        <v>0</v>
      </c>
      <c r="AL70" s="49"/>
      <c r="AM70" s="25">
        <f>IFERROR(INDEX('Data Reliability'!$G$6:$G$409,MATCH($C70,'Data Reliability'!$E$6:$E$409,0)),NA())</f>
        <v>8.3333333333333301E-2</v>
      </c>
      <c r="AN70" s="25">
        <f>IFERROR(INDEX('Data Reliability'!$H$6:$H$409,MATCH($C70,'Data Reliability'!$E$6:$E$409,0)),NA())</f>
        <v>0.55833333333333302</v>
      </c>
    </row>
    <row r="71" spans="2:40" x14ac:dyDescent="0.2">
      <c r="B71" s="28" t="s">
        <v>741</v>
      </c>
      <c r="C71" s="28" t="s">
        <v>709</v>
      </c>
      <c r="D71" s="28" t="s">
        <v>433</v>
      </c>
      <c r="E71" s="28" t="s">
        <v>409</v>
      </c>
      <c r="F71" s="206">
        <f ca="1">MATCH($C71,_xlfn.ANCHORARRAY(Health!$C$8),0)</f>
        <v>66</v>
      </c>
      <c r="G71" s="22" cm="1">
        <f t="array" aca="1" ref="G71" ca="1">IF(Parameters!$D$31, SUM(IF(ISNUMBER(R71:W71),(IF(R71:W71&gt;=Parameters!$D$37,1,"")),""))+0.5*(SUM(IF(ISNUMBER(R71:W71),(IF(R71:W71&gt;=Parameters!$D$38,1,"")),""))-SUM(IF(ISNUMBER(R71:W71),(IF(R71:W71&gt;=Parameters!$D$37,1,"")),""))),0) +
   IF(Parameters!$D$32,SUM(IF(ISNUMBER(R71:W71),(IF(R71:W71&gt;=Parameters!$D$41,1,"")),"")),0) +
   IF(Parameters!$D$33,AVERAGE(IF(ISNUMBER(R71:W71),R71:W71)),0) +
   IF(Parameters!$D$34,IF(OR(IF(ISNUMBER(R71:W71),R71:W71)=0),0,GEOMEAN(IF(ISNUMBER(R71:W71),R71:W71))),0)</f>
        <v>0</v>
      </c>
      <c r="H71" s="23">
        <f t="shared" ca="1" si="6"/>
        <v>0</v>
      </c>
      <c r="I71" s="116" t="str">
        <f t="shared" si="7"/>
        <v>!!</v>
      </c>
      <c r="J71" s="22" cm="1">
        <f t="array" aca="1" ref="J71" ca="1">IF(Parameters!$D$31, SUM(IF(ISNUMBER(Y71:AD71),(IF(Y71:AD71&gt;=Parameters!$D$41,1,"")),""))+0.5*(SUM(IF(ISNUMBER(Y71:AD71),(IF(Y71:AD71&gt;=Parameters!$D$42,1,"")),""))-SUM(IF(ISNUMBER(Y71:AD71),(IF(Y71:AD71&gt;=Parameters!$D$41,1,"")),""))),0) +
   IF(Parameters!$D$32,SUM(IF(ISNUMBER(Y71:AD71),(IF(Y71:AD71&gt;=Parameters!$D$41,1,"")),"")),0) +
   IF(Parameters!$D$33,AVERAGE(IF(ISNUMBER(Y71:AD71),Y71:AD71)),0) +
   IF(Parameters!$D$34,IF(OR(IF(ISNUMBER(Y71:AD71),Y71:AD71)=0),0,GEOMEAN(IF(ISNUMBER(Y71:AD71),Y71:AD71))),0)</f>
        <v>0</v>
      </c>
      <c r="K71" s="23">
        <f t="shared" ca="1" si="8"/>
        <v>0</v>
      </c>
      <c r="L71" s="116" t="str">
        <f t="shared" si="9"/>
        <v>!!</v>
      </c>
      <c r="M71" s="21" cm="1">
        <f t="array" aca="1" ref="M71" ca="1">IF(Parameters!$D$31, SUM(IF(ISNUMBER(AF71:AK71),(IF(AF71:AK71&gt;=Parameters!$D$41,1,"")),""))+0.5*(SUM(IF(ISNUMBER(AF71:AK71),(IF(AF71:AK71&gt;=Parameters!$D$42,1,"")),""))-SUM(IF(ISNUMBER(AF71:AK71),(IF(AF71:AK71&gt;=Parameters!$D$41,1,"")),""))),0) +
   IF(Parameters!$D$32,SUM(IF(ISNUMBER(AF71:AK71),(IF(AF71:AK71&gt;=Parameters!$D$41,1,"")),"")),0) +
   IF(Parameters!$D$33,AVERAGE(IF(ISNUMBER(AF71:AK71),AF71:AK71)),0) +
   IF(Parameters!$D$34,IF(OR(IF(ISNUMBER(AF71:AK71),AF71:AK71)=0),0,GEOMEAN(IF(ISNUMBER(AF71:AK71),AF71:AK71))),0)</f>
        <v>0</v>
      </c>
      <c r="N71" s="23">
        <f t="shared" ca="1" si="10"/>
        <v>0</v>
      </c>
      <c r="O71" s="116" t="str">
        <f t="shared" si="11"/>
        <v>!!</v>
      </c>
      <c r="P71" s="24"/>
      <c r="Q71" s="49"/>
      <c r="R71" s="25">
        <f ca="1">IFERROR(INDEX(Health!$G$8:$G$225,MATCH($C71,_xlfn.ANCHORARRAY(Health!$C$8),0)),NA())</f>
        <v>0</v>
      </c>
      <c r="S71" s="25" t="e">
        <f ca="1">IFERROR(INDEX(Food!$G$8:$G$225,MATCH($C71,_xlfn.ANCHORARRAY(Food!$C$8),0)),NA())</f>
        <v>#N/A</v>
      </c>
      <c r="T71" s="25" t="e">
        <f ca="1">IFERROR(INDEX(Macro!$G$8:$G$225,MATCH($C71,_xlfn.ANCHORARRAY(Macro!$C$8),0)),NA())</f>
        <v>#N/A</v>
      </c>
      <c r="U71" s="25" t="e">
        <f ca="1">IFERROR(INDEX(Socioeconomic!$G$8:$G$225,MATCH($C71,_xlfn.ANCHORARRAY(Socioeconomic!$C$8),0)),NA())</f>
        <v>#N/A</v>
      </c>
      <c r="V71" s="25">
        <f ca="1">IFERROR(INDEX('Natural Hazard'!$G$8:$G$225,MATCH($C71,_xlfn.ANCHORARRAY('Natural Hazard'!$C$8),0)),NA())</f>
        <v>0</v>
      </c>
      <c r="W71" s="25">
        <f ca="1">IFERROR(INDEX(Conflict!$G$8:$G$225,MATCH($C71,_xlfn.ANCHORARRAY(Conflict!$C$8),0)),NA())</f>
        <v>0</v>
      </c>
      <c r="X71" s="50"/>
      <c r="Y71" s="25" t="e">
        <f ca="1">IFERROR(INDEX(Health!$H$8:$H$225,MATCH($C71,_xlfn.ANCHORARRAY(Health!$C$8),0)),NA())</f>
        <v>#N/A</v>
      </c>
      <c r="Z71" s="25" t="e">
        <f ca="1">IFERROR(INDEX(Food!$H$8:$H$225,MATCH($C71,_xlfn.ANCHORARRAY(Food!$C$8),0)),NA())</f>
        <v>#N/A</v>
      </c>
      <c r="AA71" s="25" t="e">
        <f ca="1">IFERROR(INDEX(Macro!$H$8:$H$225,MATCH($C71,_xlfn.ANCHORARRAY(Macro!$C$8),0)),NA())</f>
        <v>#N/A</v>
      </c>
      <c r="AB71" s="25" t="e">
        <f ca="1">IFERROR(INDEX(Socioeconomic!$H$8:$H$225,MATCH($C71,_xlfn.ANCHORARRAY(Socioeconomic!$C$8),0)),NA())</f>
        <v>#N/A</v>
      </c>
      <c r="AC71" s="25" t="e">
        <f ca="1">IFERROR(INDEX('Natural Hazard'!$H$8:$H$225,MATCH($C71,_xlfn.ANCHORARRAY('Natural Hazard'!$C$8),0)),NA())</f>
        <v>#N/A</v>
      </c>
      <c r="AD71" s="25" t="e">
        <f ca="1">IFERROR(INDEX(Conflict!$H$8:$H$225,MATCH($C71,_xlfn.ANCHORARRAY(Conflict!$C$8),0)),NA())</f>
        <v>#N/A</v>
      </c>
      <c r="AE71" s="50"/>
      <c r="AF71" s="25">
        <f ca="1">IFERROR(INDEX(Health!$I$8:$I$225,MATCH($C71,_xlfn.ANCHORARRAY(Health!$C$8),0)),NA())</f>
        <v>0</v>
      </c>
      <c r="AG71" s="25" t="e">
        <f ca="1">IFERROR(INDEX(Food!$I$8:$I$225,MATCH($C71,_xlfn.ANCHORARRAY(Food!$C$8),0)),NA())</f>
        <v>#N/A</v>
      </c>
      <c r="AH71" s="25" t="e">
        <f ca="1">IFERROR(INDEX(Macro!$I$8:$I$225,MATCH($C71,_xlfn.ANCHORARRAY(Macro!$C$8),0)),NA())</f>
        <v>#N/A</v>
      </c>
      <c r="AI71" s="25" t="e">
        <f ca="1">IFERROR(INDEX(Socioeconomic!$I$8:$I$225,MATCH($C71,_xlfn.ANCHORARRAY(Socioeconomic!$C$8),0)),NA())</f>
        <v>#N/A</v>
      </c>
      <c r="AJ71" s="25">
        <f ca="1">IFERROR(INDEX('Natural Hazard'!$I$8:$I$225,MATCH($C71,_xlfn.ANCHORARRAY('Natural Hazard'!$C$8),0)),NA())</f>
        <v>0</v>
      </c>
      <c r="AK71" s="25">
        <f ca="1">IFERROR(INDEX(Conflict!$I$8:$I$225,MATCH($C71,_xlfn.ANCHORARRAY(Conflict!$C$8),0)),NA())</f>
        <v>0</v>
      </c>
      <c r="AL71" s="49"/>
      <c r="AM71" s="25">
        <f>IFERROR(INDEX('Data Reliability'!$G$6:$G$409,MATCH($C71,'Data Reliability'!$E$6:$E$409,0)),NA())</f>
        <v>1</v>
      </c>
      <c r="AN71" s="25">
        <f>IFERROR(INDEX('Data Reliability'!$H$6:$H$409,MATCH($C71,'Data Reliability'!$E$6:$E$409,0)),NA())</f>
        <v>0.81666666666666698</v>
      </c>
    </row>
    <row r="72" spans="2:40" x14ac:dyDescent="0.2">
      <c r="B72" s="28" t="s">
        <v>742</v>
      </c>
      <c r="C72" s="28" t="s">
        <v>117</v>
      </c>
      <c r="D72" s="28" t="s">
        <v>436</v>
      </c>
      <c r="E72" s="28" t="s">
        <v>429</v>
      </c>
      <c r="F72" s="206">
        <f ca="1">MATCH($C72,_xlfn.ANCHORARRAY(Health!$C$8),0)</f>
        <v>67</v>
      </c>
      <c r="G72" s="22" cm="1">
        <f t="array" aca="1" ref="G72" ca="1">IF(Parameters!$D$31, SUM(IF(ISNUMBER(R72:W72),(IF(R72:W72&gt;=Parameters!$D$37,1,"")),""))+0.5*(SUM(IF(ISNUMBER(R72:W72),(IF(R72:W72&gt;=Parameters!$D$38,1,"")),""))-SUM(IF(ISNUMBER(R72:W72),(IF(R72:W72&gt;=Parameters!$D$37,1,"")),""))),0) +
   IF(Parameters!$D$32,SUM(IF(ISNUMBER(R72:W72),(IF(R72:W72&gt;=Parameters!$D$41,1,"")),"")),0) +
   IF(Parameters!$D$33,AVERAGE(IF(ISNUMBER(R72:W72),R72:W72)),0) +
   IF(Parameters!$D$34,IF(OR(IF(ISNUMBER(R72:W72),R72:W72)=0),0,GEOMEAN(IF(ISNUMBER(R72:W72),R72:W72))),0)</f>
        <v>1</v>
      </c>
      <c r="H72" s="23">
        <f t="shared" ca="1" si="6"/>
        <v>1</v>
      </c>
      <c r="I72" s="116" t="str">
        <f t="shared" si="7"/>
        <v>!</v>
      </c>
      <c r="J72" s="22" cm="1">
        <f t="array" aca="1" ref="J72" ca="1">IF(Parameters!$D$31, SUM(IF(ISNUMBER(Y72:AD72),(IF(Y72:AD72&gt;=Parameters!$D$41,1,"")),""))+0.5*(SUM(IF(ISNUMBER(Y72:AD72),(IF(Y72:AD72&gt;=Parameters!$D$42,1,"")),""))-SUM(IF(ISNUMBER(Y72:AD72),(IF(Y72:AD72&gt;=Parameters!$D$41,1,"")),""))),0) +
   IF(Parameters!$D$32,SUM(IF(ISNUMBER(Y72:AD72),(IF(Y72:AD72&gt;=Parameters!$D$41,1,"")),"")),0) +
   IF(Parameters!$D$33,AVERAGE(IF(ISNUMBER(Y72:AD72),Y72:AD72)),0) +
   IF(Parameters!$D$34,IF(OR(IF(ISNUMBER(Y72:AD72),Y72:AD72)=0),0,GEOMEAN(IF(ISNUMBER(Y72:AD72),Y72:AD72))),0)</f>
        <v>2</v>
      </c>
      <c r="K72" s="23">
        <f t="shared" ca="1" si="8"/>
        <v>2</v>
      </c>
      <c r="L72" s="116" t="str">
        <f t="shared" si="9"/>
        <v>!</v>
      </c>
      <c r="M72" s="21" cm="1">
        <f t="array" aca="1" ref="M72" ca="1">IF(Parameters!$D$31, SUM(IF(ISNUMBER(AF72:AK72),(IF(AF72:AK72&gt;=Parameters!$D$41,1,"")),""))+0.5*(SUM(IF(ISNUMBER(AF72:AK72),(IF(AF72:AK72&gt;=Parameters!$D$42,1,"")),""))-SUM(IF(ISNUMBER(AF72:AK72),(IF(AF72:AK72&gt;=Parameters!$D$41,1,"")),""))),0) +
   IF(Parameters!$D$32,SUM(IF(ISNUMBER(AF72:AK72),(IF(AF72:AK72&gt;=Parameters!$D$41,1,"")),"")),0) +
   IF(Parameters!$D$33,AVERAGE(IF(ISNUMBER(AF72:AK72),AF72:AK72)),0) +
   IF(Parameters!$D$34,IF(OR(IF(ISNUMBER(AF72:AK72),AF72:AK72)=0),0,GEOMEAN(IF(ISNUMBER(AF72:AK72),AF72:AK72))),0)</f>
        <v>1</v>
      </c>
      <c r="N72" s="23">
        <f t="shared" ca="1" si="10"/>
        <v>1</v>
      </c>
      <c r="O72" s="116" t="str">
        <f t="shared" si="11"/>
        <v>!!</v>
      </c>
      <c r="P72" s="24"/>
      <c r="Q72" s="49"/>
      <c r="R72" s="25">
        <f ca="1">IFERROR(INDEX(Health!$G$8:$G$225,MATCH($C72,_xlfn.ANCHORARRAY(Health!$C$8),0)),NA())</f>
        <v>0</v>
      </c>
      <c r="S72" s="25" t="e">
        <f ca="1">IFERROR(INDEX(Food!$G$8:$G$225,MATCH($C72,_xlfn.ANCHORARRAY(Food!$C$8),0)),NA())</f>
        <v>#N/A</v>
      </c>
      <c r="T72" s="25" t="e">
        <f ca="1">IFERROR(INDEX(Macro!$G$8:$G$225,MATCH($C72,_xlfn.ANCHORARRAY(Macro!$C$8),0)),NA())</f>
        <v>#N/A</v>
      </c>
      <c r="U72" s="25">
        <f ca="1">IFERROR(INDEX(Socioeconomic!$G$8:$G$225,MATCH($C72,_xlfn.ANCHORARRAY(Socioeconomic!$C$8),0)),NA())</f>
        <v>0</v>
      </c>
      <c r="V72" s="25">
        <f ca="1">IFERROR(INDEX('Natural Hazard'!$G$8:$G$225,MATCH($C72,_xlfn.ANCHORARRAY('Natural Hazard'!$C$8),0)),NA())</f>
        <v>7.3029674334022125</v>
      </c>
      <c r="W72" s="25">
        <f ca="1">IFERROR(INDEX(Conflict!$G$8:$G$225,MATCH($C72,_xlfn.ANCHORARRAY(Conflict!$C$8),0)),NA())</f>
        <v>0</v>
      </c>
      <c r="X72" s="50"/>
      <c r="Y72" s="25">
        <f ca="1">IFERROR(INDEX(Health!$H$8:$H$225,MATCH($C72,_xlfn.ANCHORARRAY(Health!$C$8),0)),NA())</f>
        <v>7.8658892128279803</v>
      </c>
      <c r="Z72" s="25" t="e">
        <f ca="1">IFERROR(INDEX(Food!$H$8:$H$225,MATCH($C72,_xlfn.ANCHORARRAY(Food!$C$8),0)),NA())</f>
        <v>#N/A</v>
      </c>
      <c r="AA72" s="25" t="e">
        <f ca="1">IFERROR(INDEX(Macro!$H$8:$H$225,MATCH($C72,_xlfn.ANCHORARRAY(Macro!$C$8),0)),NA())</f>
        <v>#N/A</v>
      </c>
      <c r="AB72" s="25">
        <f ca="1">IFERROR(INDEX(Socioeconomic!$H$8:$H$225,MATCH($C72,_xlfn.ANCHORARRAY(Socioeconomic!$C$8),0)),NA())</f>
        <v>7.5714285714285703</v>
      </c>
      <c r="AC72" s="25">
        <f ca="1">IFERROR(INDEX('Natural Hazard'!$H$8:$H$225,MATCH($C72,_xlfn.ANCHORARRAY('Natural Hazard'!$C$8),0)),NA())</f>
        <v>5.3333333333333304</v>
      </c>
      <c r="AD72" s="25">
        <f ca="1">IFERROR(INDEX(Conflict!$H$8:$H$225,MATCH($C72,_xlfn.ANCHORARRAY(Conflict!$C$8),0)),NA())</f>
        <v>10</v>
      </c>
      <c r="AE72" s="50"/>
      <c r="AF72" s="25">
        <f ca="1">IFERROR(INDEX(Health!$I$8:$I$225,MATCH($C72,_xlfn.ANCHORARRAY(Health!$C$8),0)),NA())</f>
        <v>0</v>
      </c>
      <c r="AG72" s="25" t="e">
        <f ca="1">IFERROR(INDEX(Food!$I$8:$I$225,MATCH($C72,_xlfn.ANCHORARRAY(Food!$C$8),0)),NA())</f>
        <v>#N/A</v>
      </c>
      <c r="AH72" s="25" t="e">
        <f ca="1">IFERROR(INDEX(Macro!$I$8:$I$225,MATCH($C72,_xlfn.ANCHORARRAY(Macro!$C$8),0)),NA())</f>
        <v>#N/A</v>
      </c>
      <c r="AI72" s="25" t="e">
        <f ca="1">IFERROR(INDEX(Socioeconomic!$I$8:$I$225,MATCH($C72,_xlfn.ANCHORARRAY(Socioeconomic!$C$8),0)),NA())</f>
        <v>#N/A</v>
      </c>
      <c r="AJ72" s="25">
        <f ca="1">IFERROR(INDEX('Natural Hazard'!$I$8:$I$225,MATCH($C72,_xlfn.ANCHORARRAY('Natural Hazard'!$C$8),0)),NA())</f>
        <v>10</v>
      </c>
      <c r="AK72" s="25">
        <f ca="1">IFERROR(INDEX(Conflict!$I$8:$I$225,MATCH($C72,_xlfn.ANCHORARRAY(Conflict!$C$8),0)),NA())</f>
        <v>0</v>
      </c>
      <c r="AL72" s="49"/>
      <c r="AM72" s="25">
        <f>IFERROR(INDEX('Data Reliability'!$G$6:$G$409,MATCH($C72,'Data Reliability'!$E$6:$E$409,0)),NA())</f>
        <v>0.33333333333333298</v>
      </c>
      <c r="AN72" s="25">
        <f>IFERROR(INDEX('Data Reliability'!$H$6:$H$409,MATCH($C72,'Data Reliability'!$E$6:$E$409,0)),NA())</f>
        <v>0.78333333333333299</v>
      </c>
    </row>
    <row r="73" spans="2:40" x14ac:dyDescent="0.2">
      <c r="B73" s="28" t="s">
        <v>118</v>
      </c>
      <c r="C73" s="28" t="s">
        <v>119</v>
      </c>
      <c r="D73" s="28" t="s">
        <v>432</v>
      </c>
      <c r="E73" s="28" t="s">
        <v>430</v>
      </c>
      <c r="F73" s="206">
        <f ca="1">MATCH($C73,_xlfn.ANCHORARRAY(Health!$C$8),0)</f>
        <v>68</v>
      </c>
      <c r="G73" s="22" cm="1">
        <f t="array" aca="1" ref="G73" ca="1">IF(Parameters!$D$31, SUM(IF(ISNUMBER(R73:W73),(IF(R73:W73&gt;=Parameters!$D$37,1,"")),""))+0.5*(SUM(IF(ISNUMBER(R73:W73),(IF(R73:W73&gt;=Parameters!$D$38,1,"")),""))-SUM(IF(ISNUMBER(R73:W73),(IF(R73:W73&gt;=Parameters!$D$37,1,"")),""))),0) +
   IF(Parameters!$D$32,SUM(IF(ISNUMBER(R73:W73),(IF(R73:W73&gt;=Parameters!$D$41,1,"")),"")),0) +
   IF(Parameters!$D$33,AVERAGE(IF(ISNUMBER(R73:W73),R73:W73)),0) +
   IF(Parameters!$D$34,IF(OR(IF(ISNUMBER(R73:W73),R73:W73)=0),0,GEOMEAN(IF(ISNUMBER(R73:W73),R73:W73))),0)</f>
        <v>1</v>
      </c>
      <c r="H73" s="23">
        <f t="shared" ca="1" si="6"/>
        <v>1</v>
      </c>
      <c r="I73" s="116" t="str">
        <f t="shared" si="7"/>
        <v>!</v>
      </c>
      <c r="J73" s="22" cm="1">
        <f t="array" aca="1" ref="J73" ca="1">IF(Parameters!$D$31, SUM(IF(ISNUMBER(Y73:AD73),(IF(Y73:AD73&gt;=Parameters!$D$41,1,"")),""))+0.5*(SUM(IF(ISNUMBER(Y73:AD73),(IF(Y73:AD73&gt;=Parameters!$D$42,1,"")),""))-SUM(IF(ISNUMBER(Y73:AD73),(IF(Y73:AD73&gt;=Parameters!$D$41,1,"")),""))),0) +
   IF(Parameters!$D$32,SUM(IF(ISNUMBER(Y73:AD73),(IF(Y73:AD73&gt;=Parameters!$D$41,1,"")),"")),0) +
   IF(Parameters!$D$33,AVERAGE(IF(ISNUMBER(Y73:AD73),Y73:AD73)),0) +
   IF(Parameters!$D$34,IF(OR(IF(ISNUMBER(Y73:AD73),Y73:AD73)=0),0,GEOMEAN(IF(ISNUMBER(Y73:AD73),Y73:AD73))),0)</f>
        <v>0.5</v>
      </c>
      <c r="K73" s="23">
        <f t="shared" ca="1" si="8"/>
        <v>0.5</v>
      </c>
      <c r="L73" s="116" t="str">
        <f t="shared" si="9"/>
        <v/>
      </c>
      <c r="M73" s="21" cm="1">
        <f t="array" aca="1" ref="M73" ca="1">IF(Parameters!$D$31, SUM(IF(ISNUMBER(AF73:AK73),(IF(AF73:AK73&gt;=Parameters!$D$41,1,"")),""))+0.5*(SUM(IF(ISNUMBER(AF73:AK73),(IF(AF73:AK73&gt;=Parameters!$D$42,1,"")),""))-SUM(IF(ISNUMBER(AF73:AK73),(IF(AF73:AK73&gt;=Parameters!$D$41,1,"")),""))),0) +
   IF(Parameters!$D$32,SUM(IF(ISNUMBER(AF73:AK73),(IF(AF73:AK73&gt;=Parameters!$D$41,1,"")),"")),0) +
   IF(Parameters!$D$33,AVERAGE(IF(ISNUMBER(AF73:AK73),AF73:AK73)),0) +
   IF(Parameters!$D$34,IF(OR(IF(ISNUMBER(AF73:AK73),AF73:AK73)=0),0,GEOMEAN(IF(ISNUMBER(AF73:AK73),AF73:AK73))),0)</f>
        <v>1</v>
      </c>
      <c r="N73" s="23">
        <f t="shared" ca="1" si="10"/>
        <v>1</v>
      </c>
      <c r="O73" s="116" t="str">
        <f t="shared" si="11"/>
        <v>!</v>
      </c>
      <c r="P73" s="24"/>
      <c r="Q73" s="49"/>
      <c r="R73" s="25">
        <f ca="1">IFERROR(INDEX(Health!$G$8:$G$225,MATCH($C73,_xlfn.ANCHORARRAY(Health!$C$8),0)),NA())</f>
        <v>9.9092088395125071</v>
      </c>
      <c r="S73" s="25">
        <f ca="1">IFERROR(INDEX(Food!$G$8:$G$225,MATCH($C73,_xlfn.ANCHORARRAY(Food!$C$8),0)),NA())</f>
        <v>0</v>
      </c>
      <c r="T73" s="25">
        <f ca="1">IFERROR(INDEX(Macro!$G$8:$G$225,MATCH($C73,_xlfn.ANCHORARRAY(Macro!$C$8),0)),NA())</f>
        <v>4.6612285445575914</v>
      </c>
      <c r="U73" s="25">
        <f ca="1">IFERROR(INDEX(Socioeconomic!$G$8:$G$225,MATCH($C73,_xlfn.ANCHORARRAY(Socioeconomic!$C$8),0)),NA())</f>
        <v>0</v>
      </c>
      <c r="V73" s="25">
        <f ca="1">IFERROR(INDEX('Natural Hazard'!$G$8:$G$225,MATCH($C73,_xlfn.ANCHORARRAY('Natural Hazard'!$C$8),0)),NA())</f>
        <v>0</v>
      </c>
      <c r="W73" s="25">
        <f ca="1">IFERROR(INDEX(Conflict!$G$8:$G$225,MATCH($C73,_xlfn.ANCHORARRAY(Conflict!$C$8),0)),NA())</f>
        <v>0</v>
      </c>
      <c r="X73" s="50"/>
      <c r="Y73" s="25">
        <f ca="1">IFERROR(INDEX(Health!$H$8:$H$225,MATCH($C73,_xlfn.ANCHORARRAY(Health!$C$8),0)),NA())</f>
        <v>9.8192419825072808</v>
      </c>
      <c r="Z73" s="25">
        <f ca="1">IFERROR(INDEX(Food!$H$8:$H$225,MATCH($C73,_xlfn.ANCHORARRAY(Food!$C$8),0)),NA())</f>
        <v>6.6028708133971303</v>
      </c>
      <c r="AA73" s="25">
        <f ca="1">IFERROR(INDEX(Macro!$H$8:$H$225,MATCH($C73,_xlfn.ANCHORARRAY(Macro!$C$8),0)),NA())</f>
        <v>5.0390577764879403</v>
      </c>
      <c r="AB73" s="25">
        <f ca="1">IFERROR(INDEX(Socioeconomic!$H$8:$H$225,MATCH($C73,_xlfn.ANCHORARRAY(Socioeconomic!$C$8),0)),NA())</f>
        <v>6</v>
      </c>
      <c r="AC73" s="25">
        <f ca="1">IFERROR(INDEX('Natural Hazard'!$H$8:$H$225,MATCH($C73,_xlfn.ANCHORARRAY('Natural Hazard'!$C$8),0)),NA())</f>
        <v>2.6666666666666599</v>
      </c>
      <c r="AD73" s="25">
        <f ca="1">IFERROR(INDEX(Conflict!$H$8:$H$225,MATCH($C73,_xlfn.ANCHORARRAY(Conflict!$C$8),0)),NA())</f>
        <v>0.82025048509437304</v>
      </c>
      <c r="AE73" s="50"/>
      <c r="AF73" s="25">
        <f ca="1">IFERROR(INDEX(Health!$I$8:$I$225,MATCH($C73,_xlfn.ANCHORARRAY(Health!$C$8),0)),NA())</f>
        <v>10</v>
      </c>
      <c r="AG73" s="25" t="e">
        <f ca="1">IFERROR(INDEX(Food!$I$8:$I$225,MATCH($C73,_xlfn.ANCHORARRAY(Food!$C$8),0)),NA())</f>
        <v>#N/A</v>
      </c>
      <c r="AH73" s="25">
        <f ca="1">IFERROR(INDEX(Macro!$I$8:$I$225,MATCH($C73,_xlfn.ANCHORARRAY(Macro!$C$8),0)),NA())</f>
        <v>4.31172899941257</v>
      </c>
      <c r="AI73" s="25">
        <f ca="1">IFERROR(INDEX(Socioeconomic!$I$8:$I$225,MATCH($C73,_xlfn.ANCHORARRAY(Socioeconomic!$C$8),0)),NA())</f>
        <v>0</v>
      </c>
      <c r="AJ73" s="25">
        <f ca="1">IFERROR(INDEX('Natural Hazard'!$I$8:$I$225,MATCH($C73,_xlfn.ANCHORARRAY('Natural Hazard'!$C$8),0)),NA())</f>
        <v>0</v>
      </c>
      <c r="AK73" s="25">
        <f ca="1">IFERROR(INDEX(Conflict!$I$8:$I$225,MATCH($C73,_xlfn.ANCHORARRAY(Conflict!$C$8),0)),NA())</f>
        <v>0</v>
      </c>
      <c r="AL73" s="49"/>
      <c r="AM73" s="25">
        <f>IFERROR(INDEX('Data Reliability'!$G$6:$G$409,MATCH($C73,'Data Reliability'!$E$6:$E$409,0)),NA())</f>
        <v>0.16666666666666699</v>
      </c>
      <c r="AN73" s="25">
        <f>IFERROR(INDEX('Data Reliability'!$H$6:$H$409,MATCH($C73,'Data Reliability'!$E$6:$E$409,0)),NA())</f>
        <v>0.54166666666666696</v>
      </c>
    </row>
    <row r="74" spans="2:40" x14ac:dyDescent="0.2">
      <c r="B74" s="28" t="s">
        <v>120</v>
      </c>
      <c r="C74" s="28" t="s">
        <v>121</v>
      </c>
      <c r="D74" s="28" t="s">
        <v>433</v>
      </c>
      <c r="E74" s="28" t="s">
        <v>409</v>
      </c>
      <c r="F74" s="206">
        <f ca="1">MATCH($C74,_xlfn.ANCHORARRAY(Health!$C$8),0)</f>
        <v>69</v>
      </c>
      <c r="G74" s="22" cm="1">
        <f t="array" aca="1" ref="G74" ca="1">IF(Parameters!$D$31, SUM(IF(ISNUMBER(R74:W74),(IF(R74:W74&gt;=Parameters!$D$37,1,"")),""))+0.5*(SUM(IF(ISNUMBER(R74:W74),(IF(R74:W74&gt;=Parameters!$D$38,1,"")),""))-SUM(IF(ISNUMBER(R74:W74),(IF(R74:W74&gt;=Parameters!$D$37,1,"")),""))),0) +
   IF(Parameters!$D$32,SUM(IF(ISNUMBER(R74:W74),(IF(R74:W74&gt;=Parameters!$D$41,1,"")),"")),0) +
   IF(Parameters!$D$33,AVERAGE(IF(ISNUMBER(R74:W74),R74:W74)),0) +
   IF(Parameters!$D$34,IF(OR(IF(ISNUMBER(R74:W74),R74:W74)=0),0,GEOMEAN(IF(ISNUMBER(R74:W74),R74:W74))),0)</f>
        <v>0</v>
      </c>
      <c r="H74" s="23">
        <f t="shared" ca="1" si="6"/>
        <v>0</v>
      </c>
      <c r="I74" s="116" t="str">
        <f t="shared" si="7"/>
        <v>!</v>
      </c>
      <c r="J74" s="22" cm="1">
        <f t="array" aca="1" ref="J74" ca="1">IF(Parameters!$D$31, SUM(IF(ISNUMBER(Y74:AD74),(IF(Y74:AD74&gt;=Parameters!$D$41,1,"")),""))+0.5*(SUM(IF(ISNUMBER(Y74:AD74),(IF(Y74:AD74&gt;=Parameters!$D$42,1,"")),""))-SUM(IF(ISNUMBER(Y74:AD74),(IF(Y74:AD74&gt;=Parameters!$D$41,1,"")),""))),0) +
   IF(Parameters!$D$32,SUM(IF(ISNUMBER(Y74:AD74),(IF(Y74:AD74&gt;=Parameters!$D$41,1,"")),"")),0) +
   IF(Parameters!$D$33,AVERAGE(IF(ISNUMBER(Y74:AD74),Y74:AD74)),0) +
   IF(Parameters!$D$34,IF(OR(IF(ISNUMBER(Y74:AD74),Y74:AD74)=0),0,GEOMEAN(IF(ISNUMBER(Y74:AD74),Y74:AD74))),0)</f>
        <v>0</v>
      </c>
      <c r="K74" s="23">
        <f t="shared" ca="1" si="8"/>
        <v>0</v>
      </c>
      <c r="L74" s="116" t="str">
        <f t="shared" si="9"/>
        <v/>
      </c>
      <c r="M74" s="21" cm="1">
        <f t="array" aca="1" ref="M74" ca="1">IF(Parameters!$D$31, SUM(IF(ISNUMBER(AF74:AK74),(IF(AF74:AK74&gt;=Parameters!$D$41,1,"")),""))+0.5*(SUM(IF(ISNUMBER(AF74:AK74),(IF(AF74:AK74&gt;=Parameters!$D$42,1,"")),""))-SUM(IF(ISNUMBER(AF74:AK74),(IF(AF74:AK74&gt;=Parameters!$D$41,1,"")),""))),0) +
   IF(Parameters!$D$32,SUM(IF(ISNUMBER(AF74:AK74),(IF(AF74:AK74&gt;=Parameters!$D$41,1,"")),"")),0) +
   IF(Parameters!$D$33,AVERAGE(IF(ISNUMBER(AF74:AK74),AF74:AK74)),0) +
   IF(Parameters!$D$34,IF(OR(IF(ISNUMBER(AF74:AK74),AF74:AK74)=0),0,GEOMEAN(IF(ISNUMBER(AF74:AK74),AF74:AK74))),0)</f>
        <v>1</v>
      </c>
      <c r="N74" s="23">
        <f t="shared" ca="1" si="10"/>
        <v>1</v>
      </c>
      <c r="O74" s="116" t="str">
        <f t="shared" si="11"/>
        <v>!</v>
      </c>
      <c r="P74" s="24"/>
      <c r="Q74" s="49"/>
      <c r="R74" s="25">
        <f ca="1">IFERROR(INDEX(Health!$G$8:$G$225,MATCH($C74,_xlfn.ANCHORARRAY(Health!$C$8),0)),NA())</f>
        <v>0</v>
      </c>
      <c r="S74" s="25">
        <f ca="1">IFERROR(INDEX(Food!$G$8:$G$225,MATCH($C74,_xlfn.ANCHORARRAY(Food!$C$8),0)),NA())</f>
        <v>0</v>
      </c>
      <c r="T74" s="25">
        <f ca="1">IFERROR(INDEX(Macro!$G$8:$G$225,MATCH($C74,_xlfn.ANCHORARRAY(Macro!$C$8),0)),NA())</f>
        <v>2.6203873110144897</v>
      </c>
      <c r="U74" s="25">
        <f ca="1">IFERROR(INDEX(Socioeconomic!$G$8:$G$225,MATCH($C74,_xlfn.ANCHORARRAY(Socioeconomic!$C$8),0)),NA())</f>
        <v>0</v>
      </c>
      <c r="V74" s="25">
        <f ca="1">IFERROR(INDEX('Natural Hazard'!$G$8:$G$225,MATCH($C74,_xlfn.ANCHORARRAY('Natural Hazard'!$C$8),0)),NA())</f>
        <v>0</v>
      </c>
      <c r="W74" s="25">
        <f ca="1">IFERROR(INDEX(Conflict!$G$8:$G$225,MATCH($C74,_xlfn.ANCHORARRAY(Conflict!$C$8),0)),NA())</f>
        <v>0</v>
      </c>
      <c r="X74" s="50"/>
      <c r="Y74" s="25">
        <f ca="1">IFERROR(INDEX(Health!$H$8:$H$225,MATCH($C74,_xlfn.ANCHORARRAY(Health!$C$8),0)),NA())</f>
        <v>0</v>
      </c>
      <c r="Z74" s="25">
        <f ca="1">IFERROR(INDEX(Food!$H$8:$H$225,MATCH($C74,_xlfn.ANCHORARRAY(Food!$C$8),0)),NA())</f>
        <v>0</v>
      </c>
      <c r="AA74" s="25">
        <f ca="1">IFERROR(INDEX(Macro!$H$8:$H$225,MATCH($C74,_xlfn.ANCHORARRAY(Macro!$C$8),0)),NA())</f>
        <v>0.98091852281796399</v>
      </c>
      <c r="AB74" s="25">
        <f ca="1">IFERROR(INDEX(Socioeconomic!$H$8:$H$225,MATCH($C74,_xlfn.ANCHORARRAY(Socioeconomic!$C$8),0)),NA())</f>
        <v>0.71428571428571297</v>
      </c>
      <c r="AC74" s="25">
        <f ca="1">IFERROR(INDEX('Natural Hazard'!$H$8:$H$225,MATCH($C74,_xlfn.ANCHORARRAY('Natural Hazard'!$C$8),0)),NA())</f>
        <v>2.5</v>
      </c>
      <c r="AD74" s="25">
        <f ca="1">IFERROR(INDEX(Conflict!$H$8:$H$225,MATCH($C74,_xlfn.ANCHORARRAY(Conflict!$C$8),0)),NA())</f>
        <v>0</v>
      </c>
      <c r="AE74" s="50"/>
      <c r="AF74" s="25">
        <f ca="1">IFERROR(INDEX(Health!$I$8:$I$225,MATCH($C74,_xlfn.ANCHORARRAY(Health!$C$8),0)),NA())</f>
        <v>7</v>
      </c>
      <c r="AG74" s="25" t="e">
        <f ca="1">IFERROR(INDEX(Food!$I$8:$I$225,MATCH($C74,_xlfn.ANCHORARRAY(Food!$C$8),0)),NA())</f>
        <v>#N/A</v>
      </c>
      <c r="AH74" s="25">
        <f ca="1">IFERROR(INDEX(Macro!$I$8:$I$225,MATCH($C74,_xlfn.ANCHORARRAY(Macro!$C$8),0)),NA())</f>
        <v>7</v>
      </c>
      <c r="AI74" s="25">
        <f ca="1">IFERROR(INDEX(Socioeconomic!$I$8:$I$225,MATCH($C74,_xlfn.ANCHORARRAY(Socioeconomic!$C$8),0)),NA())</f>
        <v>0</v>
      </c>
      <c r="AJ74" s="25">
        <f ca="1">IFERROR(INDEX('Natural Hazard'!$I$8:$I$225,MATCH($C74,_xlfn.ANCHORARRAY('Natural Hazard'!$C$8),0)),NA())</f>
        <v>0</v>
      </c>
      <c r="AK74" s="25">
        <f ca="1">IFERROR(INDEX(Conflict!$I$8:$I$225,MATCH($C74,_xlfn.ANCHORARRAY(Conflict!$C$8),0)),NA())</f>
        <v>0</v>
      </c>
      <c r="AL74" s="49"/>
      <c r="AM74" s="25">
        <f>IFERROR(INDEX('Data Reliability'!$G$6:$G$409,MATCH($C74,'Data Reliability'!$E$6:$E$409,0)),NA())</f>
        <v>8.3333333333333301E-2</v>
      </c>
      <c r="AN74" s="25">
        <f>IFERROR(INDEX('Data Reliability'!$H$6:$H$409,MATCH($C74,'Data Reliability'!$E$6:$E$409,0)),NA())</f>
        <v>0.59166666666666701</v>
      </c>
    </row>
    <row r="75" spans="2:40" x14ac:dyDescent="0.2">
      <c r="B75" s="28" t="s">
        <v>122</v>
      </c>
      <c r="C75" s="28" t="s">
        <v>123</v>
      </c>
      <c r="D75" s="28" t="s">
        <v>433</v>
      </c>
      <c r="E75" s="28" t="s">
        <v>430</v>
      </c>
      <c r="F75" s="206">
        <f ca="1">MATCH($C75,_xlfn.ANCHORARRAY(Health!$C$8),0)</f>
        <v>70</v>
      </c>
      <c r="G75" s="22" cm="1">
        <f t="array" aca="1" ref="G75" ca="1">IF(Parameters!$D$31, SUM(IF(ISNUMBER(R75:W75),(IF(R75:W75&gt;=Parameters!$D$37,1,"")),""))+0.5*(SUM(IF(ISNUMBER(R75:W75),(IF(R75:W75&gt;=Parameters!$D$38,1,"")),""))-SUM(IF(ISNUMBER(R75:W75),(IF(R75:W75&gt;=Parameters!$D$37,1,"")),""))),0) +
   IF(Parameters!$D$32,SUM(IF(ISNUMBER(R75:W75),(IF(R75:W75&gt;=Parameters!$D$41,1,"")),"")),0) +
   IF(Parameters!$D$33,AVERAGE(IF(ISNUMBER(R75:W75),R75:W75)),0) +
   IF(Parameters!$D$34,IF(OR(IF(ISNUMBER(R75:W75),R75:W75)=0),0,GEOMEAN(IF(ISNUMBER(R75:W75),R75:W75))),0)</f>
        <v>0.5</v>
      </c>
      <c r="H75" s="23">
        <f t="shared" ca="1" si="6"/>
        <v>0.5</v>
      </c>
      <c r="I75" s="116" t="str">
        <f t="shared" si="7"/>
        <v>!</v>
      </c>
      <c r="J75" s="22" cm="1">
        <f t="array" aca="1" ref="J75" ca="1">IF(Parameters!$D$31, SUM(IF(ISNUMBER(Y75:AD75),(IF(Y75:AD75&gt;=Parameters!$D$41,1,"")),""))+0.5*(SUM(IF(ISNUMBER(Y75:AD75),(IF(Y75:AD75&gt;=Parameters!$D$42,1,"")),""))-SUM(IF(ISNUMBER(Y75:AD75),(IF(Y75:AD75&gt;=Parameters!$D$41,1,"")),""))),0) +
   IF(Parameters!$D$32,SUM(IF(ISNUMBER(Y75:AD75),(IF(Y75:AD75&gt;=Parameters!$D$41,1,"")),"")),0) +
   IF(Parameters!$D$33,AVERAGE(IF(ISNUMBER(Y75:AD75),Y75:AD75)),0) +
   IF(Parameters!$D$34,IF(OR(IF(ISNUMBER(Y75:AD75),Y75:AD75)=0),0,GEOMEAN(IF(ISNUMBER(Y75:AD75),Y75:AD75))),0)</f>
        <v>0</v>
      </c>
      <c r="K75" s="23">
        <f t="shared" ca="1" si="8"/>
        <v>0</v>
      </c>
      <c r="L75" s="116" t="str">
        <f t="shared" si="9"/>
        <v/>
      </c>
      <c r="M75" s="21" cm="1">
        <f t="array" aca="1" ref="M75" ca="1">IF(Parameters!$D$31, SUM(IF(ISNUMBER(AF75:AK75),(IF(AF75:AK75&gt;=Parameters!$D$41,1,"")),""))+0.5*(SUM(IF(ISNUMBER(AF75:AK75),(IF(AF75:AK75&gt;=Parameters!$D$42,1,"")),""))-SUM(IF(ISNUMBER(AF75:AK75),(IF(AF75:AK75&gt;=Parameters!$D$41,1,"")),""))),0) +
   IF(Parameters!$D$32,SUM(IF(ISNUMBER(AF75:AK75),(IF(AF75:AK75&gt;=Parameters!$D$41,1,"")),"")),0) +
   IF(Parameters!$D$33,AVERAGE(IF(ISNUMBER(AF75:AK75),AF75:AK75)),0) +
   IF(Parameters!$D$34,IF(OR(IF(ISNUMBER(AF75:AK75),AF75:AK75)=0),0,GEOMEAN(IF(ISNUMBER(AF75:AK75),AF75:AK75))),0)</f>
        <v>1</v>
      </c>
      <c r="N75" s="23">
        <f t="shared" ca="1" si="10"/>
        <v>1</v>
      </c>
      <c r="O75" s="116" t="str">
        <f t="shared" si="11"/>
        <v>!</v>
      </c>
      <c r="P75" s="24"/>
      <c r="Q75" s="49"/>
      <c r="R75" s="25">
        <f ca="1">IFERROR(INDEX(Health!$G$8:$G$225,MATCH($C75,_xlfn.ANCHORARRAY(Health!$C$8),0)),NA())</f>
        <v>0</v>
      </c>
      <c r="S75" s="25">
        <f ca="1">IFERROR(INDEX(Food!$G$8:$G$225,MATCH($C75,_xlfn.ANCHORARRAY(Food!$C$8),0)),NA())</f>
        <v>0</v>
      </c>
      <c r="T75" s="25">
        <f ca="1">IFERROR(INDEX(Macro!$G$8:$G$225,MATCH($C75,_xlfn.ANCHORARRAY(Macro!$C$8),0)),NA())</f>
        <v>2.444833028709279</v>
      </c>
      <c r="U75" s="25">
        <f ca="1">IFERROR(INDEX(Socioeconomic!$G$8:$G$225,MATCH($C75,_xlfn.ANCHORARRAY(Socioeconomic!$C$8),0)),NA())</f>
        <v>6.0944940022004364</v>
      </c>
      <c r="V75" s="25">
        <f ca="1">IFERROR(INDEX('Natural Hazard'!$G$8:$G$225,MATCH($C75,_xlfn.ANCHORARRAY('Natural Hazard'!$C$8),0)),NA())</f>
        <v>0</v>
      </c>
      <c r="W75" s="25">
        <f ca="1">IFERROR(INDEX(Conflict!$G$8:$G$225,MATCH($C75,_xlfn.ANCHORARRAY(Conflict!$C$8),0)),NA())</f>
        <v>1.9961722815018219</v>
      </c>
      <c r="X75" s="50"/>
      <c r="Y75" s="25">
        <f ca="1">IFERROR(INDEX(Health!$H$8:$H$225,MATCH($C75,_xlfn.ANCHORARRAY(Health!$C$8),0)),NA())</f>
        <v>0.839650145772596</v>
      </c>
      <c r="Z75" s="25">
        <f ca="1">IFERROR(INDEX(Food!$H$8:$H$225,MATCH($C75,_xlfn.ANCHORARRAY(Food!$C$8),0)),NA())</f>
        <v>4.9282296650717701</v>
      </c>
      <c r="AA75" s="25">
        <f ca="1">IFERROR(INDEX(Macro!$H$8:$H$225,MATCH($C75,_xlfn.ANCHORARRAY(Macro!$C$8),0)),NA())</f>
        <v>1.79351374882101</v>
      </c>
      <c r="AB75" s="25">
        <f ca="1">IFERROR(INDEX(Socioeconomic!$H$8:$H$225,MATCH($C75,_xlfn.ANCHORARRAY(Socioeconomic!$C$8),0)),NA())</f>
        <v>3.71428571428571</v>
      </c>
      <c r="AC75" s="25">
        <f ca="1">IFERROR(INDEX('Natural Hazard'!$H$8:$H$225,MATCH($C75,_xlfn.ANCHORARRAY('Natural Hazard'!$C$8),0)),NA())</f>
        <v>5.6666666666666599</v>
      </c>
      <c r="AD75" s="25">
        <f ca="1">IFERROR(INDEX(Conflict!$H$8:$H$225,MATCH($C75,_xlfn.ANCHORARRAY(Conflict!$C$8),0)),NA())</f>
        <v>2.2314341153642601</v>
      </c>
      <c r="AE75" s="50"/>
      <c r="AF75" s="25">
        <f ca="1">IFERROR(INDEX(Health!$I$8:$I$225,MATCH($C75,_xlfn.ANCHORARRAY(Health!$C$8),0)),NA())</f>
        <v>0</v>
      </c>
      <c r="AG75" s="25" t="e">
        <f ca="1">IFERROR(INDEX(Food!$I$8:$I$225,MATCH($C75,_xlfn.ANCHORARRAY(Food!$C$8),0)),NA())</f>
        <v>#N/A</v>
      </c>
      <c r="AH75" s="25">
        <f ca="1">IFERROR(INDEX(Macro!$I$8:$I$225,MATCH($C75,_xlfn.ANCHORARRAY(Macro!$C$8),0)),NA())</f>
        <v>3.3326806344233399</v>
      </c>
      <c r="AI75" s="25">
        <f ca="1">IFERROR(INDEX(Socioeconomic!$I$8:$I$225,MATCH($C75,_xlfn.ANCHORARRAY(Socioeconomic!$C$8),0)),NA())</f>
        <v>10</v>
      </c>
      <c r="AJ75" s="25">
        <f ca="1">IFERROR(INDEX('Natural Hazard'!$I$8:$I$225,MATCH($C75,_xlfn.ANCHORARRAY('Natural Hazard'!$C$8),0)),NA())</f>
        <v>0</v>
      </c>
      <c r="AK75" s="25">
        <f ca="1">IFERROR(INDEX(Conflict!$I$8:$I$225,MATCH($C75,_xlfn.ANCHORARRAY(Conflict!$C$8),0)),NA())</f>
        <v>1.78571428571429</v>
      </c>
      <c r="AL75" s="49"/>
      <c r="AM75" s="25">
        <f>IFERROR(INDEX('Data Reliability'!$G$6:$G$409,MATCH($C75,'Data Reliability'!$E$6:$E$409,0)),NA())</f>
        <v>0.16666666666666699</v>
      </c>
      <c r="AN75" s="25">
        <f>IFERROR(INDEX('Data Reliability'!$H$6:$H$409,MATCH($C75,'Data Reliability'!$E$6:$E$409,0)),NA())</f>
        <v>0.54166666666666696</v>
      </c>
    </row>
    <row r="76" spans="2:40" x14ac:dyDescent="0.2">
      <c r="B76" s="28" t="s">
        <v>124</v>
      </c>
      <c r="C76" s="28" t="s">
        <v>125</v>
      </c>
      <c r="D76" s="28" t="s">
        <v>432</v>
      </c>
      <c r="E76" s="28" t="s">
        <v>429</v>
      </c>
      <c r="F76" s="206">
        <f ca="1">MATCH($C76,_xlfn.ANCHORARRAY(Health!$C$8),0)</f>
        <v>71</v>
      </c>
      <c r="G76" s="22" cm="1">
        <f t="array" aca="1" ref="G76" ca="1">IF(Parameters!$D$31, SUM(IF(ISNUMBER(R76:W76),(IF(R76:W76&gt;=Parameters!$D$37,1,"")),""))+0.5*(SUM(IF(ISNUMBER(R76:W76),(IF(R76:W76&gt;=Parameters!$D$38,1,"")),""))-SUM(IF(ISNUMBER(R76:W76),(IF(R76:W76&gt;=Parameters!$D$37,1,"")),""))),0) +
   IF(Parameters!$D$32,SUM(IF(ISNUMBER(R76:W76),(IF(R76:W76&gt;=Parameters!$D$41,1,"")),"")),0) +
   IF(Parameters!$D$33,AVERAGE(IF(ISNUMBER(R76:W76),R76:W76)),0) +
   IF(Parameters!$D$34,IF(OR(IF(ISNUMBER(R76:W76),R76:W76)=0),0,GEOMEAN(IF(ISNUMBER(R76:W76),R76:W76))),0)</f>
        <v>1</v>
      </c>
      <c r="H76" s="23">
        <f t="shared" ca="1" si="6"/>
        <v>1</v>
      </c>
      <c r="I76" s="116" t="str">
        <f t="shared" si="7"/>
        <v/>
      </c>
      <c r="J76" s="22" cm="1">
        <f t="array" aca="1" ref="J76" ca="1">IF(Parameters!$D$31, SUM(IF(ISNUMBER(Y76:AD76),(IF(Y76:AD76&gt;=Parameters!$D$41,1,"")),""))+0.5*(SUM(IF(ISNUMBER(Y76:AD76),(IF(Y76:AD76&gt;=Parameters!$D$42,1,"")),""))-SUM(IF(ISNUMBER(Y76:AD76),(IF(Y76:AD76&gt;=Parameters!$D$41,1,"")),""))),0) +
   IF(Parameters!$D$32,SUM(IF(ISNUMBER(Y76:AD76),(IF(Y76:AD76&gt;=Parameters!$D$41,1,"")),"")),0) +
   IF(Parameters!$D$33,AVERAGE(IF(ISNUMBER(Y76:AD76),Y76:AD76)),0) +
   IF(Parameters!$D$34,IF(OR(IF(ISNUMBER(Y76:AD76),Y76:AD76)=0),0,GEOMEAN(IF(ISNUMBER(Y76:AD76),Y76:AD76))),0)</f>
        <v>2</v>
      </c>
      <c r="K76" s="23">
        <f t="shared" ca="1" si="8"/>
        <v>2</v>
      </c>
      <c r="L76" s="116" t="str">
        <f t="shared" si="9"/>
        <v/>
      </c>
      <c r="M76" s="21" cm="1">
        <f t="array" aca="1" ref="M76" ca="1">IF(Parameters!$D$31, SUM(IF(ISNUMBER(AF76:AK76),(IF(AF76:AK76&gt;=Parameters!$D$41,1,"")),""))+0.5*(SUM(IF(ISNUMBER(AF76:AK76),(IF(AF76:AK76&gt;=Parameters!$D$42,1,"")),""))-SUM(IF(ISNUMBER(AF76:AK76),(IF(AF76:AK76&gt;=Parameters!$D$41,1,"")),""))),0) +
   IF(Parameters!$D$32,SUM(IF(ISNUMBER(AF76:AK76),(IF(AF76:AK76&gt;=Parameters!$D$41,1,"")),"")),0) +
   IF(Parameters!$D$33,AVERAGE(IF(ISNUMBER(AF76:AK76),AF76:AK76)),0) +
   IF(Parameters!$D$34,IF(OR(IF(ISNUMBER(AF76:AK76),AF76:AK76)=0),0,GEOMEAN(IF(ISNUMBER(AF76:AK76),AF76:AK76))),0)</f>
        <v>2</v>
      </c>
      <c r="N76" s="23">
        <f t="shared" ca="1" si="10"/>
        <v>2</v>
      </c>
      <c r="O76" s="116" t="str">
        <f t="shared" si="11"/>
        <v>!</v>
      </c>
      <c r="P76" s="24"/>
      <c r="Q76" s="49"/>
      <c r="R76" s="25">
        <f ca="1">IFERROR(INDEX(Health!$G$8:$G$225,MATCH($C76,_xlfn.ANCHORARRAY(Health!$C$8),0)),NA())</f>
        <v>0</v>
      </c>
      <c r="S76" s="25">
        <f ca="1">IFERROR(INDEX(Food!$G$8:$G$225,MATCH($C76,_xlfn.ANCHORARRAY(Food!$C$8),0)),NA())</f>
        <v>0</v>
      </c>
      <c r="T76" s="25">
        <f ca="1">IFERROR(INDEX(Macro!$G$8:$G$225,MATCH($C76,_xlfn.ANCHORARRAY(Macro!$C$8),0)),NA())</f>
        <v>10</v>
      </c>
      <c r="U76" s="25">
        <f ca="1">IFERROR(INDEX(Socioeconomic!$G$8:$G$225,MATCH($C76,_xlfn.ANCHORARRAY(Socioeconomic!$C$8),0)),NA())</f>
        <v>0</v>
      </c>
      <c r="V76" s="25">
        <f ca="1">IFERROR(INDEX('Natural Hazard'!$G$8:$G$225,MATCH($C76,_xlfn.ANCHORARRAY('Natural Hazard'!$C$8),0)),NA())</f>
        <v>0</v>
      </c>
      <c r="W76" s="25">
        <f ca="1">IFERROR(INDEX(Conflict!$G$8:$G$225,MATCH($C76,_xlfn.ANCHORARRAY(Conflict!$C$8),0)),NA())</f>
        <v>1.0707878873027374</v>
      </c>
      <c r="X76" s="50"/>
      <c r="Y76" s="25">
        <f ca="1">IFERROR(INDEX(Health!$H$8:$H$225,MATCH($C76,_xlfn.ANCHORARRAY(Health!$C$8),0)),NA())</f>
        <v>6.17492711370262</v>
      </c>
      <c r="Z76" s="25">
        <f ca="1">IFERROR(INDEX(Food!$H$8:$H$225,MATCH($C76,_xlfn.ANCHORARRAY(Food!$C$8),0)),NA())</f>
        <v>7.3769542559351402</v>
      </c>
      <c r="AA76" s="25">
        <f ca="1">IFERROR(INDEX(Macro!$H$8:$H$225,MATCH($C76,_xlfn.ANCHORARRAY(Macro!$C$8),0)),NA())</f>
        <v>10</v>
      </c>
      <c r="AB76" s="25">
        <f ca="1">IFERROR(INDEX(Socioeconomic!$H$8:$H$225,MATCH($C76,_xlfn.ANCHORARRAY(Socioeconomic!$C$8),0)),NA())</f>
        <v>7.4285714285714199</v>
      </c>
      <c r="AC76" s="25">
        <f ca="1">IFERROR(INDEX('Natural Hazard'!$H$8:$H$225,MATCH($C76,_xlfn.ANCHORARRAY('Natural Hazard'!$C$8),0)),NA())</f>
        <v>4.5</v>
      </c>
      <c r="AD76" s="25">
        <f ca="1">IFERROR(INDEX(Conflict!$H$8:$H$225,MATCH($C76,_xlfn.ANCHORARRAY(Conflict!$C$8),0)),NA())</f>
        <v>0.114658669959426</v>
      </c>
      <c r="AE76" s="50"/>
      <c r="AF76" s="25">
        <f ca="1">IFERROR(INDEX(Health!$I$8:$I$225,MATCH($C76,_xlfn.ANCHORARRAY(Health!$C$8),0)),NA())</f>
        <v>0</v>
      </c>
      <c r="AG76" s="25" t="e">
        <f ca="1">IFERROR(INDEX(Food!$I$8:$I$225,MATCH($C76,_xlfn.ANCHORARRAY(Food!$C$8),0)),NA())</f>
        <v>#N/A</v>
      </c>
      <c r="AH76" s="25">
        <f ca="1">IFERROR(INDEX(Macro!$I$8:$I$225,MATCH($C76,_xlfn.ANCHORARRAY(Macro!$C$8),0)),NA())</f>
        <v>10</v>
      </c>
      <c r="AI76" s="25">
        <f ca="1">IFERROR(INDEX(Socioeconomic!$I$8:$I$225,MATCH($C76,_xlfn.ANCHORARRAY(Socioeconomic!$C$8),0)),NA())</f>
        <v>0</v>
      </c>
      <c r="AJ76" s="25">
        <f ca="1">IFERROR(INDEX('Natural Hazard'!$I$8:$I$225,MATCH($C76,_xlfn.ANCHORARRAY('Natural Hazard'!$C$8),0)),NA())</f>
        <v>0</v>
      </c>
      <c r="AK76" s="25">
        <f ca="1">IFERROR(INDEX(Conflict!$I$8:$I$225,MATCH($C76,_xlfn.ANCHORARRAY(Conflict!$C$8),0)),NA())</f>
        <v>10</v>
      </c>
      <c r="AL76" s="49"/>
      <c r="AM76" s="25">
        <f>IFERROR(INDEX('Data Reliability'!$G$6:$G$409,MATCH($C76,'Data Reliability'!$E$6:$E$409,0)),NA())</f>
        <v>0</v>
      </c>
      <c r="AN76" s="25">
        <f>IFERROR(INDEX('Data Reliability'!$H$6:$H$409,MATCH($C76,'Data Reliability'!$E$6:$E$409,0)),NA())</f>
        <v>0.4</v>
      </c>
    </row>
    <row r="77" spans="2:40" x14ac:dyDescent="0.2">
      <c r="B77" s="28" t="s">
        <v>743</v>
      </c>
      <c r="C77" s="28" t="s">
        <v>710</v>
      </c>
      <c r="D77" s="28" t="s">
        <v>433</v>
      </c>
      <c r="E77" s="28" t="s">
        <v>409</v>
      </c>
      <c r="F77" s="206">
        <f ca="1">MATCH($C77,_xlfn.ANCHORARRAY(Health!$C$8),0)</f>
        <v>72</v>
      </c>
      <c r="G77" s="22" cm="1">
        <f t="array" aca="1" ref="G77" ca="1">IF(Parameters!$D$31, SUM(IF(ISNUMBER(R77:W77),(IF(R77:W77&gt;=Parameters!$D$37,1,"")),""))+0.5*(SUM(IF(ISNUMBER(R77:W77),(IF(R77:W77&gt;=Parameters!$D$38,1,"")),""))-SUM(IF(ISNUMBER(R77:W77),(IF(R77:W77&gt;=Parameters!$D$37,1,"")),""))),0) +
   IF(Parameters!$D$32,SUM(IF(ISNUMBER(R77:W77),(IF(R77:W77&gt;=Parameters!$D$41,1,"")),"")),0) +
   IF(Parameters!$D$33,AVERAGE(IF(ISNUMBER(R77:W77),R77:W77)),0) +
   IF(Parameters!$D$34,IF(OR(IF(ISNUMBER(R77:W77),R77:W77)=0),0,GEOMEAN(IF(ISNUMBER(R77:W77),R77:W77))),0)</f>
        <v>0</v>
      </c>
      <c r="H77" s="23">
        <f t="shared" ca="1" si="6"/>
        <v>0</v>
      </c>
      <c r="I77" s="116" t="str">
        <f t="shared" si="7"/>
        <v>!!</v>
      </c>
      <c r="J77" s="22" cm="1">
        <f t="array" aca="1" ref="J77" ca="1">IF(Parameters!$D$31, SUM(IF(ISNUMBER(Y77:AD77),(IF(Y77:AD77&gt;=Parameters!$D$41,1,"")),""))+0.5*(SUM(IF(ISNUMBER(Y77:AD77),(IF(Y77:AD77&gt;=Parameters!$D$42,1,"")),""))-SUM(IF(ISNUMBER(Y77:AD77),(IF(Y77:AD77&gt;=Parameters!$D$41,1,"")),""))),0) +
   IF(Parameters!$D$32,SUM(IF(ISNUMBER(Y77:AD77),(IF(Y77:AD77&gt;=Parameters!$D$41,1,"")),"")),0) +
   IF(Parameters!$D$33,AVERAGE(IF(ISNUMBER(Y77:AD77),Y77:AD77)),0) +
   IF(Parameters!$D$34,IF(OR(IF(ISNUMBER(Y77:AD77),Y77:AD77)=0),0,GEOMEAN(IF(ISNUMBER(Y77:AD77),Y77:AD77))),0)</f>
        <v>0</v>
      </c>
      <c r="K77" s="23">
        <f t="shared" ca="1" si="8"/>
        <v>0</v>
      </c>
      <c r="L77" s="116" t="str">
        <f t="shared" si="9"/>
        <v>!!</v>
      </c>
      <c r="M77" s="21" cm="1">
        <f t="array" aca="1" ref="M77" ca="1">IF(Parameters!$D$31, SUM(IF(ISNUMBER(AF77:AK77),(IF(AF77:AK77&gt;=Parameters!$D$41,1,"")),""))+0.5*(SUM(IF(ISNUMBER(AF77:AK77),(IF(AF77:AK77&gt;=Parameters!$D$42,1,"")),""))-SUM(IF(ISNUMBER(AF77:AK77),(IF(AF77:AK77&gt;=Parameters!$D$41,1,"")),""))),0) +
   IF(Parameters!$D$32,SUM(IF(ISNUMBER(AF77:AK77),(IF(AF77:AK77&gt;=Parameters!$D$41,1,"")),"")),0) +
   IF(Parameters!$D$33,AVERAGE(IF(ISNUMBER(AF77:AK77),AF77:AK77)),0) +
   IF(Parameters!$D$34,IF(OR(IF(ISNUMBER(AF77:AK77),AF77:AK77)=0),0,GEOMEAN(IF(ISNUMBER(AF77:AK77),AF77:AK77))),0)</f>
        <v>0</v>
      </c>
      <c r="N77" s="23">
        <f t="shared" ca="1" si="10"/>
        <v>0</v>
      </c>
      <c r="O77" s="116" t="str">
        <f t="shared" si="11"/>
        <v>!!</v>
      </c>
      <c r="P77" s="24"/>
      <c r="Q77" s="49"/>
      <c r="R77" s="25">
        <f ca="1">IFERROR(INDEX(Health!$G$8:$G$225,MATCH($C77,_xlfn.ANCHORARRAY(Health!$C$8),0)),NA())</f>
        <v>0</v>
      </c>
      <c r="S77" s="25" t="e">
        <f ca="1">IFERROR(INDEX(Food!$G$8:$G$225,MATCH($C77,_xlfn.ANCHORARRAY(Food!$C$8),0)),NA())</f>
        <v>#N/A</v>
      </c>
      <c r="T77" s="25" t="e">
        <f ca="1">IFERROR(INDEX(Macro!$G$8:$G$225,MATCH($C77,_xlfn.ANCHORARRAY(Macro!$C$8),0)),NA())</f>
        <v>#N/A</v>
      </c>
      <c r="U77" s="25" t="e">
        <f ca="1">IFERROR(INDEX(Socioeconomic!$G$8:$G$225,MATCH($C77,_xlfn.ANCHORARRAY(Socioeconomic!$C$8),0)),NA())</f>
        <v>#N/A</v>
      </c>
      <c r="V77" s="25">
        <f ca="1">IFERROR(INDEX('Natural Hazard'!$G$8:$G$225,MATCH($C77,_xlfn.ANCHORARRAY('Natural Hazard'!$C$8),0)),NA())</f>
        <v>0</v>
      </c>
      <c r="W77" s="25">
        <f ca="1">IFERROR(INDEX(Conflict!$G$8:$G$225,MATCH($C77,_xlfn.ANCHORARRAY(Conflict!$C$8),0)),NA())</f>
        <v>0</v>
      </c>
      <c r="X77" s="50"/>
      <c r="Y77" s="25" t="e">
        <f ca="1">IFERROR(INDEX(Health!$H$8:$H$225,MATCH($C77,_xlfn.ANCHORARRAY(Health!$C$8),0)),NA())</f>
        <v>#N/A</v>
      </c>
      <c r="Z77" s="25" t="e">
        <f ca="1">IFERROR(INDEX(Food!$H$8:$H$225,MATCH($C77,_xlfn.ANCHORARRAY(Food!$C$8),0)),NA())</f>
        <v>#N/A</v>
      </c>
      <c r="AA77" s="25" t="e">
        <f ca="1">IFERROR(INDEX(Macro!$H$8:$H$225,MATCH($C77,_xlfn.ANCHORARRAY(Macro!$C$8),0)),NA())</f>
        <v>#N/A</v>
      </c>
      <c r="AB77" s="25" t="e">
        <f ca="1">IFERROR(INDEX(Socioeconomic!$H$8:$H$225,MATCH($C77,_xlfn.ANCHORARRAY(Socioeconomic!$C$8),0)),NA())</f>
        <v>#N/A</v>
      </c>
      <c r="AC77" s="25" t="e">
        <f ca="1">IFERROR(INDEX('Natural Hazard'!$H$8:$H$225,MATCH($C77,_xlfn.ANCHORARRAY('Natural Hazard'!$C$8),0)),NA())</f>
        <v>#N/A</v>
      </c>
      <c r="AD77" s="25" t="e">
        <f ca="1">IFERROR(INDEX(Conflict!$H$8:$H$225,MATCH($C77,_xlfn.ANCHORARRAY(Conflict!$C$8),0)),NA())</f>
        <v>#N/A</v>
      </c>
      <c r="AE77" s="50"/>
      <c r="AF77" s="25">
        <f ca="1">IFERROR(INDEX(Health!$I$8:$I$225,MATCH($C77,_xlfn.ANCHORARRAY(Health!$C$8),0)),NA())</f>
        <v>0</v>
      </c>
      <c r="AG77" s="25" t="e">
        <f ca="1">IFERROR(INDEX(Food!$I$8:$I$225,MATCH($C77,_xlfn.ANCHORARRAY(Food!$C$8),0)),NA())</f>
        <v>#N/A</v>
      </c>
      <c r="AH77" s="25" t="e">
        <f ca="1">IFERROR(INDEX(Macro!$I$8:$I$225,MATCH($C77,_xlfn.ANCHORARRAY(Macro!$C$8),0)),NA())</f>
        <v>#N/A</v>
      </c>
      <c r="AI77" s="25" t="e">
        <f ca="1">IFERROR(INDEX(Socioeconomic!$I$8:$I$225,MATCH($C77,_xlfn.ANCHORARRAY(Socioeconomic!$C$8),0)),NA())</f>
        <v>#N/A</v>
      </c>
      <c r="AJ77" s="25">
        <f ca="1">IFERROR(INDEX('Natural Hazard'!$I$8:$I$225,MATCH($C77,_xlfn.ANCHORARRAY('Natural Hazard'!$C$8),0)),NA())</f>
        <v>0</v>
      </c>
      <c r="AK77" s="25">
        <f ca="1">IFERROR(INDEX(Conflict!$I$8:$I$225,MATCH($C77,_xlfn.ANCHORARRAY(Conflict!$C$8),0)),NA())</f>
        <v>0</v>
      </c>
      <c r="AL77" s="49"/>
      <c r="AM77" s="25">
        <f>IFERROR(INDEX('Data Reliability'!$G$6:$G$409,MATCH($C77,'Data Reliability'!$E$6:$E$409,0)),NA())</f>
        <v>1</v>
      </c>
      <c r="AN77" s="25">
        <f>IFERROR(INDEX('Data Reliability'!$H$6:$H$409,MATCH($C77,'Data Reliability'!$E$6:$E$409,0)),NA())</f>
        <v>0.81666666666666698</v>
      </c>
    </row>
    <row r="78" spans="2:40" x14ac:dyDescent="0.2">
      <c r="B78" s="28" t="s">
        <v>126</v>
      </c>
      <c r="C78" s="28" t="s">
        <v>127</v>
      </c>
      <c r="D78" s="28" t="s">
        <v>432</v>
      </c>
      <c r="E78" s="28" t="s">
        <v>429</v>
      </c>
      <c r="F78" s="206">
        <f ca="1">MATCH($C78,_xlfn.ANCHORARRAY(Health!$C$8),0)</f>
        <v>73</v>
      </c>
      <c r="G78" s="22" cm="1">
        <f t="array" aca="1" ref="G78" ca="1">IF(Parameters!$D$31, SUM(IF(ISNUMBER(R78:W78),(IF(R78:W78&gt;=Parameters!$D$37,1,"")),""))+0.5*(SUM(IF(ISNUMBER(R78:W78),(IF(R78:W78&gt;=Parameters!$D$38,1,"")),""))-SUM(IF(ISNUMBER(R78:W78),(IF(R78:W78&gt;=Parameters!$D$37,1,"")),""))),0) +
   IF(Parameters!$D$32,SUM(IF(ISNUMBER(R78:W78),(IF(R78:W78&gt;=Parameters!$D$41,1,"")),"")),0) +
   IF(Parameters!$D$33,AVERAGE(IF(ISNUMBER(R78:W78),R78:W78)),0) +
   IF(Parameters!$D$34,IF(OR(IF(ISNUMBER(R78:W78),R78:W78)=0),0,GEOMEAN(IF(ISNUMBER(R78:W78),R78:W78))),0)</f>
        <v>2</v>
      </c>
      <c r="H78" s="23">
        <f t="shared" ca="1" si="6"/>
        <v>2</v>
      </c>
      <c r="I78" s="116" t="str">
        <f t="shared" si="7"/>
        <v/>
      </c>
      <c r="J78" s="22" cm="1">
        <f t="array" aca="1" ref="J78" ca="1">IF(Parameters!$D$31, SUM(IF(ISNUMBER(Y78:AD78),(IF(Y78:AD78&gt;=Parameters!$D$41,1,"")),""))+0.5*(SUM(IF(ISNUMBER(Y78:AD78),(IF(Y78:AD78&gt;=Parameters!$D$42,1,"")),""))-SUM(IF(ISNUMBER(Y78:AD78),(IF(Y78:AD78&gt;=Parameters!$D$41,1,"")),""))),0) +
   IF(Parameters!$D$32,SUM(IF(ISNUMBER(Y78:AD78),(IF(Y78:AD78&gt;=Parameters!$D$41,1,"")),"")),0) +
   IF(Parameters!$D$33,AVERAGE(IF(ISNUMBER(Y78:AD78),Y78:AD78)),0) +
   IF(Parameters!$D$34,IF(OR(IF(ISNUMBER(Y78:AD78),Y78:AD78)=0),0,GEOMEAN(IF(ISNUMBER(Y78:AD78),Y78:AD78))),0)</f>
        <v>2.5</v>
      </c>
      <c r="K78" s="23">
        <f t="shared" ca="1" si="8"/>
        <v>2.5</v>
      </c>
      <c r="L78" s="116" t="str">
        <f t="shared" si="9"/>
        <v/>
      </c>
      <c r="M78" s="21" cm="1">
        <f t="array" aca="1" ref="M78" ca="1">IF(Parameters!$D$31, SUM(IF(ISNUMBER(AF78:AK78),(IF(AF78:AK78&gt;=Parameters!$D$41,1,"")),""))+0.5*(SUM(IF(ISNUMBER(AF78:AK78),(IF(AF78:AK78&gt;=Parameters!$D$42,1,"")),""))-SUM(IF(ISNUMBER(AF78:AK78),(IF(AF78:AK78&gt;=Parameters!$D$41,1,"")),""))),0) +
   IF(Parameters!$D$32,SUM(IF(ISNUMBER(AF78:AK78),(IF(AF78:AK78&gt;=Parameters!$D$41,1,"")),"")),0) +
   IF(Parameters!$D$33,AVERAGE(IF(ISNUMBER(AF78:AK78),AF78:AK78)),0) +
   IF(Parameters!$D$34,IF(OR(IF(ISNUMBER(AF78:AK78),AF78:AK78)=0),0,GEOMEAN(IF(ISNUMBER(AF78:AK78),AF78:AK78))),0)</f>
        <v>1.5</v>
      </c>
      <c r="N78" s="23">
        <f t="shared" ca="1" si="10"/>
        <v>1.5</v>
      </c>
      <c r="O78" s="116" t="str">
        <f t="shared" si="11"/>
        <v>!</v>
      </c>
      <c r="P78" s="24"/>
      <c r="Q78" s="49"/>
      <c r="R78" s="25">
        <f ca="1">IFERROR(INDEX(Health!$G$8:$G$225,MATCH($C78,_xlfn.ANCHORARRAY(Health!$C$8),0)),NA())</f>
        <v>9.1441325641011026</v>
      </c>
      <c r="S78" s="25">
        <f ca="1">IFERROR(INDEX(Food!$G$8:$G$225,MATCH($C78,_xlfn.ANCHORARRAY(Food!$C$8),0)),NA())</f>
        <v>0</v>
      </c>
      <c r="T78" s="25">
        <f ca="1">IFERROR(INDEX(Macro!$G$8:$G$225,MATCH($C78,_xlfn.ANCHORARRAY(Macro!$C$8),0)),NA())</f>
        <v>3.1840110126684706</v>
      </c>
      <c r="U78" s="25">
        <f ca="1">IFERROR(INDEX(Socioeconomic!$G$8:$G$225,MATCH($C78,_xlfn.ANCHORARRAY(Socioeconomic!$C$8),0)),NA())</f>
        <v>0</v>
      </c>
      <c r="V78" s="25">
        <f ca="1">IFERROR(INDEX('Natural Hazard'!$G$8:$G$225,MATCH($C78,_xlfn.ANCHORARRAY('Natural Hazard'!$C$8),0)),NA())</f>
        <v>0</v>
      </c>
      <c r="W78" s="25">
        <f ca="1">IFERROR(INDEX(Conflict!$G$8:$G$225,MATCH($C78,_xlfn.ANCHORARRAY(Conflict!$C$8),0)),NA())</f>
        <v>7.5283904355920832</v>
      </c>
      <c r="X78" s="50"/>
      <c r="Y78" s="25">
        <f ca="1">IFERROR(INDEX(Health!$H$8:$H$225,MATCH($C78,_xlfn.ANCHORARRAY(Health!$C$8),0)),NA())</f>
        <v>8.3615160349854207</v>
      </c>
      <c r="Z78" s="25">
        <f ca="1">IFERROR(INDEX(Food!$H$8:$H$225,MATCH($C78,_xlfn.ANCHORARRAY(Food!$C$8),0)),NA())</f>
        <v>9.5483497394325401</v>
      </c>
      <c r="AA78" s="25">
        <f ca="1">IFERROR(INDEX(Macro!$H$8:$H$225,MATCH($C78,_xlfn.ANCHORARRAY(Macro!$C$8),0)),NA())</f>
        <v>7.3752690512466996</v>
      </c>
      <c r="AB78" s="25">
        <f ca="1">IFERROR(INDEX(Socioeconomic!$H$8:$H$225,MATCH($C78,_xlfn.ANCHORARRAY(Socioeconomic!$C$8),0)),NA())</f>
        <v>8.71428571428571</v>
      </c>
      <c r="AC78" s="25">
        <f ca="1">IFERROR(INDEX('Natural Hazard'!$H$8:$H$225,MATCH($C78,_xlfn.ANCHORARRAY('Natural Hazard'!$C$8),0)),NA())</f>
        <v>4.8333333333333304</v>
      </c>
      <c r="AD78" s="25">
        <f ca="1">IFERROR(INDEX(Conflict!$H$8:$H$225,MATCH($C78,_xlfn.ANCHORARRAY(Conflict!$C$8),0)),NA())</f>
        <v>8.0966660786734792</v>
      </c>
      <c r="AE78" s="50"/>
      <c r="AF78" s="25">
        <f ca="1">IFERROR(INDEX(Health!$I$8:$I$225,MATCH($C78,_xlfn.ANCHORARRAY(Health!$C$8),0)),NA())</f>
        <v>10</v>
      </c>
      <c r="AG78" s="25" t="e">
        <f ca="1">IFERROR(INDEX(Food!$I$8:$I$225,MATCH($C78,_xlfn.ANCHORARRAY(Food!$C$8),0)),NA())</f>
        <v>#N/A</v>
      </c>
      <c r="AH78" s="25">
        <f ca="1">IFERROR(INDEX(Macro!$I$8:$I$225,MATCH($C78,_xlfn.ANCHORARRAY(Macro!$C$8),0)),NA())</f>
        <v>1.37458390444487</v>
      </c>
      <c r="AI78" s="25">
        <f ca="1">IFERROR(INDEX(Socioeconomic!$I$8:$I$225,MATCH($C78,_xlfn.ANCHORARRAY(Socioeconomic!$C$8),0)),NA())</f>
        <v>0</v>
      </c>
      <c r="AJ78" s="25">
        <f ca="1">IFERROR(INDEX('Natural Hazard'!$I$8:$I$225,MATCH($C78,_xlfn.ANCHORARRAY('Natural Hazard'!$C$8),0)),NA())</f>
        <v>0</v>
      </c>
      <c r="AK78" s="25">
        <f ca="1">IFERROR(INDEX(Conflict!$I$8:$I$225,MATCH($C78,_xlfn.ANCHORARRAY(Conflict!$C$8),0)),NA())</f>
        <v>7</v>
      </c>
      <c r="AL78" s="49"/>
      <c r="AM78" s="25">
        <f>IFERROR(INDEX('Data Reliability'!$G$6:$G$409,MATCH($C78,'Data Reliability'!$E$6:$E$409,0)),NA())</f>
        <v>8.3333333333333301E-2</v>
      </c>
      <c r="AN78" s="25">
        <f>IFERROR(INDEX('Data Reliability'!$H$6:$H$409,MATCH($C78,'Data Reliability'!$E$6:$E$409,0)),NA())</f>
        <v>0.47499999999999998</v>
      </c>
    </row>
    <row r="79" spans="2:40" x14ac:dyDescent="0.2">
      <c r="B79" s="28" t="s">
        <v>744</v>
      </c>
      <c r="C79" s="28" t="s">
        <v>128</v>
      </c>
      <c r="D79" s="28" t="s">
        <v>432</v>
      </c>
      <c r="E79" s="28" t="s">
        <v>429</v>
      </c>
      <c r="F79" s="206">
        <f ca="1">MATCH($C79,_xlfn.ANCHORARRAY(Health!$C$8),0)</f>
        <v>74</v>
      </c>
      <c r="G79" s="22" cm="1">
        <f t="array" aca="1" ref="G79" ca="1">IF(Parameters!$D$31, SUM(IF(ISNUMBER(R79:W79),(IF(R79:W79&gt;=Parameters!$D$37,1,"")),""))+0.5*(SUM(IF(ISNUMBER(R79:W79),(IF(R79:W79&gt;=Parameters!$D$38,1,"")),""))-SUM(IF(ISNUMBER(R79:W79),(IF(R79:W79&gt;=Parameters!$D$37,1,"")),""))),0) +
   IF(Parameters!$D$32,SUM(IF(ISNUMBER(R79:W79),(IF(R79:W79&gt;=Parameters!$D$41,1,"")),"")),0) +
   IF(Parameters!$D$33,AVERAGE(IF(ISNUMBER(R79:W79),R79:W79)),0) +
   IF(Parameters!$D$34,IF(OR(IF(ISNUMBER(R79:W79),R79:W79)=0),0,GEOMEAN(IF(ISNUMBER(R79:W79),R79:W79))),0)</f>
        <v>1.5</v>
      </c>
      <c r="H79" s="23">
        <f t="shared" ca="1" si="6"/>
        <v>1.5</v>
      </c>
      <c r="I79" s="116" t="str">
        <f t="shared" si="7"/>
        <v/>
      </c>
      <c r="J79" s="22" cm="1">
        <f t="array" aca="1" ref="J79" ca="1">IF(Parameters!$D$31, SUM(IF(ISNUMBER(Y79:AD79),(IF(Y79:AD79&gt;=Parameters!$D$41,1,"")),""))+0.5*(SUM(IF(ISNUMBER(Y79:AD79),(IF(Y79:AD79&gt;=Parameters!$D$42,1,"")),""))-SUM(IF(ISNUMBER(Y79:AD79),(IF(Y79:AD79&gt;=Parameters!$D$41,1,"")),""))),0) +
   IF(Parameters!$D$32,SUM(IF(ISNUMBER(Y79:AD79),(IF(Y79:AD79&gt;=Parameters!$D$41,1,"")),"")),0) +
   IF(Parameters!$D$33,AVERAGE(IF(ISNUMBER(Y79:AD79),Y79:AD79)),0) +
   IF(Parameters!$D$34,IF(OR(IF(ISNUMBER(Y79:AD79),Y79:AD79)=0),0,GEOMEAN(IF(ISNUMBER(Y79:AD79),Y79:AD79))),0)</f>
        <v>3</v>
      </c>
      <c r="K79" s="23">
        <f t="shared" ca="1" si="8"/>
        <v>3</v>
      </c>
      <c r="L79" s="116" t="str">
        <f t="shared" si="9"/>
        <v/>
      </c>
      <c r="M79" s="21" cm="1">
        <f t="array" aca="1" ref="M79" ca="1">IF(Parameters!$D$31, SUM(IF(ISNUMBER(AF79:AK79),(IF(AF79:AK79&gt;=Parameters!$D$41,1,"")),""))+0.5*(SUM(IF(ISNUMBER(AF79:AK79),(IF(AF79:AK79&gt;=Parameters!$D$42,1,"")),""))-SUM(IF(ISNUMBER(AF79:AK79),(IF(AF79:AK79&gt;=Parameters!$D$41,1,"")),""))),0) +
   IF(Parameters!$D$32,SUM(IF(ISNUMBER(AF79:AK79),(IF(AF79:AK79&gt;=Parameters!$D$41,1,"")),"")),0) +
   IF(Parameters!$D$33,AVERAGE(IF(ISNUMBER(AF79:AK79),AF79:AK79)),0) +
   IF(Parameters!$D$34,IF(OR(IF(ISNUMBER(AF79:AK79),AF79:AK79)=0),0,GEOMEAN(IF(ISNUMBER(AF79:AK79),AF79:AK79))),0)</f>
        <v>1.5</v>
      </c>
      <c r="N79" s="23">
        <f t="shared" ca="1" si="10"/>
        <v>1.5</v>
      </c>
      <c r="O79" s="116" t="str">
        <f t="shared" si="11"/>
        <v>!</v>
      </c>
      <c r="P79" s="24"/>
      <c r="Q79" s="49"/>
      <c r="R79" s="25">
        <f ca="1">IFERROR(INDEX(Health!$G$8:$G$225,MATCH($C79,_xlfn.ANCHORARRAY(Health!$C$8),0)),NA())</f>
        <v>0</v>
      </c>
      <c r="S79" s="25">
        <f ca="1">IFERROR(INDEX(Food!$G$8:$G$225,MATCH($C79,_xlfn.ANCHORARRAY(Food!$C$8),0)),NA())</f>
        <v>6.1286057641555107</v>
      </c>
      <c r="T79" s="25">
        <f ca="1">IFERROR(INDEX(Macro!$G$8:$G$225,MATCH($C79,_xlfn.ANCHORARRAY(Macro!$C$8),0)),NA())</f>
        <v>10</v>
      </c>
      <c r="U79" s="25">
        <f ca="1">IFERROR(INDEX(Socioeconomic!$G$8:$G$225,MATCH($C79,_xlfn.ANCHORARRAY(Socioeconomic!$C$8),0)),NA())</f>
        <v>0</v>
      </c>
      <c r="V79" s="25">
        <f ca="1">IFERROR(INDEX('Natural Hazard'!$G$8:$G$225,MATCH($C79,_xlfn.ANCHORARRAY('Natural Hazard'!$C$8),0)),NA())</f>
        <v>0</v>
      </c>
      <c r="W79" s="25">
        <f ca="1">IFERROR(INDEX(Conflict!$G$8:$G$225,MATCH($C79,_xlfn.ANCHORARRAY(Conflict!$C$8),0)),NA())</f>
        <v>4.7013469994355965</v>
      </c>
      <c r="X79" s="50"/>
      <c r="Y79" s="25">
        <f ca="1">IFERROR(INDEX(Health!$H$8:$H$225,MATCH($C79,_xlfn.ANCHORARRAY(Health!$C$8),0)),NA())</f>
        <v>7.8075801749271099</v>
      </c>
      <c r="Z79" s="25">
        <f ca="1">IFERROR(INDEX(Food!$H$8:$H$225,MATCH($C79,_xlfn.ANCHORARRAY(Food!$C$8),0)),NA())</f>
        <v>7.5119617224880297</v>
      </c>
      <c r="AA79" s="25">
        <f ca="1">IFERROR(INDEX(Macro!$H$8:$H$225,MATCH($C79,_xlfn.ANCHORARRAY(Macro!$C$8),0)),NA())</f>
        <v>10</v>
      </c>
      <c r="AB79" s="25">
        <f ca="1">IFERROR(INDEX(Socioeconomic!$H$8:$H$225,MATCH($C79,_xlfn.ANCHORARRAY(Socioeconomic!$C$8),0)),NA())</f>
        <v>10</v>
      </c>
      <c r="AC79" s="25">
        <f ca="1">IFERROR(INDEX('Natural Hazard'!$H$8:$H$225,MATCH($C79,_xlfn.ANCHORARRAY('Natural Hazard'!$C$8),0)),NA())</f>
        <v>3.5</v>
      </c>
      <c r="AD79" s="25">
        <f ca="1">IFERROR(INDEX(Conflict!$H$8:$H$225,MATCH($C79,_xlfn.ANCHORARRAY(Conflict!$C$8),0)),NA())</f>
        <v>3.1575233727288698</v>
      </c>
      <c r="AE79" s="50"/>
      <c r="AF79" s="25">
        <f ca="1">IFERROR(INDEX(Health!$I$8:$I$225,MATCH($C79,_xlfn.ANCHORARRAY(Health!$C$8),0)),NA())</f>
        <v>0</v>
      </c>
      <c r="AG79" s="25">
        <f ca="1">IFERROR(INDEX(Food!$I$8:$I$225,MATCH($C79,_xlfn.ANCHORARRAY(Food!$C$8),0)),NA())</f>
        <v>5</v>
      </c>
      <c r="AH79" s="25">
        <f ca="1">IFERROR(INDEX(Macro!$I$8:$I$225,MATCH($C79,_xlfn.ANCHORARRAY(Macro!$C$8),0)),NA())</f>
        <v>10</v>
      </c>
      <c r="AI79" s="25">
        <f ca="1">IFERROR(INDEX(Socioeconomic!$I$8:$I$225,MATCH($C79,_xlfn.ANCHORARRAY(Socioeconomic!$C$8),0)),NA())</f>
        <v>0</v>
      </c>
      <c r="AJ79" s="25">
        <f ca="1">IFERROR(INDEX('Natural Hazard'!$I$8:$I$225,MATCH($C79,_xlfn.ANCHORARRAY('Natural Hazard'!$C$8),0)),NA())</f>
        <v>0</v>
      </c>
      <c r="AK79" s="25">
        <f ca="1">IFERROR(INDEX(Conflict!$I$8:$I$225,MATCH($C79,_xlfn.ANCHORARRAY(Conflict!$C$8),0)),NA())</f>
        <v>7</v>
      </c>
      <c r="AL79" s="49"/>
      <c r="AM79" s="25">
        <f>IFERROR(INDEX('Data Reliability'!$G$6:$G$409,MATCH($C79,'Data Reliability'!$E$6:$E$409,0)),NA())</f>
        <v>8.3333333333333301E-2</v>
      </c>
      <c r="AN79" s="25">
        <f>IFERROR(INDEX('Data Reliability'!$H$6:$H$409,MATCH($C79,'Data Reliability'!$E$6:$E$409,0)),NA())</f>
        <v>0.41944444444444401</v>
      </c>
    </row>
    <row r="80" spans="2:40" x14ac:dyDescent="0.2">
      <c r="B80" s="28" t="s">
        <v>129</v>
      </c>
      <c r="C80" s="28" t="s">
        <v>130</v>
      </c>
      <c r="D80" s="28" t="s">
        <v>432</v>
      </c>
      <c r="E80" s="28" t="s">
        <v>429</v>
      </c>
      <c r="F80" s="206">
        <f ca="1">MATCH($C80,_xlfn.ANCHORARRAY(Health!$C$8),0)</f>
        <v>75</v>
      </c>
      <c r="G80" s="22" cm="1">
        <f t="array" aca="1" ref="G80" ca="1">IF(Parameters!$D$31, SUM(IF(ISNUMBER(R80:W80),(IF(R80:W80&gt;=Parameters!$D$37,1,"")),""))+0.5*(SUM(IF(ISNUMBER(R80:W80),(IF(R80:W80&gt;=Parameters!$D$38,1,"")),""))-SUM(IF(ISNUMBER(R80:W80),(IF(R80:W80&gt;=Parameters!$D$37,1,"")),""))),0) +
   IF(Parameters!$D$32,SUM(IF(ISNUMBER(R80:W80),(IF(R80:W80&gt;=Parameters!$D$41,1,"")),"")),0) +
   IF(Parameters!$D$33,AVERAGE(IF(ISNUMBER(R80:W80),R80:W80)),0) +
   IF(Parameters!$D$34,IF(OR(IF(ISNUMBER(R80:W80),R80:W80)=0),0,GEOMEAN(IF(ISNUMBER(R80:W80),R80:W80))),0)</f>
        <v>0.5</v>
      </c>
      <c r="H80" s="23">
        <f t="shared" ca="1" si="6"/>
        <v>0.5</v>
      </c>
      <c r="I80" s="116" t="str">
        <f t="shared" si="7"/>
        <v>!</v>
      </c>
      <c r="J80" s="22" cm="1">
        <f t="array" aca="1" ref="J80" ca="1">IF(Parameters!$D$31, SUM(IF(ISNUMBER(Y80:AD80),(IF(Y80:AD80&gt;=Parameters!$D$41,1,"")),""))+0.5*(SUM(IF(ISNUMBER(Y80:AD80),(IF(Y80:AD80&gt;=Parameters!$D$42,1,"")),""))-SUM(IF(ISNUMBER(Y80:AD80),(IF(Y80:AD80&gt;=Parameters!$D$41,1,"")),""))),0) +
   IF(Parameters!$D$32,SUM(IF(ISNUMBER(Y80:AD80),(IF(Y80:AD80&gt;=Parameters!$D$41,1,"")),"")),0) +
   IF(Parameters!$D$33,AVERAGE(IF(ISNUMBER(Y80:AD80),Y80:AD80)),0) +
   IF(Parameters!$D$34,IF(OR(IF(ISNUMBER(Y80:AD80),Y80:AD80)=0),0,GEOMEAN(IF(ISNUMBER(Y80:AD80),Y80:AD80))),0)</f>
        <v>2.5</v>
      </c>
      <c r="K80" s="23">
        <f t="shared" ca="1" si="8"/>
        <v>2.5</v>
      </c>
      <c r="L80" s="116" t="str">
        <f t="shared" si="9"/>
        <v/>
      </c>
      <c r="M80" s="21" cm="1">
        <f t="array" aca="1" ref="M80" ca="1">IF(Parameters!$D$31, SUM(IF(ISNUMBER(AF80:AK80),(IF(AF80:AK80&gt;=Parameters!$D$41,1,"")),""))+0.5*(SUM(IF(ISNUMBER(AF80:AK80),(IF(AF80:AK80&gt;=Parameters!$D$42,1,"")),""))-SUM(IF(ISNUMBER(AF80:AK80),(IF(AF80:AK80&gt;=Parameters!$D$41,1,"")),""))),0) +
   IF(Parameters!$D$32,SUM(IF(ISNUMBER(AF80:AK80),(IF(AF80:AK80&gt;=Parameters!$D$41,1,"")),"")),0) +
   IF(Parameters!$D$33,AVERAGE(IF(ISNUMBER(AF80:AK80),AF80:AK80)),0) +
   IF(Parameters!$D$34,IF(OR(IF(ISNUMBER(AF80:AK80),AF80:AK80)=0),0,GEOMEAN(IF(ISNUMBER(AF80:AK80),AF80:AK80))),0)</f>
        <v>0</v>
      </c>
      <c r="N80" s="23">
        <f t="shared" ca="1" si="10"/>
        <v>0</v>
      </c>
      <c r="O80" s="116" t="str">
        <f t="shared" si="11"/>
        <v>!!</v>
      </c>
      <c r="P80" s="24"/>
      <c r="Q80" s="49"/>
      <c r="R80" s="25">
        <f ca="1">IFERROR(INDEX(Health!$G$8:$G$225,MATCH($C80,_xlfn.ANCHORARRAY(Health!$C$8),0)),NA())</f>
        <v>0</v>
      </c>
      <c r="S80" s="25">
        <f ca="1">IFERROR(INDEX(Food!$G$8:$G$225,MATCH($C80,_xlfn.ANCHORARRAY(Food!$C$8),0)),NA())</f>
        <v>6.5803826185639505</v>
      </c>
      <c r="T80" s="25" t="e">
        <f ca="1">IFERROR(INDEX(Macro!$G$8:$G$225,MATCH($C80,_xlfn.ANCHORARRAY(Macro!$C$8),0)),NA())</f>
        <v>#N/A</v>
      </c>
      <c r="U80" s="25">
        <f ca="1">IFERROR(INDEX(Socioeconomic!$G$8:$G$225,MATCH($C80,_xlfn.ANCHORARRAY(Socioeconomic!$C$8),0)),NA())</f>
        <v>0</v>
      </c>
      <c r="V80" s="25">
        <f ca="1">IFERROR(INDEX('Natural Hazard'!$G$8:$G$225,MATCH($C80,_xlfn.ANCHORARRAY('Natural Hazard'!$C$8),0)),NA())</f>
        <v>0</v>
      </c>
      <c r="W80" s="25">
        <f ca="1">IFERROR(INDEX(Conflict!$G$8:$G$225,MATCH($C80,_xlfn.ANCHORARRAY(Conflict!$C$8),0)),NA())</f>
        <v>0</v>
      </c>
      <c r="X80" s="50"/>
      <c r="Y80" s="25">
        <f ca="1">IFERROR(INDEX(Health!$H$8:$H$225,MATCH($C80,_xlfn.ANCHORARRAY(Health!$C$8),0)),NA())</f>
        <v>9.9358600583090304</v>
      </c>
      <c r="Z80" s="25">
        <f ca="1">IFERROR(INDEX(Food!$H$8:$H$225,MATCH($C80,_xlfn.ANCHORARRAY(Food!$C$8),0)),NA())</f>
        <v>8.6602870813397104</v>
      </c>
      <c r="AA80" s="25" t="e">
        <f ca="1">IFERROR(INDEX(Macro!$H$8:$H$225,MATCH($C80,_xlfn.ANCHORARRAY(Macro!$C$8),0)),NA())</f>
        <v>#N/A</v>
      </c>
      <c r="AB80" s="25">
        <f ca="1">IFERROR(INDEX(Socioeconomic!$H$8:$H$225,MATCH($C80,_xlfn.ANCHORARRAY(Socioeconomic!$C$8),0)),NA())</f>
        <v>9.71428571428571</v>
      </c>
      <c r="AC80" s="25">
        <f ca="1">IFERROR(INDEX('Natural Hazard'!$H$8:$H$225,MATCH($C80,_xlfn.ANCHORARRAY('Natural Hazard'!$C$8),0)),NA())</f>
        <v>2.9999999999999898</v>
      </c>
      <c r="AD80" s="25">
        <f ca="1">IFERROR(INDEX(Conflict!$H$8:$H$225,MATCH($C80,_xlfn.ANCHORARRAY(Conflict!$C$8),0)),NA())</f>
        <v>10</v>
      </c>
      <c r="AE80" s="50"/>
      <c r="AF80" s="25">
        <f ca="1">IFERROR(INDEX(Health!$I$8:$I$225,MATCH($C80,_xlfn.ANCHORARRAY(Health!$C$8),0)),NA())</f>
        <v>0</v>
      </c>
      <c r="AG80" s="25">
        <f ca="1">IFERROR(INDEX(Food!$I$8:$I$225,MATCH($C80,_xlfn.ANCHORARRAY(Food!$C$8),0)),NA())</f>
        <v>5</v>
      </c>
      <c r="AH80" s="25" t="e">
        <f ca="1">IFERROR(INDEX(Macro!$I$8:$I$225,MATCH($C80,_xlfn.ANCHORARRAY(Macro!$C$8),0)),NA())</f>
        <v>#N/A</v>
      </c>
      <c r="AI80" s="25">
        <f ca="1">IFERROR(INDEX(Socioeconomic!$I$8:$I$225,MATCH($C80,_xlfn.ANCHORARRAY(Socioeconomic!$C$8),0)),NA())</f>
        <v>0</v>
      </c>
      <c r="AJ80" s="25">
        <f ca="1">IFERROR(INDEX('Natural Hazard'!$I$8:$I$225,MATCH($C80,_xlfn.ANCHORARRAY('Natural Hazard'!$C$8),0)),NA())</f>
        <v>0</v>
      </c>
      <c r="AK80" s="25">
        <f ca="1">IFERROR(INDEX(Conflict!$I$8:$I$225,MATCH($C80,_xlfn.ANCHORARRAY(Conflict!$C$8),0)),NA())</f>
        <v>0</v>
      </c>
      <c r="AL80" s="49"/>
      <c r="AM80" s="25">
        <f>IFERROR(INDEX('Data Reliability'!$G$6:$G$409,MATCH($C80,'Data Reliability'!$E$6:$E$409,0)),NA())</f>
        <v>0.25</v>
      </c>
      <c r="AN80" s="25">
        <f>IFERROR(INDEX('Data Reliability'!$H$6:$H$409,MATCH($C80,'Data Reliability'!$E$6:$E$409,0)),NA())</f>
        <v>0.68611111111111101</v>
      </c>
    </row>
    <row r="81" spans="2:40" x14ac:dyDescent="0.2">
      <c r="B81" s="28" t="s">
        <v>131</v>
      </c>
      <c r="C81" s="28" t="s">
        <v>132</v>
      </c>
      <c r="D81" s="28" t="s">
        <v>432</v>
      </c>
      <c r="E81" s="28" t="s">
        <v>430</v>
      </c>
      <c r="F81" s="206">
        <f ca="1">MATCH($C81,_xlfn.ANCHORARRAY(Health!$C$8),0)</f>
        <v>76</v>
      </c>
      <c r="G81" s="22" cm="1">
        <f t="array" aca="1" ref="G81" ca="1">IF(Parameters!$D$31, SUM(IF(ISNUMBER(R81:W81),(IF(R81:W81&gt;=Parameters!$D$37,1,"")),""))+0.5*(SUM(IF(ISNUMBER(R81:W81),(IF(R81:W81&gt;=Parameters!$D$38,1,"")),""))-SUM(IF(ISNUMBER(R81:W81),(IF(R81:W81&gt;=Parameters!$D$37,1,"")),""))),0) +
   IF(Parameters!$D$32,SUM(IF(ISNUMBER(R81:W81),(IF(R81:W81&gt;=Parameters!$D$41,1,"")),"")),0) +
   IF(Parameters!$D$33,AVERAGE(IF(ISNUMBER(R81:W81),R81:W81)),0) +
   IF(Parameters!$D$34,IF(OR(IF(ISNUMBER(R81:W81),R81:W81)=0),0,GEOMEAN(IF(ISNUMBER(R81:W81),R81:W81))),0)</f>
        <v>1</v>
      </c>
      <c r="H81" s="23">
        <f t="shared" ca="1" si="6"/>
        <v>1</v>
      </c>
      <c r="I81" s="116" t="str">
        <f t="shared" si="7"/>
        <v>!</v>
      </c>
      <c r="J81" s="22" cm="1">
        <f t="array" aca="1" ref="J81" ca="1">IF(Parameters!$D$31, SUM(IF(ISNUMBER(Y81:AD81),(IF(Y81:AD81&gt;=Parameters!$D$41,1,"")),""))+0.5*(SUM(IF(ISNUMBER(Y81:AD81),(IF(Y81:AD81&gt;=Parameters!$D$42,1,"")),""))-SUM(IF(ISNUMBER(Y81:AD81),(IF(Y81:AD81&gt;=Parameters!$D$41,1,"")),""))),0) +
   IF(Parameters!$D$32,SUM(IF(ISNUMBER(Y81:AD81),(IF(Y81:AD81&gt;=Parameters!$D$41,1,"")),"")),0) +
   IF(Parameters!$D$33,AVERAGE(IF(ISNUMBER(Y81:AD81),Y81:AD81)),0) +
   IF(Parameters!$D$34,IF(OR(IF(ISNUMBER(Y81:AD81),Y81:AD81)=0),0,GEOMEAN(IF(ISNUMBER(Y81:AD81),Y81:AD81))),0)</f>
        <v>1.5</v>
      </c>
      <c r="K81" s="23">
        <f t="shared" ca="1" si="8"/>
        <v>1.5</v>
      </c>
      <c r="L81" s="116" t="str">
        <f t="shared" si="9"/>
        <v/>
      </c>
      <c r="M81" s="21" cm="1">
        <f t="array" aca="1" ref="M81" ca="1">IF(Parameters!$D$31, SUM(IF(ISNUMBER(AF81:AK81),(IF(AF81:AK81&gt;=Parameters!$D$41,1,"")),""))+0.5*(SUM(IF(ISNUMBER(AF81:AK81),(IF(AF81:AK81&gt;=Parameters!$D$42,1,"")),""))-SUM(IF(ISNUMBER(AF81:AK81),(IF(AF81:AK81&gt;=Parameters!$D$41,1,"")),""))),0) +
   IF(Parameters!$D$32,SUM(IF(ISNUMBER(AF81:AK81),(IF(AF81:AK81&gt;=Parameters!$D$41,1,"")),"")),0) +
   IF(Parameters!$D$33,AVERAGE(IF(ISNUMBER(AF81:AK81),AF81:AK81)),0) +
   IF(Parameters!$D$34,IF(OR(IF(ISNUMBER(AF81:AK81),AF81:AK81)=0),0,GEOMEAN(IF(ISNUMBER(AF81:AK81),AF81:AK81))),0)</f>
        <v>1</v>
      </c>
      <c r="N81" s="23">
        <f t="shared" ca="1" si="10"/>
        <v>1</v>
      </c>
      <c r="O81" s="116" t="str">
        <f t="shared" si="11"/>
        <v>!</v>
      </c>
      <c r="P81" s="24"/>
      <c r="Q81" s="49"/>
      <c r="R81" s="25">
        <f ca="1">IFERROR(INDEX(Health!$G$8:$G$225,MATCH($C81,_xlfn.ANCHORARRAY(Health!$C$8),0)),NA())</f>
        <v>10</v>
      </c>
      <c r="S81" s="25">
        <f ca="1">IFERROR(INDEX(Food!$G$8:$G$225,MATCH($C81,_xlfn.ANCHORARRAY(Food!$C$8),0)),NA())</f>
        <v>0</v>
      </c>
      <c r="T81" s="25">
        <f ca="1">IFERROR(INDEX(Macro!$G$8:$G$225,MATCH($C81,_xlfn.ANCHORARRAY(Macro!$C$8),0)),NA())</f>
        <v>4.7293735292101671</v>
      </c>
      <c r="U81" s="25">
        <f ca="1">IFERROR(INDEX(Socioeconomic!$G$8:$G$225,MATCH($C81,_xlfn.ANCHORARRAY(Socioeconomic!$C$8),0)),NA())</f>
        <v>0</v>
      </c>
      <c r="V81" s="25">
        <f ca="1">IFERROR(INDEX('Natural Hazard'!$G$8:$G$225,MATCH($C81,_xlfn.ANCHORARRAY('Natural Hazard'!$C$8),0)),NA())</f>
        <v>0</v>
      </c>
      <c r="W81" s="25">
        <f ca="1">IFERROR(INDEX(Conflict!$G$8:$G$225,MATCH($C81,_xlfn.ANCHORARRAY(Conflict!$C$8),0)),NA())</f>
        <v>0</v>
      </c>
      <c r="X81" s="50"/>
      <c r="Y81" s="25">
        <f ca="1">IFERROR(INDEX(Health!$H$8:$H$225,MATCH($C81,_xlfn.ANCHORARRAY(Health!$C$8),0)),NA())</f>
        <v>10</v>
      </c>
      <c r="Z81" s="25">
        <f ca="1">IFERROR(INDEX(Food!$H$8:$H$225,MATCH($C81,_xlfn.ANCHORARRAY(Food!$C$8),0)),NA())</f>
        <v>5.4066985645932997</v>
      </c>
      <c r="AA81" s="25">
        <f ca="1">IFERROR(INDEX(Macro!$H$8:$H$225,MATCH($C81,_xlfn.ANCHORARRAY(Macro!$C$8),0)),NA())</f>
        <v>7.2204890081985003</v>
      </c>
      <c r="AB81" s="25">
        <f ca="1">IFERROR(INDEX(Socioeconomic!$H$8:$H$225,MATCH($C81,_xlfn.ANCHORARRAY(Socioeconomic!$C$8),0)),NA())</f>
        <v>5.8571428571428497</v>
      </c>
      <c r="AC81" s="25">
        <f ca="1">IFERROR(INDEX('Natural Hazard'!$H$8:$H$225,MATCH($C81,_xlfn.ANCHORARRAY('Natural Hazard'!$C$8),0)),NA())</f>
        <v>3.3333333333333299</v>
      </c>
      <c r="AD81" s="25">
        <f ca="1">IFERROR(INDEX(Conflict!$H$8:$H$225,MATCH($C81,_xlfn.ANCHORARRAY(Conflict!$C$8),0)),NA())</f>
        <v>4.9876521432351399</v>
      </c>
      <c r="AE81" s="50"/>
      <c r="AF81" s="25">
        <f ca="1">IFERROR(INDEX(Health!$I$8:$I$225,MATCH($C81,_xlfn.ANCHORARRAY(Health!$C$8),0)),NA())</f>
        <v>10</v>
      </c>
      <c r="AG81" s="25" t="e">
        <f ca="1">IFERROR(INDEX(Food!$I$8:$I$225,MATCH($C81,_xlfn.ANCHORARRAY(Food!$C$8),0)),NA())</f>
        <v>#N/A</v>
      </c>
      <c r="AH81" s="25">
        <f ca="1">IFERROR(INDEX(Macro!$I$8:$I$225,MATCH($C81,_xlfn.ANCHORARRAY(Macro!$C$8),0)),NA())</f>
        <v>3.0977090268259202</v>
      </c>
      <c r="AI81" s="25" t="e">
        <f ca="1">IFERROR(INDEX(Socioeconomic!$I$8:$I$225,MATCH($C81,_xlfn.ANCHORARRAY(Socioeconomic!$C$8),0)),NA())</f>
        <v>#N/A</v>
      </c>
      <c r="AJ81" s="25">
        <f ca="1">IFERROR(INDEX('Natural Hazard'!$I$8:$I$225,MATCH($C81,_xlfn.ANCHORARRAY('Natural Hazard'!$C$8),0)),NA())</f>
        <v>0</v>
      </c>
      <c r="AK81" s="25">
        <f ca="1">IFERROR(INDEX(Conflict!$I$8:$I$225,MATCH($C81,_xlfn.ANCHORARRAY(Conflict!$C$8),0)),NA())</f>
        <v>0</v>
      </c>
      <c r="AL81" s="49"/>
      <c r="AM81" s="25">
        <f>IFERROR(INDEX('Data Reliability'!$G$6:$G$409,MATCH($C81,'Data Reliability'!$E$6:$E$409,0)),NA())</f>
        <v>0.16666666666666699</v>
      </c>
      <c r="AN81" s="25">
        <f>IFERROR(INDEX('Data Reliability'!$H$6:$H$409,MATCH($C81,'Data Reliability'!$E$6:$E$409,0)),NA())</f>
        <v>0.55000000000000004</v>
      </c>
    </row>
    <row r="82" spans="2:40" x14ac:dyDescent="0.2">
      <c r="B82" s="28" t="s">
        <v>133</v>
      </c>
      <c r="C82" s="28" t="s">
        <v>134</v>
      </c>
      <c r="D82" s="28" t="s">
        <v>433</v>
      </c>
      <c r="E82" s="28" t="s">
        <v>409</v>
      </c>
      <c r="F82" s="206">
        <f ca="1">MATCH($C82,_xlfn.ANCHORARRAY(Health!$C$8),0)</f>
        <v>77</v>
      </c>
      <c r="G82" s="22" cm="1">
        <f t="array" aca="1" ref="G82" ca="1">IF(Parameters!$D$31, SUM(IF(ISNUMBER(R82:W82),(IF(R82:W82&gt;=Parameters!$D$37,1,"")),""))+0.5*(SUM(IF(ISNUMBER(R82:W82),(IF(R82:W82&gt;=Parameters!$D$38,1,"")),""))-SUM(IF(ISNUMBER(R82:W82),(IF(R82:W82&gt;=Parameters!$D$37,1,"")),""))),0) +
   IF(Parameters!$D$32,SUM(IF(ISNUMBER(R82:W82),(IF(R82:W82&gt;=Parameters!$D$41,1,"")),"")),0) +
   IF(Parameters!$D$33,AVERAGE(IF(ISNUMBER(R82:W82),R82:W82)),0) +
   IF(Parameters!$D$34,IF(OR(IF(ISNUMBER(R82:W82),R82:W82)=0),0,GEOMEAN(IF(ISNUMBER(R82:W82),R82:W82))),0)</f>
        <v>0</v>
      </c>
      <c r="H82" s="23">
        <f t="shared" ca="1" si="6"/>
        <v>0</v>
      </c>
      <c r="I82" s="116" t="str">
        <f t="shared" si="7"/>
        <v>!</v>
      </c>
      <c r="J82" s="22" cm="1">
        <f t="array" aca="1" ref="J82" ca="1">IF(Parameters!$D$31, SUM(IF(ISNUMBER(Y82:AD82),(IF(Y82:AD82&gt;=Parameters!$D$41,1,"")),""))+0.5*(SUM(IF(ISNUMBER(Y82:AD82),(IF(Y82:AD82&gt;=Parameters!$D$42,1,"")),""))-SUM(IF(ISNUMBER(Y82:AD82),(IF(Y82:AD82&gt;=Parameters!$D$41,1,"")),""))),0) +
   IF(Parameters!$D$32,SUM(IF(ISNUMBER(Y82:AD82),(IF(Y82:AD82&gt;=Parameters!$D$41,1,"")),"")),0) +
   IF(Parameters!$D$33,AVERAGE(IF(ISNUMBER(Y82:AD82),Y82:AD82)),0) +
   IF(Parameters!$D$34,IF(OR(IF(ISNUMBER(Y82:AD82),Y82:AD82)=0),0,GEOMEAN(IF(ISNUMBER(Y82:AD82),Y82:AD82))),0)</f>
        <v>0.5</v>
      </c>
      <c r="K82" s="23">
        <f t="shared" ca="1" si="8"/>
        <v>0.5</v>
      </c>
      <c r="L82" s="116" t="str">
        <f t="shared" si="9"/>
        <v/>
      </c>
      <c r="M82" s="21" cm="1">
        <f t="array" aca="1" ref="M82" ca="1">IF(Parameters!$D$31, SUM(IF(ISNUMBER(AF82:AK82),(IF(AF82:AK82&gt;=Parameters!$D$41,1,"")),""))+0.5*(SUM(IF(ISNUMBER(AF82:AK82),(IF(AF82:AK82&gt;=Parameters!$D$42,1,"")),""))-SUM(IF(ISNUMBER(AF82:AK82),(IF(AF82:AK82&gt;=Parameters!$D$41,1,"")),""))),0) +
   IF(Parameters!$D$32,SUM(IF(ISNUMBER(AF82:AK82),(IF(AF82:AK82&gt;=Parameters!$D$41,1,"")),"")),0) +
   IF(Parameters!$D$33,AVERAGE(IF(ISNUMBER(AF82:AK82),AF82:AK82)),0) +
   IF(Parameters!$D$34,IF(OR(IF(ISNUMBER(AF82:AK82),AF82:AK82)=0),0,GEOMEAN(IF(ISNUMBER(AF82:AK82),AF82:AK82))),0)</f>
        <v>0.5</v>
      </c>
      <c r="N82" s="23">
        <f t="shared" ca="1" si="10"/>
        <v>0.5</v>
      </c>
      <c r="O82" s="116" t="str">
        <f t="shared" si="11"/>
        <v>!</v>
      </c>
      <c r="P82" s="24"/>
      <c r="Q82" s="49"/>
      <c r="R82" s="25">
        <f ca="1">IFERROR(INDEX(Health!$G$8:$G$225,MATCH($C82,_xlfn.ANCHORARRAY(Health!$C$8),0)),NA())</f>
        <v>0</v>
      </c>
      <c r="S82" s="25">
        <f ca="1">IFERROR(INDEX(Food!$G$8:$G$225,MATCH($C82,_xlfn.ANCHORARRAY(Food!$C$8),0)),NA())</f>
        <v>0</v>
      </c>
      <c r="T82" s="25">
        <f ca="1">IFERROR(INDEX(Macro!$G$8:$G$225,MATCH($C82,_xlfn.ANCHORARRAY(Macro!$C$8),0)),NA())</f>
        <v>3.894236292985759</v>
      </c>
      <c r="U82" s="25">
        <f ca="1">IFERROR(INDEX(Socioeconomic!$G$8:$G$225,MATCH($C82,_xlfn.ANCHORARRAY(Socioeconomic!$C$8),0)),NA())</f>
        <v>0</v>
      </c>
      <c r="V82" s="25">
        <f ca="1">IFERROR(INDEX('Natural Hazard'!$G$8:$G$225,MATCH($C82,_xlfn.ANCHORARRAY('Natural Hazard'!$C$8),0)),NA())</f>
        <v>0</v>
      </c>
      <c r="W82" s="25">
        <f ca="1">IFERROR(INDEX(Conflict!$G$8:$G$225,MATCH($C82,_xlfn.ANCHORARRAY(Conflict!$C$8),0)),NA())</f>
        <v>0</v>
      </c>
      <c r="X82" s="50"/>
      <c r="Y82" s="25">
        <f ca="1">IFERROR(INDEX(Health!$H$8:$H$225,MATCH($C82,_xlfn.ANCHORARRAY(Health!$C$8),0)),NA())</f>
        <v>1.1603498542274</v>
      </c>
      <c r="Z82" s="25">
        <f ca="1">IFERROR(INDEX(Food!$H$8:$H$225,MATCH($C82,_xlfn.ANCHORARRAY(Food!$C$8),0)),NA())</f>
        <v>1.7023740590619501</v>
      </c>
      <c r="AA82" s="25">
        <f ca="1">IFERROR(INDEX(Macro!$H$8:$H$225,MATCH($C82,_xlfn.ANCHORARRAY(Macro!$C$8),0)),NA())</f>
        <v>3.86853370093593</v>
      </c>
      <c r="AB82" s="25">
        <f ca="1">IFERROR(INDEX(Socioeconomic!$H$8:$H$225,MATCH($C82,_xlfn.ANCHORARRAY(Socioeconomic!$C$8),0)),NA())</f>
        <v>0.85714285714285499</v>
      </c>
      <c r="AC82" s="25">
        <f ca="1">IFERROR(INDEX('Natural Hazard'!$H$8:$H$225,MATCH($C82,_xlfn.ANCHORARRAY('Natural Hazard'!$C$8),0)),NA())</f>
        <v>8.1666666666666607</v>
      </c>
      <c r="AD82" s="25">
        <f ca="1">IFERROR(INDEX(Conflict!$H$8:$H$225,MATCH($C82,_xlfn.ANCHORARRAY(Conflict!$C$8),0)),NA())</f>
        <v>0</v>
      </c>
      <c r="AE82" s="50"/>
      <c r="AF82" s="25">
        <f ca="1">IFERROR(INDEX(Health!$I$8:$I$225,MATCH($C82,_xlfn.ANCHORARRAY(Health!$C$8),0)),NA())</f>
        <v>0</v>
      </c>
      <c r="AG82" s="25" t="e">
        <f ca="1">IFERROR(INDEX(Food!$I$8:$I$225,MATCH($C82,_xlfn.ANCHORARRAY(Food!$C$8),0)),NA())</f>
        <v>#N/A</v>
      </c>
      <c r="AH82" s="25">
        <f ca="1">IFERROR(INDEX(Macro!$I$8:$I$225,MATCH($C82,_xlfn.ANCHORARRAY(Macro!$C$8),0)),NA())</f>
        <v>3.9201096534168798</v>
      </c>
      <c r="AI82" s="25">
        <f ca="1">IFERROR(INDEX(Socioeconomic!$I$8:$I$225,MATCH($C82,_xlfn.ANCHORARRAY(Socioeconomic!$C$8),0)),NA())</f>
        <v>0</v>
      </c>
      <c r="AJ82" s="25">
        <f ca="1">IFERROR(INDEX('Natural Hazard'!$I$8:$I$225,MATCH($C82,_xlfn.ANCHORARRAY('Natural Hazard'!$C$8),0)),NA())</f>
        <v>0</v>
      </c>
      <c r="AK82" s="25">
        <f ca="1">IFERROR(INDEX(Conflict!$I$8:$I$225,MATCH($C82,_xlfn.ANCHORARRAY(Conflict!$C$8),0)),NA())</f>
        <v>7</v>
      </c>
      <c r="AL82" s="49"/>
      <c r="AM82" s="25">
        <f>IFERROR(INDEX('Data Reliability'!$G$6:$G$409,MATCH($C82,'Data Reliability'!$E$6:$E$409,0)),NA())</f>
        <v>8.3333333333333301E-2</v>
      </c>
      <c r="AN82" s="25">
        <f>IFERROR(INDEX('Data Reliability'!$H$6:$H$409,MATCH($C82,'Data Reliability'!$E$6:$E$409,0)),NA())</f>
        <v>0.59166666666666701</v>
      </c>
    </row>
    <row r="83" spans="2:40" x14ac:dyDescent="0.2">
      <c r="B83" s="28" t="s">
        <v>135</v>
      </c>
      <c r="C83" s="28" t="s">
        <v>136</v>
      </c>
      <c r="D83" s="28" t="s">
        <v>435</v>
      </c>
      <c r="E83" s="28" t="s">
        <v>535</v>
      </c>
      <c r="F83" s="206">
        <f ca="1">MATCH($C83,_xlfn.ANCHORARRAY(Health!$C$8),0)</f>
        <v>78</v>
      </c>
      <c r="G83" s="22" cm="1">
        <f t="array" aca="1" ref="G83" ca="1">IF(Parameters!$D$31, SUM(IF(ISNUMBER(R83:W83),(IF(R83:W83&gt;=Parameters!$D$37,1,"")),""))+0.5*(SUM(IF(ISNUMBER(R83:W83),(IF(R83:W83&gt;=Parameters!$D$38,1,"")),""))-SUM(IF(ISNUMBER(R83:W83),(IF(R83:W83&gt;=Parameters!$D$37,1,"")),""))),0) +
   IF(Parameters!$D$32,SUM(IF(ISNUMBER(R83:W83),(IF(R83:W83&gt;=Parameters!$D$41,1,"")),"")),0) +
   IF(Parameters!$D$33,AVERAGE(IF(ISNUMBER(R83:W83),R83:W83)),0) +
   IF(Parameters!$D$34,IF(OR(IF(ISNUMBER(R83:W83),R83:W83)=0),0,GEOMEAN(IF(ISNUMBER(R83:W83),R83:W83))),0)</f>
        <v>0</v>
      </c>
      <c r="H83" s="23">
        <f t="shared" ca="1" si="6"/>
        <v>0</v>
      </c>
      <c r="I83" s="116" t="str">
        <f t="shared" si="7"/>
        <v>!</v>
      </c>
      <c r="J83" s="22" cm="1">
        <f t="array" aca="1" ref="J83" ca="1">IF(Parameters!$D$31, SUM(IF(ISNUMBER(Y83:AD83),(IF(Y83:AD83&gt;=Parameters!$D$41,1,"")),""))+0.5*(SUM(IF(ISNUMBER(Y83:AD83),(IF(Y83:AD83&gt;=Parameters!$D$42,1,"")),""))-SUM(IF(ISNUMBER(Y83:AD83),(IF(Y83:AD83&gt;=Parameters!$D$41,1,"")),""))),0) +
   IF(Parameters!$D$32,SUM(IF(ISNUMBER(Y83:AD83),(IF(Y83:AD83&gt;=Parameters!$D$41,1,"")),"")),0) +
   IF(Parameters!$D$33,AVERAGE(IF(ISNUMBER(Y83:AD83),Y83:AD83)),0) +
   IF(Parameters!$D$34,IF(OR(IF(ISNUMBER(Y83:AD83),Y83:AD83)=0),0,GEOMEAN(IF(ISNUMBER(Y83:AD83),Y83:AD83))),0)</f>
        <v>0.5</v>
      </c>
      <c r="K83" s="23">
        <f t="shared" ca="1" si="8"/>
        <v>0.5</v>
      </c>
      <c r="L83" s="116" t="str">
        <f t="shared" si="9"/>
        <v>!</v>
      </c>
      <c r="M83" s="21" cm="1">
        <f t="array" aca="1" ref="M83" ca="1">IF(Parameters!$D$31, SUM(IF(ISNUMBER(AF83:AK83),(IF(AF83:AK83&gt;=Parameters!$D$41,1,"")),""))+0.5*(SUM(IF(ISNUMBER(AF83:AK83),(IF(AF83:AK83&gt;=Parameters!$D$42,1,"")),""))-SUM(IF(ISNUMBER(AF83:AK83),(IF(AF83:AK83&gt;=Parameters!$D$41,1,"")),""))),0) +
   IF(Parameters!$D$32,SUM(IF(ISNUMBER(AF83:AK83),(IF(AF83:AK83&gt;=Parameters!$D$41,1,"")),"")),0) +
   IF(Parameters!$D$33,AVERAGE(IF(ISNUMBER(AF83:AK83),AF83:AK83)),0) +
   IF(Parameters!$D$34,IF(OR(IF(ISNUMBER(AF83:AK83),AF83:AK83)=0),0,GEOMEAN(IF(ISNUMBER(AF83:AK83),AF83:AK83))),0)</f>
        <v>0</v>
      </c>
      <c r="N83" s="23">
        <f t="shared" ca="1" si="10"/>
        <v>0</v>
      </c>
      <c r="O83" s="116" t="str">
        <f t="shared" si="11"/>
        <v>!!</v>
      </c>
      <c r="P83" s="24"/>
      <c r="Q83" s="49"/>
      <c r="R83" s="25">
        <f ca="1">IFERROR(INDEX(Health!$G$8:$G$225,MATCH($C83,_xlfn.ANCHORARRAY(Health!$C$8),0)),NA())</f>
        <v>0</v>
      </c>
      <c r="S83" s="25" t="e">
        <f ca="1">IFERROR(INDEX(Food!$G$8:$G$225,MATCH($C83,_xlfn.ANCHORARRAY(Food!$C$8),0)),NA())</f>
        <v>#N/A</v>
      </c>
      <c r="T83" s="25" t="e">
        <f ca="1">IFERROR(INDEX(Macro!$G$8:$G$225,MATCH($C83,_xlfn.ANCHORARRAY(Macro!$C$8),0)),NA())</f>
        <v>#N/A</v>
      </c>
      <c r="U83" s="25">
        <f ca="1">IFERROR(INDEX(Socioeconomic!$G$8:$G$225,MATCH($C83,_xlfn.ANCHORARRAY(Socioeconomic!$C$8),0)),NA())</f>
        <v>0</v>
      </c>
      <c r="V83" s="25">
        <f ca="1">IFERROR(INDEX('Natural Hazard'!$G$8:$G$225,MATCH($C83,_xlfn.ANCHORARRAY('Natural Hazard'!$C$8),0)),NA())</f>
        <v>0</v>
      </c>
      <c r="W83" s="25">
        <f ca="1">IFERROR(INDEX(Conflict!$G$8:$G$225,MATCH($C83,_xlfn.ANCHORARRAY(Conflict!$C$8),0)),NA())</f>
        <v>0</v>
      </c>
      <c r="X83" s="50"/>
      <c r="Y83" s="25">
        <f ca="1">IFERROR(INDEX(Health!$H$8:$H$225,MATCH($C83,_xlfn.ANCHORARRAY(Health!$C$8),0)),NA())</f>
        <v>8.3906705539358608</v>
      </c>
      <c r="Z83" s="25" t="e">
        <f ca="1">IFERROR(INDEX(Food!$H$8:$H$225,MATCH($C83,_xlfn.ANCHORARRAY(Food!$C$8),0)),NA())</f>
        <v>#N/A</v>
      </c>
      <c r="AA83" s="25" t="e">
        <f ca="1">IFERROR(INDEX(Macro!$H$8:$H$225,MATCH($C83,_xlfn.ANCHORARRAY(Macro!$C$8),0)),NA())</f>
        <v>#N/A</v>
      </c>
      <c r="AB83" s="25">
        <f ca="1">IFERROR(INDEX(Socioeconomic!$H$8:$H$225,MATCH($C83,_xlfn.ANCHORARRAY(Socioeconomic!$C$8),0)),NA())</f>
        <v>3.1428571428571401</v>
      </c>
      <c r="AC83" s="25">
        <f ca="1">IFERROR(INDEX('Natural Hazard'!$H$8:$H$225,MATCH($C83,_xlfn.ANCHORARRAY('Natural Hazard'!$C$8),0)),NA())</f>
        <v>1.1666666666666601</v>
      </c>
      <c r="AD83" s="25">
        <f ca="1">IFERROR(INDEX(Conflict!$H$8:$H$225,MATCH($C83,_xlfn.ANCHORARRAY(Conflict!$C$8),0)),NA())</f>
        <v>0</v>
      </c>
      <c r="AE83" s="50"/>
      <c r="AF83" s="25">
        <f ca="1">IFERROR(INDEX(Health!$I$8:$I$225,MATCH($C83,_xlfn.ANCHORARRAY(Health!$C$8),0)),NA())</f>
        <v>0</v>
      </c>
      <c r="AG83" s="25" t="e">
        <f ca="1">IFERROR(INDEX(Food!$I$8:$I$225,MATCH($C83,_xlfn.ANCHORARRAY(Food!$C$8),0)),NA())</f>
        <v>#N/A</v>
      </c>
      <c r="AH83" s="25" t="e">
        <f ca="1">IFERROR(INDEX(Macro!$I$8:$I$225,MATCH($C83,_xlfn.ANCHORARRAY(Macro!$C$8),0)),NA())</f>
        <v>#N/A</v>
      </c>
      <c r="AI83" s="25" t="e">
        <f ca="1">IFERROR(INDEX(Socioeconomic!$I$8:$I$225,MATCH($C83,_xlfn.ANCHORARRAY(Socioeconomic!$C$8),0)),NA())</f>
        <v>#N/A</v>
      </c>
      <c r="AJ83" s="25">
        <f ca="1">IFERROR(INDEX('Natural Hazard'!$I$8:$I$225,MATCH($C83,_xlfn.ANCHORARRAY('Natural Hazard'!$C$8),0)),NA())</f>
        <v>0</v>
      </c>
      <c r="AK83" s="25">
        <f ca="1">IFERROR(INDEX(Conflict!$I$8:$I$225,MATCH($C83,_xlfn.ANCHORARRAY(Conflict!$C$8),0)),NA())</f>
        <v>0</v>
      </c>
      <c r="AL83" s="49"/>
      <c r="AM83" s="25">
        <f>IFERROR(INDEX('Data Reliability'!$G$6:$G$409,MATCH($C83,'Data Reliability'!$E$6:$E$409,0)),NA())</f>
        <v>0.33333333333333298</v>
      </c>
      <c r="AN83" s="25">
        <f>IFERROR(INDEX('Data Reliability'!$H$6:$H$409,MATCH($C83,'Data Reliability'!$E$6:$E$409,0)),NA())</f>
        <v>0.75</v>
      </c>
    </row>
    <row r="84" spans="2:40" x14ac:dyDescent="0.2">
      <c r="B84" s="28" t="s">
        <v>745</v>
      </c>
      <c r="C84" s="28" t="s">
        <v>711</v>
      </c>
      <c r="D84" s="28" t="s">
        <v>433</v>
      </c>
      <c r="E84" s="28" t="s">
        <v>409</v>
      </c>
      <c r="F84" s="206">
        <f ca="1">MATCH($C84,_xlfn.ANCHORARRAY(Health!$C$8),0)</f>
        <v>79</v>
      </c>
      <c r="G84" s="22" cm="1">
        <f t="array" aca="1" ref="G84" ca="1">IF(Parameters!$D$31, SUM(IF(ISNUMBER(R84:W84),(IF(R84:W84&gt;=Parameters!$D$37,1,"")),""))+0.5*(SUM(IF(ISNUMBER(R84:W84),(IF(R84:W84&gt;=Parameters!$D$38,1,"")),""))-SUM(IF(ISNUMBER(R84:W84),(IF(R84:W84&gt;=Parameters!$D$37,1,"")),""))),0) +
   IF(Parameters!$D$32,SUM(IF(ISNUMBER(R84:W84),(IF(R84:W84&gt;=Parameters!$D$41,1,"")),"")),0) +
   IF(Parameters!$D$33,AVERAGE(IF(ISNUMBER(R84:W84),R84:W84)),0) +
   IF(Parameters!$D$34,IF(OR(IF(ISNUMBER(R84:W84),R84:W84)=0),0,GEOMEAN(IF(ISNUMBER(R84:W84),R84:W84))),0)</f>
        <v>0</v>
      </c>
      <c r="H84" s="23">
        <f t="shared" ca="1" si="6"/>
        <v>0</v>
      </c>
      <c r="I84" s="116" t="str">
        <f t="shared" si="7"/>
        <v>!!</v>
      </c>
      <c r="J84" s="22" cm="1">
        <f t="array" aca="1" ref="J84" ca="1">IF(Parameters!$D$31, SUM(IF(ISNUMBER(Y84:AD84),(IF(Y84:AD84&gt;=Parameters!$D$41,1,"")),""))+0.5*(SUM(IF(ISNUMBER(Y84:AD84),(IF(Y84:AD84&gt;=Parameters!$D$42,1,"")),""))-SUM(IF(ISNUMBER(Y84:AD84),(IF(Y84:AD84&gt;=Parameters!$D$41,1,"")),""))),0) +
   IF(Parameters!$D$32,SUM(IF(ISNUMBER(Y84:AD84),(IF(Y84:AD84&gt;=Parameters!$D$41,1,"")),"")),0) +
   IF(Parameters!$D$33,AVERAGE(IF(ISNUMBER(Y84:AD84),Y84:AD84)),0) +
   IF(Parameters!$D$34,IF(OR(IF(ISNUMBER(Y84:AD84),Y84:AD84)=0),0,GEOMEAN(IF(ISNUMBER(Y84:AD84),Y84:AD84))),0)</f>
        <v>0</v>
      </c>
      <c r="K84" s="23">
        <f t="shared" ca="1" si="8"/>
        <v>0</v>
      </c>
      <c r="L84" s="116" t="str">
        <f t="shared" si="9"/>
        <v>!!</v>
      </c>
      <c r="M84" s="21" cm="1">
        <f t="array" aca="1" ref="M84" ca="1">IF(Parameters!$D$31, SUM(IF(ISNUMBER(AF84:AK84),(IF(AF84:AK84&gt;=Parameters!$D$41,1,"")),""))+0.5*(SUM(IF(ISNUMBER(AF84:AK84),(IF(AF84:AK84&gt;=Parameters!$D$42,1,"")),""))-SUM(IF(ISNUMBER(AF84:AK84),(IF(AF84:AK84&gt;=Parameters!$D$41,1,"")),""))),0) +
   IF(Parameters!$D$32,SUM(IF(ISNUMBER(AF84:AK84),(IF(AF84:AK84&gt;=Parameters!$D$41,1,"")),"")),0) +
   IF(Parameters!$D$33,AVERAGE(IF(ISNUMBER(AF84:AK84),AF84:AK84)),0) +
   IF(Parameters!$D$34,IF(OR(IF(ISNUMBER(AF84:AK84),AF84:AK84)=0),0,GEOMEAN(IF(ISNUMBER(AF84:AK84),AF84:AK84))),0)</f>
        <v>0</v>
      </c>
      <c r="N84" s="23">
        <f t="shared" ca="1" si="10"/>
        <v>0</v>
      </c>
      <c r="O84" s="116" t="str">
        <f t="shared" si="11"/>
        <v>!!</v>
      </c>
      <c r="P84" s="24"/>
      <c r="Q84" s="49"/>
      <c r="R84" s="25">
        <f ca="1">IFERROR(INDEX(Health!$G$8:$G$225,MATCH($C84,_xlfn.ANCHORARRAY(Health!$C$8),0)),NA())</f>
        <v>0</v>
      </c>
      <c r="S84" s="25" t="e">
        <f ca="1">IFERROR(INDEX(Food!$G$8:$G$225,MATCH($C84,_xlfn.ANCHORARRAY(Food!$C$8),0)),NA())</f>
        <v>#N/A</v>
      </c>
      <c r="T84" s="25">
        <f ca="1">IFERROR(INDEX(Macro!$G$8:$G$225,MATCH($C84,_xlfn.ANCHORARRAY(Macro!$C$8),0)),NA())</f>
        <v>0</v>
      </c>
      <c r="U84" s="25" t="e">
        <f ca="1">IFERROR(INDEX(Socioeconomic!$G$8:$G$225,MATCH($C84,_xlfn.ANCHORARRAY(Socioeconomic!$C$8),0)),NA())</f>
        <v>#N/A</v>
      </c>
      <c r="V84" s="25">
        <f ca="1">IFERROR(INDEX('Natural Hazard'!$G$8:$G$225,MATCH($C84,_xlfn.ANCHORARRAY('Natural Hazard'!$C$8),0)),NA())</f>
        <v>0</v>
      </c>
      <c r="W84" s="25">
        <f ca="1">IFERROR(INDEX(Conflict!$G$8:$G$225,MATCH($C84,_xlfn.ANCHORARRAY(Conflict!$C$8),0)),NA())</f>
        <v>2.9761904761904701</v>
      </c>
      <c r="X84" s="50"/>
      <c r="Y84" s="25" t="e">
        <f ca="1">IFERROR(INDEX(Health!$H$8:$H$225,MATCH($C84,_xlfn.ANCHORARRAY(Health!$C$8),0)),NA())</f>
        <v>#N/A</v>
      </c>
      <c r="Z84" s="25" t="e">
        <f ca="1">IFERROR(INDEX(Food!$H$8:$H$225,MATCH($C84,_xlfn.ANCHORARRAY(Food!$C$8),0)),NA())</f>
        <v>#N/A</v>
      </c>
      <c r="AA84" s="25">
        <f ca="1">IFERROR(INDEX(Macro!$H$8:$H$225,MATCH($C84,_xlfn.ANCHORARRAY(Macro!$C$8),0)),NA())</f>
        <v>0</v>
      </c>
      <c r="AB84" s="25" t="e">
        <f ca="1">IFERROR(INDEX(Socioeconomic!$H$8:$H$225,MATCH($C84,_xlfn.ANCHORARRAY(Socioeconomic!$C$8),0)),NA())</f>
        <v>#N/A</v>
      </c>
      <c r="AC84" s="25" t="e">
        <f ca="1">IFERROR(INDEX('Natural Hazard'!$H$8:$H$225,MATCH($C84,_xlfn.ANCHORARRAY('Natural Hazard'!$C$8),0)),NA())</f>
        <v>#N/A</v>
      </c>
      <c r="AD84" s="25" t="e">
        <f ca="1">IFERROR(INDEX(Conflict!$H$8:$H$225,MATCH($C84,_xlfn.ANCHORARRAY(Conflict!$C$8),0)),NA())</f>
        <v>#N/A</v>
      </c>
      <c r="AE84" s="50"/>
      <c r="AF84" s="25">
        <f ca="1">IFERROR(INDEX(Health!$I$8:$I$225,MATCH($C84,_xlfn.ANCHORARRAY(Health!$C$8),0)),NA())</f>
        <v>0</v>
      </c>
      <c r="AG84" s="25" t="e">
        <f ca="1">IFERROR(INDEX(Food!$I$8:$I$225,MATCH($C84,_xlfn.ANCHORARRAY(Food!$C$8),0)),NA())</f>
        <v>#N/A</v>
      </c>
      <c r="AH84" s="25">
        <f ca="1">IFERROR(INDEX(Macro!$I$8:$I$225,MATCH($C84,_xlfn.ANCHORARRAY(Macro!$C$8),0)),NA())</f>
        <v>4.5075386724104201</v>
      </c>
      <c r="AI84" s="25" t="e">
        <f ca="1">IFERROR(INDEX(Socioeconomic!$I$8:$I$225,MATCH($C84,_xlfn.ANCHORARRAY(Socioeconomic!$C$8),0)),NA())</f>
        <v>#N/A</v>
      </c>
      <c r="AJ84" s="25">
        <f ca="1">IFERROR(INDEX('Natural Hazard'!$I$8:$I$225,MATCH($C84,_xlfn.ANCHORARRAY('Natural Hazard'!$C$8),0)),NA())</f>
        <v>0</v>
      </c>
      <c r="AK84" s="25">
        <f ca="1">IFERROR(INDEX(Conflict!$I$8:$I$225,MATCH($C84,_xlfn.ANCHORARRAY(Conflict!$C$8),0)),NA())</f>
        <v>2.9761904761904701</v>
      </c>
      <c r="AL84" s="49"/>
      <c r="AM84" s="25">
        <f>IFERROR(INDEX('Data Reliability'!$G$6:$G$409,MATCH($C84,'Data Reliability'!$E$6:$E$409,0)),NA())</f>
        <v>0.91666666666666696</v>
      </c>
      <c r="AN84" s="25">
        <f>IFERROR(INDEX('Data Reliability'!$H$6:$H$409,MATCH($C84,'Data Reliability'!$E$6:$E$409,0)),NA())</f>
        <v>0.73333333333333295</v>
      </c>
    </row>
    <row r="85" spans="2:40" x14ac:dyDescent="0.2">
      <c r="B85" s="28" t="s">
        <v>137</v>
      </c>
      <c r="C85" s="28" t="s">
        <v>138</v>
      </c>
      <c r="D85" s="28" t="s">
        <v>435</v>
      </c>
      <c r="E85" s="28" t="s">
        <v>430</v>
      </c>
      <c r="F85" s="206">
        <f ca="1">MATCH($C85,_xlfn.ANCHORARRAY(Health!$C$8),0)</f>
        <v>80</v>
      </c>
      <c r="G85" s="22" cm="1">
        <f t="array" aca="1" ref="G85" ca="1">IF(Parameters!$D$31, SUM(IF(ISNUMBER(R85:W85),(IF(R85:W85&gt;=Parameters!$D$37,1,"")),""))+0.5*(SUM(IF(ISNUMBER(R85:W85),(IF(R85:W85&gt;=Parameters!$D$38,1,"")),""))-SUM(IF(ISNUMBER(R85:W85),(IF(R85:W85&gt;=Parameters!$D$37,1,"")),""))),0) +
   IF(Parameters!$D$32,SUM(IF(ISNUMBER(R85:W85),(IF(R85:W85&gt;=Parameters!$D$41,1,"")),"")),0) +
   IF(Parameters!$D$33,AVERAGE(IF(ISNUMBER(R85:W85),R85:W85)),0) +
   IF(Parameters!$D$34,IF(OR(IF(ISNUMBER(R85:W85),R85:W85)=0),0,GEOMEAN(IF(ISNUMBER(R85:W85),R85:W85))),0)</f>
        <v>1</v>
      </c>
      <c r="H85" s="23">
        <f t="shared" ca="1" si="6"/>
        <v>1</v>
      </c>
      <c r="I85" s="116" t="str">
        <f t="shared" si="7"/>
        <v/>
      </c>
      <c r="J85" s="22" cm="1">
        <f t="array" aca="1" ref="J85" ca="1">IF(Parameters!$D$31, SUM(IF(ISNUMBER(Y85:AD85),(IF(Y85:AD85&gt;=Parameters!$D$41,1,"")),""))+0.5*(SUM(IF(ISNUMBER(Y85:AD85),(IF(Y85:AD85&gt;=Parameters!$D$42,1,"")),""))-SUM(IF(ISNUMBER(Y85:AD85),(IF(Y85:AD85&gt;=Parameters!$D$41,1,"")),""))),0) +
   IF(Parameters!$D$32,SUM(IF(ISNUMBER(Y85:AD85),(IF(Y85:AD85&gt;=Parameters!$D$41,1,"")),"")),0) +
   IF(Parameters!$D$33,AVERAGE(IF(ISNUMBER(Y85:AD85),Y85:AD85)),0) +
   IF(Parameters!$D$34,IF(OR(IF(ISNUMBER(Y85:AD85),Y85:AD85)=0),0,GEOMEAN(IF(ISNUMBER(Y85:AD85),Y85:AD85))),0)</f>
        <v>1.5</v>
      </c>
      <c r="K85" s="23">
        <f t="shared" ca="1" si="8"/>
        <v>1.5</v>
      </c>
      <c r="L85" s="116" t="str">
        <f t="shared" si="9"/>
        <v/>
      </c>
      <c r="M85" s="21" cm="1">
        <f t="array" aca="1" ref="M85" ca="1">IF(Parameters!$D$31, SUM(IF(ISNUMBER(AF85:AK85),(IF(AF85:AK85&gt;=Parameters!$D$41,1,"")),""))+0.5*(SUM(IF(ISNUMBER(AF85:AK85),(IF(AF85:AK85&gt;=Parameters!$D$42,1,"")),""))-SUM(IF(ISNUMBER(AF85:AK85),(IF(AF85:AK85&gt;=Parameters!$D$41,1,"")),""))),0) +
   IF(Parameters!$D$32,SUM(IF(ISNUMBER(AF85:AK85),(IF(AF85:AK85&gt;=Parameters!$D$41,1,"")),"")),0) +
   IF(Parameters!$D$33,AVERAGE(IF(ISNUMBER(AF85:AK85),AF85:AK85)),0) +
   IF(Parameters!$D$34,IF(OR(IF(ISNUMBER(AF85:AK85),AF85:AK85)=0),0,GEOMEAN(IF(ISNUMBER(AF85:AK85),AF85:AK85))),0)</f>
        <v>1</v>
      </c>
      <c r="N85" s="23">
        <f t="shared" ca="1" si="10"/>
        <v>1</v>
      </c>
      <c r="O85" s="116" t="str">
        <f t="shared" si="11"/>
        <v>!</v>
      </c>
      <c r="P85" s="24"/>
      <c r="Q85" s="49"/>
      <c r="R85" s="25">
        <f ca="1">IFERROR(INDEX(Health!$G$8:$G$225,MATCH($C85,_xlfn.ANCHORARRAY(Health!$C$8),0)),NA())</f>
        <v>8.769813053381105</v>
      </c>
      <c r="S85" s="25">
        <f ca="1">IFERROR(INDEX(Food!$G$8:$G$225,MATCH($C85,_xlfn.ANCHORARRAY(Food!$C$8),0)),NA())</f>
        <v>4.7031140738763124</v>
      </c>
      <c r="T85" s="25">
        <f ca="1">IFERROR(INDEX(Macro!$G$8:$G$225,MATCH($C85,_xlfn.ANCHORARRAY(Macro!$C$8),0)),NA())</f>
        <v>3.3139054152845642</v>
      </c>
      <c r="U85" s="25">
        <f ca="1">IFERROR(INDEX(Socioeconomic!$G$8:$G$225,MATCH($C85,_xlfn.ANCHORARRAY(Socioeconomic!$C$8),0)),NA())</f>
        <v>0</v>
      </c>
      <c r="V85" s="25">
        <f ca="1">IFERROR(INDEX('Natural Hazard'!$G$8:$G$225,MATCH($C85,_xlfn.ANCHORARRAY('Natural Hazard'!$C$8),0)),NA())</f>
        <v>0</v>
      </c>
      <c r="W85" s="25">
        <f ca="1">IFERROR(INDEX(Conflict!$G$8:$G$225,MATCH($C85,_xlfn.ANCHORARRAY(Conflict!$C$8),0)),NA())</f>
        <v>0</v>
      </c>
      <c r="X85" s="50"/>
      <c r="Y85" s="25">
        <f ca="1">IFERROR(INDEX(Health!$H$8:$H$225,MATCH($C85,_xlfn.ANCHORARRAY(Health!$C$8),0)),NA())</f>
        <v>7.6909620991253602</v>
      </c>
      <c r="Z85" s="25">
        <f ca="1">IFERROR(INDEX(Food!$H$8:$H$225,MATCH($C85,_xlfn.ANCHORARRAY(Food!$C$8),0)),NA())</f>
        <v>4.4238563983786898</v>
      </c>
      <c r="AA85" s="25">
        <f ca="1">IFERROR(INDEX(Macro!$H$8:$H$225,MATCH($C85,_xlfn.ANCHORARRAY(Macro!$C$8),0)),NA())</f>
        <v>3.5009310986964599</v>
      </c>
      <c r="AB85" s="25">
        <f ca="1">IFERROR(INDEX(Socioeconomic!$H$8:$H$225,MATCH($C85,_xlfn.ANCHORARRAY(Socioeconomic!$C$8),0)),NA())</f>
        <v>8</v>
      </c>
      <c r="AC85" s="25">
        <f ca="1">IFERROR(INDEX('Natural Hazard'!$H$8:$H$225,MATCH($C85,_xlfn.ANCHORARRAY('Natural Hazard'!$C$8),0)),NA())</f>
        <v>9.3333333333333304</v>
      </c>
      <c r="AD85" s="25">
        <f ca="1">IFERROR(INDEX(Conflict!$H$8:$H$225,MATCH($C85,_xlfn.ANCHORARRAY(Conflict!$C$8),0)),NA())</f>
        <v>3.42212030340447</v>
      </c>
      <c r="AE85" s="50"/>
      <c r="AF85" s="25">
        <f ca="1">IFERROR(INDEX(Health!$I$8:$I$225,MATCH($C85,_xlfn.ANCHORARRAY(Health!$C$8),0)),NA())</f>
        <v>10</v>
      </c>
      <c r="AG85" s="25">
        <f ca="1">IFERROR(INDEX(Food!$I$8:$I$225,MATCH($C85,_xlfn.ANCHORARRAY(Food!$C$8),0)),NA())</f>
        <v>5</v>
      </c>
      <c r="AH85" s="25">
        <f ca="1">IFERROR(INDEX(Macro!$I$8:$I$225,MATCH($C85,_xlfn.ANCHORARRAY(Macro!$C$8),0)),NA())</f>
        <v>3.1368709614254899</v>
      </c>
      <c r="AI85" s="25">
        <f ca="1">IFERROR(INDEX(Socioeconomic!$I$8:$I$225,MATCH($C85,_xlfn.ANCHORARRAY(Socioeconomic!$C$8),0)),NA())</f>
        <v>0</v>
      </c>
      <c r="AJ85" s="25">
        <f ca="1">IFERROR(INDEX('Natural Hazard'!$I$8:$I$225,MATCH($C85,_xlfn.ANCHORARRAY('Natural Hazard'!$C$8),0)),NA())</f>
        <v>0</v>
      </c>
      <c r="AK85" s="25">
        <f ca="1">IFERROR(INDEX(Conflict!$I$8:$I$225,MATCH($C85,_xlfn.ANCHORARRAY(Conflict!$C$8),0)),NA())</f>
        <v>0</v>
      </c>
      <c r="AL85" s="49"/>
      <c r="AM85" s="25">
        <f>IFERROR(INDEX('Data Reliability'!$G$6:$G$409,MATCH($C85,'Data Reliability'!$E$6:$E$409,0)),NA())</f>
        <v>8.3333333333333301E-2</v>
      </c>
      <c r="AN85" s="25">
        <f>IFERROR(INDEX('Data Reliability'!$H$6:$H$409,MATCH($C85,'Data Reliability'!$E$6:$E$409,0)),NA())</f>
        <v>0.38611111111111102</v>
      </c>
    </row>
    <row r="86" spans="2:40" x14ac:dyDescent="0.2">
      <c r="B86" s="28" t="s">
        <v>746</v>
      </c>
      <c r="C86" s="28" t="s">
        <v>712</v>
      </c>
      <c r="D86" s="28" t="s">
        <v>436</v>
      </c>
      <c r="E86" s="28" t="s">
        <v>409</v>
      </c>
      <c r="F86" s="206">
        <f ca="1">MATCH($C86,_xlfn.ANCHORARRAY(Health!$C$8),0)</f>
        <v>81</v>
      </c>
      <c r="G86" s="22" cm="1">
        <f t="array" aca="1" ref="G86" ca="1">IF(Parameters!$D$31, SUM(IF(ISNUMBER(R86:W86),(IF(R86:W86&gt;=Parameters!$D$37,1,"")),""))+0.5*(SUM(IF(ISNUMBER(R86:W86),(IF(R86:W86&gt;=Parameters!$D$38,1,"")),""))-SUM(IF(ISNUMBER(R86:W86),(IF(R86:W86&gt;=Parameters!$D$37,1,"")),""))),0) +
   IF(Parameters!$D$32,SUM(IF(ISNUMBER(R86:W86),(IF(R86:W86&gt;=Parameters!$D$41,1,"")),"")),0) +
   IF(Parameters!$D$33,AVERAGE(IF(ISNUMBER(R86:W86),R86:W86)),0) +
   IF(Parameters!$D$34,IF(OR(IF(ISNUMBER(R86:W86),R86:W86)=0),0,GEOMEAN(IF(ISNUMBER(R86:W86),R86:W86))),0)</f>
        <v>0</v>
      </c>
      <c r="H86" s="23">
        <f t="shared" ca="1" si="6"/>
        <v>0</v>
      </c>
      <c r="I86" s="116" t="str">
        <f t="shared" si="7"/>
        <v>!!</v>
      </c>
      <c r="J86" s="22" cm="1">
        <f t="array" aca="1" ref="J86" ca="1">IF(Parameters!$D$31, SUM(IF(ISNUMBER(Y86:AD86),(IF(Y86:AD86&gt;=Parameters!$D$41,1,"")),""))+0.5*(SUM(IF(ISNUMBER(Y86:AD86),(IF(Y86:AD86&gt;=Parameters!$D$42,1,"")),""))-SUM(IF(ISNUMBER(Y86:AD86),(IF(Y86:AD86&gt;=Parameters!$D$41,1,"")),""))),0) +
   IF(Parameters!$D$32,SUM(IF(ISNUMBER(Y86:AD86),(IF(Y86:AD86&gt;=Parameters!$D$41,1,"")),"")),0) +
   IF(Parameters!$D$33,AVERAGE(IF(ISNUMBER(Y86:AD86),Y86:AD86)),0) +
   IF(Parameters!$D$34,IF(OR(IF(ISNUMBER(Y86:AD86),Y86:AD86)=0),0,GEOMEAN(IF(ISNUMBER(Y86:AD86),Y86:AD86))),0)</f>
        <v>0</v>
      </c>
      <c r="K86" s="23">
        <f t="shared" ca="1" si="8"/>
        <v>0</v>
      </c>
      <c r="L86" s="116" t="str">
        <f t="shared" si="9"/>
        <v>!!</v>
      </c>
      <c r="M86" s="21" cm="1">
        <f t="array" aca="1" ref="M86" ca="1">IF(Parameters!$D$31, SUM(IF(ISNUMBER(AF86:AK86),(IF(AF86:AK86&gt;=Parameters!$D$41,1,"")),""))+0.5*(SUM(IF(ISNUMBER(AF86:AK86),(IF(AF86:AK86&gt;=Parameters!$D$42,1,"")),""))-SUM(IF(ISNUMBER(AF86:AK86),(IF(AF86:AK86&gt;=Parameters!$D$41,1,"")),""))),0) +
   IF(Parameters!$D$32,SUM(IF(ISNUMBER(AF86:AK86),(IF(AF86:AK86&gt;=Parameters!$D$41,1,"")),"")),0) +
   IF(Parameters!$D$33,AVERAGE(IF(ISNUMBER(AF86:AK86),AF86:AK86)),0) +
   IF(Parameters!$D$34,IF(OR(IF(ISNUMBER(AF86:AK86),AF86:AK86)=0),0,GEOMEAN(IF(ISNUMBER(AF86:AK86),AF86:AK86))),0)</f>
        <v>0</v>
      </c>
      <c r="N86" s="23">
        <f t="shared" ca="1" si="10"/>
        <v>0</v>
      </c>
      <c r="O86" s="116" t="str">
        <f t="shared" si="11"/>
        <v>!!</v>
      </c>
      <c r="P86" s="24"/>
      <c r="Q86" s="49"/>
      <c r="R86" s="25">
        <f ca="1">IFERROR(INDEX(Health!$G$8:$G$225,MATCH($C86,_xlfn.ANCHORARRAY(Health!$C$8),0)),NA())</f>
        <v>0</v>
      </c>
      <c r="S86" s="25" t="e">
        <f ca="1">IFERROR(INDEX(Food!$G$8:$G$225,MATCH($C86,_xlfn.ANCHORARRAY(Food!$C$8),0)),NA())</f>
        <v>#N/A</v>
      </c>
      <c r="T86" s="25" t="e">
        <f ca="1">IFERROR(INDEX(Macro!$G$8:$G$225,MATCH($C86,_xlfn.ANCHORARRAY(Macro!$C$8),0)),NA())</f>
        <v>#N/A</v>
      </c>
      <c r="U86" s="25" t="e">
        <f ca="1">IFERROR(INDEX(Socioeconomic!$G$8:$G$225,MATCH($C86,_xlfn.ANCHORARRAY(Socioeconomic!$C$8),0)),NA())</f>
        <v>#N/A</v>
      </c>
      <c r="V86" s="25">
        <f ca="1">IFERROR(INDEX('Natural Hazard'!$G$8:$G$225,MATCH($C86,_xlfn.ANCHORARRAY('Natural Hazard'!$C$8),0)),NA())</f>
        <v>0</v>
      </c>
      <c r="W86" s="25">
        <f ca="1">IFERROR(INDEX(Conflict!$G$8:$G$225,MATCH($C86,_xlfn.ANCHORARRAY(Conflict!$C$8),0)),NA())</f>
        <v>0</v>
      </c>
      <c r="X86" s="50"/>
      <c r="Y86" s="25" t="e">
        <f ca="1">IFERROR(INDEX(Health!$H$8:$H$225,MATCH($C86,_xlfn.ANCHORARRAY(Health!$C$8),0)),NA())</f>
        <v>#N/A</v>
      </c>
      <c r="Z86" s="25" t="e">
        <f ca="1">IFERROR(INDEX(Food!$H$8:$H$225,MATCH($C86,_xlfn.ANCHORARRAY(Food!$C$8),0)),NA())</f>
        <v>#N/A</v>
      </c>
      <c r="AA86" s="25" t="e">
        <f ca="1">IFERROR(INDEX(Macro!$H$8:$H$225,MATCH($C86,_xlfn.ANCHORARRAY(Macro!$C$8),0)),NA())</f>
        <v>#N/A</v>
      </c>
      <c r="AB86" s="25" t="e">
        <f ca="1">IFERROR(INDEX(Socioeconomic!$H$8:$H$225,MATCH($C86,_xlfn.ANCHORARRAY(Socioeconomic!$C$8),0)),NA())</f>
        <v>#N/A</v>
      </c>
      <c r="AC86" s="25" t="e">
        <f ca="1">IFERROR(INDEX('Natural Hazard'!$H$8:$H$225,MATCH($C86,_xlfn.ANCHORARRAY('Natural Hazard'!$C$8),0)),NA())</f>
        <v>#N/A</v>
      </c>
      <c r="AD86" s="25" t="e">
        <f ca="1">IFERROR(INDEX(Conflict!$H$8:$H$225,MATCH($C86,_xlfn.ANCHORARRAY(Conflict!$C$8),0)),NA())</f>
        <v>#N/A</v>
      </c>
      <c r="AE86" s="50"/>
      <c r="AF86" s="25">
        <f ca="1">IFERROR(INDEX(Health!$I$8:$I$225,MATCH($C86,_xlfn.ANCHORARRAY(Health!$C$8),0)),NA())</f>
        <v>0</v>
      </c>
      <c r="AG86" s="25" t="e">
        <f ca="1">IFERROR(INDEX(Food!$I$8:$I$225,MATCH($C86,_xlfn.ANCHORARRAY(Food!$C$8),0)),NA())</f>
        <v>#N/A</v>
      </c>
      <c r="AH86" s="25" t="e">
        <f ca="1">IFERROR(INDEX(Macro!$I$8:$I$225,MATCH($C86,_xlfn.ANCHORARRAY(Macro!$C$8),0)),NA())</f>
        <v>#N/A</v>
      </c>
      <c r="AI86" s="25" t="e">
        <f ca="1">IFERROR(INDEX(Socioeconomic!$I$8:$I$225,MATCH($C86,_xlfn.ANCHORARRAY(Socioeconomic!$C$8),0)),NA())</f>
        <v>#N/A</v>
      </c>
      <c r="AJ86" s="25">
        <f ca="1">IFERROR(INDEX('Natural Hazard'!$I$8:$I$225,MATCH($C86,_xlfn.ANCHORARRAY('Natural Hazard'!$C$8),0)),NA())</f>
        <v>0</v>
      </c>
      <c r="AK86" s="25">
        <f ca="1">IFERROR(INDEX(Conflict!$I$8:$I$225,MATCH($C86,_xlfn.ANCHORARRAY(Conflict!$C$8),0)),NA())</f>
        <v>0</v>
      </c>
      <c r="AL86" s="49"/>
      <c r="AM86" s="25">
        <f>IFERROR(INDEX('Data Reliability'!$G$6:$G$409,MATCH($C86,'Data Reliability'!$E$6:$E$409,0)),NA())</f>
        <v>1</v>
      </c>
      <c r="AN86" s="25">
        <f>IFERROR(INDEX('Data Reliability'!$H$6:$H$409,MATCH($C86,'Data Reliability'!$E$6:$E$409,0)),NA())</f>
        <v>0.78333333333333299</v>
      </c>
    </row>
    <row r="87" spans="2:40" x14ac:dyDescent="0.2">
      <c r="B87" s="28" t="s">
        <v>139</v>
      </c>
      <c r="C87" s="28" t="s">
        <v>140</v>
      </c>
      <c r="D87" s="28" t="s">
        <v>435</v>
      </c>
      <c r="E87" s="28" t="s">
        <v>429</v>
      </c>
      <c r="F87" s="206">
        <f ca="1">MATCH($C87,_xlfn.ANCHORARRAY(Health!$C$8),0)</f>
        <v>82</v>
      </c>
      <c r="G87" s="22" cm="1">
        <f t="array" aca="1" ref="G87" ca="1">IF(Parameters!$D$31, SUM(IF(ISNUMBER(R87:W87),(IF(R87:W87&gt;=Parameters!$D$37,1,"")),""))+0.5*(SUM(IF(ISNUMBER(R87:W87),(IF(R87:W87&gt;=Parameters!$D$38,1,"")),""))-SUM(IF(ISNUMBER(R87:W87),(IF(R87:W87&gt;=Parameters!$D$37,1,"")),""))),0) +
   IF(Parameters!$D$32,SUM(IF(ISNUMBER(R87:W87),(IF(R87:W87&gt;=Parameters!$D$41,1,"")),"")),0) +
   IF(Parameters!$D$33,AVERAGE(IF(ISNUMBER(R87:W87),R87:W87)),0) +
   IF(Parameters!$D$34,IF(OR(IF(ISNUMBER(R87:W87),R87:W87)=0),0,GEOMEAN(IF(ISNUMBER(R87:W87),R87:W87))),0)</f>
        <v>0.5</v>
      </c>
      <c r="H87" s="23">
        <f t="shared" ca="1" si="6"/>
        <v>0.5</v>
      </c>
      <c r="I87" s="116" t="str">
        <f t="shared" si="7"/>
        <v>!</v>
      </c>
      <c r="J87" s="22" cm="1">
        <f t="array" aca="1" ref="J87" ca="1">IF(Parameters!$D$31, SUM(IF(ISNUMBER(Y87:AD87),(IF(Y87:AD87&gt;=Parameters!$D$41,1,"")),""))+0.5*(SUM(IF(ISNUMBER(Y87:AD87),(IF(Y87:AD87&gt;=Parameters!$D$42,1,"")),""))-SUM(IF(ISNUMBER(Y87:AD87),(IF(Y87:AD87&gt;=Parameters!$D$41,1,"")),""))),0) +
   IF(Parameters!$D$32,SUM(IF(ISNUMBER(Y87:AD87),(IF(Y87:AD87&gt;=Parameters!$D$41,1,"")),"")),0) +
   IF(Parameters!$D$33,AVERAGE(IF(ISNUMBER(Y87:AD87),Y87:AD87)),0) +
   IF(Parameters!$D$34,IF(OR(IF(ISNUMBER(Y87:AD87),Y87:AD87)=0),0,GEOMEAN(IF(ISNUMBER(Y87:AD87),Y87:AD87))),0)</f>
        <v>0.5</v>
      </c>
      <c r="K87" s="23">
        <f t="shared" ca="1" si="8"/>
        <v>0.5</v>
      </c>
      <c r="L87" s="116" t="str">
        <f t="shared" si="9"/>
        <v/>
      </c>
      <c r="M87" s="21" cm="1">
        <f t="array" aca="1" ref="M87" ca="1">IF(Parameters!$D$31, SUM(IF(ISNUMBER(AF87:AK87),(IF(AF87:AK87&gt;=Parameters!$D$41,1,"")),""))+0.5*(SUM(IF(ISNUMBER(AF87:AK87),(IF(AF87:AK87&gt;=Parameters!$D$42,1,"")),""))-SUM(IF(ISNUMBER(AF87:AK87),(IF(AF87:AK87&gt;=Parameters!$D$41,1,"")),""))),0) +
   IF(Parameters!$D$32,SUM(IF(ISNUMBER(AF87:AK87),(IF(AF87:AK87&gt;=Parameters!$D$41,1,"")),"")),0) +
   IF(Parameters!$D$33,AVERAGE(IF(ISNUMBER(AF87:AK87),AF87:AK87)),0) +
   IF(Parameters!$D$34,IF(OR(IF(ISNUMBER(AF87:AK87),AF87:AK87)=0),0,GEOMEAN(IF(ISNUMBER(AF87:AK87),AF87:AK87))),0)</f>
        <v>1</v>
      </c>
      <c r="N87" s="23">
        <f t="shared" ca="1" si="10"/>
        <v>1</v>
      </c>
      <c r="O87" s="116" t="str">
        <f t="shared" si="11"/>
        <v>!</v>
      </c>
      <c r="P87" s="24"/>
      <c r="Q87" s="49"/>
      <c r="R87" s="25">
        <f ca="1">IFERROR(INDEX(Health!$G$8:$G$225,MATCH($C87,_xlfn.ANCHORARRAY(Health!$C$8),0)),NA())</f>
        <v>0</v>
      </c>
      <c r="S87" s="25">
        <f ca="1">IFERROR(INDEX(Food!$G$8:$G$225,MATCH($C87,_xlfn.ANCHORARRAY(Food!$C$8),0)),NA())</f>
        <v>0</v>
      </c>
      <c r="T87" s="25">
        <f ca="1">IFERROR(INDEX(Macro!$G$8:$G$225,MATCH($C87,_xlfn.ANCHORARRAY(Macro!$C$8),0)),NA())</f>
        <v>3.9390039614611321</v>
      </c>
      <c r="U87" s="25">
        <f ca="1">IFERROR(INDEX(Socioeconomic!$G$8:$G$225,MATCH($C87,_xlfn.ANCHORARRAY(Socioeconomic!$C$8),0)),NA())</f>
        <v>0</v>
      </c>
      <c r="V87" s="25">
        <f ca="1">IFERROR(INDEX('Natural Hazard'!$G$8:$G$225,MATCH($C87,_xlfn.ANCHORARRAY('Natural Hazard'!$C$8),0)),NA())</f>
        <v>6.9522178715380676</v>
      </c>
      <c r="W87" s="25">
        <f ca="1">IFERROR(INDEX(Conflict!$G$8:$G$225,MATCH($C87,_xlfn.ANCHORARRAY(Conflict!$C$8),0)),NA())</f>
        <v>0</v>
      </c>
      <c r="X87" s="50"/>
      <c r="Y87" s="25">
        <f ca="1">IFERROR(INDEX(Health!$H$8:$H$225,MATCH($C87,_xlfn.ANCHORARRAY(Health!$C$8),0)),NA())</f>
        <v>7.1953352769679304</v>
      </c>
      <c r="Z87" s="25">
        <f ca="1">IFERROR(INDEX(Food!$H$8:$H$225,MATCH($C87,_xlfn.ANCHORARRAY(Food!$C$8),0)),NA())</f>
        <v>4.6650717703349196</v>
      </c>
      <c r="AA87" s="25">
        <f ca="1">IFERROR(INDEX(Macro!$H$8:$H$225,MATCH($C87,_xlfn.ANCHORARRAY(Macro!$C$8),0)),NA())</f>
        <v>3.0220803405160899</v>
      </c>
      <c r="AB87" s="25">
        <f ca="1">IFERROR(INDEX(Socioeconomic!$H$8:$H$225,MATCH($C87,_xlfn.ANCHORARRAY(Socioeconomic!$C$8),0)),NA())</f>
        <v>5.5714285714285703</v>
      </c>
      <c r="AC87" s="25">
        <f ca="1">IFERROR(INDEX('Natural Hazard'!$H$8:$H$225,MATCH($C87,_xlfn.ANCHORARRAY('Natural Hazard'!$C$8),0)),NA())</f>
        <v>4.8333333333333304</v>
      </c>
      <c r="AD87" s="25">
        <f ca="1">IFERROR(INDEX(Conflict!$H$8:$H$225,MATCH($C87,_xlfn.ANCHORARRAY(Conflict!$C$8),0)),NA())</f>
        <v>0</v>
      </c>
      <c r="AE87" s="50"/>
      <c r="AF87" s="25">
        <f ca="1">IFERROR(INDEX(Health!$I$8:$I$225,MATCH($C87,_xlfn.ANCHORARRAY(Health!$C$8),0)),NA())</f>
        <v>0</v>
      </c>
      <c r="AG87" s="25" t="e">
        <f ca="1">IFERROR(INDEX(Food!$I$8:$I$225,MATCH($C87,_xlfn.ANCHORARRAY(Food!$C$8),0)),NA())</f>
        <v>#N/A</v>
      </c>
      <c r="AH87" s="25">
        <f ca="1">IFERROR(INDEX(Macro!$I$8:$I$225,MATCH($C87,_xlfn.ANCHORARRAY(Macro!$C$8),0)),NA())</f>
        <v>5.1341296260035296</v>
      </c>
      <c r="AI87" s="25" t="e">
        <f ca="1">IFERROR(INDEX(Socioeconomic!$I$8:$I$225,MATCH($C87,_xlfn.ANCHORARRAY(Socioeconomic!$C$8),0)),NA())</f>
        <v>#N/A</v>
      </c>
      <c r="AJ87" s="25">
        <f ca="1">IFERROR(INDEX('Natural Hazard'!$I$8:$I$225,MATCH($C87,_xlfn.ANCHORARRAY('Natural Hazard'!$C$8),0)),NA())</f>
        <v>10</v>
      </c>
      <c r="AK87" s="25">
        <f ca="1">IFERROR(INDEX(Conflict!$I$8:$I$225,MATCH($C87,_xlfn.ANCHORARRAY(Conflict!$C$8),0)),NA())</f>
        <v>0</v>
      </c>
      <c r="AL87" s="49"/>
      <c r="AM87" s="25">
        <f>IFERROR(INDEX('Data Reliability'!$G$6:$G$409,MATCH($C87,'Data Reliability'!$E$6:$E$409,0)),NA())</f>
        <v>0.16666666666666699</v>
      </c>
      <c r="AN87" s="25">
        <f>IFERROR(INDEX('Data Reliability'!$H$6:$H$409,MATCH($C87,'Data Reliability'!$E$6:$E$409,0)),NA())</f>
        <v>0.63333333333333297</v>
      </c>
    </row>
    <row r="88" spans="2:40" x14ac:dyDescent="0.2">
      <c r="B88" s="28" t="s">
        <v>747</v>
      </c>
      <c r="C88" s="28" t="s">
        <v>713</v>
      </c>
      <c r="D88" s="28" t="s">
        <v>436</v>
      </c>
      <c r="E88" s="28" t="s">
        <v>409</v>
      </c>
      <c r="F88" s="206">
        <f ca="1">MATCH($C88,_xlfn.ANCHORARRAY(Health!$C$8),0)</f>
        <v>83</v>
      </c>
      <c r="G88" s="22" cm="1">
        <f t="array" aca="1" ref="G88" ca="1">IF(Parameters!$D$31, SUM(IF(ISNUMBER(R88:W88),(IF(R88:W88&gt;=Parameters!$D$37,1,"")),""))+0.5*(SUM(IF(ISNUMBER(R88:W88),(IF(R88:W88&gt;=Parameters!$D$38,1,"")),""))-SUM(IF(ISNUMBER(R88:W88),(IF(R88:W88&gt;=Parameters!$D$37,1,"")),""))),0) +
   IF(Parameters!$D$32,SUM(IF(ISNUMBER(R88:W88),(IF(R88:W88&gt;=Parameters!$D$41,1,"")),"")),0) +
   IF(Parameters!$D$33,AVERAGE(IF(ISNUMBER(R88:W88),R88:W88)),0) +
   IF(Parameters!$D$34,IF(OR(IF(ISNUMBER(R88:W88),R88:W88)=0),0,GEOMEAN(IF(ISNUMBER(R88:W88),R88:W88))),0)</f>
        <v>0</v>
      </c>
      <c r="H88" s="23">
        <f t="shared" ca="1" si="6"/>
        <v>0</v>
      </c>
      <c r="I88" s="116" t="str">
        <f t="shared" si="7"/>
        <v>!!</v>
      </c>
      <c r="J88" s="22" cm="1">
        <f t="array" aca="1" ref="J88" ca="1">IF(Parameters!$D$31, SUM(IF(ISNUMBER(Y88:AD88),(IF(Y88:AD88&gt;=Parameters!$D$41,1,"")),""))+0.5*(SUM(IF(ISNUMBER(Y88:AD88),(IF(Y88:AD88&gt;=Parameters!$D$42,1,"")),""))-SUM(IF(ISNUMBER(Y88:AD88),(IF(Y88:AD88&gt;=Parameters!$D$41,1,"")),""))),0) +
   IF(Parameters!$D$32,SUM(IF(ISNUMBER(Y88:AD88),(IF(Y88:AD88&gt;=Parameters!$D$41,1,"")),"")),0) +
   IF(Parameters!$D$33,AVERAGE(IF(ISNUMBER(Y88:AD88),Y88:AD88)),0) +
   IF(Parameters!$D$34,IF(OR(IF(ISNUMBER(Y88:AD88),Y88:AD88)=0),0,GEOMEAN(IF(ISNUMBER(Y88:AD88),Y88:AD88))),0)</f>
        <v>0</v>
      </c>
      <c r="K88" s="23">
        <f t="shared" ca="1" si="8"/>
        <v>0</v>
      </c>
      <c r="L88" s="116" t="str">
        <f t="shared" si="9"/>
        <v>!!</v>
      </c>
      <c r="M88" s="21" cm="1">
        <f t="array" aca="1" ref="M88" ca="1">IF(Parameters!$D$31, SUM(IF(ISNUMBER(AF88:AK88),(IF(AF88:AK88&gt;=Parameters!$D$41,1,"")),""))+0.5*(SUM(IF(ISNUMBER(AF88:AK88),(IF(AF88:AK88&gt;=Parameters!$D$42,1,"")),""))-SUM(IF(ISNUMBER(AF88:AK88),(IF(AF88:AK88&gt;=Parameters!$D$41,1,"")),""))),0) +
   IF(Parameters!$D$32,SUM(IF(ISNUMBER(AF88:AK88),(IF(AF88:AK88&gt;=Parameters!$D$41,1,"")),"")),0) +
   IF(Parameters!$D$33,AVERAGE(IF(ISNUMBER(AF88:AK88),AF88:AK88)),0) +
   IF(Parameters!$D$34,IF(OR(IF(ISNUMBER(AF88:AK88),AF88:AK88)=0),0,GEOMEAN(IF(ISNUMBER(AF88:AK88),AF88:AK88))),0)</f>
        <v>0</v>
      </c>
      <c r="N88" s="23">
        <f t="shared" ca="1" si="10"/>
        <v>0</v>
      </c>
      <c r="O88" s="116" t="str">
        <f t="shared" si="11"/>
        <v>!</v>
      </c>
      <c r="P88" s="24"/>
      <c r="Q88" s="49"/>
      <c r="R88" s="25">
        <f ca="1">IFERROR(INDEX(Health!$G$8:$G$225,MATCH($C88,_xlfn.ANCHORARRAY(Health!$C$8),0)),NA())</f>
        <v>0</v>
      </c>
      <c r="S88" s="25">
        <f ca="1">IFERROR(INDEX(Food!$G$8:$G$225,MATCH($C88,_xlfn.ANCHORARRAY(Food!$C$8),0)),NA())</f>
        <v>0</v>
      </c>
      <c r="T88" s="25">
        <f ca="1">IFERROR(INDEX(Macro!$G$8:$G$225,MATCH($C88,_xlfn.ANCHORARRAY(Macro!$C$8),0)),NA())</f>
        <v>0</v>
      </c>
      <c r="U88" s="25">
        <f ca="1">IFERROR(INDEX(Socioeconomic!$G$8:$G$225,MATCH($C88,_xlfn.ANCHORARRAY(Socioeconomic!$C$8),0)),NA())</f>
        <v>0</v>
      </c>
      <c r="V88" s="25">
        <f ca="1">IFERROR(INDEX('Natural Hazard'!$G$8:$G$225,MATCH($C88,_xlfn.ANCHORARRAY('Natural Hazard'!$C$8),0)),NA())</f>
        <v>0</v>
      </c>
      <c r="W88" s="25">
        <f ca="1">IFERROR(INDEX(Conflict!$G$8:$G$225,MATCH($C88,_xlfn.ANCHORARRAY(Conflict!$C$8),0)),NA())</f>
        <v>0</v>
      </c>
      <c r="X88" s="50"/>
      <c r="Y88" s="25" t="e">
        <f ca="1">IFERROR(INDEX(Health!$H$8:$H$225,MATCH($C88,_xlfn.ANCHORARRAY(Health!$C$8),0)),NA())</f>
        <v>#N/A</v>
      </c>
      <c r="Z88" s="25">
        <f ca="1">IFERROR(INDEX(Food!$H$8:$H$225,MATCH($C88,_xlfn.ANCHORARRAY(Food!$C$8),0)),NA())</f>
        <v>0.71770334928229496</v>
      </c>
      <c r="AA88" s="25">
        <f ca="1">IFERROR(INDEX(Macro!$H$8:$H$225,MATCH($C88,_xlfn.ANCHORARRAY(Macro!$C$8),0)),NA())</f>
        <v>0</v>
      </c>
      <c r="AB88" s="25" t="e">
        <f ca="1">IFERROR(INDEX(Socioeconomic!$H$8:$H$225,MATCH($C88,_xlfn.ANCHORARRAY(Socioeconomic!$C$8),0)),NA())</f>
        <v>#N/A</v>
      </c>
      <c r="AC88" s="25" t="e">
        <f ca="1">IFERROR(INDEX('Natural Hazard'!$H$8:$H$225,MATCH($C88,_xlfn.ANCHORARRAY('Natural Hazard'!$C$8),0)),NA())</f>
        <v>#N/A</v>
      </c>
      <c r="AD88" s="25" t="e">
        <f ca="1">IFERROR(INDEX(Conflict!$H$8:$H$225,MATCH($C88,_xlfn.ANCHORARRAY(Conflict!$C$8),0)),NA())</f>
        <v>#N/A</v>
      </c>
      <c r="AE88" s="50"/>
      <c r="AF88" s="25">
        <f ca="1">IFERROR(INDEX(Health!$I$8:$I$225,MATCH($C88,_xlfn.ANCHORARRAY(Health!$C$8),0)),NA())</f>
        <v>0</v>
      </c>
      <c r="AG88" s="25" t="e">
        <f ca="1">IFERROR(INDEX(Food!$I$8:$I$225,MATCH($C88,_xlfn.ANCHORARRAY(Food!$C$8),0)),NA())</f>
        <v>#N/A</v>
      </c>
      <c r="AH88" s="25">
        <f ca="1">IFERROR(INDEX(Macro!$I$8:$I$225,MATCH($C88,_xlfn.ANCHORARRAY(Macro!$C$8),0)),NA())</f>
        <v>0.78715488545134105</v>
      </c>
      <c r="AI88" s="25">
        <f ca="1">IFERROR(INDEX(Socioeconomic!$I$8:$I$225,MATCH($C88,_xlfn.ANCHORARRAY(Socioeconomic!$C$8),0)),NA())</f>
        <v>0</v>
      </c>
      <c r="AJ88" s="25">
        <f ca="1">IFERROR(INDEX('Natural Hazard'!$I$8:$I$225,MATCH($C88,_xlfn.ANCHORARRAY('Natural Hazard'!$C$8),0)),NA())</f>
        <v>0</v>
      </c>
      <c r="AK88" s="25">
        <f ca="1">IFERROR(INDEX(Conflict!$I$8:$I$225,MATCH($C88,_xlfn.ANCHORARRAY(Conflict!$C$8),0)),NA())</f>
        <v>0</v>
      </c>
      <c r="AL88" s="49"/>
      <c r="AM88" s="25">
        <f>IFERROR(INDEX('Data Reliability'!$G$6:$G$409,MATCH($C88,'Data Reliability'!$E$6:$E$409,0)),NA())</f>
        <v>0.83333333333333304</v>
      </c>
      <c r="AN88" s="25">
        <f>IFERROR(INDEX('Data Reliability'!$H$6:$H$409,MATCH($C88,'Data Reliability'!$E$6:$E$409,0)),NA())</f>
        <v>0.65833333333333299</v>
      </c>
    </row>
    <row r="89" spans="2:40" x14ac:dyDescent="0.2">
      <c r="B89" s="28" t="s">
        <v>141</v>
      </c>
      <c r="C89" s="28" t="s">
        <v>142</v>
      </c>
      <c r="D89" s="28" t="s">
        <v>435</v>
      </c>
      <c r="E89" s="28" t="s">
        <v>429</v>
      </c>
      <c r="F89" s="206">
        <f ca="1">MATCH($C89,_xlfn.ANCHORARRAY(Health!$C$8),0)</f>
        <v>84</v>
      </c>
      <c r="G89" s="22" cm="1">
        <f t="array" aca="1" ref="G89" ca="1">IF(Parameters!$D$31, SUM(IF(ISNUMBER(R89:W89),(IF(R89:W89&gt;=Parameters!$D$37,1,"")),""))+0.5*(SUM(IF(ISNUMBER(R89:W89),(IF(R89:W89&gt;=Parameters!$D$38,1,"")),""))-SUM(IF(ISNUMBER(R89:W89),(IF(R89:W89&gt;=Parameters!$D$37,1,"")),""))),0) +
   IF(Parameters!$D$32,SUM(IF(ISNUMBER(R89:W89),(IF(R89:W89&gt;=Parameters!$D$41,1,"")),"")),0) +
   IF(Parameters!$D$33,AVERAGE(IF(ISNUMBER(R89:W89),R89:W89)),0) +
   IF(Parameters!$D$34,IF(OR(IF(ISNUMBER(R89:W89),R89:W89)=0),0,GEOMEAN(IF(ISNUMBER(R89:W89),R89:W89))),0)</f>
        <v>2</v>
      </c>
      <c r="H89" s="23">
        <f t="shared" ca="1" si="6"/>
        <v>2</v>
      </c>
      <c r="I89" s="116" t="str">
        <f t="shared" si="7"/>
        <v/>
      </c>
      <c r="J89" s="22" cm="1">
        <f t="array" aca="1" ref="J89" ca="1">IF(Parameters!$D$31, SUM(IF(ISNUMBER(Y89:AD89),(IF(Y89:AD89&gt;=Parameters!$D$41,1,"")),""))+0.5*(SUM(IF(ISNUMBER(Y89:AD89),(IF(Y89:AD89&gt;=Parameters!$D$42,1,"")),""))-SUM(IF(ISNUMBER(Y89:AD89),(IF(Y89:AD89&gt;=Parameters!$D$41,1,"")),""))),0) +
   IF(Parameters!$D$32,SUM(IF(ISNUMBER(Y89:AD89),(IF(Y89:AD89&gt;=Parameters!$D$41,1,"")),"")),0) +
   IF(Parameters!$D$33,AVERAGE(IF(ISNUMBER(Y89:AD89),Y89:AD89)),0) +
   IF(Parameters!$D$34,IF(OR(IF(ISNUMBER(Y89:AD89),Y89:AD89)=0),0,GEOMEAN(IF(ISNUMBER(Y89:AD89),Y89:AD89))),0)</f>
        <v>1.5</v>
      </c>
      <c r="K89" s="23">
        <f t="shared" ca="1" si="8"/>
        <v>1.5</v>
      </c>
      <c r="L89" s="116" t="str">
        <f t="shared" si="9"/>
        <v/>
      </c>
      <c r="M89" s="21" cm="1">
        <f t="array" aca="1" ref="M89" ca="1">IF(Parameters!$D$31, SUM(IF(ISNUMBER(AF89:AK89),(IF(AF89:AK89&gt;=Parameters!$D$41,1,"")),""))+0.5*(SUM(IF(ISNUMBER(AF89:AK89),(IF(AF89:AK89&gt;=Parameters!$D$42,1,"")),""))-SUM(IF(ISNUMBER(AF89:AK89),(IF(AF89:AK89&gt;=Parameters!$D$41,1,"")),""))),0) +
   IF(Parameters!$D$32,SUM(IF(ISNUMBER(AF89:AK89),(IF(AF89:AK89&gt;=Parameters!$D$41,1,"")),"")),0) +
   IF(Parameters!$D$33,AVERAGE(IF(ISNUMBER(AF89:AK89),AF89:AK89)),0) +
   IF(Parameters!$D$34,IF(OR(IF(ISNUMBER(AF89:AK89),AF89:AK89)=0),0,GEOMEAN(IF(ISNUMBER(AF89:AK89),AF89:AK89))),0)</f>
        <v>1.5</v>
      </c>
      <c r="N89" s="23">
        <f t="shared" ca="1" si="10"/>
        <v>1.5</v>
      </c>
      <c r="O89" s="116" t="str">
        <f t="shared" si="11"/>
        <v>!</v>
      </c>
      <c r="P89" s="24"/>
      <c r="Q89" s="49"/>
      <c r="R89" s="25">
        <f ca="1">IFERROR(INDEX(Health!$G$8:$G$225,MATCH($C89,_xlfn.ANCHORARRAY(Health!$C$8),0)),NA())</f>
        <v>0</v>
      </c>
      <c r="S89" s="25">
        <f ca="1">IFERROR(INDEX(Food!$G$8:$G$225,MATCH($C89,_xlfn.ANCHORARRAY(Food!$C$8),0)),NA())</f>
        <v>4.8990976799397608</v>
      </c>
      <c r="T89" s="25">
        <f ca="1">IFERROR(INDEX(Macro!$G$8:$G$225,MATCH($C89,_xlfn.ANCHORARRAY(Macro!$C$8),0)),NA())</f>
        <v>4.3887887140729527</v>
      </c>
      <c r="U89" s="25">
        <f ca="1">IFERROR(INDEX(Socioeconomic!$G$8:$G$225,MATCH($C89,_xlfn.ANCHORARRAY(Socioeconomic!$C$8),0)),NA())</f>
        <v>5.1916141172911772</v>
      </c>
      <c r="V89" s="25">
        <f ca="1">IFERROR(INDEX('Natural Hazard'!$G$8:$G$225,MATCH($C89,_xlfn.ANCHORARRAY('Natural Hazard'!$C$8),0)),NA())</f>
        <v>9.5742710775633775</v>
      </c>
      <c r="W89" s="25">
        <f ca="1">IFERROR(INDEX(Conflict!$G$8:$G$225,MATCH($C89,_xlfn.ANCHORARRAY(Conflict!$C$8),0)),NA())</f>
        <v>6.2314025550361833</v>
      </c>
      <c r="X89" s="50"/>
      <c r="Y89" s="25">
        <f ca="1">IFERROR(INDEX(Health!$H$8:$H$225,MATCH($C89,_xlfn.ANCHORARRAY(Health!$C$8),0)),NA())</f>
        <v>8.5364431486880399</v>
      </c>
      <c r="Z89" s="25">
        <f ca="1">IFERROR(INDEX(Food!$H$8:$H$225,MATCH($C89,_xlfn.ANCHORARRAY(Food!$C$8),0)),NA())</f>
        <v>4.8002316155182303</v>
      </c>
      <c r="AA89" s="25">
        <f ca="1">IFERROR(INDEX(Macro!$H$8:$H$225,MATCH($C89,_xlfn.ANCHORARRAY(Macro!$C$8),0)),NA())</f>
        <v>2.89148467919417</v>
      </c>
      <c r="AB89" s="25">
        <f ca="1">IFERROR(INDEX(Socioeconomic!$H$8:$H$225,MATCH($C89,_xlfn.ANCHORARRAY(Socioeconomic!$C$8),0)),NA())</f>
        <v>8.1428571428571406</v>
      </c>
      <c r="AC89" s="25">
        <f ca="1">IFERROR(INDEX('Natural Hazard'!$H$8:$H$225,MATCH($C89,_xlfn.ANCHORARRAY('Natural Hazard'!$C$8),0)),NA())</f>
        <v>9.1666666666666607</v>
      </c>
      <c r="AD89" s="25">
        <f ca="1">IFERROR(INDEX(Conflict!$H$8:$H$225,MATCH($C89,_xlfn.ANCHORARRAY(Conflict!$C$8),0)),NA())</f>
        <v>3.9292644205327099</v>
      </c>
      <c r="AE89" s="50"/>
      <c r="AF89" s="25">
        <f ca="1">IFERROR(INDEX(Health!$I$8:$I$225,MATCH($C89,_xlfn.ANCHORARRAY(Health!$C$8),0)),NA())</f>
        <v>0</v>
      </c>
      <c r="AG89" s="25">
        <f ca="1">IFERROR(INDEX(Food!$I$8:$I$225,MATCH($C89,_xlfn.ANCHORARRAY(Food!$C$8),0)),NA())</f>
        <v>5</v>
      </c>
      <c r="AH89" s="25">
        <f ca="1">IFERROR(INDEX(Macro!$I$8:$I$225,MATCH($C89,_xlfn.ANCHORARRAY(Macro!$C$8),0)),NA())</f>
        <v>6.6614450753867098</v>
      </c>
      <c r="AI89" s="25">
        <f ca="1">IFERROR(INDEX(Socioeconomic!$I$8:$I$225,MATCH($C89,_xlfn.ANCHORARRAY(Socioeconomic!$C$8),0)),NA())</f>
        <v>3.3099999999999898</v>
      </c>
      <c r="AJ89" s="25">
        <f ca="1">IFERROR(INDEX('Natural Hazard'!$I$8:$I$225,MATCH($C89,_xlfn.ANCHORARRAY('Natural Hazard'!$C$8),0)),NA())</f>
        <v>10</v>
      </c>
      <c r="AK89" s="25">
        <f ca="1">IFERROR(INDEX(Conflict!$I$8:$I$225,MATCH($C89,_xlfn.ANCHORARRAY(Conflict!$C$8),0)),NA())</f>
        <v>9.8823529411764692</v>
      </c>
      <c r="AL89" s="49"/>
      <c r="AM89" s="25">
        <f>IFERROR(INDEX('Data Reliability'!$G$6:$G$409,MATCH($C89,'Data Reliability'!$E$6:$E$409,0)),NA())</f>
        <v>8.3333333333333301E-2</v>
      </c>
      <c r="AN89" s="25">
        <f>IFERROR(INDEX('Data Reliability'!$H$6:$H$409,MATCH($C89,'Data Reliability'!$E$6:$E$409,0)),NA())</f>
        <v>0.42777777777777798</v>
      </c>
    </row>
    <row r="90" spans="2:40" x14ac:dyDescent="0.2">
      <c r="B90" s="28" t="s">
        <v>143</v>
      </c>
      <c r="C90" s="28" t="s">
        <v>144</v>
      </c>
      <c r="D90" s="28" t="s">
        <v>433</v>
      </c>
      <c r="E90" s="28" t="s">
        <v>430</v>
      </c>
      <c r="F90" s="206">
        <f ca="1">MATCH($C90,_xlfn.ANCHORARRAY(Health!$C$8),0)</f>
        <v>85</v>
      </c>
      <c r="G90" s="22" cm="1">
        <f t="array" aca="1" ref="G90" ca="1">IF(Parameters!$D$31, SUM(IF(ISNUMBER(R90:W90),(IF(R90:W90&gt;=Parameters!$D$37,1,"")),""))+0.5*(SUM(IF(ISNUMBER(R90:W90),(IF(R90:W90&gt;=Parameters!$D$38,1,"")),""))-SUM(IF(ISNUMBER(R90:W90),(IF(R90:W90&gt;=Parameters!$D$37,1,"")),""))),0) +
   IF(Parameters!$D$32,SUM(IF(ISNUMBER(R90:W90),(IF(R90:W90&gt;=Parameters!$D$41,1,"")),"")),0) +
   IF(Parameters!$D$33,AVERAGE(IF(ISNUMBER(R90:W90),R90:W90)),0) +
   IF(Parameters!$D$34,IF(OR(IF(ISNUMBER(R90:W90),R90:W90)=0),0,GEOMEAN(IF(ISNUMBER(R90:W90),R90:W90))),0)</f>
        <v>0</v>
      </c>
      <c r="H90" s="23">
        <f t="shared" ca="1" si="6"/>
        <v>0</v>
      </c>
      <c r="I90" s="116" t="str">
        <f t="shared" si="7"/>
        <v>!</v>
      </c>
      <c r="J90" s="22" cm="1">
        <f t="array" aca="1" ref="J90" ca="1">IF(Parameters!$D$31, SUM(IF(ISNUMBER(Y90:AD90),(IF(Y90:AD90&gt;=Parameters!$D$41,1,"")),""))+0.5*(SUM(IF(ISNUMBER(Y90:AD90),(IF(Y90:AD90&gt;=Parameters!$D$42,1,"")),""))-SUM(IF(ISNUMBER(Y90:AD90),(IF(Y90:AD90&gt;=Parameters!$D$41,1,"")),""))),0) +
   IF(Parameters!$D$32,SUM(IF(ISNUMBER(Y90:AD90),(IF(Y90:AD90&gt;=Parameters!$D$41,1,"")),"")),0) +
   IF(Parameters!$D$33,AVERAGE(IF(ISNUMBER(Y90:AD90),Y90:AD90)),0) +
   IF(Parameters!$D$34,IF(OR(IF(ISNUMBER(Y90:AD90),Y90:AD90)=0),0,GEOMEAN(IF(ISNUMBER(Y90:AD90),Y90:AD90))),0)</f>
        <v>0</v>
      </c>
      <c r="K90" s="23">
        <f t="shared" ca="1" si="8"/>
        <v>0</v>
      </c>
      <c r="L90" s="116" t="str">
        <f t="shared" si="9"/>
        <v/>
      </c>
      <c r="M90" s="21" cm="1">
        <f t="array" aca="1" ref="M90" ca="1">IF(Parameters!$D$31, SUM(IF(ISNUMBER(AF90:AK90),(IF(AF90:AK90&gt;=Parameters!$D$41,1,"")),""))+0.5*(SUM(IF(ISNUMBER(AF90:AK90),(IF(AF90:AK90&gt;=Parameters!$D$42,1,"")),""))-SUM(IF(ISNUMBER(AF90:AK90),(IF(AF90:AK90&gt;=Parameters!$D$41,1,"")),""))),0) +
   IF(Parameters!$D$32,SUM(IF(ISNUMBER(AF90:AK90),(IF(AF90:AK90&gt;=Parameters!$D$41,1,"")),"")),0) +
   IF(Parameters!$D$33,AVERAGE(IF(ISNUMBER(AF90:AK90),AF90:AK90)),0) +
   IF(Parameters!$D$34,IF(OR(IF(ISNUMBER(AF90:AK90),AF90:AK90)=0),0,GEOMEAN(IF(ISNUMBER(AF90:AK90),AF90:AK90))),0)</f>
        <v>0.5</v>
      </c>
      <c r="N90" s="23">
        <f t="shared" ca="1" si="10"/>
        <v>0.5</v>
      </c>
      <c r="O90" s="116" t="str">
        <f t="shared" si="11"/>
        <v>!</v>
      </c>
      <c r="P90" s="24"/>
      <c r="Q90" s="49"/>
      <c r="R90" s="25">
        <f ca="1">IFERROR(INDEX(Health!$G$8:$G$225,MATCH($C90,_xlfn.ANCHORARRAY(Health!$C$8),0)),NA())</f>
        <v>0</v>
      </c>
      <c r="S90" s="25">
        <f ca="1">IFERROR(INDEX(Food!$G$8:$G$225,MATCH($C90,_xlfn.ANCHORARRAY(Food!$C$8),0)),NA())</f>
        <v>0</v>
      </c>
      <c r="T90" s="25">
        <f ca="1">IFERROR(INDEX(Macro!$G$8:$G$225,MATCH($C90,_xlfn.ANCHORARRAY(Macro!$C$8),0)),NA())</f>
        <v>3.0183266723861841</v>
      </c>
      <c r="U90" s="25">
        <f ca="1">IFERROR(INDEX(Socioeconomic!$G$8:$G$225,MATCH($C90,_xlfn.ANCHORARRAY(Socioeconomic!$C$8),0)),NA())</f>
        <v>0</v>
      </c>
      <c r="V90" s="25">
        <f ca="1">IFERROR(INDEX('Natural Hazard'!$G$8:$G$225,MATCH($C90,_xlfn.ANCHORARRAY('Natural Hazard'!$C$8),0)),NA())</f>
        <v>0</v>
      </c>
      <c r="W90" s="25">
        <f ca="1">IFERROR(INDEX(Conflict!$G$8:$G$225,MATCH($C90,_xlfn.ANCHORARRAY(Conflict!$C$8),0)),NA())</f>
        <v>0</v>
      </c>
      <c r="X90" s="50"/>
      <c r="Y90" s="25">
        <f ca="1">IFERROR(INDEX(Health!$H$8:$H$225,MATCH($C90,_xlfn.ANCHORARRAY(Health!$C$8),0)),NA())</f>
        <v>1.9475218658892099</v>
      </c>
      <c r="Z90" s="25">
        <f ca="1">IFERROR(INDEX(Food!$H$8:$H$225,MATCH($C90,_xlfn.ANCHORARRAY(Food!$C$8),0)),NA())</f>
        <v>1.2200956937798999</v>
      </c>
      <c r="AA90" s="25">
        <f ca="1">IFERROR(INDEX(Macro!$H$8:$H$225,MATCH($C90,_xlfn.ANCHORARRAY(Macro!$C$8),0)),NA())</f>
        <v>2.5819245930977699</v>
      </c>
      <c r="AB90" s="25">
        <f ca="1">IFERROR(INDEX(Socioeconomic!$H$8:$H$225,MATCH($C90,_xlfn.ANCHORARRAY(Socioeconomic!$C$8),0)),NA())</f>
        <v>1.4285714285714199</v>
      </c>
      <c r="AC90" s="25">
        <f ca="1">IFERROR(INDEX('Natural Hazard'!$H$8:$H$225,MATCH($C90,_xlfn.ANCHORARRAY('Natural Hazard'!$C$8),0)),NA())</f>
        <v>5.9999999999999902</v>
      </c>
      <c r="AD90" s="25">
        <f ca="1">IFERROR(INDEX(Conflict!$H$8:$H$225,MATCH($C90,_xlfn.ANCHORARRAY(Conflict!$C$8),0)),NA())</f>
        <v>0</v>
      </c>
      <c r="AE90" s="50"/>
      <c r="AF90" s="25">
        <f ca="1">IFERROR(INDEX(Health!$I$8:$I$225,MATCH($C90,_xlfn.ANCHORARRAY(Health!$C$8),0)),NA())</f>
        <v>0</v>
      </c>
      <c r="AG90" s="25" t="e">
        <f ca="1">IFERROR(INDEX(Food!$I$8:$I$225,MATCH($C90,_xlfn.ANCHORARRAY(Food!$C$8),0)),NA())</f>
        <v>#N/A</v>
      </c>
      <c r="AH90" s="25">
        <f ca="1">IFERROR(INDEX(Macro!$I$8:$I$225,MATCH($C90,_xlfn.ANCHORARRAY(Macro!$C$8),0)),NA())</f>
        <v>3.5284903074211802</v>
      </c>
      <c r="AI90" s="25">
        <f ca="1">IFERROR(INDEX(Socioeconomic!$I$8:$I$225,MATCH($C90,_xlfn.ANCHORARRAY(Socioeconomic!$C$8),0)),NA())</f>
        <v>0</v>
      </c>
      <c r="AJ90" s="25">
        <f ca="1">IFERROR(INDEX('Natural Hazard'!$I$8:$I$225,MATCH($C90,_xlfn.ANCHORARRAY('Natural Hazard'!$C$8),0)),NA())</f>
        <v>0</v>
      </c>
      <c r="AK90" s="25">
        <f ca="1">IFERROR(INDEX(Conflict!$I$8:$I$225,MATCH($C90,_xlfn.ANCHORARRAY(Conflict!$C$8),0)),NA())</f>
        <v>7</v>
      </c>
      <c r="AL90" s="49"/>
      <c r="AM90" s="25">
        <f>IFERROR(INDEX('Data Reliability'!$G$6:$G$409,MATCH($C90,'Data Reliability'!$E$6:$E$409,0)),NA())</f>
        <v>0.16666666666666699</v>
      </c>
      <c r="AN90" s="25">
        <f>IFERROR(INDEX('Data Reliability'!$H$6:$H$409,MATCH($C90,'Data Reliability'!$E$6:$E$409,0)),NA())</f>
        <v>0.54166666666666696</v>
      </c>
    </row>
    <row r="91" spans="2:40" x14ac:dyDescent="0.2">
      <c r="B91" s="28" t="s">
        <v>145</v>
      </c>
      <c r="C91" s="28" t="s">
        <v>146</v>
      </c>
      <c r="D91" s="28" t="s">
        <v>435</v>
      </c>
      <c r="E91" s="28" t="s">
        <v>429</v>
      </c>
      <c r="F91" s="206">
        <f ca="1">MATCH($C91,_xlfn.ANCHORARRAY(Health!$C$8),0)</f>
        <v>86</v>
      </c>
      <c r="G91" s="22" cm="1">
        <f t="array" aca="1" ref="G91" ca="1">IF(Parameters!$D$31, SUM(IF(ISNUMBER(R91:W91),(IF(R91:W91&gt;=Parameters!$D$37,1,"")),""))+0.5*(SUM(IF(ISNUMBER(R91:W91),(IF(R91:W91&gt;=Parameters!$D$38,1,"")),""))-SUM(IF(ISNUMBER(R91:W91),(IF(R91:W91&gt;=Parameters!$D$37,1,"")),""))),0) +
   IF(Parameters!$D$32,SUM(IF(ISNUMBER(R91:W91),(IF(R91:W91&gt;=Parameters!$D$41,1,"")),"")),0) +
   IF(Parameters!$D$33,AVERAGE(IF(ISNUMBER(R91:W91),R91:W91)),0) +
   IF(Parameters!$D$34,IF(OR(IF(ISNUMBER(R91:W91),R91:W91)=0),0,GEOMEAN(IF(ISNUMBER(R91:W91),R91:W91))),0)</f>
        <v>5.5</v>
      </c>
      <c r="H91" s="23">
        <f t="shared" ca="1" si="6"/>
        <v>5.5</v>
      </c>
      <c r="I91" s="116" t="str">
        <f t="shared" si="7"/>
        <v/>
      </c>
      <c r="J91" s="22" cm="1">
        <f t="array" aca="1" ref="J91" ca="1">IF(Parameters!$D$31, SUM(IF(ISNUMBER(Y91:AD91),(IF(Y91:AD91&gt;=Parameters!$D$41,1,"")),""))+0.5*(SUM(IF(ISNUMBER(Y91:AD91),(IF(Y91:AD91&gt;=Parameters!$D$42,1,"")),""))-SUM(IF(ISNUMBER(Y91:AD91),(IF(Y91:AD91&gt;=Parameters!$D$41,1,"")),""))),0) +
   IF(Parameters!$D$32,SUM(IF(ISNUMBER(Y91:AD91),(IF(Y91:AD91&gt;=Parameters!$D$41,1,"")),"")),0) +
   IF(Parameters!$D$33,AVERAGE(IF(ISNUMBER(Y91:AD91),Y91:AD91)),0) +
   IF(Parameters!$D$34,IF(OR(IF(ISNUMBER(Y91:AD91),Y91:AD91)=0),0,GEOMEAN(IF(ISNUMBER(Y91:AD91),Y91:AD91))),0)</f>
        <v>4.5</v>
      </c>
      <c r="K91" s="23">
        <f t="shared" ca="1" si="8"/>
        <v>4.5</v>
      </c>
      <c r="L91" s="116" t="str">
        <f t="shared" si="9"/>
        <v/>
      </c>
      <c r="M91" s="21" cm="1">
        <f t="array" aca="1" ref="M91" ca="1">IF(Parameters!$D$31, SUM(IF(ISNUMBER(AF91:AK91),(IF(AF91:AK91&gt;=Parameters!$D$41,1,"")),""))+0.5*(SUM(IF(ISNUMBER(AF91:AK91),(IF(AF91:AK91&gt;=Parameters!$D$42,1,"")),""))-SUM(IF(ISNUMBER(AF91:AK91),(IF(AF91:AK91&gt;=Parameters!$D$41,1,"")),""))),0) +
   IF(Parameters!$D$32,SUM(IF(ISNUMBER(AF91:AK91),(IF(AF91:AK91&gt;=Parameters!$D$41,1,"")),"")),0) +
   IF(Parameters!$D$33,AVERAGE(IF(ISNUMBER(AF91:AK91),AF91:AK91)),0) +
   IF(Parameters!$D$34,IF(OR(IF(ISNUMBER(AF91:AK91),AF91:AK91)=0),0,GEOMEAN(IF(ISNUMBER(AF91:AK91),AF91:AK91))),0)</f>
        <v>4.5</v>
      </c>
      <c r="N91" s="23">
        <f t="shared" ca="1" si="10"/>
        <v>4.5</v>
      </c>
      <c r="O91" s="116" t="str">
        <f t="shared" si="11"/>
        <v/>
      </c>
      <c r="P91" s="24"/>
      <c r="Q91" s="49"/>
      <c r="R91" s="25">
        <f ca="1">IFERROR(INDEX(Health!$G$8:$G$225,MATCH($C91,_xlfn.ANCHORARRAY(Health!$C$8),0)),NA())</f>
        <v>8.5509960547118027</v>
      </c>
      <c r="S91" s="25">
        <f ca="1">IFERROR(INDEX(Food!$G$8:$G$225,MATCH($C91,_xlfn.ANCHORARRAY(Food!$C$8),0)),NA())</f>
        <v>10</v>
      </c>
      <c r="T91" s="25">
        <f ca="1">IFERROR(INDEX(Macro!$G$8:$G$225,MATCH($C91,_xlfn.ANCHORARRAY(Macro!$C$8),0)),NA())</f>
        <v>5.4454649408498961</v>
      </c>
      <c r="U91" s="25">
        <f ca="1">IFERROR(INDEX(Socioeconomic!$G$8:$G$225,MATCH($C91,_xlfn.ANCHORARRAY(Socioeconomic!$C$8),0)),NA())</f>
        <v>9.3531339685047161</v>
      </c>
      <c r="V91" s="25">
        <f ca="1">IFERROR(INDEX('Natural Hazard'!$G$8:$G$225,MATCH($C91,_xlfn.ANCHORARRAY('Natural Hazard'!$C$8),0)),NA())</f>
        <v>10</v>
      </c>
      <c r="W91" s="25">
        <f ca="1">IFERROR(INDEX(Conflict!$G$8:$G$225,MATCH($C91,_xlfn.ANCHORARRAY(Conflict!$C$8),0)),NA())</f>
        <v>10</v>
      </c>
      <c r="X91" s="50"/>
      <c r="Y91" s="25">
        <f ca="1">IFERROR(INDEX(Health!$H$8:$H$225,MATCH($C91,_xlfn.ANCHORARRAY(Health!$C$8),0)),NA())</f>
        <v>7.3119533527696801</v>
      </c>
      <c r="Z91" s="25">
        <f ca="1">IFERROR(INDEX(Food!$H$8:$H$225,MATCH($C91,_xlfn.ANCHORARRAY(Food!$C$8),0)),NA())</f>
        <v>10</v>
      </c>
      <c r="AA91" s="25">
        <f ca="1">IFERROR(INDEX(Macro!$H$8:$H$225,MATCH($C91,_xlfn.ANCHORARRAY(Macro!$C$8),0)),NA())</f>
        <v>7.2736946479963196</v>
      </c>
      <c r="AB91" s="25">
        <f ca="1">IFERROR(INDEX(Socioeconomic!$H$8:$H$225,MATCH($C91,_xlfn.ANCHORARRAY(Socioeconomic!$C$8),0)),NA())</f>
        <v>9.4285714285714199</v>
      </c>
      <c r="AC91" s="25">
        <f ca="1">IFERROR(INDEX('Natural Hazard'!$H$8:$H$225,MATCH($C91,_xlfn.ANCHORARRAY('Natural Hazard'!$C$8),0)),NA())</f>
        <v>10</v>
      </c>
      <c r="AD91" s="25">
        <f ca="1">IFERROR(INDEX(Conflict!$H$8:$H$225,MATCH($C91,_xlfn.ANCHORARRAY(Conflict!$C$8),0)),NA())</f>
        <v>10</v>
      </c>
      <c r="AE91" s="50"/>
      <c r="AF91" s="25">
        <f ca="1">IFERROR(INDEX(Health!$I$8:$I$225,MATCH($C91,_xlfn.ANCHORARRAY(Health!$C$8),0)),NA())</f>
        <v>10</v>
      </c>
      <c r="AG91" s="25">
        <f ca="1">IFERROR(INDEX(Food!$I$8:$I$225,MATCH($C91,_xlfn.ANCHORARRAY(Food!$C$8),0)),NA())</f>
        <v>10</v>
      </c>
      <c r="AH91" s="25">
        <f ca="1">IFERROR(INDEX(Macro!$I$8:$I$225,MATCH($C91,_xlfn.ANCHORARRAY(Macro!$C$8),0)),NA())</f>
        <v>4.0767573918151596</v>
      </c>
      <c r="AI91" s="25">
        <f ca="1">IFERROR(INDEX(Socioeconomic!$I$8:$I$225,MATCH($C91,_xlfn.ANCHORARRAY(Socioeconomic!$C$8),0)),NA())</f>
        <v>9.2783000792360308</v>
      </c>
      <c r="AJ91" s="25">
        <f ca="1">IFERROR(INDEX('Natural Hazard'!$I$8:$I$225,MATCH($C91,_xlfn.ANCHORARRAY('Natural Hazard'!$C$8),0)),NA())</f>
        <v>10</v>
      </c>
      <c r="AK91" s="25">
        <f ca="1">IFERROR(INDEX(Conflict!$I$8:$I$225,MATCH($C91,_xlfn.ANCHORARRAY(Conflict!$C$8),0)),NA())</f>
        <v>10</v>
      </c>
      <c r="AL91" s="49"/>
      <c r="AM91" s="25">
        <f>IFERROR(INDEX('Data Reliability'!$G$6:$G$409,MATCH($C91,'Data Reliability'!$E$6:$E$409,0)),NA())</f>
        <v>8.3333333333333301E-2</v>
      </c>
      <c r="AN91" s="25">
        <f>IFERROR(INDEX('Data Reliability'!$H$6:$H$409,MATCH($C91,'Data Reliability'!$E$6:$E$409,0)),NA())</f>
        <v>0.33055555555555599</v>
      </c>
    </row>
    <row r="92" spans="2:40" x14ac:dyDescent="0.2">
      <c r="B92" s="28" t="s">
        <v>147</v>
      </c>
      <c r="C92" s="28" t="s">
        <v>148</v>
      </c>
      <c r="D92" s="28" t="s">
        <v>433</v>
      </c>
      <c r="E92" s="28" t="s">
        <v>409</v>
      </c>
      <c r="F92" s="206">
        <f ca="1">MATCH($C92,_xlfn.ANCHORARRAY(Health!$C$8),0)</f>
        <v>87</v>
      </c>
      <c r="G92" s="22" cm="1">
        <f t="array" aca="1" ref="G92" ca="1">IF(Parameters!$D$31, SUM(IF(ISNUMBER(R92:W92),(IF(R92:W92&gt;=Parameters!$D$37,1,"")),""))+0.5*(SUM(IF(ISNUMBER(R92:W92),(IF(R92:W92&gt;=Parameters!$D$38,1,"")),""))-SUM(IF(ISNUMBER(R92:W92),(IF(R92:W92&gt;=Parameters!$D$37,1,"")),""))),0) +
   IF(Parameters!$D$32,SUM(IF(ISNUMBER(R92:W92),(IF(R92:W92&gt;=Parameters!$D$41,1,"")),"")),0) +
   IF(Parameters!$D$33,AVERAGE(IF(ISNUMBER(R92:W92),R92:W92)),0) +
   IF(Parameters!$D$34,IF(OR(IF(ISNUMBER(R92:W92),R92:W92)=0),0,GEOMEAN(IF(ISNUMBER(R92:W92),R92:W92))),0)</f>
        <v>0.5</v>
      </c>
      <c r="H92" s="23">
        <f t="shared" ca="1" si="6"/>
        <v>0.5</v>
      </c>
      <c r="I92" s="116" t="str">
        <f t="shared" si="7"/>
        <v/>
      </c>
      <c r="J92" s="22" cm="1">
        <f t="array" aca="1" ref="J92" ca="1">IF(Parameters!$D$31, SUM(IF(ISNUMBER(Y92:AD92),(IF(Y92:AD92&gt;=Parameters!$D$41,1,"")),""))+0.5*(SUM(IF(ISNUMBER(Y92:AD92),(IF(Y92:AD92&gt;=Parameters!$D$42,1,"")),""))-SUM(IF(ISNUMBER(Y92:AD92),(IF(Y92:AD92&gt;=Parameters!$D$41,1,"")),""))),0) +
   IF(Parameters!$D$32,SUM(IF(ISNUMBER(Y92:AD92),(IF(Y92:AD92&gt;=Parameters!$D$41,1,"")),"")),0) +
   IF(Parameters!$D$33,AVERAGE(IF(ISNUMBER(Y92:AD92),Y92:AD92)),0) +
   IF(Parameters!$D$34,IF(OR(IF(ISNUMBER(Y92:AD92),Y92:AD92)=0),0,GEOMEAN(IF(ISNUMBER(Y92:AD92),Y92:AD92))),0)</f>
        <v>0</v>
      </c>
      <c r="K92" s="23">
        <f t="shared" ca="1" si="8"/>
        <v>0</v>
      </c>
      <c r="L92" s="116" t="str">
        <f t="shared" si="9"/>
        <v/>
      </c>
      <c r="M92" s="21" cm="1">
        <f t="array" aca="1" ref="M92" ca="1">IF(Parameters!$D$31, SUM(IF(ISNUMBER(AF92:AK92),(IF(AF92:AK92&gt;=Parameters!$D$41,1,"")),""))+0.5*(SUM(IF(ISNUMBER(AF92:AK92),(IF(AF92:AK92&gt;=Parameters!$D$42,1,"")),""))-SUM(IF(ISNUMBER(AF92:AK92),(IF(AF92:AK92&gt;=Parameters!$D$41,1,"")),""))),0) +
   IF(Parameters!$D$32,SUM(IF(ISNUMBER(AF92:AK92),(IF(AF92:AK92&gt;=Parameters!$D$41,1,"")),"")),0) +
   IF(Parameters!$D$33,AVERAGE(IF(ISNUMBER(AF92:AK92),AF92:AK92)),0) +
   IF(Parameters!$D$34,IF(OR(IF(ISNUMBER(AF92:AK92),AF92:AK92)=0),0,GEOMEAN(IF(ISNUMBER(AF92:AK92),AF92:AK92))),0)</f>
        <v>0.5</v>
      </c>
      <c r="N92" s="23">
        <f t="shared" ca="1" si="10"/>
        <v>0.5</v>
      </c>
      <c r="O92" s="116" t="str">
        <f t="shared" si="11"/>
        <v>!</v>
      </c>
      <c r="P92" s="24"/>
      <c r="Q92" s="49"/>
      <c r="R92" s="25">
        <f ca="1">IFERROR(INDEX(Health!$G$8:$G$225,MATCH($C92,_xlfn.ANCHORARRAY(Health!$C$8),0)),NA())</f>
        <v>0</v>
      </c>
      <c r="S92" s="25">
        <f ca="1">IFERROR(INDEX(Food!$G$8:$G$225,MATCH($C92,_xlfn.ANCHORARRAY(Food!$C$8),0)),NA())</f>
        <v>0</v>
      </c>
      <c r="T92" s="25">
        <f ca="1">IFERROR(INDEX(Macro!$G$8:$G$225,MATCH($C92,_xlfn.ANCHORARRAY(Macro!$C$8),0)),NA())</f>
        <v>5.1449285210826048</v>
      </c>
      <c r="U92" s="25">
        <f ca="1">IFERROR(INDEX(Socioeconomic!$G$8:$G$225,MATCH($C92,_xlfn.ANCHORARRAY(Socioeconomic!$C$8),0)),NA())</f>
        <v>0</v>
      </c>
      <c r="V92" s="25">
        <f ca="1">IFERROR(INDEX('Natural Hazard'!$G$8:$G$225,MATCH($C92,_xlfn.ANCHORARRAY('Natural Hazard'!$C$8),0)),NA())</f>
        <v>0</v>
      </c>
      <c r="W92" s="25">
        <f ca="1">IFERROR(INDEX(Conflict!$G$8:$G$225,MATCH($C92,_xlfn.ANCHORARRAY(Conflict!$C$8),0)),NA())</f>
        <v>0</v>
      </c>
      <c r="X92" s="50"/>
      <c r="Y92" s="25">
        <f ca="1">IFERROR(INDEX(Health!$H$8:$H$225,MATCH($C92,_xlfn.ANCHORARRAY(Health!$C$8),0)),NA())</f>
        <v>0.314868804664724</v>
      </c>
      <c r="Z92" s="25">
        <f ca="1">IFERROR(INDEX(Food!$H$8:$H$225,MATCH($C92,_xlfn.ANCHORARRAY(Food!$C$8),0)),NA())</f>
        <v>1.93398957730167</v>
      </c>
      <c r="AA92" s="25">
        <f ca="1">IFERROR(INDEX(Macro!$H$8:$H$225,MATCH($C92,_xlfn.ANCHORARRAY(Macro!$C$8),0)),NA())</f>
        <v>3.7814699267213201</v>
      </c>
      <c r="AB92" s="25">
        <f ca="1">IFERROR(INDEX(Socioeconomic!$H$8:$H$225,MATCH($C92,_xlfn.ANCHORARRAY(Socioeconomic!$C$8),0)),NA())</f>
        <v>1.71428571428571</v>
      </c>
      <c r="AC92" s="25">
        <f ca="1">IFERROR(INDEX('Natural Hazard'!$H$8:$H$225,MATCH($C92,_xlfn.ANCHORARRAY('Natural Hazard'!$C$8),0)),NA())</f>
        <v>4.1666666666666599</v>
      </c>
      <c r="AD92" s="25">
        <f ca="1">IFERROR(INDEX(Conflict!$H$8:$H$225,MATCH($C92,_xlfn.ANCHORARRAY(Conflict!$C$8),0)),NA())</f>
        <v>0</v>
      </c>
      <c r="AE92" s="50"/>
      <c r="AF92" s="25">
        <f ca="1">IFERROR(INDEX(Health!$I$8:$I$225,MATCH($C92,_xlfn.ANCHORARRAY(Health!$C$8),0)),NA())</f>
        <v>0</v>
      </c>
      <c r="AG92" s="25" t="e">
        <f ca="1">IFERROR(INDEX(Food!$I$8:$I$225,MATCH($C92,_xlfn.ANCHORARRAY(Food!$C$8),0)),NA())</f>
        <v>#N/A</v>
      </c>
      <c r="AH92" s="25">
        <f ca="1">IFERROR(INDEX(Macro!$I$8:$I$225,MATCH($C92,_xlfn.ANCHORARRAY(Macro!$C$8),0)),NA())</f>
        <v>7</v>
      </c>
      <c r="AI92" s="25">
        <f ca="1">IFERROR(INDEX(Socioeconomic!$I$8:$I$225,MATCH($C92,_xlfn.ANCHORARRAY(Socioeconomic!$C$8),0)),NA())</f>
        <v>0</v>
      </c>
      <c r="AJ92" s="25">
        <f ca="1">IFERROR(INDEX('Natural Hazard'!$I$8:$I$225,MATCH($C92,_xlfn.ANCHORARRAY('Natural Hazard'!$C$8),0)),NA())</f>
        <v>0</v>
      </c>
      <c r="AK92" s="25">
        <f ca="1">IFERROR(INDEX(Conflict!$I$8:$I$225,MATCH($C92,_xlfn.ANCHORARRAY(Conflict!$C$8),0)),NA())</f>
        <v>0</v>
      </c>
      <c r="AL92" s="49"/>
      <c r="AM92" s="25">
        <f>IFERROR(INDEX('Data Reliability'!$G$6:$G$409,MATCH($C92,'Data Reliability'!$E$6:$E$409,0)),NA())</f>
        <v>8.3333333333333301E-2</v>
      </c>
      <c r="AN92" s="25">
        <f>IFERROR(INDEX('Data Reliability'!$H$6:$H$409,MATCH($C92,'Data Reliability'!$E$6:$E$409,0)),NA())</f>
        <v>0.55000000000000004</v>
      </c>
    </row>
    <row r="93" spans="2:40" x14ac:dyDescent="0.2">
      <c r="B93" s="28" t="s">
        <v>149</v>
      </c>
      <c r="C93" s="28" t="s">
        <v>150</v>
      </c>
      <c r="D93" s="28" t="s">
        <v>436</v>
      </c>
      <c r="E93" s="28" t="s">
        <v>430</v>
      </c>
      <c r="F93" s="206">
        <f ca="1">MATCH($C93,_xlfn.ANCHORARRAY(Health!$C$8),0)</f>
        <v>88</v>
      </c>
      <c r="G93" s="22" cm="1">
        <f t="array" aca="1" ref="G93" ca="1">IF(Parameters!$D$31, SUM(IF(ISNUMBER(R93:W93),(IF(R93:W93&gt;=Parameters!$D$37,1,"")),""))+0.5*(SUM(IF(ISNUMBER(R93:W93),(IF(R93:W93&gt;=Parameters!$D$38,1,"")),""))-SUM(IF(ISNUMBER(R93:W93),(IF(R93:W93&gt;=Parameters!$D$37,1,"")),""))),0) +
   IF(Parameters!$D$32,SUM(IF(ISNUMBER(R93:W93),(IF(R93:W93&gt;=Parameters!$D$41,1,"")),"")),0) +
   IF(Parameters!$D$33,AVERAGE(IF(ISNUMBER(R93:W93),R93:W93)),0) +
   IF(Parameters!$D$34,IF(OR(IF(ISNUMBER(R93:W93),R93:W93)=0),0,GEOMEAN(IF(ISNUMBER(R93:W93),R93:W93))),0)</f>
        <v>1.5</v>
      </c>
      <c r="H93" s="23">
        <f t="shared" ca="1" si="6"/>
        <v>1.5</v>
      </c>
      <c r="I93" s="116" t="str">
        <f t="shared" si="7"/>
        <v/>
      </c>
      <c r="J93" s="22" cm="1">
        <f t="array" aca="1" ref="J93" ca="1">IF(Parameters!$D$31, SUM(IF(ISNUMBER(Y93:AD93),(IF(Y93:AD93&gt;=Parameters!$D$41,1,"")),""))+0.5*(SUM(IF(ISNUMBER(Y93:AD93),(IF(Y93:AD93&gt;=Parameters!$D$42,1,"")),""))-SUM(IF(ISNUMBER(Y93:AD93),(IF(Y93:AD93&gt;=Parameters!$D$41,1,"")),""))),0) +
   IF(Parameters!$D$32,SUM(IF(ISNUMBER(Y93:AD93),(IF(Y93:AD93&gt;=Parameters!$D$41,1,"")),"")),0) +
   IF(Parameters!$D$33,AVERAGE(IF(ISNUMBER(Y93:AD93),Y93:AD93)),0) +
   IF(Parameters!$D$34,IF(OR(IF(ISNUMBER(Y93:AD93),Y93:AD93)=0),0,GEOMEAN(IF(ISNUMBER(Y93:AD93),Y93:AD93))),0)</f>
        <v>1.5</v>
      </c>
      <c r="K93" s="23">
        <f t="shared" ca="1" si="8"/>
        <v>1.5</v>
      </c>
      <c r="L93" s="116" t="str">
        <f t="shared" si="9"/>
        <v/>
      </c>
      <c r="M93" s="21" cm="1">
        <f t="array" aca="1" ref="M93" ca="1">IF(Parameters!$D$31, SUM(IF(ISNUMBER(AF93:AK93),(IF(AF93:AK93&gt;=Parameters!$D$41,1,"")),""))+0.5*(SUM(IF(ISNUMBER(AF93:AK93),(IF(AF93:AK93&gt;=Parameters!$D$42,1,"")),""))-SUM(IF(ISNUMBER(AF93:AK93),(IF(AF93:AK93&gt;=Parameters!$D$41,1,"")),""))),0) +
   IF(Parameters!$D$32,SUM(IF(ISNUMBER(AF93:AK93),(IF(AF93:AK93&gt;=Parameters!$D$41,1,"")),"")),0) +
   IF(Parameters!$D$33,AVERAGE(IF(ISNUMBER(AF93:AK93),AF93:AK93)),0) +
   IF(Parameters!$D$34,IF(OR(IF(ISNUMBER(AF93:AK93),AF93:AK93)=0),0,GEOMEAN(IF(ISNUMBER(AF93:AK93),AF93:AK93))),0)</f>
        <v>2</v>
      </c>
      <c r="N93" s="23">
        <f t="shared" ca="1" si="10"/>
        <v>2</v>
      </c>
      <c r="O93" s="116" t="str">
        <f t="shared" si="11"/>
        <v>!</v>
      </c>
      <c r="P93" s="24"/>
      <c r="Q93" s="49"/>
      <c r="R93" s="25">
        <f ca="1">IFERROR(INDEX(Health!$G$8:$G$225,MATCH($C93,_xlfn.ANCHORARRAY(Health!$C$8),0)),NA())</f>
        <v>3.2198364770241779</v>
      </c>
      <c r="S93" s="25">
        <f ca="1">IFERROR(INDEX(Food!$G$8:$G$225,MATCH($C93,_xlfn.ANCHORARRAY(Food!$C$8),0)),NA())</f>
        <v>0</v>
      </c>
      <c r="T93" s="25">
        <f ca="1">IFERROR(INDEX(Macro!$G$8:$G$225,MATCH($C93,_xlfn.ANCHORARRAY(Macro!$C$8),0)),NA())</f>
        <v>6.9</v>
      </c>
      <c r="U93" s="25">
        <f ca="1">IFERROR(INDEX(Socioeconomic!$G$8:$G$225,MATCH($C93,_xlfn.ANCHORARRAY(Socioeconomic!$C$8),0)),NA())</f>
        <v>0</v>
      </c>
      <c r="V93" s="25">
        <f ca="1">IFERROR(INDEX('Natural Hazard'!$G$8:$G$225,MATCH($C93,_xlfn.ANCHORARRAY('Natural Hazard'!$C$8),0)),NA())</f>
        <v>10</v>
      </c>
      <c r="W93" s="25">
        <f ca="1">IFERROR(INDEX(Conflict!$G$8:$G$225,MATCH($C93,_xlfn.ANCHORARRAY(Conflict!$C$8),0)),NA())</f>
        <v>1.3701582322971284</v>
      </c>
      <c r="X93" s="50"/>
      <c r="Y93" s="25">
        <f ca="1">IFERROR(INDEX(Health!$H$8:$H$225,MATCH($C93,_xlfn.ANCHORARRAY(Health!$C$8),0)),NA())</f>
        <v>1.48104956268221</v>
      </c>
      <c r="Z93" s="25">
        <f ca="1">IFERROR(INDEX(Food!$H$8:$H$225,MATCH($C93,_xlfn.ANCHORARRAY(Food!$C$8),0)),NA())</f>
        <v>5.1766068326577797</v>
      </c>
      <c r="AA93" s="25">
        <f ca="1">IFERROR(INDEX(Macro!$H$8:$H$225,MATCH($C93,_xlfn.ANCHORARRAY(Macro!$C$8),0)),NA())</f>
        <v>7</v>
      </c>
      <c r="AB93" s="25">
        <f ca="1">IFERROR(INDEX(Socioeconomic!$H$8:$H$225,MATCH($C93,_xlfn.ANCHORARRAY(Socioeconomic!$C$8),0)),NA())</f>
        <v>4.5714285714285703</v>
      </c>
      <c r="AC93" s="25">
        <f ca="1">IFERROR(INDEX('Natural Hazard'!$H$8:$H$225,MATCH($C93,_xlfn.ANCHORARRAY('Natural Hazard'!$C$8),0)),NA())</f>
        <v>10</v>
      </c>
      <c r="AD93" s="25">
        <f ca="1">IFERROR(INDEX(Conflict!$H$8:$H$225,MATCH($C93,_xlfn.ANCHORARRAY(Conflict!$C$8),0)),NA())</f>
        <v>0.84230022931733795</v>
      </c>
      <c r="AE93" s="50"/>
      <c r="AF93" s="25">
        <f ca="1">IFERROR(INDEX(Health!$I$8:$I$225,MATCH($C93,_xlfn.ANCHORARRAY(Health!$C$8),0)),NA())</f>
        <v>7</v>
      </c>
      <c r="AG93" s="25" t="e">
        <f ca="1">IFERROR(INDEX(Food!$I$8:$I$225,MATCH($C93,_xlfn.ANCHORARRAY(Food!$C$8),0)),NA())</f>
        <v>#N/A</v>
      </c>
      <c r="AH93" s="25">
        <f ca="1">IFERROR(INDEX(Macro!$I$8:$I$225,MATCH($C93,_xlfn.ANCHORARRAY(Macro!$C$8),0)),NA())</f>
        <v>7</v>
      </c>
      <c r="AI93" s="25">
        <f ca="1">IFERROR(INDEX(Socioeconomic!$I$8:$I$225,MATCH($C93,_xlfn.ANCHORARRAY(Socioeconomic!$C$8),0)),NA())</f>
        <v>0</v>
      </c>
      <c r="AJ93" s="25">
        <f ca="1">IFERROR(INDEX('Natural Hazard'!$I$8:$I$225,MATCH($C93,_xlfn.ANCHORARRAY('Natural Hazard'!$C$8),0)),NA())</f>
        <v>10</v>
      </c>
      <c r="AK93" s="25">
        <f ca="1">IFERROR(INDEX(Conflict!$I$8:$I$225,MATCH($C93,_xlfn.ANCHORARRAY(Conflict!$C$8),0)),NA())</f>
        <v>2.22881760705814</v>
      </c>
      <c r="AL93" s="49"/>
      <c r="AM93" s="25">
        <f>IFERROR(INDEX('Data Reliability'!$G$6:$G$409,MATCH($C93,'Data Reliability'!$E$6:$E$409,0)),NA())</f>
        <v>0</v>
      </c>
      <c r="AN93" s="25">
        <f>IFERROR(INDEX('Data Reliability'!$H$6:$H$409,MATCH($C93,'Data Reliability'!$E$6:$E$409,0)),NA())</f>
        <v>0.358333333333333</v>
      </c>
    </row>
    <row r="94" spans="2:40" x14ac:dyDescent="0.2">
      <c r="B94" s="28" t="s">
        <v>748</v>
      </c>
      <c r="C94" s="28" t="s">
        <v>714</v>
      </c>
      <c r="D94" s="28" t="s">
        <v>433</v>
      </c>
      <c r="E94" s="28" t="s">
        <v>409</v>
      </c>
      <c r="F94" s="206">
        <f ca="1">MATCH($C94,_xlfn.ANCHORARRAY(Health!$C$8),0)</f>
        <v>89</v>
      </c>
      <c r="G94" s="22" cm="1">
        <f t="array" aca="1" ref="G94" ca="1">IF(Parameters!$D$31, SUM(IF(ISNUMBER(R94:W94),(IF(R94:W94&gt;=Parameters!$D$37,1,"")),""))+0.5*(SUM(IF(ISNUMBER(R94:W94),(IF(R94:W94&gt;=Parameters!$D$38,1,"")),""))-SUM(IF(ISNUMBER(R94:W94),(IF(R94:W94&gt;=Parameters!$D$37,1,"")),""))),0) +
   IF(Parameters!$D$32,SUM(IF(ISNUMBER(R94:W94),(IF(R94:W94&gt;=Parameters!$D$41,1,"")),"")),0) +
   IF(Parameters!$D$33,AVERAGE(IF(ISNUMBER(R94:W94),R94:W94)),0) +
   IF(Parameters!$D$34,IF(OR(IF(ISNUMBER(R94:W94),R94:W94)=0),0,GEOMEAN(IF(ISNUMBER(R94:W94),R94:W94))),0)</f>
        <v>0</v>
      </c>
      <c r="H94" s="23">
        <f t="shared" ca="1" si="6"/>
        <v>0</v>
      </c>
      <c r="I94" s="116" t="str">
        <f t="shared" si="7"/>
        <v>!!</v>
      </c>
      <c r="J94" s="22" cm="1">
        <f t="array" aca="1" ref="J94" ca="1">IF(Parameters!$D$31, SUM(IF(ISNUMBER(Y94:AD94),(IF(Y94:AD94&gt;=Parameters!$D$41,1,"")),""))+0.5*(SUM(IF(ISNUMBER(Y94:AD94),(IF(Y94:AD94&gt;=Parameters!$D$42,1,"")),""))-SUM(IF(ISNUMBER(Y94:AD94),(IF(Y94:AD94&gt;=Parameters!$D$41,1,"")),""))),0) +
   IF(Parameters!$D$32,SUM(IF(ISNUMBER(Y94:AD94),(IF(Y94:AD94&gt;=Parameters!$D$41,1,"")),"")),0) +
   IF(Parameters!$D$33,AVERAGE(IF(ISNUMBER(Y94:AD94),Y94:AD94)),0) +
   IF(Parameters!$D$34,IF(OR(IF(ISNUMBER(Y94:AD94),Y94:AD94)=0),0,GEOMEAN(IF(ISNUMBER(Y94:AD94),Y94:AD94))),0)</f>
        <v>0</v>
      </c>
      <c r="K94" s="23">
        <f t="shared" ca="1" si="8"/>
        <v>0</v>
      </c>
      <c r="L94" s="116" t="str">
        <f t="shared" si="9"/>
        <v>!!</v>
      </c>
      <c r="M94" s="21" cm="1">
        <f t="array" aca="1" ref="M94" ca="1">IF(Parameters!$D$31, SUM(IF(ISNUMBER(AF94:AK94),(IF(AF94:AK94&gt;=Parameters!$D$41,1,"")),""))+0.5*(SUM(IF(ISNUMBER(AF94:AK94),(IF(AF94:AK94&gt;=Parameters!$D$42,1,"")),""))-SUM(IF(ISNUMBER(AF94:AK94),(IF(AF94:AK94&gt;=Parameters!$D$41,1,"")),""))),0) +
   IF(Parameters!$D$32,SUM(IF(ISNUMBER(AF94:AK94),(IF(AF94:AK94&gt;=Parameters!$D$41,1,"")),"")),0) +
   IF(Parameters!$D$33,AVERAGE(IF(ISNUMBER(AF94:AK94),AF94:AK94)),0) +
   IF(Parameters!$D$34,IF(OR(IF(ISNUMBER(AF94:AK94),AF94:AK94)=0),0,GEOMEAN(IF(ISNUMBER(AF94:AK94),AF94:AK94))),0)</f>
        <v>0</v>
      </c>
      <c r="N94" s="23">
        <f t="shared" ca="1" si="10"/>
        <v>0</v>
      </c>
      <c r="O94" s="116" t="str">
        <f t="shared" si="11"/>
        <v>!!</v>
      </c>
      <c r="P94" s="24"/>
      <c r="Q94" s="49"/>
      <c r="R94" s="25">
        <f ca="1">IFERROR(INDEX(Health!$G$8:$G$225,MATCH($C94,_xlfn.ANCHORARRAY(Health!$C$8),0)),NA())</f>
        <v>0</v>
      </c>
      <c r="S94" s="25" t="e">
        <f ca="1">IFERROR(INDEX(Food!$G$8:$G$225,MATCH($C94,_xlfn.ANCHORARRAY(Food!$C$8),0)),NA())</f>
        <v>#N/A</v>
      </c>
      <c r="T94" s="25" t="e">
        <f ca="1">IFERROR(INDEX(Macro!$G$8:$G$225,MATCH($C94,_xlfn.ANCHORARRAY(Macro!$C$8),0)),NA())</f>
        <v>#N/A</v>
      </c>
      <c r="U94" s="25" t="e">
        <f ca="1">IFERROR(INDEX(Socioeconomic!$G$8:$G$225,MATCH($C94,_xlfn.ANCHORARRAY(Socioeconomic!$C$8),0)),NA())</f>
        <v>#N/A</v>
      </c>
      <c r="V94" s="25">
        <f ca="1">IFERROR(INDEX('Natural Hazard'!$G$8:$G$225,MATCH($C94,_xlfn.ANCHORARRAY('Natural Hazard'!$C$8),0)),NA())</f>
        <v>0</v>
      </c>
      <c r="W94" s="25">
        <f ca="1">IFERROR(INDEX(Conflict!$G$8:$G$225,MATCH($C94,_xlfn.ANCHORARRAY(Conflict!$C$8),0)),NA())</f>
        <v>0</v>
      </c>
      <c r="X94" s="50"/>
      <c r="Y94" s="25" t="e">
        <f ca="1">IFERROR(INDEX(Health!$H$8:$H$225,MATCH($C94,_xlfn.ANCHORARRAY(Health!$C$8),0)),NA())</f>
        <v>#N/A</v>
      </c>
      <c r="Z94" s="25" t="e">
        <f ca="1">IFERROR(INDEX(Food!$H$8:$H$225,MATCH($C94,_xlfn.ANCHORARRAY(Food!$C$8),0)),NA())</f>
        <v>#N/A</v>
      </c>
      <c r="AA94" s="25" t="e">
        <f ca="1">IFERROR(INDEX(Macro!$H$8:$H$225,MATCH($C94,_xlfn.ANCHORARRAY(Macro!$C$8),0)),NA())</f>
        <v>#N/A</v>
      </c>
      <c r="AB94" s="25" t="e">
        <f ca="1">IFERROR(INDEX(Socioeconomic!$H$8:$H$225,MATCH($C94,_xlfn.ANCHORARRAY(Socioeconomic!$C$8),0)),NA())</f>
        <v>#N/A</v>
      </c>
      <c r="AC94" s="25" t="e">
        <f ca="1">IFERROR(INDEX('Natural Hazard'!$H$8:$H$225,MATCH($C94,_xlfn.ANCHORARRAY('Natural Hazard'!$C$8),0)),NA())</f>
        <v>#N/A</v>
      </c>
      <c r="AD94" s="25" t="e">
        <f ca="1">IFERROR(INDEX(Conflict!$H$8:$H$225,MATCH($C94,_xlfn.ANCHORARRAY(Conflict!$C$8),0)),NA())</f>
        <v>#N/A</v>
      </c>
      <c r="AE94" s="50"/>
      <c r="AF94" s="25">
        <f ca="1">IFERROR(INDEX(Health!$I$8:$I$225,MATCH($C94,_xlfn.ANCHORARRAY(Health!$C$8),0)),NA())</f>
        <v>0</v>
      </c>
      <c r="AG94" s="25" t="e">
        <f ca="1">IFERROR(INDEX(Food!$I$8:$I$225,MATCH($C94,_xlfn.ANCHORARRAY(Food!$C$8),0)),NA())</f>
        <v>#N/A</v>
      </c>
      <c r="AH94" s="25" t="e">
        <f ca="1">IFERROR(INDEX(Macro!$I$8:$I$225,MATCH($C94,_xlfn.ANCHORARRAY(Macro!$C$8),0)),NA())</f>
        <v>#N/A</v>
      </c>
      <c r="AI94" s="25" t="e">
        <f ca="1">IFERROR(INDEX(Socioeconomic!$I$8:$I$225,MATCH($C94,_xlfn.ANCHORARRAY(Socioeconomic!$C$8),0)),NA())</f>
        <v>#N/A</v>
      </c>
      <c r="AJ94" s="25">
        <f ca="1">IFERROR(INDEX('Natural Hazard'!$I$8:$I$225,MATCH($C94,_xlfn.ANCHORARRAY('Natural Hazard'!$C$8),0)),NA())</f>
        <v>0</v>
      </c>
      <c r="AK94" s="25">
        <f ca="1">IFERROR(INDEX(Conflict!$I$8:$I$225,MATCH($C94,_xlfn.ANCHORARRAY(Conflict!$C$8),0)),NA())</f>
        <v>0</v>
      </c>
      <c r="AL94" s="49"/>
      <c r="AM94" s="25">
        <f>IFERROR(INDEX('Data Reliability'!$G$6:$G$409,MATCH($C94,'Data Reliability'!$E$6:$E$409,0)),NA())</f>
        <v>1</v>
      </c>
      <c r="AN94" s="25">
        <f>IFERROR(INDEX('Data Reliability'!$H$6:$H$409,MATCH($C94,'Data Reliability'!$E$6:$E$409,0)),NA())</f>
        <v>0.81666666666666698</v>
      </c>
    </row>
    <row r="95" spans="2:40" x14ac:dyDescent="0.2">
      <c r="B95" s="28" t="s">
        <v>151</v>
      </c>
      <c r="C95" s="28" t="s">
        <v>152</v>
      </c>
      <c r="D95" s="28" t="s">
        <v>431</v>
      </c>
      <c r="E95" s="28" t="s">
        <v>430</v>
      </c>
      <c r="F95" s="206">
        <f ca="1">MATCH($C95,_xlfn.ANCHORARRAY(Health!$C$8),0)</f>
        <v>90</v>
      </c>
      <c r="G95" s="22" cm="1">
        <f t="array" aca="1" ref="G95" ca="1">IF(Parameters!$D$31, SUM(IF(ISNUMBER(R95:W95),(IF(R95:W95&gt;=Parameters!$D$37,1,"")),""))+0.5*(SUM(IF(ISNUMBER(R95:W95),(IF(R95:W95&gt;=Parameters!$D$38,1,"")),""))-SUM(IF(ISNUMBER(R95:W95),(IF(R95:W95&gt;=Parameters!$D$37,1,"")),""))),0) +
   IF(Parameters!$D$32,SUM(IF(ISNUMBER(R95:W95),(IF(R95:W95&gt;=Parameters!$D$41,1,"")),"")),0) +
   IF(Parameters!$D$33,AVERAGE(IF(ISNUMBER(R95:W95),R95:W95)),0) +
   IF(Parameters!$D$34,IF(OR(IF(ISNUMBER(R95:W95),R95:W95)=0),0,GEOMEAN(IF(ISNUMBER(R95:W95),R95:W95))),0)</f>
        <v>1</v>
      </c>
      <c r="H95" s="23">
        <f t="shared" ca="1" si="6"/>
        <v>1</v>
      </c>
      <c r="I95" s="116" t="str">
        <f t="shared" si="7"/>
        <v/>
      </c>
      <c r="J95" s="22" cm="1">
        <f t="array" aca="1" ref="J95" ca="1">IF(Parameters!$D$31, SUM(IF(ISNUMBER(Y95:AD95),(IF(Y95:AD95&gt;=Parameters!$D$41,1,"")),""))+0.5*(SUM(IF(ISNUMBER(Y95:AD95),(IF(Y95:AD95&gt;=Parameters!$D$42,1,"")),""))-SUM(IF(ISNUMBER(Y95:AD95),(IF(Y95:AD95&gt;=Parameters!$D$41,1,"")),""))),0) +
   IF(Parameters!$D$32,SUM(IF(ISNUMBER(Y95:AD95),(IF(Y95:AD95&gt;=Parameters!$D$41,1,"")),"")),0) +
   IF(Parameters!$D$33,AVERAGE(IF(ISNUMBER(Y95:AD95),Y95:AD95)),0) +
   IF(Parameters!$D$34,IF(OR(IF(ISNUMBER(Y95:AD95),Y95:AD95)=0),0,GEOMEAN(IF(ISNUMBER(Y95:AD95),Y95:AD95))),0)</f>
        <v>1.5</v>
      </c>
      <c r="K95" s="23">
        <f t="shared" ca="1" si="8"/>
        <v>1.5</v>
      </c>
      <c r="L95" s="116" t="str">
        <f t="shared" si="9"/>
        <v/>
      </c>
      <c r="M95" s="21" cm="1">
        <f t="array" aca="1" ref="M95" ca="1">IF(Parameters!$D$31, SUM(IF(ISNUMBER(AF95:AK95),(IF(AF95:AK95&gt;=Parameters!$D$41,1,"")),""))+0.5*(SUM(IF(ISNUMBER(AF95:AK95),(IF(AF95:AK95&gt;=Parameters!$D$42,1,"")),""))-SUM(IF(ISNUMBER(AF95:AK95),(IF(AF95:AK95&gt;=Parameters!$D$41,1,"")),""))),0) +
   IF(Parameters!$D$32,SUM(IF(ISNUMBER(AF95:AK95),(IF(AF95:AK95&gt;=Parameters!$D$41,1,"")),"")),0) +
   IF(Parameters!$D$33,AVERAGE(IF(ISNUMBER(AF95:AK95),AF95:AK95)),0) +
   IF(Parameters!$D$34,IF(OR(IF(ISNUMBER(AF95:AK95),AF95:AK95)=0),0,GEOMEAN(IF(ISNUMBER(AF95:AK95),AF95:AK95))),0)</f>
        <v>1.5</v>
      </c>
      <c r="N95" s="23">
        <f t="shared" ca="1" si="10"/>
        <v>1.5</v>
      </c>
      <c r="O95" s="116" t="str">
        <f t="shared" si="11"/>
        <v>!</v>
      </c>
      <c r="P95" s="24"/>
      <c r="Q95" s="49"/>
      <c r="R95" s="25">
        <f ca="1">IFERROR(INDEX(Health!$G$8:$G$225,MATCH($C95,_xlfn.ANCHORARRAY(Health!$C$8),0)),NA())</f>
        <v>0</v>
      </c>
      <c r="S95" s="25">
        <f ca="1">IFERROR(INDEX(Food!$G$8:$G$225,MATCH($C95,_xlfn.ANCHORARRAY(Food!$C$8),0)),NA())</f>
        <v>0</v>
      </c>
      <c r="T95" s="25">
        <f ca="1">IFERROR(INDEX(Macro!$G$8:$G$225,MATCH($C95,_xlfn.ANCHORARRAY(Macro!$C$8),0)),NA())</f>
        <v>6.9</v>
      </c>
      <c r="U95" s="25">
        <f ca="1">IFERROR(INDEX(Socioeconomic!$G$8:$G$225,MATCH($C95,_xlfn.ANCHORARRAY(Socioeconomic!$C$8),0)),NA())</f>
        <v>0</v>
      </c>
      <c r="V95" s="25">
        <f ca="1">IFERROR(INDEX('Natural Hazard'!$G$8:$G$225,MATCH($C95,_xlfn.ANCHORARRAY('Natural Hazard'!$C$8),0)),NA())</f>
        <v>0</v>
      </c>
      <c r="W95" s="25">
        <f ca="1">IFERROR(INDEX(Conflict!$G$8:$G$225,MATCH($C95,_xlfn.ANCHORARRAY(Conflict!$C$8),0)),NA())</f>
        <v>5.2120327016141506</v>
      </c>
      <c r="X95" s="50"/>
      <c r="Y95" s="25">
        <f ca="1">IFERROR(INDEX(Health!$H$8:$H$225,MATCH($C95,_xlfn.ANCHORARRAY(Health!$C$8),0)),NA())</f>
        <v>3.6967930029154501</v>
      </c>
      <c r="Z95" s="25">
        <f ca="1">IFERROR(INDEX(Food!$H$8:$H$225,MATCH($C95,_xlfn.ANCHORARRAY(Food!$C$8),0)),NA())</f>
        <v>5.5529820497973299</v>
      </c>
      <c r="AA95" s="25">
        <f ca="1">IFERROR(INDEX(Macro!$H$8:$H$225,MATCH($C95,_xlfn.ANCHORARRAY(Macro!$C$8),0)),NA())</f>
        <v>7</v>
      </c>
      <c r="AB95" s="25">
        <f ca="1">IFERROR(INDEX(Socioeconomic!$H$8:$H$225,MATCH($C95,_xlfn.ANCHORARRAY(Socioeconomic!$C$8),0)),NA())</f>
        <v>6.5714285714285703</v>
      </c>
      <c r="AC95" s="25">
        <f ca="1">IFERROR(INDEX('Natural Hazard'!$H$8:$H$225,MATCH($C95,_xlfn.ANCHORARRAY('Natural Hazard'!$C$8),0)),NA())</f>
        <v>10</v>
      </c>
      <c r="AD95" s="25">
        <f ca="1">IFERROR(INDEX(Conflict!$H$8:$H$225,MATCH($C95,_xlfn.ANCHORARRAY(Conflict!$C$8),0)),NA())</f>
        <v>2.71652848826953</v>
      </c>
      <c r="AE95" s="50"/>
      <c r="AF95" s="25">
        <f ca="1">IFERROR(INDEX(Health!$I$8:$I$225,MATCH($C95,_xlfn.ANCHORARRAY(Health!$C$8),0)),NA())</f>
        <v>0</v>
      </c>
      <c r="AG95" s="25" t="e">
        <f ca="1">IFERROR(INDEX(Food!$I$8:$I$225,MATCH($C95,_xlfn.ANCHORARRAY(Food!$C$8),0)),NA())</f>
        <v>#N/A</v>
      </c>
      <c r="AH95" s="25">
        <f ca="1">IFERROR(INDEX(Macro!$I$8:$I$225,MATCH($C95,_xlfn.ANCHORARRAY(Macro!$C$8),0)),NA())</f>
        <v>7</v>
      </c>
      <c r="AI95" s="25">
        <f ca="1">IFERROR(INDEX(Socioeconomic!$I$8:$I$225,MATCH($C95,_xlfn.ANCHORARRAY(Socioeconomic!$C$8),0)),NA())</f>
        <v>0</v>
      </c>
      <c r="AJ95" s="25">
        <f ca="1">IFERROR(INDEX('Natural Hazard'!$I$8:$I$225,MATCH($C95,_xlfn.ANCHORARRAY('Natural Hazard'!$C$8),0)),NA())</f>
        <v>0</v>
      </c>
      <c r="AK95" s="25">
        <f ca="1">IFERROR(INDEX(Conflict!$I$8:$I$225,MATCH($C95,_xlfn.ANCHORARRAY(Conflict!$C$8),0)),NA())</f>
        <v>10</v>
      </c>
      <c r="AL95" s="49"/>
      <c r="AM95" s="25">
        <f>IFERROR(INDEX('Data Reliability'!$G$6:$G$409,MATCH($C95,'Data Reliability'!$E$6:$E$409,0)),NA())</f>
        <v>0</v>
      </c>
      <c r="AN95" s="25">
        <f>IFERROR(INDEX('Data Reliability'!$H$6:$H$409,MATCH($C95,'Data Reliability'!$E$6:$E$409,0)),NA())</f>
        <v>0.44166666666666698</v>
      </c>
    </row>
    <row r="96" spans="2:40" x14ac:dyDescent="0.2">
      <c r="B96" s="28" t="s">
        <v>153</v>
      </c>
      <c r="C96" s="28" t="s">
        <v>154</v>
      </c>
      <c r="D96" s="28" t="s">
        <v>433</v>
      </c>
      <c r="E96" s="28" t="s">
        <v>409</v>
      </c>
      <c r="F96" s="206">
        <f ca="1">MATCH($C96,_xlfn.ANCHORARRAY(Health!$C$8),0)</f>
        <v>91</v>
      </c>
      <c r="G96" s="22" cm="1">
        <f t="array" aca="1" ref="G96" ca="1">IF(Parameters!$D$31, SUM(IF(ISNUMBER(R96:W96),(IF(R96:W96&gt;=Parameters!$D$37,1,"")),""))+0.5*(SUM(IF(ISNUMBER(R96:W96),(IF(R96:W96&gt;=Parameters!$D$38,1,"")),""))-SUM(IF(ISNUMBER(R96:W96),(IF(R96:W96&gt;=Parameters!$D$37,1,"")),""))),0) +
   IF(Parameters!$D$32,SUM(IF(ISNUMBER(R96:W96),(IF(R96:W96&gt;=Parameters!$D$41,1,"")),"")),0) +
   IF(Parameters!$D$33,AVERAGE(IF(ISNUMBER(R96:W96),R96:W96)),0) +
   IF(Parameters!$D$34,IF(OR(IF(ISNUMBER(R96:W96),R96:W96)=0),0,GEOMEAN(IF(ISNUMBER(R96:W96),R96:W96))),0)</f>
        <v>0</v>
      </c>
      <c r="H96" s="23">
        <f t="shared" ca="1" si="6"/>
        <v>0</v>
      </c>
      <c r="I96" s="116" t="str">
        <f t="shared" si="7"/>
        <v>!</v>
      </c>
      <c r="J96" s="22" cm="1">
        <f t="array" aca="1" ref="J96" ca="1">IF(Parameters!$D$31, SUM(IF(ISNUMBER(Y96:AD96),(IF(Y96:AD96&gt;=Parameters!$D$41,1,"")),""))+0.5*(SUM(IF(ISNUMBER(Y96:AD96),(IF(Y96:AD96&gt;=Parameters!$D$42,1,"")),""))-SUM(IF(ISNUMBER(Y96:AD96),(IF(Y96:AD96&gt;=Parameters!$D$41,1,"")),""))),0) +
   IF(Parameters!$D$32,SUM(IF(ISNUMBER(Y96:AD96),(IF(Y96:AD96&gt;=Parameters!$D$41,1,"")),"")),0) +
   IF(Parameters!$D$33,AVERAGE(IF(ISNUMBER(Y96:AD96),Y96:AD96)),0) +
   IF(Parameters!$D$34,IF(OR(IF(ISNUMBER(Y96:AD96),Y96:AD96)=0),0,GEOMEAN(IF(ISNUMBER(Y96:AD96),Y96:AD96))),0)</f>
        <v>0</v>
      </c>
      <c r="K96" s="23">
        <f t="shared" ca="1" si="8"/>
        <v>0</v>
      </c>
      <c r="L96" s="116" t="str">
        <f t="shared" si="9"/>
        <v/>
      </c>
      <c r="M96" s="21" cm="1">
        <f t="array" aca="1" ref="M96" ca="1">IF(Parameters!$D$31, SUM(IF(ISNUMBER(AF96:AK96),(IF(AF96:AK96&gt;=Parameters!$D$41,1,"")),""))+0.5*(SUM(IF(ISNUMBER(AF96:AK96),(IF(AF96:AK96&gt;=Parameters!$D$42,1,"")),""))-SUM(IF(ISNUMBER(AF96:AK96),(IF(AF96:AK96&gt;=Parameters!$D$41,1,"")),""))),0) +
   IF(Parameters!$D$32,SUM(IF(ISNUMBER(AF96:AK96),(IF(AF96:AK96&gt;=Parameters!$D$41,1,"")),"")),0) +
   IF(Parameters!$D$33,AVERAGE(IF(ISNUMBER(AF96:AK96),AF96:AK96)),0) +
   IF(Parameters!$D$34,IF(OR(IF(ISNUMBER(AF96:AK96),AF96:AK96)=0),0,GEOMEAN(IF(ISNUMBER(AF96:AK96),AF96:AK96))),0)</f>
        <v>0</v>
      </c>
      <c r="N96" s="23">
        <f t="shared" ca="1" si="10"/>
        <v>0</v>
      </c>
      <c r="O96" s="116" t="str">
        <f t="shared" si="11"/>
        <v>!</v>
      </c>
      <c r="P96" s="24"/>
      <c r="Q96" s="49"/>
      <c r="R96" s="25">
        <f ca="1">IFERROR(INDEX(Health!$G$8:$G$225,MATCH($C96,_xlfn.ANCHORARRAY(Health!$C$8),0)),NA())</f>
        <v>0</v>
      </c>
      <c r="S96" s="25">
        <f ca="1">IFERROR(INDEX(Food!$G$8:$G$225,MATCH($C96,_xlfn.ANCHORARRAY(Food!$C$8),0)),NA())</f>
        <v>0</v>
      </c>
      <c r="T96" s="25">
        <f ca="1">IFERROR(INDEX(Macro!$G$8:$G$225,MATCH($C96,_xlfn.ANCHORARRAY(Macro!$C$8),0)),NA())</f>
        <v>2.2795019742558993</v>
      </c>
      <c r="U96" s="25">
        <f ca="1">IFERROR(INDEX(Socioeconomic!$G$8:$G$225,MATCH($C96,_xlfn.ANCHORARRAY(Socioeconomic!$C$8),0)),NA())</f>
        <v>1.2961481396815711</v>
      </c>
      <c r="V96" s="25">
        <f ca="1">IFERROR(INDEX('Natural Hazard'!$G$8:$G$225,MATCH($C96,_xlfn.ANCHORARRAY('Natural Hazard'!$C$8),0)),NA())</f>
        <v>0</v>
      </c>
      <c r="W96" s="25">
        <f ca="1">IFERROR(INDEX(Conflict!$G$8:$G$225,MATCH($C96,_xlfn.ANCHORARRAY(Conflict!$C$8),0)),NA())</f>
        <v>0</v>
      </c>
      <c r="X96" s="50"/>
      <c r="Y96" s="25">
        <f ca="1">IFERROR(INDEX(Health!$H$8:$H$225,MATCH($C96,_xlfn.ANCHORARRAY(Health!$C$8),0)),NA())</f>
        <v>5.2478134110788902E-2</v>
      </c>
      <c r="Z96" s="25">
        <f ca="1">IFERROR(INDEX(Food!$H$8:$H$225,MATCH($C96,_xlfn.ANCHORARRAY(Food!$C$8),0)),NA())</f>
        <v>0</v>
      </c>
      <c r="AA96" s="25">
        <f ca="1">IFERROR(INDEX(Macro!$H$8:$H$225,MATCH($C96,_xlfn.ANCHORARRAY(Macro!$C$8),0)),NA())</f>
        <v>0.94706038840117102</v>
      </c>
      <c r="AB96" s="25">
        <f ca="1">IFERROR(INDEX(Socioeconomic!$H$8:$H$225,MATCH($C96,_xlfn.ANCHORARRAY(Socioeconomic!$C$8),0)),NA())</f>
        <v>0.42857142857142799</v>
      </c>
      <c r="AC96" s="25">
        <f ca="1">IFERROR(INDEX('Natural Hazard'!$H$8:$H$225,MATCH($C96,_xlfn.ANCHORARRAY('Natural Hazard'!$C$8),0)),NA())</f>
        <v>2.1666666666666599</v>
      </c>
      <c r="AD96" s="25">
        <f ca="1">IFERROR(INDEX(Conflict!$H$8:$H$225,MATCH($C96,_xlfn.ANCHORARRAY(Conflict!$C$8),0)),NA())</f>
        <v>0</v>
      </c>
      <c r="AE96" s="50"/>
      <c r="AF96" s="25">
        <f ca="1">IFERROR(INDEX(Health!$I$8:$I$225,MATCH($C96,_xlfn.ANCHORARRAY(Health!$C$8),0)),NA())</f>
        <v>0</v>
      </c>
      <c r="AG96" s="25" t="e">
        <f ca="1">IFERROR(INDEX(Food!$I$8:$I$225,MATCH($C96,_xlfn.ANCHORARRAY(Food!$C$8),0)),NA())</f>
        <v>#N/A</v>
      </c>
      <c r="AH96" s="25">
        <f ca="1">IFERROR(INDEX(Macro!$I$8:$I$225,MATCH($C96,_xlfn.ANCHORARRAY(Macro!$C$8),0)),NA())</f>
        <v>5.4865870373996497</v>
      </c>
      <c r="AI96" s="25">
        <f ca="1">IFERROR(INDEX(Socioeconomic!$I$8:$I$225,MATCH($C96,_xlfn.ANCHORARRAY(Socioeconomic!$C$8),0)),NA())</f>
        <v>3.92</v>
      </c>
      <c r="AJ96" s="25">
        <f ca="1">IFERROR(INDEX('Natural Hazard'!$I$8:$I$225,MATCH($C96,_xlfn.ANCHORARRAY('Natural Hazard'!$C$8),0)),NA())</f>
        <v>0</v>
      </c>
      <c r="AK96" s="25">
        <f ca="1">IFERROR(INDEX(Conflict!$I$8:$I$225,MATCH($C96,_xlfn.ANCHORARRAY(Conflict!$C$8),0)),NA())</f>
        <v>0</v>
      </c>
      <c r="AL96" s="49"/>
      <c r="AM96" s="25">
        <f>IFERROR(INDEX('Data Reliability'!$G$6:$G$409,MATCH($C96,'Data Reliability'!$E$6:$E$409,0)),NA())</f>
        <v>8.3333333333333301E-2</v>
      </c>
      <c r="AN96" s="25">
        <f>IFERROR(INDEX('Data Reliability'!$H$6:$H$409,MATCH($C96,'Data Reliability'!$E$6:$E$409,0)),NA())</f>
        <v>0.625</v>
      </c>
    </row>
    <row r="97" spans="2:40" x14ac:dyDescent="0.2">
      <c r="B97" s="28" t="s">
        <v>749</v>
      </c>
      <c r="C97" s="28" t="s">
        <v>155</v>
      </c>
      <c r="D97" s="28" t="s">
        <v>434</v>
      </c>
      <c r="E97" s="28" t="s">
        <v>430</v>
      </c>
      <c r="F97" s="206">
        <f ca="1">MATCH($C97,_xlfn.ANCHORARRAY(Health!$C$8),0)</f>
        <v>92</v>
      </c>
      <c r="G97" s="22" cm="1">
        <f t="array" aca="1" ref="G97" ca="1">IF(Parameters!$D$31, SUM(IF(ISNUMBER(R97:W97),(IF(R97:W97&gt;=Parameters!$D$37,1,"")),""))+0.5*(SUM(IF(ISNUMBER(R97:W97),(IF(R97:W97&gt;=Parameters!$D$38,1,"")),""))-SUM(IF(ISNUMBER(R97:W97),(IF(R97:W97&gt;=Parameters!$D$37,1,"")),""))),0) +
   IF(Parameters!$D$32,SUM(IF(ISNUMBER(R97:W97),(IF(R97:W97&gt;=Parameters!$D$41,1,"")),"")),0) +
   IF(Parameters!$D$33,AVERAGE(IF(ISNUMBER(R97:W97),R97:W97)),0) +
   IF(Parameters!$D$34,IF(OR(IF(ISNUMBER(R97:W97),R97:W97)=0),0,GEOMEAN(IF(ISNUMBER(R97:W97),R97:W97))),0)</f>
        <v>0.5</v>
      </c>
      <c r="H97" s="23">
        <f t="shared" ca="1" si="6"/>
        <v>0.5</v>
      </c>
      <c r="I97" s="116" t="str">
        <f t="shared" si="7"/>
        <v>!</v>
      </c>
      <c r="J97" s="22" cm="1">
        <f t="array" aca="1" ref="J97" ca="1">IF(Parameters!$D$31, SUM(IF(ISNUMBER(Y97:AD97),(IF(Y97:AD97&gt;=Parameters!$D$41,1,"")),""))+0.5*(SUM(IF(ISNUMBER(Y97:AD97),(IF(Y97:AD97&gt;=Parameters!$D$42,1,"")),""))-SUM(IF(ISNUMBER(Y97:AD97),(IF(Y97:AD97&gt;=Parameters!$D$41,1,"")),""))),0) +
   IF(Parameters!$D$32,SUM(IF(ISNUMBER(Y97:AD97),(IF(Y97:AD97&gt;=Parameters!$D$41,1,"")),"")),0) +
   IF(Parameters!$D$33,AVERAGE(IF(ISNUMBER(Y97:AD97),Y97:AD97)),0) +
   IF(Parameters!$D$34,IF(OR(IF(ISNUMBER(Y97:AD97),Y97:AD97)=0),0,GEOMEAN(IF(ISNUMBER(Y97:AD97),Y97:AD97))),0)</f>
        <v>1</v>
      </c>
      <c r="K97" s="23">
        <f t="shared" ca="1" si="8"/>
        <v>1</v>
      </c>
      <c r="L97" s="116" t="str">
        <f t="shared" si="9"/>
        <v/>
      </c>
      <c r="M97" s="21" cm="1">
        <f t="array" aca="1" ref="M97" ca="1">IF(Parameters!$D$31, SUM(IF(ISNUMBER(AF97:AK97),(IF(AF97:AK97&gt;=Parameters!$D$41,1,"")),""))+0.5*(SUM(IF(ISNUMBER(AF97:AK97),(IF(AF97:AK97&gt;=Parameters!$D$42,1,"")),""))-SUM(IF(ISNUMBER(AF97:AK97),(IF(AF97:AK97&gt;=Parameters!$D$41,1,"")),""))),0) +
   IF(Parameters!$D$32,SUM(IF(ISNUMBER(AF97:AK97),(IF(AF97:AK97&gt;=Parameters!$D$41,1,"")),"")),0) +
   IF(Parameters!$D$33,AVERAGE(IF(ISNUMBER(AF97:AK97),AF97:AK97)),0) +
   IF(Parameters!$D$34,IF(OR(IF(ISNUMBER(AF97:AK97),AF97:AK97)=0),0,GEOMEAN(IF(ISNUMBER(AF97:AK97),AF97:AK97))),0)</f>
        <v>0</v>
      </c>
      <c r="N97" s="23">
        <f t="shared" ca="1" si="10"/>
        <v>0</v>
      </c>
      <c r="O97" s="116" t="str">
        <f t="shared" si="11"/>
        <v>!</v>
      </c>
      <c r="P97" s="24"/>
      <c r="Q97" s="49"/>
      <c r="R97" s="25">
        <f ca="1">IFERROR(INDEX(Health!$G$8:$G$225,MATCH($C97,_xlfn.ANCHORARRAY(Health!$C$8),0)),NA())</f>
        <v>0</v>
      </c>
      <c r="S97" s="25">
        <f ca="1">IFERROR(INDEX(Food!$G$8:$G$225,MATCH($C97,_xlfn.ANCHORARRAY(Food!$C$8),0)),NA())</f>
        <v>0</v>
      </c>
      <c r="T97" s="25">
        <f ca="1">IFERROR(INDEX(Macro!$G$8:$G$225,MATCH($C97,_xlfn.ANCHORARRAY(Macro!$C$8),0)),NA())</f>
        <v>6.2228525406338981</v>
      </c>
      <c r="U97" s="25">
        <f ca="1">IFERROR(INDEX(Socioeconomic!$G$8:$G$225,MATCH($C97,_xlfn.ANCHORARRAY(Socioeconomic!$C$8),0)),NA())</f>
        <v>3.6668398227512298</v>
      </c>
      <c r="V97" s="25">
        <f ca="1">IFERROR(INDEX('Natural Hazard'!$G$8:$G$225,MATCH($C97,_xlfn.ANCHORARRAY('Natural Hazard'!$C$8),0)),NA())</f>
        <v>0</v>
      </c>
      <c r="W97" s="25">
        <f ca="1">IFERROR(INDEX(Conflict!$G$8:$G$225,MATCH($C97,_xlfn.ANCHORARRAY(Conflict!$C$8),0)),NA())</f>
        <v>0</v>
      </c>
      <c r="X97" s="50"/>
      <c r="Y97" s="25">
        <f ca="1">IFERROR(INDEX(Health!$H$8:$H$225,MATCH($C97,_xlfn.ANCHORARRAY(Health!$C$8),0)),NA())</f>
        <v>5.5335276967929996</v>
      </c>
      <c r="Z97" s="25">
        <f ca="1">IFERROR(INDEX(Food!$H$8:$H$225,MATCH($C97,_xlfn.ANCHORARRAY(Food!$C$8),0)),NA())</f>
        <v>2.9665071770334901</v>
      </c>
      <c r="AA97" s="25">
        <f ca="1">IFERROR(INDEX(Macro!$H$8:$H$225,MATCH($C97,_xlfn.ANCHORARRAY(Macro!$C$8),0)),NA())</f>
        <v>9.2326295678251</v>
      </c>
      <c r="AB97" s="25">
        <f ca="1">IFERROR(INDEX(Socioeconomic!$H$8:$H$225,MATCH($C97,_xlfn.ANCHORARRAY(Socioeconomic!$C$8),0)),NA())</f>
        <v>3.71428571428571</v>
      </c>
      <c r="AC97" s="25">
        <f ca="1">IFERROR(INDEX('Natural Hazard'!$H$8:$H$225,MATCH($C97,_xlfn.ANCHORARRAY('Natural Hazard'!$C$8),0)),NA())</f>
        <v>9.6666666666666607</v>
      </c>
      <c r="AD97" s="25">
        <f ca="1">IFERROR(INDEX(Conflict!$H$8:$H$225,MATCH($C97,_xlfn.ANCHORARRAY(Conflict!$C$8),0)),NA())</f>
        <v>5.2081495854647999</v>
      </c>
      <c r="AE97" s="50"/>
      <c r="AF97" s="25">
        <f ca="1">IFERROR(INDEX(Health!$I$8:$I$225,MATCH($C97,_xlfn.ANCHORARRAY(Health!$C$8),0)),NA())</f>
        <v>0</v>
      </c>
      <c r="AG97" s="25" t="e">
        <f ca="1">IFERROR(INDEX(Food!$I$8:$I$225,MATCH($C97,_xlfn.ANCHORARRAY(Food!$C$8),0)),NA())</f>
        <v>#N/A</v>
      </c>
      <c r="AH97" s="25">
        <f ca="1">IFERROR(INDEX(Macro!$I$8:$I$225,MATCH($C97,_xlfn.ANCHORARRAY(Macro!$C$8),0)),NA())</f>
        <v>4.1942431956138604</v>
      </c>
      <c r="AI97" s="25">
        <f ca="1">IFERROR(INDEX(Socioeconomic!$I$8:$I$225,MATCH($C97,_xlfn.ANCHORARRAY(Socioeconomic!$C$8),0)),NA())</f>
        <v>3.62</v>
      </c>
      <c r="AJ97" s="25">
        <f ca="1">IFERROR(INDEX('Natural Hazard'!$I$8:$I$225,MATCH($C97,_xlfn.ANCHORARRAY('Natural Hazard'!$C$8),0)),NA())</f>
        <v>0</v>
      </c>
      <c r="AK97" s="25">
        <f ca="1">IFERROR(INDEX(Conflict!$I$8:$I$225,MATCH($C97,_xlfn.ANCHORARRAY(Conflict!$C$8),0)),NA())</f>
        <v>0</v>
      </c>
      <c r="AL97" s="49"/>
      <c r="AM97" s="25">
        <f>IFERROR(INDEX('Data Reliability'!$G$6:$G$409,MATCH($C97,'Data Reliability'!$E$6:$E$409,0)),NA())</f>
        <v>0.16666666666666699</v>
      </c>
      <c r="AN97" s="25">
        <f>IFERROR(INDEX('Data Reliability'!$H$6:$H$409,MATCH($C97,'Data Reliability'!$E$6:$E$409,0)),NA())</f>
        <v>0.52500000000000002</v>
      </c>
    </row>
    <row r="98" spans="2:40" x14ac:dyDescent="0.2">
      <c r="B98" s="28" t="s">
        <v>156</v>
      </c>
      <c r="C98" s="28" t="s">
        <v>157</v>
      </c>
      <c r="D98" s="28" t="s">
        <v>434</v>
      </c>
      <c r="E98" s="28" t="s">
        <v>430</v>
      </c>
      <c r="F98" s="206">
        <f ca="1">MATCH($C98,_xlfn.ANCHORARRAY(Health!$C$8),0)</f>
        <v>93</v>
      </c>
      <c r="G98" s="22" cm="1">
        <f t="array" aca="1" ref="G98" ca="1">IF(Parameters!$D$31, SUM(IF(ISNUMBER(R98:W98),(IF(R98:W98&gt;=Parameters!$D$37,1,"")),""))+0.5*(SUM(IF(ISNUMBER(R98:W98),(IF(R98:W98&gt;=Parameters!$D$38,1,"")),""))-SUM(IF(ISNUMBER(R98:W98),(IF(R98:W98&gt;=Parameters!$D$37,1,"")),""))),0) +
   IF(Parameters!$D$32,SUM(IF(ISNUMBER(R98:W98),(IF(R98:W98&gt;=Parameters!$D$41,1,"")),"")),0) +
   IF(Parameters!$D$33,AVERAGE(IF(ISNUMBER(R98:W98),R98:W98)),0) +
   IF(Parameters!$D$34,IF(OR(IF(ISNUMBER(R98:W98),R98:W98)=0),0,GEOMEAN(IF(ISNUMBER(R98:W98),R98:W98))),0)</f>
        <v>0</v>
      </c>
      <c r="H98" s="23">
        <f t="shared" ca="1" si="6"/>
        <v>0</v>
      </c>
      <c r="I98" s="116" t="str">
        <f t="shared" si="7"/>
        <v>!</v>
      </c>
      <c r="J98" s="22" cm="1">
        <f t="array" aca="1" ref="J98" ca="1">IF(Parameters!$D$31, SUM(IF(ISNUMBER(Y98:AD98),(IF(Y98:AD98&gt;=Parameters!$D$41,1,"")),""))+0.5*(SUM(IF(ISNUMBER(Y98:AD98),(IF(Y98:AD98&gt;=Parameters!$D$42,1,"")),""))-SUM(IF(ISNUMBER(Y98:AD98),(IF(Y98:AD98&gt;=Parameters!$D$41,1,"")),""))),0) +
   IF(Parameters!$D$32,SUM(IF(ISNUMBER(Y98:AD98),(IF(Y98:AD98&gt;=Parameters!$D$41,1,"")),"")),0) +
   IF(Parameters!$D$33,AVERAGE(IF(ISNUMBER(Y98:AD98),Y98:AD98)),0) +
   IF(Parameters!$D$34,IF(OR(IF(ISNUMBER(Y98:AD98),Y98:AD98)=0),0,GEOMEAN(IF(ISNUMBER(Y98:AD98),Y98:AD98))),0)</f>
        <v>2</v>
      </c>
      <c r="K98" s="23">
        <f t="shared" ca="1" si="8"/>
        <v>2</v>
      </c>
      <c r="L98" s="116" t="str">
        <f t="shared" si="9"/>
        <v/>
      </c>
      <c r="M98" s="21" cm="1">
        <f t="array" aca="1" ref="M98" ca="1">IF(Parameters!$D$31, SUM(IF(ISNUMBER(AF98:AK98),(IF(AF98:AK98&gt;=Parameters!$D$41,1,"")),""))+0.5*(SUM(IF(ISNUMBER(AF98:AK98),(IF(AF98:AK98&gt;=Parameters!$D$42,1,"")),""))-SUM(IF(ISNUMBER(AF98:AK98),(IF(AF98:AK98&gt;=Parameters!$D$41,1,"")),""))),0) +
   IF(Parameters!$D$32,SUM(IF(ISNUMBER(AF98:AK98),(IF(AF98:AK98&gt;=Parameters!$D$41,1,"")),"")),0) +
   IF(Parameters!$D$33,AVERAGE(IF(ISNUMBER(AF98:AK98),AF98:AK98)),0) +
   IF(Parameters!$D$34,IF(OR(IF(ISNUMBER(AF98:AK98),AF98:AK98)=0),0,GEOMEAN(IF(ISNUMBER(AF98:AK98),AF98:AK98))),0)</f>
        <v>0</v>
      </c>
      <c r="N98" s="23">
        <f t="shared" ca="1" si="10"/>
        <v>0</v>
      </c>
      <c r="O98" s="116" t="str">
        <f t="shared" si="11"/>
        <v>!</v>
      </c>
      <c r="P98" s="24"/>
      <c r="Q98" s="49"/>
      <c r="R98" s="25">
        <f ca="1">IFERROR(INDEX(Health!$G$8:$G$225,MATCH($C98,_xlfn.ANCHORARRAY(Health!$C$8),0)),NA())</f>
        <v>0</v>
      </c>
      <c r="S98" s="25">
        <f ca="1">IFERROR(INDEX(Food!$G$8:$G$225,MATCH($C98,_xlfn.ANCHORARRAY(Food!$C$8),0)),NA())</f>
        <v>4.2103767916034229</v>
      </c>
      <c r="T98" s="25">
        <f ca="1">IFERROR(INDEX(Macro!$G$8:$G$225,MATCH($C98,_xlfn.ANCHORARRAY(Macro!$C$8),0)),NA())</f>
        <v>0</v>
      </c>
      <c r="U98" s="25">
        <f ca="1">IFERROR(INDEX(Socioeconomic!$G$8:$G$225,MATCH($C98,_xlfn.ANCHORARRAY(Socioeconomic!$C$8),0)),NA())</f>
        <v>0</v>
      </c>
      <c r="V98" s="25">
        <f ca="1">IFERROR(INDEX('Natural Hazard'!$G$8:$G$225,MATCH($C98,_xlfn.ANCHORARRAY('Natural Hazard'!$C$8),0)),NA())</f>
        <v>0</v>
      </c>
      <c r="W98" s="25">
        <f ca="1">IFERROR(INDEX(Conflict!$G$8:$G$225,MATCH($C98,_xlfn.ANCHORARRAY(Conflict!$C$8),0)),NA())</f>
        <v>0</v>
      </c>
      <c r="X98" s="50"/>
      <c r="Y98" s="25">
        <f ca="1">IFERROR(INDEX(Health!$H$8:$H$225,MATCH($C98,_xlfn.ANCHORARRAY(Health!$C$8),0)),NA())</f>
        <v>9.1778425655976594</v>
      </c>
      <c r="Z98" s="25">
        <f ca="1">IFERROR(INDEX(Food!$H$8:$H$225,MATCH($C98,_xlfn.ANCHORARRAY(Food!$C$8),0)),NA())</f>
        <v>5.9090909090909101</v>
      </c>
      <c r="AA98" s="25">
        <f ca="1">IFERROR(INDEX(Macro!$H$8:$H$225,MATCH($C98,_xlfn.ANCHORARRAY(Macro!$C$8),0)),NA())</f>
        <v>6.3063193789450702</v>
      </c>
      <c r="AB98" s="25">
        <f ca="1">IFERROR(INDEX(Socioeconomic!$H$8:$H$225,MATCH($C98,_xlfn.ANCHORARRAY(Socioeconomic!$C$8),0)),NA())</f>
        <v>5.5714285714285703</v>
      </c>
      <c r="AC98" s="25">
        <f ca="1">IFERROR(INDEX('Natural Hazard'!$H$8:$H$225,MATCH($C98,_xlfn.ANCHORARRAY('Natural Hazard'!$C$8),0)),NA())</f>
        <v>8.1666666666666607</v>
      </c>
      <c r="AD98" s="25">
        <f ca="1">IFERROR(INDEX(Conflict!$H$8:$H$225,MATCH($C98,_xlfn.ANCHORARRAY(Conflict!$C$8),0)),NA())</f>
        <v>10</v>
      </c>
      <c r="AE98" s="50"/>
      <c r="AF98" s="25">
        <f ca="1">IFERROR(INDEX(Health!$I$8:$I$225,MATCH($C98,_xlfn.ANCHORARRAY(Health!$C$8),0)),NA())</f>
        <v>0</v>
      </c>
      <c r="AG98" s="25">
        <f ca="1">IFERROR(INDEX(Food!$I$8:$I$225,MATCH($C98,_xlfn.ANCHORARRAY(Food!$C$8),0)),NA())</f>
        <v>3</v>
      </c>
      <c r="AH98" s="25">
        <f ca="1">IFERROR(INDEX(Macro!$I$8:$I$225,MATCH($C98,_xlfn.ANCHORARRAY(Macro!$C$8),0)),NA())</f>
        <v>0</v>
      </c>
      <c r="AI98" s="25" t="e">
        <f ca="1">IFERROR(INDEX(Socioeconomic!$I$8:$I$225,MATCH($C98,_xlfn.ANCHORARRAY(Socioeconomic!$C$8),0)),NA())</f>
        <v>#N/A</v>
      </c>
      <c r="AJ98" s="25">
        <f ca="1">IFERROR(INDEX('Natural Hazard'!$I$8:$I$225,MATCH($C98,_xlfn.ANCHORARRAY('Natural Hazard'!$C$8),0)),NA())</f>
        <v>0</v>
      </c>
      <c r="AK98" s="25">
        <f ca="1">IFERROR(INDEX(Conflict!$I$8:$I$225,MATCH($C98,_xlfn.ANCHORARRAY(Conflict!$C$8),0)),NA())</f>
        <v>0</v>
      </c>
      <c r="AL98" s="49"/>
      <c r="AM98" s="25">
        <f>IFERROR(INDEX('Data Reliability'!$G$6:$G$409,MATCH($C98,'Data Reliability'!$E$6:$E$409,0)),NA())</f>
        <v>0.16666666666666699</v>
      </c>
      <c r="AN98" s="25">
        <f>IFERROR(INDEX('Data Reliability'!$H$6:$H$409,MATCH($C98,'Data Reliability'!$E$6:$E$409,0)),NA())</f>
        <v>0.54444444444444395</v>
      </c>
    </row>
    <row r="99" spans="2:40" x14ac:dyDescent="0.2">
      <c r="B99" s="28" t="s">
        <v>158</v>
      </c>
      <c r="C99" s="28" t="s">
        <v>159</v>
      </c>
      <c r="D99" s="28" t="s">
        <v>433</v>
      </c>
      <c r="E99" s="28" t="s">
        <v>409</v>
      </c>
      <c r="F99" s="206">
        <f ca="1">MATCH($C99,_xlfn.ANCHORARRAY(Health!$C$8),0)</f>
        <v>94</v>
      </c>
      <c r="G99" s="22" cm="1">
        <f t="array" aca="1" ref="G99" ca="1">IF(Parameters!$D$31, SUM(IF(ISNUMBER(R99:W99),(IF(R99:W99&gt;=Parameters!$D$37,1,"")),""))+0.5*(SUM(IF(ISNUMBER(R99:W99),(IF(R99:W99&gt;=Parameters!$D$38,1,"")),""))-SUM(IF(ISNUMBER(R99:W99),(IF(R99:W99&gt;=Parameters!$D$37,1,"")),""))),0) +
   IF(Parameters!$D$32,SUM(IF(ISNUMBER(R99:W99),(IF(R99:W99&gt;=Parameters!$D$41,1,"")),"")),0) +
   IF(Parameters!$D$33,AVERAGE(IF(ISNUMBER(R99:W99),R99:W99)),0) +
   IF(Parameters!$D$34,IF(OR(IF(ISNUMBER(R99:W99),R99:W99)=0),0,GEOMEAN(IF(ISNUMBER(R99:W99),R99:W99))),0)</f>
        <v>0</v>
      </c>
      <c r="H99" s="23">
        <f t="shared" ca="1" si="6"/>
        <v>0</v>
      </c>
      <c r="I99" s="116" t="str">
        <f t="shared" si="7"/>
        <v>!</v>
      </c>
      <c r="J99" s="22" cm="1">
        <f t="array" aca="1" ref="J99" ca="1">IF(Parameters!$D$31, SUM(IF(ISNUMBER(Y99:AD99),(IF(Y99:AD99&gt;=Parameters!$D$41,1,"")),""))+0.5*(SUM(IF(ISNUMBER(Y99:AD99),(IF(Y99:AD99&gt;=Parameters!$D$42,1,"")),""))-SUM(IF(ISNUMBER(Y99:AD99),(IF(Y99:AD99&gt;=Parameters!$D$41,1,"")),""))),0) +
   IF(Parameters!$D$32,SUM(IF(ISNUMBER(Y99:AD99),(IF(Y99:AD99&gt;=Parameters!$D$41,1,"")),"")),0) +
   IF(Parameters!$D$33,AVERAGE(IF(ISNUMBER(Y99:AD99),Y99:AD99)),0) +
   IF(Parameters!$D$34,IF(OR(IF(ISNUMBER(Y99:AD99),Y99:AD99)=0),0,GEOMEAN(IF(ISNUMBER(Y99:AD99),Y99:AD99))),0)</f>
        <v>0</v>
      </c>
      <c r="K99" s="23">
        <f t="shared" ca="1" si="8"/>
        <v>0</v>
      </c>
      <c r="L99" s="116" t="str">
        <f t="shared" si="9"/>
        <v/>
      </c>
      <c r="M99" s="21" cm="1">
        <f t="array" aca="1" ref="M99" ca="1">IF(Parameters!$D$31, SUM(IF(ISNUMBER(AF99:AK99),(IF(AF99:AK99&gt;=Parameters!$D$41,1,"")),""))+0.5*(SUM(IF(ISNUMBER(AF99:AK99),(IF(AF99:AK99&gt;=Parameters!$D$42,1,"")),""))-SUM(IF(ISNUMBER(AF99:AK99),(IF(AF99:AK99&gt;=Parameters!$D$41,1,"")),""))),0) +
   IF(Parameters!$D$32,SUM(IF(ISNUMBER(AF99:AK99),(IF(AF99:AK99&gt;=Parameters!$D$41,1,"")),"")),0) +
   IF(Parameters!$D$33,AVERAGE(IF(ISNUMBER(AF99:AK99),AF99:AK99)),0) +
   IF(Parameters!$D$34,IF(OR(IF(ISNUMBER(AF99:AK99),AF99:AK99)=0),0,GEOMEAN(IF(ISNUMBER(AF99:AK99),AF99:AK99))),0)</f>
        <v>0</v>
      </c>
      <c r="N99" s="23">
        <f t="shared" ca="1" si="10"/>
        <v>0</v>
      </c>
      <c r="O99" s="116" t="str">
        <f t="shared" si="11"/>
        <v>!</v>
      </c>
      <c r="P99" s="24"/>
      <c r="Q99" s="49"/>
      <c r="R99" s="25">
        <f ca="1">IFERROR(INDEX(Health!$G$8:$G$225,MATCH($C99,_xlfn.ANCHORARRAY(Health!$C$8),0)),NA())</f>
        <v>0</v>
      </c>
      <c r="S99" s="25">
        <f ca="1">IFERROR(INDEX(Food!$G$8:$G$225,MATCH($C99,_xlfn.ANCHORARRAY(Food!$C$8),0)),NA())</f>
        <v>0</v>
      </c>
      <c r="T99" s="25">
        <f ca="1">IFERROR(INDEX(Macro!$G$8:$G$225,MATCH($C99,_xlfn.ANCHORARRAY(Macro!$C$8),0)),NA())</f>
        <v>3.9600107809895277</v>
      </c>
      <c r="U99" s="25">
        <f ca="1">IFERROR(INDEX(Socioeconomic!$G$8:$G$225,MATCH($C99,_xlfn.ANCHORARRAY(Socioeconomic!$C$8),0)),NA())</f>
        <v>0</v>
      </c>
      <c r="V99" s="25">
        <f ca="1">IFERROR(INDEX('Natural Hazard'!$G$8:$G$225,MATCH($C99,_xlfn.ANCHORARRAY('Natural Hazard'!$C$8),0)),NA())</f>
        <v>0</v>
      </c>
      <c r="W99" s="25">
        <f ca="1">IFERROR(INDEX(Conflict!$G$8:$G$225,MATCH($C99,_xlfn.ANCHORARRAY(Conflict!$C$8),0)),NA())</f>
        <v>0</v>
      </c>
      <c r="X99" s="50"/>
      <c r="Y99" s="25">
        <f ca="1">IFERROR(INDEX(Health!$H$8:$H$225,MATCH($C99,_xlfn.ANCHORARRAY(Health!$C$8),0)),NA())</f>
        <v>2.0349854227405202</v>
      </c>
      <c r="Z99" s="25">
        <f ca="1">IFERROR(INDEX(Food!$H$8:$H$225,MATCH($C99,_xlfn.ANCHORARRAY(Food!$C$8),0)),NA())</f>
        <v>0.55023923444975997</v>
      </c>
      <c r="AA99" s="25">
        <f ca="1">IFERROR(INDEX(Macro!$H$8:$H$225,MATCH($C99,_xlfn.ANCHORARRAY(Macro!$C$8),0)),NA())</f>
        <v>2.28687513603714</v>
      </c>
      <c r="AB99" s="25">
        <f ca="1">IFERROR(INDEX(Socioeconomic!$H$8:$H$225,MATCH($C99,_xlfn.ANCHORARRAY(Socioeconomic!$C$8),0)),NA())</f>
        <v>0.28571428571428598</v>
      </c>
      <c r="AC99" s="25">
        <f ca="1">IFERROR(INDEX('Natural Hazard'!$H$8:$H$225,MATCH($C99,_xlfn.ANCHORARRAY('Natural Hazard'!$C$8),0)),NA())</f>
        <v>2</v>
      </c>
      <c r="AD99" s="25">
        <f ca="1">IFERROR(INDEX(Conflict!$H$8:$H$225,MATCH($C99,_xlfn.ANCHORARRAY(Conflict!$C$8),0)),NA())</f>
        <v>0</v>
      </c>
      <c r="AE99" s="50"/>
      <c r="AF99" s="25">
        <f ca="1">IFERROR(INDEX(Health!$I$8:$I$225,MATCH($C99,_xlfn.ANCHORARRAY(Health!$C$8),0)),NA())</f>
        <v>0</v>
      </c>
      <c r="AG99" s="25" t="e">
        <f ca="1">IFERROR(INDEX(Food!$I$8:$I$225,MATCH($C99,_xlfn.ANCHORARRAY(Food!$C$8),0)),NA())</f>
        <v>#N/A</v>
      </c>
      <c r="AH99" s="25">
        <f ca="1">IFERROR(INDEX(Macro!$I$8:$I$225,MATCH($C99,_xlfn.ANCHORARRAY(Macro!$C$8),0)),NA())</f>
        <v>6.8572547483845696</v>
      </c>
      <c r="AI99" s="25">
        <f ca="1">IFERROR(INDEX(Socioeconomic!$I$8:$I$225,MATCH($C99,_xlfn.ANCHORARRAY(Socioeconomic!$C$8),0)),NA())</f>
        <v>0</v>
      </c>
      <c r="AJ99" s="25">
        <f ca="1">IFERROR(INDEX('Natural Hazard'!$I$8:$I$225,MATCH($C99,_xlfn.ANCHORARRAY('Natural Hazard'!$C$8),0)),NA())</f>
        <v>0</v>
      </c>
      <c r="AK99" s="25">
        <f ca="1">IFERROR(INDEX(Conflict!$I$8:$I$225,MATCH($C99,_xlfn.ANCHORARRAY(Conflict!$C$8),0)),NA())</f>
        <v>0</v>
      </c>
      <c r="AL99" s="49"/>
      <c r="AM99" s="25">
        <f>IFERROR(INDEX('Data Reliability'!$G$6:$G$409,MATCH($C99,'Data Reliability'!$E$6:$E$409,0)),NA())</f>
        <v>0.16666666666666699</v>
      </c>
      <c r="AN99" s="25">
        <f>IFERROR(INDEX('Data Reliability'!$H$6:$H$409,MATCH($C99,'Data Reliability'!$E$6:$E$409,0)),NA())</f>
        <v>0.625</v>
      </c>
    </row>
    <row r="100" spans="2:40" x14ac:dyDescent="0.2">
      <c r="B100" s="28" t="s">
        <v>160</v>
      </c>
      <c r="C100" s="28" t="s">
        <v>161</v>
      </c>
      <c r="D100" s="28" t="s">
        <v>434</v>
      </c>
      <c r="E100" s="28" t="s">
        <v>409</v>
      </c>
      <c r="F100" s="206">
        <f ca="1">MATCH($C100,_xlfn.ANCHORARRAY(Health!$C$8),0)</f>
        <v>95</v>
      </c>
      <c r="G100" s="22" cm="1">
        <f t="array" aca="1" ref="G100" ca="1">IF(Parameters!$D$31, SUM(IF(ISNUMBER(R100:W100),(IF(R100:W100&gt;=Parameters!$D$37,1,"")),""))+0.5*(SUM(IF(ISNUMBER(R100:W100),(IF(R100:W100&gt;=Parameters!$D$38,1,"")),""))-SUM(IF(ISNUMBER(R100:W100),(IF(R100:W100&gt;=Parameters!$D$37,1,"")),""))),0) +
   IF(Parameters!$D$32,SUM(IF(ISNUMBER(R100:W100),(IF(R100:W100&gt;=Parameters!$D$41,1,"")),"")),0) +
   IF(Parameters!$D$33,AVERAGE(IF(ISNUMBER(R100:W100),R100:W100)),0) +
   IF(Parameters!$D$34,IF(OR(IF(ISNUMBER(R100:W100),R100:W100)=0),0,GEOMEAN(IF(ISNUMBER(R100:W100),R100:W100))),0)</f>
        <v>0</v>
      </c>
      <c r="H100" s="23">
        <f t="shared" ca="1" si="6"/>
        <v>0</v>
      </c>
      <c r="I100" s="116" t="str">
        <f t="shared" si="7"/>
        <v/>
      </c>
      <c r="J100" s="22" cm="1">
        <f t="array" aca="1" ref="J100" ca="1">IF(Parameters!$D$31, SUM(IF(ISNUMBER(Y100:AD100),(IF(Y100:AD100&gt;=Parameters!$D$41,1,"")),""))+0.5*(SUM(IF(ISNUMBER(Y100:AD100),(IF(Y100:AD100&gt;=Parameters!$D$42,1,"")),""))-SUM(IF(ISNUMBER(Y100:AD100),(IF(Y100:AD100&gt;=Parameters!$D$41,1,"")),""))),0) +
   IF(Parameters!$D$32,SUM(IF(ISNUMBER(Y100:AD100),(IF(Y100:AD100&gt;=Parameters!$D$41,1,"")),"")),0) +
   IF(Parameters!$D$33,AVERAGE(IF(ISNUMBER(Y100:AD100),Y100:AD100)),0) +
   IF(Parameters!$D$34,IF(OR(IF(ISNUMBER(Y100:AD100),Y100:AD100)=0),0,GEOMEAN(IF(ISNUMBER(Y100:AD100),Y100:AD100))),0)</f>
        <v>0</v>
      </c>
      <c r="K100" s="23">
        <f t="shared" ca="1" si="8"/>
        <v>0</v>
      </c>
      <c r="L100" s="116" t="str">
        <f t="shared" si="9"/>
        <v/>
      </c>
      <c r="M100" s="21" cm="1">
        <f t="array" aca="1" ref="M100" ca="1">IF(Parameters!$D$31, SUM(IF(ISNUMBER(AF100:AK100),(IF(AF100:AK100&gt;=Parameters!$D$41,1,"")),""))+0.5*(SUM(IF(ISNUMBER(AF100:AK100),(IF(AF100:AK100&gt;=Parameters!$D$42,1,"")),""))-SUM(IF(ISNUMBER(AF100:AK100),(IF(AF100:AK100&gt;=Parameters!$D$41,1,"")),""))),0) +
   IF(Parameters!$D$32,SUM(IF(ISNUMBER(AF100:AK100),(IF(AF100:AK100&gt;=Parameters!$D$41,1,"")),"")),0) +
   IF(Parameters!$D$33,AVERAGE(IF(ISNUMBER(AF100:AK100),AF100:AK100)),0) +
   IF(Parameters!$D$34,IF(OR(IF(ISNUMBER(AF100:AK100),AF100:AK100)=0),0,GEOMEAN(IF(ISNUMBER(AF100:AK100),AF100:AK100))),0)</f>
        <v>0</v>
      </c>
      <c r="N100" s="23">
        <f t="shared" ca="1" si="10"/>
        <v>0</v>
      </c>
      <c r="O100" s="116" t="str">
        <f t="shared" si="11"/>
        <v>!</v>
      </c>
      <c r="P100" s="24"/>
      <c r="Q100" s="49"/>
      <c r="R100" s="25">
        <f ca="1">IFERROR(INDEX(Health!$G$8:$G$225,MATCH($C100,_xlfn.ANCHORARRAY(Health!$C$8),0)),NA())</f>
        <v>0</v>
      </c>
      <c r="S100" s="25">
        <f ca="1">IFERROR(INDEX(Food!$G$8:$G$225,MATCH($C100,_xlfn.ANCHORARRAY(Food!$C$8),0)),NA())</f>
        <v>0</v>
      </c>
      <c r="T100" s="25">
        <f ca="1">IFERROR(INDEX(Macro!$G$8:$G$225,MATCH($C100,_xlfn.ANCHORARRAY(Macro!$C$8),0)),NA())</f>
        <v>1.0542780708093415</v>
      </c>
      <c r="U100" s="25">
        <f ca="1">IFERROR(INDEX(Socioeconomic!$G$8:$G$225,MATCH($C100,_xlfn.ANCHORARRAY(Socioeconomic!$C$8),0)),NA())</f>
        <v>2.391054758290331</v>
      </c>
      <c r="V100" s="25">
        <f ca="1">IFERROR(INDEX('Natural Hazard'!$G$8:$G$225,MATCH($C100,_xlfn.ANCHORARRAY('Natural Hazard'!$C$8),0)),NA())</f>
        <v>0</v>
      </c>
      <c r="W100" s="25">
        <f ca="1">IFERROR(INDEX(Conflict!$G$8:$G$225,MATCH($C100,_xlfn.ANCHORARRAY(Conflict!$C$8),0)),NA())</f>
        <v>0</v>
      </c>
      <c r="X100" s="50"/>
      <c r="Y100" s="25">
        <f ca="1">IFERROR(INDEX(Health!$H$8:$H$225,MATCH($C100,_xlfn.ANCHORARRAY(Health!$C$8),0)),NA())</f>
        <v>2.4139941690961999</v>
      </c>
      <c r="Z100" s="25">
        <f ca="1">IFERROR(INDEX(Food!$H$8:$H$225,MATCH($C100,_xlfn.ANCHORARRAY(Food!$C$8),0)),NA())</f>
        <v>0.94962362478286</v>
      </c>
      <c r="AA100" s="25">
        <f ca="1">IFERROR(INDEX(Macro!$H$8:$H$225,MATCH($C100,_xlfn.ANCHORARRAY(Macro!$C$8),0)),NA())</f>
        <v>0.20701830757696599</v>
      </c>
      <c r="AB100" s="25">
        <f ca="1">IFERROR(INDEX(Socioeconomic!$H$8:$H$225,MATCH($C100,_xlfn.ANCHORARRAY(Socioeconomic!$C$8),0)),NA())</f>
        <v>0.85714285714285499</v>
      </c>
      <c r="AC100" s="25">
        <f ca="1">IFERROR(INDEX('Natural Hazard'!$H$8:$H$225,MATCH($C100,_xlfn.ANCHORARRAY('Natural Hazard'!$C$8),0)),NA())</f>
        <v>5.9999999999999902</v>
      </c>
      <c r="AD100" s="25">
        <f ca="1">IFERROR(INDEX(Conflict!$H$8:$H$225,MATCH($C100,_xlfn.ANCHORARRAY(Conflict!$C$8),0)),NA())</f>
        <v>0</v>
      </c>
      <c r="AE100" s="50"/>
      <c r="AF100" s="25">
        <f ca="1">IFERROR(INDEX(Health!$I$8:$I$225,MATCH($C100,_xlfn.ANCHORARRAY(Health!$C$8),0)),NA())</f>
        <v>0</v>
      </c>
      <c r="AG100" s="25" t="e">
        <f ca="1">IFERROR(INDEX(Food!$I$8:$I$225,MATCH($C100,_xlfn.ANCHORARRAY(Food!$C$8),0)),NA())</f>
        <v>#N/A</v>
      </c>
      <c r="AH100" s="25">
        <f ca="1">IFERROR(INDEX(Macro!$I$8:$I$225,MATCH($C100,_xlfn.ANCHORARRAY(Macro!$C$8),0)),NA())</f>
        <v>5.36910123360094</v>
      </c>
      <c r="AI100" s="25">
        <f ca="1">IFERROR(INDEX(Socioeconomic!$I$8:$I$225,MATCH($C100,_xlfn.ANCHORARRAY(Socioeconomic!$C$8),0)),NA())</f>
        <v>6.6699999999999902</v>
      </c>
      <c r="AJ100" s="25">
        <f ca="1">IFERROR(INDEX('Natural Hazard'!$I$8:$I$225,MATCH($C100,_xlfn.ANCHORARRAY('Natural Hazard'!$C$8),0)),NA())</f>
        <v>0</v>
      </c>
      <c r="AK100" s="25">
        <f ca="1">IFERROR(INDEX(Conflict!$I$8:$I$225,MATCH($C100,_xlfn.ANCHORARRAY(Conflict!$C$8),0)),NA())</f>
        <v>1.78571428571427</v>
      </c>
      <c r="AL100" s="49"/>
      <c r="AM100" s="25">
        <f>IFERROR(INDEX('Data Reliability'!$G$6:$G$409,MATCH($C100,'Data Reliability'!$E$6:$E$409,0)),NA())</f>
        <v>8.3333333333333301E-2</v>
      </c>
      <c r="AN100" s="25">
        <f>IFERROR(INDEX('Data Reliability'!$H$6:$H$409,MATCH($C100,'Data Reliability'!$E$6:$E$409,0)),NA())</f>
        <v>0.55833333333333302</v>
      </c>
    </row>
    <row r="101" spans="2:40" x14ac:dyDescent="0.2">
      <c r="B101" s="28" t="s">
        <v>162</v>
      </c>
      <c r="C101" s="28" t="s">
        <v>163</v>
      </c>
      <c r="D101" s="28" t="s">
        <v>433</v>
      </c>
      <c r="E101" s="28" t="s">
        <v>409</v>
      </c>
      <c r="F101" s="206">
        <f ca="1">MATCH($C101,_xlfn.ANCHORARRAY(Health!$C$8),0)</f>
        <v>96</v>
      </c>
      <c r="G101" s="22" cm="1">
        <f t="array" aca="1" ref="G101" ca="1">IF(Parameters!$D$31, SUM(IF(ISNUMBER(R101:W101),(IF(R101:W101&gt;=Parameters!$D$37,1,"")),""))+0.5*(SUM(IF(ISNUMBER(R101:W101),(IF(R101:W101&gt;=Parameters!$D$38,1,"")),""))-SUM(IF(ISNUMBER(R101:W101),(IF(R101:W101&gt;=Parameters!$D$37,1,"")),""))),0) +
   IF(Parameters!$D$32,SUM(IF(ISNUMBER(R101:W101),(IF(R101:W101&gt;=Parameters!$D$41,1,"")),"")),0) +
   IF(Parameters!$D$33,AVERAGE(IF(ISNUMBER(R101:W101),R101:W101)),0) +
   IF(Parameters!$D$34,IF(OR(IF(ISNUMBER(R101:W101),R101:W101)=0),0,GEOMEAN(IF(ISNUMBER(R101:W101),R101:W101))),0)</f>
        <v>0</v>
      </c>
      <c r="H101" s="23">
        <f t="shared" ca="1" si="6"/>
        <v>0</v>
      </c>
      <c r="I101" s="116" t="str">
        <f t="shared" si="7"/>
        <v/>
      </c>
      <c r="J101" s="22" cm="1">
        <f t="array" aca="1" ref="J101" ca="1">IF(Parameters!$D$31, SUM(IF(ISNUMBER(Y101:AD101),(IF(Y101:AD101&gt;=Parameters!$D$41,1,"")),""))+0.5*(SUM(IF(ISNUMBER(Y101:AD101),(IF(Y101:AD101&gt;=Parameters!$D$42,1,"")),""))-SUM(IF(ISNUMBER(Y101:AD101),(IF(Y101:AD101&gt;=Parameters!$D$41,1,"")),""))),0) +
   IF(Parameters!$D$32,SUM(IF(ISNUMBER(Y101:AD101),(IF(Y101:AD101&gt;=Parameters!$D$41,1,"")),"")),0) +
   IF(Parameters!$D$33,AVERAGE(IF(ISNUMBER(Y101:AD101),Y101:AD101)),0) +
   IF(Parameters!$D$34,IF(OR(IF(ISNUMBER(Y101:AD101),Y101:AD101)=0),0,GEOMEAN(IF(ISNUMBER(Y101:AD101),Y101:AD101))),0)</f>
        <v>0.5</v>
      </c>
      <c r="K101" s="23">
        <f t="shared" ca="1" si="8"/>
        <v>0.5</v>
      </c>
      <c r="L101" s="116" t="str">
        <f t="shared" si="9"/>
        <v/>
      </c>
      <c r="M101" s="21" cm="1">
        <f t="array" aca="1" ref="M101" ca="1">IF(Parameters!$D$31, SUM(IF(ISNUMBER(AF101:AK101),(IF(AF101:AK101&gt;=Parameters!$D$41,1,"")),""))+0.5*(SUM(IF(ISNUMBER(AF101:AK101),(IF(AF101:AK101&gt;=Parameters!$D$42,1,"")),""))-SUM(IF(ISNUMBER(AF101:AK101),(IF(AF101:AK101&gt;=Parameters!$D$41,1,"")),""))),0) +
   IF(Parameters!$D$32,SUM(IF(ISNUMBER(AF101:AK101),(IF(AF101:AK101&gt;=Parameters!$D$41,1,"")),"")),0) +
   IF(Parameters!$D$33,AVERAGE(IF(ISNUMBER(AF101:AK101),AF101:AK101)),0) +
   IF(Parameters!$D$34,IF(OR(IF(ISNUMBER(AF101:AK101),AF101:AK101)=0),0,GEOMEAN(IF(ISNUMBER(AF101:AK101),AF101:AK101))),0)</f>
        <v>0.5</v>
      </c>
      <c r="N101" s="23">
        <f t="shared" ca="1" si="10"/>
        <v>0.5</v>
      </c>
      <c r="O101" s="116" t="str">
        <f t="shared" si="11"/>
        <v>!</v>
      </c>
      <c r="P101" s="24"/>
      <c r="Q101" s="49"/>
      <c r="R101" s="25">
        <f ca="1">IFERROR(INDEX(Health!$G$8:$G$225,MATCH($C101,_xlfn.ANCHORARRAY(Health!$C$8),0)),NA())</f>
        <v>0</v>
      </c>
      <c r="S101" s="25">
        <f ca="1">IFERROR(INDEX(Food!$G$8:$G$225,MATCH($C101,_xlfn.ANCHORARRAY(Food!$C$8),0)),NA())</f>
        <v>0</v>
      </c>
      <c r="T101" s="25">
        <f ca="1">IFERROR(INDEX(Macro!$G$8:$G$225,MATCH($C101,_xlfn.ANCHORARRAY(Macro!$C$8),0)),NA())</f>
        <v>2.64610320989051</v>
      </c>
      <c r="U101" s="25">
        <f ca="1">IFERROR(INDEX(Socioeconomic!$G$8:$G$225,MATCH($C101,_xlfn.ANCHORARRAY(Socioeconomic!$C$8),0)),NA())</f>
        <v>1.1180339887498874</v>
      </c>
      <c r="V101" s="25">
        <f ca="1">IFERROR(INDEX('Natural Hazard'!$G$8:$G$225,MATCH($C101,_xlfn.ANCHORARRAY('Natural Hazard'!$C$8),0)),NA())</f>
        <v>0</v>
      </c>
      <c r="W101" s="25">
        <f ca="1">IFERROR(INDEX(Conflict!$G$8:$G$225,MATCH($C101,_xlfn.ANCHORARRAY(Conflict!$C$8),0)),NA())</f>
        <v>0</v>
      </c>
      <c r="X101" s="50"/>
      <c r="Y101" s="25">
        <f ca="1">IFERROR(INDEX(Health!$H$8:$H$225,MATCH($C101,_xlfn.ANCHORARRAY(Health!$C$8),0)),NA())</f>
        <v>1.0437317784256499</v>
      </c>
      <c r="Z101" s="25">
        <f ca="1">IFERROR(INDEX(Food!$H$8:$H$225,MATCH($C101,_xlfn.ANCHORARRAY(Food!$C$8),0)),NA())</f>
        <v>1.1812391430225799</v>
      </c>
      <c r="AA101" s="25">
        <f ca="1">IFERROR(INDEX(Macro!$H$8:$H$225,MATCH($C101,_xlfn.ANCHORARRAY(Macro!$C$8),0)),NA())</f>
        <v>1.0002660281989799</v>
      </c>
      <c r="AB101" s="25">
        <f ca="1">IFERROR(INDEX(Socioeconomic!$H$8:$H$225,MATCH($C101,_xlfn.ANCHORARRAY(Socioeconomic!$C$8),0)),NA())</f>
        <v>0.71428571428571297</v>
      </c>
      <c r="AC101" s="25">
        <f ca="1">IFERROR(INDEX('Natural Hazard'!$H$8:$H$225,MATCH($C101,_xlfn.ANCHORARRAY('Natural Hazard'!$C$8),0)),NA())</f>
        <v>7</v>
      </c>
      <c r="AD101" s="25">
        <f ca="1">IFERROR(INDEX(Conflict!$H$8:$H$225,MATCH($C101,_xlfn.ANCHORARRAY(Conflict!$C$8),0)),NA())</f>
        <v>0</v>
      </c>
      <c r="AE101" s="50"/>
      <c r="AF101" s="25">
        <f ca="1">IFERROR(INDEX(Health!$I$8:$I$225,MATCH($C101,_xlfn.ANCHORARRAY(Health!$C$8),0)),NA())</f>
        <v>0</v>
      </c>
      <c r="AG101" s="25" t="e">
        <f ca="1">IFERROR(INDEX(Food!$I$8:$I$225,MATCH($C101,_xlfn.ANCHORARRAY(Food!$C$8),0)),NA())</f>
        <v>#N/A</v>
      </c>
      <c r="AH101" s="25">
        <f ca="1">IFERROR(INDEX(Macro!$I$8:$I$225,MATCH($C101,_xlfn.ANCHORARRAY(Macro!$C$8),0)),NA())</f>
        <v>7</v>
      </c>
      <c r="AI101" s="25">
        <f ca="1">IFERROR(INDEX(Socioeconomic!$I$8:$I$225,MATCH($C101,_xlfn.ANCHORARRAY(Socioeconomic!$C$8),0)),NA())</f>
        <v>1.74999999999998</v>
      </c>
      <c r="AJ101" s="25">
        <f ca="1">IFERROR(INDEX('Natural Hazard'!$I$8:$I$225,MATCH($C101,_xlfn.ANCHORARRAY('Natural Hazard'!$C$8),0)),NA())</f>
        <v>0</v>
      </c>
      <c r="AK101" s="25">
        <f ca="1">IFERROR(INDEX(Conflict!$I$8:$I$225,MATCH($C101,_xlfn.ANCHORARRAY(Conflict!$C$8),0)),NA())</f>
        <v>0.59523809523809301</v>
      </c>
      <c r="AL101" s="49"/>
      <c r="AM101" s="25">
        <f>IFERROR(INDEX('Data Reliability'!$G$6:$G$409,MATCH($C101,'Data Reliability'!$E$6:$E$409,0)),NA())</f>
        <v>8.3333333333333301E-2</v>
      </c>
      <c r="AN101" s="25">
        <f>IFERROR(INDEX('Data Reliability'!$H$6:$H$409,MATCH($C101,'Data Reliability'!$E$6:$E$409,0)),NA())</f>
        <v>0.55833333333333302</v>
      </c>
    </row>
    <row r="102" spans="2:40" x14ac:dyDescent="0.2">
      <c r="B102" s="28" t="s">
        <v>164</v>
      </c>
      <c r="C102" s="28" t="s">
        <v>165</v>
      </c>
      <c r="D102" s="28" t="s">
        <v>435</v>
      </c>
      <c r="E102" s="28" t="s">
        <v>430</v>
      </c>
      <c r="F102" s="206">
        <f ca="1">MATCH($C102,_xlfn.ANCHORARRAY(Health!$C$8),0)</f>
        <v>97</v>
      </c>
      <c r="G102" s="22" cm="1">
        <f t="array" aca="1" ref="G102" ca="1">IF(Parameters!$D$31, SUM(IF(ISNUMBER(R102:W102),(IF(R102:W102&gt;=Parameters!$D$37,1,"")),""))+0.5*(SUM(IF(ISNUMBER(R102:W102),(IF(R102:W102&gt;=Parameters!$D$38,1,"")),""))-SUM(IF(ISNUMBER(R102:W102),(IF(R102:W102&gt;=Parameters!$D$37,1,"")),""))),0) +
   IF(Parameters!$D$32,SUM(IF(ISNUMBER(R102:W102),(IF(R102:W102&gt;=Parameters!$D$41,1,"")),"")),0) +
   IF(Parameters!$D$33,AVERAGE(IF(ISNUMBER(R102:W102),R102:W102)),0) +
   IF(Parameters!$D$34,IF(OR(IF(ISNUMBER(R102:W102),R102:W102)=0),0,GEOMEAN(IF(ISNUMBER(R102:W102),R102:W102))),0)</f>
        <v>0</v>
      </c>
      <c r="H102" s="23">
        <f t="shared" ca="1" si="6"/>
        <v>0</v>
      </c>
      <c r="I102" s="116" t="str">
        <f t="shared" si="7"/>
        <v>!</v>
      </c>
      <c r="J102" s="22" cm="1">
        <f t="array" aca="1" ref="J102" ca="1">IF(Parameters!$D$31, SUM(IF(ISNUMBER(Y102:AD102),(IF(Y102:AD102&gt;=Parameters!$D$41,1,"")),""))+0.5*(SUM(IF(ISNUMBER(Y102:AD102),(IF(Y102:AD102&gt;=Parameters!$D$42,1,"")),""))-SUM(IF(ISNUMBER(Y102:AD102),(IF(Y102:AD102&gt;=Parameters!$D$41,1,"")),""))),0) +
   IF(Parameters!$D$32,SUM(IF(ISNUMBER(Y102:AD102),(IF(Y102:AD102&gt;=Parameters!$D$41,1,"")),"")),0) +
   IF(Parameters!$D$33,AVERAGE(IF(ISNUMBER(Y102:AD102),Y102:AD102)),0) +
   IF(Parameters!$D$34,IF(OR(IF(ISNUMBER(Y102:AD102),Y102:AD102)=0),0,GEOMEAN(IF(ISNUMBER(Y102:AD102),Y102:AD102))),0)</f>
        <v>0.5</v>
      </c>
      <c r="K102" s="23">
        <f t="shared" ca="1" si="8"/>
        <v>0.5</v>
      </c>
      <c r="L102" s="116" t="str">
        <f t="shared" si="9"/>
        <v/>
      </c>
      <c r="M102" s="21" cm="1">
        <f t="array" aca="1" ref="M102" ca="1">IF(Parameters!$D$31, SUM(IF(ISNUMBER(AF102:AK102),(IF(AF102:AK102&gt;=Parameters!$D$41,1,"")),""))+0.5*(SUM(IF(ISNUMBER(AF102:AK102),(IF(AF102:AK102&gt;=Parameters!$D$42,1,"")),""))-SUM(IF(ISNUMBER(AF102:AK102),(IF(AF102:AK102&gt;=Parameters!$D$41,1,"")),""))),0) +
   IF(Parameters!$D$32,SUM(IF(ISNUMBER(AF102:AK102),(IF(AF102:AK102&gt;=Parameters!$D$41,1,"")),"")),0) +
   IF(Parameters!$D$33,AVERAGE(IF(ISNUMBER(AF102:AK102),AF102:AK102)),0) +
   IF(Parameters!$D$34,IF(OR(IF(ISNUMBER(AF102:AK102),AF102:AK102)=0),0,GEOMEAN(IF(ISNUMBER(AF102:AK102),AF102:AK102))),0)</f>
        <v>0.5</v>
      </c>
      <c r="N102" s="23">
        <f t="shared" ca="1" si="10"/>
        <v>0.5</v>
      </c>
      <c r="O102" s="116" t="str">
        <f t="shared" si="11"/>
        <v>!</v>
      </c>
      <c r="P102" s="24"/>
      <c r="Q102" s="49"/>
      <c r="R102" s="25">
        <f ca="1">IFERROR(INDEX(Health!$G$8:$G$225,MATCH($C102,_xlfn.ANCHORARRAY(Health!$C$8),0)),NA())</f>
        <v>0</v>
      </c>
      <c r="S102" s="25">
        <f ca="1">IFERROR(INDEX(Food!$G$8:$G$225,MATCH($C102,_xlfn.ANCHORARRAY(Food!$C$8),0)),NA())</f>
        <v>0</v>
      </c>
      <c r="T102" s="25">
        <f ca="1">IFERROR(INDEX(Macro!$G$8:$G$225,MATCH($C102,_xlfn.ANCHORARRAY(Macro!$C$8),0)),NA())</f>
        <v>2.8405666629698811</v>
      </c>
      <c r="U102" s="25">
        <f ca="1">IFERROR(INDEX(Socioeconomic!$G$8:$G$225,MATCH($C102,_xlfn.ANCHORARRAY(Socioeconomic!$C$8),0)),NA())</f>
        <v>0</v>
      </c>
      <c r="V102" s="25">
        <f ca="1">IFERROR(INDEX('Natural Hazard'!$G$8:$G$225,MATCH($C102,_xlfn.ANCHORARRAY('Natural Hazard'!$C$8),0)),NA())</f>
        <v>0</v>
      </c>
      <c r="W102" s="25">
        <f ca="1">IFERROR(INDEX(Conflict!$G$8:$G$225,MATCH($C102,_xlfn.ANCHORARRAY(Conflict!$C$8),0)),NA())</f>
        <v>0.44751663517605828</v>
      </c>
      <c r="X102" s="50"/>
      <c r="Y102" s="25">
        <f ca="1">IFERROR(INDEX(Health!$H$8:$H$225,MATCH($C102,_xlfn.ANCHORARRAY(Health!$C$8),0)),NA())</f>
        <v>6.9037900874635501</v>
      </c>
      <c r="Z102" s="25">
        <f ca="1">IFERROR(INDEX(Food!$H$8:$H$225,MATCH($C102,_xlfn.ANCHORARRAY(Food!$C$8),0)),NA())</f>
        <v>4.2105263157894699</v>
      </c>
      <c r="AA102" s="25">
        <f ca="1">IFERROR(INDEX(Macro!$H$8:$H$225,MATCH($C102,_xlfn.ANCHORARRAY(Macro!$C$8),0)),NA())</f>
        <v>2.5722508404072602</v>
      </c>
      <c r="AB102" s="25">
        <f ca="1">IFERROR(INDEX(Socioeconomic!$H$8:$H$225,MATCH($C102,_xlfn.ANCHORARRAY(Socioeconomic!$C$8),0)),NA())</f>
        <v>5.8571428571428497</v>
      </c>
      <c r="AC102" s="25">
        <f ca="1">IFERROR(INDEX('Natural Hazard'!$H$8:$H$225,MATCH($C102,_xlfn.ANCHORARRAY('Natural Hazard'!$C$8),0)),NA())</f>
        <v>7.5</v>
      </c>
      <c r="AD102" s="25">
        <f ca="1">IFERROR(INDEX(Conflict!$H$8:$H$225,MATCH($C102,_xlfn.ANCHORARRAY(Conflict!$C$8),0)),NA())</f>
        <v>2.64596930675597E-2</v>
      </c>
      <c r="AE102" s="50"/>
      <c r="AF102" s="25">
        <f ca="1">IFERROR(INDEX(Health!$I$8:$I$225,MATCH($C102,_xlfn.ANCHORARRAY(Health!$C$8),0)),NA())</f>
        <v>0</v>
      </c>
      <c r="AG102" s="25" t="e">
        <f ca="1">IFERROR(INDEX(Food!$I$8:$I$225,MATCH($C102,_xlfn.ANCHORARRAY(Food!$C$8),0)),NA())</f>
        <v>#N/A</v>
      </c>
      <c r="AH102" s="25">
        <f ca="1">IFERROR(INDEX(Macro!$I$8:$I$225,MATCH($C102,_xlfn.ANCHORARRAY(Macro!$C$8),0)),NA())</f>
        <v>3.1368709614254899</v>
      </c>
      <c r="AI102" s="25">
        <f ca="1">IFERROR(INDEX(Socioeconomic!$I$8:$I$225,MATCH($C102,_xlfn.ANCHORARRAY(Socioeconomic!$C$8),0)),NA())</f>
        <v>0</v>
      </c>
      <c r="AJ102" s="25">
        <f ca="1">IFERROR(INDEX('Natural Hazard'!$I$8:$I$225,MATCH($C102,_xlfn.ANCHORARRAY('Natural Hazard'!$C$8),0)),NA())</f>
        <v>0</v>
      </c>
      <c r="AK102" s="25">
        <f ca="1">IFERROR(INDEX(Conflict!$I$8:$I$225,MATCH($C102,_xlfn.ANCHORARRAY(Conflict!$C$8),0)),NA())</f>
        <v>7.5689139041767302</v>
      </c>
      <c r="AL102" s="49"/>
      <c r="AM102" s="25">
        <f>IFERROR(INDEX('Data Reliability'!$G$6:$G$409,MATCH($C102,'Data Reliability'!$E$6:$E$409,0)),NA())</f>
        <v>0.16666666666666699</v>
      </c>
      <c r="AN102" s="25">
        <f>IFERROR(INDEX('Data Reliability'!$H$6:$H$409,MATCH($C102,'Data Reliability'!$E$6:$E$409,0)),NA())</f>
        <v>0.55833333333333302</v>
      </c>
    </row>
    <row r="103" spans="2:40" x14ac:dyDescent="0.2">
      <c r="B103" s="28" t="s">
        <v>166</v>
      </c>
      <c r="C103" s="28" t="s">
        <v>167</v>
      </c>
      <c r="D103" s="28" t="s">
        <v>434</v>
      </c>
      <c r="E103" s="28" t="s">
        <v>430</v>
      </c>
      <c r="F103" s="206">
        <f ca="1">MATCH($C103,_xlfn.ANCHORARRAY(Health!$C$8),0)</f>
        <v>98</v>
      </c>
      <c r="G103" s="22" cm="1">
        <f t="array" aca="1" ref="G103" ca="1">IF(Parameters!$D$31, SUM(IF(ISNUMBER(R103:W103),(IF(R103:W103&gt;=Parameters!$D$37,1,"")),""))+0.5*(SUM(IF(ISNUMBER(R103:W103),(IF(R103:W103&gt;=Parameters!$D$38,1,"")),""))-SUM(IF(ISNUMBER(R103:W103),(IF(R103:W103&gt;=Parameters!$D$37,1,"")),""))),0) +
   IF(Parameters!$D$32,SUM(IF(ISNUMBER(R103:W103),(IF(R103:W103&gt;=Parameters!$D$41,1,"")),"")),0) +
   IF(Parameters!$D$33,AVERAGE(IF(ISNUMBER(R103:W103),R103:W103)),0) +
   IF(Parameters!$D$34,IF(OR(IF(ISNUMBER(R103:W103),R103:W103)=0),0,GEOMEAN(IF(ISNUMBER(R103:W103),R103:W103))),0)</f>
        <v>1</v>
      </c>
      <c r="H103" s="23">
        <f t="shared" ca="1" si="6"/>
        <v>1</v>
      </c>
      <c r="I103" s="116" t="str">
        <f t="shared" si="7"/>
        <v/>
      </c>
      <c r="J103" s="22" cm="1">
        <f t="array" aca="1" ref="J103" ca="1">IF(Parameters!$D$31, SUM(IF(ISNUMBER(Y103:AD103),(IF(Y103:AD103&gt;=Parameters!$D$41,1,"")),""))+0.5*(SUM(IF(ISNUMBER(Y103:AD103),(IF(Y103:AD103&gt;=Parameters!$D$42,1,"")),""))-SUM(IF(ISNUMBER(Y103:AD103),(IF(Y103:AD103&gt;=Parameters!$D$41,1,"")),""))),0) +
   IF(Parameters!$D$32,SUM(IF(ISNUMBER(Y103:AD103),(IF(Y103:AD103&gt;=Parameters!$D$41,1,"")),"")),0) +
   IF(Parameters!$D$33,AVERAGE(IF(ISNUMBER(Y103:AD103),Y103:AD103)),0) +
   IF(Parameters!$D$34,IF(OR(IF(ISNUMBER(Y103:AD103),Y103:AD103)=0),0,GEOMEAN(IF(ISNUMBER(Y103:AD103),Y103:AD103))),0)</f>
        <v>0</v>
      </c>
      <c r="K103" s="23">
        <f t="shared" ca="1" si="8"/>
        <v>0</v>
      </c>
      <c r="L103" s="116" t="str">
        <f t="shared" si="9"/>
        <v/>
      </c>
      <c r="M103" s="21" cm="1">
        <f t="array" aca="1" ref="M103" ca="1">IF(Parameters!$D$31, SUM(IF(ISNUMBER(AF103:AK103),(IF(AF103:AK103&gt;=Parameters!$D$41,1,"")),""))+0.5*(SUM(IF(ISNUMBER(AF103:AK103),(IF(AF103:AK103&gt;=Parameters!$D$42,1,"")),""))-SUM(IF(ISNUMBER(AF103:AK103),(IF(AF103:AK103&gt;=Parameters!$D$41,1,"")),""))),0) +
   IF(Parameters!$D$32,SUM(IF(ISNUMBER(AF103:AK103),(IF(AF103:AK103&gt;=Parameters!$D$41,1,"")),"")),0) +
   IF(Parameters!$D$33,AVERAGE(IF(ISNUMBER(AF103:AK103),AF103:AK103)),0) +
   IF(Parameters!$D$34,IF(OR(IF(ISNUMBER(AF103:AK103),AF103:AK103)=0),0,GEOMEAN(IF(ISNUMBER(AF103:AK103),AF103:AK103))),0)</f>
        <v>1.5</v>
      </c>
      <c r="N103" s="23">
        <f t="shared" ca="1" si="10"/>
        <v>1.5</v>
      </c>
      <c r="O103" s="116" t="str">
        <f t="shared" si="11"/>
        <v>!</v>
      </c>
      <c r="P103" s="24"/>
      <c r="Q103" s="49"/>
      <c r="R103" s="25">
        <f ca="1">IFERROR(INDEX(Health!$G$8:$G$225,MATCH($C103,_xlfn.ANCHORARRAY(Health!$C$8),0)),NA())</f>
        <v>0</v>
      </c>
      <c r="S103" s="25">
        <f ca="1">IFERROR(INDEX(Food!$G$8:$G$225,MATCH($C103,_xlfn.ANCHORARRAY(Food!$C$8),0)),NA())</f>
        <v>0</v>
      </c>
      <c r="T103" s="25">
        <f ca="1">IFERROR(INDEX(Macro!$G$8:$G$225,MATCH($C103,_xlfn.ANCHORARRAY(Macro!$C$8),0)),NA())</f>
        <v>1.7477323564244032</v>
      </c>
      <c r="U103" s="25">
        <f ca="1">IFERROR(INDEX(Socioeconomic!$G$8:$G$225,MATCH($C103,_xlfn.ANCHORARRAY(Socioeconomic!$C$8),0)),NA())</f>
        <v>7.3678839761300665</v>
      </c>
      <c r="V103" s="25">
        <f ca="1">IFERROR(INDEX('Natural Hazard'!$G$8:$G$225,MATCH($C103,_xlfn.ANCHORARRAY('Natural Hazard'!$C$8),0)),NA())</f>
        <v>0</v>
      </c>
      <c r="W103" s="25">
        <f ca="1">IFERROR(INDEX(Conflict!$G$8:$G$225,MATCH($C103,_xlfn.ANCHORARRAY(Conflict!$C$8),0)),NA())</f>
        <v>4.6352206820019903</v>
      </c>
      <c r="X103" s="50"/>
      <c r="Y103" s="25">
        <f ca="1">IFERROR(INDEX(Health!$H$8:$H$225,MATCH($C103,_xlfn.ANCHORARRAY(Health!$C$8),0)),NA())</f>
        <v>3.6967930029154501</v>
      </c>
      <c r="Z103" s="25">
        <f ca="1">IFERROR(INDEX(Food!$H$8:$H$225,MATCH($C103,_xlfn.ANCHORARRAY(Food!$C$8),0)),NA())</f>
        <v>3.4394904458598701</v>
      </c>
      <c r="AA103" s="25">
        <f ca="1">IFERROR(INDEX(Macro!$H$8:$H$225,MATCH($C103,_xlfn.ANCHORARRAY(Macro!$C$8),0)),NA())</f>
        <v>1.69193934557063</v>
      </c>
      <c r="AB103" s="25">
        <f ca="1">IFERROR(INDEX(Socioeconomic!$H$8:$H$225,MATCH($C103,_xlfn.ANCHORARRAY(Socioeconomic!$C$8),0)),NA())</f>
        <v>5.4285714285714199</v>
      </c>
      <c r="AC103" s="25">
        <f ca="1">IFERROR(INDEX('Natural Hazard'!$H$8:$H$225,MATCH($C103,_xlfn.ANCHORARRAY('Natural Hazard'!$C$8),0)),NA())</f>
        <v>5.3333333333333304</v>
      </c>
      <c r="AD103" s="25">
        <f ca="1">IFERROR(INDEX(Conflict!$H$8:$H$225,MATCH($C103,_xlfn.ANCHORARRAY(Conflict!$C$8),0)),NA())</f>
        <v>3.069324395837</v>
      </c>
      <c r="AE103" s="50"/>
      <c r="AF103" s="25">
        <f ca="1">IFERROR(INDEX(Health!$I$8:$I$225,MATCH($C103,_xlfn.ANCHORARRAY(Health!$C$8),0)),NA())</f>
        <v>0</v>
      </c>
      <c r="AG103" s="25" t="e">
        <f ca="1">IFERROR(INDEX(Food!$I$8:$I$225,MATCH($C103,_xlfn.ANCHORARRAY(Food!$C$8),0)),NA())</f>
        <v>#N/A</v>
      </c>
      <c r="AH103" s="25">
        <f ca="1">IFERROR(INDEX(Macro!$I$8:$I$225,MATCH($C103,_xlfn.ANCHORARRAY(Macro!$C$8),0)),NA())</f>
        <v>1.80536518504013</v>
      </c>
      <c r="AI103" s="25">
        <f ca="1">IFERROR(INDEX(Socioeconomic!$I$8:$I$225,MATCH($C103,_xlfn.ANCHORARRAY(Socioeconomic!$C$8),0)),NA())</f>
        <v>10</v>
      </c>
      <c r="AJ103" s="25">
        <f ca="1">IFERROR(INDEX('Natural Hazard'!$I$8:$I$225,MATCH($C103,_xlfn.ANCHORARRAY('Natural Hazard'!$C$8),0)),NA())</f>
        <v>0</v>
      </c>
      <c r="AK103" s="25">
        <f ca="1">IFERROR(INDEX(Conflict!$I$8:$I$225,MATCH($C103,_xlfn.ANCHORARRAY(Conflict!$C$8),0)),NA())</f>
        <v>7</v>
      </c>
      <c r="AL103" s="49"/>
      <c r="AM103" s="25">
        <f>IFERROR(INDEX('Data Reliability'!$G$6:$G$409,MATCH($C103,'Data Reliability'!$E$6:$E$409,0)),NA())</f>
        <v>8.3333333333333301E-2</v>
      </c>
      <c r="AN103" s="25">
        <f>IFERROR(INDEX('Data Reliability'!$H$6:$H$409,MATCH($C103,'Data Reliability'!$E$6:$E$409,0)),NA())</f>
        <v>0.55000000000000004</v>
      </c>
    </row>
    <row r="104" spans="2:40" x14ac:dyDescent="0.2">
      <c r="B104" s="28" t="s">
        <v>168</v>
      </c>
      <c r="C104" s="28" t="s">
        <v>169</v>
      </c>
      <c r="D104" s="28" t="s">
        <v>436</v>
      </c>
      <c r="E104" s="28" t="s">
        <v>409</v>
      </c>
      <c r="F104" s="206">
        <f ca="1">MATCH($C104,_xlfn.ANCHORARRAY(Health!$C$8),0)</f>
        <v>99</v>
      </c>
      <c r="G104" s="22" cm="1">
        <f t="array" aca="1" ref="G104" ca="1">IF(Parameters!$D$31, SUM(IF(ISNUMBER(R104:W104),(IF(R104:W104&gt;=Parameters!$D$37,1,"")),""))+0.5*(SUM(IF(ISNUMBER(R104:W104),(IF(R104:W104&gt;=Parameters!$D$38,1,"")),""))-SUM(IF(ISNUMBER(R104:W104),(IF(R104:W104&gt;=Parameters!$D$37,1,"")),""))),0) +
   IF(Parameters!$D$32,SUM(IF(ISNUMBER(R104:W104),(IF(R104:W104&gt;=Parameters!$D$41,1,"")),"")),0) +
   IF(Parameters!$D$33,AVERAGE(IF(ISNUMBER(R104:W104),R104:W104)),0) +
   IF(Parameters!$D$34,IF(OR(IF(ISNUMBER(R104:W104),R104:W104)=0),0,GEOMEAN(IF(ISNUMBER(R104:W104),R104:W104))),0)</f>
        <v>0</v>
      </c>
      <c r="H104" s="23">
        <f t="shared" ca="1" si="6"/>
        <v>0</v>
      </c>
      <c r="I104" s="116" t="str">
        <f t="shared" si="7"/>
        <v>!</v>
      </c>
      <c r="J104" s="22" cm="1">
        <f t="array" aca="1" ref="J104" ca="1">IF(Parameters!$D$31, SUM(IF(ISNUMBER(Y104:AD104),(IF(Y104:AD104&gt;=Parameters!$D$41,1,"")),""))+0.5*(SUM(IF(ISNUMBER(Y104:AD104),(IF(Y104:AD104&gt;=Parameters!$D$42,1,"")),""))-SUM(IF(ISNUMBER(Y104:AD104),(IF(Y104:AD104&gt;=Parameters!$D$41,1,"")),""))),0) +
   IF(Parameters!$D$32,SUM(IF(ISNUMBER(Y104:AD104),(IF(Y104:AD104&gt;=Parameters!$D$41,1,"")),"")),0) +
   IF(Parameters!$D$33,AVERAGE(IF(ISNUMBER(Y104:AD104),Y104:AD104)),0) +
   IF(Parameters!$D$34,IF(OR(IF(ISNUMBER(Y104:AD104),Y104:AD104)=0),0,GEOMEAN(IF(ISNUMBER(Y104:AD104),Y104:AD104))),0)</f>
        <v>1</v>
      </c>
      <c r="K104" s="23">
        <f t="shared" ca="1" si="8"/>
        <v>1</v>
      </c>
      <c r="L104" s="116" t="str">
        <f t="shared" si="9"/>
        <v/>
      </c>
      <c r="M104" s="21" cm="1">
        <f t="array" aca="1" ref="M104" ca="1">IF(Parameters!$D$31, SUM(IF(ISNUMBER(AF104:AK104),(IF(AF104:AK104&gt;=Parameters!$D$41,1,"")),""))+0.5*(SUM(IF(ISNUMBER(AF104:AK104),(IF(AF104:AK104&gt;=Parameters!$D$42,1,"")),""))-SUM(IF(ISNUMBER(AF104:AK104),(IF(AF104:AK104&gt;=Parameters!$D$41,1,"")),""))),0) +
   IF(Parameters!$D$32,SUM(IF(ISNUMBER(AF104:AK104),(IF(AF104:AK104&gt;=Parameters!$D$41,1,"")),"")),0) +
   IF(Parameters!$D$33,AVERAGE(IF(ISNUMBER(AF104:AK104),AF104:AK104)),0) +
   IF(Parameters!$D$34,IF(OR(IF(ISNUMBER(AF104:AK104),AF104:AK104)=0),0,GEOMEAN(IF(ISNUMBER(AF104:AK104),AF104:AK104))),0)</f>
        <v>0</v>
      </c>
      <c r="N104" s="23">
        <f t="shared" ca="1" si="10"/>
        <v>0</v>
      </c>
      <c r="O104" s="116" t="str">
        <f t="shared" si="11"/>
        <v>!</v>
      </c>
      <c r="P104" s="24"/>
      <c r="Q104" s="49"/>
      <c r="R104" s="25">
        <f ca="1">IFERROR(INDEX(Health!$G$8:$G$225,MATCH($C104,_xlfn.ANCHORARRAY(Health!$C$8),0)),NA())</f>
        <v>0</v>
      </c>
      <c r="S104" s="25">
        <f ca="1">IFERROR(INDEX(Food!$G$8:$G$225,MATCH($C104,_xlfn.ANCHORARRAY(Food!$C$8),0)),NA())</f>
        <v>0</v>
      </c>
      <c r="T104" s="25">
        <f ca="1">IFERROR(INDEX(Macro!$G$8:$G$225,MATCH($C104,_xlfn.ANCHORARRAY(Macro!$C$8),0)),NA())</f>
        <v>0</v>
      </c>
      <c r="U104" s="25">
        <f ca="1">IFERROR(INDEX(Socioeconomic!$G$8:$G$225,MATCH($C104,_xlfn.ANCHORARRAY(Socioeconomic!$C$8),0)),NA())</f>
        <v>0.44077853201547357</v>
      </c>
      <c r="V104" s="25">
        <f ca="1">IFERROR(INDEX('Natural Hazard'!$G$8:$G$225,MATCH($C104,_xlfn.ANCHORARRAY('Natural Hazard'!$C$8),0)),NA())</f>
        <v>0</v>
      </c>
      <c r="W104" s="25">
        <f ca="1">IFERROR(INDEX(Conflict!$G$8:$G$225,MATCH($C104,_xlfn.ANCHORARRAY(Conflict!$C$8),0)),NA())</f>
        <v>0</v>
      </c>
      <c r="X104" s="50"/>
      <c r="Y104" s="25">
        <f ca="1">IFERROR(INDEX(Health!$H$8:$H$225,MATCH($C104,_xlfn.ANCHORARRAY(Health!$C$8),0)),NA())</f>
        <v>0</v>
      </c>
      <c r="Z104" s="25">
        <f ca="1">IFERROR(INDEX(Food!$H$8:$H$225,MATCH($C104,_xlfn.ANCHORARRAY(Food!$C$8),0)),NA())</f>
        <v>0</v>
      </c>
      <c r="AA104" s="25">
        <f ca="1">IFERROR(INDEX(Macro!$H$8:$H$225,MATCH($C104,_xlfn.ANCHORARRAY(Macro!$C$8),0)),NA())</f>
        <v>0</v>
      </c>
      <c r="AB104" s="25">
        <f ca="1">IFERROR(INDEX(Socioeconomic!$H$8:$H$225,MATCH($C104,_xlfn.ANCHORARRAY(Socioeconomic!$C$8),0)),NA())</f>
        <v>0.57142857142857095</v>
      </c>
      <c r="AC104" s="25">
        <f ca="1">IFERROR(INDEX('Natural Hazard'!$H$8:$H$225,MATCH($C104,_xlfn.ANCHORARRAY('Natural Hazard'!$C$8),0)),NA())</f>
        <v>10</v>
      </c>
      <c r="AD104" s="25">
        <f ca="1">IFERROR(INDEX(Conflict!$H$8:$H$225,MATCH($C104,_xlfn.ANCHORARRAY(Conflict!$C$8),0)),NA())</f>
        <v>0</v>
      </c>
      <c r="AE104" s="50"/>
      <c r="AF104" s="25">
        <f ca="1">IFERROR(INDEX(Health!$I$8:$I$225,MATCH($C104,_xlfn.ANCHORARRAY(Health!$C$8),0)),NA())</f>
        <v>0</v>
      </c>
      <c r="AG104" s="25" t="e">
        <f ca="1">IFERROR(INDEX(Food!$I$8:$I$225,MATCH($C104,_xlfn.ANCHORARRAY(Food!$C$8),0)),NA())</f>
        <v>#N/A</v>
      </c>
      <c r="AH104" s="25">
        <f ca="1">IFERROR(INDEX(Macro!$I$8:$I$225,MATCH($C104,_xlfn.ANCHORARRAY(Macro!$C$8),0)),NA())</f>
        <v>5.6040728411983496</v>
      </c>
      <c r="AI104" s="25">
        <f ca="1">IFERROR(INDEX(Socioeconomic!$I$8:$I$225,MATCH($C104,_xlfn.ANCHORARRAY(Socioeconomic!$C$8),0)),NA())</f>
        <v>0.34000000000000302</v>
      </c>
      <c r="AJ104" s="25">
        <f ca="1">IFERROR(INDEX('Natural Hazard'!$I$8:$I$225,MATCH($C104,_xlfn.ANCHORARRAY('Natural Hazard'!$C$8),0)),NA())</f>
        <v>0</v>
      </c>
      <c r="AK104" s="25">
        <f ca="1">IFERROR(INDEX(Conflict!$I$8:$I$225,MATCH($C104,_xlfn.ANCHORARRAY(Conflict!$C$8),0)),NA())</f>
        <v>0</v>
      </c>
      <c r="AL104" s="49"/>
      <c r="AM104" s="25">
        <f>IFERROR(INDEX('Data Reliability'!$G$6:$G$409,MATCH($C104,'Data Reliability'!$E$6:$E$409,0)),NA())</f>
        <v>8.3333333333333301E-2</v>
      </c>
      <c r="AN104" s="25">
        <f>IFERROR(INDEX('Data Reliability'!$H$6:$H$409,MATCH($C104,'Data Reliability'!$E$6:$E$409,0)),NA())</f>
        <v>0.59166666666666701</v>
      </c>
    </row>
    <row r="105" spans="2:40" x14ac:dyDescent="0.2">
      <c r="B105" s="28" t="s">
        <v>170</v>
      </c>
      <c r="C105" s="28" t="s">
        <v>171</v>
      </c>
      <c r="D105" s="28" t="s">
        <v>433</v>
      </c>
      <c r="E105" s="28" t="s">
        <v>430</v>
      </c>
      <c r="F105" s="206">
        <f ca="1">MATCH($C105,_xlfn.ANCHORARRAY(Health!$C$8),0)</f>
        <v>100</v>
      </c>
      <c r="G105" s="22" cm="1">
        <f t="array" aca="1" ref="G105" ca="1">IF(Parameters!$D$31, SUM(IF(ISNUMBER(R105:W105),(IF(R105:W105&gt;=Parameters!$D$37,1,"")),""))+0.5*(SUM(IF(ISNUMBER(R105:W105),(IF(R105:W105&gt;=Parameters!$D$38,1,"")),""))-SUM(IF(ISNUMBER(R105:W105),(IF(R105:W105&gt;=Parameters!$D$37,1,"")),""))),0) +
   IF(Parameters!$D$32,SUM(IF(ISNUMBER(R105:W105),(IF(R105:W105&gt;=Parameters!$D$41,1,"")),"")),0) +
   IF(Parameters!$D$33,AVERAGE(IF(ISNUMBER(R105:W105),R105:W105)),0) +
   IF(Parameters!$D$34,IF(OR(IF(ISNUMBER(R105:W105),R105:W105)=0),0,GEOMEAN(IF(ISNUMBER(R105:W105),R105:W105))),0)</f>
        <v>1.5</v>
      </c>
      <c r="H105" s="23">
        <f t="shared" ca="1" si="6"/>
        <v>1.5</v>
      </c>
      <c r="I105" s="116" t="str">
        <f t="shared" si="7"/>
        <v/>
      </c>
      <c r="J105" s="22" cm="1">
        <f t="array" aca="1" ref="J105" ca="1">IF(Parameters!$D$31, SUM(IF(ISNUMBER(Y105:AD105),(IF(Y105:AD105&gt;=Parameters!$D$41,1,"")),""))+0.5*(SUM(IF(ISNUMBER(Y105:AD105),(IF(Y105:AD105&gt;=Parameters!$D$42,1,"")),""))-SUM(IF(ISNUMBER(Y105:AD105),(IF(Y105:AD105&gt;=Parameters!$D$41,1,"")),""))),0) +
   IF(Parameters!$D$32,SUM(IF(ISNUMBER(Y105:AD105),(IF(Y105:AD105&gt;=Parameters!$D$41,1,"")),"")),0) +
   IF(Parameters!$D$33,AVERAGE(IF(ISNUMBER(Y105:AD105),Y105:AD105)),0) +
   IF(Parameters!$D$34,IF(OR(IF(ISNUMBER(Y105:AD105),Y105:AD105)=0),0,GEOMEAN(IF(ISNUMBER(Y105:AD105),Y105:AD105))),0)</f>
        <v>0</v>
      </c>
      <c r="K105" s="23">
        <f t="shared" ca="1" si="8"/>
        <v>0</v>
      </c>
      <c r="L105" s="116" t="str">
        <f t="shared" si="9"/>
        <v/>
      </c>
      <c r="M105" s="21" cm="1">
        <f t="array" aca="1" ref="M105" ca="1">IF(Parameters!$D$31, SUM(IF(ISNUMBER(AF105:AK105),(IF(AF105:AK105&gt;=Parameters!$D$41,1,"")),""))+0.5*(SUM(IF(ISNUMBER(AF105:AK105),(IF(AF105:AK105&gt;=Parameters!$D$42,1,"")),""))-SUM(IF(ISNUMBER(AF105:AK105),(IF(AF105:AK105&gt;=Parameters!$D$41,1,"")),""))),0) +
   IF(Parameters!$D$32,SUM(IF(ISNUMBER(AF105:AK105),(IF(AF105:AK105&gt;=Parameters!$D$41,1,"")),"")),0) +
   IF(Parameters!$D$33,AVERAGE(IF(ISNUMBER(AF105:AK105),AF105:AK105)),0) +
   IF(Parameters!$D$34,IF(OR(IF(ISNUMBER(AF105:AK105),AF105:AK105)=0),0,GEOMEAN(IF(ISNUMBER(AF105:AK105),AF105:AK105))),0)</f>
        <v>1.5</v>
      </c>
      <c r="N105" s="23">
        <f t="shared" ca="1" si="10"/>
        <v>1.5</v>
      </c>
      <c r="O105" s="116" t="str">
        <f t="shared" si="11"/>
        <v>!</v>
      </c>
      <c r="P105" s="24"/>
      <c r="Q105" s="49"/>
      <c r="R105" s="25">
        <f ca="1">IFERROR(INDEX(Health!$G$8:$G$225,MATCH($C105,_xlfn.ANCHORARRAY(Health!$C$8),0)),NA())</f>
        <v>0</v>
      </c>
      <c r="S105" s="25">
        <f ca="1">IFERROR(INDEX(Food!$G$8:$G$225,MATCH($C105,_xlfn.ANCHORARRAY(Food!$C$8),0)),NA())</f>
        <v>0</v>
      </c>
      <c r="T105" s="25">
        <f ca="1">IFERROR(INDEX(Macro!$G$8:$G$225,MATCH($C105,_xlfn.ANCHORARRAY(Macro!$C$8),0)),NA())</f>
        <v>6.0300831799822783</v>
      </c>
      <c r="U105" s="25">
        <f ca="1">IFERROR(INDEX(Socioeconomic!$G$8:$G$225,MATCH($C105,_xlfn.ANCHORARRAY(Socioeconomic!$C$8),0)),NA())</f>
        <v>0</v>
      </c>
      <c r="V105" s="25">
        <f ca="1">IFERROR(INDEX('Natural Hazard'!$G$8:$G$225,MATCH($C105,_xlfn.ANCHORARRAY('Natural Hazard'!$C$8),0)),NA())</f>
        <v>7.3029674334022125</v>
      </c>
      <c r="W105" s="25">
        <f ca="1">IFERROR(INDEX(Conflict!$G$8:$G$225,MATCH($C105,_xlfn.ANCHORARRAY(Conflict!$C$8),0)),NA())</f>
        <v>0</v>
      </c>
      <c r="X105" s="50"/>
      <c r="Y105" s="25">
        <f ca="1">IFERROR(INDEX(Health!$H$8:$H$225,MATCH($C105,_xlfn.ANCHORARRAY(Health!$C$8),0)),NA())</f>
        <v>2.7346938775510199</v>
      </c>
      <c r="Z105" s="25">
        <f ca="1">IFERROR(INDEX(Food!$H$8:$H$225,MATCH($C105,_xlfn.ANCHORARRAY(Food!$C$8),0)),NA())</f>
        <v>1.7313259988419201</v>
      </c>
      <c r="AA105" s="25">
        <f ca="1">IFERROR(INDEX(Macro!$H$8:$H$225,MATCH($C105,_xlfn.ANCHORARRAY(Macro!$C$8),0)),NA())</f>
        <v>4.88427773343974</v>
      </c>
      <c r="AB105" s="25">
        <f ca="1">IFERROR(INDEX(Socioeconomic!$H$8:$H$225,MATCH($C105,_xlfn.ANCHORARRAY(Socioeconomic!$C$8),0)),NA())</f>
        <v>1.4285714285714199</v>
      </c>
      <c r="AC105" s="25">
        <f ca="1">IFERROR(INDEX('Natural Hazard'!$H$8:$H$225,MATCH($C105,_xlfn.ANCHORARRAY('Natural Hazard'!$C$8),0)),NA())</f>
        <v>5.3333333333333304</v>
      </c>
      <c r="AD105" s="25">
        <f ca="1">IFERROR(INDEX(Conflict!$H$8:$H$225,MATCH($C105,_xlfn.ANCHORARRAY(Conflict!$C$8),0)),NA())</f>
        <v>0</v>
      </c>
      <c r="AE105" s="50"/>
      <c r="AF105" s="25">
        <f ca="1">IFERROR(INDEX(Health!$I$8:$I$225,MATCH($C105,_xlfn.ANCHORARRAY(Health!$C$8),0)),NA())</f>
        <v>0</v>
      </c>
      <c r="AG105" s="25" t="e">
        <f ca="1">IFERROR(INDEX(Food!$I$8:$I$225,MATCH($C105,_xlfn.ANCHORARRAY(Food!$C$8),0)),NA())</f>
        <v>#N/A</v>
      </c>
      <c r="AH105" s="25">
        <f ca="1">IFERROR(INDEX(Macro!$I$8:$I$225,MATCH($C105,_xlfn.ANCHORARRAY(Macro!$C$8),0)),NA())</f>
        <v>7.4446837673781099</v>
      </c>
      <c r="AI105" s="25">
        <f ca="1">IFERROR(INDEX(Socioeconomic!$I$8:$I$225,MATCH($C105,_xlfn.ANCHORARRAY(Socioeconomic!$C$8),0)),NA())</f>
        <v>0</v>
      </c>
      <c r="AJ105" s="25">
        <f ca="1">IFERROR(INDEX('Natural Hazard'!$I$8:$I$225,MATCH($C105,_xlfn.ANCHORARRAY('Natural Hazard'!$C$8),0)),NA())</f>
        <v>10</v>
      </c>
      <c r="AK105" s="25">
        <f ca="1">IFERROR(INDEX(Conflict!$I$8:$I$225,MATCH($C105,_xlfn.ANCHORARRAY(Conflict!$C$8),0)),NA())</f>
        <v>0</v>
      </c>
      <c r="AL105" s="49"/>
      <c r="AM105" s="25">
        <f>IFERROR(INDEX('Data Reliability'!$G$6:$G$409,MATCH($C105,'Data Reliability'!$E$6:$E$409,0)),NA())</f>
        <v>8.3333333333333301E-2</v>
      </c>
      <c r="AN105" s="25">
        <f>IFERROR(INDEX('Data Reliability'!$H$6:$H$409,MATCH($C105,'Data Reliability'!$E$6:$E$409,0)),NA())</f>
        <v>0.51666666666666705</v>
      </c>
    </row>
    <row r="106" spans="2:40" x14ac:dyDescent="0.2">
      <c r="B106" s="28" t="s">
        <v>172</v>
      </c>
      <c r="C106" s="28" t="s">
        <v>173</v>
      </c>
      <c r="D106" s="28" t="s">
        <v>432</v>
      </c>
      <c r="E106" s="28" t="s">
        <v>535</v>
      </c>
      <c r="F106" s="206">
        <f ca="1">MATCH($C106,_xlfn.ANCHORARRAY(Health!$C$8),0)</f>
        <v>101</v>
      </c>
      <c r="G106" s="22" cm="1">
        <f t="array" aca="1" ref="G106" ca="1">IF(Parameters!$D$31, SUM(IF(ISNUMBER(R106:W106),(IF(R106:W106&gt;=Parameters!$D$37,1,"")),""))+0.5*(SUM(IF(ISNUMBER(R106:W106),(IF(R106:W106&gt;=Parameters!$D$38,1,"")),""))-SUM(IF(ISNUMBER(R106:W106),(IF(R106:W106&gt;=Parameters!$D$37,1,"")),""))),0) +
   IF(Parameters!$D$32,SUM(IF(ISNUMBER(R106:W106),(IF(R106:W106&gt;=Parameters!$D$41,1,"")),"")),0) +
   IF(Parameters!$D$33,AVERAGE(IF(ISNUMBER(R106:W106),R106:W106)),0) +
   IF(Parameters!$D$34,IF(OR(IF(ISNUMBER(R106:W106),R106:W106)=0),0,GEOMEAN(IF(ISNUMBER(R106:W106),R106:W106))),0)</f>
        <v>3.5</v>
      </c>
      <c r="H106" s="23">
        <f t="shared" ca="1" si="6"/>
        <v>3.5</v>
      </c>
      <c r="I106" s="116" t="str">
        <f t="shared" si="7"/>
        <v/>
      </c>
      <c r="J106" s="22" cm="1">
        <f t="array" aca="1" ref="J106" ca="1">IF(Parameters!$D$31, SUM(IF(ISNUMBER(Y106:AD106),(IF(Y106:AD106&gt;=Parameters!$D$41,1,"")),""))+0.5*(SUM(IF(ISNUMBER(Y106:AD106),(IF(Y106:AD106&gt;=Parameters!$D$42,1,"")),""))-SUM(IF(ISNUMBER(Y106:AD106),(IF(Y106:AD106&gt;=Parameters!$D$41,1,"")),""))),0) +
   IF(Parameters!$D$32,SUM(IF(ISNUMBER(Y106:AD106),(IF(Y106:AD106&gt;=Parameters!$D$41,1,"")),"")),0) +
   IF(Parameters!$D$33,AVERAGE(IF(ISNUMBER(Y106:AD106),Y106:AD106)),0) +
   IF(Parameters!$D$34,IF(OR(IF(ISNUMBER(Y106:AD106),Y106:AD106)=0),0,GEOMEAN(IF(ISNUMBER(Y106:AD106),Y106:AD106))),0)</f>
        <v>1</v>
      </c>
      <c r="K106" s="23">
        <f t="shared" ca="1" si="8"/>
        <v>1</v>
      </c>
      <c r="L106" s="116" t="str">
        <f t="shared" si="9"/>
        <v/>
      </c>
      <c r="M106" s="21" cm="1">
        <f t="array" aca="1" ref="M106" ca="1">IF(Parameters!$D$31, SUM(IF(ISNUMBER(AF106:AK106),(IF(AF106:AK106&gt;=Parameters!$D$41,1,"")),""))+0.5*(SUM(IF(ISNUMBER(AF106:AK106),(IF(AF106:AK106&gt;=Parameters!$D$42,1,"")),""))-SUM(IF(ISNUMBER(AF106:AK106),(IF(AF106:AK106&gt;=Parameters!$D$41,1,"")),""))),0) +
   IF(Parameters!$D$32,SUM(IF(ISNUMBER(AF106:AK106),(IF(AF106:AK106&gt;=Parameters!$D$41,1,"")),"")),0) +
   IF(Parameters!$D$33,AVERAGE(IF(ISNUMBER(AF106:AK106),AF106:AK106)),0) +
   IF(Parameters!$D$34,IF(OR(IF(ISNUMBER(AF106:AK106),AF106:AK106)=0),0,GEOMEAN(IF(ISNUMBER(AF106:AK106),AF106:AK106))),0)</f>
        <v>3.5</v>
      </c>
      <c r="N106" s="23">
        <f t="shared" ca="1" si="10"/>
        <v>3.5</v>
      </c>
      <c r="O106" s="116" t="str">
        <f t="shared" si="11"/>
        <v/>
      </c>
      <c r="P106" s="24"/>
      <c r="Q106" s="49"/>
      <c r="R106" s="25">
        <f ca="1">IFERROR(INDEX(Health!$G$8:$G$225,MATCH($C106,_xlfn.ANCHORARRAY(Health!$C$8),0)),NA())</f>
        <v>6.9735025352637106</v>
      </c>
      <c r="S106" s="25">
        <f ca="1">IFERROR(INDEX(Food!$G$8:$G$225,MATCH($C106,_xlfn.ANCHORARRAY(Food!$C$8),0)),NA())</f>
        <v>7.1293776360708341</v>
      </c>
      <c r="T106" s="25">
        <f ca="1">IFERROR(INDEX(Macro!$G$8:$G$225,MATCH($C106,_xlfn.ANCHORARRAY(Macro!$C$8),0)),NA())</f>
        <v>0</v>
      </c>
      <c r="U106" s="25">
        <f ca="1">IFERROR(INDEX(Socioeconomic!$G$8:$G$225,MATCH($C106,_xlfn.ANCHORARRAY(Socioeconomic!$C$8),0)),NA())</f>
        <v>0</v>
      </c>
      <c r="V106" s="25">
        <f ca="1">IFERROR(INDEX('Natural Hazard'!$G$8:$G$225,MATCH($C106,_xlfn.ANCHORARRAY('Natural Hazard'!$C$8),0)),NA())</f>
        <v>8.266397845091495</v>
      </c>
      <c r="W106" s="25">
        <f ca="1">IFERROR(INDEX(Conflict!$G$8:$G$225,MATCH($C106,_xlfn.ANCHORARRAY(Conflict!$C$8),0)),NA())</f>
        <v>7.5745253625662974</v>
      </c>
      <c r="X106" s="50"/>
      <c r="Y106" s="25">
        <f ca="1">IFERROR(INDEX(Health!$H$8:$H$225,MATCH($C106,_xlfn.ANCHORARRAY(Health!$C$8),0)),NA())</f>
        <v>4.86297376093294</v>
      </c>
      <c r="Z106" s="25">
        <f ca="1">IFERROR(INDEX(Food!$H$8:$H$225,MATCH($C106,_xlfn.ANCHORARRAY(Food!$C$8),0)),NA())</f>
        <v>7.2611464968152797</v>
      </c>
      <c r="AA106" s="25">
        <f ca="1">IFERROR(INDEX(Macro!$H$8:$H$225,MATCH($C106,_xlfn.ANCHORARRAY(Macro!$C$8),0)),NA())</f>
        <v>0</v>
      </c>
      <c r="AB106" s="25">
        <f ca="1">IFERROR(INDEX(Socioeconomic!$H$8:$H$225,MATCH($C106,_xlfn.ANCHORARRAY(Socioeconomic!$C$8),0)),NA())</f>
        <v>7.8571428571428497</v>
      </c>
      <c r="AC106" s="25">
        <f ca="1">IFERROR(INDEX('Natural Hazard'!$H$8:$H$225,MATCH($C106,_xlfn.ANCHORARRAY('Natural Hazard'!$C$8),0)),NA())</f>
        <v>6.8333333333333304</v>
      </c>
      <c r="AD106" s="25">
        <f ca="1">IFERROR(INDEX(Conflict!$H$8:$H$225,MATCH($C106,_xlfn.ANCHORARRAY(Conflict!$C$8),0)),NA())</f>
        <v>5.7373434468160101</v>
      </c>
      <c r="AE106" s="50"/>
      <c r="AF106" s="25">
        <f ca="1">IFERROR(INDEX(Health!$I$8:$I$225,MATCH($C106,_xlfn.ANCHORARRAY(Health!$C$8),0)),NA())</f>
        <v>10</v>
      </c>
      <c r="AG106" s="25">
        <f ca="1">IFERROR(INDEX(Food!$I$8:$I$225,MATCH($C106,_xlfn.ANCHORARRAY(Food!$C$8),0)),NA())</f>
        <v>7</v>
      </c>
      <c r="AH106" s="25">
        <f ca="1">IFERROR(INDEX(Macro!$I$8:$I$225,MATCH($C106,_xlfn.ANCHORARRAY(Macro!$C$8),0)),NA())</f>
        <v>0</v>
      </c>
      <c r="AI106" s="25">
        <f ca="1">IFERROR(INDEX(Socioeconomic!$I$8:$I$225,MATCH($C106,_xlfn.ANCHORARRAY(Socioeconomic!$C$8),0)),NA())</f>
        <v>0</v>
      </c>
      <c r="AJ106" s="25">
        <f ca="1">IFERROR(INDEX('Natural Hazard'!$I$8:$I$225,MATCH($C106,_xlfn.ANCHORARRAY('Natural Hazard'!$C$8),0)),NA())</f>
        <v>10</v>
      </c>
      <c r="AK106" s="25">
        <f ca="1">IFERROR(INDEX(Conflict!$I$8:$I$225,MATCH($C106,_xlfn.ANCHORARRAY(Conflict!$C$8),0)),NA())</f>
        <v>10</v>
      </c>
      <c r="AL106" s="49"/>
      <c r="AM106" s="25">
        <f>IFERROR(INDEX('Data Reliability'!$G$6:$G$409,MATCH($C106,'Data Reliability'!$E$6:$E$409,0)),NA())</f>
        <v>0</v>
      </c>
      <c r="AN106" s="25">
        <f>IFERROR(INDEX('Data Reliability'!$H$6:$H$409,MATCH($C106,'Data Reliability'!$E$6:$E$409,0)),NA())</f>
        <v>0.26111111111111102</v>
      </c>
    </row>
    <row r="107" spans="2:40" x14ac:dyDescent="0.2">
      <c r="B107" s="28" t="s">
        <v>750</v>
      </c>
      <c r="C107" s="28" t="s">
        <v>174</v>
      </c>
      <c r="D107" s="28" t="s">
        <v>433</v>
      </c>
      <c r="E107" s="28" t="s">
        <v>429</v>
      </c>
      <c r="F107" s="206">
        <f ca="1">MATCH($C107,_xlfn.ANCHORARRAY(Health!$C$8),0)</f>
        <v>102</v>
      </c>
      <c r="G107" s="22" cm="1">
        <f t="array" aca="1" ref="G107" ca="1">IF(Parameters!$D$31, SUM(IF(ISNUMBER(R107:W107),(IF(R107:W107&gt;=Parameters!$D$37,1,"")),""))+0.5*(SUM(IF(ISNUMBER(R107:W107),(IF(R107:W107&gt;=Parameters!$D$38,1,"")),""))-SUM(IF(ISNUMBER(R107:W107),(IF(R107:W107&gt;=Parameters!$D$37,1,"")),""))),0) +
   IF(Parameters!$D$32,SUM(IF(ISNUMBER(R107:W107),(IF(R107:W107&gt;=Parameters!$D$41,1,"")),"")),0) +
   IF(Parameters!$D$33,AVERAGE(IF(ISNUMBER(R107:W107),R107:W107)),0) +
   IF(Parameters!$D$34,IF(OR(IF(ISNUMBER(R107:W107),R107:W107)=0),0,GEOMEAN(IF(ISNUMBER(R107:W107),R107:W107))),0)</f>
        <v>1</v>
      </c>
      <c r="H107" s="23">
        <f t="shared" ca="1" si="6"/>
        <v>1</v>
      </c>
      <c r="I107" s="116" t="str">
        <f t="shared" si="7"/>
        <v>!</v>
      </c>
      <c r="J107" s="22" cm="1">
        <f t="array" aca="1" ref="J107" ca="1">IF(Parameters!$D$31, SUM(IF(ISNUMBER(Y107:AD107),(IF(Y107:AD107&gt;=Parameters!$D$41,1,"")),""))+0.5*(SUM(IF(ISNUMBER(Y107:AD107),(IF(Y107:AD107&gt;=Parameters!$D$42,1,"")),""))-SUM(IF(ISNUMBER(Y107:AD107),(IF(Y107:AD107&gt;=Parameters!$D$41,1,"")),""))),0) +
   IF(Parameters!$D$32,SUM(IF(ISNUMBER(Y107:AD107),(IF(Y107:AD107&gt;=Parameters!$D$41,1,"")),"")),0) +
   IF(Parameters!$D$33,AVERAGE(IF(ISNUMBER(Y107:AD107),Y107:AD107)),0) +
   IF(Parameters!$D$34,IF(OR(IF(ISNUMBER(Y107:AD107),Y107:AD107)=0),0,GEOMEAN(IF(ISNUMBER(Y107:AD107),Y107:AD107))),0)</f>
        <v>0</v>
      </c>
      <c r="K107" s="23">
        <f t="shared" ca="1" si="8"/>
        <v>0</v>
      </c>
      <c r="L107" s="116" t="str">
        <f t="shared" si="9"/>
        <v/>
      </c>
      <c r="M107" s="21" cm="1">
        <f t="array" aca="1" ref="M107" ca="1">IF(Parameters!$D$31, SUM(IF(ISNUMBER(AF107:AK107),(IF(AF107:AK107&gt;=Parameters!$D$41,1,"")),""))+0.5*(SUM(IF(ISNUMBER(AF107:AK107),(IF(AF107:AK107&gt;=Parameters!$D$42,1,"")),""))-SUM(IF(ISNUMBER(AF107:AK107),(IF(AF107:AK107&gt;=Parameters!$D$41,1,"")),""))),0) +
   IF(Parameters!$D$32,SUM(IF(ISNUMBER(AF107:AK107),(IF(AF107:AK107&gt;=Parameters!$D$41,1,"")),"")),0) +
   IF(Parameters!$D$33,AVERAGE(IF(ISNUMBER(AF107:AK107),AF107:AK107)),0) +
   IF(Parameters!$D$34,IF(OR(IF(ISNUMBER(AF107:AK107),AF107:AK107)=0),0,GEOMEAN(IF(ISNUMBER(AF107:AK107),AF107:AK107))),0)</f>
        <v>1</v>
      </c>
      <c r="N107" s="23">
        <f t="shared" ca="1" si="10"/>
        <v>1</v>
      </c>
      <c r="O107" s="116" t="str">
        <f t="shared" si="11"/>
        <v>!</v>
      </c>
      <c r="P107" s="24"/>
      <c r="Q107" s="49"/>
      <c r="R107" s="25">
        <f ca="1">IFERROR(INDEX(Health!$G$8:$G$225,MATCH($C107,_xlfn.ANCHORARRAY(Health!$C$8),0)),NA())</f>
        <v>0</v>
      </c>
      <c r="S107" s="25">
        <f ca="1">IFERROR(INDEX(Food!$G$8:$G$225,MATCH($C107,_xlfn.ANCHORARRAY(Food!$C$8),0)),NA())</f>
        <v>0</v>
      </c>
      <c r="T107" s="25">
        <f ca="1">IFERROR(INDEX(Macro!$G$8:$G$225,MATCH($C107,_xlfn.ANCHORARRAY(Macro!$C$8),0)),NA())</f>
        <v>4.3383181895451353</v>
      </c>
      <c r="U107" s="25">
        <f ca="1">IFERROR(INDEX(Socioeconomic!$G$8:$G$225,MATCH($C107,_xlfn.ANCHORARRAY(Socioeconomic!$C$8),0)),NA())</f>
        <v>4.108179993274728</v>
      </c>
      <c r="V107" s="25">
        <f ca="1">IFERROR(INDEX('Natural Hazard'!$G$8:$G$225,MATCH($C107,_xlfn.ANCHORARRAY('Natural Hazard'!$C$8),0)),NA())</f>
        <v>8.0622577482985491</v>
      </c>
      <c r="W107" s="25">
        <f ca="1">IFERROR(INDEX(Conflict!$G$8:$G$225,MATCH($C107,_xlfn.ANCHORARRAY(Conflict!$C$8),0)),NA())</f>
        <v>4.0403818673049416</v>
      </c>
      <c r="X107" s="50"/>
      <c r="Y107" s="25">
        <f ca="1">IFERROR(INDEX(Health!$H$8:$H$225,MATCH($C107,_xlfn.ANCHORARRAY(Health!$C$8),0)),NA())</f>
        <v>3.8134110787172002</v>
      </c>
      <c r="Z107" s="25">
        <f ca="1">IFERROR(INDEX(Food!$H$8:$H$225,MATCH($C107,_xlfn.ANCHORARRAY(Food!$C$8),0)),NA())</f>
        <v>3.7320574162679399</v>
      </c>
      <c r="AA107" s="25">
        <f ca="1">IFERROR(INDEX(Macro!$H$8:$H$225,MATCH($C107,_xlfn.ANCHORARRAY(Macro!$C$8),0)),NA())</f>
        <v>5.05356840552371</v>
      </c>
      <c r="AB107" s="25">
        <f ca="1">IFERROR(INDEX(Socioeconomic!$H$8:$H$225,MATCH($C107,_xlfn.ANCHORARRAY(Socioeconomic!$C$8),0)),NA())</f>
        <v>4.71428571428571</v>
      </c>
      <c r="AC107" s="25">
        <f ca="1">IFERROR(INDEX('Natural Hazard'!$H$8:$H$225,MATCH($C107,_xlfn.ANCHORARRAY('Natural Hazard'!$C$8),0)),NA())</f>
        <v>6.5</v>
      </c>
      <c r="AD107" s="25">
        <f ca="1">IFERROR(INDEX(Conflict!$H$8:$H$225,MATCH($C107,_xlfn.ANCHORARRAY(Conflict!$C$8),0)),NA())</f>
        <v>3.0472746516140301</v>
      </c>
      <c r="AE107" s="50"/>
      <c r="AF107" s="25">
        <f ca="1">IFERROR(INDEX(Health!$I$8:$I$225,MATCH($C107,_xlfn.ANCHORARRAY(Health!$C$8),0)),NA())</f>
        <v>0</v>
      </c>
      <c r="AG107" s="25" t="e">
        <f ca="1">IFERROR(INDEX(Food!$I$8:$I$225,MATCH($C107,_xlfn.ANCHORARRAY(Food!$C$8),0)),NA())</f>
        <v>#N/A</v>
      </c>
      <c r="AH107" s="25">
        <f ca="1">IFERROR(INDEX(Macro!$I$8:$I$225,MATCH($C107,_xlfn.ANCHORARRAY(Macro!$C$8),0)),NA())</f>
        <v>3.7242999804190302</v>
      </c>
      <c r="AI107" s="25">
        <f ca="1">IFERROR(INDEX(Socioeconomic!$I$8:$I$225,MATCH($C107,_xlfn.ANCHORARRAY(Socioeconomic!$C$8),0)),NA())</f>
        <v>3.5799999999999801</v>
      </c>
      <c r="AJ107" s="25">
        <f ca="1">IFERROR(INDEX('Natural Hazard'!$I$8:$I$225,MATCH($C107,_xlfn.ANCHORARRAY('Natural Hazard'!$C$8),0)),NA())</f>
        <v>10</v>
      </c>
      <c r="AK107" s="25">
        <f ca="1">IFERROR(INDEX(Conflict!$I$8:$I$225,MATCH($C107,_xlfn.ANCHORARRAY(Conflict!$C$8),0)),NA())</f>
        <v>5.3571428571428497</v>
      </c>
      <c r="AL107" s="49"/>
      <c r="AM107" s="25">
        <f>IFERROR(INDEX('Data Reliability'!$G$6:$G$409,MATCH($C107,'Data Reliability'!$E$6:$E$409,0)),NA())</f>
        <v>0.16666666666666699</v>
      </c>
      <c r="AN107" s="25">
        <f>IFERROR(INDEX('Data Reliability'!$H$6:$H$409,MATCH($C107,'Data Reliability'!$E$6:$E$409,0)),NA())</f>
        <v>0.51666666666666705</v>
      </c>
    </row>
    <row r="108" spans="2:40" x14ac:dyDescent="0.2">
      <c r="B108" s="28" t="s">
        <v>175</v>
      </c>
      <c r="C108" s="28" t="s">
        <v>176</v>
      </c>
      <c r="D108" s="28" t="s">
        <v>436</v>
      </c>
      <c r="E108" s="28" t="s">
        <v>429</v>
      </c>
      <c r="F108" s="206">
        <f ca="1">MATCH($C108,_xlfn.ANCHORARRAY(Health!$C$8),0)</f>
        <v>103</v>
      </c>
      <c r="G108" s="22" cm="1">
        <f t="array" aca="1" ref="G108" ca="1">IF(Parameters!$D$31, SUM(IF(ISNUMBER(R108:W108),(IF(R108:W108&gt;=Parameters!$D$37,1,"")),""))+0.5*(SUM(IF(ISNUMBER(R108:W108),(IF(R108:W108&gt;=Parameters!$D$38,1,"")),""))-SUM(IF(ISNUMBER(R108:W108),(IF(R108:W108&gt;=Parameters!$D$37,1,"")),""))),0) +
   IF(Parameters!$D$32,SUM(IF(ISNUMBER(R108:W108),(IF(R108:W108&gt;=Parameters!$D$41,1,"")),"")),0) +
   IF(Parameters!$D$33,AVERAGE(IF(ISNUMBER(R108:W108),R108:W108)),0) +
   IF(Parameters!$D$34,IF(OR(IF(ISNUMBER(R108:W108),R108:W108)=0),0,GEOMEAN(IF(ISNUMBER(R108:W108),R108:W108))),0)</f>
        <v>0</v>
      </c>
      <c r="H108" s="23">
        <f t="shared" ca="1" si="6"/>
        <v>0</v>
      </c>
      <c r="I108" s="116" t="str">
        <f t="shared" si="7"/>
        <v>!</v>
      </c>
      <c r="J108" s="22" cm="1">
        <f t="array" aca="1" ref="J108" ca="1">IF(Parameters!$D$31, SUM(IF(ISNUMBER(Y108:AD108),(IF(Y108:AD108&gt;=Parameters!$D$41,1,"")),""))+0.5*(SUM(IF(ISNUMBER(Y108:AD108),(IF(Y108:AD108&gt;=Parameters!$D$42,1,"")),""))-SUM(IF(ISNUMBER(Y108:AD108),(IF(Y108:AD108&gt;=Parameters!$D$41,1,"")),""))),0) +
   IF(Parameters!$D$32,SUM(IF(ISNUMBER(Y108:AD108),(IF(Y108:AD108&gt;=Parameters!$D$41,1,"")),"")),0) +
   IF(Parameters!$D$33,AVERAGE(IF(ISNUMBER(Y108:AD108),Y108:AD108)),0) +
   IF(Parameters!$D$34,IF(OR(IF(ISNUMBER(Y108:AD108),Y108:AD108)=0),0,GEOMEAN(IF(ISNUMBER(Y108:AD108),Y108:AD108))),0)</f>
        <v>1.5</v>
      </c>
      <c r="K108" s="23">
        <f t="shared" ca="1" si="8"/>
        <v>1.5</v>
      </c>
      <c r="L108" s="116" t="str">
        <f t="shared" si="9"/>
        <v/>
      </c>
      <c r="M108" s="21" cm="1">
        <f t="array" aca="1" ref="M108" ca="1">IF(Parameters!$D$31, SUM(IF(ISNUMBER(AF108:AK108),(IF(AF108:AK108&gt;=Parameters!$D$41,1,"")),""))+0.5*(SUM(IF(ISNUMBER(AF108:AK108),(IF(AF108:AK108&gt;=Parameters!$D$42,1,"")),""))-SUM(IF(ISNUMBER(AF108:AK108),(IF(AF108:AK108&gt;=Parameters!$D$41,1,"")),""))),0) +
   IF(Parameters!$D$32,SUM(IF(ISNUMBER(AF108:AK108),(IF(AF108:AK108&gt;=Parameters!$D$41,1,"")),"")),0) +
   IF(Parameters!$D$33,AVERAGE(IF(ISNUMBER(AF108:AK108),AF108:AK108)),0) +
   IF(Parameters!$D$34,IF(OR(IF(ISNUMBER(AF108:AK108),AF108:AK108)=0),0,GEOMEAN(IF(ISNUMBER(AF108:AK108),AF108:AK108))),0)</f>
        <v>0</v>
      </c>
      <c r="N108" s="23">
        <f t="shared" ca="1" si="10"/>
        <v>0</v>
      </c>
      <c r="O108" s="116" t="str">
        <f t="shared" si="11"/>
        <v>!!</v>
      </c>
      <c r="P108" s="24"/>
      <c r="Q108" s="49"/>
      <c r="R108" s="25">
        <f ca="1">IFERROR(INDEX(Health!$G$8:$G$225,MATCH($C108,_xlfn.ANCHORARRAY(Health!$C$8),0)),NA())</f>
        <v>0</v>
      </c>
      <c r="S108" s="25">
        <f ca="1">IFERROR(INDEX(Food!$G$8:$G$225,MATCH($C108,_xlfn.ANCHORARRAY(Food!$C$8),0)),NA())</f>
        <v>0</v>
      </c>
      <c r="T108" s="25">
        <f ca="1">IFERROR(INDEX(Macro!$G$8:$G$225,MATCH($C108,_xlfn.ANCHORARRAY(Macro!$C$8),0)),NA())</f>
        <v>4.7864280727986426</v>
      </c>
      <c r="U108" s="25">
        <f ca="1">IFERROR(INDEX(Socioeconomic!$G$8:$G$225,MATCH($C108,_xlfn.ANCHORARRAY(Socioeconomic!$C$8),0)),NA())</f>
        <v>0</v>
      </c>
      <c r="V108" s="25">
        <f ca="1">IFERROR(INDEX('Natural Hazard'!$G$8:$G$225,MATCH($C108,_xlfn.ANCHORARRAY('Natural Hazard'!$C$8),0)),NA())</f>
        <v>0</v>
      </c>
      <c r="W108" s="25">
        <f ca="1">IFERROR(INDEX(Conflict!$G$8:$G$225,MATCH($C108,_xlfn.ANCHORARRAY(Conflict!$C$8),0)),NA())</f>
        <v>0</v>
      </c>
      <c r="X108" s="50"/>
      <c r="Y108" s="25">
        <f ca="1">IFERROR(INDEX(Health!$H$8:$H$225,MATCH($C108,_xlfn.ANCHORARRAY(Health!$C$8),0)),NA())</f>
        <v>7.1078717201166102</v>
      </c>
      <c r="Z108" s="25">
        <f ca="1">IFERROR(INDEX(Food!$H$8:$H$225,MATCH($C108,_xlfn.ANCHORARRAY(Food!$C$8),0)),NA())</f>
        <v>6.4794441227562203</v>
      </c>
      <c r="AA108" s="25">
        <f ca="1">IFERROR(INDEX(Macro!$H$8:$H$225,MATCH($C108,_xlfn.ANCHORARRAY(Macro!$C$8),0)),NA())</f>
        <v>4.6762920505937204</v>
      </c>
      <c r="AB108" s="25">
        <f ca="1">IFERROR(INDEX(Socioeconomic!$H$8:$H$225,MATCH($C108,_xlfn.ANCHORARRAY(Socioeconomic!$C$8),0)),NA())</f>
        <v>8.2857142857142794</v>
      </c>
      <c r="AC108" s="25">
        <f ca="1">IFERROR(INDEX('Natural Hazard'!$H$8:$H$225,MATCH($C108,_xlfn.ANCHORARRAY('Natural Hazard'!$C$8),0)),NA())</f>
        <v>8</v>
      </c>
      <c r="AD108" s="25">
        <f ca="1">IFERROR(INDEX(Conflict!$H$8:$H$225,MATCH($C108,_xlfn.ANCHORARRAY(Conflict!$C$8),0)),NA())</f>
        <v>4.0836126300934801</v>
      </c>
      <c r="AE108" s="50"/>
      <c r="AF108" s="25">
        <f ca="1">IFERROR(INDEX(Health!$I$8:$I$225,MATCH($C108,_xlfn.ANCHORARRAY(Health!$C$8),0)),NA())</f>
        <v>0</v>
      </c>
      <c r="AG108" s="25" t="e">
        <f ca="1">IFERROR(INDEX(Food!$I$8:$I$225,MATCH($C108,_xlfn.ANCHORARRAY(Food!$C$8),0)),NA())</f>
        <v>#N/A</v>
      </c>
      <c r="AH108" s="25">
        <f ca="1">IFERROR(INDEX(Macro!$I$8:$I$225,MATCH($C108,_xlfn.ANCHORARRAY(Macro!$C$8),0)),NA())</f>
        <v>4.8991580184060997</v>
      </c>
      <c r="AI108" s="25" t="e">
        <f ca="1">IFERROR(INDEX(Socioeconomic!$I$8:$I$225,MATCH($C108,_xlfn.ANCHORARRAY(Socioeconomic!$C$8),0)),NA())</f>
        <v>#N/A</v>
      </c>
      <c r="AJ108" s="25">
        <f ca="1">IFERROR(INDEX('Natural Hazard'!$I$8:$I$225,MATCH($C108,_xlfn.ANCHORARRAY('Natural Hazard'!$C$8),0)),NA())</f>
        <v>0</v>
      </c>
      <c r="AK108" s="25">
        <f ca="1">IFERROR(INDEX(Conflict!$I$8:$I$225,MATCH($C108,_xlfn.ANCHORARRAY(Conflict!$C$8),0)),NA())</f>
        <v>0</v>
      </c>
      <c r="AL108" s="49"/>
      <c r="AM108" s="25">
        <f>IFERROR(INDEX('Data Reliability'!$G$6:$G$409,MATCH($C108,'Data Reliability'!$E$6:$E$409,0)),NA())</f>
        <v>8.3333333333333301E-2</v>
      </c>
      <c r="AN108" s="25">
        <f>IFERROR(INDEX('Data Reliability'!$H$6:$H$409,MATCH($C108,'Data Reliability'!$E$6:$E$409,0)),NA())</f>
        <v>0.66666666666666696</v>
      </c>
    </row>
    <row r="109" spans="2:40" x14ac:dyDescent="0.2">
      <c r="B109" s="28" t="s">
        <v>177</v>
      </c>
      <c r="C109" s="28" t="s">
        <v>178</v>
      </c>
      <c r="D109" s="28" t="s">
        <v>436</v>
      </c>
      <c r="E109" s="28" t="s">
        <v>429</v>
      </c>
      <c r="F109" s="206">
        <f ca="1">MATCH($C109,_xlfn.ANCHORARRAY(Health!$C$8),0)</f>
        <v>104</v>
      </c>
      <c r="G109" s="22" cm="1">
        <f t="array" aca="1" ref="G109" ca="1">IF(Parameters!$D$31, SUM(IF(ISNUMBER(R109:W109),(IF(R109:W109&gt;=Parameters!$D$37,1,"")),""))+0.5*(SUM(IF(ISNUMBER(R109:W109),(IF(R109:W109&gt;=Parameters!$D$38,1,"")),""))-SUM(IF(ISNUMBER(R109:W109),(IF(R109:W109&gt;=Parameters!$D$37,1,"")),""))),0) +
   IF(Parameters!$D$32,SUM(IF(ISNUMBER(R109:W109),(IF(R109:W109&gt;=Parameters!$D$41,1,"")),"")),0) +
   IF(Parameters!$D$33,AVERAGE(IF(ISNUMBER(R109:W109),R109:W109)),0) +
   IF(Parameters!$D$34,IF(OR(IF(ISNUMBER(R109:W109),R109:W109)=0),0,GEOMEAN(IF(ISNUMBER(R109:W109),R109:W109))),0)</f>
        <v>0.5</v>
      </c>
      <c r="H109" s="23">
        <f t="shared" ca="1" si="6"/>
        <v>0.5</v>
      </c>
      <c r="I109" s="116" t="str">
        <f t="shared" si="7"/>
        <v>!</v>
      </c>
      <c r="J109" s="22" cm="1">
        <f t="array" aca="1" ref="J109" ca="1">IF(Parameters!$D$31, SUM(IF(ISNUMBER(Y109:AD109),(IF(Y109:AD109&gt;=Parameters!$D$41,1,"")),""))+0.5*(SUM(IF(ISNUMBER(Y109:AD109),(IF(Y109:AD109&gt;=Parameters!$D$42,1,"")),""))-SUM(IF(ISNUMBER(Y109:AD109),(IF(Y109:AD109&gt;=Parameters!$D$41,1,"")),""))),0) +
   IF(Parameters!$D$32,SUM(IF(ISNUMBER(Y109:AD109),(IF(Y109:AD109&gt;=Parameters!$D$41,1,"")),"")),0) +
   IF(Parameters!$D$33,AVERAGE(IF(ISNUMBER(Y109:AD109),Y109:AD109)),0) +
   IF(Parameters!$D$34,IF(OR(IF(ISNUMBER(Y109:AD109),Y109:AD109)=0),0,GEOMEAN(IF(ISNUMBER(Y109:AD109),Y109:AD109))),0)</f>
        <v>1</v>
      </c>
      <c r="K109" s="23">
        <f t="shared" ca="1" si="8"/>
        <v>1</v>
      </c>
      <c r="L109" s="116" t="str">
        <f t="shared" si="9"/>
        <v>!</v>
      </c>
      <c r="M109" s="21" cm="1">
        <f t="array" aca="1" ref="M109" ca="1">IF(Parameters!$D$31, SUM(IF(ISNUMBER(AF109:AK109),(IF(AF109:AK109&gt;=Parameters!$D$41,1,"")),""))+0.5*(SUM(IF(ISNUMBER(AF109:AK109),(IF(AF109:AK109&gt;=Parameters!$D$42,1,"")),""))-SUM(IF(ISNUMBER(AF109:AK109),(IF(AF109:AK109&gt;=Parameters!$D$41,1,"")),""))),0) +
   IF(Parameters!$D$32,SUM(IF(ISNUMBER(AF109:AK109),(IF(AF109:AK109&gt;=Parameters!$D$41,1,"")),"")),0) +
   IF(Parameters!$D$33,AVERAGE(IF(ISNUMBER(AF109:AK109),AF109:AK109)),0) +
   IF(Parameters!$D$34,IF(OR(IF(ISNUMBER(AF109:AK109),AF109:AK109)=0),0,GEOMEAN(IF(ISNUMBER(AF109:AK109),AF109:AK109))),0)</f>
        <v>1</v>
      </c>
      <c r="N109" s="23">
        <f t="shared" ca="1" si="10"/>
        <v>1</v>
      </c>
      <c r="O109" s="116" t="str">
        <f t="shared" si="11"/>
        <v>!!</v>
      </c>
      <c r="P109" s="24"/>
      <c r="Q109" s="49"/>
      <c r="R109" s="25">
        <f ca="1">IFERROR(INDEX(Health!$G$8:$G$225,MATCH($C109,_xlfn.ANCHORARRAY(Health!$C$8),0)),NA())</f>
        <v>0</v>
      </c>
      <c r="S109" s="25">
        <f ca="1">IFERROR(INDEX(Food!$G$8:$G$225,MATCH($C109,_xlfn.ANCHORARRAY(Food!$C$8),0)),NA())</f>
        <v>0</v>
      </c>
      <c r="T109" s="25" t="e">
        <f ca="1">IFERROR(INDEX(Macro!$G$8:$G$225,MATCH($C109,_xlfn.ANCHORARRAY(Macro!$C$8),0)),NA())</f>
        <v>#N/A</v>
      </c>
      <c r="U109" s="25">
        <f ca="1">IFERROR(INDEX(Socioeconomic!$G$8:$G$225,MATCH($C109,_xlfn.ANCHORARRAY(Socioeconomic!$C$8),0)),NA())</f>
        <v>0</v>
      </c>
      <c r="V109" s="25">
        <f ca="1">IFERROR(INDEX('Natural Hazard'!$G$8:$G$225,MATCH($C109,_xlfn.ANCHORARRAY('Natural Hazard'!$C$8),0)),NA())</f>
        <v>6.8313005106397275</v>
      </c>
      <c r="W109" s="25">
        <f ca="1">IFERROR(INDEX(Conflict!$G$8:$G$225,MATCH($C109,_xlfn.ANCHORARRAY(Conflict!$C$8),0)),NA())</f>
        <v>0</v>
      </c>
      <c r="X109" s="50"/>
      <c r="Y109" s="25">
        <f ca="1">IFERROR(INDEX(Health!$H$8:$H$225,MATCH($C109,_xlfn.ANCHORARRAY(Health!$C$8),0)),NA())</f>
        <v>8.5364431486880399</v>
      </c>
      <c r="Z109" s="25">
        <f ca="1">IFERROR(INDEX(Food!$H$8:$H$225,MATCH($C109,_xlfn.ANCHORARRAY(Food!$C$8),0)),NA())</f>
        <v>5.7655502392344502</v>
      </c>
      <c r="AA109" s="25" t="e">
        <f ca="1">IFERROR(INDEX(Macro!$H$8:$H$225,MATCH($C109,_xlfn.ANCHORARRAY(Macro!$C$8),0)),NA())</f>
        <v>#N/A</v>
      </c>
      <c r="AB109" s="25">
        <f ca="1">IFERROR(INDEX(Socioeconomic!$H$8:$H$225,MATCH($C109,_xlfn.ANCHORARRAY(Socioeconomic!$C$8),0)),NA())</f>
        <v>7.4285714285714199</v>
      </c>
      <c r="AC109" s="25">
        <f ca="1">IFERROR(INDEX('Natural Hazard'!$H$8:$H$225,MATCH($C109,_xlfn.ANCHORARRAY('Natural Hazard'!$C$8),0)),NA())</f>
        <v>4.6666666666666599</v>
      </c>
      <c r="AD109" s="25">
        <f ca="1">IFERROR(INDEX(Conflict!$H$8:$H$225,MATCH($C109,_xlfn.ANCHORARRAY(Conflict!$C$8),0)),NA())</f>
        <v>0</v>
      </c>
      <c r="AE109" s="50"/>
      <c r="AF109" s="25">
        <f ca="1">IFERROR(INDEX(Health!$I$8:$I$225,MATCH($C109,_xlfn.ANCHORARRAY(Health!$C$8),0)),NA())</f>
        <v>0</v>
      </c>
      <c r="AG109" s="25" t="e">
        <f ca="1">IFERROR(INDEX(Food!$I$8:$I$225,MATCH($C109,_xlfn.ANCHORARRAY(Food!$C$8),0)),NA())</f>
        <v>#N/A</v>
      </c>
      <c r="AH109" s="25" t="e">
        <f ca="1">IFERROR(INDEX(Macro!$I$8:$I$225,MATCH($C109,_xlfn.ANCHORARRAY(Macro!$C$8),0)),NA())</f>
        <v>#N/A</v>
      </c>
      <c r="AI109" s="25" t="e">
        <f ca="1">IFERROR(INDEX(Socioeconomic!$I$8:$I$225,MATCH($C109,_xlfn.ANCHORARRAY(Socioeconomic!$C$8),0)),NA())</f>
        <v>#N/A</v>
      </c>
      <c r="AJ109" s="25">
        <f ca="1">IFERROR(INDEX('Natural Hazard'!$I$8:$I$225,MATCH($C109,_xlfn.ANCHORARRAY('Natural Hazard'!$C$8),0)),NA())</f>
        <v>10</v>
      </c>
      <c r="AK109" s="25">
        <f ca="1">IFERROR(INDEX(Conflict!$I$8:$I$225,MATCH($C109,_xlfn.ANCHORARRAY(Conflict!$C$8),0)),NA())</f>
        <v>0</v>
      </c>
      <c r="AL109" s="49"/>
      <c r="AM109" s="25">
        <f>IFERROR(INDEX('Data Reliability'!$G$6:$G$409,MATCH($C109,'Data Reliability'!$E$6:$E$409,0)),NA())</f>
        <v>0.33333333333333298</v>
      </c>
      <c r="AN109" s="25">
        <f>IFERROR(INDEX('Data Reliability'!$H$6:$H$409,MATCH($C109,'Data Reliability'!$E$6:$E$409,0)),NA())</f>
        <v>0.78333333333333299</v>
      </c>
    </row>
    <row r="110" spans="2:40" x14ac:dyDescent="0.2">
      <c r="B110" s="28" t="s">
        <v>751</v>
      </c>
      <c r="C110" s="28" t="s">
        <v>179</v>
      </c>
      <c r="D110" s="28" t="s">
        <v>435</v>
      </c>
      <c r="E110" s="28" t="s">
        <v>430</v>
      </c>
      <c r="F110" s="206">
        <f ca="1">MATCH($C110,_xlfn.ANCHORARRAY(Health!$C$8),0)</f>
        <v>105</v>
      </c>
      <c r="G110" s="22" cm="1">
        <f t="array" aca="1" ref="G110" ca="1">IF(Parameters!$D$31, SUM(IF(ISNUMBER(R110:W110),(IF(R110:W110&gt;=Parameters!$D$37,1,"")),""))+0.5*(SUM(IF(ISNUMBER(R110:W110),(IF(R110:W110&gt;=Parameters!$D$38,1,"")),""))-SUM(IF(ISNUMBER(R110:W110),(IF(R110:W110&gt;=Parameters!$D$37,1,"")),""))),0) +
   IF(Parameters!$D$32,SUM(IF(ISNUMBER(R110:W110),(IF(R110:W110&gt;=Parameters!$D$41,1,"")),"")),0) +
   IF(Parameters!$D$33,AVERAGE(IF(ISNUMBER(R110:W110),R110:W110)),0) +
   IF(Parameters!$D$34,IF(OR(IF(ISNUMBER(R110:W110),R110:W110)=0),0,GEOMEAN(IF(ISNUMBER(R110:W110),R110:W110))),0)</f>
        <v>0.5</v>
      </c>
      <c r="H110" s="23">
        <f t="shared" ca="1" si="6"/>
        <v>0.5</v>
      </c>
      <c r="I110" s="116" t="str">
        <f t="shared" si="7"/>
        <v>!</v>
      </c>
      <c r="J110" s="22" cm="1">
        <f t="array" aca="1" ref="J110" ca="1">IF(Parameters!$D$31, SUM(IF(ISNUMBER(Y110:AD110),(IF(Y110:AD110&gt;=Parameters!$D$41,1,"")),""))+0.5*(SUM(IF(ISNUMBER(Y110:AD110),(IF(Y110:AD110&gt;=Parameters!$D$42,1,"")),""))-SUM(IF(ISNUMBER(Y110:AD110),(IF(Y110:AD110&gt;=Parameters!$D$41,1,"")),""))),0) +
   IF(Parameters!$D$32,SUM(IF(ISNUMBER(Y110:AD110),(IF(Y110:AD110&gt;=Parameters!$D$41,1,"")),"")),0) +
   IF(Parameters!$D$33,AVERAGE(IF(ISNUMBER(Y110:AD110),Y110:AD110)),0) +
   IF(Parameters!$D$34,IF(OR(IF(ISNUMBER(Y110:AD110),Y110:AD110)=0),0,GEOMEAN(IF(ISNUMBER(Y110:AD110),Y110:AD110))),0)</f>
        <v>0</v>
      </c>
      <c r="K110" s="23">
        <f t="shared" ca="1" si="8"/>
        <v>0</v>
      </c>
      <c r="L110" s="116" t="str">
        <f t="shared" si="9"/>
        <v>!</v>
      </c>
      <c r="M110" s="21" cm="1">
        <f t="array" aca="1" ref="M110" ca="1">IF(Parameters!$D$31, SUM(IF(ISNUMBER(AF110:AK110),(IF(AF110:AK110&gt;=Parameters!$D$41,1,"")),""))+0.5*(SUM(IF(ISNUMBER(AF110:AK110),(IF(AF110:AK110&gt;=Parameters!$D$42,1,"")),""))-SUM(IF(ISNUMBER(AF110:AK110),(IF(AF110:AK110&gt;=Parameters!$D$41,1,"")),""))),0) +
   IF(Parameters!$D$32,SUM(IF(ISNUMBER(AF110:AK110),(IF(AF110:AK110&gt;=Parameters!$D$41,1,"")),"")),0) +
   IF(Parameters!$D$33,AVERAGE(IF(ISNUMBER(AF110:AK110),AF110:AK110)),0) +
   IF(Parameters!$D$34,IF(OR(IF(ISNUMBER(AF110:AK110),AF110:AK110)=0),0,GEOMEAN(IF(ISNUMBER(AF110:AK110),AF110:AK110))),0)</f>
        <v>1</v>
      </c>
      <c r="N110" s="23">
        <f t="shared" ca="1" si="10"/>
        <v>1</v>
      </c>
      <c r="O110" s="116" t="str">
        <f t="shared" si="11"/>
        <v>!!</v>
      </c>
      <c r="P110" s="24"/>
      <c r="Q110" s="49"/>
      <c r="R110" s="25">
        <f ca="1">IFERROR(INDEX(Health!$G$8:$G$225,MATCH($C110,_xlfn.ANCHORARRAY(Health!$C$8),0)),NA())</f>
        <v>0</v>
      </c>
      <c r="S110" s="25">
        <f ca="1">IFERROR(INDEX(Food!$G$8:$G$225,MATCH($C110,_xlfn.ANCHORARRAY(Food!$C$8),0)),NA())</f>
        <v>0</v>
      </c>
      <c r="T110" s="25" t="e">
        <f ca="1">IFERROR(INDEX(Macro!$G$8:$G$225,MATCH($C110,_xlfn.ANCHORARRAY(Macro!$C$8),0)),NA())</f>
        <v>#N/A</v>
      </c>
      <c r="U110" s="25">
        <f ca="1">IFERROR(INDEX(Socioeconomic!$G$8:$G$225,MATCH($C110,_xlfn.ANCHORARRAY(Socioeconomic!$C$8),0)),NA())</f>
        <v>0</v>
      </c>
      <c r="V110" s="25">
        <f ca="1">IFERROR(INDEX('Natural Hazard'!$G$8:$G$225,MATCH($C110,_xlfn.ANCHORARRAY('Natural Hazard'!$C$8),0)),NA())</f>
        <v>5.4772255750516514</v>
      </c>
      <c r="W110" s="25">
        <f ca="1">IFERROR(INDEX(Conflict!$G$8:$G$225,MATCH($C110,_xlfn.ANCHORARRAY(Conflict!$C$8),0)),NA())</f>
        <v>0</v>
      </c>
      <c r="X110" s="50"/>
      <c r="Y110" s="25">
        <f ca="1">IFERROR(INDEX(Health!$H$8:$H$225,MATCH($C110,_xlfn.ANCHORARRAY(Health!$C$8),0)),NA())</f>
        <v>6.9329446064139901</v>
      </c>
      <c r="Z110" s="25">
        <f ca="1">IFERROR(INDEX(Food!$H$8:$H$225,MATCH($C110,_xlfn.ANCHORARRAY(Food!$C$8),0)),NA())</f>
        <v>4.01913875598086</v>
      </c>
      <c r="AA110" s="25" t="e">
        <f ca="1">IFERROR(INDEX(Macro!$H$8:$H$225,MATCH($C110,_xlfn.ANCHORARRAY(Macro!$C$8),0)),NA())</f>
        <v>#N/A</v>
      </c>
      <c r="AB110" s="25">
        <f ca="1">IFERROR(INDEX(Socioeconomic!$H$8:$H$225,MATCH($C110,_xlfn.ANCHORARRAY(Socioeconomic!$C$8),0)),NA())</f>
        <v>2.71428571428571</v>
      </c>
      <c r="AC110" s="25">
        <f ca="1">IFERROR(INDEX('Natural Hazard'!$H$8:$H$225,MATCH($C110,_xlfn.ANCHORARRAY('Natural Hazard'!$C$8),0)),NA())</f>
        <v>2.9999999999999898</v>
      </c>
      <c r="AD110" s="25">
        <f ca="1">IFERROR(INDEX(Conflict!$H$8:$H$225,MATCH($C110,_xlfn.ANCHORARRAY(Conflict!$C$8),0)),NA())</f>
        <v>0</v>
      </c>
      <c r="AE110" s="50"/>
      <c r="AF110" s="25">
        <f ca="1">IFERROR(INDEX(Health!$I$8:$I$225,MATCH($C110,_xlfn.ANCHORARRAY(Health!$C$8),0)),NA())</f>
        <v>0</v>
      </c>
      <c r="AG110" s="25" t="e">
        <f ca="1">IFERROR(INDEX(Food!$I$8:$I$225,MATCH($C110,_xlfn.ANCHORARRAY(Food!$C$8),0)),NA())</f>
        <v>#N/A</v>
      </c>
      <c r="AH110" s="25" t="e">
        <f ca="1">IFERROR(INDEX(Macro!$I$8:$I$225,MATCH($C110,_xlfn.ANCHORARRAY(Macro!$C$8),0)),NA())</f>
        <v>#N/A</v>
      </c>
      <c r="AI110" s="25" t="e">
        <f ca="1">IFERROR(INDEX(Socioeconomic!$I$8:$I$225,MATCH($C110,_xlfn.ANCHORARRAY(Socioeconomic!$C$8),0)),NA())</f>
        <v>#N/A</v>
      </c>
      <c r="AJ110" s="25">
        <f ca="1">IFERROR(INDEX('Natural Hazard'!$I$8:$I$225,MATCH($C110,_xlfn.ANCHORARRAY('Natural Hazard'!$C$8),0)),NA())</f>
        <v>10</v>
      </c>
      <c r="AK110" s="25">
        <f ca="1">IFERROR(INDEX(Conflict!$I$8:$I$225,MATCH($C110,_xlfn.ANCHORARRAY(Conflict!$C$8),0)),NA())</f>
        <v>0</v>
      </c>
      <c r="AL110" s="49"/>
      <c r="AM110" s="25">
        <f>IFERROR(INDEX('Data Reliability'!$G$6:$G$409,MATCH($C110,'Data Reliability'!$E$6:$E$409,0)),NA())</f>
        <v>0.33333333333333298</v>
      </c>
      <c r="AN110" s="25">
        <f>IFERROR(INDEX('Data Reliability'!$H$6:$H$409,MATCH($C110,'Data Reliability'!$E$6:$E$409,0)),NA())</f>
        <v>0.78333333333333299</v>
      </c>
    </row>
    <row r="111" spans="2:40" x14ac:dyDescent="0.2">
      <c r="B111" s="28" t="s">
        <v>752</v>
      </c>
      <c r="C111" s="28" t="s">
        <v>180</v>
      </c>
      <c r="D111" s="28" t="s">
        <v>436</v>
      </c>
      <c r="E111" s="28" t="s">
        <v>409</v>
      </c>
      <c r="F111" s="206">
        <f ca="1">MATCH($C111,_xlfn.ANCHORARRAY(Health!$C$8),0)</f>
        <v>106</v>
      </c>
      <c r="G111" s="22" cm="1">
        <f t="array" aca="1" ref="G111" ca="1">IF(Parameters!$D$31, SUM(IF(ISNUMBER(R111:W111),(IF(R111:W111&gt;=Parameters!$D$37,1,"")),""))+0.5*(SUM(IF(ISNUMBER(R111:W111),(IF(R111:W111&gt;=Parameters!$D$38,1,"")),""))-SUM(IF(ISNUMBER(R111:W111),(IF(R111:W111&gt;=Parameters!$D$37,1,"")),""))),0) +
   IF(Parameters!$D$32,SUM(IF(ISNUMBER(R111:W111),(IF(R111:W111&gt;=Parameters!$D$41,1,"")),"")),0) +
   IF(Parameters!$D$33,AVERAGE(IF(ISNUMBER(R111:W111),R111:W111)),0) +
   IF(Parameters!$D$34,IF(OR(IF(ISNUMBER(R111:W111),R111:W111)=0),0,GEOMEAN(IF(ISNUMBER(R111:W111),R111:W111))),0)</f>
        <v>0</v>
      </c>
      <c r="H111" s="23">
        <f t="shared" ca="1" si="6"/>
        <v>0</v>
      </c>
      <c r="I111" s="116" t="str">
        <f t="shared" si="7"/>
        <v>!</v>
      </c>
      <c r="J111" s="22" cm="1">
        <f t="array" aca="1" ref="J111" ca="1">IF(Parameters!$D$31, SUM(IF(ISNUMBER(Y111:AD111),(IF(Y111:AD111&gt;=Parameters!$D$41,1,"")),""))+0.5*(SUM(IF(ISNUMBER(Y111:AD111),(IF(Y111:AD111&gt;=Parameters!$D$42,1,"")),""))-SUM(IF(ISNUMBER(Y111:AD111),(IF(Y111:AD111&gt;=Parameters!$D$41,1,"")),""))),0) +
   IF(Parameters!$D$32,SUM(IF(ISNUMBER(Y111:AD111),(IF(Y111:AD111&gt;=Parameters!$D$41,1,"")),"")),0) +
   IF(Parameters!$D$33,AVERAGE(IF(ISNUMBER(Y111:AD111),Y111:AD111)),0) +
   IF(Parameters!$D$34,IF(OR(IF(ISNUMBER(Y111:AD111),Y111:AD111)=0),0,GEOMEAN(IF(ISNUMBER(Y111:AD111),Y111:AD111))),0)</f>
        <v>0.5</v>
      </c>
      <c r="K111" s="23">
        <f t="shared" ca="1" si="8"/>
        <v>0.5</v>
      </c>
      <c r="L111" s="116" t="str">
        <f t="shared" si="9"/>
        <v/>
      </c>
      <c r="M111" s="21" cm="1">
        <f t="array" aca="1" ref="M111" ca="1">IF(Parameters!$D$31, SUM(IF(ISNUMBER(AF111:AK111),(IF(AF111:AK111&gt;=Parameters!$D$41,1,"")),""))+0.5*(SUM(IF(ISNUMBER(AF111:AK111),(IF(AF111:AK111&gt;=Parameters!$D$42,1,"")),""))-SUM(IF(ISNUMBER(AF111:AK111),(IF(AF111:AK111&gt;=Parameters!$D$41,1,"")),""))),0) +
   IF(Parameters!$D$32,SUM(IF(ISNUMBER(AF111:AK111),(IF(AF111:AK111&gt;=Parameters!$D$41,1,"")),"")),0) +
   IF(Parameters!$D$33,AVERAGE(IF(ISNUMBER(AF111:AK111),AF111:AK111)),0) +
   IF(Parameters!$D$34,IF(OR(IF(ISNUMBER(AF111:AK111),AF111:AK111)=0),0,GEOMEAN(IF(ISNUMBER(AF111:AK111),AF111:AK111))),0)</f>
        <v>0</v>
      </c>
      <c r="N111" s="23">
        <f t="shared" ca="1" si="10"/>
        <v>0</v>
      </c>
      <c r="O111" s="116" t="str">
        <f t="shared" si="11"/>
        <v>!</v>
      </c>
      <c r="P111" s="24"/>
      <c r="Q111" s="49"/>
      <c r="R111" s="25">
        <f ca="1">IFERROR(INDEX(Health!$G$8:$G$225,MATCH($C111,_xlfn.ANCHORARRAY(Health!$C$8),0)),NA())</f>
        <v>0</v>
      </c>
      <c r="S111" s="25">
        <f ca="1">IFERROR(INDEX(Food!$G$8:$G$225,MATCH($C111,_xlfn.ANCHORARRAY(Food!$C$8),0)),NA())</f>
        <v>0</v>
      </c>
      <c r="T111" s="25">
        <f ca="1">IFERROR(INDEX(Macro!$G$8:$G$225,MATCH($C111,_xlfn.ANCHORARRAY(Macro!$C$8),0)),NA())</f>
        <v>0</v>
      </c>
      <c r="U111" s="25">
        <f ca="1">IFERROR(INDEX(Socioeconomic!$G$8:$G$225,MATCH($C111,_xlfn.ANCHORARRAY(Socioeconomic!$C$8),0)),NA())</f>
        <v>0</v>
      </c>
      <c r="V111" s="25">
        <f ca="1">IFERROR(INDEX('Natural Hazard'!$G$8:$G$225,MATCH($C111,_xlfn.ANCHORARRAY('Natural Hazard'!$C$8),0)),NA())</f>
        <v>0</v>
      </c>
      <c r="W111" s="25">
        <f ca="1">IFERROR(INDEX(Conflict!$G$8:$G$225,MATCH($C111,_xlfn.ANCHORARRAY(Conflict!$C$8),0)),NA())</f>
        <v>0</v>
      </c>
      <c r="X111" s="50"/>
      <c r="Y111" s="25">
        <f ca="1">IFERROR(INDEX(Health!$H$8:$H$225,MATCH($C111,_xlfn.ANCHORARRAY(Health!$C$8),0)),NA())</f>
        <v>0</v>
      </c>
      <c r="Z111" s="25">
        <f ca="1">IFERROR(INDEX(Food!$H$8:$H$225,MATCH($C111,_xlfn.ANCHORARRAY(Food!$C$8),0)),NA())</f>
        <v>2.28141285466126</v>
      </c>
      <c r="AA111" s="25">
        <f ca="1">IFERROR(INDEX(Macro!$H$8:$H$225,MATCH($C111,_xlfn.ANCHORARRAY(Macro!$C$8),0)),NA())</f>
        <v>0.25055019468427198</v>
      </c>
      <c r="AB111" s="25">
        <f ca="1">IFERROR(INDEX(Socioeconomic!$H$8:$H$225,MATCH($C111,_xlfn.ANCHORARRAY(Socioeconomic!$C$8),0)),NA())</f>
        <v>0.57142857142857095</v>
      </c>
      <c r="AC111" s="25">
        <f ca="1">IFERROR(INDEX('Natural Hazard'!$H$8:$H$225,MATCH($C111,_xlfn.ANCHORARRAY('Natural Hazard'!$C$8),0)),NA())</f>
        <v>8.1666666666666607</v>
      </c>
      <c r="AD111" s="25">
        <f ca="1">IFERROR(INDEX(Conflict!$H$8:$H$225,MATCH($C111,_xlfn.ANCHORARRAY(Conflict!$C$8),0)),NA())</f>
        <v>0</v>
      </c>
      <c r="AE111" s="50"/>
      <c r="AF111" s="25">
        <f ca="1">IFERROR(INDEX(Health!$I$8:$I$225,MATCH($C111,_xlfn.ANCHORARRAY(Health!$C$8),0)),NA())</f>
        <v>0</v>
      </c>
      <c r="AG111" s="25" t="e">
        <f ca="1">IFERROR(INDEX(Food!$I$8:$I$225,MATCH($C111,_xlfn.ANCHORARRAY(Food!$C$8),0)),NA())</f>
        <v>#N/A</v>
      </c>
      <c r="AH111" s="25">
        <f ca="1">IFERROR(INDEX(Macro!$I$8:$I$225,MATCH($C111,_xlfn.ANCHORARRAY(Macro!$C$8),0)),NA())</f>
        <v>0</v>
      </c>
      <c r="AI111" s="25">
        <f ca="1">IFERROR(INDEX(Socioeconomic!$I$8:$I$225,MATCH($C111,_xlfn.ANCHORARRAY(Socioeconomic!$C$8),0)),NA())</f>
        <v>0</v>
      </c>
      <c r="AJ111" s="25">
        <f ca="1">IFERROR(INDEX('Natural Hazard'!$I$8:$I$225,MATCH($C111,_xlfn.ANCHORARRAY('Natural Hazard'!$C$8),0)),NA())</f>
        <v>0</v>
      </c>
      <c r="AK111" s="25">
        <f ca="1">IFERROR(INDEX(Conflict!$I$8:$I$225,MATCH($C111,_xlfn.ANCHORARRAY(Conflict!$C$8),0)),NA())</f>
        <v>0</v>
      </c>
      <c r="AL111" s="49"/>
      <c r="AM111" s="25">
        <f>IFERROR(INDEX('Data Reliability'!$G$6:$G$409,MATCH($C111,'Data Reliability'!$E$6:$E$409,0)),NA())</f>
        <v>8.3333333333333301E-2</v>
      </c>
      <c r="AN111" s="25">
        <f>IFERROR(INDEX('Data Reliability'!$H$6:$H$409,MATCH($C111,'Data Reliability'!$E$6:$E$409,0)),NA())</f>
        <v>0.625</v>
      </c>
    </row>
    <row r="112" spans="2:40" x14ac:dyDescent="0.2">
      <c r="B112" s="28" t="s">
        <v>181</v>
      </c>
      <c r="C112" s="28" t="s">
        <v>182</v>
      </c>
      <c r="D112" s="28" t="s">
        <v>434</v>
      </c>
      <c r="E112" s="28" t="s">
        <v>409</v>
      </c>
      <c r="F112" s="206">
        <f ca="1">MATCH($C112,_xlfn.ANCHORARRAY(Health!$C$8),0)</f>
        <v>107</v>
      </c>
      <c r="G112" s="22" cm="1">
        <f t="array" aca="1" ref="G112" ca="1">IF(Parameters!$D$31, SUM(IF(ISNUMBER(R112:W112),(IF(R112:W112&gt;=Parameters!$D$37,1,"")),""))+0.5*(SUM(IF(ISNUMBER(R112:W112),(IF(R112:W112&gt;=Parameters!$D$38,1,"")),""))-SUM(IF(ISNUMBER(R112:W112),(IF(R112:W112&gt;=Parameters!$D$37,1,"")),""))),0) +
   IF(Parameters!$D$32,SUM(IF(ISNUMBER(R112:W112),(IF(R112:W112&gt;=Parameters!$D$41,1,"")),"")),0) +
   IF(Parameters!$D$33,AVERAGE(IF(ISNUMBER(R112:W112),R112:W112)),0) +
   IF(Parameters!$D$34,IF(OR(IF(ISNUMBER(R112:W112),R112:W112)=0),0,GEOMEAN(IF(ISNUMBER(R112:W112),R112:W112))),0)</f>
        <v>0</v>
      </c>
      <c r="H112" s="23">
        <f t="shared" ca="1" si="6"/>
        <v>0</v>
      </c>
      <c r="I112" s="116" t="str">
        <f t="shared" si="7"/>
        <v>!</v>
      </c>
      <c r="J112" s="22" cm="1">
        <f t="array" aca="1" ref="J112" ca="1">IF(Parameters!$D$31, SUM(IF(ISNUMBER(Y112:AD112),(IF(Y112:AD112&gt;=Parameters!$D$41,1,"")),""))+0.5*(SUM(IF(ISNUMBER(Y112:AD112),(IF(Y112:AD112&gt;=Parameters!$D$42,1,"")),""))-SUM(IF(ISNUMBER(Y112:AD112),(IF(Y112:AD112&gt;=Parameters!$D$41,1,"")),""))),0) +
   IF(Parameters!$D$32,SUM(IF(ISNUMBER(Y112:AD112),(IF(Y112:AD112&gt;=Parameters!$D$41,1,"")),"")),0) +
   IF(Parameters!$D$33,AVERAGE(IF(ISNUMBER(Y112:AD112),Y112:AD112)),0) +
   IF(Parameters!$D$34,IF(OR(IF(ISNUMBER(Y112:AD112),Y112:AD112)=0),0,GEOMEAN(IF(ISNUMBER(Y112:AD112),Y112:AD112))),0)</f>
        <v>0</v>
      </c>
      <c r="K112" s="23">
        <f t="shared" ca="1" si="8"/>
        <v>0</v>
      </c>
      <c r="L112" s="116" t="str">
        <f t="shared" si="9"/>
        <v/>
      </c>
      <c r="M112" s="21" cm="1">
        <f t="array" aca="1" ref="M112" ca="1">IF(Parameters!$D$31, SUM(IF(ISNUMBER(AF112:AK112),(IF(AF112:AK112&gt;=Parameters!$D$41,1,"")),""))+0.5*(SUM(IF(ISNUMBER(AF112:AK112),(IF(AF112:AK112&gt;=Parameters!$D$42,1,"")),""))-SUM(IF(ISNUMBER(AF112:AK112),(IF(AF112:AK112&gt;=Parameters!$D$41,1,"")),""))),0) +
   IF(Parameters!$D$32,SUM(IF(ISNUMBER(AF112:AK112),(IF(AF112:AK112&gt;=Parameters!$D$41,1,"")),"")),0) +
   IF(Parameters!$D$33,AVERAGE(IF(ISNUMBER(AF112:AK112),AF112:AK112)),0) +
   IF(Parameters!$D$34,IF(OR(IF(ISNUMBER(AF112:AK112),AF112:AK112)=0),0,GEOMEAN(IF(ISNUMBER(AF112:AK112),AF112:AK112))),0)</f>
        <v>0</v>
      </c>
      <c r="N112" s="23">
        <f t="shared" ca="1" si="10"/>
        <v>0</v>
      </c>
      <c r="O112" s="116" t="str">
        <f t="shared" si="11"/>
        <v>!</v>
      </c>
      <c r="P112" s="24"/>
      <c r="Q112" s="49"/>
      <c r="R112" s="25">
        <f ca="1">IFERROR(INDEX(Health!$G$8:$G$225,MATCH($C112,_xlfn.ANCHORARRAY(Health!$C$8),0)),NA())</f>
        <v>0</v>
      </c>
      <c r="S112" s="25">
        <f ca="1">IFERROR(INDEX(Food!$G$8:$G$225,MATCH($C112,_xlfn.ANCHORARRAY(Food!$C$8),0)),NA())</f>
        <v>0</v>
      </c>
      <c r="T112" s="25">
        <f ca="1">IFERROR(INDEX(Macro!$G$8:$G$225,MATCH($C112,_xlfn.ANCHORARRAY(Macro!$C$8),0)),NA())</f>
        <v>0</v>
      </c>
      <c r="U112" s="25">
        <f ca="1">IFERROR(INDEX(Socioeconomic!$G$8:$G$225,MATCH($C112,_xlfn.ANCHORARRAY(Socioeconomic!$C$8),0)),NA())</f>
        <v>0</v>
      </c>
      <c r="V112" s="25">
        <f ca="1">IFERROR(INDEX('Natural Hazard'!$G$8:$G$225,MATCH($C112,_xlfn.ANCHORARRAY('Natural Hazard'!$C$8),0)),NA())</f>
        <v>0</v>
      </c>
      <c r="W112" s="25">
        <f ca="1">IFERROR(INDEX(Conflict!$G$8:$G$225,MATCH($C112,_xlfn.ANCHORARRAY(Conflict!$C$8),0)),NA())</f>
        <v>0</v>
      </c>
      <c r="X112" s="50"/>
      <c r="Y112" s="25">
        <f ca="1">IFERROR(INDEX(Health!$H$8:$H$225,MATCH($C112,_xlfn.ANCHORARRAY(Health!$C$8),0)),NA())</f>
        <v>5.44606413994169</v>
      </c>
      <c r="Z112" s="25">
        <f ca="1">IFERROR(INDEX(Food!$H$8:$H$225,MATCH($C112,_xlfn.ANCHORARRAY(Food!$C$8),0)),NA())</f>
        <v>3.72900984365952</v>
      </c>
      <c r="AA112" s="25">
        <f ca="1">IFERROR(INDEX(Macro!$H$8:$H$225,MATCH($C112,_xlfn.ANCHORARRAY(Macro!$C$8),0)),NA())</f>
        <v>0</v>
      </c>
      <c r="AB112" s="25">
        <f ca="1">IFERROR(INDEX(Socioeconomic!$H$8:$H$225,MATCH($C112,_xlfn.ANCHORARRAY(Socioeconomic!$C$8),0)),NA())</f>
        <v>2.4285714285714199</v>
      </c>
      <c r="AC112" s="25">
        <f ca="1">IFERROR(INDEX('Natural Hazard'!$H$8:$H$225,MATCH($C112,_xlfn.ANCHORARRAY('Natural Hazard'!$C$8),0)),NA())</f>
        <v>0.5</v>
      </c>
      <c r="AD112" s="25">
        <f ca="1">IFERROR(INDEX(Conflict!$H$8:$H$225,MATCH($C112,_xlfn.ANCHORARRAY(Conflict!$C$8),0)),NA())</f>
        <v>0</v>
      </c>
      <c r="AE112" s="50"/>
      <c r="AF112" s="25">
        <f ca="1">IFERROR(INDEX(Health!$I$8:$I$225,MATCH($C112,_xlfn.ANCHORARRAY(Health!$C$8),0)),NA())</f>
        <v>0</v>
      </c>
      <c r="AG112" s="25" t="e">
        <f ca="1">IFERROR(INDEX(Food!$I$8:$I$225,MATCH($C112,_xlfn.ANCHORARRAY(Food!$C$8),0)),NA())</f>
        <v>#N/A</v>
      </c>
      <c r="AH112" s="25">
        <f ca="1">IFERROR(INDEX(Macro!$I$8:$I$225,MATCH($C112,_xlfn.ANCHORARRAY(Macro!$C$8),0)),NA())</f>
        <v>3.5284903074211802</v>
      </c>
      <c r="AI112" s="25">
        <f ca="1">IFERROR(INDEX(Socioeconomic!$I$8:$I$225,MATCH($C112,_xlfn.ANCHORARRAY(Socioeconomic!$C$8),0)),NA())</f>
        <v>0</v>
      </c>
      <c r="AJ112" s="25">
        <f ca="1">IFERROR(INDEX('Natural Hazard'!$I$8:$I$225,MATCH($C112,_xlfn.ANCHORARRAY('Natural Hazard'!$C$8),0)),NA())</f>
        <v>0</v>
      </c>
      <c r="AK112" s="25">
        <f ca="1">IFERROR(INDEX(Conflict!$I$8:$I$225,MATCH($C112,_xlfn.ANCHORARRAY(Conflict!$C$8),0)),NA())</f>
        <v>0</v>
      </c>
      <c r="AL112" s="49"/>
      <c r="AM112" s="25">
        <f>IFERROR(INDEX('Data Reliability'!$G$6:$G$409,MATCH($C112,'Data Reliability'!$E$6:$E$409,0)),NA())</f>
        <v>8.3333333333333301E-2</v>
      </c>
      <c r="AN112" s="25">
        <f>IFERROR(INDEX('Data Reliability'!$H$6:$H$409,MATCH($C112,'Data Reliability'!$E$6:$E$409,0)),NA())</f>
        <v>0.65833333333333299</v>
      </c>
    </row>
    <row r="113" spans="2:40" x14ac:dyDescent="0.2">
      <c r="B113" s="28" t="s">
        <v>183</v>
      </c>
      <c r="C113" s="28" t="s">
        <v>184</v>
      </c>
      <c r="D113" s="28" t="s">
        <v>436</v>
      </c>
      <c r="E113" s="28" t="s">
        <v>429</v>
      </c>
      <c r="F113" s="206">
        <f ca="1">MATCH($C113,_xlfn.ANCHORARRAY(Health!$C$8),0)</f>
        <v>108</v>
      </c>
      <c r="G113" s="22" cm="1">
        <f t="array" aca="1" ref="G113" ca="1">IF(Parameters!$D$31, SUM(IF(ISNUMBER(R113:W113),(IF(R113:W113&gt;=Parameters!$D$37,1,"")),""))+0.5*(SUM(IF(ISNUMBER(R113:W113),(IF(R113:W113&gt;=Parameters!$D$38,1,"")),""))-SUM(IF(ISNUMBER(R113:W113),(IF(R113:W113&gt;=Parameters!$D$37,1,"")),""))),0) +
   IF(Parameters!$D$32,SUM(IF(ISNUMBER(R113:W113),(IF(R113:W113&gt;=Parameters!$D$41,1,"")),"")),0) +
   IF(Parameters!$D$33,AVERAGE(IF(ISNUMBER(R113:W113),R113:W113)),0) +
   IF(Parameters!$D$34,IF(OR(IF(ISNUMBER(R113:W113),R113:W113)=0),0,GEOMEAN(IF(ISNUMBER(R113:W113),R113:W113))),0)</f>
        <v>1.5</v>
      </c>
      <c r="H113" s="23">
        <f t="shared" ca="1" si="6"/>
        <v>1.5</v>
      </c>
      <c r="I113" s="116" t="str">
        <f t="shared" si="7"/>
        <v/>
      </c>
      <c r="J113" s="22" cm="1">
        <f t="array" aca="1" ref="J113" ca="1">IF(Parameters!$D$31, SUM(IF(ISNUMBER(Y113:AD113),(IF(Y113:AD113&gt;=Parameters!$D$41,1,"")),""))+0.5*(SUM(IF(ISNUMBER(Y113:AD113),(IF(Y113:AD113&gt;=Parameters!$D$42,1,"")),""))-SUM(IF(ISNUMBER(Y113:AD113),(IF(Y113:AD113&gt;=Parameters!$D$41,1,"")),""))),0) +
   IF(Parameters!$D$32,SUM(IF(ISNUMBER(Y113:AD113),(IF(Y113:AD113&gt;=Parameters!$D$41,1,"")),"")),0) +
   IF(Parameters!$D$33,AVERAGE(IF(ISNUMBER(Y113:AD113),Y113:AD113)),0) +
   IF(Parameters!$D$34,IF(OR(IF(ISNUMBER(Y113:AD113),Y113:AD113)=0),0,GEOMEAN(IF(ISNUMBER(Y113:AD113),Y113:AD113))),0)</f>
        <v>1</v>
      </c>
      <c r="K113" s="23">
        <f t="shared" ca="1" si="8"/>
        <v>1</v>
      </c>
      <c r="L113" s="116" t="str">
        <f t="shared" si="9"/>
        <v/>
      </c>
      <c r="M113" s="21" cm="1">
        <f t="array" aca="1" ref="M113" ca="1">IF(Parameters!$D$31, SUM(IF(ISNUMBER(AF113:AK113),(IF(AF113:AK113&gt;=Parameters!$D$41,1,"")),""))+0.5*(SUM(IF(ISNUMBER(AF113:AK113),(IF(AF113:AK113&gt;=Parameters!$D$42,1,"")),""))-SUM(IF(ISNUMBER(AF113:AK113),(IF(AF113:AK113&gt;=Parameters!$D$41,1,"")),""))),0) +
   IF(Parameters!$D$32,SUM(IF(ISNUMBER(AF113:AK113),(IF(AF113:AK113&gt;=Parameters!$D$41,1,"")),"")),0) +
   IF(Parameters!$D$33,AVERAGE(IF(ISNUMBER(AF113:AK113),AF113:AK113)),0) +
   IF(Parameters!$D$34,IF(OR(IF(ISNUMBER(AF113:AK113),AF113:AK113)=0),0,GEOMEAN(IF(ISNUMBER(AF113:AK113),AF113:AK113))),0)</f>
        <v>1</v>
      </c>
      <c r="N113" s="23">
        <f t="shared" ca="1" si="10"/>
        <v>1</v>
      </c>
      <c r="O113" s="116" t="str">
        <f t="shared" si="11"/>
        <v>!</v>
      </c>
      <c r="P113" s="24"/>
      <c r="Q113" s="49"/>
      <c r="R113" s="25">
        <f ca="1">IFERROR(INDEX(Health!$G$8:$G$225,MATCH($C113,_xlfn.ANCHORARRAY(Health!$C$8),0)),NA())</f>
        <v>0</v>
      </c>
      <c r="S113" s="25">
        <f ca="1">IFERROR(INDEX(Food!$G$8:$G$225,MATCH($C113,_xlfn.ANCHORARRAY(Food!$C$8),0)),NA())</f>
        <v>6.0133994366894168</v>
      </c>
      <c r="T113" s="25">
        <f ca="1">IFERROR(INDEX(Macro!$G$8:$G$225,MATCH($C113,_xlfn.ANCHORARRAY(Macro!$C$8),0)),NA())</f>
        <v>7.0280247468976809</v>
      </c>
      <c r="U113" s="25">
        <f ca="1">IFERROR(INDEX(Socioeconomic!$G$8:$G$225,MATCH($C113,_xlfn.ANCHORARRAY(Socioeconomic!$C$8),0)),NA())</f>
        <v>0</v>
      </c>
      <c r="V113" s="25">
        <f ca="1">IFERROR(INDEX('Natural Hazard'!$G$8:$G$225,MATCH($C113,_xlfn.ANCHORARRAY('Natural Hazard'!$C$8),0)),NA())</f>
        <v>0</v>
      </c>
      <c r="W113" s="25">
        <f ca="1">IFERROR(INDEX(Conflict!$G$8:$G$225,MATCH($C113,_xlfn.ANCHORARRAY(Conflict!$C$8),0)),NA())</f>
        <v>4.4656229884811491</v>
      </c>
      <c r="X113" s="50"/>
      <c r="Y113" s="25">
        <f ca="1">IFERROR(INDEX(Health!$H$8:$H$225,MATCH($C113,_xlfn.ANCHORARRAY(Health!$C$8),0)),NA())</f>
        <v>6.0291545189504303</v>
      </c>
      <c r="Z113" s="25">
        <f ca="1">IFERROR(INDEX(Food!$H$8:$H$225,MATCH($C113,_xlfn.ANCHORARRAY(Food!$C$8),0)),NA())</f>
        <v>7.2321945570353199</v>
      </c>
      <c r="AA113" s="25">
        <f ca="1">IFERROR(INDEX(Macro!$H$8:$H$225,MATCH($C113,_xlfn.ANCHORARRAY(Macro!$C$8),0)),NA())</f>
        <v>5.0632421582142202</v>
      </c>
      <c r="AB113" s="25">
        <f ca="1">IFERROR(INDEX(Socioeconomic!$H$8:$H$225,MATCH($C113,_xlfn.ANCHORARRAY(Socioeconomic!$C$8),0)),NA())</f>
        <v>7.1428571428571397</v>
      </c>
      <c r="AC113" s="25">
        <f ca="1">IFERROR(INDEX('Natural Hazard'!$H$8:$H$225,MATCH($C113,_xlfn.ANCHORARRAY('Natural Hazard'!$C$8),0)),NA())</f>
        <v>6.5</v>
      </c>
      <c r="AD113" s="25">
        <f ca="1">IFERROR(INDEX(Conflict!$H$8:$H$225,MATCH($C113,_xlfn.ANCHORARRAY(Conflict!$C$8),0)),NA())</f>
        <v>2.8488269536073298</v>
      </c>
      <c r="AE113" s="50"/>
      <c r="AF113" s="25">
        <f ca="1">IFERROR(INDEX(Health!$I$8:$I$225,MATCH($C113,_xlfn.ANCHORARRAY(Health!$C$8),0)),NA())</f>
        <v>0</v>
      </c>
      <c r="AG113" s="25">
        <f ca="1">IFERROR(INDEX(Food!$I$8:$I$225,MATCH($C113,_xlfn.ANCHORARRAY(Food!$C$8),0)),NA())</f>
        <v>5</v>
      </c>
      <c r="AH113" s="25">
        <f ca="1">IFERROR(INDEX(Macro!$I$8:$I$225,MATCH($C113,_xlfn.ANCHORARRAY(Macro!$C$8),0)),NA())</f>
        <v>9.7552379087527008</v>
      </c>
      <c r="AI113" s="25">
        <f ca="1">IFERROR(INDEX(Socioeconomic!$I$8:$I$225,MATCH($C113,_xlfn.ANCHORARRAY(Socioeconomic!$C$8),0)),NA())</f>
        <v>0</v>
      </c>
      <c r="AJ113" s="25">
        <f ca="1">IFERROR(INDEX('Natural Hazard'!$I$8:$I$225,MATCH($C113,_xlfn.ANCHORARRAY('Natural Hazard'!$C$8),0)),NA())</f>
        <v>0</v>
      </c>
      <c r="AK113" s="25">
        <f ca="1">IFERROR(INDEX(Conflict!$I$8:$I$225,MATCH($C113,_xlfn.ANCHORARRAY(Conflict!$C$8),0)),NA())</f>
        <v>7</v>
      </c>
      <c r="AL113" s="49"/>
      <c r="AM113" s="25">
        <f>IFERROR(INDEX('Data Reliability'!$G$6:$G$409,MATCH($C113,'Data Reliability'!$E$6:$E$409,0)),NA())</f>
        <v>8.3333333333333301E-2</v>
      </c>
      <c r="AN113" s="25">
        <f>IFERROR(INDEX('Data Reliability'!$H$6:$H$409,MATCH($C113,'Data Reliability'!$E$6:$E$409,0)),NA())</f>
        <v>0.53611111111111098</v>
      </c>
    </row>
    <row r="114" spans="2:40" x14ac:dyDescent="0.2">
      <c r="B114" s="28" t="s">
        <v>185</v>
      </c>
      <c r="C114" s="28" t="s">
        <v>186</v>
      </c>
      <c r="D114" s="28" t="s">
        <v>434</v>
      </c>
      <c r="E114" s="28" t="s">
        <v>430</v>
      </c>
      <c r="F114" s="206">
        <f ca="1">MATCH($C114,_xlfn.ANCHORARRAY(Health!$C$8),0)</f>
        <v>109</v>
      </c>
      <c r="G114" s="22" cm="1">
        <f t="array" aca="1" ref="G114" ca="1">IF(Parameters!$D$31, SUM(IF(ISNUMBER(R114:W114),(IF(R114:W114&gt;=Parameters!$D$37,1,"")),""))+0.5*(SUM(IF(ISNUMBER(R114:W114),(IF(R114:W114&gt;=Parameters!$D$38,1,"")),""))-SUM(IF(ISNUMBER(R114:W114),(IF(R114:W114&gt;=Parameters!$D$37,1,"")),""))),0) +
   IF(Parameters!$D$32,SUM(IF(ISNUMBER(R114:W114),(IF(R114:W114&gt;=Parameters!$D$41,1,"")),"")),0) +
   IF(Parameters!$D$33,AVERAGE(IF(ISNUMBER(R114:W114),R114:W114)),0) +
   IF(Parameters!$D$34,IF(OR(IF(ISNUMBER(R114:W114),R114:W114)=0),0,GEOMEAN(IF(ISNUMBER(R114:W114),R114:W114))),0)</f>
        <v>4</v>
      </c>
      <c r="H114" s="23">
        <f t="shared" ca="1" si="6"/>
        <v>4</v>
      </c>
      <c r="I114" s="116" t="str">
        <f t="shared" si="7"/>
        <v/>
      </c>
      <c r="J114" s="22" cm="1">
        <f t="array" aca="1" ref="J114" ca="1">IF(Parameters!$D$31, SUM(IF(ISNUMBER(Y114:AD114),(IF(Y114:AD114&gt;=Parameters!$D$41,1,"")),""))+0.5*(SUM(IF(ISNUMBER(Y114:AD114),(IF(Y114:AD114&gt;=Parameters!$D$42,1,"")),""))-SUM(IF(ISNUMBER(Y114:AD114),(IF(Y114:AD114&gt;=Parameters!$D$41,1,"")),""))),0) +
   IF(Parameters!$D$32,SUM(IF(ISNUMBER(Y114:AD114),(IF(Y114:AD114&gt;=Parameters!$D$41,1,"")),"")),0) +
   IF(Parameters!$D$33,AVERAGE(IF(ISNUMBER(Y114:AD114),Y114:AD114)),0) +
   IF(Parameters!$D$34,IF(OR(IF(ISNUMBER(Y114:AD114),Y114:AD114)=0),0,GEOMEAN(IF(ISNUMBER(Y114:AD114),Y114:AD114))),0)</f>
        <v>3</v>
      </c>
      <c r="K114" s="23">
        <f t="shared" ca="1" si="8"/>
        <v>3</v>
      </c>
      <c r="L114" s="116" t="str">
        <f t="shared" si="9"/>
        <v/>
      </c>
      <c r="M114" s="21" cm="1">
        <f t="array" aca="1" ref="M114" ca="1">IF(Parameters!$D$31, SUM(IF(ISNUMBER(AF114:AK114),(IF(AF114:AK114&gt;=Parameters!$D$41,1,"")),""))+0.5*(SUM(IF(ISNUMBER(AF114:AK114),(IF(AF114:AK114&gt;=Parameters!$D$42,1,"")),""))-SUM(IF(ISNUMBER(AF114:AK114),(IF(AF114:AK114&gt;=Parameters!$D$41,1,"")),""))),0) +
   IF(Parameters!$D$32,SUM(IF(ISNUMBER(AF114:AK114),(IF(AF114:AK114&gt;=Parameters!$D$41,1,"")),"")),0) +
   IF(Parameters!$D$33,AVERAGE(IF(ISNUMBER(AF114:AK114),AF114:AK114)),0) +
   IF(Parameters!$D$34,IF(OR(IF(ISNUMBER(AF114:AK114),AF114:AK114)=0),0,GEOMEAN(IF(ISNUMBER(AF114:AK114),AF114:AK114))),0)</f>
        <v>4</v>
      </c>
      <c r="N114" s="23">
        <f t="shared" ca="1" si="10"/>
        <v>4</v>
      </c>
      <c r="O114" s="116" t="str">
        <f t="shared" si="11"/>
        <v/>
      </c>
      <c r="P114" s="24"/>
      <c r="Q114" s="49"/>
      <c r="R114" s="25">
        <f ca="1">IFERROR(INDEX(Health!$G$8:$G$225,MATCH($C114,_xlfn.ANCHORARRAY(Health!$C$8),0)),NA())</f>
        <v>8.0232897144852995</v>
      </c>
      <c r="S114" s="25">
        <f ca="1">IFERROR(INDEX(Food!$G$8:$G$225,MATCH($C114,_xlfn.ANCHORARRAY(Food!$C$8),0)),NA())</f>
        <v>4.8592633383453849</v>
      </c>
      <c r="T114" s="25">
        <f ca="1">IFERROR(INDEX(Macro!$G$8:$G$225,MATCH($C114,_xlfn.ANCHORARRAY(Macro!$C$8),0)),NA())</f>
        <v>10</v>
      </c>
      <c r="U114" s="25">
        <f ca="1">IFERROR(INDEX(Socioeconomic!$G$8:$G$225,MATCH($C114,_xlfn.ANCHORARRAY(Socioeconomic!$C$8),0)),NA())</f>
        <v>7</v>
      </c>
      <c r="V114" s="25">
        <f ca="1">IFERROR(INDEX('Natural Hazard'!$G$8:$G$225,MATCH($C114,_xlfn.ANCHORARRAY('Natural Hazard'!$C$8),0)),NA())</f>
        <v>0</v>
      </c>
      <c r="W114" s="25">
        <f ca="1">IFERROR(INDEX(Conflict!$G$8:$G$225,MATCH($C114,_xlfn.ANCHORARRAY(Conflict!$C$8),0)),NA())</f>
        <v>10</v>
      </c>
      <c r="X114" s="50"/>
      <c r="Y114" s="25">
        <f ca="1">IFERROR(INDEX(Health!$H$8:$H$225,MATCH($C114,_xlfn.ANCHORARRAY(Health!$C$8),0)),NA())</f>
        <v>6.4373177842565603</v>
      </c>
      <c r="Z114" s="25">
        <f ca="1">IFERROR(INDEX(Food!$H$8:$H$225,MATCH($C114,_xlfn.ANCHORARRAY(Food!$C$8),0)),NA())</f>
        <v>3.3732057416267902</v>
      </c>
      <c r="AA114" s="25">
        <f ca="1">IFERROR(INDEX(Macro!$H$8:$H$225,MATCH($C114,_xlfn.ANCHORARRAY(Macro!$C$8),0)),NA())</f>
        <v>10</v>
      </c>
      <c r="AB114" s="25">
        <f ca="1">IFERROR(INDEX(Socioeconomic!$H$8:$H$225,MATCH($C114,_xlfn.ANCHORARRAY(Socioeconomic!$C$8),0)),NA())</f>
        <v>7</v>
      </c>
      <c r="AC114" s="25">
        <f ca="1">IFERROR(INDEX('Natural Hazard'!$H$8:$H$225,MATCH($C114,_xlfn.ANCHORARRAY('Natural Hazard'!$C$8),0)),NA())</f>
        <v>7</v>
      </c>
      <c r="AD114" s="25">
        <f ca="1">IFERROR(INDEX(Conflict!$H$8:$H$225,MATCH($C114,_xlfn.ANCHORARRAY(Conflict!$C$8),0)),NA())</f>
        <v>10</v>
      </c>
      <c r="AE114" s="50"/>
      <c r="AF114" s="25">
        <f ca="1">IFERROR(INDEX(Health!$I$8:$I$225,MATCH($C114,_xlfn.ANCHORARRAY(Health!$C$8),0)),NA())</f>
        <v>10</v>
      </c>
      <c r="AG114" s="25">
        <f ca="1">IFERROR(INDEX(Food!$I$8:$I$225,MATCH($C114,_xlfn.ANCHORARRAY(Food!$C$8),0)),NA())</f>
        <v>7</v>
      </c>
      <c r="AH114" s="25">
        <f ca="1">IFERROR(INDEX(Macro!$I$8:$I$225,MATCH($C114,_xlfn.ANCHORARRAY(Macro!$C$8),0)),NA())</f>
        <v>10</v>
      </c>
      <c r="AI114" s="25">
        <f ca="1">IFERROR(INDEX(Socioeconomic!$I$8:$I$225,MATCH($C114,_xlfn.ANCHORARRAY(Socioeconomic!$C$8),0)),NA())</f>
        <v>7</v>
      </c>
      <c r="AJ114" s="25">
        <f ca="1">IFERROR(INDEX('Natural Hazard'!$I$8:$I$225,MATCH($C114,_xlfn.ANCHORARRAY('Natural Hazard'!$C$8),0)),NA())</f>
        <v>0</v>
      </c>
      <c r="AK114" s="25">
        <f ca="1">IFERROR(INDEX(Conflict!$I$8:$I$225,MATCH($C114,_xlfn.ANCHORARRAY(Conflict!$C$8),0)),NA())</f>
        <v>10</v>
      </c>
      <c r="AL114" s="49"/>
      <c r="AM114" s="25">
        <f>IFERROR(INDEX('Data Reliability'!$G$6:$G$409,MATCH($C114,'Data Reliability'!$E$6:$E$409,0)),NA())</f>
        <v>8.3333333333333301E-2</v>
      </c>
      <c r="AN114" s="25">
        <f>IFERROR(INDEX('Data Reliability'!$H$6:$H$409,MATCH($C114,'Data Reliability'!$E$6:$E$409,0)),NA())</f>
        <v>0.24722222222222201</v>
      </c>
    </row>
    <row r="115" spans="2:40" x14ac:dyDescent="0.2">
      <c r="B115" s="28" t="s">
        <v>187</v>
      </c>
      <c r="C115" s="28" t="s">
        <v>188</v>
      </c>
      <c r="D115" s="28" t="s">
        <v>432</v>
      </c>
      <c r="E115" s="28" t="s">
        <v>429</v>
      </c>
      <c r="F115" s="206">
        <f ca="1">MATCH($C115,_xlfn.ANCHORARRAY(Health!$C$8),0)</f>
        <v>110</v>
      </c>
      <c r="G115" s="22" cm="1">
        <f t="array" aca="1" ref="G115" ca="1">IF(Parameters!$D$31, SUM(IF(ISNUMBER(R115:W115),(IF(R115:W115&gt;=Parameters!$D$37,1,"")),""))+0.5*(SUM(IF(ISNUMBER(R115:W115),(IF(R115:W115&gt;=Parameters!$D$38,1,"")),""))-SUM(IF(ISNUMBER(R115:W115),(IF(R115:W115&gt;=Parameters!$D$37,1,"")),""))),0) +
   IF(Parameters!$D$32,SUM(IF(ISNUMBER(R115:W115),(IF(R115:W115&gt;=Parameters!$D$41,1,"")),"")),0) +
   IF(Parameters!$D$33,AVERAGE(IF(ISNUMBER(R115:W115),R115:W115)),0) +
   IF(Parameters!$D$34,IF(OR(IF(ISNUMBER(R115:W115),R115:W115)=0),0,GEOMEAN(IF(ISNUMBER(R115:W115),R115:W115))),0)</f>
        <v>2</v>
      </c>
      <c r="H115" s="23">
        <f t="shared" ca="1" si="6"/>
        <v>2</v>
      </c>
      <c r="I115" s="116" t="str">
        <f t="shared" si="7"/>
        <v>!</v>
      </c>
      <c r="J115" s="22" cm="1">
        <f t="array" aca="1" ref="J115" ca="1">IF(Parameters!$D$31, SUM(IF(ISNUMBER(Y115:AD115),(IF(Y115:AD115&gt;=Parameters!$D$41,1,"")),""))+0.5*(SUM(IF(ISNUMBER(Y115:AD115),(IF(Y115:AD115&gt;=Parameters!$D$42,1,"")),""))-SUM(IF(ISNUMBER(Y115:AD115),(IF(Y115:AD115&gt;=Parameters!$D$41,1,"")),""))),0) +
   IF(Parameters!$D$32,SUM(IF(ISNUMBER(Y115:AD115),(IF(Y115:AD115&gt;=Parameters!$D$41,1,"")),"")),0) +
   IF(Parameters!$D$33,AVERAGE(IF(ISNUMBER(Y115:AD115),Y115:AD115)),0) +
   IF(Parameters!$D$34,IF(OR(IF(ISNUMBER(Y115:AD115),Y115:AD115)=0),0,GEOMEAN(IF(ISNUMBER(Y115:AD115),Y115:AD115))),0)</f>
        <v>2</v>
      </c>
      <c r="K115" s="23">
        <f t="shared" ca="1" si="8"/>
        <v>2</v>
      </c>
      <c r="L115" s="116" t="str">
        <f t="shared" si="9"/>
        <v/>
      </c>
      <c r="M115" s="21" cm="1">
        <f t="array" aca="1" ref="M115" ca="1">IF(Parameters!$D$31, SUM(IF(ISNUMBER(AF115:AK115),(IF(AF115:AK115&gt;=Parameters!$D$41,1,"")),""))+0.5*(SUM(IF(ISNUMBER(AF115:AK115),(IF(AF115:AK115&gt;=Parameters!$D$42,1,"")),""))-SUM(IF(ISNUMBER(AF115:AK115),(IF(AF115:AK115&gt;=Parameters!$D$41,1,"")),""))),0) +
   IF(Parameters!$D$32,SUM(IF(ISNUMBER(AF115:AK115),(IF(AF115:AK115&gt;=Parameters!$D$41,1,"")),"")),0) +
   IF(Parameters!$D$33,AVERAGE(IF(ISNUMBER(AF115:AK115),AF115:AK115)),0) +
   IF(Parameters!$D$34,IF(OR(IF(ISNUMBER(AF115:AK115),AF115:AK115)=0),0,GEOMEAN(IF(ISNUMBER(AF115:AK115),AF115:AK115))),0)</f>
        <v>1</v>
      </c>
      <c r="N115" s="23">
        <f t="shared" ca="1" si="10"/>
        <v>1</v>
      </c>
      <c r="O115" s="116" t="str">
        <f t="shared" si="11"/>
        <v>!</v>
      </c>
      <c r="P115" s="24"/>
      <c r="Q115" s="49"/>
      <c r="R115" s="25">
        <f ca="1">IFERROR(INDEX(Health!$G$8:$G$225,MATCH($C115,_xlfn.ANCHORARRAY(Health!$C$8),0)),NA())</f>
        <v>0</v>
      </c>
      <c r="S115" s="25">
        <f ca="1">IFERROR(INDEX(Food!$G$8:$G$225,MATCH($C115,_xlfn.ANCHORARRAY(Food!$C$8),0)),NA())</f>
        <v>6.9774071492436036</v>
      </c>
      <c r="T115" s="25">
        <f ca="1">IFERROR(INDEX(Macro!$G$8:$G$225,MATCH($C115,_xlfn.ANCHORARRAY(Macro!$C$8),0)),NA())</f>
        <v>5.4432886934733213</v>
      </c>
      <c r="U115" s="25">
        <f ca="1">IFERROR(INDEX(Socioeconomic!$G$8:$G$225,MATCH($C115,_xlfn.ANCHORARRAY(Socioeconomic!$C$8),0)),NA())</f>
        <v>10</v>
      </c>
      <c r="V115" s="25">
        <f ca="1">IFERROR(INDEX('Natural Hazard'!$G$8:$G$225,MATCH($C115,_xlfn.ANCHORARRAY('Natural Hazard'!$C$8),0)),NA())</f>
        <v>0</v>
      </c>
      <c r="W115" s="25">
        <f ca="1">IFERROR(INDEX(Conflict!$G$8:$G$225,MATCH($C115,_xlfn.ANCHORARRAY(Conflict!$C$8),0)),NA())</f>
        <v>0</v>
      </c>
      <c r="X115" s="50"/>
      <c r="Y115" s="25">
        <f ca="1">IFERROR(INDEX(Health!$H$8:$H$225,MATCH($C115,_xlfn.ANCHORARRAY(Health!$C$8),0)),NA())</f>
        <v>5.7667638483964998</v>
      </c>
      <c r="Z115" s="25">
        <f ca="1">IFERROR(INDEX(Food!$H$8:$H$225,MATCH($C115,_xlfn.ANCHORARRAY(Food!$C$8),0)),NA())</f>
        <v>9.7368421052631504</v>
      </c>
      <c r="AA115" s="25">
        <f ca="1">IFERROR(INDEX(Macro!$H$8:$H$225,MATCH($C115,_xlfn.ANCHORARRAY(Macro!$C$8),0)),NA())</f>
        <v>7.9556942126774501</v>
      </c>
      <c r="AB115" s="25">
        <f ca="1">IFERROR(INDEX(Socioeconomic!$H$8:$H$225,MATCH($C115,_xlfn.ANCHORARRAY(Socioeconomic!$C$8),0)),NA())</f>
        <v>10</v>
      </c>
      <c r="AC115" s="25">
        <f ca="1">IFERROR(INDEX('Natural Hazard'!$H$8:$H$225,MATCH($C115,_xlfn.ANCHORARRAY('Natural Hazard'!$C$8),0)),NA())</f>
        <v>4.8333333333333304</v>
      </c>
      <c r="AD115" s="25">
        <f ca="1">IFERROR(INDEX(Conflict!$H$8:$H$225,MATCH($C115,_xlfn.ANCHORARRAY(Conflict!$C$8),0)),NA())</f>
        <v>5.9798906332686501</v>
      </c>
      <c r="AE115" s="50"/>
      <c r="AF115" s="25">
        <f ca="1">IFERROR(INDEX(Health!$I$8:$I$225,MATCH($C115,_xlfn.ANCHORARRAY(Health!$C$8),0)),NA())</f>
        <v>0</v>
      </c>
      <c r="AG115" s="25">
        <f ca="1">IFERROR(INDEX(Food!$I$8:$I$225,MATCH($C115,_xlfn.ANCHORARRAY(Food!$C$8),0)),NA())</f>
        <v>5</v>
      </c>
      <c r="AH115" s="25">
        <f ca="1">IFERROR(INDEX(Macro!$I$8:$I$225,MATCH($C115,_xlfn.ANCHORARRAY(Macro!$C$8),0)),NA())</f>
        <v>3.72429998041904</v>
      </c>
      <c r="AI115" s="25">
        <f ca="1">IFERROR(INDEX(Socioeconomic!$I$8:$I$225,MATCH($C115,_xlfn.ANCHORARRAY(Socioeconomic!$C$8),0)),NA())</f>
        <v>10</v>
      </c>
      <c r="AJ115" s="25">
        <f ca="1">IFERROR(INDEX('Natural Hazard'!$I$8:$I$225,MATCH($C115,_xlfn.ANCHORARRAY('Natural Hazard'!$C$8),0)),NA())</f>
        <v>0</v>
      </c>
      <c r="AK115" s="25">
        <f ca="1">IFERROR(INDEX(Conflict!$I$8:$I$225,MATCH($C115,_xlfn.ANCHORARRAY(Conflict!$C$8),0)),NA())</f>
        <v>0</v>
      </c>
      <c r="AL115" s="49"/>
      <c r="AM115" s="25">
        <f>IFERROR(INDEX('Data Reliability'!$G$6:$G$409,MATCH($C115,'Data Reliability'!$E$6:$E$409,0)),NA())</f>
        <v>0.16666666666666699</v>
      </c>
      <c r="AN115" s="25">
        <f>IFERROR(INDEX('Data Reliability'!$H$6:$H$409,MATCH($C115,'Data Reliability'!$E$6:$E$409,0)),NA())</f>
        <v>0.53611111111111098</v>
      </c>
    </row>
    <row r="116" spans="2:40" x14ac:dyDescent="0.2">
      <c r="B116" s="28" t="s">
        <v>189</v>
      </c>
      <c r="C116" s="28" t="s">
        <v>190</v>
      </c>
      <c r="D116" s="28" t="s">
        <v>434</v>
      </c>
      <c r="E116" s="28" t="s">
        <v>430</v>
      </c>
      <c r="F116" s="206">
        <f ca="1">MATCH($C116,_xlfn.ANCHORARRAY(Health!$C$8),0)</f>
        <v>111</v>
      </c>
      <c r="G116" s="22" cm="1">
        <f t="array" aca="1" ref="G116" ca="1">IF(Parameters!$D$31, SUM(IF(ISNUMBER(R116:W116),(IF(R116:W116&gt;=Parameters!$D$37,1,"")),""))+0.5*(SUM(IF(ISNUMBER(R116:W116),(IF(R116:W116&gt;=Parameters!$D$38,1,"")),""))-SUM(IF(ISNUMBER(R116:W116),(IF(R116:W116&gt;=Parameters!$D$37,1,"")),""))),0) +
   IF(Parameters!$D$32,SUM(IF(ISNUMBER(R116:W116),(IF(R116:W116&gt;=Parameters!$D$41,1,"")),"")),0) +
   IF(Parameters!$D$33,AVERAGE(IF(ISNUMBER(R116:W116),R116:W116)),0) +
   IF(Parameters!$D$34,IF(OR(IF(ISNUMBER(R116:W116),R116:W116)=0),0,GEOMEAN(IF(ISNUMBER(R116:W116),R116:W116))),0)</f>
        <v>1.5</v>
      </c>
      <c r="H116" s="23">
        <f t="shared" ca="1" si="6"/>
        <v>1.5</v>
      </c>
      <c r="I116" s="116" t="str">
        <f t="shared" si="7"/>
        <v>!</v>
      </c>
      <c r="J116" s="22" cm="1">
        <f t="array" aca="1" ref="J116" ca="1">IF(Parameters!$D$31, SUM(IF(ISNUMBER(Y116:AD116),(IF(Y116:AD116&gt;=Parameters!$D$41,1,"")),""))+0.5*(SUM(IF(ISNUMBER(Y116:AD116),(IF(Y116:AD116&gt;=Parameters!$D$42,1,"")),""))-SUM(IF(ISNUMBER(Y116:AD116),(IF(Y116:AD116&gt;=Parameters!$D$41,1,"")),""))),0) +
   IF(Parameters!$D$32,SUM(IF(ISNUMBER(Y116:AD116),(IF(Y116:AD116&gt;=Parameters!$D$41,1,"")),"")),0) +
   IF(Parameters!$D$33,AVERAGE(IF(ISNUMBER(Y116:AD116),Y116:AD116)),0) +
   IF(Parameters!$D$34,IF(OR(IF(ISNUMBER(Y116:AD116),Y116:AD116)=0),0,GEOMEAN(IF(ISNUMBER(Y116:AD116),Y116:AD116))),0)</f>
        <v>2</v>
      </c>
      <c r="K116" s="23">
        <f t="shared" ca="1" si="8"/>
        <v>2</v>
      </c>
      <c r="L116" s="116" t="str">
        <f t="shared" si="9"/>
        <v/>
      </c>
      <c r="M116" s="21" cm="1">
        <f t="array" aca="1" ref="M116" ca="1">IF(Parameters!$D$31, SUM(IF(ISNUMBER(AF116:AK116),(IF(AF116:AK116&gt;=Parameters!$D$41,1,"")),""))+0.5*(SUM(IF(ISNUMBER(AF116:AK116),(IF(AF116:AK116&gt;=Parameters!$D$42,1,"")),""))-SUM(IF(ISNUMBER(AF116:AK116),(IF(AF116:AK116&gt;=Parameters!$D$41,1,"")),""))),0) +
   IF(Parameters!$D$32,SUM(IF(ISNUMBER(AF116:AK116),(IF(AF116:AK116&gt;=Parameters!$D$41,1,"")),"")),0) +
   IF(Parameters!$D$33,AVERAGE(IF(ISNUMBER(AF116:AK116),AF116:AK116)),0) +
   IF(Parameters!$D$34,IF(OR(IF(ISNUMBER(AF116:AK116),AF116:AK116)=0),0,GEOMEAN(IF(ISNUMBER(AF116:AK116),AF116:AK116))),0)</f>
        <v>1.5</v>
      </c>
      <c r="N116" s="23">
        <f t="shared" ca="1" si="10"/>
        <v>1.5</v>
      </c>
      <c r="O116" s="116" t="str">
        <f t="shared" si="11"/>
        <v>!</v>
      </c>
      <c r="P116" s="24"/>
      <c r="Q116" s="49"/>
      <c r="R116" s="25">
        <f ca="1">IFERROR(INDEX(Health!$G$8:$G$225,MATCH($C116,_xlfn.ANCHORARRAY(Health!$C$8),0)),NA())</f>
        <v>0</v>
      </c>
      <c r="S116" s="25">
        <f ca="1">IFERROR(INDEX(Food!$G$8:$G$225,MATCH($C116,_xlfn.ANCHORARRAY(Food!$C$8),0)),NA())</f>
        <v>0</v>
      </c>
      <c r="T116" s="25">
        <f ca="1">IFERROR(INDEX(Macro!$G$8:$G$225,MATCH($C116,_xlfn.ANCHORARRAY(Macro!$C$8),0)),NA())</f>
        <v>0</v>
      </c>
      <c r="U116" s="25">
        <f ca="1">IFERROR(INDEX(Socioeconomic!$G$8:$G$225,MATCH($C116,_xlfn.ANCHORARRAY(Socioeconomic!$C$8),0)),NA())</f>
        <v>0</v>
      </c>
      <c r="V116" s="25">
        <f ca="1">IFERROR(INDEX('Natural Hazard'!$G$8:$G$225,MATCH($C116,_xlfn.ANCHORARRAY('Natural Hazard'!$C$8),0)),NA())</f>
        <v>6.7082039324993685</v>
      </c>
      <c r="W116" s="25">
        <f ca="1">IFERROR(INDEX(Conflict!$G$8:$G$225,MATCH($C116,_xlfn.ANCHORARRAY(Conflict!$C$8),0)),NA())</f>
        <v>8.3666002653407556</v>
      </c>
      <c r="X116" s="50"/>
      <c r="Y116" s="25">
        <f ca="1">IFERROR(INDEX(Health!$H$8:$H$225,MATCH($C116,_xlfn.ANCHORARRAY(Health!$C$8),0)),NA())</f>
        <v>8.7988338192419793</v>
      </c>
      <c r="Z116" s="25">
        <f ca="1">IFERROR(INDEX(Food!$H$8:$H$225,MATCH($C116,_xlfn.ANCHORARRAY(Food!$C$8),0)),NA())</f>
        <v>3.4210526315789398</v>
      </c>
      <c r="AA116" s="25">
        <f ca="1">IFERROR(INDEX(Macro!$H$8:$H$225,MATCH($C116,_xlfn.ANCHORARRAY(Macro!$C$8),0)),NA())</f>
        <v>7.5348859706401603</v>
      </c>
      <c r="AB116" s="25">
        <f ca="1">IFERROR(INDEX(Socioeconomic!$H$8:$H$225,MATCH($C116,_xlfn.ANCHORARRAY(Socioeconomic!$C$8),0)),NA())</f>
        <v>4.1428571428571397</v>
      </c>
      <c r="AC116" s="25">
        <f ca="1">IFERROR(INDEX('Natural Hazard'!$H$8:$H$225,MATCH($C116,_xlfn.ANCHORARRAY('Natural Hazard'!$C$8),0)),NA())</f>
        <v>4.5</v>
      </c>
      <c r="AD116" s="25">
        <f ca="1">IFERROR(INDEX(Conflict!$H$8:$H$225,MATCH($C116,_xlfn.ANCHORARRAY(Conflict!$C$8),0)),NA())</f>
        <v>10</v>
      </c>
      <c r="AE116" s="50"/>
      <c r="AF116" s="25">
        <f ca="1">IFERROR(INDEX(Health!$I$8:$I$225,MATCH($C116,_xlfn.ANCHORARRAY(Health!$C$8),0)),NA())</f>
        <v>0</v>
      </c>
      <c r="AG116" s="25" t="e">
        <f ca="1">IFERROR(INDEX(Food!$I$8:$I$225,MATCH($C116,_xlfn.ANCHORARRAY(Food!$C$8),0)),NA())</f>
        <v>#N/A</v>
      </c>
      <c r="AH116" s="25">
        <f ca="1">IFERROR(INDEX(Macro!$I$8:$I$225,MATCH($C116,_xlfn.ANCHORARRAY(Macro!$C$8),0)),NA())</f>
        <v>0</v>
      </c>
      <c r="AI116" s="25" t="e">
        <f ca="1">IFERROR(INDEX(Socioeconomic!$I$8:$I$225,MATCH($C116,_xlfn.ANCHORARRAY(Socioeconomic!$C$8),0)),NA())</f>
        <v>#N/A</v>
      </c>
      <c r="AJ116" s="25">
        <f ca="1">IFERROR(INDEX('Natural Hazard'!$I$8:$I$225,MATCH($C116,_xlfn.ANCHORARRAY('Natural Hazard'!$C$8),0)),NA())</f>
        <v>10</v>
      </c>
      <c r="AK116" s="25">
        <f ca="1">IFERROR(INDEX(Conflict!$I$8:$I$225,MATCH($C116,_xlfn.ANCHORARRAY(Conflict!$C$8),0)),NA())</f>
        <v>7</v>
      </c>
      <c r="AL116" s="49"/>
      <c r="AM116" s="25">
        <f>IFERROR(INDEX('Data Reliability'!$G$6:$G$409,MATCH($C116,'Data Reliability'!$E$6:$E$409,0)),NA())</f>
        <v>0.16666666666666699</v>
      </c>
      <c r="AN116" s="25">
        <f>IFERROR(INDEX('Data Reliability'!$H$6:$H$409,MATCH($C116,'Data Reliability'!$E$6:$E$409,0)),NA())</f>
        <v>0.56666666666666698</v>
      </c>
    </row>
    <row r="117" spans="2:40" x14ac:dyDescent="0.2">
      <c r="B117" s="28" t="s">
        <v>531</v>
      </c>
      <c r="C117" s="28" t="s">
        <v>191</v>
      </c>
      <c r="D117" s="28" t="s">
        <v>435</v>
      </c>
      <c r="E117" s="28" t="s">
        <v>535</v>
      </c>
      <c r="F117" s="206">
        <f ca="1">MATCH($C117,_xlfn.ANCHORARRAY(Health!$C$8),0)</f>
        <v>112</v>
      </c>
      <c r="G117" s="22" cm="1">
        <f t="array" aca="1" ref="G117" ca="1">IF(Parameters!$D$31, SUM(IF(ISNUMBER(R117:W117),(IF(R117:W117&gt;=Parameters!$D$37,1,"")),""))+0.5*(SUM(IF(ISNUMBER(R117:W117),(IF(R117:W117&gt;=Parameters!$D$38,1,"")),""))-SUM(IF(ISNUMBER(R117:W117),(IF(R117:W117&gt;=Parameters!$D$37,1,"")),""))),0) +
   IF(Parameters!$D$32,SUM(IF(ISNUMBER(R117:W117),(IF(R117:W117&gt;=Parameters!$D$41,1,"")),"")),0) +
   IF(Parameters!$D$33,AVERAGE(IF(ISNUMBER(R117:W117),R117:W117)),0) +
   IF(Parameters!$D$34,IF(OR(IF(ISNUMBER(R117:W117),R117:W117)=0),0,GEOMEAN(IF(ISNUMBER(R117:W117),R117:W117))),0)</f>
        <v>0</v>
      </c>
      <c r="H117" s="23">
        <f t="shared" ca="1" si="6"/>
        <v>0</v>
      </c>
      <c r="I117" s="116" t="str">
        <f t="shared" si="7"/>
        <v>!</v>
      </c>
      <c r="J117" s="22" cm="1">
        <f t="array" aca="1" ref="J117" ca="1">IF(Parameters!$D$31, SUM(IF(ISNUMBER(Y117:AD117),(IF(Y117:AD117&gt;=Parameters!$D$41,1,"")),""))+0.5*(SUM(IF(ISNUMBER(Y117:AD117),(IF(Y117:AD117&gt;=Parameters!$D$42,1,"")),""))-SUM(IF(ISNUMBER(Y117:AD117),(IF(Y117:AD117&gt;=Parameters!$D$41,1,"")),""))),0) +
   IF(Parameters!$D$32,SUM(IF(ISNUMBER(Y117:AD117),(IF(Y117:AD117&gt;=Parameters!$D$41,1,"")),"")),0) +
   IF(Parameters!$D$33,AVERAGE(IF(ISNUMBER(Y117:AD117),Y117:AD117)),0) +
   IF(Parameters!$D$34,IF(OR(IF(ISNUMBER(Y117:AD117),Y117:AD117)=0),0,GEOMEAN(IF(ISNUMBER(Y117:AD117),Y117:AD117))),0)</f>
        <v>0</v>
      </c>
      <c r="K117" s="23">
        <f t="shared" ca="1" si="8"/>
        <v>0</v>
      </c>
      <c r="L117" s="116" t="str">
        <f t="shared" si="9"/>
        <v>!</v>
      </c>
      <c r="M117" s="21" cm="1">
        <f t="array" aca="1" ref="M117" ca="1">IF(Parameters!$D$31, SUM(IF(ISNUMBER(AF117:AK117),(IF(AF117:AK117&gt;=Parameters!$D$41,1,"")),""))+0.5*(SUM(IF(ISNUMBER(AF117:AK117),(IF(AF117:AK117&gt;=Parameters!$D$42,1,"")),""))-SUM(IF(ISNUMBER(AF117:AK117),(IF(AF117:AK117&gt;=Parameters!$D$41,1,"")),""))),0) +
   IF(Parameters!$D$32,SUM(IF(ISNUMBER(AF117:AK117),(IF(AF117:AK117&gt;=Parameters!$D$41,1,"")),"")),0) +
   IF(Parameters!$D$33,AVERAGE(IF(ISNUMBER(AF117:AK117),AF117:AK117)),0) +
   IF(Parameters!$D$34,IF(OR(IF(ISNUMBER(AF117:AK117),AF117:AK117)=0),0,GEOMEAN(IF(ISNUMBER(AF117:AK117),AF117:AK117))),0)</f>
        <v>0</v>
      </c>
      <c r="N117" s="23">
        <f t="shared" ca="1" si="10"/>
        <v>0</v>
      </c>
      <c r="O117" s="116" t="str">
        <f t="shared" si="11"/>
        <v>!!</v>
      </c>
      <c r="P117" s="24"/>
      <c r="Q117" s="49"/>
      <c r="R117" s="25">
        <f ca="1">IFERROR(INDEX(Health!$G$8:$G$225,MATCH($C117,_xlfn.ANCHORARRAY(Health!$C$8),0)),NA())</f>
        <v>0</v>
      </c>
      <c r="S117" s="25" t="e">
        <f ca="1">IFERROR(INDEX(Food!$G$8:$G$225,MATCH($C117,_xlfn.ANCHORARRAY(Food!$C$8),0)),NA())</f>
        <v>#N/A</v>
      </c>
      <c r="T117" s="25" t="e">
        <f ca="1">IFERROR(INDEX(Macro!$G$8:$G$225,MATCH($C117,_xlfn.ANCHORARRAY(Macro!$C$8),0)),NA())</f>
        <v>#N/A</v>
      </c>
      <c r="U117" s="25">
        <f ca="1">IFERROR(INDEX(Socioeconomic!$G$8:$G$225,MATCH($C117,_xlfn.ANCHORARRAY(Socioeconomic!$C$8),0)),NA())</f>
        <v>0</v>
      </c>
      <c r="V117" s="25">
        <f ca="1">IFERROR(INDEX('Natural Hazard'!$G$8:$G$225,MATCH($C117,_xlfn.ANCHORARRAY('Natural Hazard'!$C$8),0)),NA())</f>
        <v>0</v>
      </c>
      <c r="W117" s="25">
        <f ca="1">IFERROR(INDEX(Conflict!$G$8:$G$225,MATCH($C117,_xlfn.ANCHORARRAY(Conflict!$C$8),0)),NA())</f>
        <v>0</v>
      </c>
      <c r="X117" s="50"/>
      <c r="Y117" s="25">
        <f ca="1">IFERROR(INDEX(Health!$H$8:$H$225,MATCH($C117,_xlfn.ANCHORARRAY(Health!$C$8),0)),NA())</f>
        <v>6.0583090379008704</v>
      </c>
      <c r="Z117" s="25" t="e">
        <f ca="1">IFERROR(INDEX(Food!$H$8:$H$225,MATCH($C117,_xlfn.ANCHORARRAY(Food!$C$8),0)),NA())</f>
        <v>#N/A</v>
      </c>
      <c r="AA117" s="25" t="e">
        <f ca="1">IFERROR(INDEX(Macro!$H$8:$H$225,MATCH($C117,_xlfn.ANCHORARRAY(Macro!$C$8),0)),NA())</f>
        <v>#N/A</v>
      </c>
      <c r="AB117" s="25">
        <f ca="1">IFERROR(INDEX(Socioeconomic!$H$8:$H$225,MATCH($C117,_xlfn.ANCHORARRAY(Socioeconomic!$C$8),0)),NA())</f>
        <v>5.4285714285714199</v>
      </c>
      <c r="AC117" s="25">
        <f ca="1">IFERROR(INDEX('Natural Hazard'!$H$8:$H$225,MATCH($C117,_xlfn.ANCHORARRAY('Natural Hazard'!$C$8),0)),NA())</f>
        <v>2.6666666666666599</v>
      </c>
      <c r="AD117" s="25">
        <f ca="1">IFERROR(INDEX(Conflict!$H$8:$H$225,MATCH($C117,_xlfn.ANCHORARRAY(Conflict!$C$8),0)),NA())</f>
        <v>0</v>
      </c>
      <c r="AE117" s="50"/>
      <c r="AF117" s="25">
        <f ca="1">IFERROR(INDEX(Health!$I$8:$I$225,MATCH($C117,_xlfn.ANCHORARRAY(Health!$C$8),0)),NA())</f>
        <v>0</v>
      </c>
      <c r="AG117" s="25" t="e">
        <f ca="1">IFERROR(INDEX(Food!$I$8:$I$225,MATCH($C117,_xlfn.ANCHORARRAY(Food!$C$8),0)),NA())</f>
        <v>#N/A</v>
      </c>
      <c r="AH117" s="25" t="e">
        <f ca="1">IFERROR(INDEX(Macro!$I$8:$I$225,MATCH($C117,_xlfn.ANCHORARRAY(Macro!$C$8),0)),NA())</f>
        <v>#N/A</v>
      </c>
      <c r="AI117" s="25">
        <f ca="1">IFERROR(INDEX(Socioeconomic!$I$8:$I$225,MATCH($C117,_xlfn.ANCHORARRAY(Socioeconomic!$C$8),0)),NA())</f>
        <v>0</v>
      </c>
      <c r="AJ117" s="25">
        <f ca="1">IFERROR(INDEX('Natural Hazard'!$I$8:$I$225,MATCH($C117,_xlfn.ANCHORARRAY('Natural Hazard'!$C$8),0)),NA())</f>
        <v>0</v>
      </c>
      <c r="AK117" s="25">
        <f ca="1">IFERROR(INDEX(Conflict!$I$8:$I$225,MATCH($C117,_xlfn.ANCHORARRAY(Conflict!$C$8),0)),NA())</f>
        <v>0</v>
      </c>
      <c r="AL117" s="49"/>
      <c r="AM117" s="25">
        <f>IFERROR(INDEX('Data Reliability'!$G$6:$G$409,MATCH($C117,'Data Reliability'!$E$6:$E$409,0)),NA())</f>
        <v>0.41666666666666702</v>
      </c>
      <c r="AN117" s="25">
        <f>IFERROR(INDEX('Data Reliability'!$H$6:$H$409,MATCH($C117,'Data Reliability'!$E$6:$E$409,0)),NA())</f>
        <v>0.74166666666666703</v>
      </c>
    </row>
    <row r="118" spans="2:40" x14ac:dyDescent="0.2">
      <c r="B118" s="28" t="s">
        <v>192</v>
      </c>
      <c r="C118" s="28" t="s">
        <v>193</v>
      </c>
      <c r="D118" s="28" t="s">
        <v>433</v>
      </c>
      <c r="E118" s="28" t="s">
        <v>409</v>
      </c>
      <c r="F118" s="206">
        <f ca="1">MATCH($C118,_xlfn.ANCHORARRAY(Health!$C$8),0)</f>
        <v>113</v>
      </c>
      <c r="G118" s="22" cm="1">
        <f t="array" aca="1" ref="G118" ca="1">IF(Parameters!$D$31, SUM(IF(ISNUMBER(R118:W118),(IF(R118:W118&gt;=Parameters!$D$37,1,"")),""))+0.5*(SUM(IF(ISNUMBER(R118:W118),(IF(R118:W118&gt;=Parameters!$D$38,1,"")),""))-SUM(IF(ISNUMBER(R118:W118),(IF(R118:W118&gt;=Parameters!$D$37,1,"")),""))),0) +
   IF(Parameters!$D$32,SUM(IF(ISNUMBER(R118:W118),(IF(R118:W118&gt;=Parameters!$D$41,1,"")),"")),0) +
   IF(Parameters!$D$33,AVERAGE(IF(ISNUMBER(R118:W118),R118:W118)),0) +
   IF(Parameters!$D$34,IF(OR(IF(ISNUMBER(R118:W118),R118:W118)=0),0,GEOMEAN(IF(ISNUMBER(R118:W118),R118:W118))),0)</f>
        <v>0</v>
      </c>
      <c r="H118" s="23">
        <f t="shared" ca="1" si="6"/>
        <v>0</v>
      </c>
      <c r="I118" s="116" t="str">
        <f t="shared" si="7"/>
        <v>!</v>
      </c>
      <c r="J118" s="22" cm="1">
        <f t="array" aca="1" ref="J118" ca="1">IF(Parameters!$D$31, SUM(IF(ISNUMBER(Y118:AD118),(IF(Y118:AD118&gt;=Parameters!$D$41,1,"")),""))+0.5*(SUM(IF(ISNUMBER(Y118:AD118),(IF(Y118:AD118&gt;=Parameters!$D$42,1,"")),""))-SUM(IF(ISNUMBER(Y118:AD118),(IF(Y118:AD118&gt;=Parameters!$D$41,1,"")),""))),0) +
   IF(Parameters!$D$32,SUM(IF(ISNUMBER(Y118:AD118),(IF(Y118:AD118&gt;=Parameters!$D$41,1,"")),"")),0) +
   IF(Parameters!$D$33,AVERAGE(IF(ISNUMBER(Y118:AD118),Y118:AD118)),0) +
   IF(Parameters!$D$34,IF(OR(IF(ISNUMBER(Y118:AD118),Y118:AD118)=0),0,GEOMEAN(IF(ISNUMBER(Y118:AD118),Y118:AD118))),0)</f>
        <v>0</v>
      </c>
      <c r="K118" s="23">
        <f t="shared" ca="1" si="8"/>
        <v>0</v>
      </c>
      <c r="L118" s="116" t="str">
        <f t="shared" si="9"/>
        <v>!</v>
      </c>
      <c r="M118" s="21" cm="1">
        <f t="array" aca="1" ref="M118" ca="1">IF(Parameters!$D$31, SUM(IF(ISNUMBER(AF118:AK118),(IF(AF118:AK118&gt;=Parameters!$D$41,1,"")),""))+0.5*(SUM(IF(ISNUMBER(AF118:AK118),(IF(AF118:AK118&gt;=Parameters!$D$42,1,"")),""))-SUM(IF(ISNUMBER(AF118:AK118),(IF(AF118:AK118&gt;=Parameters!$D$41,1,"")),""))),0) +
   IF(Parameters!$D$32,SUM(IF(ISNUMBER(AF118:AK118),(IF(AF118:AK118&gt;=Parameters!$D$41,1,"")),"")),0) +
   IF(Parameters!$D$33,AVERAGE(IF(ISNUMBER(AF118:AK118),AF118:AK118)),0) +
   IF(Parameters!$D$34,IF(OR(IF(ISNUMBER(AF118:AK118),AF118:AK118)=0),0,GEOMEAN(IF(ISNUMBER(AF118:AK118),AF118:AK118))),0)</f>
        <v>0</v>
      </c>
      <c r="N118" s="23">
        <f t="shared" ca="1" si="10"/>
        <v>0</v>
      </c>
      <c r="O118" s="116" t="str">
        <f t="shared" si="11"/>
        <v>!!</v>
      </c>
      <c r="P118" s="24"/>
      <c r="Q118" s="49"/>
      <c r="R118" s="25">
        <f ca="1">IFERROR(INDEX(Health!$G$8:$G$225,MATCH($C118,_xlfn.ANCHORARRAY(Health!$C$8),0)),NA())</f>
        <v>0</v>
      </c>
      <c r="S118" s="25" t="e">
        <f ca="1">IFERROR(INDEX(Food!$G$8:$G$225,MATCH($C118,_xlfn.ANCHORARRAY(Food!$C$8),0)),NA())</f>
        <v>#N/A</v>
      </c>
      <c r="T118" s="25">
        <f ca="1">IFERROR(INDEX(Macro!$G$8:$G$225,MATCH($C118,_xlfn.ANCHORARRAY(Macro!$C$8),0)),NA())</f>
        <v>0</v>
      </c>
      <c r="U118" s="25">
        <f ca="1">IFERROR(INDEX(Socioeconomic!$G$8:$G$225,MATCH($C118,_xlfn.ANCHORARRAY(Socioeconomic!$C$8),0)),NA())</f>
        <v>0</v>
      </c>
      <c r="V118" s="25">
        <f ca="1">IFERROR(INDEX('Natural Hazard'!$G$8:$G$225,MATCH($C118,_xlfn.ANCHORARRAY('Natural Hazard'!$C$8),0)),NA())</f>
        <v>0</v>
      </c>
      <c r="W118" s="25">
        <f ca="1">IFERROR(INDEX(Conflict!$G$8:$G$225,MATCH($C118,_xlfn.ANCHORARRAY(Conflict!$C$8),0)),NA())</f>
        <v>0</v>
      </c>
      <c r="X118" s="50"/>
      <c r="Y118" s="25">
        <f ca="1">IFERROR(INDEX(Health!$H$8:$H$225,MATCH($C118,_xlfn.ANCHORARRAY(Health!$C$8),0)),NA())</f>
        <v>2.6472303206997001</v>
      </c>
      <c r="Z118" s="25" t="e">
        <f ca="1">IFERROR(INDEX(Food!$H$8:$H$225,MATCH($C118,_xlfn.ANCHORARRAY(Food!$C$8),0)),NA())</f>
        <v>#N/A</v>
      </c>
      <c r="AA118" s="25">
        <f ca="1">IFERROR(INDEX(Macro!$H$8:$H$225,MATCH($C118,_xlfn.ANCHORARRAY(Macro!$C$8),0)),NA())</f>
        <v>0</v>
      </c>
      <c r="AB118" s="25">
        <f ca="1">IFERROR(INDEX(Socioeconomic!$H$8:$H$225,MATCH($C118,_xlfn.ANCHORARRAY(Socioeconomic!$C$8),0)),NA())</f>
        <v>0</v>
      </c>
      <c r="AC118" s="25">
        <f ca="1">IFERROR(INDEX('Natural Hazard'!$H$8:$H$225,MATCH($C118,_xlfn.ANCHORARRAY('Natural Hazard'!$C$8),0)),NA())</f>
        <v>0.5</v>
      </c>
      <c r="AD118" s="25">
        <f ca="1">IFERROR(INDEX(Conflict!$H$8:$H$225,MATCH($C118,_xlfn.ANCHORARRAY(Conflict!$C$8),0)),NA())</f>
        <v>0</v>
      </c>
      <c r="AE118" s="50"/>
      <c r="AF118" s="25">
        <f ca="1">IFERROR(INDEX(Health!$I$8:$I$225,MATCH($C118,_xlfn.ANCHORARRAY(Health!$C$8),0)),NA())</f>
        <v>0</v>
      </c>
      <c r="AG118" s="25" t="e">
        <f ca="1">IFERROR(INDEX(Food!$I$8:$I$225,MATCH($C118,_xlfn.ANCHORARRAY(Food!$C$8),0)),NA())</f>
        <v>#N/A</v>
      </c>
      <c r="AH118" s="25">
        <f ca="1">IFERROR(INDEX(Macro!$I$8:$I$225,MATCH($C118,_xlfn.ANCHORARRAY(Macro!$C$8),0)),NA())</f>
        <v>4.5075386724104103</v>
      </c>
      <c r="AI118" s="25" t="e">
        <f ca="1">IFERROR(INDEX(Socioeconomic!$I$8:$I$225,MATCH($C118,_xlfn.ANCHORARRAY(Socioeconomic!$C$8),0)),NA())</f>
        <v>#N/A</v>
      </c>
      <c r="AJ118" s="25">
        <f ca="1">IFERROR(INDEX('Natural Hazard'!$I$8:$I$225,MATCH($C118,_xlfn.ANCHORARRAY('Natural Hazard'!$C$8),0)),NA())</f>
        <v>0</v>
      </c>
      <c r="AK118" s="25">
        <f ca="1">IFERROR(INDEX(Conflict!$I$8:$I$225,MATCH($C118,_xlfn.ANCHORARRAY(Conflict!$C$8),0)),NA())</f>
        <v>0</v>
      </c>
      <c r="AL118" s="49"/>
      <c r="AM118" s="25">
        <f>IFERROR(INDEX('Data Reliability'!$G$6:$G$409,MATCH($C118,'Data Reliability'!$E$6:$E$409,0)),NA())</f>
        <v>0.33333333333333298</v>
      </c>
      <c r="AN118" s="25">
        <f>IFERROR(INDEX('Data Reliability'!$H$6:$H$409,MATCH($C118,'Data Reliability'!$E$6:$E$409,0)),NA())</f>
        <v>0.66666666666666696</v>
      </c>
    </row>
    <row r="119" spans="2:40" x14ac:dyDescent="0.2">
      <c r="B119" s="28" t="s">
        <v>194</v>
      </c>
      <c r="C119" s="28" t="s">
        <v>195</v>
      </c>
      <c r="D119" s="28" t="s">
        <v>431</v>
      </c>
      <c r="E119" s="28" t="s">
        <v>430</v>
      </c>
      <c r="F119" s="206">
        <f ca="1">MATCH($C119,_xlfn.ANCHORARRAY(Health!$C$8),0)</f>
        <v>114</v>
      </c>
      <c r="G119" s="22" cm="1">
        <f t="array" aca="1" ref="G119" ca="1">IF(Parameters!$D$31, SUM(IF(ISNUMBER(R119:W119),(IF(R119:W119&gt;=Parameters!$D$37,1,"")),""))+0.5*(SUM(IF(ISNUMBER(R119:W119),(IF(R119:W119&gt;=Parameters!$D$38,1,"")),""))-SUM(IF(ISNUMBER(R119:W119),(IF(R119:W119&gt;=Parameters!$D$37,1,"")),""))),0) +
   IF(Parameters!$D$32,SUM(IF(ISNUMBER(R119:W119),(IF(R119:W119&gt;=Parameters!$D$41,1,"")),"")),0) +
   IF(Parameters!$D$33,AVERAGE(IF(ISNUMBER(R119:W119),R119:W119)),0) +
   IF(Parameters!$D$34,IF(OR(IF(ISNUMBER(R119:W119),R119:W119)=0),0,GEOMEAN(IF(ISNUMBER(R119:W119),R119:W119))),0)</f>
        <v>3</v>
      </c>
      <c r="H119" s="23">
        <f t="shared" ca="1" si="6"/>
        <v>3</v>
      </c>
      <c r="I119" s="116" t="str">
        <f t="shared" si="7"/>
        <v/>
      </c>
      <c r="J119" s="22" cm="1">
        <f t="array" aca="1" ref="J119" ca="1">IF(Parameters!$D$31, SUM(IF(ISNUMBER(Y119:AD119),(IF(Y119:AD119&gt;=Parameters!$D$41,1,"")),""))+0.5*(SUM(IF(ISNUMBER(Y119:AD119),(IF(Y119:AD119&gt;=Parameters!$D$42,1,"")),""))-SUM(IF(ISNUMBER(Y119:AD119),(IF(Y119:AD119&gt;=Parameters!$D$41,1,"")),""))),0) +
   IF(Parameters!$D$32,SUM(IF(ISNUMBER(Y119:AD119),(IF(Y119:AD119&gt;=Parameters!$D$41,1,"")),"")),0) +
   IF(Parameters!$D$33,AVERAGE(IF(ISNUMBER(Y119:AD119),Y119:AD119)),0) +
   IF(Parameters!$D$34,IF(OR(IF(ISNUMBER(Y119:AD119),Y119:AD119)=0),0,GEOMEAN(IF(ISNUMBER(Y119:AD119),Y119:AD119))),0)</f>
        <v>1</v>
      </c>
      <c r="K119" s="23">
        <f t="shared" ca="1" si="8"/>
        <v>1</v>
      </c>
      <c r="L119" s="116" t="str">
        <f t="shared" si="9"/>
        <v/>
      </c>
      <c r="M119" s="21" cm="1">
        <f t="array" aca="1" ref="M119" ca="1">IF(Parameters!$D$31, SUM(IF(ISNUMBER(AF119:AK119),(IF(AF119:AK119&gt;=Parameters!$D$41,1,"")),""))+0.5*(SUM(IF(ISNUMBER(AF119:AK119),(IF(AF119:AK119&gt;=Parameters!$D$42,1,"")),""))-SUM(IF(ISNUMBER(AF119:AK119),(IF(AF119:AK119&gt;=Parameters!$D$41,1,"")),""))),0) +
   IF(Parameters!$D$32,SUM(IF(ISNUMBER(AF119:AK119),(IF(AF119:AK119&gt;=Parameters!$D$41,1,"")),"")),0) +
   IF(Parameters!$D$33,AVERAGE(IF(ISNUMBER(AF119:AK119),AF119:AK119)),0) +
   IF(Parameters!$D$34,IF(OR(IF(ISNUMBER(AF119:AK119),AF119:AK119)=0),0,GEOMEAN(IF(ISNUMBER(AF119:AK119),AF119:AK119))),0)</f>
        <v>3.5</v>
      </c>
      <c r="N119" s="23">
        <f t="shared" ca="1" si="10"/>
        <v>3.5</v>
      </c>
      <c r="O119" s="116" t="str">
        <f t="shared" si="11"/>
        <v/>
      </c>
      <c r="P119" s="24"/>
      <c r="Q119" s="49"/>
      <c r="R119" s="25">
        <f ca="1">IFERROR(INDEX(Health!$G$8:$G$225,MATCH($C119,_xlfn.ANCHORARRAY(Health!$C$8),0)),NA())</f>
        <v>7.8950846427403745</v>
      </c>
      <c r="S119" s="25">
        <f ca="1">IFERROR(INDEX(Food!$G$8:$G$225,MATCH($C119,_xlfn.ANCHORARRAY(Food!$C$8),0)),NA())</f>
        <v>0</v>
      </c>
      <c r="T119" s="25">
        <f ca="1">IFERROR(INDEX(Macro!$G$8:$G$225,MATCH($C119,_xlfn.ANCHORARRAY(Macro!$C$8),0)),NA())</f>
        <v>10</v>
      </c>
      <c r="U119" s="25">
        <f ca="1">IFERROR(INDEX(Socioeconomic!$G$8:$G$225,MATCH($C119,_xlfn.ANCHORARRAY(Socioeconomic!$C$8),0)),NA())</f>
        <v>6.4365030434678889</v>
      </c>
      <c r="V119" s="25">
        <f ca="1">IFERROR(INDEX('Natural Hazard'!$G$8:$G$225,MATCH($C119,_xlfn.ANCHORARRAY('Natural Hazard'!$C$8),0)),NA())</f>
        <v>0</v>
      </c>
      <c r="W119" s="25">
        <f ca="1">IFERROR(INDEX(Conflict!$G$8:$G$225,MATCH($C119,_xlfn.ANCHORARRAY(Conflict!$C$8),0)),NA())</f>
        <v>6.6347652081088233</v>
      </c>
      <c r="X119" s="50"/>
      <c r="Y119" s="25">
        <f ca="1">IFERROR(INDEX(Health!$H$8:$H$225,MATCH($C119,_xlfn.ANCHORARRAY(Health!$C$8),0)),NA())</f>
        <v>6.2332361516034904</v>
      </c>
      <c r="Z119" s="25">
        <f ca="1">IFERROR(INDEX(Food!$H$8:$H$225,MATCH($C119,_xlfn.ANCHORARRAY(Food!$C$8),0)),NA())</f>
        <v>6.6242038216560397</v>
      </c>
      <c r="AA119" s="25">
        <f ca="1">IFERROR(INDEX(Macro!$H$8:$H$225,MATCH($C119,_xlfn.ANCHORARRAY(Macro!$C$8),0)),NA())</f>
        <v>10</v>
      </c>
      <c r="AB119" s="25">
        <f ca="1">IFERROR(INDEX(Socioeconomic!$H$8:$H$225,MATCH($C119,_xlfn.ANCHORARRAY(Socioeconomic!$C$8),0)),NA())</f>
        <v>4.1428571428571397</v>
      </c>
      <c r="AC119" s="25">
        <f ca="1">IFERROR(INDEX('Natural Hazard'!$H$8:$H$225,MATCH($C119,_xlfn.ANCHORARRAY('Natural Hazard'!$C$8),0)),NA())</f>
        <v>6.8333333333333304</v>
      </c>
      <c r="AD119" s="25">
        <f ca="1">IFERROR(INDEX(Conflict!$H$8:$H$225,MATCH($C119,_xlfn.ANCHORARRAY(Conflict!$C$8),0)),NA())</f>
        <v>6.2885870523901897</v>
      </c>
      <c r="AE119" s="50"/>
      <c r="AF119" s="25">
        <f ca="1">IFERROR(INDEX(Health!$I$8:$I$225,MATCH($C119,_xlfn.ANCHORARRAY(Health!$C$8),0)),NA())</f>
        <v>10</v>
      </c>
      <c r="AG119" s="25" t="e">
        <f ca="1">IFERROR(INDEX(Food!$I$8:$I$225,MATCH($C119,_xlfn.ANCHORARRAY(Food!$C$8),0)),NA())</f>
        <v>#N/A</v>
      </c>
      <c r="AH119" s="25">
        <f ca="1">IFERROR(INDEX(Macro!$I$8:$I$225,MATCH($C119,_xlfn.ANCHORARRAY(Macro!$C$8),0)),NA())</f>
        <v>10</v>
      </c>
      <c r="AI119" s="25">
        <f ca="1">IFERROR(INDEX(Socioeconomic!$I$8:$I$225,MATCH($C119,_xlfn.ANCHORARRAY(Socioeconomic!$C$8),0)),NA())</f>
        <v>10</v>
      </c>
      <c r="AJ119" s="25">
        <f ca="1">IFERROR(INDEX('Natural Hazard'!$I$8:$I$225,MATCH($C119,_xlfn.ANCHORARRAY('Natural Hazard'!$C$8),0)),NA())</f>
        <v>0</v>
      </c>
      <c r="AK119" s="25">
        <f ca="1">IFERROR(INDEX(Conflict!$I$8:$I$225,MATCH($C119,_xlfn.ANCHORARRAY(Conflict!$C$8),0)),NA())</f>
        <v>7</v>
      </c>
      <c r="AL119" s="49"/>
      <c r="AM119" s="25">
        <f>IFERROR(INDEX('Data Reliability'!$G$6:$G$409,MATCH($C119,'Data Reliability'!$E$6:$E$409,0)),NA())</f>
        <v>0</v>
      </c>
      <c r="AN119" s="25">
        <f>IFERROR(INDEX('Data Reliability'!$H$6:$H$409,MATCH($C119,'Data Reliability'!$E$6:$E$409,0)),NA())</f>
        <v>0.30833333333333302</v>
      </c>
    </row>
    <row r="120" spans="2:40" x14ac:dyDescent="0.2">
      <c r="B120" s="28" t="s">
        <v>196</v>
      </c>
      <c r="C120" s="28" t="s">
        <v>197</v>
      </c>
      <c r="D120" s="28" t="s">
        <v>432</v>
      </c>
      <c r="E120" s="28" t="s">
        <v>429</v>
      </c>
      <c r="F120" s="206">
        <f ca="1">MATCH($C120,_xlfn.ANCHORARRAY(Health!$C$8),0)</f>
        <v>115</v>
      </c>
      <c r="G120" s="22" cm="1">
        <f t="array" aca="1" ref="G120" ca="1">IF(Parameters!$D$31, SUM(IF(ISNUMBER(R120:W120),(IF(R120:W120&gt;=Parameters!$D$37,1,"")),""))+0.5*(SUM(IF(ISNUMBER(R120:W120),(IF(R120:W120&gt;=Parameters!$D$38,1,"")),""))-SUM(IF(ISNUMBER(R120:W120),(IF(R120:W120&gt;=Parameters!$D$37,1,"")),""))),0) +
   IF(Parameters!$D$32,SUM(IF(ISNUMBER(R120:W120),(IF(R120:W120&gt;=Parameters!$D$41,1,"")),"")),0) +
   IF(Parameters!$D$33,AVERAGE(IF(ISNUMBER(R120:W120),R120:W120)),0) +
   IF(Parameters!$D$34,IF(OR(IF(ISNUMBER(R120:W120),R120:W120)=0),0,GEOMEAN(IF(ISNUMBER(R120:W120),R120:W120))),0)</f>
        <v>0</v>
      </c>
      <c r="H120" s="23">
        <f t="shared" ca="1" si="6"/>
        <v>0</v>
      </c>
      <c r="I120" s="116" t="str">
        <f t="shared" si="7"/>
        <v/>
      </c>
      <c r="J120" s="22" cm="1">
        <f t="array" aca="1" ref="J120" ca="1">IF(Parameters!$D$31, SUM(IF(ISNUMBER(Y120:AD120),(IF(Y120:AD120&gt;=Parameters!$D$41,1,"")),""))+0.5*(SUM(IF(ISNUMBER(Y120:AD120),(IF(Y120:AD120&gt;=Parameters!$D$42,1,"")),""))-SUM(IF(ISNUMBER(Y120:AD120),(IF(Y120:AD120&gt;=Parameters!$D$41,1,"")),""))),0) +
   IF(Parameters!$D$32,SUM(IF(ISNUMBER(Y120:AD120),(IF(Y120:AD120&gt;=Parameters!$D$41,1,"")),"")),0) +
   IF(Parameters!$D$33,AVERAGE(IF(ISNUMBER(Y120:AD120),Y120:AD120)),0) +
   IF(Parameters!$D$34,IF(OR(IF(ISNUMBER(Y120:AD120),Y120:AD120)=0),0,GEOMEAN(IF(ISNUMBER(Y120:AD120),Y120:AD120))),0)</f>
        <v>1.5</v>
      </c>
      <c r="K120" s="23">
        <f t="shared" ca="1" si="8"/>
        <v>1.5</v>
      </c>
      <c r="L120" s="116" t="str">
        <f t="shared" si="9"/>
        <v/>
      </c>
      <c r="M120" s="21" cm="1">
        <f t="array" aca="1" ref="M120" ca="1">IF(Parameters!$D$31, SUM(IF(ISNUMBER(AF120:AK120),(IF(AF120:AK120&gt;=Parameters!$D$41,1,"")),""))+0.5*(SUM(IF(ISNUMBER(AF120:AK120),(IF(AF120:AK120&gt;=Parameters!$D$42,1,"")),""))-SUM(IF(ISNUMBER(AF120:AK120),(IF(AF120:AK120&gt;=Parameters!$D$41,1,"")),""))),0) +
   IF(Parameters!$D$32,SUM(IF(ISNUMBER(AF120:AK120),(IF(AF120:AK120&gt;=Parameters!$D$41,1,"")),"")),0) +
   IF(Parameters!$D$33,AVERAGE(IF(ISNUMBER(AF120:AK120),AF120:AK120)),0) +
   IF(Parameters!$D$34,IF(OR(IF(ISNUMBER(AF120:AK120),AF120:AK120)=0),0,GEOMEAN(IF(ISNUMBER(AF120:AK120),AF120:AK120))),0)</f>
        <v>0</v>
      </c>
      <c r="N120" s="23">
        <f t="shared" ca="1" si="10"/>
        <v>0</v>
      </c>
      <c r="O120" s="116" t="str">
        <f t="shared" si="11"/>
        <v>!</v>
      </c>
      <c r="P120" s="24"/>
      <c r="Q120" s="49"/>
      <c r="R120" s="25">
        <f ca="1">IFERROR(INDEX(Health!$G$8:$G$225,MATCH($C120,_xlfn.ANCHORARRAY(Health!$C$8),0)),NA())</f>
        <v>0</v>
      </c>
      <c r="S120" s="25">
        <f ca="1">IFERROR(INDEX(Food!$G$8:$G$225,MATCH($C120,_xlfn.ANCHORARRAY(Food!$C$8),0)),NA())</f>
        <v>0</v>
      </c>
      <c r="T120" s="25">
        <f ca="1">IFERROR(INDEX(Macro!$G$8:$G$225,MATCH($C120,_xlfn.ANCHORARRAY(Macro!$C$8),0)),NA())</f>
        <v>0</v>
      </c>
      <c r="U120" s="25">
        <f ca="1">IFERROR(INDEX(Socioeconomic!$G$8:$G$225,MATCH($C120,_xlfn.ANCHORARRAY(Socioeconomic!$C$8),0)),NA())</f>
        <v>0</v>
      </c>
      <c r="V120" s="25">
        <f ca="1">IFERROR(INDEX('Natural Hazard'!$G$8:$G$225,MATCH($C120,_xlfn.ANCHORARRAY('Natural Hazard'!$C$8),0)),NA())</f>
        <v>0</v>
      </c>
      <c r="W120" s="25">
        <f ca="1">IFERROR(INDEX(Conflict!$G$8:$G$225,MATCH($C120,_xlfn.ANCHORARRAY(Conflict!$C$8),0)),NA())</f>
        <v>0</v>
      </c>
      <c r="X120" s="50"/>
      <c r="Y120" s="25">
        <f ca="1">IFERROR(INDEX(Health!$H$8:$H$225,MATCH($C120,_xlfn.ANCHORARRAY(Health!$C$8),0)),NA())</f>
        <v>7.1661807580174903</v>
      </c>
      <c r="Z120" s="25">
        <f ca="1">IFERROR(INDEX(Food!$H$8:$H$225,MATCH($C120,_xlfn.ANCHORARRAY(Food!$C$8),0)),NA())</f>
        <v>8.7559808612440193</v>
      </c>
      <c r="AA120" s="25">
        <f ca="1">IFERROR(INDEX(Macro!$H$8:$H$225,MATCH($C120,_xlfn.ANCHORARRAY(Macro!$C$8),0)),NA())</f>
        <v>0</v>
      </c>
      <c r="AB120" s="25">
        <f ca="1">IFERROR(INDEX(Socioeconomic!$H$8:$H$225,MATCH($C120,_xlfn.ANCHORARRAY(Socioeconomic!$C$8),0)),NA())</f>
        <v>9</v>
      </c>
      <c r="AC120" s="25">
        <f ca="1">IFERROR(INDEX('Natural Hazard'!$H$8:$H$225,MATCH($C120,_xlfn.ANCHORARRAY('Natural Hazard'!$C$8),0)),NA())</f>
        <v>2.3333333333333299</v>
      </c>
      <c r="AD120" s="25">
        <f ca="1">IFERROR(INDEX(Conflict!$H$8:$H$225,MATCH($C120,_xlfn.ANCHORARRAY(Conflict!$C$8),0)),NA())</f>
        <v>3.2016228611747999</v>
      </c>
      <c r="AE120" s="50"/>
      <c r="AF120" s="25">
        <f ca="1">IFERROR(INDEX(Health!$I$8:$I$225,MATCH($C120,_xlfn.ANCHORARRAY(Health!$C$8),0)),NA())</f>
        <v>0</v>
      </c>
      <c r="AG120" s="25" t="e">
        <f ca="1">IFERROR(INDEX(Food!$I$8:$I$225,MATCH($C120,_xlfn.ANCHORARRAY(Food!$C$8),0)),NA())</f>
        <v>#N/A</v>
      </c>
      <c r="AH120" s="25">
        <f ca="1">IFERROR(INDEX(Macro!$I$8:$I$225,MATCH($C120,_xlfn.ANCHORARRAY(Macro!$C$8),0)),NA())</f>
        <v>0</v>
      </c>
      <c r="AI120" s="25">
        <f ca="1">IFERROR(INDEX(Socioeconomic!$I$8:$I$225,MATCH($C120,_xlfn.ANCHORARRAY(Socioeconomic!$C$8),0)),NA())</f>
        <v>0</v>
      </c>
      <c r="AJ120" s="25">
        <f ca="1">IFERROR(INDEX('Natural Hazard'!$I$8:$I$225,MATCH($C120,_xlfn.ANCHORARRAY('Natural Hazard'!$C$8),0)),NA())</f>
        <v>0</v>
      </c>
      <c r="AK120" s="25">
        <f ca="1">IFERROR(INDEX(Conflict!$I$8:$I$225,MATCH($C120,_xlfn.ANCHORARRAY(Conflict!$C$8),0)),NA())</f>
        <v>0</v>
      </c>
      <c r="AL120" s="49"/>
      <c r="AM120" s="25">
        <f>IFERROR(INDEX('Data Reliability'!$G$6:$G$409,MATCH($C120,'Data Reliability'!$E$6:$E$409,0)),NA())</f>
        <v>8.3333333333333301E-2</v>
      </c>
      <c r="AN120" s="25">
        <f>IFERROR(INDEX('Data Reliability'!$H$6:$H$409,MATCH($C120,'Data Reliability'!$E$6:$E$409,0)),NA())</f>
        <v>0.47499999999999998</v>
      </c>
    </row>
    <row r="121" spans="2:40" x14ac:dyDescent="0.2">
      <c r="B121" s="28" t="s">
        <v>198</v>
      </c>
      <c r="C121" s="28" t="s">
        <v>199</v>
      </c>
      <c r="D121" s="28" t="s">
        <v>433</v>
      </c>
      <c r="E121" s="28" t="s">
        <v>409</v>
      </c>
      <c r="F121" s="206">
        <f ca="1">MATCH($C121,_xlfn.ANCHORARRAY(Health!$C$8),0)</f>
        <v>116</v>
      </c>
      <c r="G121" s="22" cm="1">
        <f t="array" aca="1" ref="G121" ca="1">IF(Parameters!$D$31, SUM(IF(ISNUMBER(R121:W121),(IF(R121:W121&gt;=Parameters!$D$37,1,"")),""))+0.5*(SUM(IF(ISNUMBER(R121:W121),(IF(R121:W121&gt;=Parameters!$D$38,1,"")),""))-SUM(IF(ISNUMBER(R121:W121),(IF(R121:W121&gt;=Parameters!$D$37,1,"")),""))),0) +
   IF(Parameters!$D$32,SUM(IF(ISNUMBER(R121:W121),(IF(R121:W121&gt;=Parameters!$D$41,1,"")),"")),0) +
   IF(Parameters!$D$33,AVERAGE(IF(ISNUMBER(R121:W121),R121:W121)),0) +
   IF(Parameters!$D$34,IF(OR(IF(ISNUMBER(R121:W121),R121:W121)=0),0,GEOMEAN(IF(ISNUMBER(R121:W121),R121:W121))),0)</f>
        <v>0</v>
      </c>
      <c r="H121" s="23">
        <f t="shared" ca="1" si="6"/>
        <v>0</v>
      </c>
      <c r="I121" s="116" t="str">
        <f t="shared" si="7"/>
        <v>!</v>
      </c>
      <c r="J121" s="22" cm="1">
        <f t="array" aca="1" ref="J121" ca="1">IF(Parameters!$D$31, SUM(IF(ISNUMBER(Y121:AD121),(IF(Y121:AD121&gt;=Parameters!$D$41,1,"")),""))+0.5*(SUM(IF(ISNUMBER(Y121:AD121),(IF(Y121:AD121&gt;=Parameters!$D$42,1,"")),""))-SUM(IF(ISNUMBER(Y121:AD121),(IF(Y121:AD121&gt;=Parameters!$D$41,1,"")),""))),0) +
   IF(Parameters!$D$32,SUM(IF(ISNUMBER(Y121:AD121),(IF(Y121:AD121&gt;=Parameters!$D$41,1,"")),"")),0) +
   IF(Parameters!$D$33,AVERAGE(IF(ISNUMBER(Y121:AD121),Y121:AD121)),0) +
   IF(Parameters!$D$34,IF(OR(IF(ISNUMBER(Y121:AD121),Y121:AD121)=0),0,GEOMEAN(IF(ISNUMBER(Y121:AD121),Y121:AD121))),0)</f>
        <v>0</v>
      </c>
      <c r="K121" s="23">
        <f t="shared" ca="1" si="8"/>
        <v>0</v>
      </c>
      <c r="L121" s="116" t="str">
        <f t="shared" si="9"/>
        <v/>
      </c>
      <c r="M121" s="21" cm="1">
        <f t="array" aca="1" ref="M121" ca="1">IF(Parameters!$D$31, SUM(IF(ISNUMBER(AF121:AK121),(IF(AF121:AK121&gt;=Parameters!$D$41,1,"")),""))+0.5*(SUM(IF(ISNUMBER(AF121:AK121),(IF(AF121:AK121&gt;=Parameters!$D$42,1,"")),""))-SUM(IF(ISNUMBER(AF121:AK121),(IF(AF121:AK121&gt;=Parameters!$D$41,1,"")),""))),0) +
   IF(Parameters!$D$32,SUM(IF(ISNUMBER(AF121:AK121),(IF(AF121:AK121&gt;=Parameters!$D$41,1,"")),"")),0) +
   IF(Parameters!$D$33,AVERAGE(IF(ISNUMBER(AF121:AK121),AF121:AK121)),0) +
   IF(Parameters!$D$34,IF(OR(IF(ISNUMBER(AF121:AK121),AF121:AK121)=0),0,GEOMEAN(IF(ISNUMBER(AF121:AK121),AF121:AK121))),0)</f>
        <v>0</v>
      </c>
      <c r="N121" s="23">
        <f t="shared" ca="1" si="10"/>
        <v>0</v>
      </c>
      <c r="O121" s="116" t="str">
        <f t="shared" si="11"/>
        <v>!</v>
      </c>
      <c r="P121" s="24"/>
      <c r="Q121" s="49"/>
      <c r="R121" s="25">
        <f ca="1">IFERROR(INDEX(Health!$G$8:$G$225,MATCH($C121,_xlfn.ANCHORARRAY(Health!$C$8),0)),NA())</f>
        <v>0</v>
      </c>
      <c r="S121" s="25">
        <f ca="1">IFERROR(INDEX(Food!$G$8:$G$225,MATCH($C121,_xlfn.ANCHORARRAY(Food!$C$8),0)),NA())</f>
        <v>0</v>
      </c>
      <c r="T121" s="25">
        <f ca="1">IFERROR(INDEX(Macro!$G$8:$G$225,MATCH($C121,_xlfn.ANCHORARRAY(Macro!$C$8),0)),NA())</f>
        <v>4.0016865086381337</v>
      </c>
      <c r="U121" s="25">
        <f ca="1">IFERROR(INDEX(Socioeconomic!$G$8:$G$225,MATCH($C121,_xlfn.ANCHORARRAY(Socioeconomic!$C$8),0)),NA())</f>
        <v>0</v>
      </c>
      <c r="V121" s="25">
        <f ca="1">IFERROR(INDEX('Natural Hazard'!$G$8:$G$225,MATCH($C121,_xlfn.ANCHORARRAY('Natural Hazard'!$C$8),0)),NA())</f>
        <v>0</v>
      </c>
      <c r="W121" s="25">
        <f ca="1">IFERROR(INDEX(Conflict!$G$8:$G$225,MATCH($C121,_xlfn.ANCHORARRAY(Conflict!$C$8),0)),NA())</f>
        <v>0</v>
      </c>
      <c r="X121" s="50"/>
      <c r="Y121" s="25">
        <f ca="1">IFERROR(INDEX(Health!$H$8:$H$225,MATCH($C121,_xlfn.ANCHORARRAY(Health!$C$8),0)),NA())</f>
        <v>0</v>
      </c>
      <c r="Z121" s="25">
        <f ca="1">IFERROR(INDEX(Food!$H$8:$H$225,MATCH($C121,_xlfn.ANCHORARRAY(Food!$C$8),0)),NA())</f>
        <v>2.2727272727272698</v>
      </c>
      <c r="AA121" s="25">
        <f ca="1">IFERROR(INDEX(Macro!$H$8:$H$225,MATCH($C121,_xlfn.ANCHORARRAY(Macro!$C$8),0)),NA())</f>
        <v>3.1430022491475</v>
      </c>
      <c r="AB121" s="25">
        <f ca="1">IFERROR(INDEX(Socioeconomic!$H$8:$H$225,MATCH($C121,_xlfn.ANCHORARRAY(Socioeconomic!$C$8),0)),NA())</f>
        <v>1.1428571428571399</v>
      </c>
      <c r="AC121" s="25">
        <f ca="1">IFERROR(INDEX('Natural Hazard'!$H$8:$H$225,MATCH($C121,_xlfn.ANCHORARRAY('Natural Hazard'!$C$8),0)),NA())</f>
        <v>1.1666666666666601</v>
      </c>
      <c r="AD121" s="25">
        <f ca="1">IFERROR(INDEX(Conflict!$H$8:$H$225,MATCH($C121,_xlfn.ANCHORARRAY(Conflict!$C$8),0)),NA())</f>
        <v>0</v>
      </c>
      <c r="AE121" s="50"/>
      <c r="AF121" s="25">
        <f ca="1">IFERROR(INDEX(Health!$I$8:$I$225,MATCH($C121,_xlfn.ANCHORARRAY(Health!$C$8),0)),NA())</f>
        <v>0</v>
      </c>
      <c r="AG121" s="25" t="e">
        <f ca="1">IFERROR(INDEX(Food!$I$8:$I$225,MATCH($C121,_xlfn.ANCHORARRAY(Food!$C$8),0)),NA())</f>
        <v>#N/A</v>
      </c>
      <c r="AH121" s="25">
        <f ca="1">IFERROR(INDEX(Macro!$I$8:$I$225,MATCH($C121,_xlfn.ANCHORARRAY(Macro!$C$8),0)),NA())</f>
        <v>5.0949676914039497</v>
      </c>
      <c r="AI121" s="25">
        <f ca="1">IFERROR(INDEX(Socioeconomic!$I$8:$I$225,MATCH($C121,_xlfn.ANCHORARRAY(Socioeconomic!$C$8),0)),NA())</f>
        <v>0</v>
      </c>
      <c r="AJ121" s="25">
        <f ca="1">IFERROR(INDEX('Natural Hazard'!$I$8:$I$225,MATCH($C121,_xlfn.ANCHORARRAY('Natural Hazard'!$C$8),0)),NA())</f>
        <v>0</v>
      </c>
      <c r="AK121" s="25">
        <f ca="1">IFERROR(INDEX(Conflict!$I$8:$I$225,MATCH($C121,_xlfn.ANCHORARRAY(Conflict!$C$8),0)),NA())</f>
        <v>0</v>
      </c>
      <c r="AL121" s="49"/>
      <c r="AM121" s="25">
        <f>IFERROR(INDEX('Data Reliability'!$G$6:$G$409,MATCH($C121,'Data Reliability'!$E$6:$E$409,0)),NA())</f>
        <v>0.16666666666666699</v>
      </c>
      <c r="AN121" s="25">
        <f>IFERROR(INDEX('Data Reliability'!$H$6:$H$409,MATCH($C121,'Data Reliability'!$E$6:$E$409,0)),NA())</f>
        <v>0.625</v>
      </c>
    </row>
    <row r="122" spans="2:40" x14ac:dyDescent="0.2">
      <c r="B122" s="28" t="s">
        <v>200</v>
      </c>
      <c r="C122" s="28" t="s">
        <v>201</v>
      </c>
      <c r="D122" s="28" t="s">
        <v>433</v>
      </c>
      <c r="E122" s="28" t="s">
        <v>409</v>
      </c>
      <c r="F122" s="206">
        <f ca="1">MATCH($C122,_xlfn.ANCHORARRAY(Health!$C$8),0)</f>
        <v>117</v>
      </c>
      <c r="G122" s="22" cm="1">
        <f t="array" aca="1" ref="G122" ca="1">IF(Parameters!$D$31, SUM(IF(ISNUMBER(R122:W122),(IF(R122:W122&gt;=Parameters!$D$37,1,"")),""))+0.5*(SUM(IF(ISNUMBER(R122:W122),(IF(R122:W122&gt;=Parameters!$D$38,1,"")),""))-SUM(IF(ISNUMBER(R122:W122),(IF(R122:W122&gt;=Parameters!$D$37,1,"")),""))),0) +
   IF(Parameters!$D$32,SUM(IF(ISNUMBER(R122:W122),(IF(R122:W122&gt;=Parameters!$D$41,1,"")),"")),0) +
   IF(Parameters!$D$33,AVERAGE(IF(ISNUMBER(R122:W122),R122:W122)),0) +
   IF(Parameters!$D$34,IF(OR(IF(ISNUMBER(R122:W122),R122:W122)=0),0,GEOMEAN(IF(ISNUMBER(R122:W122),R122:W122))),0)</f>
        <v>0</v>
      </c>
      <c r="H122" s="23">
        <f t="shared" ca="1" si="6"/>
        <v>0</v>
      </c>
      <c r="I122" s="116" t="str">
        <f t="shared" si="7"/>
        <v>!</v>
      </c>
      <c r="J122" s="22" cm="1">
        <f t="array" aca="1" ref="J122" ca="1">IF(Parameters!$D$31, SUM(IF(ISNUMBER(Y122:AD122),(IF(Y122:AD122&gt;=Parameters!$D$41,1,"")),""))+0.5*(SUM(IF(ISNUMBER(Y122:AD122),(IF(Y122:AD122&gt;=Parameters!$D$42,1,"")),""))-SUM(IF(ISNUMBER(Y122:AD122),(IF(Y122:AD122&gt;=Parameters!$D$41,1,"")),""))),0) +
   IF(Parameters!$D$32,SUM(IF(ISNUMBER(Y122:AD122),(IF(Y122:AD122&gt;=Parameters!$D$41,1,"")),"")),0) +
   IF(Parameters!$D$33,AVERAGE(IF(ISNUMBER(Y122:AD122),Y122:AD122)),0) +
   IF(Parameters!$D$34,IF(OR(IF(ISNUMBER(Y122:AD122),Y122:AD122)=0),0,GEOMEAN(IF(ISNUMBER(Y122:AD122),Y122:AD122))),0)</f>
        <v>0</v>
      </c>
      <c r="K122" s="23">
        <f t="shared" ca="1" si="8"/>
        <v>0</v>
      </c>
      <c r="L122" s="116" t="str">
        <f t="shared" si="9"/>
        <v/>
      </c>
      <c r="M122" s="21" cm="1">
        <f t="array" aca="1" ref="M122" ca="1">IF(Parameters!$D$31, SUM(IF(ISNUMBER(AF122:AK122),(IF(AF122:AK122&gt;=Parameters!$D$41,1,"")),""))+0.5*(SUM(IF(ISNUMBER(AF122:AK122),(IF(AF122:AK122&gt;=Parameters!$D$42,1,"")),""))-SUM(IF(ISNUMBER(AF122:AK122),(IF(AF122:AK122&gt;=Parameters!$D$41,1,"")),""))),0) +
   IF(Parameters!$D$32,SUM(IF(ISNUMBER(AF122:AK122),(IF(AF122:AK122&gt;=Parameters!$D$41,1,"")),"")),0) +
   IF(Parameters!$D$33,AVERAGE(IF(ISNUMBER(AF122:AK122),AF122:AK122)),0) +
   IF(Parameters!$D$34,IF(OR(IF(ISNUMBER(AF122:AK122),AF122:AK122)=0),0,GEOMEAN(IF(ISNUMBER(AF122:AK122),AF122:AK122))),0)</f>
        <v>0.5</v>
      </c>
      <c r="N122" s="23">
        <f t="shared" ca="1" si="10"/>
        <v>0.5</v>
      </c>
      <c r="O122" s="116" t="str">
        <f t="shared" si="11"/>
        <v>!</v>
      </c>
      <c r="P122" s="24"/>
      <c r="Q122" s="49"/>
      <c r="R122" s="25">
        <f ca="1">IFERROR(INDEX(Health!$G$8:$G$225,MATCH($C122,_xlfn.ANCHORARRAY(Health!$C$8),0)),NA())</f>
        <v>0</v>
      </c>
      <c r="S122" s="25">
        <f ca="1">IFERROR(INDEX(Food!$G$8:$G$225,MATCH($C122,_xlfn.ANCHORARRAY(Food!$C$8),0)),NA())</f>
        <v>0</v>
      </c>
      <c r="T122" s="25">
        <f ca="1">IFERROR(INDEX(Macro!$G$8:$G$225,MATCH($C122,_xlfn.ANCHORARRAY(Macro!$C$8),0)),NA())</f>
        <v>0</v>
      </c>
      <c r="U122" s="25">
        <f ca="1">IFERROR(INDEX(Socioeconomic!$G$8:$G$225,MATCH($C122,_xlfn.ANCHORARRAY(Socioeconomic!$C$8),0)),NA())</f>
        <v>0</v>
      </c>
      <c r="V122" s="25">
        <f ca="1">IFERROR(INDEX('Natural Hazard'!$G$8:$G$225,MATCH($C122,_xlfn.ANCHORARRAY('Natural Hazard'!$C$8),0)),NA())</f>
        <v>0</v>
      </c>
      <c r="W122" s="25">
        <f ca="1">IFERROR(INDEX(Conflict!$G$8:$G$225,MATCH($C122,_xlfn.ANCHORARRAY(Conflict!$C$8),0)),NA())</f>
        <v>0</v>
      </c>
      <c r="X122" s="50"/>
      <c r="Y122" s="25">
        <f ca="1">IFERROR(INDEX(Health!$H$8:$H$225,MATCH($C122,_xlfn.ANCHORARRAY(Health!$C$8),0)),NA())</f>
        <v>2.0641399416909598</v>
      </c>
      <c r="Z122" s="25">
        <f ca="1">IFERROR(INDEX(Food!$H$8:$H$225,MATCH($C122,_xlfn.ANCHORARRAY(Food!$C$8),0)),NA())</f>
        <v>0</v>
      </c>
      <c r="AA122" s="25">
        <f ca="1">IFERROR(INDEX(Macro!$H$8:$H$225,MATCH($C122,_xlfn.ANCHORARRAY(Macro!$C$8),0)),NA())</f>
        <v>0</v>
      </c>
      <c r="AB122" s="25">
        <f ca="1">IFERROR(INDEX(Socioeconomic!$H$8:$H$225,MATCH($C122,_xlfn.ANCHORARRAY(Socioeconomic!$C$8),0)),NA())</f>
        <v>0.71428571428571297</v>
      </c>
      <c r="AC122" s="25">
        <f ca="1">IFERROR(INDEX('Natural Hazard'!$H$8:$H$225,MATCH($C122,_xlfn.ANCHORARRAY('Natural Hazard'!$C$8),0)),NA())</f>
        <v>0</v>
      </c>
      <c r="AD122" s="25">
        <f ca="1">IFERROR(INDEX(Conflict!$H$8:$H$225,MATCH($C122,_xlfn.ANCHORARRAY(Conflict!$C$8),0)),NA())</f>
        <v>0</v>
      </c>
      <c r="AE122" s="50"/>
      <c r="AF122" s="25">
        <f ca="1">IFERROR(INDEX(Health!$I$8:$I$225,MATCH($C122,_xlfn.ANCHORARRAY(Health!$C$8),0)),NA())</f>
        <v>0</v>
      </c>
      <c r="AG122" s="25" t="e">
        <f ca="1">IFERROR(INDEX(Food!$I$8:$I$225,MATCH($C122,_xlfn.ANCHORARRAY(Food!$C$8),0)),NA())</f>
        <v>#N/A</v>
      </c>
      <c r="AH122" s="25">
        <f ca="1">IFERROR(INDEX(Macro!$I$8:$I$225,MATCH($C122,_xlfn.ANCHORARRAY(Macro!$C$8),0)),NA())</f>
        <v>7</v>
      </c>
      <c r="AI122" s="25">
        <f ca="1">IFERROR(INDEX(Socioeconomic!$I$8:$I$225,MATCH($C122,_xlfn.ANCHORARRAY(Socioeconomic!$C$8),0)),NA())</f>
        <v>0</v>
      </c>
      <c r="AJ122" s="25">
        <f ca="1">IFERROR(INDEX('Natural Hazard'!$I$8:$I$225,MATCH($C122,_xlfn.ANCHORARRAY('Natural Hazard'!$C$8),0)),NA())</f>
        <v>0</v>
      </c>
      <c r="AK122" s="25">
        <f ca="1">IFERROR(INDEX(Conflict!$I$8:$I$225,MATCH($C122,_xlfn.ANCHORARRAY(Conflict!$C$8),0)),NA())</f>
        <v>0</v>
      </c>
      <c r="AL122" s="49"/>
      <c r="AM122" s="25">
        <f>IFERROR(INDEX('Data Reliability'!$G$6:$G$409,MATCH($C122,'Data Reliability'!$E$6:$E$409,0)),NA())</f>
        <v>0.16666666666666699</v>
      </c>
      <c r="AN122" s="25">
        <f>IFERROR(INDEX('Data Reliability'!$H$6:$H$409,MATCH($C122,'Data Reliability'!$E$6:$E$409,0)),NA())</f>
        <v>0.625</v>
      </c>
    </row>
    <row r="123" spans="2:40" x14ac:dyDescent="0.2">
      <c r="B123" s="28" t="s">
        <v>202</v>
      </c>
      <c r="C123" s="28" t="s">
        <v>203</v>
      </c>
      <c r="D123" s="28" t="s">
        <v>433</v>
      </c>
      <c r="E123" s="28" t="s">
        <v>409</v>
      </c>
      <c r="F123" s="206">
        <f ca="1">MATCH($C123,_xlfn.ANCHORARRAY(Health!$C$8),0)</f>
        <v>118</v>
      </c>
      <c r="G123" s="22" cm="1">
        <f t="array" aca="1" ref="G123" ca="1">IF(Parameters!$D$31, SUM(IF(ISNUMBER(R123:W123),(IF(R123:W123&gt;=Parameters!$D$37,1,"")),""))+0.5*(SUM(IF(ISNUMBER(R123:W123),(IF(R123:W123&gt;=Parameters!$D$38,1,"")),""))-SUM(IF(ISNUMBER(R123:W123),(IF(R123:W123&gt;=Parameters!$D$37,1,"")),""))),0) +
   IF(Parameters!$D$32,SUM(IF(ISNUMBER(R123:W123),(IF(R123:W123&gt;=Parameters!$D$41,1,"")),"")),0) +
   IF(Parameters!$D$33,AVERAGE(IF(ISNUMBER(R123:W123),R123:W123)),0) +
   IF(Parameters!$D$34,IF(OR(IF(ISNUMBER(R123:W123),R123:W123)=0),0,GEOMEAN(IF(ISNUMBER(R123:W123),R123:W123))),0)</f>
        <v>0</v>
      </c>
      <c r="H123" s="23">
        <f t="shared" ca="1" si="6"/>
        <v>0</v>
      </c>
      <c r="I123" s="116" t="str">
        <f t="shared" si="7"/>
        <v>!</v>
      </c>
      <c r="J123" s="22" cm="1">
        <f t="array" aca="1" ref="J123" ca="1">IF(Parameters!$D$31, SUM(IF(ISNUMBER(Y123:AD123),(IF(Y123:AD123&gt;=Parameters!$D$41,1,"")),""))+0.5*(SUM(IF(ISNUMBER(Y123:AD123),(IF(Y123:AD123&gt;=Parameters!$D$42,1,"")),""))-SUM(IF(ISNUMBER(Y123:AD123),(IF(Y123:AD123&gt;=Parameters!$D$41,1,"")),""))),0) +
   IF(Parameters!$D$32,SUM(IF(ISNUMBER(Y123:AD123),(IF(Y123:AD123&gt;=Parameters!$D$41,1,"")),"")),0) +
   IF(Parameters!$D$33,AVERAGE(IF(ISNUMBER(Y123:AD123),Y123:AD123)),0) +
   IF(Parameters!$D$34,IF(OR(IF(ISNUMBER(Y123:AD123),Y123:AD123)=0),0,GEOMEAN(IF(ISNUMBER(Y123:AD123),Y123:AD123))),0)</f>
        <v>0</v>
      </c>
      <c r="K123" s="23">
        <f t="shared" ca="1" si="8"/>
        <v>0</v>
      </c>
      <c r="L123" s="116" t="str">
        <f t="shared" si="9"/>
        <v/>
      </c>
      <c r="M123" s="21" cm="1">
        <f t="array" aca="1" ref="M123" ca="1">IF(Parameters!$D$31, SUM(IF(ISNUMBER(AF123:AK123),(IF(AF123:AK123&gt;=Parameters!$D$41,1,"")),""))+0.5*(SUM(IF(ISNUMBER(AF123:AK123),(IF(AF123:AK123&gt;=Parameters!$D$42,1,"")),""))-SUM(IF(ISNUMBER(AF123:AK123),(IF(AF123:AK123&gt;=Parameters!$D$41,1,"")),""))),0) +
   IF(Parameters!$D$32,SUM(IF(ISNUMBER(AF123:AK123),(IF(AF123:AK123&gt;=Parameters!$D$41,1,"")),"")),0) +
   IF(Parameters!$D$33,AVERAGE(IF(ISNUMBER(AF123:AK123),AF123:AK123)),0) +
   IF(Parameters!$D$34,IF(OR(IF(ISNUMBER(AF123:AK123),AF123:AK123)=0),0,GEOMEAN(IF(ISNUMBER(AF123:AK123),AF123:AK123))),0)</f>
        <v>0</v>
      </c>
      <c r="N123" s="23">
        <f t="shared" ca="1" si="10"/>
        <v>0</v>
      </c>
      <c r="O123" s="116" t="str">
        <f t="shared" si="11"/>
        <v>!</v>
      </c>
      <c r="P123" s="24"/>
      <c r="Q123" s="49"/>
      <c r="R123" s="25">
        <f ca="1">IFERROR(INDEX(Health!$G$8:$G$225,MATCH($C123,_xlfn.ANCHORARRAY(Health!$C$8),0)),NA())</f>
        <v>0</v>
      </c>
      <c r="S123" s="25">
        <f ca="1">IFERROR(INDEX(Food!$G$8:$G$225,MATCH($C123,_xlfn.ANCHORARRAY(Food!$C$8),0)),NA())</f>
        <v>0</v>
      </c>
      <c r="T123" s="25">
        <f ca="1">IFERROR(INDEX(Macro!$G$8:$G$225,MATCH($C123,_xlfn.ANCHORARRAY(Macro!$C$8),0)),NA())</f>
        <v>4.2532484181397381</v>
      </c>
      <c r="U123" s="25">
        <f ca="1">IFERROR(INDEX(Socioeconomic!$G$8:$G$225,MATCH($C123,_xlfn.ANCHORARRAY(Socioeconomic!$C$8),0)),NA())</f>
        <v>0</v>
      </c>
      <c r="V123" s="25">
        <f ca="1">IFERROR(INDEX('Natural Hazard'!$G$8:$G$225,MATCH($C123,_xlfn.ANCHORARRAY('Natural Hazard'!$C$8),0)),NA())</f>
        <v>0</v>
      </c>
      <c r="W123" s="25">
        <f ca="1">IFERROR(INDEX(Conflict!$G$8:$G$225,MATCH($C123,_xlfn.ANCHORARRAY(Conflict!$C$8),0)),NA())</f>
        <v>0</v>
      </c>
      <c r="X123" s="50"/>
      <c r="Y123" s="25">
        <f ca="1">IFERROR(INDEX(Health!$H$8:$H$225,MATCH($C123,_xlfn.ANCHORARRAY(Health!$C$8),0)),NA())</f>
        <v>0</v>
      </c>
      <c r="Z123" s="25">
        <f ca="1">IFERROR(INDEX(Food!$H$8:$H$225,MATCH($C123,_xlfn.ANCHORARRAY(Food!$C$8),0)),NA())</f>
        <v>0.93301435406698496</v>
      </c>
      <c r="AA123" s="25">
        <f ca="1">IFERROR(INDEX(Macro!$H$8:$H$225,MATCH($C123,_xlfn.ANCHORARRAY(Macro!$C$8),0)),NA())</f>
        <v>2.9592009480277599</v>
      </c>
      <c r="AB123" s="25">
        <f ca="1">IFERROR(INDEX(Socioeconomic!$H$8:$H$225,MATCH($C123,_xlfn.ANCHORARRAY(Socioeconomic!$C$8),0)),NA())</f>
        <v>1.5714285714285701</v>
      </c>
      <c r="AC123" s="25">
        <f ca="1">IFERROR(INDEX('Natural Hazard'!$H$8:$H$225,MATCH($C123,_xlfn.ANCHORARRAY('Natural Hazard'!$C$8),0)),NA())</f>
        <v>1.8333333333333299</v>
      </c>
      <c r="AD123" s="25">
        <f ca="1">IFERROR(INDEX(Conflict!$H$8:$H$225,MATCH($C123,_xlfn.ANCHORARRAY(Conflict!$C$8),0)),NA())</f>
        <v>0</v>
      </c>
      <c r="AE123" s="50"/>
      <c r="AF123" s="25">
        <f ca="1">IFERROR(INDEX(Health!$I$8:$I$225,MATCH($C123,_xlfn.ANCHORARRAY(Health!$C$8),0)),NA())</f>
        <v>0</v>
      </c>
      <c r="AG123" s="25" t="e">
        <f ca="1">IFERROR(INDEX(Food!$I$8:$I$225,MATCH($C123,_xlfn.ANCHORARRAY(Food!$C$8),0)),NA())</f>
        <v>#N/A</v>
      </c>
      <c r="AH123" s="25">
        <f ca="1">IFERROR(INDEX(Macro!$I$8:$I$225,MATCH($C123,_xlfn.ANCHORARRAY(Macro!$C$8),0)),NA())</f>
        <v>6.1131779909927504</v>
      </c>
      <c r="AI123" s="25">
        <f ca="1">IFERROR(INDEX(Socioeconomic!$I$8:$I$225,MATCH($C123,_xlfn.ANCHORARRAY(Socioeconomic!$C$8),0)),NA())</f>
        <v>0</v>
      </c>
      <c r="AJ123" s="25">
        <f ca="1">IFERROR(INDEX('Natural Hazard'!$I$8:$I$225,MATCH($C123,_xlfn.ANCHORARRAY('Natural Hazard'!$C$8),0)),NA())</f>
        <v>0</v>
      </c>
      <c r="AK123" s="25">
        <f ca="1">IFERROR(INDEX(Conflict!$I$8:$I$225,MATCH($C123,_xlfn.ANCHORARRAY(Conflict!$C$8),0)),NA())</f>
        <v>0</v>
      </c>
      <c r="AL123" s="49"/>
      <c r="AM123" s="25">
        <f>IFERROR(INDEX('Data Reliability'!$G$6:$G$409,MATCH($C123,'Data Reliability'!$E$6:$E$409,0)),NA())</f>
        <v>0.16666666666666699</v>
      </c>
      <c r="AN123" s="25">
        <f>IFERROR(INDEX('Data Reliability'!$H$6:$H$409,MATCH($C123,'Data Reliability'!$E$6:$E$409,0)),NA())</f>
        <v>0.625</v>
      </c>
    </row>
    <row r="124" spans="2:40" x14ac:dyDescent="0.2">
      <c r="B124" s="28" t="s">
        <v>753</v>
      </c>
      <c r="C124" s="28" t="s">
        <v>715</v>
      </c>
      <c r="D124" s="28" t="s">
        <v>436</v>
      </c>
      <c r="E124" s="28" t="s">
        <v>409</v>
      </c>
      <c r="F124" s="206">
        <f ca="1">MATCH($C124,_xlfn.ANCHORARRAY(Health!$C$8),0)</f>
        <v>119</v>
      </c>
      <c r="G124" s="22" cm="1">
        <f t="array" aca="1" ref="G124" ca="1">IF(Parameters!$D$31, SUM(IF(ISNUMBER(R124:W124),(IF(R124:W124&gt;=Parameters!$D$37,1,"")),""))+0.5*(SUM(IF(ISNUMBER(R124:W124),(IF(R124:W124&gt;=Parameters!$D$38,1,"")),""))-SUM(IF(ISNUMBER(R124:W124),(IF(R124:W124&gt;=Parameters!$D$37,1,"")),""))),0) +
   IF(Parameters!$D$32,SUM(IF(ISNUMBER(R124:W124),(IF(R124:W124&gt;=Parameters!$D$41,1,"")),"")),0) +
   IF(Parameters!$D$33,AVERAGE(IF(ISNUMBER(R124:W124),R124:W124)),0) +
   IF(Parameters!$D$34,IF(OR(IF(ISNUMBER(R124:W124),R124:W124)=0),0,GEOMEAN(IF(ISNUMBER(R124:W124),R124:W124))),0)</f>
        <v>0</v>
      </c>
      <c r="H124" s="23">
        <f t="shared" ca="1" si="6"/>
        <v>0</v>
      </c>
      <c r="I124" s="116" t="str">
        <f t="shared" si="7"/>
        <v>!!</v>
      </c>
      <c r="J124" s="22" cm="1">
        <f t="array" aca="1" ref="J124" ca="1">IF(Parameters!$D$31, SUM(IF(ISNUMBER(Y124:AD124),(IF(Y124:AD124&gt;=Parameters!$D$41,1,"")),""))+0.5*(SUM(IF(ISNUMBER(Y124:AD124),(IF(Y124:AD124&gt;=Parameters!$D$42,1,"")),""))-SUM(IF(ISNUMBER(Y124:AD124),(IF(Y124:AD124&gt;=Parameters!$D$41,1,"")),""))),0) +
   IF(Parameters!$D$32,SUM(IF(ISNUMBER(Y124:AD124),(IF(Y124:AD124&gt;=Parameters!$D$41,1,"")),"")),0) +
   IF(Parameters!$D$33,AVERAGE(IF(ISNUMBER(Y124:AD124),Y124:AD124)),0) +
   IF(Parameters!$D$34,IF(OR(IF(ISNUMBER(Y124:AD124),Y124:AD124)=0),0,GEOMEAN(IF(ISNUMBER(Y124:AD124),Y124:AD124))),0)</f>
        <v>0</v>
      </c>
      <c r="K124" s="23">
        <f t="shared" ca="1" si="8"/>
        <v>0</v>
      </c>
      <c r="L124" s="116" t="str">
        <f t="shared" si="9"/>
        <v>!!</v>
      </c>
      <c r="M124" s="21" cm="1">
        <f t="array" aca="1" ref="M124" ca="1">IF(Parameters!$D$31, SUM(IF(ISNUMBER(AF124:AK124),(IF(AF124:AK124&gt;=Parameters!$D$41,1,"")),""))+0.5*(SUM(IF(ISNUMBER(AF124:AK124),(IF(AF124:AK124&gt;=Parameters!$D$42,1,"")),""))-SUM(IF(ISNUMBER(AF124:AK124),(IF(AF124:AK124&gt;=Parameters!$D$41,1,"")),""))),0) +
   IF(Parameters!$D$32,SUM(IF(ISNUMBER(AF124:AK124),(IF(AF124:AK124&gt;=Parameters!$D$41,1,"")),"")),0) +
   IF(Parameters!$D$33,AVERAGE(IF(ISNUMBER(AF124:AK124),AF124:AK124)),0) +
   IF(Parameters!$D$34,IF(OR(IF(ISNUMBER(AF124:AK124),AF124:AK124)=0),0,GEOMEAN(IF(ISNUMBER(AF124:AK124),AF124:AK124))),0)</f>
        <v>0</v>
      </c>
      <c r="N124" s="23">
        <f t="shared" ca="1" si="10"/>
        <v>0</v>
      </c>
      <c r="O124" s="116" t="str">
        <f t="shared" si="11"/>
        <v>!!</v>
      </c>
      <c r="P124" s="24"/>
      <c r="Q124" s="49"/>
      <c r="R124" s="25">
        <f ca="1">IFERROR(INDEX(Health!$G$8:$G$225,MATCH($C124,_xlfn.ANCHORARRAY(Health!$C$8),0)),NA())</f>
        <v>0</v>
      </c>
      <c r="S124" s="25">
        <f ca="1">IFERROR(INDEX(Food!$G$8:$G$225,MATCH($C124,_xlfn.ANCHORARRAY(Food!$C$8),0)),NA())</f>
        <v>0</v>
      </c>
      <c r="T124" s="25">
        <f ca="1">IFERROR(INDEX(Macro!$G$8:$G$225,MATCH($C124,_xlfn.ANCHORARRAY(Macro!$C$8),0)),NA())</f>
        <v>0</v>
      </c>
      <c r="U124" s="25">
        <f ca="1">IFERROR(INDEX(Socioeconomic!$G$8:$G$225,MATCH($C124,_xlfn.ANCHORARRAY(Socioeconomic!$C$8),0)),NA())</f>
        <v>4</v>
      </c>
      <c r="V124" s="25">
        <f ca="1">IFERROR(INDEX('Natural Hazard'!$G$8:$G$225,MATCH($C124,_xlfn.ANCHORARRAY('Natural Hazard'!$C$8),0)),NA())</f>
        <v>0</v>
      </c>
      <c r="W124" s="25">
        <f ca="1">IFERROR(INDEX(Conflict!$G$8:$G$225,MATCH($C124,_xlfn.ANCHORARRAY(Conflict!$C$8),0)),NA())</f>
        <v>0</v>
      </c>
      <c r="X124" s="50"/>
      <c r="Y124" s="25" t="e">
        <f ca="1">IFERROR(INDEX(Health!$H$8:$H$225,MATCH($C124,_xlfn.ANCHORARRAY(Health!$C$8),0)),NA())</f>
        <v>#N/A</v>
      </c>
      <c r="Z124" s="25">
        <f ca="1">IFERROR(INDEX(Food!$H$8:$H$225,MATCH($C124,_xlfn.ANCHORARRAY(Food!$C$8),0)),NA())</f>
        <v>0</v>
      </c>
      <c r="AA124" s="25">
        <f ca="1">IFERROR(INDEX(Macro!$H$8:$H$225,MATCH($C124,_xlfn.ANCHORARRAY(Macro!$C$8),0)),NA())</f>
        <v>0</v>
      </c>
      <c r="AB124" s="25" t="e">
        <f ca="1">IFERROR(INDEX(Socioeconomic!$H$8:$H$225,MATCH($C124,_xlfn.ANCHORARRAY(Socioeconomic!$C$8),0)),NA())</f>
        <v>#N/A</v>
      </c>
      <c r="AC124" s="25" t="e">
        <f ca="1">IFERROR(INDEX('Natural Hazard'!$H$8:$H$225,MATCH($C124,_xlfn.ANCHORARRAY('Natural Hazard'!$C$8),0)),NA())</f>
        <v>#N/A</v>
      </c>
      <c r="AD124" s="25" t="e">
        <f ca="1">IFERROR(INDEX(Conflict!$H$8:$H$225,MATCH($C124,_xlfn.ANCHORARRAY(Conflict!$C$8),0)),NA())</f>
        <v>#N/A</v>
      </c>
      <c r="AE124" s="50"/>
      <c r="AF124" s="25">
        <f ca="1">IFERROR(INDEX(Health!$I$8:$I$225,MATCH($C124,_xlfn.ANCHORARRAY(Health!$C$8),0)),NA())</f>
        <v>0</v>
      </c>
      <c r="AG124" s="25" t="e">
        <f ca="1">IFERROR(INDEX(Food!$I$8:$I$225,MATCH($C124,_xlfn.ANCHORARRAY(Food!$C$8),0)),NA())</f>
        <v>#N/A</v>
      </c>
      <c r="AH124" s="25">
        <f ca="1">IFERROR(INDEX(Macro!$I$8:$I$225,MATCH($C124,_xlfn.ANCHORARRAY(Macro!$C$8),0)),NA())</f>
        <v>0.43469747405521902</v>
      </c>
      <c r="AI124" s="25">
        <f ca="1">IFERROR(INDEX(Socioeconomic!$I$8:$I$225,MATCH($C124,_xlfn.ANCHORARRAY(Socioeconomic!$C$8),0)),NA())</f>
        <v>4</v>
      </c>
      <c r="AJ124" s="25">
        <f ca="1">IFERROR(INDEX('Natural Hazard'!$I$8:$I$225,MATCH($C124,_xlfn.ANCHORARRAY('Natural Hazard'!$C$8),0)),NA())</f>
        <v>0</v>
      </c>
      <c r="AK124" s="25">
        <f ca="1">IFERROR(INDEX(Conflict!$I$8:$I$225,MATCH($C124,_xlfn.ANCHORARRAY(Conflict!$C$8),0)),NA())</f>
        <v>0</v>
      </c>
      <c r="AL124" s="49"/>
      <c r="AM124" s="25">
        <f>IFERROR(INDEX('Data Reliability'!$G$6:$G$409,MATCH($C124,'Data Reliability'!$E$6:$E$409,0)),NA())</f>
        <v>0.83333333333333304</v>
      </c>
      <c r="AN124" s="25">
        <f>IFERROR(INDEX('Data Reliability'!$H$6:$H$409,MATCH($C124,'Data Reliability'!$E$6:$E$409,0)),NA())</f>
        <v>0.69166666666666698</v>
      </c>
    </row>
    <row r="125" spans="2:40" x14ac:dyDescent="0.2">
      <c r="B125" s="28" t="s">
        <v>754</v>
      </c>
      <c r="C125" s="28" t="s">
        <v>716</v>
      </c>
      <c r="D125" s="28" t="s">
        <v>435</v>
      </c>
      <c r="E125" s="28" t="s">
        <v>409</v>
      </c>
      <c r="F125" s="206">
        <f ca="1">MATCH($C125,_xlfn.ANCHORARRAY(Health!$C$8),0)</f>
        <v>120</v>
      </c>
      <c r="G125" s="22" cm="1">
        <f t="array" aca="1" ref="G125" ca="1">IF(Parameters!$D$31, SUM(IF(ISNUMBER(R125:W125),(IF(R125:W125&gt;=Parameters!$D$37,1,"")),""))+0.5*(SUM(IF(ISNUMBER(R125:W125),(IF(R125:W125&gt;=Parameters!$D$38,1,"")),""))-SUM(IF(ISNUMBER(R125:W125),(IF(R125:W125&gt;=Parameters!$D$37,1,"")),""))),0) +
   IF(Parameters!$D$32,SUM(IF(ISNUMBER(R125:W125),(IF(R125:W125&gt;=Parameters!$D$41,1,"")),"")),0) +
   IF(Parameters!$D$33,AVERAGE(IF(ISNUMBER(R125:W125),R125:W125)),0) +
   IF(Parameters!$D$34,IF(OR(IF(ISNUMBER(R125:W125),R125:W125)=0),0,GEOMEAN(IF(ISNUMBER(R125:W125),R125:W125))),0)</f>
        <v>1</v>
      </c>
      <c r="H125" s="23">
        <f t="shared" ca="1" si="6"/>
        <v>1</v>
      </c>
      <c r="I125" s="116" t="str">
        <f t="shared" si="7"/>
        <v>!!</v>
      </c>
      <c r="J125" s="22" cm="1">
        <f t="array" aca="1" ref="J125" ca="1">IF(Parameters!$D$31, SUM(IF(ISNUMBER(Y125:AD125),(IF(Y125:AD125&gt;=Parameters!$D$41,1,"")),""))+0.5*(SUM(IF(ISNUMBER(Y125:AD125),(IF(Y125:AD125&gt;=Parameters!$D$42,1,"")),""))-SUM(IF(ISNUMBER(Y125:AD125),(IF(Y125:AD125&gt;=Parameters!$D$41,1,"")),""))),0) +
   IF(Parameters!$D$32,SUM(IF(ISNUMBER(Y125:AD125),(IF(Y125:AD125&gt;=Parameters!$D$41,1,"")),"")),0) +
   IF(Parameters!$D$33,AVERAGE(IF(ISNUMBER(Y125:AD125),Y125:AD125)),0) +
   IF(Parameters!$D$34,IF(OR(IF(ISNUMBER(Y125:AD125),Y125:AD125)=0),0,GEOMEAN(IF(ISNUMBER(Y125:AD125),Y125:AD125))),0)</f>
        <v>0</v>
      </c>
      <c r="K125" s="23">
        <f t="shared" ca="1" si="8"/>
        <v>0</v>
      </c>
      <c r="L125" s="116" t="str">
        <f t="shared" si="9"/>
        <v>!!</v>
      </c>
      <c r="M125" s="21" cm="1">
        <f t="array" aca="1" ref="M125" ca="1">IF(Parameters!$D$31, SUM(IF(ISNUMBER(AF125:AK125),(IF(AF125:AK125&gt;=Parameters!$D$41,1,"")),""))+0.5*(SUM(IF(ISNUMBER(AF125:AK125),(IF(AF125:AK125&gt;=Parameters!$D$42,1,"")),""))-SUM(IF(ISNUMBER(AF125:AK125),(IF(AF125:AK125&gt;=Parameters!$D$41,1,"")),""))),0) +
   IF(Parameters!$D$32,SUM(IF(ISNUMBER(AF125:AK125),(IF(AF125:AK125&gt;=Parameters!$D$41,1,"")),"")),0) +
   IF(Parameters!$D$33,AVERAGE(IF(ISNUMBER(AF125:AK125),AF125:AK125)),0) +
   IF(Parameters!$D$34,IF(OR(IF(ISNUMBER(AF125:AK125),AF125:AK125)=0),0,GEOMEAN(IF(ISNUMBER(AF125:AK125),AF125:AK125))),0)</f>
        <v>1</v>
      </c>
      <c r="N125" s="23">
        <f t="shared" ca="1" si="10"/>
        <v>1</v>
      </c>
      <c r="O125" s="116" t="str">
        <f t="shared" si="11"/>
        <v>!!</v>
      </c>
      <c r="P125" s="24"/>
      <c r="Q125" s="49"/>
      <c r="R125" s="25">
        <f ca="1">IFERROR(INDEX(Health!$G$8:$G$225,MATCH($C125,_xlfn.ANCHORARRAY(Health!$C$8),0)),NA())</f>
        <v>0</v>
      </c>
      <c r="S125" s="25" t="e">
        <f ca="1">IFERROR(INDEX(Food!$G$8:$G$225,MATCH($C125,_xlfn.ANCHORARRAY(Food!$C$8),0)),NA())</f>
        <v>#N/A</v>
      </c>
      <c r="T125" s="25" t="e">
        <f ca="1">IFERROR(INDEX(Macro!$G$8:$G$225,MATCH($C125,_xlfn.ANCHORARRAY(Macro!$C$8),0)),NA())</f>
        <v>#N/A</v>
      </c>
      <c r="U125" s="25" t="e">
        <f ca="1">IFERROR(INDEX(Socioeconomic!$G$8:$G$225,MATCH($C125,_xlfn.ANCHORARRAY(Socioeconomic!$C$8),0)),NA())</f>
        <v>#N/A</v>
      </c>
      <c r="V125" s="25">
        <f ca="1">IFERROR(INDEX('Natural Hazard'!$G$8:$G$225,MATCH($C125,_xlfn.ANCHORARRAY('Natural Hazard'!$C$8),0)),NA())</f>
        <v>10</v>
      </c>
      <c r="W125" s="25">
        <f ca="1">IFERROR(INDEX(Conflict!$G$8:$G$225,MATCH($C125,_xlfn.ANCHORARRAY(Conflict!$C$8),0)),NA())</f>
        <v>0</v>
      </c>
      <c r="X125" s="50"/>
      <c r="Y125" s="25" t="e">
        <f ca="1">IFERROR(INDEX(Health!$H$8:$H$225,MATCH($C125,_xlfn.ANCHORARRAY(Health!$C$8),0)),NA())</f>
        <v>#N/A</v>
      </c>
      <c r="Z125" s="25" t="e">
        <f ca="1">IFERROR(INDEX(Food!$H$8:$H$225,MATCH($C125,_xlfn.ANCHORARRAY(Food!$C$8),0)),NA())</f>
        <v>#N/A</v>
      </c>
      <c r="AA125" s="25" t="e">
        <f ca="1">IFERROR(INDEX(Macro!$H$8:$H$225,MATCH($C125,_xlfn.ANCHORARRAY(Macro!$C$8),0)),NA())</f>
        <v>#N/A</v>
      </c>
      <c r="AB125" s="25" t="e">
        <f ca="1">IFERROR(INDEX(Socioeconomic!$H$8:$H$225,MATCH($C125,_xlfn.ANCHORARRAY(Socioeconomic!$C$8),0)),NA())</f>
        <v>#N/A</v>
      </c>
      <c r="AC125" s="25" t="e">
        <f ca="1">IFERROR(INDEX('Natural Hazard'!$H$8:$H$225,MATCH($C125,_xlfn.ANCHORARRAY('Natural Hazard'!$C$8),0)),NA())</f>
        <v>#N/A</v>
      </c>
      <c r="AD125" s="25" t="e">
        <f ca="1">IFERROR(INDEX(Conflict!$H$8:$H$225,MATCH($C125,_xlfn.ANCHORARRAY(Conflict!$C$8),0)),NA())</f>
        <v>#N/A</v>
      </c>
      <c r="AE125" s="50"/>
      <c r="AF125" s="25">
        <f ca="1">IFERROR(INDEX(Health!$I$8:$I$225,MATCH($C125,_xlfn.ANCHORARRAY(Health!$C$8),0)),NA())</f>
        <v>0</v>
      </c>
      <c r="AG125" s="25" t="e">
        <f ca="1">IFERROR(INDEX(Food!$I$8:$I$225,MATCH($C125,_xlfn.ANCHORARRAY(Food!$C$8),0)),NA())</f>
        <v>#N/A</v>
      </c>
      <c r="AH125" s="25" t="e">
        <f ca="1">IFERROR(INDEX(Macro!$I$8:$I$225,MATCH($C125,_xlfn.ANCHORARRAY(Macro!$C$8),0)),NA())</f>
        <v>#N/A</v>
      </c>
      <c r="AI125" s="25" t="e">
        <f ca="1">IFERROR(INDEX(Socioeconomic!$I$8:$I$225,MATCH($C125,_xlfn.ANCHORARRAY(Socioeconomic!$C$8),0)),NA())</f>
        <v>#N/A</v>
      </c>
      <c r="AJ125" s="25">
        <f ca="1">IFERROR(INDEX('Natural Hazard'!$I$8:$I$225,MATCH($C125,_xlfn.ANCHORARRAY('Natural Hazard'!$C$8),0)),NA())</f>
        <v>10</v>
      </c>
      <c r="AK125" s="25">
        <f ca="1">IFERROR(INDEX(Conflict!$I$8:$I$225,MATCH($C125,_xlfn.ANCHORARRAY(Conflict!$C$8),0)),NA())</f>
        <v>0</v>
      </c>
      <c r="AL125" s="49"/>
      <c r="AM125" s="25">
        <f>IFERROR(INDEX('Data Reliability'!$G$6:$G$409,MATCH($C125,'Data Reliability'!$E$6:$E$409,0)),NA())</f>
        <v>1</v>
      </c>
      <c r="AN125" s="25">
        <f>IFERROR(INDEX('Data Reliability'!$H$6:$H$409,MATCH($C125,'Data Reliability'!$E$6:$E$409,0)),NA())</f>
        <v>0.81666666666666698</v>
      </c>
    </row>
    <row r="126" spans="2:40" x14ac:dyDescent="0.2">
      <c r="B126" s="28" t="s">
        <v>204</v>
      </c>
      <c r="C126" s="28" t="s">
        <v>205</v>
      </c>
      <c r="D126" s="28" t="s">
        <v>434</v>
      </c>
      <c r="E126" s="28" t="s">
        <v>430</v>
      </c>
      <c r="F126" s="206">
        <f ca="1">MATCH($C126,_xlfn.ANCHORARRAY(Health!$C$8),0)</f>
        <v>121</v>
      </c>
      <c r="G126" s="22" cm="1">
        <f t="array" aca="1" ref="G126" ca="1">IF(Parameters!$D$31, SUM(IF(ISNUMBER(R126:W126),(IF(R126:W126&gt;=Parameters!$D$37,1,"")),""))+0.5*(SUM(IF(ISNUMBER(R126:W126),(IF(R126:W126&gt;=Parameters!$D$38,1,"")),""))-SUM(IF(ISNUMBER(R126:W126),(IF(R126:W126&gt;=Parameters!$D$37,1,"")),""))),0) +
   IF(Parameters!$D$32,SUM(IF(ISNUMBER(R126:W126),(IF(R126:W126&gt;=Parameters!$D$41,1,"")),"")),0) +
   IF(Parameters!$D$33,AVERAGE(IF(ISNUMBER(R126:W126),R126:W126)),0) +
   IF(Parameters!$D$34,IF(OR(IF(ISNUMBER(R126:W126),R126:W126)=0),0,GEOMEAN(IF(ISNUMBER(R126:W126),R126:W126))),0)</f>
        <v>2.5</v>
      </c>
      <c r="H126" s="23">
        <f t="shared" ca="1" si="6"/>
        <v>2.5</v>
      </c>
      <c r="I126" s="116" t="str">
        <f t="shared" si="7"/>
        <v/>
      </c>
      <c r="J126" s="22" cm="1">
        <f t="array" aca="1" ref="J126" ca="1">IF(Parameters!$D$31, SUM(IF(ISNUMBER(Y126:AD126),(IF(Y126:AD126&gt;=Parameters!$D$41,1,"")),""))+0.5*(SUM(IF(ISNUMBER(Y126:AD126),(IF(Y126:AD126&gt;=Parameters!$D$42,1,"")),""))-SUM(IF(ISNUMBER(Y126:AD126),(IF(Y126:AD126&gt;=Parameters!$D$41,1,"")),""))),0) +
   IF(Parameters!$D$32,SUM(IF(ISNUMBER(Y126:AD126),(IF(Y126:AD126&gt;=Parameters!$D$41,1,"")),"")),0) +
   IF(Parameters!$D$33,AVERAGE(IF(ISNUMBER(Y126:AD126),Y126:AD126)),0) +
   IF(Parameters!$D$34,IF(OR(IF(ISNUMBER(Y126:AD126),Y126:AD126)=0),0,GEOMEAN(IF(ISNUMBER(Y126:AD126),Y126:AD126))),0)</f>
        <v>0.5</v>
      </c>
      <c r="K126" s="23">
        <f t="shared" ca="1" si="8"/>
        <v>0.5</v>
      </c>
      <c r="L126" s="116" t="str">
        <f t="shared" si="9"/>
        <v/>
      </c>
      <c r="M126" s="21" cm="1">
        <f t="array" aca="1" ref="M126" ca="1">IF(Parameters!$D$31, SUM(IF(ISNUMBER(AF126:AK126),(IF(AF126:AK126&gt;=Parameters!$D$41,1,"")),""))+0.5*(SUM(IF(ISNUMBER(AF126:AK126),(IF(AF126:AK126&gt;=Parameters!$D$42,1,"")),""))-SUM(IF(ISNUMBER(AF126:AK126),(IF(AF126:AK126&gt;=Parameters!$D$41,1,"")),""))),0) +
   IF(Parameters!$D$32,SUM(IF(ISNUMBER(AF126:AK126),(IF(AF126:AK126&gt;=Parameters!$D$41,1,"")),"")),0) +
   IF(Parameters!$D$33,AVERAGE(IF(ISNUMBER(AF126:AK126),AF126:AK126)),0) +
   IF(Parameters!$D$34,IF(OR(IF(ISNUMBER(AF126:AK126),AF126:AK126)=0),0,GEOMEAN(IF(ISNUMBER(AF126:AK126),AF126:AK126))),0)</f>
        <v>2.5</v>
      </c>
      <c r="N126" s="23">
        <f t="shared" ca="1" si="10"/>
        <v>2.5</v>
      </c>
      <c r="O126" s="116" t="str">
        <f t="shared" si="11"/>
        <v>!</v>
      </c>
      <c r="P126" s="24"/>
      <c r="Q126" s="49"/>
      <c r="R126" s="25">
        <f ca="1">IFERROR(INDEX(Health!$G$8:$G$225,MATCH($C126,_xlfn.ANCHORARRAY(Health!$C$8),0)),NA())</f>
        <v>0</v>
      </c>
      <c r="S126" s="25">
        <f ca="1">IFERROR(INDEX(Food!$G$8:$G$225,MATCH($C126,_xlfn.ANCHORARRAY(Food!$C$8),0)),NA())</f>
        <v>0</v>
      </c>
      <c r="T126" s="25">
        <f ca="1">IFERROR(INDEX(Macro!$G$8:$G$225,MATCH($C126,_xlfn.ANCHORARRAY(Macro!$C$8),0)),NA())</f>
        <v>6.9</v>
      </c>
      <c r="U126" s="25">
        <f ca="1">IFERROR(INDEX(Socioeconomic!$G$8:$G$225,MATCH($C126,_xlfn.ANCHORARRAY(Socioeconomic!$C$8),0)),NA())</f>
        <v>8.0178372573727259</v>
      </c>
      <c r="V126" s="25">
        <f ca="1">IFERROR(INDEX('Natural Hazard'!$G$8:$G$225,MATCH($C126,_xlfn.ANCHORARRAY('Natural Hazard'!$C$8),0)),NA())</f>
        <v>8.0622577482985491</v>
      </c>
      <c r="W126" s="25">
        <f ca="1">IFERROR(INDEX(Conflict!$G$8:$G$225,MATCH($C126,_xlfn.ANCHORARRAY(Conflict!$C$8),0)),NA())</f>
        <v>0</v>
      </c>
      <c r="X126" s="50"/>
      <c r="Y126" s="25">
        <f ca="1">IFERROR(INDEX(Health!$H$8:$H$225,MATCH($C126,_xlfn.ANCHORARRAY(Health!$C$8),0)),NA())</f>
        <v>6.3790087463556802</v>
      </c>
      <c r="Z126" s="25">
        <f ca="1">IFERROR(INDEX(Food!$H$8:$H$225,MATCH($C126,_xlfn.ANCHORARRAY(Food!$C$8),0)),NA())</f>
        <v>4.3659525188187596</v>
      </c>
      <c r="AA126" s="25">
        <f ca="1">IFERROR(INDEX(Macro!$H$8:$H$225,MATCH($C126,_xlfn.ANCHORARRAY(Macro!$C$8),0)),NA())</f>
        <v>7</v>
      </c>
      <c r="AB126" s="25">
        <f ca="1">IFERROR(INDEX(Socioeconomic!$H$8:$H$225,MATCH($C126,_xlfn.ANCHORARRAY(Socioeconomic!$C$8),0)),NA())</f>
        <v>6.4285714285714199</v>
      </c>
      <c r="AC126" s="25">
        <f ca="1">IFERROR(INDEX('Natural Hazard'!$H$8:$H$225,MATCH($C126,_xlfn.ANCHORARRAY('Natural Hazard'!$C$8),0)),NA())</f>
        <v>6.5</v>
      </c>
      <c r="AD126" s="25">
        <f ca="1">IFERROR(INDEX(Conflict!$H$8:$H$225,MATCH($C126,_xlfn.ANCHORARRAY(Conflict!$C$8),0)),NA())</f>
        <v>1.41559357911448</v>
      </c>
      <c r="AE126" s="50"/>
      <c r="AF126" s="25">
        <f ca="1">IFERROR(INDEX(Health!$I$8:$I$225,MATCH($C126,_xlfn.ANCHORARRAY(Health!$C$8),0)),NA())</f>
        <v>0</v>
      </c>
      <c r="AG126" s="25" t="e">
        <f ca="1">IFERROR(INDEX(Food!$I$8:$I$225,MATCH($C126,_xlfn.ANCHORARRAY(Food!$C$8),0)),NA())</f>
        <v>#N/A</v>
      </c>
      <c r="AH126" s="25">
        <f ca="1">IFERROR(INDEX(Macro!$I$8:$I$225,MATCH($C126,_xlfn.ANCHORARRAY(Macro!$C$8),0)),NA())</f>
        <v>7</v>
      </c>
      <c r="AI126" s="25">
        <f ca="1">IFERROR(INDEX(Socioeconomic!$I$8:$I$225,MATCH($C126,_xlfn.ANCHORARRAY(Socioeconomic!$C$8),0)),NA())</f>
        <v>10</v>
      </c>
      <c r="AJ126" s="25">
        <f ca="1">IFERROR(INDEX('Natural Hazard'!$I$8:$I$225,MATCH($C126,_xlfn.ANCHORARRAY('Natural Hazard'!$C$8),0)),NA())</f>
        <v>10</v>
      </c>
      <c r="AK126" s="25">
        <f ca="1">IFERROR(INDEX(Conflict!$I$8:$I$225,MATCH($C126,_xlfn.ANCHORARRAY(Conflict!$C$8),0)),NA())</f>
        <v>0</v>
      </c>
      <c r="AL126" s="49"/>
      <c r="AM126" s="25">
        <f>IFERROR(INDEX('Data Reliability'!$G$6:$G$409,MATCH($C126,'Data Reliability'!$E$6:$E$409,0)),NA())</f>
        <v>0</v>
      </c>
      <c r="AN126" s="25">
        <f>IFERROR(INDEX('Data Reliability'!$H$6:$H$409,MATCH($C126,'Data Reliability'!$E$6:$E$409,0)),NA())</f>
        <v>0.358333333333333</v>
      </c>
    </row>
    <row r="127" spans="2:40" x14ac:dyDescent="0.2">
      <c r="B127" s="28" t="s">
        <v>755</v>
      </c>
      <c r="C127" s="28" t="s">
        <v>717</v>
      </c>
      <c r="D127" s="28" t="s">
        <v>433</v>
      </c>
      <c r="E127" s="28" t="s">
        <v>409</v>
      </c>
      <c r="F127" s="206">
        <f ca="1">MATCH($C127,_xlfn.ANCHORARRAY(Health!$C$8),0)</f>
        <v>122</v>
      </c>
      <c r="G127" s="22" cm="1">
        <f t="array" aca="1" ref="G127" ca="1">IF(Parameters!$D$31, SUM(IF(ISNUMBER(R127:W127),(IF(R127:W127&gt;=Parameters!$D$37,1,"")),""))+0.5*(SUM(IF(ISNUMBER(R127:W127),(IF(R127:W127&gt;=Parameters!$D$38,1,"")),""))-SUM(IF(ISNUMBER(R127:W127),(IF(R127:W127&gt;=Parameters!$D$37,1,"")),""))),0) +
   IF(Parameters!$D$32,SUM(IF(ISNUMBER(R127:W127),(IF(R127:W127&gt;=Parameters!$D$41,1,"")),"")),0) +
   IF(Parameters!$D$33,AVERAGE(IF(ISNUMBER(R127:W127),R127:W127)),0) +
   IF(Parameters!$D$34,IF(OR(IF(ISNUMBER(R127:W127),R127:W127)=0),0,GEOMEAN(IF(ISNUMBER(R127:W127),R127:W127))),0)</f>
        <v>0</v>
      </c>
      <c r="H127" s="23">
        <f t="shared" ca="1" si="6"/>
        <v>0</v>
      </c>
      <c r="I127" s="116" t="str">
        <f t="shared" si="7"/>
        <v>!!</v>
      </c>
      <c r="J127" s="22" cm="1">
        <f t="array" aca="1" ref="J127" ca="1">IF(Parameters!$D$31, SUM(IF(ISNUMBER(Y127:AD127),(IF(Y127:AD127&gt;=Parameters!$D$41,1,"")),""))+0.5*(SUM(IF(ISNUMBER(Y127:AD127),(IF(Y127:AD127&gt;=Parameters!$D$42,1,"")),""))-SUM(IF(ISNUMBER(Y127:AD127),(IF(Y127:AD127&gt;=Parameters!$D$41,1,"")),""))),0) +
   IF(Parameters!$D$32,SUM(IF(ISNUMBER(Y127:AD127),(IF(Y127:AD127&gt;=Parameters!$D$41,1,"")),"")),0) +
   IF(Parameters!$D$33,AVERAGE(IF(ISNUMBER(Y127:AD127),Y127:AD127)),0) +
   IF(Parameters!$D$34,IF(OR(IF(ISNUMBER(Y127:AD127),Y127:AD127)=0),0,GEOMEAN(IF(ISNUMBER(Y127:AD127),Y127:AD127))),0)</f>
        <v>0</v>
      </c>
      <c r="K127" s="23">
        <f t="shared" ca="1" si="8"/>
        <v>0</v>
      </c>
      <c r="L127" s="116" t="str">
        <f t="shared" si="9"/>
        <v>!!</v>
      </c>
      <c r="M127" s="21" cm="1">
        <f t="array" aca="1" ref="M127" ca="1">IF(Parameters!$D$31, SUM(IF(ISNUMBER(AF127:AK127),(IF(AF127:AK127&gt;=Parameters!$D$41,1,"")),""))+0.5*(SUM(IF(ISNUMBER(AF127:AK127),(IF(AF127:AK127&gt;=Parameters!$D$42,1,"")),""))-SUM(IF(ISNUMBER(AF127:AK127),(IF(AF127:AK127&gt;=Parameters!$D$41,1,"")),""))),0) +
   IF(Parameters!$D$32,SUM(IF(ISNUMBER(AF127:AK127),(IF(AF127:AK127&gt;=Parameters!$D$41,1,"")),"")),0) +
   IF(Parameters!$D$33,AVERAGE(IF(ISNUMBER(AF127:AK127),AF127:AK127)),0) +
   IF(Parameters!$D$34,IF(OR(IF(ISNUMBER(AF127:AK127),AF127:AK127)=0),0,GEOMEAN(IF(ISNUMBER(AF127:AK127),AF127:AK127))),0)</f>
        <v>0</v>
      </c>
      <c r="N127" s="23">
        <f t="shared" ca="1" si="10"/>
        <v>0</v>
      </c>
      <c r="O127" s="116" t="str">
        <f t="shared" si="11"/>
        <v>!!</v>
      </c>
      <c r="P127" s="24"/>
      <c r="Q127" s="49"/>
      <c r="R127" s="25">
        <f ca="1">IFERROR(INDEX(Health!$G$8:$G$225,MATCH($C127,_xlfn.ANCHORARRAY(Health!$C$8),0)),NA())</f>
        <v>0</v>
      </c>
      <c r="S127" s="25" t="e">
        <f ca="1">IFERROR(INDEX(Food!$G$8:$G$225,MATCH($C127,_xlfn.ANCHORARRAY(Food!$C$8),0)),NA())</f>
        <v>#N/A</v>
      </c>
      <c r="T127" s="25" t="e">
        <f ca="1">IFERROR(INDEX(Macro!$G$8:$G$225,MATCH($C127,_xlfn.ANCHORARRAY(Macro!$C$8),0)),NA())</f>
        <v>#N/A</v>
      </c>
      <c r="U127" s="25" t="e">
        <f ca="1">IFERROR(INDEX(Socioeconomic!$G$8:$G$225,MATCH($C127,_xlfn.ANCHORARRAY(Socioeconomic!$C$8),0)),NA())</f>
        <v>#N/A</v>
      </c>
      <c r="V127" s="25">
        <f ca="1">IFERROR(INDEX('Natural Hazard'!$G$8:$G$225,MATCH($C127,_xlfn.ANCHORARRAY('Natural Hazard'!$C$8),0)),NA())</f>
        <v>0</v>
      </c>
      <c r="W127" s="25">
        <f ca="1">IFERROR(INDEX(Conflict!$G$8:$G$225,MATCH($C127,_xlfn.ANCHORARRAY(Conflict!$C$8),0)),NA())</f>
        <v>0</v>
      </c>
      <c r="X127" s="50"/>
      <c r="Y127" s="25">
        <f ca="1">IFERROR(INDEX(Health!$H$8:$H$225,MATCH($C127,_xlfn.ANCHORARRAY(Health!$C$8),0)),NA())</f>
        <v>6.4664723032069897</v>
      </c>
      <c r="Z127" s="25" t="e">
        <f ca="1">IFERROR(INDEX(Food!$H$8:$H$225,MATCH($C127,_xlfn.ANCHORARRAY(Food!$C$8),0)),NA())</f>
        <v>#N/A</v>
      </c>
      <c r="AA127" s="25" t="e">
        <f ca="1">IFERROR(INDEX(Macro!$H$8:$H$225,MATCH($C127,_xlfn.ANCHORARRAY(Macro!$C$8),0)),NA())</f>
        <v>#N/A</v>
      </c>
      <c r="AB127" s="25" t="e">
        <f ca="1">IFERROR(INDEX(Socioeconomic!$H$8:$H$225,MATCH($C127,_xlfn.ANCHORARRAY(Socioeconomic!$C$8),0)),NA())</f>
        <v>#N/A</v>
      </c>
      <c r="AC127" s="25" t="e">
        <f ca="1">IFERROR(INDEX('Natural Hazard'!$H$8:$H$225,MATCH($C127,_xlfn.ANCHORARRAY('Natural Hazard'!$C$8),0)),NA())</f>
        <v>#N/A</v>
      </c>
      <c r="AD127" s="25" t="e">
        <f ca="1">IFERROR(INDEX(Conflict!$H$8:$H$225,MATCH($C127,_xlfn.ANCHORARRAY(Conflict!$C$8),0)),NA())</f>
        <v>#N/A</v>
      </c>
      <c r="AE127" s="50"/>
      <c r="AF127" s="25">
        <f ca="1">IFERROR(INDEX(Health!$I$8:$I$225,MATCH($C127,_xlfn.ANCHORARRAY(Health!$C$8),0)),NA())</f>
        <v>0</v>
      </c>
      <c r="AG127" s="25" t="e">
        <f ca="1">IFERROR(INDEX(Food!$I$8:$I$225,MATCH($C127,_xlfn.ANCHORARRAY(Food!$C$8),0)),NA())</f>
        <v>#N/A</v>
      </c>
      <c r="AH127" s="25" t="e">
        <f ca="1">IFERROR(INDEX(Macro!$I$8:$I$225,MATCH($C127,_xlfn.ANCHORARRAY(Macro!$C$8),0)),NA())</f>
        <v>#N/A</v>
      </c>
      <c r="AI127" s="25" t="e">
        <f ca="1">IFERROR(INDEX(Socioeconomic!$I$8:$I$225,MATCH($C127,_xlfn.ANCHORARRAY(Socioeconomic!$C$8),0)),NA())</f>
        <v>#N/A</v>
      </c>
      <c r="AJ127" s="25">
        <f ca="1">IFERROR(INDEX('Natural Hazard'!$I$8:$I$225,MATCH($C127,_xlfn.ANCHORARRAY('Natural Hazard'!$C$8),0)),NA())</f>
        <v>0</v>
      </c>
      <c r="AK127" s="25">
        <f ca="1">IFERROR(INDEX(Conflict!$I$8:$I$225,MATCH($C127,_xlfn.ANCHORARRAY(Conflict!$C$8),0)),NA())</f>
        <v>0</v>
      </c>
      <c r="AL127" s="49"/>
      <c r="AM127" s="25">
        <f>IFERROR(INDEX('Data Reliability'!$G$6:$G$409,MATCH($C127,'Data Reliability'!$E$6:$E$409,0)),NA())</f>
        <v>0.83333333333333304</v>
      </c>
      <c r="AN127" s="25">
        <f>IFERROR(INDEX('Data Reliability'!$H$6:$H$409,MATCH($C127,'Data Reliability'!$E$6:$E$409,0)),NA())</f>
        <v>0.81666666666666698</v>
      </c>
    </row>
    <row r="128" spans="2:40" x14ac:dyDescent="0.2">
      <c r="B128" s="28" t="s">
        <v>532</v>
      </c>
      <c r="C128" s="28" t="s">
        <v>206</v>
      </c>
      <c r="D128" s="28" t="s">
        <v>433</v>
      </c>
      <c r="E128" s="28" t="s">
        <v>430</v>
      </c>
      <c r="F128" s="206">
        <f ca="1">MATCH($C128,_xlfn.ANCHORARRAY(Health!$C$8),0)</f>
        <v>123</v>
      </c>
      <c r="G128" s="22" cm="1">
        <f t="array" aca="1" ref="G128" ca="1">IF(Parameters!$D$31, SUM(IF(ISNUMBER(R128:W128),(IF(R128:W128&gt;=Parameters!$D$37,1,"")),""))+0.5*(SUM(IF(ISNUMBER(R128:W128),(IF(R128:W128&gt;=Parameters!$D$38,1,"")),""))-SUM(IF(ISNUMBER(R128:W128),(IF(R128:W128&gt;=Parameters!$D$37,1,"")),""))),0) +
   IF(Parameters!$D$32,SUM(IF(ISNUMBER(R128:W128),(IF(R128:W128&gt;=Parameters!$D$41,1,"")),"")),0) +
   IF(Parameters!$D$33,AVERAGE(IF(ISNUMBER(R128:W128),R128:W128)),0) +
   IF(Parameters!$D$34,IF(OR(IF(ISNUMBER(R128:W128),R128:W128)=0),0,GEOMEAN(IF(ISNUMBER(R128:W128),R128:W128))),0)</f>
        <v>0.5</v>
      </c>
      <c r="H128" s="23">
        <f t="shared" ca="1" si="6"/>
        <v>0.5</v>
      </c>
      <c r="I128" s="116" t="str">
        <f t="shared" si="7"/>
        <v>!</v>
      </c>
      <c r="J128" s="22" cm="1">
        <f t="array" aca="1" ref="J128" ca="1">IF(Parameters!$D$31, SUM(IF(ISNUMBER(Y128:AD128),(IF(Y128:AD128&gt;=Parameters!$D$41,1,"")),""))+0.5*(SUM(IF(ISNUMBER(Y128:AD128),(IF(Y128:AD128&gt;=Parameters!$D$42,1,"")),""))-SUM(IF(ISNUMBER(Y128:AD128),(IF(Y128:AD128&gt;=Parameters!$D$41,1,"")),""))),0) +
   IF(Parameters!$D$32,SUM(IF(ISNUMBER(Y128:AD128),(IF(Y128:AD128&gt;=Parameters!$D$41,1,"")),"")),0) +
   IF(Parameters!$D$33,AVERAGE(IF(ISNUMBER(Y128:AD128),Y128:AD128)),0) +
   IF(Parameters!$D$34,IF(OR(IF(ISNUMBER(Y128:AD128),Y128:AD128)=0),0,GEOMEAN(IF(ISNUMBER(Y128:AD128),Y128:AD128))),0)</f>
        <v>0</v>
      </c>
      <c r="K128" s="23">
        <f t="shared" ca="1" si="8"/>
        <v>0</v>
      </c>
      <c r="L128" s="116" t="str">
        <f t="shared" si="9"/>
        <v/>
      </c>
      <c r="M128" s="21" cm="1">
        <f t="array" aca="1" ref="M128" ca="1">IF(Parameters!$D$31, SUM(IF(ISNUMBER(AF128:AK128),(IF(AF128:AK128&gt;=Parameters!$D$41,1,"")),""))+0.5*(SUM(IF(ISNUMBER(AF128:AK128),(IF(AF128:AK128&gt;=Parameters!$D$42,1,"")),""))-SUM(IF(ISNUMBER(AF128:AK128),(IF(AF128:AK128&gt;=Parameters!$D$41,1,"")),""))),0) +
   IF(Parameters!$D$32,SUM(IF(ISNUMBER(AF128:AK128),(IF(AF128:AK128&gt;=Parameters!$D$41,1,"")),"")),0) +
   IF(Parameters!$D$33,AVERAGE(IF(ISNUMBER(AF128:AK128),AF128:AK128)),0) +
   IF(Parameters!$D$34,IF(OR(IF(ISNUMBER(AF128:AK128),AF128:AK128)=0),0,GEOMEAN(IF(ISNUMBER(AF128:AK128),AF128:AK128))),0)</f>
        <v>0.5</v>
      </c>
      <c r="N128" s="23">
        <f t="shared" ca="1" si="10"/>
        <v>0.5</v>
      </c>
      <c r="O128" s="116" t="str">
        <f t="shared" si="11"/>
        <v>!</v>
      </c>
      <c r="P128" s="24"/>
      <c r="Q128" s="49"/>
      <c r="R128" s="25">
        <f ca="1">IFERROR(INDEX(Health!$G$8:$G$225,MATCH($C128,_xlfn.ANCHORARRAY(Health!$C$8),0)),NA())</f>
        <v>0</v>
      </c>
      <c r="S128" s="25">
        <f ca="1">IFERROR(INDEX(Food!$G$8:$G$225,MATCH($C128,_xlfn.ANCHORARRAY(Food!$C$8),0)),NA())</f>
        <v>0</v>
      </c>
      <c r="T128" s="25">
        <f ca="1">IFERROR(INDEX(Macro!$G$8:$G$225,MATCH($C128,_xlfn.ANCHORARRAY(Macro!$C$8),0)),NA())</f>
        <v>6.6111831149366438</v>
      </c>
      <c r="U128" s="25">
        <f ca="1">IFERROR(INDEX(Socioeconomic!$G$8:$G$225,MATCH($C128,_xlfn.ANCHORARRAY(Socioeconomic!$C$8),0)),NA())</f>
        <v>0</v>
      </c>
      <c r="V128" s="25">
        <f ca="1">IFERROR(INDEX('Natural Hazard'!$G$8:$G$225,MATCH($C128,_xlfn.ANCHORARRAY('Natural Hazard'!$C$8),0)),NA())</f>
        <v>0</v>
      </c>
      <c r="W128" s="25">
        <f ca="1">IFERROR(INDEX(Conflict!$G$8:$G$225,MATCH($C128,_xlfn.ANCHORARRAY(Conflict!$C$8),0)),NA())</f>
        <v>1.7176919906074541</v>
      </c>
      <c r="X128" s="50"/>
      <c r="Y128" s="25">
        <f ca="1">IFERROR(INDEX(Health!$H$8:$H$225,MATCH($C128,_xlfn.ANCHORARRAY(Health!$C$8),0)),NA())</f>
        <v>4.2215743440233204</v>
      </c>
      <c r="Z128" s="25">
        <f ca="1">IFERROR(INDEX(Food!$H$8:$H$225,MATCH($C128,_xlfn.ANCHORARRAY(Food!$C$8),0)),NA())</f>
        <v>4.5933014354066897</v>
      </c>
      <c r="AA128" s="25">
        <f ca="1">IFERROR(INDEX(Macro!$H$8:$H$225,MATCH($C128,_xlfn.ANCHORARRAY(Macro!$C$8),0)),NA())</f>
        <v>5.8710005078720098</v>
      </c>
      <c r="AB128" s="25">
        <f ca="1">IFERROR(INDEX(Socioeconomic!$H$8:$H$225,MATCH($C128,_xlfn.ANCHORARRAY(Socioeconomic!$C$8),0)),NA())</f>
        <v>3.5714285714285698</v>
      </c>
      <c r="AC128" s="25">
        <f ca="1">IFERROR(INDEX('Natural Hazard'!$H$8:$H$225,MATCH($C128,_xlfn.ANCHORARRAY('Natural Hazard'!$C$8),0)),NA())</f>
        <v>4.8333333333333304</v>
      </c>
      <c r="AD128" s="25">
        <f ca="1">IFERROR(INDEX(Conflict!$H$8:$H$225,MATCH($C128,_xlfn.ANCHORARRAY(Conflict!$C$8),0)),NA())</f>
        <v>1.2391956253307399</v>
      </c>
      <c r="AE128" s="50"/>
      <c r="AF128" s="25">
        <f ca="1">IFERROR(INDEX(Health!$I$8:$I$225,MATCH($C128,_xlfn.ANCHORARRAY(Health!$C$8),0)),NA())</f>
        <v>0</v>
      </c>
      <c r="AG128" s="25" t="e">
        <f ca="1">IFERROR(INDEX(Food!$I$8:$I$225,MATCH($C128,_xlfn.ANCHORARRAY(Food!$C$8),0)),NA())</f>
        <v>#N/A</v>
      </c>
      <c r="AH128" s="25">
        <f ca="1">IFERROR(INDEX(Macro!$I$8:$I$225,MATCH($C128,_xlfn.ANCHORARRAY(Macro!$C$8),0)),NA())</f>
        <v>7.4446837673781099</v>
      </c>
      <c r="AI128" s="25">
        <f ca="1">IFERROR(INDEX(Socioeconomic!$I$8:$I$225,MATCH($C128,_xlfn.ANCHORARRAY(Socioeconomic!$C$8),0)),NA())</f>
        <v>0</v>
      </c>
      <c r="AJ128" s="25">
        <f ca="1">IFERROR(INDEX('Natural Hazard'!$I$8:$I$225,MATCH($C128,_xlfn.ANCHORARRAY('Natural Hazard'!$C$8),0)),NA())</f>
        <v>0</v>
      </c>
      <c r="AK128" s="25">
        <f ca="1">IFERROR(INDEX(Conflict!$I$8:$I$225,MATCH($C128,_xlfn.ANCHORARRAY(Conflict!$C$8),0)),NA())</f>
        <v>2.38095238095238</v>
      </c>
      <c r="AL128" s="49"/>
      <c r="AM128" s="25">
        <f>IFERROR(INDEX('Data Reliability'!$G$6:$G$409,MATCH($C128,'Data Reliability'!$E$6:$E$409,0)),NA())</f>
        <v>0.16666666666666699</v>
      </c>
      <c r="AN128" s="25">
        <f>IFERROR(INDEX('Data Reliability'!$H$6:$H$409,MATCH($C128,'Data Reliability'!$E$6:$E$409,0)),NA())</f>
        <v>0.58333333333333304</v>
      </c>
    </row>
    <row r="129" spans="2:40" x14ac:dyDescent="0.2">
      <c r="B129" s="28" t="s">
        <v>207</v>
      </c>
      <c r="C129" s="28" t="s">
        <v>208</v>
      </c>
      <c r="D129" s="28" t="s">
        <v>432</v>
      </c>
      <c r="E129" s="28" t="s">
        <v>429</v>
      </c>
      <c r="F129" s="206">
        <f ca="1">MATCH($C129,_xlfn.ANCHORARRAY(Health!$C$8),0)</f>
        <v>124</v>
      </c>
      <c r="G129" s="22" cm="1">
        <f t="array" aca="1" ref="G129" ca="1">IF(Parameters!$D$31, SUM(IF(ISNUMBER(R129:W129),(IF(R129:W129&gt;=Parameters!$D$37,1,"")),""))+0.5*(SUM(IF(ISNUMBER(R129:W129),(IF(R129:W129&gt;=Parameters!$D$38,1,"")),""))-SUM(IF(ISNUMBER(R129:W129),(IF(R129:W129&gt;=Parameters!$D$37,1,"")),""))),0) +
   IF(Parameters!$D$32,SUM(IF(ISNUMBER(R129:W129),(IF(R129:W129&gt;=Parameters!$D$41,1,"")),"")),0) +
   IF(Parameters!$D$33,AVERAGE(IF(ISNUMBER(R129:W129),R129:W129)),0) +
   IF(Parameters!$D$34,IF(OR(IF(ISNUMBER(R129:W129),R129:W129)=0),0,GEOMEAN(IF(ISNUMBER(R129:W129),R129:W129))),0)</f>
        <v>1</v>
      </c>
      <c r="H129" s="23">
        <f t="shared" ca="1" si="6"/>
        <v>1</v>
      </c>
      <c r="I129" s="116" t="str">
        <f t="shared" si="7"/>
        <v/>
      </c>
      <c r="J129" s="22" cm="1">
        <f t="array" aca="1" ref="J129" ca="1">IF(Parameters!$D$31, SUM(IF(ISNUMBER(Y129:AD129),(IF(Y129:AD129&gt;=Parameters!$D$41,1,"")),""))+0.5*(SUM(IF(ISNUMBER(Y129:AD129),(IF(Y129:AD129&gt;=Parameters!$D$42,1,"")),""))-SUM(IF(ISNUMBER(Y129:AD129),(IF(Y129:AD129&gt;=Parameters!$D$41,1,"")),""))),0) +
   IF(Parameters!$D$32,SUM(IF(ISNUMBER(Y129:AD129),(IF(Y129:AD129&gt;=Parameters!$D$41,1,"")),"")),0) +
   IF(Parameters!$D$33,AVERAGE(IF(ISNUMBER(Y129:AD129),Y129:AD129)),0) +
   IF(Parameters!$D$34,IF(OR(IF(ISNUMBER(Y129:AD129),Y129:AD129)=0),0,GEOMEAN(IF(ISNUMBER(Y129:AD129),Y129:AD129))),0)</f>
        <v>2.5</v>
      </c>
      <c r="K129" s="23">
        <f t="shared" ca="1" si="8"/>
        <v>2.5</v>
      </c>
      <c r="L129" s="116" t="str">
        <f t="shared" si="9"/>
        <v/>
      </c>
      <c r="M129" s="21" cm="1">
        <f t="array" aca="1" ref="M129" ca="1">IF(Parameters!$D$31, SUM(IF(ISNUMBER(AF129:AK129),(IF(AF129:AK129&gt;=Parameters!$D$41,1,"")),""))+0.5*(SUM(IF(ISNUMBER(AF129:AK129),(IF(AF129:AK129&gt;=Parameters!$D$42,1,"")),""))-SUM(IF(ISNUMBER(AF129:AK129),(IF(AF129:AK129&gt;=Parameters!$D$41,1,"")),""))),0) +
   IF(Parameters!$D$32,SUM(IF(ISNUMBER(AF129:AK129),(IF(AF129:AK129&gt;=Parameters!$D$41,1,"")),"")),0) +
   IF(Parameters!$D$33,AVERAGE(IF(ISNUMBER(AF129:AK129),AF129:AK129)),0) +
   IF(Parameters!$D$34,IF(OR(IF(ISNUMBER(AF129:AK129),AF129:AK129)=0),0,GEOMEAN(IF(ISNUMBER(AF129:AK129),AF129:AK129))),0)</f>
        <v>1</v>
      </c>
      <c r="N129" s="23">
        <f t="shared" ca="1" si="10"/>
        <v>1</v>
      </c>
      <c r="O129" s="116" t="str">
        <f t="shared" si="11"/>
        <v>!</v>
      </c>
      <c r="P129" s="24"/>
      <c r="Q129" s="49"/>
      <c r="R129" s="25">
        <f ca="1">IFERROR(INDEX(Health!$G$8:$G$225,MATCH($C129,_xlfn.ANCHORARRAY(Health!$C$8),0)),NA())</f>
        <v>0</v>
      </c>
      <c r="S129" s="25">
        <f ca="1">IFERROR(INDEX(Food!$G$8:$G$225,MATCH($C129,_xlfn.ANCHORARRAY(Food!$C$8),0)),NA())</f>
        <v>0</v>
      </c>
      <c r="T129" s="25">
        <f ca="1">IFERROR(INDEX(Macro!$G$8:$G$225,MATCH($C129,_xlfn.ANCHORARRAY(Macro!$C$8),0)),NA())</f>
        <v>5.8498690059946918</v>
      </c>
      <c r="U129" s="25">
        <f ca="1">IFERROR(INDEX(Socioeconomic!$G$8:$G$225,MATCH($C129,_xlfn.ANCHORARRAY(Socioeconomic!$C$8),0)),NA())</f>
        <v>2.1363913949953881</v>
      </c>
      <c r="V129" s="25">
        <f ca="1">IFERROR(INDEX('Natural Hazard'!$G$8:$G$225,MATCH($C129,_xlfn.ANCHORARRAY('Natural Hazard'!$C$8),0)),NA())</f>
        <v>0</v>
      </c>
      <c r="W129" s="25">
        <f ca="1">IFERROR(INDEX(Conflict!$G$8:$G$225,MATCH($C129,_xlfn.ANCHORARRAY(Conflict!$C$8),0)),NA())</f>
        <v>6.6274497728877728</v>
      </c>
      <c r="X129" s="50"/>
      <c r="Y129" s="25">
        <f ca="1">IFERROR(INDEX(Health!$H$8:$H$225,MATCH($C129,_xlfn.ANCHORARRAY(Health!$C$8),0)),NA())</f>
        <v>7.3119533527696801</v>
      </c>
      <c r="Z129" s="25">
        <f ca="1">IFERROR(INDEX(Food!$H$8:$H$225,MATCH($C129,_xlfn.ANCHORARRAY(Food!$C$8),0)),NA())</f>
        <v>10</v>
      </c>
      <c r="AA129" s="25">
        <f ca="1">IFERROR(INDEX(Macro!$H$8:$H$225,MATCH($C129,_xlfn.ANCHORARRAY(Macro!$C$8),0)),NA())</f>
        <v>5.6339935669544596</v>
      </c>
      <c r="AB129" s="25">
        <f ca="1">IFERROR(INDEX(Socioeconomic!$H$8:$H$225,MATCH($C129,_xlfn.ANCHORARRAY(Socioeconomic!$C$8),0)),NA())</f>
        <v>9.2857142857142794</v>
      </c>
      <c r="AC129" s="25">
        <f ca="1">IFERROR(INDEX('Natural Hazard'!$H$8:$H$225,MATCH($C129,_xlfn.ANCHORARRAY('Natural Hazard'!$C$8),0)),NA())</f>
        <v>8.6666666666666607</v>
      </c>
      <c r="AD129" s="25">
        <f ca="1">IFERROR(INDEX(Conflict!$H$8:$H$225,MATCH($C129,_xlfn.ANCHORARRAY(Conflict!$C$8),0)),NA())</f>
        <v>4.3923090492150196</v>
      </c>
      <c r="AE129" s="50"/>
      <c r="AF129" s="25">
        <f ca="1">IFERROR(INDEX(Health!$I$8:$I$225,MATCH($C129,_xlfn.ANCHORARRAY(Health!$C$8),0)),NA())</f>
        <v>0</v>
      </c>
      <c r="AG129" s="25" t="e">
        <f ca="1">IFERROR(INDEX(Food!$I$8:$I$225,MATCH($C129,_xlfn.ANCHORARRAY(Food!$C$8),0)),NA())</f>
        <v>#N/A</v>
      </c>
      <c r="AH129" s="25">
        <f ca="1">IFERROR(INDEX(Macro!$I$8:$I$225,MATCH($C129,_xlfn.ANCHORARRAY(Macro!$C$8),0)),NA())</f>
        <v>6.07401605639319</v>
      </c>
      <c r="AI129" s="25">
        <f ca="1">IFERROR(INDEX(Socioeconomic!$I$8:$I$225,MATCH($C129,_xlfn.ANCHORARRAY(Socioeconomic!$C$8),0)),NA())</f>
        <v>0.49152580535803703</v>
      </c>
      <c r="AJ129" s="25">
        <f ca="1">IFERROR(INDEX('Natural Hazard'!$I$8:$I$225,MATCH($C129,_xlfn.ANCHORARRAY('Natural Hazard'!$C$8),0)),NA())</f>
        <v>0</v>
      </c>
      <c r="AK129" s="25">
        <f ca="1">IFERROR(INDEX(Conflict!$I$8:$I$225,MATCH($C129,_xlfn.ANCHORARRAY(Conflict!$C$8),0)),NA())</f>
        <v>10</v>
      </c>
      <c r="AL129" s="49"/>
      <c r="AM129" s="25">
        <f>IFERROR(INDEX('Data Reliability'!$G$6:$G$409,MATCH($C129,'Data Reliability'!$E$6:$E$409,0)),NA())</f>
        <v>8.3333333333333301E-2</v>
      </c>
      <c r="AN129" s="25">
        <f>IFERROR(INDEX('Data Reliability'!$H$6:$H$409,MATCH($C129,'Data Reliability'!$E$6:$E$409,0)),NA())</f>
        <v>0.52500000000000002</v>
      </c>
    </row>
    <row r="130" spans="2:40" x14ac:dyDescent="0.2">
      <c r="B130" s="28" t="s">
        <v>209</v>
      </c>
      <c r="C130" s="28" t="s">
        <v>210</v>
      </c>
      <c r="D130" s="28" t="s">
        <v>431</v>
      </c>
      <c r="E130" s="28" t="s">
        <v>429</v>
      </c>
      <c r="F130" s="206">
        <f ca="1">MATCH($C130,_xlfn.ANCHORARRAY(Health!$C$8),0)</f>
        <v>125</v>
      </c>
      <c r="G130" s="22" cm="1">
        <f t="array" aca="1" ref="G130" ca="1">IF(Parameters!$D$31, SUM(IF(ISNUMBER(R130:W130),(IF(R130:W130&gt;=Parameters!$D$37,1,"")),""))+0.5*(SUM(IF(ISNUMBER(R130:W130),(IF(R130:W130&gt;=Parameters!$D$38,1,"")),""))-SUM(IF(ISNUMBER(R130:W130),(IF(R130:W130&gt;=Parameters!$D$37,1,"")),""))),0) +
   IF(Parameters!$D$32,SUM(IF(ISNUMBER(R130:W130),(IF(R130:W130&gt;=Parameters!$D$41,1,"")),"")),0) +
   IF(Parameters!$D$33,AVERAGE(IF(ISNUMBER(R130:W130),R130:W130)),0) +
   IF(Parameters!$D$34,IF(OR(IF(ISNUMBER(R130:W130),R130:W130)=0),0,GEOMEAN(IF(ISNUMBER(R130:W130),R130:W130))),0)</f>
        <v>0</v>
      </c>
      <c r="H130" s="23">
        <f t="shared" ca="1" si="6"/>
        <v>0</v>
      </c>
      <c r="I130" s="116" t="str">
        <f t="shared" si="7"/>
        <v>!</v>
      </c>
      <c r="J130" s="22" cm="1">
        <f t="array" aca="1" ref="J130" ca="1">IF(Parameters!$D$31, SUM(IF(ISNUMBER(Y130:AD130),(IF(Y130:AD130&gt;=Parameters!$D$41,1,"")),""))+0.5*(SUM(IF(ISNUMBER(Y130:AD130),(IF(Y130:AD130&gt;=Parameters!$D$42,1,"")),""))-SUM(IF(ISNUMBER(Y130:AD130),(IF(Y130:AD130&gt;=Parameters!$D$41,1,"")),""))),0) +
   IF(Parameters!$D$32,SUM(IF(ISNUMBER(Y130:AD130),(IF(Y130:AD130&gt;=Parameters!$D$41,1,"")),"")),0) +
   IF(Parameters!$D$33,AVERAGE(IF(ISNUMBER(Y130:AD130),Y130:AD130)),0) +
   IF(Parameters!$D$34,IF(OR(IF(ISNUMBER(Y130:AD130),Y130:AD130)=0),0,GEOMEAN(IF(ISNUMBER(Y130:AD130),Y130:AD130))),0)</f>
        <v>0</v>
      </c>
      <c r="K130" s="23">
        <f t="shared" ca="1" si="8"/>
        <v>0</v>
      </c>
      <c r="L130" s="116" t="str">
        <f t="shared" si="9"/>
        <v/>
      </c>
      <c r="M130" s="21" cm="1">
        <f t="array" aca="1" ref="M130" ca="1">IF(Parameters!$D$31, SUM(IF(ISNUMBER(AF130:AK130),(IF(AF130:AK130&gt;=Parameters!$D$41,1,"")),""))+0.5*(SUM(IF(ISNUMBER(AF130:AK130),(IF(AF130:AK130&gt;=Parameters!$D$42,1,"")),""))-SUM(IF(ISNUMBER(AF130:AK130),(IF(AF130:AK130&gt;=Parameters!$D$41,1,"")),""))),0) +
   IF(Parameters!$D$32,SUM(IF(ISNUMBER(AF130:AK130),(IF(AF130:AK130&gt;=Parameters!$D$41,1,"")),"")),0) +
   IF(Parameters!$D$33,AVERAGE(IF(ISNUMBER(AF130:AK130),AF130:AK130)),0) +
   IF(Parameters!$D$34,IF(OR(IF(ISNUMBER(AF130:AK130),AF130:AK130)=0),0,GEOMEAN(IF(ISNUMBER(AF130:AK130),AF130:AK130))),0)</f>
        <v>0</v>
      </c>
      <c r="N130" s="23">
        <f t="shared" ca="1" si="10"/>
        <v>0</v>
      </c>
      <c r="O130" s="116" t="str">
        <f t="shared" si="11"/>
        <v>!!</v>
      </c>
      <c r="P130" s="24"/>
      <c r="Q130" s="49"/>
      <c r="R130" s="25">
        <f ca="1">IFERROR(INDEX(Health!$G$8:$G$225,MATCH($C130,_xlfn.ANCHORARRAY(Health!$C$8),0)),NA())</f>
        <v>0</v>
      </c>
      <c r="S130" s="25">
        <f ca="1">IFERROR(INDEX(Food!$G$8:$G$225,MATCH($C130,_xlfn.ANCHORARRAY(Food!$C$8),0)),NA())</f>
        <v>0</v>
      </c>
      <c r="T130" s="25" t="e">
        <f ca="1">IFERROR(INDEX(Macro!$G$8:$G$225,MATCH($C130,_xlfn.ANCHORARRAY(Macro!$C$8),0)),NA())</f>
        <v>#N/A</v>
      </c>
      <c r="U130" s="25">
        <f ca="1">IFERROR(INDEX(Socioeconomic!$G$8:$G$225,MATCH($C130,_xlfn.ANCHORARRAY(Socioeconomic!$C$8),0)),NA())</f>
        <v>0</v>
      </c>
      <c r="V130" s="25">
        <f ca="1">IFERROR(INDEX('Natural Hazard'!$G$8:$G$225,MATCH($C130,_xlfn.ANCHORARRAY('Natural Hazard'!$C$8),0)),NA())</f>
        <v>0</v>
      </c>
      <c r="W130" s="25">
        <f ca="1">IFERROR(INDEX(Conflict!$G$8:$G$225,MATCH($C130,_xlfn.ANCHORARRAY(Conflict!$C$8),0)),NA())</f>
        <v>0</v>
      </c>
      <c r="X130" s="50"/>
      <c r="Y130" s="25">
        <f ca="1">IFERROR(INDEX(Health!$H$8:$H$225,MATCH($C130,_xlfn.ANCHORARRAY(Health!$C$8),0)),NA())</f>
        <v>6.8454810495626797</v>
      </c>
      <c r="Z130" s="25">
        <f ca="1">IFERROR(INDEX(Food!$H$8:$H$225,MATCH($C130,_xlfn.ANCHORARRAY(Food!$C$8),0)),NA())</f>
        <v>2.9186602870813401</v>
      </c>
      <c r="AA130" s="25" t="e">
        <f ca="1">IFERROR(INDEX(Macro!$H$8:$H$225,MATCH($C130,_xlfn.ANCHORARRAY(Macro!$C$8),0)),NA())</f>
        <v>#N/A</v>
      </c>
      <c r="AB130" s="25">
        <f ca="1">IFERROR(INDEX(Socioeconomic!$H$8:$H$225,MATCH($C130,_xlfn.ANCHORARRAY(Socioeconomic!$C$8),0)),NA())</f>
        <v>3.4285714285714199</v>
      </c>
      <c r="AC130" s="25">
        <f ca="1">IFERROR(INDEX('Natural Hazard'!$H$8:$H$225,MATCH($C130,_xlfn.ANCHORARRAY('Natural Hazard'!$C$8),0)),NA())</f>
        <v>3.5</v>
      </c>
      <c r="AD130" s="25">
        <f ca="1">IFERROR(INDEX(Conflict!$H$8:$H$225,MATCH($C130,_xlfn.ANCHORARRAY(Conflict!$C$8),0)),NA())</f>
        <v>0.24695713529722901</v>
      </c>
      <c r="AE130" s="50"/>
      <c r="AF130" s="25">
        <f ca="1">IFERROR(INDEX(Health!$I$8:$I$225,MATCH($C130,_xlfn.ANCHORARRAY(Health!$C$8),0)),NA())</f>
        <v>0</v>
      </c>
      <c r="AG130" s="25" t="e">
        <f ca="1">IFERROR(INDEX(Food!$I$8:$I$225,MATCH($C130,_xlfn.ANCHORARRAY(Food!$C$8),0)),NA())</f>
        <v>#N/A</v>
      </c>
      <c r="AH130" s="25" t="e">
        <f ca="1">IFERROR(INDEX(Macro!$I$8:$I$225,MATCH($C130,_xlfn.ANCHORARRAY(Macro!$C$8),0)),NA())</f>
        <v>#N/A</v>
      </c>
      <c r="AI130" s="25" t="e">
        <f ca="1">IFERROR(INDEX(Socioeconomic!$I$8:$I$225,MATCH($C130,_xlfn.ANCHORARRAY(Socioeconomic!$C$8),0)),NA())</f>
        <v>#N/A</v>
      </c>
      <c r="AJ130" s="25">
        <f ca="1">IFERROR(INDEX('Natural Hazard'!$I$8:$I$225,MATCH($C130,_xlfn.ANCHORARRAY('Natural Hazard'!$C$8),0)),NA())</f>
        <v>0</v>
      </c>
      <c r="AK130" s="25">
        <f ca="1">IFERROR(INDEX(Conflict!$I$8:$I$225,MATCH($C130,_xlfn.ANCHORARRAY(Conflict!$C$8),0)),NA())</f>
        <v>0</v>
      </c>
      <c r="AL130" s="49"/>
      <c r="AM130" s="25">
        <f>IFERROR(INDEX('Data Reliability'!$G$6:$G$409,MATCH($C130,'Data Reliability'!$E$6:$E$409,0)),NA())</f>
        <v>0.25</v>
      </c>
      <c r="AN130" s="25">
        <f>IFERROR(INDEX('Data Reliability'!$H$6:$H$409,MATCH($C130,'Data Reliability'!$E$6:$E$409,0)),NA())</f>
        <v>0.78333333333333299</v>
      </c>
    </row>
    <row r="131" spans="2:40" x14ac:dyDescent="0.2">
      <c r="B131" s="28" t="s">
        <v>211</v>
      </c>
      <c r="C131" s="28" t="s">
        <v>212</v>
      </c>
      <c r="D131" s="28" t="s">
        <v>435</v>
      </c>
      <c r="E131" s="28" t="s">
        <v>430</v>
      </c>
      <c r="F131" s="206">
        <f ca="1">MATCH($C131,_xlfn.ANCHORARRAY(Health!$C$8),0)</f>
        <v>126</v>
      </c>
      <c r="G131" s="22" cm="1">
        <f t="array" aca="1" ref="G131" ca="1">IF(Parameters!$D$31, SUM(IF(ISNUMBER(R131:W131),(IF(R131:W131&gt;=Parameters!$D$37,1,"")),""))+0.5*(SUM(IF(ISNUMBER(R131:W131),(IF(R131:W131&gt;=Parameters!$D$38,1,"")),""))-SUM(IF(ISNUMBER(R131:W131),(IF(R131:W131&gt;=Parameters!$D$37,1,"")),""))),0) +
   IF(Parameters!$D$32,SUM(IF(ISNUMBER(R131:W131),(IF(R131:W131&gt;=Parameters!$D$41,1,"")),"")),0) +
   IF(Parameters!$D$33,AVERAGE(IF(ISNUMBER(R131:W131),R131:W131)),0) +
   IF(Parameters!$D$34,IF(OR(IF(ISNUMBER(R131:W131),R131:W131)=0),0,GEOMEAN(IF(ISNUMBER(R131:W131),R131:W131))),0)</f>
        <v>0.5</v>
      </c>
      <c r="H131" s="23">
        <f t="shared" ca="1" si="6"/>
        <v>0.5</v>
      </c>
      <c r="I131" s="116" t="str">
        <f t="shared" si="7"/>
        <v/>
      </c>
      <c r="J131" s="22" cm="1">
        <f t="array" aca="1" ref="J131" ca="1">IF(Parameters!$D$31, SUM(IF(ISNUMBER(Y131:AD131),(IF(Y131:AD131&gt;=Parameters!$D$41,1,"")),""))+0.5*(SUM(IF(ISNUMBER(Y131:AD131),(IF(Y131:AD131&gt;=Parameters!$D$42,1,"")),""))-SUM(IF(ISNUMBER(Y131:AD131),(IF(Y131:AD131&gt;=Parameters!$D$41,1,"")),""))),0) +
   IF(Parameters!$D$32,SUM(IF(ISNUMBER(Y131:AD131),(IF(Y131:AD131&gt;=Parameters!$D$41,1,"")),"")),0) +
   IF(Parameters!$D$33,AVERAGE(IF(ISNUMBER(Y131:AD131),Y131:AD131)),0) +
   IF(Parameters!$D$34,IF(OR(IF(ISNUMBER(Y131:AD131),Y131:AD131)=0),0,GEOMEAN(IF(ISNUMBER(Y131:AD131),Y131:AD131))),0)</f>
        <v>1</v>
      </c>
      <c r="K131" s="23">
        <f t="shared" ca="1" si="8"/>
        <v>1</v>
      </c>
      <c r="L131" s="116" t="str">
        <f t="shared" si="9"/>
        <v/>
      </c>
      <c r="M131" s="21" cm="1">
        <f t="array" aca="1" ref="M131" ca="1">IF(Parameters!$D$31, SUM(IF(ISNUMBER(AF131:AK131),(IF(AF131:AK131&gt;=Parameters!$D$41,1,"")),""))+0.5*(SUM(IF(ISNUMBER(AF131:AK131),(IF(AF131:AK131&gt;=Parameters!$D$42,1,"")),""))-SUM(IF(ISNUMBER(AF131:AK131),(IF(AF131:AK131&gt;=Parameters!$D$41,1,"")),""))),0) +
   IF(Parameters!$D$32,SUM(IF(ISNUMBER(AF131:AK131),(IF(AF131:AK131&gt;=Parameters!$D$41,1,"")),"")),0) +
   IF(Parameters!$D$33,AVERAGE(IF(ISNUMBER(AF131:AK131),AF131:AK131)),0) +
   IF(Parameters!$D$34,IF(OR(IF(ISNUMBER(AF131:AK131),AF131:AK131)=0),0,GEOMEAN(IF(ISNUMBER(AF131:AK131),AF131:AK131))),0)</f>
        <v>0.5</v>
      </c>
      <c r="N131" s="23">
        <f t="shared" ca="1" si="10"/>
        <v>0.5</v>
      </c>
      <c r="O131" s="116" t="str">
        <f t="shared" si="11"/>
        <v>!</v>
      </c>
      <c r="P131" s="24"/>
      <c r="Q131" s="49"/>
      <c r="R131" s="25">
        <f ca="1">IFERROR(INDEX(Health!$G$8:$G$225,MATCH($C131,_xlfn.ANCHORARRAY(Health!$C$8),0)),NA())</f>
        <v>0</v>
      </c>
      <c r="S131" s="25">
        <f ca="1">IFERROR(INDEX(Food!$G$8:$G$225,MATCH($C131,_xlfn.ANCHORARRAY(Food!$C$8),0)),NA())</f>
        <v>0</v>
      </c>
      <c r="T131" s="25">
        <f ca="1">IFERROR(INDEX(Macro!$G$8:$G$225,MATCH($C131,_xlfn.ANCHORARRAY(Macro!$C$8),0)),NA())</f>
        <v>6.9</v>
      </c>
      <c r="U131" s="25">
        <f ca="1">IFERROR(INDEX(Socioeconomic!$G$8:$G$225,MATCH($C131,_xlfn.ANCHORARRAY(Socioeconomic!$C$8),0)),NA())</f>
        <v>0</v>
      </c>
      <c r="V131" s="25">
        <f ca="1">IFERROR(INDEX('Natural Hazard'!$G$8:$G$225,MATCH($C131,_xlfn.ANCHORARRAY('Natural Hazard'!$C$8),0)),NA())</f>
        <v>0</v>
      </c>
      <c r="W131" s="25">
        <f ca="1">IFERROR(INDEX(Conflict!$G$8:$G$225,MATCH($C131,_xlfn.ANCHORARRAY(Conflict!$C$8),0)),NA())</f>
        <v>0</v>
      </c>
      <c r="X131" s="50"/>
      <c r="Y131" s="25">
        <f ca="1">IFERROR(INDEX(Health!$H$8:$H$225,MATCH($C131,_xlfn.ANCHORARRAY(Health!$C$8),0)),NA())</f>
        <v>0</v>
      </c>
      <c r="Z131" s="25">
        <f ca="1">IFERROR(INDEX(Food!$H$8:$H$225,MATCH($C131,_xlfn.ANCHORARRAY(Food!$C$8),0)),NA())</f>
        <v>2.59988419224088</v>
      </c>
      <c r="AA131" s="25">
        <f ca="1">IFERROR(INDEX(Macro!$H$8:$H$225,MATCH($C131,_xlfn.ANCHORARRAY(Macro!$C$8),0)),NA())</f>
        <v>7</v>
      </c>
      <c r="AB131" s="25">
        <f ca="1">IFERROR(INDEX(Socioeconomic!$H$8:$H$225,MATCH($C131,_xlfn.ANCHORARRAY(Socioeconomic!$C$8),0)),NA())</f>
        <v>4.71428571428571</v>
      </c>
      <c r="AC131" s="25">
        <f ca="1">IFERROR(INDEX('Natural Hazard'!$H$8:$H$225,MATCH($C131,_xlfn.ANCHORARRAY('Natural Hazard'!$C$8),0)),NA())</f>
        <v>9.6666666666666607</v>
      </c>
      <c r="AD131" s="25">
        <f ca="1">IFERROR(INDEX(Conflict!$H$8:$H$225,MATCH($C131,_xlfn.ANCHORARRAY(Conflict!$C$8),0)),NA())</f>
        <v>1.7683894866819501</v>
      </c>
      <c r="AE131" s="50"/>
      <c r="AF131" s="25">
        <f ca="1">IFERROR(INDEX(Health!$I$8:$I$225,MATCH($C131,_xlfn.ANCHORARRAY(Health!$C$8),0)),NA())</f>
        <v>0</v>
      </c>
      <c r="AG131" s="25" t="e">
        <f ca="1">IFERROR(INDEX(Food!$I$8:$I$225,MATCH($C131,_xlfn.ANCHORARRAY(Food!$C$8),0)),NA())</f>
        <v>#N/A</v>
      </c>
      <c r="AH131" s="25">
        <f ca="1">IFERROR(INDEX(Macro!$I$8:$I$225,MATCH($C131,_xlfn.ANCHORARRAY(Macro!$C$8),0)),NA())</f>
        <v>7</v>
      </c>
      <c r="AI131" s="25">
        <f ca="1">IFERROR(INDEX(Socioeconomic!$I$8:$I$225,MATCH($C131,_xlfn.ANCHORARRAY(Socioeconomic!$C$8),0)),NA())</f>
        <v>0</v>
      </c>
      <c r="AJ131" s="25">
        <f ca="1">IFERROR(INDEX('Natural Hazard'!$I$8:$I$225,MATCH($C131,_xlfn.ANCHORARRAY('Natural Hazard'!$C$8),0)),NA())</f>
        <v>0</v>
      </c>
      <c r="AK131" s="25">
        <f ca="1">IFERROR(INDEX(Conflict!$I$8:$I$225,MATCH($C131,_xlfn.ANCHORARRAY(Conflict!$C$8),0)),NA())</f>
        <v>0</v>
      </c>
      <c r="AL131" s="49"/>
      <c r="AM131" s="25">
        <f>IFERROR(INDEX('Data Reliability'!$G$6:$G$409,MATCH($C131,'Data Reliability'!$E$6:$E$409,0)),NA())</f>
        <v>0</v>
      </c>
      <c r="AN131" s="25">
        <f>IFERROR(INDEX('Data Reliability'!$H$6:$H$409,MATCH($C131,'Data Reliability'!$E$6:$E$409,0)),NA())</f>
        <v>0.358333333333333</v>
      </c>
    </row>
    <row r="132" spans="2:40" x14ac:dyDescent="0.2">
      <c r="B132" s="28" t="s">
        <v>213</v>
      </c>
      <c r="C132" s="28" t="s">
        <v>214</v>
      </c>
      <c r="D132" s="28" t="s">
        <v>436</v>
      </c>
      <c r="E132" s="28" t="s">
        <v>429</v>
      </c>
      <c r="F132" s="206">
        <f ca="1">MATCH($C132,_xlfn.ANCHORARRAY(Health!$C$8),0)</f>
        <v>127</v>
      </c>
      <c r="G132" s="22" cm="1">
        <f t="array" aca="1" ref="G132" ca="1">IF(Parameters!$D$31, SUM(IF(ISNUMBER(R132:W132),(IF(R132:W132&gt;=Parameters!$D$37,1,"")),""))+0.5*(SUM(IF(ISNUMBER(R132:W132),(IF(R132:W132&gt;=Parameters!$D$38,1,"")),""))-SUM(IF(ISNUMBER(R132:W132),(IF(R132:W132&gt;=Parameters!$D$37,1,"")),""))),0) +
   IF(Parameters!$D$32,SUM(IF(ISNUMBER(R132:W132),(IF(R132:W132&gt;=Parameters!$D$41,1,"")),"")),0) +
   IF(Parameters!$D$33,AVERAGE(IF(ISNUMBER(R132:W132),R132:W132)),0) +
   IF(Parameters!$D$34,IF(OR(IF(ISNUMBER(R132:W132),R132:W132)=0),0,GEOMEAN(IF(ISNUMBER(R132:W132),R132:W132))),0)</f>
        <v>0</v>
      </c>
      <c r="H132" s="23">
        <f t="shared" ca="1" si="6"/>
        <v>0</v>
      </c>
      <c r="I132" s="116" t="str">
        <f t="shared" si="7"/>
        <v>!</v>
      </c>
      <c r="J132" s="22" cm="1">
        <f t="array" aca="1" ref="J132" ca="1">IF(Parameters!$D$31, SUM(IF(ISNUMBER(Y132:AD132),(IF(Y132:AD132&gt;=Parameters!$D$41,1,"")),""))+0.5*(SUM(IF(ISNUMBER(Y132:AD132),(IF(Y132:AD132&gt;=Parameters!$D$42,1,"")),""))-SUM(IF(ISNUMBER(Y132:AD132),(IF(Y132:AD132&gt;=Parameters!$D$41,1,"")),""))),0) +
   IF(Parameters!$D$32,SUM(IF(ISNUMBER(Y132:AD132),(IF(Y132:AD132&gt;=Parameters!$D$41,1,"")),"")),0) +
   IF(Parameters!$D$33,AVERAGE(IF(ISNUMBER(Y132:AD132),Y132:AD132)),0) +
   IF(Parameters!$D$34,IF(OR(IF(ISNUMBER(Y132:AD132),Y132:AD132)=0),0,GEOMEAN(IF(ISNUMBER(Y132:AD132),Y132:AD132))),0)</f>
        <v>2</v>
      </c>
      <c r="K132" s="23">
        <f t="shared" ca="1" si="8"/>
        <v>2</v>
      </c>
      <c r="L132" s="116" t="str">
        <f t="shared" si="9"/>
        <v>!</v>
      </c>
      <c r="M132" s="21" cm="1">
        <f t="array" aca="1" ref="M132" ca="1">IF(Parameters!$D$31, SUM(IF(ISNUMBER(AF132:AK132),(IF(AF132:AK132&gt;=Parameters!$D$41,1,"")),""))+0.5*(SUM(IF(ISNUMBER(AF132:AK132),(IF(AF132:AK132&gt;=Parameters!$D$42,1,"")),""))-SUM(IF(ISNUMBER(AF132:AK132),(IF(AF132:AK132&gt;=Parameters!$D$41,1,"")),""))),0) +
   IF(Parameters!$D$32,SUM(IF(ISNUMBER(AF132:AK132),(IF(AF132:AK132&gt;=Parameters!$D$41,1,"")),"")),0) +
   IF(Parameters!$D$33,AVERAGE(IF(ISNUMBER(AF132:AK132),AF132:AK132)),0) +
   IF(Parameters!$D$34,IF(OR(IF(ISNUMBER(AF132:AK132),AF132:AK132)=0),0,GEOMEAN(IF(ISNUMBER(AF132:AK132),AF132:AK132))),0)</f>
        <v>0</v>
      </c>
      <c r="N132" s="23">
        <f t="shared" ca="1" si="10"/>
        <v>0</v>
      </c>
      <c r="O132" s="116" t="str">
        <f t="shared" si="11"/>
        <v>!!</v>
      </c>
      <c r="P132" s="24"/>
      <c r="Q132" s="49"/>
      <c r="R132" s="25">
        <f ca="1">IFERROR(INDEX(Health!$G$8:$G$225,MATCH($C132,_xlfn.ANCHORARRAY(Health!$C$8),0)),NA())</f>
        <v>0</v>
      </c>
      <c r="S132" s="25" t="e">
        <f ca="1">IFERROR(INDEX(Food!$G$8:$G$225,MATCH($C132,_xlfn.ANCHORARRAY(Food!$C$8),0)),NA())</f>
        <v>#N/A</v>
      </c>
      <c r="T132" s="25" t="e">
        <f ca="1">IFERROR(INDEX(Macro!$G$8:$G$225,MATCH($C132,_xlfn.ANCHORARRAY(Macro!$C$8),0)),NA())</f>
        <v>#N/A</v>
      </c>
      <c r="U132" s="25">
        <f ca="1">IFERROR(INDEX(Socioeconomic!$G$8:$G$225,MATCH($C132,_xlfn.ANCHORARRAY(Socioeconomic!$C$8),0)),NA())</f>
        <v>0</v>
      </c>
      <c r="V132" s="25">
        <f ca="1">IFERROR(INDEX('Natural Hazard'!$G$8:$G$225,MATCH($C132,_xlfn.ANCHORARRAY('Natural Hazard'!$C$8),0)),NA())</f>
        <v>0</v>
      </c>
      <c r="W132" s="25">
        <f ca="1">IFERROR(INDEX(Conflict!$G$8:$G$225,MATCH($C132,_xlfn.ANCHORARRAY(Conflict!$C$8),0)),NA())</f>
        <v>0</v>
      </c>
      <c r="X132" s="50"/>
      <c r="Y132" s="25">
        <f ca="1">IFERROR(INDEX(Health!$H$8:$H$225,MATCH($C132,_xlfn.ANCHORARRAY(Health!$C$8),0)),NA())</f>
        <v>9.0029154518950403</v>
      </c>
      <c r="Z132" s="25" t="e">
        <f ca="1">IFERROR(INDEX(Food!$H$8:$H$225,MATCH($C132,_xlfn.ANCHORARRAY(Food!$C$8),0)),NA())</f>
        <v>#N/A</v>
      </c>
      <c r="AA132" s="25" t="e">
        <f ca="1">IFERROR(INDEX(Macro!$H$8:$H$225,MATCH($C132,_xlfn.ANCHORARRAY(Macro!$C$8),0)),NA())</f>
        <v>#N/A</v>
      </c>
      <c r="AB132" s="25">
        <f ca="1">IFERROR(INDEX(Socioeconomic!$H$8:$H$225,MATCH($C132,_xlfn.ANCHORARRAY(Socioeconomic!$C$8),0)),NA())</f>
        <v>7.5714285714285703</v>
      </c>
      <c r="AC132" s="25">
        <f ca="1">IFERROR(INDEX('Natural Hazard'!$H$8:$H$225,MATCH($C132,_xlfn.ANCHORARRAY('Natural Hazard'!$C$8),0)),NA())</f>
        <v>4.3333333333333304</v>
      </c>
      <c r="AD132" s="25">
        <f ca="1">IFERROR(INDEX(Conflict!$H$8:$H$225,MATCH($C132,_xlfn.ANCHORARRAY(Conflict!$C$8),0)),NA())</f>
        <v>10</v>
      </c>
      <c r="AE132" s="50"/>
      <c r="AF132" s="25">
        <f ca="1">IFERROR(INDEX(Health!$I$8:$I$225,MATCH($C132,_xlfn.ANCHORARRAY(Health!$C$8),0)),NA())</f>
        <v>0</v>
      </c>
      <c r="AG132" s="25" t="e">
        <f ca="1">IFERROR(INDEX(Food!$I$8:$I$225,MATCH($C132,_xlfn.ANCHORARRAY(Food!$C$8),0)),NA())</f>
        <v>#N/A</v>
      </c>
      <c r="AH132" s="25" t="e">
        <f ca="1">IFERROR(INDEX(Macro!$I$8:$I$225,MATCH($C132,_xlfn.ANCHORARRAY(Macro!$C$8),0)),NA())</f>
        <v>#N/A</v>
      </c>
      <c r="AI132" s="25" t="e">
        <f ca="1">IFERROR(INDEX(Socioeconomic!$I$8:$I$225,MATCH($C132,_xlfn.ANCHORARRAY(Socioeconomic!$C$8),0)),NA())</f>
        <v>#N/A</v>
      </c>
      <c r="AJ132" s="25">
        <f ca="1">IFERROR(INDEX('Natural Hazard'!$I$8:$I$225,MATCH($C132,_xlfn.ANCHORARRAY('Natural Hazard'!$C$8),0)),NA())</f>
        <v>0</v>
      </c>
      <c r="AK132" s="25">
        <f ca="1">IFERROR(INDEX(Conflict!$I$8:$I$225,MATCH($C132,_xlfn.ANCHORARRAY(Conflict!$C$8),0)),NA())</f>
        <v>0</v>
      </c>
      <c r="AL132" s="49"/>
      <c r="AM132" s="25">
        <f>IFERROR(INDEX('Data Reliability'!$G$6:$G$409,MATCH($C132,'Data Reliability'!$E$6:$E$409,0)),NA())</f>
        <v>0.41666666666666702</v>
      </c>
      <c r="AN132" s="25">
        <f>IFERROR(INDEX('Data Reliability'!$H$6:$H$409,MATCH($C132,'Data Reliability'!$E$6:$E$409,0)),NA())</f>
        <v>0.78333333333333299</v>
      </c>
    </row>
    <row r="133" spans="2:40" x14ac:dyDescent="0.2">
      <c r="B133" s="28" t="s">
        <v>215</v>
      </c>
      <c r="C133" s="28" t="s">
        <v>216</v>
      </c>
      <c r="D133" s="28" t="s">
        <v>433</v>
      </c>
      <c r="E133" s="28" t="s">
        <v>430</v>
      </c>
      <c r="F133" s="206">
        <f ca="1">MATCH($C133,_xlfn.ANCHORARRAY(Health!$C$8),0)</f>
        <v>128</v>
      </c>
      <c r="G133" s="22" cm="1">
        <f t="array" aca="1" ref="G133" ca="1">IF(Parameters!$D$31, SUM(IF(ISNUMBER(R133:W133),(IF(R133:W133&gt;=Parameters!$D$37,1,"")),""))+0.5*(SUM(IF(ISNUMBER(R133:W133),(IF(R133:W133&gt;=Parameters!$D$38,1,"")),""))-SUM(IF(ISNUMBER(R133:W133),(IF(R133:W133&gt;=Parameters!$D$37,1,"")),""))),0) +
   IF(Parameters!$D$32,SUM(IF(ISNUMBER(R133:W133),(IF(R133:W133&gt;=Parameters!$D$41,1,"")),"")),0) +
   IF(Parameters!$D$33,AVERAGE(IF(ISNUMBER(R133:W133),R133:W133)),0) +
   IF(Parameters!$D$34,IF(OR(IF(ISNUMBER(R133:W133),R133:W133)=0),0,GEOMEAN(IF(ISNUMBER(R133:W133),R133:W133))),0)</f>
        <v>0</v>
      </c>
      <c r="H133" s="23">
        <f t="shared" ca="1" si="6"/>
        <v>0</v>
      </c>
      <c r="I133" s="116" t="str">
        <f t="shared" si="7"/>
        <v>!</v>
      </c>
      <c r="J133" s="22" cm="1">
        <f t="array" aca="1" ref="J133" ca="1">IF(Parameters!$D$31, SUM(IF(ISNUMBER(Y133:AD133),(IF(Y133:AD133&gt;=Parameters!$D$41,1,"")),""))+0.5*(SUM(IF(ISNUMBER(Y133:AD133),(IF(Y133:AD133&gt;=Parameters!$D$42,1,"")),""))-SUM(IF(ISNUMBER(Y133:AD133),(IF(Y133:AD133&gt;=Parameters!$D$41,1,"")),""))),0) +
   IF(Parameters!$D$32,SUM(IF(ISNUMBER(Y133:AD133),(IF(Y133:AD133&gt;=Parameters!$D$41,1,"")),"")),0) +
   IF(Parameters!$D$33,AVERAGE(IF(ISNUMBER(Y133:AD133),Y133:AD133)),0) +
   IF(Parameters!$D$34,IF(OR(IF(ISNUMBER(Y133:AD133),Y133:AD133)=0),0,GEOMEAN(IF(ISNUMBER(Y133:AD133),Y133:AD133))),0)</f>
        <v>0</v>
      </c>
      <c r="K133" s="23">
        <f t="shared" ca="1" si="8"/>
        <v>0</v>
      </c>
      <c r="L133" s="116" t="str">
        <f t="shared" si="9"/>
        <v/>
      </c>
      <c r="M133" s="21" cm="1">
        <f t="array" aca="1" ref="M133" ca="1">IF(Parameters!$D$31, SUM(IF(ISNUMBER(AF133:AK133),(IF(AF133:AK133&gt;=Parameters!$D$41,1,"")),""))+0.5*(SUM(IF(ISNUMBER(AF133:AK133),(IF(AF133:AK133&gt;=Parameters!$D$42,1,"")),""))-SUM(IF(ISNUMBER(AF133:AK133),(IF(AF133:AK133&gt;=Parameters!$D$41,1,"")),""))),0) +
   IF(Parameters!$D$32,SUM(IF(ISNUMBER(AF133:AK133),(IF(AF133:AK133&gt;=Parameters!$D$41,1,"")),"")),0) +
   IF(Parameters!$D$33,AVERAGE(IF(ISNUMBER(AF133:AK133),AF133:AK133)),0) +
   IF(Parameters!$D$34,IF(OR(IF(ISNUMBER(AF133:AK133),AF133:AK133)=0),0,GEOMEAN(IF(ISNUMBER(AF133:AK133),AF133:AK133))),0)</f>
        <v>0</v>
      </c>
      <c r="N133" s="23">
        <f t="shared" ca="1" si="10"/>
        <v>0</v>
      </c>
      <c r="O133" s="116" t="str">
        <f t="shared" si="11"/>
        <v>!</v>
      </c>
      <c r="P133" s="24"/>
      <c r="Q133" s="49"/>
      <c r="R133" s="25">
        <f ca="1">IFERROR(INDEX(Health!$G$8:$G$225,MATCH($C133,_xlfn.ANCHORARRAY(Health!$C$8),0)),NA())</f>
        <v>0</v>
      </c>
      <c r="S133" s="25">
        <f ca="1">IFERROR(INDEX(Food!$G$8:$G$225,MATCH($C133,_xlfn.ANCHORARRAY(Food!$C$8),0)),NA())</f>
        <v>0</v>
      </c>
      <c r="T133" s="25">
        <f ca="1">IFERROR(INDEX(Macro!$G$8:$G$225,MATCH($C133,_xlfn.ANCHORARRAY(Macro!$C$8),0)),NA())</f>
        <v>2.2904983644107486</v>
      </c>
      <c r="U133" s="25">
        <f ca="1">IFERROR(INDEX(Socioeconomic!$G$8:$G$225,MATCH($C133,_xlfn.ANCHORARRAY(Socioeconomic!$C$8),0)),NA())</f>
        <v>0</v>
      </c>
      <c r="V133" s="25">
        <f ca="1">IFERROR(INDEX('Natural Hazard'!$G$8:$G$225,MATCH($C133,_xlfn.ANCHORARRAY('Natural Hazard'!$C$8),0)),NA())</f>
        <v>0</v>
      </c>
      <c r="W133" s="25">
        <f ca="1">IFERROR(INDEX(Conflict!$G$8:$G$225,MATCH($C133,_xlfn.ANCHORARRAY(Conflict!$C$8),0)),NA())</f>
        <v>0</v>
      </c>
      <c r="X133" s="50"/>
      <c r="Y133" s="25">
        <f ca="1">IFERROR(INDEX(Health!$H$8:$H$225,MATCH($C133,_xlfn.ANCHORARRAY(Health!$C$8),0)),NA())</f>
        <v>3.8717201166180701</v>
      </c>
      <c r="Z133" s="25">
        <f ca="1">IFERROR(INDEX(Food!$H$8:$H$225,MATCH($C133,_xlfn.ANCHORARRAY(Food!$C$8),0)),NA())</f>
        <v>3.6124401913875501</v>
      </c>
      <c r="AA133" s="25">
        <f ca="1">IFERROR(INDEX(Macro!$H$8:$H$225,MATCH($C133,_xlfn.ANCHORARRAY(Macro!$C$8),0)),NA())</f>
        <v>1.78383999613049</v>
      </c>
      <c r="AB133" s="25">
        <f ca="1">IFERROR(INDEX(Socioeconomic!$H$8:$H$225,MATCH($C133,_xlfn.ANCHORARRAY(Socioeconomic!$C$8),0)),NA())</f>
        <v>3.4285714285714199</v>
      </c>
      <c r="AC133" s="25">
        <f ca="1">IFERROR(INDEX('Natural Hazard'!$H$8:$H$225,MATCH($C133,_xlfn.ANCHORARRAY('Natural Hazard'!$C$8),0)),NA())</f>
        <v>4.3333333333333304</v>
      </c>
      <c r="AD133" s="25">
        <f ca="1">IFERROR(INDEX(Conflict!$H$8:$H$225,MATCH($C133,_xlfn.ANCHORARRAY(Conflict!$C$8),0)),NA())</f>
        <v>0</v>
      </c>
      <c r="AE133" s="50"/>
      <c r="AF133" s="25">
        <f ca="1">IFERROR(INDEX(Health!$I$8:$I$225,MATCH($C133,_xlfn.ANCHORARRAY(Health!$C$8),0)),NA())</f>
        <v>0</v>
      </c>
      <c r="AG133" s="25" t="e">
        <f ca="1">IFERROR(INDEX(Food!$I$8:$I$225,MATCH($C133,_xlfn.ANCHORARRAY(Food!$C$8),0)),NA())</f>
        <v>#N/A</v>
      </c>
      <c r="AH133" s="25">
        <f ca="1">IFERROR(INDEX(Macro!$I$8:$I$225,MATCH($C133,_xlfn.ANCHORARRAY(Macro!$C$8),0)),NA())</f>
        <v>2.9410612884276501</v>
      </c>
      <c r="AI133" s="25">
        <f ca="1">IFERROR(INDEX(Socioeconomic!$I$8:$I$225,MATCH($C133,_xlfn.ANCHORARRAY(Socioeconomic!$C$8),0)),NA())</f>
        <v>0</v>
      </c>
      <c r="AJ133" s="25">
        <f ca="1">IFERROR(INDEX('Natural Hazard'!$I$8:$I$225,MATCH($C133,_xlfn.ANCHORARRAY('Natural Hazard'!$C$8),0)),NA())</f>
        <v>0</v>
      </c>
      <c r="AK133" s="25">
        <f ca="1">IFERROR(INDEX(Conflict!$I$8:$I$225,MATCH($C133,_xlfn.ANCHORARRAY(Conflict!$C$8),0)),NA())</f>
        <v>4.1666666666666599</v>
      </c>
      <c r="AL133" s="49"/>
      <c r="AM133" s="25">
        <f>IFERROR(INDEX('Data Reliability'!$G$6:$G$409,MATCH($C133,'Data Reliability'!$E$6:$E$409,0)),NA())</f>
        <v>0.16666666666666699</v>
      </c>
      <c r="AN133" s="25">
        <f>IFERROR(INDEX('Data Reliability'!$H$6:$H$409,MATCH($C133,'Data Reliability'!$E$6:$E$409,0)),NA())</f>
        <v>0.58333333333333304</v>
      </c>
    </row>
    <row r="134" spans="2:40" x14ac:dyDescent="0.2">
      <c r="B134" s="28" t="s">
        <v>217</v>
      </c>
      <c r="C134" s="28" t="s">
        <v>218</v>
      </c>
      <c r="D134" s="28" t="s">
        <v>432</v>
      </c>
      <c r="E134" s="28" t="s">
        <v>429</v>
      </c>
      <c r="F134" s="206">
        <f ca="1">MATCH($C134,_xlfn.ANCHORARRAY(Health!$C$8),0)</f>
        <v>129</v>
      </c>
      <c r="G134" s="22" cm="1">
        <f t="array" aca="1" ref="G134" ca="1">IF(Parameters!$D$31, SUM(IF(ISNUMBER(R134:W134),(IF(R134:W134&gt;=Parameters!$D$37,1,"")),""))+0.5*(SUM(IF(ISNUMBER(R134:W134),(IF(R134:W134&gt;=Parameters!$D$38,1,"")),""))-SUM(IF(ISNUMBER(R134:W134),(IF(R134:W134&gt;=Parameters!$D$37,1,"")),""))),0) +
   IF(Parameters!$D$32,SUM(IF(ISNUMBER(R134:W134),(IF(R134:W134&gt;=Parameters!$D$41,1,"")),"")),0) +
   IF(Parameters!$D$33,AVERAGE(IF(ISNUMBER(R134:W134),R134:W134)),0) +
   IF(Parameters!$D$34,IF(OR(IF(ISNUMBER(R134:W134),R134:W134)=0),0,GEOMEAN(IF(ISNUMBER(R134:W134),R134:W134))),0)</f>
        <v>2.5</v>
      </c>
      <c r="H134" s="23">
        <f t="shared" ref="H134:H197" ca="1" si="12">G134</f>
        <v>2.5</v>
      </c>
      <c r="I134" s="116" t="str">
        <f t="shared" ref="I134:I197" si="13">IF(AVERAGE(AM134:AN134) &gt;= 0.666, "!!", IF(AND(AVERAGE(AM134:AN134) &lt; 0.666,  AVERAGE(AM134:AN134)  &gt;= 0.333), "!", IF(AVERAGE(AM134:AN134) &lt; 0.333, "")))</f>
        <v/>
      </c>
      <c r="J134" s="22" cm="1">
        <f t="array" aca="1" ref="J134" ca="1">IF(Parameters!$D$31, SUM(IF(ISNUMBER(Y134:AD134),(IF(Y134:AD134&gt;=Parameters!$D$41,1,"")),""))+0.5*(SUM(IF(ISNUMBER(Y134:AD134),(IF(Y134:AD134&gt;=Parameters!$D$42,1,"")),""))-SUM(IF(ISNUMBER(Y134:AD134),(IF(Y134:AD134&gt;=Parameters!$D$41,1,"")),""))),0) +
   IF(Parameters!$D$32,SUM(IF(ISNUMBER(Y134:AD134),(IF(Y134:AD134&gt;=Parameters!$D$41,1,"")),"")),0) +
   IF(Parameters!$D$33,AVERAGE(IF(ISNUMBER(Y134:AD134),Y134:AD134)),0) +
   IF(Parameters!$D$34,IF(OR(IF(ISNUMBER(Y134:AD134),Y134:AD134)=0),0,GEOMEAN(IF(ISNUMBER(Y134:AD134),Y134:AD134))),0)</f>
        <v>3</v>
      </c>
      <c r="K134" s="23">
        <f t="shared" ref="K134:K197" ca="1" si="14">J134</f>
        <v>3</v>
      </c>
      <c r="L134" s="116" t="str">
        <f t="shared" ref="L134:L197" si="15">IF(AM134 &gt;= 0.666, "!!", IF(AND(AM134 &lt; 0.666, AM134  &gt;= 0.333), "!", IF(AM134 &lt; 0.333, "")))</f>
        <v/>
      </c>
      <c r="M134" s="21" cm="1">
        <f t="array" aca="1" ref="M134" ca="1">IF(Parameters!$D$31, SUM(IF(ISNUMBER(AF134:AK134),(IF(AF134:AK134&gt;=Parameters!$D$41,1,"")),""))+0.5*(SUM(IF(ISNUMBER(AF134:AK134),(IF(AF134:AK134&gt;=Parameters!$D$42,1,"")),""))-SUM(IF(ISNUMBER(AF134:AK134),(IF(AF134:AK134&gt;=Parameters!$D$41,1,"")),""))),0) +
   IF(Parameters!$D$32,SUM(IF(ISNUMBER(AF134:AK134),(IF(AF134:AK134&gt;=Parameters!$D$41,1,"")),"")),0) +
   IF(Parameters!$D$33,AVERAGE(IF(ISNUMBER(AF134:AK134),AF134:AK134)),0) +
   IF(Parameters!$D$34,IF(OR(IF(ISNUMBER(AF134:AK134),AF134:AK134)=0),0,GEOMEAN(IF(ISNUMBER(AF134:AK134),AF134:AK134))),0)</f>
        <v>1.5</v>
      </c>
      <c r="N134" s="23">
        <f t="shared" ref="N134:N197" ca="1" si="16">M134</f>
        <v>1.5</v>
      </c>
      <c r="O134" s="116" t="str">
        <f t="shared" ref="O134:O197" si="17">IF(AN134 &gt;= 0.666, "!!", IF(AND(AN134 &lt; 0.666, AN134  &gt;= 0.333), "!", IF(AN134 &lt; 0.333, "")))</f>
        <v>!</v>
      </c>
      <c r="P134" s="24"/>
      <c r="Q134" s="49"/>
      <c r="R134" s="25">
        <f ca="1">IFERROR(INDEX(Health!$G$8:$G$225,MATCH($C134,_xlfn.ANCHORARRAY(Health!$C$8),0)),NA())</f>
        <v>0</v>
      </c>
      <c r="S134" s="25">
        <f ca="1">IFERROR(INDEX(Food!$G$8:$G$225,MATCH($C134,_xlfn.ANCHORARRAY(Food!$C$8),0)),NA())</f>
        <v>8.7061000651238203</v>
      </c>
      <c r="T134" s="25">
        <f ca="1">IFERROR(INDEX(Macro!$G$8:$G$225,MATCH($C134,_xlfn.ANCHORARRAY(Macro!$C$8),0)),NA())</f>
        <v>0</v>
      </c>
      <c r="U134" s="25">
        <f ca="1">IFERROR(INDEX(Socioeconomic!$G$8:$G$225,MATCH($C134,_xlfn.ANCHORARRAY(Socioeconomic!$C$8),0)),NA())</f>
        <v>6.3795138935937494</v>
      </c>
      <c r="V134" s="25">
        <f ca="1">IFERROR(INDEX('Natural Hazard'!$G$8:$G$225,MATCH($C134,_xlfn.ANCHORARRAY('Natural Hazard'!$C$8),0)),NA())</f>
        <v>0</v>
      </c>
      <c r="W134" s="25">
        <f ca="1">IFERROR(INDEX(Conflict!$G$8:$G$225,MATCH($C134,_xlfn.ANCHORARRAY(Conflict!$C$8),0)),NA())</f>
        <v>9.0422644232312077</v>
      </c>
      <c r="X134" s="50"/>
      <c r="Y134" s="25">
        <f ca="1">IFERROR(INDEX(Health!$H$8:$H$225,MATCH($C134,_xlfn.ANCHORARRAY(Health!$C$8),0)),NA())</f>
        <v>7.7201166180758003</v>
      </c>
      <c r="Z134" s="25">
        <f ca="1">IFERROR(INDEX(Food!$H$8:$H$225,MATCH($C134,_xlfn.ANCHORARRAY(Food!$C$8),0)),NA())</f>
        <v>7.5796178343948997</v>
      </c>
      <c r="AA134" s="25">
        <f ca="1">IFERROR(INDEX(Macro!$H$8:$H$225,MATCH($C134,_xlfn.ANCHORARRAY(Macro!$C$8),0)),NA())</f>
        <v>7.0318508307335099</v>
      </c>
      <c r="AB134" s="25">
        <f ca="1">IFERROR(INDEX(Socioeconomic!$H$8:$H$225,MATCH($C134,_xlfn.ANCHORARRAY(Socioeconomic!$C$8),0)),NA())</f>
        <v>9.8571428571428505</v>
      </c>
      <c r="AC134" s="25">
        <f ca="1">IFERROR(INDEX('Natural Hazard'!$H$8:$H$225,MATCH($C134,_xlfn.ANCHORARRAY('Natural Hazard'!$C$8),0)),NA())</f>
        <v>5.3333333333333304</v>
      </c>
      <c r="AD134" s="25">
        <f ca="1">IFERROR(INDEX(Conflict!$H$8:$H$225,MATCH($C134,_xlfn.ANCHORARRAY(Conflict!$C$8),0)),NA())</f>
        <v>10</v>
      </c>
      <c r="AE134" s="50"/>
      <c r="AF134" s="25">
        <f ca="1">IFERROR(INDEX(Health!$I$8:$I$225,MATCH($C134,_xlfn.ANCHORARRAY(Health!$C$8),0)),NA())</f>
        <v>0</v>
      </c>
      <c r="AG134" s="25">
        <f ca="1">IFERROR(INDEX(Food!$I$8:$I$225,MATCH($C134,_xlfn.ANCHORARRAY(Food!$C$8),0)),NA())</f>
        <v>10</v>
      </c>
      <c r="AH134" s="25">
        <f ca="1">IFERROR(INDEX(Macro!$I$8:$I$225,MATCH($C134,_xlfn.ANCHORARRAY(Macro!$C$8),0)),NA())</f>
        <v>0</v>
      </c>
      <c r="AI134" s="25">
        <f ca="1">IFERROR(INDEX(Socioeconomic!$I$8:$I$225,MATCH($C134,_xlfn.ANCHORARRAY(Socioeconomic!$C$8),0)),NA())</f>
        <v>4.1288026468099996</v>
      </c>
      <c r="AJ134" s="25">
        <f ca="1">IFERROR(INDEX('Natural Hazard'!$I$8:$I$225,MATCH($C134,_xlfn.ANCHORARRAY('Natural Hazard'!$C$8),0)),NA())</f>
        <v>0</v>
      </c>
      <c r="AK134" s="25">
        <f ca="1">IFERROR(INDEX(Conflict!$I$8:$I$225,MATCH($C134,_xlfn.ANCHORARRAY(Conflict!$C$8),0)),NA())</f>
        <v>8.1762545899632801</v>
      </c>
      <c r="AL134" s="49"/>
      <c r="AM134" s="25">
        <f>IFERROR(INDEX('Data Reliability'!$G$6:$G$409,MATCH($C134,'Data Reliability'!$E$6:$E$409,0)),NA())</f>
        <v>8.3333333333333301E-2</v>
      </c>
      <c r="AN134" s="25">
        <f>IFERROR(INDEX('Data Reliability'!$H$6:$H$409,MATCH($C134,'Data Reliability'!$E$6:$E$409,0)),NA())</f>
        <v>0.44722222222222202</v>
      </c>
    </row>
    <row r="135" spans="2:40" x14ac:dyDescent="0.2">
      <c r="B135" s="28" t="s">
        <v>219</v>
      </c>
      <c r="C135" s="28" t="s">
        <v>220</v>
      </c>
      <c r="D135" s="28" t="s">
        <v>434</v>
      </c>
      <c r="E135" s="28" t="s">
        <v>409</v>
      </c>
      <c r="F135" s="206">
        <f ca="1">MATCH($C135,_xlfn.ANCHORARRAY(Health!$C$8),0)</f>
        <v>130</v>
      </c>
      <c r="G135" s="22" cm="1">
        <f t="array" aca="1" ref="G135" ca="1">IF(Parameters!$D$31, SUM(IF(ISNUMBER(R135:W135),(IF(R135:W135&gt;=Parameters!$D$37,1,"")),""))+0.5*(SUM(IF(ISNUMBER(R135:W135),(IF(R135:W135&gt;=Parameters!$D$38,1,"")),""))-SUM(IF(ISNUMBER(R135:W135),(IF(R135:W135&gt;=Parameters!$D$37,1,"")),""))),0) +
   IF(Parameters!$D$32,SUM(IF(ISNUMBER(R135:W135),(IF(R135:W135&gt;=Parameters!$D$41,1,"")),"")),0) +
   IF(Parameters!$D$33,AVERAGE(IF(ISNUMBER(R135:W135),R135:W135)),0) +
   IF(Parameters!$D$34,IF(OR(IF(ISNUMBER(R135:W135),R135:W135)=0),0,GEOMEAN(IF(ISNUMBER(R135:W135),R135:W135))),0)</f>
        <v>0</v>
      </c>
      <c r="H135" s="23">
        <f t="shared" ca="1" si="12"/>
        <v>0</v>
      </c>
      <c r="I135" s="116" t="str">
        <f t="shared" si="13"/>
        <v>!</v>
      </c>
      <c r="J135" s="22" cm="1">
        <f t="array" aca="1" ref="J135" ca="1">IF(Parameters!$D$31, SUM(IF(ISNUMBER(Y135:AD135),(IF(Y135:AD135&gt;=Parameters!$D$41,1,"")),""))+0.5*(SUM(IF(ISNUMBER(Y135:AD135),(IF(Y135:AD135&gt;=Parameters!$D$42,1,"")),""))-SUM(IF(ISNUMBER(Y135:AD135),(IF(Y135:AD135&gt;=Parameters!$D$41,1,"")),""))),0) +
   IF(Parameters!$D$32,SUM(IF(ISNUMBER(Y135:AD135),(IF(Y135:AD135&gt;=Parameters!$D$41,1,"")),"")),0) +
   IF(Parameters!$D$33,AVERAGE(IF(ISNUMBER(Y135:AD135),Y135:AD135)),0) +
   IF(Parameters!$D$34,IF(OR(IF(ISNUMBER(Y135:AD135),Y135:AD135)=0),0,GEOMEAN(IF(ISNUMBER(Y135:AD135),Y135:AD135))),0)</f>
        <v>0</v>
      </c>
      <c r="K135" s="23">
        <f t="shared" ca="1" si="14"/>
        <v>0</v>
      </c>
      <c r="L135" s="116" t="str">
        <f t="shared" si="15"/>
        <v/>
      </c>
      <c r="M135" s="21" cm="1">
        <f t="array" aca="1" ref="M135" ca="1">IF(Parameters!$D$31, SUM(IF(ISNUMBER(AF135:AK135),(IF(AF135:AK135&gt;=Parameters!$D$41,1,"")),""))+0.5*(SUM(IF(ISNUMBER(AF135:AK135),(IF(AF135:AK135&gt;=Parameters!$D$42,1,"")),""))-SUM(IF(ISNUMBER(AF135:AK135),(IF(AF135:AK135&gt;=Parameters!$D$41,1,"")),""))),0) +
   IF(Parameters!$D$32,SUM(IF(ISNUMBER(AF135:AK135),(IF(AF135:AK135&gt;=Parameters!$D$41,1,"")),"")),0) +
   IF(Parameters!$D$33,AVERAGE(IF(ISNUMBER(AF135:AK135),AF135:AK135)),0) +
   IF(Parameters!$D$34,IF(OR(IF(ISNUMBER(AF135:AK135),AF135:AK135)=0),0,GEOMEAN(IF(ISNUMBER(AF135:AK135),AF135:AK135))),0)</f>
        <v>0</v>
      </c>
      <c r="N135" s="23">
        <f t="shared" ca="1" si="16"/>
        <v>0</v>
      </c>
      <c r="O135" s="116" t="str">
        <f t="shared" si="17"/>
        <v>!</v>
      </c>
      <c r="P135" s="24"/>
      <c r="Q135" s="49"/>
      <c r="R135" s="25">
        <f ca="1">IFERROR(INDEX(Health!$G$8:$G$225,MATCH($C135,_xlfn.ANCHORARRAY(Health!$C$8),0)),NA())</f>
        <v>0</v>
      </c>
      <c r="S135" s="25">
        <f ca="1">IFERROR(INDEX(Food!$G$8:$G$225,MATCH($C135,_xlfn.ANCHORARRAY(Food!$C$8),0)),NA())</f>
        <v>0</v>
      </c>
      <c r="T135" s="25">
        <f ca="1">IFERROR(INDEX(Macro!$G$8:$G$225,MATCH($C135,_xlfn.ANCHORARRAY(Macro!$C$8),0)),NA())</f>
        <v>0.12004658588372906</v>
      </c>
      <c r="U135" s="25">
        <f ca="1">IFERROR(INDEX(Socioeconomic!$G$8:$G$225,MATCH($C135,_xlfn.ANCHORARRAY(Socioeconomic!$C$8),0)),NA())</f>
        <v>0</v>
      </c>
      <c r="V135" s="25">
        <f ca="1">IFERROR(INDEX('Natural Hazard'!$G$8:$G$225,MATCH($C135,_xlfn.ANCHORARRAY('Natural Hazard'!$C$8),0)),NA())</f>
        <v>0</v>
      </c>
      <c r="W135" s="25">
        <f ca="1">IFERROR(INDEX(Conflict!$G$8:$G$225,MATCH($C135,_xlfn.ANCHORARRAY(Conflict!$C$8),0)),NA())</f>
        <v>0</v>
      </c>
      <c r="X135" s="50"/>
      <c r="Y135" s="25">
        <f ca="1">IFERROR(INDEX(Health!$H$8:$H$225,MATCH($C135,_xlfn.ANCHORARRAY(Health!$C$8),0)),NA())</f>
        <v>4.4548104956268197</v>
      </c>
      <c r="Z135" s="25">
        <f ca="1">IFERROR(INDEX(Food!$H$8:$H$225,MATCH($C135,_xlfn.ANCHORARRAY(Food!$C$8),0)),NA())</f>
        <v>0</v>
      </c>
      <c r="AA135" s="25">
        <f ca="1">IFERROR(INDEX(Macro!$H$8:$H$225,MATCH($C135,_xlfn.ANCHORARRAY(Macro!$C$8),0)),NA())</f>
        <v>3.86950107620442E-3</v>
      </c>
      <c r="AB135" s="25">
        <f ca="1">IFERROR(INDEX(Socioeconomic!$H$8:$H$225,MATCH($C135,_xlfn.ANCHORARRAY(Socioeconomic!$C$8),0)),NA())</f>
        <v>0.85714285714285499</v>
      </c>
      <c r="AC135" s="25">
        <f ca="1">IFERROR(INDEX('Natural Hazard'!$H$8:$H$225,MATCH($C135,_xlfn.ANCHORARRAY('Natural Hazard'!$C$8),0)),NA())</f>
        <v>2.5</v>
      </c>
      <c r="AD135" s="25">
        <f ca="1">IFERROR(INDEX(Conflict!$H$8:$H$225,MATCH($C135,_xlfn.ANCHORARRAY(Conflict!$C$8),0)),NA())</f>
        <v>0</v>
      </c>
      <c r="AE135" s="50"/>
      <c r="AF135" s="25">
        <f ca="1">IFERROR(INDEX(Health!$I$8:$I$225,MATCH($C135,_xlfn.ANCHORARRAY(Health!$C$8),0)),NA())</f>
        <v>0</v>
      </c>
      <c r="AG135" s="25" t="e">
        <f ca="1">IFERROR(INDEX(Food!$I$8:$I$225,MATCH($C135,_xlfn.ANCHORARRAY(Food!$C$8),0)),NA())</f>
        <v>#N/A</v>
      </c>
      <c r="AH135" s="25">
        <f ca="1">IFERROR(INDEX(Macro!$I$8:$I$225,MATCH($C135,_xlfn.ANCHORARRAY(Macro!$C$8),0)),NA())</f>
        <v>3.7242999804190302</v>
      </c>
      <c r="AI135" s="25">
        <f ca="1">IFERROR(INDEX(Socioeconomic!$I$8:$I$225,MATCH($C135,_xlfn.ANCHORARRAY(Socioeconomic!$C$8),0)),NA())</f>
        <v>0</v>
      </c>
      <c r="AJ135" s="25">
        <f ca="1">IFERROR(INDEX('Natural Hazard'!$I$8:$I$225,MATCH($C135,_xlfn.ANCHORARRAY('Natural Hazard'!$C$8),0)),NA())</f>
        <v>0</v>
      </c>
      <c r="AK135" s="25">
        <f ca="1">IFERROR(INDEX(Conflict!$I$8:$I$225,MATCH($C135,_xlfn.ANCHORARRAY(Conflict!$C$8),0)),NA())</f>
        <v>0</v>
      </c>
      <c r="AL135" s="49"/>
      <c r="AM135" s="25">
        <f>IFERROR(INDEX('Data Reliability'!$G$6:$G$409,MATCH($C135,'Data Reliability'!$E$6:$E$409,0)),NA())</f>
        <v>0.16666666666666699</v>
      </c>
      <c r="AN135" s="25">
        <f>IFERROR(INDEX('Data Reliability'!$H$6:$H$409,MATCH($C135,'Data Reliability'!$E$6:$E$409,0)),NA())</f>
        <v>0.625</v>
      </c>
    </row>
    <row r="136" spans="2:40" x14ac:dyDescent="0.2">
      <c r="B136" s="28" t="s">
        <v>221</v>
      </c>
      <c r="C136" s="28" t="s">
        <v>222</v>
      </c>
      <c r="D136" s="28" t="s">
        <v>436</v>
      </c>
      <c r="E136" s="28" t="s">
        <v>429</v>
      </c>
      <c r="F136" s="206">
        <f ca="1">MATCH($C136,_xlfn.ANCHORARRAY(Health!$C$8),0)</f>
        <v>131</v>
      </c>
      <c r="G136" s="22" cm="1">
        <f t="array" aca="1" ref="G136" ca="1">IF(Parameters!$D$31, SUM(IF(ISNUMBER(R136:W136),(IF(R136:W136&gt;=Parameters!$D$37,1,"")),""))+0.5*(SUM(IF(ISNUMBER(R136:W136),(IF(R136:W136&gt;=Parameters!$D$38,1,"")),""))-SUM(IF(ISNUMBER(R136:W136),(IF(R136:W136&gt;=Parameters!$D$37,1,"")),""))),0) +
   IF(Parameters!$D$32,SUM(IF(ISNUMBER(R136:W136),(IF(R136:W136&gt;=Parameters!$D$41,1,"")),"")),0) +
   IF(Parameters!$D$33,AVERAGE(IF(ISNUMBER(R136:W136),R136:W136)),0) +
   IF(Parameters!$D$34,IF(OR(IF(ISNUMBER(R136:W136),R136:W136)=0),0,GEOMEAN(IF(ISNUMBER(R136:W136),R136:W136))),0)</f>
        <v>2.5</v>
      </c>
      <c r="H136" s="23">
        <f t="shared" ca="1" si="12"/>
        <v>2.5</v>
      </c>
      <c r="I136" s="116" t="str">
        <f t="shared" si="13"/>
        <v/>
      </c>
      <c r="J136" s="22" cm="1">
        <f t="array" aca="1" ref="J136" ca="1">IF(Parameters!$D$31, SUM(IF(ISNUMBER(Y136:AD136),(IF(Y136:AD136&gt;=Parameters!$D$41,1,"")),""))+0.5*(SUM(IF(ISNUMBER(Y136:AD136),(IF(Y136:AD136&gt;=Parameters!$D$42,1,"")),""))-SUM(IF(ISNUMBER(Y136:AD136),(IF(Y136:AD136&gt;=Parameters!$D$41,1,"")),""))),0) +
   IF(Parameters!$D$32,SUM(IF(ISNUMBER(Y136:AD136),(IF(Y136:AD136&gt;=Parameters!$D$41,1,"")),"")),0) +
   IF(Parameters!$D$33,AVERAGE(IF(ISNUMBER(Y136:AD136),Y136:AD136)),0) +
   IF(Parameters!$D$34,IF(OR(IF(ISNUMBER(Y136:AD136),Y136:AD136)=0),0,GEOMEAN(IF(ISNUMBER(Y136:AD136),Y136:AD136))),0)</f>
        <v>3</v>
      </c>
      <c r="K136" s="23">
        <f t="shared" ca="1" si="14"/>
        <v>3</v>
      </c>
      <c r="L136" s="116" t="str">
        <f t="shared" si="15"/>
        <v/>
      </c>
      <c r="M136" s="21" cm="1">
        <f t="array" aca="1" ref="M136" ca="1">IF(Parameters!$D$31, SUM(IF(ISNUMBER(AF136:AK136),(IF(AF136:AK136&gt;=Parameters!$D$41,1,"")),""))+0.5*(SUM(IF(ISNUMBER(AF136:AK136),(IF(AF136:AK136&gt;=Parameters!$D$42,1,"")),""))-SUM(IF(ISNUMBER(AF136:AK136),(IF(AF136:AK136&gt;=Parameters!$D$41,1,"")),""))),0) +
   IF(Parameters!$D$32,SUM(IF(ISNUMBER(AF136:AK136),(IF(AF136:AK136&gt;=Parameters!$D$41,1,"")),"")),0) +
   IF(Parameters!$D$33,AVERAGE(IF(ISNUMBER(AF136:AK136),AF136:AK136)),0) +
   IF(Parameters!$D$34,IF(OR(IF(ISNUMBER(AF136:AK136),AF136:AK136)=0),0,GEOMEAN(IF(ISNUMBER(AF136:AK136),AF136:AK136))),0)</f>
        <v>2.5</v>
      </c>
      <c r="N136" s="23">
        <f t="shared" ca="1" si="16"/>
        <v>2.5</v>
      </c>
      <c r="O136" s="116" t="str">
        <f t="shared" si="17"/>
        <v>!</v>
      </c>
      <c r="P136" s="24"/>
      <c r="Q136" s="49"/>
      <c r="R136" s="25">
        <f ca="1">IFERROR(INDEX(Health!$G$8:$G$225,MATCH($C136,_xlfn.ANCHORARRAY(Health!$C$8),0)),NA())</f>
        <v>0</v>
      </c>
      <c r="S136" s="25">
        <f ca="1">IFERROR(INDEX(Food!$G$8:$G$225,MATCH($C136,_xlfn.ANCHORARRAY(Food!$C$8),0)),NA())</f>
        <v>6.4424762994176517</v>
      </c>
      <c r="T136" s="25">
        <f ca="1">IFERROR(INDEX(Macro!$G$8:$G$225,MATCH($C136,_xlfn.ANCHORARRAY(Macro!$C$8),0)),NA())</f>
        <v>3.4090728773064662</v>
      </c>
      <c r="U136" s="25">
        <f ca="1">IFERROR(INDEX(Socioeconomic!$G$8:$G$225,MATCH($C136,_xlfn.ANCHORARRAY(Socioeconomic!$C$8),0)),NA())</f>
        <v>8.5356395693083709</v>
      </c>
      <c r="V136" s="25">
        <f ca="1">IFERROR(INDEX('Natural Hazard'!$G$8:$G$225,MATCH($C136,_xlfn.ANCHORARRAY('Natural Hazard'!$C$8),0)),NA())</f>
        <v>0</v>
      </c>
      <c r="W136" s="25">
        <f ca="1">IFERROR(INDEX(Conflict!$G$8:$G$225,MATCH($C136,_xlfn.ANCHORARRAY(Conflict!$C$8),0)),NA())</f>
        <v>10</v>
      </c>
      <c r="X136" s="50"/>
      <c r="Y136" s="25">
        <f ca="1">IFERROR(INDEX(Health!$H$8:$H$225,MATCH($C136,_xlfn.ANCHORARRAY(Health!$C$8),0)),NA())</f>
        <v>5.0087463556851297</v>
      </c>
      <c r="Z136" s="25">
        <f ca="1">IFERROR(INDEX(Food!$H$8:$H$225,MATCH($C136,_xlfn.ANCHORARRAY(Food!$C$8),0)),NA())</f>
        <v>5.9293572669368801</v>
      </c>
      <c r="AA136" s="25">
        <f ca="1">IFERROR(INDEX(Macro!$H$8:$H$225,MATCH($C136,_xlfn.ANCHORARRAY(Macro!$C$8),0)),NA())</f>
        <v>9.5421896539215005</v>
      </c>
      <c r="AB136" s="25">
        <f ca="1">IFERROR(INDEX(Socioeconomic!$H$8:$H$225,MATCH($C136,_xlfn.ANCHORARRAY(Socioeconomic!$C$8),0)),NA())</f>
        <v>7.2857142857142803</v>
      </c>
      <c r="AC136" s="25">
        <f ca="1">IFERROR(INDEX('Natural Hazard'!$H$8:$H$225,MATCH($C136,_xlfn.ANCHORARRAY('Natural Hazard'!$C$8),0)),NA())</f>
        <v>10</v>
      </c>
      <c r="AD136" s="25">
        <f ca="1">IFERROR(INDEX(Conflict!$H$8:$H$225,MATCH($C136,_xlfn.ANCHORARRAY(Conflict!$C$8),0)),NA())</f>
        <v>10</v>
      </c>
      <c r="AE136" s="50"/>
      <c r="AF136" s="25">
        <f ca="1">IFERROR(INDEX(Health!$I$8:$I$225,MATCH($C136,_xlfn.ANCHORARRAY(Health!$C$8),0)),NA())</f>
        <v>0</v>
      </c>
      <c r="AG136" s="25">
        <f ca="1">IFERROR(INDEX(Food!$I$8:$I$225,MATCH($C136,_xlfn.ANCHORARRAY(Food!$C$8),0)),NA())</f>
        <v>7</v>
      </c>
      <c r="AH136" s="25">
        <f ca="1">IFERROR(INDEX(Macro!$I$8:$I$225,MATCH($C136,_xlfn.ANCHORARRAY(Macro!$C$8),0)),NA())</f>
        <v>1.2179361660465899</v>
      </c>
      <c r="AI136" s="25">
        <f ca="1">IFERROR(INDEX(Socioeconomic!$I$8:$I$225,MATCH($C136,_xlfn.ANCHORARRAY(Socioeconomic!$C$8),0)),NA())</f>
        <v>10</v>
      </c>
      <c r="AJ136" s="25">
        <f ca="1">IFERROR(INDEX('Natural Hazard'!$I$8:$I$225,MATCH($C136,_xlfn.ANCHORARRAY('Natural Hazard'!$C$8),0)),NA())</f>
        <v>0</v>
      </c>
      <c r="AK136" s="25">
        <f ca="1">IFERROR(INDEX(Conflict!$I$8:$I$225,MATCH($C136,_xlfn.ANCHORARRAY(Conflict!$C$8),0)),NA())</f>
        <v>10</v>
      </c>
      <c r="AL136" s="49"/>
      <c r="AM136" s="25">
        <f>IFERROR(INDEX('Data Reliability'!$G$6:$G$409,MATCH($C136,'Data Reliability'!$E$6:$E$409,0)),NA())</f>
        <v>8.3333333333333301E-2</v>
      </c>
      <c r="AN136" s="25">
        <f>IFERROR(INDEX('Data Reliability'!$H$6:$H$409,MATCH($C136,'Data Reliability'!$E$6:$E$409,0)),NA())</f>
        <v>0.38055555555555598</v>
      </c>
    </row>
    <row r="137" spans="2:40" x14ac:dyDescent="0.2">
      <c r="B137" s="28" t="s">
        <v>223</v>
      </c>
      <c r="C137" s="28" t="s">
        <v>224</v>
      </c>
      <c r="D137" s="28" t="s">
        <v>433</v>
      </c>
      <c r="E137" s="28" t="s">
        <v>430</v>
      </c>
      <c r="F137" s="206">
        <f ca="1">MATCH($C137,_xlfn.ANCHORARRAY(Health!$C$8),0)</f>
        <v>132</v>
      </c>
      <c r="G137" s="22" cm="1">
        <f t="array" aca="1" ref="G137" ca="1">IF(Parameters!$D$31, SUM(IF(ISNUMBER(R137:W137),(IF(R137:W137&gt;=Parameters!$D$37,1,"")),""))+0.5*(SUM(IF(ISNUMBER(R137:W137),(IF(R137:W137&gt;=Parameters!$D$38,1,"")),""))-SUM(IF(ISNUMBER(R137:W137),(IF(R137:W137&gt;=Parameters!$D$37,1,"")),""))),0) +
   IF(Parameters!$D$32,SUM(IF(ISNUMBER(R137:W137),(IF(R137:W137&gt;=Parameters!$D$41,1,"")),"")),0) +
   IF(Parameters!$D$33,AVERAGE(IF(ISNUMBER(R137:W137),R137:W137)),0) +
   IF(Parameters!$D$34,IF(OR(IF(ISNUMBER(R137:W137),R137:W137)=0),0,GEOMEAN(IF(ISNUMBER(R137:W137),R137:W137))),0)</f>
        <v>0</v>
      </c>
      <c r="H137" s="23">
        <f t="shared" ca="1" si="12"/>
        <v>0</v>
      </c>
      <c r="I137" s="116" t="str">
        <f t="shared" si="13"/>
        <v>!</v>
      </c>
      <c r="J137" s="22" cm="1">
        <f t="array" aca="1" ref="J137" ca="1">IF(Parameters!$D$31, SUM(IF(ISNUMBER(Y137:AD137),(IF(Y137:AD137&gt;=Parameters!$D$41,1,"")),""))+0.5*(SUM(IF(ISNUMBER(Y137:AD137),(IF(Y137:AD137&gt;=Parameters!$D$42,1,"")),""))-SUM(IF(ISNUMBER(Y137:AD137),(IF(Y137:AD137&gt;=Parameters!$D$41,1,"")),""))),0) +
   IF(Parameters!$D$32,SUM(IF(ISNUMBER(Y137:AD137),(IF(Y137:AD137&gt;=Parameters!$D$41,1,"")),"")),0) +
   IF(Parameters!$D$33,AVERAGE(IF(ISNUMBER(Y137:AD137),Y137:AD137)),0) +
   IF(Parameters!$D$34,IF(OR(IF(ISNUMBER(Y137:AD137),Y137:AD137)=0),0,GEOMEAN(IF(ISNUMBER(Y137:AD137),Y137:AD137))),0)</f>
        <v>0</v>
      </c>
      <c r="K137" s="23">
        <f t="shared" ca="1" si="14"/>
        <v>0</v>
      </c>
      <c r="L137" s="116" t="str">
        <f t="shared" si="15"/>
        <v/>
      </c>
      <c r="M137" s="21" cm="1">
        <f t="array" aca="1" ref="M137" ca="1">IF(Parameters!$D$31, SUM(IF(ISNUMBER(AF137:AK137),(IF(AF137:AK137&gt;=Parameters!$D$41,1,"")),""))+0.5*(SUM(IF(ISNUMBER(AF137:AK137),(IF(AF137:AK137&gt;=Parameters!$D$42,1,"")),""))-SUM(IF(ISNUMBER(AF137:AK137),(IF(AF137:AK137&gt;=Parameters!$D$41,1,"")),""))),0) +
   IF(Parameters!$D$32,SUM(IF(ISNUMBER(AF137:AK137),(IF(AF137:AK137&gt;=Parameters!$D$41,1,"")),"")),0) +
   IF(Parameters!$D$33,AVERAGE(IF(ISNUMBER(AF137:AK137),AF137:AK137)),0) +
   IF(Parameters!$D$34,IF(OR(IF(ISNUMBER(AF137:AK137),AF137:AK137)=0),0,GEOMEAN(IF(ISNUMBER(AF137:AK137),AF137:AK137))),0)</f>
        <v>0</v>
      </c>
      <c r="N137" s="23">
        <f t="shared" ca="1" si="16"/>
        <v>0</v>
      </c>
      <c r="O137" s="116" t="str">
        <f t="shared" si="17"/>
        <v>!</v>
      </c>
      <c r="P137" s="24"/>
      <c r="Q137" s="49"/>
      <c r="R137" s="25">
        <f ca="1">IFERROR(INDEX(Health!$G$8:$G$225,MATCH($C137,_xlfn.ANCHORARRAY(Health!$C$8),0)),NA())</f>
        <v>0</v>
      </c>
      <c r="S137" s="25">
        <f ca="1">IFERROR(INDEX(Food!$G$8:$G$225,MATCH($C137,_xlfn.ANCHORARRAY(Food!$C$8),0)),NA())</f>
        <v>0</v>
      </c>
      <c r="T137" s="25">
        <f ca="1">IFERROR(INDEX(Macro!$G$8:$G$225,MATCH($C137,_xlfn.ANCHORARRAY(Macro!$C$8),0)),NA())</f>
        <v>3.7940022510791542</v>
      </c>
      <c r="U137" s="25">
        <f ca="1">IFERROR(INDEX(Socioeconomic!$G$8:$G$225,MATCH($C137,_xlfn.ANCHORARRAY(Socioeconomic!$C$8),0)),NA())</f>
        <v>0</v>
      </c>
      <c r="V137" s="25">
        <f ca="1">IFERROR(INDEX('Natural Hazard'!$G$8:$G$225,MATCH($C137,_xlfn.ANCHORARRAY('Natural Hazard'!$C$8),0)),NA())</f>
        <v>0</v>
      </c>
      <c r="W137" s="25">
        <f ca="1">IFERROR(INDEX(Conflict!$G$8:$G$225,MATCH($C137,_xlfn.ANCHORARRAY(Conflict!$C$8),0)),NA())</f>
        <v>0</v>
      </c>
      <c r="X137" s="50"/>
      <c r="Y137" s="25">
        <f ca="1">IFERROR(INDEX(Health!$H$8:$H$225,MATCH($C137,_xlfn.ANCHORARRAY(Health!$C$8),0)),NA())</f>
        <v>3.3177842565597602</v>
      </c>
      <c r="Z137" s="25">
        <f ca="1">IFERROR(INDEX(Food!$H$8:$H$225,MATCH($C137,_xlfn.ANCHORARRAY(Food!$C$8),0)),NA())</f>
        <v>1.1722488038277501</v>
      </c>
      <c r="AA137" s="25">
        <f ca="1">IFERROR(INDEX(Macro!$H$8:$H$225,MATCH($C137,_xlfn.ANCHORARRAY(Macro!$C$8),0)),NA())</f>
        <v>5.1696534378098598</v>
      </c>
      <c r="AB137" s="25">
        <f ca="1">IFERROR(INDEX(Socioeconomic!$H$8:$H$225,MATCH($C137,_xlfn.ANCHORARRAY(Socioeconomic!$C$8),0)),NA())</f>
        <v>3.1428571428571401</v>
      </c>
      <c r="AC137" s="25">
        <f ca="1">IFERROR(INDEX('Natural Hazard'!$H$8:$H$225,MATCH($C137,_xlfn.ANCHORARRAY('Natural Hazard'!$C$8),0)),NA())</f>
        <v>5.1666666666666599</v>
      </c>
      <c r="AD137" s="25">
        <f ca="1">IFERROR(INDEX(Conflict!$H$8:$H$225,MATCH($C137,_xlfn.ANCHORARRAY(Conflict!$C$8),0)),NA())</f>
        <v>0</v>
      </c>
      <c r="AE137" s="50"/>
      <c r="AF137" s="25">
        <f ca="1">IFERROR(INDEX(Health!$I$8:$I$225,MATCH($C137,_xlfn.ANCHORARRAY(Health!$C$8),0)),NA())</f>
        <v>0</v>
      </c>
      <c r="AG137" s="25" t="e">
        <f ca="1">IFERROR(INDEX(Food!$I$8:$I$225,MATCH($C137,_xlfn.ANCHORARRAY(Food!$C$8),0)),NA())</f>
        <v>#N/A</v>
      </c>
      <c r="AH137" s="25">
        <f ca="1">IFERROR(INDEX(Macro!$I$8:$I$225,MATCH($C137,_xlfn.ANCHORARRAY(Macro!$C$8),0)),NA())</f>
        <v>2.7844135500293699</v>
      </c>
      <c r="AI137" s="25" t="e">
        <f ca="1">IFERROR(INDEX(Socioeconomic!$I$8:$I$225,MATCH($C137,_xlfn.ANCHORARRAY(Socioeconomic!$C$8),0)),NA())</f>
        <v>#N/A</v>
      </c>
      <c r="AJ137" s="25">
        <f ca="1">IFERROR(INDEX('Natural Hazard'!$I$8:$I$225,MATCH($C137,_xlfn.ANCHORARRAY('Natural Hazard'!$C$8),0)),NA())</f>
        <v>0</v>
      </c>
      <c r="AK137" s="25">
        <f ca="1">IFERROR(INDEX(Conflict!$I$8:$I$225,MATCH($C137,_xlfn.ANCHORARRAY(Conflict!$C$8),0)),NA())</f>
        <v>0</v>
      </c>
      <c r="AL137" s="49"/>
      <c r="AM137" s="25">
        <f>IFERROR(INDEX('Data Reliability'!$G$6:$G$409,MATCH($C137,'Data Reliability'!$E$6:$E$409,0)),NA())</f>
        <v>0.16666666666666699</v>
      </c>
      <c r="AN137" s="25">
        <f>IFERROR(INDEX('Data Reliability'!$H$6:$H$409,MATCH($C137,'Data Reliability'!$E$6:$E$409,0)),NA())</f>
        <v>0.63333333333333297</v>
      </c>
    </row>
    <row r="138" spans="2:40" x14ac:dyDescent="0.2">
      <c r="B138" s="28" t="s">
        <v>225</v>
      </c>
      <c r="C138" s="28" t="s">
        <v>226</v>
      </c>
      <c r="D138" s="28" t="s">
        <v>436</v>
      </c>
      <c r="E138" s="28" t="s">
        <v>430</v>
      </c>
      <c r="F138" s="206">
        <f ca="1">MATCH($C138,_xlfn.ANCHORARRAY(Health!$C$8),0)</f>
        <v>133</v>
      </c>
      <c r="G138" s="22" cm="1">
        <f t="array" aca="1" ref="G138" ca="1">IF(Parameters!$D$31, SUM(IF(ISNUMBER(R138:W138),(IF(R138:W138&gt;=Parameters!$D$37,1,"")),""))+0.5*(SUM(IF(ISNUMBER(R138:W138),(IF(R138:W138&gt;=Parameters!$D$38,1,"")),""))-SUM(IF(ISNUMBER(R138:W138),(IF(R138:W138&gt;=Parameters!$D$37,1,"")),""))),0) +
   IF(Parameters!$D$32,SUM(IF(ISNUMBER(R138:W138),(IF(R138:W138&gt;=Parameters!$D$41,1,"")),"")),0) +
   IF(Parameters!$D$33,AVERAGE(IF(ISNUMBER(R138:W138),R138:W138)),0) +
   IF(Parameters!$D$34,IF(OR(IF(ISNUMBER(R138:W138),R138:W138)=0),0,GEOMEAN(IF(ISNUMBER(R138:W138),R138:W138))),0)</f>
        <v>1.5</v>
      </c>
      <c r="H138" s="23">
        <f t="shared" ca="1" si="12"/>
        <v>1.5</v>
      </c>
      <c r="I138" s="116" t="str">
        <f t="shared" si="13"/>
        <v>!</v>
      </c>
      <c r="J138" s="22" cm="1">
        <f t="array" aca="1" ref="J138" ca="1">IF(Parameters!$D$31, SUM(IF(ISNUMBER(Y138:AD138),(IF(Y138:AD138&gt;=Parameters!$D$41,1,"")),""))+0.5*(SUM(IF(ISNUMBER(Y138:AD138),(IF(Y138:AD138&gt;=Parameters!$D$42,1,"")),""))-SUM(IF(ISNUMBER(Y138:AD138),(IF(Y138:AD138&gt;=Parameters!$D$41,1,"")),""))),0) +
   IF(Parameters!$D$32,SUM(IF(ISNUMBER(Y138:AD138),(IF(Y138:AD138&gt;=Parameters!$D$41,1,"")),"")),0) +
   IF(Parameters!$D$33,AVERAGE(IF(ISNUMBER(Y138:AD138),Y138:AD138)),0) +
   IF(Parameters!$D$34,IF(OR(IF(ISNUMBER(Y138:AD138),Y138:AD138)=0),0,GEOMEAN(IF(ISNUMBER(Y138:AD138),Y138:AD138))),0)</f>
        <v>0.5</v>
      </c>
      <c r="K138" s="23">
        <f t="shared" ca="1" si="14"/>
        <v>0.5</v>
      </c>
      <c r="L138" s="116" t="str">
        <f t="shared" si="15"/>
        <v/>
      </c>
      <c r="M138" s="21" cm="1">
        <f t="array" aca="1" ref="M138" ca="1">IF(Parameters!$D$31, SUM(IF(ISNUMBER(AF138:AK138),(IF(AF138:AK138&gt;=Parameters!$D$41,1,"")),""))+0.5*(SUM(IF(ISNUMBER(AF138:AK138),(IF(AF138:AK138&gt;=Parameters!$D$42,1,"")),""))-SUM(IF(ISNUMBER(AF138:AK138),(IF(AF138:AK138&gt;=Parameters!$D$41,1,"")),""))),0) +
   IF(Parameters!$D$32,SUM(IF(ISNUMBER(AF138:AK138),(IF(AF138:AK138&gt;=Parameters!$D$41,1,"")),"")),0) +
   IF(Parameters!$D$33,AVERAGE(IF(ISNUMBER(AF138:AK138),AF138:AK138)),0) +
   IF(Parameters!$D$34,IF(OR(IF(ISNUMBER(AF138:AK138),AF138:AK138)=0),0,GEOMEAN(IF(ISNUMBER(AF138:AK138),AF138:AK138))),0)</f>
        <v>2</v>
      </c>
      <c r="N138" s="23">
        <f t="shared" ca="1" si="16"/>
        <v>2</v>
      </c>
      <c r="O138" s="116" t="str">
        <f t="shared" si="17"/>
        <v>!</v>
      </c>
      <c r="P138" s="24"/>
      <c r="Q138" s="49"/>
      <c r="R138" s="25">
        <f ca="1">IFERROR(INDEX(Health!$G$8:$G$225,MATCH($C138,_xlfn.ANCHORARRAY(Health!$C$8),0)),NA())</f>
        <v>0</v>
      </c>
      <c r="S138" s="25">
        <f ca="1">IFERROR(INDEX(Food!$G$8:$G$225,MATCH($C138,_xlfn.ANCHORARRAY(Food!$C$8),0)),NA())</f>
        <v>0</v>
      </c>
      <c r="T138" s="25">
        <f ca="1">IFERROR(INDEX(Macro!$G$8:$G$225,MATCH($C138,_xlfn.ANCHORARRAY(Macro!$C$8),0)),NA())</f>
        <v>2.2773196142162138</v>
      </c>
      <c r="U138" s="25">
        <f ca="1">IFERROR(INDEX(Socioeconomic!$G$8:$G$225,MATCH($C138,_xlfn.ANCHORARRAY(Socioeconomic!$C$8),0)),NA())</f>
        <v>7.0710678118654755</v>
      </c>
      <c r="V138" s="25">
        <f ca="1">IFERROR(INDEX('Natural Hazard'!$G$8:$G$225,MATCH($C138,_xlfn.ANCHORARRAY('Natural Hazard'!$C$8),0)),NA())</f>
        <v>5.627314338711372</v>
      </c>
      <c r="W138" s="25">
        <f ca="1">IFERROR(INDEX(Conflict!$G$8:$G$225,MATCH($C138,_xlfn.ANCHORARRAY(Conflict!$C$8),0)),NA())</f>
        <v>0</v>
      </c>
      <c r="X138" s="50"/>
      <c r="Y138" s="25">
        <f ca="1">IFERROR(INDEX(Health!$H$8:$H$225,MATCH($C138,_xlfn.ANCHORARRAY(Health!$C$8),0)),NA())</f>
        <v>4.2215743440233204</v>
      </c>
      <c r="Z138" s="25">
        <f ca="1">IFERROR(INDEX(Food!$H$8:$H$225,MATCH($C138,_xlfn.ANCHORARRAY(Food!$C$8),0)),NA())</f>
        <v>7.2009569377990399</v>
      </c>
      <c r="AA138" s="25">
        <f ca="1">IFERROR(INDEX(Macro!$H$8:$H$225,MATCH($C138,_xlfn.ANCHORARRAY(Macro!$C$8),0)),NA())</f>
        <v>5.2760647174055002</v>
      </c>
      <c r="AB138" s="25">
        <f ca="1">IFERROR(INDEX(Socioeconomic!$H$8:$H$225,MATCH($C138,_xlfn.ANCHORARRAY(Socioeconomic!$C$8),0)),NA())</f>
        <v>5</v>
      </c>
      <c r="AC138" s="25">
        <f ca="1">IFERROR(INDEX('Natural Hazard'!$H$8:$H$225,MATCH($C138,_xlfn.ANCHORARRAY('Natural Hazard'!$C$8),0)),NA())</f>
        <v>3.1666666666666599</v>
      </c>
      <c r="AD138" s="25">
        <f ca="1">IFERROR(INDEX(Conflict!$H$8:$H$225,MATCH($C138,_xlfn.ANCHORARRAY(Conflict!$C$8),0)),NA())</f>
        <v>0</v>
      </c>
      <c r="AE138" s="50"/>
      <c r="AF138" s="25">
        <f ca="1">IFERROR(INDEX(Health!$I$8:$I$225,MATCH($C138,_xlfn.ANCHORARRAY(Health!$C$8),0)),NA())</f>
        <v>0</v>
      </c>
      <c r="AG138" s="25" t="e">
        <f ca="1">IFERROR(INDEX(Food!$I$8:$I$225,MATCH($C138,_xlfn.ANCHORARRAY(Food!$C$8),0)),NA())</f>
        <v>#N/A</v>
      </c>
      <c r="AH138" s="25">
        <f ca="1">IFERROR(INDEX(Macro!$I$8:$I$225,MATCH($C138,_xlfn.ANCHORARRAY(Macro!$C$8),0)),NA())</f>
        <v>0.98296455844919695</v>
      </c>
      <c r="AI138" s="25">
        <f ca="1">IFERROR(INDEX(Socioeconomic!$I$8:$I$225,MATCH($C138,_xlfn.ANCHORARRAY(Socioeconomic!$C$8),0)),NA())</f>
        <v>10</v>
      </c>
      <c r="AJ138" s="25">
        <f ca="1">IFERROR(INDEX('Natural Hazard'!$I$8:$I$225,MATCH($C138,_xlfn.ANCHORARRAY('Natural Hazard'!$C$8),0)),NA())</f>
        <v>10</v>
      </c>
      <c r="AK138" s="25">
        <f ca="1">IFERROR(INDEX(Conflict!$I$8:$I$225,MATCH($C138,_xlfn.ANCHORARRAY(Conflict!$C$8),0)),NA())</f>
        <v>1.19047619047618</v>
      </c>
      <c r="AL138" s="49"/>
      <c r="AM138" s="25">
        <f>IFERROR(INDEX('Data Reliability'!$G$6:$G$409,MATCH($C138,'Data Reliability'!$E$6:$E$409,0)),NA())</f>
        <v>0.16666666666666699</v>
      </c>
      <c r="AN138" s="25">
        <f>IFERROR(INDEX('Data Reliability'!$H$6:$H$409,MATCH($C138,'Data Reliability'!$E$6:$E$409,0)),NA())</f>
        <v>0.50833333333333297</v>
      </c>
    </row>
    <row r="139" spans="2:40" x14ac:dyDescent="0.2">
      <c r="B139" s="28" t="s">
        <v>756</v>
      </c>
      <c r="C139" s="28" t="s">
        <v>718</v>
      </c>
      <c r="D139" s="28" t="s">
        <v>436</v>
      </c>
      <c r="E139" s="28" t="s">
        <v>409</v>
      </c>
      <c r="F139" s="206">
        <f ca="1">MATCH($C139,_xlfn.ANCHORARRAY(Health!$C$8),0)</f>
        <v>134</v>
      </c>
      <c r="G139" s="22" cm="1">
        <f t="array" aca="1" ref="G139" ca="1">IF(Parameters!$D$31, SUM(IF(ISNUMBER(R139:W139),(IF(R139:W139&gt;=Parameters!$D$37,1,"")),""))+0.5*(SUM(IF(ISNUMBER(R139:W139),(IF(R139:W139&gt;=Parameters!$D$38,1,"")),""))-SUM(IF(ISNUMBER(R139:W139),(IF(R139:W139&gt;=Parameters!$D$37,1,"")),""))),0) +
   IF(Parameters!$D$32,SUM(IF(ISNUMBER(R139:W139),(IF(R139:W139&gt;=Parameters!$D$41,1,"")),"")),0) +
   IF(Parameters!$D$33,AVERAGE(IF(ISNUMBER(R139:W139),R139:W139)),0) +
   IF(Parameters!$D$34,IF(OR(IF(ISNUMBER(R139:W139),R139:W139)=0),0,GEOMEAN(IF(ISNUMBER(R139:W139),R139:W139))),0)</f>
        <v>0</v>
      </c>
      <c r="H139" s="23">
        <f t="shared" ca="1" si="12"/>
        <v>0</v>
      </c>
      <c r="I139" s="116" t="str">
        <f t="shared" si="13"/>
        <v>!!</v>
      </c>
      <c r="J139" s="22" cm="1">
        <f t="array" aca="1" ref="J139" ca="1">IF(Parameters!$D$31, SUM(IF(ISNUMBER(Y139:AD139),(IF(Y139:AD139&gt;=Parameters!$D$41,1,"")),""))+0.5*(SUM(IF(ISNUMBER(Y139:AD139),(IF(Y139:AD139&gt;=Parameters!$D$42,1,"")),""))-SUM(IF(ISNUMBER(Y139:AD139),(IF(Y139:AD139&gt;=Parameters!$D$41,1,"")),""))),0) +
   IF(Parameters!$D$32,SUM(IF(ISNUMBER(Y139:AD139),(IF(Y139:AD139&gt;=Parameters!$D$41,1,"")),"")),0) +
   IF(Parameters!$D$33,AVERAGE(IF(ISNUMBER(Y139:AD139),Y139:AD139)),0) +
   IF(Parameters!$D$34,IF(OR(IF(ISNUMBER(Y139:AD139),Y139:AD139)=0),0,GEOMEAN(IF(ISNUMBER(Y139:AD139),Y139:AD139))),0)</f>
        <v>0</v>
      </c>
      <c r="K139" s="23">
        <f t="shared" ca="1" si="14"/>
        <v>0</v>
      </c>
      <c r="L139" s="116" t="str">
        <f t="shared" si="15"/>
        <v>!!</v>
      </c>
      <c r="M139" s="21" cm="1">
        <f t="array" aca="1" ref="M139" ca="1">IF(Parameters!$D$31, SUM(IF(ISNUMBER(AF139:AK139),(IF(AF139:AK139&gt;=Parameters!$D$41,1,"")),""))+0.5*(SUM(IF(ISNUMBER(AF139:AK139),(IF(AF139:AK139&gt;=Parameters!$D$42,1,"")),""))-SUM(IF(ISNUMBER(AF139:AK139),(IF(AF139:AK139&gt;=Parameters!$D$41,1,"")),""))),0) +
   IF(Parameters!$D$32,SUM(IF(ISNUMBER(AF139:AK139),(IF(AF139:AK139&gt;=Parameters!$D$41,1,"")),"")),0) +
   IF(Parameters!$D$33,AVERAGE(IF(ISNUMBER(AF139:AK139),AF139:AK139)),0) +
   IF(Parameters!$D$34,IF(OR(IF(ISNUMBER(AF139:AK139),AF139:AK139)=0),0,GEOMEAN(IF(ISNUMBER(AF139:AK139),AF139:AK139))),0)</f>
        <v>0</v>
      </c>
      <c r="N139" s="23">
        <f t="shared" ca="1" si="16"/>
        <v>0</v>
      </c>
      <c r="O139" s="116" t="str">
        <f t="shared" si="17"/>
        <v>!!</v>
      </c>
      <c r="P139" s="24"/>
      <c r="Q139" s="49"/>
      <c r="R139" s="25">
        <f ca="1">IFERROR(INDEX(Health!$G$8:$G$225,MATCH($C139,_xlfn.ANCHORARRAY(Health!$C$8),0)),NA())</f>
        <v>0</v>
      </c>
      <c r="S139" s="25" t="e">
        <f ca="1">IFERROR(INDEX(Food!$G$8:$G$225,MATCH($C139,_xlfn.ANCHORARRAY(Food!$C$8),0)),NA())</f>
        <v>#N/A</v>
      </c>
      <c r="T139" s="25" t="e">
        <f ca="1">IFERROR(INDEX(Macro!$G$8:$G$225,MATCH($C139,_xlfn.ANCHORARRAY(Macro!$C$8),0)),NA())</f>
        <v>#N/A</v>
      </c>
      <c r="U139" s="25" t="e">
        <f ca="1">IFERROR(INDEX(Socioeconomic!$G$8:$G$225,MATCH($C139,_xlfn.ANCHORARRAY(Socioeconomic!$C$8),0)),NA())</f>
        <v>#N/A</v>
      </c>
      <c r="V139" s="25">
        <f ca="1">IFERROR(INDEX('Natural Hazard'!$G$8:$G$225,MATCH($C139,_xlfn.ANCHORARRAY('Natural Hazard'!$C$8),0)),NA())</f>
        <v>0</v>
      </c>
      <c r="W139" s="25">
        <f ca="1">IFERROR(INDEX(Conflict!$G$8:$G$225,MATCH($C139,_xlfn.ANCHORARRAY(Conflict!$C$8),0)),NA())</f>
        <v>0</v>
      </c>
      <c r="X139" s="50"/>
      <c r="Y139" s="25" t="e">
        <f ca="1">IFERROR(INDEX(Health!$H$8:$H$225,MATCH($C139,_xlfn.ANCHORARRAY(Health!$C$8),0)),NA())</f>
        <v>#N/A</v>
      </c>
      <c r="Z139" s="25" t="e">
        <f ca="1">IFERROR(INDEX(Food!$H$8:$H$225,MATCH($C139,_xlfn.ANCHORARRAY(Food!$C$8),0)),NA())</f>
        <v>#N/A</v>
      </c>
      <c r="AA139" s="25" t="e">
        <f ca="1">IFERROR(INDEX(Macro!$H$8:$H$225,MATCH($C139,_xlfn.ANCHORARRAY(Macro!$C$8),0)),NA())</f>
        <v>#N/A</v>
      </c>
      <c r="AB139" s="25" t="e">
        <f ca="1">IFERROR(INDEX(Socioeconomic!$H$8:$H$225,MATCH($C139,_xlfn.ANCHORARRAY(Socioeconomic!$C$8),0)),NA())</f>
        <v>#N/A</v>
      </c>
      <c r="AC139" s="25" t="e">
        <f ca="1">IFERROR(INDEX('Natural Hazard'!$H$8:$H$225,MATCH($C139,_xlfn.ANCHORARRAY('Natural Hazard'!$C$8),0)),NA())</f>
        <v>#N/A</v>
      </c>
      <c r="AD139" s="25" t="e">
        <f ca="1">IFERROR(INDEX(Conflict!$H$8:$H$225,MATCH($C139,_xlfn.ANCHORARRAY(Conflict!$C$8),0)),NA())</f>
        <v>#N/A</v>
      </c>
      <c r="AE139" s="50"/>
      <c r="AF139" s="25">
        <f ca="1">IFERROR(INDEX(Health!$I$8:$I$225,MATCH($C139,_xlfn.ANCHORARRAY(Health!$C$8),0)),NA())</f>
        <v>0</v>
      </c>
      <c r="AG139" s="25" t="e">
        <f ca="1">IFERROR(INDEX(Food!$I$8:$I$225,MATCH($C139,_xlfn.ANCHORARRAY(Food!$C$8),0)),NA())</f>
        <v>#N/A</v>
      </c>
      <c r="AH139" s="25" t="e">
        <f ca="1">IFERROR(INDEX(Macro!$I$8:$I$225,MATCH($C139,_xlfn.ANCHORARRAY(Macro!$C$8),0)),NA())</f>
        <v>#N/A</v>
      </c>
      <c r="AI139" s="25" t="e">
        <f ca="1">IFERROR(INDEX(Socioeconomic!$I$8:$I$225,MATCH($C139,_xlfn.ANCHORARRAY(Socioeconomic!$C$8),0)),NA())</f>
        <v>#N/A</v>
      </c>
      <c r="AJ139" s="25">
        <f ca="1">IFERROR(INDEX('Natural Hazard'!$I$8:$I$225,MATCH($C139,_xlfn.ANCHORARRAY('Natural Hazard'!$C$8),0)),NA())</f>
        <v>0</v>
      </c>
      <c r="AK139" s="25">
        <f ca="1">IFERROR(INDEX(Conflict!$I$8:$I$225,MATCH($C139,_xlfn.ANCHORARRAY(Conflict!$C$8),0)),NA())</f>
        <v>0</v>
      </c>
      <c r="AL139" s="49"/>
      <c r="AM139" s="25">
        <f>IFERROR(INDEX('Data Reliability'!$G$6:$G$409,MATCH($C139,'Data Reliability'!$E$6:$E$409,0)),NA())</f>
        <v>1</v>
      </c>
      <c r="AN139" s="25">
        <f>IFERROR(INDEX('Data Reliability'!$H$6:$H$409,MATCH($C139,'Data Reliability'!$E$6:$E$409,0)),NA())</f>
        <v>0.81666666666666698</v>
      </c>
    </row>
    <row r="140" spans="2:40" x14ac:dyDescent="0.2">
      <c r="B140" s="28" t="s">
        <v>227</v>
      </c>
      <c r="C140" s="28" t="s">
        <v>228</v>
      </c>
      <c r="D140" s="28" t="s">
        <v>432</v>
      </c>
      <c r="E140" s="28" t="s">
        <v>429</v>
      </c>
      <c r="F140" s="206">
        <f ca="1">MATCH($C140,_xlfn.ANCHORARRAY(Health!$C$8),0)</f>
        <v>135</v>
      </c>
      <c r="G140" s="22" cm="1">
        <f t="array" aca="1" ref="G140" ca="1">IF(Parameters!$D$31, SUM(IF(ISNUMBER(R140:W140),(IF(R140:W140&gt;=Parameters!$D$37,1,"")),""))+0.5*(SUM(IF(ISNUMBER(R140:W140),(IF(R140:W140&gt;=Parameters!$D$38,1,"")),""))-SUM(IF(ISNUMBER(R140:W140),(IF(R140:W140&gt;=Parameters!$D$37,1,"")),""))),0) +
   IF(Parameters!$D$32,SUM(IF(ISNUMBER(R140:W140),(IF(R140:W140&gt;=Parameters!$D$41,1,"")),"")),0) +
   IF(Parameters!$D$33,AVERAGE(IF(ISNUMBER(R140:W140),R140:W140)),0) +
   IF(Parameters!$D$34,IF(OR(IF(ISNUMBER(R140:W140),R140:W140)=0),0,GEOMEAN(IF(ISNUMBER(R140:W140),R140:W140))),0)</f>
        <v>2.5</v>
      </c>
      <c r="H140" s="23">
        <f t="shared" ca="1" si="12"/>
        <v>2.5</v>
      </c>
      <c r="I140" s="116" t="str">
        <f t="shared" si="13"/>
        <v/>
      </c>
      <c r="J140" s="22" cm="1">
        <f t="array" aca="1" ref="J140" ca="1">IF(Parameters!$D$31, SUM(IF(ISNUMBER(Y140:AD140),(IF(Y140:AD140&gt;=Parameters!$D$41,1,"")),""))+0.5*(SUM(IF(ISNUMBER(Y140:AD140),(IF(Y140:AD140&gt;=Parameters!$D$42,1,"")),""))-SUM(IF(ISNUMBER(Y140:AD140),(IF(Y140:AD140&gt;=Parameters!$D$41,1,"")),""))),0) +
   IF(Parameters!$D$32,SUM(IF(ISNUMBER(Y140:AD140),(IF(Y140:AD140&gt;=Parameters!$D$41,1,"")),"")),0) +
   IF(Parameters!$D$33,AVERAGE(IF(ISNUMBER(Y140:AD140),Y140:AD140)),0) +
   IF(Parameters!$D$34,IF(OR(IF(ISNUMBER(Y140:AD140),Y140:AD140)=0),0,GEOMEAN(IF(ISNUMBER(Y140:AD140),Y140:AD140))),0)</f>
        <v>4.5</v>
      </c>
      <c r="K140" s="23">
        <f t="shared" ca="1" si="14"/>
        <v>4.5</v>
      </c>
      <c r="L140" s="116" t="str">
        <f t="shared" si="15"/>
        <v/>
      </c>
      <c r="M140" s="21" cm="1">
        <f t="array" aca="1" ref="M140" ca="1">IF(Parameters!$D$31, SUM(IF(ISNUMBER(AF140:AK140),(IF(AF140:AK140&gt;=Parameters!$D$41,1,"")),""))+0.5*(SUM(IF(ISNUMBER(AF140:AK140),(IF(AF140:AK140&gt;=Parameters!$D$42,1,"")),""))-SUM(IF(ISNUMBER(AF140:AK140),(IF(AF140:AK140&gt;=Parameters!$D$41,1,"")),""))),0) +
   IF(Parameters!$D$32,SUM(IF(ISNUMBER(AF140:AK140),(IF(AF140:AK140&gt;=Parameters!$D$41,1,"")),"")),0) +
   IF(Parameters!$D$33,AVERAGE(IF(ISNUMBER(AF140:AK140),AF140:AK140)),0) +
   IF(Parameters!$D$34,IF(OR(IF(ISNUMBER(AF140:AK140),AF140:AK140)=0),0,GEOMEAN(IF(ISNUMBER(AF140:AK140),AF140:AK140))),0)</f>
        <v>2</v>
      </c>
      <c r="N140" s="23">
        <f t="shared" ca="1" si="16"/>
        <v>2</v>
      </c>
      <c r="O140" s="116" t="str">
        <f t="shared" si="17"/>
        <v/>
      </c>
      <c r="P140" s="24"/>
      <c r="Q140" s="49"/>
      <c r="R140" s="25">
        <f ca="1">IFERROR(INDEX(Health!$G$8:$G$225,MATCH($C140,_xlfn.ANCHORARRAY(Health!$C$8),0)),NA())</f>
        <v>8.5509960547118027</v>
      </c>
      <c r="S140" s="25">
        <f ca="1">IFERROR(INDEX(Food!$G$8:$G$225,MATCH($C140,_xlfn.ANCHORARRAY(Food!$C$8),0)),NA())</f>
        <v>5.1705145965193733</v>
      </c>
      <c r="T140" s="25">
        <f ca="1">IFERROR(INDEX(Macro!$G$8:$G$225,MATCH($C140,_xlfn.ANCHORARRAY(Macro!$C$8),0)),NA())</f>
        <v>10</v>
      </c>
      <c r="U140" s="25">
        <f ca="1">IFERROR(INDEX(Socioeconomic!$G$8:$G$225,MATCH($C140,_xlfn.ANCHORARRAY(Socioeconomic!$C$8),0)),NA())</f>
        <v>0</v>
      </c>
      <c r="V140" s="25">
        <f ca="1">IFERROR(INDEX('Natural Hazard'!$G$8:$G$225,MATCH($C140,_xlfn.ANCHORARRAY('Natural Hazard'!$C$8),0)),NA())</f>
        <v>0</v>
      </c>
      <c r="W140" s="25">
        <f ca="1">IFERROR(INDEX(Conflict!$G$8:$G$225,MATCH($C140,_xlfn.ANCHORARRAY(Conflict!$C$8),0)),NA())</f>
        <v>0</v>
      </c>
      <c r="X140" s="50"/>
      <c r="Y140" s="25">
        <f ca="1">IFERROR(INDEX(Health!$H$8:$H$225,MATCH($C140,_xlfn.ANCHORARRAY(Health!$C$8),0)),NA())</f>
        <v>7.3119533527696801</v>
      </c>
      <c r="Z140" s="25">
        <f ca="1">IFERROR(INDEX(Food!$H$8:$H$225,MATCH($C140,_xlfn.ANCHORARRAY(Food!$C$8),0)),NA())</f>
        <v>8.9114070642733001</v>
      </c>
      <c r="AA140" s="25">
        <f ca="1">IFERROR(INDEX(Macro!$H$8:$H$225,MATCH($C140,_xlfn.ANCHORARRAY(Macro!$C$8),0)),NA())</f>
        <v>10</v>
      </c>
      <c r="AB140" s="25">
        <f ca="1">IFERROR(INDEX(Socioeconomic!$H$8:$H$225,MATCH($C140,_xlfn.ANCHORARRAY(Socioeconomic!$C$8),0)),NA())</f>
        <v>10</v>
      </c>
      <c r="AC140" s="25">
        <f ca="1">IFERROR(INDEX('Natural Hazard'!$H$8:$H$225,MATCH($C140,_xlfn.ANCHORARRAY('Natural Hazard'!$C$8),0)),NA())</f>
        <v>8</v>
      </c>
      <c r="AD140" s="25">
        <f ca="1">IFERROR(INDEX(Conflict!$H$8:$H$225,MATCH($C140,_xlfn.ANCHORARRAY(Conflict!$C$8),0)),NA())</f>
        <v>10</v>
      </c>
      <c r="AE140" s="50"/>
      <c r="AF140" s="25">
        <f ca="1">IFERROR(INDEX(Health!$I$8:$I$225,MATCH($C140,_xlfn.ANCHORARRAY(Health!$C$8),0)),NA())</f>
        <v>10</v>
      </c>
      <c r="AG140" s="25">
        <f ca="1">IFERROR(INDEX(Food!$I$8:$I$225,MATCH($C140,_xlfn.ANCHORARRAY(Food!$C$8),0)),NA())</f>
        <v>3</v>
      </c>
      <c r="AH140" s="25">
        <f ca="1">IFERROR(INDEX(Macro!$I$8:$I$225,MATCH($C140,_xlfn.ANCHORARRAY(Macro!$C$8),0)),NA())</f>
        <v>10</v>
      </c>
      <c r="AI140" s="25">
        <f ca="1">IFERROR(INDEX(Socioeconomic!$I$8:$I$225,MATCH($C140,_xlfn.ANCHORARRAY(Socioeconomic!$C$8),0)),NA())</f>
        <v>0</v>
      </c>
      <c r="AJ140" s="25">
        <f ca="1">IFERROR(INDEX('Natural Hazard'!$I$8:$I$225,MATCH($C140,_xlfn.ANCHORARRAY('Natural Hazard'!$C$8),0)),NA())</f>
        <v>0</v>
      </c>
      <c r="AK140" s="25">
        <f ca="1">IFERROR(INDEX(Conflict!$I$8:$I$225,MATCH($C140,_xlfn.ANCHORARRAY(Conflict!$C$8),0)),NA())</f>
        <v>0</v>
      </c>
      <c r="AL140" s="49"/>
      <c r="AM140" s="25">
        <f>IFERROR(INDEX('Data Reliability'!$G$6:$G$409,MATCH($C140,'Data Reliability'!$E$6:$E$409,0)),NA())</f>
        <v>0</v>
      </c>
      <c r="AN140" s="25">
        <f>IFERROR(INDEX('Data Reliability'!$H$6:$H$409,MATCH($C140,'Data Reliability'!$E$6:$E$409,0)),NA())</f>
        <v>0.30277777777777798</v>
      </c>
    </row>
    <row r="141" spans="2:40" x14ac:dyDescent="0.2">
      <c r="B141" s="28" t="s">
        <v>229</v>
      </c>
      <c r="C141" s="28" t="s">
        <v>230</v>
      </c>
      <c r="D141" s="28" t="s">
        <v>432</v>
      </c>
      <c r="E141" s="28" t="s">
        <v>429</v>
      </c>
      <c r="F141" s="206">
        <f ca="1">MATCH($C141,_xlfn.ANCHORARRAY(Health!$C$8),0)</f>
        <v>136</v>
      </c>
      <c r="G141" s="22" cm="1">
        <f t="array" aca="1" ref="G141" ca="1">IF(Parameters!$D$31, SUM(IF(ISNUMBER(R141:W141),(IF(R141:W141&gt;=Parameters!$D$37,1,"")),""))+0.5*(SUM(IF(ISNUMBER(R141:W141),(IF(R141:W141&gt;=Parameters!$D$38,1,"")),""))-SUM(IF(ISNUMBER(R141:W141),(IF(R141:W141&gt;=Parameters!$D$37,1,"")),""))),0) +
   IF(Parameters!$D$32,SUM(IF(ISNUMBER(R141:W141),(IF(R141:W141&gt;=Parameters!$D$41,1,"")),"")),0) +
   IF(Parameters!$D$33,AVERAGE(IF(ISNUMBER(R141:W141),R141:W141)),0) +
   IF(Parameters!$D$34,IF(OR(IF(ISNUMBER(R141:W141),R141:W141)=0),0,GEOMEAN(IF(ISNUMBER(R141:W141),R141:W141))),0)</f>
        <v>0.5</v>
      </c>
      <c r="H141" s="23">
        <f t="shared" ca="1" si="12"/>
        <v>0.5</v>
      </c>
      <c r="I141" s="116" t="str">
        <f t="shared" si="13"/>
        <v>!</v>
      </c>
      <c r="J141" s="22" cm="1">
        <f t="array" aca="1" ref="J141" ca="1">IF(Parameters!$D$31, SUM(IF(ISNUMBER(Y141:AD141),(IF(Y141:AD141&gt;=Parameters!$D$41,1,"")),""))+0.5*(SUM(IF(ISNUMBER(Y141:AD141),(IF(Y141:AD141&gt;=Parameters!$D$42,1,"")),""))-SUM(IF(ISNUMBER(Y141:AD141),(IF(Y141:AD141&gt;=Parameters!$D$41,1,"")),""))),0) +
   IF(Parameters!$D$32,SUM(IF(ISNUMBER(Y141:AD141),(IF(Y141:AD141&gt;=Parameters!$D$41,1,"")),"")),0) +
   IF(Parameters!$D$33,AVERAGE(IF(ISNUMBER(Y141:AD141),Y141:AD141)),0) +
   IF(Parameters!$D$34,IF(OR(IF(ISNUMBER(Y141:AD141),Y141:AD141)=0),0,GEOMEAN(IF(ISNUMBER(Y141:AD141),Y141:AD141))),0)</f>
        <v>2</v>
      </c>
      <c r="K141" s="23">
        <f t="shared" ca="1" si="14"/>
        <v>2</v>
      </c>
      <c r="L141" s="116" t="str">
        <f t="shared" si="15"/>
        <v/>
      </c>
      <c r="M141" s="21" cm="1">
        <f t="array" aca="1" ref="M141" ca="1">IF(Parameters!$D$31, SUM(IF(ISNUMBER(AF141:AK141),(IF(AF141:AK141&gt;=Parameters!$D$41,1,"")),""))+0.5*(SUM(IF(ISNUMBER(AF141:AK141),(IF(AF141:AK141&gt;=Parameters!$D$42,1,"")),""))-SUM(IF(ISNUMBER(AF141:AK141),(IF(AF141:AK141&gt;=Parameters!$D$41,1,"")),""))),0) +
   IF(Parameters!$D$32,SUM(IF(ISNUMBER(AF141:AK141),(IF(AF141:AK141&gt;=Parameters!$D$41,1,"")),"")),0) +
   IF(Parameters!$D$33,AVERAGE(IF(ISNUMBER(AF141:AK141),AF141:AK141)),0) +
   IF(Parameters!$D$34,IF(OR(IF(ISNUMBER(AF141:AK141),AF141:AK141)=0),0,GEOMEAN(IF(ISNUMBER(AF141:AK141),AF141:AK141))),0)</f>
        <v>0.5</v>
      </c>
      <c r="N141" s="23">
        <f t="shared" ca="1" si="16"/>
        <v>0.5</v>
      </c>
      <c r="O141" s="116" t="str">
        <f t="shared" si="17"/>
        <v>!</v>
      </c>
      <c r="P141" s="24"/>
      <c r="Q141" s="49"/>
      <c r="R141" s="25">
        <f ca="1">IFERROR(INDEX(Health!$G$8:$G$225,MATCH($C141,_xlfn.ANCHORARRAY(Health!$C$8),0)),NA())</f>
        <v>0</v>
      </c>
      <c r="S141" s="25">
        <f ca="1">IFERROR(INDEX(Food!$G$8:$G$225,MATCH($C141,_xlfn.ANCHORARRAY(Food!$C$8),0)),NA())</f>
        <v>0</v>
      </c>
      <c r="T141" s="25">
        <f ca="1">IFERROR(INDEX(Macro!$G$8:$G$225,MATCH($C141,_xlfn.ANCHORARRAY(Macro!$C$8),0)),NA())</f>
        <v>0</v>
      </c>
      <c r="U141" s="25">
        <f ca="1">IFERROR(INDEX(Socioeconomic!$G$8:$G$225,MATCH($C141,_xlfn.ANCHORARRAY(Socioeconomic!$C$8),0)),NA())</f>
        <v>0</v>
      </c>
      <c r="V141" s="25">
        <f ca="1">IFERROR(INDEX('Natural Hazard'!$G$8:$G$225,MATCH($C141,_xlfn.ANCHORARRAY('Natural Hazard'!$C$8),0)),NA())</f>
        <v>0</v>
      </c>
      <c r="W141" s="25">
        <f ca="1">IFERROR(INDEX(Conflict!$G$8:$G$225,MATCH($C141,_xlfn.ANCHORARRAY(Conflict!$C$8),0)),NA())</f>
        <v>6.2391200061567949</v>
      </c>
      <c r="X141" s="50"/>
      <c r="Y141" s="25">
        <f ca="1">IFERROR(INDEX(Health!$H$8:$H$225,MATCH($C141,_xlfn.ANCHORARRAY(Health!$C$8),0)),NA())</f>
        <v>8.5364431486880399</v>
      </c>
      <c r="Z141" s="25">
        <f ca="1">IFERROR(INDEX(Food!$H$8:$H$225,MATCH($C141,_xlfn.ANCHORARRAY(Food!$C$8),0)),NA())</f>
        <v>8.1339712918660201</v>
      </c>
      <c r="AA141" s="25">
        <f ca="1">IFERROR(INDEX(Macro!$H$8:$H$225,MATCH($C141,_xlfn.ANCHORARRAY(Macro!$C$8),0)),NA())</f>
        <v>4.9810152603448703</v>
      </c>
      <c r="AB141" s="25">
        <f ca="1">IFERROR(INDEX(Socioeconomic!$H$8:$H$225,MATCH($C141,_xlfn.ANCHORARRAY(Socioeconomic!$C$8),0)),NA())</f>
        <v>8.2857142857142794</v>
      </c>
      <c r="AC141" s="25">
        <f ca="1">IFERROR(INDEX('Natural Hazard'!$H$8:$H$225,MATCH($C141,_xlfn.ANCHORARRAY('Natural Hazard'!$C$8),0)),NA())</f>
        <v>7</v>
      </c>
      <c r="AD141" s="25">
        <f ca="1">IFERROR(INDEX(Conflict!$H$8:$H$225,MATCH($C141,_xlfn.ANCHORARRAY(Conflict!$C$8),0)),NA())</f>
        <v>5.5609454930322801</v>
      </c>
      <c r="AE141" s="50"/>
      <c r="AF141" s="25">
        <f ca="1">IFERROR(INDEX(Health!$I$8:$I$225,MATCH($C141,_xlfn.ANCHORARRAY(Health!$C$8),0)),NA())</f>
        <v>0</v>
      </c>
      <c r="AG141" s="25" t="e">
        <f ca="1">IFERROR(INDEX(Food!$I$8:$I$225,MATCH($C141,_xlfn.ANCHORARRAY(Food!$C$8),0)),NA())</f>
        <v>#N/A</v>
      </c>
      <c r="AH141" s="25">
        <f ca="1">IFERROR(INDEX(Macro!$I$8:$I$225,MATCH($C141,_xlfn.ANCHORARRAY(Macro!$C$8),0)),NA())</f>
        <v>0</v>
      </c>
      <c r="AI141" s="25">
        <f ca="1">IFERROR(INDEX(Socioeconomic!$I$8:$I$225,MATCH($C141,_xlfn.ANCHORARRAY(Socioeconomic!$C$8),0)),NA())</f>
        <v>0</v>
      </c>
      <c r="AJ141" s="25">
        <f ca="1">IFERROR(INDEX('Natural Hazard'!$I$8:$I$225,MATCH($C141,_xlfn.ANCHORARRAY('Natural Hazard'!$C$8),0)),NA())</f>
        <v>0</v>
      </c>
      <c r="AK141" s="25">
        <f ca="1">IFERROR(INDEX(Conflict!$I$8:$I$225,MATCH($C141,_xlfn.ANCHORARRAY(Conflict!$C$8),0)),NA())</f>
        <v>7</v>
      </c>
      <c r="AL141" s="49"/>
      <c r="AM141" s="25">
        <f>IFERROR(INDEX('Data Reliability'!$G$6:$G$409,MATCH($C141,'Data Reliability'!$E$6:$E$409,0)),NA())</f>
        <v>0.16666666666666699</v>
      </c>
      <c r="AN141" s="25">
        <f>IFERROR(INDEX('Data Reliability'!$H$6:$H$409,MATCH($C141,'Data Reliability'!$E$6:$E$409,0)),NA())</f>
        <v>0.55833333333333302</v>
      </c>
    </row>
    <row r="142" spans="2:40" x14ac:dyDescent="0.2">
      <c r="B142" s="28" t="s">
        <v>231</v>
      </c>
      <c r="C142" s="28" t="s">
        <v>232</v>
      </c>
      <c r="D142" s="28" t="s">
        <v>432</v>
      </c>
      <c r="E142" s="28" t="s">
        <v>430</v>
      </c>
      <c r="F142" s="206">
        <f ca="1">MATCH($C142,_xlfn.ANCHORARRAY(Health!$C$8),0)</f>
        <v>137</v>
      </c>
      <c r="G142" s="22" cm="1">
        <f t="array" aca="1" ref="G142" ca="1">IF(Parameters!$D$31, SUM(IF(ISNUMBER(R142:W142),(IF(R142:W142&gt;=Parameters!$D$37,1,"")),""))+0.5*(SUM(IF(ISNUMBER(R142:W142),(IF(R142:W142&gt;=Parameters!$D$38,1,"")),""))-SUM(IF(ISNUMBER(R142:W142),(IF(R142:W142&gt;=Parameters!$D$37,1,"")),""))),0) +
   IF(Parameters!$D$32,SUM(IF(ISNUMBER(R142:W142),(IF(R142:W142&gt;=Parameters!$D$41,1,"")),"")),0) +
   IF(Parameters!$D$33,AVERAGE(IF(ISNUMBER(R142:W142),R142:W142)),0) +
   IF(Parameters!$D$34,IF(OR(IF(ISNUMBER(R142:W142),R142:W142)=0),0,GEOMEAN(IF(ISNUMBER(R142:W142),R142:W142))),0)</f>
        <v>0</v>
      </c>
      <c r="H142" s="23">
        <f t="shared" ca="1" si="12"/>
        <v>0</v>
      </c>
      <c r="I142" s="116" t="str">
        <f t="shared" si="13"/>
        <v>!</v>
      </c>
      <c r="J142" s="22" cm="1">
        <f t="array" aca="1" ref="J142" ca="1">IF(Parameters!$D$31, SUM(IF(ISNUMBER(Y142:AD142),(IF(Y142:AD142&gt;=Parameters!$D$41,1,"")),""))+0.5*(SUM(IF(ISNUMBER(Y142:AD142),(IF(Y142:AD142&gt;=Parameters!$D$42,1,"")),""))-SUM(IF(ISNUMBER(Y142:AD142),(IF(Y142:AD142&gt;=Parameters!$D$41,1,"")),""))),0) +
   IF(Parameters!$D$32,SUM(IF(ISNUMBER(Y142:AD142),(IF(Y142:AD142&gt;=Parameters!$D$41,1,"")),"")),0) +
   IF(Parameters!$D$33,AVERAGE(IF(ISNUMBER(Y142:AD142),Y142:AD142)),0) +
   IF(Parameters!$D$34,IF(OR(IF(ISNUMBER(Y142:AD142),Y142:AD142)=0),0,GEOMEAN(IF(ISNUMBER(Y142:AD142),Y142:AD142))),0)</f>
        <v>0</v>
      </c>
      <c r="K142" s="23">
        <f t="shared" ca="1" si="14"/>
        <v>0</v>
      </c>
      <c r="L142" s="116" t="str">
        <f t="shared" si="15"/>
        <v/>
      </c>
      <c r="M142" s="21" cm="1">
        <f t="array" aca="1" ref="M142" ca="1">IF(Parameters!$D$31, SUM(IF(ISNUMBER(AF142:AK142),(IF(AF142:AK142&gt;=Parameters!$D$41,1,"")),""))+0.5*(SUM(IF(ISNUMBER(AF142:AK142),(IF(AF142:AK142&gt;=Parameters!$D$42,1,"")),""))-SUM(IF(ISNUMBER(AF142:AK142),(IF(AF142:AK142&gt;=Parameters!$D$41,1,"")),""))),0) +
   IF(Parameters!$D$32,SUM(IF(ISNUMBER(AF142:AK142),(IF(AF142:AK142&gt;=Parameters!$D$41,1,"")),"")),0) +
   IF(Parameters!$D$33,AVERAGE(IF(ISNUMBER(AF142:AK142),AF142:AK142)),0) +
   IF(Parameters!$D$34,IF(OR(IF(ISNUMBER(AF142:AK142),AF142:AK142)=0),0,GEOMEAN(IF(ISNUMBER(AF142:AK142),AF142:AK142))),0)</f>
        <v>0</v>
      </c>
      <c r="N142" s="23">
        <f t="shared" ca="1" si="16"/>
        <v>0</v>
      </c>
      <c r="O142" s="116" t="str">
        <f t="shared" si="17"/>
        <v>!</v>
      </c>
      <c r="P142" s="24"/>
      <c r="Q142" s="49"/>
      <c r="R142" s="25">
        <f ca="1">IFERROR(INDEX(Health!$G$8:$G$225,MATCH($C142,_xlfn.ANCHORARRAY(Health!$C$8),0)),NA())</f>
        <v>0</v>
      </c>
      <c r="S142" s="25">
        <f ca="1">IFERROR(INDEX(Food!$G$8:$G$225,MATCH($C142,_xlfn.ANCHORARRAY(Food!$C$8),0)),NA())</f>
        <v>0</v>
      </c>
      <c r="T142" s="25">
        <f ca="1">IFERROR(INDEX(Macro!$G$8:$G$225,MATCH($C142,_xlfn.ANCHORARRAY(Macro!$C$8),0)),NA())</f>
        <v>2.727173871169652</v>
      </c>
      <c r="U142" s="25">
        <f ca="1">IFERROR(INDEX(Socioeconomic!$G$8:$G$225,MATCH($C142,_xlfn.ANCHORARRAY(Socioeconomic!$C$8),0)),NA())</f>
        <v>0</v>
      </c>
      <c r="V142" s="25">
        <f ca="1">IFERROR(INDEX('Natural Hazard'!$G$8:$G$225,MATCH($C142,_xlfn.ANCHORARRAY('Natural Hazard'!$C$8),0)),NA())</f>
        <v>0</v>
      </c>
      <c r="W142" s="25">
        <f ca="1">IFERROR(INDEX(Conflict!$G$8:$G$225,MATCH($C142,_xlfn.ANCHORARRAY(Conflict!$C$8),0)),NA())</f>
        <v>0</v>
      </c>
      <c r="X142" s="50"/>
      <c r="Y142" s="25">
        <f ca="1">IFERROR(INDEX(Health!$H$8:$H$225,MATCH($C142,_xlfn.ANCHORARRAY(Health!$C$8),0)),NA())</f>
        <v>4.6005830903789997</v>
      </c>
      <c r="Z142" s="25">
        <f ca="1">IFERROR(INDEX(Food!$H$8:$H$225,MATCH($C142,_xlfn.ANCHORARRAY(Food!$C$8),0)),NA())</f>
        <v>1.79425837320574</v>
      </c>
      <c r="AA142" s="25">
        <f ca="1">IFERROR(INDEX(Macro!$H$8:$H$225,MATCH($C142,_xlfn.ANCHORARRAY(Macro!$C$8),0)),NA())</f>
        <v>1.45976928099833</v>
      </c>
      <c r="AB142" s="25">
        <f ca="1">IFERROR(INDEX(Socioeconomic!$H$8:$H$225,MATCH($C142,_xlfn.ANCHORARRAY(Socioeconomic!$C$8),0)),NA())</f>
        <v>3.8571428571428501</v>
      </c>
      <c r="AC142" s="25">
        <f ca="1">IFERROR(INDEX('Natural Hazard'!$H$8:$H$225,MATCH($C142,_xlfn.ANCHORARRAY('Natural Hazard'!$C$8),0)),NA())</f>
        <v>4.5</v>
      </c>
      <c r="AD142" s="25">
        <f ca="1">IFERROR(INDEX(Conflict!$H$8:$H$225,MATCH($C142,_xlfn.ANCHORARRAY(Conflict!$C$8),0)),NA())</f>
        <v>0</v>
      </c>
      <c r="AE142" s="50"/>
      <c r="AF142" s="25">
        <f ca="1">IFERROR(INDEX(Health!$I$8:$I$225,MATCH($C142,_xlfn.ANCHORARRAY(Health!$C$8),0)),NA())</f>
        <v>0</v>
      </c>
      <c r="AG142" s="25" t="e">
        <f ca="1">IFERROR(INDEX(Food!$I$8:$I$225,MATCH($C142,_xlfn.ANCHORARRAY(Food!$C$8),0)),NA())</f>
        <v>#N/A</v>
      </c>
      <c r="AH142" s="25">
        <f ca="1">IFERROR(INDEX(Macro!$I$8:$I$225,MATCH($C142,_xlfn.ANCHORARRAY(Macro!$C$8),0)),NA())</f>
        <v>5.0949676914039497</v>
      </c>
      <c r="AI142" s="25">
        <f ca="1">IFERROR(INDEX(Socioeconomic!$I$8:$I$225,MATCH($C142,_xlfn.ANCHORARRAY(Socioeconomic!$C$8),0)),NA())</f>
        <v>0</v>
      </c>
      <c r="AJ142" s="25">
        <f ca="1">IFERROR(INDEX('Natural Hazard'!$I$8:$I$225,MATCH($C142,_xlfn.ANCHORARRAY('Natural Hazard'!$C$8),0)),NA())</f>
        <v>0</v>
      </c>
      <c r="AK142" s="25">
        <f ca="1">IFERROR(INDEX(Conflict!$I$8:$I$225,MATCH($C142,_xlfn.ANCHORARRAY(Conflict!$C$8),0)),NA())</f>
        <v>0</v>
      </c>
      <c r="AL142" s="49"/>
      <c r="AM142" s="25">
        <f>IFERROR(INDEX('Data Reliability'!$G$6:$G$409,MATCH($C142,'Data Reliability'!$E$6:$E$409,0)),NA())</f>
        <v>0.16666666666666699</v>
      </c>
      <c r="AN142" s="25">
        <f>IFERROR(INDEX('Data Reliability'!$H$6:$H$409,MATCH($C142,'Data Reliability'!$E$6:$E$409,0)),NA())</f>
        <v>0.55833333333333302</v>
      </c>
    </row>
    <row r="143" spans="2:40" x14ac:dyDescent="0.2">
      <c r="B143" s="28" t="s">
        <v>233</v>
      </c>
      <c r="C143" s="28" t="s">
        <v>234</v>
      </c>
      <c r="D143" s="28" t="s">
        <v>432</v>
      </c>
      <c r="E143" s="28" t="s">
        <v>429</v>
      </c>
      <c r="F143" s="206">
        <f ca="1">MATCH($C143,_xlfn.ANCHORARRAY(Health!$C$8),0)</f>
        <v>138</v>
      </c>
      <c r="G143" s="22" cm="1">
        <f t="array" aca="1" ref="G143" ca="1">IF(Parameters!$D$31, SUM(IF(ISNUMBER(R143:W143),(IF(R143:W143&gt;=Parameters!$D$37,1,"")),""))+0.5*(SUM(IF(ISNUMBER(R143:W143),(IF(R143:W143&gt;=Parameters!$D$38,1,"")),""))-SUM(IF(ISNUMBER(R143:W143),(IF(R143:W143&gt;=Parameters!$D$37,1,"")),""))),0) +
   IF(Parameters!$D$32,SUM(IF(ISNUMBER(R143:W143),(IF(R143:W143&gt;=Parameters!$D$41,1,"")),"")),0) +
   IF(Parameters!$D$33,AVERAGE(IF(ISNUMBER(R143:W143),R143:W143)),0) +
   IF(Parameters!$D$34,IF(OR(IF(ISNUMBER(R143:W143),R143:W143)=0),0,GEOMEAN(IF(ISNUMBER(R143:W143),R143:W143))),0)</f>
        <v>2.5</v>
      </c>
      <c r="H143" s="23">
        <f t="shared" ca="1" si="12"/>
        <v>2.5</v>
      </c>
      <c r="I143" s="116" t="str">
        <f t="shared" si="13"/>
        <v/>
      </c>
      <c r="J143" s="22" cm="1">
        <f t="array" aca="1" ref="J143" ca="1">IF(Parameters!$D$31, SUM(IF(ISNUMBER(Y143:AD143),(IF(Y143:AD143&gt;=Parameters!$D$41,1,"")),""))+0.5*(SUM(IF(ISNUMBER(Y143:AD143),(IF(Y143:AD143&gt;=Parameters!$D$42,1,"")),""))-SUM(IF(ISNUMBER(Y143:AD143),(IF(Y143:AD143&gt;=Parameters!$D$41,1,"")),""))),0) +
   IF(Parameters!$D$32,SUM(IF(ISNUMBER(Y143:AD143),(IF(Y143:AD143&gt;=Parameters!$D$41,1,"")),"")),0) +
   IF(Parameters!$D$33,AVERAGE(IF(ISNUMBER(Y143:AD143),Y143:AD143)),0) +
   IF(Parameters!$D$34,IF(OR(IF(ISNUMBER(Y143:AD143),Y143:AD143)=0),0,GEOMEAN(IF(ISNUMBER(Y143:AD143),Y143:AD143))),0)</f>
        <v>2</v>
      </c>
      <c r="K143" s="23">
        <f t="shared" ca="1" si="14"/>
        <v>2</v>
      </c>
      <c r="L143" s="116" t="str">
        <f t="shared" si="15"/>
        <v/>
      </c>
      <c r="M143" s="21" cm="1">
        <f t="array" aca="1" ref="M143" ca="1">IF(Parameters!$D$31, SUM(IF(ISNUMBER(AF143:AK143),(IF(AF143:AK143&gt;=Parameters!$D$41,1,"")),""))+0.5*(SUM(IF(ISNUMBER(AF143:AK143),(IF(AF143:AK143&gt;=Parameters!$D$42,1,"")),""))-SUM(IF(ISNUMBER(AF143:AK143),(IF(AF143:AK143&gt;=Parameters!$D$41,1,"")),""))),0) +
   IF(Parameters!$D$32,SUM(IF(ISNUMBER(AF143:AK143),(IF(AF143:AK143&gt;=Parameters!$D$41,1,"")),"")),0) +
   IF(Parameters!$D$33,AVERAGE(IF(ISNUMBER(AF143:AK143),AF143:AK143)),0) +
   IF(Parameters!$D$34,IF(OR(IF(ISNUMBER(AF143:AK143),AF143:AK143)=0),0,GEOMEAN(IF(ISNUMBER(AF143:AK143),AF143:AK143))),0)</f>
        <v>2</v>
      </c>
      <c r="N143" s="23">
        <f t="shared" ca="1" si="16"/>
        <v>2</v>
      </c>
      <c r="O143" s="116" t="str">
        <f t="shared" si="17"/>
        <v>!</v>
      </c>
      <c r="P143" s="24"/>
      <c r="Q143" s="49"/>
      <c r="R143" s="25">
        <f ca="1">IFERROR(INDEX(Health!$G$8:$G$225,MATCH($C143,_xlfn.ANCHORARRAY(Health!$C$8),0)),NA())</f>
        <v>0</v>
      </c>
      <c r="S143" s="25">
        <f ca="1">IFERROR(INDEX(Food!$G$8:$G$225,MATCH($C143,_xlfn.ANCHORARRAY(Food!$C$8),0)),NA())</f>
        <v>6.5877885310753488</v>
      </c>
      <c r="T143" s="25">
        <f ca="1">IFERROR(INDEX(Macro!$G$8:$G$225,MATCH($C143,_xlfn.ANCHORARRAY(Macro!$C$8),0)),NA())</f>
        <v>4.9622180888752006</v>
      </c>
      <c r="U143" s="25">
        <f ca="1">IFERROR(INDEX(Socioeconomic!$G$8:$G$225,MATCH($C143,_xlfn.ANCHORARRAY(Socioeconomic!$C$8),0)),NA())</f>
        <v>9.4112394811431983</v>
      </c>
      <c r="V143" s="25">
        <f ca="1">IFERROR(INDEX('Natural Hazard'!$G$8:$G$225,MATCH($C143,_xlfn.ANCHORARRAY('Natural Hazard'!$C$8),0)),NA())</f>
        <v>7.7459666924148269</v>
      </c>
      <c r="W143" s="25">
        <f ca="1">IFERROR(INDEX(Conflict!$G$8:$G$225,MATCH($C143,_xlfn.ANCHORARRAY(Conflict!$C$8),0)),NA())</f>
        <v>0</v>
      </c>
      <c r="X143" s="50"/>
      <c r="Y143" s="25">
        <f ca="1">IFERROR(INDEX(Health!$H$8:$H$225,MATCH($C143,_xlfn.ANCHORARRAY(Health!$C$8),0)),NA())</f>
        <v>7.8658892128279803</v>
      </c>
      <c r="Z143" s="25">
        <f ca="1">IFERROR(INDEX(Food!$H$8:$H$225,MATCH($C143,_xlfn.ANCHORARRAY(Food!$C$8),0)),NA())</f>
        <v>8.6797915460335808</v>
      </c>
      <c r="AA143" s="25">
        <f ca="1">IFERROR(INDEX(Macro!$H$8:$H$225,MATCH($C143,_xlfn.ANCHORARRAY(Macro!$C$8),0)),NA())</f>
        <v>7.3027159060678599</v>
      </c>
      <c r="AB143" s="25">
        <f ca="1">IFERROR(INDEX(Socioeconomic!$H$8:$H$225,MATCH($C143,_xlfn.ANCHORARRAY(Socioeconomic!$C$8),0)),NA())</f>
        <v>8.8571428571428505</v>
      </c>
      <c r="AC143" s="25">
        <f ca="1">IFERROR(INDEX('Natural Hazard'!$H$8:$H$225,MATCH($C143,_xlfn.ANCHORARRAY('Natural Hazard'!$C$8),0)),NA())</f>
        <v>5.9999999999999902</v>
      </c>
      <c r="AD143" s="25">
        <f ca="1">IFERROR(INDEX(Conflict!$H$8:$H$225,MATCH($C143,_xlfn.ANCHORARRAY(Conflict!$C$8),0)),NA())</f>
        <v>4.7230552125595304</v>
      </c>
      <c r="AE143" s="50"/>
      <c r="AF143" s="25">
        <f ca="1">IFERROR(INDEX(Health!$I$8:$I$225,MATCH($C143,_xlfn.ANCHORARRAY(Health!$C$8),0)),NA())</f>
        <v>0</v>
      </c>
      <c r="AG143" s="25">
        <f ca="1">IFERROR(INDEX(Food!$I$8:$I$225,MATCH($C143,_xlfn.ANCHORARRAY(Food!$C$8),0)),NA())</f>
        <v>5</v>
      </c>
      <c r="AH143" s="25">
        <f ca="1">IFERROR(INDEX(Macro!$I$8:$I$225,MATCH($C143,_xlfn.ANCHORARRAY(Macro!$C$8),0)),NA())</f>
        <v>3.3718425690228999</v>
      </c>
      <c r="AI143" s="25">
        <f ca="1">IFERROR(INDEX(Socioeconomic!$I$8:$I$225,MATCH($C143,_xlfn.ANCHORARRAY(Socioeconomic!$C$8),0)),NA())</f>
        <v>10</v>
      </c>
      <c r="AJ143" s="25">
        <f ca="1">IFERROR(INDEX('Natural Hazard'!$I$8:$I$225,MATCH($C143,_xlfn.ANCHORARRAY('Natural Hazard'!$C$8),0)),NA())</f>
        <v>10</v>
      </c>
      <c r="AK143" s="25">
        <f ca="1">IFERROR(INDEX(Conflict!$I$8:$I$225,MATCH($C143,_xlfn.ANCHORARRAY(Conflict!$C$8),0)),NA())</f>
        <v>0</v>
      </c>
      <c r="AL143" s="49"/>
      <c r="AM143" s="25">
        <f>IFERROR(INDEX('Data Reliability'!$G$6:$G$409,MATCH($C143,'Data Reliability'!$E$6:$E$409,0)),NA())</f>
        <v>8.3333333333333301E-2</v>
      </c>
      <c r="AN143" s="25">
        <f>IFERROR(INDEX('Data Reliability'!$H$6:$H$409,MATCH($C143,'Data Reliability'!$E$6:$E$409,0)),NA())</f>
        <v>0.50277777777777799</v>
      </c>
    </row>
    <row r="144" spans="2:40" x14ac:dyDescent="0.2">
      <c r="B144" s="28" t="s">
        <v>235</v>
      </c>
      <c r="C144" s="28" t="s">
        <v>236</v>
      </c>
      <c r="D144" s="28" t="s">
        <v>436</v>
      </c>
      <c r="E144" s="28" t="s">
        <v>430</v>
      </c>
      <c r="F144" s="206">
        <f ca="1">MATCH($C144,_xlfn.ANCHORARRAY(Health!$C$8),0)</f>
        <v>139</v>
      </c>
      <c r="G144" s="22" cm="1">
        <f t="array" aca="1" ref="G144" ca="1">IF(Parameters!$D$31, SUM(IF(ISNUMBER(R144:W144),(IF(R144:W144&gt;=Parameters!$D$37,1,"")),""))+0.5*(SUM(IF(ISNUMBER(R144:W144),(IF(R144:W144&gt;=Parameters!$D$38,1,"")),""))-SUM(IF(ISNUMBER(R144:W144),(IF(R144:W144&gt;=Parameters!$D$37,1,"")),""))),0) +
   IF(Parameters!$D$32,SUM(IF(ISNUMBER(R144:W144),(IF(R144:W144&gt;=Parameters!$D$41,1,"")),"")),0) +
   IF(Parameters!$D$33,AVERAGE(IF(ISNUMBER(R144:W144),R144:W144)),0) +
   IF(Parameters!$D$34,IF(OR(IF(ISNUMBER(R144:W144),R144:W144)=0),0,GEOMEAN(IF(ISNUMBER(R144:W144),R144:W144))),0)</f>
        <v>0.5</v>
      </c>
      <c r="H144" s="23">
        <f t="shared" ca="1" si="12"/>
        <v>0.5</v>
      </c>
      <c r="I144" s="116" t="str">
        <f t="shared" si="13"/>
        <v/>
      </c>
      <c r="J144" s="22" cm="1">
        <f t="array" aca="1" ref="J144" ca="1">IF(Parameters!$D$31, SUM(IF(ISNUMBER(Y144:AD144),(IF(Y144:AD144&gt;=Parameters!$D$41,1,"")),""))+0.5*(SUM(IF(ISNUMBER(Y144:AD144),(IF(Y144:AD144&gt;=Parameters!$D$42,1,"")),""))-SUM(IF(ISNUMBER(Y144:AD144),(IF(Y144:AD144&gt;=Parameters!$D$41,1,"")),""))),0) +
   IF(Parameters!$D$32,SUM(IF(ISNUMBER(Y144:AD144),(IF(Y144:AD144&gt;=Parameters!$D$41,1,"")),"")),0) +
   IF(Parameters!$D$33,AVERAGE(IF(ISNUMBER(Y144:AD144),Y144:AD144)),0) +
   IF(Parameters!$D$34,IF(OR(IF(ISNUMBER(Y144:AD144),Y144:AD144)=0),0,GEOMEAN(IF(ISNUMBER(Y144:AD144),Y144:AD144))),0)</f>
        <v>0.5</v>
      </c>
      <c r="K144" s="23">
        <f t="shared" ca="1" si="14"/>
        <v>0.5</v>
      </c>
      <c r="L144" s="116" t="str">
        <f t="shared" si="15"/>
        <v/>
      </c>
      <c r="M144" s="21" cm="1">
        <f t="array" aca="1" ref="M144" ca="1">IF(Parameters!$D$31, SUM(IF(ISNUMBER(AF144:AK144),(IF(AF144:AK144&gt;=Parameters!$D$41,1,"")),""))+0.5*(SUM(IF(ISNUMBER(AF144:AK144),(IF(AF144:AK144&gt;=Parameters!$D$42,1,"")),""))-SUM(IF(ISNUMBER(AF144:AK144),(IF(AF144:AK144&gt;=Parameters!$D$41,1,"")),""))),0) +
   IF(Parameters!$D$32,SUM(IF(ISNUMBER(AF144:AK144),(IF(AF144:AK144&gt;=Parameters!$D$41,1,"")),"")),0) +
   IF(Parameters!$D$33,AVERAGE(IF(ISNUMBER(AF144:AK144),AF144:AK144)),0) +
   IF(Parameters!$D$34,IF(OR(IF(ISNUMBER(AF144:AK144),AF144:AK144)=0),0,GEOMEAN(IF(ISNUMBER(AF144:AK144),AF144:AK144))),0)</f>
        <v>0.5</v>
      </c>
      <c r="N144" s="23">
        <f t="shared" ca="1" si="16"/>
        <v>0.5</v>
      </c>
      <c r="O144" s="116" t="str">
        <f t="shared" si="17"/>
        <v>!</v>
      </c>
      <c r="P144" s="24"/>
      <c r="Q144" s="49"/>
      <c r="R144" s="25">
        <f ca="1">IFERROR(INDEX(Health!$G$8:$G$225,MATCH($C144,_xlfn.ANCHORARRAY(Health!$C$8),0)),NA())</f>
        <v>0</v>
      </c>
      <c r="S144" s="25">
        <f ca="1">IFERROR(INDEX(Food!$G$8:$G$225,MATCH($C144,_xlfn.ANCHORARRAY(Food!$C$8),0)),NA())</f>
        <v>0</v>
      </c>
      <c r="T144" s="25">
        <f ca="1">IFERROR(INDEX(Macro!$G$8:$G$225,MATCH($C144,_xlfn.ANCHORARRAY(Macro!$C$8),0)),NA())</f>
        <v>6.9</v>
      </c>
      <c r="U144" s="25">
        <f ca="1">IFERROR(INDEX(Socioeconomic!$G$8:$G$225,MATCH($C144,_xlfn.ANCHORARRAY(Socioeconomic!$C$8),0)),NA())</f>
        <v>1.79284291400159</v>
      </c>
      <c r="V144" s="25">
        <f ca="1">IFERROR(INDEX('Natural Hazard'!$G$8:$G$225,MATCH($C144,_xlfn.ANCHORARRAY('Natural Hazard'!$C$8),0)),NA())</f>
        <v>0</v>
      </c>
      <c r="W144" s="25">
        <f ca="1">IFERROR(INDEX(Conflict!$G$8:$G$225,MATCH($C144,_xlfn.ANCHORARRAY(Conflict!$C$8),0)),NA())</f>
        <v>0</v>
      </c>
      <c r="X144" s="50"/>
      <c r="Y144" s="25">
        <f ca="1">IFERROR(INDEX(Health!$H$8:$H$225,MATCH($C144,_xlfn.ANCHORARRAY(Health!$C$8),0)),NA())</f>
        <v>0</v>
      </c>
      <c r="Z144" s="25">
        <f ca="1">IFERROR(INDEX(Food!$H$8:$H$225,MATCH($C144,_xlfn.ANCHORARRAY(Food!$C$8),0)),NA())</f>
        <v>2.36826867400115</v>
      </c>
      <c r="AA144" s="25">
        <f ca="1">IFERROR(INDEX(Macro!$H$8:$H$225,MATCH($C144,_xlfn.ANCHORARRAY(Macro!$C$8),0)),NA())</f>
        <v>7</v>
      </c>
      <c r="AB144" s="25">
        <f ca="1">IFERROR(INDEX(Socioeconomic!$H$8:$H$225,MATCH($C144,_xlfn.ANCHORARRAY(Socioeconomic!$C$8),0)),NA())</f>
        <v>2.5714285714285698</v>
      </c>
      <c r="AC144" s="25">
        <f ca="1">IFERROR(INDEX('Natural Hazard'!$H$8:$H$225,MATCH($C144,_xlfn.ANCHORARRAY('Natural Hazard'!$C$8),0)),NA())</f>
        <v>6.5</v>
      </c>
      <c r="AD144" s="25">
        <f ca="1">IFERROR(INDEX(Conflict!$H$8:$H$225,MATCH($C144,_xlfn.ANCHORARRAY(Conflict!$C$8),0)),NA())</f>
        <v>0</v>
      </c>
      <c r="AE144" s="50"/>
      <c r="AF144" s="25">
        <f ca="1">IFERROR(INDEX(Health!$I$8:$I$225,MATCH($C144,_xlfn.ANCHORARRAY(Health!$C$8),0)),NA())</f>
        <v>0</v>
      </c>
      <c r="AG144" s="25" t="e">
        <f ca="1">IFERROR(INDEX(Food!$I$8:$I$225,MATCH($C144,_xlfn.ANCHORARRAY(Food!$C$8),0)),NA())</f>
        <v>#N/A</v>
      </c>
      <c r="AH144" s="25">
        <f ca="1">IFERROR(INDEX(Macro!$I$8:$I$225,MATCH($C144,_xlfn.ANCHORARRAY(Macro!$C$8),0)),NA())</f>
        <v>7</v>
      </c>
      <c r="AI144" s="25">
        <f ca="1">IFERROR(INDEX(Socioeconomic!$I$8:$I$225,MATCH($C144,_xlfn.ANCHORARRAY(Socioeconomic!$C$8),0)),NA())</f>
        <v>1.25</v>
      </c>
      <c r="AJ144" s="25">
        <f ca="1">IFERROR(INDEX('Natural Hazard'!$I$8:$I$225,MATCH($C144,_xlfn.ANCHORARRAY('Natural Hazard'!$C$8),0)),NA())</f>
        <v>0</v>
      </c>
      <c r="AK144" s="25">
        <f ca="1">IFERROR(INDEX(Conflict!$I$8:$I$225,MATCH($C144,_xlfn.ANCHORARRAY(Conflict!$C$8),0)),NA())</f>
        <v>0</v>
      </c>
      <c r="AL144" s="49"/>
      <c r="AM144" s="25">
        <f>IFERROR(INDEX('Data Reliability'!$G$6:$G$409,MATCH($C144,'Data Reliability'!$E$6:$E$409,0)),NA())</f>
        <v>0</v>
      </c>
      <c r="AN144" s="25">
        <f>IFERROR(INDEX('Data Reliability'!$H$6:$H$409,MATCH($C144,'Data Reliability'!$E$6:$E$409,0)),NA())</f>
        <v>0.45833333333333298</v>
      </c>
    </row>
    <row r="145" spans="2:42" x14ac:dyDescent="0.2">
      <c r="B145" s="28" t="s">
        <v>237</v>
      </c>
      <c r="C145" s="28" t="s">
        <v>238</v>
      </c>
      <c r="D145" s="28" t="s">
        <v>432</v>
      </c>
      <c r="E145" s="28" t="s">
        <v>430</v>
      </c>
      <c r="F145" s="206">
        <f ca="1">MATCH($C145,_xlfn.ANCHORARRAY(Health!$C$8),0)</f>
        <v>140</v>
      </c>
      <c r="G145" s="22" cm="1">
        <f t="array" aca="1" ref="G145" ca="1">IF(Parameters!$D$31, SUM(IF(ISNUMBER(R145:W145),(IF(R145:W145&gt;=Parameters!$D$37,1,"")),""))+0.5*(SUM(IF(ISNUMBER(R145:W145),(IF(R145:W145&gt;=Parameters!$D$38,1,"")),""))-SUM(IF(ISNUMBER(R145:W145),(IF(R145:W145&gt;=Parameters!$D$37,1,"")),""))),0) +
   IF(Parameters!$D$32,SUM(IF(ISNUMBER(R145:W145),(IF(R145:W145&gt;=Parameters!$D$41,1,"")),"")),0) +
   IF(Parameters!$D$33,AVERAGE(IF(ISNUMBER(R145:W145),R145:W145)),0) +
   IF(Parameters!$D$34,IF(OR(IF(ISNUMBER(R145:W145),R145:W145)=0),0,GEOMEAN(IF(ISNUMBER(R145:W145),R145:W145))),0)</f>
        <v>0</v>
      </c>
      <c r="H145" s="23">
        <f t="shared" ca="1" si="12"/>
        <v>0</v>
      </c>
      <c r="I145" s="116" t="str">
        <f t="shared" si="13"/>
        <v>!</v>
      </c>
      <c r="J145" s="22" cm="1">
        <f t="array" aca="1" ref="J145" ca="1">IF(Parameters!$D$31, SUM(IF(ISNUMBER(Y145:AD145),(IF(Y145:AD145&gt;=Parameters!$D$41,1,"")),""))+0.5*(SUM(IF(ISNUMBER(Y145:AD145),(IF(Y145:AD145&gt;=Parameters!$D$42,1,"")),""))-SUM(IF(ISNUMBER(Y145:AD145),(IF(Y145:AD145&gt;=Parameters!$D$41,1,"")),""))),0) +
   IF(Parameters!$D$32,SUM(IF(ISNUMBER(Y145:AD145),(IF(Y145:AD145&gt;=Parameters!$D$41,1,"")),"")),0) +
   IF(Parameters!$D$33,AVERAGE(IF(ISNUMBER(Y145:AD145),Y145:AD145)),0) +
   IF(Parameters!$D$34,IF(OR(IF(ISNUMBER(Y145:AD145),Y145:AD145)=0),0,GEOMEAN(IF(ISNUMBER(Y145:AD145),Y145:AD145))),0)</f>
        <v>1.5</v>
      </c>
      <c r="K145" s="23">
        <f t="shared" ca="1" si="14"/>
        <v>1.5</v>
      </c>
      <c r="L145" s="116" t="str">
        <f t="shared" si="15"/>
        <v/>
      </c>
      <c r="M145" s="21" cm="1">
        <f t="array" aca="1" ref="M145" ca="1">IF(Parameters!$D$31, SUM(IF(ISNUMBER(AF145:AK145),(IF(AF145:AK145&gt;=Parameters!$D$41,1,"")),""))+0.5*(SUM(IF(ISNUMBER(AF145:AK145),(IF(AF145:AK145&gt;=Parameters!$D$42,1,"")),""))-SUM(IF(ISNUMBER(AF145:AK145),(IF(AF145:AK145&gt;=Parameters!$D$41,1,"")),""))),0) +
   IF(Parameters!$D$32,SUM(IF(ISNUMBER(AF145:AK145),(IF(AF145:AK145&gt;=Parameters!$D$41,1,"")),"")),0) +
   IF(Parameters!$D$33,AVERAGE(IF(ISNUMBER(AF145:AK145),AF145:AK145)),0) +
   IF(Parameters!$D$34,IF(OR(IF(ISNUMBER(AF145:AK145),AF145:AK145)=0),0,GEOMEAN(IF(ISNUMBER(AF145:AK145),AF145:AK145))),0)</f>
        <v>0.5</v>
      </c>
      <c r="N145" s="23">
        <f t="shared" ca="1" si="16"/>
        <v>0.5</v>
      </c>
      <c r="O145" s="116" t="str">
        <f t="shared" si="17"/>
        <v>!</v>
      </c>
      <c r="P145" s="24"/>
      <c r="Q145" s="49"/>
      <c r="R145" s="25">
        <f ca="1">IFERROR(INDEX(Health!$G$8:$G$225,MATCH($C145,_xlfn.ANCHORARRAY(Health!$C$8),0)),NA())</f>
        <v>0</v>
      </c>
      <c r="S145" s="25">
        <f ca="1">IFERROR(INDEX(Food!$G$8:$G$225,MATCH($C145,_xlfn.ANCHORARRAY(Food!$C$8),0)),NA())</f>
        <v>0</v>
      </c>
      <c r="T145" s="25">
        <f ca="1">IFERROR(INDEX(Macro!$G$8:$G$225,MATCH($C145,_xlfn.ANCHORARRAY(Macro!$C$8),0)),NA())</f>
        <v>3.9370361867790979</v>
      </c>
      <c r="U145" s="25">
        <f ca="1">IFERROR(INDEX(Socioeconomic!$G$8:$G$225,MATCH($C145,_xlfn.ANCHORARRAY(Socioeconomic!$C$8),0)),NA())</f>
        <v>0</v>
      </c>
      <c r="V145" s="25">
        <f ca="1">IFERROR(INDEX('Natural Hazard'!$G$8:$G$225,MATCH($C145,_xlfn.ANCHORARRAY('Natural Hazard'!$C$8),0)),NA())</f>
        <v>0</v>
      </c>
      <c r="W145" s="25">
        <f ca="1">IFERROR(INDEX(Conflict!$G$8:$G$225,MATCH($C145,_xlfn.ANCHORARRAY(Conflict!$C$8),0)),NA())</f>
        <v>0</v>
      </c>
      <c r="X145" s="50"/>
      <c r="Y145" s="25">
        <f ca="1">IFERROR(INDEX(Health!$H$8:$H$225,MATCH($C145,_xlfn.ANCHORARRAY(Health!$C$8),0)),NA())</f>
        <v>7.3411078717201104</v>
      </c>
      <c r="Z145" s="25">
        <f ca="1">IFERROR(INDEX(Food!$H$8:$H$225,MATCH($C145,_xlfn.ANCHORARRAY(Food!$C$8),0)),NA())</f>
        <v>9.2822966507177007</v>
      </c>
      <c r="AA145" s="25">
        <f ca="1">IFERROR(INDEX(Macro!$H$8:$H$225,MATCH($C145,_xlfn.ANCHORARRAY(Macro!$C$8),0)),NA())</f>
        <v>2.2143219908582998</v>
      </c>
      <c r="AB145" s="25">
        <f ca="1">IFERROR(INDEX(Socioeconomic!$H$8:$H$225,MATCH($C145,_xlfn.ANCHORARRAY(Socioeconomic!$C$8),0)),NA())</f>
        <v>8.1428571428571406</v>
      </c>
      <c r="AC145" s="25">
        <f ca="1">IFERROR(INDEX('Natural Hazard'!$H$8:$H$225,MATCH($C145,_xlfn.ANCHORARRAY('Natural Hazard'!$C$8),0)),NA())</f>
        <v>6.1666666666666599</v>
      </c>
      <c r="AD145" s="25">
        <f ca="1">IFERROR(INDEX(Conflict!$H$8:$H$225,MATCH($C145,_xlfn.ANCHORARRAY(Conflict!$C$8),0)),NA())</f>
        <v>0</v>
      </c>
      <c r="AE145" s="50"/>
      <c r="AF145" s="25">
        <f ca="1">IFERROR(INDEX(Health!$I$8:$I$225,MATCH($C145,_xlfn.ANCHORARRAY(Health!$C$8),0)),NA())</f>
        <v>0</v>
      </c>
      <c r="AG145" s="25" t="e">
        <f ca="1">IFERROR(INDEX(Food!$I$8:$I$225,MATCH($C145,_xlfn.ANCHORARRAY(Food!$C$8),0)),NA())</f>
        <v>#N/A</v>
      </c>
      <c r="AH145" s="25">
        <f ca="1">IFERROR(INDEX(Macro!$I$8:$I$225,MATCH($C145,_xlfn.ANCHORARRAY(Macro!$C$8),0)),NA())</f>
        <v>7</v>
      </c>
      <c r="AI145" s="25">
        <f ca="1">IFERROR(INDEX(Socioeconomic!$I$8:$I$225,MATCH($C145,_xlfn.ANCHORARRAY(Socioeconomic!$C$8),0)),NA())</f>
        <v>0</v>
      </c>
      <c r="AJ145" s="25">
        <f ca="1">IFERROR(INDEX('Natural Hazard'!$I$8:$I$225,MATCH($C145,_xlfn.ANCHORARRAY('Natural Hazard'!$C$8),0)),NA())</f>
        <v>0</v>
      </c>
      <c r="AK145" s="25">
        <f ca="1">IFERROR(INDEX(Conflict!$I$8:$I$225,MATCH($C145,_xlfn.ANCHORARRAY(Conflict!$C$8),0)),NA())</f>
        <v>0</v>
      </c>
      <c r="AL145" s="49"/>
      <c r="AM145" s="25">
        <f>IFERROR(INDEX('Data Reliability'!$G$6:$G$409,MATCH($C145,'Data Reliability'!$E$6:$E$409,0)),NA())</f>
        <v>0.16666666666666699</v>
      </c>
      <c r="AN145" s="25">
        <f>IFERROR(INDEX('Data Reliability'!$H$6:$H$409,MATCH($C145,'Data Reliability'!$E$6:$E$409,0)),NA())</f>
        <v>0.59166666666666701</v>
      </c>
    </row>
    <row r="146" spans="2:42" x14ac:dyDescent="0.2">
      <c r="B146" s="28" t="s">
        <v>757</v>
      </c>
      <c r="C146" s="28" t="s">
        <v>719</v>
      </c>
      <c r="D146" s="28" t="s">
        <v>436</v>
      </c>
      <c r="E146" s="28" t="s">
        <v>409</v>
      </c>
      <c r="F146" s="206">
        <f ca="1">MATCH($C146,_xlfn.ANCHORARRAY(Health!$C$8),0)</f>
        <v>141</v>
      </c>
      <c r="G146" s="22" cm="1">
        <f t="array" aca="1" ref="G146" ca="1">IF(Parameters!$D$31, SUM(IF(ISNUMBER(R146:W146),(IF(R146:W146&gt;=Parameters!$D$37,1,"")),""))+0.5*(SUM(IF(ISNUMBER(R146:W146),(IF(R146:W146&gt;=Parameters!$D$38,1,"")),""))-SUM(IF(ISNUMBER(R146:W146),(IF(R146:W146&gt;=Parameters!$D$37,1,"")),""))),0) +
   IF(Parameters!$D$32,SUM(IF(ISNUMBER(R146:W146),(IF(R146:W146&gt;=Parameters!$D$41,1,"")),"")),0) +
   IF(Parameters!$D$33,AVERAGE(IF(ISNUMBER(R146:W146),R146:W146)),0) +
   IF(Parameters!$D$34,IF(OR(IF(ISNUMBER(R146:W146),R146:W146)=0),0,GEOMEAN(IF(ISNUMBER(R146:W146),R146:W146))),0)</f>
        <v>0</v>
      </c>
      <c r="H146" s="23">
        <f t="shared" ca="1" si="12"/>
        <v>0</v>
      </c>
      <c r="I146" s="116" t="str">
        <f t="shared" si="13"/>
        <v>!!</v>
      </c>
      <c r="J146" s="22" cm="1">
        <f t="array" aca="1" ref="J146" ca="1">IF(Parameters!$D$31, SUM(IF(ISNUMBER(Y146:AD146),(IF(Y146:AD146&gt;=Parameters!$D$41,1,"")),""))+0.5*(SUM(IF(ISNUMBER(Y146:AD146),(IF(Y146:AD146&gt;=Parameters!$D$42,1,"")),""))-SUM(IF(ISNUMBER(Y146:AD146),(IF(Y146:AD146&gt;=Parameters!$D$41,1,"")),""))),0) +
   IF(Parameters!$D$32,SUM(IF(ISNUMBER(Y146:AD146),(IF(Y146:AD146&gt;=Parameters!$D$41,1,"")),"")),0) +
   IF(Parameters!$D$33,AVERAGE(IF(ISNUMBER(Y146:AD146),Y146:AD146)),0) +
   IF(Parameters!$D$34,IF(OR(IF(ISNUMBER(Y146:AD146),Y146:AD146)=0),0,GEOMEAN(IF(ISNUMBER(Y146:AD146),Y146:AD146))),0)</f>
        <v>0</v>
      </c>
      <c r="K146" s="23">
        <f t="shared" ca="1" si="14"/>
        <v>0</v>
      </c>
      <c r="L146" s="116" t="str">
        <f t="shared" si="15"/>
        <v>!!</v>
      </c>
      <c r="M146" s="21" cm="1">
        <f t="array" aca="1" ref="M146" ca="1">IF(Parameters!$D$31, SUM(IF(ISNUMBER(AF146:AK146),(IF(AF146:AK146&gt;=Parameters!$D$41,1,"")),""))+0.5*(SUM(IF(ISNUMBER(AF146:AK146),(IF(AF146:AK146&gt;=Parameters!$D$42,1,"")),""))-SUM(IF(ISNUMBER(AF146:AK146),(IF(AF146:AK146&gt;=Parameters!$D$41,1,"")),""))),0) +
   IF(Parameters!$D$32,SUM(IF(ISNUMBER(AF146:AK146),(IF(AF146:AK146&gt;=Parameters!$D$41,1,"")),"")),0) +
   IF(Parameters!$D$33,AVERAGE(IF(ISNUMBER(AF146:AK146),AF146:AK146)),0) +
   IF(Parameters!$D$34,IF(OR(IF(ISNUMBER(AF146:AK146),AF146:AK146)=0),0,GEOMEAN(IF(ISNUMBER(AF146:AK146),AF146:AK146))),0)</f>
        <v>0</v>
      </c>
      <c r="N146" s="23">
        <f t="shared" ca="1" si="16"/>
        <v>0</v>
      </c>
      <c r="O146" s="116" t="str">
        <f t="shared" si="17"/>
        <v>!!</v>
      </c>
      <c r="P146" s="24"/>
      <c r="Q146" s="49"/>
      <c r="R146" s="25">
        <f ca="1">IFERROR(INDEX(Health!$G$8:$G$225,MATCH($C146,_xlfn.ANCHORARRAY(Health!$C$8),0)),NA())</f>
        <v>0</v>
      </c>
      <c r="S146" s="25" t="e">
        <f ca="1">IFERROR(INDEX(Food!$G$8:$G$225,MATCH($C146,_xlfn.ANCHORARRAY(Food!$C$8),0)),NA())</f>
        <v>#N/A</v>
      </c>
      <c r="T146" s="25" t="e">
        <f ca="1">IFERROR(INDEX(Macro!$G$8:$G$225,MATCH($C146,_xlfn.ANCHORARRAY(Macro!$C$8),0)),NA())</f>
        <v>#N/A</v>
      </c>
      <c r="U146" s="25" t="e">
        <f ca="1">IFERROR(INDEX(Socioeconomic!$G$8:$G$225,MATCH($C146,_xlfn.ANCHORARRAY(Socioeconomic!$C$8),0)),NA())</f>
        <v>#N/A</v>
      </c>
      <c r="V146" s="25">
        <f ca="1">IFERROR(INDEX('Natural Hazard'!$G$8:$G$225,MATCH($C146,_xlfn.ANCHORARRAY('Natural Hazard'!$C$8),0)),NA())</f>
        <v>0</v>
      </c>
      <c r="W146" s="25">
        <f ca="1">IFERROR(INDEX(Conflict!$G$8:$G$225,MATCH($C146,_xlfn.ANCHORARRAY(Conflict!$C$8),0)),NA())</f>
        <v>0</v>
      </c>
      <c r="X146" s="50"/>
      <c r="Y146" s="25" t="e">
        <f ca="1">IFERROR(INDEX(Health!$H$8:$H$225,MATCH($C146,_xlfn.ANCHORARRAY(Health!$C$8),0)),NA())</f>
        <v>#N/A</v>
      </c>
      <c r="Z146" s="25" t="e">
        <f ca="1">IFERROR(INDEX(Food!$H$8:$H$225,MATCH($C146,_xlfn.ANCHORARRAY(Food!$C$8),0)),NA())</f>
        <v>#N/A</v>
      </c>
      <c r="AA146" s="25" t="e">
        <f ca="1">IFERROR(INDEX(Macro!$H$8:$H$225,MATCH($C146,_xlfn.ANCHORARRAY(Macro!$C$8),0)),NA())</f>
        <v>#N/A</v>
      </c>
      <c r="AB146" s="25" t="e">
        <f ca="1">IFERROR(INDEX(Socioeconomic!$H$8:$H$225,MATCH($C146,_xlfn.ANCHORARRAY(Socioeconomic!$C$8),0)),NA())</f>
        <v>#N/A</v>
      </c>
      <c r="AC146" s="25" t="e">
        <f ca="1">IFERROR(INDEX('Natural Hazard'!$H$8:$H$225,MATCH($C146,_xlfn.ANCHORARRAY('Natural Hazard'!$C$8),0)),NA())</f>
        <v>#N/A</v>
      </c>
      <c r="AD146" s="25" t="e">
        <f ca="1">IFERROR(INDEX(Conflict!$H$8:$H$225,MATCH($C146,_xlfn.ANCHORARRAY(Conflict!$C$8),0)),NA())</f>
        <v>#N/A</v>
      </c>
      <c r="AE146" s="50"/>
      <c r="AF146" s="25">
        <f ca="1">IFERROR(INDEX(Health!$I$8:$I$225,MATCH($C146,_xlfn.ANCHORARRAY(Health!$C$8),0)),NA())</f>
        <v>0</v>
      </c>
      <c r="AG146" s="25" t="e">
        <f ca="1">IFERROR(INDEX(Food!$I$8:$I$225,MATCH($C146,_xlfn.ANCHORARRAY(Food!$C$8),0)),NA())</f>
        <v>#N/A</v>
      </c>
      <c r="AH146" s="25" t="e">
        <f ca="1">IFERROR(INDEX(Macro!$I$8:$I$225,MATCH($C146,_xlfn.ANCHORARRAY(Macro!$C$8),0)),NA())</f>
        <v>#N/A</v>
      </c>
      <c r="AI146" s="25" t="e">
        <f ca="1">IFERROR(INDEX(Socioeconomic!$I$8:$I$225,MATCH($C146,_xlfn.ANCHORARRAY(Socioeconomic!$C$8),0)),NA())</f>
        <v>#N/A</v>
      </c>
      <c r="AJ146" s="25">
        <f ca="1">IFERROR(INDEX('Natural Hazard'!$I$8:$I$225,MATCH($C146,_xlfn.ANCHORARRAY('Natural Hazard'!$C$8),0)),NA())</f>
        <v>0</v>
      </c>
      <c r="AK146" s="25">
        <f ca="1">IFERROR(INDEX(Conflict!$I$8:$I$225,MATCH($C146,_xlfn.ANCHORARRAY(Conflict!$C$8),0)),NA())</f>
        <v>0</v>
      </c>
      <c r="AL146" s="49"/>
      <c r="AM146" s="25">
        <f>IFERROR(INDEX('Data Reliability'!$G$6:$G$409,MATCH($C146,'Data Reliability'!$E$6:$E$409,0)),NA())</f>
        <v>1</v>
      </c>
      <c r="AN146" s="25">
        <f>IFERROR(INDEX('Data Reliability'!$H$6:$H$409,MATCH($C146,'Data Reliability'!$E$6:$E$409,0)),NA())</f>
        <v>0.78333333333333299</v>
      </c>
    </row>
    <row r="147" spans="2:42" x14ac:dyDescent="0.2">
      <c r="B147" s="28" t="s">
        <v>239</v>
      </c>
      <c r="C147" s="28" t="s">
        <v>240</v>
      </c>
      <c r="D147" s="28" t="s">
        <v>432</v>
      </c>
      <c r="E147" s="28" t="s">
        <v>429</v>
      </c>
      <c r="F147" s="206">
        <f ca="1">MATCH($C147,_xlfn.ANCHORARRAY(Health!$C$8),0)</f>
        <v>142</v>
      </c>
      <c r="G147" s="22" cm="1">
        <f t="array" aca="1" ref="G147" ca="1">IF(Parameters!$D$31, SUM(IF(ISNUMBER(R147:W147),(IF(R147:W147&gt;=Parameters!$D$37,1,"")),""))+0.5*(SUM(IF(ISNUMBER(R147:W147),(IF(R147:W147&gt;=Parameters!$D$38,1,"")),""))-SUM(IF(ISNUMBER(R147:W147),(IF(R147:W147&gt;=Parameters!$D$37,1,"")),""))),0) +
   IF(Parameters!$D$32,SUM(IF(ISNUMBER(R147:W147),(IF(R147:W147&gt;=Parameters!$D$41,1,"")),"")),0) +
   IF(Parameters!$D$33,AVERAGE(IF(ISNUMBER(R147:W147),R147:W147)),0) +
   IF(Parameters!$D$34,IF(OR(IF(ISNUMBER(R147:W147),R147:W147)=0),0,GEOMEAN(IF(ISNUMBER(R147:W147),R147:W147))),0)</f>
        <v>0.5</v>
      </c>
      <c r="H147" s="23">
        <f t="shared" ca="1" si="12"/>
        <v>0.5</v>
      </c>
      <c r="I147" s="116" t="str">
        <f t="shared" si="13"/>
        <v/>
      </c>
      <c r="J147" s="22" cm="1">
        <f t="array" aca="1" ref="J147" ca="1">IF(Parameters!$D$31, SUM(IF(ISNUMBER(Y147:AD147),(IF(Y147:AD147&gt;=Parameters!$D$41,1,"")),""))+0.5*(SUM(IF(ISNUMBER(Y147:AD147),(IF(Y147:AD147&gt;=Parameters!$D$42,1,"")),""))-SUM(IF(ISNUMBER(Y147:AD147),(IF(Y147:AD147&gt;=Parameters!$D$41,1,"")),""))),0) +
   IF(Parameters!$D$32,SUM(IF(ISNUMBER(Y147:AD147),(IF(Y147:AD147&gt;=Parameters!$D$41,1,"")),"")),0) +
   IF(Parameters!$D$33,AVERAGE(IF(ISNUMBER(Y147:AD147),Y147:AD147)),0) +
   IF(Parameters!$D$34,IF(OR(IF(ISNUMBER(Y147:AD147),Y147:AD147)=0),0,GEOMEAN(IF(ISNUMBER(Y147:AD147),Y147:AD147))),0)</f>
        <v>3</v>
      </c>
      <c r="K147" s="23">
        <f t="shared" ca="1" si="14"/>
        <v>3</v>
      </c>
      <c r="L147" s="116" t="str">
        <f t="shared" si="15"/>
        <v/>
      </c>
      <c r="M147" s="21" cm="1">
        <f t="array" aca="1" ref="M147" ca="1">IF(Parameters!$D$31, SUM(IF(ISNUMBER(AF147:AK147),(IF(AF147:AK147&gt;=Parameters!$D$41,1,"")),""))+0.5*(SUM(IF(ISNUMBER(AF147:AK147),(IF(AF147:AK147&gt;=Parameters!$D$42,1,"")),""))-SUM(IF(ISNUMBER(AF147:AK147),(IF(AF147:AK147&gt;=Parameters!$D$41,1,"")),""))),0) +
   IF(Parameters!$D$32,SUM(IF(ISNUMBER(AF147:AK147),(IF(AF147:AK147&gt;=Parameters!$D$41,1,"")),"")),0) +
   IF(Parameters!$D$33,AVERAGE(IF(ISNUMBER(AF147:AK147),AF147:AK147)),0) +
   IF(Parameters!$D$34,IF(OR(IF(ISNUMBER(AF147:AK147),AF147:AK147)=0),0,GEOMEAN(IF(ISNUMBER(AF147:AK147),AF147:AK147))),0)</f>
        <v>0</v>
      </c>
      <c r="N147" s="23">
        <f t="shared" ca="1" si="16"/>
        <v>0</v>
      </c>
      <c r="O147" s="116" t="str">
        <f t="shared" si="17"/>
        <v>!</v>
      </c>
      <c r="P147" s="24"/>
      <c r="Q147" s="49"/>
      <c r="R147" s="25">
        <f ca="1">IFERROR(INDEX(Health!$G$8:$G$225,MATCH($C147,_xlfn.ANCHORARRAY(Health!$C$8),0)),NA())</f>
        <v>0</v>
      </c>
      <c r="S147" s="25">
        <f ca="1">IFERROR(INDEX(Food!$G$8:$G$225,MATCH($C147,_xlfn.ANCHORARRAY(Food!$C$8),0)),NA())</f>
        <v>3.0333028965259898</v>
      </c>
      <c r="T147" s="25">
        <f ca="1">IFERROR(INDEX(Macro!$G$8:$G$225,MATCH($C147,_xlfn.ANCHORARRAY(Macro!$C$8),0)),NA())</f>
        <v>0</v>
      </c>
      <c r="U147" s="25">
        <f ca="1">IFERROR(INDEX(Socioeconomic!$G$8:$G$225,MATCH($C147,_xlfn.ANCHORARRAY(Socioeconomic!$C$8),0)),NA())</f>
        <v>0</v>
      </c>
      <c r="V147" s="25">
        <f ca="1">IFERROR(INDEX('Natural Hazard'!$G$8:$G$225,MATCH($C147,_xlfn.ANCHORARRAY('Natural Hazard'!$C$8),0)),NA())</f>
        <v>0</v>
      </c>
      <c r="W147" s="25">
        <f ca="1">IFERROR(INDEX(Conflict!$G$8:$G$225,MATCH($C147,_xlfn.ANCHORARRAY(Conflict!$C$8),0)),NA())</f>
        <v>5.2006022098595182</v>
      </c>
      <c r="X147" s="50"/>
      <c r="Y147" s="25">
        <f ca="1">IFERROR(INDEX(Health!$H$8:$H$225,MATCH($C147,_xlfn.ANCHORARRAY(Health!$C$8),0)),NA())</f>
        <v>7.8075801749271099</v>
      </c>
      <c r="Z147" s="25">
        <f ca="1">IFERROR(INDEX(Food!$H$8:$H$225,MATCH($C147,_xlfn.ANCHORARRAY(Food!$C$8),0)),NA())</f>
        <v>9.2009264620729603</v>
      </c>
      <c r="AA147" s="25">
        <f ca="1">IFERROR(INDEX(Macro!$H$8:$H$225,MATCH($C147,_xlfn.ANCHORARRAY(Macro!$C$8),0)),NA())</f>
        <v>3.36549856102928</v>
      </c>
      <c r="AB147" s="25">
        <f ca="1">IFERROR(INDEX(Socioeconomic!$H$8:$H$225,MATCH($C147,_xlfn.ANCHORARRAY(Socioeconomic!$C$8),0)),NA())</f>
        <v>10</v>
      </c>
      <c r="AC147" s="25">
        <f ca="1">IFERROR(INDEX('Natural Hazard'!$H$8:$H$225,MATCH($C147,_xlfn.ANCHORARRAY('Natural Hazard'!$C$8),0)),NA())</f>
        <v>5.5</v>
      </c>
      <c r="AD147" s="25">
        <f ca="1">IFERROR(INDEX(Conflict!$H$8:$H$225,MATCH($C147,_xlfn.ANCHORARRAY(Conflict!$C$8),0)),NA())</f>
        <v>10</v>
      </c>
      <c r="AE147" s="50"/>
      <c r="AF147" s="25">
        <f ca="1">IFERROR(INDEX(Health!$I$8:$I$225,MATCH($C147,_xlfn.ANCHORARRAY(Health!$C$8),0)),NA())</f>
        <v>0</v>
      </c>
      <c r="AG147" s="25">
        <f ca="1">IFERROR(INDEX(Food!$I$8:$I$225,MATCH($C147,_xlfn.ANCHORARRAY(Food!$C$8),0)),NA())</f>
        <v>1</v>
      </c>
      <c r="AH147" s="25">
        <f ca="1">IFERROR(INDEX(Macro!$I$8:$I$225,MATCH($C147,_xlfn.ANCHORARRAY(Macro!$C$8),0)),NA())</f>
        <v>0</v>
      </c>
      <c r="AI147" s="25">
        <f ca="1">IFERROR(INDEX(Socioeconomic!$I$8:$I$225,MATCH($C147,_xlfn.ANCHORARRAY(Socioeconomic!$C$8),0)),NA())</f>
        <v>0</v>
      </c>
      <c r="AJ147" s="25">
        <f ca="1">IFERROR(INDEX('Natural Hazard'!$I$8:$I$225,MATCH($C147,_xlfn.ANCHORARRAY('Natural Hazard'!$C$8),0)),NA())</f>
        <v>0</v>
      </c>
      <c r="AK147" s="25">
        <f ca="1">IFERROR(INDEX(Conflict!$I$8:$I$225,MATCH($C147,_xlfn.ANCHORARRAY(Conflict!$C$8),0)),NA())</f>
        <v>2.70462633451957</v>
      </c>
      <c r="AL147" s="49"/>
      <c r="AM147" s="25">
        <f>IFERROR(INDEX('Data Reliability'!$G$6:$G$409,MATCH($C147,'Data Reliability'!$E$6:$E$409,0)),NA())</f>
        <v>8.3333333333333301E-2</v>
      </c>
      <c r="AN147" s="25">
        <f>IFERROR(INDEX('Data Reliability'!$H$6:$H$409,MATCH($C147,'Data Reliability'!$E$6:$E$409,0)),NA())</f>
        <v>0.50277777777777799</v>
      </c>
    </row>
    <row r="148" spans="2:42" x14ac:dyDescent="0.2">
      <c r="B148" s="28" t="s">
        <v>241</v>
      </c>
      <c r="C148" s="28" t="s">
        <v>242</v>
      </c>
      <c r="D148" s="28" t="s">
        <v>432</v>
      </c>
      <c r="E148" s="28" t="s">
        <v>535</v>
      </c>
      <c r="F148" s="206">
        <f ca="1">MATCH($C148,_xlfn.ANCHORARRAY(Health!$C$8),0)</f>
        <v>143</v>
      </c>
      <c r="G148" s="22" cm="1">
        <f t="array" aca="1" ref="G148" ca="1">IF(Parameters!$D$31, SUM(IF(ISNUMBER(R148:W148),(IF(R148:W148&gt;=Parameters!$D$37,1,"")),""))+0.5*(SUM(IF(ISNUMBER(R148:W148),(IF(R148:W148&gt;=Parameters!$D$38,1,"")),""))-SUM(IF(ISNUMBER(R148:W148),(IF(R148:W148&gt;=Parameters!$D$37,1,"")),""))),0) +
   IF(Parameters!$D$32,SUM(IF(ISNUMBER(R148:W148),(IF(R148:W148&gt;=Parameters!$D$41,1,"")),"")),0) +
   IF(Parameters!$D$33,AVERAGE(IF(ISNUMBER(R148:W148),R148:W148)),0) +
   IF(Parameters!$D$34,IF(OR(IF(ISNUMBER(R148:W148),R148:W148)=0),0,GEOMEAN(IF(ISNUMBER(R148:W148),R148:W148))),0)</f>
        <v>4</v>
      </c>
      <c r="H148" s="23">
        <f t="shared" ca="1" si="12"/>
        <v>4</v>
      </c>
      <c r="I148" s="116" t="str">
        <f t="shared" si="13"/>
        <v/>
      </c>
      <c r="J148" s="22" cm="1">
        <f t="array" aca="1" ref="J148" ca="1">IF(Parameters!$D$31, SUM(IF(ISNUMBER(Y148:AD148),(IF(Y148:AD148&gt;=Parameters!$D$41,1,"")),""))+0.5*(SUM(IF(ISNUMBER(Y148:AD148),(IF(Y148:AD148&gt;=Parameters!$D$42,1,"")),""))-SUM(IF(ISNUMBER(Y148:AD148),(IF(Y148:AD148&gt;=Parameters!$D$41,1,"")),""))),0) +
   IF(Parameters!$D$32,SUM(IF(ISNUMBER(Y148:AD148),(IF(Y148:AD148&gt;=Parameters!$D$41,1,"")),"")),0) +
   IF(Parameters!$D$33,AVERAGE(IF(ISNUMBER(Y148:AD148),Y148:AD148)),0) +
   IF(Parameters!$D$34,IF(OR(IF(ISNUMBER(Y148:AD148),Y148:AD148)=0),0,GEOMEAN(IF(ISNUMBER(Y148:AD148),Y148:AD148))),0)</f>
        <v>3.5</v>
      </c>
      <c r="K148" s="23">
        <f t="shared" ca="1" si="14"/>
        <v>3.5</v>
      </c>
      <c r="L148" s="116" t="str">
        <f t="shared" si="15"/>
        <v/>
      </c>
      <c r="M148" s="21" cm="1">
        <f t="array" aca="1" ref="M148" ca="1">IF(Parameters!$D$31, SUM(IF(ISNUMBER(AF148:AK148),(IF(AF148:AK148&gt;=Parameters!$D$41,1,"")),""))+0.5*(SUM(IF(ISNUMBER(AF148:AK148),(IF(AF148:AK148&gt;=Parameters!$D$42,1,"")),""))-SUM(IF(ISNUMBER(AF148:AK148),(IF(AF148:AK148&gt;=Parameters!$D$41,1,"")),""))),0) +
   IF(Parameters!$D$32,SUM(IF(ISNUMBER(AF148:AK148),(IF(AF148:AK148&gt;=Parameters!$D$41,1,"")),"")),0) +
   IF(Parameters!$D$33,AVERAGE(IF(ISNUMBER(AF148:AK148),AF148:AK148)),0) +
   IF(Parameters!$D$34,IF(OR(IF(ISNUMBER(AF148:AK148),AF148:AK148)=0),0,GEOMEAN(IF(ISNUMBER(AF148:AK148),AF148:AK148))),0)</f>
        <v>3.5</v>
      </c>
      <c r="N148" s="23">
        <f t="shared" ca="1" si="16"/>
        <v>3.5</v>
      </c>
      <c r="O148" s="116" t="str">
        <f t="shared" si="17"/>
        <v/>
      </c>
      <c r="P148" s="24"/>
      <c r="Q148" s="49"/>
      <c r="R148" s="25">
        <f ca="1">IFERROR(INDEX(Health!$G$8:$G$225,MATCH($C148,_xlfn.ANCHORARRAY(Health!$C$8),0)),NA())</f>
        <v>7.1387743433564559</v>
      </c>
      <c r="S148" s="25">
        <f ca="1">IFERROR(INDEX(Food!$G$8:$G$225,MATCH($C148,_xlfn.ANCHORARRAY(Food!$C$8),0)),NA())</f>
        <v>10</v>
      </c>
      <c r="T148" s="25">
        <f ca="1">IFERROR(INDEX(Macro!$G$8:$G$225,MATCH($C148,_xlfn.ANCHORARRAY(Macro!$C$8),0)),NA())</f>
        <v>10</v>
      </c>
      <c r="U148" s="25">
        <f ca="1">IFERROR(INDEX(Socioeconomic!$G$8:$G$225,MATCH($C148,_xlfn.ANCHORARRAY(Socioeconomic!$C$8),0)),NA())</f>
        <v>0</v>
      </c>
      <c r="V148" s="25">
        <f ca="1">IFERROR(INDEX('Natural Hazard'!$G$8:$G$225,MATCH($C148,_xlfn.ANCHORARRAY('Natural Hazard'!$C$8),0)),NA())</f>
        <v>0</v>
      </c>
      <c r="W148" s="25">
        <f ca="1">IFERROR(INDEX(Conflict!$G$8:$G$225,MATCH($C148,_xlfn.ANCHORARRAY(Conflict!$C$8),0)),NA())</f>
        <v>8.4515425472851575</v>
      </c>
      <c r="X148" s="50"/>
      <c r="Y148" s="25">
        <f ca="1">IFERROR(INDEX(Health!$H$8:$H$225,MATCH($C148,_xlfn.ANCHORARRAY(Health!$C$8),0)),NA())</f>
        <v>5.0962099125364402</v>
      </c>
      <c r="Z148" s="25">
        <f ca="1">IFERROR(INDEX(Food!$H$8:$H$225,MATCH($C148,_xlfn.ANCHORARRAY(Food!$C$8),0)),NA())</f>
        <v>10</v>
      </c>
      <c r="AA148" s="25">
        <f ca="1">IFERROR(INDEX(Macro!$H$8:$H$225,MATCH($C148,_xlfn.ANCHORARRAY(Macro!$C$8),0)),NA())</f>
        <v>10</v>
      </c>
      <c r="AB148" s="25">
        <f ca="1">IFERROR(INDEX(Socioeconomic!$H$8:$H$225,MATCH($C148,_xlfn.ANCHORARRAY(Socioeconomic!$C$8),0)),NA())</f>
        <v>8.2857142857142794</v>
      </c>
      <c r="AC148" s="25">
        <f ca="1">IFERROR(INDEX('Natural Hazard'!$H$8:$H$225,MATCH($C148,_xlfn.ANCHORARRAY('Natural Hazard'!$C$8),0)),NA())</f>
        <v>5.5</v>
      </c>
      <c r="AD148" s="25">
        <f ca="1">IFERROR(INDEX(Conflict!$H$8:$H$225,MATCH($C148,_xlfn.ANCHORARRAY(Conflict!$C$8),0)),NA())</f>
        <v>10</v>
      </c>
      <c r="AE148" s="50"/>
      <c r="AF148" s="25">
        <f ca="1">IFERROR(INDEX(Health!$I$8:$I$225,MATCH($C148,_xlfn.ANCHORARRAY(Health!$C$8),0)),NA())</f>
        <v>10</v>
      </c>
      <c r="AG148" s="25">
        <f ca="1">IFERROR(INDEX(Food!$I$8:$I$225,MATCH($C148,_xlfn.ANCHORARRAY(Food!$C$8),0)),NA())</f>
        <v>10</v>
      </c>
      <c r="AH148" s="25">
        <f ca="1">IFERROR(INDEX(Macro!$I$8:$I$225,MATCH($C148,_xlfn.ANCHORARRAY(Macro!$C$8),0)),NA())</f>
        <v>10</v>
      </c>
      <c r="AI148" s="25">
        <f ca="1">IFERROR(INDEX(Socioeconomic!$I$8:$I$225,MATCH($C148,_xlfn.ANCHORARRAY(Socioeconomic!$C$8),0)),NA())</f>
        <v>0</v>
      </c>
      <c r="AJ148" s="25">
        <f ca="1">IFERROR(INDEX('Natural Hazard'!$I$8:$I$225,MATCH($C148,_xlfn.ANCHORARRAY('Natural Hazard'!$C$8),0)),NA())</f>
        <v>0</v>
      </c>
      <c r="AK148" s="25">
        <f ca="1">IFERROR(INDEX(Conflict!$I$8:$I$225,MATCH($C148,_xlfn.ANCHORARRAY(Conflict!$C$8),0)),NA())</f>
        <v>7.1428571428571299</v>
      </c>
      <c r="AL148" s="49"/>
      <c r="AM148" s="25">
        <f>IFERROR(INDEX('Data Reliability'!$G$6:$G$409,MATCH($C148,'Data Reliability'!$E$6:$E$409,0)),NA())</f>
        <v>0</v>
      </c>
      <c r="AN148" s="25">
        <f>IFERROR(INDEX('Data Reliability'!$H$6:$H$409,MATCH($C148,'Data Reliability'!$E$6:$E$409,0)),NA())</f>
        <v>0.20555555555555599</v>
      </c>
    </row>
    <row r="149" spans="2:42" x14ac:dyDescent="0.2">
      <c r="B149" s="28" t="s">
        <v>243</v>
      </c>
      <c r="C149" s="28" t="s">
        <v>244</v>
      </c>
      <c r="D149" s="28" t="s">
        <v>435</v>
      </c>
      <c r="E149" s="28" t="s">
        <v>429</v>
      </c>
      <c r="F149" s="206">
        <f ca="1">MATCH($C149,_xlfn.ANCHORARRAY(Health!$C$8),0)</f>
        <v>144</v>
      </c>
      <c r="G149" s="22" cm="1">
        <f t="array" aca="1" ref="G149" ca="1">IF(Parameters!$D$31, SUM(IF(ISNUMBER(R149:W149),(IF(R149:W149&gt;=Parameters!$D$37,1,"")),""))+0.5*(SUM(IF(ISNUMBER(R149:W149),(IF(R149:W149&gt;=Parameters!$D$38,1,"")),""))-SUM(IF(ISNUMBER(R149:W149),(IF(R149:W149&gt;=Parameters!$D$37,1,"")),""))),0) +
   IF(Parameters!$D$32,SUM(IF(ISNUMBER(R149:W149),(IF(R149:W149&gt;=Parameters!$D$41,1,"")),"")),0) +
   IF(Parameters!$D$33,AVERAGE(IF(ISNUMBER(R149:W149),R149:W149)),0) +
   IF(Parameters!$D$34,IF(OR(IF(ISNUMBER(R149:W149),R149:W149)=0),0,GEOMEAN(IF(ISNUMBER(R149:W149),R149:W149))),0)</f>
        <v>1.5</v>
      </c>
      <c r="H149" s="23">
        <f t="shared" ca="1" si="12"/>
        <v>1.5</v>
      </c>
      <c r="I149" s="116" t="str">
        <f t="shared" si="13"/>
        <v/>
      </c>
      <c r="J149" s="22" cm="1">
        <f t="array" aca="1" ref="J149" ca="1">IF(Parameters!$D$31, SUM(IF(ISNUMBER(Y149:AD149),(IF(Y149:AD149&gt;=Parameters!$D$41,1,"")),""))+0.5*(SUM(IF(ISNUMBER(Y149:AD149),(IF(Y149:AD149&gt;=Parameters!$D$42,1,"")),""))-SUM(IF(ISNUMBER(Y149:AD149),(IF(Y149:AD149&gt;=Parameters!$D$41,1,"")),""))),0) +
   IF(Parameters!$D$32,SUM(IF(ISNUMBER(Y149:AD149),(IF(Y149:AD149&gt;=Parameters!$D$41,1,"")),"")),0) +
   IF(Parameters!$D$33,AVERAGE(IF(ISNUMBER(Y149:AD149),Y149:AD149)),0) +
   IF(Parameters!$D$34,IF(OR(IF(ISNUMBER(Y149:AD149),Y149:AD149)=0),0,GEOMEAN(IF(ISNUMBER(Y149:AD149),Y149:AD149))),0)</f>
        <v>1</v>
      </c>
      <c r="K149" s="23">
        <f t="shared" ca="1" si="14"/>
        <v>1</v>
      </c>
      <c r="L149" s="116" t="str">
        <f t="shared" si="15"/>
        <v/>
      </c>
      <c r="M149" s="21" cm="1">
        <f t="array" aca="1" ref="M149" ca="1">IF(Parameters!$D$31, SUM(IF(ISNUMBER(AF149:AK149),(IF(AF149:AK149&gt;=Parameters!$D$41,1,"")),""))+0.5*(SUM(IF(ISNUMBER(AF149:AK149),(IF(AF149:AK149&gt;=Parameters!$D$42,1,"")),""))-SUM(IF(ISNUMBER(AF149:AK149),(IF(AF149:AK149&gt;=Parameters!$D$41,1,"")),""))),0) +
   IF(Parameters!$D$32,SUM(IF(ISNUMBER(AF149:AK149),(IF(AF149:AK149&gt;=Parameters!$D$41,1,"")),"")),0) +
   IF(Parameters!$D$33,AVERAGE(IF(ISNUMBER(AF149:AK149),AF149:AK149)),0) +
   IF(Parameters!$D$34,IF(OR(IF(ISNUMBER(AF149:AK149),AF149:AK149)=0),0,GEOMEAN(IF(ISNUMBER(AF149:AK149),AF149:AK149))),0)</f>
        <v>1</v>
      </c>
      <c r="N149" s="23">
        <f t="shared" ca="1" si="16"/>
        <v>1</v>
      </c>
      <c r="O149" s="116" t="str">
        <f t="shared" si="17"/>
        <v>!</v>
      </c>
      <c r="P149" s="24"/>
      <c r="Q149" s="49"/>
      <c r="R149" s="25">
        <f ca="1">IFERROR(INDEX(Health!$G$8:$G$225,MATCH($C149,_xlfn.ANCHORARRAY(Health!$C$8),0)),NA())</f>
        <v>0</v>
      </c>
      <c r="S149" s="25">
        <f ca="1">IFERROR(INDEX(Food!$G$8:$G$225,MATCH($C149,_xlfn.ANCHORARRAY(Food!$C$8),0)),NA())</f>
        <v>5.5762337938507072</v>
      </c>
      <c r="T149" s="25">
        <f ca="1">IFERROR(INDEX(Macro!$G$8:$G$225,MATCH($C149,_xlfn.ANCHORARRAY(Macro!$C$8),0)),NA())</f>
        <v>4.7410802930089044</v>
      </c>
      <c r="U149" s="25">
        <f ca="1">IFERROR(INDEX(Socioeconomic!$G$8:$G$225,MATCH($C149,_xlfn.ANCHORARRAY(Socioeconomic!$C$8),0)),NA())</f>
        <v>8.6189160737133417</v>
      </c>
      <c r="V149" s="25">
        <f ca="1">IFERROR(INDEX('Natural Hazard'!$G$8:$G$225,MATCH($C149,_xlfn.ANCHORARRAY('Natural Hazard'!$C$8),0)),NA())</f>
        <v>0</v>
      </c>
      <c r="W149" s="25">
        <f ca="1">IFERROR(INDEX(Conflict!$G$8:$G$225,MATCH($C149,_xlfn.ANCHORARRAY(Conflict!$C$8),0)),NA())</f>
        <v>0</v>
      </c>
      <c r="X149" s="50"/>
      <c r="Y149" s="25">
        <f ca="1">IFERROR(INDEX(Health!$H$8:$H$225,MATCH($C149,_xlfn.ANCHORARRAY(Health!$C$8),0)),NA())</f>
        <v>5.59183673469387</v>
      </c>
      <c r="Z149" s="25">
        <f ca="1">IFERROR(INDEX(Food!$H$8:$H$225,MATCH($C149,_xlfn.ANCHORARRAY(Food!$C$8),0)),NA())</f>
        <v>6.2188766647365297</v>
      </c>
      <c r="AA149" s="25">
        <f ca="1">IFERROR(INDEX(Macro!$H$8:$H$225,MATCH($C149,_xlfn.ANCHORARRAY(Macro!$C$8),0)),NA())</f>
        <v>5.2131853249171698</v>
      </c>
      <c r="AB149" s="25">
        <f ca="1">IFERROR(INDEX(Socioeconomic!$H$8:$H$225,MATCH($C149,_xlfn.ANCHORARRAY(Socioeconomic!$C$8),0)),NA())</f>
        <v>7.4285714285714199</v>
      </c>
      <c r="AC149" s="25">
        <f ca="1">IFERROR(INDEX('Natural Hazard'!$H$8:$H$225,MATCH($C149,_xlfn.ANCHORARRAY('Natural Hazard'!$C$8),0)),NA())</f>
        <v>9.5</v>
      </c>
      <c r="AD149" s="25">
        <f ca="1">IFERROR(INDEX(Conflict!$H$8:$H$225,MATCH($C149,_xlfn.ANCHORARRAY(Conflict!$C$8),0)),NA())</f>
        <v>3.5103192802963399</v>
      </c>
      <c r="AE149" s="50"/>
      <c r="AF149" s="25">
        <f ca="1">IFERROR(INDEX(Health!$I$8:$I$225,MATCH($C149,_xlfn.ANCHORARRAY(Health!$C$8),0)),NA())</f>
        <v>0</v>
      </c>
      <c r="AG149" s="25">
        <f ca="1">IFERROR(INDEX(Food!$I$8:$I$225,MATCH($C149,_xlfn.ANCHORARRAY(Food!$C$8),0)),NA())</f>
        <v>5</v>
      </c>
      <c r="AH149" s="25">
        <f ca="1">IFERROR(INDEX(Macro!$I$8:$I$225,MATCH($C149,_xlfn.ANCHORARRAY(Macro!$C$8),0)),NA())</f>
        <v>4.31172899941257</v>
      </c>
      <c r="AI149" s="25">
        <f ca="1">IFERROR(INDEX(Socioeconomic!$I$8:$I$225,MATCH($C149,_xlfn.ANCHORARRAY(Socioeconomic!$C$8),0)),NA())</f>
        <v>10</v>
      </c>
      <c r="AJ149" s="25">
        <f ca="1">IFERROR(INDEX('Natural Hazard'!$I$8:$I$225,MATCH($C149,_xlfn.ANCHORARRAY('Natural Hazard'!$C$8),0)),NA())</f>
        <v>0</v>
      </c>
      <c r="AK149" s="25">
        <f ca="1">IFERROR(INDEX(Conflict!$I$8:$I$225,MATCH($C149,_xlfn.ANCHORARRAY(Conflict!$C$8),0)),NA())</f>
        <v>0</v>
      </c>
      <c r="AL149" s="49"/>
      <c r="AM149" s="25">
        <f>IFERROR(INDEX('Data Reliability'!$G$6:$G$409,MATCH($C149,'Data Reliability'!$E$6:$E$409,0)),NA())</f>
        <v>8.3333333333333301E-2</v>
      </c>
      <c r="AN149" s="25">
        <f>IFERROR(INDEX('Data Reliability'!$H$6:$H$409,MATCH($C149,'Data Reliability'!$E$6:$E$409,0)),NA())</f>
        <v>0.46111111111111103</v>
      </c>
    </row>
    <row r="150" spans="2:42" x14ac:dyDescent="0.2">
      <c r="B150" s="28" t="s">
        <v>245</v>
      </c>
      <c r="C150" s="28" t="s">
        <v>246</v>
      </c>
      <c r="D150" s="28" t="s">
        <v>433</v>
      </c>
      <c r="E150" s="28" t="s">
        <v>409</v>
      </c>
      <c r="F150" s="206">
        <f ca="1">MATCH($C150,_xlfn.ANCHORARRAY(Health!$C$8),0)</f>
        <v>145</v>
      </c>
      <c r="G150" s="22" cm="1">
        <f t="array" aca="1" ref="G150" ca="1">IF(Parameters!$D$31, SUM(IF(ISNUMBER(R150:W150),(IF(R150:W150&gt;=Parameters!$D$37,1,"")),""))+0.5*(SUM(IF(ISNUMBER(R150:W150),(IF(R150:W150&gt;=Parameters!$D$38,1,"")),""))-SUM(IF(ISNUMBER(R150:W150),(IF(R150:W150&gt;=Parameters!$D$37,1,"")),""))),0) +
   IF(Parameters!$D$32,SUM(IF(ISNUMBER(R150:W150),(IF(R150:W150&gt;=Parameters!$D$41,1,"")),"")),0) +
   IF(Parameters!$D$33,AVERAGE(IF(ISNUMBER(R150:W150),R150:W150)),0) +
   IF(Parameters!$D$34,IF(OR(IF(ISNUMBER(R150:W150),R150:W150)=0),0,GEOMEAN(IF(ISNUMBER(R150:W150),R150:W150))),0)</f>
        <v>0</v>
      </c>
      <c r="H150" s="23">
        <f t="shared" ca="1" si="12"/>
        <v>0</v>
      </c>
      <c r="I150" s="116" t="str">
        <f t="shared" si="13"/>
        <v>!</v>
      </c>
      <c r="J150" s="22" cm="1">
        <f t="array" aca="1" ref="J150" ca="1">IF(Parameters!$D$31, SUM(IF(ISNUMBER(Y150:AD150),(IF(Y150:AD150&gt;=Parameters!$D$41,1,"")),""))+0.5*(SUM(IF(ISNUMBER(Y150:AD150),(IF(Y150:AD150&gt;=Parameters!$D$42,1,"")),""))-SUM(IF(ISNUMBER(Y150:AD150),(IF(Y150:AD150&gt;=Parameters!$D$41,1,"")),""))),0) +
   IF(Parameters!$D$32,SUM(IF(ISNUMBER(Y150:AD150),(IF(Y150:AD150&gt;=Parameters!$D$41,1,"")),"")),0) +
   IF(Parameters!$D$33,AVERAGE(IF(ISNUMBER(Y150:AD150),Y150:AD150)),0) +
   IF(Parameters!$D$34,IF(OR(IF(ISNUMBER(Y150:AD150),Y150:AD150)=0),0,GEOMEAN(IF(ISNUMBER(Y150:AD150),Y150:AD150))),0)</f>
        <v>0</v>
      </c>
      <c r="K150" s="23">
        <f t="shared" ca="1" si="14"/>
        <v>0</v>
      </c>
      <c r="L150" s="116" t="str">
        <f t="shared" si="15"/>
        <v/>
      </c>
      <c r="M150" s="21" cm="1">
        <f t="array" aca="1" ref="M150" ca="1">IF(Parameters!$D$31, SUM(IF(ISNUMBER(AF150:AK150),(IF(AF150:AK150&gt;=Parameters!$D$41,1,"")),""))+0.5*(SUM(IF(ISNUMBER(AF150:AK150),(IF(AF150:AK150&gt;=Parameters!$D$42,1,"")),""))-SUM(IF(ISNUMBER(AF150:AK150),(IF(AF150:AK150&gt;=Parameters!$D$41,1,"")),""))),0) +
   IF(Parameters!$D$32,SUM(IF(ISNUMBER(AF150:AK150),(IF(AF150:AK150&gt;=Parameters!$D$41,1,"")),"")),0) +
   IF(Parameters!$D$33,AVERAGE(IF(ISNUMBER(AF150:AK150),AF150:AK150)),0) +
   IF(Parameters!$D$34,IF(OR(IF(ISNUMBER(AF150:AK150),AF150:AK150)=0),0,GEOMEAN(IF(ISNUMBER(AF150:AK150),AF150:AK150))),0)</f>
        <v>0</v>
      </c>
      <c r="N150" s="23">
        <f t="shared" ca="1" si="16"/>
        <v>0</v>
      </c>
      <c r="O150" s="116" t="str">
        <f t="shared" si="17"/>
        <v>!</v>
      </c>
      <c r="P150" s="24"/>
      <c r="Q150" s="49"/>
      <c r="R150" s="25">
        <f ca="1">IFERROR(INDEX(Health!$G$8:$G$225,MATCH($C150,_xlfn.ANCHORARRAY(Health!$C$8),0)),NA())</f>
        <v>0</v>
      </c>
      <c r="S150" s="25">
        <f ca="1">IFERROR(INDEX(Food!$G$8:$G$225,MATCH($C150,_xlfn.ANCHORARRAY(Food!$C$8),0)),NA())</f>
        <v>0</v>
      </c>
      <c r="T150" s="25">
        <f ca="1">IFERROR(INDEX(Macro!$G$8:$G$225,MATCH($C150,_xlfn.ANCHORARRAY(Macro!$C$8),0)),NA())</f>
        <v>2.2261011081650381</v>
      </c>
      <c r="U150" s="25">
        <f ca="1">IFERROR(INDEX(Socioeconomic!$G$8:$G$225,MATCH($C150,_xlfn.ANCHORARRAY(Socioeconomic!$C$8),0)),NA())</f>
        <v>0</v>
      </c>
      <c r="V150" s="25">
        <f ca="1">IFERROR(INDEX('Natural Hazard'!$G$8:$G$225,MATCH($C150,_xlfn.ANCHORARRAY('Natural Hazard'!$C$8),0)),NA())</f>
        <v>0</v>
      </c>
      <c r="W150" s="25">
        <f ca="1">IFERROR(INDEX(Conflict!$G$8:$G$225,MATCH($C150,_xlfn.ANCHORARRAY(Conflict!$C$8),0)),NA())</f>
        <v>0</v>
      </c>
      <c r="X150" s="50"/>
      <c r="Y150" s="25">
        <f ca="1">IFERROR(INDEX(Health!$H$8:$H$225,MATCH($C150,_xlfn.ANCHORARRAY(Health!$C$8),0)),NA())</f>
        <v>0</v>
      </c>
      <c r="Z150" s="25">
        <f ca="1">IFERROR(INDEX(Food!$H$8:$H$225,MATCH($C150,_xlfn.ANCHORARRAY(Food!$C$8),0)),NA())</f>
        <v>0</v>
      </c>
      <c r="AA150" s="25">
        <f ca="1">IFERROR(INDEX(Macro!$H$8:$H$225,MATCH($C150,_xlfn.ANCHORARRAY(Macro!$C$8),0)),NA())</f>
        <v>0.74391158190040696</v>
      </c>
      <c r="AB150" s="25">
        <f ca="1">IFERROR(INDEX(Socioeconomic!$H$8:$H$225,MATCH($C150,_xlfn.ANCHORARRAY(Socioeconomic!$C$8),0)),NA())</f>
        <v>0.28571428571428598</v>
      </c>
      <c r="AC150" s="25">
        <f ca="1">IFERROR(INDEX('Natural Hazard'!$H$8:$H$225,MATCH($C150,_xlfn.ANCHORARRAY('Natural Hazard'!$C$8),0)),NA())</f>
        <v>1.6666666666666601</v>
      </c>
      <c r="AD150" s="25">
        <f ca="1">IFERROR(INDEX(Conflict!$H$8:$H$225,MATCH($C150,_xlfn.ANCHORARRAY(Conflict!$C$8),0)),NA())</f>
        <v>0</v>
      </c>
      <c r="AE150" s="50"/>
      <c r="AF150" s="25">
        <f ca="1">IFERROR(INDEX(Health!$I$8:$I$225,MATCH($C150,_xlfn.ANCHORARRAY(Health!$C$8),0)),NA())</f>
        <v>0</v>
      </c>
      <c r="AG150" s="25" t="e">
        <f ca="1">IFERROR(INDEX(Food!$I$8:$I$225,MATCH($C150,_xlfn.ANCHORARRAY(Food!$C$8),0)),NA())</f>
        <v>#N/A</v>
      </c>
      <c r="AH150" s="25">
        <f ca="1">IFERROR(INDEX(Macro!$I$8:$I$225,MATCH($C150,_xlfn.ANCHORARRAY(Macro!$C$8),0)),NA())</f>
        <v>6.6614450753867196</v>
      </c>
      <c r="AI150" s="25">
        <f ca="1">IFERROR(INDEX(Socioeconomic!$I$8:$I$225,MATCH($C150,_xlfn.ANCHORARRAY(Socioeconomic!$C$8),0)),NA())</f>
        <v>0</v>
      </c>
      <c r="AJ150" s="25">
        <f ca="1">IFERROR(INDEX('Natural Hazard'!$I$8:$I$225,MATCH($C150,_xlfn.ANCHORARRAY('Natural Hazard'!$C$8),0)),NA())</f>
        <v>0</v>
      </c>
      <c r="AK150" s="25">
        <f ca="1">IFERROR(INDEX(Conflict!$I$8:$I$225,MATCH($C150,_xlfn.ANCHORARRAY(Conflict!$C$8),0)),NA())</f>
        <v>0</v>
      </c>
      <c r="AL150" s="49"/>
      <c r="AM150" s="25">
        <f>IFERROR(INDEX('Data Reliability'!$G$6:$G$409,MATCH($C150,'Data Reliability'!$E$6:$E$409,0)),NA())</f>
        <v>8.3333333333333301E-2</v>
      </c>
      <c r="AN150" s="25">
        <f>IFERROR(INDEX('Data Reliability'!$H$6:$H$409,MATCH($C150,'Data Reliability'!$E$6:$E$409,0)),NA())</f>
        <v>0.59166666666666701</v>
      </c>
    </row>
    <row r="151" spans="2:42" x14ac:dyDescent="0.2">
      <c r="B151" s="28" t="s">
        <v>247</v>
      </c>
      <c r="C151" s="28" t="s">
        <v>248</v>
      </c>
      <c r="D151" s="28" t="s">
        <v>433</v>
      </c>
      <c r="E151" s="28" t="s">
        <v>409</v>
      </c>
      <c r="F151" s="206">
        <f ca="1">MATCH($C151,_xlfn.ANCHORARRAY(Health!$C$8),0)</f>
        <v>146</v>
      </c>
      <c r="G151" s="22" cm="1">
        <f t="array" aca="1" ref="G151" ca="1">IF(Parameters!$D$31, SUM(IF(ISNUMBER(R151:W151),(IF(R151:W151&gt;=Parameters!$D$37,1,"")),""))+0.5*(SUM(IF(ISNUMBER(R151:W151),(IF(R151:W151&gt;=Parameters!$D$38,1,"")),""))-SUM(IF(ISNUMBER(R151:W151),(IF(R151:W151&gt;=Parameters!$D$37,1,"")),""))),0) +
   IF(Parameters!$D$32,SUM(IF(ISNUMBER(R151:W151),(IF(R151:W151&gt;=Parameters!$D$41,1,"")),"")),0) +
   IF(Parameters!$D$33,AVERAGE(IF(ISNUMBER(R151:W151),R151:W151)),0) +
   IF(Parameters!$D$34,IF(OR(IF(ISNUMBER(R151:W151),R151:W151)=0),0,GEOMEAN(IF(ISNUMBER(R151:W151),R151:W151))),0)</f>
        <v>0</v>
      </c>
      <c r="H151" s="23">
        <f t="shared" ca="1" si="12"/>
        <v>0</v>
      </c>
      <c r="I151" s="116" t="str">
        <f t="shared" si="13"/>
        <v>!</v>
      </c>
      <c r="J151" s="22" cm="1">
        <f t="array" aca="1" ref="J151" ca="1">IF(Parameters!$D$31, SUM(IF(ISNUMBER(Y151:AD151),(IF(Y151:AD151&gt;=Parameters!$D$41,1,"")),""))+0.5*(SUM(IF(ISNUMBER(Y151:AD151),(IF(Y151:AD151&gt;=Parameters!$D$42,1,"")),""))-SUM(IF(ISNUMBER(Y151:AD151),(IF(Y151:AD151&gt;=Parameters!$D$41,1,"")),""))),0) +
   IF(Parameters!$D$32,SUM(IF(ISNUMBER(Y151:AD151),(IF(Y151:AD151&gt;=Parameters!$D$41,1,"")),"")),0) +
   IF(Parameters!$D$33,AVERAGE(IF(ISNUMBER(Y151:AD151),Y151:AD151)),0) +
   IF(Parameters!$D$34,IF(OR(IF(ISNUMBER(Y151:AD151),Y151:AD151)=0),0,GEOMEAN(IF(ISNUMBER(Y151:AD151),Y151:AD151))),0)</f>
        <v>0</v>
      </c>
      <c r="K151" s="23">
        <f t="shared" ca="1" si="14"/>
        <v>0</v>
      </c>
      <c r="L151" s="116" t="str">
        <f t="shared" si="15"/>
        <v/>
      </c>
      <c r="M151" s="21" cm="1">
        <f t="array" aca="1" ref="M151" ca="1">IF(Parameters!$D$31, SUM(IF(ISNUMBER(AF151:AK151),(IF(AF151:AK151&gt;=Parameters!$D$41,1,"")),""))+0.5*(SUM(IF(ISNUMBER(AF151:AK151),(IF(AF151:AK151&gt;=Parameters!$D$42,1,"")),""))-SUM(IF(ISNUMBER(AF151:AK151),(IF(AF151:AK151&gt;=Parameters!$D$41,1,"")),""))),0) +
   IF(Parameters!$D$32,SUM(IF(ISNUMBER(AF151:AK151),(IF(AF151:AK151&gt;=Parameters!$D$41,1,"")),"")),0) +
   IF(Parameters!$D$33,AVERAGE(IF(ISNUMBER(AF151:AK151),AF151:AK151)),0) +
   IF(Parameters!$D$34,IF(OR(IF(ISNUMBER(AF151:AK151),AF151:AK151)=0),0,GEOMEAN(IF(ISNUMBER(AF151:AK151),AF151:AK151))),0)</f>
        <v>1</v>
      </c>
      <c r="N151" s="23">
        <f t="shared" ca="1" si="16"/>
        <v>1</v>
      </c>
      <c r="O151" s="116" t="str">
        <f t="shared" si="17"/>
        <v>!</v>
      </c>
      <c r="P151" s="24"/>
      <c r="Q151" s="49"/>
      <c r="R151" s="25">
        <f ca="1">IFERROR(INDEX(Health!$G$8:$G$225,MATCH($C151,_xlfn.ANCHORARRAY(Health!$C$8),0)),NA())</f>
        <v>0</v>
      </c>
      <c r="S151" s="25">
        <f ca="1">IFERROR(INDEX(Food!$G$8:$G$225,MATCH($C151,_xlfn.ANCHORARRAY(Food!$C$8),0)),NA())</f>
        <v>0</v>
      </c>
      <c r="T151" s="25">
        <f ca="1">IFERROR(INDEX(Macro!$G$8:$G$225,MATCH($C151,_xlfn.ANCHORARRAY(Macro!$C$8),0)),NA())</f>
        <v>0</v>
      </c>
      <c r="U151" s="25">
        <f ca="1">IFERROR(INDEX(Socioeconomic!$G$8:$G$225,MATCH($C151,_xlfn.ANCHORARRAY(Socioeconomic!$C$8),0)),NA())</f>
        <v>0</v>
      </c>
      <c r="V151" s="25">
        <f ca="1">IFERROR(INDEX('Natural Hazard'!$G$8:$G$225,MATCH($C151,_xlfn.ANCHORARRAY('Natural Hazard'!$C$8),0)),NA())</f>
        <v>0</v>
      </c>
      <c r="W151" s="25">
        <f ca="1">IFERROR(INDEX(Conflict!$G$8:$G$225,MATCH($C151,_xlfn.ANCHORARRAY(Conflict!$C$8),0)),NA())</f>
        <v>0</v>
      </c>
      <c r="X151" s="50"/>
      <c r="Y151" s="25">
        <f ca="1">IFERROR(INDEX(Health!$H$8:$H$225,MATCH($C151,_xlfn.ANCHORARRAY(Health!$C$8),0)),NA())</f>
        <v>0</v>
      </c>
      <c r="Z151" s="25">
        <f ca="1">IFERROR(INDEX(Food!$H$8:$H$225,MATCH($C151,_xlfn.ANCHORARRAY(Food!$C$8),0)),NA())</f>
        <v>0</v>
      </c>
      <c r="AA151" s="25">
        <f ca="1">IFERROR(INDEX(Macro!$H$8:$H$225,MATCH($C151,_xlfn.ANCHORARRAY(Macro!$C$8),0)),NA())</f>
        <v>0</v>
      </c>
      <c r="AB151" s="25">
        <f ca="1">IFERROR(INDEX(Socioeconomic!$H$8:$H$225,MATCH($C151,_xlfn.ANCHORARRAY(Socioeconomic!$C$8),0)),NA())</f>
        <v>0.14285714285714199</v>
      </c>
      <c r="AC151" s="25">
        <f ca="1">IFERROR(INDEX('Natural Hazard'!$H$8:$H$225,MATCH($C151,_xlfn.ANCHORARRAY('Natural Hazard'!$C$8),0)),NA())</f>
        <v>0</v>
      </c>
      <c r="AD151" s="25">
        <f ca="1">IFERROR(INDEX(Conflict!$H$8:$H$225,MATCH($C151,_xlfn.ANCHORARRAY(Conflict!$C$8),0)),NA())</f>
        <v>0</v>
      </c>
      <c r="AE151" s="50"/>
      <c r="AF151" s="25">
        <f ca="1">IFERROR(INDEX(Health!$I$8:$I$225,MATCH($C151,_xlfn.ANCHORARRAY(Health!$C$8),0)),NA())</f>
        <v>0</v>
      </c>
      <c r="AG151" s="25" t="e">
        <f ca="1">IFERROR(INDEX(Food!$I$8:$I$225,MATCH($C151,_xlfn.ANCHORARRAY(Food!$C$8),0)),NA())</f>
        <v>#N/A</v>
      </c>
      <c r="AH151" s="25">
        <f ca="1">IFERROR(INDEX(Macro!$I$8:$I$225,MATCH($C151,_xlfn.ANCHORARRAY(Macro!$C$8),0)),NA())</f>
        <v>7</v>
      </c>
      <c r="AI151" s="25">
        <f ca="1">IFERROR(INDEX(Socioeconomic!$I$8:$I$225,MATCH($C151,_xlfn.ANCHORARRAY(Socioeconomic!$C$8),0)),NA())</f>
        <v>0</v>
      </c>
      <c r="AJ151" s="25">
        <f ca="1">IFERROR(INDEX('Natural Hazard'!$I$8:$I$225,MATCH($C151,_xlfn.ANCHORARRAY('Natural Hazard'!$C$8),0)),NA())</f>
        <v>0</v>
      </c>
      <c r="AK151" s="25">
        <f ca="1">IFERROR(INDEX(Conflict!$I$8:$I$225,MATCH($C151,_xlfn.ANCHORARRAY(Conflict!$C$8),0)),NA())</f>
        <v>7</v>
      </c>
      <c r="AL151" s="49"/>
      <c r="AM151" s="25">
        <f>IFERROR(INDEX('Data Reliability'!$G$6:$G$409,MATCH($C151,'Data Reliability'!$E$6:$E$409,0)),NA())</f>
        <v>8.3333333333333301E-2</v>
      </c>
      <c r="AN151" s="25">
        <f>IFERROR(INDEX('Data Reliability'!$H$6:$H$409,MATCH($C151,'Data Reliability'!$E$6:$E$409,0)),NA())</f>
        <v>0.59166666666666701</v>
      </c>
    </row>
    <row r="152" spans="2:42" x14ac:dyDescent="0.2">
      <c r="B152" s="28" t="s">
        <v>249</v>
      </c>
      <c r="C152" s="28" t="s">
        <v>250</v>
      </c>
      <c r="D152" s="28" t="s">
        <v>431</v>
      </c>
      <c r="E152" s="28" t="s">
        <v>429</v>
      </c>
      <c r="F152" s="206">
        <f ca="1">MATCH($C152,_xlfn.ANCHORARRAY(Health!$C$8),0)</f>
        <v>147</v>
      </c>
      <c r="G152" s="22" cm="1">
        <f t="array" aca="1" ref="G152" ca="1">IF(Parameters!$D$31, SUM(IF(ISNUMBER(R152:W152),(IF(R152:W152&gt;=Parameters!$D$37,1,"")),""))+0.5*(SUM(IF(ISNUMBER(R152:W152),(IF(R152:W152&gt;=Parameters!$D$38,1,"")),""))-SUM(IF(ISNUMBER(R152:W152),(IF(R152:W152&gt;=Parameters!$D$37,1,"")),""))),0) +
   IF(Parameters!$D$32,SUM(IF(ISNUMBER(R152:W152),(IF(R152:W152&gt;=Parameters!$D$41,1,"")),"")),0) +
   IF(Parameters!$D$33,AVERAGE(IF(ISNUMBER(R152:W152),R152:W152)),0) +
   IF(Parameters!$D$34,IF(OR(IF(ISNUMBER(R152:W152),R152:W152)=0),0,GEOMEAN(IF(ISNUMBER(R152:W152),R152:W152))),0)</f>
        <v>0</v>
      </c>
      <c r="H152" s="23">
        <f t="shared" ca="1" si="12"/>
        <v>0</v>
      </c>
      <c r="I152" s="116" t="str">
        <f t="shared" si="13"/>
        <v>!</v>
      </c>
      <c r="J152" s="22" cm="1">
        <f t="array" aca="1" ref="J152" ca="1">IF(Parameters!$D$31, SUM(IF(ISNUMBER(Y152:AD152),(IF(Y152:AD152&gt;=Parameters!$D$41,1,"")),""))+0.5*(SUM(IF(ISNUMBER(Y152:AD152),(IF(Y152:AD152&gt;=Parameters!$D$42,1,"")),""))-SUM(IF(ISNUMBER(Y152:AD152),(IF(Y152:AD152&gt;=Parameters!$D$41,1,"")),""))),0) +
   IF(Parameters!$D$32,SUM(IF(ISNUMBER(Y152:AD152),(IF(Y152:AD152&gt;=Parameters!$D$41,1,"")),"")),0) +
   IF(Parameters!$D$33,AVERAGE(IF(ISNUMBER(Y152:AD152),Y152:AD152)),0) +
   IF(Parameters!$D$34,IF(OR(IF(ISNUMBER(Y152:AD152),Y152:AD152)=0),0,GEOMEAN(IF(ISNUMBER(Y152:AD152),Y152:AD152))),0)</f>
        <v>1</v>
      </c>
      <c r="K152" s="23">
        <f t="shared" ca="1" si="14"/>
        <v>1</v>
      </c>
      <c r="L152" s="116" t="str">
        <f t="shared" si="15"/>
        <v/>
      </c>
      <c r="M152" s="21" cm="1">
        <f t="array" aca="1" ref="M152" ca="1">IF(Parameters!$D$31, SUM(IF(ISNUMBER(AF152:AK152),(IF(AF152:AK152&gt;=Parameters!$D$41,1,"")),""))+0.5*(SUM(IF(ISNUMBER(AF152:AK152),(IF(AF152:AK152&gt;=Parameters!$D$42,1,"")),""))-SUM(IF(ISNUMBER(AF152:AK152),(IF(AF152:AK152&gt;=Parameters!$D$41,1,"")),""))),0) +
   IF(Parameters!$D$32,SUM(IF(ISNUMBER(AF152:AK152),(IF(AF152:AK152&gt;=Parameters!$D$41,1,"")),"")),0) +
   IF(Parameters!$D$33,AVERAGE(IF(ISNUMBER(AF152:AK152),AF152:AK152)),0) +
   IF(Parameters!$D$34,IF(OR(IF(ISNUMBER(AF152:AK152),AF152:AK152)=0),0,GEOMEAN(IF(ISNUMBER(AF152:AK152),AF152:AK152))),0)</f>
        <v>0</v>
      </c>
      <c r="N152" s="23">
        <f t="shared" ca="1" si="16"/>
        <v>0</v>
      </c>
      <c r="O152" s="116" t="str">
        <f t="shared" si="17"/>
        <v>!</v>
      </c>
      <c r="P152" s="24"/>
      <c r="Q152" s="49"/>
      <c r="R152" s="25">
        <f ca="1">IFERROR(INDEX(Health!$G$8:$G$225,MATCH($C152,_xlfn.ANCHORARRAY(Health!$C$8),0)),NA())</f>
        <v>0</v>
      </c>
      <c r="S152" s="25">
        <f ca="1">IFERROR(INDEX(Food!$G$8:$G$225,MATCH($C152,_xlfn.ANCHORARRAY(Food!$C$8),0)),NA())</f>
        <v>0</v>
      </c>
      <c r="T152" s="25">
        <f ca="1">IFERROR(INDEX(Macro!$G$8:$G$225,MATCH($C152,_xlfn.ANCHORARRAY(Macro!$C$8),0)),NA())</f>
        <v>4.60722523266364</v>
      </c>
      <c r="U152" s="25">
        <f ca="1">IFERROR(INDEX(Socioeconomic!$G$8:$G$225,MATCH($C152,_xlfn.ANCHORARRAY(Socioeconomic!$C$8),0)),NA())</f>
        <v>0</v>
      </c>
      <c r="V152" s="25">
        <f ca="1">IFERROR(INDEX('Natural Hazard'!$G$8:$G$225,MATCH($C152,_xlfn.ANCHORARRAY('Natural Hazard'!$C$8),0)),NA())</f>
        <v>0</v>
      </c>
      <c r="W152" s="25">
        <f ca="1">IFERROR(INDEX(Conflict!$G$8:$G$225,MATCH($C152,_xlfn.ANCHORARRAY(Conflict!$C$8),0)),NA())</f>
        <v>0</v>
      </c>
      <c r="X152" s="50"/>
      <c r="Y152" s="25">
        <f ca="1">IFERROR(INDEX(Health!$H$8:$H$225,MATCH($C152,_xlfn.ANCHORARRAY(Health!$C$8),0)),NA())</f>
        <v>6.2623906705539296</v>
      </c>
      <c r="Z152" s="25">
        <f ca="1">IFERROR(INDEX(Food!$H$8:$H$225,MATCH($C152,_xlfn.ANCHORARRAY(Food!$C$8),0)),NA())</f>
        <v>6.1320208453966396</v>
      </c>
      <c r="AA152" s="25">
        <f ca="1">IFERROR(INDEX(Macro!$H$8:$H$225,MATCH($C152,_xlfn.ANCHORARRAY(Macro!$C$8),0)),NA())</f>
        <v>4.9229727442017897</v>
      </c>
      <c r="AB152" s="25">
        <f ca="1">IFERROR(INDEX(Socioeconomic!$H$8:$H$225,MATCH($C152,_xlfn.ANCHORARRAY(Socioeconomic!$C$8),0)),NA())</f>
        <v>7.8571428571428497</v>
      </c>
      <c r="AC152" s="25">
        <f ca="1">IFERROR(INDEX('Natural Hazard'!$H$8:$H$225,MATCH($C152,_xlfn.ANCHORARRAY('Natural Hazard'!$C$8),0)),NA())</f>
        <v>8</v>
      </c>
      <c r="AD152" s="25">
        <f ca="1">IFERROR(INDEX(Conflict!$H$8:$H$225,MATCH($C152,_xlfn.ANCHORARRAY(Conflict!$C$8),0)),NA())</f>
        <v>4.0615628858705204</v>
      </c>
      <c r="AE152" s="50"/>
      <c r="AF152" s="25">
        <f ca="1">IFERROR(INDEX(Health!$I$8:$I$225,MATCH($C152,_xlfn.ANCHORARRAY(Health!$C$8),0)),NA())</f>
        <v>0</v>
      </c>
      <c r="AG152" s="25" t="e">
        <f ca="1">IFERROR(INDEX(Food!$I$8:$I$225,MATCH($C152,_xlfn.ANCHORARRAY(Food!$C$8),0)),NA())</f>
        <v>#N/A</v>
      </c>
      <c r="AH152" s="25">
        <f ca="1">IFERROR(INDEX(Macro!$I$8:$I$225,MATCH($C152,_xlfn.ANCHORARRAY(Macro!$C$8),0)),NA())</f>
        <v>4.31172899941257</v>
      </c>
      <c r="AI152" s="25" t="e">
        <f ca="1">IFERROR(INDEX(Socioeconomic!$I$8:$I$225,MATCH($C152,_xlfn.ANCHORARRAY(Socioeconomic!$C$8),0)),NA())</f>
        <v>#N/A</v>
      </c>
      <c r="AJ152" s="25">
        <f ca="1">IFERROR(INDEX('Natural Hazard'!$I$8:$I$225,MATCH($C152,_xlfn.ANCHORARRAY('Natural Hazard'!$C$8),0)),NA())</f>
        <v>0</v>
      </c>
      <c r="AK152" s="25">
        <f ca="1">IFERROR(INDEX(Conflict!$I$8:$I$225,MATCH($C152,_xlfn.ANCHORARRAY(Conflict!$C$8),0)),NA())</f>
        <v>0</v>
      </c>
      <c r="AL152" s="49"/>
      <c r="AM152" s="25">
        <f>IFERROR(INDEX('Data Reliability'!$G$6:$G$409,MATCH($C152,'Data Reliability'!$E$6:$E$409,0)),NA())</f>
        <v>8.3333333333333301E-2</v>
      </c>
      <c r="AN152" s="25">
        <f>IFERROR(INDEX('Data Reliability'!$H$6:$H$409,MATCH($C152,'Data Reliability'!$E$6:$E$409,0)),NA())</f>
        <v>0.6</v>
      </c>
    </row>
    <row r="153" spans="2:42" x14ac:dyDescent="0.2">
      <c r="B153" s="28" t="s">
        <v>251</v>
      </c>
      <c r="C153" s="28" t="s">
        <v>252</v>
      </c>
      <c r="D153" s="28" t="s">
        <v>436</v>
      </c>
      <c r="E153" s="28" t="s">
        <v>430</v>
      </c>
      <c r="F153" s="206">
        <f ca="1">MATCH($C153,_xlfn.ANCHORARRAY(Health!$C$8),0)</f>
        <v>148</v>
      </c>
      <c r="G153" s="22" cm="1">
        <f t="array" aca="1" ref="G153" ca="1">IF(Parameters!$D$31, SUM(IF(ISNUMBER(R153:W153),(IF(R153:W153&gt;=Parameters!$D$37,1,"")),""))+0.5*(SUM(IF(ISNUMBER(R153:W153),(IF(R153:W153&gt;=Parameters!$D$38,1,"")),""))-SUM(IF(ISNUMBER(R153:W153),(IF(R153:W153&gt;=Parameters!$D$37,1,"")),""))),0) +
   IF(Parameters!$D$32,SUM(IF(ISNUMBER(R153:W153),(IF(R153:W153&gt;=Parameters!$D$41,1,"")),"")),0) +
   IF(Parameters!$D$33,AVERAGE(IF(ISNUMBER(R153:W153),R153:W153)),0) +
   IF(Parameters!$D$34,IF(OR(IF(ISNUMBER(R153:W153),R153:W153)=0),0,GEOMEAN(IF(ISNUMBER(R153:W153),R153:W153))),0)</f>
        <v>0.5</v>
      </c>
      <c r="H153" s="23">
        <f t="shared" ca="1" si="12"/>
        <v>0.5</v>
      </c>
      <c r="I153" s="116" t="str">
        <f t="shared" si="13"/>
        <v>!</v>
      </c>
      <c r="J153" s="22" cm="1">
        <f t="array" aca="1" ref="J153" ca="1">IF(Parameters!$D$31, SUM(IF(ISNUMBER(Y153:AD153),(IF(Y153:AD153&gt;=Parameters!$D$41,1,"")),""))+0.5*(SUM(IF(ISNUMBER(Y153:AD153),(IF(Y153:AD153&gt;=Parameters!$D$42,1,"")),""))-SUM(IF(ISNUMBER(Y153:AD153),(IF(Y153:AD153&gt;=Parameters!$D$41,1,"")),""))),0) +
   IF(Parameters!$D$32,SUM(IF(ISNUMBER(Y153:AD153),(IF(Y153:AD153&gt;=Parameters!$D$41,1,"")),"")),0) +
   IF(Parameters!$D$33,AVERAGE(IF(ISNUMBER(Y153:AD153),Y153:AD153)),0) +
   IF(Parameters!$D$34,IF(OR(IF(ISNUMBER(Y153:AD153),Y153:AD153)=0),0,GEOMEAN(IF(ISNUMBER(Y153:AD153),Y153:AD153))),0)</f>
        <v>1</v>
      </c>
      <c r="K153" s="23">
        <f t="shared" ca="1" si="14"/>
        <v>1</v>
      </c>
      <c r="L153" s="116" t="str">
        <f t="shared" si="15"/>
        <v>!</v>
      </c>
      <c r="M153" s="21" cm="1">
        <f t="array" aca="1" ref="M153" ca="1">IF(Parameters!$D$31, SUM(IF(ISNUMBER(AF153:AK153),(IF(AF153:AK153&gt;=Parameters!$D$41,1,"")),""))+0.5*(SUM(IF(ISNUMBER(AF153:AK153),(IF(AF153:AK153&gt;=Parameters!$D$42,1,"")),""))-SUM(IF(ISNUMBER(AF153:AK153),(IF(AF153:AK153&gt;=Parameters!$D$41,1,"")),""))),0) +
   IF(Parameters!$D$32,SUM(IF(ISNUMBER(AF153:AK153),(IF(AF153:AK153&gt;=Parameters!$D$41,1,"")),"")),0) +
   IF(Parameters!$D$33,AVERAGE(IF(ISNUMBER(AF153:AK153),AF153:AK153)),0) +
   IF(Parameters!$D$34,IF(OR(IF(ISNUMBER(AF153:AK153),AF153:AK153)=0),0,GEOMEAN(IF(ISNUMBER(AF153:AK153),AF153:AK153))),0)</f>
        <v>1</v>
      </c>
      <c r="N153" s="23">
        <f t="shared" ca="1" si="16"/>
        <v>1</v>
      </c>
      <c r="O153" s="116" t="str">
        <f t="shared" si="17"/>
        <v>!!</v>
      </c>
      <c r="P153" s="24"/>
      <c r="Q153" s="49"/>
      <c r="R153" s="25">
        <f ca="1">IFERROR(INDEX(Health!$G$8:$G$225,MATCH($C153,_xlfn.ANCHORARRAY(Health!$C$8),0)),NA())</f>
        <v>0</v>
      </c>
      <c r="S153" s="25" t="e">
        <f ca="1">IFERROR(INDEX(Food!$G$8:$G$225,MATCH($C153,_xlfn.ANCHORARRAY(Food!$C$8),0)),NA())</f>
        <v>#N/A</v>
      </c>
      <c r="T153" s="25" t="e">
        <f ca="1">IFERROR(INDEX(Macro!$G$8:$G$225,MATCH($C153,_xlfn.ANCHORARRAY(Macro!$C$8),0)),NA())</f>
        <v>#N/A</v>
      </c>
      <c r="U153" s="25">
        <f ca="1">IFERROR(INDEX(Socioeconomic!$G$8:$G$225,MATCH($C153,_xlfn.ANCHORARRAY(Socioeconomic!$C$8),0)),NA())</f>
        <v>0</v>
      </c>
      <c r="V153" s="25">
        <f ca="1">IFERROR(INDEX('Natural Hazard'!$G$8:$G$225,MATCH($C153,_xlfn.ANCHORARRAY('Natural Hazard'!$C$8),0)),NA())</f>
        <v>5.7735026918962546</v>
      </c>
      <c r="W153" s="25">
        <f ca="1">IFERROR(INDEX(Conflict!$G$8:$G$225,MATCH($C153,_xlfn.ANCHORARRAY(Conflict!$C$8),0)),NA())</f>
        <v>0</v>
      </c>
      <c r="X153" s="50"/>
      <c r="Y153" s="25">
        <f ca="1">IFERROR(INDEX(Health!$H$8:$H$225,MATCH($C153,_xlfn.ANCHORARRAY(Health!$C$8),0)),NA())</f>
        <v>10</v>
      </c>
      <c r="Z153" s="25" t="e">
        <f ca="1">IFERROR(INDEX(Food!$H$8:$H$225,MATCH($C153,_xlfn.ANCHORARRAY(Food!$C$8),0)),NA())</f>
        <v>#N/A</v>
      </c>
      <c r="AA153" s="25" t="e">
        <f ca="1">IFERROR(INDEX(Macro!$H$8:$H$225,MATCH($C153,_xlfn.ANCHORARRAY(Macro!$C$8),0)),NA())</f>
        <v>#N/A</v>
      </c>
      <c r="AB153" s="25">
        <f ca="1">IFERROR(INDEX(Socioeconomic!$H$8:$H$225,MATCH($C153,_xlfn.ANCHORARRAY(Socioeconomic!$C$8),0)),NA())</f>
        <v>5.2857142857142803</v>
      </c>
      <c r="AC153" s="25">
        <f ca="1">IFERROR(INDEX('Natural Hazard'!$H$8:$H$225,MATCH($C153,_xlfn.ANCHORARRAY('Natural Hazard'!$C$8),0)),NA())</f>
        <v>3.3333333333333299</v>
      </c>
      <c r="AD153" s="25">
        <f ca="1">IFERROR(INDEX(Conflict!$H$8:$H$225,MATCH($C153,_xlfn.ANCHORARRAY(Conflict!$C$8),0)),NA())</f>
        <v>0</v>
      </c>
      <c r="AE153" s="50"/>
      <c r="AF153" s="25">
        <f ca="1">IFERROR(INDEX(Health!$I$8:$I$225,MATCH($C153,_xlfn.ANCHORARRAY(Health!$C$8),0)),NA())</f>
        <v>0</v>
      </c>
      <c r="AG153" s="25" t="e">
        <f ca="1">IFERROR(INDEX(Food!$I$8:$I$225,MATCH($C153,_xlfn.ANCHORARRAY(Food!$C$8),0)),NA())</f>
        <v>#N/A</v>
      </c>
      <c r="AH153" s="25" t="e">
        <f ca="1">IFERROR(INDEX(Macro!$I$8:$I$225,MATCH($C153,_xlfn.ANCHORARRAY(Macro!$C$8),0)),NA())</f>
        <v>#N/A</v>
      </c>
      <c r="AI153" s="25" t="e">
        <f ca="1">IFERROR(INDEX(Socioeconomic!$I$8:$I$225,MATCH($C153,_xlfn.ANCHORARRAY(Socioeconomic!$C$8),0)),NA())</f>
        <v>#N/A</v>
      </c>
      <c r="AJ153" s="25">
        <f ca="1">IFERROR(INDEX('Natural Hazard'!$I$8:$I$225,MATCH($C153,_xlfn.ANCHORARRAY('Natural Hazard'!$C$8),0)),NA())</f>
        <v>10</v>
      </c>
      <c r="AK153" s="25">
        <f ca="1">IFERROR(INDEX(Conflict!$I$8:$I$225,MATCH($C153,_xlfn.ANCHORARRAY(Conflict!$C$8),0)),NA())</f>
        <v>0</v>
      </c>
      <c r="AL153" s="49"/>
      <c r="AM153" s="25">
        <f>IFERROR(INDEX('Data Reliability'!$G$6:$G$409,MATCH($C153,'Data Reliability'!$E$6:$E$409,0)),NA())</f>
        <v>0.41666666666666702</v>
      </c>
      <c r="AN153" s="25">
        <f>IFERROR(INDEX('Data Reliability'!$H$6:$H$409,MATCH($C153,'Data Reliability'!$E$6:$E$409,0)),NA())</f>
        <v>0.78333333333333299</v>
      </c>
    </row>
    <row r="154" spans="2:42" x14ac:dyDescent="0.2">
      <c r="B154" s="28" t="s">
        <v>253</v>
      </c>
      <c r="C154" s="28" t="s">
        <v>254</v>
      </c>
      <c r="D154" s="28" t="s">
        <v>436</v>
      </c>
      <c r="E154" s="28" t="s">
        <v>409</v>
      </c>
      <c r="F154" s="206">
        <f ca="1">MATCH($C154,_xlfn.ANCHORARRAY(Health!$C$8),0)</f>
        <v>149</v>
      </c>
      <c r="G154" s="22" cm="1">
        <f t="array" aca="1" ref="G154" ca="1">IF(Parameters!$D$31, SUM(IF(ISNUMBER(R154:W154),(IF(R154:W154&gt;=Parameters!$D$37,1,"")),""))+0.5*(SUM(IF(ISNUMBER(R154:W154),(IF(R154:W154&gt;=Parameters!$D$38,1,"")),""))-SUM(IF(ISNUMBER(R154:W154),(IF(R154:W154&gt;=Parameters!$D$37,1,"")),""))),0) +
   IF(Parameters!$D$32,SUM(IF(ISNUMBER(R154:W154),(IF(R154:W154&gt;=Parameters!$D$41,1,"")),"")),0) +
   IF(Parameters!$D$33,AVERAGE(IF(ISNUMBER(R154:W154),R154:W154)),0) +
   IF(Parameters!$D$34,IF(OR(IF(ISNUMBER(R154:W154),R154:W154)=0),0,GEOMEAN(IF(ISNUMBER(R154:W154),R154:W154))),0)</f>
        <v>0</v>
      </c>
      <c r="H154" s="23">
        <f t="shared" ca="1" si="12"/>
        <v>0</v>
      </c>
      <c r="I154" s="116" t="str">
        <f t="shared" si="13"/>
        <v>!</v>
      </c>
      <c r="J154" s="22" cm="1">
        <f t="array" aca="1" ref="J154" ca="1">IF(Parameters!$D$31, SUM(IF(ISNUMBER(Y154:AD154),(IF(Y154:AD154&gt;=Parameters!$D$41,1,"")),""))+0.5*(SUM(IF(ISNUMBER(Y154:AD154),(IF(Y154:AD154&gt;=Parameters!$D$42,1,"")),""))-SUM(IF(ISNUMBER(Y154:AD154),(IF(Y154:AD154&gt;=Parameters!$D$41,1,"")),""))),0) +
   IF(Parameters!$D$32,SUM(IF(ISNUMBER(Y154:AD154),(IF(Y154:AD154&gt;=Parameters!$D$41,1,"")),"")),0) +
   IF(Parameters!$D$33,AVERAGE(IF(ISNUMBER(Y154:AD154),Y154:AD154)),0) +
   IF(Parameters!$D$34,IF(OR(IF(ISNUMBER(Y154:AD154),Y154:AD154)=0),0,GEOMEAN(IF(ISNUMBER(Y154:AD154),Y154:AD154))),0)</f>
        <v>0</v>
      </c>
      <c r="K154" s="23">
        <f t="shared" ca="1" si="14"/>
        <v>0</v>
      </c>
      <c r="L154" s="116" t="str">
        <f t="shared" si="15"/>
        <v/>
      </c>
      <c r="M154" s="21" cm="1">
        <f t="array" aca="1" ref="M154" ca="1">IF(Parameters!$D$31, SUM(IF(ISNUMBER(AF154:AK154),(IF(AF154:AK154&gt;=Parameters!$D$41,1,"")),""))+0.5*(SUM(IF(ISNUMBER(AF154:AK154),(IF(AF154:AK154&gt;=Parameters!$D$42,1,"")),""))-SUM(IF(ISNUMBER(AF154:AK154),(IF(AF154:AK154&gt;=Parameters!$D$41,1,"")),""))),0) +
   IF(Parameters!$D$32,SUM(IF(ISNUMBER(AF154:AK154),(IF(AF154:AK154&gt;=Parameters!$D$41,1,"")),"")),0) +
   IF(Parameters!$D$33,AVERAGE(IF(ISNUMBER(AF154:AK154),AF154:AK154)),0) +
   IF(Parameters!$D$34,IF(OR(IF(ISNUMBER(AF154:AK154),AF154:AK154)=0),0,GEOMEAN(IF(ISNUMBER(AF154:AK154),AF154:AK154))),0)</f>
        <v>0</v>
      </c>
      <c r="N154" s="23">
        <f t="shared" ca="1" si="16"/>
        <v>0</v>
      </c>
      <c r="O154" s="116" t="str">
        <f t="shared" si="17"/>
        <v>!</v>
      </c>
      <c r="P154" s="24"/>
      <c r="Q154" s="49"/>
      <c r="R154" s="25">
        <f ca="1">IFERROR(INDEX(Health!$G$8:$G$225,MATCH($C154,_xlfn.ANCHORARRAY(Health!$C$8),0)),NA())</f>
        <v>0</v>
      </c>
      <c r="S154" s="25">
        <f ca="1">IFERROR(INDEX(Food!$G$8:$G$225,MATCH($C154,_xlfn.ANCHORARRAY(Food!$C$8),0)),NA())</f>
        <v>0</v>
      </c>
      <c r="T154" s="25">
        <f ca="1">IFERROR(INDEX(Macro!$G$8:$G$225,MATCH($C154,_xlfn.ANCHORARRAY(Macro!$C$8),0)),NA())</f>
        <v>0</v>
      </c>
      <c r="U154" s="25">
        <f ca="1">IFERROR(INDEX(Socioeconomic!$G$8:$G$225,MATCH($C154,_xlfn.ANCHORARRAY(Socioeconomic!$C$8),0)),NA())</f>
        <v>0</v>
      </c>
      <c r="V154" s="25">
        <f ca="1">IFERROR(INDEX('Natural Hazard'!$G$8:$G$225,MATCH($C154,_xlfn.ANCHORARRAY('Natural Hazard'!$C$8),0)),NA())</f>
        <v>0</v>
      </c>
      <c r="W154" s="25">
        <f ca="1">IFERROR(INDEX(Conflict!$G$8:$G$225,MATCH($C154,_xlfn.ANCHORARRAY(Conflict!$C$8),0)),NA())</f>
        <v>0</v>
      </c>
      <c r="X154" s="50"/>
      <c r="Y154" s="25">
        <f ca="1">IFERROR(INDEX(Health!$H$8:$H$225,MATCH($C154,_xlfn.ANCHORARRAY(Health!$C$8),0)),NA())</f>
        <v>0</v>
      </c>
      <c r="Z154" s="25">
        <f ca="1">IFERROR(INDEX(Food!$H$8:$H$225,MATCH($C154,_xlfn.ANCHORARRAY(Food!$C$8),0)),NA())</f>
        <v>8.1065431383903402E-2</v>
      </c>
      <c r="AA154" s="25">
        <f ca="1">IFERROR(INDEX(Macro!$H$8:$H$225,MATCH($C154,_xlfn.ANCHORARRAY(Macro!$C$8),0)),NA())</f>
        <v>0</v>
      </c>
      <c r="AB154" s="25">
        <f ca="1">IFERROR(INDEX(Socioeconomic!$H$8:$H$225,MATCH($C154,_xlfn.ANCHORARRAY(Socioeconomic!$C$8),0)),NA())</f>
        <v>0.42857142857142799</v>
      </c>
      <c r="AC154" s="25">
        <f ca="1">IFERROR(INDEX('Natural Hazard'!$H$8:$H$225,MATCH($C154,_xlfn.ANCHORARRAY('Natural Hazard'!$C$8),0)),NA())</f>
        <v>5.8333333333333304</v>
      </c>
      <c r="AD154" s="25">
        <f ca="1">IFERROR(INDEX(Conflict!$H$8:$H$225,MATCH($C154,_xlfn.ANCHORARRAY(Conflict!$C$8),0)),NA())</f>
        <v>0</v>
      </c>
      <c r="AE154" s="50"/>
      <c r="AF154" s="25">
        <f ca="1">IFERROR(INDEX(Health!$I$8:$I$225,MATCH($C154,_xlfn.ANCHORARRAY(Health!$C$8),0)),NA())</f>
        <v>0</v>
      </c>
      <c r="AG154" s="25" t="e">
        <f ca="1">IFERROR(INDEX(Food!$I$8:$I$225,MATCH($C154,_xlfn.ANCHORARRAY(Food!$C$8),0)),NA())</f>
        <v>#N/A</v>
      </c>
      <c r="AH154" s="25">
        <f ca="1">IFERROR(INDEX(Macro!$I$8:$I$225,MATCH($C154,_xlfn.ANCHORARRAY(Macro!$C$8),0)),NA())</f>
        <v>6.6614450753867196</v>
      </c>
      <c r="AI154" s="25">
        <f ca="1">IFERROR(INDEX(Socioeconomic!$I$8:$I$225,MATCH($C154,_xlfn.ANCHORARRAY(Socioeconomic!$C$8),0)),NA())</f>
        <v>0</v>
      </c>
      <c r="AJ154" s="25">
        <f ca="1">IFERROR(INDEX('Natural Hazard'!$I$8:$I$225,MATCH($C154,_xlfn.ANCHORARRAY('Natural Hazard'!$C$8),0)),NA())</f>
        <v>0</v>
      </c>
      <c r="AK154" s="25">
        <f ca="1">IFERROR(INDEX(Conflict!$I$8:$I$225,MATCH($C154,_xlfn.ANCHORARRAY(Conflict!$C$8),0)),NA())</f>
        <v>1.19047619047618</v>
      </c>
      <c r="AL154" s="49"/>
      <c r="AM154" s="25">
        <f>IFERROR(INDEX('Data Reliability'!$G$6:$G$409,MATCH($C154,'Data Reliability'!$E$6:$E$409,0)),NA())</f>
        <v>8.3333333333333301E-2</v>
      </c>
      <c r="AN154" s="25">
        <f>IFERROR(INDEX('Data Reliability'!$H$6:$H$409,MATCH($C154,'Data Reliability'!$E$6:$E$409,0)),NA())</f>
        <v>0.625</v>
      </c>
    </row>
    <row r="155" spans="2:42" x14ac:dyDescent="0.2">
      <c r="B155" s="28" t="s">
        <v>255</v>
      </c>
      <c r="C155" s="28" t="s">
        <v>256</v>
      </c>
      <c r="D155" s="28" t="s">
        <v>434</v>
      </c>
      <c r="E155" s="28" t="s">
        <v>409</v>
      </c>
      <c r="F155" s="206">
        <f ca="1">MATCH($C155,_xlfn.ANCHORARRAY(Health!$C$8),0)</f>
        <v>150</v>
      </c>
      <c r="G155" s="22" cm="1">
        <f t="array" aca="1" ref="G155" ca="1">IF(Parameters!$D$31, SUM(IF(ISNUMBER(R155:W155),(IF(R155:W155&gt;=Parameters!$D$37,1,"")),""))+0.5*(SUM(IF(ISNUMBER(R155:W155),(IF(R155:W155&gt;=Parameters!$D$38,1,"")),""))-SUM(IF(ISNUMBER(R155:W155),(IF(R155:W155&gt;=Parameters!$D$37,1,"")),""))),0) +
   IF(Parameters!$D$32,SUM(IF(ISNUMBER(R155:W155),(IF(R155:W155&gt;=Parameters!$D$41,1,"")),"")),0) +
   IF(Parameters!$D$33,AVERAGE(IF(ISNUMBER(R155:W155),R155:W155)),0) +
   IF(Parameters!$D$34,IF(OR(IF(ISNUMBER(R155:W155),R155:W155)=0),0,GEOMEAN(IF(ISNUMBER(R155:W155),R155:W155))),0)</f>
        <v>0</v>
      </c>
      <c r="H155" s="23">
        <f t="shared" ca="1" si="12"/>
        <v>0</v>
      </c>
      <c r="I155" s="116" t="str">
        <f t="shared" si="13"/>
        <v>!</v>
      </c>
      <c r="J155" s="22" cm="1">
        <f t="array" aca="1" ref="J155" ca="1">IF(Parameters!$D$31, SUM(IF(ISNUMBER(Y155:AD155),(IF(Y155:AD155&gt;=Parameters!$D$41,1,"")),""))+0.5*(SUM(IF(ISNUMBER(Y155:AD155),(IF(Y155:AD155&gt;=Parameters!$D$42,1,"")),""))-SUM(IF(ISNUMBER(Y155:AD155),(IF(Y155:AD155&gt;=Parameters!$D$41,1,"")),""))),0) +
   IF(Parameters!$D$32,SUM(IF(ISNUMBER(Y155:AD155),(IF(Y155:AD155&gt;=Parameters!$D$41,1,"")),"")),0) +
   IF(Parameters!$D$33,AVERAGE(IF(ISNUMBER(Y155:AD155),Y155:AD155)),0) +
   IF(Parameters!$D$34,IF(OR(IF(ISNUMBER(Y155:AD155),Y155:AD155)=0),0,GEOMEAN(IF(ISNUMBER(Y155:AD155),Y155:AD155))),0)</f>
        <v>0</v>
      </c>
      <c r="K155" s="23">
        <f t="shared" ca="1" si="14"/>
        <v>0</v>
      </c>
      <c r="L155" s="116" t="str">
        <f t="shared" si="15"/>
        <v/>
      </c>
      <c r="M155" s="21" cm="1">
        <f t="array" aca="1" ref="M155" ca="1">IF(Parameters!$D$31, SUM(IF(ISNUMBER(AF155:AK155),(IF(AF155:AK155&gt;=Parameters!$D$41,1,"")),""))+0.5*(SUM(IF(ISNUMBER(AF155:AK155),(IF(AF155:AK155&gt;=Parameters!$D$42,1,"")),""))-SUM(IF(ISNUMBER(AF155:AK155),(IF(AF155:AK155&gt;=Parameters!$D$41,1,"")),""))),0) +
   IF(Parameters!$D$32,SUM(IF(ISNUMBER(AF155:AK155),(IF(AF155:AK155&gt;=Parameters!$D$41,1,"")),"")),0) +
   IF(Parameters!$D$33,AVERAGE(IF(ISNUMBER(AF155:AK155),AF155:AK155)),0) +
   IF(Parameters!$D$34,IF(OR(IF(ISNUMBER(AF155:AK155),AF155:AK155)=0),0,GEOMEAN(IF(ISNUMBER(AF155:AK155),AF155:AK155))),0)</f>
        <v>0</v>
      </c>
      <c r="N155" s="23">
        <f t="shared" ca="1" si="16"/>
        <v>0</v>
      </c>
      <c r="O155" s="116" t="str">
        <f t="shared" si="17"/>
        <v>!!</v>
      </c>
      <c r="P155" s="24"/>
      <c r="Q155" s="49"/>
      <c r="R155" s="25">
        <f ca="1">IFERROR(INDEX(Health!$G$8:$G$225,MATCH($C155,_xlfn.ANCHORARRAY(Health!$C$8),0)),NA())</f>
        <v>0</v>
      </c>
      <c r="S155" s="25">
        <f ca="1">IFERROR(INDEX(Food!$G$8:$G$225,MATCH($C155,_xlfn.ANCHORARRAY(Food!$C$8),0)),NA())</f>
        <v>0</v>
      </c>
      <c r="T155" s="25">
        <f ca="1">IFERROR(INDEX(Macro!$G$8:$G$225,MATCH($C155,_xlfn.ANCHORARRAY(Macro!$C$8),0)),NA())</f>
        <v>0</v>
      </c>
      <c r="U155" s="25">
        <f ca="1">IFERROR(INDEX(Socioeconomic!$G$8:$G$225,MATCH($C155,_xlfn.ANCHORARRAY(Socioeconomic!$C$8),0)),NA())</f>
        <v>0</v>
      </c>
      <c r="V155" s="25">
        <f ca="1">IFERROR(INDEX('Natural Hazard'!$G$8:$G$225,MATCH($C155,_xlfn.ANCHORARRAY('Natural Hazard'!$C$8),0)),NA())</f>
        <v>0</v>
      </c>
      <c r="W155" s="25">
        <f ca="1">IFERROR(INDEX(Conflict!$G$8:$G$225,MATCH($C155,_xlfn.ANCHORARRAY(Conflict!$C$8),0)),NA())</f>
        <v>0</v>
      </c>
      <c r="X155" s="50"/>
      <c r="Y155" s="25">
        <f ca="1">IFERROR(INDEX(Health!$H$8:$H$225,MATCH($C155,_xlfn.ANCHORARRAY(Health!$C$8),0)),NA())</f>
        <v>4.7755102040816304</v>
      </c>
      <c r="Z155" s="25">
        <f ca="1">IFERROR(INDEX(Food!$H$8:$H$225,MATCH($C155,_xlfn.ANCHORARRAY(Food!$C$8),0)),NA())</f>
        <v>1.9918934568616</v>
      </c>
      <c r="AA155" s="25">
        <f ca="1">IFERROR(INDEX(Macro!$H$8:$H$225,MATCH($C155,_xlfn.ANCHORARRAY(Macro!$C$8),0)),NA())</f>
        <v>2.3255701467991901</v>
      </c>
      <c r="AB155" s="25">
        <f ca="1">IFERROR(INDEX(Socioeconomic!$H$8:$H$225,MATCH($C155,_xlfn.ANCHORARRAY(Socioeconomic!$C$8),0)),NA())</f>
        <v>2.71428571428571</v>
      </c>
      <c r="AC155" s="25">
        <f ca="1">IFERROR(INDEX('Natural Hazard'!$H$8:$H$225,MATCH($C155,_xlfn.ANCHORARRAY('Natural Hazard'!$C$8),0)),NA())</f>
        <v>6.3333333333333304</v>
      </c>
      <c r="AD155" s="25">
        <f ca="1">IFERROR(INDEX(Conflict!$H$8:$H$225,MATCH($C155,_xlfn.ANCHORARRAY(Conflict!$C$8),0)),NA())</f>
        <v>0</v>
      </c>
      <c r="AE155" s="50"/>
      <c r="AF155" s="25">
        <f ca="1">IFERROR(INDEX(Health!$I$8:$I$225,MATCH($C155,_xlfn.ANCHORARRAY(Health!$C$8),0)),NA())</f>
        <v>0</v>
      </c>
      <c r="AG155" s="25" t="e">
        <f ca="1">IFERROR(INDEX(Food!$I$8:$I$225,MATCH($C155,_xlfn.ANCHORARRAY(Food!$C$8),0)),NA())</f>
        <v>#N/A</v>
      </c>
      <c r="AH155" s="25">
        <f ca="1">IFERROR(INDEX(Macro!$I$8:$I$225,MATCH($C155,_xlfn.ANCHORARRAY(Macro!$C$8),0)),NA())</f>
        <v>0</v>
      </c>
      <c r="AI155" s="25" t="e">
        <f ca="1">IFERROR(INDEX(Socioeconomic!$I$8:$I$225,MATCH($C155,_xlfn.ANCHORARRAY(Socioeconomic!$C$8),0)),NA())</f>
        <v>#N/A</v>
      </c>
      <c r="AJ155" s="25">
        <f ca="1">IFERROR(INDEX('Natural Hazard'!$I$8:$I$225,MATCH($C155,_xlfn.ANCHORARRAY('Natural Hazard'!$C$8),0)),NA())</f>
        <v>0</v>
      </c>
      <c r="AK155" s="25">
        <f ca="1">IFERROR(INDEX(Conflict!$I$8:$I$225,MATCH($C155,_xlfn.ANCHORARRAY(Conflict!$C$8),0)),NA())</f>
        <v>0</v>
      </c>
      <c r="AL155" s="49"/>
      <c r="AM155" s="25">
        <f>IFERROR(INDEX('Data Reliability'!$G$6:$G$409,MATCH($C155,'Data Reliability'!$E$6:$E$409,0)),NA())</f>
        <v>8.3333333333333301E-2</v>
      </c>
      <c r="AN155" s="25">
        <f>IFERROR(INDEX('Data Reliability'!$H$6:$H$409,MATCH($C155,'Data Reliability'!$E$6:$E$409,0)),NA())</f>
        <v>0.66666666666666696</v>
      </c>
    </row>
    <row r="156" spans="2:42" x14ac:dyDescent="0.2">
      <c r="B156" s="28" t="s">
        <v>257</v>
      </c>
      <c r="C156" s="28" t="s">
        <v>258</v>
      </c>
      <c r="D156" s="28" t="s">
        <v>431</v>
      </c>
      <c r="E156" s="28" t="s">
        <v>535</v>
      </c>
      <c r="F156" s="206">
        <f ca="1">MATCH($C156,_xlfn.ANCHORARRAY(Health!$C$8),0)</f>
        <v>151</v>
      </c>
      <c r="G156" s="22" cm="1">
        <f t="array" aca="1" ref="G156" ca="1">IF(Parameters!$D$31, SUM(IF(ISNUMBER(R156:W156),(IF(R156:W156&gt;=Parameters!$D$37,1,"")),""))+0.5*(SUM(IF(ISNUMBER(R156:W156),(IF(R156:W156&gt;=Parameters!$D$38,1,"")),""))-SUM(IF(ISNUMBER(R156:W156),(IF(R156:W156&gt;=Parameters!$D$37,1,"")),""))),0) +
   IF(Parameters!$D$32,SUM(IF(ISNUMBER(R156:W156),(IF(R156:W156&gt;=Parameters!$D$41,1,"")),"")),0) +
   IF(Parameters!$D$33,AVERAGE(IF(ISNUMBER(R156:W156),R156:W156)),0) +
   IF(Parameters!$D$34,IF(OR(IF(ISNUMBER(R156:W156),R156:W156)=0),0,GEOMEAN(IF(ISNUMBER(R156:W156),R156:W156))),0)</f>
        <v>3</v>
      </c>
      <c r="H156" s="23">
        <f t="shared" ca="1" si="12"/>
        <v>3</v>
      </c>
      <c r="I156" s="116" t="str">
        <f t="shared" si="13"/>
        <v/>
      </c>
      <c r="J156" s="22" cm="1">
        <f t="array" aca="1" ref="J156" ca="1">IF(Parameters!$D$31, SUM(IF(ISNUMBER(Y156:AD156),(IF(Y156:AD156&gt;=Parameters!$D$41,1,"")),""))+0.5*(SUM(IF(ISNUMBER(Y156:AD156),(IF(Y156:AD156&gt;=Parameters!$D$42,1,"")),""))-SUM(IF(ISNUMBER(Y156:AD156),(IF(Y156:AD156&gt;=Parameters!$D$41,1,"")),""))),0) +
   IF(Parameters!$D$32,SUM(IF(ISNUMBER(Y156:AD156),(IF(Y156:AD156&gt;=Parameters!$D$41,1,"")),"")),0) +
   IF(Parameters!$D$33,AVERAGE(IF(ISNUMBER(Y156:AD156),Y156:AD156)),0) +
   IF(Parameters!$D$34,IF(OR(IF(ISNUMBER(Y156:AD156),Y156:AD156)=0),0,GEOMEAN(IF(ISNUMBER(Y156:AD156),Y156:AD156))),0)</f>
        <v>3.5</v>
      </c>
      <c r="K156" s="23">
        <f t="shared" ca="1" si="14"/>
        <v>3.5</v>
      </c>
      <c r="L156" s="116" t="str">
        <f t="shared" si="15"/>
        <v/>
      </c>
      <c r="M156" s="21" cm="1">
        <f t="array" aca="1" ref="M156" ca="1">IF(Parameters!$D$31, SUM(IF(ISNUMBER(AF156:AK156),(IF(AF156:AK156&gt;=Parameters!$D$41,1,"")),""))+0.5*(SUM(IF(ISNUMBER(AF156:AK156),(IF(AF156:AK156&gt;=Parameters!$D$42,1,"")),""))-SUM(IF(ISNUMBER(AF156:AK156),(IF(AF156:AK156&gt;=Parameters!$D$41,1,"")),""))),0) +
   IF(Parameters!$D$32,SUM(IF(ISNUMBER(AF156:AK156),(IF(AF156:AK156&gt;=Parameters!$D$41,1,"")),"")),0) +
   IF(Parameters!$D$33,AVERAGE(IF(ISNUMBER(AF156:AK156),AF156:AK156)),0) +
   IF(Parameters!$D$34,IF(OR(IF(ISNUMBER(AF156:AK156),AF156:AK156)=0),0,GEOMEAN(IF(ISNUMBER(AF156:AK156),AF156:AK156))),0)</f>
        <v>2.5</v>
      </c>
      <c r="N156" s="23">
        <f t="shared" ca="1" si="16"/>
        <v>2.5</v>
      </c>
      <c r="O156" s="116" t="str">
        <f t="shared" si="17"/>
        <v/>
      </c>
      <c r="P156" s="24"/>
      <c r="Q156" s="49"/>
      <c r="R156" s="25">
        <f ca="1">IFERROR(INDEX(Health!$G$8:$G$225,MATCH($C156,_xlfn.ANCHORARRAY(Health!$C$8),0)),NA())</f>
        <v>0</v>
      </c>
      <c r="S156" s="25">
        <f ca="1">IFERROR(INDEX(Food!$G$8:$G$225,MATCH($C156,_xlfn.ANCHORARRAY(Food!$C$8),0)),NA())</f>
        <v>7.242191250262934</v>
      </c>
      <c r="T156" s="25">
        <f ca="1">IFERROR(INDEX(Macro!$G$8:$G$225,MATCH($C156,_xlfn.ANCHORARRAY(Macro!$C$8),0)),NA())</f>
        <v>10</v>
      </c>
      <c r="U156" s="25">
        <f ca="1">IFERROR(INDEX(Socioeconomic!$G$8:$G$225,MATCH($C156,_xlfn.ANCHORARRAY(Socioeconomic!$C$8),0)),NA())</f>
        <v>0</v>
      </c>
      <c r="V156" s="25">
        <f ca="1">IFERROR(INDEX('Natural Hazard'!$G$8:$G$225,MATCH($C156,_xlfn.ANCHORARRAY('Natural Hazard'!$C$8),0)),NA())</f>
        <v>0</v>
      </c>
      <c r="W156" s="25">
        <f ca="1">IFERROR(INDEX(Conflict!$G$8:$G$225,MATCH($C156,_xlfn.ANCHORARRAY(Conflict!$C$8),0)),NA())</f>
        <v>7.8742542983436348</v>
      </c>
      <c r="X156" s="50"/>
      <c r="Y156" s="25">
        <f ca="1">IFERROR(INDEX(Health!$H$8:$H$225,MATCH($C156,_xlfn.ANCHORARRAY(Health!$C$8),0)),NA())</f>
        <v>7.3119533527696801</v>
      </c>
      <c r="Z156" s="25">
        <f ca="1">IFERROR(INDEX(Food!$H$8:$H$225,MATCH($C156,_xlfn.ANCHORARRAY(Food!$C$8),0)),NA())</f>
        <v>7.4927620150549998</v>
      </c>
      <c r="AA156" s="25">
        <f ca="1">IFERROR(INDEX(Macro!$H$8:$H$225,MATCH($C156,_xlfn.ANCHORARRAY(Macro!$C$8),0)),NA())</f>
        <v>10</v>
      </c>
      <c r="AB156" s="25">
        <f ca="1">IFERROR(INDEX(Socioeconomic!$H$8:$H$225,MATCH($C156,_xlfn.ANCHORARRAY(Socioeconomic!$C$8),0)),NA())</f>
        <v>7.5714285714285703</v>
      </c>
      <c r="AC156" s="25">
        <f ca="1">IFERROR(INDEX('Natural Hazard'!$H$8:$H$225,MATCH($C156,_xlfn.ANCHORARRAY('Natural Hazard'!$C$8),0)),NA())</f>
        <v>10</v>
      </c>
      <c r="AD156" s="25">
        <f ca="1">IFERROR(INDEX(Conflict!$H$8:$H$225,MATCH($C156,_xlfn.ANCHORARRAY(Conflict!$C$8),0)),NA())</f>
        <v>6.2003880754983198</v>
      </c>
      <c r="AE156" s="50"/>
      <c r="AF156" s="25">
        <f ca="1">IFERROR(INDEX(Health!$I$8:$I$225,MATCH($C156,_xlfn.ANCHORARRAY(Health!$C$8),0)),NA())</f>
        <v>0</v>
      </c>
      <c r="AG156" s="25">
        <f ca="1">IFERROR(INDEX(Food!$I$8:$I$225,MATCH($C156,_xlfn.ANCHORARRAY(Food!$C$8),0)),NA())</f>
        <v>7</v>
      </c>
      <c r="AH156" s="25">
        <f ca="1">IFERROR(INDEX(Macro!$I$8:$I$225,MATCH($C156,_xlfn.ANCHORARRAY(Macro!$C$8),0)),NA())</f>
        <v>10</v>
      </c>
      <c r="AI156" s="25">
        <f ca="1">IFERROR(INDEX(Socioeconomic!$I$8:$I$225,MATCH($C156,_xlfn.ANCHORARRAY(Socioeconomic!$C$8),0)),NA())</f>
        <v>0</v>
      </c>
      <c r="AJ156" s="25">
        <f ca="1">IFERROR(INDEX('Natural Hazard'!$I$8:$I$225,MATCH($C156,_xlfn.ANCHORARRAY('Natural Hazard'!$C$8),0)),NA())</f>
        <v>0</v>
      </c>
      <c r="AK156" s="25">
        <f ca="1">IFERROR(INDEX(Conflict!$I$8:$I$225,MATCH($C156,_xlfn.ANCHORARRAY(Conflict!$C$8),0)),NA())</f>
        <v>10</v>
      </c>
      <c r="AL156" s="49"/>
      <c r="AM156" s="25">
        <f>IFERROR(INDEX('Data Reliability'!$G$6:$G$409,MATCH($C156,'Data Reliability'!$E$6:$E$409,0)),NA())</f>
        <v>0</v>
      </c>
      <c r="AN156" s="25">
        <f>IFERROR(INDEX('Data Reliability'!$H$6:$H$409,MATCH($C156,'Data Reliability'!$E$6:$E$409,0)),NA())</f>
        <v>0.30277777777777798</v>
      </c>
    </row>
    <row r="157" spans="2:42" x14ac:dyDescent="0.2">
      <c r="B157" s="28" t="s">
        <v>259</v>
      </c>
      <c r="C157" s="28" t="s">
        <v>260</v>
      </c>
      <c r="D157" s="28" t="s">
        <v>435</v>
      </c>
      <c r="E157" s="28" t="s">
        <v>430</v>
      </c>
      <c r="F157" s="206">
        <f ca="1">MATCH($C157,_xlfn.ANCHORARRAY(Health!$C$8),0)</f>
        <v>152</v>
      </c>
      <c r="G157" s="22" cm="1">
        <f t="array" aca="1" ref="G157" ca="1">IF(Parameters!$D$31, SUM(IF(ISNUMBER(R157:W157),(IF(R157:W157&gt;=Parameters!$D$37,1,"")),""))+0.5*(SUM(IF(ISNUMBER(R157:W157),(IF(R157:W157&gt;=Parameters!$D$38,1,"")),""))-SUM(IF(ISNUMBER(R157:W157),(IF(R157:W157&gt;=Parameters!$D$37,1,"")),""))),0) +
   IF(Parameters!$D$32,SUM(IF(ISNUMBER(R157:W157),(IF(R157:W157&gt;=Parameters!$D$41,1,"")),"")),0) +
   IF(Parameters!$D$33,AVERAGE(IF(ISNUMBER(R157:W157),R157:W157)),0) +
   IF(Parameters!$D$34,IF(OR(IF(ISNUMBER(R157:W157),R157:W157)=0),0,GEOMEAN(IF(ISNUMBER(R157:W157),R157:W157))),0)</f>
        <v>0</v>
      </c>
      <c r="H157" s="23">
        <f t="shared" ca="1" si="12"/>
        <v>0</v>
      </c>
      <c r="I157" s="116" t="str">
        <f t="shared" si="13"/>
        <v/>
      </c>
      <c r="J157" s="22" cm="1">
        <f t="array" aca="1" ref="J157" ca="1">IF(Parameters!$D$31, SUM(IF(ISNUMBER(Y157:AD157),(IF(Y157:AD157&gt;=Parameters!$D$41,1,"")),""))+0.5*(SUM(IF(ISNUMBER(Y157:AD157),(IF(Y157:AD157&gt;=Parameters!$D$42,1,"")),""))-SUM(IF(ISNUMBER(Y157:AD157),(IF(Y157:AD157&gt;=Parameters!$D$41,1,"")),""))),0) +
   IF(Parameters!$D$32,SUM(IF(ISNUMBER(Y157:AD157),(IF(Y157:AD157&gt;=Parameters!$D$41,1,"")),"")),0) +
   IF(Parameters!$D$33,AVERAGE(IF(ISNUMBER(Y157:AD157),Y157:AD157)),0) +
   IF(Parameters!$D$34,IF(OR(IF(ISNUMBER(Y157:AD157),Y157:AD157)=0),0,GEOMEAN(IF(ISNUMBER(Y157:AD157),Y157:AD157))),0)</f>
        <v>0.5</v>
      </c>
      <c r="K157" s="23">
        <f t="shared" ca="1" si="14"/>
        <v>0.5</v>
      </c>
      <c r="L157" s="116" t="str">
        <f t="shared" si="15"/>
        <v/>
      </c>
      <c r="M157" s="21" cm="1">
        <f t="array" aca="1" ref="M157" ca="1">IF(Parameters!$D$31, SUM(IF(ISNUMBER(AF157:AK157),(IF(AF157:AK157&gt;=Parameters!$D$41,1,"")),""))+0.5*(SUM(IF(ISNUMBER(AF157:AK157),(IF(AF157:AK157&gt;=Parameters!$D$42,1,"")),""))-SUM(IF(ISNUMBER(AF157:AK157),(IF(AF157:AK157&gt;=Parameters!$D$41,1,"")),""))),0) +
   IF(Parameters!$D$32,SUM(IF(ISNUMBER(AF157:AK157),(IF(AF157:AK157&gt;=Parameters!$D$41,1,"")),"")),0) +
   IF(Parameters!$D$33,AVERAGE(IF(ISNUMBER(AF157:AK157),AF157:AK157)),0) +
   IF(Parameters!$D$34,IF(OR(IF(ISNUMBER(AF157:AK157),AF157:AK157)=0),0,GEOMEAN(IF(ISNUMBER(AF157:AK157),AF157:AK157))),0)</f>
        <v>0.5</v>
      </c>
      <c r="N157" s="23">
        <f t="shared" ca="1" si="16"/>
        <v>0.5</v>
      </c>
      <c r="O157" s="116" t="str">
        <f t="shared" si="17"/>
        <v>!</v>
      </c>
      <c r="P157" s="24"/>
      <c r="Q157" s="49"/>
      <c r="R157" s="25">
        <f ca="1">IFERROR(INDEX(Health!$G$8:$G$225,MATCH($C157,_xlfn.ANCHORARRAY(Health!$C$8),0)),NA())</f>
        <v>0</v>
      </c>
      <c r="S157" s="25">
        <f ca="1">IFERROR(INDEX(Food!$G$8:$G$225,MATCH($C157,_xlfn.ANCHORARRAY(Food!$C$8),0)),NA())</f>
        <v>0</v>
      </c>
      <c r="T157" s="25">
        <f ca="1">IFERROR(INDEX(Macro!$G$8:$G$225,MATCH($C157,_xlfn.ANCHORARRAY(Macro!$C$8),0)),NA())</f>
        <v>1.9811272481230884</v>
      </c>
      <c r="U157" s="25">
        <f ca="1">IFERROR(INDEX(Socioeconomic!$G$8:$G$225,MATCH($C157,_xlfn.ANCHORARRAY(Socioeconomic!$C$8),0)),NA())</f>
        <v>2.2649145304296643</v>
      </c>
      <c r="V157" s="25">
        <f ca="1">IFERROR(INDEX('Natural Hazard'!$G$8:$G$225,MATCH($C157,_xlfn.ANCHORARRAY('Natural Hazard'!$C$8),0)),NA())</f>
        <v>0</v>
      </c>
      <c r="W157" s="25">
        <f ca="1">IFERROR(INDEX(Conflict!$G$8:$G$225,MATCH($C157,_xlfn.ANCHORARRAY(Conflict!$C$8),0)),NA())</f>
        <v>0</v>
      </c>
      <c r="X157" s="50"/>
      <c r="Y157" s="25">
        <f ca="1">IFERROR(INDEX(Health!$H$8:$H$225,MATCH($C157,_xlfn.ANCHORARRAY(Health!$C$8),0)),NA())</f>
        <v>0.57725947521865995</v>
      </c>
      <c r="Z157" s="25">
        <f ca="1">IFERROR(INDEX(Food!$H$8:$H$225,MATCH($C157,_xlfn.ANCHORARRAY(Food!$C$8),0)),NA())</f>
        <v>2.3393167342211898</v>
      </c>
      <c r="AA157" s="25">
        <f ca="1">IFERROR(INDEX(Macro!$H$8:$H$225,MATCH($C157,_xlfn.ANCHORARRAY(Macro!$C$8),0)),NA())</f>
        <v>0.69070594210259095</v>
      </c>
      <c r="AB157" s="25">
        <f ca="1">IFERROR(INDEX(Socioeconomic!$H$8:$H$225,MATCH($C157,_xlfn.ANCHORARRAY(Socioeconomic!$C$8),0)),NA())</f>
        <v>3.5714285714285698</v>
      </c>
      <c r="AC157" s="25">
        <f ca="1">IFERROR(INDEX('Natural Hazard'!$H$8:$H$225,MATCH($C157,_xlfn.ANCHORARRAY('Natural Hazard'!$C$8),0)),NA())</f>
        <v>8.6666666666666607</v>
      </c>
      <c r="AD157" s="25">
        <f ca="1">IFERROR(INDEX(Conflict!$H$8:$H$225,MATCH($C157,_xlfn.ANCHORARRAY(Conflict!$C$8),0)),NA())</f>
        <v>0</v>
      </c>
      <c r="AE157" s="50"/>
      <c r="AF157" s="25">
        <f ca="1">IFERROR(INDEX(Health!$I$8:$I$225,MATCH($C157,_xlfn.ANCHORARRAY(Health!$C$8),0)),NA())</f>
        <v>0</v>
      </c>
      <c r="AG157" s="25" t="e">
        <f ca="1">IFERROR(INDEX(Food!$I$8:$I$225,MATCH($C157,_xlfn.ANCHORARRAY(Food!$C$8),0)),NA())</f>
        <v>#N/A</v>
      </c>
      <c r="AH157" s="25">
        <f ca="1">IFERROR(INDEX(Macro!$I$8:$I$225,MATCH($C157,_xlfn.ANCHORARRAY(Macro!$C$8),0)),NA())</f>
        <v>5.6823967103974899</v>
      </c>
      <c r="AI157" s="25">
        <f ca="1">IFERROR(INDEX(Socioeconomic!$I$8:$I$225,MATCH($C157,_xlfn.ANCHORARRAY(Socioeconomic!$C$8),0)),NA())</f>
        <v>1.4363545924423999</v>
      </c>
      <c r="AJ157" s="25">
        <f ca="1">IFERROR(INDEX('Natural Hazard'!$I$8:$I$225,MATCH($C157,_xlfn.ANCHORARRAY('Natural Hazard'!$C$8),0)),NA())</f>
        <v>0</v>
      </c>
      <c r="AK157" s="25">
        <f ca="1">IFERROR(INDEX(Conflict!$I$8:$I$225,MATCH($C157,_xlfn.ANCHORARRAY(Conflict!$C$8),0)),NA())</f>
        <v>7</v>
      </c>
      <c r="AL157" s="49"/>
      <c r="AM157" s="25">
        <f>IFERROR(INDEX('Data Reliability'!$G$6:$G$409,MATCH($C157,'Data Reliability'!$E$6:$E$409,0)),NA())</f>
        <v>8.3333333333333301E-2</v>
      </c>
      <c r="AN157" s="25">
        <f>IFERROR(INDEX('Data Reliability'!$H$6:$H$409,MATCH($C157,'Data Reliability'!$E$6:$E$409,0)),NA())</f>
        <v>0.51666666666666705</v>
      </c>
      <c r="AP157" s="30" t="e">
        <f ca="1">MAX(10,AA160)</f>
        <v>#N/A</v>
      </c>
    </row>
    <row r="158" spans="2:42" x14ac:dyDescent="0.2">
      <c r="B158" s="28" t="s">
        <v>261</v>
      </c>
      <c r="C158" s="28" t="s">
        <v>262</v>
      </c>
      <c r="D158" s="28" t="s">
        <v>435</v>
      </c>
      <c r="E158" s="28" t="s">
        <v>430</v>
      </c>
      <c r="F158" s="206">
        <f ca="1">MATCH($C158,_xlfn.ANCHORARRAY(Health!$C$8),0)</f>
        <v>153</v>
      </c>
      <c r="G158" s="22" cm="1">
        <f t="array" aca="1" ref="G158" ca="1">IF(Parameters!$D$31, SUM(IF(ISNUMBER(R158:W158),(IF(R158:W158&gt;=Parameters!$D$37,1,"")),""))+0.5*(SUM(IF(ISNUMBER(R158:W158),(IF(R158:W158&gt;=Parameters!$D$38,1,"")),""))-SUM(IF(ISNUMBER(R158:W158),(IF(R158:W158&gt;=Parameters!$D$37,1,"")),""))),0) +
   IF(Parameters!$D$32,SUM(IF(ISNUMBER(R158:W158),(IF(R158:W158&gt;=Parameters!$D$41,1,"")),"")),0) +
   IF(Parameters!$D$33,AVERAGE(IF(ISNUMBER(R158:W158),R158:W158)),0) +
   IF(Parameters!$D$34,IF(OR(IF(ISNUMBER(R158:W158),R158:W158)=0),0,GEOMEAN(IF(ISNUMBER(R158:W158),R158:W158))),0)</f>
        <v>0.5</v>
      </c>
      <c r="H158" s="23">
        <f t="shared" ca="1" si="12"/>
        <v>0.5</v>
      </c>
      <c r="I158" s="116" t="str">
        <f t="shared" si="13"/>
        <v/>
      </c>
      <c r="J158" s="22" cm="1">
        <f t="array" aca="1" ref="J158" ca="1">IF(Parameters!$D$31, SUM(IF(ISNUMBER(Y158:AD158),(IF(Y158:AD158&gt;=Parameters!$D$41,1,"")),""))+0.5*(SUM(IF(ISNUMBER(Y158:AD158),(IF(Y158:AD158&gt;=Parameters!$D$42,1,"")),""))-SUM(IF(ISNUMBER(Y158:AD158),(IF(Y158:AD158&gt;=Parameters!$D$41,1,"")),""))),0) +
   IF(Parameters!$D$32,SUM(IF(ISNUMBER(Y158:AD158),(IF(Y158:AD158&gt;=Parameters!$D$41,1,"")),"")),0) +
   IF(Parameters!$D$33,AVERAGE(IF(ISNUMBER(Y158:AD158),Y158:AD158)),0) +
   IF(Parameters!$D$34,IF(OR(IF(ISNUMBER(Y158:AD158),Y158:AD158)=0),0,GEOMEAN(IF(ISNUMBER(Y158:AD158),Y158:AD158))),0)</f>
        <v>1.5</v>
      </c>
      <c r="K158" s="23">
        <f t="shared" ca="1" si="14"/>
        <v>1.5</v>
      </c>
      <c r="L158" s="116" t="str">
        <f t="shared" si="15"/>
        <v/>
      </c>
      <c r="M158" s="21" cm="1">
        <f t="array" aca="1" ref="M158" ca="1">IF(Parameters!$D$31, SUM(IF(ISNUMBER(AF158:AK158),(IF(AF158:AK158&gt;=Parameters!$D$41,1,"")),""))+0.5*(SUM(IF(ISNUMBER(AF158:AK158),(IF(AF158:AK158&gt;=Parameters!$D$42,1,"")),""))-SUM(IF(ISNUMBER(AF158:AK158),(IF(AF158:AK158&gt;=Parameters!$D$41,1,"")),""))),0) +
   IF(Parameters!$D$32,SUM(IF(ISNUMBER(AF158:AK158),(IF(AF158:AK158&gt;=Parameters!$D$41,1,"")),"")),0) +
   IF(Parameters!$D$33,AVERAGE(IF(ISNUMBER(AF158:AK158),AF158:AK158)),0) +
   IF(Parameters!$D$34,IF(OR(IF(ISNUMBER(AF158:AK158),AF158:AK158)=0),0,GEOMEAN(IF(ISNUMBER(AF158:AK158),AF158:AK158))),0)</f>
        <v>1</v>
      </c>
      <c r="N158" s="23">
        <f t="shared" ca="1" si="16"/>
        <v>1</v>
      </c>
      <c r="O158" s="116" t="str">
        <f t="shared" si="17"/>
        <v>!</v>
      </c>
      <c r="P158" s="24"/>
      <c r="Q158" s="49"/>
      <c r="R158" s="25">
        <f ca="1">IFERROR(INDEX(Health!$G$8:$G$225,MATCH($C158,_xlfn.ANCHORARRAY(Health!$C$8),0)),NA())</f>
        <v>0</v>
      </c>
      <c r="S158" s="25">
        <f ca="1">IFERROR(INDEX(Food!$G$8:$G$225,MATCH($C158,_xlfn.ANCHORARRAY(Food!$C$8),0)),NA())</f>
        <v>0</v>
      </c>
      <c r="T158" s="25">
        <f ca="1">IFERROR(INDEX(Macro!$G$8:$G$225,MATCH($C158,_xlfn.ANCHORARRAY(Macro!$C$8),0)),NA())</f>
        <v>6.9</v>
      </c>
      <c r="U158" s="25">
        <f ca="1">IFERROR(INDEX(Socioeconomic!$G$8:$G$225,MATCH($C158,_xlfn.ANCHORARRAY(Socioeconomic!$C$8),0)),NA())</f>
        <v>0</v>
      </c>
      <c r="V158" s="25">
        <f ca="1">IFERROR(INDEX('Natural Hazard'!$G$8:$G$225,MATCH($C158,_xlfn.ANCHORARRAY('Natural Hazard'!$C$8),0)),NA())</f>
        <v>0</v>
      </c>
      <c r="W158" s="25">
        <f ca="1">IFERROR(INDEX(Conflict!$G$8:$G$225,MATCH($C158,_xlfn.ANCHORARRAY(Conflict!$C$8),0)),NA())</f>
        <v>4.1799781485408527</v>
      </c>
      <c r="X158" s="50"/>
      <c r="Y158" s="25">
        <f ca="1">IFERROR(INDEX(Health!$H$8:$H$225,MATCH($C158,_xlfn.ANCHORARRAY(Health!$C$8),0)),NA())</f>
        <v>0.16909620991253799</v>
      </c>
      <c r="Z158" s="25">
        <f ca="1">IFERROR(INDEX(Food!$H$8:$H$225,MATCH($C158,_xlfn.ANCHORARRAY(Food!$C$8),0)),NA())</f>
        <v>2.1077012159814701</v>
      </c>
      <c r="AA158" s="25">
        <f ca="1">IFERROR(INDEX(Macro!$H$8:$H$225,MATCH($C158,_xlfn.ANCHORARRAY(Macro!$C$8),0)),NA())</f>
        <v>7</v>
      </c>
      <c r="AB158" s="25">
        <f ca="1">IFERROR(INDEX(Socioeconomic!$H$8:$H$225,MATCH($C158,_xlfn.ANCHORARRAY(Socioeconomic!$C$8),0)),NA())</f>
        <v>4.8571428571428497</v>
      </c>
      <c r="AC158" s="25">
        <f ca="1">IFERROR(INDEX('Natural Hazard'!$H$8:$H$225,MATCH($C158,_xlfn.ANCHORARRAY('Natural Hazard'!$C$8),0)),NA())</f>
        <v>10</v>
      </c>
      <c r="AD158" s="25">
        <f ca="1">IFERROR(INDEX(Conflict!$H$8:$H$225,MATCH($C158,_xlfn.ANCHORARRAY(Conflict!$C$8),0)),NA())</f>
        <v>2.4960310460398598</v>
      </c>
      <c r="AE158" s="50"/>
      <c r="AF158" s="25">
        <f ca="1">IFERROR(INDEX(Health!$I$8:$I$225,MATCH($C158,_xlfn.ANCHORARRAY(Health!$C$8),0)),NA())</f>
        <v>0</v>
      </c>
      <c r="AG158" s="25" t="e">
        <f ca="1">IFERROR(INDEX(Food!$I$8:$I$225,MATCH($C158,_xlfn.ANCHORARRAY(Food!$C$8),0)),NA())</f>
        <v>#N/A</v>
      </c>
      <c r="AH158" s="25">
        <f ca="1">IFERROR(INDEX(Macro!$I$8:$I$225,MATCH($C158,_xlfn.ANCHORARRAY(Macro!$C$8),0)),NA())</f>
        <v>7</v>
      </c>
      <c r="AI158" s="25">
        <f ca="1">IFERROR(INDEX(Socioeconomic!$I$8:$I$225,MATCH($C158,_xlfn.ANCHORARRAY(Socioeconomic!$C$8),0)),NA())</f>
        <v>0</v>
      </c>
      <c r="AJ158" s="25">
        <f ca="1">IFERROR(INDEX('Natural Hazard'!$I$8:$I$225,MATCH($C158,_xlfn.ANCHORARRAY('Natural Hazard'!$C$8),0)),NA())</f>
        <v>0</v>
      </c>
      <c r="AK158" s="25">
        <f ca="1">IFERROR(INDEX(Conflict!$I$8:$I$225,MATCH($C158,_xlfn.ANCHORARRAY(Conflict!$C$8),0)),NA())</f>
        <v>7</v>
      </c>
      <c r="AL158" s="49"/>
      <c r="AM158" s="25">
        <f>IFERROR(INDEX('Data Reliability'!$G$6:$G$409,MATCH($C158,'Data Reliability'!$E$6:$E$409,0)),NA())</f>
        <v>0</v>
      </c>
      <c r="AN158" s="25">
        <f>IFERROR(INDEX('Data Reliability'!$H$6:$H$409,MATCH($C158,'Data Reliability'!$E$6:$E$409,0)),NA())</f>
        <v>0.358333333333333</v>
      </c>
    </row>
    <row r="159" spans="2:42" x14ac:dyDescent="0.2">
      <c r="B159" s="28" t="s">
        <v>263</v>
      </c>
      <c r="C159" s="28" t="s">
        <v>264</v>
      </c>
      <c r="D159" s="28" t="s">
        <v>436</v>
      </c>
      <c r="E159" s="28" t="s">
        <v>430</v>
      </c>
      <c r="F159" s="206">
        <f ca="1">MATCH($C159,_xlfn.ANCHORARRAY(Health!$C$8),0)</f>
        <v>154</v>
      </c>
      <c r="G159" s="22" cm="1">
        <f t="array" aca="1" ref="G159" ca="1">IF(Parameters!$D$31, SUM(IF(ISNUMBER(R159:W159),(IF(R159:W159&gt;=Parameters!$D$37,1,"")),""))+0.5*(SUM(IF(ISNUMBER(R159:W159),(IF(R159:W159&gt;=Parameters!$D$38,1,"")),""))-SUM(IF(ISNUMBER(R159:W159),(IF(R159:W159&gt;=Parameters!$D$37,1,"")),""))),0) +
   IF(Parameters!$D$32,SUM(IF(ISNUMBER(R159:W159),(IF(R159:W159&gt;=Parameters!$D$41,1,"")),"")),0) +
   IF(Parameters!$D$33,AVERAGE(IF(ISNUMBER(R159:W159),R159:W159)),0) +
   IF(Parameters!$D$34,IF(OR(IF(ISNUMBER(R159:W159),R159:W159)=0),0,GEOMEAN(IF(ISNUMBER(R159:W159),R159:W159))),0)</f>
        <v>0</v>
      </c>
      <c r="H159" s="23">
        <f t="shared" ca="1" si="12"/>
        <v>0</v>
      </c>
      <c r="I159" s="116" t="str">
        <f t="shared" si="13"/>
        <v/>
      </c>
      <c r="J159" s="22" cm="1">
        <f t="array" aca="1" ref="J159" ca="1">IF(Parameters!$D$31, SUM(IF(ISNUMBER(Y159:AD159),(IF(Y159:AD159&gt;=Parameters!$D$41,1,"")),""))+0.5*(SUM(IF(ISNUMBER(Y159:AD159),(IF(Y159:AD159&gt;=Parameters!$D$42,1,"")),""))-SUM(IF(ISNUMBER(Y159:AD159),(IF(Y159:AD159&gt;=Parameters!$D$41,1,"")),""))),0) +
   IF(Parameters!$D$32,SUM(IF(ISNUMBER(Y159:AD159),(IF(Y159:AD159&gt;=Parameters!$D$41,1,"")),"")),0) +
   IF(Parameters!$D$33,AVERAGE(IF(ISNUMBER(Y159:AD159),Y159:AD159)),0) +
   IF(Parameters!$D$34,IF(OR(IF(ISNUMBER(Y159:AD159),Y159:AD159)=0),0,GEOMEAN(IF(ISNUMBER(Y159:AD159),Y159:AD159))),0)</f>
        <v>1</v>
      </c>
      <c r="K159" s="23">
        <f t="shared" ca="1" si="14"/>
        <v>1</v>
      </c>
      <c r="L159" s="116" t="str">
        <f t="shared" si="15"/>
        <v/>
      </c>
      <c r="M159" s="21" cm="1">
        <f t="array" aca="1" ref="M159" ca="1">IF(Parameters!$D$31, SUM(IF(ISNUMBER(AF159:AK159),(IF(AF159:AK159&gt;=Parameters!$D$41,1,"")),""))+0.5*(SUM(IF(ISNUMBER(AF159:AK159),(IF(AF159:AK159&gt;=Parameters!$D$42,1,"")),""))-SUM(IF(ISNUMBER(AF159:AK159),(IF(AF159:AK159&gt;=Parameters!$D$41,1,"")),""))),0) +
   IF(Parameters!$D$32,SUM(IF(ISNUMBER(AF159:AK159),(IF(AF159:AK159&gt;=Parameters!$D$41,1,"")),"")),0) +
   IF(Parameters!$D$33,AVERAGE(IF(ISNUMBER(AF159:AK159),AF159:AK159)),0) +
   IF(Parameters!$D$34,IF(OR(IF(ISNUMBER(AF159:AK159),AF159:AK159)=0),0,GEOMEAN(IF(ISNUMBER(AF159:AK159),AF159:AK159))),0)</f>
        <v>0</v>
      </c>
      <c r="N159" s="23">
        <f t="shared" ca="1" si="16"/>
        <v>0</v>
      </c>
      <c r="O159" s="116" t="str">
        <f t="shared" si="17"/>
        <v>!</v>
      </c>
      <c r="P159" s="24"/>
      <c r="Q159" s="49"/>
      <c r="R159" s="25">
        <f ca="1">IFERROR(INDEX(Health!$G$8:$G$225,MATCH($C159,_xlfn.ANCHORARRAY(Health!$C$8),0)),NA())</f>
        <v>0</v>
      </c>
      <c r="S159" s="25">
        <f ca="1">IFERROR(INDEX(Food!$G$8:$G$225,MATCH($C159,_xlfn.ANCHORARRAY(Food!$C$8),0)),NA())</f>
        <v>0</v>
      </c>
      <c r="T159" s="25">
        <f ca="1">IFERROR(INDEX(Macro!$G$8:$G$225,MATCH($C159,_xlfn.ANCHORARRAY(Macro!$C$8),0)),NA())</f>
        <v>3.2304416805137497</v>
      </c>
      <c r="U159" s="25">
        <f ca="1">IFERROR(INDEX(Socioeconomic!$G$8:$G$225,MATCH($C159,_xlfn.ANCHORARRAY(Socioeconomic!$C$8),0)),NA())</f>
        <v>0</v>
      </c>
      <c r="V159" s="25">
        <f ca="1">IFERROR(INDEX('Natural Hazard'!$G$8:$G$225,MATCH($C159,_xlfn.ANCHORARRAY('Natural Hazard'!$C$8),0)),NA())</f>
        <v>0</v>
      </c>
      <c r="W159" s="25">
        <f ca="1">IFERROR(INDEX(Conflict!$G$8:$G$225,MATCH($C159,_xlfn.ANCHORARRAY(Conflict!$C$8),0)),NA())</f>
        <v>0</v>
      </c>
      <c r="X159" s="50"/>
      <c r="Y159" s="25">
        <f ca="1">IFERROR(INDEX(Health!$H$8:$H$225,MATCH($C159,_xlfn.ANCHORARRAY(Health!$C$8),0)),NA())</f>
        <v>2.85131195335277</v>
      </c>
      <c r="Z159" s="25">
        <f ca="1">IFERROR(INDEX(Food!$H$8:$H$225,MATCH($C159,_xlfn.ANCHORARRAY(Food!$C$8),0)),NA())</f>
        <v>5.4371742906774703</v>
      </c>
      <c r="AA159" s="25">
        <f ca="1">IFERROR(INDEX(Macro!$H$8:$H$225,MATCH($C159,_xlfn.ANCHORARRAY(Macro!$C$8),0)),NA())</f>
        <v>3.32680355026723</v>
      </c>
      <c r="AB159" s="25">
        <f ca="1">IFERROR(INDEX(Socioeconomic!$H$8:$H$225,MATCH($C159,_xlfn.ANCHORARRAY(Socioeconomic!$C$8),0)),NA())</f>
        <v>5.5714285714285703</v>
      </c>
      <c r="AC159" s="25">
        <f ca="1">IFERROR(INDEX('Natural Hazard'!$H$8:$H$225,MATCH($C159,_xlfn.ANCHORARRAY('Natural Hazard'!$C$8),0)),NA())</f>
        <v>10</v>
      </c>
      <c r="AD159" s="25">
        <f ca="1">IFERROR(INDEX(Conflict!$H$8:$H$225,MATCH($C159,_xlfn.ANCHORARRAY(Conflict!$C$8),0)),NA())</f>
        <v>3.5323690245193098</v>
      </c>
      <c r="AE159" s="50"/>
      <c r="AF159" s="25">
        <f ca="1">IFERROR(INDEX(Health!$I$8:$I$225,MATCH($C159,_xlfn.ANCHORARRAY(Health!$C$8),0)),NA())</f>
        <v>0</v>
      </c>
      <c r="AG159" s="25" t="e">
        <f ca="1">IFERROR(INDEX(Food!$I$8:$I$225,MATCH($C159,_xlfn.ANCHORARRAY(Food!$C$8),0)),NA())</f>
        <v>#N/A</v>
      </c>
      <c r="AH159" s="25">
        <f ca="1">IFERROR(INDEX(Macro!$I$8:$I$225,MATCH($C159,_xlfn.ANCHORARRAY(Macro!$C$8),0)),NA())</f>
        <v>3.1368709614254899</v>
      </c>
      <c r="AI159" s="25">
        <f ca="1">IFERROR(INDEX(Socioeconomic!$I$8:$I$225,MATCH($C159,_xlfn.ANCHORARRAY(Socioeconomic!$C$8),0)),NA())</f>
        <v>0</v>
      </c>
      <c r="AJ159" s="25">
        <f ca="1">IFERROR(INDEX('Natural Hazard'!$I$8:$I$225,MATCH($C159,_xlfn.ANCHORARRAY('Natural Hazard'!$C$8),0)),NA())</f>
        <v>0</v>
      </c>
      <c r="AK159" s="25">
        <f ca="1">IFERROR(INDEX(Conflict!$I$8:$I$225,MATCH($C159,_xlfn.ANCHORARRAY(Conflict!$C$8),0)),NA())</f>
        <v>0</v>
      </c>
      <c r="AL159" s="49"/>
      <c r="AM159" s="25">
        <f>IFERROR(INDEX('Data Reliability'!$G$6:$G$409,MATCH($C159,'Data Reliability'!$E$6:$E$409,0)),NA())</f>
        <v>8.3333333333333301E-2</v>
      </c>
      <c r="AN159" s="25">
        <f>IFERROR(INDEX('Data Reliability'!$H$6:$H$409,MATCH($C159,'Data Reliability'!$E$6:$E$409,0)),NA())</f>
        <v>0.44166666666666698</v>
      </c>
    </row>
    <row r="160" spans="2:42" x14ac:dyDescent="0.2">
      <c r="B160" s="28" t="s">
        <v>265</v>
      </c>
      <c r="C160" s="28" t="s">
        <v>266</v>
      </c>
      <c r="D160" s="28" t="s">
        <v>436</v>
      </c>
      <c r="E160" s="28" t="s">
        <v>430</v>
      </c>
      <c r="F160" s="206">
        <f ca="1">MATCH($C160,_xlfn.ANCHORARRAY(Health!$C$8),0)</f>
        <v>155</v>
      </c>
      <c r="G160" s="22" cm="1">
        <f t="array" aca="1" ref="G160" ca="1">IF(Parameters!$D$31, SUM(IF(ISNUMBER(R160:W160),(IF(R160:W160&gt;=Parameters!$D$37,1,"")),""))+0.5*(SUM(IF(ISNUMBER(R160:W160),(IF(R160:W160&gt;=Parameters!$D$38,1,"")),""))-SUM(IF(ISNUMBER(R160:W160),(IF(R160:W160&gt;=Parameters!$D$37,1,"")),""))),0) +
   IF(Parameters!$D$32,SUM(IF(ISNUMBER(R160:W160),(IF(R160:W160&gt;=Parameters!$D$41,1,"")),"")),0) +
   IF(Parameters!$D$33,AVERAGE(IF(ISNUMBER(R160:W160),R160:W160)),0) +
   IF(Parameters!$D$34,IF(OR(IF(ISNUMBER(R160:W160),R160:W160)=0),0,GEOMEAN(IF(ISNUMBER(R160:W160),R160:W160))),0)</f>
        <v>0</v>
      </c>
      <c r="H160" s="23">
        <f t="shared" ca="1" si="12"/>
        <v>0</v>
      </c>
      <c r="I160" s="116" t="str">
        <f t="shared" si="13"/>
        <v>!</v>
      </c>
      <c r="J160" s="22" cm="1">
        <f t="array" aca="1" ref="J160" ca="1">IF(Parameters!$D$31, SUM(IF(ISNUMBER(Y160:AD160),(IF(Y160:AD160&gt;=Parameters!$D$41,1,"")),""))+0.5*(SUM(IF(ISNUMBER(Y160:AD160),(IF(Y160:AD160&gt;=Parameters!$D$42,1,"")),""))-SUM(IF(ISNUMBER(Y160:AD160),(IF(Y160:AD160&gt;=Parameters!$D$41,1,"")),""))),0) +
   IF(Parameters!$D$32,SUM(IF(ISNUMBER(Y160:AD160),(IF(Y160:AD160&gt;=Parameters!$D$41,1,"")),"")),0) +
   IF(Parameters!$D$33,AVERAGE(IF(ISNUMBER(Y160:AD160),Y160:AD160)),0) +
   IF(Parameters!$D$34,IF(OR(IF(ISNUMBER(Y160:AD160),Y160:AD160)=0),0,GEOMEAN(IF(ISNUMBER(Y160:AD160),Y160:AD160))),0)</f>
        <v>0.5</v>
      </c>
      <c r="K160" s="23">
        <f t="shared" ca="1" si="14"/>
        <v>0.5</v>
      </c>
      <c r="L160" s="116" t="str">
        <f t="shared" si="15"/>
        <v>!</v>
      </c>
      <c r="M160" s="21" cm="1">
        <f t="array" aca="1" ref="M160" ca="1">IF(Parameters!$D$31, SUM(IF(ISNUMBER(AF160:AK160),(IF(AF160:AK160&gt;=Parameters!$D$41,1,"")),""))+0.5*(SUM(IF(ISNUMBER(AF160:AK160),(IF(AF160:AK160&gt;=Parameters!$D$42,1,"")),""))-SUM(IF(ISNUMBER(AF160:AK160),(IF(AF160:AK160&gt;=Parameters!$D$41,1,"")),""))),0) +
   IF(Parameters!$D$32,SUM(IF(ISNUMBER(AF160:AK160),(IF(AF160:AK160&gt;=Parameters!$D$41,1,"")),"")),0) +
   IF(Parameters!$D$33,AVERAGE(IF(ISNUMBER(AF160:AK160),AF160:AK160)),0) +
   IF(Parameters!$D$34,IF(OR(IF(ISNUMBER(AF160:AK160),AF160:AK160)=0),0,GEOMEAN(IF(ISNUMBER(AF160:AK160),AF160:AK160))),0)</f>
        <v>0</v>
      </c>
      <c r="N160" s="23">
        <f t="shared" ca="1" si="16"/>
        <v>0</v>
      </c>
      <c r="O160" s="116" t="str">
        <f t="shared" si="17"/>
        <v>!!</v>
      </c>
      <c r="P160" s="24"/>
      <c r="Q160" s="49"/>
      <c r="R160" s="25">
        <f ca="1">IFERROR(INDEX(Health!$G$8:$G$225,MATCH($C160,_xlfn.ANCHORARRAY(Health!$C$8),0)),NA())</f>
        <v>0</v>
      </c>
      <c r="S160" s="25" t="e">
        <f ca="1">IFERROR(INDEX(Food!$G$8:$G$225,MATCH($C160,_xlfn.ANCHORARRAY(Food!$C$8),0)),NA())</f>
        <v>#N/A</v>
      </c>
      <c r="T160" s="25" t="e">
        <f ca="1">IFERROR(INDEX(Macro!$G$8:$G$225,MATCH($C160,_xlfn.ANCHORARRAY(Macro!$C$8),0)),NA())</f>
        <v>#N/A</v>
      </c>
      <c r="U160" s="25">
        <f ca="1">IFERROR(INDEX(Socioeconomic!$G$8:$G$225,MATCH($C160,_xlfn.ANCHORARRAY(Socioeconomic!$C$8),0)),NA())</f>
        <v>0</v>
      </c>
      <c r="V160" s="25">
        <f ca="1">IFERROR(INDEX('Natural Hazard'!$G$8:$G$225,MATCH($C160,_xlfn.ANCHORARRAY('Natural Hazard'!$C$8),0)),NA())</f>
        <v>0</v>
      </c>
      <c r="W160" s="25">
        <f ca="1">IFERROR(INDEX(Conflict!$G$8:$G$225,MATCH($C160,_xlfn.ANCHORARRAY(Conflict!$C$8),0)),NA())</f>
        <v>0</v>
      </c>
      <c r="X160" s="50"/>
      <c r="Y160" s="25">
        <f ca="1">IFERROR(INDEX(Health!$H$8:$H$225,MATCH($C160,_xlfn.ANCHORARRAY(Health!$C$8),0)),NA())</f>
        <v>8.7405247813410991</v>
      </c>
      <c r="Z160" s="25" t="e">
        <f ca="1">IFERROR(INDEX(Food!$H$8:$H$225,MATCH($C160,_xlfn.ANCHORARRAY(Food!$C$8),0)),NA())</f>
        <v>#N/A</v>
      </c>
      <c r="AA160" s="25" t="e">
        <f ca="1">IFERROR(INDEX(Macro!$H$8:$H$225,MATCH($C160,_xlfn.ANCHORARRAY(Macro!$C$8),0)),NA())</f>
        <v>#N/A</v>
      </c>
      <c r="AB160" s="25">
        <f ca="1">IFERROR(INDEX(Socioeconomic!$H$8:$H$225,MATCH($C160,_xlfn.ANCHORARRAY(Socioeconomic!$C$8),0)),NA())</f>
        <v>5.8571428571428497</v>
      </c>
      <c r="AC160" s="25">
        <f ca="1">IFERROR(INDEX('Natural Hazard'!$H$8:$H$225,MATCH($C160,_xlfn.ANCHORARRAY('Natural Hazard'!$C$8),0)),NA())</f>
        <v>4.3333333333333304</v>
      </c>
      <c r="AD160" s="25">
        <f ca="1">IFERROR(INDEX(Conflict!$H$8:$H$225,MATCH($C160,_xlfn.ANCHORARRAY(Conflict!$C$8),0)),NA())</f>
        <v>0</v>
      </c>
      <c r="AE160" s="50"/>
      <c r="AF160" s="25">
        <f ca="1">IFERROR(INDEX(Health!$I$8:$I$225,MATCH($C160,_xlfn.ANCHORARRAY(Health!$C$8),0)),NA())</f>
        <v>0</v>
      </c>
      <c r="AG160" s="25" t="e">
        <f ca="1">IFERROR(INDEX(Food!$I$8:$I$225,MATCH($C160,_xlfn.ANCHORARRAY(Food!$C$8),0)),NA())</f>
        <v>#N/A</v>
      </c>
      <c r="AH160" s="25" t="e">
        <f ca="1">IFERROR(INDEX(Macro!$I$8:$I$225,MATCH($C160,_xlfn.ANCHORARRAY(Macro!$C$8),0)),NA())</f>
        <v>#N/A</v>
      </c>
      <c r="AI160" s="25" t="e">
        <f ca="1">IFERROR(INDEX(Socioeconomic!$I$8:$I$225,MATCH($C160,_xlfn.ANCHORARRAY(Socioeconomic!$C$8),0)),NA())</f>
        <v>#N/A</v>
      </c>
      <c r="AJ160" s="25">
        <f ca="1">IFERROR(INDEX('Natural Hazard'!$I$8:$I$225,MATCH($C160,_xlfn.ANCHORARRAY('Natural Hazard'!$C$8),0)),NA())</f>
        <v>0</v>
      </c>
      <c r="AK160" s="25">
        <f ca="1">IFERROR(INDEX(Conflict!$I$8:$I$225,MATCH($C160,_xlfn.ANCHORARRAY(Conflict!$C$8),0)),NA())</f>
        <v>0</v>
      </c>
      <c r="AL160" s="49"/>
      <c r="AM160" s="25">
        <f>IFERROR(INDEX('Data Reliability'!$G$6:$G$409,MATCH($C160,'Data Reliability'!$E$6:$E$409,0)),NA())</f>
        <v>0.41666666666666702</v>
      </c>
      <c r="AN160" s="25">
        <f>IFERROR(INDEX('Data Reliability'!$H$6:$H$409,MATCH($C160,'Data Reliability'!$E$6:$E$409,0)),NA())</f>
        <v>0.78333333333333299</v>
      </c>
    </row>
    <row r="161" spans="2:40" x14ac:dyDescent="0.2">
      <c r="B161" s="28" t="s">
        <v>267</v>
      </c>
      <c r="C161" s="28" t="s">
        <v>268</v>
      </c>
      <c r="D161" s="28" t="s">
        <v>436</v>
      </c>
      <c r="E161" s="28" t="s">
        <v>535</v>
      </c>
      <c r="F161" s="206">
        <f ca="1">MATCH($C161,_xlfn.ANCHORARRAY(Health!$C$8),0)</f>
        <v>156</v>
      </c>
      <c r="G161" s="22" cm="1">
        <f t="array" aca="1" ref="G161" ca="1">IF(Parameters!$D$31, SUM(IF(ISNUMBER(R161:W161),(IF(R161:W161&gt;=Parameters!$D$37,1,"")),""))+0.5*(SUM(IF(ISNUMBER(R161:W161),(IF(R161:W161&gt;=Parameters!$D$38,1,"")),""))-SUM(IF(ISNUMBER(R161:W161),(IF(R161:W161&gt;=Parameters!$D$37,1,"")),""))),0) +
   IF(Parameters!$D$32,SUM(IF(ISNUMBER(R161:W161),(IF(R161:W161&gt;=Parameters!$D$41,1,"")),"")),0) +
   IF(Parameters!$D$33,AVERAGE(IF(ISNUMBER(R161:W161),R161:W161)),0) +
   IF(Parameters!$D$34,IF(OR(IF(ISNUMBER(R161:W161),R161:W161)=0),0,GEOMEAN(IF(ISNUMBER(R161:W161),R161:W161))),0)</f>
        <v>1</v>
      </c>
      <c r="H161" s="23">
        <f t="shared" ca="1" si="12"/>
        <v>1</v>
      </c>
      <c r="I161" s="116" t="str">
        <f t="shared" si="13"/>
        <v/>
      </c>
      <c r="J161" s="22" cm="1">
        <f t="array" aca="1" ref="J161" ca="1">IF(Parameters!$D$31, SUM(IF(ISNUMBER(Y161:AD161),(IF(Y161:AD161&gt;=Parameters!$D$41,1,"")),""))+0.5*(SUM(IF(ISNUMBER(Y161:AD161),(IF(Y161:AD161&gt;=Parameters!$D$42,1,"")),""))-SUM(IF(ISNUMBER(Y161:AD161),(IF(Y161:AD161&gt;=Parameters!$D$41,1,"")),""))),0) +
   IF(Parameters!$D$32,SUM(IF(ISNUMBER(Y161:AD161),(IF(Y161:AD161&gt;=Parameters!$D$41,1,"")),"")),0) +
   IF(Parameters!$D$33,AVERAGE(IF(ISNUMBER(Y161:AD161),Y161:AD161)),0) +
   IF(Parameters!$D$34,IF(OR(IF(ISNUMBER(Y161:AD161),Y161:AD161)=0),0,GEOMEAN(IF(ISNUMBER(Y161:AD161),Y161:AD161))),0)</f>
        <v>4.5</v>
      </c>
      <c r="K161" s="23">
        <f t="shared" ca="1" si="14"/>
        <v>4.5</v>
      </c>
      <c r="L161" s="116" t="str">
        <f t="shared" si="15"/>
        <v/>
      </c>
      <c r="M161" s="21" cm="1">
        <f t="array" aca="1" ref="M161" ca="1">IF(Parameters!$D$31, SUM(IF(ISNUMBER(AF161:AK161),(IF(AF161:AK161&gt;=Parameters!$D$41,1,"")),""))+0.5*(SUM(IF(ISNUMBER(AF161:AK161),(IF(AF161:AK161&gt;=Parameters!$D$42,1,"")),""))-SUM(IF(ISNUMBER(AF161:AK161),(IF(AF161:AK161&gt;=Parameters!$D$41,1,"")),""))),0) +
   IF(Parameters!$D$32,SUM(IF(ISNUMBER(AF161:AK161),(IF(AF161:AK161&gt;=Parameters!$D$41,1,"")),"")),0) +
   IF(Parameters!$D$33,AVERAGE(IF(ISNUMBER(AF161:AK161),AF161:AK161)),0) +
   IF(Parameters!$D$34,IF(OR(IF(ISNUMBER(AF161:AK161),AF161:AK161)=0),0,GEOMEAN(IF(ISNUMBER(AF161:AK161),AF161:AK161))),0)</f>
        <v>1</v>
      </c>
      <c r="N161" s="23">
        <f t="shared" ca="1" si="16"/>
        <v>1</v>
      </c>
      <c r="O161" s="116" t="str">
        <f t="shared" si="17"/>
        <v>!</v>
      </c>
      <c r="P161" s="24"/>
      <c r="Q161" s="49"/>
      <c r="R161" s="25">
        <f ca="1">IFERROR(INDEX(Health!$G$8:$G$225,MATCH($C161,_xlfn.ANCHORARRAY(Health!$C$8),0)),NA())</f>
        <v>0</v>
      </c>
      <c r="S161" s="25">
        <f ca="1">IFERROR(INDEX(Food!$G$8:$G$225,MATCH($C161,_xlfn.ANCHORARRAY(Food!$C$8),0)),NA())</f>
        <v>0</v>
      </c>
      <c r="T161" s="25">
        <f ca="1">IFERROR(INDEX(Macro!$G$8:$G$225,MATCH($C161,_xlfn.ANCHORARRAY(Macro!$C$8),0)),NA())</f>
        <v>10</v>
      </c>
      <c r="U161" s="25">
        <f ca="1">IFERROR(INDEX(Socioeconomic!$G$8:$G$225,MATCH($C161,_xlfn.ANCHORARRAY(Socioeconomic!$C$8),0)),NA())</f>
        <v>0</v>
      </c>
      <c r="V161" s="25">
        <f ca="1">IFERROR(INDEX('Natural Hazard'!$G$8:$G$225,MATCH($C161,_xlfn.ANCHORARRAY('Natural Hazard'!$C$8),0)),NA())</f>
        <v>0</v>
      </c>
      <c r="W161" s="25">
        <f ca="1">IFERROR(INDEX(Conflict!$G$8:$G$225,MATCH($C161,_xlfn.ANCHORARRAY(Conflict!$C$8),0)),NA())</f>
        <v>4.2531274974741233</v>
      </c>
      <c r="X161" s="50"/>
      <c r="Y161" s="25">
        <f ca="1">IFERROR(INDEX(Health!$H$8:$H$225,MATCH($C161,_xlfn.ANCHORARRAY(Health!$C$8),0)),NA())</f>
        <v>8.8862973760932906</v>
      </c>
      <c r="Z161" s="25">
        <f ca="1">IFERROR(INDEX(Food!$H$8:$H$225,MATCH($C161,_xlfn.ANCHORARRAY(Food!$C$8),0)),NA())</f>
        <v>10</v>
      </c>
      <c r="AA161" s="25">
        <f ca="1">IFERROR(INDEX(Macro!$H$8:$H$225,MATCH($C161,_xlfn.ANCHORARRAY(Macro!$C$8),0)),NA())</f>
        <v>10</v>
      </c>
      <c r="AB161" s="25">
        <f ca="1">IFERROR(INDEX(Socioeconomic!$H$8:$H$225,MATCH($C161,_xlfn.ANCHORARRAY(Socioeconomic!$C$8),0)),NA())</f>
        <v>9</v>
      </c>
      <c r="AC161" s="25">
        <f ca="1">IFERROR(INDEX('Natural Hazard'!$H$8:$H$225,MATCH($C161,_xlfn.ANCHORARRAY('Natural Hazard'!$C$8),0)),NA())</f>
        <v>9.5</v>
      </c>
      <c r="AD161" s="25">
        <f ca="1">IFERROR(INDEX(Conflict!$H$8:$H$225,MATCH($C161,_xlfn.ANCHORARRAY(Conflict!$C$8),0)),NA())</f>
        <v>10</v>
      </c>
      <c r="AE161" s="50"/>
      <c r="AF161" s="25">
        <f ca="1">IFERROR(INDEX(Health!$I$8:$I$225,MATCH($C161,_xlfn.ANCHORARRAY(Health!$C$8),0)),NA())</f>
        <v>0</v>
      </c>
      <c r="AG161" s="25" t="e">
        <f ca="1">IFERROR(INDEX(Food!$I$8:$I$225,MATCH($C161,_xlfn.ANCHORARRAY(Food!$C$8),0)),NA())</f>
        <v>#N/A</v>
      </c>
      <c r="AH161" s="25">
        <f ca="1">IFERROR(INDEX(Macro!$I$8:$I$225,MATCH($C161,_xlfn.ANCHORARRAY(Macro!$C$8),0)),NA())</f>
        <v>10</v>
      </c>
      <c r="AI161" s="25" t="e">
        <f ca="1">IFERROR(INDEX(Socioeconomic!$I$8:$I$225,MATCH($C161,_xlfn.ANCHORARRAY(Socioeconomic!$C$8),0)),NA())</f>
        <v>#N/A</v>
      </c>
      <c r="AJ161" s="25">
        <f ca="1">IFERROR(INDEX('Natural Hazard'!$I$8:$I$225,MATCH($C161,_xlfn.ANCHORARRAY('Natural Hazard'!$C$8),0)),NA())</f>
        <v>0</v>
      </c>
      <c r="AK161" s="25">
        <f ca="1">IFERROR(INDEX(Conflict!$I$8:$I$225,MATCH($C161,_xlfn.ANCHORARRAY(Conflict!$C$8),0)),NA())</f>
        <v>1.80890935097705</v>
      </c>
      <c r="AL161" s="49"/>
      <c r="AM161" s="25">
        <f>IFERROR(INDEX('Data Reliability'!$G$6:$G$409,MATCH($C161,'Data Reliability'!$E$6:$E$409,0)),NA())</f>
        <v>8.3333333333333301E-2</v>
      </c>
      <c r="AN161" s="25">
        <f>IFERROR(INDEX('Data Reliability'!$H$6:$H$409,MATCH($C161,'Data Reliability'!$E$6:$E$409,0)),NA())</f>
        <v>0.483333333333333</v>
      </c>
    </row>
    <row r="162" spans="2:40" x14ac:dyDescent="0.2">
      <c r="B162" s="28" t="s">
        <v>269</v>
      </c>
      <c r="C162" s="28" t="s">
        <v>270</v>
      </c>
      <c r="D162" s="28" t="s">
        <v>433</v>
      </c>
      <c r="E162" s="28" t="s">
        <v>430</v>
      </c>
      <c r="F162" s="206">
        <f ca="1">MATCH($C162,_xlfn.ANCHORARRAY(Health!$C$8),0)</f>
        <v>157</v>
      </c>
      <c r="G162" s="22" cm="1">
        <f t="array" aca="1" ref="G162" ca="1">IF(Parameters!$D$31, SUM(IF(ISNUMBER(R162:W162),(IF(R162:W162&gt;=Parameters!$D$37,1,"")),""))+0.5*(SUM(IF(ISNUMBER(R162:W162),(IF(R162:W162&gt;=Parameters!$D$38,1,"")),""))-SUM(IF(ISNUMBER(R162:W162),(IF(R162:W162&gt;=Parameters!$D$37,1,"")),""))),0) +
   IF(Parameters!$D$32,SUM(IF(ISNUMBER(R162:W162),(IF(R162:W162&gt;=Parameters!$D$41,1,"")),"")),0) +
   IF(Parameters!$D$33,AVERAGE(IF(ISNUMBER(R162:W162),R162:W162)),0) +
   IF(Parameters!$D$34,IF(OR(IF(ISNUMBER(R162:W162),R162:W162)=0),0,GEOMEAN(IF(ISNUMBER(R162:W162),R162:W162))),0)</f>
        <v>0</v>
      </c>
      <c r="H162" s="23">
        <f t="shared" ca="1" si="12"/>
        <v>0</v>
      </c>
      <c r="I162" s="116" t="str">
        <f t="shared" si="13"/>
        <v/>
      </c>
      <c r="J162" s="22" cm="1">
        <f t="array" aca="1" ref="J162" ca="1">IF(Parameters!$D$31, SUM(IF(ISNUMBER(Y162:AD162),(IF(Y162:AD162&gt;=Parameters!$D$41,1,"")),""))+0.5*(SUM(IF(ISNUMBER(Y162:AD162),(IF(Y162:AD162&gt;=Parameters!$D$42,1,"")),""))-SUM(IF(ISNUMBER(Y162:AD162),(IF(Y162:AD162&gt;=Parameters!$D$41,1,"")),""))),0) +
   IF(Parameters!$D$32,SUM(IF(ISNUMBER(Y162:AD162),(IF(Y162:AD162&gt;=Parameters!$D$41,1,"")),"")),0) +
   IF(Parameters!$D$33,AVERAGE(IF(ISNUMBER(Y162:AD162),Y162:AD162)),0) +
   IF(Parameters!$D$34,IF(OR(IF(ISNUMBER(Y162:AD162),Y162:AD162)=0),0,GEOMEAN(IF(ISNUMBER(Y162:AD162),Y162:AD162))),0)</f>
        <v>0</v>
      </c>
      <c r="K162" s="23">
        <f t="shared" ca="1" si="14"/>
        <v>0</v>
      </c>
      <c r="L162" s="116" t="str">
        <f t="shared" si="15"/>
        <v/>
      </c>
      <c r="M162" s="21" cm="1">
        <f t="array" aca="1" ref="M162" ca="1">IF(Parameters!$D$31, SUM(IF(ISNUMBER(AF162:AK162),(IF(AF162:AK162&gt;=Parameters!$D$41,1,"")),""))+0.5*(SUM(IF(ISNUMBER(AF162:AK162),(IF(AF162:AK162&gt;=Parameters!$D$42,1,"")),""))-SUM(IF(ISNUMBER(AF162:AK162),(IF(AF162:AK162&gt;=Parameters!$D$41,1,"")),""))),0) +
   IF(Parameters!$D$32,SUM(IF(ISNUMBER(AF162:AK162),(IF(AF162:AK162&gt;=Parameters!$D$41,1,"")),"")),0) +
   IF(Parameters!$D$33,AVERAGE(IF(ISNUMBER(AF162:AK162),AF162:AK162)),0) +
   IF(Parameters!$D$34,IF(OR(IF(ISNUMBER(AF162:AK162),AF162:AK162)=0),0,GEOMEAN(IF(ISNUMBER(AF162:AK162),AF162:AK162))),0)</f>
        <v>0.5</v>
      </c>
      <c r="N162" s="23">
        <f t="shared" ca="1" si="16"/>
        <v>0.5</v>
      </c>
      <c r="O162" s="116" t="str">
        <f t="shared" si="17"/>
        <v>!</v>
      </c>
      <c r="P162" s="24"/>
      <c r="Q162" s="49"/>
      <c r="R162" s="25">
        <f ca="1">IFERROR(INDEX(Health!$G$8:$G$225,MATCH($C162,_xlfn.ANCHORARRAY(Health!$C$8),0)),NA())</f>
        <v>0</v>
      </c>
      <c r="S162" s="25">
        <f ca="1">IFERROR(INDEX(Food!$G$8:$G$225,MATCH($C162,_xlfn.ANCHORARRAY(Food!$C$8),0)),NA())</f>
        <v>0</v>
      </c>
      <c r="T162" s="25">
        <f ca="1">IFERROR(INDEX(Macro!$G$8:$G$225,MATCH($C162,_xlfn.ANCHORARRAY(Macro!$C$8),0)),NA())</f>
        <v>4.9538243635894048</v>
      </c>
      <c r="U162" s="25">
        <f ca="1">IFERROR(INDEX(Socioeconomic!$G$8:$G$225,MATCH($C162,_xlfn.ANCHORARRAY(Socioeconomic!$C$8),0)),NA())</f>
        <v>1.4106735979665885</v>
      </c>
      <c r="V162" s="25">
        <f ca="1">IFERROR(INDEX('Natural Hazard'!$G$8:$G$225,MATCH($C162,_xlfn.ANCHORARRAY('Natural Hazard'!$C$8),0)),NA())</f>
        <v>0</v>
      </c>
      <c r="W162" s="25">
        <f ca="1">IFERROR(INDEX(Conflict!$G$8:$G$225,MATCH($C162,_xlfn.ANCHORARRAY(Conflict!$C$8),0)),NA())</f>
        <v>0</v>
      </c>
      <c r="X162" s="50"/>
      <c r="Y162" s="25">
        <f ca="1">IFERROR(INDEX(Health!$H$8:$H$225,MATCH($C162,_xlfn.ANCHORARRAY(Health!$C$8),0)),NA())</f>
        <v>0</v>
      </c>
      <c r="Z162" s="25">
        <f ca="1">IFERROR(INDEX(Food!$H$8:$H$225,MATCH($C162,_xlfn.ANCHORARRAY(Food!$C$8),0)),NA())</f>
        <v>0.74696004632310298</v>
      </c>
      <c r="AA162" s="25">
        <f ca="1">IFERROR(INDEX(Macro!$H$8:$H$225,MATCH($C162,_xlfn.ANCHORARRAY(Macro!$C$8),0)),NA())</f>
        <v>3.5057679750417101</v>
      </c>
      <c r="AB162" s="25">
        <f ca="1">IFERROR(INDEX(Socioeconomic!$H$8:$H$225,MATCH($C162,_xlfn.ANCHORARRAY(Socioeconomic!$C$8),0)),NA())</f>
        <v>1</v>
      </c>
      <c r="AC162" s="25">
        <f ca="1">IFERROR(INDEX('Natural Hazard'!$H$8:$H$225,MATCH($C162,_xlfn.ANCHORARRAY('Natural Hazard'!$C$8),0)),NA())</f>
        <v>2.1666666666666599</v>
      </c>
      <c r="AD162" s="25">
        <f ca="1">IFERROR(INDEX(Conflict!$H$8:$H$225,MATCH($C162,_xlfn.ANCHORARRAY(Conflict!$C$8),0)),NA())</f>
        <v>0</v>
      </c>
      <c r="AE162" s="50"/>
      <c r="AF162" s="25">
        <f ca="1">IFERROR(INDEX(Health!$I$8:$I$225,MATCH($C162,_xlfn.ANCHORARRAY(Health!$C$8),0)),NA())</f>
        <v>0</v>
      </c>
      <c r="AG162" s="25" t="e">
        <f ca="1">IFERROR(INDEX(Food!$I$8:$I$225,MATCH($C162,_xlfn.ANCHORARRAY(Food!$C$8),0)),NA())</f>
        <v>#N/A</v>
      </c>
      <c r="AH162" s="25">
        <f ca="1">IFERROR(INDEX(Macro!$I$8:$I$225,MATCH($C162,_xlfn.ANCHORARRAY(Macro!$C$8),0)),NA())</f>
        <v>7</v>
      </c>
      <c r="AI162" s="25">
        <f ca="1">IFERROR(INDEX(Socioeconomic!$I$8:$I$225,MATCH($C162,_xlfn.ANCHORARRAY(Socioeconomic!$C$8),0)),NA())</f>
        <v>1.99</v>
      </c>
      <c r="AJ162" s="25">
        <f ca="1">IFERROR(INDEX('Natural Hazard'!$I$8:$I$225,MATCH($C162,_xlfn.ANCHORARRAY('Natural Hazard'!$C$8),0)),NA())</f>
        <v>0</v>
      </c>
      <c r="AK162" s="25">
        <f ca="1">IFERROR(INDEX(Conflict!$I$8:$I$225,MATCH($C162,_xlfn.ANCHORARRAY(Conflict!$C$8),0)),NA())</f>
        <v>0</v>
      </c>
      <c r="AL162" s="49"/>
      <c r="AM162" s="25">
        <f>IFERROR(INDEX('Data Reliability'!$G$6:$G$409,MATCH($C162,'Data Reliability'!$E$6:$E$409,0)),NA())</f>
        <v>8.3333333333333301E-2</v>
      </c>
      <c r="AN162" s="25">
        <f>IFERROR(INDEX('Data Reliability'!$H$6:$H$409,MATCH($C162,'Data Reliability'!$E$6:$E$409,0)),NA())</f>
        <v>0.50833333333333297</v>
      </c>
    </row>
    <row r="163" spans="2:40" x14ac:dyDescent="0.2">
      <c r="B163" s="28" t="s">
        <v>758</v>
      </c>
      <c r="C163" s="28" t="s">
        <v>720</v>
      </c>
      <c r="D163" s="28" t="s">
        <v>435</v>
      </c>
      <c r="E163" s="28" t="s">
        <v>409</v>
      </c>
      <c r="F163" s="206">
        <f ca="1">MATCH($C163,_xlfn.ANCHORARRAY(Health!$C$8),0)</f>
        <v>158</v>
      </c>
      <c r="G163" s="22" cm="1">
        <f t="array" aca="1" ref="G163" ca="1">IF(Parameters!$D$31, SUM(IF(ISNUMBER(R163:W163),(IF(R163:W163&gt;=Parameters!$D$37,1,"")),""))+0.5*(SUM(IF(ISNUMBER(R163:W163),(IF(R163:W163&gt;=Parameters!$D$38,1,"")),""))-SUM(IF(ISNUMBER(R163:W163),(IF(R163:W163&gt;=Parameters!$D$37,1,"")),""))),0) +
   IF(Parameters!$D$32,SUM(IF(ISNUMBER(R163:W163),(IF(R163:W163&gt;=Parameters!$D$41,1,"")),"")),0) +
   IF(Parameters!$D$33,AVERAGE(IF(ISNUMBER(R163:W163),R163:W163)),0) +
   IF(Parameters!$D$34,IF(OR(IF(ISNUMBER(R163:W163),R163:W163)=0),0,GEOMEAN(IF(ISNUMBER(R163:W163),R163:W163))),0)</f>
        <v>2.5</v>
      </c>
      <c r="H163" s="23">
        <f t="shared" ca="1" si="12"/>
        <v>2.5</v>
      </c>
      <c r="I163" s="116" t="str">
        <f t="shared" si="13"/>
        <v>!!</v>
      </c>
      <c r="J163" s="22" cm="1">
        <f t="array" aca="1" ref="J163" ca="1">IF(Parameters!$D$31, SUM(IF(ISNUMBER(Y163:AD163),(IF(Y163:AD163&gt;=Parameters!$D$41,1,"")),""))+0.5*(SUM(IF(ISNUMBER(Y163:AD163),(IF(Y163:AD163&gt;=Parameters!$D$42,1,"")),""))-SUM(IF(ISNUMBER(Y163:AD163),(IF(Y163:AD163&gt;=Parameters!$D$41,1,"")),""))),0) +
   IF(Parameters!$D$32,SUM(IF(ISNUMBER(Y163:AD163),(IF(Y163:AD163&gt;=Parameters!$D$41,1,"")),"")),0) +
   IF(Parameters!$D$33,AVERAGE(IF(ISNUMBER(Y163:AD163),Y163:AD163)),0) +
   IF(Parameters!$D$34,IF(OR(IF(ISNUMBER(Y163:AD163),Y163:AD163)=0),0,GEOMEAN(IF(ISNUMBER(Y163:AD163),Y163:AD163))),0)</f>
        <v>0</v>
      </c>
      <c r="K163" s="23">
        <f t="shared" ca="1" si="14"/>
        <v>0</v>
      </c>
      <c r="L163" s="116" t="str">
        <f t="shared" si="15"/>
        <v>!!</v>
      </c>
      <c r="M163" s="21" cm="1">
        <f t="array" aca="1" ref="M163" ca="1">IF(Parameters!$D$31, SUM(IF(ISNUMBER(AF163:AK163),(IF(AF163:AK163&gt;=Parameters!$D$41,1,"")),""))+0.5*(SUM(IF(ISNUMBER(AF163:AK163),(IF(AF163:AK163&gt;=Parameters!$D$42,1,"")),""))-SUM(IF(ISNUMBER(AF163:AK163),(IF(AF163:AK163&gt;=Parameters!$D$41,1,"")),""))),0) +
   IF(Parameters!$D$32,SUM(IF(ISNUMBER(AF163:AK163),(IF(AF163:AK163&gt;=Parameters!$D$41,1,"")),"")),0) +
   IF(Parameters!$D$33,AVERAGE(IF(ISNUMBER(AF163:AK163),AF163:AK163)),0) +
   IF(Parameters!$D$34,IF(OR(IF(ISNUMBER(AF163:AK163),AF163:AK163)=0),0,GEOMEAN(IF(ISNUMBER(AF163:AK163),AF163:AK163))),0)</f>
        <v>2</v>
      </c>
      <c r="N163" s="23">
        <f t="shared" ca="1" si="16"/>
        <v>2</v>
      </c>
      <c r="O163" s="116" t="str">
        <f t="shared" si="17"/>
        <v>!</v>
      </c>
      <c r="P163" s="24"/>
      <c r="Q163" s="49"/>
      <c r="R163" s="25">
        <f ca="1">IFERROR(INDEX(Health!$G$8:$G$225,MATCH($C163,_xlfn.ANCHORARRAY(Health!$C$8),0)),NA())</f>
        <v>0</v>
      </c>
      <c r="S163" s="25">
        <f ca="1">IFERROR(INDEX(Food!$G$8:$G$225,MATCH($C163,_xlfn.ANCHORARRAY(Food!$C$8),0)),NA())</f>
        <v>0</v>
      </c>
      <c r="T163" s="25">
        <f ca="1">IFERROR(INDEX(Macro!$G$8:$G$225,MATCH($C163,_xlfn.ANCHORARRAY(Macro!$C$8),0)),NA())</f>
        <v>5.5926867044591342</v>
      </c>
      <c r="U163" s="25">
        <f ca="1">IFERROR(INDEX(Socioeconomic!$G$8:$G$225,MATCH($C163,_xlfn.ANCHORARRAY(Socioeconomic!$C$8),0)),NA())</f>
        <v>0</v>
      </c>
      <c r="V163" s="25">
        <f ca="1">IFERROR(INDEX('Natural Hazard'!$G$8:$G$225,MATCH($C163,_xlfn.ANCHORARRAY('Natural Hazard'!$C$8),0)),NA())</f>
        <v>10</v>
      </c>
      <c r="W163" s="25">
        <f ca="1">IFERROR(INDEX(Conflict!$G$8:$G$225,MATCH($C163,_xlfn.ANCHORARRAY(Conflict!$C$8),0)),NA())</f>
        <v>9.9421965317919092</v>
      </c>
      <c r="X163" s="50"/>
      <c r="Y163" s="25" t="e">
        <f ca="1">IFERROR(INDEX(Health!$H$8:$H$225,MATCH($C163,_xlfn.ANCHORARRAY(Health!$C$8),0)),NA())</f>
        <v>#N/A</v>
      </c>
      <c r="Z163" s="25">
        <f ca="1">IFERROR(INDEX(Food!$H$8:$H$225,MATCH($C163,_xlfn.ANCHORARRAY(Food!$C$8),0)),NA())</f>
        <v>2.7990430622009499</v>
      </c>
      <c r="AA163" s="25">
        <f ca="1">IFERROR(INDEX(Macro!$H$8:$H$225,MATCH($C163,_xlfn.ANCHORARRAY(Macro!$C$8),0)),NA())</f>
        <v>4.4683063677477097</v>
      </c>
      <c r="AB163" s="25" t="e">
        <f ca="1">IFERROR(INDEX(Socioeconomic!$H$8:$H$225,MATCH($C163,_xlfn.ANCHORARRAY(Socioeconomic!$C$8),0)),NA())</f>
        <v>#N/A</v>
      </c>
      <c r="AC163" s="25" t="e">
        <f ca="1">IFERROR(INDEX('Natural Hazard'!$H$8:$H$225,MATCH($C163,_xlfn.ANCHORARRAY('Natural Hazard'!$C$8),0)),NA())</f>
        <v>#N/A</v>
      </c>
      <c r="AD163" s="25" t="e">
        <f ca="1">IFERROR(INDEX(Conflict!$H$8:$H$225,MATCH($C163,_xlfn.ANCHORARRAY(Conflict!$C$8),0)),NA())</f>
        <v>#N/A</v>
      </c>
      <c r="AE163" s="50"/>
      <c r="AF163" s="25">
        <f ca="1">IFERROR(INDEX(Health!$I$8:$I$225,MATCH($C163,_xlfn.ANCHORARRAY(Health!$C$8),0)),NA())</f>
        <v>0</v>
      </c>
      <c r="AG163" s="25" t="e">
        <f ca="1">IFERROR(INDEX(Food!$I$8:$I$225,MATCH($C163,_xlfn.ANCHORARRAY(Food!$C$8),0)),NA())</f>
        <v>#N/A</v>
      </c>
      <c r="AH163" s="25">
        <f ca="1">IFERROR(INDEX(Macro!$I$8:$I$225,MATCH($C163,_xlfn.ANCHORARRAY(Macro!$C$8),0)),NA())</f>
        <v>7</v>
      </c>
      <c r="AI163" s="25">
        <f ca="1">IFERROR(INDEX(Socioeconomic!$I$8:$I$225,MATCH($C163,_xlfn.ANCHORARRAY(Socioeconomic!$C$8),0)),NA())</f>
        <v>0</v>
      </c>
      <c r="AJ163" s="25">
        <f ca="1">IFERROR(INDEX('Natural Hazard'!$I$8:$I$225,MATCH($C163,_xlfn.ANCHORARRAY('Natural Hazard'!$C$8),0)),NA())</f>
        <v>10</v>
      </c>
      <c r="AK163" s="25">
        <f ca="1">IFERROR(INDEX(Conflict!$I$8:$I$225,MATCH($C163,_xlfn.ANCHORARRAY(Conflict!$C$8),0)),NA())</f>
        <v>9.9421965317919092</v>
      </c>
      <c r="AL163" s="49"/>
      <c r="AM163" s="25">
        <f>IFERROR(INDEX('Data Reliability'!$G$6:$G$409,MATCH($C163,'Data Reliability'!$E$6:$E$409,0)),NA())</f>
        <v>0.83333333333333304</v>
      </c>
      <c r="AN163" s="25">
        <f>IFERROR(INDEX('Data Reliability'!$H$6:$H$409,MATCH($C163,'Data Reliability'!$E$6:$E$409,0)),NA())</f>
        <v>0.59166666666666701</v>
      </c>
    </row>
    <row r="164" spans="2:40" x14ac:dyDescent="0.2">
      <c r="B164" s="28" t="s">
        <v>759</v>
      </c>
      <c r="C164" s="28" t="s">
        <v>271</v>
      </c>
      <c r="D164" s="28" t="s">
        <v>436</v>
      </c>
      <c r="E164" s="28" t="s">
        <v>409</v>
      </c>
      <c r="F164" s="206">
        <f ca="1">MATCH($C164,_xlfn.ANCHORARRAY(Health!$C$8),0)</f>
        <v>159</v>
      </c>
      <c r="G164" s="22" cm="1">
        <f t="array" aca="1" ref="G164" ca="1">IF(Parameters!$D$31, SUM(IF(ISNUMBER(R164:W164),(IF(R164:W164&gt;=Parameters!$D$37,1,"")),""))+0.5*(SUM(IF(ISNUMBER(R164:W164),(IF(R164:W164&gt;=Parameters!$D$38,1,"")),""))-SUM(IF(ISNUMBER(R164:W164),(IF(R164:W164&gt;=Parameters!$D$37,1,"")),""))),0) +
   IF(Parameters!$D$32,SUM(IF(ISNUMBER(R164:W164),(IF(R164:W164&gt;=Parameters!$D$41,1,"")),"")),0) +
   IF(Parameters!$D$33,AVERAGE(IF(ISNUMBER(R164:W164),R164:W164)),0) +
   IF(Parameters!$D$34,IF(OR(IF(ISNUMBER(R164:W164),R164:W164)=0),0,GEOMEAN(IF(ISNUMBER(R164:W164),R164:W164))),0)</f>
        <v>1.5</v>
      </c>
      <c r="H164" s="23">
        <f t="shared" ca="1" si="12"/>
        <v>1.5</v>
      </c>
      <c r="I164" s="116" t="str">
        <f t="shared" si="13"/>
        <v>!</v>
      </c>
      <c r="J164" s="22" cm="1">
        <f t="array" aca="1" ref="J164" ca="1">IF(Parameters!$D$31, SUM(IF(ISNUMBER(Y164:AD164),(IF(Y164:AD164&gt;=Parameters!$D$41,1,"")),""))+0.5*(SUM(IF(ISNUMBER(Y164:AD164),(IF(Y164:AD164&gt;=Parameters!$D$42,1,"")),""))-SUM(IF(ISNUMBER(Y164:AD164),(IF(Y164:AD164&gt;=Parameters!$D$41,1,"")),""))),0) +
   IF(Parameters!$D$32,SUM(IF(ISNUMBER(Y164:AD164),(IF(Y164:AD164&gt;=Parameters!$D$41,1,"")),"")),0) +
   IF(Parameters!$D$33,AVERAGE(IF(ISNUMBER(Y164:AD164),Y164:AD164)),0) +
   IF(Parameters!$D$34,IF(OR(IF(ISNUMBER(Y164:AD164),Y164:AD164)=0),0,GEOMEAN(IF(ISNUMBER(Y164:AD164),Y164:AD164))),0)</f>
        <v>3</v>
      </c>
      <c r="K164" s="23">
        <f t="shared" ca="1" si="14"/>
        <v>3</v>
      </c>
      <c r="L164" s="116" t="str">
        <f t="shared" si="15"/>
        <v/>
      </c>
      <c r="M164" s="21" cm="1">
        <f t="array" aca="1" ref="M164" ca="1">IF(Parameters!$D$31, SUM(IF(ISNUMBER(AF164:AK164),(IF(AF164:AK164&gt;=Parameters!$D$41,1,"")),""))+0.5*(SUM(IF(ISNUMBER(AF164:AK164),(IF(AF164:AK164&gt;=Parameters!$D$42,1,"")),""))-SUM(IF(ISNUMBER(AF164:AK164),(IF(AF164:AK164&gt;=Parameters!$D$41,1,"")),""))),0) +
   IF(Parameters!$D$32,SUM(IF(ISNUMBER(AF164:AK164),(IF(AF164:AK164&gt;=Parameters!$D$41,1,"")),"")),0) +
   IF(Parameters!$D$33,AVERAGE(IF(ISNUMBER(AF164:AK164),AF164:AK164)),0) +
   IF(Parameters!$D$34,IF(OR(IF(ISNUMBER(AF164:AK164),AF164:AK164)=0),0,GEOMEAN(IF(ISNUMBER(AF164:AK164),AF164:AK164))),0)</f>
        <v>1</v>
      </c>
      <c r="N164" s="23">
        <f t="shared" ca="1" si="16"/>
        <v>1</v>
      </c>
      <c r="O164" s="116" t="str">
        <f t="shared" si="17"/>
        <v>!</v>
      </c>
      <c r="P164" s="24"/>
      <c r="Q164" s="49"/>
      <c r="R164" s="25">
        <f ca="1">IFERROR(INDEX(Health!$G$8:$G$225,MATCH($C164,_xlfn.ANCHORARRAY(Health!$C$8),0)),NA())</f>
        <v>0</v>
      </c>
      <c r="S164" s="25">
        <f ca="1">IFERROR(INDEX(Food!$G$8:$G$225,MATCH($C164,_xlfn.ANCHORARRAY(Food!$C$8),0)),NA())</f>
        <v>0</v>
      </c>
      <c r="T164" s="25">
        <f ca="1">IFERROR(INDEX(Macro!$G$8:$G$225,MATCH($C164,_xlfn.ANCHORARRAY(Macro!$C$8),0)),NA())</f>
        <v>6.0056757959619498</v>
      </c>
      <c r="U164" s="25">
        <f ca="1">IFERROR(INDEX(Socioeconomic!$G$8:$G$225,MATCH($C164,_xlfn.ANCHORARRAY(Socioeconomic!$C$8),0)),NA())</f>
        <v>0</v>
      </c>
      <c r="V164" s="25">
        <f ca="1">IFERROR(INDEX('Natural Hazard'!$G$8:$G$225,MATCH($C164,_xlfn.ANCHORARRAY('Natural Hazard'!$C$8),0)),NA())</f>
        <v>8.3666002653407556</v>
      </c>
      <c r="W164" s="25">
        <f ca="1">IFERROR(INDEX(Conflict!$G$8:$G$225,MATCH($C164,_xlfn.ANCHORARRAY(Conflict!$C$8),0)),NA())</f>
        <v>0</v>
      </c>
      <c r="X164" s="50"/>
      <c r="Y164" s="25">
        <f ca="1">IFERROR(INDEX(Health!$H$8:$H$225,MATCH($C164,_xlfn.ANCHORARRAY(Health!$C$8),0)),NA())</f>
        <v>10</v>
      </c>
      <c r="Z164" s="25">
        <f ca="1">IFERROR(INDEX(Food!$H$8:$H$225,MATCH($C164,_xlfn.ANCHORARRAY(Food!$C$8),0)),NA())</f>
        <v>8.6363636363636296</v>
      </c>
      <c r="AA164" s="25">
        <f ca="1">IFERROR(INDEX(Macro!$H$8:$H$225,MATCH($C164,_xlfn.ANCHORARRAY(Macro!$C$8),0)),NA())</f>
        <v>10</v>
      </c>
      <c r="AB164" s="25">
        <f ca="1">IFERROR(INDEX(Socioeconomic!$H$8:$H$225,MATCH($C164,_xlfn.ANCHORARRAY(Socioeconomic!$C$8),0)),NA())</f>
        <v>6.8571428571428497</v>
      </c>
      <c r="AC164" s="25">
        <f ca="1">IFERROR(INDEX('Natural Hazard'!$H$8:$H$225,MATCH($C164,_xlfn.ANCHORARRAY('Natural Hazard'!$C$8),0)),NA())</f>
        <v>7</v>
      </c>
      <c r="AD164" s="25">
        <f ca="1">IFERROR(INDEX(Conflict!$H$8:$H$225,MATCH($C164,_xlfn.ANCHORARRAY(Conflict!$C$8),0)),NA())</f>
        <v>5.5609454930322801</v>
      </c>
      <c r="AE164" s="50"/>
      <c r="AF164" s="25">
        <f ca="1">IFERROR(INDEX(Health!$I$8:$I$225,MATCH($C164,_xlfn.ANCHORARRAY(Health!$C$8),0)),NA())</f>
        <v>0</v>
      </c>
      <c r="AG164" s="25" t="e">
        <f ca="1">IFERROR(INDEX(Food!$I$8:$I$225,MATCH($C164,_xlfn.ANCHORARRAY(Food!$C$8),0)),NA())</f>
        <v>#N/A</v>
      </c>
      <c r="AH164" s="25">
        <f ca="1">IFERROR(INDEX(Macro!$I$8:$I$225,MATCH($C164,_xlfn.ANCHORARRAY(Macro!$C$8),0)),NA())</f>
        <v>3.6068141766203201</v>
      </c>
      <c r="AI164" s="25" t="e">
        <f ca="1">IFERROR(INDEX(Socioeconomic!$I$8:$I$225,MATCH($C164,_xlfn.ANCHORARRAY(Socioeconomic!$C$8),0)),NA())</f>
        <v>#N/A</v>
      </c>
      <c r="AJ164" s="25">
        <f ca="1">IFERROR(INDEX('Natural Hazard'!$I$8:$I$225,MATCH($C164,_xlfn.ANCHORARRAY('Natural Hazard'!$C$8),0)),NA())</f>
        <v>10</v>
      </c>
      <c r="AK164" s="25">
        <f ca="1">IFERROR(INDEX(Conflict!$I$8:$I$225,MATCH($C164,_xlfn.ANCHORARRAY(Conflict!$C$8),0)),NA())</f>
        <v>0</v>
      </c>
      <c r="AL164" s="49"/>
      <c r="AM164" s="25">
        <f>IFERROR(INDEX('Data Reliability'!$G$6:$G$409,MATCH($C164,'Data Reliability'!$E$6:$E$409,0)),NA())</f>
        <v>0.16666666666666699</v>
      </c>
      <c r="AN164" s="25">
        <f>IFERROR(INDEX('Data Reliability'!$H$6:$H$409,MATCH($C164,'Data Reliability'!$E$6:$E$409,0)),NA())</f>
        <v>0.6</v>
      </c>
    </row>
    <row r="165" spans="2:40" x14ac:dyDescent="0.2">
      <c r="B165" s="28" t="s">
        <v>272</v>
      </c>
      <c r="C165" s="28" t="s">
        <v>273</v>
      </c>
      <c r="D165" s="28" t="s">
        <v>433</v>
      </c>
      <c r="E165" s="28" t="s">
        <v>409</v>
      </c>
      <c r="F165" s="206">
        <f ca="1">MATCH($C165,_xlfn.ANCHORARRAY(Health!$C$8),0)</f>
        <v>160</v>
      </c>
      <c r="G165" s="22" cm="1">
        <f t="array" aca="1" ref="G165" ca="1">IF(Parameters!$D$31, SUM(IF(ISNUMBER(R165:W165),(IF(R165:W165&gt;=Parameters!$D$37,1,"")),""))+0.5*(SUM(IF(ISNUMBER(R165:W165),(IF(R165:W165&gt;=Parameters!$D$38,1,"")),""))-SUM(IF(ISNUMBER(R165:W165),(IF(R165:W165&gt;=Parameters!$D$37,1,"")),""))),0) +
   IF(Parameters!$D$32,SUM(IF(ISNUMBER(R165:W165),(IF(R165:W165&gt;=Parameters!$D$41,1,"")),"")),0) +
   IF(Parameters!$D$33,AVERAGE(IF(ISNUMBER(R165:W165),R165:W165)),0) +
   IF(Parameters!$D$34,IF(OR(IF(ISNUMBER(R165:W165),R165:W165)=0),0,GEOMEAN(IF(ISNUMBER(R165:W165),R165:W165))),0)</f>
        <v>0.5</v>
      </c>
      <c r="H165" s="23">
        <f t="shared" ca="1" si="12"/>
        <v>0.5</v>
      </c>
      <c r="I165" s="116" t="str">
        <f t="shared" si="13"/>
        <v>!</v>
      </c>
      <c r="J165" s="22" cm="1">
        <f t="array" aca="1" ref="J165" ca="1">IF(Parameters!$D$31, SUM(IF(ISNUMBER(Y165:AD165),(IF(Y165:AD165&gt;=Parameters!$D$41,1,"")),""))+0.5*(SUM(IF(ISNUMBER(Y165:AD165),(IF(Y165:AD165&gt;=Parameters!$D$42,1,"")),""))-SUM(IF(ISNUMBER(Y165:AD165),(IF(Y165:AD165&gt;=Parameters!$D$41,1,"")),""))),0) +
   IF(Parameters!$D$32,SUM(IF(ISNUMBER(Y165:AD165),(IF(Y165:AD165&gt;=Parameters!$D$41,1,"")),"")),0) +
   IF(Parameters!$D$33,AVERAGE(IF(ISNUMBER(Y165:AD165),Y165:AD165)),0) +
   IF(Parameters!$D$34,IF(OR(IF(ISNUMBER(Y165:AD165),Y165:AD165)=0),0,GEOMEAN(IF(ISNUMBER(Y165:AD165),Y165:AD165))),0)</f>
        <v>0</v>
      </c>
      <c r="K165" s="23">
        <f t="shared" ca="1" si="14"/>
        <v>0</v>
      </c>
      <c r="L165" s="116" t="str">
        <f t="shared" si="15"/>
        <v/>
      </c>
      <c r="M165" s="21" cm="1">
        <f t="array" aca="1" ref="M165" ca="1">IF(Parameters!$D$31, SUM(IF(ISNUMBER(AF165:AK165),(IF(AF165:AK165&gt;=Parameters!$D$41,1,"")),""))+0.5*(SUM(IF(ISNUMBER(AF165:AK165),(IF(AF165:AK165&gt;=Parameters!$D$42,1,"")),""))-SUM(IF(ISNUMBER(AF165:AK165),(IF(AF165:AK165&gt;=Parameters!$D$41,1,"")),""))),0) +
   IF(Parameters!$D$32,SUM(IF(ISNUMBER(AF165:AK165),(IF(AF165:AK165&gt;=Parameters!$D$41,1,"")),"")),0) +
   IF(Parameters!$D$33,AVERAGE(IF(ISNUMBER(AF165:AK165),AF165:AK165)),0) +
   IF(Parameters!$D$34,IF(OR(IF(ISNUMBER(AF165:AK165),AF165:AK165)=0),0,GEOMEAN(IF(ISNUMBER(AF165:AK165),AF165:AK165))),0)</f>
        <v>1.5</v>
      </c>
      <c r="N165" s="23">
        <f t="shared" ca="1" si="16"/>
        <v>1.5</v>
      </c>
      <c r="O165" s="116" t="str">
        <f t="shared" si="17"/>
        <v>!</v>
      </c>
      <c r="P165" s="24"/>
      <c r="Q165" s="49"/>
      <c r="R165" s="25">
        <f ca="1">IFERROR(INDEX(Health!$G$8:$G$225,MATCH($C165,_xlfn.ANCHORARRAY(Health!$C$8),0)),NA())</f>
        <v>0</v>
      </c>
      <c r="S165" s="25">
        <f ca="1">IFERROR(INDEX(Food!$G$8:$G$225,MATCH($C165,_xlfn.ANCHORARRAY(Food!$C$8),0)),NA())</f>
        <v>0</v>
      </c>
      <c r="T165" s="25">
        <f ca="1">IFERROR(INDEX(Macro!$G$8:$G$225,MATCH($C165,_xlfn.ANCHORARRAY(Macro!$C$8),0)),NA())</f>
        <v>3.0998287932539066</v>
      </c>
      <c r="U165" s="25">
        <f ca="1">IFERROR(INDEX(Socioeconomic!$G$8:$G$225,MATCH($C165,_xlfn.ANCHORARRAY(Socioeconomic!$C$8),0)),NA())</f>
        <v>0</v>
      </c>
      <c r="V165" s="25">
        <f ca="1">IFERROR(INDEX('Natural Hazard'!$G$8:$G$225,MATCH($C165,_xlfn.ANCHORARRAY('Natural Hazard'!$C$8),0)),NA())</f>
        <v>6.4549722436790233</v>
      </c>
      <c r="W165" s="25">
        <f ca="1">IFERROR(INDEX(Conflict!$G$8:$G$225,MATCH($C165,_xlfn.ANCHORARRAY(Conflict!$C$8),0)),NA())</f>
        <v>0</v>
      </c>
      <c r="X165" s="50"/>
      <c r="Y165" s="25">
        <f ca="1">IFERROR(INDEX(Health!$H$8:$H$225,MATCH($C165,_xlfn.ANCHORARRAY(Health!$C$8),0)),NA())</f>
        <v>0.22740524781341101</v>
      </c>
      <c r="Z165" s="25">
        <f ca="1">IFERROR(INDEX(Food!$H$8:$H$225,MATCH($C165,_xlfn.ANCHORARRAY(Food!$C$8),0)),NA())</f>
        <v>0</v>
      </c>
      <c r="AA165" s="25">
        <f ca="1">IFERROR(INDEX(Macro!$H$8:$H$225,MATCH($C165,_xlfn.ANCHORARRAY(Macro!$C$8),0)),NA())</f>
        <v>1.37270550678371</v>
      </c>
      <c r="AB165" s="25">
        <f ca="1">IFERROR(INDEX(Socioeconomic!$H$8:$H$225,MATCH($C165,_xlfn.ANCHORARRAY(Socioeconomic!$C$8),0)),NA())</f>
        <v>1</v>
      </c>
      <c r="AC165" s="25">
        <f ca="1">IFERROR(INDEX('Natural Hazard'!$H$8:$H$225,MATCH($C165,_xlfn.ANCHORARRAY('Natural Hazard'!$C$8),0)),NA())</f>
        <v>4.1666666666666599</v>
      </c>
      <c r="AD165" s="25">
        <f ca="1">IFERROR(INDEX(Conflict!$H$8:$H$225,MATCH($C165,_xlfn.ANCHORARRAY(Conflict!$C$8),0)),NA())</f>
        <v>0</v>
      </c>
      <c r="AE165" s="50"/>
      <c r="AF165" s="25">
        <f ca="1">IFERROR(INDEX(Health!$I$8:$I$225,MATCH($C165,_xlfn.ANCHORARRAY(Health!$C$8),0)),NA())</f>
        <v>0</v>
      </c>
      <c r="AG165" s="25" t="e">
        <f ca="1">IFERROR(INDEX(Food!$I$8:$I$225,MATCH($C165,_xlfn.ANCHORARRAY(Food!$C$8),0)),NA())</f>
        <v>#N/A</v>
      </c>
      <c r="AH165" s="25">
        <f ca="1">IFERROR(INDEX(Macro!$I$8:$I$225,MATCH($C165,_xlfn.ANCHORARRAY(Macro!$C$8),0)),NA())</f>
        <v>7</v>
      </c>
      <c r="AI165" s="25">
        <f ca="1">IFERROR(INDEX(Socioeconomic!$I$8:$I$225,MATCH($C165,_xlfn.ANCHORARRAY(Socioeconomic!$C$8),0)),NA())</f>
        <v>0</v>
      </c>
      <c r="AJ165" s="25">
        <f ca="1">IFERROR(INDEX('Natural Hazard'!$I$8:$I$225,MATCH($C165,_xlfn.ANCHORARRAY('Natural Hazard'!$C$8),0)),NA())</f>
        <v>10</v>
      </c>
      <c r="AK165" s="25">
        <f ca="1">IFERROR(INDEX(Conflict!$I$8:$I$225,MATCH($C165,_xlfn.ANCHORARRAY(Conflict!$C$8),0)),NA())</f>
        <v>4.7619047619047503</v>
      </c>
      <c r="AL165" s="49"/>
      <c r="AM165" s="25">
        <f>IFERROR(INDEX('Data Reliability'!$G$6:$G$409,MATCH($C165,'Data Reliability'!$E$6:$E$409,0)),NA())</f>
        <v>8.3333333333333301E-2</v>
      </c>
      <c r="AN165" s="25">
        <f>IFERROR(INDEX('Data Reliability'!$H$6:$H$409,MATCH($C165,'Data Reliability'!$E$6:$E$409,0)),NA())</f>
        <v>0.59166666666666701</v>
      </c>
    </row>
    <row r="166" spans="2:40" x14ac:dyDescent="0.2">
      <c r="B166" s="28" t="s">
        <v>274</v>
      </c>
      <c r="C166" s="28" t="s">
        <v>275</v>
      </c>
      <c r="D166" s="28" t="s">
        <v>435</v>
      </c>
      <c r="E166" s="28" t="s">
        <v>430</v>
      </c>
      <c r="F166" s="206">
        <f ca="1">MATCH($C166,_xlfn.ANCHORARRAY(Health!$C$8),0)</f>
        <v>161</v>
      </c>
      <c r="G166" s="22" cm="1">
        <f t="array" aca="1" ref="G166" ca="1">IF(Parameters!$D$31, SUM(IF(ISNUMBER(R166:W166),(IF(R166:W166&gt;=Parameters!$D$37,1,"")),""))+0.5*(SUM(IF(ISNUMBER(R166:W166),(IF(R166:W166&gt;=Parameters!$D$38,1,"")),""))-SUM(IF(ISNUMBER(R166:W166),(IF(R166:W166&gt;=Parameters!$D$37,1,"")),""))),0) +
   IF(Parameters!$D$32,SUM(IF(ISNUMBER(R166:W166),(IF(R166:W166&gt;=Parameters!$D$41,1,"")),"")),0) +
   IF(Parameters!$D$33,AVERAGE(IF(ISNUMBER(R166:W166),R166:W166)),0) +
   IF(Parameters!$D$34,IF(OR(IF(ISNUMBER(R166:W166),R166:W166)=0),0,GEOMEAN(IF(ISNUMBER(R166:W166),R166:W166))),0)</f>
        <v>0.5</v>
      </c>
      <c r="H166" s="23">
        <f t="shared" ca="1" si="12"/>
        <v>0.5</v>
      </c>
      <c r="I166" s="116" t="str">
        <f t="shared" si="13"/>
        <v/>
      </c>
      <c r="J166" s="22" cm="1">
        <f t="array" aca="1" ref="J166" ca="1">IF(Parameters!$D$31, SUM(IF(ISNUMBER(Y166:AD166),(IF(Y166:AD166&gt;=Parameters!$D$41,1,"")),""))+0.5*(SUM(IF(ISNUMBER(Y166:AD166),(IF(Y166:AD166&gt;=Parameters!$D$42,1,"")),""))-SUM(IF(ISNUMBER(Y166:AD166),(IF(Y166:AD166&gt;=Parameters!$D$41,1,"")),""))),0) +
   IF(Parameters!$D$32,SUM(IF(ISNUMBER(Y166:AD166),(IF(Y166:AD166&gt;=Parameters!$D$41,1,"")),"")),0) +
   IF(Parameters!$D$33,AVERAGE(IF(ISNUMBER(Y166:AD166),Y166:AD166)),0) +
   IF(Parameters!$D$34,IF(OR(IF(ISNUMBER(Y166:AD166),Y166:AD166)=0),0,GEOMEAN(IF(ISNUMBER(Y166:AD166),Y166:AD166))),0)</f>
        <v>0</v>
      </c>
      <c r="K166" s="23">
        <f t="shared" ca="1" si="14"/>
        <v>0</v>
      </c>
      <c r="L166" s="116" t="str">
        <f t="shared" si="15"/>
        <v/>
      </c>
      <c r="M166" s="21" cm="1">
        <f t="array" aca="1" ref="M166" ca="1">IF(Parameters!$D$31, SUM(IF(ISNUMBER(AF166:AK166),(IF(AF166:AK166&gt;=Parameters!$D$41,1,"")),""))+0.5*(SUM(IF(ISNUMBER(AF166:AK166),(IF(AF166:AK166&gt;=Parameters!$D$42,1,"")),""))-SUM(IF(ISNUMBER(AF166:AK166),(IF(AF166:AK166&gt;=Parameters!$D$41,1,"")),""))),0) +
   IF(Parameters!$D$32,SUM(IF(ISNUMBER(AF166:AK166),(IF(AF166:AK166&gt;=Parameters!$D$41,1,"")),"")),0) +
   IF(Parameters!$D$33,AVERAGE(IF(ISNUMBER(AF166:AK166),AF166:AK166)),0) +
   IF(Parameters!$D$34,IF(OR(IF(ISNUMBER(AF166:AK166),AF166:AK166)=0),0,GEOMEAN(IF(ISNUMBER(AF166:AK166),AF166:AK166))),0)</f>
        <v>1</v>
      </c>
      <c r="N166" s="23">
        <f t="shared" ca="1" si="16"/>
        <v>1</v>
      </c>
      <c r="O166" s="116" t="str">
        <f t="shared" si="17"/>
        <v>!</v>
      </c>
      <c r="P166" s="24"/>
      <c r="Q166" s="49"/>
      <c r="R166" s="25">
        <f ca="1">IFERROR(INDEX(Health!$G$8:$G$225,MATCH($C166,_xlfn.ANCHORARRAY(Health!$C$8),0)),NA())</f>
        <v>0</v>
      </c>
      <c r="S166" s="25">
        <f ca="1">IFERROR(INDEX(Food!$G$8:$G$225,MATCH($C166,_xlfn.ANCHORARRAY(Food!$C$8),0)),NA())</f>
        <v>0</v>
      </c>
      <c r="T166" s="25">
        <f ca="1">IFERROR(INDEX(Macro!$G$8:$G$225,MATCH($C166,_xlfn.ANCHORARRAY(Macro!$C$8),0)),NA())</f>
        <v>3.7453185667446394</v>
      </c>
      <c r="U166" s="25">
        <f ca="1">IFERROR(INDEX(Socioeconomic!$G$8:$G$225,MATCH($C166,_xlfn.ANCHORARRAY(Socioeconomic!$C$8),0)),NA())</f>
        <v>4.245568184644628</v>
      </c>
      <c r="V166" s="25">
        <f ca="1">IFERROR(INDEX('Natural Hazard'!$G$8:$G$225,MATCH($C166,_xlfn.ANCHORARRAY('Natural Hazard'!$C$8),0)),NA())</f>
        <v>5.1639777949432162</v>
      </c>
      <c r="W166" s="25">
        <f ca="1">IFERROR(INDEX(Conflict!$G$8:$G$225,MATCH($C166,_xlfn.ANCHORARRAY(Conflict!$C$8),0)),NA())</f>
        <v>0</v>
      </c>
      <c r="X166" s="50"/>
      <c r="Y166" s="25">
        <f ca="1">IFERROR(INDEX(Health!$H$8:$H$225,MATCH($C166,_xlfn.ANCHORARRAY(Health!$C$8),0)),NA())</f>
        <v>4.4256559766763797</v>
      </c>
      <c r="Z166" s="25">
        <f ca="1">IFERROR(INDEX(Food!$H$8:$H$225,MATCH($C166,_xlfn.ANCHORARRAY(Food!$C$8),0)),NA())</f>
        <v>5.6398378691372297</v>
      </c>
      <c r="AA166" s="25">
        <f ca="1">IFERROR(INDEX(Macro!$H$8:$H$225,MATCH($C166,_xlfn.ANCHORARRAY(Macro!$C$8),0)),NA())</f>
        <v>3.57832112022056</v>
      </c>
      <c r="AB166" s="25">
        <f ca="1">IFERROR(INDEX(Socioeconomic!$H$8:$H$225,MATCH($C166,_xlfn.ANCHORARRAY(Socioeconomic!$C$8),0)),NA())</f>
        <v>5.1428571428571397</v>
      </c>
      <c r="AC166" s="25">
        <f ca="1">IFERROR(INDEX('Natural Hazard'!$H$8:$H$225,MATCH($C166,_xlfn.ANCHORARRAY('Natural Hazard'!$C$8),0)),NA())</f>
        <v>2.6666666666666599</v>
      </c>
      <c r="AD166" s="25">
        <f ca="1">IFERROR(INDEX(Conflict!$H$8:$H$225,MATCH($C166,_xlfn.ANCHORARRAY(Conflict!$C$8),0)),NA())</f>
        <v>0.42335508908096697</v>
      </c>
      <c r="AE166" s="50"/>
      <c r="AF166" s="25">
        <f ca="1">IFERROR(INDEX(Health!$I$8:$I$225,MATCH($C166,_xlfn.ANCHORARRAY(Health!$C$8),0)),NA())</f>
        <v>0</v>
      </c>
      <c r="AG166" s="25" t="e">
        <f ca="1">IFERROR(INDEX(Food!$I$8:$I$225,MATCH($C166,_xlfn.ANCHORARRAY(Food!$C$8),0)),NA())</f>
        <v>#N/A</v>
      </c>
      <c r="AH166" s="25">
        <f ca="1">IFERROR(INDEX(Macro!$I$8:$I$225,MATCH($C166,_xlfn.ANCHORARRAY(Macro!$C$8),0)),NA())</f>
        <v>3.9201096534168798</v>
      </c>
      <c r="AI166" s="25">
        <f ca="1">IFERROR(INDEX(Socioeconomic!$I$8:$I$225,MATCH($C166,_xlfn.ANCHORARRAY(Socioeconomic!$C$8),0)),NA())</f>
        <v>3.5048317909240798</v>
      </c>
      <c r="AJ166" s="25">
        <f ca="1">IFERROR(INDEX('Natural Hazard'!$I$8:$I$225,MATCH($C166,_xlfn.ANCHORARRAY('Natural Hazard'!$C$8),0)),NA())</f>
        <v>10</v>
      </c>
      <c r="AK166" s="25">
        <f ca="1">IFERROR(INDEX(Conflict!$I$8:$I$225,MATCH($C166,_xlfn.ANCHORARRAY(Conflict!$C$8),0)),NA())</f>
        <v>0</v>
      </c>
      <c r="AL166" s="49"/>
      <c r="AM166" s="25">
        <f>IFERROR(INDEX('Data Reliability'!$G$6:$G$409,MATCH($C166,'Data Reliability'!$E$6:$E$409,0)),NA())</f>
        <v>8.3333333333333301E-2</v>
      </c>
      <c r="AN166" s="25">
        <f>IFERROR(INDEX('Data Reliability'!$H$6:$H$409,MATCH($C166,'Data Reliability'!$E$6:$E$409,0)),NA())</f>
        <v>0.483333333333333</v>
      </c>
    </row>
    <row r="167" spans="2:40" x14ac:dyDescent="0.2">
      <c r="B167" s="28" t="s">
        <v>760</v>
      </c>
      <c r="C167" s="28" t="s">
        <v>721</v>
      </c>
      <c r="D167" s="28" t="s">
        <v>434</v>
      </c>
      <c r="E167" s="28" t="s">
        <v>409</v>
      </c>
      <c r="F167" s="206">
        <f ca="1">MATCH($C167,_xlfn.ANCHORARRAY(Health!$C$8),0)</f>
        <v>162</v>
      </c>
      <c r="G167" s="22" cm="1">
        <f t="array" aca="1" ref="G167" ca="1">IF(Parameters!$D$31, SUM(IF(ISNUMBER(R167:W167),(IF(R167:W167&gt;=Parameters!$D$37,1,"")),""))+0.5*(SUM(IF(ISNUMBER(R167:W167),(IF(R167:W167&gt;=Parameters!$D$38,1,"")),""))-SUM(IF(ISNUMBER(R167:W167),(IF(R167:W167&gt;=Parameters!$D$37,1,"")),""))),0) +
   IF(Parameters!$D$32,SUM(IF(ISNUMBER(R167:W167),(IF(R167:W167&gt;=Parameters!$D$41,1,"")),"")),0) +
   IF(Parameters!$D$33,AVERAGE(IF(ISNUMBER(R167:W167),R167:W167)),0) +
   IF(Parameters!$D$34,IF(OR(IF(ISNUMBER(R167:W167),R167:W167)=0),0,GEOMEAN(IF(ISNUMBER(R167:W167),R167:W167))),0)</f>
        <v>2</v>
      </c>
      <c r="H167" s="23">
        <f t="shared" ca="1" si="12"/>
        <v>2</v>
      </c>
      <c r="I167" s="116" t="str">
        <f t="shared" si="13"/>
        <v>!</v>
      </c>
      <c r="J167" s="22" cm="1">
        <f t="array" aca="1" ref="J167" ca="1">IF(Parameters!$D$31, SUM(IF(ISNUMBER(Y167:AD167),(IF(Y167:AD167&gt;=Parameters!$D$41,1,"")),""))+0.5*(SUM(IF(ISNUMBER(Y167:AD167),(IF(Y167:AD167&gt;=Parameters!$D$42,1,"")),""))-SUM(IF(ISNUMBER(Y167:AD167),(IF(Y167:AD167&gt;=Parameters!$D$41,1,"")),""))),0) +
   IF(Parameters!$D$32,SUM(IF(ISNUMBER(Y167:AD167),(IF(Y167:AD167&gt;=Parameters!$D$41,1,"")),"")),0) +
   IF(Parameters!$D$33,AVERAGE(IF(ISNUMBER(Y167:AD167),Y167:AD167)),0) +
   IF(Parameters!$D$34,IF(OR(IF(ISNUMBER(Y167:AD167),Y167:AD167)=0),0,GEOMEAN(IF(ISNUMBER(Y167:AD167),Y167:AD167))),0)</f>
        <v>1</v>
      </c>
      <c r="K167" s="23">
        <f t="shared" ca="1" si="14"/>
        <v>1</v>
      </c>
      <c r="L167" s="116" t="str">
        <f t="shared" si="15"/>
        <v>!</v>
      </c>
      <c r="M167" s="21" cm="1">
        <f t="array" aca="1" ref="M167" ca="1">IF(Parameters!$D$31, SUM(IF(ISNUMBER(AF167:AK167),(IF(AF167:AK167&gt;=Parameters!$D$41,1,"")),""))+0.5*(SUM(IF(ISNUMBER(AF167:AK167),(IF(AF167:AK167&gt;=Parameters!$D$42,1,"")),""))-SUM(IF(ISNUMBER(AF167:AK167),(IF(AF167:AK167&gt;=Parameters!$D$41,1,"")),""))),0) +
   IF(Parameters!$D$32,SUM(IF(ISNUMBER(AF167:AK167),(IF(AF167:AK167&gt;=Parameters!$D$41,1,"")),"")),0) +
   IF(Parameters!$D$33,AVERAGE(IF(ISNUMBER(AF167:AK167),AF167:AK167)),0) +
   IF(Parameters!$D$34,IF(OR(IF(ISNUMBER(AF167:AK167),AF167:AK167)=0),0,GEOMEAN(IF(ISNUMBER(AF167:AK167),AF167:AK167))),0)</f>
        <v>2</v>
      </c>
      <c r="N167" s="23">
        <f t="shared" ca="1" si="16"/>
        <v>2</v>
      </c>
      <c r="O167" s="116" t="str">
        <f t="shared" si="17"/>
        <v>!</v>
      </c>
      <c r="P167" s="24"/>
      <c r="Q167" s="49"/>
      <c r="R167" s="25">
        <f ca="1">IFERROR(INDEX(Health!$G$8:$G$225,MATCH($C167,_xlfn.ANCHORARRAY(Health!$C$8),0)),NA())</f>
        <v>0</v>
      </c>
      <c r="S167" s="25">
        <f ca="1">IFERROR(INDEX(Food!$G$8:$G$225,MATCH($C167,_xlfn.ANCHORARRAY(Food!$C$8),0)),NA())</f>
        <v>0</v>
      </c>
      <c r="T167" s="25">
        <f ca="1">IFERROR(INDEX(Macro!$G$8:$G$225,MATCH($C167,_xlfn.ANCHORARRAY(Macro!$C$8),0)),NA())</f>
        <v>3.3648460501238242</v>
      </c>
      <c r="U167" s="25">
        <f ca="1">IFERROR(INDEX(Socioeconomic!$G$8:$G$225,MATCH($C167,_xlfn.ANCHORARRAY(Socioeconomic!$C$8),0)),NA())</f>
        <v>7.4642002729217882</v>
      </c>
      <c r="V167" s="25">
        <f ca="1">IFERROR(INDEX('Natural Hazard'!$G$8:$G$225,MATCH($C167,_xlfn.ANCHORARRAY('Natural Hazard'!$C$8),0)),NA())</f>
        <v>0</v>
      </c>
      <c r="W167" s="25">
        <f ca="1">IFERROR(INDEX(Conflict!$G$8:$G$225,MATCH($C167,_xlfn.ANCHORARRAY(Conflict!$C$8),0)),NA())</f>
        <v>10</v>
      </c>
      <c r="X167" s="50"/>
      <c r="Y167" s="25" t="e">
        <f ca="1">IFERROR(INDEX(Health!$H$8:$H$225,MATCH($C167,_xlfn.ANCHORARRAY(Health!$C$8),0)),NA())</f>
        <v>#N/A</v>
      </c>
      <c r="Z167" s="25">
        <f ca="1">IFERROR(INDEX(Food!$H$8:$H$225,MATCH($C167,_xlfn.ANCHORARRAY(Food!$C$8),0)),NA())</f>
        <v>3.8038277511961698</v>
      </c>
      <c r="AA167" s="25">
        <f ca="1">IFERROR(INDEX(Macro!$H$8:$H$225,MATCH($C167,_xlfn.ANCHORARRAY(Macro!$C$8),0)),NA())</f>
        <v>5.2470434593339599</v>
      </c>
      <c r="AB167" s="25">
        <f ca="1">IFERROR(INDEX(Socioeconomic!$H$8:$H$225,MATCH($C167,_xlfn.ANCHORARRAY(Socioeconomic!$C$8),0)),NA())</f>
        <v>5.5714285714285703</v>
      </c>
      <c r="AC167" s="25">
        <f ca="1">IFERROR(INDEX('Natural Hazard'!$H$8:$H$225,MATCH($C167,_xlfn.ANCHORARRAY('Natural Hazard'!$C$8),0)),NA())</f>
        <v>3.5</v>
      </c>
      <c r="AD167" s="25">
        <f ca="1">IFERROR(INDEX(Conflict!$H$8:$H$225,MATCH($C167,_xlfn.ANCHORARRAY(Conflict!$C$8),0)),NA())</f>
        <v>10</v>
      </c>
      <c r="AE167" s="50"/>
      <c r="AF167" s="25">
        <f ca="1">IFERROR(INDEX(Health!$I$8:$I$225,MATCH($C167,_xlfn.ANCHORARRAY(Health!$C$8),0)),NA())</f>
        <v>0</v>
      </c>
      <c r="AG167" s="25" t="e">
        <f ca="1">IFERROR(INDEX(Food!$I$8:$I$225,MATCH($C167,_xlfn.ANCHORARRAY(Food!$C$8),0)),NA())</f>
        <v>#N/A</v>
      </c>
      <c r="AH167" s="25">
        <f ca="1">IFERROR(INDEX(Macro!$I$8:$I$225,MATCH($C167,_xlfn.ANCHORARRAY(Macro!$C$8),0)),NA())</f>
        <v>2.1578225964362598</v>
      </c>
      <c r="AI167" s="25">
        <f ca="1">IFERROR(INDEX(Socioeconomic!$I$8:$I$225,MATCH($C167,_xlfn.ANCHORARRAY(Socioeconomic!$C$8),0)),NA())</f>
        <v>10</v>
      </c>
      <c r="AJ167" s="25">
        <f ca="1">IFERROR(INDEX('Natural Hazard'!$I$8:$I$225,MATCH($C167,_xlfn.ANCHORARRAY('Natural Hazard'!$C$8),0)),NA())</f>
        <v>0</v>
      </c>
      <c r="AK167" s="25">
        <f ca="1">IFERROR(INDEX(Conflict!$I$8:$I$225,MATCH($C167,_xlfn.ANCHORARRAY(Conflict!$C$8),0)),NA())</f>
        <v>10</v>
      </c>
      <c r="AL167" s="49"/>
      <c r="AM167" s="25">
        <f>IFERROR(INDEX('Data Reliability'!$G$6:$G$409,MATCH($C167,'Data Reliability'!$E$6:$E$409,0)),NA())</f>
        <v>0.33333333333333298</v>
      </c>
      <c r="AN167" s="25">
        <f>IFERROR(INDEX('Data Reliability'!$H$6:$H$409,MATCH($C167,'Data Reliability'!$E$6:$E$409,0)),NA())</f>
        <v>0.55000000000000004</v>
      </c>
    </row>
    <row r="168" spans="2:40" x14ac:dyDescent="0.2">
      <c r="B168" s="28" t="s">
        <v>761</v>
      </c>
      <c r="C168" s="28" t="s">
        <v>722</v>
      </c>
      <c r="D168" s="28" t="s">
        <v>436</v>
      </c>
      <c r="E168" s="28" t="s">
        <v>409</v>
      </c>
      <c r="F168" s="206">
        <f ca="1">MATCH($C168,_xlfn.ANCHORARRAY(Health!$C$8),0)</f>
        <v>163</v>
      </c>
      <c r="G168" s="22" cm="1">
        <f t="array" aca="1" ref="G168" ca="1">IF(Parameters!$D$31, SUM(IF(ISNUMBER(R168:W168),(IF(R168:W168&gt;=Parameters!$D$37,1,"")),""))+0.5*(SUM(IF(ISNUMBER(R168:W168),(IF(R168:W168&gt;=Parameters!$D$38,1,"")),""))-SUM(IF(ISNUMBER(R168:W168),(IF(R168:W168&gt;=Parameters!$D$37,1,"")),""))),0) +
   IF(Parameters!$D$32,SUM(IF(ISNUMBER(R168:W168),(IF(R168:W168&gt;=Parameters!$D$41,1,"")),"")),0) +
   IF(Parameters!$D$33,AVERAGE(IF(ISNUMBER(R168:W168),R168:W168)),0) +
   IF(Parameters!$D$34,IF(OR(IF(ISNUMBER(R168:W168),R168:W168)=0),0,GEOMEAN(IF(ISNUMBER(R168:W168),R168:W168))),0)</f>
        <v>0</v>
      </c>
      <c r="H168" s="23">
        <f t="shared" ca="1" si="12"/>
        <v>0</v>
      </c>
      <c r="I168" s="116" t="str">
        <f t="shared" si="13"/>
        <v>!!</v>
      </c>
      <c r="J168" s="22" cm="1">
        <f t="array" aca="1" ref="J168" ca="1">IF(Parameters!$D$31, SUM(IF(ISNUMBER(Y168:AD168),(IF(Y168:AD168&gt;=Parameters!$D$41,1,"")),""))+0.5*(SUM(IF(ISNUMBER(Y168:AD168),(IF(Y168:AD168&gt;=Parameters!$D$42,1,"")),""))-SUM(IF(ISNUMBER(Y168:AD168),(IF(Y168:AD168&gt;=Parameters!$D$41,1,"")),""))),0) +
   IF(Parameters!$D$32,SUM(IF(ISNUMBER(Y168:AD168),(IF(Y168:AD168&gt;=Parameters!$D$41,1,"")),"")),0) +
   IF(Parameters!$D$33,AVERAGE(IF(ISNUMBER(Y168:AD168),Y168:AD168)),0) +
   IF(Parameters!$D$34,IF(OR(IF(ISNUMBER(Y168:AD168),Y168:AD168)=0),0,GEOMEAN(IF(ISNUMBER(Y168:AD168),Y168:AD168))),0)</f>
        <v>0</v>
      </c>
      <c r="K168" s="23">
        <f t="shared" ca="1" si="14"/>
        <v>0</v>
      </c>
      <c r="L168" s="116" t="str">
        <f t="shared" si="15"/>
        <v>!!</v>
      </c>
      <c r="M168" s="21" cm="1">
        <f t="array" aca="1" ref="M168" ca="1">IF(Parameters!$D$31, SUM(IF(ISNUMBER(AF168:AK168),(IF(AF168:AK168&gt;=Parameters!$D$41,1,"")),""))+0.5*(SUM(IF(ISNUMBER(AF168:AK168),(IF(AF168:AK168&gt;=Parameters!$D$42,1,"")),""))-SUM(IF(ISNUMBER(AF168:AK168),(IF(AF168:AK168&gt;=Parameters!$D$41,1,"")),""))),0) +
   IF(Parameters!$D$32,SUM(IF(ISNUMBER(AF168:AK168),(IF(AF168:AK168&gt;=Parameters!$D$41,1,"")),"")),0) +
   IF(Parameters!$D$33,AVERAGE(IF(ISNUMBER(AF168:AK168),AF168:AK168)),0) +
   IF(Parameters!$D$34,IF(OR(IF(ISNUMBER(AF168:AK168),AF168:AK168)=0),0,GEOMEAN(IF(ISNUMBER(AF168:AK168),AF168:AK168))),0)</f>
        <v>0</v>
      </c>
      <c r="N168" s="23">
        <f t="shared" ca="1" si="16"/>
        <v>0</v>
      </c>
      <c r="O168" s="116" t="str">
        <f t="shared" si="17"/>
        <v>!!</v>
      </c>
      <c r="P168" s="24"/>
      <c r="Q168" s="49"/>
      <c r="R168" s="25">
        <f ca="1">IFERROR(INDEX(Health!$G$8:$G$225,MATCH($C168,_xlfn.ANCHORARRAY(Health!$C$8),0)),NA())</f>
        <v>0</v>
      </c>
      <c r="S168" s="25" t="e">
        <f ca="1">IFERROR(INDEX(Food!$G$8:$G$225,MATCH($C168,_xlfn.ANCHORARRAY(Food!$C$8),0)),NA())</f>
        <v>#N/A</v>
      </c>
      <c r="T168" s="25" t="e">
        <f ca="1">IFERROR(INDEX(Macro!$G$8:$G$225,MATCH($C168,_xlfn.ANCHORARRAY(Macro!$C$8),0)),NA())</f>
        <v>#N/A</v>
      </c>
      <c r="U168" s="25" t="e">
        <f ca="1">IFERROR(INDEX(Socioeconomic!$G$8:$G$225,MATCH($C168,_xlfn.ANCHORARRAY(Socioeconomic!$C$8),0)),NA())</f>
        <v>#N/A</v>
      </c>
      <c r="V168" s="25">
        <f ca="1">IFERROR(INDEX('Natural Hazard'!$G$8:$G$225,MATCH($C168,_xlfn.ANCHORARRAY('Natural Hazard'!$C$8),0)),NA())</f>
        <v>0</v>
      </c>
      <c r="W168" s="25">
        <f ca="1">IFERROR(INDEX(Conflict!$G$8:$G$225,MATCH($C168,_xlfn.ANCHORARRAY(Conflict!$C$8),0)),NA())</f>
        <v>0</v>
      </c>
      <c r="X168" s="50"/>
      <c r="Y168" s="25" t="e">
        <f ca="1">IFERROR(INDEX(Health!$H$8:$H$225,MATCH($C168,_xlfn.ANCHORARRAY(Health!$C$8),0)),NA())</f>
        <v>#N/A</v>
      </c>
      <c r="Z168" s="25" t="e">
        <f ca="1">IFERROR(INDEX(Food!$H$8:$H$225,MATCH($C168,_xlfn.ANCHORARRAY(Food!$C$8),0)),NA())</f>
        <v>#N/A</v>
      </c>
      <c r="AA168" s="25" t="e">
        <f ca="1">IFERROR(INDEX(Macro!$H$8:$H$225,MATCH($C168,_xlfn.ANCHORARRAY(Macro!$C$8),0)),NA())</f>
        <v>#N/A</v>
      </c>
      <c r="AB168" s="25" t="e">
        <f ca="1">IFERROR(INDEX(Socioeconomic!$H$8:$H$225,MATCH($C168,_xlfn.ANCHORARRAY(Socioeconomic!$C$8),0)),NA())</f>
        <v>#N/A</v>
      </c>
      <c r="AC168" s="25" t="e">
        <f ca="1">IFERROR(INDEX('Natural Hazard'!$H$8:$H$225,MATCH($C168,_xlfn.ANCHORARRAY('Natural Hazard'!$C$8),0)),NA())</f>
        <v>#N/A</v>
      </c>
      <c r="AD168" s="25" t="e">
        <f ca="1">IFERROR(INDEX(Conflict!$H$8:$H$225,MATCH($C168,_xlfn.ANCHORARRAY(Conflict!$C$8),0)),NA())</f>
        <v>#N/A</v>
      </c>
      <c r="AE168" s="50"/>
      <c r="AF168" s="25">
        <f ca="1">IFERROR(INDEX(Health!$I$8:$I$225,MATCH($C168,_xlfn.ANCHORARRAY(Health!$C$8),0)),NA())</f>
        <v>0</v>
      </c>
      <c r="AG168" s="25" t="e">
        <f ca="1">IFERROR(INDEX(Food!$I$8:$I$225,MATCH($C168,_xlfn.ANCHORARRAY(Food!$C$8),0)),NA())</f>
        <v>#N/A</v>
      </c>
      <c r="AH168" s="25" t="e">
        <f ca="1">IFERROR(INDEX(Macro!$I$8:$I$225,MATCH($C168,_xlfn.ANCHORARRAY(Macro!$C$8),0)),NA())</f>
        <v>#N/A</v>
      </c>
      <c r="AI168" s="25" t="e">
        <f ca="1">IFERROR(INDEX(Socioeconomic!$I$8:$I$225,MATCH($C168,_xlfn.ANCHORARRAY(Socioeconomic!$C$8),0)),NA())</f>
        <v>#N/A</v>
      </c>
      <c r="AJ168" s="25">
        <f ca="1">IFERROR(INDEX('Natural Hazard'!$I$8:$I$225,MATCH($C168,_xlfn.ANCHORARRAY('Natural Hazard'!$C$8),0)),NA())</f>
        <v>0</v>
      </c>
      <c r="AK168" s="25">
        <f ca="1">IFERROR(INDEX(Conflict!$I$8:$I$225,MATCH($C168,_xlfn.ANCHORARRAY(Conflict!$C$8),0)),NA())</f>
        <v>0</v>
      </c>
      <c r="AL168" s="49"/>
      <c r="AM168" s="25">
        <f>IFERROR(INDEX('Data Reliability'!$G$6:$G$409,MATCH($C168,'Data Reliability'!$E$6:$E$409,0)),NA())</f>
        <v>1</v>
      </c>
      <c r="AN168" s="25">
        <f>IFERROR(INDEX('Data Reliability'!$H$6:$H$409,MATCH($C168,'Data Reliability'!$E$6:$E$409,0)),NA())</f>
        <v>0.81666666666666698</v>
      </c>
    </row>
    <row r="169" spans="2:40" x14ac:dyDescent="0.2">
      <c r="B169" s="28" t="s">
        <v>276</v>
      </c>
      <c r="C169" s="28" t="s">
        <v>277</v>
      </c>
      <c r="D169" s="28" t="s">
        <v>434</v>
      </c>
      <c r="E169" s="28" t="s">
        <v>409</v>
      </c>
      <c r="F169" s="206">
        <f ca="1">MATCH($C169,_xlfn.ANCHORARRAY(Health!$C$8),0)</f>
        <v>164</v>
      </c>
      <c r="G169" s="22" cm="1">
        <f t="array" aca="1" ref="G169" ca="1">IF(Parameters!$D$31, SUM(IF(ISNUMBER(R169:W169),(IF(R169:W169&gt;=Parameters!$D$37,1,"")),""))+0.5*(SUM(IF(ISNUMBER(R169:W169),(IF(R169:W169&gt;=Parameters!$D$38,1,"")),""))-SUM(IF(ISNUMBER(R169:W169),(IF(R169:W169&gt;=Parameters!$D$37,1,"")),""))),0) +
   IF(Parameters!$D$32,SUM(IF(ISNUMBER(R169:W169),(IF(R169:W169&gt;=Parameters!$D$41,1,"")),"")),0) +
   IF(Parameters!$D$33,AVERAGE(IF(ISNUMBER(R169:W169),R169:W169)),0) +
   IF(Parameters!$D$34,IF(OR(IF(ISNUMBER(R169:W169),R169:W169)=0),0,GEOMEAN(IF(ISNUMBER(R169:W169),R169:W169))),0)</f>
        <v>0</v>
      </c>
      <c r="H169" s="23">
        <f t="shared" ca="1" si="12"/>
        <v>0</v>
      </c>
      <c r="I169" s="116" t="str">
        <f t="shared" si="13"/>
        <v>!</v>
      </c>
      <c r="J169" s="22" cm="1">
        <f t="array" aca="1" ref="J169" ca="1">IF(Parameters!$D$31, SUM(IF(ISNUMBER(Y169:AD169),(IF(Y169:AD169&gt;=Parameters!$D$41,1,"")),""))+0.5*(SUM(IF(ISNUMBER(Y169:AD169),(IF(Y169:AD169&gt;=Parameters!$D$42,1,"")),""))-SUM(IF(ISNUMBER(Y169:AD169),(IF(Y169:AD169&gt;=Parameters!$D$41,1,"")),""))),0) +
   IF(Parameters!$D$32,SUM(IF(ISNUMBER(Y169:AD169),(IF(Y169:AD169&gt;=Parameters!$D$41,1,"")),"")),0) +
   IF(Parameters!$D$33,AVERAGE(IF(ISNUMBER(Y169:AD169),Y169:AD169)),0) +
   IF(Parameters!$D$34,IF(OR(IF(ISNUMBER(Y169:AD169),Y169:AD169)=0),0,GEOMEAN(IF(ISNUMBER(Y169:AD169),Y169:AD169))),0)</f>
        <v>0</v>
      </c>
      <c r="K169" s="23">
        <f t="shared" ca="1" si="14"/>
        <v>0</v>
      </c>
      <c r="L169" s="116" t="str">
        <f t="shared" si="15"/>
        <v/>
      </c>
      <c r="M169" s="21" cm="1">
        <f t="array" aca="1" ref="M169" ca="1">IF(Parameters!$D$31, SUM(IF(ISNUMBER(AF169:AK169),(IF(AF169:AK169&gt;=Parameters!$D$41,1,"")),""))+0.5*(SUM(IF(ISNUMBER(AF169:AK169),(IF(AF169:AK169&gt;=Parameters!$D$42,1,"")),""))-SUM(IF(ISNUMBER(AF169:AK169),(IF(AF169:AK169&gt;=Parameters!$D$41,1,"")),""))),0) +
   IF(Parameters!$D$32,SUM(IF(ISNUMBER(AF169:AK169),(IF(AF169:AK169&gt;=Parameters!$D$41,1,"")),"")),0) +
   IF(Parameters!$D$33,AVERAGE(IF(ISNUMBER(AF169:AK169),AF169:AK169)),0) +
   IF(Parameters!$D$34,IF(OR(IF(ISNUMBER(AF169:AK169),AF169:AK169)=0),0,GEOMEAN(IF(ISNUMBER(AF169:AK169),AF169:AK169))),0)</f>
        <v>0</v>
      </c>
      <c r="N169" s="23">
        <f t="shared" ca="1" si="16"/>
        <v>0</v>
      </c>
      <c r="O169" s="116" t="str">
        <f t="shared" si="17"/>
        <v>!</v>
      </c>
      <c r="P169" s="24"/>
      <c r="Q169" s="49"/>
      <c r="R169" s="25">
        <f ca="1">IFERROR(INDEX(Health!$G$8:$G$225,MATCH($C169,_xlfn.ANCHORARRAY(Health!$C$8),0)),NA())</f>
        <v>0</v>
      </c>
      <c r="S169" s="25">
        <f ca="1">IFERROR(INDEX(Food!$G$8:$G$225,MATCH($C169,_xlfn.ANCHORARRAY(Food!$C$8),0)),NA())</f>
        <v>0</v>
      </c>
      <c r="T169" s="25">
        <f ca="1">IFERROR(INDEX(Macro!$G$8:$G$225,MATCH($C169,_xlfn.ANCHORARRAY(Macro!$C$8),0)),NA())</f>
        <v>1.9206122342640353</v>
      </c>
      <c r="U169" s="25">
        <f ca="1">IFERROR(INDEX(Socioeconomic!$G$8:$G$225,MATCH($C169,_xlfn.ANCHORARRAY(Socioeconomic!$C$8),0)),NA())</f>
        <v>0</v>
      </c>
      <c r="V169" s="25">
        <f ca="1">IFERROR(INDEX('Natural Hazard'!$G$8:$G$225,MATCH($C169,_xlfn.ANCHORARRAY('Natural Hazard'!$C$8),0)),NA())</f>
        <v>0</v>
      </c>
      <c r="W169" s="25">
        <f ca="1">IFERROR(INDEX(Conflict!$G$8:$G$225,MATCH($C169,_xlfn.ANCHORARRAY(Conflict!$C$8),0)),NA())</f>
        <v>0</v>
      </c>
      <c r="X169" s="50"/>
      <c r="Y169" s="25">
        <f ca="1">IFERROR(INDEX(Health!$H$8:$H$225,MATCH($C169,_xlfn.ANCHORARRAY(Health!$C$8),0)),NA())</f>
        <v>1.97667638483965</v>
      </c>
      <c r="Z169" s="25">
        <f ca="1">IFERROR(INDEX(Food!$H$8:$H$225,MATCH($C169,_xlfn.ANCHORARRAY(Food!$C$8),0)),NA())</f>
        <v>1.64447017950202</v>
      </c>
      <c r="AA169" s="25">
        <f ca="1">IFERROR(INDEX(Macro!$H$8:$H$225,MATCH($C169,_xlfn.ANCHORARRAY(Macro!$C$8),0)),NA())</f>
        <v>1.3436842487121801</v>
      </c>
      <c r="AB169" s="25">
        <f ca="1">IFERROR(INDEX(Socioeconomic!$H$8:$H$225,MATCH($C169,_xlfn.ANCHORARRAY(Socioeconomic!$C$8),0)),NA())</f>
        <v>1.71428571428571</v>
      </c>
      <c r="AC169" s="25">
        <f ca="1">IFERROR(INDEX('Natural Hazard'!$H$8:$H$225,MATCH($C169,_xlfn.ANCHORARRAY('Natural Hazard'!$C$8),0)),NA())</f>
        <v>0.83333333333333304</v>
      </c>
      <c r="AD169" s="25">
        <f ca="1">IFERROR(INDEX(Conflict!$H$8:$H$225,MATCH($C169,_xlfn.ANCHORARRAY(Conflict!$C$8),0)),NA())</f>
        <v>0</v>
      </c>
      <c r="AE169" s="50"/>
      <c r="AF169" s="25">
        <f ca="1">IFERROR(INDEX(Health!$I$8:$I$225,MATCH($C169,_xlfn.ANCHORARRAY(Health!$C$8),0)),NA())</f>
        <v>0</v>
      </c>
      <c r="AG169" s="25" t="e">
        <f ca="1">IFERROR(INDEX(Food!$I$8:$I$225,MATCH($C169,_xlfn.ANCHORARRAY(Food!$C$8),0)),NA())</f>
        <v>#N/A</v>
      </c>
      <c r="AH169" s="25">
        <f ca="1">IFERROR(INDEX(Macro!$I$8:$I$225,MATCH($C169,_xlfn.ANCHORARRAY(Macro!$C$8),0)),NA())</f>
        <v>2.7452516154298001</v>
      </c>
      <c r="AI169" s="25">
        <f ca="1">IFERROR(INDEX(Socioeconomic!$I$8:$I$225,MATCH($C169,_xlfn.ANCHORARRAY(Socioeconomic!$C$8),0)),NA())</f>
        <v>0</v>
      </c>
      <c r="AJ169" s="25">
        <f ca="1">IFERROR(INDEX('Natural Hazard'!$I$8:$I$225,MATCH($C169,_xlfn.ANCHORARRAY('Natural Hazard'!$C$8),0)),NA())</f>
        <v>0</v>
      </c>
      <c r="AK169" s="25">
        <f ca="1">IFERROR(INDEX(Conflict!$I$8:$I$225,MATCH($C169,_xlfn.ANCHORARRAY(Conflict!$C$8),0)),NA())</f>
        <v>0</v>
      </c>
      <c r="AL169" s="49"/>
      <c r="AM169" s="25">
        <f>IFERROR(INDEX('Data Reliability'!$G$6:$G$409,MATCH($C169,'Data Reliability'!$E$6:$E$409,0)),NA())</f>
        <v>8.3333333333333301E-2</v>
      </c>
      <c r="AN169" s="25">
        <f>IFERROR(INDEX('Data Reliability'!$H$6:$H$409,MATCH($C169,'Data Reliability'!$E$6:$E$409,0)),NA())</f>
        <v>0.625</v>
      </c>
    </row>
    <row r="170" spans="2:40" x14ac:dyDescent="0.2">
      <c r="B170" s="28" t="s">
        <v>278</v>
      </c>
      <c r="C170" s="28" t="s">
        <v>279</v>
      </c>
      <c r="D170" s="28" t="s">
        <v>433</v>
      </c>
      <c r="E170" s="28" t="s">
        <v>430</v>
      </c>
      <c r="F170" s="206">
        <f ca="1">MATCH($C170,_xlfn.ANCHORARRAY(Health!$C$8),0)</f>
        <v>165</v>
      </c>
      <c r="G170" s="22" cm="1">
        <f t="array" aca="1" ref="G170" ca="1">IF(Parameters!$D$31, SUM(IF(ISNUMBER(R170:W170),(IF(R170:W170&gt;=Parameters!$D$37,1,"")),""))+0.5*(SUM(IF(ISNUMBER(R170:W170),(IF(R170:W170&gt;=Parameters!$D$38,1,"")),""))-SUM(IF(ISNUMBER(R170:W170),(IF(R170:W170&gt;=Parameters!$D$37,1,"")),""))),0) +
   IF(Parameters!$D$32,SUM(IF(ISNUMBER(R170:W170),(IF(R170:W170&gt;=Parameters!$D$41,1,"")),"")),0) +
   IF(Parameters!$D$33,AVERAGE(IF(ISNUMBER(R170:W170),R170:W170)),0) +
   IF(Parameters!$D$34,IF(OR(IF(ISNUMBER(R170:W170),R170:W170)=0),0,GEOMEAN(IF(ISNUMBER(R170:W170),R170:W170))),0)</f>
        <v>0</v>
      </c>
      <c r="H170" s="23">
        <f t="shared" ca="1" si="12"/>
        <v>0</v>
      </c>
      <c r="I170" s="116" t="str">
        <f t="shared" si="13"/>
        <v/>
      </c>
      <c r="J170" s="22" cm="1">
        <f t="array" aca="1" ref="J170" ca="1">IF(Parameters!$D$31, SUM(IF(ISNUMBER(Y170:AD170),(IF(Y170:AD170&gt;=Parameters!$D$41,1,"")),""))+0.5*(SUM(IF(ISNUMBER(Y170:AD170),(IF(Y170:AD170&gt;=Parameters!$D$42,1,"")),""))-SUM(IF(ISNUMBER(Y170:AD170),(IF(Y170:AD170&gt;=Parameters!$D$41,1,"")),""))),0) +
   IF(Parameters!$D$32,SUM(IF(ISNUMBER(Y170:AD170),(IF(Y170:AD170&gt;=Parameters!$D$41,1,"")),"")),0) +
   IF(Parameters!$D$33,AVERAGE(IF(ISNUMBER(Y170:AD170),Y170:AD170)),0) +
   IF(Parameters!$D$34,IF(OR(IF(ISNUMBER(Y170:AD170),Y170:AD170)=0),0,GEOMEAN(IF(ISNUMBER(Y170:AD170),Y170:AD170))),0)</f>
        <v>0</v>
      </c>
      <c r="K170" s="23">
        <f t="shared" ca="1" si="14"/>
        <v>0</v>
      </c>
      <c r="L170" s="116" t="str">
        <f t="shared" si="15"/>
        <v/>
      </c>
      <c r="M170" s="21" cm="1">
        <f t="array" aca="1" ref="M170" ca="1">IF(Parameters!$D$31, SUM(IF(ISNUMBER(AF170:AK170),(IF(AF170:AK170&gt;=Parameters!$D$41,1,"")),""))+0.5*(SUM(IF(ISNUMBER(AF170:AK170),(IF(AF170:AK170&gt;=Parameters!$D$42,1,"")),""))-SUM(IF(ISNUMBER(AF170:AK170),(IF(AF170:AK170&gt;=Parameters!$D$41,1,"")),""))),0) +
   IF(Parameters!$D$32,SUM(IF(ISNUMBER(AF170:AK170),(IF(AF170:AK170&gt;=Parameters!$D$41,1,"")),"")),0) +
   IF(Parameters!$D$33,AVERAGE(IF(ISNUMBER(AF170:AK170),AF170:AK170)),0) +
   IF(Parameters!$D$34,IF(OR(IF(ISNUMBER(AF170:AK170),AF170:AK170)=0),0,GEOMEAN(IF(ISNUMBER(AF170:AK170),AF170:AK170))),0)</f>
        <v>0.5</v>
      </c>
      <c r="N170" s="23">
        <f t="shared" ca="1" si="16"/>
        <v>0.5</v>
      </c>
      <c r="O170" s="116" t="str">
        <f t="shared" si="17"/>
        <v>!</v>
      </c>
      <c r="P170" s="24"/>
      <c r="Q170" s="49"/>
      <c r="R170" s="25">
        <f ca="1">IFERROR(INDEX(Health!$G$8:$G$225,MATCH($C170,_xlfn.ANCHORARRAY(Health!$C$8),0)),NA())</f>
        <v>0</v>
      </c>
      <c r="S170" s="25">
        <f ca="1">IFERROR(INDEX(Food!$G$8:$G$225,MATCH($C170,_xlfn.ANCHORARRAY(Food!$C$8),0)),NA())</f>
        <v>0</v>
      </c>
      <c r="T170" s="25">
        <f ca="1">IFERROR(INDEX(Macro!$G$8:$G$225,MATCH($C170,_xlfn.ANCHORARRAY(Macro!$C$8),0)),NA())</f>
        <v>4.6941318556735547</v>
      </c>
      <c r="U170" s="25">
        <f ca="1">IFERROR(INDEX(Socioeconomic!$G$8:$G$225,MATCH($C170,_xlfn.ANCHORARRAY(Socioeconomic!$C$8),0)),NA())</f>
        <v>0.64253960411569089</v>
      </c>
      <c r="V170" s="25">
        <f ca="1">IFERROR(INDEX('Natural Hazard'!$G$8:$G$225,MATCH($C170,_xlfn.ANCHORARRAY('Natural Hazard'!$C$8),0)),NA())</f>
        <v>0</v>
      </c>
      <c r="W170" s="25">
        <f ca="1">IFERROR(INDEX(Conflict!$G$8:$G$225,MATCH($C170,_xlfn.ANCHORARRAY(Conflict!$C$8),0)),NA())</f>
        <v>0</v>
      </c>
      <c r="X170" s="50"/>
      <c r="Y170" s="25">
        <f ca="1">IFERROR(INDEX(Health!$H$8:$H$225,MATCH($C170,_xlfn.ANCHORARRAY(Health!$C$8),0)),NA())</f>
        <v>2.85131195335277</v>
      </c>
      <c r="Z170" s="25">
        <f ca="1">IFERROR(INDEX(Food!$H$8:$H$225,MATCH($C170,_xlfn.ANCHORARRAY(Food!$C$8),0)),NA())</f>
        <v>2.68674001158077</v>
      </c>
      <c r="AA170" s="25">
        <f ca="1">IFERROR(INDEX(Macro!$H$8:$H$225,MATCH($C170,_xlfn.ANCHORARRAY(Macro!$C$8),0)),NA())</f>
        <v>3.1478391254927498</v>
      </c>
      <c r="AB170" s="25">
        <f ca="1">IFERROR(INDEX(Socioeconomic!$H$8:$H$225,MATCH($C170,_xlfn.ANCHORARRAY(Socioeconomic!$C$8),0)),NA())</f>
        <v>2.4285714285714199</v>
      </c>
      <c r="AC170" s="25">
        <f ca="1">IFERROR(INDEX('Natural Hazard'!$H$8:$H$225,MATCH($C170,_xlfn.ANCHORARRAY('Natural Hazard'!$C$8),0)),NA())</f>
        <v>5</v>
      </c>
      <c r="AD170" s="25">
        <f ca="1">IFERROR(INDEX(Conflict!$H$8:$H$225,MATCH($C170,_xlfn.ANCHORARRAY(Conflict!$C$8),0)),NA())</f>
        <v>0</v>
      </c>
      <c r="AE170" s="50"/>
      <c r="AF170" s="25">
        <f ca="1">IFERROR(INDEX(Health!$I$8:$I$225,MATCH($C170,_xlfn.ANCHORARRAY(Health!$C$8),0)),NA())</f>
        <v>0</v>
      </c>
      <c r="AG170" s="25" t="e">
        <f ca="1">IFERROR(INDEX(Food!$I$8:$I$225,MATCH($C170,_xlfn.ANCHORARRAY(Food!$C$8),0)),NA())</f>
        <v>#N/A</v>
      </c>
      <c r="AH170" s="25">
        <f ca="1">IFERROR(INDEX(Macro!$I$8:$I$225,MATCH($C170,_xlfn.ANCHORARRAY(Macro!$C$8),0)),NA())</f>
        <v>7</v>
      </c>
      <c r="AI170" s="25">
        <f ca="1">IFERROR(INDEX(Socioeconomic!$I$8:$I$225,MATCH($C170,_xlfn.ANCHORARRAY(Socioeconomic!$C$8),0)),NA())</f>
        <v>0.17000000000000301</v>
      </c>
      <c r="AJ170" s="25">
        <f ca="1">IFERROR(INDEX('Natural Hazard'!$I$8:$I$225,MATCH($C170,_xlfn.ANCHORARRAY('Natural Hazard'!$C$8),0)),NA())</f>
        <v>0</v>
      </c>
      <c r="AK170" s="25">
        <f ca="1">IFERROR(INDEX(Conflict!$I$8:$I$225,MATCH($C170,_xlfn.ANCHORARRAY(Conflict!$C$8),0)),NA())</f>
        <v>4.1666666666666696</v>
      </c>
      <c r="AL170" s="49"/>
      <c r="AM170" s="25">
        <f>IFERROR(INDEX('Data Reliability'!$G$6:$G$409,MATCH($C170,'Data Reliability'!$E$6:$E$409,0)),NA())</f>
        <v>8.3333333333333301E-2</v>
      </c>
      <c r="AN170" s="25">
        <f>IFERROR(INDEX('Data Reliability'!$H$6:$H$409,MATCH($C170,'Data Reliability'!$E$6:$E$409,0)),NA())</f>
        <v>0.54166666666666696</v>
      </c>
    </row>
    <row r="171" spans="2:40" x14ac:dyDescent="0.2">
      <c r="B171" s="28" t="s">
        <v>280</v>
      </c>
      <c r="C171" s="28" t="s">
        <v>281</v>
      </c>
      <c r="D171" s="28" t="s">
        <v>433</v>
      </c>
      <c r="E171" s="28" t="s">
        <v>430</v>
      </c>
      <c r="F171" s="206">
        <f ca="1">MATCH($C171,_xlfn.ANCHORARRAY(Health!$C$8),0)</f>
        <v>166</v>
      </c>
      <c r="G171" s="22" cm="1">
        <f t="array" aca="1" ref="G171" ca="1">IF(Parameters!$D$31, SUM(IF(ISNUMBER(R171:W171),(IF(R171:W171&gt;=Parameters!$D$37,1,"")),""))+0.5*(SUM(IF(ISNUMBER(R171:W171),(IF(R171:W171&gt;=Parameters!$D$38,1,"")),""))-SUM(IF(ISNUMBER(R171:W171),(IF(R171:W171&gt;=Parameters!$D$37,1,"")),""))),0) +
   IF(Parameters!$D$32,SUM(IF(ISNUMBER(R171:W171),(IF(R171:W171&gt;=Parameters!$D$41,1,"")),"")),0) +
   IF(Parameters!$D$33,AVERAGE(IF(ISNUMBER(R171:W171),R171:W171)),0) +
   IF(Parameters!$D$34,IF(OR(IF(ISNUMBER(R171:W171),R171:W171)=0),0,GEOMEAN(IF(ISNUMBER(R171:W171),R171:W171))),0)</f>
        <v>1.5</v>
      </c>
      <c r="H171" s="23">
        <f t="shared" ca="1" si="12"/>
        <v>1.5</v>
      </c>
      <c r="I171" s="116" t="str">
        <f t="shared" si="13"/>
        <v/>
      </c>
      <c r="J171" s="22" cm="1">
        <f t="array" aca="1" ref="J171" ca="1">IF(Parameters!$D$31, SUM(IF(ISNUMBER(Y171:AD171),(IF(Y171:AD171&gt;=Parameters!$D$41,1,"")),""))+0.5*(SUM(IF(ISNUMBER(Y171:AD171),(IF(Y171:AD171&gt;=Parameters!$D$42,1,"")),""))-SUM(IF(ISNUMBER(Y171:AD171),(IF(Y171:AD171&gt;=Parameters!$D$41,1,"")),""))),0) +
   IF(Parameters!$D$32,SUM(IF(ISNUMBER(Y171:AD171),(IF(Y171:AD171&gt;=Parameters!$D$41,1,"")),"")),0) +
   IF(Parameters!$D$33,AVERAGE(IF(ISNUMBER(Y171:AD171),Y171:AD171)),0) +
   IF(Parameters!$D$34,IF(OR(IF(ISNUMBER(Y171:AD171),Y171:AD171)=0),0,GEOMEAN(IF(ISNUMBER(Y171:AD171),Y171:AD171))),0)</f>
        <v>1.5</v>
      </c>
      <c r="K171" s="23">
        <f t="shared" ca="1" si="14"/>
        <v>1.5</v>
      </c>
      <c r="L171" s="116" t="str">
        <f t="shared" si="15"/>
        <v/>
      </c>
      <c r="M171" s="21" cm="1">
        <f t="array" aca="1" ref="M171" ca="1">IF(Parameters!$D$31, SUM(IF(ISNUMBER(AF171:AK171),(IF(AF171:AK171&gt;=Parameters!$D$41,1,"")),""))+0.5*(SUM(IF(ISNUMBER(AF171:AK171),(IF(AF171:AK171&gt;=Parameters!$D$42,1,"")),""))-SUM(IF(ISNUMBER(AF171:AK171),(IF(AF171:AK171&gt;=Parameters!$D$41,1,"")),""))),0) +
   IF(Parameters!$D$32,SUM(IF(ISNUMBER(AF171:AK171),(IF(AF171:AK171&gt;=Parameters!$D$41,1,"")),"")),0) +
   IF(Parameters!$D$33,AVERAGE(IF(ISNUMBER(AF171:AK171),AF171:AK171)),0) +
   IF(Parameters!$D$34,IF(OR(IF(ISNUMBER(AF171:AK171),AF171:AK171)=0),0,GEOMEAN(IF(ISNUMBER(AF171:AK171),AF171:AK171))),0)</f>
        <v>2</v>
      </c>
      <c r="N171" s="23">
        <f t="shared" ca="1" si="16"/>
        <v>2</v>
      </c>
      <c r="O171" s="116" t="str">
        <f t="shared" si="17"/>
        <v>!</v>
      </c>
      <c r="P171" s="24"/>
      <c r="Q171" s="49"/>
      <c r="R171" s="25">
        <f ca="1">IFERROR(INDEX(Health!$G$8:$G$225,MATCH($C171,_xlfn.ANCHORARRAY(Health!$C$8),0)),NA())</f>
        <v>0</v>
      </c>
      <c r="S171" s="25">
        <f ca="1">IFERROR(INDEX(Food!$G$8:$G$225,MATCH($C171,_xlfn.ANCHORARRAY(Food!$C$8),0)),NA())</f>
        <v>0</v>
      </c>
      <c r="T171" s="25">
        <f ca="1">IFERROR(INDEX(Macro!$G$8:$G$225,MATCH($C171,_xlfn.ANCHORARRAY(Macro!$C$8),0)),NA())</f>
        <v>10</v>
      </c>
      <c r="U171" s="25">
        <f ca="1">IFERROR(INDEX(Socioeconomic!$G$8:$G$225,MATCH($C171,_xlfn.ANCHORARRAY(Socioeconomic!$C$8),0)),NA())</f>
        <v>0</v>
      </c>
      <c r="V171" s="25">
        <f ca="1">IFERROR(INDEX('Natural Hazard'!$G$8:$G$225,MATCH($C171,_xlfn.ANCHORARRAY('Natural Hazard'!$C$8),0)),NA())</f>
        <v>0</v>
      </c>
      <c r="W171" s="25">
        <f ca="1">IFERROR(INDEX(Conflict!$G$8:$G$225,MATCH($C171,_xlfn.ANCHORARRAY(Conflict!$C$8),0)),NA())</f>
        <v>6.4589562678387598</v>
      </c>
      <c r="X171" s="50"/>
      <c r="Y171" s="25">
        <f ca="1">IFERROR(INDEX(Health!$H$8:$H$225,MATCH($C171,_xlfn.ANCHORARRAY(Health!$C$8),0)),NA())</f>
        <v>1.8600583090378999</v>
      </c>
      <c r="Z171" s="25">
        <f ca="1">IFERROR(INDEX(Food!$H$8:$H$225,MATCH($C171,_xlfn.ANCHORARRAY(Food!$C$8),0)),NA())</f>
        <v>2.59988419224088</v>
      </c>
      <c r="AA171" s="25">
        <f ca="1">IFERROR(INDEX(Macro!$H$8:$H$225,MATCH($C171,_xlfn.ANCHORARRAY(Macro!$C$8),0)),NA())</f>
        <v>10</v>
      </c>
      <c r="AB171" s="25">
        <f ca="1">IFERROR(INDEX(Socioeconomic!$H$8:$H$225,MATCH($C171,_xlfn.ANCHORARRAY(Socioeconomic!$C$8),0)),NA())</f>
        <v>2.1428571428571401</v>
      </c>
      <c r="AC171" s="25">
        <f ca="1">IFERROR(INDEX('Natural Hazard'!$H$8:$H$225,MATCH($C171,_xlfn.ANCHORARRAY('Natural Hazard'!$C$8),0)),NA())</f>
        <v>7.6666666666666599</v>
      </c>
      <c r="AD171" s="25">
        <f ca="1">IFERROR(INDEX(Conflict!$H$8:$H$225,MATCH($C171,_xlfn.ANCHORARRAY(Conflict!$C$8),0)),NA())</f>
        <v>4.1718116069853597</v>
      </c>
      <c r="AE171" s="50"/>
      <c r="AF171" s="25">
        <f ca="1">IFERROR(INDEX(Health!$I$8:$I$225,MATCH($C171,_xlfn.ANCHORARRAY(Health!$C$8),0)),NA())</f>
        <v>0</v>
      </c>
      <c r="AG171" s="25" t="e">
        <f ca="1">IFERROR(INDEX(Food!$I$8:$I$225,MATCH($C171,_xlfn.ANCHORARRAY(Food!$C$8),0)),NA())</f>
        <v>#N/A</v>
      </c>
      <c r="AH171" s="25">
        <f ca="1">IFERROR(INDEX(Macro!$I$8:$I$225,MATCH($C171,_xlfn.ANCHORARRAY(Macro!$C$8),0)),NA())</f>
        <v>10</v>
      </c>
      <c r="AI171" s="25">
        <f ca="1">IFERROR(INDEX(Socioeconomic!$I$8:$I$225,MATCH($C171,_xlfn.ANCHORARRAY(Socioeconomic!$C$8),0)),NA())</f>
        <v>0</v>
      </c>
      <c r="AJ171" s="25">
        <f ca="1">IFERROR(INDEX('Natural Hazard'!$I$8:$I$225,MATCH($C171,_xlfn.ANCHORARRAY('Natural Hazard'!$C$8),0)),NA())</f>
        <v>0</v>
      </c>
      <c r="AK171" s="25">
        <f ca="1">IFERROR(INDEX(Conflict!$I$8:$I$225,MATCH($C171,_xlfn.ANCHORARRAY(Conflict!$C$8),0)),NA())</f>
        <v>10</v>
      </c>
      <c r="AL171" s="49"/>
      <c r="AM171" s="25">
        <f>IFERROR(INDEX('Data Reliability'!$G$6:$G$409,MATCH($C171,'Data Reliability'!$E$6:$E$409,0)),NA())</f>
        <v>0</v>
      </c>
      <c r="AN171" s="25">
        <f>IFERROR(INDEX('Data Reliability'!$H$6:$H$409,MATCH($C171,'Data Reliability'!$E$6:$E$409,0)),NA())</f>
        <v>0.4</v>
      </c>
    </row>
    <row r="172" spans="2:40" x14ac:dyDescent="0.2">
      <c r="B172" s="28" t="s">
        <v>282</v>
      </c>
      <c r="C172" s="28" t="s">
        <v>283</v>
      </c>
      <c r="D172" s="28" t="s">
        <v>432</v>
      </c>
      <c r="E172" s="28" t="s">
        <v>429</v>
      </c>
      <c r="F172" s="206">
        <f ca="1">MATCH($C172,_xlfn.ANCHORARRAY(Health!$C$8),0)</f>
        <v>167</v>
      </c>
      <c r="G172" s="22" cm="1">
        <f t="array" aca="1" ref="G172" ca="1">IF(Parameters!$D$31, SUM(IF(ISNUMBER(R172:W172),(IF(R172:W172&gt;=Parameters!$D$37,1,"")),""))+0.5*(SUM(IF(ISNUMBER(R172:W172),(IF(R172:W172&gt;=Parameters!$D$38,1,"")),""))-SUM(IF(ISNUMBER(R172:W172),(IF(R172:W172&gt;=Parameters!$D$37,1,"")),""))),0) +
   IF(Parameters!$D$32,SUM(IF(ISNUMBER(R172:W172),(IF(R172:W172&gt;=Parameters!$D$41,1,"")),"")),0) +
   IF(Parameters!$D$33,AVERAGE(IF(ISNUMBER(R172:W172),R172:W172)),0) +
   IF(Parameters!$D$34,IF(OR(IF(ISNUMBER(R172:W172),R172:W172)=0),0,GEOMEAN(IF(ISNUMBER(R172:W172),R172:W172))),0)</f>
        <v>1</v>
      </c>
      <c r="H172" s="23">
        <f t="shared" ca="1" si="12"/>
        <v>1</v>
      </c>
      <c r="I172" s="116" t="str">
        <f t="shared" si="13"/>
        <v>!</v>
      </c>
      <c r="J172" s="22" cm="1">
        <f t="array" aca="1" ref="J172" ca="1">IF(Parameters!$D$31, SUM(IF(ISNUMBER(Y172:AD172),(IF(Y172:AD172&gt;=Parameters!$D$41,1,"")),""))+0.5*(SUM(IF(ISNUMBER(Y172:AD172),(IF(Y172:AD172&gt;=Parameters!$D$42,1,"")),""))-SUM(IF(ISNUMBER(Y172:AD172),(IF(Y172:AD172&gt;=Parameters!$D$41,1,"")),""))),0) +
   IF(Parameters!$D$32,SUM(IF(ISNUMBER(Y172:AD172),(IF(Y172:AD172&gt;=Parameters!$D$41,1,"")),"")),0) +
   IF(Parameters!$D$33,AVERAGE(IF(ISNUMBER(Y172:AD172),Y172:AD172)),0) +
   IF(Parameters!$D$34,IF(OR(IF(ISNUMBER(Y172:AD172),Y172:AD172)=0),0,GEOMEAN(IF(ISNUMBER(Y172:AD172),Y172:AD172))),0)</f>
        <v>1</v>
      </c>
      <c r="K172" s="23">
        <f t="shared" ca="1" si="14"/>
        <v>1</v>
      </c>
      <c r="L172" s="116" t="str">
        <f t="shared" si="15"/>
        <v/>
      </c>
      <c r="M172" s="21" cm="1">
        <f t="array" aca="1" ref="M172" ca="1">IF(Parameters!$D$31, SUM(IF(ISNUMBER(AF172:AK172),(IF(AF172:AK172&gt;=Parameters!$D$41,1,"")),""))+0.5*(SUM(IF(ISNUMBER(AF172:AK172),(IF(AF172:AK172&gt;=Parameters!$D$42,1,"")),""))-SUM(IF(ISNUMBER(AF172:AK172),(IF(AF172:AK172&gt;=Parameters!$D$41,1,"")),""))),0) +
   IF(Parameters!$D$32,SUM(IF(ISNUMBER(AF172:AK172),(IF(AF172:AK172&gt;=Parameters!$D$41,1,"")),"")),0) +
   IF(Parameters!$D$33,AVERAGE(IF(ISNUMBER(AF172:AK172),AF172:AK172)),0) +
   IF(Parameters!$D$34,IF(OR(IF(ISNUMBER(AF172:AK172),AF172:AK172)=0),0,GEOMEAN(IF(ISNUMBER(AF172:AK172),AF172:AK172))),0)</f>
        <v>0.5</v>
      </c>
      <c r="N172" s="23">
        <f t="shared" ca="1" si="16"/>
        <v>0.5</v>
      </c>
      <c r="O172" s="116" t="str">
        <f t="shared" si="17"/>
        <v>!</v>
      </c>
      <c r="P172" s="24"/>
      <c r="Q172" s="49"/>
      <c r="R172" s="25">
        <f ca="1">IFERROR(INDEX(Health!$G$8:$G$225,MATCH($C172,_xlfn.ANCHORARRAY(Health!$C$8),0)),NA())</f>
        <v>0</v>
      </c>
      <c r="S172" s="25">
        <f ca="1">IFERROR(INDEX(Food!$G$8:$G$225,MATCH($C172,_xlfn.ANCHORARRAY(Food!$C$8),0)),NA())</f>
        <v>0</v>
      </c>
      <c r="T172" s="25">
        <f ca="1">IFERROR(INDEX(Macro!$G$8:$G$225,MATCH($C172,_xlfn.ANCHORARRAY(Macro!$C$8),0)),NA())</f>
        <v>6.069847818916096</v>
      </c>
      <c r="U172" s="25">
        <f ca="1">IFERROR(INDEX(Socioeconomic!$G$8:$G$225,MATCH($C172,_xlfn.ANCHORARRAY(Socioeconomic!$C$8),0)),NA())</f>
        <v>6.127780224244451</v>
      </c>
      <c r="V172" s="25">
        <f ca="1">IFERROR(INDEX('Natural Hazard'!$G$8:$G$225,MATCH($C172,_xlfn.ANCHORARRAY('Natural Hazard'!$C$8),0)),NA())</f>
        <v>0</v>
      </c>
      <c r="W172" s="25">
        <f ca="1">IFERROR(INDEX(Conflict!$G$8:$G$225,MATCH($C172,_xlfn.ANCHORARRAY(Conflict!$C$8),0)),NA())</f>
        <v>0</v>
      </c>
      <c r="X172" s="50"/>
      <c r="Y172" s="25">
        <f ca="1">IFERROR(INDEX(Health!$H$8:$H$225,MATCH($C172,_xlfn.ANCHORARRAY(Health!$C$8),0)),NA())</f>
        <v>6.5247813411078699</v>
      </c>
      <c r="Z172" s="25">
        <f ca="1">IFERROR(INDEX(Food!$H$8:$H$225,MATCH($C172,_xlfn.ANCHORARRAY(Food!$C$8),0)),NA())</f>
        <v>7.9559930515344499</v>
      </c>
      <c r="AA172" s="25">
        <f ca="1">IFERROR(INDEX(Macro!$H$8:$H$225,MATCH($C172,_xlfn.ANCHORARRAY(Macro!$C$8),0)),NA())</f>
        <v>5.0825896635952503</v>
      </c>
      <c r="AB172" s="25">
        <f ca="1">IFERROR(INDEX(Socioeconomic!$H$8:$H$225,MATCH($C172,_xlfn.ANCHORARRAY(Socioeconomic!$C$8),0)),NA())</f>
        <v>9</v>
      </c>
      <c r="AC172" s="25">
        <f ca="1">IFERROR(INDEX('Natural Hazard'!$H$8:$H$225,MATCH($C172,_xlfn.ANCHORARRAY('Natural Hazard'!$C$8),0)),NA())</f>
        <v>4.1666666666666599</v>
      </c>
      <c r="AD172" s="25">
        <f ca="1">IFERROR(INDEX(Conflict!$H$8:$H$225,MATCH($C172,_xlfn.ANCHORARRAY(Conflict!$C$8),0)),NA())</f>
        <v>4.5246075145528302</v>
      </c>
      <c r="AE172" s="50"/>
      <c r="AF172" s="25">
        <f ca="1">IFERROR(INDEX(Health!$I$8:$I$225,MATCH($C172,_xlfn.ANCHORARRAY(Health!$C$8),0)),NA())</f>
        <v>0</v>
      </c>
      <c r="AG172" s="25" t="e">
        <f ca="1">IFERROR(INDEX(Food!$I$8:$I$225,MATCH($C172,_xlfn.ANCHORARRAY(Food!$C$8),0)),NA())</f>
        <v>#N/A</v>
      </c>
      <c r="AH172" s="25">
        <f ca="1">IFERROR(INDEX(Macro!$I$8:$I$225,MATCH($C172,_xlfn.ANCHORARRAY(Macro!$C$8),0)),NA())</f>
        <v>7.2488740943802599</v>
      </c>
      <c r="AI172" s="25">
        <f ca="1">IFERROR(INDEX(Socioeconomic!$I$8:$I$225,MATCH($C172,_xlfn.ANCHORARRAY(Socioeconomic!$C$8),0)),NA())</f>
        <v>4.1721878307379301</v>
      </c>
      <c r="AJ172" s="25">
        <f ca="1">IFERROR(INDEX('Natural Hazard'!$I$8:$I$225,MATCH($C172,_xlfn.ANCHORARRAY('Natural Hazard'!$C$8),0)),NA())</f>
        <v>0</v>
      </c>
      <c r="AK172" s="25">
        <f ca="1">IFERROR(INDEX(Conflict!$I$8:$I$225,MATCH($C172,_xlfn.ANCHORARRAY(Conflict!$C$8),0)),NA())</f>
        <v>0</v>
      </c>
      <c r="AL172" s="49"/>
      <c r="AM172" s="25">
        <f>IFERROR(INDEX('Data Reliability'!$G$6:$G$409,MATCH($C172,'Data Reliability'!$E$6:$E$409,0)),NA())</f>
        <v>8.3333333333333301E-2</v>
      </c>
      <c r="AN172" s="25">
        <f>IFERROR(INDEX('Data Reliability'!$H$6:$H$409,MATCH($C172,'Data Reliability'!$E$6:$E$409,0)),NA())</f>
        <v>0.59166666666666701</v>
      </c>
    </row>
    <row r="173" spans="2:40" x14ac:dyDescent="0.2">
      <c r="B173" s="28" t="s">
        <v>284</v>
      </c>
      <c r="C173" s="28" t="s">
        <v>285</v>
      </c>
      <c r="D173" s="28" t="s">
        <v>434</v>
      </c>
      <c r="E173" s="28" t="s">
        <v>409</v>
      </c>
      <c r="F173" s="206">
        <f ca="1">MATCH($C173,_xlfn.ANCHORARRAY(Health!$C$8),0)</f>
        <v>168</v>
      </c>
      <c r="G173" s="22" cm="1">
        <f t="array" aca="1" ref="G173" ca="1">IF(Parameters!$D$31, SUM(IF(ISNUMBER(R173:W173),(IF(R173:W173&gt;=Parameters!$D$37,1,"")),""))+0.5*(SUM(IF(ISNUMBER(R173:W173),(IF(R173:W173&gt;=Parameters!$D$38,1,"")),""))-SUM(IF(ISNUMBER(R173:W173),(IF(R173:W173&gt;=Parameters!$D$37,1,"")),""))),0) +
   IF(Parameters!$D$32,SUM(IF(ISNUMBER(R173:W173),(IF(R173:W173&gt;=Parameters!$D$41,1,"")),"")),0) +
   IF(Parameters!$D$33,AVERAGE(IF(ISNUMBER(R173:W173),R173:W173)),0) +
   IF(Parameters!$D$34,IF(OR(IF(ISNUMBER(R173:W173),R173:W173)=0),0,GEOMEAN(IF(ISNUMBER(R173:W173),R173:W173))),0)</f>
        <v>0.5</v>
      </c>
      <c r="H173" s="23">
        <f t="shared" ca="1" si="12"/>
        <v>0.5</v>
      </c>
      <c r="I173" s="116" t="str">
        <f t="shared" si="13"/>
        <v/>
      </c>
      <c r="J173" s="22" cm="1">
        <f t="array" aca="1" ref="J173" ca="1">IF(Parameters!$D$31, SUM(IF(ISNUMBER(Y173:AD173),(IF(Y173:AD173&gt;=Parameters!$D$41,1,"")),""))+0.5*(SUM(IF(ISNUMBER(Y173:AD173),(IF(Y173:AD173&gt;=Parameters!$D$42,1,"")),""))-SUM(IF(ISNUMBER(Y173:AD173),(IF(Y173:AD173&gt;=Parameters!$D$41,1,"")),""))),0) +
   IF(Parameters!$D$32,SUM(IF(ISNUMBER(Y173:AD173),(IF(Y173:AD173&gt;=Parameters!$D$41,1,"")),"")),0) +
   IF(Parameters!$D$33,AVERAGE(IF(ISNUMBER(Y173:AD173),Y173:AD173)),0) +
   IF(Parameters!$D$34,IF(OR(IF(ISNUMBER(Y173:AD173),Y173:AD173)=0),0,GEOMEAN(IF(ISNUMBER(Y173:AD173),Y173:AD173))),0)</f>
        <v>0.5</v>
      </c>
      <c r="K173" s="23">
        <f t="shared" ca="1" si="14"/>
        <v>0.5</v>
      </c>
      <c r="L173" s="116" t="str">
        <f t="shared" si="15"/>
        <v/>
      </c>
      <c r="M173" s="21" cm="1">
        <f t="array" aca="1" ref="M173" ca="1">IF(Parameters!$D$31, SUM(IF(ISNUMBER(AF173:AK173),(IF(AF173:AK173&gt;=Parameters!$D$41,1,"")),""))+0.5*(SUM(IF(ISNUMBER(AF173:AK173),(IF(AF173:AK173&gt;=Parameters!$D$42,1,"")),""))-SUM(IF(ISNUMBER(AF173:AK173),(IF(AF173:AK173&gt;=Parameters!$D$41,1,"")),""))),0) +
   IF(Parameters!$D$32,SUM(IF(ISNUMBER(AF173:AK173),(IF(AF173:AK173&gt;=Parameters!$D$41,1,"")),"")),0) +
   IF(Parameters!$D$33,AVERAGE(IF(ISNUMBER(AF173:AK173),AF173:AK173)),0) +
   IF(Parameters!$D$34,IF(OR(IF(ISNUMBER(AF173:AK173),AF173:AK173)=0),0,GEOMEAN(IF(ISNUMBER(AF173:AK173),AF173:AK173))),0)</f>
        <v>1</v>
      </c>
      <c r="N173" s="23">
        <f t="shared" ca="1" si="16"/>
        <v>1</v>
      </c>
      <c r="O173" s="116" t="str">
        <f t="shared" si="17"/>
        <v>!</v>
      </c>
      <c r="P173" s="24"/>
      <c r="Q173" s="49"/>
      <c r="R173" s="25">
        <f ca="1">IFERROR(INDEX(Health!$G$8:$G$225,MATCH($C173,_xlfn.ANCHORARRAY(Health!$C$8),0)),NA())</f>
        <v>0</v>
      </c>
      <c r="S173" s="25">
        <f ca="1">IFERROR(INDEX(Food!$G$8:$G$225,MATCH($C173,_xlfn.ANCHORARRAY(Food!$C$8),0)),NA())</f>
        <v>0</v>
      </c>
      <c r="T173" s="25">
        <f ca="1">IFERROR(INDEX(Macro!$G$8:$G$225,MATCH($C173,_xlfn.ANCHORARRAY(Macro!$C$8),0)),NA())</f>
        <v>6.9</v>
      </c>
      <c r="U173" s="25">
        <f ca="1">IFERROR(INDEX(Socioeconomic!$G$8:$G$225,MATCH($C173,_xlfn.ANCHORARRAY(Socioeconomic!$C$8),0)),NA())</f>
        <v>3.3166247903553985</v>
      </c>
      <c r="V173" s="25">
        <f ca="1">IFERROR(INDEX('Natural Hazard'!$G$8:$G$225,MATCH($C173,_xlfn.ANCHORARRAY('Natural Hazard'!$C$8),0)),NA())</f>
        <v>0</v>
      </c>
      <c r="W173" s="25">
        <f ca="1">IFERROR(INDEX(Conflict!$G$8:$G$225,MATCH($C173,_xlfn.ANCHORARRAY(Conflict!$C$8),0)),NA())</f>
        <v>0</v>
      </c>
      <c r="X173" s="50"/>
      <c r="Y173" s="25">
        <f ca="1">IFERROR(INDEX(Health!$H$8:$H$225,MATCH($C173,_xlfn.ANCHORARRAY(Health!$C$8),0)),NA())</f>
        <v>3.08454810495626</v>
      </c>
      <c r="Z173" s="25">
        <f ca="1">IFERROR(INDEX(Food!$H$8:$H$225,MATCH($C173,_xlfn.ANCHORARRAY(Food!$C$8),0)),NA())</f>
        <v>2.36826867400115</v>
      </c>
      <c r="AA173" s="25">
        <f ca="1">IFERROR(INDEX(Macro!$H$8:$H$225,MATCH($C173,_xlfn.ANCHORARRAY(Macro!$C$8),0)),NA())</f>
        <v>7</v>
      </c>
      <c r="AB173" s="25">
        <f ca="1">IFERROR(INDEX(Socioeconomic!$H$8:$H$225,MATCH($C173,_xlfn.ANCHORARRAY(Socioeconomic!$C$8),0)),NA())</f>
        <v>1.5714285714285701</v>
      </c>
      <c r="AC173" s="25">
        <f ca="1">IFERROR(INDEX('Natural Hazard'!$H$8:$H$225,MATCH($C173,_xlfn.ANCHORARRAY('Natural Hazard'!$C$8),0)),NA())</f>
        <v>3.3333333333333299</v>
      </c>
      <c r="AD173" s="25">
        <f ca="1">IFERROR(INDEX(Conflict!$H$8:$H$225,MATCH($C173,_xlfn.ANCHORARRAY(Conflict!$C$8),0)),NA())</f>
        <v>0.77615099664843701</v>
      </c>
      <c r="AE173" s="50"/>
      <c r="AF173" s="25">
        <f ca="1">IFERROR(INDEX(Health!$I$8:$I$225,MATCH($C173,_xlfn.ANCHORARRAY(Health!$C$8),0)),NA())</f>
        <v>0</v>
      </c>
      <c r="AG173" s="25" t="e">
        <f ca="1">IFERROR(INDEX(Food!$I$8:$I$225,MATCH($C173,_xlfn.ANCHORARRAY(Food!$C$8),0)),NA())</f>
        <v>#N/A</v>
      </c>
      <c r="AH173" s="25">
        <f ca="1">IFERROR(INDEX(Macro!$I$8:$I$225,MATCH($C173,_xlfn.ANCHORARRAY(Macro!$C$8),0)),NA())</f>
        <v>7</v>
      </c>
      <c r="AI173" s="25">
        <f ca="1">IFERROR(INDEX(Socioeconomic!$I$8:$I$225,MATCH($C173,_xlfn.ANCHORARRAY(Socioeconomic!$C$8),0)),NA())</f>
        <v>7</v>
      </c>
      <c r="AJ173" s="25">
        <f ca="1">IFERROR(INDEX('Natural Hazard'!$I$8:$I$225,MATCH($C173,_xlfn.ANCHORARRAY('Natural Hazard'!$C$8),0)),NA())</f>
        <v>0</v>
      </c>
      <c r="AK173" s="25">
        <f ca="1">IFERROR(INDEX(Conflict!$I$8:$I$225,MATCH($C173,_xlfn.ANCHORARRAY(Conflict!$C$8),0)),NA())</f>
        <v>0</v>
      </c>
      <c r="AL173" s="49"/>
      <c r="AM173" s="25">
        <f>IFERROR(INDEX('Data Reliability'!$G$6:$G$409,MATCH($C173,'Data Reliability'!$E$6:$E$409,0)),NA())</f>
        <v>0</v>
      </c>
      <c r="AN173" s="25">
        <f>IFERROR(INDEX('Data Reliability'!$H$6:$H$409,MATCH($C173,'Data Reliability'!$E$6:$E$409,0)),NA())</f>
        <v>0.46666666666666701</v>
      </c>
    </row>
    <row r="174" spans="2:40" x14ac:dyDescent="0.2">
      <c r="B174" s="28" t="s">
        <v>286</v>
      </c>
      <c r="C174" s="28" t="s">
        <v>287</v>
      </c>
      <c r="D174" s="28" t="s">
        <v>432</v>
      </c>
      <c r="E174" s="28" t="s">
        <v>429</v>
      </c>
      <c r="F174" s="206">
        <f ca="1">MATCH($C174,_xlfn.ANCHORARRAY(Health!$C$8),0)</f>
        <v>169</v>
      </c>
      <c r="G174" s="22" cm="1">
        <f t="array" aca="1" ref="G174" ca="1">IF(Parameters!$D$31, SUM(IF(ISNUMBER(R174:W174),(IF(R174:W174&gt;=Parameters!$D$37,1,"")),""))+0.5*(SUM(IF(ISNUMBER(R174:W174),(IF(R174:W174&gt;=Parameters!$D$38,1,"")),""))-SUM(IF(ISNUMBER(R174:W174),(IF(R174:W174&gt;=Parameters!$D$37,1,"")),""))),0) +
   IF(Parameters!$D$32,SUM(IF(ISNUMBER(R174:W174),(IF(R174:W174&gt;=Parameters!$D$41,1,"")),"")),0) +
   IF(Parameters!$D$33,AVERAGE(IF(ISNUMBER(R174:W174),R174:W174)),0) +
   IF(Parameters!$D$34,IF(OR(IF(ISNUMBER(R174:W174),R174:W174)=0),0,GEOMEAN(IF(ISNUMBER(R174:W174),R174:W174))),0)</f>
        <v>6</v>
      </c>
      <c r="H174" s="23">
        <f t="shared" ca="1" si="12"/>
        <v>6</v>
      </c>
      <c r="I174" s="116" t="str">
        <f t="shared" si="13"/>
        <v/>
      </c>
      <c r="J174" s="22" cm="1">
        <f t="array" aca="1" ref="J174" ca="1">IF(Parameters!$D$31, SUM(IF(ISNUMBER(Y174:AD174),(IF(Y174:AD174&gt;=Parameters!$D$41,1,"")),""))+0.5*(SUM(IF(ISNUMBER(Y174:AD174),(IF(Y174:AD174&gt;=Parameters!$D$42,1,"")),""))-SUM(IF(ISNUMBER(Y174:AD174),(IF(Y174:AD174&gt;=Parameters!$D$41,1,"")),""))),0) +
   IF(Parameters!$D$32,SUM(IF(ISNUMBER(Y174:AD174),(IF(Y174:AD174&gt;=Parameters!$D$41,1,"")),"")),0) +
   IF(Parameters!$D$33,AVERAGE(IF(ISNUMBER(Y174:AD174),Y174:AD174)),0) +
   IF(Parameters!$D$34,IF(OR(IF(ISNUMBER(Y174:AD174),Y174:AD174)=0),0,GEOMEAN(IF(ISNUMBER(Y174:AD174),Y174:AD174))),0)</f>
        <v>4</v>
      </c>
      <c r="K174" s="23">
        <f t="shared" ca="1" si="14"/>
        <v>4</v>
      </c>
      <c r="L174" s="116" t="str">
        <f t="shared" si="15"/>
        <v/>
      </c>
      <c r="M174" s="21" cm="1">
        <f t="array" aca="1" ref="M174" ca="1">IF(Parameters!$D$31, SUM(IF(ISNUMBER(AF174:AK174),(IF(AF174:AK174&gt;=Parameters!$D$41,1,"")),""))+0.5*(SUM(IF(ISNUMBER(AF174:AK174),(IF(AF174:AK174&gt;=Parameters!$D$42,1,"")),""))-SUM(IF(ISNUMBER(AF174:AK174),(IF(AF174:AK174&gt;=Parameters!$D$41,1,"")),""))),0) +
   IF(Parameters!$D$32,SUM(IF(ISNUMBER(AF174:AK174),(IF(AF174:AK174&gt;=Parameters!$D$41,1,"")),"")),0) +
   IF(Parameters!$D$33,AVERAGE(IF(ISNUMBER(AF174:AK174),AF174:AK174)),0) +
   IF(Parameters!$D$34,IF(OR(IF(ISNUMBER(AF174:AK174),AF174:AK174)=0),0,GEOMEAN(IF(ISNUMBER(AF174:AK174),AF174:AK174))),0)</f>
        <v>6</v>
      </c>
      <c r="N174" s="23">
        <f t="shared" ca="1" si="16"/>
        <v>6</v>
      </c>
      <c r="O174" s="116" t="str">
        <f t="shared" si="17"/>
        <v/>
      </c>
      <c r="P174" s="24"/>
      <c r="Q174" s="49"/>
      <c r="R174" s="25">
        <f ca="1">IFERROR(INDEX(Health!$G$8:$G$225,MATCH($C174,_xlfn.ANCHORARRAY(Health!$C$8),0)),NA())</f>
        <v>8.9017965887391863</v>
      </c>
      <c r="S174" s="25">
        <f ca="1">IFERROR(INDEX(Food!$G$8:$G$225,MATCH($C174,_xlfn.ANCHORARRAY(Food!$C$8),0)),NA())</f>
        <v>10</v>
      </c>
      <c r="T174" s="25">
        <f ca="1">IFERROR(INDEX(Macro!$G$8:$G$225,MATCH($C174,_xlfn.ANCHORARRAY(Macro!$C$8),0)),NA())</f>
        <v>10</v>
      </c>
      <c r="U174" s="25">
        <f ca="1">IFERROR(INDEX(Socioeconomic!$G$8:$G$225,MATCH($C174,_xlfn.ANCHORARRAY(Socioeconomic!$C$8),0)),NA())</f>
        <v>9.5618288746751485</v>
      </c>
      <c r="V174" s="25">
        <f ca="1">IFERROR(INDEX('Natural Hazard'!$G$8:$G$225,MATCH($C174,_xlfn.ANCHORARRAY('Natural Hazard'!$C$8),0)),NA())</f>
        <v>7.3029674334022125</v>
      </c>
      <c r="W174" s="25">
        <f ca="1">IFERROR(INDEX(Conflict!$G$8:$G$225,MATCH($C174,_xlfn.ANCHORARRAY(Conflict!$C$8),0)),NA())</f>
        <v>10</v>
      </c>
      <c r="X174" s="50"/>
      <c r="Y174" s="25">
        <f ca="1">IFERROR(INDEX(Health!$H$8:$H$225,MATCH($C174,_xlfn.ANCHORARRAY(Health!$C$8),0)),NA())</f>
        <v>7.9241982507288604</v>
      </c>
      <c r="Z174" s="25">
        <f ca="1">IFERROR(INDEX(Food!$H$8:$H$225,MATCH($C174,_xlfn.ANCHORARRAY(Food!$C$8),0)),NA())</f>
        <v>10</v>
      </c>
      <c r="AA174" s="25">
        <f ca="1">IFERROR(INDEX(Macro!$H$8:$H$225,MATCH($C174,_xlfn.ANCHORARRAY(Macro!$C$8),0)),NA())</f>
        <v>10</v>
      </c>
      <c r="AB174" s="25">
        <f ca="1">IFERROR(INDEX(Socioeconomic!$H$8:$H$225,MATCH($C174,_xlfn.ANCHORARRAY(Socioeconomic!$C$8),0)),NA())</f>
        <v>9.1428571428571406</v>
      </c>
      <c r="AC174" s="25">
        <f ca="1">IFERROR(INDEX('Natural Hazard'!$H$8:$H$225,MATCH($C174,_xlfn.ANCHORARRAY('Natural Hazard'!$C$8),0)),NA())</f>
        <v>5.3333333333333304</v>
      </c>
      <c r="AD174" s="25">
        <f ca="1">IFERROR(INDEX(Conflict!$H$8:$H$225,MATCH($C174,_xlfn.ANCHORARRAY(Conflict!$C$8),0)),NA())</f>
        <v>10</v>
      </c>
      <c r="AE174" s="50"/>
      <c r="AF174" s="25">
        <f ca="1">IFERROR(INDEX(Health!$I$8:$I$225,MATCH($C174,_xlfn.ANCHORARRAY(Health!$C$8),0)),NA())</f>
        <v>10</v>
      </c>
      <c r="AG174" s="25">
        <f ca="1">IFERROR(INDEX(Food!$I$8:$I$225,MATCH($C174,_xlfn.ANCHORARRAY(Food!$C$8),0)),NA())</f>
        <v>10</v>
      </c>
      <c r="AH174" s="25">
        <f ca="1">IFERROR(INDEX(Macro!$I$8:$I$225,MATCH($C174,_xlfn.ANCHORARRAY(Macro!$C$8),0)),NA())</f>
        <v>10</v>
      </c>
      <c r="AI174" s="25">
        <f ca="1">IFERROR(INDEX(Socioeconomic!$I$8:$I$225,MATCH($C174,_xlfn.ANCHORARRAY(Socioeconomic!$C$8),0)),NA())</f>
        <v>10</v>
      </c>
      <c r="AJ174" s="25">
        <f ca="1">IFERROR(INDEX('Natural Hazard'!$I$8:$I$225,MATCH($C174,_xlfn.ANCHORARRAY('Natural Hazard'!$C$8),0)),NA())</f>
        <v>10</v>
      </c>
      <c r="AK174" s="25">
        <f ca="1">IFERROR(INDEX(Conflict!$I$8:$I$225,MATCH($C174,_xlfn.ANCHORARRAY(Conflict!$C$8),0)),NA())</f>
        <v>10</v>
      </c>
      <c r="AL174" s="49"/>
      <c r="AM174" s="25">
        <f>IFERROR(INDEX('Data Reliability'!$G$6:$G$409,MATCH($C174,'Data Reliability'!$E$6:$E$409,0)),NA())</f>
        <v>8.3333333333333301E-2</v>
      </c>
      <c r="AN174" s="25">
        <f>IFERROR(INDEX('Data Reliability'!$H$6:$H$409,MATCH($C174,'Data Reliability'!$E$6:$E$409,0)),NA())</f>
        <v>0.32222222222222202</v>
      </c>
    </row>
    <row r="175" spans="2:40" x14ac:dyDescent="0.2">
      <c r="B175" s="28" t="s">
        <v>288</v>
      </c>
      <c r="C175" s="28" t="s">
        <v>289</v>
      </c>
      <c r="D175" s="28" t="s">
        <v>432</v>
      </c>
      <c r="E175" s="28" t="s">
        <v>429</v>
      </c>
      <c r="F175" s="206">
        <f ca="1">MATCH($C175,_xlfn.ANCHORARRAY(Health!$C$8),0)</f>
        <v>170</v>
      </c>
      <c r="G175" s="22" cm="1">
        <f t="array" aca="1" ref="G175" ca="1">IF(Parameters!$D$31, SUM(IF(ISNUMBER(R175:W175),(IF(R175:W175&gt;=Parameters!$D$37,1,"")),""))+0.5*(SUM(IF(ISNUMBER(R175:W175),(IF(R175:W175&gt;=Parameters!$D$38,1,"")),""))-SUM(IF(ISNUMBER(R175:W175),(IF(R175:W175&gt;=Parameters!$D$37,1,"")),""))),0) +
   IF(Parameters!$D$32,SUM(IF(ISNUMBER(R175:W175),(IF(R175:W175&gt;=Parameters!$D$41,1,"")),"")),0) +
   IF(Parameters!$D$33,AVERAGE(IF(ISNUMBER(R175:W175),R175:W175)),0) +
   IF(Parameters!$D$34,IF(OR(IF(ISNUMBER(R175:W175),R175:W175)=0),0,GEOMEAN(IF(ISNUMBER(R175:W175),R175:W175))),0)</f>
        <v>0</v>
      </c>
      <c r="H175" s="23">
        <f t="shared" ca="1" si="12"/>
        <v>0</v>
      </c>
      <c r="I175" s="116" t="str">
        <f t="shared" si="13"/>
        <v/>
      </c>
      <c r="J175" s="22" cm="1">
        <f t="array" aca="1" ref="J175" ca="1">IF(Parameters!$D$31, SUM(IF(ISNUMBER(Y175:AD175),(IF(Y175:AD175&gt;=Parameters!$D$41,1,"")),""))+0.5*(SUM(IF(ISNUMBER(Y175:AD175),(IF(Y175:AD175&gt;=Parameters!$D$42,1,"")),""))-SUM(IF(ISNUMBER(Y175:AD175),(IF(Y175:AD175&gt;=Parameters!$D$41,1,"")),""))),0) +
   IF(Parameters!$D$32,SUM(IF(ISNUMBER(Y175:AD175),(IF(Y175:AD175&gt;=Parameters!$D$41,1,"")),"")),0) +
   IF(Parameters!$D$33,AVERAGE(IF(ISNUMBER(Y175:AD175),Y175:AD175)),0) +
   IF(Parameters!$D$34,IF(OR(IF(ISNUMBER(Y175:AD175),Y175:AD175)=0),0,GEOMEAN(IF(ISNUMBER(Y175:AD175),Y175:AD175))),0)</f>
        <v>1</v>
      </c>
      <c r="K175" s="23">
        <f t="shared" ca="1" si="14"/>
        <v>1</v>
      </c>
      <c r="L175" s="116" t="str">
        <f t="shared" si="15"/>
        <v/>
      </c>
      <c r="M175" s="21" cm="1">
        <f t="array" aca="1" ref="M175" ca="1">IF(Parameters!$D$31, SUM(IF(ISNUMBER(AF175:AK175),(IF(AF175:AK175&gt;=Parameters!$D$41,1,"")),""))+0.5*(SUM(IF(ISNUMBER(AF175:AK175),(IF(AF175:AK175&gt;=Parameters!$D$42,1,"")),""))-SUM(IF(ISNUMBER(AF175:AK175),(IF(AF175:AK175&gt;=Parameters!$D$41,1,"")),""))),0) +
   IF(Parameters!$D$32,SUM(IF(ISNUMBER(AF175:AK175),(IF(AF175:AK175&gt;=Parameters!$D$41,1,"")),"")),0) +
   IF(Parameters!$D$33,AVERAGE(IF(ISNUMBER(AF175:AK175),AF175:AK175)),0) +
   IF(Parameters!$D$34,IF(OR(IF(ISNUMBER(AF175:AK175),AF175:AK175)=0),0,GEOMEAN(IF(ISNUMBER(AF175:AK175),AF175:AK175))),0)</f>
        <v>1</v>
      </c>
      <c r="N175" s="23">
        <f t="shared" ca="1" si="16"/>
        <v>1</v>
      </c>
      <c r="O175" s="116" t="str">
        <f t="shared" si="17"/>
        <v>!</v>
      </c>
      <c r="P175" s="24"/>
      <c r="Q175" s="49"/>
      <c r="R175" s="25">
        <f ca="1">IFERROR(INDEX(Health!$G$8:$G$225,MATCH($C175,_xlfn.ANCHORARRAY(Health!$C$8),0)),NA())</f>
        <v>0</v>
      </c>
      <c r="S175" s="25">
        <f ca="1">IFERROR(INDEX(Food!$G$8:$G$225,MATCH($C175,_xlfn.ANCHORARRAY(Food!$C$8),0)),NA())</f>
        <v>0</v>
      </c>
      <c r="T175" s="25">
        <f ca="1">IFERROR(INDEX(Macro!$G$8:$G$225,MATCH($C175,_xlfn.ANCHORARRAY(Macro!$C$8),0)),NA())</f>
        <v>3.0661422477449758</v>
      </c>
      <c r="U175" s="25">
        <f ca="1">IFERROR(INDEX(Socioeconomic!$G$8:$G$225,MATCH($C175,_xlfn.ANCHORARRAY(Socioeconomic!$C$8),0)),NA())</f>
        <v>0</v>
      </c>
      <c r="V175" s="25">
        <f ca="1">IFERROR(INDEX('Natural Hazard'!$G$8:$G$225,MATCH($C175,_xlfn.ANCHORARRAY('Natural Hazard'!$C$8),0)),NA())</f>
        <v>0</v>
      </c>
      <c r="W175" s="25">
        <f ca="1">IFERROR(INDEX(Conflict!$G$8:$G$225,MATCH($C175,_xlfn.ANCHORARRAY(Conflict!$C$8),0)),NA())</f>
        <v>4.6295087627872462</v>
      </c>
      <c r="X175" s="50"/>
      <c r="Y175" s="25">
        <f ca="1">IFERROR(INDEX(Health!$H$8:$H$225,MATCH($C175,_xlfn.ANCHORARRAY(Health!$C$8),0)),NA())</f>
        <v>6.6122448979591804</v>
      </c>
      <c r="Z175" s="25">
        <f ca="1">IFERROR(INDEX(Food!$H$8:$H$225,MATCH($C175,_xlfn.ANCHORARRAY(Food!$C$8),0)),NA())</f>
        <v>7.78228141285466</v>
      </c>
      <c r="AA175" s="25">
        <f ca="1">IFERROR(INDEX(Macro!$H$8:$H$225,MATCH($C175,_xlfn.ANCHORARRAY(Macro!$C$8),0)),NA())</f>
        <v>2.6351302328955901</v>
      </c>
      <c r="AB175" s="25">
        <f ca="1">IFERROR(INDEX(Socioeconomic!$H$8:$H$225,MATCH($C175,_xlfn.ANCHORARRAY(Socioeconomic!$C$8),0)),NA())</f>
        <v>9</v>
      </c>
      <c r="AC175" s="25">
        <f ca="1">IFERROR(INDEX('Natural Hazard'!$H$8:$H$225,MATCH($C175,_xlfn.ANCHORARRAY('Natural Hazard'!$C$8),0)),NA())</f>
        <v>5.5</v>
      </c>
      <c r="AD175" s="25">
        <f ca="1">IFERROR(INDEX(Conflict!$H$8:$H$225,MATCH($C175,_xlfn.ANCHORARRAY(Conflict!$C$8),0)),NA())</f>
        <v>2.1432351384723898</v>
      </c>
      <c r="AE175" s="50"/>
      <c r="AF175" s="25">
        <f ca="1">IFERROR(INDEX(Health!$I$8:$I$225,MATCH($C175,_xlfn.ANCHORARRAY(Health!$C$8),0)),NA())</f>
        <v>0</v>
      </c>
      <c r="AG175" s="25" t="e">
        <f ca="1">IFERROR(INDEX(Food!$I$8:$I$225,MATCH($C175,_xlfn.ANCHORARRAY(Food!$C$8),0)),NA())</f>
        <v>#N/A</v>
      </c>
      <c r="AH175" s="25">
        <f ca="1">IFERROR(INDEX(Macro!$I$8:$I$225,MATCH($C175,_xlfn.ANCHORARRAY(Macro!$C$8),0)),NA())</f>
        <v>3.5676522420207499</v>
      </c>
      <c r="AI175" s="25">
        <f ca="1">IFERROR(INDEX(Socioeconomic!$I$8:$I$225,MATCH($C175,_xlfn.ANCHORARRAY(Socioeconomic!$C$8),0)),NA())</f>
        <v>0</v>
      </c>
      <c r="AJ175" s="25">
        <f ca="1">IFERROR(INDEX('Natural Hazard'!$I$8:$I$225,MATCH($C175,_xlfn.ANCHORARRAY('Natural Hazard'!$C$8),0)),NA())</f>
        <v>0</v>
      </c>
      <c r="AK175" s="25">
        <f ca="1">IFERROR(INDEX(Conflict!$I$8:$I$225,MATCH($C175,_xlfn.ANCHORARRAY(Conflict!$C$8),0)),NA())</f>
        <v>10</v>
      </c>
      <c r="AL175" s="49"/>
      <c r="AM175" s="25">
        <f>IFERROR(INDEX('Data Reliability'!$G$6:$G$409,MATCH($C175,'Data Reliability'!$E$6:$E$409,0)),NA())</f>
        <v>8.3333333333333301E-2</v>
      </c>
      <c r="AN175" s="25">
        <f>IFERROR(INDEX('Data Reliability'!$H$6:$H$409,MATCH($C175,'Data Reliability'!$E$6:$E$409,0)),NA())</f>
        <v>0.55833333333333302</v>
      </c>
    </row>
    <row r="176" spans="2:40" x14ac:dyDescent="0.2">
      <c r="B176" s="28" t="s">
        <v>290</v>
      </c>
      <c r="C176" s="28" t="s">
        <v>291</v>
      </c>
      <c r="D176" s="28" t="s">
        <v>436</v>
      </c>
      <c r="E176" s="28" t="s">
        <v>409</v>
      </c>
      <c r="F176" s="206">
        <f ca="1">MATCH($C176,_xlfn.ANCHORARRAY(Health!$C$8),0)</f>
        <v>171</v>
      </c>
      <c r="G176" s="22" cm="1">
        <f t="array" aca="1" ref="G176" ca="1">IF(Parameters!$D$31, SUM(IF(ISNUMBER(R176:W176),(IF(R176:W176&gt;=Parameters!$D$37,1,"")),""))+0.5*(SUM(IF(ISNUMBER(R176:W176),(IF(R176:W176&gt;=Parameters!$D$38,1,"")),""))-SUM(IF(ISNUMBER(R176:W176),(IF(R176:W176&gt;=Parameters!$D$37,1,"")),""))),0) +
   IF(Parameters!$D$32,SUM(IF(ISNUMBER(R176:W176),(IF(R176:W176&gt;=Parameters!$D$41,1,"")),"")),0) +
   IF(Parameters!$D$33,AVERAGE(IF(ISNUMBER(R176:W176),R176:W176)),0) +
   IF(Parameters!$D$34,IF(OR(IF(ISNUMBER(R176:W176),R176:W176)=0),0,GEOMEAN(IF(ISNUMBER(R176:W176),R176:W176))),0)</f>
        <v>0</v>
      </c>
      <c r="H176" s="23">
        <f t="shared" ca="1" si="12"/>
        <v>0</v>
      </c>
      <c r="I176" s="116" t="str">
        <f t="shared" si="13"/>
        <v>!</v>
      </c>
      <c r="J176" s="22" cm="1">
        <f t="array" aca="1" ref="J176" ca="1">IF(Parameters!$D$31, SUM(IF(ISNUMBER(Y176:AD176),(IF(Y176:AD176&gt;=Parameters!$D$41,1,"")),""))+0.5*(SUM(IF(ISNUMBER(Y176:AD176),(IF(Y176:AD176&gt;=Parameters!$D$42,1,"")),""))-SUM(IF(ISNUMBER(Y176:AD176),(IF(Y176:AD176&gt;=Parameters!$D$41,1,"")),""))),0) +
   IF(Parameters!$D$32,SUM(IF(ISNUMBER(Y176:AD176),(IF(Y176:AD176&gt;=Parameters!$D$41,1,"")),"")),0) +
   IF(Parameters!$D$33,AVERAGE(IF(ISNUMBER(Y176:AD176),Y176:AD176)),0) +
   IF(Parameters!$D$34,IF(OR(IF(ISNUMBER(Y176:AD176),Y176:AD176)=0),0,GEOMEAN(IF(ISNUMBER(Y176:AD176),Y176:AD176))),0)</f>
        <v>0</v>
      </c>
      <c r="K176" s="23">
        <f t="shared" ca="1" si="14"/>
        <v>0</v>
      </c>
      <c r="L176" s="116" t="str">
        <f t="shared" si="15"/>
        <v/>
      </c>
      <c r="M176" s="21" cm="1">
        <f t="array" aca="1" ref="M176" ca="1">IF(Parameters!$D$31, SUM(IF(ISNUMBER(AF176:AK176),(IF(AF176:AK176&gt;=Parameters!$D$41,1,"")),""))+0.5*(SUM(IF(ISNUMBER(AF176:AK176),(IF(AF176:AK176&gt;=Parameters!$D$42,1,"")),""))-SUM(IF(ISNUMBER(AF176:AK176),(IF(AF176:AK176&gt;=Parameters!$D$41,1,"")),""))),0) +
   IF(Parameters!$D$32,SUM(IF(ISNUMBER(AF176:AK176),(IF(AF176:AK176&gt;=Parameters!$D$41,1,"")),"")),0) +
   IF(Parameters!$D$33,AVERAGE(IF(ISNUMBER(AF176:AK176),AF176:AK176)),0) +
   IF(Parameters!$D$34,IF(OR(IF(ISNUMBER(AF176:AK176),AF176:AK176)=0),0,GEOMEAN(IF(ISNUMBER(AF176:AK176),AF176:AK176))),0)</f>
        <v>1</v>
      </c>
      <c r="N176" s="23">
        <f t="shared" ca="1" si="16"/>
        <v>1</v>
      </c>
      <c r="O176" s="116" t="str">
        <f t="shared" si="17"/>
        <v>!</v>
      </c>
      <c r="P176" s="24"/>
      <c r="Q176" s="49"/>
      <c r="R176" s="25">
        <f ca="1">IFERROR(INDEX(Health!$G$8:$G$225,MATCH($C176,_xlfn.ANCHORARRAY(Health!$C$8),0)),NA())</f>
        <v>0</v>
      </c>
      <c r="S176" s="25">
        <f ca="1">IFERROR(INDEX(Food!$G$8:$G$225,MATCH($C176,_xlfn.ANCHORARRAY(Food!$C$8),0)),NA())</f>
        <v>0</v>
      </c>
      <c r="T176" s="25">
        <f ca="1">IFERROR(INDEX(Macro!$G$8:$G$225,MATCH($C176,_xlfn.ANCHORARRAY(Macro!$C$8),0)),NA())</f>
        <v>0</v>
      </c>
      <c r="U176" s="25">
        <f ca="1">IFERROR(INDEX(Socioeconomic!$G$8:$G$225,MATCH($C176,_xlfn.ANCHORARRAY(Socioeconomic!$C$8),0)),NA())</f>
        <v>0</v>
      </c>
      <c r="V176" s="25">
        <f ca="1">IFERROR(INDEX('Natural Hazard'!$G$8:$G$225,MATCH($C176,_xlfn.ANCHORARRAY('Natural Hazard'!$C$8),0)),NA())</f>
        <v>0</v>
      </c>
      <c r="W176" s="25">
        <f ca="1">IFERROR(INDEX(Conflict!$G$8:$G$225,MATCH($C176,_xlfn.ANCHORARRAY(Conflict!$C$8),0)),NA())</f>
        <v>0</v>
      </c>
      <c r="X176" s="50"/>
      <c r="Y176" s="25">
        <f ca="1">IFERROR(INDEX(Health!$H$8:$H$225,MATCH($C176,_xlfn.ANCHORARRAY(Health!$C$8),0)),NA())</f>
        <v>0</v>
      </c>
      <c r="Z176" s="25">
        <f ca="1">IFERROR(INDEX(Food!$H$8:$H$225,MATCH($C176,_xlfn.ANCHORARRAY(Food!$C$8),0)),NA())</f>
        <v>1.4418066010422701</v>
      </c>
      <c r="AA176" s="25">
        <f ca="1">IFERROR(INDEX(Macro!$H$8:$H$225,MATCH($C176,_xlfn.ANCHORARRAY(Macro!$C$8),0)),NA())</f>
        <v>0</v>
      </c>
      <c r="AB176" s="25">
        <f ca="1">IFERROR(INDEX(Socioeconomic!$H$8:$H$225,MATCH($C176,_xlfn.ANCHORARRAY(Socioeconomic!$C$8),0)),NA())</f>
        <v>0.14285714285714199</v>
      </c>
      <c r="AC176" s="25">
        <f ca="1">IFERROR(INDEX('Natural Hazard'!$H$8:$H$225,MATCH($C176,_xlfn.ANCHORARRAY('Natural Hazard'!$C$8),0)),NA())</f>
        <v>0</v>
      </c>
      <c r="AD176" s="25">
        <f ca="1">IFERROR(INDEX(Conflict!$H$8:$H$225,MATCH($C176,_xlfn.ANCHORARRAY(Conflict!$C$8),0)),NA())</f>
        <v>0</v>
      </c>
      <c r="AE176" s="50"/>
      <c r="AF176" s="25">
        <f ca="1">IFERROR(INDEX(Health!$I$8:$I$225,MATCH($C176,_xlfn.ANCHORARRAY(Health!$C$8),0)),NA())</f>
        <v>0</v>
      </c>
      <c r="AG176" s="25" t="e">
        <f ca="1">IFERROR(INDEX(Food!$I$8:$I$225,MATCH($C176,_xlfn.ANCHORARRAY(Food!$C$8),0)),NA())</f>
        <v>#N/A</v>
      </c>
      <c r="AH176" s="25">
        <f ca="1">IFERROR(INDEX(Macro!$I$8:$I$225,MATCH($C176,_xlfn.ANCHORARRAY(Macro!$C$8),0)),NA())</f>
        <v>4.11591932641472</v>
      </c>
      <c r="AI176" s="25">
        <f ca="1">IFERROR(INDEX(Socioeconomic!$I$8:$I$225,MATCH($C176,_xlfn.ANCHORARRAY(Socioeconomic!$C$8),0)),NA())</f>
        <v>0</v>
      </c>
      <c r="AJ176" s="25">
        <f ca="1">IFERROR(INDEX('Natural Hazard'!$I$8:$I$225,MATCH($C176,_xlfn.ANCHORARRAY('Natural Hazard'!$C$8),0)),NA())</f>
        <v>10</v>
      </c>
      <c r="AK176" s="25">
        <f ca="1">IFERROR(INDEX(Conflict!$I$8:$I$225,MATCH($C176,_xlfn.ANCHORARRAY(Conflict!$C$8),0)),NA())</f>
        <v>0</v>
      </c>
      <c r="AL176" s="49"/>
      <c r="AM176" s="25">
        <f>IFERROR(INDEX('Data Reliability'!$G$6:$G$409,MATCH($C176,'Data Reliability'!$E$6:$E$409,0)),NA())</f>
        <v>8.3333333333333301E-2</v>
      </c>
      <c r="AN176" s="25">
        <f>IFERROR(INDEX('Data Reliability'!$H$6:$H$409,MATCH($C176,'Data Reliability'!$E$6:$E$409,0)),NA())</f>
        <v>0.625</v>
      </c>
    </row>
    <row r="177" spans="2:40" x14ac:dyDescent="0.2">
      <c r="B177" s="28" t="s">
        <v>292</v>
      </c>
      <c r="C177" s="28" t="s">
        <v>293</v>
      </c>
      <c r="D177" s="28" t="s">
        <v>436</v>
      </c>
      <c r="E177" s="28" t="s">
        <v>429</v>
      </c>
      <c r="F177" s="206">
        <f ca="1">MATCH($C177,_xlfn.ANCHORARRAY(Health!$C$8),0)</f>
        <v>172</v>
      </c>
      <c r="G177" s="22" cm="1">
        <f t="array" aca="1" ref="G177" ca="1">IF(Parameters!$D$31, SUM(IF(ISNUMBER(R177:W177),(IF(R177:W177&gt;=Parameters!$D$37,1,"")),""))+0.5*(SUM(IF(ISNUMBER(R177:W177),(IF(R177:W177&gt;=Parameters!$D$38,1,"")),""))-SUM(IF(ISNUMBER(R177:W177),(IF(R177:W177&gt;=Parameters!$D$37,1,"")),""))),0) +
   IF(Parameters!$D$32,SUM(IF(ISNUMBER(R177:W177),(IF(R177:W177&gt;=Parameters!$D$41,1,"")),"")),0) +
   IF(Parameters!$D$33,AVERAGE(IF(ISNUMBER(R177:W177),R177:W177)),0) +
   IF(Parameters!$D$34,IF(OR(IF(ISNUMBER(R177:W177),R177:W177)=0),0,GEOMEAN(IF(ISNUMBER(R177:W177),R177:W177))),0)</f>
        <v>1</v>
      </c>
      <c r="H177" s="23">
        <f t="shared" ca="1" si="12"/>
        <v>1</v>
      </c>
      <c r="I177" s="116" t="str">
        <f t="shared" si="13"/>
        <v>!</v>
      </c>
      <c r="J177" s="22" cm="1">
        <f t="array" aca="1" ref="J177" ca="1">IF(Parameters!$D$31, SUM(IF(ISNUMBER(Y177:AD177),(IF(Y177:AD177&gt;=Parameters!$D$41,1,"")),""))+0.5*(SUM(IF(ISNUMBER(Y177:AD177),(IF(Y177:AD177&gt;=Parameters!$D$42,1,"")),""))-SUM(IF(ISNUMBER(Y177:AD177),(IF(Y177:AD177&gt;=Parameters!$D$41,1,"")),""))),0) +
   IF(Parameters!$D$32,SUM(IF(ISNUMBER(Y177:AD177),(IF(Y177:AD177&gt;=Parameters!$D$41,1,"")),"")),0) +
   IF(Parameters!$D$33,AVERAGE(IF(ISNUMBER(Y177:AD177),Y177:AD177)),0) +
   IF(Parameters!$D$34,IF(OR(IF(ISNUMBER(Y177:AD177),Y177:AD177)=0),0,GEOMEAN(IF(ISNUMBER(Y177:AD177),Y177:AD177))),0)</f>
        <v>3</v>
      </c>
      <c r="K177" s="23">
        <f t="shared" ca="1" si="14"/>
        <v>3</v>
      </c>
      <c r="L177" s="116" t="str">
        <f t="shared" si="15"/>
        <v/>
      </c>
      <c r="M177" s="21" cm="1">
        <f t="array" aca="1" ref="M177" ca="1">IF(Parameters!$D$31, SUM(IF(ISNUMBER(AF177:AK177),(IF(AF177:AK177&gt;=Parameters!$D$41,1,"")),""))+0.5*(SUM(IF(ISNUMBER(AF177:AK177),(IF(AF177:AK177&gt;=Parameters!$D$42,1,"")),""))-SUM(IF(ISNUMBER(AF177:AK177),(IF(AF177:AK177&gt;=Parameters!$D$41,1,"")),""))),0) +
   IF(Parameters!$D$32,SUM(IF(ISNUMBER(AF177:AK177),(IF(AF177:AK177&gt;=Parameters!$D$41,1,"")),"")),0) +
   IF(Parameters!$D$33,AVERAGE(IF(ISNUMBER(AF177:AK177),AF177:AK177)),0) +
   IF(Parameters!$D$34,IF(OR(IF(ISNUMBER(AF177:AK177),AF177:AK177)=0),0,GEOMEAN(IF(ISNUMBER(AF177:AK177),AF177:AK177))),0)</f>
        <v>1</v>
      </c>
      <c r="N177" s="23">
        <f t="shared" ca="1" si="16"/>
        <v>1</v>
      </c>
      <c r="O177" s="116" t="str">
        <f t="shared" si="17"/>
        <v>!!</v>
      </c>
      <c r="P177" s="24"/>
      <c r="Q177" s="49"/>
      <c r="R177" s="25">
        <f ca="1">IFERROR(INDEX(Health!$G$8:$G$225,MATCH($C177,_xlfn.ANCHORARRAY(Health!$C$8),0)),NA())</f>
        <v>0</v>
      </c>
      <c r="S177" s="25">
        <f ca="1">IFERROR(INDEX(Food!$G$8:$G$225,MATCH($C177,_xlfn.ANCHORARRAY(Food!$C$8),0)),NA())</f>
        <v>0</v>
      </c>
      <c r="T177" s="25" t="e">
        <f ca="1">IFERROR(INDEX(Macro!$G$8:$G$225,MATCH($C177,_xlfn.ANCHORARRAY(Macro!$C$8),0)),NA())</f>
        <v>#N/A</v>
      </c>
      <c r="U177" s="25">
        <f ca="1">IFERROR(INDEX(Socioeconomic!$G$8:$G$225,MATCH($C177,_xlfn.ANCHORARRAY(Socioeconomic!$C$8),0)),NA())</f>
        <v>0</v>
      </c>
      <c r="V177" s="25">
        <f ca="1">IFERROR(INDEX('Natural Hazard'!$G$8:$G$225,MATCH($C177,_xlfn.ANCHORARRAY('Natural Hazard'!$C$8),0)),NA())</f>
        <v>9.0369611411506359</v>
      </c>
      <c r="W177" s="25">
        <f ca="1">IFERROR(INDEX(Conflict!$G$8:$G$225,MATCH($C177,_xlfn.ANCHORARRAY(Conflict!$C$8),0)),NA())</f>
        <v>0</v>
      </c>
      <c r="X177" s="50"/>
      <c r="Y177" s="25">
        <f ca="1">IFERROR(INDEX(Health!$H$8:$H$225,MATCH($C177,_xlfn.ANCHORARRAY(Health!$C$8),0)),NA())</f>
        <v>9.3819241982507293</v>
      </c>
      <c r="Z177" s="25">
        <f ca="1">IFERROR(INDEX(Food!$H$8:$H$225,MATCH($C177,_xlfn.ANCHORARRAY(Food!$C$8),0)),NA())</f>
        <v>9.1387559808612409</v>
      </c>
      <c r="AA177" s="25" t="e">
        <f ca="1">IFERROR(INDEX(Macro!$H$8:$H$225,MATCH($C177,_xlfn.ANCHORARRAY(Macro!$C$8),0)),NA())</f>
        <v>#N/A</v>
      </c>
      <c r="AB177" s="25">
        <f ca="1">IFERROR(INDEX(Socioeconomic!$H$8:$H$225,MATCH($C177,_xlfn.ANCHORARRAY(Socioeconomic!$C$8),0)),NA())</f>
        <v>8.2857142857142794</v>
      </c>
      <c r="AC177" s="25">
        <f ca="1">IFERROR(INDEX('Natural Hazard'!$H$8:$H$225,MATCH($C177,_xlfn.ANCHORARRAY('Natural Hazard'!$C$8),0)),NA())</f>
        <v>8.1666666666666607</v>
      </c>
      <c r="AD177" s="25">
        <f ca="1">IFERROR(INDEX(Conflict!$H$8:$H$225,MATCH($C177,_xlfn.ANCHORARRAY(Conflict!$C$8),0)),NA())</f>
        <v>10</v>
      </c>
      <c r="AE177" s="50"/>
      <c r="AF177" s="25">
        <f ca="1">IFERROR(INDEX(Health!$I$8:$I$225,MATCH($C177,_xlfn.ANCHORARRAY(Health!$C$8),0)),NA())</f>
        <v>0</v>
      </c>
      <c r="AG177" s="25" t="e">
        <f ca="1">IFERROR(INDEX(Food!$I$8:$I$225,MATCH($C177,_xlfn.ANCHORARRAY(Food!$C$8),0)),NA())</f>
        <v>#N/A</v>
      </c>
      <c r="AH177" s="25" t="e">
        <f ca="1">IFERROR(INDEX(Macro!$I$8:$I$225,MATCH($C177,_xlfn.ANCHORARRAY(Macro!$C$8),0)),NA())</f>
        <v>#N/A</v>
      </c>
      <c r="AI177" s="25" t="e">
        <f ca="1">IFERROR(INDEX(Socioeconomic!$I$8:$I$225,MATCH($C177,_xlfn.ANCHORARRAY(Socioeconomic!$C$8),0)),NA())</f>
        <v>#N/A</v>
      </c>
      <c r="AJ177" s="25">
        <f ca="1">IFERROR(INDEX('Natural Hazard'!$I$8:$I$225,MATCH($C177,_xlfn.ANCHORARRAY('Natural Hazard'!$C$8),0)),NA())</f>
        <v>10</v>
      </c>
      <c r="AK177" s="25">
        <f ca="1">IFERROR(INDEX(Conflict!$I$8:$I$225,MATCH($C177,_xlfn.ANCHORARRAY(Conflict!$C$8),0)),NA())</f>
        <v>0</v>
      </c>
      <c r="AL177" s="49"/>
      <c r="AM177" s="25">
        <f>IFERROR(INDEX('Data Reliability'!$G$6:$G$409,MATCH($C177,'Data Reliability'!$E$6:$E$409,0)),NA())</f>
        <v>0.25</v>
      </c>
      <c r="AN177" s="25">
        <f>IFERROR(INDEX('Data Reliability'!$H$6:$H$409,MATCH($C177,'Data Reliability'!$E$6:$E$409,0)),NA())</f>
        <v>0.75</v>
      </c>
    </row>
    <row r="178" spans="2:40" x14ac:dyDescent="0.2">
      <c r="B178" s="28" t="s">
        <v>294</v>
      </c>
      <c r="C178" s="28" t="s">
        <v>295</v>
      </c>
      <c r="D178" s="28" t="s">
        <v>432</v>
      </c>
      <c r="E178" s="28" t="s">
        <v>429</v>
      </c>
      <c r="F178" s="206">
        <f ca="1">MATCH($C178,_xlfn.ANCHORARRAY(Health!$C$8),0)</f>
        <v>173</v>
      </c>
      <c r="G178" s="22" cm="1">
        <f t="array" aca="1" ref="G178" ca="1">IF(Parameters!$D$31, SUM(IF(ISNUMBER(R178:W178),(IF(R178:W178&gt;=Parameters!$D$37,1,"")),""))+0.5*(SUM(IF(ISNUMBER(R178:W178),(IF(R178:W178&gt;=Parameters!$D$38,1,"")),""))-SUM(IF(ISNUMBER(R178:W178),(IF(R178:W178&gt;=Parameters!$D$37,1,"")),""))),0) +
   IF(Parameters!$D$32,SUM(IF(ISNUMBER(R178:W178),(IF(R178:W178&gt;=Parameters!$D$41,1,"")),"")),0) +
   IF(Parameters!$D$33,AVERAGE(IF(ISNUMBER(R178:W178),R178:W178)),0) +
   IF(Parameters!$D$34,IF(OR(IF(ISNUMBER(R178:W178),R178:W178)=0),0,GEOMEAN(IF(ISNUMBER(R178:W178),R178:W178))),0)</f>
        <v>1</v>
      </c>
      <c r="H178" s="23">
        <f t="shared" ca="1" si="12"/>
        <v>1</v>
      </c>
      <c r="I178" s="116" t="str">
        <f t="shared" si="13"/>
        <v/>
      </c>
      <c r="J178" s="22" cm="1">
        <f t="array" aca="1" ref="J178" ca="1">IF(Parameters!$D$31, SUM(IF(ISNUMBER(Y178:AD178),(IF(Y178:AD178&gt;=Parameters!$D$41,1,"")),""))+0.5*(SUM(IF(ISNUMBER(Y178:AD178),(IF(Y178:AD178&gt;=Parameters!$D$42,1,"")),""))-SUM(IF(ISNUMBER(Y178:AD178),(IF(Y178:AD178&gt;=Parameters!$D$41,1,"")),""))),0) +
   IF(Parameters!$D$32,SUM(IF(ISNUMBER(Y178:AD178),(IF(Y178:AD178&gt;=Parameters!$D$41,1,"")),"")),0) +
   IF(Parameters!$D$33,AVERAGE(IF(ISNUMBER(Y178:AD178),Y178:AD178)),0) +
   IF(Parameters!$D$34,IF(OR(IF(ISNUMBER(Y178:AD178),Y178:AD178)=0),0,GEOMEAN(IF(ISNUMBER(Y178:AD178),Y178:AD178))),0)</f>
        <v>3</v>
      </c>
      <c r="K178" s="23">
        <f t="shared" ca="1" si="14"/>
        <v>3</v>
      </c>
      <c r="L178" s="116" t="str">
        <f t="shared" si="15"/>
        <v/>
      </c>
      <c r="M178" s="21" cm="1">
        <f t="array" aca="1" ref="M178" ca="1">IF(Parameters!$D$31, SUM(IF(ISNUMBER(AF178:AK178),(IF(AF178:AK178&gt;=Parameters!$D$41,1,"")),""))+0.5*(SUM(IF(ISNUMBER(AF178:AK178),(IF(AF178:AK178&gt;=Parameters!$D$42,1,"")),""))-SUM(IF(ISNUMBER(AF178:AK178),(IF(AF178:AK178&gt;=Parameters!$D$41,1,"")),""))),0) +
   IF(Parameters!$D$32,SUM(IF(ISNUMBER(AF178:AK178),(IF(AF178:AK178&gt;=Parameters!$D$41,1,"")),"")),0) +
   IF(Parameters!$D$33,AVERAGE(IF(ISNUMBER(AF178:AK178),AF178:AK178)),0) +
   IF(Parameters!$D$34,IF(OR(IF(ISNUMBER(AF178:AK178),AF178:AK178)=0),0,GEOMEAN(IF(ISNUMBER(AF178:AK178),AF178:AK178))),0)</f>
        <v>1</v>
      </c>
      <c r="N178" s="23">
        <f t="shared" ca="1" si="16"/>
        <v>1</v>
      </c>
      <c r="O178" s="116" t="str">
        <f t="shared" si="17"/>
        <v>!</v>
      </c>
      <c r="P178" s="24"/>
      <c r="Q178" s="49"/>
      <c r="R178" s="25">
        <f ca="1">IFERROR(INDEX(Health!$G$8:$G$225,MATCH($C178,_xlfn.ANCHORARRAY(Health!$C$8),0)),NA())</f>
        <v>0</v>
      </c>
      <c r="S178" s="25">
        <f ca="1">IFERROR(INDEX(Food!$G$8:$G$225,MATCH($C178,_xlfn.ANCHORARRAY(Food!$C$8),0)),NA())</f>
        <v>0</v>
      </c>
      <c r="T178" s="25">
        <f ca="1">IFERROR(INDEX(Macro!$G$8:$G$225,MATCH($C178,_xlfn.ANCHORARRAY(Macro!$C$8),0)),NA())</f>
        <v>10</v>
      </c>
      <c r="U178" s="25">
        <f ca="1">IFERROR(INDEX(Socioeconomic!$G$8:$G$225,MATCH($C178,_xlfn.ANCHORARRAY(Socioeconomic!$C$8),0)),NA())</f>
        <v>0</v>
      </c>
      <c r="V178" s="25">
        <f ca="1">IFERROR(INDEX('Natural Hazard'!$G$8:$G$225,MATCH($C178,_xlfn.ANCHORARRAY('Natural Hazard'!$C$8),0)),NA())</f>
        <v>0</v>
      </c>
      <c r="W178" s="25">
        <f ca="1">IFERROR(INDEX(Conflict!$G$8:$G$225,MATCH($C178,_xlfn.ANCHORARRAY(Conflict!$C$8),0)),NA())</f>
        <v>4.8141308831468708</v>
      </c>
      <c r="X178" s="50"/>
      <c r="Y178" s="25">
        <f ca="1">IFERROR(INDEX(Health!$H$8:$H$225,MATCH($C178,_xlfn.ANCHORARRAY(Health!$C$8),0)),NA())</f>
        <v>6.6413994169096204</v>
      </c>
      <c r="Z178" s="25">
        <f ca="1">IFERROR(INDEX(Food!$H$8:$H$225,MATCH($C178,_xlfn.ANCHORARRAY(Food!$C$8),0)),NA())</f>
        <v>10</v>
      </c>
      <c r="AA178" s="25">
        <f ca="1">IFERROR(INDEX(Macro!$H$8:$H$225,MATCH($C178,_xlfn.ANCHORARRAY(Macro!$C$8),0)),NA())</f>
        <v>10</v>
      </c>
      <c r="AB178" s="25">
        <f ca="1">IFERROR(INDEX(Socioeconomic!$H$8:$H$225,MATCH($C178,_xlfn.ANCHORARRAY(Socioeconomic!$C$8),0)),NA())</f>
        <v>10</v>
      </c>
      <c r="AC178" s="25">
        <f ca="1">IFERROR(INDEX('Natural Hazard'!$H$8:$H$225,MATCH($C178,_xlfn.ANCHORARRAY('Natural Hazard'!$C$8),0)),NA())</f>
        <v>4.8333333333333304</v>
      </c>
      <c r="AD178" s="25">
        <f ca="1">IFERROR(INDEX(Conflict!$H$8:$H$225,MATCH($C178,_xlfn.ANCHORARRAY(Conflict!$C$8),0)),NA())</f>
        <v>4.3261598165461201</v>
      </c>
      <c r="AE178" s="50"/>
      <c r="AF178" s="25">
        <f ca="1">IFERROR(INDEX(Health!$I$8:$I$225,MATCH($C178,_xlfn.ANCHORARRAY(Health!$C$8),0)),NA())</f>
        <v>0</v>
      </c>
      <c r="AG178" s="25" t="e">
        <f ca="1">IFERROR(INDEX(Food!$I$8:$I$225,MATCH($C178,_xlfn.ANCHORARRAY(Food!$C$8),0)),NA())</f>
        <v>#N/A</v>
      </c>
      <c r="AH178" s="25">
        <f ca="1">IFERROR(INDEX(Macro!$I$8:$I$225,MATCH($C178,_xlfn.ANCHORARRAY(Macro!$C$8),0)),NA())</f>
        <v>10</v>
      </c>
      <c r="AI178" s="25">
        <f ca="1">IFERROR(INDEX(Socioeconomic!$I$8:$I$225,MATCH($C178,_xlfn.ANCHORARRAY(Socioeconomic!$C$8),0)),NA())</f>
        <v>0</v>
      </c>
      <c r="AJ178" s="25">
        <f ca="1">IFERROR(INDEX('Natural Hazard'!$I$8:$I$225,MATCH($C178,_xlfn.ANCHORARRAY('Natural Hazard'!$C$8),0)),NA())</f>
        <v>0</v>
      </c>
      <c r="AK178" s="25">
        <f ca="1">IFERROR(INDEX(Conflict!$I$8:$I$225,MATCH($C178,_xlfn.ANCHORARRAY(Conflict!$C$8),0)),NA())</f>
        <v>5.3571428571428497</v>
      </c>
      <c r="AL178" s="49"/>
      <c r="AM178" s="25">
        <f>IFERROR(INDEX('Data Reliability'!$G$6:$G$409,MATCH($C178,'Data Reliability'!$E$6:$E$409,0)),NA())</f>
        <v>0</v>
      </c>
      <c r="AN178" s="25">
        <f>IFERROR(INDEX('Data Reliability'!$H$6:$H$409,MATCH($C178,'Data Reliability'!$E$6:$E$409,0)),NA())</f>
        <v>0.50833333333333297</v>
      </c>
    </row>
    <row r="179" spans="2:40" x14ac:dyDescent="0.2">
      <c r="B179" s="28" t="s">
        <v>296</v>
      </c>
      <c r="C179" s="28" t="s">
        <v>297</v>
      </c>
      <c r="D179" s="28" t="s">
        <v>435</v>
      </c>
      <c r="E179" s="28" t="s">
        <v>430</v>
      </c>
      <c r="F179" s="206">
        <f ca="1">MATCH($C179,_xlfn.ANCHORARRAY(Health!$C$8),0)</f>
        <v>174</v>
      </c>
      <c r="G179" s="22" cm="1">
        <f t="array" aca="1" ref="G179" ca="1">IF(Parameters!$D$31, SUM(IF(ISNUMBER(R179:W179),(IF(R179:W179&gt;=Parameters!$D$37,1,"")),""))+0.5*(SUM(IF(ISNUMBER(R179:W179),(IF(R179:W179&gt;=Parameters!$D$38,1,"")),""))-SUM(IF(ISNUMBER(R179:W179),(IF(R179:W179&gt;=Parameters!$D$37,1,"")),""))),0) +
   IF(Parameters!$D$32,SUM(IF(ISNUMBER(R179:W179),(IF(R179:W179&gt;=Parameters!$D$41,1,"")),"")),0) +
   IF(Parameters!$D$33,AVERAGE(IF(ISNUMBER(R179:W179),R179:W179)),0) +
   IF(Parameters!$D$34,IF(OR(IF(ISNUMBER(R179:W179),R179:W179)=0),0,GEOMEAN(IF(ISNUMBER(R179:W179),R179:W179))),0)</f>
        <v>1</v>
      </c>
      <c r="H179" s="23">
        <f t="shared" ca="1" si="12"/>
        <v>1</v>
      </c>
      <c r="I179" s="116" t="str">
        <f t="shared" si="13"/>
        <v/>
      </c>
      <c r="J179" s="22" cm="1">
        <f t="array" aca="1" ref="J179" ca="1">IF(Parameters!$D$31, SUM(IF(ISNUMBER(Y179:AD179),(IF(Y179:AD179&gt;=Parameters!$D$41,1,"")),""))+0.5*(SUM(IF(ISNUMBER(Y179:AD179),(IF(Y179:AD179&gt;=Parameters!$D$42,1,"")),""))-SUM(IF(ISNUMBER(Y179:AD179),(IF(Y179:AD179&gt;=Parameters!$D$41,1,"")),""))),0) +
   IF(Parameters!$D$32,SUM(IF(ISNUMBER(Y179:AD179),(IF(Y179:AD179&gt;=Parameters!$D$41,1,"")),"")),0) +
   IF(Parameters!$D$33,AVERAGE(IF(ISNUMBER(Y179:AD179),Y179:AD179)),0) +
   IF(Parameters!$D$34,IF(OR(IF(ISNUMBER(Y179:AD179),Y179:AD179)=0),0,GEOMEAN(IF(ISNUMBER(Y179:AD179),Y179:AD179))),0)</f>
        <v>0.5</v>
      </c>
      <c r="K179" s="23">
        <f t="shared" ca="1" si="14"/>
        <v>0.5</v>
      </c>
      <c r="L179" s="116" t="str">
        <f t="shared" si="15"/>
        <v/>
      </c>
      <c r="M179" s="21" cm="1">
        <f t="array" aca="1" ref="M179" ca="1">IF(Parameters!$D$31, SUM(IF(ISNUMBER(AF179:AK179),(IF(AF179:AK179&gt;=Parameters!$D$41,1,"")),""))+0.5*(SUM(IF(ISNUMBER(AF179:AK179),(IF(AF179:AK179&gt;=Parameters!$D$42,1,"")),""))-SUM(IF(ISNUMBER(AF179:AK179),(IF(AF179:AK179&gt;=Parameters!$D$41,1,"")),""))),0) +
   IF(Parameters!$D$32,SUM(IF(ISNUMBER(AF179:AK179),(IF(AF179:AK179&gt;=Parameters!$D$41,1,"")),"")),0) +
   IF(Parameters!$D$33,AVERAGE(IF(ISNUMBER(AF179:AK179),AF179:AK179)),0) +
   IF(Parameters!$D$34,IF(OR(IF(ISNUMBER(AF179:AK179),AF179:AK179)=0),0,GEOMEAN(IF(ISNUMBER(AF179:AK179),AF179:AK179))),0)</f>
        <v>1</v>
      </c>
      <c r="N179" s="23">
        <f t="shared" ca="1" si="16"/>
        <v>1</v>
      </c>
      <c r="O179" s="116" t="str">
        <f t="shared" si="17"/>
        <v>!</v>
      </c>
      <c r="P179" s="24"/>
      <c r="Q179" s="49"/>
      <c r="R179" s="25">
        <f ca="1">IFERROR(INDEX(Health!$G$8:$G$225,MATCH($C179,_xlfn.ANCHORARRAY(Health!$C$8),0)),NA())</f>
        <v>0</v>
      </c>
      <c r="S179" s="25">
        <f ca="1">IFERROR(INDEX(Food!$G$8:$G$225,MATCH($C179,_xlfn.ANCHORARRAY(Food!$C$8),0)),NA())</f>
        <v>4.4824821480175299</v>
      </c>
      <c r="T179" s="25">
        <f ca="1">IFERROR(INDEX(Macro!$G$8:$G$225,MATCH($C179,_xlfn.ANCHORARRAY(Macro!$C$8),0)),NA())</f>
        <v>4.3549870391987406</v>
      </c>
      <c r="U179" s="25">
        <f ca="1">IFERROR(INDEX(Socioeconomic!$G$8:$G$225,MATCH($C179,_xlfn.ANCHORARRAY(Socioeconomic!$C$8),0)),NA())</f>
        <v>2.463452358195739</v>
      </c>
      <c r="V179" s="25">
        <f ca="1">IFERROR(INDEX('Natural Hazard'!$G$8:$G$225,MATCH($C179,_xlfn.ANCHORARRAY('Natural Hazard'!$C$8),0)),NA())</f>
        <v>9.4868329805051381</v>
      </c>
      <c r="W179" s="25">
        <f ca="1">IFERROR(INDEX(Conflict!$G$8:$G$225,MATCH($C179,_xlfn.ANCHORARRAY(Conflict!$C$8),0)),NA())</f>
        <v>0</v>
      </c>
      <c r="X179" s="50"/>
      <c r="Y179" s="25">
        <f ca="1">IFERROR(INDEX(Health!$H$8:$H$225,MATCH($C179,_xlfn.ANCHORARRAY(Health!$C$8),0)),NA())</f>
        <v>4.2798833819241997</v>
      </c>
      <c r="Z179" s="25">
        <f ca="1">IFERROR(INDEX(Food!$H$8:$H$225,MATCH($C179,_xlfn.ANCHORARRAY(Food!$C$8),0)),NA())</f>
        <v>4.01852924145917</v>
      </c>
      <c r="AA179" s="25">
        <f ca="1">IFERROR(INDEX(Macro!$H$8:$H$225,MATCH($C179,_xlfn.ANCHORARRAY(Macro!$C$8),0)),NA())</f>
        <v>3.9991293622578499</v>
      </c>
      <c r="AB179" s="25">
        <f ca="1">IFERROR(INDEX(Socioeconomic!$H$8:$H$225,MATCH($C179,_xlfn.ANCHORARRAY(Socioeconomic!$C$8),0)),NA())</f>
        <v>6.4285714285714199</v>
      </c>
      <c r="AC179" s="25">
        <f ca="1">IFERROR(INDEX('Natural Hazard'!$H$8:$H$225,MATCH($C179,_xlfn.ANCHORARRAY('Natural Hazard'!$C$8),0)),NA())</f>
        <v>9</v>
      </c>
      <c r="AD179" s="25">
        <f ca="1">IFERROR(INDEX(Conflict!$H$8:$H$225,MATCH($C179,_xlfn.ANCHORARRAY(Conflict!$C$8),0)),NA())</f>
        <v>1.6581407655671101</v>
      </c>
      <c r="AE179" s="50"/>
      <c r="AF179" s="25">
        <f ca="1">IFERROR(INDEX(Health!$I$8:$I$225,MATCH($C179,_xlfn.ANCHORARRAY(Health!$C$8),0)),NA())</f>
        <v>0</v>
      </c>
      <c r="AG179" s="25">
        <f ca="1">IFERROR(INDEX(Food!$I$8:$I$225,MATCH($C179,_xlfn.ANCHORARRAY(Food!$C$8),0)),NA())</f>
        <v>5</v>
      </c>
      <c r="AH179" s="25">
        <f ca="1">IFERROR(INDEX(Macro!$I$8:$I$225,MATCH($C179,_xlfn.ANCHORARRAY(Macro!$C$8),0)),NA())</f>
        <v>4.7425102800078296</v>
      </c>
      <c r="AI179" s="25">
        <f ca="1">IFERROR(INDEX(Socioeconomic!$I$8:$I$225,MATCH($C179,_xlfn.ANCHORARRAY(Socioeconomic!$C$8),0)),NA())</f>
        <v>0.94400405883780203</v>
      </c>
      <c r="AJ179" s="25">
        <f ca="1">IFERROR(INDEX('Natural Hazard'!$I$8:$I$225,MATCH($C179,_xlfn.ANCHORARRAY('Natural Hazard'!$C$8),0)),NA())</f>
        <v>10</v>
      </c>
      <c r="AK179" s="25">
        <f ca="1">IFERROR(INDEX(Conflict!$I$8:$I$225,MATCH($C179,_xlfn.ANCHORARRAY(Conflict!$C$8),0)),NA())</f>
        <v>0</v>
      </c>
      <c r="AL179" s="49"/>
      <c r="AM179" s="25">
        <f>IFERROR(INDEX('Data Reliability'!$G$6:$G$409,MATCH($C179,'Data Reliability'!$E$6:$E$409,0)),NA())</f>
        <v>8.3333333333333301E-2</v>
      </c>
      <c r="AN179" s="25">
        <f>IFERROR(INDEX('Data Reliability'!$H$6:$H$409,MATCH($C179,'Data Reliability'!$E$6:$E$409,0)),NA())</f>
        <v>0.42777777777777798</v>
      </c>
    </row>
    <row r="180" spans="2:40" x14ac:dyDescent="0.2">
      <c r="B180" s="28" t="s">
        <v>762</v>
      </c>
      <c r="C180" s="28" t="s">
        <v>723</v>
      </c>
      <c r="D180" s="28" t="s">
        <v>433</v>
      </c>
      <c r="E180" s="28" t="s">
        <v>409</v>
      </c>
      <c r="F180" s="206">
        <f ca="1">MATCH($C180,_xlfn.ANCHORARRAY(Health!$C$8),0)</f>
        <v>175</v>
      </c>
      <c r="G180" s="22" cm="1">
        <f t="array" aca="1" ref="G180" ca="1">IF(Parameters!$D$31, SUM(IF(ISNUMBER(R180:W180),(IF(R180:W180&gt;=Parameters!$D$37,1,"")),""))+0.5*(SUM(IF(ISNUMBER(R180:W180),(IF(R180:W180&gt;=Parameters!$D$38,1,"")),""))-SUM(IF(ISNUMBER(R180:W180),(IF(R180:W180&gt;=Parameters!$D$37,1,"")),""))),0) +
   IF(Parameters!$D$32,SUM(IF(ISNUMBER(R180:W180),(IF(R180:W180&gt;=Parameters!$D$41,1,"")),"")),0) +
   IF(Parameters!$D$33,AVERAGE(IF(ISNUMBER(R180:W180),R180:W180)),0) +
   IF(Parameters!$D$34,IF(OR(IF(ISNUMBER(R180:W180),R180:W180)=0),0,GEOMEAN(IF(ISNUMBER(R180:W180),R180:W180))),0)</f>
        <v>0</v>
      </c>
      <c r="H180" s="23">
        <f t="shared" ca="1" si="12"/>
        <v>0</v>
      </c>
      <c r="I180" s="116" t="str">
        <f t="shared" si="13"/>
        <v>!!</v>
      </c>
      <c r="J180" s="22" cm="1">
        <f t="array" aca="1" ref="J180" ca="1">IF(Parameters!$D$31, SUM(IF(ISNUMBER(Y180:AD180),(IF(Y180:AD180&gt;=Parameters!$D$41,1,"")),""))+0.5*(SUM(IF(ISNUMBER(Y180:AD180),(IF(Y180:AD180&gt;=Parameters!$D$42,1,"")),""))-SUM(IF(ISNUMBER(Y180:AD180),(IF(Y180:AD180&gt;=Parameters!$D$41,1,"")),""))),0) +
   IF(Parameters!$D$32,SUM(IF(ISNUMBER(Y180:AD180),(IF(Y180:AD180&gt;=Parameters!$D$41,1,"")),"")),0) +
   IF(Parameters!$D$33,AVERAGE(IF(ISNUMBER(Y180:AD180),Y180:AD180)),0) +
   IF(Parameters!$D$34,IF(OR(IF(ISNUMBER(Y180:AD180),Y180:AD180)=0),0,GEOMEAN(IF(ISNUMBER(Y180:AD180),Y180:AD180))),0)</f>
        <v>0</v>
      </c>
      <c r="K180" s="23">
        <f t="shared" ca="1" si="14"/>
        <v>0</v>
      </c>
      <c r="L180" s="116" t="str">
        <f t="shared" si="15"/>
        <v>!!</v>
      </c>
      <c r="M180" s="21" cm="1">
        <f t="array" aca="1" ref="M180" ca="1">IF(Parameters!$D$31, SUM(IF(ISNUMBER(AF180:AK180),(IF(AF180:AK180&gt;=Parameters!$D$41,1,"")),""))+0.5*(SUM(IF(ISNUMBER(AF180:AK180),(IF(AF180:AK180&gt;=Parameters!$D$42,1,"")),""))-SUM(IF(ISNUMBER(AF180:AK180),(IF(AF180:AK180&gt;=Parameters!$D$41,1,"")),""))),0) +
   IF(Parameters!$D$32,SUM(IF(ISNUMBER(AF180:AK180),(IF(AF180:AK180&gt;=Parameters!$D$41,1,"")),"")),0) +
   IF(Parameters!$D$33,AVERAGE(IF(ISNUMBER(AF180:AK180),AF180:AK180)),0) +
   IF(Parameters!$D$34,IF(OR(IF(ISNUMBER(AF180:AK180),AF180:AK180)=0),0,GEOMEAN(IF(ISNUMBER(AF180:AK180),AF180:AK180))),0)</f>
        <v>0</v>
      </c>
      <c r="N180" s="23">
        <f t="shared" ca="1" si="16"/>
        <v>0</v>
      </c>
      <c r="O180" s="116" t="str">
        <f t="shared" si="17"/>
        <v>!!</v>
      </c>
      <c r="P180" s="24"/>
      <c r="Q180" s="49"/>
      <c r="R180" s="25">
        <f ca="1">IFERROR(INDEX(Health!$G$8:$G$225,MATCH($C180,_xlfn.ANCHORARRAY(Health!$C$8),0)),NA())</f>
        <v>0</v>
      </c>
      <c r="S180" s="25" t="e">
        <f ca="1">IFERROR(INDEX(Food!$G$8:$G$225,MATCH($C180,_xlfn.ANCHORARRAY(Food!$C$8),0)),NA())</f>
        <v>#N/A</v>
      </c>
      <c r="T180" s="25" t="e">
        <f ca="1">IFERROR(INDEX(Macro!$G$8:$G$225,MATCH($C180,_xlfn.ANCHORARRAY(Macro!$C$8),0)),NA())</f>
        <v>#N/A</v>
      </c>
      <c r="U180" s="25">
        <f ca="1">IFERROR(INDEX(Socioeconomic!$G$8:$G$225,MATCH($C180,_xlfn.ANCHORARRAY(Socioeconomic!$C$8),0)),NA())</f>
        <v>0</v>
      </c>
      <c r="V180" s="25">
        <f ca="1">IFERROR(INDEX('Natural Hazard'!$G$8:$G$225,MATCH($C180,_xlfn.ANCHORARRAY('Natural Hazard'!$C$8),0)),NA())</f>
        <v>0</v>
      </c>
      <c r="W180" s="25">
        <f ca="1">IFERROR(INDEX(Conflict!$G$8:$G$225,MATCH($C180,_xlfn.ANCHORARRAY(Conflict!$C$8),0)),NA())</f>
        <v>0</v>
      </c>
      <c r="X180" s="50"/>
      <c r="Y180" s="25">
        <f ca="1">IFERROR(INDEX(Health!$H$8:$H$225,MATCH($C180,_xlfn.ANCHORARRAY(Health!$C$8),0)),NA())</f>
        <v>6.5830903790087403</v>
      </c>
      <c r="Z180" s="25" t="e">
        <f ca="1">IFERROR(INDEX(Food!$H$8:$H$225,MATCH($C180,_xlfn.ANCHORARRAY(Food!$C$8),0)),NA())</f>
        <v>#N/A</v>
      </c>
      <c r="AA180" s="25" t="e">
        <f ca="1">IFERROR(INDEX(Macro!$H$8:$H$225,MATCH($C180,_xlfn.ANCHORARRAY(Macro!$C$8),0)),NA())</f>
        <v>#N/A</v>
      </c>
      <c r="AB180" s="25" t="e">
        <f ca="1">IFERROR(INDEX(Socioeconomic!$H$8:$H$225,MATCH($C180,_xlfn.ANCHORARRAY(Socioeconomic!$C$8),0)),NA())</f>
        <v>#N/A</v>
      </c>
      <c r="AC180" s="25" t="e">
        <f ca="1">IFERROR(INDEX('Natural Hazard'!$H$8:$H$225,MATCH($C180,_xlfn.ANCHORARRAY('Natural Hazard'!$C$8),0)),NA())</f>
        <v>#N/A</v>
      </c>
      <c r="AD180" s="25" t="e">
        <f ca="1">IFERROR(INDEX(Conflict!$H$8:$H$225,MATCH($C180,_xlfn.ANCHORARRAY(Conflict!$C$8),0)),NA())</f>
        <v>#N/A</v>
      </c>
      <c r="AE180" s="50"/>
      <c r="AF180" s="25">
        <f ca="1">IFERROR(INDEX(Health!$I$8:$I$225,MATCH($C180,_xlfn.ANCHORARRAY(Health!$C$8),0)),NA())</f>
        <v>0</v>
      </c>
      <c r="AG180" s="25" t="e">
        <f ca="1">IFERROR(INDEX(Food!$I$8:$I$225,MATCH($C180,_xlfn.ANCHORARRAY(Food!$C$8),0)),NA())</f>
        <v>#N/A</v>
      </c>
      <c r="AH180" s="25" t="e">
        <f ca="1">IFERROR(INDEX(Macro!$I$8:$I$225,MATCH($C180,_xlfn.ANCHORARRAY(Macro!$C$8),0)),NA())</f>
        <v>#N/A</v>
      </c>
      <c r="AI180" s="25">
        <f ca="1">IFERROR(INDEX(Socioeconomic!$I$8:$I$225,MATCH($C180,_xlfn.ANCHORARRAY(Socioeconomic!$C$8),0)),NA())</f>
        <v>0</v>
      </c>
      <c r="AJ180" s="25">
        <f ca="1">IFERROR(INDEX('Natural Hazard'!$I$8:$I$225,MATCH($C180,_xlfn.ANCHORARRAY('Natural Hazard'!$C$8),0)),NA())</f>
        <v>0</v>
      </c>
      <c r="AK180" s="25">
        <f ca="1">IFERROR(INDEX(Conflict!$I$8:$I$225,MATCH($C180,_xlfn.ANCHORARRAY(Conflict!$C$8),0)),NA())</f>
        <v>0</v>
      </c>
      <c r="AL180" s="49"/>
      <c r="AM180" s="25">
        <f>IFERROR(INDEX('Data Reliability'!$G$6:$G$409,MATCH($C180,'Data Reliability'!$E$6:$E$409,0)),NA())</f>
        <v>0.83333333333333304</v>
      </c>
      <c r="AN180" s="25">
        <f>IFERROR(INDEX('Data Reliability'!$H$6:$H$409,MATCH($C180,'Data Reliability'!$E$6:$E$409,0)),NA())</f>
        <v>0.77500000000000002</v>
      </c>
    </row>
    <row r="181" spans="2:40" x14ac:dyDescent="0.2">
      <c r="B181" s="28" t="s">
        <v>298</v>
      </c>
      <c r="C181" s="28" t="s">
        <v>299</v>
      </c>
      <c r="D181" s="28" t="s">
        <v>432</v>
      </c>
      <c r="E181" s="28" t="s">
        <v>429</v>
      </c>
      <c r="F181" s="206">
        <f ca="1">MATCH($C181,_xlfn.ANCHORARRAY(Health!$C$8),0)</f>
        <v>176</v>
      </c>
      <c r="G181" s="22" cm="1">
        <f t="array" aca="1" ref="G181" ca="1">IF(Parameters!$D$31, SUM(IF(ISNUMBER(R181:W181),(IF(R181:W181&gt;=Parameters!$D$37,1,"")),""))+0.5*(SUM(IF(ISNUMBER(R181:W181),(IF(R181:W181&gt;=Parameters!$D$38,1,"")),""))-SUM(IF(ISNUMBER(R181:W181),(IF(R181:W181&gt;=Parameters!$D$37,1,"")),""))),0) +
   IF(Parameters!$D$32,SUM(IF(ISNUMBER(R181:W181),(IF(R181:W181&gt;=Parameters!$D$41,1,"")),"")),0) +
   IF(Parameters!$D$33,AVERAGE(IF(ISNUMBER(R181:W181),R181:W181)),0) +
   IF(Parameters!$D$34,IF(OR(IF(ISNUMBER(R181:W181),R181:W181)=0),0,GEOMEAN(IF(ISNUMBER(R181:W181),R181:W181))),0)</f>
        <v>4</v>
      </c>
      <c r="H181" s="23">
        <f t="shared" ca="1" si="12"/>
        <v>4</v>
      </c>
      <c r="I181" s="116" t="str">
        <f t="shared" si="13"/>
        <v/>
      </c>
      <c r="J181" s="22" cm="1">
        <f t="array" aca="1" ref="J181" ca="1">IF(Parameters!$D$31, SUM(IF(ISNUMBER(Y181:AD181),(IF(Y181:AD181&gt;=Parameters!$D$41,1,"")),""))+0.5*(SUM(IF(ISNUMBER(Y181:AD181),(IF(Y181:AD181&gt;=Parameters!$D$42,1,"")),""))-SUM(IF(ISNUMBER(Y181:AD181),(IF(Y181:AD181&gt;=Parameters!$D$41,1,"")),""))),0) +
   IF(Parameters!$D$32,SUM(IF(ISNUMBER(Y181:AD181),(IF(Y181:AD181&gt;=Parameters!$D$41,1,"")),"")),0) +
   IF(Parameters!$D$33,AVERAGE(IF(ISNUMBER(Y181:AD181),Y181:AD181)),0) +
   IF(Parameters!$D$34,IF(OR(IF(ISNUMBER(Y181:AD181),Y181:AD181)=0),0,GEOMEAN(IF(ISNUMBER(Y181:AD181),Y181:AD181))),0)</f>
        <v>5</v>
      </c>
      <c r="K181" s="23">
        <f t="shared" ca="1" si="14"/>
        <v>5</v>
      </c>
      <c r="L181" s="116" t="str">
        <f t="shared" si="15"/>
        <v/>
      </c>
      <c r="M181" s="21" cm="1">
        <f t="array" aca="1" ref="M181" ca="1">IF(Parameters!$D$31, SUM(IF(ISNUMBER(AF181:AK181),(IF(AF181:AK181&gt;=Parameters!$D$41,1,"")),""))+0.5*(SUM(IF(ISNUMBER(AF181:AK181),(IF(AF181:AK181&gt;=Parameters!$D$42,1,"")),""))-SUM(IF(ISNUMBER(AF181:AK181),(IF(AF181:AK181&gt;=Parameters!$D$41,1,"")),""))),0) +
   IF(Parameters!$D$32,SUM(IF(ISNUMBER(AF181:AK181),(IF(AF181:AK181&gt;=Parameters!$D$41,1,"")),"")),0) +
   IF(Parameters!$D$33,AVERAGE(IF(ISNUMBER(AF181:AK181),AF181:AK181)),0) +
   IF(Parameters!$D$34,IF(OR(IF(ISNUMBER(AF181:AK181),AF181:AK181)=0),0,GEOMEAN(IF(ISNUMBER(AF181:AK181),AF181:AK181))),0)</f>
        <v>2.5</v>
      </c>
      <c r="N181" s="23">
        <f t="shared" ca="1" si="16"/>
        <v>2.5</v>
      </c>
      <c r="O181" s="116" t="str">
        <f t="shared" si="17"/>
        <v>!</v>
      </c>
      <c r="P181" s="24"/>
      <c r="Q181" s="49"/>
      <c r="R181" s="25">
        <f ca="1">IFERROR(INDEX(Health!$G$8:$G$225,MATCH($C181,_xlfn.ANCHORARRAY(Health!$C$8),0)),NA())</f>
        <v>0</v>
      </c>
      <c r="S181" s="25">
        <f ca="1">IFERROR(INDEX(Food!$G$8:$G$225,MATCH($C181,_xlfn.ANCHORARRAY(Food!$C$8),0)),NA())</f>
        <v>10</v>
      </c>
      <c r="T181" s="25">
        <f ca="1">IFERROR(INDEX(Macro!$G$8:$G$225,MATCH($C181,_xlfn.ANCHORARRAY(Macro!$C$8),0)),NA())</f>
        <v>0.8484758793325593</v>
      </c>
      <c r="U181" s="25">
        <f ca="1">IFERROR(INDEX(Socioeconomic!$G$8:$G$225,MATCH($C181,_xlfn.ANCHORARRAY(Socioeconomic!$C$8),0)),NA())</f>
        <v>8.2687984920955415</v>
      </c>
      <c r="V181" s="25">
        <f ca="1">IFERROR(INDEX('Natural Hazard'!$G$8:$G$225,MATCH($C181,_xlfn.ANCHORARRAY('Natural Hazard'!$C$8),0)),NA())</f>
        <v>9.9163165204290102</v>
      </c>
      <c r="W181" s="25">
        <f ca="1">IFERROR(INDEX(Conflict!$G$8:$G$225,MATCH($C181,_xlfn.ANCHORARRAY(Conflict!$C$8),0)),NA())</f>
        <v>8.9960986257938718</v>
      </c>
      <c r="X181" s="50"/>
      <c r="Y181" s="25">
        <f ca="1">IFERROR(INDEX(Health!$H$8:$H$225,MATCH($C181,_xlfn.ANCHORARRAY(Health!$C$8),0)),NA())</f>
        <v>10</v>
      </c>
      <c r="Z181" s="25">
        <f ca="1">IFERROR(INDEX(Food!$H$8:$H$225,MATCH($C181,_xlfn.ANCHORARRAY(Food!$C$8),0)),NA())</f>
        <v>10</v>
      </c>
      <c r="AA181" s="25">
        <f ca="1">IFERROR(INDEX(Macro!$H$8:$H$225,MATCH($C181,_xlfn.ANCHORARRAY(Macro!$C$8),0)),NA())</f>
        <v>8.7537788096447304</v>
      </c>
      <c r="AB181" s="25">
        <f ca="1">IFERROR(INDEX(Socioeconomic!$H$8:$H$225,MATCH($C181,_xlfn.ANCHORARRAY(Socioeconomic!$C$8),0)),NA())</f>
        <v>10</v>
      </c>
      <c r="AC181" s="25">
        <f ca="1">IFERROR(INDEX('Natural Hazard'!$H$8:$H$225,MATCH($C181,_xlfn.ANCHORARRAY('Natural Hazard'!$C$8),0)),NA())</f>
        <v>9.8333333333333304</v>
      </c>
      <c r="AD181" s="25">
        <f ca="1">IFERROR(INDEX(Conflict!$H$8:$H$225,MATCH($C181,_xlfn.ANCHORARRAY(Conflict!$C$8),0)),NA())</f>
        <v>10</v>
      </c>
      <c r="AE181" s="50"/>
      <c r="AF181" s="25">
        <f ca="1">IFERROR(INDEX(Health!$I$8:$I$225,MATCH($C181,_xlfn.ANCHORARRAY(Health!$C$8),0)),NA())</f>
        <v>0</v>
      </c>
      <c r="AG181" s="25">
        <f ca="1">IFERROR(INDEX(Food!$I$8:$I$225,MATCH($C181,_xlfn.ANCHORARRAY(Food!$C$8),0)),NA())</f>
        <v>10</v>
      </c>
      <c r="AH181" s="25">
        <f ca="1">IFERROR(INDEX(Macro!$I$8:$I$225,MATCH($C181,_xlfn.ANCHORARRAY(Macro!$C$8),0)),NA())</f>
        <v>8.2240062659108604E-2</v>
      </c>
      <c r="AI181" s="25">
        <f ca="1">IFERROR(INDEX(Socioeconomic!$I$8:$I$225,MATCH($C181,_xlfn.ANCHORARRAY(Socioeconomic!$C$8),0)),NA())</f>
        <v>6.8373028502881503</v>
      </c>
      <c r="AJ181" s="25">
        <f ca="1">IFERROR(INDEX('Natural Hazard'!$I$8:$I$225,MATCH($C181,_xlfn.ANCHORARRAY('Natural Hazard'!$C$8),0)),NA())</f>
        <v>10</v>
      </c>
      <c r="AK181" s="25">
        <f ca="1">IFERROR(INDEX(Conflict!$I$8:$I$225,MATCH($C181,_xlfn.ANCHORARRAY(Conflict!$C$8),0)),NA())</f>
        <v>8.0929790485010393</v>
      </c>
      <c r="AL181" s="49"/>
      <c r="AM181" s="25">
        <f>IFERROR(INDEX('Data Reliability'!$G$6:$G$409,MATCH($C181,'Data Reliability'!$E$6:$E$409,0)),NA())</f>
        <v>0.16666666666666699</v>
      </c>
      <c r="AN181" s="25">
        <f>IFERROR(INDEX('Data Reliability'!$H$6:$H$409,MATCH($C181,'Data Reliability'!$E$6:$E$409,0)),NA())</f>
        <v>0.44722222222222202</v>
      </c>
    </row>
    <row r="182" spans="2:40" x14ac:dyDescent="0.2">
      <c r="B182" s="28" t="s">
        <v>300</v>
      </c>
      <c r="C182" s="28" t="s">
        <v>301</v>
      </c>
      <c r="D182" s="28" t="s">
        <v>433</v>
      </c>
      <c r="E182" s="28" t="s">
        <v>430</v>
      </c>
      <c r="F182" s="206">
        <f ca="1">MATCH($C182,_xlfn.ANCHORARRAY(Health!$C$8),0)</f>
        <v>177</v>
      </c>
      <c r="G182" s="22" cm="1">
        <f t="array" aca="1" ref="G182" ca="1">IF(Parameters!$D$31, SUM(IF(ISNUMBER(R182:W182),(IF(R182:W182&gt;=Parameters!$D$37,1,"")),""))+0.5*(SUM(IF(ISNUMBER(R182:W182),(IF(R182:W182&gt;=Parameters!$D$38,1,"")),""))-SUM(IF(ISNUMBER(R182:W182),(IF(R182:W182&gt;=Parameters!$D$37,1,"")),""))),0) +
   IF(Parameters!$D$32,SUM(IF(ISNUMBER(R182:W182),(IF(R182:W182&gt;=Parameters!$D$41,1,"")),"")),0) +
   IF(Parameters!$D$33,AVERAGE(IF(ISNUMBER(R182:W182),R182:W182)),0) +
   IF(Parameters!$D$34,IF(OR(IF(ISNUMBER(R182:W182),R182:W182)=0),0,GEOMEAN(IF(ISNUMBER(R182:W182),R182:W182))),0)</f>
        <v>0.5</v>
      </c>
      <c r="H182" s="23">
        <f t="shared" ca="1" si="12"/>
        <v>0.5</v>
      </c>
      <c r="I182" s="116" t="str">
        <f t="shared" si="13"/>
        <v/>
      </c>
      <c r="J182" s="22" cm="1">
        <f t="array" aca="1" ref="J182" ca="1">IF(Parameters!$D$31, SUM(IF(ISNUMBER(Y182:AD182),(IF(Y182:AD182&gt;=Parameters!$D$41,1,"")),""))+0.5*(SUM(IF(ISNUMBER(Y182:AD182),(IF(Y182:AD182&gt;=Parameters!$D$42,1,"")),""))-SUM(IF(ISNUMBER(Y182:AD182),(IF(Y182:AD182&gt;=Parameters!$D$41,1,"")),""))),0) +
   IF(Parameters!$D$32,SUM(IF(ISNUMBER(Y182:AD182),(IF(Y182:AD182&gt;=Parameters!$D$41,1,"")),"")),0) +
   IF(Parameters!$D$33,AVERAGE(IF(ISNUMBER(Y182:AD182),Y182:AD182)),0) +
   IF(Parameters!$D$34,IF(OR(IF(ISNUMBER(Y182:AD182),Y182:AD182)=0),0,GEOMEAN(IF(ISNUMBER(Y182:AD182),Y182:AD182))),0)</f>
        <v>0</v>
      </c>
      <c r="K182" s="23">
        <f t="shared" ca="1" si="14"/>
        <v>0</v>
      </c>
      <c r="L182" s="116" t="str">
        <f t="shared" si="15"/>
        <v/>
      </c>
      <c r="M182" s="21" cm="1">
        <f t="array" aca="1" ref="M182" ca="1">IF(Parameters!$D$31, SUM(IF(ISNUMBER(AF182:AK182),(IF(AF182:AK182&gt;=Parameters!$D$41,1,"")),""))+0.5*(SUM(IF(ISNUMBER(AF182:AK182),(IF(AF182:AK182&gt;=Parameters!$D$42,1,"")),""))-SUM(IF(ISNUMBER(AF182:AK182),(IF(AF182:AK182&gt;=Parameters!$D$41,1,"")),""))),0) +
   IF(Parameters!$D$32,SUM(IF(ISNUMBER(AF182:AK182),(IF(AF182:AK182&gt;=Parameters!$D$41,1,"")),"")),0) +
   IF(Parameters!$D$33,AVERAGE(IF(ISNUMBER(AF182:AK182),AF182:AK182)),0) +
   IF(Parameters!$D$34,IF(OR(IF(ISNUMBER(AF182:AK182),AF182:AK182)=0),0,GEOMEAN(IF(ISNUMBER(AF182:AK182),AF182:AK182))),0)</f>
        <v>1.5</v>
      </c>
      <c r="N182" s="23">
        <f t="shared" ca="1" si="16"/>
        <v>1.5</v>
      </c>
      <c r="O182" s="116" t="str">
        <f t="shared" si="17"/>
        <v>!</v>
      </c>
      <c r="P182" s="24"/>
      <c r="Q182" s="49"/>
      <c r="R182" s="25">
        <f ca="1">IFERROR(INDEX(Health!$G$8:$G$225,MATCH($C182,_xlfn.ANCHORARRAY(Health!$C$8),0)),NA())</f>
        <v>0</v>
      </c>
      <c r="S182" s="25">
        <f ca="1">IFERROR(INDEX(Food!$G$8:$G$225,MATCH($C182,_xlfn.ANCHORARRAY(Food!$C$8),0)),NA())</f>
        <v>0</v>
      </c>
      <c r="T182" s="25">
        <f ca="1">IFERROR(INDEX(Macro!$G$8:$G$225,MATCH($C182,_xlfn.ANCHORARRAY(Macro!$C$8),0)),NA())</f>
        <v>6.1532388405792</v>
      </c>
      <c r="U182" s="25">
        <f ca="1">IFERROR(INDEX(Socioeconomic!$G$8:$G$225,MATCH($C182,_xlfn.ANCHORARRAY(Socioeconomic!$C$8),0)),NA())</f>
        <v>4.780914437337568</v>
      </c>
      <c r="V182" s="25">
        <f ca="1">IFERROR(INDEX('Natural Hazard'!$G$8:$G$225,MATCH($C182,_xlfn.ANCHORARRAY('Natural Hazard'!$C$8),0)),NA())</f>
        <v>0</v>
      </c>
      <c r="W182" s="25">
        <f ca="1">IFERROR(INDEX(Conflict!$G$8:$G$225,MATCH($C182,_xlfn.ANCHORARRAY(Conflict!$C$8),0)),NA())</f>
        <v>2.9724817083522832</v>
      </c>
      <c r="X182" s="50"/>
      <c r="Y182" s="25">
        <f ca="1">IFERROR(INDEX(Health!$H$8:$H$225,MATCH($C182,_xlfn.ANCHORARRAY(Health!$C$8),0)),NA())</f>
        <v>3.0553935860058301</v>
      </c>
      <c r="Z182" s="25">
        <f ca="1">IFERROR(INDEX(Food!$H$8:$H$225,MATCH($C182,_xlfn.ANCHORARRAY(Food!$C$8),0)),NA())</f>
        <v>4.8291835552981999</v>
      </c>
      <c r="AA182" s="25">
        <f ca="1">IFERROR(INDEX(Macro!$H$8:$H$225,MATCH($C182,_xlfn.ANCHORARRAY(Macro!$C$8),0)),NA())</f>
        <v>4.9810152603448703</v>
      </c>
      <c r="AB182" s="25">
        <f ca="1">IFERROR(INDEX(Socioeconomic!$H$8:$H$225,MATCH($C182,_xlfn.ANCHORARRAY(Socioeconomic!$C$8),0)),NA())</f>
        <v>2.2857142857142798</v>
      </c>
      <c r="AC182" s="25">
        <f ca="1">IFERROR(INDEX('Natural Hazard'!$H$8:$H$225,MATCH($C182,_xlfn.ANCHORARRAY('Natural Hazard'!$C$8),0)),NA())</f>
        <v>5.6666666666666599</v>
      </c>
      <c r="AD182" s="25">
        <f ca="1">IFERROR(INDEX(Conflict!$H$8:$H$225,MATCH($C182,_xlfn.ANCHORARRAY(Conflict!$C$8),0)),NA())</f>
        <v>1.3494443464455801</v>
      </c>
      <c r="AE182" s="50"/>
      <c r="AF182" s="25">
        <f ca="1">IFERROR(INDEX(Health!$I$8:$I$225,MATCH($C182,_xlfn.ANCHORARRAY(Health!$C$8),0)),NA())</f>
        <v>0</v>
      </c>
      <c r="AG182" s="25" t="e">
        <f ca="1">IFERROR(INDEX(Food!$I$8:$I$225,MATCH($C182,_xlfn.ANCHORARRAY(Food!$C$8),0)),NA())</f>
        <v>#N/A</v>
      </c>
      <c r="AH182" s="25">
        <f ca="1">IFERROR(INDEX(Macro!$I$8:$I$225,MATCH($C182,_xlfn.ANCHORARRAY(Macro!$C$8),0)),NA())</f>
        <v>7.6013315057763897</v>
      </c>
      <c r="AI182" s="25">
        <f ca="1">IFERROR(INDEX(Socioeconomic!$I$8:$I$225,MATCH($C182,_xlfn.ANCHORARRAY(Socioeconomic!$C$8),0)),NA())</f>
        <v>10</v>
      </c>
      <c r="AJ182" s="25">
        <f ca="1">IFERROR(INDEX('Natural Hazard'!$I$8:$I$225,MATCH($C182,_xlfn.ANCHORARRAY('Natural Hazard'!$C$8),0)),NA())</f>
        <v>0</v>
      </c>
      <c r="AK182" s="25">
        <f ca="1">IFERROR(INDEX(Conflict!$I$8:$I$225,MATCH($C182,_xlfn.ANCHORARRAY(Conflict!$C$8),0)),NA())</f>
        <v>6.5476190476190403</v>
      </c>
      <c r="AL182" s="49"/>
      <c r="AM182" s="25">
        <f>IFERROR(INDEX('Data Reliability'!$G$6:$G$409,MATCH($C182,'Data Reliability'!$E$6:$E$409,0)),NA())</f>
        <v>8.3333333333333301E-2</v>
      </c>
      <c r="AN182" s="25">
        <f>IFERROR(INDEX('Data Reliability'!$H$6:$H$409,MATCH($C182,'Data Reliability'!$E$6:$E$409,0)),NA())</f>
        <v>0.55000000000000004</v>
      </c>
    </row>
    <row r="183" spans="2:40" x14ac:dyDescent="0.2">
      <c r="B183" s="28" t="s">
        <v>302</v>
      </c>
      <c r="C183" s="28" t="s">
        <v>303</v>
      </c>
      <c r="D183" s="28" t="s">
        <v>432</v>
      </c>
      <c r="E183" s="28" t="s">
        <v>429</v>
      </c>
      <c r="F183" s="206">
        <f ca="1">MATCH($C183,_xlfn.ANCHORARRAY(Health!$C$8),0)</f>
        <v>178</v>
      </c>
      <c r="G183" s="22" cm="1">
        <f t="array" aca="1" ref="G183" ca="1">IF(Parameters!$D$31, SUM(IF(ISNUMBER(R183:W183),(IF(R183:W183&gt;=Parameters!$D$37,1,"")),""))+0.5*(SUM(IF(ISNUMBER(R183:W183),(IF(R183:W183&gt;=Parameters!$D$38,1,"")),""))-SUM(IF(ISNUMBER(R183:W183),(IF(R183:W183&gt;=Parameters!$D$37,1,"")),""))),0) +
   IF(Parameters!$D$32,SUM(IF(ISNUMBER(R183:W183),(IF(R183:W183&gt;=Parameters!$D$41,1,"")),"")),0) +
   IF(Parameters!$D$33,AVERAGE(IF(ISNUMBER(R183:W183),R183:W183)),0) +
   IF(Parameters!$D$34,IF(OR(IF(ISNUMBER(R183:W183),R183:W183)=0),0,GEOMEAN(IF(ISNUMBER(R183:W183),R183:W183))),0)</f>
        <v>4</v>
      </c>
      <c r="H183" s="23">
        <f t="shared" ca="1" si="12"/>
        <v>4</v>
      </c>
      <c r="I183" s="116" t="str">
        <f t="shared" si="13"/>
        <v>!</v>
      </c>
      <c r="J183" s="22" cm="1">
        <f t="array" aca="1" ref="J183" ca="1">IF(Parameters!$D$31, SUM(IF(ISNUMBER(Y183:AD183),(IF(Y183:AD183&gt;=Parameters!$D$41,1,"")),""))+0.5*(SUM(IF(ISNUMBER(Y183:AD183),(IF(Y183:AD183&gt;=Parameters!$D$42,1,"")),""))-SUM(IF(ISNUMBER(Y183:AD183),(IF(Y183:AD183&gt;=Parameters!$D$41,1,"")),""))),0) +
   IF(Parameters!$D$32,SUM(IF(ISNUMBER(Y183:AD183),(IF(Y183:AD183&gt;=Parameters!$D$41,1,"")),"")),0) +
   IF(Parameters!$D$33,AVERAGE(IF(ISNUMBER(Y183:AD183),Y183:AD183)),0) +
   IF(Parameters!$D$34,IF(OR(IF(ISNUMBER(Y183:AD183),Y183:AD183)=0),0,GEOMEAN(IF(ISNUMBER(Y183:AD183),Y183:AD183))),0)</f>
        <v>3.5</v>
      </c>
      <c r="K183" s="23">
        <f t="shared" ca="1" si="14"/>
        <v>3.5</v>
      </c>
      <c r="L183" s="116" t="str">
        <f t="shared" si="15"/>
        <v/>
      </c>
      <c r="M183" s="21" cm="1">
        <f t="array" aca="1" ref="M183" ca="1">IF(Parameters!$D$31, SUM(IF(ISNUMBER(AF183:AK183),(IF(AF183:AK183&gt;=Parameters!$D$41,1,"")),""))+0.5*(SUM(IF(ISNUMBER(AF183:AK183),(IF(AF183:AK183&gt;=Parameters!$D$42,1,"")),""))-SUM(IF(ISNUMBER(AF183:AK183),(IF(AF183:AK183&gt;=Parameters!$D$41,1,"")),""))),0) +
   IF(Parameters!$D$32,SUM(IF(ISNUMBER(AF183:AK183),(IF(AF183:AK183&gt;=Parameters!$D$41,1,"")),"")),0) +
   IF(Parameters!$D$33,AVERAGE(IF(ISNUMBER(AF183:AK183),AF183:AK183)),0) +
   IF(Parameters!$D$34,IF(OR(IF(ISNUMBER(AF183:AK183),AF183:AK183)=0),0,GEOMEAN(IF(ISNUMBER(AF183:AK183),AF183:AK183))),0)</f>
        <v>4</v>
      </c>
      <c r="N183" s="23">
        <f t="shared" ca="1" si="16"/>
        <v>4</v>
      </c>
      <c r="O183" s="116" t="str">
        <f t="shared" si="17"/>
        <v>!</v>
      </c>
      <c r="P183" s="24"/>
      <c r="Q183" s="49"/>
      <c r="R183" s="25">
        <f ca="1">IFERROR(INDEX(Health!$G$8:$G$225,MATCH($C183,_xlfn.ANCHORARRAY(Health!$C$8),0)),NA())</f>
        <v>9.9824919620601094</v>
      </c>
      <c r="S183" s="25">
        <f ca="1">IFERROR(INDEX(Food!$G$8:$G$225,MATCH($C183,_xlfn.ANCHORARRAY(Food!$C$8),0)),NA())</f>
        <v>10</v>
      </c>
      <c r="T183" s="25" t="e">
        <f ca="1">IFERROR(INDEX(Macro!$G$8:$G$225,MATCH($C183,_xlfn.ANCHORARRAY(Macro!$C$8),0)),NA())</f>
        <v>#N/A</v>
      </c>
      <c r="U183" s="25">
        <f ca="1">IFERROR(INDEX(Socioeconomic!$G$8:$G$225,MATCH($C183,_xlfn.ANCHORARRAY(Socioeconomic!$C$8),0)),NA())</f>
        <v>10</v>
      </c>
      <c r="V183" s="25">
        <f ca="1">IFERROR(INDEX('Natural Hazard'!$G$8:$G$225,MATCH($C183,_xlfn.ANCHORARRAY('Natural Hazard'!$C$8),0)),NA())</f>
        <v>7.1879528842826037</v>
      </c>
      <c r="W183" s="25">
        <f ca="1">IFERROR(INDEX(Conflict!$G$8:$G$225,MATCH($C183,_xlfn.ANCHORARRAY(Conflict!$C$8),0)),NA())</f>
        <v>0</v>
      </c>
      <c r="X183" s="50"/>
      <c r="Y183" s="25">
        <f ca="1">IFERROR(INDEX(Health!$H$8:$H$225,MATCH($C183,_xlfn.ANCHORARRAY(Health!$C$8),0)),NA())</f>
        <v>9.9650145772594705</v>
      </c>
      <c r="Z183" s="25">
        <f ca="1">IFERROR(INDEX(Food!$H$8:$H$225,MATCH($C183,_xlfn.ANCHORARRAY(Food!$C$8),0)),NA())</f>
        <v>10</v>
      </c>
      <c r="AA183" s="25" t="e">
        <f ca="1">IFERROR(INDEX(Macro!$H$8:$H$225,MATCH($C183,_xlfn.ANCHORARRAY(Macro!$C$8),0)),NA())</f>
        <v>#N/A</v>
      </c>
      <c r="AB183" s="25">
        <f ca="1">IFERROR(INDEX(Socioeconomic!$H$8:$H$225,MATCH($C183,_xlfn.ANCHORARRAY(Socioeconomic!$C$8),0)),NA())</f>
        <v>10</v>
      </c>
      <c r="AC183" s="25">
        <f ca="1">IFERROR(INDEX('Natural Hazard'!$H$8:$H$225,MATCH($C183,_xlfn.ANCHORARRAY('Natural Hazard'!$C$8),0)),NA())</f>
        <v>5.1666666666666599</v>
      </c>
      <c r="AD183" s="25">
        <f ca="1">IFERROR(INDEX(Conflict!$H$8:$H$225,MATCH($C183,_xlfn.ANCHORARRAY(Conflict!$C$8),0)),NA())</f>
        <v>10</v>
      </c>
      <c r="AE183" s="50"/>
      <c r="AF183" s="25">
        <f ca="1">IFERROR(INDEX(Health!$I$8:$I$225,MATCH($C183,_xlfn.ANCHORARRAY(Health!$C$8),0)),NA())</f>
        <v>10</v>
      </c>
      <c r="AG183" s="25">
        <f ca="1">IFERROR(INDEX(Food!$I$8:$I$225,MATCH($C183,_xlfn.ANCHORARRAY(Food!$C$8),0)),NA())</f>
        <v>10</v>
      </c>
      <c r="AH183" s="25" t="e">
        <f ca="1">IFERROR(INDEX(Macro!$I$8:$I$225,MATCH($C183,_xlfn.ANCHORARRAY(Macro!$C$8),0)),NA())</f>
        <v>#N/A</v>
      </c>
      <c r="AI183" s="25">
        <f ca="1">IFERROR(INDEX(Socioeconomic!$I$8:$I$225,MATCH($C183,_xlfn.ANCHORARRAY(Socioeconomic!$C$8),0)),NA())</f>
        <v>10</v>
      </c>
      <c r="AJ183" s="25">
        <f ca="1">IFERROR(INDEX('Natural Hazard'!$I$8:$I$225,MATCH($C183,_xlfn.ANCHORARRAY('Natural Hazard'!$C$8),0)),NA())</f>
        <v>10</v>
      </c>
      <c r="AK183" s="25">
        <f ca="1">IFERROR(INDEX(Conflict!$I$8:$I$225,MATCH($C183,_xlfn.ANCHORARRAY(Conflict!$C$8),0)),NA())</f>
        <v>0</v>
      </c>
      <c r="AL183" s="49"/>
      <c r="AM183" s="25">
        <f>IFERROR(INDEX('Data Reliability'!$G$6:$G$409,MATCH($C183,'Data Reliability'!$E$6:$E$409,0)),NA())</f>
        <v>0.25</v>
      </c>
      <c r="AN183" s="25">
        <f>IFERROR(INDEX('Data Reliability'!$H$6:$H$409,MATCH($C183,'Data Reliability'!$E$6:$E$409,0)),NA())</f>
        <v>0.51388888888888895</v>
      </c>
    </row>
    <row r="184" spans="2:40" x14ac:dyDescent="0.2">
      <c r="B184" s="28" t="s">
        <v>776</v>
      </c>
      <c r="C184" s="28" t="s">
        <v>304</v>
      </c>
      <c r="D184" s="28" t="s">
        <v>432</v>
      </c>
      <c r="E184" s="28" t="s">
        <v>429</v>
      </c>
      <c r="F184" s="206">
        <f ca="1">MATCH($C184,_xlfn.ANCHORARRAY(Health!$C$8),0)</f>
        <v>179</v>
      </c>
      <c r="G184" s="22" cm="1">
        <f t="array" aca="1" ref="G184" ca="1">IF(Parameters!$D$31, SUM(IF(ISNUMBER(R184:W184),(IF(R184:W184&gt;=Parameters!$D$37,1,"")),""))+0.5*(SUM(IF(ISNUMBER(R184:W184),(IF(R184:W184&gt;=Parameters!$D$38,1,"")),""))-SUM(IF(ISNUMBER(R184:W184),(IF(R184:W184&gt;=Parameters!$D$37,1,"")),""))),0) +
   IF(Parameters!$D$32,SUM(IF(ISNUMBER(R184:W184),(IF(R184:W184&gt;=Parameters!$D$41,1,"")),"")),0) +
   IF(Parameters!$D$33,AVERAGE(IF(ISNUMBER(R184:W184),R184:W184)),0) +
   IF(Parameters!$D$34,IF(OR(IF(ISNUMBER(R184:W184),R184:W184)=0),0,GEOMEAN(IF(ISNUMBER(R184:W184),R184:W184))),0)</f>
        <v>0</v>
      </c>
      <c r="H184" s="23">
        <f t="shared" ca="1" si="12"/>
        <v>0</v>
      </c>
      <c r="I184" s="116" t="str">
        <f t="shared" si="13"/>
        <v>!</v>
      </c>
      <c r="J184" s="22" cm="1">
        <f t="array" aca="1" ref="J184" ca="1">IF(Parameters!$D$31, SUM(IF(ISNUMBER(Y184:AD184),(IF(Y184:AD184&gt;=Parameters!$D$41,1,"")),""))+0.5*(SUM(IF(ISNUMBER(Y184:AD184),(IF(Y184:AD184&gt;=Parameters!$D$42,1,"")),""))-SUM(IF(ISNUMBER(Y184:AD184),(IF(Y184:AD184&gt;=Parameters!$D$41,1,"")),""))),0) +
   IF(Parameters!$D$32,SUM(IF(ISNUMBER(Y184:AD184),(IF(Y184:AD184&gt;=Parameters!$D$41,1,"")),"")),0) +
   IF(Parameters!$D$33,AVERAGE(IF(ISNUMBER(Y184:AD184),Y184:AD184)),0) +
   IF(Parameters!$D$34,IF(OR(IF(ISNUMBER(Y184:AD184),Y184:AD184)=0),0,GEOMEAN(IF(ISNUMBER(Y184:AD184),Y184:AD184))),0)</f>
        <v>1.5</v>
      </c>
      <c r="K184" s="23">
        <f t="shared" ca="1" si="14"/>
        <v>1.5</v>
      </c>
      <c r="L184" s="116" t="str">
        <f t="shared" si="15"/>
        <v/>
      </c>
      <c r="M184" s="21" cm="1">
        <f t="array" aca="1" ref="M184" ca="1">IF(Parameters!$D$31, SUM(IF(ISNUMBER(AF184:AK184),(IF(AF184:AK184&gt;=Parameters!$D$41,1,"")),""))+0.5*(SUM(IF(ISNUMBER(AF184:AK184),(IF(AF184:AK184&gt;=Parameters!$D$42,1,"")),""))-SUM(IF(ISNUMBER(AF184:AK184),(IF(AF184:AK184&gt;=Parameters!$D$41,1,"")),""))),0) +
   IF(Parameters!$D$32,SUM(IF(ISNUMBER(AF184:AK184),(IF(AF184:AK184&gt;=Parameters!$D$41,1,"")),"")),0) +
   IF(Parameters!$D$33,AVERAGE(IF(ISNUMBER(AF184:AK184),AF184:AK184)),0) +
   IF(Parameters!$D$34,IF(OR(IF(ISNUMBER(AF184:AK184),AF184:AK184)=0),0,GEOMEAN(IF(ISNUMBER(AF184:AK184),AF184:AK184))),0)</f>
        <v>1</v>
      </c>
      <c r="N184" s="23">
        <f t="shared" ca="1" si="16"/>
        <v>1</v>
      </c>
      <c r="O184" s="116" t="str">
        <f t="shared" si="17"/>
        <v>!</v>
      </c>
      <c r="P184" s="24"/>
      <c r="Q184" s="49"/>
      <c r="R184" s="25">
        <f ca="1">IFERROR(INDEX(Health!$G$8:$G$225,MATCH($C184,_xlfn.ANCHORARRAY(Health!$C$8),0)),NA())</f>
        <v>0</v>
      </c>
      <c r="S184" s="25">
        <f ca="1">IFERROR(INDEX(Food!$G$8:$G$225,MATCH($C184,_xlfn.ANCHORARRAY(Food!$C$8),0)),NA())</f>
        <v>0</v>
      </c>
      <c r="T184" s="25">
        <f ca="1">IFERROR(INDEX(Macro!$G$8:$G$225,MATCH($C184,_xlfn.ANCHORARRAY(Macro!$C$8),0)),NA())</f>
        <v>0</v>
      </c>
      <c r="U184" s="25">
        <f ca="1">IFERROR(INDEX(Socioeconomic!$G$8:$G$225,MATCH($C184,_xlfn.ANCHORARRAY(Socioeconomic!$C$8),0)),NA())</f>
        <v>4.12124608235517</v>
      </c>
      <c r="V184" s="25">
        <f ca="1">IFERROR(INDEX('Natural Hazard'!$G$8:$G$225,MATCH($C184,_xlfn.ANCHORARRAY('Natural Hazard'!$C$8),0)),NA())</f>
        <v>0</v>
      </c>
      <c r="W184" s="25">
        <f ca="1">IFERROR(INDEX(Conflict!$G$8:$G$225,MATCH($C184,_xlfn.ANCHORARRAY(Conflict!$C$8),0)),NA())</f>
        <v>4.1789229981646949</v>
      </c>
      <c r="X184" s="50"/>
      <c r="Y184" s="25">
        <f ca="1">IFERROR(INDEX(Health!$H$8:$H$225,MATCH($C184,_xlfn.ANCHORARRAY(Health!$C$8),0)),NA())</f>
        <v>8.4198250728862902</v>
      </c>
      <c r="Z184" s="25">
        <f ca="1">IFERROR(INDEX(Food!$H$8:$H$225,MATCH($C184,_xlfn.ANCHORARRAY(Food!$C$8),0)),NA())</f>
        <v>8.20574162679425</v>
      </c>
      <c r="AA184" s="25">
        <f ca="1">IFERROR(INDEX(Macro!$H$8:$H$225,MATCH($C184,_xlfn.ANCHORARRAY(Macro!$C$8),0)),NA())</f>
        <v>6.0644755616822597</v>
      </c>
      <c r="AB184" s="25">
        <f ca="1">IFERROR(INDEX(Socioeconomic!$H$8:$H$225,MATCH($C184,_xlfn.ANCHORARRAY(Socioeconomic!$C$8),0)),NA())</f>
        <v>8</v>
      </c>
      <c r="AC184" s="25">
        <f ca="1">IFERROR(INDEX('Natural Hazard'!$H$8:$H$225,MATCH($C184,_xlfn.ANCHORARRAY('Natural Hazard'!$C$8),0)),NA())</f>
        <v>0.5</v>
      </c>
      <c r="AD184" s="25">
        <f ca="1">IFERROR(INDEX(Conflict!$H$8:$H$225,MATCH($C184,_xlfn.ANCHORARRAY(Conflict!$C$8),0)),NA())</f>
        <v>1.7463397424589799</v>
      </c>
      <c r="AE184" s="50"/>
      <c r="AF184" s="25">
        <f ca="1">IFERROR(INDEX(Health!$I$8:$I$225,MATCH($C184,_xlfn.ANCHORARRAY(Health!$C$8),0)),NA())</f>
        <v>0</v>
      </c>
      <c r="AG184" s="25" t="e">
        <f ca="1">IFERROR(INDEX(Food!$I$8:$I$225,MATCH($C184,_xlfn.ANCHORARRAY(Food!$C$8),0)),NA())</f>
        <v>#N/A</v>
      </c>
      <c r="AH184" s="25">
        <f ca="1">IFERROR(INDEX(Macro!$I$8:$I$225,MATCH($C184,_xlfn.ANCHORARRAY(Macro!$C$8),0)),NA())</f>
        <v>0</v>
      </c>
      <c r="AI184" s="25">
        <f ca="1">IFERROR(INDEX(Socioeconomic!$I$8:$I$225,MATCH($C184,_xlfn.ANCHORARRAY(Socioeconomic!$C$8),0)),NA())</f>
        <v>2.1230836589159798</v>
      </c>
      <c r="AJ184" s="25">
        <f ca="1">IFERROR(INDEX('Natural Hazard'!$I$8:$I$225,MATCH($C184,_xlfn.ANCHORARRAY('Natural Hazard'!$C$8),0)),NA())</f>
        <v>0</v>
      </c>
      <c r="AK184" s="25">
        <f ca="1">IFERROR(INDEX(Conflict!$I$8:$I$225,MATCH($C184,_xlfn.ANCHORARRAY(Conflict!$C$8),0)),NA())</f>
        <v>10</v>
      </c>
      <c r="AL184" s="49"/>
      <c r="AM184" s="25">
        <f>IFERROR(INDEX('Data Reliability'!$G$6:$G$409,MATCH($C184,'Data Reliability'!$E$6:$E$409,0)),NA())</f>
        <v>0.16666666666666699</v>
      </c>
      <c r="AN184" s="25">
        <f>IFERROR(INDEX('Data Reliability'!$H$6:$H$409,MATCH($C184,'Data Reliability'!$E$6:$E$409,0)),NA())</f>
        <v>0.59166666666666701</v>
      </c>
    </row>
    <row r="185" spans="2:40" x14ac:dyDescent="0.2">
      <c r="B185" s="28" t="s">
        <v>305</v>
      </c>
      <c r="C185" s="28" t="s">
        <v>306</v>
      </c>
      <c r="D185" s="28" t="s">
        <v>435</v>
      </c>
      <c r="E185" s="28" t="s">
        <v>430</v>
      </c>
      <c r="F185" s="206">
        <f ca="1">MATCH($C185,_xlfn.ANCHORARRAY(Health!$C$8),0)</f>
        <v>180</v>
      </c>
      <c r="G185" s="22" cm="1">
        <f t="array" aca="1" ref="G185" ca="1">IF(Parameters!$D$31, SUM(IF(ISNUMBER(R185:W185),(IF(R185:W185&gt;=Parameters!$D$37,1,"")),""))+0.5*(SUM(IF(ISNUMBER(R185:W185),(IF(R185:W185&gt;=Parameters!$D$38,1,"")),""))-SUM(IF(ISNUMBER(R185:W185),(IF(R185:W185&gt;=Parameters!$D$37,1,"")),""))),0) +
   IF(Parameters!$D$32,SUM(IF(ISNUMBER(R185:W185),(IF(R185:W185&gt;=Parameters!$D$41,1,"")),"")),0) +
   IF(Parameters!$D$33,AVERAGE(IF(ISNUMBER(R185:W185),R185:W185)),0) +
   IF(Parameters!$D$34,IF(OR(IF(ISNUMBER(R185:W185),R185:W185)=0),0,GEOMEAN(IF(ISNUMBER(R185:W185),R185:W185))),0)</f>
        <v>1</v>
      </c>
      <c r="H185" s="23">
        <f t="shared" ca="1" si="12"/>
        <v>1</v>
      </c>
      <c r="I185" s="116" t="str">
        <f t="shared" si="13"/>
        <v>!</v>
      </c>
      <c r="J185" s="22" cm="1">
        <f t="array" aca="1" ref="J185" ca="1">IF(Parameters!$D$31, SUM(IF(ISNUMBER(Y185:AD185),(IF(Y185:AD185&gt;=Parameters!$D$41,1,"")),""))+0.5*(SUM(IF(ISNUMBER(Y185:AD185),(IF(Y185:AD185&gt;=Parameters!$D$42,1,"")),""))-SUM(IF(ISNUMBER(Y185:AD185),(IF(Y185:AD185&gt;=Parameters!$D$41,1,"")),""))),0) +
   IF(Parameters!$D$32,SUM(IF(ISNUMBER(Y185:AD185),(IF(Y185:AD185&gt;=Parameters!$D$41,1,"")),"")),0) +
   IF(Parameters!$D$33,AVERAGE(IF(ISNUMBER(Y185:AD185),Y185:AD185)),0) +
   IF(Parameters!$D$34,IF(OR(IF(ISNUMBER(Y185:AD185),Y185:AD185)=0),0,GEOMEAN(IF(ISNUMBER(Y185:AD185),Y185:AD185))),0)</f>
        <v>0.5</v>
      </c>
      <c r="K185" s="23">
        <f t="shared" ca="1" si="14"/>
        <v>0.5</v>
      </c>
      <c r="L185" s="116" t="str">
        <f t="shared" si="15"/>
        <v/>
      </c>
      <c r="M185" s="21" cm="1">
        <f t="array" aca="1" ref="M185" ca="1">IF(Parameters!$D$31, SUM(IF(ISNUMBER(AF185:AK185),(IF(AF185:AK185&gt;=Parameters!$D$41,1,"")),""))+0.5*(SUM(IF(ISNUMBER(AF185:AK185),(IF(AF185:AK185&gt;=Parameters!$D$42,1,"")),""))-SUM(IF(ISNUMBER(AF185:AK185),(IF(AF185:AK185&gt;=Parameters!$D$41,1,"")),""))),0) +
   IF(Parameters!$D$32,SUM(IF(ISNUMBER(AF185:AK185),(IF(AF185:AK185&gt;=Parameters!$D$41,1,"")),"")),0) +
   IF(Parameters!$D$33,AVERAGE(IF(ISNUMBER(AF185:AK185),AF185:AK185)),0) +
   IF(Parameters!$D$34,IF(OR(IF(ISNUMBER(AF185:AK185),AF185:AK185)=0),0,GEOMEAN(IF(ISNUMBER(AF185:AK185),AF185:AK185))),0)</f>
        <v>1</v>
      </c>
      <c r="N185" s="23">
        <f t="shared" ca="1" si="16"/>
        <v>1</v>
      </c>
      <c r="O185" s="116" t="str">
        <f t="shared" si="17"/>
        <v>!</v>
      </c>
      <c r="P185" s="24"/>
      <c r="Q185" s="49"/>
      <c r="R185" s="25">
        <f ca="1">IFERROR(INDEX(Health!$G$8:$G$225,MATCH($C185,_xlfn.ANCHORARRAY(Health!$C$8),0)),NA())</f>
        <v>0</v>
      </c>
      <c r="S185" s="25">
        <f ca="1">IFERROR(INDEX(Food!$G$8:$G$225,MATCH($C185,_xlfn.ANCHORARRAY(Food!$C$8),0)),NA())</f>
        <v>0</v>
      </c>
      <c r="T185" s="25">
        <f ca="1">IFERROR(INDEX(Macro!$G$8:$G$225,MATCH($C185,_xlfn.ANCHORARRAY(Macro!$C$8),0)),NA())</f>
        <v>4.4879155260811405</v>
      </c>
      <c r="U185" s="25">
        <f ca="1">IFERROR(INDEX(Socioeconomic!$G$8:$G$225,MATCH($C185,_xlfn.ANCHORARRAY(Socioeconomic!$C$8),0)),NA())</f>
        <v>1.6278820596099552</v>
      </c>
      <c r="V185" s="25">
        <f ca="1">IFERROR(INDEX('Natural Hazard'!$G$8:$G$225,MATCH($C185,_xlfn.ANCHORARRAY('Natural Hazard'!$C$8),0)),NA())</f>
        <v>7.0710678118654755</v>
      </c>
      <c r="W185" s="25">
        <f ca="1">IFERROR(INDEX(Conflict!$G$8:$G$225,MATCH($C185,_xlfn.ANCHORARRAY(Conflict!$C$8),0)),NA())</f>
        <v>0</v>
      </c>
      <c r="X185" s="50"/>
      <c r="Y185" s="25">
        <f ca="1">IFERROR(INDEX(Health!$H$8:$H$225,MATCH($C185,_xlfn.ANCHORARRAY(Health!$C$8),0)),NA())</f>
        <v>5.9708454810495599</v>
      </c>
      <c r="Z185" s="25">
        <f ca="1">IFERROR(INDEX(Food!$H$8:$H$225,MATCH($C185,_xlfn.ANCHORARRAY(Food!$C$8),0)),NA())</f>
        <v>5.5263157894736796</v>
      </c>
      <c r="AA185" s="25">
        <f ca="1">IFERROR(INDEX(Macro!$H$8:$H$225,MATCH($C185,_xlfn.ANCHORARRAY(Macro!$C$8),0)),NA())</f>
        <v>7.4429853200802896</v>
      </c>
      <c r="AB185" s="25">
        <f ca="1">IFERROR(INDEX(Socioeconomic!$H$8:$H$225,MATCH($C185,_xlfn.ANCHORARRAY(Socioeconomic!$C$8),0)),NA())</f>
        <v>5</v>
      </c>
      <c r="AC185" s="25">
        <f ca="1">IFERROR(INDEX('Natural Hazard'!$H$8:$H$225,MATCH($C185,_xlfn.ANCHORARRAY('Natural Hazard'!$C$8),0)),NA())</f>
        <v>5</v>
      </c>
      <c r="AD185" s="25">
        <f ca="1">IFERROR(INDEX(Conflict!$H$8:$H$225,MATCH($C185,_xlfn.ANCHORARRAY(Conflict!$C$8),0)),NA())</f>
        <v>0</v>
      </c>
      <c r="AE185" s="50"/>
      <c r="AF185" s="25">
        <f ca="1">IFERROR(INDEX(Health!$I$8:$I$225,MATCH($C185,_xlfn.ANCHORARRAY(Health!$C$8),0)),NA())</f>
        <v>0</v>
      </c>
      <c r="AG185" s="25" t="e">
        <f ca="1">IFERROR(INDEX(Food!$I$8:$I$225,MATCH($C185,_xlfn.ANCHORARRAY(Food!$C$8),0)),NA())</f>
        <v>#N/A</v>
      </c>
      <c r="AH185" s="25">
        <f ca="1">IFERROR(INDEX(Macro!$I$8:$I$225,MATCH($C185,_xlfn.ANCHORARRAY(Macro!$C$8),0)),NA())</f>
        <v>2.7060896808302299</v>
      </c>
      <c r="AI185" s="25">
        <f ca="1">IFERROR(INDEX(Socioeconomic!$I$8:$I$225,MATCH($C185,_xlfn.ANCHORARRAY(Socioeconomic!$C$8),0)),NA())</f>
        <v>0.52999999999999003</v>
      </c>
      <c r="AJ185" s="25">
        <f ca="1">IFERROR(INDEX('Natural Hazard'!$I$8:$I$225,MATCH($C185,_xlfn.ANCHORARRAY('Natural Hazard'!$C$8),0)),NA())</f>
        <v>10</v>
      </c>
      <c r="AK185" s="25">
        <f ca="1">IFERROR(INDEX(Conflict!$I$8:$I$225,MATCH($C185,_xlfn.ANCHORARRAY(Conflict!$C$8),0)),NA())</f>
        <v>0</v>
      </c>
      <c r="AL185" s="49"/>
      <c r="AM185" s="25">
        <f>IFERROR(INDEX('Data Reliability'!$G$6:$G$409,MATCH($C185,'Data Reliability'!$E$6:$E$409,0)),NA())</f>
        <v>0.16666666666666699</v>
      </c>
      <c r="AN185" s="25">
        <f>IFERROR(INDEX('Data Reliability'!$H$6:$H$409,MATCH($C185,'Data Reliability'!$E$6:$E$409,0)),NA())</f>
        <v>0.55833333333333302</v>
      </c>
    </row>
    <row r="186" spans="2:40" x14ac:dyDescent="0.2">
      <c r="B186" s="28" t="s">
        <v>763</v>
      </c>
      <c r="C186" s="28" t="s">
        <v>307</v>
      </c>
      <c r="D186" s="28" t="s">
        <v>433</v>
      </c>
      <c r="E186" s="28" t="s">
        <v>409</v>
      </c>
      <c r="F186" s="206">
        <f ca="1">MATCH($C186,_xlfn.ANCHORARRAY(Health!$C$8),0)</f>
        <v>181</v>
      </c>
      <c r="G186" s="22" cm="1">
        <f t="array" aca="1" ref="G186" ca="1">IF(Parameters!$D$31, SUM(IF(ISNUMBER(R186:W186),(IF(R186:W186&gt;=Parameters!$D$37,1,"")),""))+0.5*(SUM(IF(ISNUMBER(R186:W186),(IF(R186:W186&gt;=Parameters!$D$38,1,"")),""))-SUM(IF(ISNUMBER(R186:W186),(IF(R186:W186&gt;=Parameters!$D$37,1,"")),""))),0) +
   IF(Parameters!$D$32,SUM(IF(ISNUMBER(R186:W186),(IF(R186:W186&gt;=Parameters!$D$41,1,"")),"")),0) +
   IF(Parameters!$D$33,AVERAGE(IF(ISNUMBER(R186:W186),R186:W186)),0) +
   IF(Parameters!$D$34,IF(OR(IF(ISNUMBER(R186:W186),R186:W186)=0),0,GEOMEAN(IF(ISNUMBER(R186:W186),R186:W186))),0)</f>
        <v>0</v>
      </c>
      <c r="H186" s="23">
        <f t="shared" ca="1" si="12"/>
        <v>0</v>
      </c>
      <c r="I186" s="116" t="str">
        <f t="shared" si="13"/>
        <v>!</v>
      </c>
      <c r="J186" s="22" cm="1">
        <f t="array" aca="1" ref="J186" ca="1">IF(Parameters!$D$31, SUM(IF(ISNUMBER(Y186:AD186),(IF(Y186:AD186&gt;=Parameters!$D$41,1,"")),""))+0.5*(SUM(IF(ISNUMBER(Y186:AD186),(IF(Y186:AD186&gt;=Parameters!$D$42,1,"")),""))-SUM(IF(ISNUMBER(Y186:AD186),(IF(Y186:AD186&gt;=Parameters!$D$41,1,"")),""))),0) +
   IF(Parameters!$D$32,SUM(IF(ISNUMBER(Y186:AD186),(IF(Y186:AD186&gt;=Parameters!$D$41,1,"")),"")),0) +
   IF(Parameters!$D$33,AVERAGE(IF(ISNUMBER(Y186:AD186),Y186:AD186)),0) +
   IF(Parameters!$D$34,IF(OR(IF(ISNUMBER(Y186:AD186),Y186:AD186)=0),0,GEOMEAN(IF(ISNUMBER(Y186:AD186),Y186:AD186))),0)</f>
        <v>0</v>
      </c>
      <c r="K186" s="23">
        <f t="shared" ca="1" si="14"/>
        <v>0</v>
      </c>
      <c r="L186" s="116" t="str">
        <f t="shared" si="15"/>
        <v/>
      </c>
      <c r="M186" s="21" cm="1">
        <f t="array" aca="1" ref="M186" ca="1">IF(Parameters!$D$31, SUM(IF(ISNUMBER(AF186:AK186),(IF(AF186:AK186&gt;=Parameters!$D$41,1,"")),""))+0.5*(SUM(IF(ISNUMBER(AF186:AK186),(IF(AF186:AK186&gt;=Parameters!$D$42,1,"")),""))-SUM(IF(ISNUMBER(AF186:AK186),(IF(AF186:AK186&gt;=Parameters!$D$41,1,"")),""))),0) +
   IF(Parameters!$D$32,SUM(IF(ISNUMBER(AF186:AK186),(IF(AF186:AK186&gt;=Parameters!$D$41,1,"")),"")),0) +
   IF(Parameters!$D$33,AVERAGE(IF(ISNUMBER(AF186:AK186),AF186:AK186)),0) +
   IF(Parameters!$D$34,IF(OR(IF(ISNUMBER(AF186:AK186),AF186:AK186)=0),0,GEOMEAN(IF(ISNUMBER(AF186:AK186),AF186:AK186))),0)</f>
        <v>0</v>
      </c>
      <c r="N186" s="23">
        <f t="shared" ca="1" si="16"/>
        <v>0</v>
      </c>
      <c r="O186" s="116" t="str">
        <f t="shared" si="17"/>
        <v>!</v>
      </c>
      <c r="P186" s="24"/>
      <c r="Q186" s="49"/>
      <c r="R186" s="25">
        <f ca="1">IFERROR(INDEX(Health!$G$8:$G$225,MATCH($C186,_xlfn.ANCHORARRAY(Health!$C$8),0)),NA())</f>
        <v>0</v>
      </c>
      <c r="S186" s="25">
        <f ca="1">IFERROR(INDEX(Food!$G$8:$G$225,MATCH($C186,_xlfn.ANCHORARRAY(Food!$C$8),0)),NA())</f>
        <v>0</v>
      </c>
      <c r="T186" s="25">
        <f ca="1">IFERROR(INDEX(Macro!$G$8:$G$225,MATCH($C186,_xlfn.ANCHORARRAY(Macro!$C$8),0)),NA())</f>
        <v>1.3453530578900172</v>
      </c>
      <c r="U186" s="25">
        <f ca="1">IFERROR(INDEX(Socioeconomic!$G$8:$G$225,MATCH($C186,_xlfn.ANCHORARRAY(Socioeconomic!$C$8),0)),NA())</f>
        <v>1.7008401285415149</v>
      </c>
      <c r="V186" s="25">
        <f ca="1">IFERROR(INDEX('Natural Hazard'!$G$8:$G$225,MATCH($C186,_xlfn.ANCHORARRAY('Natural Hazard'!$C$8),0)),NA())</f>
        <v>0</v>
      </c>
      <c r="W186" s="25">
        <f ca="1">IFERROR(INDEX(Conflict!$G$8:$G$225,MATCH($C186,_xlfn.ANCHORARRAY(Conflict!$C$8),0)),NA())</f>
        <v>0</v>
      </c>
      <c r="X186" s="50"/>
      <c r="Y186" s="25">
        <f ca="1">IFERROR(INDEX(Health!$H$8:$H$225,MATCH($C186,_xlfn.ANCHORARRAY(Health!$C$8),0)),NA())</f>
        <v>0.314868804664724</v>
      </c>
      <c r="Z186" s="25">
        <f ca="1">IFERROR(INDEX(Food!$H$8:$H$225,MATCH($C186,_xlfn.ANCHORARRAY(Food!$C$8),0)),NA())</f>
        <v>2.0208453966415698</v>
      </c>
      <c r="AA186" s="25">
        <f ca="1">IFERROR(INDEX(Macro!$H$8:$H$225,MATCH($C186,_xlfn.ANCHORARRAY(Macro!$C$8),0)),NA())</f>
        <v>3.0607753512781399</v>
      </c>
      <c r="AB186" s="25">
        <f ca="1">IFERROR(INDEX(Socioeconomic!$H$8:$H$225,MATCH($C186,_xlfn.ANCHORARRAY(Socioeconomic!$C$8),0)),NA())</f>
        <v>1.28571428571428</v>
      </c>
      <c r="AC186" s="25">
        <f ca="1">IFERROR(INDEX('Natural Hazard'!$H$8:$H$225,MATCH($C186,_xlfn.ANCHORARRAY('Natural Hazard'!$C$8),0)),NA())</f>
        <v>2.9999999999999898</v>
      </c>
      <c r="AD186" s="25">
        <f ca="1">IFERROR(INDEX(Conflict!$H$8:$H$225,MATCH($C186,_xlfn.ANCHORARRAY(Conflict!$C$8),0)),NA())</f>
        <v>0</v>
      </c>
      <c r="AE186" s="50"/>
      <c r="AF186" s="25">
        <f ca="1">IFERROR(INDEX(Health!$I$8:$I$225,MATCH($C186,_xlfn.ANCHORARRAY(Health!$C$8),0)),NA())</f>
        <v>0</v>
      </c>
      <c r="AG186" s="25" t="e">
        <f ca="1">IFERROR(INDEX(Food!$I$8:$I$225,MATCH($C186,_xlfn.ANCHORARRAY(Food!$C$8),0)),NA())</f>
        <v>#N/A</v>
      </c>
      <c r="AH186" s="25">
        <f ca="1">IFERROR(INDEX(Macro!$I$8:$I$225,MATCH($C186,_xlfn.ANCHORARRAY(Macro!$C$8),0)),NA())</f>
        <v>0.59134521245350402</v>
      </c>
      <c r="AI186" s="25">
        <f ca="1">IFERROR(INDEX(Socioeconomic!$I$8:$I$225,MATCH($C186,_xlfn.ANCHORARRAY(Socioeconomic!$C$8),0)),NA())</f>
        <v>2.2499999999999898</v>
      </c>
      <c r="AJ186" s="25">
        <f ca="1">IFERROR(INDEX('Natural Hazard'!$I$8:$I$225,MATCH($C186,_xlfn.ANCHORARRAY('Natural Hazard'!$C$8),0)),NA())</f>
        <v>0</v>
      </c>
      <c r="AK186" s="25">
        <f ca="1">IFERROR(INDEX(Conflict!$I$8:$I$225,MATCH($C186,_xlfn.ANCHORARRAY(Conflict!$C$8),0)),NA())</f>
        <v>1.78571428571428</v>
      </c>
      <c r="AL186" s="49"/>
      <c r="AM186" s="25">
        <f>IFERROR(INDEX('Data Reliability'!$G$6:$G$409,MATCH($C186,'Data Reliability'!$E$6:$E$409,0)),NA())</f>
        <v>8.3333333333333301E-2</v>
      </c>
      <c r="AN186" s="25">
        <f>IFERROR(INDEX('Data Reliability'!$H$6:$H$409,MATCH($C186,'Data Reliability'!$E$6:$E$409,0)),NA())</f>
        <v>0.625</v>
      </c>
    </row>
    <row r="187" spans="2:40" x14ac:dyDescent="0.2">
      <c r="B187" s="28" t="s">
        <v>308</v>
      </c>
      <c r="C187" s="28" t="s">
        <v>309</v>
      </c>
      <c r="D187" s="28" t="s">
        <v>433</v>
      </c>
      <c r="E187" s="28" t="s">
        <v>409</v>
      </c>
      <c r="F187" s="206">
        <f ca="1">MATCH($C187,_xlfn.ANCHORARRAY(Health!$C$8),0)</f>
        <v>182</v>
      </c>
      <c r="G187" s="22" cm="1">
        <f t="array" aca="1" ref="G187" ca="1">IF(Parameters!$D$31, SUM(IF(ISNUMBER(R187:W187),(IF(R187:W187&gt;=Parameters!$D$37,1,"")),""))+0.5*(SUM(IF(ISNUMBER(R187:W187),(IF(R187:W187&gt;=Parameters!$D$38,1,"")),""))-SUM(IF(ISNUMBER(R187:W187),(IF(R187:W187&gt;=Parameters!$D$37,1,"")),""))),0) +
   IF(Parameters!$D$32,SUM(IF(ISNUMBER(R187:W187),(IF(R187:W187&gt;=Parameters!$D$41,1,"")),"")),0) +
   IF(Parameters!$D$33,AVERAGE(IF(ISNUMBER(R187:W187),R187:W187)),0) +
   IF(Parameters!$D$34,IF(OR(IF(ISNUMBER(R187:W187),R187:W187)=0),0,GEOMEAN(IF(ISNUMBER(R187:W187),R187:W187))),0)</f>
        <v>0</v>
      </c>
      <c r="H187" s="23">
        <f t="shared" ca="1" si="12"/>
        <v>0</v>
      </c>
      <c r="I187" s="116" t="str">
        <f t="shared" si="13"/>
        <v>!</v>
      </c>
      <c r="J187" s="22" cm="1">
        <f t="array" aca="1" ref="J187" ca="1">IF(Parameters!$D$31, SUM(IF(ISNUMBER(Y187:AD187),(IF(Y187:AD187&gt;=Parameters!$D$41,1,"")),""))+0.5*(SUM(IF(ISNUMBER(Y187:AD187),(IF(Y187:AD187&gt;=Parameters!$D$42,1,"")),""))-SUM(IF(ISNUMBER(Y187:AD187),(IF(Y187:AD187&gt;=Parameters!$D$41,1,"")),""))),0) +
   IF(Parameters!$D$32,SUM(IF(ISNUMBER(Y187:AD187),(IF(Y187:AD187&gt;=Parameters!$D$41,1,"")),"")),0) +
   IF(Parameters!$D$33,AVERAGE(IF(ISNUMBER(Y187:AD187),Y187:AD187)),0) +
   IF(Parameters!$D$34,IF(OR(IF(ISNUMBER(Y187:AD187),Y187:AD187)=0),0,GEOMEAN(IF(ISNUMBER(Y187:AD187),Y187:AD187))),0)</f>
        <v>0</v>
      </c>
      <c r="K187" s="23">
        <f t="shared" ca="1" si="14"/>
        <v>0</v>
      </c>
      <c r="L187" s="116" t="str">
        <f t="shared" si="15"/>
        <v/>
      </c>
      <c r="M187" s="21" cm="1">
        <f t="array" aca="1" ref="M187" ca="1">IF(Parameters!$D$31, SUM(IF(ISNUMBER(AF187:AK187),(IF(AF187:AK187&gt;=Parameters!$D$41,1,"")),""))+0.5*(SUM(IF(ISNUMBER(AF187:AK187),(IF(AF187:AK187&gt;=Parameters!$D$42,1,"")),""))-SUM(IF(ISNUMBER(AF187:AK187),(IF(AF187:AK187&gt;=Parameters!$D$41,1,"")),""))),0) +
   IF(Parameters!$D$32,SUM(IF(ISNUMBER(AF187:AK187),(IF(AF187:AK187&gt;=Parameters!$D$41,1,"")),"")),0) +
   IF(Parameters!$D$33,AVERAGE(IF(ISNUMBER(AF187:AK187),AF187:AK187)),0) +
   IF(Parameters!$D$34,IF(OR(IF(ISNUMBER(AF187:AK187),AF187:AK187)=0),0,GEOMEAN(IF(ISNUMBER(AF187:AK187),AF187:AK187))),0)</f>
        <v>0.5</v>
      </c>
      <c r="N187" s="23">
        <f t="shared" ca="1" si="16"/>
        <v>0.5</v>
      </c>
      <c r="O187" s="116" t="str">
        <f t="shared" si="17"/>
        <v>!</v>
      </c>
      <c r="P187" s="24"/>
      <c r="Q187" s="49"/>
      <c r="R187" s="25">
        <f ca="1">IFERROR(INDEX(Health!$G$8:$G$225,MATCH($C187,_xlfn.ANCHORARRAY(Health!$C$8),0)),NA())</f>
        <v>0</v>
      </c>
      <c r="S187" s="25">
        <f ca="1">IFERROR(INDEX(Food!$G$8:$G$225,MATCH($C187,_xlfn.ANCHORARRAY(Food!$C$8),0)),NA())</f>
        <v>0</v>
      </c>
      <c r="T187" s="25">
        <f ca="1">IFERROR(INDEX(Macro!$G$8:$G$225,MATCH($C187,_xlfn.ANCHORARRAY(Macro!$C$8),0)),NA())</f>
        <v>2.9601495210658144</v>
      </c>
      <c r="U187" s="25">
        <f ca="1">IFERROR(INDEX(Socioeconomic!$G$8:$G$225,MATCH($C187,_xlfn.ANCHORARRAY(Socioeconomic!$C$8),0)),NA())</f>
        <v>0</v>
      </c>
      <c r="V187" s="25">
        <f ca="1">IFERROR(INDEX('Natural Hazard'!$G$8:$G$225,MATCH($C187,_xlfn.ANCHORARRAY('Natural Hazard'!$C$8),0)),NA())</f>
        <v>0</v>
      </c>
      <c r="W187" s="25">
        <f ca="1">IFERROR(INDEX(Conflict!$G$8:$G$225,MATCH($C187,_xlfn.ANCHORARRAY(Conflict!$C$8),0)),NA())</f>
        <v>0</v>
      </c>
      <c r="X187" s="50"/>
      <c r="Y187" s="25">
        <f ca="1">IFERROR(INDEX(Health!$H$8:$H$225,MATCH($C187,_xlfn.ANCHORARRAY(Health!$C$8),0)),NA())</f>
        <v>0</v>
      </c>
      <c r="Z187" s="25">
        <f ca="1">IFERROR(INDEX(Food!$H$8:$H$225,MATCH($C187,_xlfn.ANCHORARRAY(Food!$C$8),0)),NA())</f>
        <v>0.21531100478468901</v>
      </c>
      <c r="AA187" s="25">
        <f ca="1">IFERROR(INDEX(Macro!$H$8:$H$225,MATCH($C187,_xlfn.ANCHORARRAY(Macro!$C$8),0)),NA())</f>
        <v>1.25178359815231</v>
      </c>
      <c r="AB187" s="25">
        <f ca="1">IFERROR(INDEX(Socioeconomic!$H$8:$H$225,MATCH($C187,_xlfn.ANCHORARRAY(Socioeconomic!$C$8),0)),NA())</f>
        <v>0.28571428571428598</v>
      </c>
      <c r="AC187" s="25">
        <f ca="1">IFERROR(INDEX('Natural Hazard'!$H$8:$H$225,MATCH($C187,_xlfn.ANCHORARRAY('Natural Hazard'!$C$8),0)),NA())</f>
        <v>4</v>
      </c>
      <c r="AD187" s="25">
        <f ca="1">IFERROR(INDEX(Conflict!$H$8:$H$225,MATCH($C187,_xlfn.ANCHORARRAY(Conflict!$C$8),0)),NA())</f>
        <v>0</v>
      </c>
      <c r="AE187" s="50"/>
      <c r="AF187" s="25">
        <f ca="1">IFERROR(INDEX(Health!$I$8:$I$225,MATCH($C187,_xlfn.ANCHORARRAY(Health!$C$8),0)),NA())</f>
        <v>0</v>
      </c>
      <c r="AG187" s="25" t="e">
        <f ca="1">IFERROR(INDEX(Food!$I$8:$I$225,MATCH($C187,_xlfn.ANCHORARRAY(Food!$C$8),0)),NA())</f>
        <v>#N/A</v>
      </c>
      <c r="AH187" s="25">
        <f ca="1">IFERROR(INDEX(Macro!$I$8:$I$225,MATCH($C187,_xlfn.ANCHORARRAY(Macro!$C$8),0)),NA())</f>
        <v>7</v>
      </c>
      <c r="AI187" s="25">
        <f ca="1">IFERROR(INDEX(Socioeconomic!$I$8:$I$225,MATCH($C187,_xlfn.ANCHORARRAY(Socioeconomic!$C$8),0)),NA())</f>
        <v>0</v>
      </c>
      <c r="AJ187" s="25">
        <f ca="1">IFERROR(INDEX('Natural Hazard'!$I$8:$I$225,MATCH($C187,_xlfn.ANCHORARRAY('Natural Hazard'!$C$8),0)),NA())</f>
        <v>0</v>
      </c>
      <c r="AK187" s="25">
        <f ca="1">IFERROR(INDEX(Conflict!$I$8:$I$225,MATCH($C187,_xlfn.ANCHORARRAY(Conflict!$C$8),0)),NA())</f>
        <v>5.9523809523809499</v>
      </c>
      <c r="AL187" s="49"/>
      <c r="AM187" s="25">
        <f>IFERROR(INDEX('Data Reliability'!$G$6:$G$409,MATCH($C187,'Data Reliability'!$E$6:$E$409,0)),NA())</f>
        <v>0.16666666666666699</v>
      </c>
      <c r="AN187" s="25">
        <f>IFERROR(INDEX('Data Reliability'!$H$6:$H$409,MATCH($C187,'Data Reliability'!$E$6:$E$409,0)),NA())</f>
        <v>0.625</v>
      </c>
    </row>
    <row r="188" spans="2:40" x14ac:dyDescent="0.2">
      <c r="B188" s="28" t="s">
        <v>310</v>
      </c>
      <c r="C188" s="28" t="s">
        <v>311</v>
      </c>
      <c r="D188" s="28" t="s">
        <v>433</v>
      </c>
      <c r="E188" s="28" t="s">
        <v>409</v>
      </c>
      <c r="F188" s="206">
        <f ca="1">MATCH($C188,_xlfn.ANCHORARRAY(Health!$C$8),0)</f>
        <v>183</v>
      </c>
      <c r="G188" s="22" cm="1">
        <f t="array" aca="1" ref="G188" ca="1">IF(Parameters!$D$31, SUM(IF(ISNUMBER(R188:W188),(IF(R188:W188&gt;=Parameters!$D$37,1,"")),""))+0.5*(SUM(IF(ISNUMBER(R188:W188),(IF(R188:W188&gt;=Parameters!$D$38,1,"")),""))-SUM(IF(ISNUMBER(R188:W188),(IF(R188:W188&gt;=Parameters!$D$37,1,"")),""))),0) +
   IF(Parameters!$D$32,SUM(IF(ISNUMBER(R188:W188),(IF(R188:W188&gt;=Parameters!$D$41,1,"")),"")),0) +
   IF(Parameters!$D$33,AVERAGE(IF(ISNUMBER(R188:W188),R188:W188)),0) +
   IF(Parameters!$D$34,IF(OR(IF(ISNUMBER(R188:W188),R188:W188)=0),0,GEOMEAN(IF(ISNUMBER(R188:W188),R188:W188))),0)</f>
        <v>0</v>
      </c>
      <c r="H188" s="23">
        <f t="shared" ca="1" si="12"/>
        <v>0</v>
      </c>
      <c r="I188" s="116" t="str">
        <f t="shared" si="13"/>
        <v>!</v>
      </c>
      <c r="J188" s="22" cm="1">
        <f t="array" aca="1" ref="J188" ca="1">IF(Parameters!$D$31, SUM(IF(ISNUMBER(Y188:AD188),(IF(Y188:AD188&gt;=Parameters!$D$41,1,"")),""))+0.5*(SUM(IF(ISNUMBER(Y188:AD188),(IF(Y188:AD188&gt;=Parameters!$D$42,1,"")),""))-SUM(IF(ISNUMBER(Y188:AD188),(IF(Y188:AD188&gt;=Parameters!$D$41,1,"")),""))),0) +
   IF(Parameters!$D$32,SUM(IF(ISNUMBER(Y188:AD188),(IF(Y188:AD188&gt;=Parameters!$D$41,1,"")),"")),0) +
   IF(Parameters!$D$33,AVERAGE(IF(ISNUMBER(Y188:AD188),Y188:AD188)),0) +
   IF(Parameters!$D$34,IF(OR(IF(ISNUMBER(Y188:AD188),Y188:AD188)=0),0,GEOMEAN(IF(ISNUMBER(Y188:AD188),Y188:AD188))),0)</f>
        <v>0</v>
      </c>
      <c r="K188" s="23">
        <f t="shared" ca="1" si="14"/>
        <v>0</v>
      </c>
      <c r="L188" s="116" t="str">
        <f t="shared" si="15"/>
        <v/>
      </c>
      <c r="M188" s="21" cm="1">
        <f t="array" aca="1" ref="M188" ca="1">IF(Parameters!$D$31, SUM(IF(ISNUMBER(AF188:AK188),(IF(AF188:AK188&gt;=Parameters!$D$41,1,"")),""))+0.5*(SUM(IF(ISNUMBER(AF188:AK188),(IF(AF188:AK188&gt;=Parameters!$D$42,1,"")),""))-SUM(IF(ISNUMBER(AF188:AK188),(IF(AF188:AK188&gt;=Parameters!$D$41,1,"")),""))),0) +
   IF(Parameters!$D$32,SUM(IF(ISNUMBER(AF188:AK188),(IF(AF188:AK188&gt;=Parameters!$D$41,1,"")),"")),0) +
   IF(Parameters!$D$33,AVERAGE(IF(ISNUMBER(AF188:AK188),AF188:AK188)),0) +
   IF(Parameters!$D$34,IF(OR(IF(ISNUMBER(AF188:AK188),AF188:AK188)=0),0,GEOMEAN(IF(ISNUMBER(AF188:AK188),AF188:AK188))),0)</f>
        <v>0</v>
      </c>
      <c r="N188" s="23">
        <f t="shared" ca="1" si="16"/>
        <v>0</v>
      </c>
      <c r="O188" s="116" t="str">
        <f t="shared" si="17"/>
        <v>!</v>
      </c>
      <c r="P188" s="24"/>
      <c r="Q188" s="49"/>
      <c r="R188" s="25">
        <f ca="1">IFERROR(INDEX(Health!$G$8:$G$225,MATCH($C188,_xlfn.ANCHORARRAY(Health!$C$8),0)),NA())</f>
        <v>0</v>
      </c>
      <c r="S188" s="25">
        <f ca="1">IFERROR(INDEX(Food!$G$8:$G$225,MATCH($C188,_xlfn.ANCHORARRAY(Food!$C$8),0)),NA())</f>
        <v>0</v>
      </c>
      <c r="T188" s="25">
        <f ca="1">IFERROR(INDEX(Macro!$G$8:$G$225,MATCH($C188,_xlfn.ANCHORARRAY(Macro!$C$8),0)),NA())</f>
        <v>0.83809830998868184</v>
      </c>
      <c r="U188" s="25">
        <f ca="1">IFERROR(INDEX(Socioeconomic!$G$8:$G$225,MATCH($C188,_xlfn.ANCHORARRAY(Socioeconomic!$C$8),0)),NA())</f>
        <v>0.85857024007524152</v>
      </c>
      <c r="V188" s="25">
        <f ca="1">IFERROR(INDEX('Natural Hazard'!$G$8:$G$225,MATCH($C188,_xlfn.ANCHORARRAY('Natural Hazard'!$C$8),0)),NA())</f>
        <v>0</v>
      </c>
      <c r="W188" s="25">
        <f ca="1">IFERROR(INDEX(Conflict!$G$8:$G$225,MATCH($C188,_xlfn.ANCHORARRAY(Conflict!$C$8),0)),NA())</f>
        <v>0</v>
      </c>
      <c r="X188" s="50"/>
      <c r="Y188" s="25">
        <f ca="1">IFERROR(INDEX(Health!$H$8:$H$225,MATCH($C188,_xlfn.ANCHORARRAY(Health!$C$8),0)),NA())</f>
        <v>0</v>
      </c>
      <c r="Z188" s="25">
        <f ca="1">IFERROR(INDEX(Food!$H$8:$H$225,MATCH($C188,_xlfn.ANCHORARRAY(Food!$C$8),0)),NA())</f>
        <v>0</v>
      </c>
      <c r="AA188" s="25">
        <f ca="1">IFERROR(INDEX(Macro!$H$8:$H$225,MATCH($C188,_xlfn.ANCHORARRAY(Macro!$C$8),0)),NA())</f>
        <v>0.105443904326586</v>
      </c>
      <c r="AB188" s="25">
        <f ca="1">IFERROR(INDEX(Socioeconomic!$H$8:$H$225,MATCH($C188,_xlfn.ANCHORARRAY(Socioeconomic!$C$8),0)),NA())</f>
        <v>0.28571428571428598</v>
      </c>
      <c r="AC188" s="25">
        <f ca="1">IFERROR(INDEX('Natural Hazard'!$H$8:$H$225,MATCH($C188,_xlfn.ANCHORARRAY('Natural Hazard'!$C$8),0)),NA())</f>
        <v>0</v>
      </c>
      <c r="AD188" s="25">
        <f ca="1">IFERROR(INDEX(Conflict!$H$8:$H$225,MATCH($C188,_xlfn.ANCHORARRAY(Conflict!$C$8),0)),NA())</f>
        <v>0</v>
      </c>
      <c r="AE188" s="50"/>
      <c r="AF188" s="25">
        <f ca="1">IFERROR(INDEX(Health!$I$8:$I$225,MATCH($C188,_xlfn.ANCHORARRAY(Health!$C$8),0)),NA())</f>
        <v>0</v>
      </c>
      <c r="AG188" s="25" t="e">
        <f ca="1">IFERROR(INDEX(Food!$I$8:$I$225,MATCH($C188,_xlfn.ANCHORARRAY(Food!$C$8),0)),NA())</f>
        <v>#N/A</v>
      </c>
      <c r="AH188" s="25">
        <f ca="1">IFERROR(INDEX(Macro!$I$8:$I$225,MATCH($C188,_xlfn.ANCHORARRAY(Macro!$C$8),0)),NA())</f>
        <v>6.6614450753867196</v>
      </c>
      <c r="AI188" s="25">
        <f ca="1">IFERROR(INDEX(Socioeconomic!$I$8:$I$225,MATCH($C188,_xlfn.ANCHORARRAY(Socioeconomic!$C$8),0)),NA())</f>
        <v>2.58</v>
      </c>
      <c r="AJ188" s="25">
        <f ca="1">IFERROR(INDEX('Natural Hazard'!$I$8:$I$225,MATCH($C188,_xlfn.ANCHORARRAY('Natural Hazard'!$C$8),0)),NA())</f>
        <v>0</v>
      </c>
      <c r="AK188" s="25">
        <f ca="1">IFERROR(INDEX(Conflict!$I$8:$I$225,MATCH($C188,_xlfn.ANCHORARRAY(Conflict!$C$8),0)),NA())</f>
        <v>0</v>
      </c>
      <c r="AL188" s="49"/>
      <c r="AM188" s="25">
        <f>IFERROR(INDEX('Data Reliability'!$G$6:$G$409,MATCH($C188,'Data Reliability'!$E$6:$E$409,0)),NA())</f>
        <v>8.3333333333333301E-2</v>
      </c>
      <c r="AN188" s="25">
        <f>IFERROR(INDEX('Data Reliability'!$H$6:$H$409,MATCH($C188,'Data Reliability'!$E$6:$E$409,0)),NA())</f>
        <v>0.625</v>
      </c>
    </row>
    <row r="189" spans="2:40" x14ac:dyDescent="0.2">
      <c r="B189" s="28" t="s">
        <v>312</v>
      </c>
      <c r="C189" s="28" t="s">
        <v>313</v>
      </c>
      <c r="D189" s="28" t="s">
        <v>432</v>
      </c>
      <c r="E189" s="28" t="s">
        <v>430</v>
      </c>
      <c r="F189" s="206">
        <f ca="1">MATCH($C189,_xlfn.ANCHORARRAY(Health!$C$8),0)</f>
        <v>184</v>
      </c>
      <c r="G189" s="22" cm="1">
        <f t="array" aca="1" ref="G189" ca="1">IF(Parameters!$D$31, SUM(IF(ISNUMBER(R189:W189),(IF(R189:W189&gt;=Parameters!$D$37,1,"")),""))+0.5*(SUM(IF(ISNUMBER(R189:W189),(IF(R189:W189&gt;=Parameters!$D$38,1,"")),""))-SUM(IF(ISNUMBER(R189:W189),(IF(R189:W189&gt;=Parameters!$D$37,1,"")),""))),0) +
   IF(Parameters!$D$32,SUM(IF(ISNUMBER(R189:W189),(IF(R189:W189&gt;=Parameters!$D$41,1,"")),"")),0) +
   IF(Parameters!$D$33,AVERAGE(IF(ISNUMBER(R189:W189),R189:W189)),0) +
   IF(Parameters!$D$34,IF(OR(IF(ISNUMBER(R189:W189),R189:W189)=0),0,GEOMEAN(IF(ISNUMBER(R189:W189),R189:W189))),0)</f>
        <v>0.5</v>
      </c>
      <c r="H189" s="23">
        <f t="shared" ca="1" si="12"/>
        <v>0.5</v>
      </c>
      <c r="I189" s="116" t="str">
        <f t="shared" si="13"/>
        <v>!</v>
      </c>
      <c r="J189" s="22" cm="1">
        <f t="array" aca="1" ref="J189" ca="1">IF(Parameters!$D$31, SUM(IF(ISNUMBER(Y189:AD189),(IF(Y189:AD189&gt;=Parameters!$D$41,1,"")),""))+0.5*(SUM(IF(ISNUMBER(Y189:AD189),(IF(Y189:AD189&gt;=Parameters!$D$42,1,"")),""))-SUM(IF(ISNUMBER(Y189:AD189),(IF(Y189:AD189&gt;=Parameters!$D$41,1,"")),""))),0) +
   IF(Parameters!$D$32,SUM(IF(ISNUMBER(Y189:AD189),(IF(Y189:AD189&gt;=Parameters!$D$41,1,"")),"")),0) +
   IF(Parameters!$D$33,AVERAGE(IF(ISNUMBER(Y189:AD189),Y189:AD189)),0) +
   IF(Parameters!$D$34,IF(OR(IF(ISNUMBER(Y189:AD189),Y189:AD189)=0),0,GEOMEAN(IF(ISNUMBER(Y189:AD189),Y189:AD189))),0)</f>
        <v>1.5</v>
      </c>
      <c r="K189" s="23">
        <f t="shared" ca="1" si="14"/>
        <v>1.5</v>
      </c>
      <c r="L189" s="116" t="str">
        <f t="shared" si="15"/>
        <v/>
      </c>
      <c r="M189" s="21" cm="1">
        <f t="array" aca="1" ref="M189" ca="1">IF(Parameters!$D$31, SUM(IF(ISNUMBER(AF189:AK189),(IF(AF189:AK189&gt;=Parameters!$D$41,1,"")),""))+0.5*(SUM(IF(ISNUMBER(AF189:AK189),(IF(AF189:AK189&gt;=Parameters!$D$42,1,"")),""))-SUM(IF(ISNUMBER(AF189:AK189),(IF(AF189:AK189&gt;=Parameters!$D$41,1,"")),""))),0) +
   IF(Parameters!$D$32,SUM(IF(ISNUMBER(AF189:AK189),(IF(AF189:AK189&gt;=Parameters!$D$41,1,"")),"")),0) +
   IF(Parameters!$D$33,AVERAGE(IF(ISNUMBER(AF189:AK189),AF189:AK189)),0) +
   IF(Parameters!$D$34,IF(OR(IF(ISNUMBER(AF189:AK189),AF189:AK189)=0),0,GEOMEAN(IF(ISNUMBER(AF189:AK189),AF189:AK189))),0)</f>
        <v>0.5</v>
      </c>
      <c r="N189" s="23">
        <f t="shared" ca="1" si="16"/>
        <v>0.5</v>
      </c>
      <c r="O189" s="116" t="str">
        <f t="shared" si="17"/>
        <v>!</v>
      </c>
      <c r="P189" s="24"/>
      <c r="Q189" s="49"/>
      <c r="R189" s="25">
        <f ca="1">IFERROR(INDEX(Health!$G$8:$G$225,MATCH($C189,_xlfn.ANCHORARRAY(Health!$C$8),0)),NA())</f>
        <v>0</v>
      </c>
      <c r="S189" s="25">
        <f ca="1">IFERROR(INDEX(Food!$G$8:$G$225,MATCH($C189,_xlfn.ANCHORARRAY(Food!$C$8),0)),NA())</f>
        <v>0</v>
      </c>
      <c r="T189" s="25">
        <f ca="1">IFERROR(INDEX(Macro!$G$8:$G$225,MATCH($C189,_xlfn.ANCHORARRAY(Macro!$C$8),0)),NA())</f>
        <v>6.7806503622653755</v>
      </c>
      <c r="U189" s="25">
        <f ca="1">IFERROR(INDEX(Socioeconomic!$G$8:$G$225,MATCH($C189,_xlfn.ANCHORARRAY(Socioeconomic!$C$8),0)),NA())</f>
        <v>0</v>
      </c>
      <c r="V189" s="25">
        <f ca="1">IFERROR(INDEX('Natural Hazard'!$G$8:$G$225,MATCH($C189,_xlfn.ANCHORARRAY('Natural Hazard'!$C$8),0)),NA())</f>
        <v>0</v>
      </c>
      <c r="W189" s="25">
        <f ca="1">IFERROR(INDEX(Conflict!$G$8:$G$225,MATCH($C189,_xlfn.ANCHORARRAY(Conflict!$C$8),0)),NA())</f>
        <v>1.5077213371859775</v>
      </c>
      <c r="X189" s="50"/>
      <c r="Y189" s="25">
        <f ca="1">IFERROR(INDEX(Health!$H$8:$H$225,MATCH($C189,_xlfn.ANCHORARRAY(Health!$C$8),0)),NA())</f>
        <v>7.6326530612244898</v>
      </c>
      <c r="Z189" s="25">
        <f ca="1">IFERROR(INDEX(Food!$H$8:$H$225,MATCH($C189,_xlfn.ANCHORARRAY(Food!$C$8),0)),NA())</f>
        <v>7.9186602870813401</v>
      </c>
      <c r="AA189" s="25">
        <f ca="1">IFERROR(INDEX(Macro!$H$8:$H$225,MATCH($C189,_xlfn.ANCHORARRAY(Macro!$C$8),0)),NA())</f>
        <v>5.1696534378098598</v>
      </c>
      <c r="AB189" s="25">
        <f ca="1">IFERROR(INDEX(Socioeconomic!$H$8:$H$225,MATCH($C189,_xlfn.ANCHORARRAY(Socioeconomic!$C$8),0)),NA())</f>
        <v>8</v>
      </c>
      <c r="AC189" s="25">
        <f ca="1">IFERROR(INDEX('Natural Hazard'!$H$8:$H$225,MATCH($C189,_xlfn.ANCHORARRAY('Natural Hazard'!$C$8),0)),NA())</f>
        <v>2.3333333333333299</v>
      </c>
      <c r="AD189" s="25">
        <f ca="1">IFERROR(INDEX(Conflict!$H$8:$H$225,MATCH($C189,_xlfn.ANCHORARRAY(Conflict!$C$8),0)),NA())</f>
        <v>3.8190156994178799</v>
      </c>
      <c r="AE189" s="50"/>
      <c r="AF189" s="25">
        <f ca="1">IFERROR(INDEX(Health!$I$8:$I$225,MATCH($C189,_xlfn.ANCHORARRAY(Health!$C$8),0)),NA())</f>
        <v>0</v>
      </c>
      <c r="AG189" s="25" t="e">
        <f ca="1">IFERROR(INDEX(Food!$I$8:$I$225,MATCH($C189,_xlfn.ANCHORARRAY(Food!$C$8),0)),NA())</f>
        <v>#N/A</v>
      </c>
      <c r="AH189" s="25">
        <f ca="1">IFERROR(INDEX(Macro!$I$8:$I$225,MATCH($C189,_xlfn.ANCHORARRAY(Macro!$C$8),0)),NA())</f>
        <v>8.8936753475621693</v>
      </c>
      <c r="AI189" s="25">
        <f ca="1">IFERROR(INDEX(Socioeconomic!$I$8:$I$225,MATCH($C189,_xlfn.ANCHORARRAY(Socioeconomic!$C$8),0)),NA())</f>
        <v>0</v>
      </c>
      <c r="AJ189" s="25">
        <f ca="1">IFERROR(INDEX('Natural Hazard'!$I$8:$I$225,MATCH($C189,_xlfn.ANCHORARRAY('Natural Hazard'!$C$8),0)),NA())</f>
        <v>0</v>
      </c>
      <c r="AK189" s="25">
        <f ca="1">IFERROR(INDEX(Conflict!$I$8:$I$225,MATCH($C189,_xlfn.ANCHORARRAY(Conflict!$C$8),0)),NA())</f>
        <v>0.59523809523809301</v>
      </c>
      <c r="AL189" s="49"/>
      <c r="AM189" s="25">
        <f>IFERROR(INDEX('Data Reliability'!$G$6:$G$409,MATCH($C189,'Data Reliability'!$E$6:$E$409,0)),NA())</f>
        <v>0.16666666666666699</v>
      </c>
      <c r="AN189" s="25">
        <f>IFERROR(INDEX('Data Reliability'!$H$6:$H$409,MATCH($C189,'Data Reliability'!$E$6:$E$409,0)),NA())</f>
        <v>0.55833333333333302</v>
      </c>
    </row>
    <row r="190" spans="2:40" x14ac:dyDescent="0.2">
      <c r="B190" s="28" t="s">
        <v>764</v>
      </c>
      <c r="C190" s="28" t="s">
        <v>724</v>
      </c>
      <c r="D190" s="28" t="s">
        <v>435</v>
      </c>
      <c r="E190" s="28" t="s">
        <v>409</v>
      </c>
      <c r="F190" s="206">
        <f ca="1">MATCH($C190,_xlfn.ANCHORARRAY(Health!$C$8),0)</f>
        <v>185</v>
      </c>
      <c r="G190" s="22" cm="1">
        <f t="array" aca="1" ref="G190" ca="1">IF(Parameters!$D$31, SUM(IF(ISNUMBER(R190:W190),(IF(R190:W190&gt;=Parameters!$D$37,1,"")),""))+0.5*(SUM(IF(ISNUMBER(R190:W190),(IF(R190:W190&gt;=Parameters!$D$38,1,"")),""))-SUM(IF(ISNUMBER(R190:W190),(IF(R190:W190&gt;=Parameters!$D$37,1,"")),""))),0) +
   IF(Parameters!$D$32,SUM(IF(ISNUMBER(R190:W190),(IF(R190:W190&gt;=Parameters!$D$41,1,"")),"")),0) +
   IF(Parameters!$D$33,AVERAGE(IF(ISNUMBER(R190:W190),R190:W190)),0) +
   IF(Parameters!$D$34,IF(OR(IF(ISNUMBER(R190:W190),R190:W190)=0),0,GEOMEAN(IF(ISNUMBER(R190:W190),R190:W190))),0)</f>
        <v>0</v>
      </c>
      <c r="H190" s="23">
        <f t="shared" ca="1" si="12"/>
        <v>0</v>
      </c>
      <c r="I190" s="116" t="str">
        <f t="shared" si="13"/>
        <v>!!</v>
      </c>
      <c r="J190" s="22" cm="1">
        <f t="array" aca="1" ref="J190" ca="1">IF(Parameters!$D$31, SUM(IF(ISNUMBER(Y190:AD190),(IF(Y190:AD190&gt;=Parameters!$D$41,1,"")),""))+0.5*(SUM(IF(ISNUMBER(Y190:AD190),(IF(Y190:AD190&gt;=Parameters!$D$42,1,"")),""))-SUM(IF(ISNUMBER(Y190:AD190),(IF(Y190:AD190&gt;=Parameters!$D$41,1,"")),""))),0) +
   IF(Parameters!$D$32,SUM(IF(ISNUMBER(Y190:AD190),(IF(Y190:AD190&gt;=Parameters!$D$41,1,"")),"")),0) +
   IF(Parameters!$D$33,AVERAGE(IF(ISNUMBER(Y190:AD190),Y190:AD190)),0) +
   IF(Parameters!$D$34,IF(OR(IF(ISNUMBER(Y190:AD190),Y190:AD190)=0),0,GEOMEAN(IF(ISNUMBER(Y190:AD190),Y190:AD190))),0)</f>
        <v>0</v>
      </c>
      <c r="K190" s="23">
        <f t="shared" ca="1" si="14"/>
        <v>0</v>
      </c>
      <c r="L190" s="116" t="str">
        <f t="shared" si="15"/>
        <v>!!</v>
      </c>
      <c r="M190" s="21" cm="1">
        <f t="array" aca="1" ref="M190" ca="1">IF(Parameters!$D$31, SUM(IF(ISNUMBER(AF190:AK190),(IF(AF190:AK190&gt;=Parameters!$D$41,1,"")),""))+0.5*(SUM(IF(ISNUMBER(AF190:AK190),(IF(AF190:AK190&gt;=Parameters!$D$42,1,"")),""))-SUM(IF(ISNUMBER(AF190:AK190),(IF(AF190:AK190&gt;=Parameters!$D$41,1,"")),""))),0) +
   IF(Parameters!$D$32,SUM(IF(ISNUMBER(AF190:AK190),(IF(AF190:AK190&gt;=Parameters!$D$41,1,"")),"")),0) +
   IF(Parameters!$D$33,AVERAGE(IF(ISNUMBER(AF190:AK190),AF190:AK190)),0) +
   IF(Parameters!$D$34,IF(OR(IF(ISNUMBER(AF190:AK190),AF190:AK190)=0),0,GEOMEAN(IF(ISNUMBER(AF190:AK190),AF190:AK190))),0)</f>
        <v>0</v>
      </c>
      <c r="N190" s="23">
        <f t="shared" ca="1" si="16"/>
        <v>0</v>
      </c>
      <c r="O190" s="116" t="str">
        <f t="shared" si="17"/>
        <v>!!</v>
      </c>
      <c r="P190" s="24"/>
      <c r="Q190" s="49"/>
      <c r="R190" s="25">
        <f ca="1">IFERROR(INDEX(Health!$G$8:$G$225,MATCH($C190,_xlfn.ANCHORARRAY(Health!$C$8),0)),NA())</f>
        <v>0</v>
      </c>
      <c r="S190" s="25" t="e">
        <f ca="1">IFERROR(INDEX(Food!$G$8:$G$225,MATCH($C190,_xlfn.ANCHORARRAY(Food!$C$8),0)),NA())</f>
        <v>#N/A</v>
      </c>
      <c r="T190" s="25" t="e">
        <f ca="1">IFERROR(INDEX(Macro!$G$8:$G$225,MATCH($C190,_xlfn.ANCHORARRAY(Macro!$C$8),0)),NA())</f>
        <v>#N/A</v>
      </c>
      <c r="U190" s="25" t="e">
        <f ca="1">IFERROR(INDEX(Socioeconomic!$G$8:$G$225,MATCH($C190,_xlfn.ANCHORARRAY(Socioeconomic!$C$8),0)),NA())</f>
        <v>#N/A</v>
      </c>
      <c r="V190" s="25">
        <f ca="1">IFERROR(INDEX('Natural Hazard'!$G$8:$G$225,MATCH($C190,_xlfn.ANCHORARRAY('Natural Hazard'!$C$8),0)),NA())</f>
        <v>0</v>
      </c>
      <c r="W190" s="25">
        <f ca="1">IFERROR(INDEX(Conflict!$G$8:$G$225,MATCH($C190,_xlfn.ANCHORARRAY(Conflict!$C$8),0)),NA())</f>
        <v>0</v>
      </c>
      <c r="X190" s="50"/>
      <c r="Y190" s="25" t="e">
        <f ca="1">IFERROR(INDEX(Health!$H$8:$H$225,MATCH($C190,_xlfn.ANCHORARRAY(Health!$C$8),0)),NA())</f>
        <v>#N/A</v>
      </c>
      <c r="Z190" s="25" t="e">
        <f ca="1">IFERROR(INDEX(Food!$H$8:$H$225,MATCH($C190,_xlfn.ANCHORARRAY(Food!$C$8),0)),NA())</f>
        <v>#N/A</v>
      </c>
      <c r="AA190" s="25" t="e">
        <f ca="1">IFERROR(INDEX(Macro!$H$8:$H$225,MATCH($C190,_xlfn.ANCHORARRAY(Macro!$C$8),0)),NA())</f>
        <v>#N/A</v>
      </c>
      <c r="AB190" s="25" t="e">
        <f ca="1">IFERROR(INDEX(Socioeconomic!$H$8:$H$225,MATCH($C190,_xlfn.ANCHORARRAY(Socioeconomic!$C$8),0)),NA())</f>
        <v>#N/A</v>
      </c>
      <c r="AC190" s="25" t="e">
        <f ca="1">IFERROR(INDEX('Natural Hazard'!$H$8:$H$225,MATCH($C190,_xlfn.ANCHORARRAY('Natural Hazard'!$C$8),0)),NA())</f>
        <v>#N/A</v>
      </c>
      <c r="AD190" s="25" t="e">
        <f ca="1">IFERROR(INDEX(Conflict!$H$8:$H$225,MATCH($C190,_xlfn.ANCHORARRAY(Conflict!$C$8),0)),NA())</f>
        <v>#N/A</v>
      </c>
      <c r="AE190" s="50"/>
      <c r="AF190" s="25">
        <f ca="1">IFERROR(INDEX(Health!$I$8:$I$225,MATCH($C190,_xlfn.ANCHORARRAY(Health!$C$8),0)),NA())</f>
        <v>0</v>
      </c>
      <c r="AG190" s="25" t="e">
        <f ca="1">IFERROR(INDEX(Food!$I$8:$I$225,MATCH($C190,_xlfn.ANCHORARRAY(Food!$C$8),0)),NA())</f>
        <v>#N/A</v>
      </c>
      <c r="AH190" s="25" t="e">
        <f ca="1">IFERROR(INDEX(Macro!$I$8:$I$225,MATCH($C190,_xlfn.ANCHORARRAY(Macro!$C$8),0)),NA())</f>
        <v>#N/A</v>
      </c>
      <c r="AI190" s="25" t="e">
        <f ca="1">IFERROR(INDEX(Socioeconomic!$I$8:$I$225,MATCH($C190,_xlfn.ANCHORARRAY(Socioeconomic!$C$8),0)),NA())</f>
        <v>#N/A</v>
      </c>
      <c r="AJ190" s="25">
        <f ca="1">IFERROR(INDEX('Natural Hazard'!$I$8:$I$225,MATCH($C190,_xlfn.ANCHORARRAY('Natural Hazard'!$C$8),0)),NA())</f>
        <v>0</v>
      </c>
      <c r="AK190" s="25">
        <f ca="1">IFERROR(INDEX(Conflict!$I$8:$I$225,MATCH($C190,_xlfn.ANCHORARRAY(Conflict!$C$8),0)),NA())</f>
        <v>0</v>
      </c>
      <c r="AL190" s="49"/>
      <c r="AM190" s="25">
        <f>IFERROR(INDEX('Data Reliability'!$G$6:$G$409,MATCH($C190,'Data Reliability'!$E$6:$E$409,0)),NA())</f>
        <v>1</v>
      </c>
      <c r="AN190" s="25">
        <f>IFERROR(INDEX('Data Reliability'!$H$6:$H$409,MATCH($C190,'Data Reliability'!$E$6:$E$409,0)),NA())</f>
        <v>0.85</v>
      </c>
    </row>
    <row r="191" spans="2:40" x14ac:dyDescent="0.2">
      <c r="B191" s="28" t="s">
        <v>314</v>
      </c>
      <c r="C191" s="28" t="s">
        <v>315</v>
      </c>
      <c r="D191" s="28" t="s">
        <v>432</v>
      </c>
      <c r="E191" s="28" t="s">
        <v>430</v>
      </c>
      <c r="F191" s="206">
        <f ca="1">MATCH($C191,_xlfn.ANCHORARRAY(Health!$C$8),0)</f>
        <v>186</v>
      </c>
      <c r="G191" s="22" cm="1">
        <f t="array" aca="1" ref="G191" ca="1">IF(Parameters!$D$31, SUM(IF(ISNUMBER(R191:W191),(IF(R191:W191&gt;=Parameters!$D$37,1,"")),""))+0.5*(SUM(IF(ISNUMBER(R191:W191),(IF(R191:W191&gt;=Parameters!$D$38,1,"")),""))-SUM(IF(ISNUMBER(R191:W191),(IF(R191:W191&gt;=Parameters!$D$37,1,"")),""))),0) +
   IF(Parameters!$D$32,SUM(IF(ISNUMBER(R191:W191),(IF(R191:W191&gt;=Parameters!$D$41,1,"")),"")),0) +
   IF(Parameters!$D$33,AVERAGE(IF(ISNUMBER(R191:W191),R191:W191)),0) +
   IF(Parameters!$D$34,IF(OR(IF(ISNUMBER(R191:W191),R191:W191)=0),0,GEOMEAN(IF(ISNUMBER(R191:W191),R191:W191))),0)</f>
        <v>0</v>
      </c>
      <c r="H191" s="23">
        <f t="shared" ca="1" si="12"/>
        <v>0</v>
      </c>
      <c r="I191" s="116" t="str">
        <f t="shared" si="13"/>
        <v>!</v>
      </c>
      <c r="J191" s="22" cm="1">
        <f t="array" aca="1" ref="J191" ca="1">IF(Parameters!$D$31, SUM(IF(ISNUMBER(Y191:AD191),(IF(Y191:AD191&gt;=Parameters!$D$41,1,"")),""))+0.5*(SUM(IF(ISNUMBER(Y191:AD191),(IF(Y191:AD191&gt;=Parameters!$D$42,1,"")),""))-SUM(IF(ISNUMBER(Y191:AD191),(IF(Y191:AD191&gt;=Parameters!$D$41,1,"")),""))),0) +
   IF(Parameters!$D$32,SUM(IF(ISNUMBER(Y191:AD191),(IF(Y191:AD191&gt;=Parameters!$D$41,1,"")),"")),0) +
   IF(Parameters!$D$33,AVERAGE(IF(ISNUMBER(Y191:AD191),Y191:AD191)),0) +
   IF(Parameters!$D$34,IF(OR(IF(ISNUMBER(Y191:AD191),Y191:AD191)=0),0,GEOMEAN(IF(ISNUMBER(Y191:AD191),Y191:AD191))),0)</f>
        <v>0</v>
      </c>
      <c r="K191" s="23">
        <f t="shared" ca="1" si="14"/>
        <v>0</v>
      </c>
      <c r="L191" s="116" t="str">
        <f t="shared" si="15"/>
        <v/>
      </c>
      <c r="M191" s="21" cm="1">
        <f t="array" aca="1" ref="M191" ca="1">IF(Parameters!$D$31, SUM(IF(ISNUMBER(AF191:AK191),(IF(AF191:AK191&gt;=Parameters!$D$41,1,"")),""))+0.5*(SUM(IF(ISNUMBER(AF191:AK191),(IF(AF191:AK191&gt;=Parameters!$D$42,1,"")),""))-SUM(IF(ISNUMBER(AF191:AK191),(IF(AF191:AK191&gt;=Parameters!$D$41,1,"")),""))),0) +
   IF(Parameters!$D$32,SUM(IF(ISNUMBER(AF191:AK191),(IF(AF191:AK191&gt;=Parameters!$D$41,1,"")),"")),0) +
   IF(Parameters!$D$33,AVERAGE(IF(ISNUMBER(AF191:AK191),AF191:AK191)),0) +
   IF(Parameters!$D$34,IF(OR(IF(ISNUMBER(AF191:AK191),AF191:AK191)=0),0,GEOMEAN(IF(ISNUMBER(AF191:AK191),AF191:AK191))),0)</f>
        <v>0</v>
      </c>
      <c r="N191" s="23">
        <f t="shared" ca="1" si="16"/>
        <v>0</v>
      </c>
      <c r="O191" s="116" t="str">
        <f t="shared" si="17"/>
        <v>!</v>
      </c>
      <c r="P191" s="24"/>
      <c r="Q191" s="49"/>
      <c r="R191" s="25">
        <f ca="1">IFERROR(INDEX(Health!$G$8:$G$225,MATCH($C191,_xlfn.ANCHORARRAY(Health!$C$8),0)),NA())</f>
        <v>0</v>
      </c>
      <c r="S191" s="25">
        <f ca="1">IFERROR(INDEX(Food!$G$8:$G$225,MATCH($C191,_xlfn.ANCHORARRAY(Food!$C$8),0)),NA())</f>
        <v>0</v>
      </c>
      <c r="T191" s="25">
        <f ca="1">IFERROR(INDEX(Macro!$G$8:$G$225,MATCH($C191,_xlfn.ANCHORARRAY(Macro!$C$8),0)),NA())</f>
        <v>0</v>
      </c>
      <c r="U191" s="25">
        <f ca="1">IFERROR(INDEX(Socioeconomic!$G$8:$G$225,MATCH($C191,_xlfn.ANCHORARRAY(Socioeconomic!$C$8),0)),NA())</f>
        <v>0</v>
      </c>
      <c r="V191" s="25">
        <f ca="1">IFERROR(INDEX('Natural Hazard'!$G$8:$G$225,MATCH($C191,_xlfn.ANCHORARRAY('Natural Hazard'!$C$8),0)),NA())</f>
        <v>0</v>
      </c>
      <c r="W191" s="25">
        <f ca="1">IFERROR(INDEX(Conflict!$G$8:$G$225,MATCH($C191,_xlfn.ANCHORARRAY(Conflict!$C$8),0)),NA())</f>
        <v>0</v>
      </c>
      <c r="X191" s="50"/>
      <c r="Y191" s="25">
        <f ca="1">IFERROR(INDEX(Health!$H$8:$H$225,MATCH($C191,_xlfn.ANCHORARRAY(Health!$C$8),0)),NA())</f>
        <v>6.9037900874635501</v>
      </c>
      <c r="Z191" s="25">
        <f ca="1">IFERROR(INDEX(Food!$H$8:$H$225,MATCH($C191,_xlfn.ANCHORARRAY(Food!$C$8),0)),NA())</f>
        <v>2.2009569377990399</v>
      </c>
      <c r="AA191" s="25">
        <f ca="1">IFERROR(INDEX(Macro!$H$8:$H$225,MATCH($C191,_xlfn.ANCHORARRAY(Macro!$C$8),0)),NA())</f>
        <v>3.84918619555491</v>
      </c>
      <c r="AB191" s="25">
        <f ca="1">IFERROR(INDEX(Socioeconomic!$H$8:$H$225,MATCH($C191,_xlfn.ANCHORARRAY(Socioeconomic!$C$8),0)),NA())</f>
        <v>2.1428571428571401</v>
      </c>
      <c r="AC191" s="25">
        <f ca="1">IFERROR(INDEX('Natural Hazard'!$H$8:$H$225,MATCH($C191,_xlfn.ANCHORARRAY('Natural Hazard'!$C$8),0)),NA())</f>
        <v>3.1666666666666599</v>
      </c>
      <c r="AD191" s="25">
        <f ca="1">IFERROR(INDEX(Conflict!$H$8:$H$225,MATCH($C191,_xlfn.ANCHORARRAY(Conflict!$C$8),0)),NA())</f>
        <v>0</v>
      </c>
      <c r="AE191" s="50"/>
      <c r="AF191" s="25">
        <f ca="1">IFERROR(INDEX(Health!$I$8:$I$225,MATCH($C191,_xlfn.ANCHORARRAY(Health!$C$8),0)),NA())</f>
        <v>0</v>
      </c>
      <c r="AG191" s="25" t="e">
        <f ca="1">IFERROR(INDEX(Food!$I$8:$I$225,MATCH($C191,_xlfn.ANCHORARRAY(Food!$C$8),0)),NA())</f>
        <v>#N/A</v>
      </c>
      <c r="AH191" s="25">
        <f ca="1">IFERROR(INDEX(Macro!$I$8:$I$225,MATCH($C191,_xlfn.ANCHORARRAY(Macro!$C$8),0)),NA())</f>
        <v>0</v>
      </c>
      <c r="AI191" s="25">
        <f ca="1">IFERROR(INDEX(Socioeconomic!$I$8:$I$225,MATCH($C191,_xlfn.ANCHORARRAY(Socioeconomic!$C$8),0)),NA())</f>
        <v>0</v>
      </c>
      <c r="AJ191" s="25">
        <f ca="1">IFERROR(INDEX('Natural Hazard'!$I$8:$I$225,MATCH($C191,_xlfn.ANCHORARRAY('Natural Hazard'!$C$8),0)),NA())</f>
        <v>0</v>
      </c>
      <c r="AK191" s="25">
        <f ca="1">IFERROR(INDEX(Conflict!$I$8:$I$225,MATCH($C191,_xlfn.ANCHORARRAY(Conflict!$C$8),0)),NA())</f>
        <v>0</v>
      </c>
      <c r="AL191" s="49"/>
      <c r="AM191" s="25">
        <f>IFERROR(INDEX('Data Reliability'!$G$6:$G$409,MATCH($C191,'Data Reliability'!$E$6:$E$409,0)),NA())</f>
        <v>0.16666666666666699</v>
      </c>
      <c r="AN191" s="25">
        <f>IFERROR(INDEX('Data Reliability'!$H$6:$H$409,MATCH($C191,'Data Reliability'!$E$6:$E$409,0)),NA())</f>
        <v>0.58333333333333304</v>
      </c>
    </row>
    <row r="192" spans="2:40" x14ac:dyDescent="0.2">
      <c r="B192" s="28" t="s">
        <v>765</v>
      </c>
      <c r="C192" s="28" t="s">
        <v>316</v>
      </c>
      <c r="D192" s="28" t="s">
        <v>434</v>
      </c>
      <c r="E192" s="28" t="s">
        <v>429</v>
      </c>
      <c r="F192" s="206">
        <f ca="1">MATCH($C192,_xlfn.ANCHORARRAY(Health!$C$8),0)</f>
        <v>187</v>
      </c>
      <c r="G192" s="22" cm="1">
        <f t="array" aca="1" ref="G192" ca="1">IF(Parameters!$D$31, SUM(IF(ISNUMBER(R192:W192),(IF(R192:W192&gt;=Parameters!$D$37,1,"")),""))+0.5*(SUM(IF(ISNUMBER(R192:W192),(IF(R192:W192&gt;=Parameters!$D$38,1,"")),""))-SUM(IF(ISNUMBER(R192:W192),(IF(R192:W192&gt;=Parameters!$D$37,1,"")),""))),0) +
   IF(Parameters!$D$32,SUM(IF(ISNUMBER(R192:W192),(IF(R192:W192&gt;=Parameters!$D$41,1,"")),"")),0) +
   IF(Parameters!$D$33,AVERAGE(IF(ISNUMBER(R192:W192),R192:W192)),0) +
   IF(Parameters!$D$34,IF(OR(IF(ISNUMBER(R192:W192),R192:W192)=0),0,GEOMEAN(IF(ISNUMBER(R192:W192),R192:W192))),0)</f>
        <v>3</v>
      </c>
      <c r="H192" s="23">
        <f t="shared" ca="1" si="12"/>
        <v>3</v>
      </c>
      <c r="I192" s="116" t="str">
        <f t="shared" si="13"/>
        <v/>
      </c>
      <c r="J192" s="22" cm="1">
        <f t="array" aca="1" ref="J192" ca="1">IF(Parameters!$D$31, SUM(IF(ISNUMBER(Y192:AD192),(IF(Y192:AD192&gt;=Parameters!$D$41,1,"")),""))+0.5*(SUM(IF(ISNUMBER(Y192:AD192),(IF(Y192:AD192&gt;=Parameters!$D$42,1,"")),""))-SUM(IF(ISNUMBER(Y192:AD192),(IF(Y192:AD192&gt;=Parameters!$D$41,1,"")),""))),0) +
   IF(Parameters!$D$32,SUM(IF(ISNUMBER(Y192:AD192),(IF(Y192:AD192&gt;=Parameters!$D$41,1,"")),"")),0) +
   IF(Parameters!$D$33,AVERAGE(IF(ISNUMBER(Y192:AD192),Y192:AD192)),0) +
   IF(Parameters!$D$34,IF(OR(IF(ISNUMBER(Y192:AD192),Y192:AD192)=0),0,GEOMEAN(IF(ISNUMBER(Y192:AD192),Y192:AD192))),0)</f>
        <v>5</v>
      </c>
      <c r="K192" s="23">
        <f t="shared" ca="1" si="14"/>
        <v>5</v>
      </c>
      <c r="L192" s="116" t="str">
        <f t="shared" si="15"/>
        <v/>
      </c>
      <c r="M192" s="21" cm="1">
        <f t="array" aca="1" ref="M192" ca="1">IF(Parameters!$D$31, SUM(IF(ISNUMBER(AF192:AK192),(IF(AF192:AK192&gt;=Parameters!$D$41,1,"")),""))+0.5*(SUM(IF(ISNUMBER(AF192:AK192),(IF(AF192:AK192&gt;=Parameters!$D$42,1,"")),""))-SUM(IF(ISNUMBER(AF192:AK192),(IF(AF192:AK192&gt;=Parameters!$D$41,1,"")),""))),0) +
   IF(Parameters!$D$32,SUM(IF(ISNUMBER(AF192:AK192),(IF(AF192:AK192&gt;=Parameters!$D$41,1,"")),"")),0) +
   IF(Parameters!$D$33,AVERAGE(IF(ISNUMBER(AF192:AK192),AF192:AK192)),0) +
   IF(Parameters!$D$34,IF(OR(IF(ISNUMBER(AF192:AK192),AF192:AK192)=0),0,GEOMEAN(IF(ISNUMBER(AF192:AK192),AF192:AK192))),0)</f>
        <v>2</v>
      </c>
      <c r="N192" s="23">
        <f t="shared" ca="1" si="16"/>
        <v>2</v>
      </c>
      <c r="O192" s="116" t="str">
        <f t="shared" si="17"/>
        <v>!</v>
      </c>
      <c r="P192" s="24"/>
      <c r="Q192" s="49"/>
      <c r="R192" s="25">
        <f ca="1">IFERROR(INDEX(Health!$G$8:$G$225,MATCH($C192,_xlfn.ANCHORARRAY(Health!$C$8),0)),NA())</f>
        <v>0</v>
      </c>
      <c r="S192" s="25">
        <f ca="1">IFERROR(INDEX(Food!$G$8:$G$225,MATCH($C192,_xlfn.ANCHORARRAY(Food!$C$8),0)),NA())</f>
        <v>8.3666002653407556</v>
      </c>
      <c r="T192" s="25">
        <f ca="1">IFERROR(INDEX(Macro!$G$8:$G$225,MATCH($C192,_xlfn.ANCHORARRAY(Macro!$C$8),0)),NA())</f>
        <v>0</v>
      </c>
      <c r="U192" s="25">
        <f ca="1">IFERROR(INDEX(Socioeconomic!$G$8:$G$225,MATCH($C192,_xlfn.ANCHORARRAY(Socioeconomic!$C$8),0)),NA())</f>
        <v>7.9372539331937713</v>
      </c>
      <c r="V192" s="25">
        <f ca="1">IFERROR(INDEX('Natural Hazard'!$G$8:$G$225,MATCH($C192,_xlfn.ANCHORARRAY('Natural Hazard'!$C$8),0)),NA())</f>
        <v>9.0369611411506359</v>
      </c>
      <c r="W192" s="25">
        <f ca="1">IFERROR(INDEX(Conflict!$G$8:$G$225,MATCH($C192,_xlfn.ANCHORARRAY(Conflict!$C$8),0)),NA())</f>
        <v>0</v>
      </c>
      <c r="X192" s="50"/>
      <c r="Y192" s="25">
        <f ca="1">IFERROR(INDEX(Health!$H$8:$H$225,MATCH($C192,_xlfn.ANCHORARRAY(Health!$C$8),0)),NA())</f>
        <v>10</v>
      </c>
      <c r="Z192" s="25">
        <f ca="1">IFERROR(INDEX(Food!$H$8:$H$225,MATCH($C192,_xlfn.ANCHORARRAY(Food!$C$8),0)),NA())</f>
        <v>10</v>
      </c>
      <c r="AA192" s="25">
        <f ca="1">IFERROR(INDEX(Macro!$H$8:$H$225,MATCH($C192,_xlfn.ANCHORARRAY(Macro!$C$8),0)),NA())</f>
        <v>10</v>
      </c>
      <c r="AB192" s="25">
        <f ca="1">IFERROR(INDEX(Socioeconomic!$H$8:$H$225,MATCH($C192,_xlfn.ANCHORARRAY(Socioeconomic!$C$8),0)),NA())</f>
        <v>9</v>
      </c>
      <c r="AC192" s="25">
        <f ca="1">IFERROR(INDEX('Natural Hazard'!$H$8:$H$225,MATCH($C192,_xlfn.ANCHORARRAY('Natural Hazard'!$C$8),0)),NA())</f>
        <v>8.1666666666666607</v>
      </c>
      <c r="AD192" s="25">
        <f ca="1">IFERROR(INDEX(Conflict!$H$8:$H$225,MATCH($C192,_xlfn.ANCHORARRAY(Conflict!$C$8),0)),NA())</f>
        <v>10</v>
      </c>
      <c r="AE192" s="50"/>
      <c r="AF192" s="25">
        <f ca="1">IFERROR(INDEX(Health!$I$8:$I$225,MATCH($C192,_xlfn.ANCHORARRAY(Health!$C$8),0)),NA())</f>
        <v>0</v>
      </c>
      <c r="AG192" s="25">
        <f ca="1">IFERROR(INDEX(Food!$I$8:$I$225,MATCH($C192,_xlfn.ANCHORARRAY(Food!$C$8),0)),NA())</f>
        <v>7</v>
      </c>
      <c r="AH192" s="25">
        <f ca="1">IFERROR(INDEX(Macro!$I$8:$I$225,MATCH($C192,_xlfn.ANCHORARRAY(Macro!$C$8),0)),NA())</f>
        <v>0</v>
      </c>
      <c r="AI192" s="25">
        <f ca="1">IFERROR(INDEX(Socioeconomic!$I$8:$I$225,MATCH($C192,_xlfn.ANCHORARRAY(Socioeconomic!$C$8),0)),NA())</f>
        <v>7</v>
      </c>
      <c r="AJ192" s="25">
        <f ca="1">IFERROR(INDEX('Natural Hazard'!$I$8:$I$225,MATCH($C192,_xlfn.ANCHORARRAY('Natural Hazard'!$C$8),0)),NA())</f>
        <v>10</v>
      </c>
      <c r="AK192" s="25">
        <f ca="1">IFERROR(INDEX(Conflict!$I$8:$I$225,MATCH($C192,_xlfn.ANCHORARRAY(Conflict!$C$8),0)),NA())</f>
        <v>0</v>
      </c>
      <c r="AL192" s="49"/>
      <c r="AM192" s="25">
        <f>IFERROR(INDEX('Data Reliability'!$G$6:$G$409,MATCH($C192,'Data Reliability'!$E$6:$E$409,0)),NA())</f>
        <v>8.3333333333333301E-2</v>
      </c>
      <c r="AN192" s="25">
        <f>IFERROR(INDEX('Data Reliability'!$H$6:$H$409,MATCH($C192,'Data Reliability'!$E$6:$E$409,0)),NA())</f>
        <v>0.41388888888888897</v>
      </c>
    </row>
    <row r="193" spans="2:40" x14ac:dyDescent="0.2">
      <c r="B193" s="28" t="s">
        <v>766</v>
      </c>
      <c r="C193" s="28" t="s">
        <v>725</v>
      </c>
      <c r="D193" s="28" t="s">
        <v>435</v>
      </c>
      <c r="E193" s="28" t="s">
        <v>409</v>
      </c>
      <c r="F193" s="206">
        <f ca="1">MATCH($C193,_xlfn.ANCHORARRAY(Health!$C$8),0)</f>
        <v>188</v>
      </c>
      <c r="G193" s="22" cm="1">
        <f t="array" aca="1" ref="G193" ca="1">IF(Parameters!$D$31, SUM(IF(ISNUMBER(R193:W193),(IF(R193:W193&gt;=Parameters!$D$37,1,"")),""))+0.5*(SUM(IF(ISNUMBER(R193:W193),(IF(R193:W193&gt;=Parameters!$D$38,1,"")),""))-SUM(IF(ISNUMBER(R193:W193),(IF(R193:W193&gt;=Parameters!$D$37,1,"")),""))),0) +
   IF(Parameters!$D$32,SUM(IF(ISNUMBER(R193:W193),(IF(R193:W193&gt;=Parameters!$D$41,1,"")),"")),0) +
   IF(Parameters!$D$33,AVERAGE(IF(ISNUMBER(R193:W193),R193:W193)),0) +
   IF(Parameters!$D$34,IF(OR(IF(ISNUMBER(R193:W193),R193:W193)=0),0,GEOMEAN(IF(ISNUMBER(R193:W193),R193:W193))),0)</f>
        <v>0</v>
      </c>
      <c r="H193" s="23">
        <f t="shared" ca="1" si="12"/>
        <v>0</v>
      </c>
      <c r="I193" s="116" t="str">
        <f t="shared" si="13"/>
        <v>!!</v>
      </c>
      <c r="J193" s="22" cm="1">
        <f t="array" aca="1" ref="J193" ca="1">IF(Parameters!$D$31, SUM(IF(ISNUMBER(Y193:AD193),(IF(Y193:AD193&gt;=Parameters!$D$41,1,"")),""))+0.5*(SUM(IF(ISNUMBER(Y193:AD193),(IF(Y193:AD193&gt;=Parameters!$D$42,1,"")),""))-SUM(IF(ISNUMBER(Y193:AD193),(IF(Y193:AD193&gt;=Parameters!$D$41,1,"")),""))),0) +
   IF(Parameters!$D$32,SUM(IF(ISNUMBER(Y193:AD193),(IF(Y193:AD193&gt;=Parameters!$D$41,1,"")),"")),0) +
   IF(Parameters!$D$33,AVERAGE(IF(ISNUMBER(Y193:AD193),Y193:AD193)),0) +
   IF(Parameters!$D$34,IF(OR(IF(ISNUMBER(Y193:AD193),Y193:AD193)=0),0,GEOMEAN(IF(ISNUMBER(Y193:AD193),Y193:AD193))),0)</f>
        <v>0</v>
      </c>
      <c r="K193" s="23">
        <f t="shared" ca="1" si="14"/>
        <v>0</v>
      </c>
      <c r="L193" s="116" t="str">
        <f t="shared" si="15"/>
        <v>!!</v>
      </c>
      <c r="M193" s="21" cm="1">
        <f t="array" aca="1" ref="M193" ca="1">IF(Parameters!$D$31, SUM(IF(ISNUMBER(AF193:AK193),(IF(AF193:AK193&gt;=Parameters!$D$41,1,"")),""))+0.5*(SUM(IF(ISNUMBER(AF193:AK193),(IF(AF193:AK193&gt;=Parameters!$D$42,1,"")),""))-SUM(IF(ISNUMBER(AF193:AK193),(IF(AF193:AK193&gt;=Parameters!$D$41,1,"")),""))),0) +
   IF(Parameters!$D$32,SUM(IF(ISNUMBER(AF193:AK193),(IF(AF193:AK193&gt;=Parameters!$D$41,1,"")),"")),0) +
   IF(Parameters!$D$33,AVERAGE(IF(ISNUMBER(AF193:AK193),AF193:AK193)),0) +
   IF(Parameters!$D$34,IF(OR(IF(ISNUMBER(AF193:AK193),AF193:AK193)=0),0,GEOMEAN(IF(ISNUMBER(AF193:AK193),AF193:AK193))),0)</f>
        <v>0</v>
      </c>
      <c r="N193" s="23">
        <f t="shared" ca="1" si="16"/>
        <v>0</v>
      </c>
      <c r="O193" s="116" t="str">
        <f t="shared" si="17"/>
        <v>!!</v>
      </c>
      <c r="P193" s="24"/>
      <c r="Q193" s="49"/>
      <c r="R193" s="25">
        <f ca="1">IFERROR(INDEX(Health!$G$8:$G$225,MATCH($C193,_xlfn.ANCHORARRAY(Health!$C$8),0)),NA())</f>
        <v>0</v>
      </c>
      <c r="S193" s="25" t="e">
        <f ca="1">IFERROR(INDEX(Food!$G$8:$G$225,MATCH($C193,_xlfn.ANCHORARRAY(Food!$C$8),0)),NA())</f>
        <v>#N/A</v>
      </c>
      <c r="T193" s="25" t="e">
        <f ca="1">IFERROR(INDEX(Macro!$G$8:$G$225,MATCH($C193,_xlfn.ANCHORARRAY(Macro!$C$8),0)),NA())</f>
        <v>#N/A</v>
      </c>
      <c r="U193" s="25" t="e">
        <f ca="1">IFERROR(INDEX(Socioeconomic!$G$8:$G$225,MATCH($C193,_xlfn.ANCHORARRAY(Socioeconomic!$C$8),0)),NA())</f>
        <v>#N/A</v>
      </c>
      <c r="V193" s="25">
        <f ca="1">IFERROR(INDEX('Natural Hazard'!$G$8:$G$225,MATCH($C193,_xlfn.ANCHORARRAY('Natural Hazard'!$C$8),0)),NA())</f>
        <v>0</v>
      </c>
      <c r="W193" s="25">
        <f ca="1">IFERROR(INDEX(Conflict!$G$8:$G$225,MATCH($C193,_xlfn.ANCHORARRAY(Conflict!$C$8),0)),NA())</f>
        <v>0</v>
      </c>
      <c r="X193" s="50"/>
      <c r="Y193" s="25" t="e">
        <f ca="1">IFERROR(INDEX(Health!$H$8:$H$225,MATCH($C193,_xlfn.ANCHORARRAY(Health!$C$8),0)),NA())</f>
        <v>#N/A</v>
      </c>
      <c r="Z193" s="25" t="e">
        <f ca="1">IFERROR(INDEX(Food!$H$8:$H$225,MATCH($C193,_xlfn.ANCHORARRAY(Food!$C$8),0)),NA())</f>
        <v>#N/A</v>
      </c>
      <c r="AA193" s="25" t="e">
        <f ca="1">IFERROR(INDEX(Macro!$H$8:$H$225,MATCH($C193,_xlfn.ANCHORARRAY(Macro!$C$8),0)),NA())</f>
        <v>#N/A</v>
      </c>
      <c r="AB193" s="25" t="e">
        <f ca="1">IFERROR(INDEX(Socioeconomic!$H$8:$H$225,MATCH($C193,_xlfn.ANCHORARRAY(Socioeconomic!$C$8),0)),NA())</f>
        <v>#N/A</v>
      </c>
      <c r="AC193" s="25" t="e">
        <f ca="1">IFERROR(INDEX('Natural Hazard'!$H$8:$H$225,MATCH($C193,_xlfn.ANCHORARRAY('Natural Hazard'!$C$8),0)),NA())</f>
        <v>#N/A</v>
      </c>
      <c r="AD193" s="25" t="e">
        <f ca="1">IFERROR(INDEX(Conflict!$H$8:$H$225,MATCH($C193,_xlfn.ANCHORARRAY(Conflict!$C$8),0)),NA())</f>
        <v>#N/A</v>
      </c>
      <c r="AE193" s="50"/>
      <c r="AF193" s="25">
        <f ca="1">IFERROR(INDEX(Health!$I$8:$I$225,MATCH($C193,_xlfn.ANCHORARRAY(Health!$C$8),0)),NA())</f>
        <v>0</v>
      </c>
      <c r="AG193" s="25" t="e">
        <f ca="1">IFERROR(INDEX(Food!$I$8:$I$225,MATCH($C193,_xlfn.ANCHORARRAY(Food!$C$8),0)),NA())</f>
        <v>#N/A</v>
      </c>
      <c r="AH193" s="25" t="e">
        <f ca="1">IFERROR(INDEX(Macro!$I$8:$I$225,MATCH($C193,_xlfn.ANCHORARRAY(Macro!$C$8),0)),NA())</f>
        <v>#N/A</v>
      </c>
      <c r="AI193" s="25" t="e">
        <f ca="1">IFERROR(INDEX(Socioeconomic!$I$8:$I$225,MATCH($C193,_xlfn.ANCHORARRAY(Socioeconomic!$C$8),0)),NA())</f>
        <v>#N/A</v>
      </c>
      <c r="AJ193" s="25">
        <f ca="1">IFERROR(INDEX('Natural Hazard'!$I$8:$I$225,MATCH($C193,_xlfn.ANCHORARRAY('Natural Hazard'!$C$8),0)),NA())</f>
        <v>0</v>
      </c>
      <c r="AK193" s="25">
        <f ca="1">IFERROR(INDEX(Conflict!$I$8:$I$225,MATCH($C193,_xlfn.ANCHORARRAY(Conflict!$C$8),0)),NA())</f>
        <v>0</v>
      </c>
      <c r="AL193" s="49"/>
      <c r="AM193" s="25">
        <f>IFERROR(INDEX('Data Reliability'!$G$6:$G$409,MATCH($C193,'Data Reliability'!$E$6:$E$409,0)),NA())</f>
        <v>1</v>
      </c>
      <c r="AN193" s="25">
        <f>IFERROR(INDEX('Data Reliability'!$H$6:$H$409,MATCH($C193,'Data Reliability'!$E$6:$E$409,0)),NA())</f>
        <v>0.81666666666666698</v>
      </c>
    </row>
    <row r="194" spans="2:40" x14ac:dyDescent="0.2">
      <c r="B194" s="28" t="s">
        <v>317</v>
      </c>
      <c r="C194" s="28" t="s">
        <v>318</v>
      </c>
      <c r="D194" s="28" t="s">
        <v>432</v>
      </c>
      <c r="E194" s="28" t="s">
        <v>429</v>
      </c>
      <c r="F194" s="206">
        <f ca="1">MATCH($C194,_xlfn.ANCHORARRAY(Health!$C$8),0)</f>
        <v>189</v>
      </c>
      <c r="G194" s="22" cm="1">
        <f t="array" aca="1" ref="G194" ca="1">IF(Parameters!$D$31, SUM(IF(ISNUMBER(R194:W194),(IF(R194:W194&gt;=Parameters!$D$37,1,"")),""))+0.5*(SUM(IF(ISNUMBER(R194:W194),(IF(R194:W194&gt;=Parameters!$D$38,1,"")),""))-SUM(IF(ISNUMBER(R194:W194),(IF(R194:W194&gt;=Parameters!$D$37,1,"")),""))),0) +
   IF(Parameters!$D$32,SUM(IF(ISNUMBER(R194:W194),(IF(R194:W194&gt;=Parameters!$D$41,1,"")),"")),0) +
   IF(Parameters!$D$33,AVERAGE(IF(ISNUMBER(R194:W194),R194:W194)),0) +
   IF(Parameters!$D$34,IF(OR(IF(ISNUMBER(R194:W194),R194:W194)=0),0,GEOMEAN(IF(ISNUMBER(R194:W194),R194:W194))),0)</f>
        <v>1.5</v>
      </c>
      <c r="H194" s="23">
        <f t="shared" ca="1" si="12"/>
        <v>1.5</v>
      </c>
      <c r="I194" s="116" t="str">
        <f t="shared" si="13"/>
        <v/>
      </c>
      <c r="J194" s="22" cm="1">
        <f t="array" aca="1" ref="J194" ca="1">IF(Parameters!$D$31, SUM(IF(ISNUMBER(Y194:AD194),(IF(Y194:AD194&gt;=Parameters!$D$41,1,"")),""))+0.5*(SUM(IF(ISNUMBER(Y194:AD194),(IF(Y194:AD194&gt;=Parameters!$D$42,1,"")),""))-SUM(IF(ISNUMBER(Y194:AD194),(IF(Y194:AD194&gt;=Parameters!$D$41,1,"")),""))),0) +
   IF(Parameters!$D$32,SUM(IF(ISNUMBER(Y194:AD194),(IF(Y194:AD194&gt;=Parameters!$D$41,1,"")),"")),0) +
   IF(Parameters!$D$33,AVERAGE(IF(ISNUMBER(Y194:AD194),Y194:AD194)),0) +
   IF(Parameters!$D$34,IF(OR(IF(ISNUMBER(Y194:AD194),Y194:AD194)=0),0,GEOMEAN(IF(ISNUMBER(Y194:AD194),Y194:AD194))),0)</f>
        <v>3.5</v>
      </c>
      <c r="K194" s="23">
        <f t="shared" ca="1" si="14"/>
        <v>3.5</v>
      </c>
      <c r="L194" s="116" t="str">
        <f t="shared" si="15"/>
        <v/>
      </c>
      <c r="M194" s="21" cm="1">
        <f t="array" aca="1" ref="M194" ca="1">IF(Parameters!$D$31, SUM(IF(ISNUMBER(AF194:AK194),(IF(AF194:AK194&gt;=Parameters!$D$41,1,"")),""))+0.5*(SUM(IF(ISNUMBER(AF194:AK194),(IF(AF194:AK194&gt;=Parameters!$D$42,1,"")),""))-SUM(IF(ISNUMBER(AF194:AK194),(IF(AF194:AK194&gt;=Parameters!$D$41,1,"")),""))),0) +
   IF(Parameters!$D$32,SUM(IF(ISNUMBER(AF194:AK194),(IF(AF194:AK194&gt;=Parameters!$D$41,1,"")),"")),0) +
   IF(Parameters!$D$33,AVERAGE(IF(ISNUMBER(AF194:AK194),AF194:AK194)),0) +
   IF(Parameters!$D$34,IF(OR(IF(ISNUMBER(AF194:AK194),AF194:AK194)=0),0,GEOMEAN(IF(ISNUMBER(AF194:AK194),AF194:AK194))),0)</f>
        <v>1</v>
      </c>
      <c r="N194" s="23">
        <f t="shared" ca="1" si="16"/>
        <v>1</v>
      </c>
      <c r="O194" s="116" t="str">
        <f t="shared" si="17"/>
        <v>!</v>
      </c>
      <c r="P194" s="24"/>
      <c r="Q194" s="49"/>
      <c r="R194" s="25">
        <f ca="1">IFERROR(INDEX(Health!$G$8:$G$225,MATCH($C194,_xlfn.ANCHORARRAY(Health!$C$8),0)),NA())</f>
        <v>0</v>
      </c>
      <c r="S194" s="25">
        <f ca="1">IFERROR(INDEX(Food!$G$8:$G$225,MATCH($C194,_xlfn.ANCHORARRAY(Food!$C$8),0)),NA())</f>
        <v>5.4772255750516612</v>
      </c>
      <c r="T194" s="25">
        <f ca="1">IFERROR(INDEX(Macro!$G$8:$G$225,MATCH($C194,_xlfn.ANCHORARRAY(Macro!$C$8),0)),NA())</f>
        <v>4.2620618107899881</v>
      </c>
      <c r="U194" s="25">
        <f ca="1">IFERROR(INDEX(Socioeconomic!$G$8:$G$225,MATCH($C194,_xlfn.ANCHORARRAY(Socioeconomic!$C$8),0)),NA())</f>
        <v>0</v>
      </c>
      <c r="V194" s="25">
        <f ca="1">IFERROR(INDEX('Natural Hazard'!$G$8:$G$225,MATCH($C194,_xlfn.ANCHORARRAY('Natural Hazard'!$C$8),0)),NA())</f>
        <v>0</v>
      </c>
      <c r="W194" s="25">
        <f ca="1">IFERROR(INDEX(Conflict!$G$8:$G$225,MATCH($C194,_xlfn.ANCHORARRAY(Conflict!$C$8),0)),NA())</f>
        <v>10</v>
      </c>
      <c r="X194" s="50"/>
      <c r="Y194" s="25">
        <f ca="1">IFERROR(INDEX(Health!$H$8:$H$225,MATCH($C194,_xlfn.ANCHORARRAY(Health!$C$8),0)),NA())</f>
        <v>9.2069970845480995</v>
      </c>
      <c r="Z194" s="25">
        <f ca="1">IFERROR(INDEX(Food!$H$8:$H$225,MATCH($C194,_xlfn.ANCHORARRAY(Food!$C$8),0)),NA())</f>
        <v>10</v>
      </c>
      <c r="AA194" s="25">
        <f ca="1">IFERROR(INDEX(Macro!$H$8:$H$225,MATCH($C194,_xlfn.ANCHORARRAY(Macro!$C$8),0)),NA())</f>
        <v>5.3873128733463904</v>
      </c>
      <c r="AB194" s="25">
        <f ca="1">IFERROR(INDEX(Socioeconomic!$H$8:$H$225,MATCH($C194,_xlfn.ANCHORARRAY(Socioeconomic!$C$8),0)),NA())</f>
        <v>10</v>
      </c>
      <c r="AC194" s="25">
        <f ca="1">IFERROR(INDEX('Natural Hazard'!$H$8:$H$225,MATCH($C194,_xlfn.ANCHORARRAY('Natural Hazard'!$C$8),0)),NA())</f>
        <v>5</v>
      </c>
      <c r="AD194" s="25">
        <f ca="1">IFERROR(INDEX(Conflict!$H$8:$H$225,MATCH($C194,_xlfn.ANCHORARRAY(Conflict!$C$8),0)),NA())</f>
        <v>10</v>
      </c>
      <c r="AE194" s="50"/>
      <c r="AF194" s="25">
        <f ca="1">IFERROR(INDEX(Health!$I$8:$I$225,MATCH($C194,_xlfn.ANCHORARRAY(Health!$C$8),0)),NA())</f>
        <v>0</v>
      </c>
      <c r="AG194" s="25">
        <f ca="1">IFERROR(INDEX(Food!$I$8:$I$225,MATCH($C194,_xlfn.ANCHORARRAY(Food!$C$8),0)),NA())</f>
        <v>3</v>
      </c>
      <c r="AH194" s="25">
        <f ca="1">IFERROR(INDEX(Macro!$I$8:$I$225,MATCH($C194,_xlfn.ANCHORARRAY(Macro!$C$8),0)),NA())</f>
        <v>3.3718425690228999</v>
      </c>
      <c r="AI194" s="25">
        <f ca="1">IFERROR(INDEX(Socioeconomic!$I$8:$I$225,MATCH($C194,_xlfn.ANCHORARRAY(Socioeconomic!$C$8),0)),NA())</f>
        <v>0</v>
      </c>
      <c r="AJ194" s="25">
        <f ca="1">IFERROR(INDEX('Natural Hazard'!$I$8:$I$225,MATCH($C194,_xlfn.ANCHORARRAY('Natural Hazard'!$C$8),0)),NA())</f>
        <v>0</v>
      </c>
      <c r="AK194" s="25">
        <f ca="1">IFERROR(INDEX(Conflict!$I$8:$I$225,MATCH($C194,_xlfn.ANCHORARRAY(Conflict!$C$8),0)),NA())</f>
        <v>10</v>
      </c>
      <c r="AL194" s="49"/>
      <c r="AM194" s="25">
        <f>IFERROR(INDEX('Data Reliability'!$G$6:$G$409,MATCH($C194,'Data Reliability'!$E$6:$E$409,0)),NA())</f>
        <v>8.3333333333333301E-2</v>
      </c>
      <c r="AN194" s="25">
        <f>IFERROR(INDEX('Data Reliability'!$H$6:$H$409,MATCH($C194,'Data Reliability'!$E$6:$E$409,0)),NA())</f>
        <v>0.50277777777777799</v>
      </c>
    </row>
    <row r="195" spans="2:40" x14ac:dyDescent="0.2">
      <c r="B195" s="28" t="s">
        <v>319</v>
      </c>
      <c r="C195" s="28" t="s">
        <v>320</v>
      </c>
      <c r="D195" s="28" t="s">
        <v>432</v>
      </c>
      <c r="E195" s="28" t="s">
        <v>429</v>
      </c>
      <c r="F195" s="206">
        <f ca="1">MATCH($C195,_xlfn.ANCHORARRAY(Health!$C$8),0)</f>
        <v>190</v>
      </c>
      <c r="G195" s="22" cm="1">
        <f t="array" aca="1" ref="G195" ca="1">IF(Parameters!$D$31, SUM(IF(ISNUMBER(R195:W195),(IF(R195:W195&gt;=Parameters!$D$37,1,"")),""))+0.5*(SUM(IF(ISNUMBER(R195:W195),(IF(R195:W195&gt;=Parameters!$D$38,1,"")),""))-SUM(IF(ISNUMBER(R195:W195),(IF(R195:W195&gt;=Parameters!$D$37,1,"")),""))),0) +
   IF(Parameters!$D$32,SUM(IF(ISNUMBER(R195:W195),(IF(R195:W195&gt;=Parameters!$D$41,1,"")),"")),0) +
   IF(Parameters!$D$33,AVERAGE(IF(ISNUMBER(R195:W195),R195:W195)),0) +
   IF(Parameters!$D$34,IF(OR(IF(ISNUMBER(R195:W195),R195:W195)=0),0,GEOMEAN(IF(ISNUMBER(R195:W195),R195:W195))),0)</f>
        <v>1</v>
      </c>
      <c r="H195" s="23">
        <f t="shared" ca="1" si="12"/>
        <v>1</v>
      </c>
      <c r="I195" s="116" t="str">
        <f t="shared" si="13"/>
        <v>!</v>
      </c>
      <c r="J195" s="22" cm="1">
        <f t="array" aca="1" ref="J195" ca="1">IF(Parameters!$D$31, SUM(IF(ISNUMBER(Y195:AD195),(IF(Y195:AD195&gt;=Parameters!$D$41,1,"")),""))+0.5*(SUM(IF(ISNUMBER(Y195:AD195),(IF(Y195:AD195&gt;=Parameters!$D$42,1,"")),""))-SUM(IF(ISNUMBER(Y195:AD195),(IF(Y195:AD195&gt;=Parameters!$D$41,1,"")),""))),0) +
   IF(Parameters!$D$32,SUM(IF(ISNUMBER(Y195:AD195),(IF(Y195:AD195&gt;=Parameters!$D$41,1,"")),"")),0) +
   IF(Parameters!$D$33,AVERAGE(IF(ISNUMBER(Y195:AD195),Y195:AD195)),0) +
   IF(Parameters!$D$34,IF(OR(IF(ISNUMBER(Y195:AD195),Y195:AD195)=0),0,GEOMEAN(IF(ISNUMBER(Y195:AD195),Y195:AD195))),0)</f>
        <v>1.5</v>
      </c>
      <c r="K195" s="23">
        <f t="shared" ca="1" si="14"/>
        <v>1.5</v>
      </c>
      <c r="L195" s="116" t="str">
        <f t="shared" si="15"/>
        <v/>
      </c>
      <c r="M195" s="21" cm="1">
        <f t="array" aca="1" ref="M195" ca="1">IF(Parameters!$D$31, SUM(IF(ISNUMBER(AF195:AK195),(IF(AF195:AK195&gt;=Parameters!$D$41,1,"")),""))+0.5*(SUM(IF(ISNUMBER(AF195:AK195),(IF(AF195:AK195&gt;=Parameters!$D$42,1,"")),""))-SUM(IF(ISNUMBER(AF195:AK195),(IF(AF195:AK195&gt;=Parameters!$D$41,1,"")),""))),0) +
   IF(Parameters!$D$32,SUM(IF(ISNUMBER(AF195:AK195),(IF(AF195:AK195&gt;=Parameters!$D$41,1,"")),"")),0) +
   IF(Parameters!$D$33,AVERAGE(IF(ISNUMBER(AF195:AK195),AF195:AK195)),0) +
   IF(Parameters!$D$34,IF(OR(IF(ISNUMBER(AF195:AK195),AF195:AK195)=0),0,GEOMEAN(IF(ISNUMBER(AF195:AK195),AF195:AK195))),0)</f>
        <v>0.5</v>
      </c>
      <c r="N195" s="23">
        <f t="shared" ca="1" si="16"/>
        <v>0.5</v>
      </c>
      <c r="O195" s="116" t="str">
        <f t="shared" si="17"/>
        <v>!</v>
      </c>
      <c r="P195" s="24"/>
      <c r="Q195" s="49"/>
      <c r="R195" s="25">
        <f ca="1">IFERROR(INDEX(Health!$G$8:$G$225,MATCH($C195,_xlfn.ANCHORARRAY(Health!$C$8),0)),NA())</f>
        <v>7.5159693931233749</v>
      </c>
      <c r="S195" s="25">
        <f ca="1">IFERROR(INDEX(Food!$G$8:$G$225,MATCH($C195,_xlfn.ANCHORARRAY(Food!$C$8),0)),NA())</f>
        <v>0</v>
      </c>
      <c r="T195" s="25">
        <f ca="1">IFERROR(INDEX(Macro!$G$8:$G$225,MATCH($C195,_xlfn.ANCHORARRAY(Macro!$C$8),0)),NA())</f>
        <v>4.7845162331676132</v>
      </c>
      <c r="U195" s="25">
        <f ca="1">IFERROR(INDEX(Socioeconomic!$G$8:$G$225,MATCH($C195,_xlfn.ANCHORARRAY(Socioeconomic!$C$8),0)),NA())</f>
        <v>0</v>
      </c>
      <c r="V195" s="25">
        <f ca="1">IFERROR(INDEX('Natural Hazard'!$G$8:$G$225,MATCH($C195,_xlfn.ANCHORARRAY('Natural Hazard'!$C$8),0)),NA())</f>
        <v>0</v>
      </c>
      <c r="W195" s="25">
        <f ca="1">IFERROR(INDEX(Conflict!$G$8:$G$225,MATCH($C195,_xlfn.ANCHORARRAY(Conflict!$C$8),0)),NA())</f>
        <v>3.6516907475571219</v>
      </c>
      <c r="X195" s="50"/>
      <c r="Y195" s="25">
        <f ca="1">IFERROR(INDEX(Health!$H$8:$H$225,MATCH($C195,_xlfn.ANCHORARRAY(Health!$C$8),0)),NA())</f>
        <v>8.0699708454810501</v>
      </c>
      <c r="Z195" s="25">
        <f ca="1">IFERROR(INDEX(Food!$H$8:$H$225,MATCH($C195,_xlfn.ANCHORARRAY(Food!$C$8),0)),NA())</f>
        <v>9.2298784018529201</v>
      </c>
      <c r="AA195" s="25">
        <f ca="1">IFERROR(INDEX(Macro!$H$8:$H$225,MATCH($C195,_xlfn.ANCHORARRAY(Macro!$C$8),0)),NA())</f>
        <v>4.2022781687586104</v>
      </c>
      <c r="AB195" s="25">
        <f ca="1">IFERROR(INDEX(Socioeconomic!$H$8:$H$225,MATCH($C195,_xlfn.ANCHORARRAY(Socioeconomic!$C$8),0)),NA())</f>
        <v>8.4285714285714199</v>
      </c>
      <c r="AC195" s="25">
        <f ca="1">IFERROR(INDEX('Natural Hazard'!$H$8:$H$225,MATCH($C195,_xlfn.ANCHORARRAY('Natural Hazard'!$C$8),0)),NA())</f>
        <v>3.1666666666666599</v>
      </c>
      <c r="AD195" s="25">
        <f ca="1">IFERROR(INDEX(Conflict!$H$8:$H$225,MATCH($C195,_xlfn.ANCHORARRAY(Conflict!$C$8),0)),NA())</f>
        <v>4.4805080261068904</v>
      </c>
      <c r="AE195" s="50"/>
      <c r="AF195" s="25">
        <f ca="1">IFERROR(INDEX(Health!$I$8:$I$225,MATCH($C195,_xlfn.ANCHORARRAY(Health!$C$8),0)),NA())</f>
        <v>7</v>
      </c>
      <c r="AG195" s="25" t="e">
        <f ca="1">IFERROR(INDEX(Food!$I$8:$I$225,MATCH($C195,_xlfn.ANCHORARRAY(Food!$C$8),0)),NA())</f>
        <v>#N/A</v>
      </c>
      <c r="AH195" s="25">
        <f ca="1">IFERROR(INDEX(Macro!$I$8:$I$225,MATCH($C195,_xlfn.ANCHORARRAY(Macro!$C$8),0)),NA())</f>
        <v>5.4474251028000804</v>
      </c>
      <c r="AI195" s="25">
        <f ca="1">IFERROR(INDEX(Socioeconomic!$I$8:$I$225,MATCH($C195,_xlfn.ANCHORARRAY(Socioeconomic!$C$8),0)),NA())</f>
        <v>0</v>
      </c>
      <c r="AJ195" s="25">
        <f ca="1">IFERROR(INDEX('Natural Hazard'!$I$8:$I$225,MATCH($C195,_xlfn.ANCHORARRAY('Natural Hazard'!$C$8),0)),NA())</f>
        <v>0</v>
      </c>
      <c r="AK195" s="25">
        <f ca="1">IFERROR(INDEX(Conflict!$I$8:$I$225,MATCH($C195,_xlfn.ANCHORARRAY(Conflict!$C$8),0)),NA())</f>
        <v>2.9761904761904701</v>
      </c>
      <c r="AL195" s="49"/>
      <c r="AM195" s="25">
        <f>IFERROR(INDEX('Data Reliability'!$G$6:$G$409,MATCH($C195,'Data Reliability'!$E$6:$E$409,0)),NA())</f>
        <v>8.3333333333333301E-2</v>
      </c>
      <c r="AN195" s="25">
        <f>IFERROR(INDEX('Data Reliability'!$H$6:$H$409,MATCH($C195,'Data Reliability'!$E$6:$E$409,0)),NA())</f>
        <v>0.59166666666666701</v>
      </c>
    </row>
    <row r="196" spans="2:40" x14ac:dyDescent="0.2">
      <c r="B196" s="28" t="s">
        <v>321</v>
      </c>
      <c r="C196" s="28" t="s">
        <v>322</v>
      </c>
      <c r="D196" s="28" t="s">
        <v>436</v>
      </c>
      <c r="E196" s="28" t="s">
        <v>430</v>
      </c>
      <c r="G196" s="22" cm="1">
        <f t="array" aca="1" ref="G196" ca="1">IF(Parameters!$D$31, SUM(IF(ISNUMBER(R196:W196),(IF(R196:W196&gt;=Parameters!$D$37,1,"")),""))+0.5*(SUM(IF(ISNUMBER(R196:W196),(IF(R196:W196&gt;=Parameters!$D$38,1,"")),""))-SUM(IF(ISNUMBER(R196:W196),(IF(R196:W196&gt;=Parameters!$D$37,1,"")),""))),0) +
   IF(Parameters!$D$32,SUM(IF(ISNUMBER(R196:W196),(IF(R196:W196&gt;=Parameters!$D$41,1,"")),"")),0) +
   IF(Parameters!$D$33,AVERAGE(IF(ISNUMBER(R196:W196),R196:W196)),0) +
   IF(Parameters!$D$34,IF(OR(IF(ISNUMBER(R196:W196),R196:W196)=0),0,GEOMEAN(IF(ISNUMBER(R196:W196),R196:W196))),0)</f>
        <v>0.5</v>
      </c>
      <c r="H196" s="23">
        <f t="shared" ca="1" si="12"/>
        <v>0.5</v>
      </c>
      <c r="I196" s="116" t="str">
        <f t="shared" si="13"/>
        <v/>
      </c>
      <c r="J196" s="22" cm="1">
        <f t="array" aca="1" ref="J196" ca="1">IF(Parameters!$D$31, SUM(IF(ISNUMBER(Y196:AD196),(IF(Y196:AD196&gt;=Parameters!$D$41,1,"")),""))+0.5*(SUM(IF(ISNUMBER(Y196:AD196),(IF(Y196:AD196&gt;=Parameters!$D$42,1,"")),""))-SUM(IF(ISNUMBER(Y196:AD196),(IF(Y196:AD196&gt;=Parameters!$D$41,1,"")),""))),0) +
   IF(Parameters!$D$32,SUM(IF(ISNUMBER(Y196:AD196),(IF(Y196:AD196&gt;=Parameters!$D$41,1,"")),"")),0) +
   IF(Parameters!$D$33,AVERAGE(IF(ISNUMBER(Y196:AD196),Y196:AD196)),0) +
   IF(Parameters!$D$34,IF(OR(IF(ISNUMBER(Y196:AD196),Y196:AD196)=0),0,GEOMEAN(IF(ISNUMBER(Y196:AD196),Y196:AD196))),0)</f>
        <v>1</v>
      </c>
      <c r="K196" s="23">
        <f t="shared" ca="1" si="14"/>
        <v>1</v>
      </c>
      <c r="L196" s="116" t="str">
        <f t="shared" si="15"/>
        <v/>
      </c>
      <c r="M196" s="21" cm="1">
        <f t="array" aca="1" ref="M196" ca="1">IF(Parameters!$D$31, SUM(IF(ISNUMBER(AF196:AK196),(IF(AF196:AK196&gt;=Parameters!$D$41,1,"")),""))+0.5*(SUM(IF(ISNUMBER(AF196:AK196),(IF(AF196:AK196&gt;=Parameters!$D$42,1,"")),""))-SUM(IF(ISNUMBER(AF196:AK196),(IF(AF196:AK196&gt;=Parameters!$D$41,1,"")),""))),0) +
   IF(Parameters!$D$32,SUM(IF(ISNUMBER(AF196:AK196),(IF(AF196:AK196&gt;=Parameters!$D$41,1,"")),"")),0) +
   IF(Parameters!$D$33,AVERAGE(IF(ISNUMBER(AF196:AK196),AF196:AK196)),0) +
   IF(Parameters!$D$34,IF(OR(IF(ISNUMBER(AF196:AK196),AF196:AK196)=0),0,GEOMEAN(IF(ISNUMBER(AF196:AK196),AF196:AK196))),0)</f>
        <v>0.5</v>
      </c>
      <c r="N196" s="23">
        <f t="shared" ca="1" si="16"/>
        <v>0.5</v>
      </c>
      <c r="O196" s="116" t="str">
        <f t="shared" si="17"/>
        <v>!</v>
      </c>
      <c r="P196" s="24"/>
      <c r="Q196" s="49"/>
      <c r="R196" s="25">
        <f ca="1">IFERROR(INDEX(Health!$G$8:$G$225,MATCH($C196,_xlfn.ANCHORARRAY(Health!$C$8),0)),NA())</f>
        <v>0</v>
      </c>
      <c r="S196" s="25">
        <f ca="1">IFERROR(INDEX(Food!$G$8:$G$225,MATCH($C196,_xlfn.ANCHORARRAY(Food!$C$8),0)),NA())</f>
        <v>0</v>
      </c>
      <c r="T196" s="25">
        <f ca="1">IFERROR(INDEX(Macro!$G$8:$G$225,MATCH($C196,_xlfn.ANCHORARRAY(Macro!$C$8),0)),NA())</f>
        <v>6.9</v>
      </c>
      <c r="U196" s="25">
        <f ca="1">IFERROR(INDEX(Socioeconomic!$G$8:$G$225,MATCH($C196,_xlfn.ANCHORARRAY(Socioeconomic!$C$8),0)),NA())</f>
        <v>0.18447891414972326</v>
      </c>
      <c r="V196" s="25">
        <f ca="1">IFERROR(INDEX('Natural Hazard'!$G$8:$G$225,MATCH($C196,_xlfn.ANCHORARRAY('Natural Hazard'!$C$8),0)),NA())</f>
        <v>0</v>
      </c>
      <c r="W196" s="25">
        <f ca="1">IFERROR(INDEX(Conflict!$G$8:$G$225,MATCH($C196,_xlfn.ANCHORARRAY(Conflict!$C$8),0)),NA())</f>
        <v>0</v>
      </c>
      <c r="X196" s="50"/>
      <c r="Y196" s="25">
        <f ca="1">IFERROR(INDEX(Health!$H$8:$H$225,MATCH($C196,_xlfn.ANCHORARRAY(Health!$C$8),0)),NA())</f>
        <v>0</v>
      </c>
      <c r="Z196" s="25">
        <f ca="1">IFERROR(INDEX(Food!$H$8:$H$225,MATCH($C196,_xlfn.ANCHORARRAY(Food!$C$8),0)),NA())</f>
        <v>5.2055587724377501</v>
      </c>
      <c r="AA196" s="25">
        <f ca="1">IFERROR(INDEX(Macro!$H$8:$H$225,MATCH($C196,_xlfn.ANCHORARRAY(Macro!$C$8),0)),NA())</f>
        <v>7</v>
      </c>
      <c r="AB196" s="25">
        <f ca="1">IFERROR(INDEX(Socioeconomic!$H$8:$H$225,MATCH($C196,_xlfn.ANCHORARRAY(Socioeconomic!$C$8),0)),NA())</f>
        <v>2.71428571428571</v>
      </c>
      <c r="AC196" s="25">
        <f ca="1">IFERROR(INDEX('Natural Hazard'!$H$8:$H$225,MATCH($C196,_xlfn.ANCHORARRAY('Natural Hazard'!$C$8),0)),NA())</f>
        <v>8.5</v>
      </c>
      <c r="AD196" s="25">
        <f ca="1">IFERROR(INDEX(Conflict!$H$8:$H$225,MATCH($C196,_xlfn.ANCHORARRAY(Conflict!$C$8),0)),NA())</f>
        <v>1.37149409066854</v>
      </c>
      <c r="AE196" s="50"/>
      <c r="AF196" s="25">
        <f ca="1">IFERROR(INDEX(Health!$I$8:$I$225,MATCH($C196,_xlfn.ANCHORARRAY(Health!$C$8),0)),NA())</f>
        <v>0</v>
      </c>
      <c r="AG196" s="25" t="e">
        <f ca="1">IFERROR(INDEX(Food!$I$8:$I$225,MATCH($C196,_xlfn.ANCHORARRAY(Food!$C$8),0)),NA())</f>
        <v>#N/A</v>
      </c>
      <c r="AH196" s="25">
        <f ca="1">IFERROR(INDEX(Macro!$I$8:$I$225,MATCH($C196,_xlfn.ANCHORARRAY(Macro!$C$8),0)),NA())</f>
        <v>7</v>
      </c>
      <c r="AI196" s="25">
        <f ca="1">IFERROR(INDEX(Socioeconomic!$I$8:$I$225,MATCH($C196,_xlfn.ANCHORARRAY(Socioeconomic!$C$8),0)),NA())</f>
        <v>1.25382783347909E-2</v>
      </c>
      <c r="AJ196" s="25">
        <f ca="1">IFERROR(INDEX('Natural Hazard'!$I$8:$I$225,MATCH($C196,_xlfn.ANCHORARRAY('Natural Hazard'!$C$8),0)),NA())</f>
        <v>0</v>
      </c>
      <c r="AK196" s="25">
        <f ca="1">IFERROR(INDEX(Conflict!$I$8:$I$225,MATCH($C196,_xlfn.ANCHORARRAY(Conflict!$C$8),0)),NA())</f>
        <v>0</v>
      </c>
      <c r="AL196" s="49"/>
      <c r="AM196" s="25">
        <f>IFERROR(INDEX('Data Reliability'!$G$6:$G$409,MATCH($C196,'Data Reliability'!$E$6:$E$409,0)),NA())</f>
        <v>0</v>
      </c>
      <c r="AN196" s="25">
        <f>IFERROR(INDEX('Data Reliability'!$H$6:$H$409,MATCH($C196,'Data Reliability'!$E$6:$E$409,0)),NA())</f>
        <v>0.391666666666667</v>
      </c>
    </row>
    <row r="197" spans="2:40" x14ac:dyDescent="0.2">
      <c r="B197" s="28" t="s">
        <v>323</v>
      </c>
      <c r="C197" s="28" t="s">
        <v>324</v>
      </c>
      <c r="D197" s="28" t="s">
        <v>433</v>
      </c>
      <c r="E197" s="28" t="s">
        <v>429</v>
      </c>
      <c r="G197" s="22" cm="1">
        <f t="array" aca="1" ref="G197" ca="1">IF(Parameters!$D$31, SUM(IF(ISNUMBER(R197:W197),(IF(R197:W197&gt;=Parameters!$D$37,1,"")),""))+0.5*(SUM(IF(ISNUMBER(R197:W197),(IF(R197:W197&gt;=Parameters!$D$38,1,"")),""))-SUM(IF(ISNUMBER(R197:W197),(IF(R197:W197&gt;=Parameters!$D$37,1,"")),""))),0) +
   IF(Parameters!$D$32,SUM(IF(ISNUMBER(R197:W197),(IF(R197:W197&gt;=Parameters!$D$41,1,"")),"")),0) +
   IF(Parameters!$D$33,AVERAGE(IF(ISNUMBER(R197:W197),R197:W197)),0) +
   IF(Parameters!$D$34,IF(OR(IF(ISNUMBER(R197:W197),R197:W197)=0),0,GEOMEAN(IF(ISNUMBER(R197:W197),R197:W197))),0)</f>
        <v>2</v>
      </c>
      <c r="H197" s="23">
        <f t="shared" ca="1" si="12"/>
        <v>2</v>
      </c>
      <c r="I197" s="116" t="str">
        <f t="shared" si="13"/>
        <v/>
      </c>
      <c r="J197" s="22" cm="1">
        <f t="array" aca="1" ref="J197" ca="1">IF(Parameters!$D$31, SUM(IF(ISNUMBER(Y197:AD197),(IF(Y197:AD197&gt;=Parameters!$D$41,1,"")),""))+0.5*(SUM(IF(ISNUMBER(Y197:AD197),(IF(Y197:AD197&gt;=Parameters!$D$42,1,"")),""))-SUM(IF(ISNUMBER(Y197:AD197),(IF(Y197:AD197&gt;=Parameters!$D$41,1,"")),""))),0) +
   IF(Parameters!$D$32,SUM(IF(ISNUMBER(Y197:AD197),(IF(Y197:AD197&gt;=Parameters!$D$41,1,"")),"")),0) +
   IF(Parameters!$D$33,AVERAGE(IF(ISNUMBER(Y197:AD197),Y197:AD197)),0) +
   IF(Parameters!$D$34,IF(OR(IF(ISNUMBER(Y197:AD197),Y197:AD197)=0),0,GEOMEAN(IF(ISNUMBER(Y197:AD197),Y197:AD197))),0)</f>
        <v>2</v>
      </c>
      <c r="K197" s="23">
        <f t="shared" ca="1" si="14"/>
        <v>2</v>
      </c>
      <c r="L197" s="116" t="str">
        <f t="shared" si="15"/>
        <v/>
      </c>
      <c r="M197" s="21" cm="1">
        <f t="array" aca="1" ref="M197" ca="1">IF(Parameters!$D$31, SUM(IF(ISNUMBER(AF197:AK197),(IF(AF197:AK197&gt;=Parameters!$D$41,1,"")),""))+0.5*(SUM(IF(ISNUMBER(AF197:AK197),(IF(AF197:AK197&gt;=Parameters!$D$42,1,"")),""))-SUM(IF(ISNUMBER(AF197:AK197),(IF(AF197:AK197&gt;=Parameters!$D$41,1,"")),""))),0) +
   IF(Parameters!$D$32,SUM(IF(ISNUMBER(AF197:AK197),(IF(AF197:AK197&gt;=Parameters!$D$41,1,"")),"")),0) +
   IF(Parameters!$D$33,AVERAGE(IF(ISNUMBER(AF197:AK197),AF197:AK197)),0) +
   IF(Parameters!$D$34,IF(OR(IF(ISNUMBER(AF197:AK197),AF197:AK197)=0),0,GEOMEAN(IF(ISNUMBER(AF197:AK197),AF197:AK197))),0)</f>
        <v>2</v>
      </c>
      <c r="N197" s="23">
        <f t="shared" ca="1" si="16"/>
        <v>2</v>
      </c>
      <c r="O197" s="116" t="str">
        <f t="shared" si="17"/>
        <v>!</v>
      </c>
      <c r="P197" s="24"/>
      <c r="Q197" s="49"/>
      <c r="R197" s="25">
        <f ca="1">IFERROR(INDEX(Health!$G$8:$G$225,MATCH($C197,_xlfn.ANCHORARRAY(Health!$C$8),0)),NA())</f>
        <v>0</v>
      </c>
      <c r="S197" s="25">
        <f ca="1">IFERROR(INDEX(Food!$G$8:$G$225,MATCH($C197,_xlfn.ANCHORARRAY(Food!$C$8),0)),NA())</f>
        <v>0</v>
      </c>
      <c r="T197" s="25">
        <f ca="1">IFERROR(INDEX(Macro!$G$8:$G$225,MATCH($C197,_xlfn.ANCHORARRAY(Macro!$C$8),0)),NA())</f>
        <v>10</v>
      </c>
      <c r="U197" s="25">
        <f ca="1">IFERROR(INDEX(Socioeconomic!$G$8:$G$225,MATCH($C197,_xlfn.ANCHORARRAY(Socioeconomic!$C$8),0)),NA())</f>
        <v>0</v>
      </c>
      <c r="V197" s="25">
        <f ca="1">IFERROR(INDEX('Natural Hazard'!$G$8:$G$225,MATCH($C197,_xlfn.ANCHORARRAY('Natural Hazard'!$C$8),0)),NA())</f>
        <v>8.9442719099991592</v>
      </c>
      <c r="W197" s="25">
        <f ca="1">IFERROR(INDEX(Conflict!$G$8:$G$225,MATCH($C197,_xlfn.ANCHORARRAY(Conflict!$C$8),0)),NA())</f>
        <v>1.8056057658134186</v>
      </c>
      <c r="X197" s="50"/>
      <c r="Y197" s="25">
        <f ca="1">IFERROR(INDEX(Health!$H$8:$H$225,MATCH($C197,_xlfn.ANCHORARRAY(Health!$C$8),0)),NA())</f>
        <v>7.6326530612244898</v>
      </c>
      <c r="Z197" s="25">
        <f ca="1">IFERROR(INDEX(Food!$H$8:$H$225,MATCH($C197,_xlfn.ANCHORARRAY(Food!$C$8),0)),NA())</f>
        <v>6.1899247249565699</v>
      </c>
      <c r="AA197" s="25">
        <f ca="1">IFERROR(INDEX(Macro!$H$8:$H$225,MATCH($C197,_xlfn.ANCHORARRAY(Macro!$C$8),0)),NA())</f>
        <v>10</v>
      </c>
      <c r="AB197" s="25">
        <f ca="1">IFERROR(INDEX(Socioeconomic!$H$8:$H$225,MATCH($C197,_xlfn.ANCHORARRAY(Socioeconomic!$C$8),0)),NA())</f>
        <v>6.2857142857142803</v>
      </c>
      <c r="AC197" s="25">
        <f ca="1">IFERROR(INDEX('Natural Hazard'!$H$8:$H$225,MATCH($C197,_xlfn.ANCHORARRAY('Natural Hazard'!$C$8),0)),NA())</f>
        <v>8</v>
      </c>
      <c r="AD197" s="25">
        <f ca="1">IFERROR(INDEX(Conflict!$H$8:$H$225,MATCH($C197,_xlfn.ANCHORARRAY(Conflict!$C$8),0)),NA())</f>
        <v>2.7385782324924999</v>
      </c>
      <c r="AE197" s="50"/>
      <c r="AF197" s="25">
        <f ca="1">IFERROR(INDEX(Health!$I$8:$I$225,MATCH($C197,_xlfn.ANCHORARRAY(Health!$C$8),0)),NA())</f>
        <v>0</v>
      </c>
      <c r="AG197" s="25" t="e">
        <f ca="1">IFERROR(INDEX(Food!$I$8:$I$225,MATCH($C197,_xlfn.ANCHORARRAY(Food!$C$8),0)),NA())</f>
        <v>#N/A</v>
      </c>
      <c r="AH197" s="25">
        <f ca="1">IFERROR(INDEX(Macro!$I$8:$I$225,MATCH($C197,_xlfn.ANCHORARRAY(Macro!$C$8),0)),NA())</f>
        <v>10</v>
      </c>
      <c r="AI197" s="25">
        <f ca="1">IFERROR(INDEX(Socioeconomic!$I$8:$I$225,MATCH($C197,_xlfn.ANCHORARRAY(Socioeconomic!$C$8),0)),NA())</f>
        <v>0</v>
      </c>
      <c r="AJ197" s="25">
        <f ca="1">IFERROR(INDEX('Natural Hazard'!$I$8:$I$225,MATCH($C197,_xlfn.ANCHORARRAY('Natural Hazard'!$C$8),0)),NA())</f>
        <v>10</v>
      </c>
      <c r="AK197" s="25">
        <f ca="1">IFERROR(INDEX(Conflict!$I$8:$I$225,MATCH($C197,_xlfn.ANCHORARRAY(Conflict!$C$8),0)),NA())</f>
        <v>1.19047619047618</v>
      </c>
      <c r="AL197" s="49"/>
      <c r="AM197" s="25">
        <f>IFERROR(INDEX('Data Reliability'!$G$6:$G$409,MATCH($C197,'Data Reliability'!$E$6:$E$409,0)),NA())</f>
        <v>0</v>
      </c>
      <c r="AN197" s="25">
        <f>IFERROR(INDEX('Data Reliability'!$H$6:$H$409,MATCH($C197,'Data Reliability'!$E$6:$E$409,0)),NA())</f>
        <v>0.47499999999999998</v>
      </c>
    </row>
    <row r="198" spans="2:40" x14ac:dyDescent="0.2">
      <c r="B198" s="28" t="s">
        <v>325</v>
      </c>
      <c r="C198" s="28" t="s">
        <v>326</v>
      </c>
      <c r="D198" s="28" t="s">
        <v>433</v>
      </c>
      <c r="E198" s="28" t="s">
        <v>430</v>
      </c>
      <c r="G198" s="22" cm="1">
        <f t="array" aca="1" ref="G198" ca="1">IF(Parameters!$D$31, SUM(IF(ISNUMBER(R198:W198),(IF(R198:W198&gt;=Parameters!$D$37,1,"")),""))+0.5*(SUM(IF(ISNUMBER(R198:W198),(IF(R198:W198&gt;=Parameters!$D$38,1,"")),""))-SUM(IF(ISNUMBER(R198:W198),(IF(R198:W198&gt;=Parameters!$D$37,1,"")),""))),0) +
   IF(Parameters!$D$32,SUM(IF(ISNUMBER(R198:W198),(IF(R198:W198&gt;=Parameters!$D$41,1,"")),"")),0) +
   IF(Parameters!$D$33,AVERAGE(IF(ISNUMBER(R198:W198),R198:W198)),0) +
   IF(Parameters!$D$34,IF(OR(IF(ISNUMBER(R198:W198),R198:W198)=0),0,GEOMEAN(IF(ISNUMBER(R198:W198),R198:W198))),0)</f>
        <v>0.5</v>
      </c>
      <c r="H198" s="23">
        <f t="shared" ref="H198:H223" ca="1" si="18">G198</f>
        <v>0.5</v>
      </c>
      <c r="I198" s="116" t="str">
        <f t="shared" ref="I198:I223" si="19">IF(AVERAGE(AM198:AN198) &gt;= 0.666, "!!", IF(AND(AVERAGE(AM198:AN198) &lt; 0.666,  AVERAGE(AM198:AN198)  &gt;= 0.333), "!", IF(AVERAGE(AM198:AN198) &lt; 0.333, "")))</f>
        <v>!</v>
      </c>
      <c r="J198" s="22" cm="1">
        <f t="array" aca="1" ref="J198" ca="1">IF(Parameters!$D$31, SUM(IF(ISNUMBER(Y198:AD198),(IF(Y198:AD198&gt;=Parameters!$D$41,1,"")),""))+0.5*(SUM(IF(ISNUMBER(Y198:AD198),(IF(Y198:AD198&gt;=Parameters!$D$42,1,"")),""))-SUM(IF(ISNUMBER(Y198:AD198),(IF(Y198:AD198&gt;=Parameters!$D$41,1,"")),""))),0) +
   IF(Parameters!$D$32,SUM(IF(ISNUMBER(Y198:AD198),(IF(Y198:AD198&gt;=Parameters!$D$41,1,"")),"")),0) +
   IF(Parameters!$D$33,AVERAGE(IF(ISNUMBER(Y198:AD198),Y198:AD198)),0) +
   IF(Parameters!$D$34,IF(OR(IF(ISNUMBER(Y198:AD198),Y198:AD198)=0),0,GEOMEAN(IF(ISNUMBER(Y198:AD198),Y198:AD198))),0)</f>
        <v>1</v>
      </c>
      <c r="K198" s="23">
        <f t="shared" ref="K198:K223" ca="1" si="20">J198</f>
        <v>1</v>
      </c>
      <c r="L198" s="116" t="str">
        <f t="shared" ref="L198:L223" si="21">IF(AM198 &gt;= 0.666, "!!", IF(AND(AM198 &lt; 0.666, AM198  &gt;= 0.333), "!", IF(AM198 &lt; 0.333, "")))</f>
        <v/>
      </c>
      <c r="M198" s="21" cm="1">
        <f t="array" aca="1" ref="M198" ca="1">IF(Parameters!$D$31, SUM(IF(ISNUMBER(AF198:AK198),(IF(AF198:AK198&gt;=Parameters!$D$41,1,"")),""))+0.5*(SUM(IF(ISNUMBER(AF198:AK198),(IF(AF198:AK198&gt;=Parameters!$D$42,1,"")),""))-SUM(IF(ISNUMBER(AF198:AK198),(IF(AF198:AK198&gt;=Parameters!$D$41,1,"")),""))),0) +
   IF(Parameters!$D$32,SUM(IF(ISNUMBER(AF198:AK198),(IF(AF198:AK198&gt;=Parameters!$D$41,1,"")),"")),0) +
   IF(Parameters!$D$33,AVERAGE(IF(ISNUMBER(AF198:AK198),AF198:AK198)),0) +
   IF(Parameters!$D$34,IF(OR(IF(ISNUMBER(AF198:AK198),AF198:AK198)=0),0,GEOMEAN(IF(ISNUMBER(AF198:AK198),AF198:AK198))),0)</f>
        <v>1</v>
      </c>
      <c r="N198" s="23">
        <f t="shared" ref="N198:N223" ca="1" si="22">M198</f>
        <v>1</v>
      </c>
      <c r="O198" s="116" t="str">
        <f t="shared" ref="O198:O223" si="23">IF(AN198 &gt;= 0.666, "!!", IF(AND(AN198 &lt; 0.666, AN198  &gt;= 0.333), "!", IF(AN198 &lt; 0.333, "")))</f>
        <v>!</v>
      </c>
      <c r="P198" s="24"/>
      <c r="Q198" s="49"/>
      <c r="R198" s="25">
        <f ca="1">IFERROR(INDEX(Health!$G$8:$G$225,MATCH($C198,_xlfn.ANCHORARRAY(Health!$C$8),0)),NA())</f>
        <v>0</v>
      </c>
      <c r="S198" s="25">
        <f ca="1">IFERROR(INDEX(Food!$G$8:$G$225,MATCH($C198,_xlfn.ANCHORARRAY(Food!$C$8),0)),NA())</f>
        <v>0</v>
      </c>
      <c r="T198" s="25">
        <f ca="1">IFERROR(INDEX(Macro!$G$8:$G$225,MATCH($C198,_xlfn.ANCHORARRAY(Macro!$C$8),0)),NA())</f>
        <v>0</v>
      </c>
      <c r="U198" s="25">
        <f ca="1">IFERROR(INDEX(Socioeconomic!$G$8:$G$225,MATCH($C198,_xlfn.ANCHORARRAY(Socioeconomic!$C$8),0)),NA())</f>
        <v>0</v>
      </c>
      <c r="V198" s="25">
        <f ca="1">IFERROR(INDEX('Natural Hazard'!$G$8:$G$225,MATCH($C198,_xlfn.ANCHORARRAY('Natural Hazard'!$C$8),0)),NA())</f>
        <v>6.7082039324993685</v>
      </c>
      <c r="W198" s="25">
        <f ca="1">IFERROR(INDEX(Conflict!$G$8:$G$225,MATCH($C198,_xlfn.ANCHORARRAY(Conflict!$C$8),0)),NA())</f>
        <v>0</v>
      </c>
      <c r="X198" s="50"/>
      <c r="Y198" s="25">
        <f ca="1">IFERROR(INDEX(Health!$H$8:$H$225,MATCH($C198,_xlfn.ANCHORARRAY(Health!$C$8),0)),NA())</f>
        <v>6.8746355685131197</v>
      </c>
      <c r="Z198" s="25">
        <f ca="1">IFERROR(INDEX(Food!$H$8:$H$225,MATCH($C198,_xlfn.ANCHORARRAY(Food!$C$8),0)),NA())</f>
        <v>3.2775119617224799</v>
      </c>
      <c r="AA198" s="25">
        <f ca="1">IFERROR(INDEX(Macro!$H$8:$H$225,MATCH($C198,_xlfn.ANCHORARRAY(Macro!$C$8),0)),NA())</f>
        <v>10</v>
      </c>
      <c r="AB198" s="25">
        <f ca="1">IFERROR(INDEX(Socioeconomic!$H$8:$H$225,MATCH($C198,_xlfn.ANCHORARRAY(Socioeconomic!$C$8),0)),NA())</f>
        <v>2.2857142857142798</v>
      </c>
      <c r="AC198" s="25">
        <f ca="1">IFERROR(INDEX('Natural Hazard'!$H$8:$H$225,MATCH($C198,_xlfn.ANCHORARRAY('Natural Hazard'!$C$8),0)),NA())</f>
        <v>4.5</v>
      </c>
      <c r="AD198" s="25">
        <f ca="1">IFERROR(INDEX(Conflict!$H$8:$H$225,MATCH($C198,_xlfn.ANCHORARRAY(Conflict!$C$8),0)),NA())</f>
        <v>0.59975304286470099</v>
      </c>
      <c r="AE198" s="50"/>
      <c r="AF198" s="25">
        <f ca="1">IFERROR(INDEX(Health!$I$8:$I$225,MATCH($C198,_xlfn.ANCHORARRAY(Health!$C$8),0)),NA())</f>
        <v>0</v>
      </c>
      <c r="AG198" s="25" t="e">
        <f ca="1">IFERROR(INDEX(Food!$I$8:$I$225,MATCH($C198,_xlfn.ANCHORARRAY(Food!$C$8),0)),NA())</f>
        <v>#N/A</v>
      </c>
      <c r="AH198" s="25">
        <f ca="1">IFERROR(INDEX(Macro!$I$8:$I$225,MATCH($C198,_xlfn.ANCHORARRAY(Macro!$C$8),0)),NA())</f>
        <v>0</v>
      </c>
      <c r="AI198" s="25" t="e">
        <f ca="1">IFERROR(INDEX(Socioeconomic!$I$8:$I$225,MATCH($C198,_xlfn.ANCHORARRAY(Socioeconomic!$C$8),0)),NA())</f>
        <v>#N/A</v>
      </c>
      <c r="AJ198" s="25">
        <f ca="1">IFERROR(INDEX('Natural Hazard'!$I$8:$I$225,MATCH($C198,_xlfn.ANCHORARRAY('Natural Hazard'!$C$8),0)),NA())</f>
        <v>10</v>
      </c>
      <c r="AK198" s="25">
        <f ca="1">IFERROR(INDEX(Conflict!$I$8:$I$225,MATCH($C198,_xlfn.ANCHORARRAY(Conflict!$C$8),0)),NA())</f>
        <v>0</v>
      </c>
      <c r="AL198" s="49"/>
      <c r="AM198" s="25">
        <f>IFERROR(INDEX('Data Reliability'!$G$6:$G$409,MATCH($C198,'Data Reliability'!$E$6:$E$409,0)),NA())</f>
        <v>0.16666666666666699</v>
      </c>
      <c r="AN198" s="25">
        <f>IFERROR(INDEX('Data Reliability'!$H$6:$H$409,MATCH($C198,'Data Reliability'!$E$6:$E$409,0)),NA())</f>
        <v>0.63333333333333297</v>
      </c>
    </row>
    <row r="199" spans="2:40" x14ac:dyDescent="0.2">
      <c r="B199" s="28" t="s">
        <v>327</v>
      </c>
      <c r="C199" s="28" t="s">
        <v>328</v>
      </c>
      <c r="D199" s="28" t="s">
        <v>436</v>
      </c>
      <c r="E199" s="28" t="s">
        <v>535</v>
      </c>
      <c r="G199" s="22" cm="1">
        <f t="array" aca="1" ref="G199" ca="1">IF(Parameters!$D$31, SUM(IF(ISNUMBER(R199:W199),(IF(R199:W199&gt;=Parameters!$D$37,1,"")),""))+0.5*(SUM(IF(ISNUMBER(R199:W199),(IF(R199:W199&gt;=Parameters!$D$38,1,"")),""))-SUM(IF(ISNUMBER(R199:W199),(IF(R199:W199&gt;=Parameters!$D$37,1,"")),""))),0) +
   IF(Parameters!$D$32,SUM(IF(ISNUMBER(R199:W199),(IF(R199:W199&gt;=Parameters!$D$41,1,"")),"")),0) +
   IF(Parameters!$D$33,AVERAGE(IF(ISNUMBER(R199:W199),R199:W199)),0) +
   IF(Parameters!$D$34,IF(OR(IF(ISNUMBER(R199:W199),R199:W199)=0),0,GEOMEAN(IF(ISNUMBER(R199:W199),R199:W199))),0)</f>
        <v>0</v>
      </c>
      <c r="H199" s="23">
        <f t="shared" ca="1" si="18"/>
        <v>0</v>
      </c>
      <c r="I199" s="116" t="str">
        <f t="shared" si="19"/>
        <v>!</v>
      </c>
      <c r="J199" s="22" cm="1">
        <f t="array" aca="1" ref="J199" ca="1">IF(Parameters!$D$31, SUM(IF(ISNUMBER(Y199:AD199),(IF(Y199:AD199&gt;=Parameters!$D$41,1,"")),""))+0.5*(SUM(IF(ISNUMBER(Y199:AD199),(IF(Y199:AD199&gt;=Parameters!$D$42,1,"")),""))-SUM(IF(ISNUMBER(Y199:AD199),(IF(Y199:AD199&gt;=Parameters!$D$41,1,"")),""))),0) +
   IF(Parameters!$D$32,SUM(IF(ISNUMBER(Y199:AD199),(IF(Y199:AD199&gt;=Parameters!$D$41,1,"")),"")),0) +
   IF(Parameters!$D$33,AVERAGE(IF(ISNUMBER(Y199:AD199),Y199:AD199)),0) +
   IF(Parameters!$D$34,IF(OR(IF(ISNUMBER(Y199:AD199),Y199:AD199)=0),0,GEOMEAN(IF(ISNUMBER(Y199:AD199),Y199:AD199))),0)</f>
        <v>2.5</v>
      </c>
      <c r="K199" s="23">
        <f t="shared" ca="1" si="20"/>
        <v>2.5</v>
      </c>
      <c r="L199" s="116" t="str">
        <f t="shared" si="21"/>
        <v/>
      </c>
      <c r="M199" s="21" cm="1">
        <f t="array" aca="1" ref="M199" ca="1">IF(Parameters!$D$31, SUM(IF(ISNUMBER(AF199:AK199),(IF(AF199:AK199&gt;=Parameters!$D$41,1,"")),""))+0.5*(SUM(IF(ISNUMBER(AF199:AK199),(IF(AF199:AK199&gt;=Parameters!$D$42,1,"")),""))-SUM(IF(ISNUMBER(AF199:AK199),(IF(AF199:AK199&gt;=Parameters!$D$41,1,"")),""))),0) +
   IF(Parameters!$D$32,SUM(IF(ISNUMBER(AF199:AK199),(IF(AF199:AK199&gt;=Parameters!$D$41,1,"")),"")),0) +
   IF(Parameters!$D$33,AVERAGE(IF(ISNUMBER(AF199:AK199),AF199:AK199)),0) +
   IF(Parameters!$D$34,IF(OR(IF(ISNUMBER(AF199:AK199),AF199:AK199)=0),0,GEOMEAN(IF(ISNUMBER(AF199:AK199),AF199:AK199))),0)</f>
        <v>0.5</v>
      </c>
      <c r="N199" s="23">
        <f t="shared" ca="1" si="22"/>
        <v>0.5</v>
      </c>
      <c r="O199" s="116" t="str">
        <f t="shared" si="23"/>
        <v>!</v>
      </c>
      <c r="P199" s="24"/>
      <c r="Q199" s="49"/>
      <c r="R199" s="25">
        <f ca="1">IFERROR(INDEX(Health!$G$8:$G$225,MATCH($C199,_xlfn.ANCHORARRAY(Health!$C$8),0)),NA())</f>
        <v>0</v>
      </c>
      <c r="S199" s="25">
        <f ca="1">IFERROR(INDEX(Food!$G$8:$G$225,MATCH($C199,_xlfn.ANCHORARRAY(Food!$C$8),0)),NA())</f>
        <v>0</v>
      </c>
      <c r="T199" s="25">
        <f ca="1">IFERROR(INDEX(Macro!$G$8:$G$225,MATCH($C199,_xlfn.ANCHORARRAY(Macro!$C$8),0)),NA())</f>
        <v>4.0136891204365055</v>
      </c>
      <c r="U199" s="25">
        <f ca="1">IFERROR(INDEX(Socioeconomic!$G$8:$G$225,MATCH($C199,_xlfn.ANCHORARRAY(Socioeconomic!$C$8),0)),NA())</f>
        <v>0</v>
      </c>
      <c r="V199" s="25">
        <f ca="1">IFERROR(INDEX('Natural Hazard'!$G$8:$G$225,MATCH($C199,_xlfn.ANCHORARRAY('Natural Hazard'!$C$8),0)),NA())</f>
        <v>0</v>
      </c>
      <c r="W199" s="25">
        <f ca="1">IFERROR(INDEX(Conflict!$G$8:$G$225,MATCH($C199,_xlfn.ANCHORARRAY(Conflict!$C$8),0)),NA())</f>
        <v>0</v>
      </c>
      <c r="X199" s="50"/>
      <c r="Y199" s="25">
        <f ca="1">IFERROR(INDEX(Health!$H$8:$H$225,MATCH($C199,_xlfn.ANCHORARRAY(Health!$C$8),0)),NA())</f>
        <v>8.0699708454810501</v>
      </c>
      <c r="Z199" s="25">
        <f ca="1">IFERROR(INDEX(Food!$H$8:$H$225,MATCH($C199,_xlfn.ANCHORARRAY(Food!$C$8),0)),NA())</f>
        <v>9.3062200956937797</v>
      </c>
      <c r="AA199" s="25">
        <f ca="1">IFERROR(INDEX(Macro!$H$8:$H$225,MATCH($C199,_xlfn.ANCHORARRAY(Macro!$C$8),0)),NA())</f>
        <v>2.3013857650729102</v>
      </c>
      <c r="AB199" s="25">
        <f ca="1">IFERROR(INDEX(Socioeconomic!$H$8:$H$225,MATCH($C199,_xlfn.ANCHORARRAY(Socioeconomic!$C$8),0)),NA())</f>
        <v>8.4285714285714199</v>
      </c>
      <c r="AC199" s="25">
        <f ca="1">IFERROR(INDEX('Natural Hazard'!$H$8:$H$225,MATCH($C199,_xlfn.ANCHORARRAY('Natural Hazard'!$C$8),0)),NA())</f>
        <v>5.8333333333333304</v>
      </c>
      <c r="AD199" s="25">
        <f ca="1">IFERROR(INDEX(Conflict!$H$8:$H$225,MATCH($C199,_xlfn.ANCHORARRAY(Conflict!$C$8),0)),NA())</f>
        <v>10</v>
      </c>
      <c r="AE199" s="50"/>
      <c r="AF199" s="25">
        <f ca="1">IFERROR(INDEX(Health!$I$8:$I$225,MATCH($C199,_xlfn.ANCHORARRAY(Health!$C$8),0)),NA())</f>
        <v>0</v>
      </c>
      <c r="AG199" s="25" t="e">
        <f ca="1">IFERROR(INDEX(Food!$I$8:$I$225,MATCH($C199,_xlfn.ANCHORARRAY(Food!$C$8),0)),NA())</f>
        <v>#N/A</v>
      </c>
      <c r="AH199" s="25">
        <f ca="1">IFERROR(INDEX(Macro!$I$8:$I$225,MATCH($C199,_xlfn.ANCHORARRAY(Macro!$C$8),0)),NA())</f>
        <v>7</v>
      </c>
      <c r="AI199" s="25">
        <f ca="1">IFERROR(INDEX(Socioeconomic!$I$8:$I$225,MATCH($C199,_xlfn.ANCHORARRAY(Socioeconomic!$C$8),0)),NA())</f>
        <v>0</v>
      </c>
      <c r="AJ199" s="25">
        <f ca="1">IFERROR(INDEX('Natural Hazard'!$I$8:$I$225,MATCH($C199,_xlfn.ANCHORARRAY('Natural Hazard'!$C$8),0)),NA())</f>
        <v>0</v>
      </c>
      <c r="AK199" s="25">
        <f ca="1">IFERROR(INDEX(Conflict!$I$8:$I$225,MATCH($C199,_xlfn.ANCHORARRAY(Conflict!$C$8),0)),NA())</f>
        <v>0</v>
      </c>
      <c r="AL199" s="49"/>
      <c r="AM199" s="25">
        <f>IFERROR(INDEX('Data Reliability'!$G$6:$G$409,MATCH($C199,'Data Reliability'!$E$6:$E$409,0)),NA())</f>
        <v>0.16666666666666699</v>
      </c>
      <c r="AN199" s="25">
        <f>IFERROR(INDEX('Data Reliability'!$H$6:$H$409,MATCH($C199,'Data Reliability'!$E$6:$E$409,0)),NA())</f>
        <v>0.625</v>
      </c>
    </row>
    <row r="200" spans="2:40" x14ac:dyDescent="0.2">
      <c r="B200" s="28" t="s">
        <v>329</v>
      </c>
      <c r="C200" s="28" t="s">
        <v>330</v>
      </c>
      <c r="D200" s="28" t="s">
        <v>436</v>
      </c>
      <c r="E200" s="28" t="s">
        <v>429</v>
      </c>
      <c r="G200" s="22" cm="1">
        <f t="array" aca="1" ref="G200" ca="1">IF(Parameters!$D$31, SUM(IF(ISNUMBER(R200:W200),(IF(R200:W200&gt;=Parameters!$D$37,1,"")),""))+0.5*(SUM(IF(ISNUMBER(R200:W200),(IF(R200:W200&gt;=Parameters!$D$38,1,"")),""))-SUM(IF(ISNUMBER(R200:W200),(IF(R200:W200&gt;=Parameters!$D$37,1,"")),""))),0) +
   IF(Parameters!$D$32,SUM(IF(ISNUMBER(R200:W200),(IF(R200:W200&gt;=Parameters!$D$41,1,"")),"")),0) +
   IF(Parameters!$D$33,AVERAGE(IF(ISNUMBER(R200:W200),R200:W200)),0) +
   IF(Parameters!$D$34,IF(OR(IF(ISNUMBER(R200:W200),R200:W200)=0),0,GEOMEAN(IF(ISNUMBER(R200:W200),R200:W200))),0)</f>
        <v>0</v>
      </c>
      <c r="H200" s="23">
        <f t="shared" ca="1" si="18"/>
        <v>0</v>
      </c>
      <c r="I200" s="116" t="str">
        <f t="shared" si="19"/>
        <v>!</v>
      </c>
      <c r="J200" s="22" cm="1">
        <f t="array" aca="1" ref="J200" ca="1">IF(Parameters!$D$31, SUM(IF(ISNUMBER(Y200:AD200),(IF(Y200:AD200&gt;=Parameters!$D$41,1,"")),""))+0.5*(SUM(IF(ISNUMBER(Y200:AD200),(IF(Y200:AD200&gt;=Parameters!$D$42,1,"")),""))-SUM(IF(ISNUMBER(Y200:AD200),(IF(Y200:AD200&gt;=Parameters!$D$41,1,"")),""))),0) +
   IF(Parameters!$D$32,SUM(IF(ISNUMBER(Y200:AD200),(IF(Y200:AD200&gt;=Parameters!$D$41,1,"")),"")),0) +
   IF(Parameters!$D$33,AVERAGE(IF(ISNUMBER(Y200:AD200),Y200:AD200)),0) +
   IF(Parameters!$D$34,IF(OR(IF(ISNUMBER(Y200:AD200),Y200:AD200)=0),0,GEOMEAN(IF(ISNUMBER(Y200:AD200),Y200:AD200))),0)</f>
        <v>1.5</v>
      </c>
      <c r="K200" s="23">
        <f t="shared" ca="1" si="20"/>
        <v>1.5</v>
      </c>
      <c r="L200" s="116" t="str">
        <f t="shared" si="21"/>
        <v>!</v>
      </c>
      <c r="M200" s="21" cm="1">
        <f t="array" aca="1" ref="M200" ca="1">IF(Parameters!$D$31, SUM(IF(ISNUMBER(AF200:AK200),(IF(AF200:AK200&gt;=Parameters!$D$41,1,"")),""))+0.5*(SUM(IF(ISNUMBER(AF200:AK200),(IF(AF200:AK200&gt;=Parameters!$D$42,1,"")),""))-SUM(IF(ISNUMBER(AF200:AK200),(IF(AF200:AK200&gt;=Parameters!$D$41,1,"")),""))),0) +
   IF(Parameters!$D$32,SUM(IF(ISNUMBER(AF200:AK200),(IF(AF200:AK200&gt;=Parameters!$D$41,1,"")),"")),0) +
   IF(Parameters!$D$33,AVERAGE(IF(ISNUMBER(AF200:AK200),AF200:AK200)),0) +
   IF(Parameters!$D$34,IF(OR(IF(ISNUMBER(AF200:AK200),AF200:AK200)=0),0,GEOMEAN(IF(ISNUMBER(AF200:AK200),AF200:AK200))),0)</f>
        <v>0</v>
      </c>
      <c r="N200" s="23">
        <f t="shared" ca="1" si="22"/>
        <v>0</v>
      </c>
      <c r="O200" s="116" t="str">
        <f t="shared" si="23"/>
        <v>!!</v>
      </c>
      <c r="P200" s="24"/>
      <c r="Q200" s="49"/>
      <c r="R200" s="25">
        <f ca="1">IFERROR(INDEX(Health!$G$8:$G$225,MATCH($C200,_xlfn.ANCHORARRAY(Health!$C$8),0)),NA())</f>
        <v>0</v>
      </c>
      <c r="S200" s="25">
        <f ca="1">IFERROR(INDEX(Food!$G$8:$G$225,MATCH($C200,_xlfn.ANCHORARRAY(Food!$C$8),0)),NA())</f>
        <v>0</v>
      </c>
      <c r="T200" s="25" t="e">
        <f ca="1">IFERROR(INDEX(Macro!$G$8:$G$225,MATCH($C200,_xlfn.ANCHORARRAY(Macro!$C$8),0)),NA())</f>
        <v>#N/A</v>
      </c>
      <c r="U200" s="25">
        <f ca="1">IFERROR(INDEX(Socioeconomic!$G$8:$G$225,MATCH($C200,_xlfn.ANCHORARRAY(Socioeconomic!$C$8),0)),NA())</f>
        <v>0</v>
      </c>
      <c r="V200" s="25">
        <f ca="1">IFERROR(INDEX('Natural Hazard'!$G$8:$G$225,MATCH($C200,_xlfn.ANCHORARRAY('Natural Hazard'!$C$8),0)),NA())</f>
        <v>0</v>
      </c>
      <c r="W200" s="25">
        <f ca="1">IFERROR(INDEX(Conflict!$G$8:$G$225,MATCH($C200,_xlfn.ANCHORARRAY(Conflict!$C$8),0)),NA())</f>
        <v>0</v>
      </c>
      <c r="X200" s="50"/>
      <c r="Y200" s="25">
        <f ca="1">IFERROR(INDEX(Health!$H$8:$H$225,MATCH($C200,_xlfn.ANCHORARRAY(Health!$C$8),0)),NA())</f>
        <v>8.4781341107871704</v>
      </c>
      <c r="Z200" s="25">
        <f ca="1">IFERROR(INDEX(Food!$H$8:$H$225,MATCH($C200,_xlfn.ANCHORARRAY(Food!$C$8),0)),NA())</f>
        <v>4.5215311004784597</v>
      </c>
      <c r="AA200" s="25" t="e">
        <f ca="1">IFERROR(INDEX(Macro!$H$8:$H$225,MATCH($C200,_xlfn.ANCHORARRAY(Macro!$C$8),0)),NA())</f>
        <v>#N/A</v>
      </c>
      <c r="AB200" s="25">
        <f ca="1">IFERROR(INDEX(Socioeconomic!$H$8:$H$225,MATCH($C200,_xlfn.ANCHORARRAY(Socioeconomic!$C$8),0)),NA())</f>
        <v>7.8571428571428497</v>
      </c>
      <c r="AC200" s="25">
        <f ca="1">IFERROR(INDEX('Natural Hazard'!$H$8:$H$225,MATCH($C200,_xlfn.ANCHORARRAY('Natural Hazard'!$C$8),0)),NA())</f>
        <v>7</v>
      </c>
      <c r="AD200" s="25">
        <f ca="1">IFERROR(INDEX(Conflict!$H$8:$H$225,MATCH($C200,_xlfn.ANCHORARRAY(Conflict!$C$8),0)),NA())</f>
        <v>0</v>
      </c>
      <c r="AE200" s="50"/>
      <c r="AF200" s="25">
        <f ca="1">IFERROR(INDEX(Health!$I$8:$I$225,MATCH($C200,_xlfn.ANCHORARRAY(Health!$C$8),0)),NA())</f>
        <v>0</v>
      </c>
      <c r="AG200" s="25" t="e">
        <f ca="1">IFERROR(INDEX(Food!$I$8:$I$225,MATCH($C200,_xlfn.ANCHORARRAY(Food!$C$8),0)),NA())</f>
        <v>#N/A</v>
      </c>
      <c r="AH200" s="25" t="e">
        <f ca="1">IFERROR(INDEX(Macro!$I$8:$I$225,MATCH($C200,_xlfn.ANCHORARRAY(Macro!$C$8),0)),NA())</f>
        <v>#N/A</v>
      </c>
      <c r="AI200" s="25" t="e">
        <f ca="1">IFERROR(INDEX(Socioeconomic!$I$8:$I$225,MATCH($C200,_xlfn.ANCHORARRAY(Socioeconomic!$C$8),0)),NA())</f>
        <v>#N/A</v>
      </c>
      <c r="AJ200" s="25">
        <f ca="1">IFERROR(INDEX('Natural Hazard'!$I$8:$I$225,MATCH($C200,_xlfn.ANCHORARRAY('Natural Hazard'!$C$8),0)),NA())</f>
        <v>0</v>
      </c>
      <c r="AK200" s="25">
        <f ca="1">IFERROR(INDEX(Conflict!$I$8:$I$225,MATCH($C200,_xlfn.ANCHORARRAY(Conflict!$C$8),0)),NA())</f>
        <v>0</v>
      </c>
      <c r="AL200" s="49"/>
      <c r="AM200" s="25">
        <f>IFERROR(INDEX('Data Reliability'!$G$6:$G$409,MATCH($C200,'Data Reliability'!$E$6:$E$409,0)),NA())</f>
        <v>0.33333333333333298</v>
      </c>
      <c r="AN200" s="25">
        <f>IFERROR(INDEX('Data Reliability'!$H$6:$H$409,MATCH($C200,'Data Reliability'!$E$6:$E$409,0)),NA())</f>
        <v>0.75</v>
      </c>
    </row>
    <row r="201" spans="2:40" x14ac:dyDescent="0.2">
      <c r="B201" s="28" t="s">
        <v>331</v>
      </c>
      <c r="C201" s="28" t="s">
        <v>332</v>
      </c>
      <c r="D201" s="28" t="s">
        <v>435</v>
      </c>
      <c r="E201" s="28" t="s">
        <v>430</v>
      </c>
      <c r="G201" s="22" cm="1">
        <f t="array" aca="1" ref="G201" ca="1">IF(Parameters!$D$31, SUM(IF(ISNUMBER(R201:W201),(IF(R201:W201&gt;=Parameters!$D$37,1,"")),""))+0.5*(SUM(IF(ISNUMBER(R201:W201),(IF(R201:W201&gt;=Parameters!$D$38,1,"")),""))-SUM(IF(ISNUMBER(R201:W201),(IF(R201:W201&gt;=Parameters!$D$37,1,"")),""))),0) +
   IF(Parameters!$D$32,SUM(IF(ISNUMBER(R201:W201),(IF(R201:W201&gt;=Parameters!$D$41,1,"")),"")),0) +
   IF(Parameters!$D$33,AVERAGE(IF(ISNUMBER(R201:W201),R201:W201)),0) +
   IF(Parameters!$D$34,IF(OR(IF(ISNUMBER(R201:W201),R201:W201)=0),0,GEOMEAN(IF(ISNUMBER(R201:W201),R201:W201))),0)</f>
        <v>0</v>
      </c>
      <c r="H201" s="23">
        <f t="shared" ca="1" si="18"/>
        <v>0</v>
      </c>
      <c r="I201" s="116" t="str">
        <f t="shared" si="19"/>
        <v>!</v>
      </c>
      <c r="J201" s="22" cm="1">
        <f t="array" aca="1" ref="J201" ca="1">IF(Parameters!$D$31, SUM(IF(ISNUMBER(Y201:AD201),(IF(Y201:AD201&gt;=Parameters!$D$41,1,"")),""))+0.5*(SUM(IF(ISNUMBER(Y201:AD201),(IF(Y201:AD201&gt;=Parameters!$D$42,1,"")),""))-SUM(IF(ISNUMBER(Y201:AD201),(IF(Y201:AD201&gt;=Parameters!$D$41,1,"")),""))),0) +
   IF(Parameters!$D$32,SUM(IF(ISNUMBER(Y201:AD201),(IF(Y201:AD201&gt;=Parameters!$D$41,1,"")),"")),0) +
   IF(Parameters!$D$33,AVERAGE(IF(ISNUMBER(Y201:AD201),Y201:AD201)),0) +
   IF(Parameters!$D$34,IF(OR(IF(ISNUMBER(Y201:AD201),Y201:AD201)=0),0,GEOMEAN(IF(ISNUMBER(Y201:AD201),Y201:AD201))),0)</f>
        <v>0</v>
      </c>
      <c r="K201" s="23">
        <f t="shared" ca="1" si="20"/>
        <v>0</v>
      </c>
      <c r="L201" s="116" t="str">
        <f t="shared" si="21"/>
        <v/>
      </c>
      <c r="M201" s="21" cm="1">
        <f t="array" aca="1" ref="M201" ca="1">IF(Parameters!$D$31, SUM(IF(ISNUMBER(AF201:AK201),(IF(AF201:AK201&gt;=Parameters!$D$41,1,"")),""))+0.5*(SUM(IF(ISNUMBER(AF201:AK201),(IF(AF201:AK201&gt;=Parameters!$D$42,1,"")),""))-SUM(IF(ISNUMBER(AF201:AK201),(IF(AF201:AK201&gt;=Parameters!$D$41,1,"")),""))),0) +
   IF(Parameters!$D$32,SUM(IF(ISNUMBER(AF201:AK201),(IF(AF201:AK201&gt;=Parameters!$D$41,1,"")),"")),0) +
   IF(Parameters!$D$33,AVERAGE(IF(ISNUMBER(AF201:AK201),AF201:AK201)),0) +
   IF(Parameters!$D$34,IF(OR(IF(ISNUMBER(AF201:AK201),AF201:AK201)=0),0,GEOMEAN(IF(ISNUMBER(AF201:AK201),AF201:AK201))),0)</f>
        <v>1</v>
      </c>
      <c r="N201" s="23">
        <f t="shared" ca="1" si="22"/>
        <v>1</v>
      </c>
      <c r="O201" s="116" t="str">
        <f t="shared" si="23"/>
        <v>!</v>
      </c>
      <c r="P201" s="24"/>
      <c r="Q201" s="49"/>
      <c r="R201" s="25">
        <f ca="1">IFERROR(INDEX(Health!$G$8:$G$225,MATCH($C201,_xlfn.ANCHORARRAY(Health!$C$8),0)),NA())</f>
        <v>0</v>
      </c>
      <c r="S201" s="25">
        <f ca="1">IFERROR(INDEX(Food!$G$8:$G$225,MATCH($C201,_xlfn.ANCHORARRAY(Food!$C$8),0)),NA())</f>
        <v>0</v>
      </c>
      <c r="T201" s="25">
        <f ca="1">IFERROR(INDEX(Macro!$G$8:$G$225,MATCH($C201,_xlfn.ANCHORARRAY(Macro!$C$8),0)),NA())</f>
        <v>2.6755297699127647</v>
      </c>
      <c r="U201" s="25">
        <f ca="1">IFERROR(INDEX(Socioeconomic!$G$8:$G$225,MATCH($C201,_xlfn.ANCHORARRAY(Socioeconomic!$C$8),0)),NA())</f>
        <v>0</v>
      </c>
      <c r="V201" s="25">
        <f ca="1">IFERROR(INDEX('Natural Hazard'!$G$8:$G$225,MATCH($C201,_xlfn.ANCHORARRAY('Natural Hazard'!$C$8),0)),NA())</f>
        <v>0</v>
      </c>
      <c r="W201" s="25">
        <f ca="1">IFERROR(INDEX(Conflict!$G$8:$G$225,MATCH($C201,_xlfn.ANCHORARRAY(Conflict!$C$8),0)),NA())</f>
        <v>0</v>
      </c>
      <c r="X201" s="50"/>
      <c r="Y201" s="25">
        <f ca="1">IFERROR(INDEX(Health!$H$8:$H$225,MATCH($C201,_xlfn.ANCHORARRAY(Health!$C$8),0)),NA())</f>
        <v>5.44606413994169</v>
      </c>
      <c r="Z201" s="25">
        <f ca="1">IFERROR(INDEX(Food!$H$8:$H$225,MATCH($C201,_xlfn.ANCHORARRAY(Food!$C$8),0)),NA())</f>
        <v>2.8947368421052602</v>
      </c>
      <c r="AA201" s="25">
        <f ca="1">IFERROR(INDEX(Macro!$H$8:$H$225,MATCH($C201,_xlfn.ANCHORARRAY(Macro!$C$8),0)),NA())</f>
        <v>2.2820382596918898</v>
      </c>
      <c r="AB201" s="25">
        <f ca="1">IFERROR(INDEX(Socioeconomic!$H$8:$H$225,MATCH($C201,_xlfn.ANCHORARRAY(Socioeconomic!$C$8),0)),NA())</f>
        <v>2.8571428571428501</v>
      </c>
      <c r="AC201" s="25">
        <f ca="1">IFERROR(INDEX('Natural Hazard'!$H$8:$H$225,MATCH($C201,_xlfn.ANCHORARRAY('Natural Hazard'!$C$8),0)),NA())</f>
        <v>3.8333333333333299</v>
      </c>
      <c r="AD201" s="25">
        <f ca="1">IFERROR(INDEX(Conflict!$H$8:$H$225,MATCH($C201,_xlfn.ANCHORARRAY(Conflict!$C$8),0)),NA())</f>
        <v>0</v>
      </c>
      <c r="AE201" s="50"/>
      <c r="AF201" s="25">
        <f ca="1">IFERROR(INDEX(Health!$I$8:$I$225,MATCH($C201,_xlfn.ANCHORARRAY(Health!$C$8),0)),NA())</f>
        <v>0</v>
      </c>
      <c r="AG201" s="25" t="e">
        <f ca="1">IFERROR(INDEX(Food!$I$8:$I$225,MATCH($C201,_xlfn.ANCHORARRAY(Food!$C$8),0)),NA())</f>
        <v>#N/A</v>
      </c>
      <c r="AH201" s="25">
        <f ca="1">IFERROR(INDEX(Macro!$I$8:$I$225,MATCH($C201,_xlfn.ANCHORARRAY(Macro!$C$8),0)),NA())</f>
        <v>3.1368709614254899</v>
      </c>
      <c r="AI201" s="25" t="e">
        <f ca="1">IFERROR(INDEX(Socioeconomic!$I$8:$I$225,MATCH($C201,_xlfn.ANCHORARRAY(Socioeconomic!$C$8),0)),NA())</f>
        <v>#N/A</v>
      </c>
      <c r="AJ201" s="25">
        <f ca="1">IFERROR(INDEX('Natural Hazard'!$I$8:$I$225,MATCH($C201,_xlfn.ANCHORARRAY('Natural Hazard'!$C$8),0)),NA())</f>
        <v>0</v>
      </c>
      <c r="AK201" s="25">
        <f ca="1">IFERROR(INDEX(Conflict!$I$8:$I$225,MATCH($C201,_xlfn.ANCHORARRAY(Conflict!$C$8),0)),NA())</f>
        <v>10</v>
      </c>
      <c r="AL201" s="49"/>
      <c r="AM201" s="25">
        <f>IFERROR(INDEX('Data Reliability'!$G$6:$G$409,MATCH($C201,'Data Reliability'!$E$6:$E$409,0)),NA())</f>
        <v>0.16666666666666699</v>
      </c>
      <c r="AN201" s="25">
        <f>IFERROR(INDEX('Data Reliability'!$H$6:$H$409,MATCH($C201,'Data Reliability'!$E$6:$E$409,0)),NA())</f>
        <v>0.6</v>
      </c>
    </row>
    <row r="202" spans="2:40" x14ac:dyDescent="0.2">
      <c r="B202" s="28" t="s">
        <v>333</v>
      </c>
      <c r="C202" s="28" t="s">
        <v>334</v>
      </c>
      <c r="D202" s="28" t="s">
        <v>434</v>
      </c>
      <c r="E202" s="28" t="s">
        <v>430</v>
      </c>
      <c r="G202" s="22" cm="1">
        <f t="array" aca="1" ref="G202" ca="1">IF(Parameters!$D$31, SUM(IF(ISNUMBER(R202:W202),(IF(R202:W202&gt;=Parameters!$D$37,1,"")),""))+0.5*(SUM(IF(ISNUMBER(R202:W202),(IF(R202:W202&gt;=Parameters!$D$38,1,"")),""))-SUM(IF(ISNUMBER(R202:W202),(IF(R202:W202&gt;=Parameters!$D$37,1,"")),""))),0) +
   IF(Parameters!$D$32,SUM(IF(ISNUMBER(R202:W202),(IF(R202:W202&gt;=Parameters!$D$41,1,"")),"")),0) +
   IF(Parameters!$D$33,AVERAGE(IF(ISNUMBER(R202:W202),R202:W202)),0) +
   IF(Parameters!$D$34,IF(OR(IF(ISNUMBER(R202:W202),R202:W202)=0),0,GEOMEAN(IF(ISNUMBER(R202:W202),R202:W202))),0)</f>
        <v>2.5</v>
      </c>
      <c r="H202" s="23">
        <f t="shared" ca="1" si="18"/>
        <v>2.5</v>
      </c>
      <c r="I202" s="116" t="str">
        <f t="shared" si="19"/>
        <v/>
      </c>
      <c r="J202" s="22" cm="1">
        <f t="array" aca="1" ref="J202" ca="1">IF(Parameters!$D$31, SUM(IF(ISNUMBER(Y202:AD202),(IF(Y202:AD202&gt;=Parameters!$D$41,1,"")),""))+0.5*(SUM(IF(ISNUMBER(Y202:AD202),(IF(Y202:AD202&gt;=Parameters!$D$42,1,"")),""))-SUM(IF(ISNUMBER(Y202:AD202),(IF(Y202:AD202&gt;=Parameters!$D$41,1,"")),""))),0) +
   IF(Parameters!$D$32,SUM(IF(ISNUMBER(Y202:AD202),(IF(Y202:AD202&gt;=Parameters!$D$41,1,"")),"")),0) +
   IF(Parameters!$D$33,AVERAGE(IF(ISNUMBER(Y202:AD202),Y202:AD202)),0) +
   IF(Parameters!$D$34,IF(OR(IF(ISNUMBER(Y202:AD202),Y202:AD202)=0),0,GEOMEAN(IF(ISNUMBER(Y202:AD202),Y202:AD202))),0)</f>
        <v>1</v>
      </c>
      <c r="K202" s="23">
        <f t="shared" ca="1" si="20"/>
        <v>1</v>
      </c>
      <c r="L202" s="116" t="str">
        <f t="shared" si="21"/>
        <v/>
      </c>
      <c r="M202" s="21" cm="1">
        <f t="array" aca="1" ref="M202" ca="1">IF(Parameters!$D$31, SUM(IF(ISNUMBER(AF202:AK202),(IF(AF202:AK202&gt;=Parameters!$D$41,1,"")),""))+0.5*(SUM(IF(ISNUMBER(AF202:AK202),(IF(AF202:AK202&gt;=Parameters!$D$42,1,"")),""))-SUM(IF(ISNUMBER(AF202:AK202),(IF(AF202:AK202&gt;=Parameters!$D$41,1,"")),""))),0) +
   IF(Parameters!$D$32,SUM(IF(ISNUMBER(AF202:AK202),(IF(AF202:AK202&gt;=Parameters!$D$41,1,"")),"")),0) +
   IF(Parameters!$D$33,AVERAGE(IF(ISNUMBER(AF202:AK202),AF202:AK202)),0) +
   IF(Parameters!$D$34,IF(OR(IF(ISNUMBER(AF202:AK202),AF202:AK202)=0),0,GEOMEAN(IF(ISNUMBER(AF202:AK202),AF202:AK202))),0)</f>
        <v>3.5</v>
      </c>
      <c r="N202" s="23">
        <f t="shared" ca="1" si="22"/>
        <v>3.5</v>
      </c>
      <c r="O202" s="116" t="str">
        <f t="shared" si="23"/>
        <v>!</v>
      </c>
      <c r="P202" s="24"/>
      <c r="Q202" s="49"/>
      <c r="R202" s="25">
        <f ca="1">IFERROR(INDEX(Health!$G$8:$G$225,MATCH($C202,_xlfn.ANCHORARRAY(Health!$C$8),0)),NA())</f>
        <v>0</v>
      </c>
      <c r="S202" s="25">
        <f ca="1">IFERROR(INDEX(Food!$G$8:$G$225,MATCH($C202,_xlfn.ANCHORARRAY(Food!$C$8),0)),NA())</f>
        <v>0</v>
      </c>
      <c r="T202" s="25">
        <f ca="1">IFERROR(INDEX(Macro!$G$8:$G$225,MATCH($C202,_xlfn.ANCHORARRAY(Macro!$C$8),0)),NA())</f>
        <v>10</v>
      </c>
      <c r="U202" s="25">
        <f ca="1">IFERROR(INDEX(Socioeconomic!$G$8:$G$225,MATCH($C202,_xlfn.ANCHORARRAY(Socioeconomic!$C$8),0)),NA())</f>
        <v>5.9761430466719672</v>
      </c>
      <c r="V202" s="25">
        <f ca="1">IFERROR(INDEX('Natural Hazard'!$G$8:$G$225,MATCH($C202,_xlfn.ANCHORARRAY('Natural Hazard'!$C$8),0)),NA())</f>
        <v>7.3029674334022125</v>
      </c>
      <c r="W202" s="25">
        <f ca="1">IFERROR(INDEX(Conflict!$G$8:$G$225,MATCH($C202,_xlfn.ANCHORARRAY(Conflict!$C$8),0)),NA())</f>
        <v>2.6703721242005747</v>
      </c>
      <c r="X202" s="50"/>
      <c r="Y202" s="25">
        <f ca="1">IFERROR(INDEX(Health!$H$8:$H$225,MATCH($C202,_xlfn.ANCHORARRAY(Health!$C$8),0)),NA())</f>
        <v>6.9912536443148596</v>
      </c>
      <c r="Z202" s="25">
        <f ca="1">IFERROR(INDEX(Food!$H$8:$H$225,MATCH($C202,_xlfn.ANCHORARRAY(Food!$C$8),0)),NA())</f>
        <v>5.1476548928778199</v>
      </c>
      <c r="AA202" s="25">
        <f ca="1">IFERROR(INDEX(Macro!$H$8:$H$225,MATCH($C202,_xlfn.ANCHORARRAY(Macro!$C$8),0)),NA())</f>
        <v>10</v>
      </c>
      <c r="AB202" s="25">
        <f ca="1">IFERROR(INDEX(Socioeconomic!$H$8:$H$225,MATCH($C202,_xlfn.ANCHORARRAY(Socioeconomic!$C$8),0)),NA())</f>
        <v>3.5714285714285698</v>
      </c>
      <c r="AC202" s="25">
        <f ca="1">IFERROR(INDEX('Natural Hazard'!$H$8:$H$225,MATCH($C202,_xlfn.ANCHORARRAY('Natural Hazard'!$C$8),0)),NA())</f>
        <v>5.3333333333333304</v>
      </c>
      <c r="AD202" s="25">
        <f ca="1">IFERROR(INDEX(Conflict!$H$8:$H$225,MATCH($C202,_xlfn.ANCHORARRAY(Conflict!$C$8),0)),NA())</f>
        <v>1.01869818310107</v>
      </c>
      <c r="AE202" s="50"/>
      <c r="AF202" s="25">
        <f ca="1">IFERROR(INDEX(Health!$I$8:$I$225,MATCH($C202,_xlfn.ANCHORARRAY(Health!$C$8),0)),NA())</f>
        <v>0</v>
      </c>
      <c r="AG202" s="25" t="e">
        <f ca="1">IFERROR(INDEX(Food!$I$8:$I$225,MATCH($C202,_xlfn.ANCHORARRAY(Food!$C$8),0)),NA())</f>
        <v>#N/A</v>
      </c>
      <c r="AH202" s="25">
        <f ca="1">IFERROR(INDEX(Macro!$I$8:$I$225,MATCH($C202,_xlfn.ANCHORARRAY(Macro!$C$8),0)),NA())</f>
        <v>10</v>
      </c>
      <c r="AI202" s="25">
        <f ca="1">IFERROR(INDEX(Socioeconomic!$I$8:$I$225,MATCH($C202,_xlfn.ANCHORARRAY(Socioeconomic!$C$8),0)),NA())</f>
        <v>10</v>
      </c>
      <c r="AJ202" s="25">
        <f ca="1">IFERROR(INDEX('Natural Hazard'!$I$8:$I$225,MATCH($C202,_xlfn.ANCHORARRAY('Natural Hazard'!$C$8),0)),NA())</f>
        <v>10</v>
      </c>
      <c r="AK202" s="25">
        <f ca="1">IFERROR(INDEX(Conflict!$I$8:$I$225,MATCH($C202,_xlfn.ANCHORARRAY(Conflict!$C$8),0)),NA())</f>
        <v>7</v>
      </c>
      <c r="AL202" s="49"/>
      <c r="AM202" s="25">
        <f>IFERROR(INDEX('Data Reliability'!$G$6:$G$409,MATCH($C202,'Data Reliability'!$E$6:$E$409,0)),NA())</f>
        <v>0</v>
      </c>
      <c r="AN202" s="25">
        <f>IFERROR(INDEX('Data Reliability'!$H$6:$H$409,MATCH($C202,'Data Reliability'!$E$6:$E$409,0)),NA())</f>
        <v>0.358333333333333</v>
      </c>
    </row>
    <row r="203" spans="2:40" x14ac:dyDescent="0.2">
      <c r="B203" s="28" t="s">
        <v>777</v>
      </c>
      <c r="C203" s="28" t="s">
        <v>335</v>
      </c>
      <c r="D203" s="28" t="s">
        <v>433</v>
      </c>
      <c r="E203" s="28" t="s">
        <v>430</v>
      </c>
      <c r="G203" s="22" cm="1">
        <f t="array" aca="1" ref="G203" ca="1">IF(Parameters!$D$31, SUM(IF(ISNUMBER(R203:W203),(IF(R203:W203&gt;=Parameters!$D$37,1,"")),""))+0.5*(SUM(IF(ISNUMBER(R203:W203),(IF(R203:W203&gt;=Parameters!$D$38,1,"")),""))-SUM(IF(ISNUMBER(R203:W203),(IF(R203:W203&gt;=Parameters!$D$37,1,"")),""))),0) +
   IF(Parameters!$D$32,SUM(IF(ISNUMBER(R203:W203),(IF(R203:W203&gt;=Parameters!$D$41,1,"")),"")),0) +
   IF(Parameters!$D$33,AVERAGE(IF(ISNUMBER(R203:W203),R203:W203)),0) +
   IF(Parameters!$D$34,IF(OR(IF(ISNUMBER(R203:W203),R203:W203)=0),0,GEOMEAN(IF(ISNUMBER(R203:W203),R203:W203))),0)</f>
        <v>2</v>
      </c>
      <c r="H203" s="23">
        <f t="shared" ca="1" si="18"/>
        <v>2</v>
      </c>
      <c r="I203" s="116" t="str">
        <f t="shared" si="19"/>
        <v/>
      </c>
      <c r="J203" s="22" cm="1">
        <f t="array" aca="1" ref="J203" ca="1">IF(Parameters!$D$31, SUM(IF(ISNUMBER(Y203:AD203),(IF(Y203:AD203&gt;=Parameters!$D$41,1,"")),""))+0.5*(SUM(IF(ISNUMBER(Y203:AD203),(IF(Y203:AD203&gt;=Parameters!$D$42,1,"")),""))-SUM(IF(ISNUMBER(Y203:AD203),(IF(Y203:AD203&gt;=Parameters!$D$41,1,"")),""))),0) +
   IF(Parameters!$D$32,SUM(IF(ISNUMBER(Y203:AD203),(IF(Y203:AD203&gt;=Parameters!$D$41,1,"")),"")),0) +
   IF(Parameters!$D$33,AVERAGE(IF(ISNUMBER(Y203:AD203),Y203:AD203)),0) +
   IF(Parameters!$D$34,IF(OR(IF(ISNUMBER(Y203:AD203),Y203:AD203)=0),0,GEOMEAN(IF(ISNUMBER(Y203:AD203),Y203:AD203))),0)</f>
        <v>1.5</v>
      </c>
      <c r="K203" s="23">
        <f t="shared" ca="1" si="20"/>
        <v>1.5</v>
      </c>
      <c r="L203" s="116" t="str">
        <f t="shared" si="21"/>
        <v/>
      </c>
      <c r="M203" s="21" cm="1">
        <f t="array" aca="1" ref="M203" ca="1">IF(Parameters!$D$31, SUM(IF(ISNUMBER(AF203:AK203),(IF(AF203:AK203&gt;=Parameters!$D$41,1,"")),""))+0.5*(SUM(IF(ISNUMBER(AF203:AK203),(IF(AF203:AK203&gt;=Parameters!$D$42,1,"")),""))-SUM(IF(ISNUMBER(AF203:AK203),(IF(AF203:AK203&gt;=Parameters!$D$41,1,"")),""))),0) +
   IF(Parameters!$D$32,SUM(IF(ISNUMBER(AF203:AK203),(IF(AF203:AK203&gt;=Parameters!$D$41,1,"")),"")),0) +
   IF(Parameters!$D$33,AVERAGE(IF(ISNUMBER(AF203:AK203),AF203:AK203)),0) +
   IF(Parameters!$D$34,IF(OR(IF(ISNUMBER(AF203:AK203),AF203:AK203)=0),0,GEOMEAN(IF(ISNUMBER(AF203:AK203),AF203:AK203))),0)</f>
        <v>2</v>
      </c>
      <c r="N203" s="23">
        <f t="shared" ca="1" si="22"/>
        <v>2</v>
      </c>
      <c r="O203" s="116" t="str">
        <f t="shared" si="23"/>
        <v>!</v>
      </c>
      <c r="P203" s="24"/>
      <c r="Q203" s="49"/>
      <c r="R203" s="25">
        <f ca="1">IFERROR(INDEX(Health!$G$8:$G$225,MATCH($C203,_xlfn.ANCHORARRAY(Health!$C$8),0)),NA())</f>
        <v>0</v>
      </c>
      <c r="S203" s="25">
        <f ca="1">IFERROR(INDEX(Food!$G$8:$G$225,MATCH($C203,_xlfn.ANCHORARRAY(Food!$C$8),0)),NA())</f>
        <v>0</v>
      </c>
      <c r="T203" s="25">
        <f ca="1">IFERROR(INDEX(Macro!$G$8:$G$225,MATCH($C203,_xlfn.ANCHORARRAY(Macro!$C$8),0)),NA())</f>
        <v>10</v>
      </c>
      <c r="U203" s="25">
        <f ca="1">IFERROR(INDEX(Socioeconomic!$G$8:$G$225,MATCH($C203,_xlfn.ANCHORARRAY(Socioeconomic!$C$8),0)),NA())</f>
        <v>2.0450596517316875</v>
      </c>
      <c r="V203" s="25">
        <f ca="1">IFERROR(INDEX('Natural Hazard'!$G$8:$G$225,MATCH($C203,_xlfn.ANCHORARRAY('Natural Hazard'!$C$8),0)),NA())</f>
        <v>9.1287092917527666</v>
      </c>
      <c r="W203" s="25">
        <f ca="1">IFERROR(INDEX(Conflict!$G$8:$G$225,MATCH($C203,_xlfn.ANCHORARRAY(Conflict!$C$8),0)),NA())</f>
        <v>4.3256819257535257</v>
      </c>
      <c r="X203" s="50"/>
      <c r="Y203" s="25">
        <f ca="1">IFERROR(INDEX(Health!$H$8:$H$225,MATCH($C203,_xlfn.ANCHORARRAY(Health!$C$8),0)),NA())</f>
        <v>1.5976676384839601</v>
      </c>
      <c r="Z203" s="25">
        <f ca="1">IFERROR(INDEX(Food!$H$8:$H$225,MATCH($C203,_xlfn.ANCHORARRAY(Food!$C$8),0)),NA())</f>
        <v>3.7000579038795598</v>
      </c>
      <c r="AA203" s="25">
        <f ca="1">IFERROR(INDEX(Macro!$H$8:$H$225,MATCH($C203,_xlfn.ANCHORARRAY(Macro!$C$8),0)),NA())</f>
        <v>10</v>
      </c>
      <c r="AB203" s="25">
        <f ca="1">IFERROR(INDEX(Socioeconomic!$H$8:$H$225,MATCH($C203,_xlfn.ANCHORARRAY(Socioeconomic!$C$8),0)),NA())</f>
        <v>2.4285714285714199</v>
      </c>
      <c r="AC203" s="25">
        <f ca="1">IFERROR(INDEX('Natural Hazard'!$H$8:$H$225,MATCH($C203,_xlfn.ANCHORARRAY('Natural Hazard'!$C$8),0)),NA())</f>
        <v>8.3333333333333304</v>
      </c>
      <c r="AD203" s="25">
        <f ca="1">IFERROR(INDEX(Conflict!$H$8:$H$225,MATCH($C203,_xlfn.ANCHORARRAY(Conflict!$C$8),0)),NA())</f>
        <v>4.2820603281001901</v>
      </c>
      <c r="AE203" s="50"/>
      <c r="AF203" s="25">
        <f ca="1">IFERROR(INDEX(Health!$I$8:$I$225,MATCH($C203,_xlfn.ANCHORARRAY(Health!$C$8),0)),NA())</f>
        <v>0</v>
      </c>
      <c r="AG203" s="25" t="e">
        <f ca="1">IFERROR(INDEX(Food!$I$8:$I$225,MATCH($C203,_xlfn.ANCHORARRAY(Food!$C$8),0)),NA())</f>
        <v>#N/A</v>
      </c>
      <c r="AH203" s="25">
        <f ca="1">IFERROR(INDEX(Macro!$I$8:$I$225,MATCH($C203,_xlfn.ANCHORARRAY(Macro!$C$8),0)),NA())</f>
        <v>10</v>
      </c>
      <c r="AI203" s="25">
        <f ca="1">IFERROR(INDEX(Socioeconomic!$I$8:$I$225,MATCH($C203,_xlfn.ANCHORARRAY(Socioeconomic!$C$8),0)),NA())</f>
        <v>1.72211075611686</v>
      </c>
      <c r="AJ203" s="25">
        <f ca="1">IFERROR(INDEX('Natural Hazard'!$I$8:$I$225,MATCH($C203,_xlfn.ANCHORARRAY('Natural Hazard'!$C$8),0)),NA())</f>
        <v>10</v>
      </c>
      <c r="AK203" s="25">
        <f ca="1">IFERROR(INDEX(Conflict!$I$8:$I$225,MATCH($C203,_xlfn.ANCHORARRAY(Conflict!$C$8),0)),NA())</f>
        <v>4.3697478991596599</v>
      </c>
      <c r="AL203" s="49"/>
      <c r="AM203" s="25">
        <f>IFERROR(INDEX('Data Reliability'!$G$6:$G$409,MATCH($C203,'Data Reliability'!$E$6:$E$409,0)),NA())</f>
        <v>0</v>
      </c>
      <c r="AN203" s="25">
        <f>IFERROR(INDEX('Data Reliability'!$H$6:$H$409,MATCH($C203,'Data Reliability'!$E$6:$E$409,0)),NA())</f>
        <v>0.358333333333333</v>
      </c>
    </row>
    <row r="204" spans="2:40" x14ac:dyDescent="0.2">
      <c r="B204" s="28" t="s">
        <v>336</v>
      </c>
      <c r="C204" s="28" t="s">
        <v>337</v>
      </c>
      <c r="D204" s="28" t="s">
        <v>436</v>
      </c>
      <c r="E204" s="28" t="s">
        <v>429</v>
      </c>
      <c r="G204" s="22" cm="1">
        <f t="array" aca="1" ref="G204" ca="1">IF(Parameters!$D$31, SUM(IF(ISNUMBER(R204:W204),(IF(R204:W204&gt;=Parameters!$D$37,1,"")),""))+0.5*(SUM(IF(ISNUMBER(R204:W204),(IF(R204:W204&gt;=Parameters!$D$38,1,"")),""))-SUM(IF(ISNUMBER(R204:W204),(IF(R204:W204&gt;=Parameters!$D$37,1,"")),""))),0) +
   IF(Parameters!$D$32,SUM(IF(ISNUMBER(R204:W204),(IF(R204:W204&gt;=Parameters!$D$41,1,"")),"")),0) +
   IF(Parameters!$D$33,AVERAGE(IF(ISNUMBER(R204:W204),R204:W204)),0) +
   IF(Parameters!$D$34,IF(OR(IF(ISNUMBER(R204:W204),R204:W204)=0),0,GEOMEAN(IF(ISNUMBER(R204:W204),R204:W204))),0)</f>
        <v>0</v>
      </c>
      <c r="H204" s="23">
        <f t="shared" ca="1" si="18"/>
        <v>0</v>
      </c>
      <c r="I204" s="116" t="str">
        <f t="shared" si="19"/>
        <v>!</v>
      </c>
      <c r="J204" s="22" cm="1">
        <f t="array" aca="1" ref="J204" ca="1">IF(Parameters!$D$31, SUM(IF(ISNUMBER(Y204:AD204),(IF(Y204:AD204&gt;=Parameters!$D$41,1,"")),""))+0.5*(SUM(IF(ISNUMBER(Y204:AD204),(IF(Y204:AD204&gt;=Parameters!$D$42,1,"")),""))-SUM(IF(ISNUMBER(Y204:AD204),(IF(Y204:AD204&gt;=Parameters!$D$41,1,"")),""))),0) +
   IF(Parameters!$D$32,SUM(IF(ISNUMBER(Y204:AD204),(IF(Y204:AD204&gt;=Parameters!$D$41,1,"")),"")),0) +
   IF(Parameters!$D$33,AVERAGE(IF(ISNUMBER(Y204:AD204),Y204:AD204)),0) +
   IF(Parameters!$D$34,IF(OR(IF(ISNUMBER(Y204:AD204),Y204:AD204)=0),0,GEOMEAN(IF(ISNUMBER(Y204:AD204),Y204:AD204))),0)</f>
        <v>2.5</v>
      </c>
      <c r="K204" s="23">
        <f t="shared" ca="1" si="20"/>
        <v>2.5</v>
      </c>
      <c r="L204" s="116" t="str">
        <f t="shared" si="21"/>
        <v>!</v>
      </c>
      <c r="M204" s="21" cm="1">
        <f t="array" aca="1" ref="M204" ca="1">IF(Parameters!$D$31, SUM(IF(ISNUMBER(AF204:AK204),(IF(AF204:AK204&gt;=Parameters!$D$41,1,"")),""))+0.5*(SUM(IF(ISNUMBER(AF204:AK204),(IF(AF204:AK204&gt;=Parameters!$D$42,1,"")),""))-SUM(IF(ISNUMBER(AF204:AK204),(IF(AF204:AK204&gt;=Parameters!$D$41,1,"")),""))),0) +
   IF(Parameters!$D$32,SUM(IF(ISNUMBER(AF204:AK204),(IF(AF204:AK204&gt;=Parameters!$D$41,1,"")),"")),0) +
   IF(Parameters!$D$33,AVERAGE(IF(ISNUMBER(AF204:AK204),AF204:AK204)),0) +
   IF(Parameters!$D$34,IF(OR(IF(ISNUMBER(AF204:AK204),AF204:AK204)=0),0,GEOMEAN(IF(ISNUMBER(AF204:AK204),AF204:AK204))),0)</f>
        <v>0</v>
      </c>
      <c r="N204" s="23">
        <f t="shared" ca="1" si="22"/>
        <v>0</v>
      </c>
      <c r="O204" s="116" t="str">
        <f t="shared" si="23"/>
        <v>!!</v>
      </c>
      <c r="P204" s="24"/>
      <c r="Q204" s="49"/>
      <c r="R204" s="25">
        <f ca="1">IFERROR(INDEX(Health!$G$8:$G$225,MATCH($C204,_xlfn.ANCHORARRAY(Health!$C$8),0)),NA())</f>
        <v>0</v>
      </c>
      <c r="S204" s="25" t="e">
        <f ca="1">IFERROR(INDEX(Food!$G$8:$G$225,MATCH($C204,_xlfn.ANCHORARRAY(Food!$C$8),0)),NA())</f>
        <v>#N/A</v>
      </c>
      <c r="T204" s="25" t="e">
        <f ca="1">IFERROR(INDEX(Macro!$G$8:$G$225,MATCH($C204,_xlfn.ANCHORARRAY(Macro!$C$8),0)),NA())</f>
        <v>#N/A</v>
      </c>
      <c r="U204" s="25">
        <f ca="1">IFERROR(INDEX(Socioeconomic!$G$8:$G$225,MATCH($C204,_xlfn.ANCHORARRAY(Socioeconomic!$C$8),0)),NA())</f>
        <v>0</v>
      </c>
      <c r="V204" s="25">
        <f ca="1">IFERROR(INDEX('Natural Hazard'!$G$8:$G$225,MATCH($C204,_xlfn.ANCHORARRAY('Natural Hazard'!$C$8),0)),NA())</f>
        <v>0</v>
      </c>
      <c r="W204" s="25">
        <f ca="1">IFERROR(INDEX(Conflict!$G$8:$G$225,MATCH($C204,_xlfn.ANCHORARRAY(Conflict!$C$8),0)),NA())</f>
        <v>0</v>
      </c>
      <c r="X204" s="50"/>
      <c r="Y204" s="25">
        <f ca="1">IFERROR(INDEX(Health!$H$8:$H$225,MATCH($C204,_xlfn.ANCHORARRAY(Health!$C$8),0)),NA())</f>
        <v>10</v>
      </c>
      <c r="Z204" s="25" t="e">
        <f ca="1">IFERROR(INDEX(Food!$H$8:$H$225,MATCH($C204,_xlfn.ANCHORARRAY(Food!$C$8),0)),NA())</f>
        <v>#N/A</v>
      </c>
      <c r="AA204" s="25" t="e">
        <f ca="1">IFERROR(INDEX(Macro!$H$8:$H$225,MATCH($C204,_xlfn.ANCHORARRAY(Macro!$C$8),0)),NA())</f>
        <v>#N/A</v>
      </c>
      <c r="AB204" s="25">
        <f ca="1">IFERROR(INDEX(Socioeconomic!$H$8:$H$225,MATCH($C204,_xlfn.ANCHORARRAY(Socioeconomic!$C$8),0)),NA())</f>
        <v>7.5714285714285703</v>
      </c>
      <c r="AC204" s="25">
        <f ca="1">IFERROR(INDEX('Natural Hazard'!$H$8:$H$225,MATCH($C204,_xlfn.ANCHORARRAY('Natural Hazard'!$C$8),0)),NA())</f>
        <v>4.5</v>
      </c>
      <c r="AD204" s="25">
        <f ca="1">IFERROR(INDEX(Conflict!$H$8:$H$225,MATCH($C204,_xlfn.ANCHORARRAY(Conflict!$C$8),0)),NA())</f>
        <v>10</v>
      </c>
      <c r="AE204" s="50"/>
      <c r="AF204" s="25">
        <f ca="1">IFERROR(INDEX(Health!$I$8:$I$225,MATCH($C204,_xlfn.ANCHORARRAY(Health!$C$8),0)),NA())</f>
        <v>0</v>
      </c>
      <c r="AG204" s="25" t="e">
        <f ca="1">IFERROR(INDEX(Food!$I$8:$I$225,MATCH($C204,_xlfn.ANCHORARRAY(Food!$C$8),0)),NA())</f>
        <v>#N/A</v>
      </c>
      <c r="AH204" s="25" t="e">
        <f ca="1">IFERROR(INDEX(Macro!$I$8:$I$225,MATCH($C204,_xlfn.ANCHORARRAY(Macro!$C$8),0)),NA())</f>
        <v>#N/A</v>
      </c>
      <c r="AI204" s="25" t="e">
        <f ca="1">IFERROR(INDEX(Socioeconomic!$I$8:$I$225,MATCH($C204,_xlfn.ANCHORARRAY(Socioeconomic!$C$8),0)),NA())</f>
        <v>#N/A</v>
      </c>
      <c r="AJ204" s="25">
        <f ca="1">IFERROR(INDEX('Natural Hazard'!$I$8:$I$225,MATCH($C204,_xlfn.ANCHORARRAY('Natural Hazard'!$C$8),0)),NA())</f>
        <v>0</v>
      </c>
      <c r="AK204" s="25">
        <f ca="1">IFERROR(INDEX(Conflict!$I$8:$I$225,MATCH($C204,_xlfn.ANCHORARRAY(Conflict!$C$8),0)),NA())</f>
        <v>0</v>
      </c>
      <c r="AL204" s="49"/>
      <c r="AM204" s="25">
        <f>IFERROR(INDEX('Data Reliability'!$G$6:$G$409,MATCH($C204,'Data Reliability'!$E$6:$E$409,0)),NA())</f>
        <v>0.41666666666666702</v>
      </c>
      <c r="AN204" s="25">
        <f>IFERROR(INDEX('Data Reliability'!$H$6:$H$409,MATCH($C204,'Data Reliability'!$E$6:$E$409,0)),NA())</f>
        <v>0.78333333333333299</v>
      </c>
    </row>
    <row r="205" spans="2:40" x14ac:dyDescent="0.2">
      <c r="B205" s="28" t="s">
        <v>767</v>
      </c>
      <c r="C205" s="28" t="s">
        <v>726</v>
      </c>
      <c r="D205" s="28" t="s">
        <v>436</v>
      </c>
      <c r="E205" s="28" t="s">
        <v>409</v>
      </c>
      <c r="G205" s="22" cm="1">
        <f t="array" aca="1" ref="G205" ca="1">IF(Parameters!$D$31, SUM(IF(ISNUMBER(R205:W205),(IF(R205:W205&gt;=Parameters!$D$37,1,"")),""))+0.5*(SUM(IF(ISNUMBER(R205:W205),(IF(R205:W205&gt;=Parameters!$D$38,1,"")),""))-SUM(IF(ISNUMBER(R205:W205),(IF(R205:W205&gt;=Parameters!$D$37,1,"")),""))),0) +
   IF(Parameters!$D$32,SUM(IF(ISNUMBER(R205:W205),(IF(R205:W205&gt;=Parameters!$D$41,1,"")),"")),0) +
   IF(Parameters!$D$33,AVERAGE(IF(ISNUMBER(R205:W205),R205:W205)),0) +
   IF(Parameters!$D$34,IF(OR(IF(ISNUMBER(R205:W205),R205:W205)=0),0,GEOMEAN(IF(ISNUMBER(R205:W205),R205:W205))),0)</f>
        <v>0.5</v>
      </c>
      <c r="H205" s="23">
        <f t="shared" ca="1" si="18"/>
        <v>0.5</v>
      </c>
      <c r="I205" s="116" t="str">
        <f t="shared" si="19"/>
        <v>!!</v>
      </c>
      <c r="J205" s="22" cm="1">
        <f t="array" aca="1" ref="J205" ca="1">IF(Parameters!$D$31, SUM(IF(ISNUMBER(Y205:AD205),(IF(Y205:AD205&gt;=Parameters!$D$41,1,"")),""))+0.5*(SUM(IF(ISNUMBER(Y205:AD205),(IF(Y205:AD205&gt;=Parameters!$D$42,1,"")),""))-SUM(IF(ISNUMBER(Y205:AD205),(IF(Y205:AD205&gt;=Parameters!$D$41,1,"")),""))),0) +
   IF(Parameters!$D$32,SUM(IF(ISNUMBER(Y205:AD205),(IF(Y205:AD205&gt;=Parameters!$D$41,1,"")),"")),0) +
   IF(Parameters!$D$33,AVERAGE(IF(ISNUMBER(Y205:AD205),Y205:AD205)),0) +
   IF(Parameters!$D$34,IF(OR(IF(ISNUMBER(Y205:AD205),Y205:AD205)=0),0,GEOMEAN(IF(ISNUMBER(Y205:AD205),Y205:AD205))),0)</f>
        <v>0.5</v>
      </c>
      <c r="K205" s="23">
        <f t="shared" ca="1" si="20"/>
        <v>0.5</v>
      </c>
      <c r="L205" s="116" t="str">
        <f t="shared" si="21"/>
        <v>!!</v>
      </c>
      <c r="M205" s="21" cm="1">
        <f t="array" aca="1" ref="M205" ca="1">IF(Parameters!$D$31, SUM(IF(ISNUMBER(AF205:AK205),(IF(AF205:AK205&gt;=Parameters!$D$41,1,"")),""))+0.5*(SUM(IF(ISNUMBER(AF205:AK205),(IF(AF205:AK205&gt;=Parameters!$D$42,1,"")),""))-SUM(IF(ISNUMBER(AF205:AK205),(IF(AF205:AK205&gt;=Parameters!$D$41,1,"")),""))),0) +
   IF(Parameters!$D$32,SUM(IF(ISNUMBER(AF205:AK205),(IF(AF205:AK205&gt;=Parameters!$D$41,1,"")),"")),0) +
   IF(Parameters!$D$33,AVERAGE(IF(ISNUMBER(AF205:AK205),AF205:AK205)),0) +
   IF(Parameters!$D$34,IF(OR(IF(ISNUMBER(AF205:AK205),AF205:AK205)=0),0,GEOMEAN(IF(ISNUMBER(AF205:AK205),AF205:AK205))),0)</f>
        <v>0.5</v>
      </c>
      <c r="N205" s="23">
        <f t="shared" ca="1" si="22"/>
        <v>0.5</v>
      </c>
      <c r="O205" s="116" t="str">
        <f t="shared" si="23"/>
        <v>!</v>
      </c>
      <c r="P205" s="24"/>
      <c r="Q205" s="49"/>
      <c r="R205" s="25">
        <f ca="1">IFERROR(INDEX(Health!$G$8:$G$225,MATCH($C205,_xlfn.ANCHORARRAY(Health!$C$8),0)),NA())</f>
        <v>0</v>
      </c>
      <c r="S205" s="25" t="e">
        <f ca="1">IFERROR(INDEX(Food!$G$8:$G$225,MATCH($C205,_xlfn.ANCHORARRAY(Food!$C$8),0)),NA())</f>
        <v>#N/A</v>
      </c>
      <c r="T205" s="25">
        <f ca="1">IFERROR(INDEX(Macro!$G$8:$G$225,MATCH($C205,_xlfn.ANCHORARRAY(Macro!$C$8),0)),NA())</f>
        <v>6.9</v>
      </c>
      <c r="U205" s="25">
        <f ca="1">IFERROR(INDEX(Socioeconomic!$G$8:$G$225,MATCH($C205,_xlfn.ANCHORARRAY(Socioeconomic!$C$8),0)),NA())</f>
        <v>1</v>
      </c>
      <c r="V205" s="25">
        <f ca="1">IFERROR(INDEX('Natural Hazard'!$G$8:$G$225,MATCH($C205,_xlfn.ANCHORARRAY('Natural Hazard'!$C$8),0)),NA())</f>
        <v>0</v>
      </c>
      <c r="W205" s="25">
        <f ca="1">IFERROR(INDEX(Conflict!$G$8:$G$225,MATCH($C205,_xlfn.ANCHORARRAY(Conflict!$C$8),0)),NA())</f>
        <v>0</v>
      </c>
      <c r="X205" s="50"/>
      <c r="Y205" s="25" t="e">
        <f ca="1">IFERROR(INDEX(Health!$H$8:$H$225,MATCH($C205,_xlfn.ANCHORARRAY(Health!$C$8),0)),NA())</f>
        <v>#N/A</v>
      </c>
      <c r="Z205" s="25" t="e">
        <f ca="1">IFERROR(INDEX(Food!$H$8:$H$225,MATCH($C205,_xlfn.ANCHORARRAY(Food!$C$8),0)),NA())</f>
        <v>#N/A</v>
      </c>
      <c r="AA205" s="25">
        <f ca="1">IFERROR(INDEX(Macro!$H$8:$H$225,MATCH($C205,_xlfn.ANCHORARRAY(Macro!$C$8),0)),NA())</f>
        <v>7</v>
      </c>
      <c r="AB205" s="25" t="e">
        <f ca="1">IFERROR(INDEX(Socioeconomic!$H$8:$H$225,MATCH($C205,_xlfn.ANCHORARRAY(Socioeconomic!$C$8),0)),NA())</f>
        <v>#N/A</v>
      </c>
      <c r="AC205" s="25" t="e">
        <f ca="1">IFERROR(INDEX('Natural Hazard'!$H$8:$H$225,MATCH($C205,_xlfn.ANCHORARRAY('Natural Hazard'!$C$8),0)),NA())</f>
        <v>#N/A</v>
      </c>
      <c r="AD205" s="25" t="e">
        <f ca="1">IFERROR(INDEX(Conflict!$H$8:$H$225,MATCH($C205,_xlfn.ANCHORARRAY(Conflict!$C$8),0)),NA())</f>
        <v>#N/A</v>
      </c>
      <c r="AE205" s="50"/>
      <c r="AF205" s="25">
        <f ca="1">IFERROR(INDEX(Health!$I$8:$I$225,MATCH($C205,_xlfn.ANCHORARRAY(Health!$C$8),0)),NA())</f>
        <v>0</v>
      </c>
      <c r="AG205" s="25" t="e">
        <f ca="1">IFERROR(INDEX(Food!$I$8:$I$225,MATCH($C205,_xlfn.ANCHORARRAY(Food!$C$8),0)),NA())</f>
        <v>#N/A</v>
      </c>
      <c r="AH205" s="25">
        <f ca="1">IFERROR(INDEX(Macro!$I$8:$I$225,MATCH($C205,_xlfn.ANCHORARRAY(Macro!$C$8),0)),NA())</f>
        <v>7</v>
      </c>
      <c r="AI205" s="25">
        <f ca="1">IFERROR(INDEX(Socioeconomic!$I$8:$I$225,MATCH($C205,_xlfn.ANCHORARRAY(Socioeconomic!$C$8),0)),NA())</f>
        <v>1</v>
      </c>
      <c r="AJ205" s="25">
        <f ca="1">IFERROR(INDEX('Natural Hazard'!$I$8:$I$225,MATCH($C205,_xlfn.ANCHORARRAY('Natural Hazard'!$C$8),0)),NA())</f>
        <v>0</v>
      </c>
      <c r="AK205" s="25">
        <f ca="1">IFERROR(INDEX(Conflict!$I$8:$I$225,MATCH($C205,_xlfn.ANCHORARRAY(Conflict!$C$8),0)),NA())</f>
        <v>0</v>
      </c>
      <c r="AL205" s="49"/>
      <c r="AM205" s="25">
        <f>IFERROR(INDEX('Data Reliability'!$G$6:$G$409,MATCH($C205,'Data Reliability'!$E$6:$E$409,0)),NA())</f>
        <v>0.83333333333333304</v>
      </c>
      <c r="AN205" s="25">
        <f>IFERROR(INDEX('Data Reliability'!$H$6:$H$409,MATCH($C205,'Data Reliability'!$E$6:$E$409,0)),NA())</f>
        <v>0.57499999999999996</v>
      </c>
    </row>
    <row r="206" spans="2:40" x14ac:dyDescent="0.2">
      <c r="B206" s="28" t="s">
        <v>338</v>
      </c>
      <c r="C206" s="28" t="s">
        <v>339</v>
      </c>
      <c r="D206" s="28" t="s">
        <v>432</v>
      </c>
      <c r="E206" s="28" t="s">
        <v>429</v>
      </c>
      <c r="G206" s="22" cm="1">
        <f t="array" aca="1" ref="G206" ca="1">IF(Parameters!$D$31, SUM(IF(ISNUMBER(R206:W206),(IF(R206:W206&gt;=Parameters!$D$37,1,"")),""))+0.5*(SUM(IF(ISNUMBER(R206:W206),(IF(R206:W206&gt;=Parameters!$D$38,1,"")),""))-SUM(IF(ISNUMBER(R206:W206),(IF(R206:W206&gt;=Parameters!$D$37,1,"")),""))),0) +
   IF(Parameters!$D$32,SUM(IF(ISNUMBER(R206:W206),(IF(R206:W206&gt;=Parameters!$D$41,1,"")),"")),0) +
   IF(Parameters!$D$33,AVERAGE(IF(ISNUMBER(R206:W206),R206:W206)),0) +
   IF(Parameters!$D$34,IF(OR(IF(ISNUMBER(R206:W206),R206:W206)=0),0,GEOMEAN(IF(ISNUMBER(R206:W206),R206:W206))),0)</f>
        <v>1</v>
      </c>
      <c r="H206" s="23">
        <f t="shared" ca="1" si="18"/>
        <v>1</v>
      </c>
      <c r="I206" s="116" t="str">
        <f t="shared" si="19"/>
        <v/>
      </c>
      <c r="J206" s="22" cm="1">
        <f t="array" aca="1" ref="J206" ca="1">IF(Parameters!$D$31, SUM(IF(ISNUMBER(Y206:AD206),(IF(Y206:AD206&gt;=Parameters!$D$41,1,"")),""))+0.5*(SUM(IF(ISNUMBER(Y206:AD206),(IF(Y206:AD206&gt;=Parameters!$D$42,1,"")),""))-SUM(IF(ISNUMBER(Y206:AD206),(IF(Y206:AD206&gt;=Parameters!$D$41,1,"")),""))),0) +
   IF(Parameters!$D$32,SUM(IF(ISNUMBER(Y206:AD206),(IF(Y206:AD206&gt;=Parameters!$D$41,1,"")),"")),0) +
   IF(Parameters!$D$33,AVERAGE(IF(ISNUMBER(Y206:AD206),Y206:AD206)),0) +
   IF(Parameters!$D$34,IF(OR(IF(ISNUMBER(Y206:AD206),Y206:AD206)=0),0,GEOMEAN(IF(ISNUMBER(Y206:AD206),Y206:AD206))),0)</f>
        <v>2</v>
      </c>
      <c r="K206" s="23">
        <f t="shared" ca="1" si="20"/>
        <v>2</v>
      </c>
      <c r="L206" s="116" t="str">
        <f t="shared" si="21"/>
        <v/>
      </c>
      <c r="M206" s="21" cm="1">
        <f t="array" aca="1" ref="M206" ca="1">IF(Parameters!$D$31, SUM(IF(ISNUMBER(AF206:AK206),(IF(AF206:AK206&gt;=Parameters!$D$41,1,"")),""))+0.5*(SUM(IF(ISNUMBER(AF206:AK206),(IF(AF206:AK206&gt;=Parameters!$D$42,1,"")),""))-SUM(IF(ISNUMBER(AF206:AK206),(IF(AF206:AK206&gt;=Parameters!$D$41,1,"")),""))),0) +
   IF(Parameters!$D$32,SUM(IF(ISNUMBER(AF206:AK206),(IF(AF206:AK206&gt;=Parameters!$D$41,1,"")),"")),0) +
   IF(Parameters!$D$33,AVERAGE(IF(ISNUMBER(AF206:AK206),AF206:AK206)),0) +
   IF(Parameters!$D$34,IF(OR(IF(ISNUMBER(AF206:AK206),AF206:AK206)=0),0,GEOMEAN(IF(ISNUMBER(AF206:AK206),AF206:AK206))),0)</f>
        <v>1</v>
      </c>
      <c r="N206" s="23">
        <f t="shared" ca="1" si="22"/>
        <v>1</v>
      </c>
      <c r="O206" s="116" t="str">
        <f t="shared" si="23"/>
        <v>!</v>
      </c>
      <c r="P206" s="24"/>
      <c r="Q206" s="49"/>
      <c r="R206" s="25">
        <f ca="1">IFERROR(INDEX(Health!$G$8:$G$225,MATCH($C206,_xlfn.ANCHORARRAY(Health!$C$8),0)),NA())</f>
        <v>8.3961673888838941</v>
      </c>
      <c r="S206" s="25">
        <f ca="1">IFERROR(INDEX(Food!$G$8:$G$225,MATCH($C206,_xlfn.ANCHORARRAY(Food!$C$8),0)),NA())</f>
        <v>0</v>
      </c>
      <c r="T206" s="25">
        <f ca="1">IFERROR(INDEX(Macro!$G$8:$G$225,MATCH($C206,_xlfn.ANCHORARRAY(Macro!$C$8),0)),NA())</f>
        <v>2.9821468767434611</v>
      </c>
      <c r="U206" s="25">
        <f ca="1">IFERROR(INDEX(Socioeconomic!$G$8:$G$225,MATCH($C206,_xlfn.ANCHORARRAY(Socioeconomic!$C$8),0)),NA())</f>
        <v>4.8579158375234543</v>
      </c>
      <c r="V206" s="25">
        <f ca="1">IFERROR(INDEX('Natural Hazard'!$G$8:$G$225,MATCH($C206,_xlfn.ANCHORARRAY('Natural Hazard'!$C$8),0)),NA())</f>
        <v>0</v>
      </c>
      <c r="W206" s="25">
        <f ca="1">IFERROR(INDEX(Conflict!$G$8:$G$225,MATCH($C206,_xlfn.ANCHORARRAY(Conflict!$C$8),0)),NA())</f>
        <v>0</v>
      </c>
      <c r="X206" s="50"/>
      <c r="Y206" s="25">
        <f ca="1">IFERROR(INDEX(Health!$H$8:$H$225,MATCH($C206,_xlfn.ANCHORARRAY(Health!$C$8),0)),NA())</f>
        <v>7.0495626822157398</v>
      </c>
      <c r="Z206" s="25">
        <f ca="1">IFERROR(INDEX(Food!$H$8:$H$225,MATCH($C206,_xlfn.ANCHORARRAY(Food!$C$8),0)),NA())</f>
        <v>8.3902721482339295</v>
      </c>
      <c r="AA206" s="25">
        <f ca="1">IFERROR(INDEX(Macro!$H$8:$H$225,MATCH($C206,_xlfn.ANCHORARRAY(Macro!$C$8),0)),NA())</f>
        <v>4.8213983409514096</v>
      </c>
      <c r="AB206" s="25">
        <f ca="1">IFERROR(INDEX(Socioeconomic!$H$8:$H$225,MATCH($C206,_xlfn.ANCHORARRAY(Socioeconomic!$C$8),0)),NA())</f>
        <v>8.2857142857142794</v>
      </c>
      <c r="AC206" s="25">
        <f ca="1">IFERROR(INDEX('Natural Hazard'!$H$8:$H$225,MATCH($C206,_xlfn.ANCHORARRAY('Natural Hazard'!$C$8),0)),NA())</f>
        <v>7</v>
      </c>
      <c r="AD206" s="25">
        <f ca="1">IFERROR(INDEX(Conflict!$H$8:$H$225,MATCH($C206,_xlfn.ANCHORARRAY(Conflict!$C$8),0)),NA())</f>
        <v>3.2677720938436998</v>
      </c>
      <c r="AE206" s="50"/>
      <c r="AF206" s="25">
        <f ca="1">IFERROR(INDEX(Health!$I$8:$I$225,MATCH($C206,_xlfn.ANCHORARRAY(Health!$C$8),0)),NA())</f>
        <v>10</v>
      </c>
      <c r="AG206" s="25" t="e">
        <f ca="1">IFERROR(INDEX(Food!$I$8:$I$225,MATCH($C206,_xlfn.ANCHORARRAY(Food!$C$8),0)),NA())</f>
        <v>#N/A</v>
      </c>
      <c r="AH206" s="25">
        <f ca="1">IFERROR(INDEX(Macro!$I$8:$I$225,MATCH($C206,_xlfn.ANCHORARRAY(Macro!$C$8),0)),NA())</f>
        <v>1.8445271196397099</v>
      </c>
      <c r="AI206" s="25">
        <f ca="1">IFERROR(INDEX(Socioeconomic!$I$8:$I$225,MATCH($C206,_xlfn.ANCHORARRAY(Socioeconomic!$C$8),0)),NA())</f>
        <v>2.84819696536601</v>
      </c>
      <c r="AJ206" s="25">
        <f ca="1">IFERROR(INDEX('Natural Hazard'!$I$8:$I$225,MATCH($C206,_xlfn.ANCHORARRAY('Natural Hazard'!$C$8),0)),NA())</f>
        <v>0</v>
      </c>
      <c r="AK206" s="25">
        <f ca="1">IFERROR(INDEX(Conflict!$I$8:$I$225,MATCH($C206,_xlfn.ANCHORARRAY(Conflict!$C$8),0)),NA())</f>
        <v>0</v>
      </c>
      <c r="AL206" s="49"/>
      <c r="AM206" s="25">
        <f>IFERROR(INDEX('Data Reliability'!$G$6:$G$409,MATCH($C206,'Data Reliability'!$E$6:$E$409,0)),NA())</f>
        <v>8.3333333333333301E-2</v>
      </c>
      <c r="AN206" s="25">
        <f>IFERROR(INDEX('Data Reliability'!$H$6:$H$409,MATCH($C206,'Data Reliability'!$E$6:$E$409,0)),NA())</f>
        <v>0.44166666666666698</v>
      </c>
    </row>
    <row r="207" spans="2:40" x14ac:dyDescent="0.2">
      <c r="B207" s="28" t="s">
        <v>340</v>
      </c>
      <c r="C207" s="28" t="s">
        <v>341</v>
      </c>
      <c r="D207" s="28" t="s">
        <v>432</v>
      </c>
      <c r="E207" s="28" t="s">
        <v>429</v>
      </c>
      <c r="G207" s="22" cm="1">
        <f t="array" aca="1" ref="G207" ca="1">IF(Parameters!$D$31, SUM(IF(ISNUMBER(R207:W207),(IF(R207:W207&gt;=Parameters!$D$37,1,"")),""))+0.5*(SUM(IF(ISNUMBER(R207:W207),(IF(R207:W207&gt;=Parameters!$D$38,1,"")),""))-SUM(IF(ISNUMBER(R207:W207),(IF(R207:W207&gt;=Parameters!$D$37,1,"")),""))),0) +
   IF(Parameters!$D$32,SUM(IF(ISNUMBER(R207:W207),(IF(R207:W207&gt;=Parameters!$D$41,1,"")),"")),0) +
   IF(Parameters!$D$33,AVERAGE(IF(ISNUMBER(R207:W207),R207:W207)),0) +
   IF(Parameters!$D$34,IF(OR(IF(ISNUMBER(R207:W207),R207:W207)=0),0,GEOMEAN(IF(ISNUMBER(R207:W207),R207:W207))),0)</f>
        <v>1.5</v>
      </c>
      <c r="H207" s="23">
        <f t="shared" ca="1" si="18"/>
        <v>1.5</v>
      </c>
      <c r="I207" s="116" t="str">
        <f t="shared" si="19"/>
        <v/>
      </c>
      <c r="J207" s="22" cm="1">
        <f t="array" aca="1" ref="J207" ca="1">IF(Parameters!$D$31, SUM(IF(ISNUMBER(Y207:AD207),(IF(Y207:AD207&gt;=Parameters!$D$41,1,"")),""))+0.5*(SUM(IF(ISNUMBER(Y207:AD207),(IF(Y207:AD207&gt;=Parameters!$D$42,1,"")),""))-SUM(IF(ISNUMBER(Y207:AD207),(IF(Y207:AD207&gt;=Parameters!$D$41,1,"")),""))),0) +
   IF(Parameters!$D$32,SUM(IF(ISNUMBER(Y207:AD207),(IF(Y207:AD207&gt;=Parameters!$D$41,1,"")),"")),0) +
   IF(Parameters!$D$33,AVERAGE(IF(ISNUMBER(Y207:AD207),Y207:AD207)),0) +
   IF(Parameters!$D$34,IF(OR(IF(ISNUMBER(Y207:AD207),Y207:AD207)=0),0,GEOMEAN(IF(ISNUMBER(Y207:AD207),Y207:AD207))),0)</f>
        <v>2</v>
      </c>
      <c r="K207" s="23">
        <f t="shared" ca="1" si="20"/>
        <v>2</v>
      </c>
      <c r="L207" s="116" t="str">
        <f t="shared" si="21"/>
        <v/>
      </c>
      <c r="M207" s="21" cm="1">
        <f t="array" aca="1" ref="M207" ca="1">IF(Parameters!$D$31, SUM(IF(ISNUMBER(AF207:AK207),(IF(AF207:AK207&gt;=Parameters!$D$41,1,"")),""))+0.5*(SUM(IF(ISNUMBER(AF207:AK207),(IF(AF207:AK207&gt;=Parameters!$D$42,1,"")),""))-SUM(IF(ISNUMBER(AF207:AK207),(IF(AF207:AK207&gt;=Parameters!$D$41,1,"")),""))),0) +
   IF(Parameters!$D$32,SUM(IF(ISNUMBER(AF207:AK207),(IF(AF207:AK207&gt;=Parameters!$D$41,1,"")),"")),0) +
   IF(Parameters!$D$33,AVERAGE(IF(ISNUMBER(AF207:AK207),AF207:AK207)),0) +
   IF(Parameters!$D$34,IF(OR(IF(ISNUMBER(AF207:AK207),AF207:AK207)=0),0,GEOMEAN(IF(ISNUMBER(AF207:AK207),AF207:AK207))),0)</f>
        <v>1</v>
      </c>
      <c r="N207" s="23">
        <f t="shared" ca="1" si="22"/>
        <v>1</v>
      </c>
      <c r="O207" s="116" t="str">
        <f t="shared" si="23"/>
        <v>!</v>
      </c>
      <c r="P207" s="24"/>
      <c r="Q207" s="49"/>
      <c r="R207" s="25">
        <f ca="1">IFERROR(INDEX(Health!$G$8:$G$225,MATCH($C207,_xlfn.ANCHORARRAY(Health!$C$8),0)),NA())</f>
        <v>0</v>
      </c>
      <c r="S207" s="25">
        <f ca="1">IFERROR(INDEX(Food!$G$8:$G$225,MATCH($C207,_xlfn.ANCHORARRAY(Food!$C$8),0)),NA())</f>
        <v>0</v>
      </c>
      <c r="T207" s="25">
        <f ca="1">IFERROR(INDEX(Macro!$G$8:$G$225,MATCH($C207,_xlfn.ANCHORARRAY(Macro!$C$8),0)),NA())</f>
        <v>10</v>
      </c>
      <c r="U207" s="25">
        <f ca="1">IFERROR(INDEX(Socioeconomic!$G$8:$G$225,MATCH($C207,_xlfn.ANCHORARRAY(Socioeconomic!$C$8),0)),NA())</f>
        <v>0</v>
      </c>
      <c r="V207" s="25">
        <f ca="1">IFERROR(INDEX('Natural Hazard'!$G$8:$G$225,MATCH($C207,_xlfn.ANCHORARRAY('Natural Hazard'!$C$8),0)),NA())</f>
        <v>0</v>
      </c>
      <c r="W207" s="25">
        <f ca="1">IFERROR(INDEX(Conflict!$G$8:$G$225,MATCH($C207,_xlfn.ANCHORARRAY(Conflict!$C$8),0)),NA())</f>
        <v>6.0637443963346191</v>
      </c>
      <c r="X207" s="50"/>
      <c r="Y207" s="25">
        <f ca="1">IFERROR(INDEX(Health!$H$8:$H$225,MATCH($C207,_xlfn.ANCHORARRAY(Health!$C$8),0)),NA())</f>
        <v>5.5335276967929996</v>
      </c>
      <c r="Z207" s="25">
        <f ca="1">IFERROR(INDEX(Food!$H$8:$H$225,MATCH($C207,_xlfn.ANCHORARRAY(Food!$C$8),0)),NA())</f>
        <v>8.7955993051534396</v>
      </c>
      <c r="AA207" s="25">
        <f ca="1">IFERROR(INDEX(Macro!$H$8:$H$225,MATCH($C207,_xlfn.ANCHORARRAY(Macro!$C$8),0)),NA())</f>
        <v>10</v>
      </c>
      <c r="AB207" s="25">
        <f ca="1">IFERROR(INDEX(Socioeconomic!$H$8:$H$225,MATCH($C207,_xlfn.ANCHORARRAY(Socioeconomic!$C$8),0)),NA())</f>
        <v>9</v>
      </c>
      <c r="AC207" s="25">
        <f ca="1">IFERROR(INDEX('Natural Hazard'!$H$8:$H$225,MATCH($C207,_xlfn.ANCHORARRAY('Natural Hazard'!$C$8),0)),NA())</f>
        <v>5.8333333333333304</v>
      </c>
      <c r="AD207" s="25">
        <f ca="1">IFERROR(INDEX(Conflict!$H$8:$H$225,MATCH($C207,_xlfn.ANCHORARRAY(Conflict!$C$8),0)),NA())</f>
        <v>6.5531839830657903</v>
      </c>
      <c r="AE207" s="50"/>
      <c r="AF207" s="25">
        <f ca="1">IFERROR(INDEX(Health!$I$8:$I$225,MATCH($C207,_xlfn.ANCHORARRAY(Health!$C$8),0)),NA())</f>
        <v>0</v>
      </c>
      <c r="AG207" s="25" t="e">
        <f ca="1">IFERROR(INDEX(Food!$I$8:$I$225,MATCH($C207,_xlfn.ANCHORARRAY(Food!$C$8),0)),NA())</f>
        <v>#N/A</v>
      </c>
      <c r="AH207" s="25">
        <f ca="1">IFERROR(INDEX(Macro!$I$8:$I$225,MATCH($C207,_xlfn.ANCHORARRAY(Macro!$C$8),0)),NA())</f>
        <v>10</v>
      </c>
      <c r="AI207" s="25">
        <f ca="1">IFERROR(INDEX(Socioeconomic!$I$8:$I$225,MATCH($C207,_xlfn.ANCHORARRAY(Socioeconomic!$C$8),0)),NA())</f>
        <v>0</v>
      </c>
      <c r="AJ207" s="25">
        <f ca="1">IFERROR(INDEX('Natural Hazard'!$I$8:$I$225,MATCH($C207,_xlfn.ANCHORARRAY('Natural Hazard'!$C$8),0)),NA())</f>
        <v>0</v>
      </c>
      <c r="AK207" s="25">
        <f ca="1">IFERROR(INDEX(Conflict!$I$8:$I$225,MATCH($C207,_xlfn.ANCHORARRAY(Conflict!$C$8),0)),NA())</f>
        <v>5.6108597285067798</v>
      </c>
      <c r="AL207" s="49"/>
      <c r="AM207" s="25">
        <f>IFERROR(INDEX('Data Reliability'!$G$6:$G$409,MATCH($C207,'Data Reliability'!$E$6:$E$409,0)),NA())</f>
        <v>0</v>
      </c>
      <c r="AN207" s="25">
        <f>IFERROR(INDEX('Data Reliability'!$H$6:$H$409,MATCH($C207,'Data Reliability'!$E$6:$E$409,0)),NA())</f>
        <v>0.4</v>
      </c>
    </row>
    <row r="208" spans="2:40" x14ac:dyDescent="0.2">
      <c r="B208" s="28" t="s">
        <v>342</v>
      </c>
      <c r="C208" s="28" t="s">
        <v>343</v>
      </c>
      <c r="D208" s="28" t="s">
        <v>433</v>
      </c>
      <c r="E208" s="28" t="s">
        <v>430</v>
      </c>
      <c r="G208" s="22" cm="1">
        <f t="array" aca="1" ref="G208" ca="1">IF(Parameters!$D$31, SUM(IF(ISNUMBER(R208:W208),(IF(R208:W208&gt;=Parameters!$D$37,1,"")),""))+0.5*(SUM(IF(ISNUMBER(R208:W208),(IF(R208:W208&gt;=Parameters!$D$38,1,"")),""))-SUM(IF(ISNUMBER(R208:W208),(IF(R208:W208&gt;=Parameters!$D$37,1,"")),""))),0) +
   IF(Parameters!$D$32,SUM(IF(ISNUMBER(R208:W208),(IF(R208:W208&gt;=Parameters!$D$41,1,"")),"")),0) +
   IF(Parameters!$D$33,AVERAGE(IF(ISNUMBER(R208:W208),R208:W208)),0) +
   IF(Parameters!$D$34,IF(OR(IF(ISNUMBER(R208:W208),R208:W208)=0),0,GEOMEAN(IF(ISNUMBER(R208:W208),R208:W208))),0)</f>
        <v>2</v>
      </c>
      <c r="H208" s="23">
        <f t="shared" ca="1" si="18"/>
        <v>2</v>
      </c>
      <c r="I208" s="116" t="str">
        <f t="shared" si="19"/>
        <v/>
      </c>
      <c r="J208" s="22" cm="1">
        <f t="array" aca="1" ref="J208" ca="1">IF(Parameters!$D$31, SUM(IF(ISNUMBER(Y208:AD208),(IF(Y208:AD208&gt;=Parameters!$D$41,1,"")),""))+0.5*(SUM(IF(ISNUMBER(Y208:AD208),(IF(Y208:AD208&gt;=Parameters!$D$42,1,"")),""))-SUM(IF(ISNUMBER(Y208:AD208),(IF(Y208:AD208&gt;=Parameters!$D$41,1,"")),""))),0) +
   IF(Parameters!$D$32,SUM(IF(ISNUMBER(Y208:AD208),(IF(Y208:AD208&gt;=Parameters!$D$41,1,"")),"")),0) +
   IF(Parameters!$D$33,AVERAGE(IF(ISNUMBER(Y208:AD208),Y208:AD208)),0) +
   IF(Parameters!$D$34,IF(OR(IF(ISNUMBER(Y208:AD208),Y208:AD208)=0),0,GEOMEAN(IF(ISNUMBER(Y208:AD208),Y208:AD208))),0)</f>
        <v>2</v>
      </c>
      <c r="K208" s="23">
        <f t="shared" ca="1" si="20"/>
        <v>2</v>
      </c>
      <c r="L208" s="116" t="str">
        <f t="shared" si="21"/>
        <v/>
      </c>
      <c r="M208" s="21" cm="1">
        <f t="array" aca="1" ref="M208" ca="1">IF(Parameters!$D$31, SUM(IF(ISNUMBER(AF208:AK208),(IF(AF208:AK208&gt;=Parameters!$D$41,1,"")),""))+0.5*(SUM(IF(ISNUMBER(AF208:AK208),(IF(AF208:AK208&gt;=Parameters!$D$42,1,"")),""))-SUM(IF(ISNUMBER(AF208:AK208),(IF(AF208:AK208&gt;=Parameters!$D$41,1,"")),""))),0) +
   IF(Parameters!$D$32,SUM(IF(ISNUMBER(AF208:AK208),(IF(AF208:AK208&gt;=Parameters!$D$41,1,"")),"")),0) +
   IF(Parameters!$D$33,AVERAGE(IF(ISNUMBER(AF208:AK208),AF208:AK208)),0) +
   IF(Parameters!$D$34,IF(OR(IF(ISNUMBER(AF208:AK208),AF208:AK208)=0),0,GEOMEAN(IF(ISNUMBER(AF208:AK208),AF208:AK208))),0)</f>
        <v>3</v>
      </c>
      <c r="N208" s="23">
        <f t="shared" ca="1" si="22"/>
        <v>3</v>
      </c>
      <c r="O208" s="116" t="str">
        <f t="shared" si="23"/>
        <v>!</v>
      </c>
      <c r="P208" s="24"/>
      <c r="Q208" s="49"/>
      <c r="R208" s="25">
        <f ca="1">IFERROR(INDEX(Health!$G$8:$G$225,MATCH($C208,_xlfn.ANCHORARRAY(Health!$C$8),0)),NA())</f>
        <v>0</v>
      </c>
      <c r="S208" s="25">
        <f ca="1">IFERROR(INDEX(Food!$G$8:$G$225,MATCH($C208,_xlfn.ANCHORARRAY(Food!$C$8),0)),NA())</f>
        <v>0</v>
      </c>
      <c r="T208" s="25">
        <f ca="1">IFERROR(INDEX(Macro!$G$8:$G$225,MATCH($C208,_xlfn.ANCHORARRAY(Macro!$C$8),0)),NA())</f>
        <v>10</v>
      </c>
      <c r="U208" s="25">
        <f ca="1">IFERROR(INDEX(Socioeconomic!$G$8:$G$225,MATCH($C208,_xlfn.ANCHORARRAY(Socioeconomic!$C$8),0)),NA())</f>
        <v>4.780914437337568</v>
      </c>
      <c r="V208" s="25">
        <f ca="1">IFERROR(INDEX('Natural Hazard'!$G$8:$G$225,MATCH($C208,_xlfn.ANCHORARRAY('Natural Hazard'!$C$8),0)),NA())</f>
        <v>0</v>
      </c>
      <c r="W208" s="25">
        <f ca="1">IFERROR(INDEX(Conflict!$G$8:$G$225,MATCH($C208,_xlfn.ANCHORARRAY(Conflict!$C$8),0)),NA())</f>
        <v>10</v>
      </c>
      <c r="X208" s="50"/>
      <c r="Y208" s="25">
        <f ca="1">IFERROR(INDEX(Health!$H$8:$H$225,MATCH($C208,_xlfn.ANCHORARRAY(Health!$C$8),0)),NA())</f>
        <v>4.8338192419824999</v>
      </c>
      <c r="Z208" s="25">
        <f ca="1">IFERROR(INDEX(Food!$H$8:$H$225,MATCH($C208,_xlfn.ANCHORARRAY(Food!$C$8),0)),NA())</f>
        <v>5.8425014475969803</v>
      </c>
      <c r="AA208" s="25">
        <f ca="1">IFERROR(INDEX(Macro!$H$8:$H$225,MATCH($C208,_xlfn.ANCHORARRAY(Macro!$C$8),0)),NA())</f>
        <v>10</v>
      </c>
      <c r="AB208" s="25">
        <f ca="1">IFERROR(INDEX(Socioeconomic!$H$8:$H$225,MATCH($C208,_xlfn.ANCHORARRAY(Socioeconomic!$C$8),0)),NA())</f>
        <v>2.2857142857142798</v>
      </c>
      <c r="AC208" s="25">
        <f ca="1">IFERROR(INDEX('Natural Hazard'!$H$8:$H$225,MATCH($C208,_xlfn.ANCHORARRAY('Natural Hazard'!$C$8),0)),NA())</f>
        <v>3.5</v>
      </c>
      <c r="AD208" s="25">
        <f ca="1">IFERROR(INDEX(Conflict!$H$8:$H$225,MATCH($C208,_xlfn.ANCHORARRAY(Conflict!$C$8),0)),NA())</f>
        <v>10</v>
      </c>
      <c r="AE208" s="50"/>
      <c r="AF208" s="25">
        <f ca="1">IFERROR(INDEX(Health!$I$8:$I$225,MATCH($C208,_xlfn.ANCHORARRAY(Health!$C$8),0)),NA())</f>
        <v>0</v>
      </c>
      <c r="AG208" s="25" t="e">
        <f ca="1">IFERROR(INDEX(Food!$I$8:$I$225,MATCH($C208,_xlfn.ANCHORARRAY(Food!$C$8),0)),NA())</f>
        <v>#N/A</v>
      </c>
      <c r="AH208" s="25">
        <f ca="1">IFERROR(INDEX(Macro!$I$8:$I$225,MATCH($C208,_xlfn.ANCHORARRAY(Macro!$C$8),0)),NA())</f>
        <v>10</v>
      </c>
      <c r="AI208" s="25">
        <f ca="1">IFERROR(INDEX(Socioeconomic!$I$8:$I$225,MATCH($C208,_xlfn.ANCHORARRAY(Socioeconomic!$C$8),0)),NA())</f>
        <v>10</v>
      </c>
      <c r="AJ208" s="25">
        <f ca="1">IFERROR(INDEX('Natural Hazard'!$I$8:$I$225,MATCH($C208,_xlfn.ANCHORARRAY('Natural Hazard'!$C$8),0)),NA())</f>
        <v>0</v>
      </c>
      <c r="AK208" s="25">
        <f ca="1">IFERROR(INDEX(Conflict!$I$8:$I$225,MATCH($C208,_xlfn.ANCHORARRAY(Conflict!$C$8),0)),NA())</f>
        <v>10</v>
      </c>
      <c r="AL208" s="49"/>
      <c r="AM208" s="25">
        <f>IFERROR(INDEX('Data Reliability'!$G$6:$G$409,MATCH($C208,'Data Reliability'!$E$6:$E$409,0)),NA())</f>
        <v>0</v>
      </c>
      <c r="AN208" s="25">
        <f>IFERROR(INDEX('Data Reliability'!$H$6:$H$409,MATCH($C208,'Data Reliability'!$E$6:$E$409,0)),NA())</f>
        <v>0.4</v>
      </c>
    </row>
    <row r="209" spans="2:40" x14ac:dyDescent="0.2">
      <c r="B209" s="28" t="s">
        <v>344</v>
      </c>
      <c r="C209" s="28" t="s">
        <v>345</v>
      </c>
      <c r="D209" s="28" t="s">
        <v>435</v>
      </c>
      <c r="E209" s="28" t="s">
        <v>430</v>
      </c>
      <c r="G209" s="22" cm="1">
        <f t="array" aca="1" ref="G209" ca="1">IF(Parameters!$D$31, SUM(IF(ISNUMBER(R209:W209),(IF(R209:W209&gt;=Parameters!$D$37,1,"")),""))+0.5*(SUM(IF(ISNUMBER(R209:W209),(IF(R209:W209&gt;=Parameters!$D$38,1,"")),""))-SUM(IF(ISNUMBER(R209:W209),(IF(R209:W209&gt;=Parameters!$D$37,1,"")),""))),0) +
   IF(Parameters!$D$32,SUM(IF(ISNUMBER(R209:W209),(IF(R209:W209&gt;=Parameters!$D$41,1,"")),"")),0) +
   IF(Parameters!$D$33,AVERAGE(IF(ISNUMBER(R209:W209),R209:W209)),0) +
   IF(Parameters!$D$34,IF(OR(IF(ISNUMBER(R209:W209),R209:W209)=0),0,GEOMEAN(IF(ISNUMBER(R209:W209),R209:W209))),0)</f>
        <v>0.5</v>
      </c>
      <c r="H209" s="23">
        <f t="shared" ca="1" si="18"/>
        <v>0.5</v>
      </c>
      <c r="I209" s="116" t="str">
        <f t="shared" si="19"/>
        <v/>
      </c>
      <c r="J209" s="22" cm="1">
        <f t="array" aca="1" ref="J209" ca="1">IF(Parameters!$D$31, SUM(IF(ISNUMBER(Y209:AD209),(IF(Y209:AD209&gt;=Parameters!$D$41,1,"")),""))+0.5*(SUM(IF(ISNUMBER(Y209:AD209),(IF(Y209:AD209&gt;=Parameters!$D$42,1,"")),""))-SUM(IF(ISNUMBER(Y209:AD209),(IF(Y209:AD209&gt;=Parameters!$D$41,1,"")),""))),0) +
   IF(Parameters!$D$32,SUM(IF(ISNUMBER(Y209:AD209),(IF(Y209:AD209&gt;=Parameters!$D$41,1,"")),"")),0) +
   IF(Parameters!$D$33,AVERAGE(IF(ISNUMBER(Y209:AD209),Y209:AD209)),0) +
   IF(Parameters!$D$34,IF(OR(IF(ISNUMBER(Y209:AD209),Y209:AD209)=0),0,GEOMEAN(IF(ISNUMBER(Y209:AD209),Y209:AD209))),0)</f>
        <v>0</v>
      </c>
      <c r="K209" s="23">
        <f t="shared" ca="1" si="20"/>
        <v>0</v>
      </c>
      <c r="L209" s="116" t="str">
        <f t="shared" si="21"/>
        <v/>
      </c>
      <c r="M209" s="21" cm="1">
        <f t="array" aca="1" ref="M209" ca="1">IF(Parameters!$D$31, SUM(IF(ISNUMBER(AF209:AK209),(IF(AF209:AK209&gt;=Parameters!$D$41,1,"")),""))+0.5*(SUM(IF(ISNUMBER(AF209:AK209),(IF(AF209:AK209&gt;=Parameters!$D$42,1,"")),""))-SUM(IF(ISNUMBER(AF209:AK209),(IF(AF209:AK209&gt;=Parameters!$D$41,1,"")),""))),0) +
   IF(Parameters!$D$32,SUM(IF(ISNUMBER(AF209:AK209),(IF(AF209:AK209&gt;=Parameters!$D$41,1,"")),"")),0) +
   IF(Parameters!$D$33,AVERAGE(IF(ISNUMBER(AF209:AK209),AF209:AK209)),0) +
   IF(Parameters!$D$34,IF(OR(IF(ISNUMBER(AF209:AK209),AF209:AK209)=0),0,GEOMEAN(IF(ISNUMBER(AF209:AK209),AF209:AK209))),0)</f>
        <v>1</v>
      </c>
      <c r="N209" s="23">
        <f t="shared" ca="1" si="22"/>
        <v>1</v>
      </c>
      <c r="O209" s="116" t="str">
        <f t="shared" si="23"/>
        <v>!</v>
      </c>
      <c r="P209" s="24"/>
      <c r="Q209" s="49"/>
      <c r="R209" s="25">
        <f ca="1">IFERROR(INDEX(Health!$G$8:$G$225,MATCH($C209,_xlfn.ANCHORARRAY(Health!$C$8),0)),NA())</f>
        <v>0</v>
      </c>
      <c r="S209" s="25">
        <f ca="1">IFERROR(INDEX(Food!$G$8:$G$225,MATCH($C209,_xlfn.ANCHORARRAY(Food!$C$8),0)),NA())</f>
        <v>0</v>
      </c>
      <c r="T209" s="25">
        <f ca="1">IFERROR(INDEX(Macro!$G$8:$G$225,MATCH($C209,_xlfn.ANCHORARRAY(Macro!$C$8),0)),NA())</f>
        <v>5.1032973687673673</v>
      </c>
      <c r="U209" s="25">
        <f ca="1">IFERROR(INDEX(Socioeconomic!$G$8:$G$225,MATCH($C209,_xlfn.ANCHORARRAY(Socioeconomic!$C$8),0)),NA())</f>
        <v>0</v>
      </c>
      <c r="V209" s="25">
        <f ca="1">IFERROR(INDEX('Natural Hazard'!$G$8:$G$225,MATCH($C209,_xlfn.ANCHORARRAY('Natural Hazard'!$C$8),0)),NA())</f>
        <v>3.4156502553198562</v>
      </c>
      <c r="W209" s="25">
        <f ca="1">IFERROR(INDEX(Conflict!$G$8:$G$225,MATCH($C209,_xlfn.ANCHORARRAY(Conflict!$C$8),0)),NA())</f>
        <v>0</v>
      </c>
      <c r="X209" s="50"/>
      <c r="Y209" s="25">
        <f ca="1">IFERROR(INDEX(Health!$H$8:$H$225,MATCH($C209,_xlfn.ANCHORARRAY(Health!$C$8),0)),NA())</f>
        <v>4.4256559766763797</v>
      </c>
      <c r="Z209" s="25">
        <f ca="1">IFERROR(INDEX(Food!$H$8:$H$225,MATCH($C209,_xlfn.ANCHORARRAY(Food!$C$8),0)),NA())</f>
        <v>1.8181818181818099</v>
      </c>
      <c r="AA209" s="25">
        <f ca="1">IFERROR(INDEX(Macro!$H$8:$H$225,MATCH($C209,_xlfn.ANCHORARRAY(Macro!$C$8),0)),NA())</f>
        <v>4.6472707925221899</v>
      </c>
      <c r="AB209" s="25">
        <f ca="1">IFERROR(INDEX(Socioeconomic!$H$8:$H$225,MATCH($C209,_xlfn.ANCHORARRAY(Socioeconomic!$C$8),0)),NA())</f>
        <v>2.5714285714285698</v>
      </c>
      <c r="AC209" s="25">
        <f ca="1">IFERROR(INDEX('Natural Hazard'!$H$8:$H$225,MATCH($C209,_xlfn.ANCHORARRAY('Natural Hazard'!$C$8),0)),NA())</f>
        <v>1.1666666666666601</v>
      </c>
      <c r="AD209" s="25">
        <f ca="1">IFERROR(INDEX(Conflict!$H$8:$H$225,MATCH($C209,_xlfn.ANCHORARRAY(Conflict!$C$8),0)),NA())</f>
        <v>0</v>
      </c>
      <c r="AE209" s="50"/>
      <c r="AF209" s="25">
        <f ca="1">IFERROR(INDEX(Health!$I$8:$I$225,MATCH($C209,_xlfn.ANCHORARRAY(Health!$C$8),0)),NA())</f>
        <v>0</v>
      </c>
      <c r="AG209" s="25" t="e">
        <f ca="1">IFERROR(INDEX(Food!$I$8:$I$225,MATCH($C209,_xlfn.ANCHORARRAY(Food!$C$8),0)),NA())</f>
        <v>#N/A</v>
      </c>
      <c r="AH209" s="25">
        <f ca="1">IFERROR(INDEX(Macro!$I$8:$I$225,MATCH($C209,_xlfn.ANCHORARRAY(Macro!$C$8),0)),NA())</f>
        <v>5.6040728411983496</v>
      </c>
      <c r="AI209" s="25">
        <f ca="1">IFERROR(INDEX(Socioeconomic!$I$8:$I$225,MATCH($C209,_xlfn.ANCHORARRAY(Socioeconomic!$C$8),0)),NA())</f>
        <v>0</v>
      </c>
      <c r="AJ209" s="25">
        <f ca="1">IFERROR(INDEX('Natural Hazard'!$I$8:$I$225,MATCH($C209,_xlfn.ANCHORARRAY('Natural Hazard'!$C$8),0)),NA())</f>
        <v>10</v>
      </c>
      <c r="AK209" s="25">
        <f ca="1">IFERROR(INDEX(Conflict!$I$8:$I$225,MATCH($C209,_xlfn.ANCHORARRAY(Conflict!$C$8),0)),NA())</f>
        <v>0</v>
      </c>
      <c r="AL209" s="49"/>
      <c r="AM209" s="25">
        <f>IFERROR(INDEX('Data Reliability'!$G$6:$G$409,MATCH($C209,'Data Reliability'!$E$6:$E$409,0)),NA())</f>
        <v>8.3333333333333301E-2</v>
      </c>
      <c r="AN209" s="25">
        <f>IFERROR(INDEX('Data Reliability'!$H$6:$H$409,MATCH($C209,'Data Reliability'!$E$6:$E$409,0)),NA())</f>
        <v>0.47499999999999998</v>
      </c>
    </row>
    <row r="210" spans="2:40" x14ac:dyDescent="0.2">
      <c r="B210" s="28" t="s">
        <v>533</v>
      </c>
      <c r="C210" s="28" t="s">
        <v>346</v>
      </c>
      <c r="D210" s="28" t="s">
        <v>437</v>
      </c>
      <c r="E210" s="28" t="s">
        <v>409</v>
      </c>
      <c r="G210" s="22" cm="1">
        <f t="array" aca="1" ref="G210" ca="1">IF(Parameters!$D$31, SUM(IF(ISNUMBER(R210:W210),(IF(R210:W210&gt;=Parameters!$D$37,1,"")),""))+0.5*(SUM(IF(ISNUMBER(R210:W210),(IF(R210:W210&gt;=Parameters!$D$38,1,"")),""))-SUM(IF(ISNUMBER(R210:W210),(IF(R210:W210&gt;=Parameters!$D$37,1,"")),""))),0) +
   IF(Parameters!$D$32,SUM(IF(ISNUMBER(R210:W210),(IF(R210:W210&gt;=Parameters!$D$41,1,"")),"")),0) +
   IF(Parameters!$D$33,AVERAGE(IF(ISNUMBER(R210:W210),R210:W210)),0) +
   IF(Parameters!$D$34,IF(OR(IF(ISNUMBER(R210:W210),R210:W210)=0),0,GEOMEAN(IF(ISNUMBER(R210:W210),R210:W210))),0)</f>
        <v>0</v>
      </c>
      <c r="H210" s="23">
        <f t="shared" ca="1" si="18"/>
        <v>0</v>
      </c>
      <c r="I210" s="116" t="str">
        <f t="shared" si="19"/>
        <v/>
      </c>
      <c r="J210" s="22" cm="1">
        <f t="array" aca="1" ref="J210" ca="1">IF(Parameters!$D$31, SUM(IF(ISNUMBER(Y210:AD210),(IF(Y210:AD210&gt;=Parameters!$D$41,1,"")),""))+0.5*(SUM(IF(ISNUMBER(Y210:AD210),(IF(Y210:AD210&gt;=Parameters!$D$42,1,"")),""))-SUM(IF(ISNUMBER(Y210:AD210),(IF(Y210:AD210&gt;=Parameters!$D$41,1,"")),""))),0) +
   IF(Parameters!$D$32,SUM(IF(ISNUMBER(Y210:AD210),(IF(Y210:AD210&gt;=Parameters!$D$41,1,"")),"")),0) +
   IF(Parameters!$D$33,AVERAGE(IF(ISNUMBER(Y210:AD210),Y210:AD210)),0) +
   IF(Parameters!$D$34,IF(OR(IF(ISNUMBER(Y210:AD210),Y210:AD210)=0),0,GEOMEAN(IF(ISNUMBER(Y210:AD210),Y210:AD210))),0)</f>
        <v>0.5</v>
      </c>
      <c r="K210" s="23">
        <f t="shared" ca="1" si="20"/>
        <v>0.5</v>
      </c>
      <c r="L210" s="116" t="str">
        <f t="shared" si="21"/>
        <v/>
      </c>
      <c r="M210" s="21" cm="1">
        <f t="array" aca="1" ref="M210" ca="1">IF(Parameters!$D$31, SUM(IF(ISNUMBER(AF210:AK210),(IF(AF210:AK210&gt;=Parameters!$D$41,1,"")),""))+0.5*(SUM(IF(ISNUMBER(AF210:AK210),(IF(AF210:AK210&gt;=Parameters!$D$42,1,"")),""))-SUM(IF(ISNUMBER(AF210:AK210),(IF(AF210:AK210&gt;=Parameters!$D$41,1,"")),""))),0) +
   IF(Parameters!$D$32,SUM(IF(ISNUMBER(AF210:AK210),(IF(AF210:AK210&gt;=Parameters!$D$41,1,"")),"")),0) +
   IF(Parameters!$D$33,AVERAGE(IF(ISNUMBER(AF210:AK210),AF210:AK210)),0) +
   IF(Parameters!$D$34,IF(OR(IF(ISNUMBER(AF210:AK210),AF210:AK210)=0),0,GEOMEAN(IF(ISNUMBER(AF210:AK210),AF210:AK210))),0)</f>
        <v>0</v>
      </c>
      <c r="N210" s="23">
        <f t="shared" ca="1" si="22"/>
        <v>0</v>
      </c>
      <c r="O210" s="116" t="str">
        <f t="shared" si="23"/>
        <v>!</v>
      </c>
      <c r="P210" s="24"/>
      <c r="Q210" s="49"/>
      <c r="R210" s="25">
        <f ca="1">IFERROR(INDEX(Health!$G$8:$G$225,MATCH($C210,_xlfn.ANCHORARRAY(Health!$C$8),0)),NA())</f>
        <v>0</v>
      </c>
      <c r="S210" s="25">
        <f ca="1">IFERROR(INDEX(Food!$G$8:$G$225,MATCH($C210,_xlfn.ANCHORARRAY(Food!$C$8),0)),NA())</f>
        <v>0</v>
      </c>
      <c r="T210" s="25">
        <f ca="1">IFERROR(INDEX(Macro!$G$8:$G$225,MATCH($C210,_xlfn.ANCHORARRAY(Macro!$C$8),0)),NA())</f>
        <v>2.8852472263257991</v>
      </c>
      <c r="U210" s="25">
        <f ca="1">IFERROR(INDEX(Socioeconomic!$G$8:$G$225,MATCH($C210,_xlfn.ANCHORARRAY(Socioeconomic!$C$8),0)),NA())</f>
        <v>0</v>
      </c>
      <c r="V210" s="25">
        <f ca="1">IFERROR(INDEX('Natural Hazard'!$G$8:$G$225,MATCH($C210,_xlfn.ANCHORARRAY('Natural Hazard'!$C$8),0)),NA())</f>
        <v>0</v>
      </c>
      <c r="W210" s="25">
        <f ca="1">IFERROR(INDEX(Conflict!$G$8:$G$225,MATCH($C210,_xlfn.ANCHORARRAY(Conflict!$C$8),0)),NA())</f>
        <v>0</v>
      </c>
      <c r="X210" s="50"/>
      <c r="Y210" s="25">
        <f ca="1">IFERROR(INDEX(Health!$H$8:$H$225,MATCH($C210,_xlfn.ANCHORARRAY(Health!$C$8),0)),NA())</f>
        <v>0</v>
      </c>
      <c r="Z210" s="25">
        <f ca="1">IFERROR(INDEX(Food!$H$8:$H$225,MATCH($C210,_xlfn.ANCHORARRAY(Food!$C$8),0)),NA())</f>
        <v>2.31615518239713E-2</v>
      </c>
      <c r="AA210" s="25">
        <f ca="1">IFERROR(INDEX(Macro!$H$8:$H$225,MATCH($C210,_xlfn.ANCHORARRAY(Macro!$C$8),0)),NA())</f>
        <v>1.63389682942755</v>
      </c>
      <c r="AB210" s="25">
        <f ca="1">IFERROR(INDEX(Socioeconomic!$H$8:$H$225,MATCH($C210,_xlfn.ANCHORARRAY(Socioeconomic!$C$8),0)),NA())</f>
        <v>1.1428571428571399</v>
      </c>
      <c r="AC210" s="25">
        <f ca="1">IFERROR(INDEX('Natural Hazard'!$H$8:$H$225,MATCH($C210,_xlfn.ANCHORARRAY('Natural Hazard'!$C$8),0)),NA())</f>
        <v>9.3333333333333304</v>
      </c>
      <c r="AD210" s="25">
        <f ca="1">IFERROR(INDEX(Conflict!$H$8:$H$225,MATCH($C210,_xlfn.ANCHORARRAY(Conflict!$C$8),0)),NA())</f>
        <v>0</v>
      </c>
      <c r="AE210" s="50"/>
      <c r="AF210" s="25">
        <f ca="1">IFERROR(INDEX(Health!$I$8:$I$225,MATCH($C210,_xlfn.ANCHORARRAY(Health!$C$8),0)),NA())</f>
        <v>0</v>
      </c>
      <c r="AG210" s="25" t="e">
        <f ca="1">IFERROR(INDEX(Food!$I$8:$I$225,MATCH($C210,_xlfn.ANCHORARRAY(Food!$C$8),0)),NA())</f>
        <v>#N/A</v>
      </c>
      <c r="AH210" s="25">
        <f ca="1">IFERROR(INDEX(Macro!$I$8:$I$225,MATCH($C210,_xlfn.ANCHORARRAY(Macro!$C$8),0)),NA())</f>
        <v>5.0949676914039497</v>
      </c>
      <c r="AI210" s="25">
        <f ca="1">IFERROR(INDEX(Socioeconomic!$I$8:$I$225,MATCH($C210,_xlfn.ANCHORARRAY(Socioeconomic!$C$8),0)),NA())</f>
        <v>0</v>
      </c>
      <c r="AJ210" s="25">
        <f ca="1">IFERROR(INDEX('Natural Hazard'!$I$8:$I$225,MATCH($C210,_xlfn.ANCHORARRAY('Natural Hazard'!$C$8),0)),NA())</f>
        <v>0</v>
      </c>
      <c r="AK210" s="25">
        <f ca="1">IFERROR(INDEX(Conflict!$I$8:$I$225,MATCH($C210,_xlfn.ANCHORARRAY(Conflict!$C$8),0)),NA())</f>
        <v>0.59523809523809301</v>
      </c>
      <c r="AL210" s="49"/>
      <c r="AM210" s="25">
        <f>IFERROR(INDEX('Data Reliability'!$G$6:$G$409,MATCH($C210,'Data Reliability'!$E$6:$E$409,0)),NA())</f>
        <v>8.3333333333333301E-2</v>
      </c>
      <c r="AN210" s="25">
        <f>IFERROR(INDEX('Data Reliability'!$H$6:$H$409,MATCH($C210,'Data Reliability'!$E$6:$E$409,0)),NA())</f>
        <v>0.52500000000000002</v>
      </c>
    </row>
    <row r="211" spans="2:40" x14ac:dyDescent="0.2">
      <c r="B211" s="28" t="s">
        <v>347</v>
      </c>
      <c r="C211" s="28" t="s">
        <v>348</v>
      </c>
      <c r="D211" s="28" t="s">
        <v>433</v>
      </c>
      <c r="E211" s="28" t="s">
        <v>535</v>
      </c>
      <c r="G211" s="22" cm="1">
        <f t="array" aca="1" ref="G211" ca="1">IF(Parameters!$D$31, SUM(IF(ISNUMBER(R211:W211),(IF(R211:W211&gt;=Parameters!$D$37,1,"")),""))+0.5*(SUM(IF(ISNUMBER(R211:W211),(IF(R211:W211&gt;=Parameters!$D$38,1,"")),""))-SUM(IF(ISNUMBER(R211:W211),(IF(R211:W211&gt;=Parameters!$D$37,1,"")),""))),0) +
   IF(Parameters!$D$32,SUM(IF(ISNUMBER(R211:W211),(IF(R211:W211&gt;=Parameters!$D$41,1,"")),"")),0) +
   IF(Parameters!$D$33,AVERAGE(IF(ISNUMBER(R211:W211),R211:W211)),0) +
   IF(Parameters!$D$34,IF(OR(IF(ISNUMBER(R211:W211),R211:W211)=0),0,GEOMEAN(IF(ISNUMBER(R211:W211),R211:W211))),0)</f>
        <v>1</v>
      </c>
      <c r="H211" s="23">
        <f t="shared" ca="1" si="18"/>
        <v>1</v>
      </c>
      <c r="I211" s="116" t="str">
        <f t="shared" si="19"/>
        <v/>
      </c>
      <c r="J211" s="22" cm="1">
        <f t="array" aca="1" ref="J211" ca="1">IF(Parameters!$D$31, SUM(IF(ISNUMBER(Y211:AD211),(IF(Y211:AD211&gt;=Parameters!$D$41,1,"")),""))+0.5*(SUM(IF(ISNUMBER(Y211:AD211),(IF(Y211:AD211&gt;=Parameters!$D$42,1,"")),""))-SUM(IF(ISNUMBER(Y211:AD211),(IF(Y211:AD211&gt;=Parameters!$D$41,1,"")),""))),0) +
   IF(Parameters!$D$32,SUM(IF(ISNUMBER(Y211:AD211),(IF(Y211:AD211&gt;=Parameters!$D$41,1,"")),"")),0) +
   IF(Parameters!$D$33,AVERAGE(IF(ISNUMBER(Y211:AD211),Y211:AD211)),0) +
   IF(Parameters!$D$34,IF(OR(IF(ISNUMBER(Y211:AD211),Y211:AD211)=0),0,GEOMEAN(IF(ISNUMBER(Y211:AD211),Y211:AD211))),0)</f>
        <v>1</v>
      </c>
      <c r="K211" s="23">
        <f t="shared" ca="1" si="20"/>
        <v>1</v>
      </c>
      <c r="L211" s="116" t="str">
        <f t="shared" si="21"/>
        <v/>
      </c>
      <c r="M211" s="21" cm="1">
        <f t="array" aca="1" ref="M211" ca="1">IF(Parameters!$D$31, SUM(IF(ISNUMBER(AF211:AK211),(IF(AF211:AK211&gt;=Parameters!$D$41,1,"")),""))+0.5*(SUM(IF(ISNUMBER(AF211:AK211),(IF(AF211:AK211&gt;=Parameters!$D$42,1,"")),""))-SUM(IF(ISNUMBER(AF211:AK211),(IF(AF211:AK211&gt;=Parameters!$D$41,1,"")),""))),0) +
   IF(Parameters!$D$32,SUM(IF(ISNUMBER(AF211:AK211),(IF(AF211:AK211&gt;=Parameters!$D$41,1,"")),"")),0) +
   IF(Parameters!$D$33,AVERAGE(IF(ISNUMBER(AF211:AK211),AF211:AK211)),0) +
   IF(Parameters!$D$34,IF(OR(IF(ISNUMBER(AF211:AK211),AF211:AK211)=0),0,GEOMEAN(IF(ISNUMBER(AF211:AK211),AF211:AK211))),0)</f>
        <v>1.5</v>
      </c>
      <c r="N211" s="23">
        <f t="shared" ca="1" si="22"/>
        <v>1.5</v>
      </c>
      <c r="O211" s="116" t="str">
        <f t="shared" si="23"/>
        <v>!</v>
      </c>
      <c r="P211" s="24"/>
      <c r="Q211" s="49"/>
      <c r="R211" s="25">
        <f ca="1">IFERROR(INDEX(Health!$G$8:$G$225,MATCH($C211,_xlfn.ANCHORARRAY(Health!$C$8),0)),NA())</f>
        <v>0</v>
      </c>
      <c r="S211" s="25">
        <f ca="1">IFERROR(INDEX(Food!$G$8:$G$225,MATCH($C211,_xlfn.ANCHORARRAY(Food!$C$8),0)),NA())</f>
        <v>0</v>
      </c>
      <c r="T211" s="25">
        <f ca="1">IFERROR(INDEX(Macro!$G$8:$G$225,MATCH($C211,_xlfn.ANCHORARRAY(Macro!$C$8),0)),NA())</f>
        <v>3.3548332964972665</v>
      </c>
      <c r="U211" s="25">
        <f ca="1">IFERROR(INDEX(Socioeconomic!$G$8:$G$225,MATCH($C211,_xlfn.ANCHORARRAY(Socioeconomic!$C$8),0)),NA())</f>
        <v>0</v>
      </c>
      <c r="V211" s="25">
        <f ca="1">IFERROR(INDEX('Natural Hazard'!$G$8:$G$225,MATCH($C211,_xlfn.ANCHORARRAY('Natural Hazard'!$C$8),0)),NA())</f>
        <v>8.4656167328001928</v>
      </c>
      <c r="W211" s="25">
        <f ca="1">IFERROR(INDEX(Conflict!$G$8:$G$225,MATCH($C211,_xlfn.ANCHORARRAY(Conflict!$C$8),0)),NA())</f>
        <v>2.7835732646996343</v>
      </c>
      <c r="X211" s="50"/>
      <c r="Y211" s="25">
        <f ca="1">IFERROR(INDEX(Health!$H$8:$H$225,MATCH($C211,_xlfn.ANCHORARRAY(Health!$C$8),0)),NA())</f>
        <v>4.8046647230320696</v>
      </c>
      <c r="Z211" s="25">
        <f ca="1">IFERROR(INDEX(Food!$H$8:$H$225,MATCH($C211,_xlfn.ANCHORARRAY(Food!$C$8),0)),NA())</f>
        <v>5.9583092067168497</v>
      </c>
      <c r="AA211" s="25">
        <f ca="1">IFERROR(INDEX(Macro!$H$8:$H$225,MATCH($C211,_xlfn.ANCHORARRAY(Macro!$C$8),0)),NA())</f>
        <v>8.1878642772497496</v>
      </c>
      <c r="AB211" s="25">
        <f ca="1">IFERROR(INDEX(Socioeconomic!$H$8:$H$225,MATCH($C211,_xlfn.ANCHORARRAY(Socioeconomic!$C$8),0)),NA())</f>
        <v>4.2857142857142803</v>
      </c>
      <c r="AC211" s="25">
        <f ca="1">IFERROR(INDEX('Natural Hazard'!$H$8:$H$225,MATCH($C211,_xlfn.ANCHORARRAY('Natural Hazard'!$C$8),0)),NA())</f>
        <v>7.1666666666666599</v>
      </c>
      <c r="AD211" s="25">
        <f ca="1">IFERROR(INDEX(Conflict!$H$8:$H$225,MATCH($C211,_xlfn.ANCHORARRAY(Conflict!$C$8),0)),NA())</f>
        <v>1.10689715999294</v>
      </c>
      <c r="AE211" s="50"/>
      <c r="AF211" s="25">
        <f ca="1">IFERROR(INDEX(Health!$I$8:$I$225,MATCH($C211,_xlfn.ANCHORARRAY(Health!$C$8),0)),NA())</f>
        <v>0</v>
      </c>
      <c r="AG211" s="25" t="e">
        <f ca="1">IFERROR(INDEX(Food!$I$8:$I$225,MATCH($C211,_xlfn.ANCHORARRAY(Food!$C$8),0)),NA())</f>
        <v>#N/A</v>
      </c>
      <c r="AH211" s="25">
        <f ca="1">IFERROR(INDEX(Macro!$I$8:$I$225,MATCH($C211,_xlfn.ANCHORARRAY(Macro!$C$8),0)),NA())</f>
        <v>1.37458390444488</v>
      </c>
      <c r="AI211" s="25">
        <f ca="1">IFERROR(INDEX(Socioeconomic!$I$8:$I$225,MATCH($C211,_xlfn.ANCHORARRAY(Socioeconomic!$C$8),0)),NA())</f>
        <v>0</v>
      </c>
      <c r="AJ211" s="25">
        <f ca="1">IFERROR(INDEX('Natural Hazard'!$I$8:$I$225,MATCH($C211,_xlfn.ANCHORARRAY('Natural Hazard'!$C$8),0)),NA())</f>
        <v>10</v>
      </c>
      <c r="AK211" s="25">
        <f ca="1">IFERROR(INDEX(Conflict!$I$8:$I$225,MATCH($C211,_xlfn.ANCHORARRAY(Conflict!$C$8),0)),NA())</f>
        <v>7</v>
      </c>
      <c r="AL211" s="49"/>
      <c r="AM211" s="25">
        <f>IFERROR(INDEX('Data Reliability'!$G$6:$G$409,MATCH($C211,'Data Reliability'!$E$6:$E$409,0)),NA())</f>
        <v>8.3333333333333301E-2</v>
      </c>
      <c r="AN211" s="25">
        <f>IFERROR(INDEX('Data Reliability'!$H$6:$H$409,MATCH($C211,'Data Reliability'!$E$6:$E$409,0)),NA())</f>
        <v>0.51666666666666705</v>
      </c>
    </row>
    <row r="212" spans="2:40" x14ac:dyDescent="0.2">
      <c r="B212" s="28" t="s">
        <v>768</v>
      </c>
      <c r="C212" s="28" t="s">
        <v>349</v>
      </c>
      <c r="D212" s="28" t="s">
        <v>435</v>
      </c>
      <c r="E212" s="28" t="s">
        <v>535</v>
      </c>
      <c r="G212" s="22" cm="1">
        <f t="array" aca="1" ref="G212" ca="1">IF(Parameters!$D$31, SUM(IF(ISNUMBER(R212:W212),(IF(R212:W212&gt;=Parameters!$D$37,1,"")),""))+0.5*(SUM(IF(ISNUMBER(R212:W212),(IF(R212:W212&gt;=Parameters!$D$38,1,"")),""))-SUM(IF(ISNUMBER(R212:W212),(IF(R212:W212&gt;=Parameters!$D$37,1,"")),""))),0) +
   IF(Parameters!$D$32,SUM(IF(ISNUMBER(R212:W212),(IF(R212:W212&gt;=Parameters!$D$41,1,"")),"")),0) +
   IF(Parameters!$D$33,AVERAGE(IF(ISNUMBER(R212:W212),R212:W212)),0) +
   IF(Parameters!$D$34,IF(OR(IF(ISNUMBER(R212:W212),R212:W212)=0),0,GEOMEAN(IF(ISNUMBER(R212:W212),R212:W212))),0)</f>
        <v>0</v>
      </c>
      <c r="H212" s="23">
        <f t="shared" ca="1" si="18"/>
        <v>0</v>
      </c>
      <c r="I212" s="116" t="str">
        <f t="shared" si="19"/>
        <v>!</v>
      </c>
      <c r="J212" s="22" cm="1">
        <f t="array" aca="1" ref="J212" ca="1">IF(Parameters!$D$31, SUM(IF(ISNUMBER(Y212:AD212),(IF(Y212:AD212&gt;=Parameters!$D$41,1,"")),""))+0.5*(SUM(IF(ISNUMBER(Y212:AD212),(IF(Y212:AD212&gt;=Parameters!$D$42,1,"")),""))-SUM(IF(ISNUMBER(Y212:AD212),(IF(Y212:AD212&gt;=Parameters!$D$41,1,"")),""))),0) +
   IF(Parameters!$D$32,SUM(IF(ISNUMBER(Y212:AD212),(IF(Y212:AD212&gt;=Parameters!$D$41,1,"")),"")),0) +
   IF(Parameters!$D$33,AVERAGE(IF(ISNUMBER(Y212:AD212),Y212:AD212)),0) +
   IF(Parameters!$D$34,IF(OR(IF(ISNUMBER(Y212:AD212),Y212:AD212)=0),0,GEOMEAN(IF(ISNUMBER(Y212:AD212),Y212:AD212))),0)</f>
        <v>0</v>
      </c>
      <c r="K212" s="23">
        <f t="shared" ca="1" si="20"/>
        <v>0</v>
      </c>
      <c r="L212" s="116" t="str">
        <f t="shared" si="21"/>
        <v>!</v>
      </c>
      <c r="M212" s="21" cm="1">
        <f t="array" aca="1" ref="M212" ca="1">IF(Parameters!$D$31, SUM(IF(ISNUMBER(AF212:AK212),(IF(AF212:AK212&gt;=Parameters!$D$41,1,"")),""))+0.5*(SUM(IF(ISNUMBER(AF212:AK212),(IF(AF212:AK212&gt;=Parameters!$D$42,1,"")),""))-SUM(IF(ISNUMBER(AF212:AK212),(IF(AF212:AK212&gt;=Parameters!$D$41,1,"")),""))),0) +
   IF(Parameters!$D$32,SUM(IF(ISNUMBER(AF212:AK212),(IF(AF212:AK212&gt;=Parameters!$D$41,1,"")),"")),0) +
   IF(Parameters!$D$33,AVERAGE(IF(ISNUMBER(AF212:AK212),AF212:AK212)),0) +
   IF(Parameters!$D$34,IF(OR(IF(ISNUMBER(AF212:AK212),AF212:AK212)=0),0,GEOMEAN(IF(ISNUMBER(AF212:AK212),AF212:AK212))),0)</f>
        <v>0</v>
      </c>
      <c r="N212" s="23">
        <f t="shared" ca="1" si="22"/>
        <v>0</v>
      </c>
      <c r="O212" s="116" t="str">
        <f t="shared" si="23"/>
        <v>!!</v>
      </c>
      <c r="P212" s="24"/>
      <c r="Q212" s="49"/>
      <c r="R212" s="25">
        <f ca="1">IFERROR(INDEX(Health!$G$8:$G$225,MATCH($C212,_xlfn.ANCHORARRAY(Health!$C$8),0)),NA())</f>
        <v>0</v>
      </c>
      <c r="S212" s="25">
        <f ca="1">IFERROR(INDEX(Food!$G$8:$G$225,MATCH($C212,_xlfn.ANCHORARRAY(Food!$C$8),0)),NA())</f>
        <v>0</v>
      </c>
      <c r="T212" s="25" t="e">
        <f ca="1">IFERROR(INDEX(Macro!$G$8:$G$225,MATCH($C212,_xlfn.ANCHORARRAY(Macro!$C$8),0)),NA())</f>
        <v>#N/A</v>
      </c>
      <c r="U212" s="25">
        <f ca="1">IFERROR(INDEX(Socioeconomic!$G$8:$G$225,MATCH($C212,_xlfn.ANCHORARRAY(Socioeconomic!$C$8),0)),NA())</f>
        <v>0</v>
      </c>
      <c r="V212" s="25">
        <f ca="1">IFERROR(INDEX('Natural Hazard'!$G$8:$G$225,MATCH($C212,_xlfn.ANCHORARRAY('Natural Hazard'!$C$8),0)),NA())</f>
        <v>0</v>
      </c>
      <c r="W212" s="25">
        <f ca="1">IFERROR(INDEX(Conflict!$G$8:$G$225,MATCH($C212,_xlfn.ANCHORARRAY(Conflict!$C$8),0)),NA())</f>
        <v>0</v>
      </c>
      <c r="X212" s="50"/>
      <c r="Y212" s="25">
        <f ca="1">IFERROR(INDEX(Health!$H$8:$H$225,MATCH($C212,_xlfn.ANCHORARRAY(Health!$C$8),0)),NA())</f>
        <v>6.4081632653061202</v>
      </c>
      <c r="Z212" s="25">
        <f ca="1">IFERROR(INDEX(Food!$H$8:$H$225,MATCH($C212,_xlfn.ANCHORARRAY(Food!$C$8),0)),NA())</f>
        <v>4.4736842105263097</v>
      </c>
      <c r="AA212" s="25" t="e">
        <f ca="1">IFERROR(INDEX(Macro!$H$8:$H$225,MATCH($C212,_xlfn.ANCHORARRAY(Macro!$C$8),0)),NA())</f>
        <v>#N/A</v>
      </c>
      <c r="AB212" s="25">
        <f ca="1">IFERROR(INDEX(Socioeconomic!$H$8:$H$225,MATCH($C212,_xlfn.ANCHORARRAY(Socioeconomic!$C$8),0)),NA())</f>
        <v>6</v>
      </c>
      <c r="AC212" s="25">
        <f ca="1">IFERROR(INDEX('Natural Hazard'!$H$8:$H$225,MATCH($C212,_xlfn.ANCHORARRAY('Natural Hazard'!$C$8),0)),NA())</f>
        <v>2.6666666666666599</v>
      </c>
      <c r="AD212" s="25">
        <f ca="1">IFERROR(INDEX(Conflict!$H$8:$H$225,MATCH($C212,_xlfn.ANCHORARRAY(Conflict!$C$8),0)),NA())</f>
        <v>0</v>
      </c>
      <c r="AE212" s="50"/>
      <c r="AF212" s="25">
        <f ca="1">IFERROR(INDEX(Health!$I$8:$I$225,MATCH($C212,_xlfn.ANCHORARRAY(Health!$C$8),0)),NA())</f>
        <v>0</v>
      </c>
      <c r="AG212" s="25" t="e">
        <f ca="1">IFERROR(INDEX(Food!$I$8:$I$225,MATCH($C212,_xlfn.ANCHORARRAY(Food!$C$8),0)),NA())</f>
        <v>#N/A</v>
      </c>
      <c r="AH212" s="25" t="e">
        <f ca="1">IFERROR(INDEX(Macro!$I$8:$I$225,MATCH($C212,_xlfn.ANCHORARRAY(Macro!$C$8),0)),NA())</f>
        <v>#N/A</v>
      </c>
      <c r="AI212" s="25" t="e">
        <f ca="1">IFERROR(INDEX(Socioeconomic!$I$8:$I$225,MATCH($C212,_xlfn.ANCHORARRAY(Socioeconomic!$C$8),0)),NA())</f>
        <v>#N/A</v>
      </c>
      <c r="AJ212" s="25">
        <f ca="1">IFERROR(INDEX('Natural Hazard'!$I$8:$I$225,MATCH($C212,_xlfn.ANCHORARRAY('Natural Hazard'!$C$8),0)),NA())</f>
        <v>0</v>
      </c>
      <c r="AK212" s="25">
        <f ca="1">IFERROR(INDEX(Conflict!$I$8:$I$225,MATCH($C212,_xlfn.ANCHORARRAY(Conflict!$C$8),0)),NA())</f>
        <v>0</v>
      </c>
      <c r="AL212" s="49"/>
      <c r="AM212" s="25">
        <f>IFERROR(INDEX('Data Reliability'!$G$6:$G$409,MATCH($C212,'Data Reliability'!$E$6:$E$409,0)),NA())</f>
        <v>0.33333333333333298</v>
      </c>
      <c r="AN212" s="25">
        <f>IFERROR(INDEX('Data Reliability'!$H$6:$H$409,MATCH($C212,'Data Reliability'!$E$6:$E$409,0)),NA())</f>
        <v>0.81666666666666698</v>
      </c>
    </row>
    <row r="213" spans="2:40" x14ac:dyDescent="0.2">
      <c r="B213" s="28" t="s">
        <v>769</v>
      </c>
      <c r="C213" s="28" t="s">
        <v>350</v>
      </c>
      <c r="D213" s="28" t="s">
        <v>435</v>
      </c>
      <c r="E213" s="28" t="s">
        <v>430</v>
      </c>
      <c r="G213" s="22" cm="1">
        <f t="array" aca="1" ref="G213" ca="1">IF(Parameters!$D$31, SUM(IF(ISNUMBER(R213:W213),(IF(R213:W213&gt;=Parameters!$D$37,1,"")),""))+0.5*(SUM(IF(ISNUMBER(R213:W213),(IF(R213:W213&gt;=Parameters!$D$38,1,"")),""))-SUM(IF(ISNUMBER(R213:W213),(IF(R213:W213&gt;=Parameters!$D$37,1,"")),""))),0) +
   IF(Parameters!$D$32,SUM(IF(ISNUMBER(R213:W213),(IF(R213:W213&gt;=Parameters!$D$41,1,"")),"")),0) +
   IF(Parameters!$D$33,AVERAGE(IF(ISNUMBER(R213:W213),R213:W213)),0) +
   IF(Parameters!$D$34,IF(OR(IF(ISNUMBER(R213:W213),R213:W213)=0),0,GEOMEAN(IF(ISNUMBER(R213:W213),R213:W213))),0)</f>
        <v>1</v>
      </c>
      <c r="H213" s="23">
        <f t="shared" ca="1" si="18"/>
        <v>1</v>
      </c>
      <c r="I213" s="116" t="str">
        <f t="shared" si="19"/>
        <v/>
      </c>
      <c r="J213" s="22" cm="1">
        <f t="array" aca="1" ref="J213" ca="1">IF(Parameters!$D$31, SUM(IF(ISNUMBER(Y213:AD213),(IF(Y213:AD213&gt;=Parameters!$D$41,1,"")),""))+0.5*(SUM(IF(ISNUMBER(Y213:AD213),(IF(Y213:AD213&gt;=Parameters!$D$42,1,"")),""))-SUM(IF(ISNUMBER(Y213:AD213),(IF(Y213:AD213&gt;=Parameters!$D$41,1,"")),""))),0) +
   IF(Parameters!$D$32,SUM(IF(ISNUMBER(Y213:AD213),(IF(Y213:AD213&gt;=Parameters!$D$41,1,"")),"")),0) +
   IF(Parameters!$D$33,AVERAGE(IF(ISNUMBER(Y213:AD213),Y213:AD213)),0) +
   IF(Parameters!$D$34,IF(OR(IF(ISNUMBER(Y213:AD213),Y213:AD213)=0),0,GEOMEAN(IF(ISNUMBER(Y213:AD213),Y213:AD213))),0)</f>
        <v>4.5</v>
      </c>
      <c r="K213" s="23">
        <f t="shared" ca="1" si="20"/>
        <v>4.5</v>
      </c>
      <c r="L213" s="116" t="str">
        <f t="shared" si="21"/>
        <v/>
      </c>
      <c r="M213" s="21" cm="1">
        <f t="array" aca="1" ref="M213" ca="1">IF(Parameters!$D$31, SUM(IF(ISNUMBER(AF213:AK213),(IF(AF213:AK213&gt;=Parameters!$D$41,1,"")),""))+0.5*(SUM(IF(ISNUMBER(AF213:AK213),(IF(AF213:AK213&gt;=Parameters!$D$42,1,"")),""))-SUM(IF(ISNUMBER(AF213:AK213),(IF(AF213:AK213&gt;=Parameters!$D$41,1,"")),""))),0) +
   IF(Parameters!$D$32,SUM(IF(ISNUMBER(AF213:AK213),(IF(AF213:AK213&gt;=Parameters!$D$41,1,"")),"")),0) +
   IF(Parameters!$D$33,AVERAGE(IF(ISNUMBER(AF213:AK213),AF213:AK213)),0) +
   IF(Parameters!$D$34,IF(OR(IF(ISNUMBER(AF213:AK213),AF213:AK213)=0),0,GEOMEAN(IF(ISNUMBER(AF213:AK213),AF213:AK213))),0)</f>
        <v>1</v>
      </c>
      <c r="N213" s="23">
        <f t="shared" ca="1" si="22"/>
        <v>1</v>
      </c>
      <c r="O213" s="116" t="str">
        <f t="shared" si="23"/>
        <v>!</v>
      </c>
      <c r="P213" s="24"/>
      <c r="Q213" s="49"/>
      <c r="R213" s="25">
        <f ca="1">IFERROR(INDEX(Health!$G$8:$G$225,MATCH($C213,_xlfn.ANCHORARRAY(Health!$C$8),0)),NA())</f>
        <v>0</v>
      </c>
      <c r="S213" s="25">
        <f ca="1">IFERROR(INDEX(Food!$G$8:$G$225,MATCH($C213,_xlfn.ANCHORARRAY(Food!$C$8),0)),NA())</f>
        <v>0</v>
      </c>
      <c r="T213" s="25">
        <f ca="1">IFERROR(INDEX(Macro!$G$8:$G$225,MATCH($C213,_xlfn.ANCHORARRAY(Macro!$C$8),0)),NA())</f>
        <v>4.1557686603575519</v>
      </c>
      <c r="U213" s="25">
        <f ca="1">IFERROR(INDEX(Socioeconomic!$G$8:$G$225,MATCH($C213,_xlfn.ANCHORARRAY(Socioeconomic!$C$8),0)),NA())</f>
        <v>0</v>
      </c>
      <c r="V213" s="25">
        <f ca="1">IFERROR(INDEX('Natural Hazard'!$G$8:$G$225,MATCH($C213,_xlfn.ANCHORARRAY('Natural Hazard'!$C$8),0)),NA())</f>
        <v>9.3094933625126242</v>
      </c>
      <c r="W213" s="25">
        <f ca="1">IFERROR(INDEX(Conflict!$G$8:$G$225,MATCH($C213,_xlfn.ANCHORARRAY(Conflict!$C$8),0)),NA())</f>
        <v>0</v>
      </c>
      <c r="X213" s="50"/>
      <c r="Y213" s="25">
        <f ca="1">IFERROR(INDEX(Health!$H$8:$H$225,MATCH($C213,_xlfn.ANCHORARRAY(Health!$C$8),0)),NA())</f>
        <v>10</v>
      </c>
      <c r="Z213" s="25">
        <f ca="1">IFERROR(INDEX(Food!$H$8:$H$225,MATCH($C213,_xlfn.ANCHORARRAY(Food!$C$8),0)),NA())</f>
        <v>10</v>
      </c>
      <c r="AA213" s="25">
        <f ca="1">IFERROR(INDEX(Macro!$H$8:$H$225,MATCH($C213,_xlfn.ANCHORARRAY(Macro!$C$8),0)),NA())</f>
        <v>10</v>
      </c>
      <c r="AB213" s="25">
        <f ca="1">IFERROR(INDEX(Socioeconomic!$H$8:$H$225,MATCH($C213,_xlfn.ANCHORARRAY(Socioeconomic!$C$8),0)),NA())</f>
        <v>5.71428571428571</v>
      </c>
      <c r="AC213" s="25">
        <f ca="1">IFERROR(INDEX('Natural Hazard'!$H$8:$H$225,MATCH($C213,_xlfn.ANCHORARRAY('Natural Hazard'!$C$8),0)),NA())</f>
        <v>8.6666666666666607</v>
      </c>
      <c r="AD213" s="25">
        <f ca="1">IFERROR(INDEX(Conflict!$H$8:$H$225,MATCH($C213,_xlfn.ANCHORARRAY(Conflict!$C$8),0)),NA())</f>
        <v>10</v>
      </c>
      <c r="AE213" s="50"/>
      <c r="AF213" s="25">
        <f ca="1">IFERROR(INDEX(Health!$I$8:$I$225,MATCH($C213,_xlfn.ANCHORARRAY(Health!$C$8),0)),NA())</f>
        <v>0</v>
      </c>
      <c r="AG213" s="25" t="e">
        <f ca="1">IFERROR(INDEX(Food!$I$8:$I$225,MATCH($C213,_xlfn.ANCHORARRAY(Food!$C$8),0)),NA())</f>
        <v>#N/A</v>
      </c>
      <c r="AH213" s="25">
        <f ca="1">IFERROR(INDEX(Macro!$I$8:$I$225,MATCH($C213,_xlfn.ANCHORARRAY(Macro!$C$8),0)),NA())</f>
        <v>1.7270413158410001</v>
      </c>
      <c r="AI213" s="25" t="e">
        <f ca="1">IFERROR(INDEX(Socioeconomic!$I$8:$I$225,MATCH($C213,_xlfn.ANCHORARRAY(Socioeconomic!$C$8),0)),NA())</f>
        <v>#N/A</v>
      </c>
      <c r="AJ213" s="25">
        <f ca="1">IFERROR(INDEX('Natural Hazard'!$I$8:$I$225,MATCH($C213,_xlfn.ANCHORARRAY('Natural Hazard'!$C$8),0)),NA())</f>
        <v>10</v>
      </c>
      <c r="AK213" s="25">
        <f ca="1">IFERROR(INDEX(Conflict!$I$8:$I$225,MATCH($C213,_xlfn.ANCHORARRAY(Conflict!$C$8),0)),NA())</f>
        <v>0</v>
      </c>
      <c r="AL213" s="49"/>
      <c r="AM213" s="25">
        <f>IFERROR(INDEX('Data Reliability'!$G$6:$G$409,MATCH($C213,'Data Reliability'!$E$6:$E$409,0)),NA())</f>
        <v>8.3333333333333301E-2</v>
      </c>
      <c r="AN213" s="25">
        <f>IFERROR(INDEX('Data Reliability'!$H$6:$H$409,MATCH($C213,'Data Reliability'!$E$6:$E$409,0)),NA())</f>
        <v>0.56666666666666698</v>
      </c>
    </row>
    <row r="214" spans="2:40" x14ac:dyDescent="0.2">
      <c r="B214" s="28" t="s">
        <v>770</v>
      </c>
      <c r="C214" s="28" t="s">
        <v>727</v>
      </c>
      <c r="D214" s="28" t="s">
        <v>435</v>
      </c>
      <c r="E214" s="28" t="s">
        <v>409</v>
      </c>
      <c r="G214" s="22" cm="1">
        <f t="array" aca="1" ref="G214" ca="1">IF(Parameters!$D$31, SUM(IF(ISNUMBER(R214:W214),(IF(R214:W214&gt;=Parameters!$D$37,1,"")),""))+0.5*(SUM(IF(ISNUMBER(R214:W214),(IF(R214:W214&gt;=Parameters!$D$38,1,"")),""))-SUM(IF(ISNUMBER(R214:W214),(IF(R214:W214&gt;=Parameters!$D$37,1,"")),""))),0) +
   IF(Parameters!$D$32,SUM(IF(ISNUMBER(R214:W214),(IF(R214:W214&gt;=Parameters!$D$41,1,"")),"")),0) +
   IF(Parameters!$D$33,AVERAGE(IF(ISNUMBER(R214:W214),R214:W214)),0) +
   IF(Parameters!$D$34,IF(OR(IF(ISNUMBER(R214:W214),R214:W214)=0),0,GEOMEAN(IF(ISNUMBER(R214:W214),R214:W214))),0)</f>
        <v>1</v>
      </c>
      <c r="H214" s="23">
        <f t="shared" ca="1" si="18"/>
        <v>1</v>
      </c>
      <c r="I214" s="116" t="str">
        <f t="shared" si="19"/>
        <v>!!</v>
      </c>
      <c r="J214" s="22" cm="1">
        <f t="array" aca="1" ref="J214" ca="1">IF(Parameters!$D$31, SUM(IF(ISNUMBER(Y214:AD214),(IF(Y214:AD214&gt;=Parameters!$D$41,1,"")),""))+0.5*(SUM(IF(ISNUMBER(Y214:AD214),(IF(Y214:AD214&gt;=Parameters!$D$42,1,"")),""))-SUM(IF(ISNUMBER(Y214:AD214),(IF(Y214:AD214&gt;=Parameters!$D$41,1,"")),""))),0) +
   IF(Parameters!$D$32,SUM(IF(ISNUMBER(Y214:AD214),(IF(Y214:AD214&gt;=Parameters!$D$41,1,"")),"")),0) +
   IF(Parameters!$D$33,AVERAGE(IF(ISNUMBER(Y214:AD214),Y214:AD214)),0) +
   IF(Parameters!$D$34,IF(OR(IF(ISNUMBER(Y214:AD214),Y214:AD214)=0),0,GEOMEAN(IF(ISNUMBER(Y214:AD214),Y214:AD214))),0)</f>
        <v>0</v>
      </c>
      <c r="K214" s="23">
        <f t="shared" ca="1" si="20"/>
        <v>0</v>
      </c>
      <c r="L214" s="116" t="str">
        <f t="shared" si="21"/>
        <v>!!</v>
      </c>
      <c r="M214" s="21" cm="1">
        <f t="array" aca="1" ref="M214" ca="1">IF(Parameters!$D$31, SUM(IF(ISNUMBER(AF214:AK214),(IF(AF214:AK214&gt;=Parameters!$D$41,1,"")),""))+0.5*(SUM(IF(ISNUMBER(AF214:AK214),(IF(AF214:AK214&gt;=Parameters!$D$42,1,"")),""))-SUM(IF(ISNUMBER(AF214:AK214),(IF(AF214:AK214&gt;=Parameters!$D$41,1,"")),""))),0) +
   IF(Parameters!$D$32,SUM(IF(ISNUMBER(AF214:AK214),(IF(AF214:AK214&gt;=Parameters!$D$41,1,"")),"")),0) +
   IF(Parameters!$D$33,AVERAGE(IF(ISNUMBER(AF214:AK214),AF214:AK214)),0) +
   IF(Parameters!$D$34,IF(OR(IF(ISNUMBER(AF214:AK214),AF214:AK214)=0),0,GEOMEAN(IF(ISNUMBER(AF214:AK214),AF214:AK214))),0)</f>
        <v>1</v>
      </c>
      <c r="N214" s="23">
        <f t="shared" ca="1" si="22"/>
        <v>1</v>
      </c>
      <c r="O214" s="116" t="str">
        <f t="shared" si="23"/>
        <v>!!</v>
      </c>
      <c r="P214" s="24"/>
      <c r="Q214" s="49"/>
      <c r="R214" s="25">
        <f ca="1">IFERROR(INDEX(Health!$G$8:$G$225,MATCH($C214,_xlfn.ANCHORARRAY(Health!$C$8),0)),NA())</f>
        <v>0</v>
      </c>
      <c r="S214" s="25" t="e">
        <f ca="1">IFERROR(INDEX(Food!$G$8:$G$225,MATCH($C214,_xlfn.ANCHORARRAY(Food!$C$8),0)),NA())</f>
        <v>#N/A</v>
      </c>
      <c r="T214" s="25" t="e">
        <f ca="1">IFERROR(INDEX(Macro!$G$8:$G$225,MATCH($C214,_xlfn.ANCHORARRAY(Macro!$C$8),0)),NA())</f>
        <v>#N/A</v>
      </c>
      <c r="U214" s="25" t="e">
        <f ca="1">IFERROR(INDEX(Socioeconomic!$G$8:$G$225,MATCH($C214,_xlfn.ANCHORARRAY(Socioeconomic!$C$8),0)),NA())</f>
        <v>#N/A</v>
      </c>
      <c r="V214" s="25">
        <f ca="1">IFERROR(INDEX('Natural Hazard'!$G$8:$G$225,MATCH($C214,_xlfn.ANCHORARRAY('Natural Hazard'!$C$8),0)),NA())</f>
        <v>10</v>
      </c>
      <c r="W214" s="25">
        <f ca="1">IFERROR(INDEX(Conflict!$G$8:$G$225,MATCH($C214,_xlfn.ANCHORARRAY(Conflict!$C$8),0)),NA())</f>
        <v>0</v>
      </c>
      <c r="X214" s="50"/>
      <c r="Y214" s="25" t="e">
        <f ca="1">IFERROR(INDEX(Health!$H$8:$H$225,MATCH($C214,_xlfn.ANCHORARRAY(Health!$C$8),0)),NA())</f>
        <v>#N/A</v>
      </c>
      <c r="Z214" s="25" t="e">
        <f ca="1">IFERROR(INDEX(Food!$H$8:$H$225,MATCH($C214,_xlfn.ANCHORARRAY(Food!$C$8),0)),NA())</f>
        <v>#N/A</v>
      </c>
      <c r="AA214" s="25" t="e">
        <f ca="1">IFERROR(INDEX(Macro!$H$8:$H$225,MATCH($C214,_xlfn.ANCHORARRAY(Macro!$C$8),0)),NA())</f>
        <v>#N/A</v>
      </c>
      <c r="AB214" s="25" t="e">
        <f ca="1">IFERROR(INDEX(Socioeconomic!$H$8:$H$225,MATCH($C214,_xlfn.ANCHORARRAY(Socioeconomic!$C$8),0)),NA())</f>
        <v>#N/A</v>
      </c>
      <c r="AC214" s="25" t="e">
        <f ca="1">IFERROR(INDEX('Natural Hazard'!$H$8:$H$225,MATCH($C214,_xlfn.ANCHORARRAY('Natural Hazard'!$C$8),0)),NA())</f>
        <v>#N/A</v>
      </c>
      <c r="AD214" s="25" t="e">
        <f ca="1">IFERROR(INDEX(Conflict!$H$8:$H$225,MATCH($C214,_xlfn.ANCHORARRAY(Conflict!$C$8),0)),NA())</f>
        <v>#N/A</v>
      </c>
      <c r="AE214" s="50"/>
      <c r="AF214" s="25">
        <f ca="1">IFERROR(INDEX(Health!$I$8:$I$225,MATCH($C214,_xlfn.ANCHORARRAY(Health!$C$8),0)),NA())</f>
        <v>0</v>
      </c>
      <c r="AG214" s="25" t="e">
        <f ca="1">IFERROR(INDEX(Food!$I$8:$I$225,MATCH($C214,_xlfn.ANCHORARRAY(Food!$C$8),0)),NA())</f>
        <v>#N/A</v>
      </c>
      <c r="AH214" s="25" t="e">
        <f ca="1">IFERROR(INDEX(Macro!$I$8:$I$225,MATCH($C214,_xlfn.ANCHORARRAY(Macro!$C$8),0)),NA())</f>
        <v>#N/A</v>
      </c>
      <c r="AI214" s="25" t="e">
        <f ca="1">IFERROR(INDEX(Socioeconomic!$I$8:$I$225,MATCH($C214,_xlfn.ANCHORARRAY(Socioeconomic!$C$8),0)),NA())</f>
        <v>#N/A</v>
      </c>
      <c r="AJ214" s="25">
        <f ca="1">IFERROR(INDEX('Natural Hazard'!$I$8:$I$225,MATCH($C214,_xlfn.ANCHORARRAY('Natural Hazard'!$C$8),0)),NA())</f>
        <v>10</v>
      </c>
      <c r="AK214" s="25">
        <f ca="1">IFERROR(INDEX(Conflict!$I$8:$I$225,MATCH($C214,_xlfn.ANCHORARRAY(Conflict!$C$8),0)),NA())</f>
        <v>0</v>
      </c>
      <c r="AL214" s="49"/>
      <c r="AM214" s="25">
        <f>IFERROR(INDEX('Data Reliability'!$G$6:$G$409,MATCH($C214,'Data Reliability'!$E$6:$E$409,0)),NA())</f>
        <v>1</v>
      </c>
      <c r="AN214" s="25">
        <f>IFERROR(INDEX('Data Reliability'!$H$6:$H$409,MATCH($C214,'Data Reliability'!$E$6:$E$409,0)),NA())</f>
        <v>0.81666666666666698</v>
      </c>
    </row>
    <row r="215" spans="2:40" x14ac:dyDescent="0.2">
      <c r="B215" s="28" t="s">
        <v>771</v>
      </c>
      <c r="C215" s="28" t="s">
        <v>728</v>
      </c>
      <c r="D215" s="28" t="s">
        <v>435</v>
      </c>
      <c r="E215" s="28" t="s">
        <v>409</v>
      </c>
      <c r="G215" s="22" cm="1">
        <f t="array" aca="1" ref="G215" ca="1">IF(Parameters!$D$31, SUM(IF(ISNUMBER(R215:W215),(IF(R215:W215&gt;=Parameters!$D$37,1,"")),""))+0.5*(SUM(IF(ISNUMBER(R215:W215),(IF(R215:W215&gt;=Parameters!$D$38,1,"")),""))-SUM(IF(ISNUMBER(R215:W215),(IF(R215:W215&gt;=Parameters!$D$37,1,"")),""))),0) +
   IF(Parameters!$D$32,SUM(IF(ISNUMBER(R215:W215),(IF(R215:W215&gt;=Parameters!$D$41,1,"")),"")),0) +
   IF(Parameters!$D$33,AVERAGE(IF(ISNUMBER(R215:W215),R215:W215)),0) +
   IF(Parameters!$D$34,IF(OR(IF(ISNUMBER(R215:W215),R215:W215)=0),0,GEOMEAN(IF(ISNUMBER(R215:W215),R215:W215))),0)</f>
        <v>1</v>
      </c>
      <c r="H215" s="23">
        <f t="shared" ca="1" si="18"/>
        <v>1</v>
      </c>
      <c r="I215" s="116" t="str">
        <f t="shared" si="19"/>
        <v>!!</v>
      </c>
      <c r="J215" s="22" cm="1">
        <f t="array" aca="1" ref="J215" ca="1">IF(Parameters!$D$31, SUM(IF(ISNUMBER(Y215:AD215),(IF(Y215:AD215&gt;=Parameters!$D$41,1,"")),""))+0.5*(SUM(IF(ISNUMBER(Y215:AD215),(IF(Y215:AD215&gt;=Parameters!$D$42,1,"")),""))-SUM(IF(ISNUMBER(Y215:AD215),(IF(Y215:AD215&gt;=Parameters!$D$41,1,"")),""))),0) +
   IF(Parameters!$D$32,SUM(IF(ISNUMBER(Y215:AD215),(IF(Y215:AD215&gt;=Parameters!$D$41,1,"")),"")),0) +
   IF(Parameters!$D$33,AVERAGE(IF(ISNUMBER(Y215:AD215),Y215:AD215)),0) +
   IF(Parameters!$D$34,IF(OR(IF(ISNUMBER(Y215:AD215),Y215:AD215)=0),0,GEOMEAN(IF(ISNUMBER(Y215:AD215),Y215:AD215))),0)</f>
        <v>0</v>
      </c>
      <c r="K215" s="23">
        <f t="shared" ca="1" si="20"/>
        <v>0</v>
      </c>
      <c r="L215" s="116" t="str">
        <f t="shared" si="21"/>
        <v>!!</v>
      </c>
      <c r="M215" s="21" cm="1">
        <f t="array" aca="1" ref="M215" ca="1">IF(Parameters!$D$31, SUM(IF(ISNUMBER(AF215:AK215),(IF(AF215:AK215&gt;=Parameters!$D$41,1,"")),""))+0.5*(SUM(IF(ISNUMBER(AF215:AK215),(IF(AF215:AK215&gt;=Parameters!$D$42,1,"")),""))-SUM(IF(ISNUMBER(AF215:AK215),(IF(AF215:AK215&gt;=Parameters!$D$41,1,"")),""))),0) +
   IF(Parameters!$D$32,SUM(IF(ISNUMBER(AF215:AK215),(IF(AF215:AK215&gt;=Parameters!$D$41,1,"")),"")),0) +
   IF(Parameters!$D$33,AVERAGE(IF(ISNUMBER(AF215:AK215),AF215:AK215)),0) +
   IF(Parameters!$D$34,IF(OR(IF(ISNUMBER(AF215:AK215),AF215:AK215)=0),0,GEOMEAN(IF(ISNUMBER(AF215:AK215),AF215:AK215))),0)</f>
        <v>1</v>
      </c>
      <c r="N215" s="23">
        <f t="shared" ca="1" si="22"/>
        <v>1</v>
      </c>
      <c r="O215" s="116" t="str">
        <f t="shared" si="23"/>
        <v>!!</v>
      </c>
      <c r="P215" s="24"/>
      <c r="Q215" s="49"/>
      <c r="R215" s="25">
        <f ca="1">IFERROR(INDEX(Health!$G$8:$G$225,MATCH($C215,_xlfn.ANCHORARRAY(Health!$C$8),0)),NA())</f>
        <v>0</v>
      </c>
      <c r="S215" s="25" t="e">
        <f ca="1">IFERROR(INDEX(Food!$G$8:$G$225,MATCH($C215,_xlfn.ANCHORARRAY(Food!$C$8),0)),NA())</f>
        <v>#N/A</v>
      </c>
      <c r="T215" s="25" t="e">
        <f ca="1">IFERROR(INDEX(Macro!$G$8:$G$225,MATCH($C215,_xlfn.ANCHORARRAY(Macro!$C$8),0)),NA())</f>
        <v>#N/A</v>
      </c>
      <c r="U215" s="25" t="e">
        <f ca="1">IFERROR(INDEX(Socioeconomic!$G$8:$G$225,MATCH($C215,_xlfn.ANCHORARRAY(Socioeconomic!$C$8),0)),NA())</f>
        <v>#N/A</v>
      </c>
      <c r="V215" s="25">
        <f ca="1">IFERROR(INDEX('Natural Hazard'!$G$8:$G$225,MATCH($C215,_xlfn.ANCHORARRAY('Natural Hazard'!$C$8),0)),NA())</f>
        <v>10</v>
      </c>
      <c r="W215" s="25">
        <f ca="1">IFERROR(INDEX(Conflict!$G$8:$G$225,MATCH($C215,_xlfn.ANCHORARRAY(Conflict!$C$8),0)),NA())</f>
        <v>0</v>
      </c>
      <c r="X215" s="50"/>
      <c r="Y215" s="25" t="e">
        <f ca="1">IFERROR(INDEX(Health!$H$8:$H$225,MATCH($C215,_xlfn.ANCHORARRAY(Health!$C$8),0)),NA())</f>
        <v>#N/A</v>
      </c>
      <c r="Z215" s="25" t="e">
        <f ca="1">IFERROR(INDEX(Food!$H$8:$H$225,MATCH($C215,_xlfn.ANCHORARRAY(Food!$C$8),0)),NA())</f>
        <v>#N/A</v>
      </c>
      <c r="AA215" s="25" t="e">
        <f ca="1">IFERROR(INDEX(Macro!$H$8:$H$225,MATCH($C215,_xlfn.ANCHORARRAY(Macro!$C$8),0)),NA())</f>
        <v>#N/A</v>
      </c>
      <c r="AB215" s="25" t="e">
        <f ca="1">IFERROR(INDEX(Socioeconomic!$H$8:$H$225,MATCH($C215,_xlfn.ANCHORARRAY(Socioeconomic!$C$8),0)),NA())</f>
        <v>#N/A</v>
      </c>
      <c r="AC215" s="25" t="e">
        <f ca="1">IFERROR(INDEX('Natural Hazard'!$H$8:$H$225,MATCH($C215,_xlfn.ANCHORARRAY('Natural Hazard'!$C$8),0)),NA())</f>
        <v>#N/A</v>
      </c>
      <c r="AD215" s="25" t="e">
        <f ca="1">IFERROR(INDEX(Conflict!$H$8:$H$225,MATCH($C215,_xlfn.ANCHORARRAY(Conflict!$C$8),0)),NA())</f>
        <v>#N/A</v>
      </c>
      <c r="AE215" s="50"/>
      <c r="AF215" s="25">
        <f ca="1">IFERROR(INDEX(Health!$I$8:$I$225,MATCH($C215,_xlfn.ANCHORARRAY(Health!$C$8),0)),NA())</f>
        <v>0</v>
      </c>
      <c r="AG215" s="25" t="e">
        <f ca="1">IFERROR(INDEX(Food!$I$8:$I$225,MATCH($C215,_xlfn.ANCHORARRAY(Food!$C$8),0)),NA())</f>
        <v>#N/A</v>
      </c>
      <c r="AH215" s="25" t="e">
        <f ca="1">IFERROR(INDEX(Macro!$I$8:$I$225,MATCH($C215,_xlfn.ANCHORARRAY(Macro!$C$8),0)),NA())</f>
        <v>#N/A</v>
      </c>
      <c r="AI215" s="25" t="e">
        <f ca="1">IFERROR(INDEX(Socioeconomic!$I$8:$I$225,MATCH($C215,_xlfn.ANCHORARRAY(Socioeconomic!$C$8),0)),NA())</f>
        <v>#N/A</v>
      </c>
      <c r="AJ215" s="25">
        <f ca="1">IFERROR(INDEX('Natural Hazard'!$I$8:$I$225,MATCH($C215,_xlfn.ANCHORARRAY('Natural Hazard'!$C$8),0)),NA())</f>
        <v>10</v>
      </c>
      <c r="AK215" s="25">
        <f ca="1">IFERROR(INDEX(Conflict!$I$8:$I$225,MATCH($C215,_xlfn.ANCHORARRAY(Conflict!$C$8),0)),NA())</f>
        <v>0</v>
      </c>
      <c r="AL215" s="49"/>
      <c r="AM215" s="25">
        <f>IFERROR(INDEX('Data Reliability'!$G$6:$G$409,MATCH($C215,'Data Reliability'!$E$6:$E$409,0)),NA())</f>
        <v>1</v>
      </c>
      <c r="AN215" s="25">
        <f>IFERROR(INDEX('Data Reliability'!$H$6:$H$409,MATCH($C215,'Data Reliability'!$E$6:$E$409,0)),NA())</f>
        <v>0.81666666666666698</v>
      </c>
    </row>
    <row r="216" spans="2:40" x14ac:dyDescent="0.2">
      <c r="B216" s="28" t="s">
        <v>534</v>
      </c>
      <c r="C216" s="28" t="s">
        <v>351</v>
      </c>
      <c r="D216" s="28" t="s">
        <v>436</v>
      </c>
      <c r="E216" s="28" t="s">
        <v>430</v>
      </c>
      <c r="G216" s="22" cm="1">
        <f t="array" aca="1" ref="G216" ca="1">IF(Parameters!$D$31, SUM(IF(ISNUMBER(R216:W216),(IF(R216:W216&gt;=Parameters!$D$37,1,"")),""))+0.5*(SUM(IF(ISNUMBER(R216:W216),(IF(R216:W216&gt;=Parameters!$D$38,1,"")),""))-SUM(IF(ISNUMBER(R216:W216),(IF(R216:W216&gt;=Parameters!$D$37,1,"")),""))),0) +
   IF(Parameters!$D$32,SUM(IF(ISNUMBER(R216:W216),(IF(R216:W216&gt;=Parameters!$D$41,1,"")),"")),0) +
   IF(Parameters!$D$33,AVERAGE(IF(ISNUMBER(R216:W216),R216:W216)),0) +
   IF(Parameters!$D$34,IF(OR(IF(ISNUMBER(R216:W216),R216:W216)=0),0,GEOMEAN(IF(ISNUMBER(R216:W216),R216:W216))),0)</f>
        <v>1</v>
      </c>
      <c r="H216" s="23">
        <f t="shared" ca="1" si="18"/>
        <v>1</v>
      </c>
      <c r="I216" s="116" t="str">
        <f t="shared" si="19"/>
        <v/>
      </c>
      <c r="J216" s="22" cm="1">
        <f t="array" aca="1" ref="J216" ca="1">IF(Parameters!$D$31, SUM(IF(ISNUMBER(Y216:AD216),(IF(Y216:AD216&gt;=Parameters!$D$41,1,"")),""))+0.5*(SUM(IF(ISNUMBER(Y216:AD216),(IF(Y216:AD216&gt;=Parameters!$D$42,1,"")),""))-SUM(IF(ISNUMBER(Y216:AD216),(IF(Y216:AD216&gt;=Parameters!$D$41,1,"")),""))),0) +
   IF(Parameters!$D$32,SUM(IF(ISNUMBER(Y216:AD216),(IF(Y216:AD216&gt;=Parameters!$D$41,1,"")),"")),0) +
   IF(Parameters!$D$33,AVERAGE(IF(ISNUMBER(Y216:AD216),Y216:AD216)),0) +
   IF(Parameters!$D$34,IF(OR(IF(ISNUMBER(Y216:AD216),Y216:AD216)=0),0,GEOMEAN(IF(ISNUMBER(Y216:AD216),Y216:AD216))),0)</f>
        <v>1.5</v>
      </c>
      <c r="K216" s="23">
        <f t="shared" ca="1" si="20"/>
        <v>1.5</v>
      </c>
      <c r="L216" s="116" t="str">
        <f t="shared" si="21"/>
        <v/>
      </c>
      <c r="M216" s="21" cm="1">
        <f t="array" aca="1" ref="M216" ca="1">IF(Parameters!$D$31, SUM(IF(ISNUMBER(AF216:AK216),(IF(AF216:AK216&gt;=Parameters!$D$41,1,"")),""))+0.5*(SUM(IF(ISNUMBER(AF216:AK216),(IF(AF216:AK216&gt;=Parameters!$D$42,1,"")),""))-SUM(IF(ISNUMBER(AF216:AK216),(IF(AF216:AK216&gt;=Parameters!$D$41,1,"")),""))),0) +
   IF(Parameters!$D$32,SUM(IF(ISNUMBER(AF216:AK216),(IF(AF216:AK216&gt;=Parameters!$D$41,1,"")),"")),0) +
   IF(Parameters!$D$33,AVERAGE(IF(ISNUMBER(AF216:AK216),AF216:AK216)),0) +
   IF(Parameters!$D$34,IF(OR(IF(ISNUMBER(AF216:AK216),AF216:AK216)=0),0,GEOMEAN(IF(ISNUMBER(AF216:AK216),AF216:AK216))),0)</f>
        <v>1.5</v>
      </c>
      <c r="N216" s="23">
        <f t="shared" ca="1" si="22"/>
        <v>1.5</v>
      </c>
      <c r="O216" s="116" t="str">
        <f t="shared" si="23"/>
        <v>!</v>
      </c>
      <c r="P216" s="24"/>
      <c r="Q216" s="49"/>
      <c r="R216" s="25">
        <f ca="1">IFERROR(INDEX(Health!$G$8:$G$225,MATCH($C216,_xlfn.ANCHORARRAY(Health!$C$8),0)),NA())</f>
        <v>0</v>
      </c>
      <c r="S216" s="25">
        <f ca="1">IFERROR(INDEX(Food!$G$8:$G$225,MATCH($C216,_xlfn.ANCHORARRAY(Food!$C$8),0)),NA())</f>
        <v>0</v>
      </c>
      <c r="T216" s="25">
        <f ca="1">IFERROR(INDEX(Macro!$G$8:$G$225,MATCH($C216,_xlfn.ANCHORARRAY(Macro!$C$8),0)),NA())</f>
        <v>6.9</v>
      </c>
      <c r="U216" s="25">
        <f ca="1">IFERROR(INDEX(Socioeconomic!$G$8:$G$225,MATCH($C216,_xlfn.ANCHORARRAY(Socioeconomic!$C$8),0)),NA())</f>
        <v>5.7370973248050889</v>
      </c>
      <c r="V216" s="25">
        <f ca="1">IFERROR(INDEX('Natural Hazard'!$G$8:$G$225,MATCH($C216,_xlfn.ANCHORARRAY('Natural Hazard'!$C$8),0)),NA())</f>
        <v>0</v>
      </c>
      <c r="W216" s="25">
        <f ca="1">IFERROR(INDEX(Conflict!$G$8:$G$225,MATCH($C216,_xlfn.ANCHORARRAY(Conflict!$C$8),0)),NA())</f>
        <v>0</v>
      </c>
      <c r="X216" s="50"/>
      <c r="Y216" s="25">
        <f ca="1">IFERROR(INDEX(Health!$H$8:$H$225,MATCH($C216,_xlfn.ANCHORARRAY(Health!$C$8),0)),NA())</f>
        <v>3.66763848396501</v>
      </c>
      <c r="Z216" s="25">
        <f ca="1">IFERROR(INDEX(Food!$H$8:$H$225,MATCH($C216,_xlfn.ANCHORARRAY(Food!$C$8),0)),NA())</f>
        <v>2.9473074696004602</v>
      </c>
      <c r="AA216" s="25">
        <f ca="1">IFERROR(INDEX(Macro!$H$8:$H$225,MATCH($C216,_xlfn.ANCHORARRAY(Macro!$C$8),0)),NA())</f>
        <v>7</v>
      </c>
      <c r="AB216" s="25">
        <f ca="1">IFERROR(INDEX(Socioeconomic!$H$8:$H$225,MATCH($C216,_xlfn.ANCHORARRAY(Socioeconomic!$C$8),0)),NA())</f>
        <v>4.5714285714285703</v>
      </c>
      <c r="AC216" s="25">
        <f ca="1">IFERROR(INDEX('Natural Hazard'!$H$8:$H$225,MATCH($C216,_xlfn.ANCHORARRAY('Natural Hazard'!$C$8),0)),NA())</f>
        <v>10</v>
      </c>
      <c r="AD216" s="25">
        <f ca="1">IFERROR(INDEX(Conflict!$H$8:$H$225,MATCH($C216,_xlfn.ANCHORARRAY(Conflict!$C$8),0)),NA())</f>
        <v>0</v>
      </c>
      <c r="AE216" s="50"/>
      <c r="AF216" s="25">
        <f ca="1">IFERROR(INDEX(Health!$I$8:$I$225,MATCH($C216,_xlfn.ANCHORARRAY(Health!$C$8),0)),NA())</f>
        <v>0</v>
      </c>
      <c r="AG216" s="25" t="e">
        <f ca="1">IFERROR(INDEX(Food!$I$8:$I$225,MATCH($C216,_xlfn.ANCHORARRAY(Food!$C$8),0)),NA())</f>
        <v>#N/A</v>
      </c>
      <c r="AH216" s="25">
        <f ca="1">IFERROR(INDEX(Macro!$I$8:$I$225,MATCH($C216,_xlfn.ANCHORARRAY(Macro!$C$8),0)),NA())</f>
        <v>7</v>
      </c>
      <c r="AI216" s="25">
        <f ca="1">IFERROR(INDEX(Socioeconomic!$I$8:$I$225,MATCH($C216,_xlfn.ANCHORARRAY(Socioeconomic!$C$8),0)),NA())</f>
        <v>7.2</v>
      </c>
      <c r="AJ216" s="25">
        <f ca="1">IFERROR(INDEX('Natural Hazard'!$I$8:$I$225,MATCH($C216,_xlfn.ANCHORARRAY('Natural Hazard'!$C$8),0)),NA())</f>
        <v>0</v>
      </c>
      <c r="AK216" s="25">
        <f ca="1">IFERROR(INDEX(Conflict!$I$8:$I$225,MATCH($C216,_xlfn.ANCHORARRAY(Conflict!$C$8),0)),NA())</f>
        <v>7</v>
      </c>
      <c r="AL216" s="49"/>
      <c r="AM216" s="25">
        <f>IFERROR(INDEX('Data Reliability'!$G$6:$G$409,MATCH($C216,'Data Reliability'!$E$6:$E$409,0)),NA())</f>
        <v>0</v>
      </c>
      <c r="AN216" s="25">
        <f>IFERROR(INDEX('Data Reliability'!$H$6:$H$409,MATCH($C216,'Data Reliability'!$E$6:$E$409,0)),NA())</f>
        <v>0.391666666666667</v>
      </c>
    </row>
    <row r="217" spans="2:40" x14ac:dyDescent="0.2">
      <c r="B217" s="28" t="s">
        <v>352</v>
      </c>
      <c r="C217" s="28" t="s">
        <v>353</v>
      </c>
      <c r="D217" s="28" t="s">
        <v>436</v>
      </c>
      <c r="E217" s="28" t="s">
        <v>429</v>
      </c>
      <c r="G217" s="22" cm="1">
        <f t="array" aca="1" ref="G217" ca="1">IF(Parameters!$D$31, SUM(IF(ISNUMBER(R217:W217),(IF(R217:W217&gt;=Parameters!$D$37,1,"")),""))+0.5*(SUM(IF(ISNUMBER(R217:W217),(IF(R217:W217&gt;=Parameters!$D$38,1,"")),""))-SUM(IF(ISNUMBER(R217:W217),(IF(R217:W217&gt;=Parameters!$D$37,1,"")),""))),0) +
   IF(Parameters!$D$32,SUM(IF(ISNUMBER(R217:W217),(IF(R217:W217&gt;=Parameters!$D$41,1,"")),"")),0) +
   IF(Parameters!$D$33,AVERAGE(IF(ISNUMBER(R217:W217),R217:W217)),0) +
   IF(Parameters!$D$34,IF(OR(IF(ISNUMBER(R217:W217),R217:W217)=0),0,GEOMEAN(IF(ISNUMBER(R217:W217),R217:W217))),0)</f>
        <v>0</v>
      </c>
      <c r="H217" s="23">
        <f t="shared" ca="1" si="18"/>
        <v>0</v>
      </c>
      <c r="I217" s="116" t="str">
        <f t="shared" si="19"/>
        <v>!</v>
      </c>
      <c r="J217" s="22" cm="1">
        <f t="array" aca="1" ref="J217" ca="1">IF(Parameters!$D$31, SUM(IF(ISNUMBER(Y217:AD217),(IF(Y217:AD217&gt;=Parameters!$D$41,1,"")),""))+0.5*(SUM(IF(ISNUMBER(Y217:AD217),(IF(Y217:AD217&gt;=Parameters!$D$42,1,"")),""))-SUM(IF(ISNUMBER(Y217:AD217),(IF(Y217:AD217&gt;=Parameters!$D$41,1,"")),""))),0) +
   IF(Parameters!$D$32,SUM(IF(ISNUMBER(Y217:AD217),(IF(Y217:AD217&gt;=Parameters!$D$41,1,"")),"")),0) +
   IF(Parameters!$D$33,AVERAGE(IF(ISNUMBER(Y217:AD217),Y217:AD217)),0) +
   IF(Parameters!$D$34,IF(OR(IF(ISNUMBER(Y217:AD217),Y217:AD217)=0),0,GEOMEAN(IF(ISNUMBER(Y217:AD217),Y217:AD217))),0)</f>
        <v>2</v>
      </c>
      <c r="K217" s="23">
        <f t="shared" ca="1" si="20"/>
        <v>2</v>
      </c>
      <c r="L217" s="116" t="str">
        <f t="shared" si="21"/>
        <v>!</v>
      </c>
      <c r="M217" s="21" cm="1">
        <f t="array" aca="1" ref="M217" ca="1">IF(Parameters!$D$31, SUM(IF(ISNUMBER(AF217:AK217),(IF(AF217:AK217&gt;=Parameters!$D$41,1,"")),""))+0.5*(SUM(IF(ISNUMBER(AF217:AK217),(IF(AF217:AK217&gt;=Parameters!$D$42,1,"")),""))-SUM(IF(ISNUMBER(AF217:AK217),(IF(AF217:AK217&gt;=Parameters!$D$41,1,"")),""))),0) +
   IF(Parameters!$D$32,SUM(IF(ISNUMBER(AF217:AK217),(IF(AF217:AK217&gt;=Parameters!$D$41,1,"")),"")),0) +
   IF(Parameters!$D$33,AVERAGE(IF(ISNUMBER(AF217:AK217),AF217:AK217)),0) +
   IF(Parameters!$D$34,IF(OR(IF(ISNUMBER(AF217:AK217),AF217:AK217)=0),0,GEOMEAN(IF(ISNUMBER(AF217:AK217),AF217:AK217))),0)</f>
        <v>0</v>
      </c>
      <c r="N217" s="23">
        <f t="shared" ca="1" si="22"/>
        <v>0</v>
      </c>
      <c r="O217" s="116" t="str">
        <f t="shared" si="23"/>
        <v>!!</v>
      </c>
      <c r="P217" s="24"/>
      <c r="Q217" s="49"/>
      <c r="R217" s="25">
        <f ca="1">IFERROR(INDEX(Health!$G$8:$G$225,MATCH($C217,_xlfn.ANCHORARRAY(Health!$C$8),0)),NA())</f>
        <v>0</v>
      </c>
      <c r="S217" s="25">
        <f ca="1">IFERROR(INDEX(Food!$G$8:$G$225,MATCH($C217,_xlfn.ANCHORARRAY(Food!$C$8),0)),NA())</f>
        <v>0</v>
      </c>
      <c r="T217" s="25" t="e">
        <f ca="1">IFERROR(INDEX(Macro!$G$8:$G$225,MATCH($C217,_xlfn.ANCHORARRAY(Macro!$C$8),0)),NA())</f>
        <v>#N/A</v>
      </c>
      <c r="U217" s="25">
        <f ca="1">IFERROR(INDEX(Socioeconomic!$G$8:$G$225,MATCH($C217,_xlfn.ANCHORARRAY(Socioeconomic!$C$8),0)),NA())</f>
        <v>0</v>
      </c>
      <c r="V217" s="25">
        <f ca="1">IFERROR(INDEX('Natural Hazard'!$G$8:$G$225,MATCH($C217,_xlfn.ANCHORARRAY('Natural Hazard'!$C$8),0)),NA())</f>
        <v>0</v>
      </c>
      <c r="W217" s="25">
        <f ca="1">IFERROR(INDEX(Conflict!$G$8:$G$225,MATCH($C217,_xlfn.ANCHORARRAY(Conflict!$C$8),0)),NA())</f>
        <v>0</v>
      </c>
      <c r="X217" s="50"/>
      <c r="Y217" s="25">
        <f ca="1">IFERROR(INDEX(Health!$H$8:$H$225,MATCH($C217,_xlfn.ANCHORARRAY(Health!$C$8),0)),NA())</f>
        <v>8.6239067055393495</v>
      </c>
      <c r="Z217" s="25">
        <f ca="1">IFERROR(INDEX(Food!$H$8:$H$225,MATCH($C217,_xlfn.ANCHORARRAY(Food!$C$8),0)),NA())</f>
        <v>8.2296650717703308</v>
      </c>
      <c r="AA217" s="25" t="e">
        <f ca="1">IFERROR(INDEX(Macro!$H$8:$H$225,MATCH($C217,_xlfn.ANCHORARRAY(Macro!$C$8),0)),NA())</f>
        <v>#N/A</v>
      </c>
      <c r="AB217" s="25">
        <f ca="1">IFERROR(INDEX(Socioeconomic!$H$8:$H$225,MATCH($C217,_xlfn.ANCHORARRAY(Socioeconomic!$C$8),0)),NA())</f>
        <v>8.1428571428571406</v>
      </c>
      <c r="AC217" s="25">
        <f ca="1">IFERROR(INDEX('Natural Hazard'!$H$8:$H$225,MATCH($C217,_xlfn.ANCHORARRAY('Natural Hazard'!$C$8),0)),NA())</f>
        <v>7.6666666666666599</v>
      </c>
      <c r="AD217" s="25">
        <f ca="1">IFERROR(INDEX(Conflict!$H$8:$H$225,MATCH($C217,_xlfn.ANCHORARRAY(Conflict!$C$8),0)),NA())</f>
        <v>0</v>
      </c>
      <c r="AE217" s="50"/>
      <c r="AF217" s="25">
        <f ca="1">IFERROR(INDEX(Health!$I$8:$I$225,MATCH($C217,_xlfn.ANCHORARRAY(Health!$C$8),0)),NA())</f>
        <v>0</v>
      </c>
      <c r="AG217" s="25" t="e">
        <f ca="1">IFERROR(INDEX(Food!$I$8:$I$225,MATCH($C217,_xlfn.ANCHORARRAY(Food!$C$8),0)),NA())</f>
        <v>#N/A</v>
      </c>
      <c r="AH217" s="25" t="e">
        <f ca="1">IFERROR(INDEX(Macro!$I$8:$I$225,MATCH($C217,_xlfn.ANCHORARRAY(Macro!$C$8),0)),NA())</f>
        <v>#N/A</v>
      </c>
      <c r="AI217" s="25" t="e">
        <f ca="1">IFERROR(INDEX(Socioeconomic!$I$8:$I$225,MATCH($C217,_xlfn.ANCHORARRAY(Socioeconomic!$C$8),0)),NA())</f>
        <v>#N/A</v>
      </c>
      <c r="AJ217" s="25">
        <f ca="1">IFERROR(INDEX('Natural Hazard'!$I$8:$I$225,MATCH($C217,_xlfn.ANCHORARRAY('Natural Hazard'!$C$8),0)),NA())</f>
        <v>0</v>
      </c>
      <c r="AK217" s="25">
        <f ca="1">IFERROR(INDEX(Conflict!$I$8:$I$225,MATCH($C217,_xlfn.ANCHORARRAY(Conflict!$C$8),0)),NA())</f>
        <v>0</v>
      </c>
      <c r="AL217" s="49"/>
      <c r="AM217" s="25">
        <f>IFERROR(INDEX('Data Reliability'!$G$6:$G$409,MATCH($C217,'Data Reliability'!$E$6:$E$409,0)),NA())</f>
        <v>0.33333333333333298</v>
      </c>
      <c r="AN217" s="25">
        <f>IFERROR(INDEX('Data Reliability'!$H$6:$H$409,MATCH($C217,'Data Reliability'!$E$6:$E$409,0)),NA())</f>
        <v>0.71666666666666701</v>
      </c>
    </row>
    <row r="218" spans="2:40" x14ac:dyDescent="0.2">
      <c r="B218" s="28" t="s">
        <v>354</v>
      </c>
      <c r="C218" s="28" t="s">
        <v>355</v>
      </c>
      <c r="D218" s="28" t="s">
        <v>436</v>
      </c>
      <c r="E218" s="28" t="s">
        <v>429</v>
      </c>
      <c r="G218" s="22" cm="1">
        <f t="array" aca="1" ref="G218" ca="1">IF(Parameters!$D$31, SUM(IF(ISNUMBER(R218:W218),(IF(R218:W218&gt;=Parameters!$D$37,1,"")),""))+0.5*(SUM(IF(ISNUMBER(R218:W218),(IF(R218:W218&gt;=Parameters!$D$38,1,"")),""))-SUM(IF(ISNUMBER(R218:W218),(IF(R218:W218&gt;=Parameters!$D$37,1,"")),""))),0) +
   IF(Parameters!$D$32,SUM(IF(ISNUMBER(R218:W218),(IF(R218:W218&gt;=Parameters!$D$41,1,"")),"")),0) +
   IF(Parameters!$D$33,AVERAGE(IF(ISNUMBER(R218:W218),R218:W218)),0) +
   IF(Parameters!$D$34,IF(OR(IF(ISNUMBER(R218:W218),R218:W218)=0),0,GEOMEAN(IF(ISNUMBER(R218:W218),R218:W218))),0)</f>
        <v>0.5</v>
      </c>
      <c r="H218" s="23">
        <f t="shared" ca="1" si="18"/>
        <v>0.5</v>
      </c>
      <c r="I218" s="116" t="str">
        <f t="shared" si="19"/>
        <v>!</v>
      </c>
      <c r="J218" s="22" cm="1">
        <f t="array" aca="1" ref="J218" ca="1">IF(Parameters!$D$31, SUM(IF(ISNUMBER(Y218:AD218),(IF(Y218:AD218&gt;=Parameters!$D$41,1,"")),""))+0.5*(SUM(IF(ISNUMBER(Y218:AD218),(IF(Y218:AD218&gt;=Parameters!$D$42,1,"")),""))-SUM(IF(ISNUMBER(Y218:AD218),(IF(Y218:AD218&gt;=Parameters!$D$41,1,"")),""))),0) +
   IF(Parameters!$D$32,SUM(IF(ISNUMBER(Y218:AD218),(IF(Y218:AD218&gt;=Parameters!$D$41,1,"")),"")),0) +
   IF(Parameters!$D$33,AVERAGE(IF(ISNUMBER(Y218:AD218),Y218:AD218)),0) +
   IF(Parameters!$D$34,IF(OR(IF(ISNUMBER(Y218:AD218),Y218:AD218)=0),0,GEOMEAN(IF(ISNUMBER(Y218:AD218),Y218:AD218))),0)</f>
        <v>1</v>
      </c>
      <c r="K218" s="23">
        <f t="shared" ca="1" si="20"/>
        <v>1</v>
      </c>
      <c r="L218" s="116" t="str">
        <f t="shared" si="21"/>
        <v/>
      </c>
      <c r="M218" s="21" cm="1">
        <f t="array" aca="1" ref="M218" ca="1">IF(Parameters!$D$31, SUM(IF(ISNUMBER(AF218:AK218),(IF(AF218:AK218&gt;=Parameters!$D$41,1,"")),""))+0.5*(SUM(IF(ISNUMBER(AF218:AK218),(IF(AF218:AK218&gt;=Parameters!$D$42,1,"")),""))-SUM(IF(ISNUMBER(AF218:AK218),(IF(AF218:AK218&gt;=Parameters!$D$41,1,"")),""))),0) +
   IF(Parameters!$D$32,SUM(IF(ISNUMBER(AF218:AK218),(IF(AF218:AK218&gt;=Parameters!$D$41,1,"")),"")),0) +
   IF(Parameters!$D$33,AVERAGE(IF(ISNUMBER(AF218:AK218),AF218:AK218)),0) +
   IF(Parameters!$D$34,IF(OR(IF(ISNUMBER(AF218:AK218),AF218:AK218)=0),0,GEOMEAN(IF(ISNUMBER(AF218:AK218),AF218:AK218))),0)</f>
        <v>1</v>
      </c>
      <c r="N218" s="23">
        <f t="shared" ca="1" si="22"/>
        <v>1</v>
      </c>
      <c r="O218" s="116" t="str">
        <f t="shared" si="23"/>
        <v>!!</v>
      </c>
      <c r="P218" s="24"/>
      <c r="Q218" s="49"/>
      <c r="R218" s="25">
        <f ca="1">IFERROR(INDEX(Health!$G$8:$G$225,MATCH($C218,_xlfn.ANCHORARRAY(Health!$C$8),0)),NA())</f>
        <v>0</v>
      </c>
      <c r="S218" s="25">
        <f ca="1">IFERROR(INDEX(Food!$G$8:$G$225,MATCH($C218,_xlfn.ANCHORARRAY(Food!$C$8),0)),NA())</f>
        <v>0</v>
      </c>
      <c r="T218" s="25" t="e">
        <f ca="1">IFERROR(INDEX(Macro!$G$8:$G$225,MATCH($C218,_xlfn.ANCHORARRAY(Macro!$C$8),0)),NA())</f>
        <v>#N/A</v>
      </c>
      <c r="U218" s="25">
        <f ca="1">IFERROR(INDEX(Socioeconomic!$G$8:$G$225,MATCH($C218,_xlfn.ANCHORARRAY(Socioeconomic!$C$8),0)),NA())</f>
        <v>0</v>
      </c>
      <c r="V218" s="25">
        <f ca="1">IFERROR(INDEX('Natural Hazard'!$G$8:$G$225,MATCH($C218,_xlfn.ANCHORARRAY('Natural Hazard'!$C$8),0)),NA())</f>
        <v>6.8313005106397275</v>
      </c>
      <c r="W218" s="25">
        <f ca="1">IFERROR(INDEX(Conflict!$G$8:$G$225,MATCH($C218,_xlfn.ANCHORARRAY(Conflict!$C$8),0)),NA())</f>
        <v>0</v>
      </c>
      <c r="X218" s="50"/>
      <c r="Y218" s="25">
        <f ca="1">IFERROR(INDEX(Health!$H$8:$H$225,MATCH($C218,_xlfn.ANCHORARRAY(Health!$C$8),0)),NA())</f>
        <v>7.7784256559766698</v>
      </c>
      <c r="Z218" s="25">
        <f ca="1">IFERROR(INDEX(Food!$H$8:$H$225,MATCH($C218,_xlfn.ANCHORARRAY(Food!$C$8),0)),NA())</f>
        <v>3.20574162679425</v>
      </c>
      <c r="AA218" s="25" t="e">
        <f ca="1">IFERROR(INDEX(Macro!$H$8:$H$225,MATCH($C218,_xlfn.ANCHORARRAY(Macro!$C$8),0)),NA())</f>
        <v>#N/A</v>
      </c>
      <c r="AB218" s="25">
        <f ca="1">IFERROR(INDEX(Socioeconomic!$H$8:$H$225,MATCH($C218,_xlfn.ANCHORARRAY(Socioeconomic!$C$8),0)),NA())</f>
        <v>7.5714285714285703</v>
      </c>
      <c r="AC218" s="25">
        <f ca="1">IFERROR(INDEX('Natural Hazard'!$H$8:$H$225,MATCH($C218,_xlfn.ANCHORARRAY('Natural Hazard'!$C$8),0)),NA())</f>
        <v>4.6666666666666599</v>
      </c>
      <c r="AD218" s="25">
        <f ca="1">IFERROR(INDEX(Conflict!$H$8:$H$225,MATCH($C218,_xlfn.ANCHORARRAY(Conflict!$C$8),0)),NA())</f>
        <v>0.73205150820250398</v>
      </c>
      <c r="AE218" s="50"/>
      <c r="AF218" s="25">
        <f ca="1">IFERROR(INDEX(Health!$I$8:$I$225,MATCH($C218,_xlfn.ANCHORARRAY(Health!$C$8),0)),NA())</f>
        <v>0</v>
      </c>
      <c r="AG218" s="25" t="e">
        <f ca="1">IFERROR(INDEX(Food!$I$8:$I$225,MATCH($C218,_xlfn.ANCHORARRAY(Food!$C$8),0)),NA())</f>
        <v>#N/A</v>
      </c>
      <c r="AH218" s="25" t="e">
        <f ca="1">IFERROR(INDEX(Macro!$I$8:$I$225,MATCH($C218,_xlfn.ANCHORARRAY(Macro!$C$8),0)),NA())</f>
        <v>#N/A</v>
      </c>
      <c r="AI218" s="25" t="e">
        <f ca="1">IFERROR(INDEX(Socioeconomic!$I$8:$I$225,MATCH($C218,_xlfn.ANCHORARRAY(Socioeconomic!$C$8),0)),NA())</f>
        <v>#N/A</v>
      </c>
      <c r="AJ218" s="25">
        <f ca="1">IFERROR(INDEX('Natural Hazard'!$I$8:$I$225,MATCH($C218,_xlfn.ANCHORARRAY('Natural Hazard'!$C$8),0)),NA())</f>
        <v>10</v>
      </c>
      <c r="AK218" s="25">
        <f ca="1">IFERROR(INDEX(Conflict!$I$8:$I$225,MATCH($C218,_xlfn.ANCHORARRAY(Conflict!$C$8),0)),NA())</f>
        <v>0</v>
      </c>
      <c r="AL218" s="49"/>
      <c r="AM218" s="25">
        <f>IFERROR(INDEX('Data Reliability'!$G$6:$G$409,MATCH($C218,'Data Reliability'!$E$6:$E$409,0)),NA())</f>
        <v>0.25</v>
      </c>
      <c r="AN218" s="25">
        <f>IFERROR(INDEX('Data Reliability'!$H$6:$H$409,MATCH($C218,'Data Reliability'!$E$6:$E$409,0)),NA())</f>
        <v>0.75</v>
      </c>
    </row>
    <row r="219" spans="2:40" x14ac:dyDescent="0.2">
      <c r="B219" s="28" t="s">
        <v>772</v>
      </c>
      <c r="C219" s="28" t="s">
        <v>729</v>
      </c>
      <c r="D219" s="28" t="s">
        <v>433</v>
      </c>
      <c r="E219" s="28" t="s">
        <v>429</v>
      </c>
      <c r="G219" s="22" cm="1">
        <f t="array" aca="1" ref="G219" ca="1">IF(Parameters!$D$31, SUM(IF(ISNUMBER(R219:W219),(IF(R219:W219&gt;=Parameters!$D$37,1,"")),""))+0.5*(SUM(IF(ISNUMBER(R219:W219),(IF(R219:W219&gt;=Parameters!$D$38,1,"")),""))-SUM(IF(ISNUMBER(R219:W219),(IF(R219:W219&gt;=Parameters!$D$37,1,"")),""))),0) +
   IF(Parameters!$D$32,SUM(IF(ISNUMBER(R219:W219),(IF(R219:W219&gt;=Parameters!$D$41,1,"")),"")),0) +
   IF(Parameters!$D$33,AVERAGE(IF(ISNUMBER(R219:W219),R219:W219)),0) +
   IF(Parameters!$D$34,IF(OR(IF(ISNUMBER(R219:W219),R219:W219)=0),0,GEOMEAN(IF(ISNUMBER(R219:W219),R219:W219))),0)</f>
        <v>1</v>
      </c>
      <c r="H219" s="23">
        <f t="shared" ca="1" si="18"/>
        <v>1</v>
      </c>
      <c r="I219" s="116" t="str">
        <f t="shared" si="19"/>
        <v>!!</v>
      </c>
      <c r="J219" s="22" cm="1">
        <f t="array" aca="1" ref="J219" ca="1">IF(Parameters!$D$31, SUM(IF(ISNUMBER(Y219:AD219),(IF(Y219:AD219&gt;=Parameters!$D$41,1,"")),""))+0.5*(SUM(IF(ISNUMBER(Y219:AD219),(IF(Y219:AD219&gt;=Parameters!$D$42,1,"")),""))-SUM(IF(ISNUMBER(Y219:AD219),(IF(Y219:AD219&gt;=Parameters!$D$41,1,"")),""))),0) +
   IF(Parameters!$D$32,SUM(IF(ISNUMBER(Y219:AD219),(IF(Y219:AD219&gt;=Parameters!$D$41,1,"")),"")),0) +
   IF(Parameters!$D$33,AVERAGE(IF(ISNUMBER(Y219:AD219),Y219:AD219)),0) +
   IF(Parameters!$D$34,IF(OR(IF(ISNUMBER(Y219:AD219),Y219:AD219)=0),0,GEOMEAN(IF(ISNUMBER(Y219:AD219),Y219:AD219))),0)</f>
        <v>1</v>
      </c>
      <c r="K219" s="23">
        <f t="shared" ca="1" si="20"/>
        <v>1</v>
      </c>
      <c r="L219" s="116" t="str">
        <f t="shared" si="21"/>
        <v>!!</v>
      </c>
      <c r="M219" s="21" cm="1">
        <f t="array" aca="1" ref="M219" ca="1">IF(Parameters!$D$31, SUM(IF(ISNUMBER(AF219:AK219),(IF(AF219:AK219&gt;=Parameters!$D$41,1,"")),""))+0.5*(SUM(IF(ISNUMBER(AF219:AK219),(IF(AF219:AK219&gt;=Parameters!$D$42,1,"")),""))-SUM(IF(ISNUMBER(AF219:AK219),(IF(AF219:AK219&gt;=Parameters!$D$41,1,"")),""))),0) +
   IF(Parameters!$D$32,SUM(IF(ISNUMBER(AF219:AK219),(IF(AF219:AK219&gt;=Parameters!$D$41,1,"")),"")),0) +
   IF(Parameters!$D$33,AVERAGE(IF(ISNUMBER(AF219:AK219),AF219:AK219)),0) +
   IF(Parameters!$D$34,IF(OR(IF(ISNUMBER(AF219:AK219),AF219:AK219)=0),0,GEOMEAN(IF(ISNUMBER(AF219:AK219),AF219:AK219))),0)</f>
        <v>0.5</v>
      </c>
      <c r="N219" s="23">
        <f t="shared" ca="1" si="22"/>
        <v>0.5</v>
      </c>
      <c r="O219" s="116" t="str">
        <f t="shared" si="23"/>
        <v>!!</v>
      </c>
      <c r="P219" s="24"/>
      <c r="Q219" s="49"/>
      <c r="R219" s="25">
        <f ca="1">IFERROR(INDEX(Health!$G$8:$G$225,MATCH($C219,_xlfn.ANCHORARRAY(Health!$C$8),0)),NA())</f>
        <v>0</v>
      </c>
      <c r="S219" s="25" t="e">
        <f ca="1">IFERROR(INDEX(Food!$G$8:$G$225,MATCH($C219,_xlfn.ANCHORARRAY(Food!$C$8),0)),NA())</f>
        <v>#N/A</v>
      </c>
      <c r="T219" s="25">
        <f ca="1">IFERROR(INDEX(Macro!$G$8:$G$225,MATCH($C219,_xlfn.ANCHORARRAY(Macro!$C$8),0)),NA())</f>
        <v>4.6879969224234168</v>
      </c>
      <c r="U219" s="25" t="e">
        <f ca="1">IFERROR(INDEX(Socioeconomic!$G$8:$G$225,MATCH($C219,_xlfn.ANCHORARRAY(Socioeconomic!$C$8),0)),NA())</f>
        <v>#N/A</v>
      </c>
      <c r="V219" s="25">
        <f ca="1">IFERROR(INDEX('Natural Hazard'!$G$8:$G$225,MATCH($C219,_xlfn.ANCHORARRAY('Natural Hazard'!$C$8),0)),NA())</f>
        <v>0</v>
      </c>
      <c r="W219" s="25">
        <f ca="1">IFERROR(INDEX(Conflict!$G$8:$G$225,MATCH($C219,_xlfn.ANCHORARRAY(Conflict!$C$8),0)),NA())</f>
        <v>8.4515425472851575</v>
      </c>
      <c r="X219" s="50"/>
      <c r="Y219" s="25" t="e">
        <f ca="1">IFERROR(INDEX(Health!$H$8:$H$225,MATCH($C219,_xlfn.ANCHORARRAY(Health!$C$8),0)),NA())</f>
        <v>#N/A</v>
      </c>
      <c r="Z219" s="25" t="e">
        <f ca="1">IFERROR(INDEX(Food!$H$8:$H$225,MATCH($C219,_xlfn.ANCHORARRAY(Food!$C$8),0)),NA())</f>
        <v>#N/A</v>
      </c>
      <c r="AA219" s="25">
        <f ca="1">IFERROR(INDEX(Macro!$H$8:$H$225,MATCH($C219,_xlfn.ANCHORARRAY(Macro!$C$8),0)),NA())</f>
        <v>5.0971002926310103</v>
      </c>
      <c r="AB219" s="25" t="e">
        <f ca="1">IFERROR(INDEX(Socioeconomic!$H$8:$H$225,MATCH($C219,_xlfn.ANCHORARRAY(Socioeconomic!$C$8),0)),NA())</f>
        <v>#N/A</v>
      </c>
      <c r="AC219" s="25" t="e">
        <f ca="1">IFERROR(INDEX('Natural Hazard'!$H$8:$H$225,MATCH($C219,_xlfn.ANCHORARRAY('Natural Hazard'!$C$8),0)),NA())</f>
        <v>#N/A</v>
      </c>
      <c r="AD219" s="25">
        <f ca="1">IFERROR(INDEX(Conflict!$H$8:$H$225,MATCH($C219,_xlfn.ANCHORARRAY(Conflict!$C$8),0)),NA())</f>
        <v>10</v>
      </c>
      <c r="AE219" s="50"/>
      <c r="AF219" s="25">
        <f ca="1">IFERROR(INDEX(Health!$I$8:$I$225,MATCH($C219,_xlfn.ANCHORARRAY(Health!$C$8),0)),NA())</f>
        <v>0</v>
      </c>
      <c r="AG219" s="25" t="e">
        <f ca="1">IFERROR(INDEX(Food!$I$8:$I$225,MATCH($C219,_xlfn.ANCHORARRAY(Food!$C$8),0)),NA())</f>
        <v>#N/A</v>
      </c>
      <c r="AH219" s="25">
        <f ca="1">IFERROR(INDEX(Macro!$I$8:$I$225,MATCH($C219,_xlfn.ANCHORARRAY(Macro!$C$8),0)),NA())</f>
        <v>4.31172899941257</v>
      </c>
      <c r="AI219" s="25" t="e">
        <f ca="1">IFERROR(INDEX(Socioeconomic!$I$8:$I$225,MATCH($C219,_xlfn.ANCHORARRAY(Socioeconomic!$C$8),0)),NA())</f>
        <v>#N/A</v>
      </c>
      <c r="AJ219" s="25">
        <f ca="1">IFERROR(INDEX('Natural Hazard'!$I$8:$I$225,MATCH($C219,_xlfn.ANCHORARRAY('Natural Hazard'!$C$8),0)),NA())</f>
        <v>0</v>
      </c>
      <c r="AK219" s="25">
        <f ca="1">IFERROR(INDEX(Conflict!$I$8:$I$225,MATCH($C219,_xlfn.ANCHORARRAY(Conflict!$C$8),0)),NA())</f>
        <v>7.1428571428571299</v>
      </c>
      <c r="AL219" s="49"/>
      <c r="AM219" s="25">
        <f>IFERROR(INDEX('Data Reliability'!$G$6:$G$409,MATCH($C219,'Data Reliability'!$E$6:$E$409,0)),NA())</f>
        <v>0.83333333333333304</v>
      </c>
      <c r="AN219" s="25">
        <f>IFERROR(INDEX('Data Reliability'!$H$6:$H$409,MATCH($C219,'Data Reliability'!$E$6:$E$409,0)),NA())</f>
        <v>0.73333333333333295</v>
      </c>
    </row>
    <row r="220" spans="2:40" x14ac:dyDescent="0.2">
      <c r="B220" s="28" t="s">
        <v>773</v>
      </c>
      <c r="C220" s="28" t="s">
        <v>356</v>
      </c>
      <c r="D220" s="28" t="s">
        <v>434</v>
      </c>
      <c r="E220" s="28" t="s">
        <v>429</v>
      </c>
      <c r="G220" s="22" cm="1">
        <f t="array" aca="1" ref="G220" ca="1">IF(Parameters!$D$31, SUM(IF(ISNUMBER(R220:W220),(IF(R220:W220&gt;=Parameters!$D$37,1,"")),""))+0.5*(SUM(IF(ISNUMBER(R220:W220),(IF(R220:W220&gt;=Parameters!$D$38,1,"")),""))-SUM(IF(ISNUMBER(R220:W220),(IF(R220:W220&gt;=Parameters!$D$37,1,"")),""))),0) +
   IF(Parameters!$D$32,SUM(IF(ISNUMBER(R220:W220),(IF(R220:W220&gt;=Parameters!$D$41,1,"")),"")),0) +
   IF(Parameters!$D$33,AVERAGE(IF(ISNUMBER(R220:W220),R220:W220)),0) +
   IF(Parameters!$D$34,IF(OR(IF(ISNUMBER(R220:W220),R220:W220)=0),0,GEOMEAN(IF(ISNUMBER(R220:W220),R220:W220))),0)</f>
        <v>1.5</v>
      </c>
      <c r="H220" s="23">
        <f t="shared" ca="1" si="18"/>
        <v>1.5</v>
      </c>
      <c r="I220" s="116" t="str">
        <f t="shared" si="19"/>
        <v/>
      </c>
      <c r="J220" s="22" cm="1">
        <f t="array" aca="1" ref="J220" ca="1">IF(Parameters!$D$31, SUM(IF(ISNUMBER(Y220:AD220),(IF(Y220:AD220&gt;=Parameters!$D$41,1,"")),""))+0.5*(SUM(IF(ISNUMBER(Y220:AD220),(IF(Y220:AD220&gt;=Parameters!$D$42,1,"")),""))-SUM(IF(ISNUMBER(Y220:AD220),(IF(Y220:AD220&gt;=Parameters!$D$41,1,"")),""))),0) +
   IF(Parameters!$D$32,SUM(IF(ISNUMBER(Y220:AD220),(IF(Y220:AD220&gt;=Parameters!$D$41,1,"")),"")),0) +
   IF(Parameters!$D$33,AVERAGE(IF(ISNUMBER(Y220:AD220),Y220:AD220)),0) +
   IF(Parameters!$D$34,IF(OR(IF(ISNUMBER(Y220:AD220),Y220:AD220)=0),0,GEOMEAN(IF(ISNUMBER(Y220:AD220),Y220:AD220))),0)</f>
        <v>5</v>
      </c>
      <c r="K220" s="23">
        <f t="shared" ca="1" si="20"/>
        <v>5</v>
      </c>
      <c r="L220" s="116" t="str">
        <f t="shared" si="21"/>
        <v/>
      </c>
      <c r="M220" s="21" cm="1">
        <f t="array" aca="1" ref="M220" ca="1">IF(Parameters!$D$31, SUM(IF(ISNUMBER(AF220:AK220),(IF(AF220:AK220&gt;=Parameters!$D$41,1,"")),""))+0.5*(SUM(IF(ISNUMBER(AF220:AK220),(IF(AF220:AK220&gt;=Parameters!$D$42,1,"")),""))-SUM(IF(ISNUMBER(AF220:AK220),(IF(AF220:AK220&gt;=Parameters!$D$41,1,"")),""))),0) +
   IF(Parameters!$D$32,SUM(IF(ISNUMBER(AF220:AK220),(IF(AF220:AK220&gt;=Parameters!$D$41,1,"")),"")),0) +
   IF(Parameters!$D$33,AVERAGE(IF(ISNUMBER(AF220:AK220),AF220:AK220)),0) +
   IF(Parameters!$D$34,IF(OR(IF(ISNUMBER(AF220:AK220),AF220:AK220)=0),0,GEOMEAN(IF(ISNUMBER(AF220:AK220),AF220:AK220))),0)</f>
        <v>1</v>
      </c>
      <c r="N220" s="23">
        <f t="shared" ca="1" si="22"/>
        <v>1</v>
      </c>
      <c r="O220" s="116" t="str">
        <f t="shared" si="23"/>
        <v>!</v>
      </c>
      <c r="P220" s="24"/>
      <c r="Q220" s="49"/>
      <c r="R220" s="25">
        <f ca="1">IFERROR(INDEX(Health!$G$8:$G$225,MATCH($C220,_xlfn.ANCHORARRAY(Health!$C$8),0)),NA())</f>
        <v>0</v>
      </c>
      <c r="S220" s="25">
        <f ca="1">IFERROR(INDEX(Food!$G$8:$G$225,MATCH($C220,_xlfn.ANCHORARRAY(Food!$C$8),0)),NA())</f>
        <v>10</v>
      </c>
      <c r="T220" s="25">
        <f ca="1">IFERROR(INDEX(Macro!$G$8:$G$225,MATCH($C220,_xlfn.ANCHORARRAY(Macro!$C$8),0)),NA())</f>
        <v>6.261077905134929</v>
      </c>
      <c r="U220" s="25">
        <f ca="1">IFERROR(INDEX(Socioeconomic!$G$8:$G$225,MATCH($C220,_xlfn.ANCHORARRAY(Socioeconomic!$C$8),0)),NA())</f>
        <v>0</v>
      </c>
      <c r="V220" s="25">
        <f ca="1">IFERROR(INDEX('Natural Hazard'!$G$8:$G$225,MATCH($C220,_xlfn.ANCHORARRAY('Natural Hazard'!$C$8),0)),NA())</f>
        <v>0</v>
      </c>
      <c r="W220" s="25">
        <f ca="1">IFERROR(INDEX(Conflict!$G$8:$G$225,MATCH($C220,_xlfn.ANCHORARRAY(Conflict!$C$8),0)),NA())</f>
        <v>0</v>
      </c>
      <c r="X220" s="50"/>
      <c r="Y220" s="25">
        <f ca="1">IFERROR(INDEX(Health!$H$8:$H$225,MATCH($C220,_xlfn.ANCHORARRAY(Health!$C$8),0)),NA())</f>
        <v>10</v>
      </c>
      <c r="Z220" s="25">
        <f ca="1">IFERROR(INDEX(Food!$H$8:$H$225,MATCH($C220,_xlfn.ANCHORARRAY(Food!$C$8),0)),NA())</f>
        <v>10</v>
      </c>
      <c r="AA220" s="25">
        <f ca="1">IFERROR(INDEX(Macro!$H$8:$H$225,MATCH($C220,_xlfn.ANCHORARRAY(Macro!$C$8),0)),NA())</f>
        <v>10</v>
      </c>
      <c r="AB220" s="25">
        <f ca="1">IFERROR(INDEX(Socioeconomic!$H$8:$H$225,MATCH($C220,_xlfn.ANCHORARRAY(Socioeconomic!$C$8),0)),NA())</f>
        <v>10</v>
      </c>
      <c r="AC220" s="25">
        <f ca="1">IFERROR(INDEX('Natural Hazard'!$H$8:$H$225,MATCH($C220,_xlfn.ANCHORARRAY('Natural Hazard'!$C$8),0)),NA())</f>
        <v>5.3333333333333304</v>
      </c>
      <c r="AD220" s="25">
        <f ca="1">IFERROR(INDEX(Conflict!$H$8:$H$225,MATCH($C220,_xlfn.ANCHORARRAY(Conflict!$C$8),0)),NA())</f>
        <v>10</v>
      </c>
      <c r="AE220" s="50"/>
      <c r="AF220" s="25">
        <f ca="1">IFERROR(INDEX(Health!$I$8:$I$225,MATCH($C220,_xlfn.ANCHORARRAY(Health!$C$8),0)),NA())</f>
        <v>0</v>
      </c>
      <c r="AG220" s="25">
        <f ca="1">IFERROR(INDEX(Food!$I$8:$I$225,MATCH($C220,_xlfn.ANCHORARRAY(Food!$C$8),0)),NA())</f>
        <v>10</v>
      </c>
      <c r="AH220" s="25">
        <f ca="1">IFERROR(INDEX(Macro!$I$8:$I$225,MATCH($C220,_xlfn.ANCHORARRAY(Macro!$C$8),0)),NA())</f>
        <v>3.9201096534168798</v>
      </c>
      <c r="AI220" s="25" t="e">
        <f ca="1">IFERROR(INDEX(Socioeconomic!$I$8:$I$225,MATCH($C220,_xlfn.ANCHORARRAY(Socioeconomic!$C$8),0)),NA())</f>
        <v>#N/A</v>
      </c>
      <c r="AJ220" s="25">
        <f ca="1">IFERROR(INDEX('Natural Hazard'!$I$8:$I$225,MATCH($C220,_xlfn.ANCHORARRAY('Natural Hazard'!$C$8),0)),NA())</f>
        <v>0</v>
      </c>
      <c r="AK220" s="25">
        <f ca="1">IFERROR(INDEX(Conflict!$I$8:$I$225,MATCH($C220,_xlfn.ANCHORARRAY(Conflict!$C$8),0)),NA())</f>
        <v>0</v>
      </c>
      <c r="AL220" s="49"/>
      <c r="AM220" s="25">
        <f>IFERROR(INDEX('Data Reliability'!$G$6:$G$409,MATCH($C220,'Data Reliability'!$E$6:$E$409,0)),NA())</f>
        <v>8.3333333333333301E-2</v>
      </c>
      <c r="AN220" s="25">
        <f>IFERROR(INDEX('Data Reliability'!$H$6:$H$409,MATCH($C220,'Data Reliability'!$E$6:$E$409,0)),NA())</f>
        <v>0.48888888888888898</v>
      </c>
    </row>
    <row r="221" spans="2:40" x14ac:dyDescent="0.2">
      <c r="B221" s="28" t="s">
        <v>357</v>
      </c>
      <c r="C221" s="28" t="s">
        <v>358</v>
      </c>
      <c r="D221" s="28" t="s">
        <v>432</v>
      </c>
      <c r="E221" s="28" t="s">
        <v>430</v>
      </c>
      <c r="G221" s="22" cm="1">
        <f t="array" aca="1" ref="G221" ca="1">IF(Parameters!$D$31, SUM(IF(ISNUMBER(R221:W221),(IF(R221:W221&gt;=Parameters!$D$37,1,"")),""))+0.5*(SUM(IF(ISNUMBER(R221:W221),(IF(R221:W221&gt;=Parameters!$D$38,1,"")),""))-SUM(IF(ISNUMBER(R221:W221),(IF(R221:W221&gt;=Parameters!$D$37,1,"")),""))),0) +
   IF(Parameters!$D$32,SUM(IF(ISNUMBER(R221:W221),(IF(R221:W221&gt;=Parameters!$D$41,1,"")),"")),0) +
   IF(Parameters!$D$33,AVERAGE(IF(ISNUMBER(R221:W221),R221:W221)),0) +
   IF(Parameters!$D$34,IF(OR(IF(ISNUMBER(R221:W221),R221:W221)=0),0,GEOMEAN(IF(ISNUMBER(R221:W221),R221:W221))),0)</f>
        <v>1.5</v>
      </c>
      <c r="H221" s="23">
        <f t="shared" ca="1" si="18"/>
        <v>1.5</v>
      </c>
      <c r="I221" s="116" t="str">
        <f t="shared" si="19"/>
        <v/>
      </c>
      <c r="J221" s="22" cm="1">
        <f t="array" aca="1" ref="J221" ca="1">IF(Parameters!$D$31, SUM(IF(ISNUMBER(Y221:AD221),(IF(Y221:AD221&gt;=Parameters!$D$41,1,"")),""))+0.5*(SUM(IF(ISNUMBER(Y221:AD221),(IF(Y221:AD221&gt;=Parameters!$D$42,1,"")),""))-SUM(IF(ISNUMBER(Y221:AD221),(IF(Y221:AD221&gt;=Parameters!$D$41,1,"")),""))),0) +
   IF(Parameters!$D$32,SUM(IF(ISNUMBER(Y221:AD221),(IF(Y221:AD221&gt;=Parameters!$D$41,1,"")),"")),0) +
   IF(Parameters!$D$33,AVERAGE(IF(ISNUMBER(Y221:AD221),Y221:AD221)),0) +
   IF(Parameters!$D$34,IF(OR(IF(ISNUMBER(Y221:AD221),Y221:AD221)=0),0,GEOMEAN(IF(ISNUMBER(Y221:AD221),Y221:AD221))),0)</f>
        <v>0.5</v>
      </c>
      <c r="K221" s="23">
        <f t="shared" ca="1" si="20"/>
        <v>0.5</v>
      </c>
      <c r="L221" s="116" t="str">
        <f t="shared" si="21"/>
        <v/>
      </c>
      <c r="M221" s="21" cm="1">
        <f t="array" aca="1" ref="M221" ca="1">IF(Parameters!$D$31, SUM(IF(ISNUMBER(AF221:AK221),(IF(AF221:AK221&gt;=Parameters!$D$41,1,"")),""))+0.5*(SUM(IF(ISNUMBER(AF221:AK221),(IF(AF221:AK221&gt;=Parameters!$D$42,1,"")),""))-SUM(IF(ISNUMBER(AF221:AK221),(IF(AF221:AK221&gt;=Parameters!$D$41,1,"")),""))),0) +
   IF(Parameters!$D$32,SUM(IF(ISNUMBER(AF221:AK221),(IF(AF221:AK221&gt;=Parameters!$D$41,1,"")),"")),0) +
   IF(Parameters!$D$33,AVERAGE(IF(ISNUMBER(AF221:AK221),AF221:AK221)),0) +
   IF(Parameters!$D$34,IF(OR(IF(ISNUMBER(AF221:AK221),AF221:AK221)=0),0,GEOMEAN(IF(ISNUMBER(AF221:AK221),AF221:AK221))),0)</f>
        <v>2.5</v>
      </c>
      <c r="N221" s="23">
        <f t="shared" ca="1" si="22"/>
        <v>2.5</v>
      </c>
      <c r="O221" s="116" t="str">
        <f t="shared" si="23"/>
        <v>!</v>
      </c>
      <c r="P221" s="24"/>
      <c r="Q221" s="49"/>
      <c r="R221" s="25">
        <f ca="1">IFERROR(INDEX(Health!$G$8:$G$225,MATCH($C221,_xlfn.ANCHORARRAY(Health!$C$8),0)),NA())</f>
        <v>0</v>
      </c>
      <c r="S221" s="25">
        <f ca="1">IFERROR(INDEX(Food!$G$8:$G$225,MATCH($C221,_xlfn.ANCHORARRAY(Food!$C$8),0)),NA())</f>
        <v>0</v>
      </c>
      <c r="T221" s="25">
        <f ca="1">IFERROR(INDEX(Macro!$G$8:$G$225,MATCH($C221,_xlfn.ANCHORARRAY(Macro!$C$8),0)),NA())</f>
        <v>6.9</v>
      </c>
      <c r="U221" s="25">
        <f ca="1">IFERROR(INDEX(Socioeconomic!$G$8:$G$225,MATCH($C221,_xlfn.ANCHORARRAY(Socioeconomic!$C$8),0)),NA())</f>
        <v>7.745966692414834</v>
      </c>
      <c r="V221" s="25">
        <f ca="1">IFERROR(INDEX('Natural Hazard'!$G$8:$G$225,MATCH($C221,_xlfn.ANCHORARRAY('Natural Hazard'!$C$8),0)),NA())</f>
        <v>0</v>
      </c>
      <c r="W221" s="25">
        <f ca="1">IFERROR(INDEX(Conflict!$G$8:$G$225,MATCH($C221,_xlfn.ANCHORARRAY(Conflict!$C$8),0)),NA())</f>
        <v>4.7470873802651035</v>
      </c>
      <c r="X221" s="50"/>
      <c r="Y221" s="25">
        <f ca="1">IFERROR(INDEX(Health!$H$8:$H$225,MATCH($C221,_xlfn.ANCHORARRAY(Health!$C$8),0)),NA())</f>
        <v>2.8221574344023299</v>
      </c>
      <c r="Z221" s="25">
        <f ca="1">IFERROR(INDEX(Food!$H$8:$H$225,MATCH($C221,_xlfn.ANCHORARRAY(Food!$C$8),0)),NA())</f>
        <v>4.7423277359583</v>
      </c>
      <c r="AA221" s="25">
        <f ca="1">IFERROR(INDEX(Macro!$H$8:$H$225,MATCH($C221,_xlfn.ANCHORARRAY(Macro!$C$8),0)),NA())</f>
        <v>7</v>
      </c>
      <c r="AB221" s="25">
        <f ca="1">IFERROR(INDEX(Socioeconomic!$H$8:$H$225,MATCH($C221,_xlfn.ANCHORARRAY(Socioeconomic!$C$8),0)),NA())</f>
        <v>6</v>
      </c>
      <c r="AC221" s="25">
        <f ca="1">IFERROR(INDEX('Natural Hazard'!$H$8:$H$225,MATCH($C221,_xlfn.ANCHORARRAY('Natural Hazard'!$C$8),0)),NA())</f>
        <v>6.8333333333333304</v>
      </c>
      <c r="AD221" s="25">
        <f ca="1">IFERROR(INDEX(Conflict!$H$8:$H$225,MATCH($C221,_xlfn.ANCHORARRAY(Conflict!$C$8),0)),NA())</f>
        <v>2.2534838595872202</v>
      </c>
      <c r="AE221" s="50"/>
      <c r="AF221" s="25">
        <f ca="1">IFERROR(INDEX(Health!$I$8:$I$225,MATCH($C221,_xlfn.ANCHORARRAY(Health!$C$8),0)),NA())</f>
        <v>0</v>
      </c>
      <c r="AG221" s="25" t="e">
        <f ca="1">IFERROR(INDEX(Food!$I$8:$I$225,MATCH($C221,_xlfn.ANCHORARRAY(Food!$C$8),0)),NA())</f>
        <v>#N/A</v>
      </c>
      <c r="AH221" s="25">
        <f ca="1">IFERROR(INDEX(Macro!$I$8:$I$225,MATCH($C221,_xlfn.ANCHORARRAY(Macro!$C$8),0)),NA())</f>
        <v>7</v>
      </c>
      <c r="AI221" s="25">
        <f ca="1">IFERROR(INDEX(Socioeconomic!$I$8:$I$225,MATCH($C221,_xlfn.ANCHORARRAY(Socioeconomic!$C$8),0)),NA())</f>
        <v>10</v>
      </c>
      <c r="AJ221" s="25">
        <f ca="1">IFERROR(INDEX('Natural Hazard'!$I$8:$I$225,MATCH($C221,_xlfn.ANCHORARRAY('Natural Hazard'!$C$8),0)),NA())</f>
        <v>0</v>
      </c>
      <c r="AK221" s="25">
        <f ca="1">IFERROR(INDEX(Conflict!$I$8:$I$225,MATCH($C221,_xlfn.ANCHORARRAY(Conflict!$C$8),0)),NA())</f>
        <v>10</v>
      </c>
      <c r="AL221" s="49"/>
      <c r="AM221" s="25">
        <f>IFERROR(INDEX('Data Reliability'!$G$6:$G$409,MATCH($C221,'Data Reliability'!$E$6:$E$409,0)),NA())</f>
        <v>0</v>
      </c>
      <c r="AN221" s="25">
        <f>IFERROR(INDEX('Data Reliability'!$H$6:$H$409,MATCH($C221,'Data Reliability'!$E$6:$E$409,0)),NA())</f>
        <v>0.391666666666667</v>
      </c>
    </row>
    <row r="222" spans="2:40" x14ac:dyDescent="0.2">
      <c r="B222" s="28" t="s">
        <v>359</v>
      </c>
      <c r="C222" s="28" t="s">
        <v>360</v>
      </c>
      <c r="D222" s="28" t="s">
        <v>432</v>
      </c>
      <c r="E222" s="28" t="s">
        <v>429</v>
      </c>
      <c r="G222" s="22" cm="1">
        <f t="array" aca="1" ref="G222" ca="1">IF(Parameters!$D$31, SUM(IF(ISNUMBER(R222:W222),(IF(R222:W222&gt;=Parameters!$D$37,1,"")),""))+0.5*(SUM(IF(ISNUMBER(R222:W222),(IF(R222:W222&gt;=Parameters!$D$38,1,"")),""))-SUM(IF(ISNUMBER(R222:W222),(IF(R222:W222&gt;=Parameters!$D$37,1,"")),""))),0) +
   IF(Parameters!$D$32,SUM(IF(ISNUMBER(R222:W222),(IF(R222:W222&gt;=Parameters!$D$41,1,"")),"")),0) +
   IF(Parameters!$D$33,AVERAGE(IF(ISNUMBER(R222:W222),R222:W222)),0) +
   IF(Parameters!$D$34,IF(OR(IF(ISNUMBER(R222:W222),R222:W222)=0),0,GEOMEAN(IF(ISNUMBER(R222:W222),R222:W222))),0)</f>
        <v>1.5</v>
      </c>
      <c r="H222" s="23">
        <f t="shared" ca="1" si="18"/>
        <v>1.5</v>
      </c>
      <c r="I222" s="116" t="str">
        <f t="shared" si="19"/>
        <v/>
      </c>
      <c r="J222" s="22" cm="1">
        <f t="array" aca="1" ref="J222" ca="1">IF(Parameters!$D$31, SUM(IF(ISNUMBER(Y222:AD222),(IF(Y222:AD222&gt;=Parameters!$D$41,1,"")),""))+0.5*(SUM(IF(ISNUMBER(Y222:AD222),(IF(Y222:AD222&gt;=Parameters!$D$42,1,"")),""))-SUM(IF(ISNUMBER(Y222:AD222),(IF(Y222:AD222&gt;=Parameters!$D$41,1,"")),""))),0) +
   IF(Parameters!$D$32,SUM(IF(ISNUMBER(Y222:AD222),(IF(Y222:AD222&gt;=Parameters!$D$41,1,"")),"")),0) +
   IF(Parameters!$D$33,AVERAGE(IF(ISNUMBER(Y222:AD222),Y222:AD222)),0) +
   IF(Parameters!$D$34,IF(OR(IF(ISNUMBER(Y222:AD222),Y222:AD222)=0),0,GEOMEAN(IF(ISNUMBER(Y222:AD222),Y222:AD222))),0)</f>
        <v>3</v>
      </c>
      <c r="K222" s="23">
        <f t="shared" ca="1" si="20"/>
        <v>3</v>
      </c>
      <c r="L222" s="116" t="str">
        <f t="shared" si="21"/>
        <v/>
      </c>
      <c r="M222" s="21" cm="1">
        <f t="array" aca="1" ref="M222" ca="1">IF(Parameters!$D$31, SUM(IF(ISNUMBER(AF222:AK222),(IF(AF222:AK222&gt;=Parameters!$D$41,1,"")),""))+0.5*(SUM(IF(ISNUMBER(AF222:AK222),(IF(AF222:AK222&gt;=Parameters!$D$42,1,"")),""))-SUM(IF(ISNUMBER(AF222:AK222),(IF(AF222:AK222&gt;=Parameters!$D$41,1,"")),""))),0) +
   IF(Parameters!$D$32,SUM(IF(ISNUMBER(AF222:AK222),(IF(AF222:AK222&gt;=Parameters!$D$41,1,"")),"")),0) +
   IF(Parameters!$D$33,AVERAGE(IF(ISNUMBER(AF222:AK222),AF222:AK222)),0) +
   IF(Parameters!$D$34,IF(OR(IF(ISNUMBER(AF222:AK222),AF222:AK222)=0),0,GEOMEAN(IF(ISNUMBER(AF222:AK222),AF222:AK222))),0)</f>
        <v>2</v>
      </c>
      <c r="N222" s="23">
        <f t="shared" ca="1" si="22"/>
        <v>2</v>
      </c>
      <c r="O222" s="116" t="str">
        <f t="shared" si="23"/>
        <v>!</v>
      </c>
      <c r="P222" s="24"/>
      <c r="Q222" s="49"/>
      <c r="R222" s="25">
        <f ca="1">IFERROR(INDEX(Health!$G$8:$G$225,MATCH($C222,_xlfn.ANCHORARRAY(Health!$C$8),0)),NA())</f>
        <v>0</v>
      </c>
      <c r="S222" s="25">
        <f ca="1">IFERROR(INDEX(Food!$G$8:$G$225,MATCH($C222,_xlfn.ANCHORARRAY(Food!$C$8),0)),NA())</f>
        <v>0</v>
      </c>
      <c r="T222" s="25">
        <f ca="1">IFERROR(INDEX(Macro!$G$8:$G$225,MATCH($C222,_xlfn.ANCHORARRAY(Macro!$C$8),0)),NA())</f>
        <v>10</v>
      </c>
      <c r="U222" s="25">
        <f ca="1">IFERROR(INDEX(Socioeconomic!$G$8:$G$225,MATCH($C222,_xlfn.ANCHORARRAY(Socioeconomic!$C$8),0)),NA())</f>
        <v>0</v>
      </c>
      <c r="V222" s="25">
        <f ca="1">IFERROR(INDEX('Natural Hazard'!$G$8:$G$225,MATCH($C222,_xlfn.ANCHORARRAY('Natural Hazard'!$C$8),0)),NA())</f>
        <v>6.7082039324993685</v>
      </c>
      <c r="W222" s="25">
        <f ca="1">IFERROR(INDEX(Conflict!$G$8:$G$225,MATCH($C222,_xlfn.ANCHORARRAY(Conflict!$C$8),0)),NA())</f>
        <v>4.006521408194387</v>
      </c>
      <c r="X222" s="50"/>
      <c r="Y222" s="25">
        <f ca="1">IFERROR(INDEX(Health!$H$8:$H$225,MATCH($C222,_xlfn.ANCHORARRAY(Health!$C$8),0)),NA())</f>
        <v>8.4489795918367303</v>
      </c>
      <c r="Z222" s="25">
        <f ca="1">IFERROR(INDEX(Food!$H$8:$H$225,MATCH($C222,_xlfn.ANCHORARRAY(Food!$C$8),0)),NA())</f>
        <v>10</v>
      </c>
      <c r="AA222" s="25">
        <f ca="1">IFERROR(INDEX(Macro!$H$8:$H$225,MATCH($C222,_xlfn.ANCHORARRAY(Macro!$C$8),0)),NA())</f>
        <v>10</v>
      </c>
      <c r="AB222" s="25">
        <f ca="1">IFERROR(INDEX(Socioeconomic!$H$8:$H$225,MATCH($C222,_xlfn.ANCHORARRAY(Socioeconomic!$C$8),0)),NA())</f>
        <v>9</v>
      </c>
      <c r="AC222" s="25">
        <f ca="1">IFERROR(INDEX('Natural Hazard'!$H$8:$H$225,MATCH($C222,_xlfn.ANCHORARRAY('Natural Hazard'!$C$8),0)),NA())</f>
        <v>4.5</v>
      </c>
      <c r="AD222" s="25">
        <f ca="1">IFERROR(INDEX(Conflict!$H$8:$H$225,MATCH($C222,_xlfn.ANCHORARRAY(Conflict!$C$8),0)),NA())</f>
        <v>4.41435879343799</v>
      </c>
      <c r="AE222" s="50"/>
      <c r="AF222" s="25">
        <f ca="1">IFERROR(INDEX(Health!$I$8:$I$225,MATCH($C222,_xlfn.ANCHORARRAY(Health!$C$8),0)),NA())</f>
        <v>0</v>
      </c>
      <c r="AG222" s="25" t="e">
        <f ca="1">IFERROR(INDEX(Food!$I$8:$I$225,MATCH($C222,_xlfn.ANCHORARRAY(Food!$C$8),0)),NA())</f>
        <v>#N/A</v>
      </c>
      <c r="AH222" s="25">
        <f ca="1">IFERROR(INDEX(Macro!$I$8:$I$225,MATCH($C222,_xlfn.ANCHORARRAY(Macro!$C$8),0)),NA())</f>
        <v>10</v>
      </c>
      <c r="AI222" s="25">
        <f ca="1">IFERROR(INDEX(Socioeconomic!$I$8:$I$225,MATCH($C222,_xlfn.ANCHORARRAY(Socioeconomic!$C$8),0)),NA())</f>
        <v>0</v>
      </c>
      <c r="AJ222" s="25">
        <f ca="1">IFERROR(INDEX('Natural Hazard'!$I$8:$I$225,MATCH($C222,_xlfn.ANCHORARRAY('Natural Hazard'!$C$8),0)),NA())</f>
        <v>10</v>
      </c>
      <c r="AK222" s="25">
        <f ca="1">IFERROR(INDEX(Conflict!$I$8:$I$225,MATCH($C222,_xlfn.ANCHORARRAY(Conflict!$C$8),0)),NA())</f>
        <v>3.63636363636363</v>
      </c>
      <c r="AL222" s="49"/>
      <c r="AM222" s="25">
        <f>IFERROR(INDEX('Data Reliability'!$G$6:$G$409,MATCH($C222,'Data Reliability'!$E$6:$E$409,0)),NA())</f>
        <v>0</v>
      </c>
      <c r="AN222" s="25">
        <f>IFERROR(INDEX('Data Reliability'!$H$6:$H$409,MATCH($C222,'Data Reliability'!$E$6:$E$409,0)),NA())</f>
        <v>0.50833333333333297</v>
      </c>
    </row>
    <row r="223" spans="2:40" x14ac:dyDescent="0.2">
      <c r="B223" s="28" t="s">
        <v>361</v>
      </c>
      <c r="C223" s="28" t="s">
        <v>362</v>
      </c>
      <c r="D223" s="28" t="s">
        <v>432</v>
      </c>
      <c r="E223" s="28" t="s">
        <v>535</v>
      </c>
      <c r="G223" s="22" cm="1">
        <f t="array" aca="1" ref="G223" ca="1">IF(Parameters!$D$31, SUM(IF(ISNUMBER(R223:W223),(IF(R223:W223&gt;=Parameters!$D$37,1,"")),""))+0.5*(SUM(IF(ISNUMBER(R223:W223),(IF(R223:W223&gt;=Parameters!$D$38,1,"")),""))-SUM(IF(ISNUMBER(R223:W223),(IF(R223:W223&gt;=Parameters!$D$37,1,"")),""))),0) +
   IF(Parameters!$D$32,SUM(IF(ISNUMBER(R223:W223),(IF(R223:W223&gt;=Parameters!$D$41,1,"")),"")),0) +
   IF(Parameters!$D$33,AVERAGE(IF(ISNUMBER(R223:W223),R223:W223)),0) +
   IF(Parameters!$D$34,IF(OR(IF(ISNUMBER(R223:W223),R223:W223)=0),0,GEOMEAN(IF(ISNUMBER(R223:W223),R223:W223))),0)</f>
        <v>3</v>
      </c>
      <c r="H223" s="23">
        <f t="shared" ca="1" si="18"/>
        <v>3</v>
      </c>
      <c r="I223" s="116" t="str">
        <f t="shared" si="19"/>
        <v/>
      </c>
      <c r="J223" s="22" cm="1">
        <f t="array" aca="1" ref="J223" ca="1">IF(Parameters!$D$31, SUM(IF(ISNUMBER(Y223:AD223),(IF(Y223:AD223&gt;=Parameters!$D$41,1,"")),""))+0.5*(SUM(IF(ISNUMBER(Y223:AD223),(IF(Y223:AD223&gt;=Parameters!$D$42,1,"")),""))-SUM(IF(ISNUMBER(Y223:AD223),(IF(Y223:AD223&gt;=Parameters!$D$41,1,"")),""))),0) +
   IF(Parameters!$D$32,SUM(IF(ISNUMBER(Y223:AD223),(IF(Y223:AD223&gt;=Parameters!$D$41,1,"")),"")),0) +
   IF(Parameters!$D$33,AVERAGE(IF(ISNUMBER(Y223:AD223),Y223:AD223)),0) +
   IF(Parameters!$D$34,IF(OR(IF(ISNUMBER(Y223:AD223),Y223:AD223)=0),0,GEOMEAN(IF(ISNUMBER(Y223:AD223),Y223:AD223))),0)</f>
        <v>3</v>
      </c>
      <c r="K223" s="23">
        <f t="shared" ca="1" si="20"/>
        <v>3</v>
      </c>
      <c r="L223" s="116" t="str">
        <f t="shared" si="21"/>
        <v/>
      </c>
      <c r="M223" s="21" cm="1">
        <f t="array" aca="1" ref="M223" ca="1">IF(Parameters!$D$31, SUM(IF(ISNUMBER(AF223:AK223),(IF(AF223:AK223&gt;=Parameters!$D$41,1,"")),""))+0.5*(SUM(IF(ISNUMBER(AF223:AK223),(IF(AF223:AK223&gt;=Parameters!$D$42,1,"")),""))-SUM(IF(ISNUMBER(AF223:AK223),(IF(AF223:AK223&gt;=Parameters!$D$41,1,"")),""))),0) +
   IF(Parameters!$D$32,SUM(IF(ISNUMBER(AF223:AK223),(IF(AF223:AK223&gt;=Parameters!$D$41,1,"")),"")),0) +
   IF(Parameters!$D$33,AVERAGE(IF(ISNUMBER(AF223:AK223),AF223:AK223)),0) +
   IF(Parameters!$D$34,IF(OR(IF(ISNUMBER(AF223:AK223),AF223:AK223)=0),0,GEOMEAN(IF(ISNUMBER(AF223:AK223),AF223:AK223))),0)</f>
        <v>2.5</v>
      </c>
      <c r="N223" s="23">
        <f t="shared" ca="1" si="22"/>
        <v>2.5</v>
      </c>
      <c r="O223" s="116" t="str">
        <f t="shared" si="23"/>
        <v>!</v>
      </c>
      <c r="P223" s="24"/>
      <c r="Q223" s="49"/>
      <c r="R223" s="25">
        <f ca="1">IFERROR(INDEX(Health!$G$8:$G$225,MATCH($C223,_xlfn.ANCHORARRAY(Health!$C$8),0)),NA())</f>
        <v>8.2029646919640768</v>
      </c>
      <c r="S223" s="25">
        <f ca="1">IFERROR(INDEX(Food!$G$8:$G$225,MATCH($C223,_xlfn.ANCHORARRAY(Food!$C$8),0)),NA())</f>
        <v>0</v>
      </c>
      <c r="T223" s="25">
        <f ca="1">IFERROR(INDEX(Macro!$G$8:$G$225,MATCH($C223,_xlfn.ANCHORARRAY(Macro!$C$8),0)),NA())</f>
        <v>9.1530752217168772</v>
      </c>
      <c r="U223" s="25">
        <f ca="1">IFERROR(INDEX(Socioeconomic!$G$8:$G$225,MATCH($C223,_xlfn.ANCHORARRAY(Socioeconomic!$C$8),0)),NA())</f>
        <v>0</v>
      </c>
      <c r="V223" s="25">
        <f ca="1">IFERROR(INDEX('Natural Hazard'!$G$8:$G$225,MATCH($C223,_xlfn.ANCHORARRAY('Natural Hazard'!$C$8),0)),NA())</f>
        <v>8.0622577482985491</v>
      </c>
      <c r="W223" s="25">
        <f ca="1">IFERROR(INDEX(Conflict!$G$8:$G$225,MATCH($C223,_xlfn.ANCHORARRAY(Conflict!$C$8),0)),NA())</f>
        <v>0</v>
      </c>
      <c r="X223" s="50"/>
      <c r="Y223" s="25">
        <f ca="1">IFERROR(INDEX(Health!$H$8:$H$225,MATCH($C223,_xlfn.ANCHORARRAY(Health!$C$8),0)),NA())</f>
        <v>6.72886297376093</v>
      </c>
      <c r="Z223" s="25">
        <f ca="1">IFERROR(INDEX(Food!$H$8:$H$225,MATCH($C223,_xlfn.ANCHORARRAY(Food!$C$8),0)),NA())</f>
        <v>10</v>
      </c>
      <c r="AA223" s="25">
        <f ca="1">IFERROR(INDEX(Macro!$H$8:$H$225,MATCH($C223,_xlfn.ANCHORARRAY(Macro!$C$8),0)),NA())</f>
        <v>9.99201915403032</v>
      </c>
      <c r="AB223" s="25">
        <f ca="1">IFERROR(INDEX(Socioeconomic!$H$8:$H$225,MATCH($C223,_xlfn.ANCHORARRAY(Socioeconomic!$C$8),0)),NA())</f>
        <v>8.1428571428571406</v>
      </c>
      <c r="AC223" s="25">
        <f ca="1">IFERROR(INDEX('Natural Hazard'!$H$8:$H$225,MATCH($C223,_xlfn.ANCHORARRAY('Natural Hazard'!$C$8),0)),NA())</f>
        <v>6.5</v>
      </c>
      <c r="AD223" s="25">
        <f ca="1">IFERROR(INDEX(Conflict!$H$8:$H$225,MATCH($C223,_xlfn.ANCHORARRAY(Conflict!$C$8),0)),NA())</f>
        <v>10</v>
      </c>
      <c r="AE223" s="50"/>
      <c r="AF223" s="25">
        <f ca="1">IFERROR(INDEX(Health!$I$8:$I$225,MATCH($C223,_xlfn.ANCHORARRAY(Health!$C$8),0)),NA())</f>
        <v>10</v>
      </c>
      <c r="AG223" s="25" t="e">
        <f ca="1">IFERROR(INDEX(Food!$I$8:$I$225,MATCH($C223,_xlfn.ANCHORARRAY(Food!$C$8),0)),NA())</f>
        <v>#N/A</v>
      </c>
      <c r="AH223" s="25">
        <f ca="1">IFERROR(INDEX(Macro!$I$8:$I$225,MATCH($C223,_xlfn.ANCHORARRAY(Macro!$C$8),0)),NA())</f>
        <v>8.3845701977677791</v>
      </c>
      <c r="AI223" s="25">
        <f ca="1">IFERROR(INDEX(Socioeconomic!$I$8:$I$225,MATCH($C223,_xlfn.ANCHORARRAY(Socioeconomic!$C$8),0)),NA())</f>
        <v>0</v>
      </c>
      <c r="AJ223" s="25">
        <f ca="1">IFERROR(INDEX('Natural Hazard'!$I$8:$I$225,MATCH($C223,_xlfn.ANCHORARRAY('Natural Hazard'!$C$8),0)),NA())</f>
        <v>10</v>
      </c>
      <c r="AK223" s="25">
        <f ca="1">IFERROR(INDEX(Conflict!$I$8:$I$225,MATCH($C223,_xlfn.ANCHORARRAY(Conflict!$C$8),0)),NA())</f>
        <v>0</v>
      </c>
      <c r="AL223" s="49"/>
      <c r="AM223" s="25">
        <f>IFERROR(INDEX('Data Reliability'!$G$6:$G$409,MATCH($C223,'Data Reliability'!$E$6:$E$409,0)),NA())</f>
        <v>0.16666666666666699</v>
      </c>
      <c r="AN223" s="25">
        <f>IFERROR(INDEX('Data Reliability'!$H$6:$H$409,MATCH($C223,'Data Reliability'!$E$6:$E$409,0)),NA())</f>
        <v>0.47499999999999998</v>
      </c>
    </row>
  </sheetData>
  <autoFilter ref="B5:AN223" xr:uid="{B83457C9-F7DA-6C4E-90F1-5D497C3EFA8E}">
    <sortState xmlns:xlrd2="http://schemas.microsoft.com/office/spreadsheetml/2017/richdata2" ref="B6:AN223">
      <sortCondition ref="C5:C223"/>
    </sortState>
  </autoFilter>
  <mergeCells count="12">
    <mergeCell ref="R3:W3"/>
    <mergeCell ref="Y3:AD3"/>
    <mergeCell ref="AF3:AK3"/>
    <mergeCell ref="M4:O4"/>
    <mergeCell ref="G4:I4"/>
    <mergeCell ref="J4:L4"/>
    <mergeCell ref="G3:O3"/>
    <mergeCell ref="G2:O2"/>
    <mergeCell ref="R2:W2"/>
    <mergeCell ref="Y2:AD2"/>
    <mergeCell ref="AF2:AK2"/>
    <mergeCell ref="AM2:AN2"/>
  </mergeCells>
  <conditionalFormatting sqref="G6:G223">
    <cfRule type="dataBar" priority="13">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J6:J223">
    <cfRule type="dataBar" priority="25">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M6:M223">
    <cfRule type="dataBar" priority="14">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R6:W223">
    <cfRule type="cellIs" dxfId="304" priority="12" stopIfTrue="1" operator="greaterThan">
      <formula>0</formula>
    </cfRule>
    <cfRule type="expression" dxfId="301" priority="1" stopIfTrue="1">
      <formula>R6=""</formula>
    </cfRule>
  </conditionalFormatting>
  <conditionalFormatting sqref="Y6:AD223">
    <cfRule type="expression" dxfId="300" priority="30">
      <formula>Y6=""</formula>
    </cfRule>
    <cfRule type="cellIs" dxfId="299" priority="31" operator="between">
      <formula>0</formula>
      <formula>6.999</formula>
    </cfRule>
    <cfRule type="cellIs" dxfId="298" priority="32" operator="between">
      <formula>7</formula>
      <formula>9.99</formula>
    </cfRule>
    <cfRule type="expression" dxfId="297" priority="33">
      <formula>Y6=10</formula>
    </cfRule>
  </conditionalFormatting>
  <conditionalFormatting sqref="AE6:AE223">
    <cfRule type="colorScale" priority="34">
      <colorScale>
        <cfvo type="min"/>
        <cfvo type="max"/>
        <color rgb="FFF8696B"/>
        <color rgb="FFFCFCFF"/>
      </colorScale>
    </cfRule>
  </conditionalFormatting>
  <conditionalFormatting sqref="AF6:AK223">
    <cfRule type="expression" dxfId="296" priority="16" stopIfTrue="1">
      <formula>AF6=""</formula>
    </cfRule>
    <cfRule type="expression" dxfId="295" priority="24">
      <formula>AF6=10</formula>
    </cfRule>
    <cfRule type="cellIs" dxfId="294" priority="23" stopIfTrue="1" operator="between">
      <formula>7</formula>
      <formula>9.99</formula>
    </cfRule>
    <cfRule type="cellIs" dxfId="293" priority="22" stopIfTrue="1" operator="between">
      <formula>0</formula>
      <formula>6.999</formula>
    </cfRule>
  </conditionalFormatting>
  <conditionalFormatting sqref="AM6:AN223">
    <cfRule type="cellIs" dxfId="292" priority="29" operator="between">
      <formula>0.666666666666667</formula>
      <formula>1</formula>
    </cfRule>
    <cfRule type="cellIs" dxfId="291" priority="28" operator="between">
      <formula>0.333333333333333</formula>
      <formula>0.665</formula>
    </cfRule>
    <cfRule type="cellIs" dxfId="290" priority="27" operator="between">
      <formula>0</formula>
      <formula>0.332</formula>
    </cfRule>
    <cfRule type="expression" dxfId="289" priority="26">
      <formula>AM6=""</formula>
    </cfRule>
  </conditionalFormatting>
  <conditionalFormatting sqref="AZ6:AZ215">
    <cfRule type="expression" dxfId="288" priority="571">
      <formula>MOD(ROW(),2)=0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G6:G223</xm:sqref>
        </x14:conditionalFormatting>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J6:J223</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M6:M223</xm:sqref>
        </x14:conditionalFormatting>
        <x14:conditionalFormatting xmlns:xm="http://schemas.microsoft.com/office/excel/2006/main">
          <x14:cfRule type="cellIs" priority="11" stopIfTrue="1" operator="greaterThanOrEqual" id="{899B87BF-B149-CD4B-90DF-8D942DCC3A97}">
            <xm:f>Parameters!$D$38</xm:f>
            <x14:dxf>
              <font>
                <sz val="12"/>
                <color theme="1"/>
                <name val="Arial (Body)"/>
              </font>
              <fill>
                <patternFill patternType="solid">
                  <bgColor rgb="FFEE9F8F"/>
                </patternFill>
              </fill>
            </x14:dxf>
          </x14:cfRule>
          <x14:cfRule type="cellIs" priority="10" stopIfTrue="1" operator="greaterThanOrEqual" id="{D3214AC0-5C6E-3B45-9203-A71F207865AE}">
            <xm:f>Parameters!$D$37</xm:f>
            <x14:dxf>
              <font>
                <sz val="12"/>
                <color rgb="FF9C0006"/>
                <name val="Arial"/>
              </font>
              <fill>
                <patternFill patternType="solid">
                  <bgColor rgb="FFE3593A"/>
                </patternFill>
              </fill>
            </x14:dxf>
          </x14:cfRule>
          <xm:sqref>R6:W223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33"/>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14062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4.140625" style="86" bestFit="1" customWidth="1"/>
    <col min="14" max="14" width="13.42578125" style="86" bestFit="1" customWidth="1"/>
    <col min="15" max="15" width="12.140625" style="86" bestFit="1" customWidth="1"/>
    <col min="16" max="16" width="13.140625" style="86" bestFit="1" customWidth="1"/>
    <col min="17" max="17" width="80.5703125" style="86" bestFit="1" customWidth="1"/>
    <col min="18" max="18" width="80.5703125" style="86" customWidth="1"/>
    <col min="19" max="19" width="9.140625" style="86" bestFit="1" customWidth="1"/>
    <col min="20" max="20" width="13.140625" style="86" bestFit="1" customWidth="1"/>
    <col min="21" max="21" width="20.28515625" style="86" bestFit="1" customWidth="1"/>
    <col min="22" max="22" width="80.5703125" style="86" bestFit="1" customWidth="1"/>
    <col min="23" max="23" width="13" style="86" bestFit="1" customWidth="1"/>
    <col min="24" max="24" width="80.5703125" style="86" bestFit="1" customWidth="1"/>
    <col min="25" max="25" width="24.7109375" style="86" bestFit="1" customWidth="1"/>
    <col min="26" max="26" width="25.42578125" style="86" bestFit="1" customWidth="1"/>
    <col min="27" max="27" width="14" style="86" bestFit="1" customWidth="1"/>
    <col min="28" max="28" width="29.140625" style="86" bestFit="1" customWidth="1"/>
    <col min="29" max="29" width="29.85546875" style="86" bestFit="1" customWidth="1"/>
    <col min="30" max="30" width="80.5703125" style="86" customWidth="1"/>
    <col min="31" max="31" width="28.85546875" style="86" bestFit="1" customWidth="1"/>
    <col min="32" max="32" width="80.5703125" style="86" bestFit="1" customWidth="1"/>
    <col min="33" max="33" width="24.7109375" style="86" bestFit="1" customWidth="1"/>
    <col min="34" max="34" width="20" style="86" bestFit="1" customWidth="1"/>
    <col min="35" max="35" width="15.5703125" style="86" bestFit="1" customWidth="1"/>
    <col min="36" max="36" width="14.28515625" style="86" bestFit="1" customWidth="1"/>
    <col min="37" max="16384" width="8.7109375" style="35"/>
  </cols>
  <sheetData>
    <row r="1" spans="1:37" x14ac:dyDescent="0.2">
      <c r="A1" s="174"/>
      <c r="B1" s="174"/>
      <c r="C1" s="174"/>
      <c r="D1" s="174"/>
      <c r="E1" s="174"/>
      <c r="F1" s="85"/>
      <c r="G1" s="175"/>
      <c r="H1" s="175"/>
      <c r="I1" s="175"/>
      <c r="L1" s="91"/>
      <c r="N1" s="87"/>
      <c r="O1" s="87"/>
      <c r="P1" s="87"/>
      <c r="Q1" s="87"/>
      <c r="R1" s="87"/>
      <c r="S1" s="87"/>
      <c r="T1" s="87"/>
      <c r="U1" s="87"/>
      <c r="V1" s="87"/>
      <c r="W1" s="87"/>
      <c r="X1" s="87"/>
      <c r="Y1" s="87"/>
      <c r="Z1" s="87"/>
      <c r="AA1" s="87"/>
      <c r="AB1" s="87"/>
      <c r="AC1" s="87"/>
      <c r="AD1" s="87"/>
      <c r="AE1" s="87"/>
      <c r="AF1" s="87"/>
      <c r="AG1" s="87"/>
      <c r="AH1" s="87"/>
      <c r="AI1" s="87"/>
      <c r="AJ1" s="87"/>
      <c r="AK1" s="89"/>
    </row>
    <row r="2" spans="1:37" x14ac:dyDescent="0.2">
      <c r="A2" s="172"/>
      <c r="B2" s="148" t="s">
        <v>419</v>
      </c>
      <c r="C2" s="172"/>
      <c r="D2" s="172"/>
      <c r="E2" s="172"/>
      <c r="F2" s="89"/>
      <c r="G2" s="87"/>
      <c r="H2" s="87"/>
      <c r="I2" s="87"/>
      <c r="L2" s="91"/>
      <c r="M2" s="177" t="str">
        <f>IF(SUM(M4:M5)&gt;0,"Norm. Values",IF(ISTEXT(M7),"Raw Values",""))</f>
        <v>Norm. Values</v>
      </c>
      <c r="N2" s="177" t="str">
        <f t="shared" ref="N2:Z2" si="0">IF(SUM(N4:N5)&gt;0,"Norm. Values",IF(ISTEXT(N7),"Raw Values",""))</f>
        <v>Norm. Values</v>
      </c>
      <c r="O2" s="177" t="str">
        <f t="shared" si="0"/>
        <v>Norm. Values</v>
      </c>
      <c r="P2" s="177" t="str">
        <f t="shared" si="0"/>
        <v>Raw Values</v>
      </c>
      <c r="Q2" s="177" t="str">
        <f t="shared" si="0"/>
        <v>Raw Values</v>
      </c>
      <c r="R2" s="177" t="str">
        <f t="shared" si="0"/>
        <v>Raw Values</v>
      </c>
      <c r="S2" s="177" t="str">
        <f t="shared" si="0"/>
        <v/>
      </c>
      <c r="T2" s="177" t="str">
        <f t="shared" si="0"/>
        <v/>
      </c>
      <c r="U2" s="177"/>
      <c r="V2" s="177"/>
      <c r="W2" s="177" t="str">
        <f t="shared" si="0"/>
        <v/>
      </c>
      <c r="X2" s="177" t="str">
        <f t="shared" si="0"/>
        <v/>
      </c>
      <c r="Y2" s="177" t="str">
        <f t="shared" si="0"/>
        <v/>
      </c>
      <c r="Z2" s="177" t="str">
        <f t="shared" si="0"/>
        <v/>
      </c>
      <c r="AA2" s="177" t="str">
        <f t="shared" ref="AA2:AF2" si="1">IF(SUM(AA4:AA5)&gt;0,"Norm. Values",IF(ISTEXT(AA7),"Raw Values",""))</f>
        <v/>
      </c>
      <c r="AB2" s="177" t="str">
        <f t="shared" si="1"/>
        <v/>
      </c>
      <c r="AC2" s="177"/>
      <c r="AD2" s="177"/>
      <c r="AE2" s="177" t="str">
        <f t="shared" si="1"/>
        <v/>
      </c>
      <c r="AF2" s="177" t="str">
        <f t="shared" si="1"/>
        <v/>
      </c>
      <c r="AG2" s="173"/>
      <c r="AH2" s="173"/>
      <c r="AI2" s="173"/>
      <c r="AJ2" s="123"/>
      <c r="AK2" s="123"/>
    </row>
    <row r="3" spans="1:37" x14ac:dyDescent="0.2">
      <c r="A3" s="172"/>
      <c r="B3" s="148"/>
      <c r="C3" s="172"/>
      <c r="D3" s="172"/>
      <c r="E3" s="172"/>
      <c r="F3" s="89"/>
      <c r="G3" s="87"/>
      <c r="H3" s="87"/>
      <c r="I3" s="87"/>
      <c r="L3" s="91"/>
      <c r="M3" s="178" t="str">
        <f>IF(M4=1,"Underlying",IF(M5=1,"Emerging",""))</f>
        <v>Underlying</v>
      </c>
      <c r="N3" s="178" t="str">
        <f t="shared" ref="N3:W3" si="2">IF(N4=1,"Underlying",IF(N5=1,"Emerging",""))</f>
        <v>Emerging</v>
      </c>
      <c r="O3" s="178" t="str">
        <f t="shared" si="2"/>
        <v>Emerging</v>
      </c>
      <c r="P3" s="178" t="str">
        <f t="shared" si="2"/>
        <v/>
      </c>
      <c r="Q3" s="178" t="str">
        <f t="shared" si="2"/>
        <v/>
      </c>
      <c r="R3" s="178" t="str">
        <f t="shared" si="2"/>
        <v/>
      </c>
      <c r="S3" s="178" t="str">
        <f t="shared" si="2"/>
        <v/>
      </c>
      <c r="T3" s="178" t="str">
        <f t="shared" si="2"/>
        <v/>
      </c>
      <c r="U3" s="178"/>
      <c r="V3" s="178"/>
      <c r="W3" s="178" t="str">
        <f t="shared" si="2"/>
        <v/>
      </c>
      <c r="X3" s="178" t="str">
        <f>IF(X4=1,"Underlying",IF(X5=1,"Emerging",""))</f>
        <v/>
      </c>
      <c r="Y3" s="178" t="str">
        <f t="shared" ref="Y3:Z3" si="3">IF(Y4=1,"Underlying",IF(Y5=1,"Emerging",""))</f>
        <v/>
      </c>
      <c r="Z3" s="178" t="str">
        <f t="shared" si="3"/>
        <v/>
      </c>
      <c r="AA3" s="178" t="str">
        <f t="shared" ref="AA3:AD3" si="4">IF(AA4=1,"Underlying",IF(AA5=1,"Emerging",""))</f>
        <v/>
      </c>
      <c r="AB3" s="178" t="str">
        <f t="shared" si="4"/>
        <v/>
      </c>
      <c r="AC3" s="178" t="str">
        <f t="shared" si="4"/>
        <v/>
      </c>
      <c r="AD3" s="178" t="str">
        <f t="shared" si="4"/>
        <v/>
      </c>
      <c r="AE3" s="179"/>
      <c r="AF3" s="179"/>
      <c r="AG3" s="173"/>
      <c r="AH3" s="173"/>
      <c r="AI3" s="173"/>
      <c r="AJ3" s="123"/>
      <c r="AK3" s="123"/>
    </row>
    <row r="4" spans="1:37" hidden="1" x14ac:dyDescent="0.2">
      <c r="A4" s="172"/>
      <c r="B4" s="148"/>
      <c r="C4" s="172"/>
      <c r="D4" s="172"/>
      <c r="E4" s="172"/>
      <c r="F4" s="89"/>
      <c r="G4" s="87"/>
      <c r="H4" s="87"/>
      <c r="I4" s="103" t="s">
        <v>412</v>
      </c>
      <c r="L4" s="91"/>
      <c r="M4" s="180">
        <f>IFERROR(INDEX('Data Dictionary'!$I$8:$I$39,MATCH(M7,'Data Dictionary'!$K$8:$K$39,0)),"")</f>
        <v>1</v>
      </c>
      <c r="N4" s="180">
        <f>IFERROR(INDEX('Data Dictionary'!$I$8:$I$39,MATCH(N7,'Data Dictionary'!$K$8:$K$39,0)),"")</f>
        <v>0</v>
      </c>
      <c r="O4" s="180">
        <f>IFERROR(INDEX('Data Dictionary'!$I$8:$I$39,MATCH(O7,'Data Dictionary'!$K$8:$K$39,0)),"")</f>
        <v>0</v>
      </c>
      <c r="P4" s="180" t="str">
        <f>IFERROR(INDEX('Data Dictionary'!$I$8:$I$39,MATCH(P7,'Data Dictionary'!$K$8:$K$39,0)),"")</f>
        <v/>
      </c>
      <c r="Q4" s="180" t="str">
        <f>IFERROR(INDEX('Data Dictionary'!$I$8:$I$39,MATCH(Q7,'Data Dictionary'!$K$8:$K$39,0)),"")</f>
        <v/>
      </c>
      <c r="R4" s="180" t="str">
        <f>IFERROR(INDEX('Data Dictionary'!$I$8:$I$39,MATCH(R7,'Data Dictionary'!$K$8:$K$39,0)),"")</f>
        <v/>
      </c>
      <c r="S4" s="180" t="str">
        <f>IFERROR(INDEX('Data Dictionary'!$I$8:$I$39,MATCH(S7,'Data Dictionary'!$K$8:$K$39,0)),"")</f>
        <v/>
      </c>
      <c r="T4" s="180"/>
      <c r="U4" s="180"/>
      <c r="V4" s="180"/>
      <c r="W4" s="180"/>
      <c r="X4" s="180"/>
      <c r="Y4" s="180"/>
      <c r="Z4" s="180"/>
      <c r="AA4" s="201"/>
      <c r="AB4" s="176"/>
      <c r="AC4" s="176"/>
      <c r="AD4" s="176"/>
      <c r="AE4" s="176"/>
      <c r="AF4" s="176"/>
      <c r="AG4" s="173"/>
      <c r="AH4" s="173"/>
      <c r="AI4" s="173"/>
      <c r="AJ4" s="123"/>
      <c r="AK4" s="123"/>
    </row>
    <row r="5" spans="1:37" hidden="1" x14ac:dyDescent="0.2">
      <c r="A5" s="88"/>
      <c r="B5" s="104"/>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t="str">
        <f>IFERROR(INDEX('Data Dictionary'!$J$8:$J$39,MATCH(P7,'Data Dictionary'!$K$8:$K$39,0)),"")</f>
        <v/>
      </c>
      <c r="Q5" s="181" t="str">
        <f>IFERROR(INDEX('Data Dictionary'!$J$8:$J$39,MATCH(Q7,'Data Dictionary'!$K$8:$K$39,0)),"")</f>
        <v/>
      </c>
      <c r="R5" s="181" t="str">
        <f>IFERROR(INDEX('Data Dictionary'!$J$8:$J$39,MATCH(R7,'Data Dictionary'!$K$8:$K$39,0)),"")</f>
        <v/>
      </c>
      <c r="S5" s="181" t="str">
        <f>IFERROR(INDEX('Data Dictionary'!$J$8:$J$39,MATCH(S7,'Data Dictionary'!$K$8:$K$39,0)),"")</f>
        <v/>
      </c>
      <c r="T5" s="181"/>
      <c r="U5" s="181"/>
      <c r="V5" s="181"/>
      <c r="W5" s="181"/>
      <c r="X5" s="181"/>
      <c r="Y5" s="181"/>
      <c r="Z5" s="181"/>
      <c r="AA5" s="202"/>
      <c r="AB5" s="92"/>
      <c r="AC5" s="92"/>
      <c r="AD5" s="92"/>
      <c r="AE5" s="92"/>
      <c r="AF5" s="92"/>
      <c r="AG5" s="92"/>
      <c r="AH5" s="92"/>
      <c r="AI5" s="92"/>
      <c r="AJ5" s="92"/>
      <c r="AK5" s="89"/>
    </row>
    <row r="6" spans="1:37" ht="43" x14ac:dyDescent="0.2">
      <c r="A6" s="182"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Global Health Security Index</v>
      </c>
      <c r="N6" s="246" t="str">
        <f>IFERROR(INDEX('Data Dictionary'!$E$8:$E$39,MATCH(N7,'Data Dictionary'!$K$8:$K$39,0)),IFERROR(CONCATENATE(INDEX('Data Dictionary'!$E$8:$E$39,MATCH(LEFT(N7, SEARCH("_raw",N7,1)-1),'Data Dictionary'!$L$8:$L$39,0))," (Raw)"),""))</f>
        <v>WHO Disease Outbreak News</v>
      </c>
      <c r="O6" s="246" t="str">
        <f>IFERROR(INDEX('Data Dictionary'!$E$8:$E$39,MATCH(O7,'Data Dictionary'!$K$8:$K$39,0)),IFERROR(CONCATENATE(INDEX('Data Dictionary'!$E$8:$E$39,MATCH(LEFT(O7, SEARCH("_raw",O7,1)-1),'Data Dictionary'!$L$8:$L$39,0))," (Raw)"),""))</f>
        <v>IFRC Epidemics</v>
      </c>
      <c r="P6" s="246" t="str">
        <f>IFERROR(INDEX('Data Dictionary'!$E$8:$E$39,MATCH(P7,'Data Dictionary'!$K$8:$K$39,0)),IFERROR(CONCATENATE(INDEX('Data Dictionary'!$E$8:$E$39,MATCH(LEFT(P7, SEARCH("_raw",P7,1)-1),'Data Dictionary'!$L$8:$L$39,0))," (Raw)"),""))</f>
        <v>Global Health Security Index (Raw)</v>
      </c>
      <c r="Q6" s="246" t="str">
        <f>IFERROR(INDEX('Data Dictionary'!$E$8:$E$39,MATCH(Q7,'Data Dictionary'!$K$8:$K$39,0)),IFERROR(CONCATENATE(INDEX('Data Dictionary'!$E$8:$E$39,MATCH(LEFT(Q7, SEARCH("_raw",Q7,1)-1),'Data Dictionary'!$L$8:$L$39,0))," (Raw)"),""))</f>
        <v>WHO Disease Outbreak News (Raw)</v>
      </c>
      <c r="R6" s="246" t="str">
        <f>IFERROR(INDEX('Data Dictionary'!$E$8:$E$39,MATCH(R7,'Data Dictionary'!$K$8:$K$39,0)),IFERROR(CONCATENATE(INDEX('Data Dictionary'!$E$8:$E$39,MATCH(LEFT(R7, SEARCH("_raw",R7,1)-1),'Data Dictionary'!$L$8:$L$39,0))," (Raw)"),""))</f>
        <v>IFRC Epidemics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204" t="str">
        <f>IFERROR(INDEX('Data Dictionary'!$E$8:$E$39,MATCH(AA7,'Data Dictionary'!$K$8:$K$39,0)),IFERROR(CONCATENATE(INDEX('Data Dictionary'!$E$8:$E$39,MATCH(LEFT(AA7, SEARCH("_raw",AA7,1)-1),'Data Dictionary'!$L$8:$L$39,0))," (Raw)"),""))</f>
        <v/>
      </c>
      <c r="AB6" s="204" t="str">
        <f>IFERROR(INDEX('Data Dictionary'!$E$8:$E$39,MATCH(AB7,'Data Dictionary'!$K$8:$K$39,0)),IFERROR(CONCATENATE(INDEX('Data Dictionary'!$E$8:$E$39,MATCH(LEFT(AB7, SEARCH("_raw",AB7,1)-1),'Data Dictionary'!$L$8:$L$39,0))," (Raw)"),""))</f>
        <v/>
      </c>
      <c r="AC6" s="204"/>
      <c r="AD6" s="204"/>
      <c r="AE6" s="204" t="str">
        <f>IFERROR(INDEX('Data Dictionary'!$E$8:$E$39,MATCH(AE7,'Data Dictionary'!$K$8:$K$39,0)),IFERROR(CONCATENATE(INDEX('Data Dictionary'!$E$8:$E$39,MATCH(LEFT(AE7, SEARCH("_raw",AE7,1)-1),'Data Dictionary'!$L$8:$L$39,0))," (Raw)"),""))</f>
        <v/>
      </c>
      <c r="AF6" s="204" t="str">
        <f>IFERROR(INDEX('Data Dictionary'!$E$8:$E$39,MATCH(AF7,'Data Dictionary'!$K$8:$K$39,0)),IFERROR(CONCATENATE(INDEX('Data Dictionary'!$E$8:$E$39,MATCH(LEFT(AF7, SEARCH("_raw",AF7,1)-1),'Data Dictionary'!$L$8:$L$39,0))," (Raw)"),""))</f>
        <v/>
      </c>
      <c r="AG6" s="187" t="str">
        <f>IFERROR(INDEX('Data Dictionary'!$E$8:$E$39,MATCH(AG7,'Data Dictionary'!$K$8:$K$39,0)),IFERROR(CONCATENATE(INDEX('Data Dictionary'!$E$8:$E$39,MATCH(LEFT(AG7, SEARCH("_raw",AG7,1)-1),'Data Dictionary'!$L$8:$L$39,0))," (Raw)"),""))</f>
        <v/>
      </c>
      <c r="AH6" s="187" t="str">
        <f>IFERROR(INDEX('Data Dictionary'!$E$8:$E$39,MATCH(AH7,'Data Dictionary'!$K$8:$K$39,0)),IFERROR(CONCATENATE(INDEX('Data Dictionary'!$E$8:$E$39,MATCH(LEFT(AH7, SEARCH("_raw",AH7,1)-1),'Data Dictionary'!$L$8:$L$39,0))," (Raw)"),""))</f>
        <v/>
      </c>
      <c r="AI6" s="187" t="str">
        <f>IFERROR(INDEX('Data Dictionary'!$E$8:$E$39,MATCH(AI7,'Data Dictionary'!$K$8:$K$39,0)),IFERROR(CONCATENATE(INDEX('Data Dictionary'!$E$8:$E$39,MATCH(LEFT(AI7, SEARCH("_raw",AI7,1)-1),'Data Dictionary'!$L$8:$L$39,0))," (Raw)"),""))</f>
        <v/>
      </c>
      <c r="AJ6" s="187" t="str">
        <f>IFERROR(INDEX('Data Dictionary'!$E$8:$E$39,MATCH(AJ7,'Data Dictionary'!$K$8:$K$39,0)),IFERROR(CONCATENATE(INDEX('Data Dictionary'!$E$8:$E$39,MATCH(LEFT(AJ7, SEARCH("_raw",AJ7,1)-1),'Data Dictionary'!$L$8:$L$39,0))," (Raw)"),""))</f>
        <v/>
      </c>
      <c r="AK6" s="101"/>
    </row>
    <row r="7" spans="1:37" s="94" customFormat="1" x14ac:dyDescent="0.2">
      <c r="A7" s="188"/>
      <c r="B7" s="188"/>
      <c r="C7" s="188"/>
      <c r="D7" s="218"/>
      <c r="E7" s="218"/>
      <c r="F7" s="102"/>
      <c r="G7" s="189"/>
      <c r="H7" s="189"/>
      <c r="I7" s="189"/>
      <c r="J7" s="243" t="s">
        <v>614</v>
      </c>
      <c r="K7" s="243" t="s">
        <v>615</v>
      </c>
      <c r="L7" s="244" t="s">
        <v>2</v>
      </c>
      <c r="M7" s="247" t="s">
        <v>387</v>
      </c>
      <c r="N7" s="247" t="s">
        <v>524</v>
      </c>
      <c r="O7" s="247" t="s">
        <v>632</v>
      </c>
      <c r="P7" s="247" t="s">
        <v>470</v>
      </c>
      <c r="Q7" s="247" t="s">
        <v>525</v>
      </c>
      <c r="R7" s="247" t="s">
        <v>633</v>
      </c>
      <c r="S7" s="248"/>
      <c r="T7" s="248"/>
      <c r="U7"/>
      <c r="V7"/>
      <c r="W7"/>
      <c r="X7"/>
      <c r="Y7"/>
      <c r="Z7"/>
      <c r="AA7"/>
      <c r="AB7"/>
      <c r="AC7"/>
      <c r="AD7"/>
      <c r="AE7"/>
      <c r="AF7"/>
      <c r="AG7" s="34"/>
      <c r="AH7" s="34"/>
      <c r="AI7" s="34"/>
      <c r="AJ7" s="34"/>
      <c r="AK7" s="102"/>
    </row>
    <row r="8" spans="1:37"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0</v>
      </c>
      <c r="J8" s="242" t="s">
        <v>409</v>
      </c>
      <c r="K8" s="242">
        <v>44887</v>
      </c>
      <c r="L8" s="91" t="s">
        <v>702</v>
      </c>
      <c r="M8" s="192" t="s">
        <v>409</v>
      </c>
      <c r="N8" s="192">
        <v>0</v>
      </c>
      <c r="O8" s="192" t="s">
        <v>409</v>
      </c>
      <c r="P8" s="192" t="s">
        <v>409</v>
      </c>
      <c r="Q8" s="192" t="s">
        <v>409</v>
      </c>
      <c r="R8" s="192" t="s">
        <v>409</v>
      </c>
      <c r="S8"/>
      <c r="T8"/>
      <c r="U8"/>
      <c r="V8"/>
      <c r="W8"/>
      <c r="X8"/>
      <c r="Y8" s="192"/>
      <c r="Z8" s="192"/>
      <c r="AA8"/>
      <c r="AB8"/>
      <c r="AC8"/>
      <c r="AD8"/>
      <c r="AE8"/>
      <c r="AF8"/>
      <c r="AG8" s="34"/>
      <c r="AH8" s="34"/>
      <c r="AI8" s="34"/>
      <c r="AJ8" s="34"/>
      <c r="AK8" s="205"/>
    </row>
    <row r="9" spans="1:37" x14ac:dyDescent="0.2">
      <c r="A9" s="84">
        <v>2</v>
      </c>
      <c r="B9" s="84" t="str">
        <f ca="1"/>
        <v>Afghanistan</v>
      </c>
      <c r="C9" s="84" t="str">
        <f ca="1"/>
        <v>AFG</v>
      </c>
      <c r="D9" s="84" t="str">
        <f ca="1"/>
        <v>SAS           South Asia</v>
      </c>
      <c r="E9" s="84" t="str">
        <f ca="1"/>
        <v>IDA</v>
      </c>
      <c r="F9" s="190" t="str">
        <f t="shared" ref="F9:F72" ca="1" si="5">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7.7784256559766698</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44753</v>
      </c>
      <c r="K9" s="242">
        <v>44855</v>
      </c>
      <c r="L9" s="91" t="s">
        <v>7</v>
      </c>
      <c r="M9" s="192">
        <v>7.7784256559766698</v>
      </c>
      <c r="N9" s="192">
        <v>0</v>
      </c>
      <c r="O9" s="192" t="s">
        <v>409</v>
      </c>
      <c r="P9" s="192">
        <v>28.8</v>
      </c>
      <c r="Q9" s="192" t="s">
        <v>409</v>
      </c>
      <c r="R9" s="192" t="s">
        <v>409</v>
      </c>
      <c r="S9"/>
      <c r="T9"/>
      <c r="U9"/>
      <c r="V9"/>
      <c r="W9"/>
      <c r="X9"/>
      <c r="Y9" s="192"/>
      <c r="Z9" s="192"/>
      <c r="AA9"/>
      <c r="AB9"/>
      <c r="AC9"/>
      <c r="AD9"/>
      <c r="AE9"/>
      <c r="AF9"/>
      <c r="AG9" s="34"/>
      <c r="AH9" s="34"/>
      <c r="AI9" s="34"/>
      <c r="AJ9" s="34"/>
      <c r="AK9" s="205"/>
    </row>
    <row r="10" spans="1:37" x14ac:dyDescent="0.2">
      <c r="A10" s="84">
        <v>3</v>
      </c>
      <c r="B10" s="84" t="str">
        <f ca="1"/>
        <v>Angola</v>
      </c>
      <c r="C10" s="84" t="str">
        <f ca="1"/>
        <v>AGO</v>
      </c>
      <c r="D10" s="84" t="str">
        <f ca="1"/>
        <v>SSF           Sub-Saharan Africa</v>
      </c>
      <c r="E10" s="84" t="str">
        <f ca="1"/>
        <v>IBRD</v>
      </c>
      <c r="F10" s="190" t="str">
        <f t="shared" ca="1" si="5"/>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7.6909620991253602</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0</v>
      </c>
      <c r="J10" s="242">
        <v>44753</v>
      </c>
      <c r="K10" s="242">
        <v>44830</v>
      </c>
      <c r="L10" s="91" t="s">
        <v>9</v>
      </c>
      <c r="M10" s="192">
        <v>7.6909620991253602</v>
      </c>
      <c r="N10" s="192">
        <v>0</v>
      </c>
      <c r="O10" s="192" t="s">
        <v>409</v>
      </c>
      <c r="P10" s="192">
        <v>29.1</v>
      </c>
      <c r="Q10" s="192" t="s">
        <v>409</v>
      </c>
      <c r="R10" s="192" t="s">
        <v>409</v>
      </c>
      <c r="S10"/>
      <c r="T10"/>
      <c r="U10"/>
      <c r="V10"/>
      <c r="W10"/>
      <c r="X10"/>
      <c r="Y10" s="192"/>
      <c r="Z10" s="192"/>
      <c r="AA10"/>
      <c r="AB10"/>
      <c r="AC10"/>
      <c r="AD10"/>
      <c r="AE10"/>
      <c r="AF10"/>
      <c r="AG10" s="34"/>
      <c r="AH10" s="34"/>
      <c r="AI10" s="34"/>
      <c r="AJ10" s="34"/>
      <c r="AK10" s="205"/>
    </row>
    <row r="11" spans="1:37" x14ac:dyDescent="0.2">
      <c r="A11" s="84">
        <v>4</v>
      </c>
      <c r="B11" s="84" t="str">
        <f ca="1"/>
        <v>Albania</v>
      </c>
      <c r="C11" s="84" t="str">
        <f ca="1"/>
        <v>ALB</v>
      </c>
      <c r="D11" s="84" t="str">
        <f ca="1"/>
        <v>ECS           Europe &amp; Central Asia</v>
      </c>
      <c r="E11" s="84" t="str">
        <f ca="1"/>
        <v>IBRD</v>
      </c>
      <c r="F11" s="190" t="str">
        <f t="shared" ca="1" si="5"/>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3.0553935860058301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0</v>
      </c>
      <c r="J11" s="242">
        <v>44753</v>
      </c>
      <c r="K11" s="242">
        <v>44855</v>
      </c>
      <c r="L11" s="91" t="s">
        <v>11</v>
      </c>
      <c r="M11" s="192">
        <v>3.0553935860058301</v>
      </c>
      <c r="N11" s="192">
        <v>0</v>
      </c>
      <c r="O11" s="192" t="s">
        <v>409</v>
      </c>
      <c r="P11" s="192">
        <v>45</v>
      </c>
      <c r="Q11" s="192" t="s">
        <v>409</v>
      </c>
      <c r="R11" s="192" t="s">
        <v>409</v>
      </c>
      <c r="S11"/>
      <c r="T11"/>
      <c r="U11"/>
      <c r="V11"/>
      <c r="W11"/>
      <c r="X11"/>
      <c r="Y11" s="192"/>
      <c r="Z11" s="192"/>
      <c r="AA11"/>
      <c r="AB11"/>
      <c r="AC11"/>
      <c r="AD11"/>
      <c r="AE11"/>
      <c r="AF11"/>
      <c r="AG11" s="34"/>
      <c r="AH11" s="34"/>
      <c r="AI11" s="34"/>
      <c r="AJ11" s="34"/>
      <c r="AK11" s="205"/>
    </row>
    <row r="12" spans="1:37" x14ac:dyDescent="0.2">
      <c r="A12" s="84">
        <v>5</v>
      </c>
      <c r="B12" s="84" t="str">
        <f ca="1"/>
        <v>Andorra</v>
      </c>
      <c r="C12" s="84" t="str">
        <f ca="1"/>
        <v>AND</v>
      </c>
      <c r="D12" s="84" t="str">
        <f ca="1"/>
        <v>ECS           Europe &amp; Central Asia</v>
      </c>
      <c r="E12" s="84" t="str">
        <f ca="1"/>
        <v>NA</v>
      </c>
      <c r="F12" s="190" t="str">
        <f t="shared" ca="1" si="5"/>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6.0583090379008704</v>
      </c>
      <c r="I12" s="191"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0</v>
      </c>
      <c r="J12" s="242">
        <v>44887</v>
      </c>
      <c r="K12" s="242" t="s">
        <v>409</v>
      </c>
      <c r="L12" s="91" t="s">
        <v>703</v>
      </c>
      <c r="M12" s="192">
        <v>6.0583090379008704</v>
      </c>
      <c r="N12" s="192">
        <v>0</v>
      </c>
      <c r="O12" s="192" t="s">
        <v>409</v>
      </c>
      <c r="P12" s="192">
        <v>34.700000000000003</v>
      </c>
      <c r="Q12" s="192" t="s">
        <v>409</v>
      </c>
      <c r="R12" s="192" t="s">
        <v>409</v>
      </c>
      <c r="S12"/>
      <c r="T12"/>
      <c r="U12"/>
      <c r="V12"/>
      <c r="W12"/>
      <c r="X12"/>
      <c r="Y12" s="192"/>
      <c r="Z12" s="192"/>
      <c r="AA12"/>
      <c r="AB12"/>
      <c r="AC12"/>
      <c r="AD12"/>
      <c r="AE12"/>
      <c r="AF12"/>
      <c r="AG12" s="34"/>
      <c r="AH12" s="34"/>
      <c r="AI12" s="34"/>
      <c r="AJ12" s="34"/>
      <c r="AK12" s="205"/>
    </row>
    <row r="13" spans="1:37" x14ac:dyDescent="0.2">
      <c r="A13" s="84">
        <v>6</v>
      </c>
      <c r="B13" s="84" t="str">
        <f ca="1"/>
        <v>United Arab Emirates</v>
      </c>
      <c r="C13" s="84" t="str">
        <f ca="1"/>
        <v>ARE</v>
      </c>
      <c r="D13" s="84" t="str">
        <f ca="1"/>
        <v>MEA           Middle East &amp; North Africa</v>
      </c>
      <c r="E13" s="84" t="str">
        <f ca="1"/>
        <v>NA</v>
      </c>
      <c r="F13" s="190" t="str">
        <f t="shared" ca="1" si="5"/>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4.6297376093294398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0</v>
      </c>
      <c r="J13" s="242">
        <v>44753</v>
      </c>
      <c r="K13" s="242">
        <v>44778</v>
      </c>
      <c r="L13" s="91" t="s">
        <v>13</v>
      </c>
      <c r="M13" s="192">
        <v>4.6297376093294398</v>
      </c>
      <c r="N13" s="192">
        <v>0</v>
      </c>
      <c r="O13" s="192" t="s">
        <v>409</v>
      </c>
      <c r="P13" s="192">
        <v>39.6</v>
      </c>
      <c r="Q13" s="192" t="s">
        <v>409</v>
      </c>
      <c r="R13" s="192" t="s">
        <v>409</v>
      </c>
      <c r="S13"/>
      <c r="T13"/>
      <c r="U13"/>
      <c r="V13"/>
      <c r="W13"/>
      <c r="X13"/>
      <c r="Y13" s="192"/>
      <c r="Z13" s="192"/>
      <c r="AA13"/>
      <c r="AB13"/>
      <c r="AC13"/>
      <c r="AD13"/>
      <c r="AE13"/>
      <c r="AF13"/>
      <c r="AG13" s="34"/>
      <c r="AH13" s="34"/>
      <c r="AI13" s="34"/>
      <c r="AJ13" s="34"/>
      <c r="AK13" s="205"/>
    </row>
    <row r="14" spans="1:37" x14ac:dyDescent="0.2">
      <c r="A14" s="84">
        <v>7</v>
      </c>
      <c r="B14" s="84" t="str">
        <f ca="1"/>
        <v>Argentina</v>
      </c>
      <c r="C14" s="84" t="str">
        <f ca="1"/>
        <v>ARG</v>
      </c>
      <c r="D14" s="84" t="str">
        <f ca="1"/>
        <v>LCN           Latin America &amp; Caribbean</v>
      </c>
      <c r="E14" s="84" t="str">
        <f ca="1"/>
        <v>IBRD</v>
      </c>
      <c r="F14" s="190" t="str">
        <f t="shared" ca="1" si="5"/>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0.314868804664724</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44753</v>
      </c>
      <c r="K14" s="242">
        <v>44929</v>
      </c>
      <c r="L14" s="91" t="s">
        <v>15</v>
      </c>
      <c r="M14" s="192">
        <v>0.314868804664724</v>
      </c>
      <c r="N14" s="192">
        <v>0</v>
      </c>
      <c r="O14" s="192" t="s">
        <v>409</v>
      </c>
      <c r="P14" s="192">
        <v>54.4</v>
      </c>
      <c r="Q14" s="192" t="s">
        <v>409</v>
      </c>
      <c r="R14" s="192" t="s">
        <v>409</v>
      </c>
      <c r="S14"/>
      <c r="T14"/>
      <c r="U14"/>
      <c r="V14"/>
      <c r="W14"/>
      <c r="X14"/>
      <c r="Y14" s="192"/>
      <c r="Z14" s="192"/>
      <c r="AA14"/>
      <c r="AB14"/>
      <c r="AC14"/>
      <c r="AD14"/>
      <c r="AE14"/>
      <c r="AF14"/>
      <c r="AG14" s="34"/>
      <c r="AH14" s="34"/>
      <c r="AI14" s="34"/>
      <c r="AJ14" s="34"/>
      <c r="AK14" s="205"/>
    </row>
    <row r="15" spans="1:37" x14ac:dyDescent="0.2">
      <c r="A15" s="84">
        <v>8</v>
      </c>
      <c r="B15" s="84" t="str">
        <f ca="1"/>
        <v>Armenia</v>
      </c>
      <c r="C15" s="84" t="str">
        <f ca="1"/>
        <v>ARM</v>
      </c>
      <c r="D15" s="84" t="str">
        <f ca="1"/>
        <v>ECS           Europe &amp; Central Asia</v>
      </c>
      <c r="E15" s="84" t="str">
        <f ca="1"/>
        <v>IBRD</v>
      </c>
      <c r="F15" s="190" t="str">
        <f t="shared" ca="1" si="5"/>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0</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v>
      </c>
      <c r="J15" s="242">
        <v>44753</v>
      </c>
      <c r="K15" s="242">
        <v>44852</v>
      </c>
      <c r="L15" s="91" t="s">
        <v>17</v>
      </c>
      <c r="M15" s="192">
        <v>0</v>
      </c>
      <c r="N15" s="192">
        <v>0</v>
      </c>
      <c r="O15" s="192" t="s">
        <v>409</v>
      </c>
      <c r="P15" s="192">
        <v>61.8</v>
      </c>
      <c r="Q15" s="192" t="s">
        <v>409</v>
      </c>
      <c r="R15" s="192" t="s">
        <v>409</v>
      </c>
      <c r="S15"/>
      <c r="T15"/>
      <c r="U15"/>
      <c r="V15"/>
      <c r="W15"/>
      <c r="X15"/>
      <c r="Y15" s="192"/>
      <c r="Z15" s="192"/>
      <c r="AA15"/>
      <c r="AB15"/>
      <c r="AC15"/>
      <c r="AD15"/>
      <c r="AE15"/>
      <c r="AF15"/>
      <c r="AG15" s="34"/>
      <c r="AH15" s="34"/>
      <c r="AI15" s="34"/>
      <c r="AJ15" s="34"/>
      <c r="AK15" s="205"/>
    </row>
    <row r="16" spans="1:37" x14ac:dyDescent="0.2">
      <c r="A16" s="84">
        <v>9</v>
      </c>
      <c r="B16" s="84" t="str">
        <f ca="1"/>
        <v>American Samoa</v>
      </c>
      <c r="C16" s="84" t="str">
        <f ca="1"/>
        <v>ASM</v>
      </c>
      <c r="D16" s="84" t="str">
        <f ca="1"/>
        <v>EAS           East Asia &amp; Pacific</v>
      </c>
      <c r="E16" s="84" t="str">
        <f ca="1"/>
        <v>NA</v>
      </c>
      <c r="F16" s="190" t="str">
        <f t="shared" ca="1" si="5"/>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0</v>
      </c>
      <c r="J16" s="242" t="s">
        <v>409</v>
      </c>
      <c r="K16" s="242" t="s">
        <v>409</v>
      </c>
      <c r="L16" s="239" t="s">
        <v>704</v>
      </c>
      <c r="M16" s="192" t="s">
        <v>409</v>
      </c>
      <c r="N16" s="192">
        <v>0</v>
      </c>
      <c r="O16" s="192" t="s">
        <v>409</v>
      </c>
      <c r="P16" s="192" t="s">
        <v>409</v>
      </c>
      <c r="Q16" s="192" t="s">
        <v>409</v>
      </c>
      <c r="R16" s="192" t="s">
        <v>409</v>
      </c>
      <c r="S16"/>
      <c r="T16"/>
      <c r="U16"/>
      <c r="V16"/>
      <c r="W16"/>
      <c r="X16"/>
      <c r="Y16" s="192"/>
      <c r="Z16" s="192"/>
      <c r="AA16"/>
      <c r="AB16"/>
      <c r="AC16"/>
      <c r="AD16"/>
      <c r="AE16"/>
      <c r="AF16"/>
      <c r="AG16" s="34"/>
      <c r="AH16" s="34"/>
      <c r="AI16" s="34"/>
      <c r="AJ16" s="34"/>
      <c r="AK16" s="205"/>
    </row>
    <row r="17" spans="1:37" x14ac:dyDescent="0.2">
      <c r="A17" s="84">
        <v>10</v>
      </c>
      <c r="B17" s="84" t="str">
        <f ca="1"/>
        <v>Antigua and Barbuda</v>
      </c>
      <c r="C17" s="84" t="str">
        <f ca="1"/>
        <v>ATG</v>
      </c>
      <c r="D17" s="84" t="str">
        <f ca="1"/>
        <v>LCN           Latin America &amp; Caribbean</v>
      </c>
      <c r="E17" s="84" t="str">
        <f ca="1"/>
        <v>IBRD</v>
      </c>
      <c r="F17" s="190" t="str">
        <f t="shared" ca="1" si="5"/>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7.4285714285714199</v>
      </c>
      <c r="I17" s="191"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0</v>
      </c>
      <c r="J17" s="242">
        <v>44753</v>
      </c>
      <c r="K17" s="242">
        <v>44846</v>
      </c>
      <c r="L17" s="91" t="s">
        <v>19</v>
      </c>
      <c r="M17" s="192">
        <v>7.4285714285714199</v>
      </c>
      <c r="N17" s="192">
        <v>0</v>
      </c>
      <c r="O17" s="192" t="s">
        <v>409</v>
      </c>
      <c r="P17" s="192">
        <v>30</v>
      </c>
      <c r="Q17" s="192" t="s">
        <v>409</v>
      </c>
      <c r="R17" s="192" t="s">
        <v>409</v>
      </c>
      <c r="S17"/>
      <c r="T17"/>
      <c r="U17"/>
      <c r="V17"/>
      <c r="W17"/>
      <c r="X17"/>
      <c r="Y17" s="192"/>
      <c r="Z17" s="192"/>
      <c r="AA17"/>
      <c r="AB17"/>
      <c r="AC17"/>
      <c r="AD17"/>
      <c r="AE17"/>
      <c r="AF17"/>
      <c r="AG17" s="34"/>
      <c r="AH17" s="34"/>
      <c r="AI17" s="34"/>
      <c r="AJ17" s="34"/>
      <c r="AK17" s="205"/>
    </row>
    <row r="18" spans="1:37" x14ac:dyDescent="0.2">
      <c r="A18" s="84">
        <v>11</v>
      </c>
      <c r="B18" s="84" t="str">
        <f ca="1"/>
        <v>Australia</v>
      </c>
      <c r="C18" s="84" t="str">
        <f ca="1"/>
        <v>AUS</v>
      </c>
      <c r="D18" s="84" t="str">
        <f ca="1"/>
        <v>EAS           East Asia &amp; Pacific</v>
      </c>
      <c r="E18" s="84" t="str">
        <f ca="1"/>
        <v>NA</v>
      </c>
      <c r="F18" s="190" t="str">
        <f t="shared" ca="1" si="5"/>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0</v>
      </c>
      <c r="J18" s="242">
        <v>44753</v>
      </c>
      <c r="K18" s="242">
        <v>44855</v>
      </c>
      <c r="L18" s="91" t="s">
        <v>21</v>
      </c>
      <c r="M18" s="192">
        <v>0</v>
      </c>
      <c r="N18" s="192">
        <v>0</v>
      </c>
      <c r="O18" s="192" t="s">
        <v>409</v>
      </c>
      <c r="P18" s="192">
        <v>71.099999999999994</v>
      </c>
      <c r="Q18" s="192" t="s">
        <v>409</v>
      </c>
      <c r="R18" s="192" t="s">
        <v>409</v>
      </c>
      <c r="S18"/>
      <c r="T18"/>
      <c r="U18"/>
      <c r="V18"/>
      <c r="W18"/>
      <c r="X18"/>
      <c r="Y18" s="192"/>
      <c r="Z18" s="192"/>
      <c r="AA18"/>
      <c r="AB18"/>
      <c r="AC18"/>
      <c r="AD18"/>
      <c r="AE18"/>
      <c r="AF18"/>
      <c r="AG18" s="34"/>
      <c r="AH18" s="34"/>
      <c r="AI18" s="34"/>
      <c r="AJ18" s="34"/>
      <c r="AK18" s="205"/>
    </row>
    <row r="19" spans="1:37" x14ac:dyDescent="0.2">
      <c r="A19" s="84">
        <v>12</v>
      </c>
      <c r="B19" s="84" t="str">
        <f ca="1"/>
        <v>Austria</v>
      </c>
      <c r="C19" s="84" t="str">
        <f ca="1"/>
        <v>AUT</v>
      </c>
      <c r="D19" s="84" t="str">
        <f ca="1"/>
        <v>ECS           Europe &amp; Central Asia</v>
      </c>
      <c r="E19" s="84" t="str">
        <f ca="1"/>
        <v>NA</v>
      </c>
      <c r="F19" s="190" t="str">
        <f t="shared" ca="1" si="5"/>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0</v>
      </c>
      <c r="J19" s="242">
        <v>44753</v>
      </c>
      <c r="K19" s="242">
        <v>44855</v>
      </c>
      <c r="L19" s="91" t="s">
        <v>23</v>
      </c>
      <c r="M19" s="192">
        <v>0</v>
      </c>
      <c r="N19" s="192">
        <v>0</v>
      </c>
      <c r="O19" s="192" t="s">
        <v>409</v>
      </c>
      <c r="P19" s="192">
        <v>56.9</v>
      </c>
      <c r="Q19" s="192" t="s">
        <v>409</v>
      </c>
      <c r="R19" s="192" t="s">
        <v>409</v>
      </c>
      <c r="S19"/>
      <c r="T19"/>
      <c r="U19"/>
      <c r="V19"/>
      <c r="W19"/>
      <c r="X19"/>
      <c r="Y19" s="192"/>
      <c r="Z19" s="192"/>
      <c r="AA19"/>
      <c r="AB19"/>
      <c r="AC19"/>
      <c r="AD19"/>
      <c r="AE19"/>
      <c r="AF19"/>
      <c r="AG19" s="34"/>
      <c r="AH19" s="34"/>
      <c r="AI19" s="34"/>
      <c r="AJ19" s="34"/>
      <c r="AK19" s="205"/>
    </row>
    <row r="20" spans="1:37" x14ac:dyDescent="0.2">
      <c r="A20" s="84">
        <v>13</v>
      </c>
      <c r="B20" s="84" t="str">
        <f ca="1"/>
        <v>Azerbaijan</v>
      </c>
      <c r="C20" s="84" t="str">
        <f ca="1"/>
        <v>AZE</v>
      </c>
      <c r="D20" s="84" t="str">
        <f ca="1"/>
        <v>ECS           Europe &amp; Central Asia</v>
      </c>
      <c r="E20" s="84" t="str">
        <f ca="1"/>
        <v>IBRD</v>
      </c>
      <c r="F20" s="190" t="str">
        <f t="shared" ca="1" si="5"/>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6.0583090379008704</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44753</v>
      </c>
      <c r="K20" s="242">
        <v>44846</v>
      </c>
      <c r="L20" s="91" t="s">
        <v>25</v>
      </c>
      <c r="M20" s="192">
        <v>6.0583090379008704</v>
      </c>
      <c r="N20" s="192">
        <v>0</v>
      </c>
      <c r="O20" s="192" t="s">
        <v>409</v>
      </c>
      <c r="P20" s="192">
        <v>34.700000000000003</v>
      </c>
      <c r="Q20" s="192" t="s">
        <v>409</v>
      </c>
      <c r="R20" s="192" t="s">
        <v>409</v>
      </c>
      <c r="S20"/>
      <c r="T20"/>
      <c r="U20"/>
      <c r="V20"/>
      <c r="W20"/>
      <c r="X20"/>
      <c r="Y20" s="192"/>
      <c r="Z20" s="192"/>
      <c r="AA20"/>
      <c r="AB20"/>
      <c r="AC20"/>
      <c r="AD20"/>
      <c r="AE20"/>
      <c r="AF20"/>
      <c r="AG20" s="34"/>
      <c r="AH20" s="34"/>
      <c r="AI20" s="34"/>
      <c r="AJ20" s="34"/>
      <c r="AK20" s="205"/>
    </row>
    <row r="21" spans="1:37" x14ac:dyDescent="0.2">
      <c r="A21" s="84">
        <v>14</v>
      </c>
      <c r="B21" s="84" t="str">
        <f ca="1"/>
        <v>Burundi</v>
      </c>
      <c r="C21" s="84" t="str">
        <f ca="1"/>
        <v>BDI</v>
      </c>
      <c r="D21" s="84" t="str">
        <f ca="1"/>
        <v>SSF           Sub-Saharan Africa</v>
      </c>
      <c r="E21" s="84" t="str">
        <f ca="1"/>
        <v>IDA</v>
      </c>
      <c r="F21" s="190" t="str">
        <f t="shared" ca="1" si="5"/>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9.8649776612296343</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9.7317784256559694</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44753</v>
      </c>
      <c r="K21" s="242">
        <v>44966</v>
      </c>
      <c r="L21" s="91" t="s">
        <v>27</v>
      </c>
      <c r="M21" s="192">
        <v>9.7317784256559694</v>
      </c>
      <c r="N21" s="192">
        <v>7</v>
      </c>
      <c r="O21" s="192">
        <v>10</v>
      </c>
      <c r="P21" s="192">
        <v>22.1</v>
      </c>
      <c r="Q21" s="192" t="s">
        <v>821</v>
      </c>
      <c r="R21" s="192" t="s">
        <v>802</v>
      </c>
      <c r="S21"/>
      <c r="T21"/>
      <c r="U21"/>
      <c r="V21"/>
      <c r="W21"/>
      <c r="X21"/>
      <c r="Y21" s="192"/>
      <c r="Z21" s="192"/>
      <c r="AA21"/>
      <c r="AB21"/>
      <c r="AC21"/>
      <c r="AD21"/>
      <c r="AE21"/>
      <c r="AF21"/>
      <c r="AG21" s="34"/>
      <c r="AH21" s="34"/>
      <c r="AI21" s="34"/>
      <c r="AJ21" s="34"/>
      <c r="AK21" s="205"/>
    </row>
    <row r="22" spans="1:37" x14ac:dyDescent="0.2">
      <c r="A22" s="84">
        <v>15</v>
      </c>
      <c r="B22" s="84" t="str">
        <f ca="1"/>
        <v>Belgium</v>
      </c>
      <c r="C22" s="84" t="str">
        <f ca="1"/>
        <v>BEL</v>
      </c>
      <c r="D22" s="84" t="str">
        <f ca="1"/>
        <v>ECS           Europe &amp; Central Asia</v>
      </c>
      <c r="E22" s="84" t="str">
        <f ca="1"/>
        <v>NA</v>
      </c>
      <c r="F22" s="190" t="str">
        <f t="shared" ca="1" si="5"/>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0</v>
      </c>
      <c r="J22" s="242">
        <v>44753</v>
      </c>
      <c r="K22" s="242">
        <v>44855</v>
      </c>
      <c r="L22" s="91" t="s">
        <v>29</v>
      </c>
      <c r="M22" s="192">
        <v>0</v>
      </c>
      <c r="N22" s="192">
        <v>0</v>
      </c>
      <c r="O22" s="192" t="s">
        <v>409</v>
      </c>
      <c r="P22" s="192">
        <v>59.3</v>
      </c>
      <c r="Q22" s="192" t="s">
        <v>409</v>
      </c>
      <c r="R22" s="192" t="s">
        <v>409</v>
      </c>
      <c r="S22"/>
      <c r="T22"/>
      <c r="U22"/>
      <c r="V22"/>
      <c r="W22"/>
      <c r="X22"/>
      <c r="Y22" s="192"/>
      <c r="Z22" s="192"/>
      <c r="AA22"/>
      <c r="AB22"/>
      <c r="AC22"/>
      <c r="AD22"/>
      <c r="AE22"/>
      <c r="AF22"/>
      <c r="AG22" s="34"/>
      <c r="AH22" s="34"/>
      <c r="AI22" s="34"/>
      <c r="AJ22" s="34"/>
      <c r="AK22" s="205"/>
    </row>
    <row r="23" spans="1:37" x14ac:dyDescent="0.2">
      <c r="A23" s="84">
        <v>16</v>
      </c>
      <c r="B23" s="84" t="str">
        <f ca="1"/>
        <v>Benin</v>
      </c>
      <c r="C23" s="84" t="str">
        <f ca="1"/>
        <v>BEN</v>
      </c>
      <c r="D23" s="84" t="str">
        <f ca="1"/>
        <v>SSF           Sub-Saharan Africa</v>
      </c>
      <c r="E23" s="84" t="str">
        <f ca="1"/>
        <v>IDA</v>
      </c>
      <c r="F23" s="190" t="str">
        <f t="shared" ca="1" si="5"/>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8.7696793002915392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0</v>
      </c>
      <c r="J23" s="242">
        <v>44753</v>
      </c>
      <c r="K23" s="242">
        <v>44753</v>
      </c>
      <c r="L23" s="91" t="s">
        <v>31</v>
      </c>
      <c r="M23" s="192">
        <v>8.7696793002915392</v>
      </c>
      <c r="N23" s="192">
        <v>0</v>
      </c>
      <c r="O23" s="192" t="s">
        <v>409</v>
      </c>
      <c r="P23" s="192">
        <v>25.4</v>
      </c>
      <c r="Q23" s="192" t="s">
        <v>409</v>
      </c>
      <c r="R23" s="192" t="s">
        <v>409</v>
      </c>
      <c r="S23"/>
      <c r="T23"/>
      <c r="U23"/>
      <c r="V23"/>
      <c r="W23"/>
      <c r="X23"/>
      <c r="Y23" s="192"/>
      <c r="Z23" s="192"/>
      <c r="AA23"/>
      <c r="AB23"/>
      <c r="AC23"/>
      <c r="AD23"/>
      <c r="AE23"/>
      <c r="AF23"/>
      <c r="AG23" s="34"/>
      <c r="AH23" s="34"/>
      <c r="AI23" s="34"/>
      <c r="AJ23" s="34"/>
      <c r="AK23" s="205"/>
    </row>
    <row r="24" spans="1:37" x14ac:dyDescent="0.2">
      <c r="A24" s="84">
        <v>17</v>
      </c>
      <c r="B24" s="84" t="str">
        <f ca="1"/>
        <v>Burkina Faso</v>
      </c>
      <c r="C24" s="84" t="str">
        <f ca="1"/>
        <v>BFA</v>
      </c>
      <c r="D24" s="84" t="str">
        <f ca="1"/>
        <v>SSF           Sub-Saharan Africa</v>
      </c>
      <c r="E24" s="84" t="str">
        <f ca="1"/>
        <v>IDA</v>
      </c>
      <c r="F24" s="190" t="str">
        <f t="shared" ca="1" si="5"/>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7.4868804664723001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44753</v>
      </c>
      <c r="K24" s="242">
        <v>44762</v>
      </c>
      <c r="L24" s="91" t="s">
        <v>33</v>
      </c>
      <c r="M24" s="192">
        <v>7.4868804664723001</v>
      </c>
      <c r="N24" s="192">
        <v>0</v>
      </c>
      <c r="O24" s="192" t="s">
        <v>409</v>
      </c>
      <c r="P24" s="192">
        <v>29.8</v>
      </c>
      <c r="Q24" s="192" t="s">
        <v>409</v>
      </c>
      <c r="R24" s="192" t="s">
        <v>409</v>
      </c>
      <c r="S24"/>
      <c r="T24"/>
      <c r="U24"/>
      <c r="V24"/>
      <c r="W24"/>
      <c r="X24"/>
      <c r="Y24" s="192"/>
      <c r="Z24" s="192"/>
      <c r="AA24"/>
      <c r="AB24"/>
      <c r="AC24"/>
      <c r="AD24"/>
      <c r="AE24"/>
      <c r="AF24"/>
      <c r="AG24" s="34"/>
      <c r="AH24" s="34"/>
      <c r="AI24" s="34"/>
      <c r="AJ24" s="34"/>
      <c r="AK24" s="205"/>
    </row>
    <row r="25" spans="1:37" x14ac:dyDescent="0.2">
      <c r="A25" s="84">
        <v>18</v>
      </c>
      <c r="B25" s="84" t="str">
        <f ca="1"/>
        <v>Bangladesh</v>
      </c>
      <c r="C25" s="84" t="str">
        <f ca="1"/>
        <v>BGD</v>
      </c>
      <c r="D25" s="84" t="str">
        <f ca="1"/>
        <v>SAS           South Asia</v>
      </c>
      <c r="E25" s="84" t="str">
        <f ca="1"/>
        <v>IDA</v>
      </c>
      <c r="F25" s="190" t="str">
        <f t="shared" ca="1" si="5"/>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5.8250728862973702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0</v>
      </c>
      <c r="J25" s="242">
        <v>44753</v>
      </c>
      <c r="K25" s="242">
        <v>44855</v>
      </c>
      <c r="L25" s="91" t="s">
        <v>35</v>
      </c>
      <c r="M25" s="192">
        <v>5.8250728862973702</v>
      </c>
      <c r="N25" s="192">
        <v>0</v>
      </c>
      <c r="O25" s="192" t="s">
        <v>409</v>
      </c>
      <c r="P25" s="192">
        <v>35.5</v>
      </c>
      <c r="Q25" s="192" t="s">
        <v>409</v>
      </c>
      <c r="R25" s="192" t="s">
        <v>409</v>
      </c>
      <c r="S25"/>
      <c r="T25"/>
      <c r="U25"/>
      <c r="V25"/>
      <c r="W25"/>
      <c r="X25"/>
      <c r="Y25" s="192"/>
      <c r="Z25" s="192"/>
      <c r="AA25"/>
      <c r="AB25"/>
      <c r="AC25"/>
      <c r="AD25"/>
      <c r="AE25"/>
      <c r="AF25"/>
      <c r="AG25" s="34"/>
      <c r="AH25" s="34"/>
      <c r="AI25" s="34"/>
      <c r="AJ25" s="34"/>
      <c r="AK25" s="205"/>
    </row>
    <row r="26" spans="1:37" x14ac:dyDescent="0.2">
      <c r="A26" s="84">
        <v>19</v>
      </c>
      <c r="B26" s="84" t="str">
        <f ca="1"/>
        <v>Bulgaria</v>
      </c>
      <c r="C26" s="84" t="str">
        <f ca="1"/>
        <v>BGR</v>
      </c>
      <c r="D26" s="84" t="str">
        <f ca="1"/>
        <v>ECS           Europe &amp; Central Asia</v>
      </c>
      <c r="E26" s="84" t="str">
        <f ca="1"/>
        <v>IBRD</v>
      </c>
      <c r="F26" s="190" t="str">
        <f t="shared" ca="1" si="5"/>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0</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0</v>
      </c>
      <c r="J26" s="242">
        <v>44753</v>
      </c>
      <c r="K26" s="242">
        <v>44855</v>
      </c>
      <c r="L26" s="91" t="s">
        <v>37</v>
      </c>
      <c r="M26" s="192">
        <v>0</v>
      </c>
      <c r="N26" s="192">
        <v>0</v>
      </c>
      <c r="O26" s="192" t="s">
        <v>409</v>
      </c>
      <c r="P26" s="192">
        <v>59.9</v>
      </c>
      <c r="Q26" s="192" t="s">
        <v>409</v>
      </c>
      <c r="R26" s="192" t="s">
        <v>409</v>
      </c>
      <c r="S26"/>
      <c r="T26"/>
      <c r="U26"/>
      <c r="V26"/>
      <c r="W26"/>
      <c r="X26"/>
      <c r="Y26" s="192"/>
      <c r="Z26" s="192"/>
      <c r="AA26"/>
      <c r="AB26"/>
      <c r="AC26"/>
      <c r="AD26"/>
      <c r="AE26"/>
      <c r="AF26"/>
      <c r="AG26" s="34"/>
      <c r="AH26" s="34"/>
      <c r="AI26" s="34"/>
      <c r="AJ26" s="34"/>
      <c r="AK26" s="205"/>
    </row>
    <row r="27" spans="1:37" x14ac:dyDescent="0.2">
      <c r="A27" s="84">
        <v>20</v>
      </c>
      <c r="B27" s="84" t="str">
        <f ca="1"/>
        <v>Bahrain</v>
      </c>
      <c r="C27" s="84" t="str">
        <f ca="1"/>
        <v>BHR</v>
      </c>
      <c r="D27" s="84" t="str">
        <f ca="1"/>
        <v>MEA           Middle East &amp; North Africa</v>
      </c>
      <c r="E27" s="84" t="str">
        <f ca="1"/>
        <v>NA</v>
      </c>
      <c r="F27" s="190" t="str">
        <f t="shared" ca="1" si="5"/>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5.59183673469387</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0</v>
      </c>
      <c r="J27" s="242">
        <v>44753</v>
      </c>
      <c r="K27" s="242">
        <v>44852</v>
      </c>
      <c r="L27" s="91" t="s">
        <v>39</v>
      </c>
      <c r="M27" s="192">
        <v>5.59183673469387</v>
      </c>
      <c r="N27" s="192">
        <v>0</v>
      </c>
      <c r="O27" s="192" t="s">
        <v>409</v>
      </c>
      <c r="P27" s="192">
        <v>36.299999999999997</v>
      </c>
      <c r="Q27" s="192" t="s">
        <v>409</v>
      </c>
      <c r="R27" s="192" t="s">
        <v>409</v>
      </c>
      <c r="S27"/>
      <c r="T27"/>
      <c r="U27"/>
      <c r="V27"/>
      <c r="W27"/>
      <c r="X27"/>
      <c r="Y27" s="192"/>
      <c r="Z27" s="192"/>
      <c r="AA27"/>
      <c r="AB27"/>
      <c r="AC27"/>
      <c r="AD27"/>
      <c r="AE27"/>
      <c r="AF27"/>
      <c r="AG27" s="34"/>
      <c r="AH27" s="34"/>
      <c r="AI27" s="34"/>
      <c r="AJ27" s="34"/>
      <c r="AK27" s="205"/>
    </row>
    <row r="28" spans="1:37" x14ac:dyDescent="0.2">
      <c r="A28" s="84">
        <v>21</v>
      </c>
      <c r="B28" s="84" t="str">
        <f ca="1"/>
        <v>Bahamas, The</v>
      </c>
      <c r="C28" s="84" t="str">
        <f ca="1"/>
        <v>BHS</v>
      </c>
      <c r="D28" s="84" t="str">
        <f ca="1"/>
        <v>LCN           Latin America &amp; Caribbean</v>
      </c>
      <c r="E28" s="84" t="str">
        <f ca="1"/>
        <v>NA</v>
      </c>
      <c r="F28" s="190" t="str">
        <f t="shared" ca="1" si="5"/>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7.3994169096209896</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0</v>
      </c>
      <c r="J28" s="242">
        <v>44753</v>
      </c>
      <c r="K28" s="242">
        <v>44852</v>
      </c>
      <c r="L28" s="91" t="s">
        <v>40</v>
      </c>
      <c r="M28" s="192">
        <v>7.3994169096209896</v>
      </c>
      <c r="N28" s="192">
        <v>0</v>
      </c>
      <c r="O28" s="192" t="s">
        <v>409</v>
      </c>
      <c r="P28" s="192">
        <v>30.1</v>
      </c>
      <c r="Q28" s="192" t="s">
        <v>409</v>
      </c>
      <c r="R28" s="192" t="s">
        <v>409</v>
      </c>
      <c r="S28"/>
      <c r="T28"/>
      <c r="U28"/>
      <c r="V28"/>
      <c r="W28"/>
      <c r="X28"/>
      <c r="Y28" s="192"/>
      <c r="Z28" s="192"/>
      <c r="AA28"/>
      <c r="AB28"/>
      <c r="AC28"/>
      <c r="AD28"/>
      <c r="AE28"/>
      <c r="AF28"/>
      <c r="AG28" s="34"/>
      <c r="AH28" s="34"/>
      <c r="AI28" s="34"/>
      <c r="AJ28" s="34"/>
      <c r="AK28" s="205"/>
    </row>
    <row r="29" spans="1:37" x14ac:dyDescent="0.2">
      <c r="A29" s="84">
        <v>22</v>
      </c>
      <c r="B29" s="84" t="str">
        <f ca="1"/>
        <v>Bosnia and Herzegovina</v>
      </c>
      <c r="C29" s="84" t="str">
        <f ca="1"/>
        <v>BIH</v>
      </c>
      <c r="D29" s="84" t="str">
        <f ca="1"/>
        <v>ECS           Europe &amp; Central Asia</v>
      </c>
      <c r="E29" s="84" t="str">
        <f ca="1"/>
        <v>IBRD</v>
      </c>
      <c r="F29" s="190" t="str">
        <f t="shared" ca="1" si="5"/>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5.8542274052478103</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0</v>
      </c>
      <c r="J29" s="242">
        <v>44753</v>
      </c>
      <c r="K29" s="242">
        <v>44852</v>
      </c>
      <c r="L29" s="91" t="s">
        <v>42</v>
      </c>
      <c r="M29" s="192">
        <v>5.8542274052478103</v>
      </c>
      <c r="N29" s="192">
        <v>0</v>
      </c>
      <c r="O29" s="192" t="s">
        <v>409</v>
      </c>
      <c r="P29" s="192">
        <v>35.4</v>
      </c>
      <c r="Q29" s="192" t="s">
        <v>409</v>
      </c>
      <c r="R29" s="192" t="s">
        <v>409</v>
      </c>
      <c r="S29"/>
      <c r="T29"/>
      <c r="U29"/>
      <c r="V29"/>
      <c r="W29"/>
      <c r="X29"/>
      <c r="Y29" s="192"/>
      <c r="Z29" s="192"/>
      <c r="AA29"/>
      <c r="AB29"/>
      <c r="AC29"/>
      <c r="AD29"/>
      <c r="AE29"/>
      <c r="AF29"/>
      <c r="AG29" s="34"/>
      <c r="AH29" s="34"/>
      <c r="AI29" s="34"/>
      <c r="AJ29" s="34"/>
      <c r="AK29" s="205"/>
    </row>
    <row r="30" spans="1:37" x14ac:dyDescent="0.2">
      <c r="A30" s="84">
        <v>23</v>
      </c>
      <c r="B30" s="84" t="str">
        <f ca="1"/>
        <v>Belarus</v>
      </c>
      <c r="C30" s="84" t="str">
        <f ca="1"/>
        <v>BLR</v>
      </c>
      <c r="D30" s="84" t="str">
        <f ca="1"/>
        <v>ECS           Europe &amp; Central Asia</v>
      </c>
      <c r="E30" s="84" t="str">
        <f ca="1"/>
        <v>IBRD</v>
      </c>
      <c r="F30" s="190" t="str">
        <f t="shared" ca="1" si="5"/>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3.3760932944606399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44753</v>
      </c>
      <c r="K30" s="242">
        <v>44778</v>
      </c>
      <c r="L30" s="91" t="s">
        <v>44</v>
      </c>
      <c r="M30" s="192">
        <v>3.3760932944606399</v>
      </c>
      <c r="N30" s="192">
        <v>0</v>
      </c>
      <c r="O30" s="192" t="s">
        <v>409</v>
      </c>
      <c r="P30" s="192">
        <v>43.9</v>
      </c>
      <c r="Q30" s="192" t="s">
        <v>409</v>
      </c>
      <c r="R30" s="192" t="s">
        <v>409</v>
      </c>
      <c r="S30"/>
      <c r="T30"/>
      <c r="U30"/>
      <c r="V30"/>
      <c r="W30"/>
      <c r="X30"/>
      <c r="Y30" s="192"/>
      <c r="Z30" s="192"/>
      <c r="AA30"/>
      <c r="AB30"/>
      <c r="AC30"/>
      <c r="AD30"/>
      <c r="AE30"/>
      <c r="AF30"/>
      <c r="AG30" s="34"/>
      <c r="AH30" s="34"/>
      <c r="AI30" s="34"/>
      <c r="AJ30" s="34"/>
      <c r="AK30" s="205"/>
    </row>
    <row r="31" spans="1:37" x14ac:dyDescent="0.2">
      <c r="A31" s="84">
        <v>24</v>
      </c>
      <c r="B31" s="84" t="str">
        <f ca="1"/>
        <v>Belize</v>
      </c>
      <c r="C31" s="84" t="str">
        <f ca="1"/>
        <v>BLZ</v>
      </c>
      <c r="D31" s="84" t="str">
        <f ca="1"/>
        <v>LCN           Latin America &amp; Caribbean</v>
      </c>
      <c r="E31" s="84" t="str">
        <f ca="1"/>
        <v>IBRD</v>
      </c>
      <c r="F31" s="190" t="str">
        <f t="shared" ca="1" si="5"/>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7.5160349854227402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0</v>
      </c>
      <c r="J31" s="242">
        <v>44753</v>
      </c>
      <c r="K31" s="242">
        <v>44852</v>
      </c>
      <c r="L31" s="91" t="s">
        <v>46</v>
      </c>
      <c r="M31" s="192">
        <v>7.5160349854227402</v>
      </c>
      <c r="N31" s="192">
        <v>0</v>
      </c>
      <c r="O31" s="192" t="s">
        <v>409</v>
      </c>
      <c r="P31" s="192">
        <v>29.7</v>
      </c>
      <c r="Q31" s="192" t="s">
        <v>409</v>
      </c>
      <c r="R31" s="192" t="s">
        <v>409</v>
      </c>
      <c r="S31"/>
      <c r="T31"/>
      <c r="U31"/>
      <c r="V31"/>
      <c r="W31"/>
      <c r="X31"/>
      <c r="Y31" s="192"/>
      <c r="Z31" s="192"/>
      <c r="AA31"/>
      <c r="AB31"/>
      <c r="AC31"/>
      <c r="AD31"/>
      <c r="AE31"/>
      <c r="AF31"/>
      <c r="AG31" s="34"/>
      <c r="AH31" s="34"/>
      <c r="AI31" s="34"/>
      <c r="AJ31" s="34"/>
      <c r="AK31" s="205"/>
    </row>
    <row r="32" spans="1:37" x14ac:dyDescent="0.2">
      <c r="A32" s="84">
        <v>25</v>
      </c>
      <c r="B32" s="84" t="str">
        <f ca="1"/>
        <v>Bermuda</v>
      </c>
      <c r="C32" s="84" t="str">
        <f ca="1"/>
        <v>BMU</v>
      </c>
      <c r="D32" s="84" t="str">
        <f ca="1"/>
        <v>NAC           North America</v>
      </c>
      <c r="E32" s="84" t="str">
        <f ca="1"/>
        <v>NA</v>
      </c>
      <c r="F32" s="190" t="str">
        <f t="shared" ca="1" si="5"/>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0</v>
      </c>
      <c r="J32" s="242" t="s">
        <v>409</v>
      </c>
      <c r="K32" s="242" t="s">
        <v>409</v>
      </c>
      <c r="L32" s="91" t="s">
        <v>705</v>
      </c>
      <c r="M32" s="192" t="s">
        <v>409</v>
      </c>
      <c r="N32" s="192">
        <v>0</v>
      </c>
      <c r="O32" s="192" t="s">
        <v>409</v>
      </c>
      <c r="P32" s="192" t="s">
        <v>409</v>
      </c>
      <c r="Q32" s="192" t="s">
        <v>409</v>
      </c>
      <c r="R32" s="192" t="s">
        <v>409</v>
      </c>
      <c r="S32"/>
      <c r="T32"/>
      <c r="U32"/>
      <c r="V32"/>
      <c r="W32"/>
      <c r="X32"/>
      <c r="Y32" s="192"/>
      <c r="Z32" s="192"/>
      <c r="AA32"/>
      <c r="AB32"/>
      <c r="AC32"/>
      <c r="AD32"/>
      <c r="AE32"/>
      <c r="AF32"/>
      <c r="AG32" s="34"/>
      <c r="AH32" s="34"/>
      <c r="AI32" s="34"/>
      <c r="AJ32" s="34"/>
      <c r="AK32" s="205"/>
    </row>
    <row r="33" spans="1:37" x14ac:dyDescent="0.2">
      <c r="A33" s="84">
        <v>26</v>
      </c>
      <c r="B33" s="84" t="str">
        <f ca="1"/>
        <v>Bolivia</v>
      </c>
      <c r="C33" s="84" t="str">
        <f ca="1"/>
        <v>BOL</v>
      </c>
      <c r="D33" s="84" t="str">
        <f ca="1"/>
        <v>LCN           Latin America &amp; Caribbean</v>
      </c>
      <c r="E33" s="84" t="str">
        <f ca="1"/>
        <v>IBRD</v>
      </c>
      <c r="F33" s="190" t="str">
        <f t="shared" ca="1" si="5"/>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8.6358126123265659</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7.45772594752186</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44753</v>
      </c>
      <c r="K33" s="242">
        <v>44966</v>
      </c>
      <c r="L33" s="91" t="s">
        <v>48</v>
      </c>
      <c r="M33" s="192">
        <v>7.45772594752186</v>
      </c>
      <c r="N33" s="192">
        <v>0</v>
      </c>
      <c r="O33" s="192">
        <v>10</v>
      </c>
      <c r="P33" s="192">
        <v>29.9</v>
      </c>
      <c r="Q33" s="192" t="s">
        <v>409</v>
      </c>
      <c r="R33" s="192" t="s">
        <v>803</v>
      </c>
      <c r="S33"/>
      <c r="T33"/>
      <c r="U33"/>
      <c r="V33"/>
      <c r="W33"/>
      <c r="X33"/>
      <c r="Y33" s="192"/>
      <c r="Z33" s="192"/>
      <c r="AA33"/>
      <c r="AB33"/>
      <c r="AC33"/>
      <c r="AD33"/>
      <c r="AE33"/>
      <c r="AF33"/>
      <c r="AG33" s="34"/>
      <c r="AH33" s="34"/>
      <c r="AI33" s="34"/>
      <c r="AJ33" s="34"/>
      <c r="AK33" s="205"/>
    </row>
    <row r="34" spans="1:37" x14ac:dyDescent="0.2">
      <c r="A34" s="84">
        <v>27</v>
      </c>
      <c r="B34" s="84" t="str">
        <f ca="1"/>
        <v>Brazil</v>
      </c>
      <c r="C34" s="84" t="str">
        <f ca="1"/>
        <v>BRA</v>
      </c>
      <c r="D34" s="84" t="str">
        <f ca="1"/>
        <v>LCN           Latin America &amp; Caribbean</v>
      </c>
      <c r="E34" s="84" t="str">
        <f ca="1"/>
        <v>IBRD</v>
      </c>
      <c r="F34" s="190" t="str">
        <f t="shared" ca="1" si="5"/>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2.955451552225306</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1.24781341107871</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7</v>
      </c>
      <c r="J34" s="242">
        <v>44753</v>
      </c>
      <c r="K34" s="242">
        <v>45099</v>
      </c>
      <c r="L34" s="91" t="s">
        <v>50</v>
      </c>
      <c r="M34" s="192">
        <v>1.24781341107871</v>
      </c>
      <c r="N34" s="192">
        <v>7</v>
      </c>
      <c r="O34" s="192" t="s">
        <v>409</v>
      </c>
      <c r="P34" s="192">
        <v>51.2</v>
      </c>
      <c r="Q34" s="192" t="s">
        <v>875</v>
      </c>
      <c r="R34" s="192" t="s">
        <v>409</v>
      </c>
      <c r="S34"/>
      <c r="T34"/>
      <c r="U34"/>
      <c r="V34"/>
      <c r="W34"/>
      <c r="X34"/>
      <c r="Y34" s="192"/>
      <c r="Z34" s="192"/>
      <c r="AA34"/>
      <c r="AB34"/>
      <c r="AC34"/>
      <c r="AD34"/>
      <c r="AE34"/>
      <c r="AF34"/>
      <c r="AG34" s="34"/>
      <c r="AH34" s="34"/>
      <c r="AI34" s="34"/>
      <c r="AJ34" s="34"/>
      <c r="AK34" s="205"/>
    </row>
    <row r="35" spans="1:37" x14ac:dyDescent="0.2">
      <c r="A35" s="84">
        <v>28</v>
      </c>
      <c r="B35" s="84" t="str">
        <f ca="1"/>
        <v>Barbados</v>
      </c>
      <c r="C35" s="84" t="str">
        <f ca="1"/>
        <v>BRB</v>
      </c>
      <c r="D35" s="84" t="str">
        <f ca="1"/>
        <v>LCN           Latin America &amp; Caribbean</v>
      </c>
      <c r="E35" s="84" t="str">
        <f ca="1"/>
        <v>NA</v>
      </c>
      <c r="F35" s="190" t="str">
        <f t="shared" ca="1" si="5"/>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6</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0</v>
      </c>
      <c r="J35" s="242">
        <v>44753</v>
      </c>
      <c r="K35" s="242">
        <v>44852</v>
      </c>
      <c r="L35" s="91" t="s">
        <v>52</v>
      </c>
      <c r="M35" s="192">
        <v>6</v>
      </c>
      <c r="N35" s="192">
        <v>0</v>
      </c>
      <c r="O35" s="192" t="s">
        <v>409</v>
      </c>
      <c r="P35" s="192">
        <v>34.9</v>
      </c>
      <c r="Q35" s="192" t="s">
        <v>409</v>
      </c>
      <c r="R35" s="192" t="s">
        <v>409</v>
      </c>
      <c r="S35"/>
      <c r="T35"/>
      <c r="U35"/>
      <c r="V35"/>
      <c r="W35"/>
      <c r="X35"/>
      <c r="Y35" s="192"/>
      <c r="Z35" s="192"/>
      <c r="AA35"/>
      <c r="AB35"/>
      <c r="AC35"/>
      <c r="AD35"/>
      <c r="AE35"/>
      <c r="AF35"/>
      <c r="AG35" s="34"/>
      <c r="AH35" s="34"/>
      <c r="AI35" s="34"/>
      <c r="AJ35" s="34"/>
      <c r="AK35" s="205"/>
    </row>
    <row r="36" spans="1:37" x14ac:dyDescent="0.2">
      <c r="A36" s="84">
        <v>29</v>
      </c>
      <c r="B36" s="84" t="str">
        <f ca="1"/>
        <v>Brunei Darussalam</v>
      </c>
      <c r="C36" s="84" t="str">
        <f ca="1"/>
        <v>BRN</v>
      </c>
      <c r="D36" s="84" t="str">
        <f ca="1"/>
        <v>EAS           East Asia &amp; Pacific</v>
      </c>
      <c r="E36" s="84" t="str">
        <f ca="1"/>
        <v>NA</v>
      </c>
      <c r="F36" s="190" t="str">
        <f t="shared" ca="1" si="5"/>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3.49271137026239</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0</v>
      </c>
      <c r="J36" s="242">
        <v>44753</v>
      </c>
      <c r="K36" s="242" t="s">
        <v>409</v>
      </c>
      <c r="L36" s="91" t="s">
        <v>54</v>
      </c>
      <c r="M36" s="192">
        <v>3.49271137026239</v>
      </c>
      <c r="N36" s="192">
        <v>0</v>
      </c>
      <c r="O36" s="192" t="s">
        <v>409</v>
      </c>
      <c r="P36" s="192">
        <v>43.5</v>
      </c>
      <c r="Q36" s="192" t="s">
        <v>409</v>
      </c>
      <c r="R36" s="192" t="s">
        <v>409</v>
      </c>
      <c r="S36"/>
      <c r="T36"/>
      <c r="U36"/>
      <c r="V36"/>
      <c r="W36"/>
      <c r="X36"/>
      <c r="Y36" s="192"/>
      <c r="Z36" s="192"/>
      <c r="AA36"/>
      <c r="AB36"/>
      <c r="AC36"/>
      <c r="AD36"/>
      <c r="AE36"/>
      <c r="AF36"/>
      <c r="AG36" s="34"/>
      <c r="AH36" s="34"/>
      <c r="AI36" s="34"/>
      <c r="AJ36" s="34"/>
      <c r="AK36" s="205"/>
    </row>
    <row r="37" spans="1:37" x14ac:dyDescent="0.2">
      <c r="A37" s="84">
        <v>30</v>
      </c>
      <c r="B37" s="84" t="str">
        <f ca="1"/>
        <v>Bhutan</v>
      </c>
      <c r="C37" s="84" t="str">
        <f ca="1"/>
        <v>BTN</v>
      </c>
      <c r="D37" s="84" t="str">
        <f ca="1"/>
        <v>SAS           South Asia</v>
      </c>
      <c r="E37" s="84" t="str">
        <f ca="1"/>
        <v>IDA</v>
      </c>
      <c r="F37" s="190" t="str">
        <f t="shared" ca="1" si="5"/>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4.5714285714285703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v>
      </c>
      <c r="J37" s="242">
        <v>44753</v>
      </c>
      <c r="K37" s="242" t="s">
        <v>409</v>
      </c>
      <c r="L37" s="91" t="s">
        <v>56</v>
      </c>
      <c r="M37" s="192">
        <v>4.5714285714285703</v>
      </c>
      <c r="N37" s="192">
        <v>0</v>
      </c>
      <c r="O37" s="192" t="s">
        <v>409</v>
      </c>
      <c r="P37" s="192">
        <v>39.799999999999997</v>
      </c>
      <c r="Q37" s="192" t="s">
        <v>409</v>
      </c>
      <c r="R37" s="192" t="s">
        <v>409</v>
      </c>
      <c r="S37"/>
      <c r="T37"/>
      <c r="U37"/>
      <c r="V37"/>
      <c r="W37"/>
      <c r="X37"/>
      <c r="Y37" s="192"/>
      <c r="Z37" s="192"/>
      <c r="AA37"/>
      <c r="AB37"/>
      <c r="AC37"/>
      <c r="AD37"/>
      <c r="AE37"/>
      <c r="AF37"/>
      <c r="AG37" s="34"/>
      <c r="AH37" s="34"/>
      <c r="AI37" s="34"/>
      <c r="AJ37" s="34"/>
      <c r="AK37" s="205"/>
    </row>
    <row r="38" spans="1:37" x14ac:dyDescent="0.2">
      <c r="A38" s="84">
        <v>31</v>
      </c>
      <c r="B38" s="84" t="str">
        <f ca="1"/>
        <v>Botswana</v>
      </c>
      <c r="C38" s="84" t="str">
        <f ca="1"/>
        <v>BWA</v>
      </c>
      <c r="D38" s="84" t="str">
        <f ca="1"/>
        <v>SSF           Sub-Saharan Africa</v>
      </c>
      <c r="E38" s="84" t="str">
        <f ca="1"/>
        <v>IBRD</v>
      </c>
      <c r="F38" s="190" t="str">
        <f t="shared" ca="1" si="5"/>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6.3790087463556802</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44753</v>
      </c>
      <c r="K38" s="242">
        <v>44852</v>
      </c>
      <c r="L38" s="91" t="s">
        <v>58</v>
      </c>
      <c r="M38" s="192">
        <v>6.3790087463556802</v>
      </c>
      <c r="N38" s="192">
        <v>0</v>
      </c>
      <c r="O38" s="192" t="s">
        <v>409</v>
      </c>
      <c r="P38" s="192">
        <v>33.6</v>
      </c>
      <c r="Q38" s="192" t="s">
        <v>409</v>
      </c>
      <c r="R38" s="192" t="s">
        <v>409</v>
      </c>
      <c r="S38"/>
      <c r="T38"/>
      <c r="U38"/>
      <c r="V38"/>
      <c r="W38"/>
      <c r="X38"/>
      <c r="Y38" s="192"/>
      <c r="Z38" s="192"/>
      <c r="AA38"/>
      <c r="AB38"/>
      <c r="AC38"/>
      <c r="AD38"/>
      <c r="AE38"/>
      <c r="AF38"/>
      <c r="AG38" s="34"/>
      <c r="AH38" s="34"/>
      <c r="AI38" s="34"/>
      <c r="AJ38" s="34"/>
      <c r="AK38" s="205"/>
    </row>
    <row r="39" spans="1:37" x14ac:dyDescent="0.2">
      <c r="A39" s="84">
        <v>32</v>
      </c>
      <c r="B39" s="84" t="str">
        <f ca="1"/>
        <v>Central African Republic</v>
      </c>
      <c r="C39" s="84" t="str">
        <f ca="1"/>
        <v>CAF</v>
      </c>
      <c r="D39" s="84" t="str">
        <f ca="1"/>
        <v>SSF           Sub-Saharan Africa</v>
      </c>
      <c r="E39" s="84" t="str">
        <f ca="1"/>
        <v>IDA</v>
      </c>
      <c r="F39" s="190" t="str">
        <f t="shared" ca="1" si="5"/>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0</v>
      </c>
      <c r="J39" s="242">
        <v>44753</v>
      </c>
      <c r="K39" s="242">
        <v>44753</v>
      </c>
      <c r="L39" s="91" t="s">
        <v>60</v>
      </c>
      <c r="M39" s="192">
        <v>10</v>
      </c>
      <c r="N39" s="192">
        <v>0</v>
      </c>
      <c r="O39" s="192" t="s">
        <v>409</v>
      </c>
      <c r="P39" s="192">
        <v>18.600000000000001</v>
      </c>
      <c r="Q39" s="192" t="s">
        <v>409</v>
      </c>
      <c r="R39" s="192" t="s">
        <v>409</v>
      </c>
      <c r="S39"/>
      <c r="T39"/>
      <c r="U39"/>
      <c r="V39"/>
      <c r="W39"/>
      <c r="X39"/>
      <c r="Y39" s="192"/>
      <c r="Z39" s="192"/>
      <c r="AA39"/>
      <c r="AB39"/>
      <c r="AC39"/>
      <c r="AD39"/>
      <c r="AE39"/>
      <c r="AF39"/>
      <c r="AG39" s="34"/>
      <c r="AH39" s="34"/>
      <c r="AI39" s="34"/>
      <c r="AJ39" s="34"/>
      <c r="AK39" s="205"/>
    </row>
    <row r="40" spans="1:37" x14ac:dyDescent="0.2">
      <c r="A40" s="84">
        <v>33</v>
      </c>
      <c r="B40" s="84" t="str">
        <f ca="1"/>
        <v>Canada</v>
      </c>
      <c r="C40" s="84" t="str">
        <f ca="1"/>
        <v>CAN</v>
      </c>
      <c r="D40" s="84" t="str">
        <f ca="1"/>
        <v>NAC           North America</v>
      </c>
      <c r="E40" s="84" t="str">
        <f ca="1"/>
        <v>NA</v>
      </c>
      <c r="F40" s="190" t="str">
        <f t="shared" ca="1" si="5"/>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44753</v>
      </c>
      <c r="K40" s="242">
        <v>44855</v>
      </c>
      <c r="L40" s="91" t="s">
        <v>62</v>
      </c>
      <c r="M40" s="192">
        <v>0</v>
      </c>
      <c r="N40" s="192">
        <v>0</v>
      </c>
      <c r="O40" s="192" t="s">
        <v>409</v>
      </c>
      <c r="P40" s="192">
        <v>69.8</v>
      </c>
      <c r="Q40" s="192" t="s">
        <v>409</v>
      </c>
      <c r="R40" s="192" t="s">
        <v>409</v>
      </c>
      <c r="S40"/>
      <c r="T40"/>
      <c r="U40"/>
      <c r="V40"/>
      <c r="W40"/>
      <c r="X40"/>
      <c r="Y40" s="192"/>
      <c r="Z40" s="192"/>
      <c r="AA40"/>
      <c r="AB40"/>
      <c r="AC40"/>
      <c r="AD40"/>
      <c r="AE40"/>
      <c r="AF40"/>
      <c r="AG40" s="34"/>
      <c r="AH40" s="34"/>
      <c r="AI40" s="34"/>
      <c r="AJ40" s="34"/>
      <c r="AK40" s="205"/>
    </row>
    <row r="41" spans="1:37" x14ac:dyDescent="0.2">
      <c r="A41" s="84">
        <v>34</v>
      </c>
      <c r="B41" s="84" t="str">
        <f ca="1"/>
        <v>Switzerland</v>
      </c>
      <c r="C41" s="84" t="str">
        <f ca="1"/>
        <v>CHE</v>
      </c>
      <c r="D41" s="84" t="str">
        <f ca="1"/>
        <v>ECS           Europe &amp; Central Asia</v>
      </c>
      <c r="E41" s="84" t="str">
        <f ca="1"/>
        <v>NA</v>
      </c>
      <c r="F41" s="190" t="str">
        <f t="shared" ca="1" si="5"/>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0</v>
      </c>
      <c r="J41" s="242">
        <v>44753</v>
      </c>
      <c r="K41" s="242">
        <v>44855</v>
      </c>
      <c r="L41" s="91" t="s">
        <v>64</v>
      </c>
      <c r="M41" s="192">
        <v>0</v>
      </c>
      <c r="N41" s="192">
        <v>0</v>
      </c>
      <c r="O41" s="192" t="s">
        <v>409</v>
      </c>
      <c r="P41" s="192">
        <v>58.8</v>
      </c>
      <c r="Q41" s="192" t="s">
        <v>409</v>
      </c>
      <c r="R41" s="192" t="s">
        <v>409</v>
      </c>
      <c r="S41"/>
      <c r="T41"/>
      <c r="U41"/>
      <c r="V41"/>
      <c r="W41"/>
      <c r="X41"/>
      <c r="Y41" s="192"/>
      <c r="Z41" s="192"/>
      <c r="AA41"/>
      <c r="AB41"/>
      <c r="AC41"/>
      <c r="AD41"/>
      <c r="AE41"/>
      <c r="AF41"/>
      <c r="AG41" s="34"/>
      <c r="AH41" s="34"/>
      <c r="AI41" s="34"/>
      <c r="AJ41" s="34"/>
      <c r="AK41" s="205"/>
    </row>
    <row r="42" spans="1:37" x14ac:dyDescent="0.2">
      <c r="A42" s="84">
        <v>35</v>
      </c>
      <c r="B42" s="84" t="str">
        <f ca="1"/>
        <v>Channel Islands</v>
      </c>
      <c r="C42" s="84" t="str">
        <f ca="1"/>
        <v>CHI</v>
      </c>
      <c r="D42" s="84" t="str">
        <f ca="1"/>
        <v>ECS           Europe &amp; Central Asia</v>
      </c>
      <c r="E42" s="84" t="str">
        <f ca="1"/>
        <v>NA</v>
      </c>
      <c r="F42" s="190" t="str">
        <f t="shared" ca="1" si="5"/>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0</v>
      </c>
      <c r="J42" s="242" t="s">
        <v>409</v>
      </c>
      <c r="K42" s="242" t="s">
        <v>409</v>
      </c>
      <c r="L42" s="91" t="s">
        <v>706</v>
      </c>
      <c r="M42" s="192" t="s">
        <v>409</v>
      </c>
      <c r="N42" s="192">
        <v>0</v>
      </c>
      <c r="O42" s="192" t="s">
        <v>409</v>
      </c>
      <c r="P42" s="192" t="s">
        <v>409</v>
      </c>
      <c r="Q42" s="192" t="s">
        <v>409</v>
      </c>
      <c r="R42" s="192" t="s">
        <v>409</v>
      </c>
      <c r="S42"/>
      <c r="T42"/>
      <c r="U42"/>
      <c r="V42"/>
      <c r="W42"/>
      <c r="X42"/>
      <c r="Y42" s="192"/>
      <c r="Z42" s="192"/>
      <c r="AA42"/>
      <c r="AB42"/>
      <c r="AC42"/>
      <c r="AD42"/>
      <c r="AE42"/>
      <c r="AF42"/>
      <c r="AG42" s="34"/>
      <c r="AH42" s="34"/>
      <c r="AI42" s="34"/>
      <c r="AJ42" s="34"/>
      <c r="AK42" s="205"/>
    </row>
    <row r="43" spans="1:37" x14ac:dyDescent="0.2">
      <c r="A43" s="84">
        <v>36</v>
      </c>
      <c r="B43" s="84" t="str">
        <f ca="1"/>
        <v>Chile</v>
      </c>
      <c r="C43" s="84" t="str">
        <f ca="1"/>
        <v>CHL</v>
      </c>
      <c r="D43" s="84" t="str">
        <f ca="1"/>
        <v>LCN           Latin America &amp; Caribbean</v>
      </c>
      <c r="E43" s="84" t="str">
        <f ca="1"/>
        <v>IBRD</v>
      </c>
      <c r="F43" s="190" t="str">
        <f t="shared" ca="1" si="5"/>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7</v>
      </c>
      <c r="J43" s="242">
        <v>44753</v>
      </c>
      <c r="K43" s="242">
        <v>45041</v>
      </c>
      <c r="L43" s="91" t="s">
        <v>66</v>
      </c>
      <c r="M43" s="192">
        <v>0</v>
      </c>
      <c r="N43" s="192">
        <v>7</v>
      </c>
      <c r="O43" s="192" t="s">
        <v>409</v>
      </c>
      <c r="P43" s="192">
        <v>56.2</v>
      </c>
      <c r="Q43" s="192" t="s">
        <v>822</v>
      </c>
      <c r="R43" s="192" t="s">
        <v>409</v>
      </c>
      <c r="S43"/>
      <c r="T43"/>
      <c r="U43"/>
      <c r="V43"/>
      <c r="W43"/>
      <c r="X43"/>
      <c r="Y43" s="192"/>
      <c r="Z43" s="192"/>
      <c r="AA43"/>
      <c r="AB43"/>
      <c r="AC43"/>
      <c r="AD43"/>
      <c r="AE43"/>
      <c r="AF43"/>
      <c r="AG43" s="34"/>
      <c r="AH43" s="34"/>
      <c r="AI43" s="34"/>
      <c r="AJ43" s="34"/>
      <c r="AK43" s="205"/>
    </row>
    <row r="44" spans="1:37" x14ac:dyDescent="0.2">
      <c r="A44" s="84">
        <v>37</v>
      </c>
      <c r="B44" s="84" t="str">
        <f ca="1"/>
        <v>China</v>
      </c>
      <c r="C44" s="84" t="str">
        <f ca="1"/>
        <v>CHN</v>
      </c>
      <c r="D44" s="84" t="str">
        <f ca="1"/>
        <v>EAS           East Asia &amp; Pacific</v>
      </c>
      <c r="E44" s="84" t="str">
        <f ca="1"/>
        <v>IBRD</v>
      </c>
      <c r="F44" s="190" t="str">
        <f t="shared" ca="1" si="5"/>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4.0355562548072887</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2.3265306122448899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44753</v>
      </c>
      <c r="K44" s="242">
        <v>45034</v>
      </c>
      <c r="L44" s="91" t="s">
        <v>68</v>
      </c>
      <c r="M44" s="192">
        <v>2.3265306122448899</v>
      </c>
      <c r="N44" s="192">
        <v>7</v>
      </c>
      <c r="O44" s="192" t="s">
        <v>409</v>
      </c>
      <c r="P44" s="192">
        <v>47.5</v>
      </c>
      <c r="Q44" s="192" t="s">
        <v>817</v>
      </c>
      <c r="R44" s="192" t="s">
        <v>409</v>
      </c>
      <c r="S44"/>
      <c r="T44"/>
      <c r="U44"/>
      <c r="V44"/>
      <c r="W44"/>
      <c r="X44"/>
      <c r="Y44" s="192"/>
      <c r="Z44" s="192"/>
      <c r="AA44"/>
      <c r="AB44"/>
      <c r="AC44"/>
      <c r="AD44"/>
      <c r="AE44"/>
      <c r="AF44"/>
      <c r="AG44" s="34"/>
      <c r="AH44" s="34"/>
      <c r="AI44" s="34"/>
      <c r="AJ44" s="34"/>
      <c r="AK44" s="205"/>
    </row>
    <row r="45" spans="1:37" x14ac:dyDescent="0.2">
      <c r="A45" s="84">
        <v>38</v>
      </c>
      <c r="B45" s="84" t="str">
        <f ca="1"/>
        <v>Côte d’Ivoire</v>
      </c>
      <c r="C45" s="84" t="str">
        <f ca="1"/>
        <v>CIV</v>
      </c>
      <c r="D45" s="84" t="str">
        <f ca="1"/>
        <v>SSF           Sub-Saharan Africa</v>
      </c>
      <c r="E45" s="84" t="str">
        <f ca="1"/>
        <v>IDA</v>
      </c>
      <c r="F45" s="190" t="str">
        <f t="shared" ca="1" si="5"/>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7.0787172011661799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0</v>
      </c>
      <c r="J45" s="242">
        <v>44753</v>
      </c>
      <c r="K45" s="242">
        <v>44753</v>
      </c>
      <c r="L45" s="91" t="s">
        <v>69</v>
      </c>
      <c r="M45" s="192">
        <v>7.0787172011661799</v>
      </c>
      <c r="N45" s="192">
        <v>0</v>
      </c>
      <c r="O45" s="192" t="s">
        <v>409</v>
      </c>
      <c r="P45" s="192">
        <v>31.2</v>
      </c>
      <c r="Q45" s="192" t="s">
        <v>409</v>
      </c>
      <c r="R45" s="192" t="s">
        <v>409</v>
      </c>
      <c r="S45"/>
      <c r="T45"/>
      <c r="U45"/>
      <c r="V45"/>
      <c r="W45"/>
      <c r="X45"/>
      <c r="Y45" s="192"/>
      <c r="Z45" s="192"/>
      <c r="AA45"/>
      <c r="AB45"/>
      <c r="AC45"/>
      <c r="AD45"/>
      <c r="AE45"/>
      <c r="AF45"/>
      <c r="AG45" s="34"/>
      <c r="AH45" s="34"/>
      <c r="AI45" s="34"/>
      <c r="AJ45" s="34"/>
      <c r="AK45" s="205"/>
    </row>
    <row r="46" spans="1:37" x14ac:dyDescent="0.2">
      <c r="A46" s="84">
        <v>39</v>
      </c>
      <c r="B46" s="84" t="str">
        <f ca="1"/>
        <v>Cameroon</v>
      </c>
      <c r="C46" s="84" t="str">
        <f ca="1"/>
        <v>CMR</v>
      </c>
      <c r="D46" s="84" t="str">
        <f ca="1"/>
        <v>SSF           Sub-Saharan Africa</v>
      </c>
      <c r="E46" s="84" t="str">
        <f ca="1"/>
        <v>Blend</v>
      </c>
      <c r="F46" s="190" t="str">
        <f t="shared" ca="1" si="5"/>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8.8525333627598091</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7.83673469387755</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44753</v>
      </c>
      <c r="K46" s="242">
        <v>44900</v>
      </c>
      <c r="L46" s="91" t="s">
        <v>71</v>
      </c>
      <c r="M46" s="192">
        <v>7.83673469387755</v>
      </c>
      <c r="N46" s="192">
        <v>0</v>
      </c>
      <c r="O46" s="192">
        <v>10</v>
      </c>
      <c r="P46" s="192">
        <v>28.6</v>
      </c>
      <c r="Q46" s="192" t="s">
        <v>409</v>
      </c>
      <c r="R46" s="192" t="s">
        <v>786</v>
      </c>
      <c r="S46"/>
      <c r="T46"/>
      <c r="U46"/>
      <c r="V46"/>
      <c r="W46"/>
      <c r="X46"/>
      <c r="Y46" s="192"/>
      <c r="Z46" s="192"/>
      <c r="AA46"/>
      <c r="AB46"/>
      <c r="AC46"/>
      <c r="AD46"/>
      <c r="AE46"/>
      <c r="AF46"/>
      <c r="AG46" s="34"/>
      <c r="AH46" s="34"/>
      <c r="AI46" s="34"/>
      <c r="AJ46" s="34"/>
      <c r="AK46" s="205"/>
    </row>
    <row r="47" spans="1:37" x14ac:dyDescent="0.2">
      <c r="A47" s="84">
        <v>40</v>
      </c>
      <c r="B47" s="84" t="str">
        <f ca="1"/>
        <v>Congo, Dem. Rep.</v>
      </c>
      <c r="C47" s="84" t="str">
        <f ca="1"/>
        <v>COD</v>
      </c>
      <c r="D47" s="84" t="str">
        <f ca="1"/>
        <v>SSF           Sub-Saharan Africa</v>
      </c>
      <c r="E47" s="84" t="str">
        <f ca="1"/>
        <v>IDA</v>
      </c>
      <c r="F47" s="190" t="str">
        <f t="shared" ca="1" si="5"/>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9.25505141403249</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8.56559766763848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44753</v>
      </c>
      <c r="K47" s="242">
        <v>44865</v>
      </c>
      <c r="L47" s="91" t="s">
        <v>72</v>
      </c>
      <c r="M47" s="192">
        <v>8.56559766763848</v>
      </c>
      <c r="N47" s="192">
        <v>0</v>
      </c>
      <c r="O47" s="192">
        <v>10</v>
      </c>
      <c r="P47" s="192">
        <v>26.1</v>
      </c>
      <c r="Q47" s="192" t="s">
        <v>409</v>
      </c>
      <c r="R47" s="192" t="s">
        <v>634</v>
      </c>
      <c r="S47"/>
      <c r="T47"/>
      <c r="U47"/>
      <c r="V47"/>
      <c r="W47"/>
      <c r="X47"/>
      <c r="Y47" s="192"/>
      <c r="Z47" s="192"/>
      <c r="AA47"/>
      <c r="AB47"/>
      <c r="AC47"/>
      <c r="AD47"/>
      <c r="AE47"/>
      <c r="AF47"/>
      <c r="AG47" s="34"/>
      <c r="AH47" s="34"/>
      <c r="AI47" s="34"/>
      <c r="AJ47" s="34"/>
      <c r="AK47" s="205"/>
    </row>
    <row r="48" spans="1:37" x14ac:dyDescent="0.2">
      <c r="A48" s="84">
        <v>41</v>
      </c>
      <c r="B48" s="84" t="str">
        <f ca="1"/>
        <v>Congo, Rep.</v>
      </c>
      <c r="C48" s="84" t="str">
        <f ca="1"/>
        <v>COG</v>
      </c>
      <c r="D48" s="84" t="str">
        <f ca="1"/>
        <v>SSF           Sub-Saharan Africa</v>
      </c>
      <c r="E48" s="84" t="str">
        <f ca="1"/>
        <v>Blend</v>
      </c>
      <c r="F48" s="190" t="str">
        <f t="shared" ca="1" si="5"/>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8.5072886297375998</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0</v>
      </c>
      <c r="J48" s="242">
        <v>44753</v>
      </c>
      <c r="K48" s="242">
        <v>44778</v>
      </c>
      <c r="L48" s="91" t="s">
        <v>73</v>
      </c>
      <c r="M48" s="192">
        <v>8.5072886297375998</v>
      </c>
      <c r="N48" s="192">
        <v>0</v>
      </c>
      <c r="O48" s="192" t="s">
        <v>409</v>
      </c>
      <c r="P48" s="192">
        <v>26.3</v>
      </c>
      <c r="Q48" s="192" t="s">
        <v>409</v>
      </c>
      <c r="R48" s="192" t="s">
        <v>409</v>
      </c>
      <c r="S48"/>
      <c r="T48"/>
      <c r="U48"/>
      <c r="V48"/>
      <c r="W48"/>
      <c r="X48"/>
      <c r="Y48" s="192"/>
      <c r="Z48" s="192"/>
      <c r="AA48"/>
      <c r="AB48"/>
      <c r="AC48"/>
      <c r="AD48"/>
      <c r="AE48"/>
      <c r="AF48"/>
      <c r="AG48" s="34"/>
      <c r="AH48" s="34"/>
      <c r="AI48" s="34"/>
      <c r="AJ48" s="34"/>
      <c r="AK48" s="205"/>
    </row>
    <row r="49" spans="1:37" x14ac:dyDescent="0.2">
      <c r="A49" s="84">
        <v>42</v>
      </c>
      <c r="B49" s="84" t="str">
        <f ca="1"/>
        <v>Colombia</v>
      </c>
      <c r="C49" s="84" t="str">
        <f ca="1"/>
        <v>COL</v>
      </c>
      <c r="D49" s="84" t="str">
        <f ca="1"/>
        <v>LCN           Latin America &amp; Caribbean</v>
      </c>
      <c r="E49" s="84" t="str">
        <f ca="1"/>
        <v>IBRD</v>
      </c>
      <c r="F49" s="190" t="str">
        <f t="shared" ca="1" si="5"/>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0.66472303206997196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v>
      </c>
      <c r="J49" s="242">
        <v>44753</v>
      </c>
      <c r="K49" s="242">
        <v>44855</v>
      </c>
      <c r="L49" s="91" t="s">
        <v>75</v>
      </c>
      <c r="M49" s="192">
        <v>0.66472303206997196</v>
      </c>
      <c r="N49" s="192">
        <v>0</v>
      </c>
      <c r="O49" s="192" t="s">
        <v>409</v>
      </c>
      <c r="P49" s="192">
        <v>53.2</v>
      </c>
      <c r="Q49" s="192" t="s">
        <v>409</v>
      </c>
      <c r="R49" s="192" t="s">
        <v>409</v>
      </c>
      <c r="S49"/>
      <c r="T49"/>
      <c r="U49"/>
      <c r="V49"/>
      <c r="W49"/>
      <c r="X49"/>
      <c r="Y49" s="192"/>
      <c r="Z49" s="192"/>
      <c r="AA49"/>
      <c r="AB49"/>
      <c r="AC49"/>
      <c r="AD49"/>
      <c r="AE49"/>
      <c r="AF49"/>
      <c r="AG49" s="34"/>
      <c r="AH49" s="34"/>
      <c r="AI49" s="34"/>
      <c r="AJ49" s="34"/>
      <c r="AK49" s="205"/>
    </row>
    <row r="50" spans="1:37" x14ac:dyDescent="0.2">
      <c r="A50" s="84">
        <v>43</v>
      </c>
      <c r="B50" s="84" t="str">
        <f ca="1"/>
        <v>Comoros</v>
      </c>
      <c r="C50" s="84" t="str">
        <f ca="1"/>
        <v>COM</v>
      </c>
      <c r="D50" s="84" t="str">
        <f ca="1"/>
        <v>SSF           Sub-Saharan Africa</v>
      </c>
      <c r="E50" s="84" t="str">
        <f ca="1"/>
        <v>IDA</v>
      </c>
      <c r="F50" s="190" t="str">
        <f t="shared" ca="1" si="5"/>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8.9154518950437307</v>
      </c>
      <c r="I50" s="191"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0</v>
      </c>
      <c r="J50" s="242">
        <v>44753</v>
      </c>
      <c r="K50" s="242">
        <v>44830</v>
      </c>
      <c r="L50" s="91" t="s">
        <v>77</v>
      </c>
      <c r="M50" s="192">
        <v>8.9154518950437307</v>
      </c>
      <c r="N50" s="192">
        <v>0</v>
      </c>
      <c r="O50" s="192" t="s">
        <v>409</v>
      </c>
      <c r="P50" s="192">
        <v>24.9</v>
      </c>
      <c r="Q50" s="192" t="s">
        <v>409</v>
      </c>
      <c r="R50" s="192" t="s">
        <v>409</v>
      </c>
      <c r="S50"/>
      <c r="T50"/>
      <c r="U50"/>
      <c r="V50"/>
      <c r="W50"/>
      <c r="X50"/>
      <c r="Y50" s="192"/>
      <c r="Z50" s="192"/>
      <c r="AA50"/>
      <c r="AB50"/>
      <c r="AC50"/>
      <c r="AD50"/>
      <c r="AE50"/>
      <c r="AF50"/>
      <c r="AG50" s="34"/>
      <c r="AH50" s="34"/>
      <c r="AI50" s="34"/>
      <c r="AJ50" s="34"/>
      <c r="AK50" s="205"/>
    </row>
    <row r="51" spans="1:37" x14ac:dyDescent="0.2">
      <c r="A51" s="84">
        <v>44</v>
      </c>
      <c r="B51" s="84" t="str">
        <f ca="1"/>
        <v>Cabo Verde</v>
      </c>
      <c r="C51" s="84" t="str">
        <f ca="1"/>
        <v>CPV</v>
      </c>
      <c r="D51" s="84" t="str">
        <f ca="1"/>
        <v>SSF           Sub-Saharan Africa</v>
      </c>
      <c r="E51" s="84" t="str">
        <f ca="1"/>
        <v>Blend</v>
      </c>
      <c r="F51" s="190" t="str">
        <f t="shared" ca="1" si="5"/>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6.2332361516034904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0</v>
      </c>
      <c r="J51" s="242">
        <v>44753</v>
      </c>
      <c r="K51" s="242">
        <v>44802</v>
      </c>
      <c r="L51" s="91" t="s">
        <v>79</v>
      </c>
      <c r="M51" s="192">
        <v>6.2332361516034904</v>
      </c>
      <c r="N51" s="192">
        <v>0</v>
      </c>
      <c r="O51" s="192" t="s">
        <v>409</v>
      </c>
      <c r="P51" s="192">
        <v>34.1</v>
      </c>
      <c r="Q51" s="192" t="s">
        <v>409</v>
      </c>
      <c r="R51" s="192" t="s">
        <v>409</v>
      </c>
      <c r="S51"/>
      <c r="T51"/>
      <c r="U51"/>
      <c r="V51"/>
      <c r="W51"/>
      <c r="X51"/>
      <c r="Y51" s="192"/>
      <c r="Z51" s="192"/>
      <c r="AA51"/>
      <c r="AB51"/>
      <c r="AC51"/>
      <c r="AD51"/>
      <c r="AE51"/>
      <c r="AF51"/>
      <c r="AG51" s="34"/>
      <c r="AH51" s="34"/>
      <c r="AI51" s="34"/>
      <c r="AJ51" s="34"/>
      <c r="AK51" s="205"/>
    </row>
    <row r="52" spans="1:37" x14ac:dyDescent="0.2">
      <c r="A52" s="84">
        <v>45</v>
      </c>
      <c r="B52" s="84" t="str">
        <f ca="1"/>
        <v>Costa Rica</v>
      </c>
      <c r="C52" s="84" t="str">
        <f ca="1"/>
        <v>CRI</v>
      </c>
      <c r="D52" s="84" t="str">
        <f ca="1"/>
        <v>LCN           Latin America &amp; Caribbean</v>
      </c>
      <c r="E52" s="84" t="str">
        <f ca="1"/>
        <v>IBRD</v>
      </c>
      <c r="F52" s="190" t="str">
        <f t="shared" ca="1" si="5"/>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4.2798833819241997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v>
      </c>
      <c r="J52" s="242">
        <v>44753</v>
      </c>
      <c r="K52" s="242">
        <v>44846</v>
      </c>
      <c r="L52" s="91" t="s">
        <v>81</v>
      </c>
      <c r="M52" s="192">
        <v>4.2798833819241997</v>
      </c>
      <c r="N52" s="192">
        <v>0</v>
      </c>
      <c r="O52" s="192" t="s">
        <v>409</v>
      </c>
      <c r="P52" s="192">
        <v>40.799999999999997</v>
      </c>
      <c r="Q52" s="192" t="s">
        <v>409</v>
      </c>
      <c r="R52" s="192" t="s">
        <v>409</v>
      </c>
      <c r="S52"/>
      <c r="T52"/>
      <c r="U52"/>
      <c r="V52"/>
      <c r="W52"/>
      <c r="X52"/>
      <c r="Y52" s="192"/>
      <c r="Z52" s="192"/>
      <c r="AA52"/>
      <c r="AB52"/>
      <c r="AC52"/>
      <c r="AD52"/>
      <c r="AE52"/>
      <c r="AF52"/>
      <c r="AG52" s="34"/>
      <c r="AH52" s="34"/>
      <c r="AI52" s="34"/>
      <c r="AJ52" s="34"/>
      <c r="AK52" s="205"/>
    </row>
    <row r="53" spans="1:37" x14ac:dyDescent="0.2">
      <c r="A53" s="84">
        <v>46</v>
      </c>
      <c r="B53" s="84" t="str">
        <f ca="1"/>
        <v>Cuba</v>
      </c>
      <c r="C53" s="84" t="str">
        <f ca="1"/>
        <v>CUB</v>
      </c>
      <c r="D53" s="84" t="str">
        <f ca="1"/>
        <v>LCN           Latin America &amp; Caribbean</v>
      </c>
      <c r="E53" s="84" t="str">
        <f ca="1"/>
        <v>NA</v>
      </c>
      <c r="F53" s="190" t="str">
        <f t="shared" ca="1" si="5"/>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7.28279883381924</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0</v>
      </c>
      <c r="J53" s="242">
        <v>44753</v>
      </c>
      <c r="K53" s="242">
        <v>44753</v>
      </c>
      <c r="L53" s="91" t="s">
        <v>83</v>
      </c>
      <c r="M53" s="192">
        <v>7.28279883381924</v>
      </c>
      <c r="N53" s="192">
        <v>0</v>
      </c>
      <c r="O53" s="192" t="s">
        <v>409</v>
      </c>
      <c r="P53" s="192">
        <v>30.5</v>
      </c>
      <c r="Q53" s="192" t="s">
        <v>409</v>
      </c>
      <c r="R53" s="192" t="s">
        <v>409</v>
      </c>
      <c r="S53"/>
      <c r="T53"/>
      <c r="U53"/>
      <c r="V53"/>
      <c r="W53"/>
      <c r="X53"/>
      <c r="Y53" s="192"/>
      <c r="Z53" s="192"/>
      <c r="AA53"/>
      <c r="AB53"/>
      <c r="AC53"/>
      <c r="AD53"/>
      <c r="AE53"/>
      <c r="AF53"/>
      <c r="AG53" s="34"/>
      <c r="AH53" s="34"/>
      <c r="AI53" s="34"/>
      <c r="AJ53" s="34"/>
      <c r="AK53" s="205"/>
    </row>
    <row r="54" spans="1:37" x14ac:dyDescent="0.2">
      <c r="A54" s="84">
        <v>47</v>
      </c>
      <c r="B54" s="84" t="str">
        <f ca="1"/>
        <v>Curaçao</v>
      </c>
      <c r="C54" s="84" t="str">
        <f ca="1"/>
        <v>CUW</v>
      </c>
      <c r="D54" s="84" t="str">
        <f ca="1"/>
        <v>LCN           Latin America &amp; Caribbean</v>
      </c>
      <c r="E54" s="84" t="str">
        <f ca="1"/>
        <v>NA</v>
      </c>
      <c r="F54" s="190" t="str">
        <f t="shared" ca="1" si="5"/>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0</v>
      </c>
      <c r="J54" s="242" t="s">
        <v>409</v>
      </c>
      <c r="K54" s="242" t="s">
        <v>409</v>
      </c>
      <c r="L54" s="91" t="s">
        <v>707</v>
      </c>
      <c r="M54" s="192" t="s">
        <v>409</v>
      </c>
      <c r="N54" s="192">
        <v>0</v>
      </c>
      <c r="O54" s="192" t="s">
        <v>409</v>
      </c>
      <c r="P54" s="192" t="s">
        <v>409</v>
      </c>
      <c r="Q54" s="192" t="s">
        <v>409</v>
      </c>
      <c r="R54" s="192" t="s">
        <v>409</v>
      </c>
      <c r="S54"/>
      <c r="T54"/>
      <c r="U54"/>
      <c r="V54"/>
      <c r="W54"/>
      <c r="X54"/>
      <c r="Y54" s="192"/>
      <c r="Z54" s="192"/>
      <c r="AA54"/>
      <c r="AB54"/>
      <c r="AC54"/>
      <c r="AD54"/>
      <c r="AE54"/>
      <c r="AF54"/>
      <c r="AG54" s="34"/>
      <c r="AH54" s="34"/>
      <c r="AI54" s="34"/>
      <c r="AJ54" s="34"/>
      <c r="AK54" s="205"/>
    </row>
    <row r="55" spans="1:37" x14ac:dyDescent="0.2">
      <c r="A55" s="84">
        <v>48</v>
      </c>
      <c r="B55" s="84" t="str">
        <f ca="1"/>
        <v>Cayman Islands</v>
      </c>
      <c r="C55" s="84" t="str">
        <f ca="1"/>
        <v>CYM</v>
      </c>
      <c r="D55" s="84" t="str">
        <f ca="1"/>
        <v>LCN           Latin America &amp; Caribbean</v>
      </c>
      <c r="E55" s="84" t="str">
        <f ca="1"/>
        <v>NA</v>
      </c>
      <c r="F55" s="190" t="str">
        <f t="shared" ca="1" si="5"/>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t="s">
        <v>409</v>
      </c>
      <c r="K55" s="242">
        <v>44887</v>
      </c>
      <c r="L55" s="91" t="s">
        <v>708</v>
      </c>
      <c r="M55" s="192" t="s">
        <v>409</v>
      </c>
      <c r="N55" s="192">
        <v>0</v>
      </c>
      <c r="O55" s="192" t="s">
        <v>409</v>
      </c>
      <c r="P55" s="192" t="s">
        <v>409</v>
      </c>
      <c r="Q55" s="192" t="s">
        <v>409</v>
      </c>
      <c r="R55" s="192" t="s">
        <v>409</v>
      </c>
      <c r="S55"/>
      <c r="T55"/>
      <c r="U55"/>
      <c r="V55"/>
      <c r="W55"/>
      <c r="X55"/>
      <c r="Y55" s="192"/>
      <c r="Z55" s="192"/>
      <c r="AA55"/>
      <c r="AB55"/>
      <c r="AC55"/>
      <c r="AD55"/>
      <c r="AE55"/>
      <c r="AF55"/>
      <c r="AG55" s="34"/>
      <c r="AH55" s="34"/>
      <c r="AI55" s="34"/>
      <c r="AJ55" s="34"/>
      <c r="AK55" s="205"/>
    </row>
    <row r="56" spans="1:37" x14ac:dyDescent="0.2">
      <c r="A56" s="84">
        <v>49</v>
      </c>
      <c r="B56" s="84" t="str">
        <f ca="1"/>
        <v>Cyprus</v>
      </c>
      <c r="C56" s="84" t="str">
        <f ca="1"/>
        <v>CYP</v>
      </c>
      <c r="D56" s="84" t="str">
        <f ca="1"/>
        <v>ECS           Europe &amp; Central Asia</v>
      </c>
      <c r="E56" s="84" t="str">
        <f ca="1"/>
        <v>NA</v>
      </c>
      <c r="F56" s="190" t="str">
        <f t="shared" ca="1" si="5"/>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3.9591836734693802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0</v>
      </c>
      <c r="J56" s="242">
        <v>44753</v>
      </c>
      <c r="K56" s="242">
        <v>44852</v>
      </c>
      <c r="L56" s="91" t="s">
        <v>85</v>
      </c>
      <c r="M56" s="192">
        <v>3.9591836734693802</v>
      </c>
      <c r="N56" s="192">
        <v>0</v>
      </c>
      <c r="O56" s="192" t="s">
        <v>409</v>
      </c>
      <c r="P56" s="192">
        <v>41.9</v>
      </c>
      <c r="Q56" s="192" t="s">
        <v>409</v>
      </c>
      <c r="R56" s="192" t="s">
        <v>409</v>
      </c>
      <c r="S56"/>
      <c r="T56"/>
      <c r="U56"/>
      <c r="V56"/>
      <c r="W56"/>
      <c r="X56"/>
      <c r="Y56" s="192"/>
      <c r="Z56" s="192"/>
      <c r="AA56"/>
      <c r="AB56"/>
      <c r="AC56"/>
      <c r="AD56"/>
      <c r="AE56"/>
      <c r="AF56"/>
      <c r="AG56" s="34"/>
      <c r="AH56" s="34"/>
      <c r="AI56" s="34"/>
      <c r="AJ56" s="34"/>
      <c r="AK56" s="205"/>
    </row>
    <row r="57" spans="1:37" x14ac:dyDescent="0.2">
      <c r="A57" s="84">
        <v>50</v>
      </c>
      <c r="B57" s="84" t="str">
        <f ca="1"/>
        <v>Czech Republic</v>
      </c>
      <c r="C57" s="84" t="str">
        <f ca="1"/>
        <v>CZE</v>
      </c>
      <c r="D57" s="84" t="str">
        <f ca="1"/>
        <v>ECS           Europe &amp; Central Asia</v>
      </c>
      <c r="E57" s="84" t="str">
        <f ca="1"/>
        <v>NA</v>
      </c>
      <c r="F57" s="190" t="str">
        <f t="shared" ca="1" si="5"/>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0.78134110787172095</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44753</v>
      </c>
      <c r="K57" s="242">
        <v>44855</v>
      </c>
      <c r="L57" s="91" t="s">
        <v>87</v>
      </c>
      <c r="M57" s="192">
        <v>0.78134110787172095</v>
      </c>
      <c r="N57" s="192">
        <v>0</v>
      </c>
      <c r="O57" s="192" t="s">
        <v>409</v>
      </c>
      <c r="P57" s="192">
        <v>52.8</v>
      </c>
      <c r="Q57" s="192" t="s">
        <v>409</v>
      </c>
      <c r="R57" s="192" t="s">
        <v>409</v>
      </c>
      <c r="S57"/>
      <c r="T57"/>
      <c r="U57"/>
      <c r="V57"/>
      <c r="W57"/>
      <c r="X57"/>
      <c r="Y57" s="192"/>
      <c r="Z57" s="192"/>
      <c r="AA57"/>
      <c r="AB57"/>
      <c r="AC57"/>
      <c r="AD57"/>
      <c r="AE57"/>
      <c r="AF57"/>
      <c r="AG57" s="34"/>
      <c r="AH57" s="34"/>
      <c r="AI57" s="34"/>
      <c r="AJ57" s="34"/>
      <c r="AK57" s="205"/>
    </row>
    <row r="58" spans="1:37" x14ac:dyDescent="0.2">
      <c r="A58" s="84">
        <v>51</v>
      </c>
      <c r="B58" s="84" t="str">
        <f ca="1"/>
        <v>Germany</v>
      </c>
      <c r="C58" s="84" t="str">
        <f ca="1"/>
        <v>DEU</v>
      </c>
      <c r="D58" s="84" t="str">
        <f ca="1"/>
        <v>ECS           Europe &amp; Central Asia</v>
      </c>
      <c r="E58" s="84" t="str">
        <f ca="1"/>
        <v>NA</v>
      </c>
      <c r="F58" s="190" t="str">
        <f t="shared" ca="1" si="5"/>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0</v>
      </c>
      <c r="J58" s="242">
        <v>44753</v>
      </c>
      <c r="K58" s="242">
        <v>44855</v>
      </c>
      <c r="L58" s="91" t="s">
        <v>89</v>
      </c>
      <c r="M58" s="192">
        <v>0</v>
      </c>
      <c r="N58" s="192">
        <v>0</v>
      </c>
      <c r="O58" s="192" t="s">
        <v>409</v>
      </c>
      <c r="P58" s="192">
        <v>65.5</v>
      </c>
      <c r="Q58" s="192" t="s">
        <v>409</v>
      </c>
      <c r="R58" s="192" t="s">
        <v>409</v>
      </c>
      <c r="S58"/>
      <c r="T58"/>
      <c r="U58"/>
      <c r="V58"/>
      <c r="W58"/>
      <c r="X58"/>
      <c r="Y58" s="192"/>
      <c r="Z58" s="192"/>
      <c r="AA58"/>
      <c r="AB58"/>
      <c r="AC58"/>
      <c r="AD58"/>
      <c r="AE58"/>
      <c r="AF58"/>
      <c r="AG58" s="34"/>
      <c r="AH58" s="34"/>
      <c r="AI58" s="34"/>
      <c r="AJ58" s="34"/>
      <c r="AK58" s="205"/>
    </row>
    <row r="59" spans="1:37" x14ac:dyDescent="0.2">
      <c r="A59" s="84">
        <v>52</v>
      </c>
      <c r="B59" s="84" t="str">
        <f ca="1"/>
        <v>Djibouti</v>
      </c>
      <c r="C59" s="84" t="str">
        <f ca="1"/>
        <v>DJI</v>
      </c>
      <c r="D59" s="84" t="str">
        <f ca="1"/>
        <v>MEA           Middle East &amp; North Africa</v>
      </c>
      <c r="E59" s="84" t="str">
        <f ca="1"/>
        <v>IDA</v>
      </c>
      <c r="F59" s="190" t="str">
        <f t="shared" ca="1" si="5"/>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8.8279883381924193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0</v>
      </c>
      <c r="J59" s="242">
        <v>44753</v>
      </c>
      <c r="K59" s="242">
        <v>44753</v>
      </c>
      <c r="L59" s="91" t="s">
        <v>91</v>
      </c>
      <c r="M59" s="192">
        <v>8.8279883381924193</v>
      </c>
      <c r="N59" s="192">
        <v>0</v>
      </c>
      <c r="O59" s="192" t="s">
        <v>409</v>
      </c>
      <c r="P59" s="192">
        <v>25.2</v>
      </c>
      <c r="Q59" s="192" t="s">
        <v>409</v>
      </c>
      <c r="R59" s="192" t="s">
        <v>409</v>
      </c>
      <c r="S59"/>
      <c r="T59"/>
      <c r="U59"/>
      <c r="V59"/>
      <c r="W59"/>
      <c r="X59"/>
      <c r="Y59" s="192"/>
      <c r="Z59" s="192"/>
      <c r="AA59"/>
      <c r="AB59"/>
      <c r="AC59"/>
      <c r="AD59"/>
      <c r="AE59"/>
      <c r="AF59"/>
      <c r="AG59" s="34"/>
      <c r="AH59" s="34"/>
      <c r="AI59" s="34"/>
      <c r="AJ59" s="34"/>
      <c r="AK59" s="205"/>
    </row>
    <row r="60" spans="1:37" x14ac:dyDescent="0.2">
      <c r="A60" s="84">
        <v>53</v>
      </c>
      <c r="B60" s="84" t="str">
        <f ca="1"/>
        <v>Dominica</v>
      </c>
      <c r="C60" s="84" t="str">
        <f ca="1"/>
        <v>DMA</v>
      </c>
      <c r="D60" s="84" t="str">
        <f ca="1"/>
        <v>LCN           Latin America &amp; Caribbean</v>
      </c>
      <c r="E60" s="84" t="str">
        <f ca="1"/>
        <v>Blend</v>
      </c>
      <c r="F60" s="190" t="str">
        <f t="shared" ca="1" si="5"/>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8.4781341107871704</v>
      </c>
      <c r="I60" s="191"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0</v>
      </c>
      <c r="J60" s="242">
        <v>44753</v>
      </c>
      <c r="K60" s="242">
        <v>44846</v>
      </c>
      <c r="L60" s="91" t="s">
        <v>93</v>
      </c>
      <c r="M60" s="192">
        <v>8.4781341107871704</v>
      </c>
      <c r="N60" s="192">
        <v>0</v>
      </c>
      <c r="O60" s="192" t="s">
        <v>409</v>
      </c>
      <c r="P60" s="192">
        <v>26.4</v>
      </c>
      <c r="Q60" s="192" t="s">
        <v>409</v>
      </c>
      <c r="R60" s="192" t="s">
        <v>409</v>
      </c>
      <c r="S60"/>
      <c r="T60"/>
      <c r="U60"/>
      <c r="V60"/>
      <c r="W60"/>
      <c r="X60"/>
      <c r="Y60" s="192"/>
      <c r="Z60" s="192"/>
      <c r="AA60"/>
      <c r="AB60"/>
      <c r="AC60"/>
      <c r="AD60"/>
      <c r="AE60"/>
      <c r="AF60"/>
      <c r="AG60" s="34"/>
      <c r="AH60" s="34"/>
      <c r="AI60" s="34"/>
      <c r="AJ60" s="34"/>
      <c r="AK60" s="205"/>
    </row>
    <row r="61" spans="1:37" x14ac:dyDescent="0.2">
      <c r="A61" s="84">
        <v>54</v>
      </c>
      <c r="B61" s="84" t="str">
        <f ca="1"/>
        <v>Denmark</v>
      </c>
      <c r="C61" s="84" t="str">
        <f ca="1"/>
        <v>DNK</v>
      </c>
      <c r="D61" s="84" t="str">
        <f ca="1"/>
        <v>ECS           Europe &amp; Central Asia</v>
      </c>
      <c r="E61" s="84" t="str">
        <f ca="1"/>
        <v>NA</v>
      </c>
      <c r="F61" s="190" t="str">
        <f t="shared" ca="1" si="5"/>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0</v>
      </c>
      <c r="J61" s="242">
        <v>44753</v>
      </c>
      <c r="K61" s="242">
        <v>44855</v>
      </c>
      <c r="L61" s="91" t="s">
        <v>95</v>
      </c>
      <c r="M61" s="192">
        <v>0</v>
      </c>
      <c r="N61" s="192">
        <v>0</v>
      </c>
      <c r="O61" s="192" t="s">
        <v>409</v>
      </c>
      <c r="P61" s="192">
        <v>64.400000000000006</v>
      </c>
      <c r="Q61" s="192" t="s">
        <v>409</v>
      </c>
      <c r="R61" s="192" t="s">
        <v>409</v>
      </c>
      <c r="S61"/>
      <c r="T61"/>
      <c r="U61"/>
      <c r="V61"/>
      <c r="W61"/>
      <c r="X61"/>
      <c r="Y61" s="192"/>
      <c r="Z61" s="192"/>
      <c r="AA61"/>
      <c r="AB61"/>
      <c r="AC61"/>
      <c r="AD61"/>
      <c r="AE61"/>
      <c r="AF61"/>
      <c r="AG61" s="34"/>
      <c r="AH61" s="34"/>
      <c r="AI61" s="34"/>
      <c r="AJ61" s="34"/>
      <c r="AK61" s="205"/>
    </row>
    <row r="62" spans="1:37" x14ac:dyDescent="0.2">
      <c r="A62" s="84">
        <v>55</v>
      </c>
      <c r="B62" s="84" t="str">
        <f ca="1"/>
        <v>Dominican Republic</v>
      </c>
      <c r="C62" s="84" t="str">
        <f ca="1"/>
        <v>DOM</v>
      </c>
      <c r="D62" s="84" t="str">
        <f ca="1"/>
        <v>LCN           Latin America &amp; Caribbean</v>
      </c>
      <c r="E62" s="84" t="str">
        <f ca="1"/>
        <v>IBRD</v>
      </c>
      <c r="F62" s="190" t="str">
        <f t="shared" ca="1" si="5"/>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7.8208810730005034</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6.1166180758017497</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10</v>
      </c>
      <c r="J62" s="242">
        <v>44753</v>
      </c>
      <c r="K62" s="242">
        <v>44966</v>
      </c>
      <c r="L62" s="91" t="s">
        <v>97</v>
      </c>
      <c r="M62" s="192">
        <v>6.1166180758017497</v>
      </c>
      <c r="N62" s="192">
        <v>0</v>
      </c>
      <c r="O62" s="192">
        <v>10</v>
      </c>
      <c r="P62" s="192">
        <v>34.5</v>
      </c>
      <c r="Q62" s="192" t="s">
        <v>409</v>
      </c>
      <c r="R62" s="192" t="s">
        <v>804</v>
      </c>
      <c r="S62"/>
      <c r="T62"/>
      <c r="U62"/>
      <c r="V62"/>
      <c r="W62"/>
      <c r="X62"/>
      <c r="Y62" s="192"/>
      <c r="Z62" s="192"/>
      <c r="AA62"/>
      <c r="AB62"/>
      <c r="AC62"/>
      <c r="AD62"/>
      <c r="AE62"/>
      <c r="AF62"/>
      <c r="AG62" s="34"/>
      <c r="AH62" s="34"/>
      <c r="AI62" s="34"/>
      <c r="AJ62" s="34"/>
      <c r="AK62" s="205"/>
    </row>
    <row r="63" spans="1:37" x14ac:dyDescent="0.2">
      <c r="A63" s="84">
        <v>56</v>
      </c>
      <c r="B63" s="84" t="str">
        <f ca="1"/>
        <v>Algeria</v>
      </c>
      <c r="C63" s="84" t="str">
        <f ca="1"/>
        <v>DZA</v>
      </c>
      <c r="D63" s="84" t="str">
        <f ca="1"/>
        <v>MEA           Middle East &amp; North Africa</v>
      </c>
      <c r="E63" s="84" t="str">
        <f ca="1"/>
        <v>IBRD</v>
      </c>
      <c r="F63" s="190" t="str">
        <f t="shared" ca="1" si="5"/>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8.5364431486880399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44753</v>
      </c>
      <c r="K63" s="242">
        <v>44929</v>
      </c>
      <c r="L63" s="91" t="s">
        <v>99</v>
      </c>
      <c r="M63" s="192">
        <v>8.5364431486880399</v>
      </c>
      <c r="N63" s="192">
        <v>0</v>
      </c>
      <c r="O63" s="192" t="s">
        <v>409</v>
      </c>
      <c r="P63" s="192">
        <v>26.2</v>
      </c>
      <c r="Q63" s="192" t="s">
        <v>409</v>
      </c>
      <c r="R63" s="192" t="s">
        <v>409</v>
      </c>
      <c r="S63"/>
      <c r="T63"/>
      <c r="U63"/>
      <c r="V63"/>
      <c r="W63"/>
      <c r="X63"/>
      <c r="Y63" s="192"/>
      <c r="Z63" s="192"/>
      <c r="AA63"/>
      <c r="AB63"/>
      <c r="AC63"/>
      <c r="AD63"/>
      <c r="AE63"/>
      <c r="AF63"/>
      <c r="AG63" s="34"/>
      <c r="AH63" s="34"/>
      <c r="AI63" s="34"/>
      <c r="AJ63" s="34"/>
      <c r="AK63" s="205"/>
    </row>
    <row r="64" spans="1:37" x14ac:dyDescent="0.2">
      <c r="A64" s="84">
        <v>57</v>
      </c>
      <c r="B64" s="84" t="str">
        <f ca="1"/>
        <v>Ecuador</v>
      </c>
      <c r="C64" s="84" t="str">
        <f ca="1"/>
        <v>ECU</v>
      </c>
      <c r="D64" s="84" t="str">
        <f ca="1"/>
        <v>LCN           Latin America &amp; Caribbean</v>
      </c>
      <c r="E64" s="84" t="str">
        <f ca="1"/>
        <v>IBRD</v>
      </c>
      <c r="F64" s="190" t="str">
        <f t="shared" ca="1" si="5"/>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1.3644314868804599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0</v>
      </c>
      <c r="J64" s="242">
        <v>44753</v>
      </c>
      <c r="K64" s="242">
        <v>45041</v>
      </c>
      <c r="L64" s="91" t="s">
        <v>101</v>
      </c>
      <c r="M64" s="192">
        <v>1.3644314868804599</v>
      </c>
      <c r="N64" s="192">
        <v>0</v>
      </c>
      <c r="O64" s="192" t="s">
        <v>409</v>
      </c>
      <c r="P64" s="192">
        <v>50.8</v>
      </c>
      <c r="Q64" s="192" t="s">
        <v>409</v>
      </c>
      <c r="R64" s="192" t="s">
        <v>409</v>
      </c>
      <c r="S64"/>
      <c r="T64"/>
      <c r="U64"/>
      <c r="V64"/>
      <c r="W64"/>
      <c r="X64"/>
      <c r="Y64" s="192"/>
      <c r="Z64" s="192"/>
      <c r="AA64"/>
      <c r="AB64"/>
      <c r="AC64"/>
      <c r="AD64"/>
      <c r="AE64"/>
      <c r="AF64"/>
      <c r="AG64" s="34"/>
      <c r="AH64" s="34"/>
      <c r="AI64" s="34"/>
      <c r="AJ64" s="34"/>
      <c r="AK64" s="205"/>
    </row>
    <row r="65" spans="1:37" x14ac:dyDescent="0.2">
      <c r="A65" s="84">
        <v>58</v>
      </c>
      <c r="B65" s="84" t="str">
        <f ca="1"/>
        <v>Egypt, Arab Rep.</v>
      </c>
      <c r="C65" s="84" t="str">
        <f ca="1"/>
        <v>EGY</v>
      </c>
      <c r="D65" s="84" t="str">
        <f ca="1"/>
        <v>MEA           Middle East &amp; North Africa</v>
      </c>
      <c r="E65" s="84" t="str">
        <f ca="1"/>
        <v>IBRD</v>
      </c>
      <c r="F65" s="190" t="str">
        <f t="shared" ca="1" si="5"/>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8.01166180758017</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0</v>
      </c>
      <c r="J65" s="242">
        <v>44753</v>
      </c>
      <c r="K65" s="242">
        <v>44802</v>
      </c>
      <c r="L65" s="91" t="s">
        <v>102</v>
      </c>
      <c r="M65" s="192">
        <v>8.01166180758017</v>
      </c>
      <c r="N65" s="192">
        <v>0</v>
      </c>
      <c r="O65" s="192" t="s">
        <v>409</v>
      </c>
      <c r="P65" s="192">
        <v>28</v>
      </c>
      <c r="Q65" s="192" t="s">
        <v>409</v>
      </c>
      <c r="R65" s="192" t="s">
        <v>409</v>
      </c>
      <c r="S65"/>
      <c r="T65"/>
      <c r="U65"/>
      <c r="V65"/>
      <c r="W65"/>
      <c r="X65"/>
      <c r="Y65" s="192"/>
      <c r="Z65" s="192"/>
      <c r="AA65"/>
      <c r="AB65"/>
      <c r="AC65"/>
      <c r="AD65"/>
      <c r="AE65"/>
      <c r="AF65"/>
      <c r="AG65" s="34"/>
      <c r="AH65" s="34"/>
      <c r="AI65" s="34"/>
      <c r="AJ65" s="34"/>
      <c r="AK65" s="205"/>
    </row>
    <row r="66" spans="1:37" x14ac:dyDescent="0.2">
      <c r="A66" s="84">
        <v>59</v>
      </c>
      <c r="B66" s="84" t="str">
        <f ca="1"/>
        <v>Eritrea</v>
      </c>
      <c r="C66" s="84" t="str">
        <f ca="1"/>
        <v>ERI</v>
      </c>
      <c r="D66" s="84" t="str">
        <f ca="1"/>
        <v>SSF           Sub-Saharan Africa</v>
      </c>
      <c r="E66" s="84" t="str">
        <f ca="1"/>
        <v>IDA</v>
      </c>
      <c r="F66" s="190" t="str">
        <f t="shared" ca="1" si="5"/>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9.9358600583090304</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0</v>
      </c>
      <c r="J66" s="242">
        <v>44753</v>
      </c>
      <c r="K66" s="242">
        <v>44753</v>
      </c>
      <c r="L66" s="91" t="s">
        <v>104</v>
      </c>
      <c r="M66" s="192">
        <v>9.9358600583090304</v>
      </c>
      <c r="N66" s="192">
        <v>0</v>
      </c>
      <c r="O66" s="192" t="s">
        <v>409</v>
      </c>
      <c r="P66" s="192">
        <v>21.4</v>
      </c>
      <c r="Q66" s="192" t="s">
        <v>409</v>
      </c>
      <c r="R66" s="192" t="s">
        <v>409</v>
      </c>
      <c r="S66"/>
      <c r="T66"/>
      <c r="U66"/>
      <c r="V66"/>
      <c r="W66"/>
      <c r="X66"/>
      <c r="Y66" s="192"/>
      <c r="Z66" s="192"/>
      <c r="AA66"/>
      <c r="AB66"/>
      <c r="AC66"/>
      <c r="AD66"/>
      <c r="AE66"/>
      <c r="AF66"/>
      <c r="AG66" s="34"/>
      <c r="AH66" s="34"/>
      <c r="AI66" s="34"/>
      <c r="AJ66" s="34"/>
      <c r="AK66" s="205"/>
    </row>
    <row r="67" spans="1:37" x14ac:dyDescent="0.2">
      <c r="A67" s="84">
        <v>60</v>
      </c>
      <c r="B67" s="84" t="str">
        <f ca="1"/>
        <v>Spain</v>
      </c>
      <c r="C67" s="84" t="str">
        <f ca="1"/>
        <v>ESP</v>
      </c>
      <c r="D67" s="84" t="str">
        <f ca="1"/>
        <v>ECS           Europe &amp; Central Asia</v>
      </c>
      <c r="E67" s="84" t="str">
        <f ca="1"/>
        <v>NA</v>
      </c>
      <c r="F67" s="190" t="str">
        <f t="shared" ca="1" si="5"/>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0</v>
      </c>
      <c r="J67" s="242">
        <v>44753</v>
      </c>
      <c r="K67" s="242">
        <v>44966</v>
      </c>
      <c r="L67" s="91" t="s">
        <v>106</v>
      </c>
      <c r="M67" s="192">
        <v>0</v>
      </c>
      <c r="N67" s="192">
        <v>0</v>
      </c>
      <c r="O67" s="192" t="s">
        <v>409</v>
      </c>
      <c r="P67" s="192">
        <v>60.9</v>
      </c>
      <c r="Q67" s="192" t="s">
        <v>409</v>
      </c>
      <c r="R67" s="192" t="s">
        <v>409</v>
      </c>
      <c r="S67"/>
      <c r="T67"/>
      <c r="U67"/>
      <c r="V67"/>
      <c r="W67"/>
      <c r="X67"/>
      <c r="Y67" s="192"/>
      <c r="Z67" s="192"/>
      <c r="AA67"/>
      <c r="AB67"/>
      <c r="AC67"/>
      <c r="AD67"/>
      <c r="AE67"/>
      <c r="AF67"/>
      <c r="AG67" s="34"/>
      <c r="AH67" s="34"/>
      <c r="AI67" s="34"/>
      <c r="AJ67" s="34"/>
      <c r="AK67" s="205"/>
    </row>
    <row r="68" spans="1:37" x14ac:dyDescent="0.2">
      <c r="A68" s="84">
        <v>61</v>
      </c>
      <c r="B68" s="84" t="str">
        <f ca="1"/>
        <v>Estonia</v>
      </c>
      <c r="C68" s="84" t="str">
        <f ca="1"/>
        <v>EST</v>
      </c>
      <c r="D68" s="84" t="str">
        <f ca="1"/>
        <v>ECS           Europe &amp; Central Asia</v>
      </c>
      <c r="E68" s="84" t="str">
        <f ca="1"/>
        <v>NA</v>
      </c>
      <c r="F68" s="190" t="str">
        <f t="shared" ca="1" si="5"/>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0</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44753</v>
      </c>
      <c r="K68" s="242">
        <v>44855</v>
      </c>
      <c r="L68" s="91" t="s">
        <v>108</v>
      </c>
      <c r="M68" s="192">
        <v>0</v>
      </c>
      <c r="N68" s="192">
        <v>0</v>
      </c>
      <c r="O68" s="192" t="s">
        <v>409</v>
      </c>
      <c r="P68" s="192">
        <v>55.5</v>
      </c>
      <c r="Q68" s="192" t="s">
        <v>409</v>
      </c>
      <c r="R68" s="192" t="s">
        <v>409</v>
      </c>
      <c r="S68"/>
      <c r="T68"/>
      <c r="U68"/>
      <c r="V68"/>
      <c r="W68"/>
      <c r="X68"/>
      <c r="Y68" s="192"/>
      <c r="Z68" s="192"/>
      <c r="AA68"/>
      <c r="AB68"/>
      <c r="AC68"/>
      <c r="AD68"/>
      <c r="AE68"/>
      <c r="AF68"/>
      <c r="AG68" s="34"/>
      <c r="AH68" s="34"/>
      <c r="AI68" s="34"/>
      <c r="AJ68" s="34"/>
      <c r="AK68" s="205"/>
    </row>
    <row r="69" spans="1:37" x14ac:dyDescent="0.2">
      <c r="A69" s="84">
        <v>62</v>
      </c>
      <c r="B69" s="84" t="str">
        <f ca="1"/>
        <v>Ethiopia</v>
      </c>
      <c r="C69" s="84" t="str">
        <f ca="1"/>
        <v>ETH</v>
      </c>
      <c r="D69" s="84" t="str">
        <f ca="1"/>
        <v>SSF           Sub-Saharan Africa</v>
      </c>
      <c r="E69" s="84" t="str">
        <f ca="1"/>
        <v>IDA</v>
      </c>
      <c r="F69" s="190" t="str">
        <f t="shared" ca="1" si="5"/>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7.1794978587902021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5.1545189504373097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44865</v>
      </c>
      <c r="L69" s="91" t="s">
        <v>110</v>
      </c>
      <c r="M69" s="192">
        <v>5.1545189504373097</v>
      </c>
      <c r="N69" s="192">
        <v>7</v>
      </c>
      <c r="O69" s="192">
        <v>10</v>
      </c>
      <c r="P69" s="192">
        <v>37.799999999999997</v>
      </c>
      <c r="Q69" s="192" t="s">
        <v>827</v>
      </c>
      <c r="R69" s="192" t="s">
        <v>635</v>
      </c>
      <c r="S69"/>
      <c r="T69"/>
      <c r="U69"/>
      <c r="V69"/>
      <c r="W69"/>
      <c r="X69"/>
      <c r="Y69" s="192"/>
      <c r="Z69" s="192"/>
      <c r="AA69"/>
      <c r="AB69"/>
      <c r="AC69"/>
      <c r="AD69"/>
      <c r="AE69"/>
      <c r="AF69"/>
      <c r="AG69" s="34"/>
      <c r="AH69" s="34"/>
      <c r="AI69" s="34"/>
      <c r="AJ69" s="34"/>
      <c r="AK69" s="205"/>
    </row>
    <row r="70" spans="1:37" x14ac:dyDescent="0.2">
      <c r="A70" s="84">
        <v>63</v>
      </c>
      <c r="B70" s="84" t="str">
        <f ca="1"/>
        <v>Finland</v>
      </c>
      <c r="C70" s="84" t="str">
        <f ca="1"/>
        <v>FIN</v>
      </c>
      <c r="D70" s="84" t="str">
        <f ca="1"/>
        <v>ECS           Europe &amp; Central Asia</v>
      </c>
      <c r="E70" s="84" t="str">
        <f ca="1"/>
        <v>NA</v>
      </c>
      <c r="F70" s="190" t="str">
        <f t="shared" ca="1" si="5"/>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0</v>
      </c>
      <c r="J70" s="242">
        <v>44753</v>
      </c>
      <c r="K70" s="242">
        <v>44855</v>
      </c>
      <c r="L70" s="91" t="s">
        <v>112</v>
      </c>
      <c r="M70" s="192">
        <v>0</v>
      </c>
      <c r="N70" s="192">
        <v>0</v>
      </c>
      <c r="O70" s="192" t="s">
        <v>409</v>
      </c>
      <c r="P70" s="192">
        <v>70.900000000000006</v>
      </c>
      <c r="Q70" s="192" t="s">
        <v>409</v>
      </c>
      <c r="R70" s="192" t="s">
        <v>409</v>
      </c>
      <c r="S70"/>
      <c r="T70"/>
      <c r="U70"/>
      <c r="V70"/>
      <c r="W70"/>
      <c r="X70"/>
      <c r="Y70" s="192"/>
      <c r="Z70" s="192"/>
      <c r="AA70"/>
      <c r="AB70"/>
      <c r="AC70"/>
      <c r="AD70"/>
      <c r="AE70"/>
      <c r="AF70"/>
      <c r="AG70" s="34"/>
      <c r="AH70" s="34"/>
      <c r="AI70" s="34"/>
      <c r="AJ70" s="34"/>
      <c r="AK70" s="205"/>
    </row>
    <row r="71" spans="1:37" x14ac:dyDescent="0.2">
      <c r="A71" s="84">
        <v>64</v>
      </c>
      <c r="B71" s="84" t="str">
        <f ca="1"/>
        <v>Fiji</v>
      </c>
      <c r="C71" s="84" t="str">
        <f ca="1"/>
        <v>FJI</v>
      </c>
      <c r="D71" s="84" t="str">
        <f ca="1"/>
        <v>EAS           East Asia &amp; Pacific</v>
      </c>
      <c r="E71" s="84" t="str">
        <f ca="1"/>
        <v>Blend</v>
      </c>
      <c r="F71" s="190" t="str">
        <f t="shared" ca="1" si="5"/>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9.3021831977712583</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8.6530612244897895</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10</v>
      </c>
      <c r="J71" s="242">
        <v>44753</v>
      </c>
      <c r="K71" s="242">
        <v>44998</v>
      </c>
      <c r="L71" s="91" t="s">
        <v>114</v>
      </c>
      <c r="M71" s="192">
        <v>8.6530612244897895</v>
      </c>
      <c r="N71" s="192">
        <v>0</v>
      </c>
      <c r="O71" s="192">
        <v>10</v>
      </c>
      <c r="P71" s="192">
        <v>25.8</v>
      </c>
      <c r="Q71" s="192" t="s">
        <v>409</v>
      </c>
      <c r="R71" s="192" t="s">
        <v>813</v>
      </c>
      <c r="S71"/>
      <c r="T71"/>
      <c r="U71"/>
      <c r="V71"/>
      <c r="W71"/>
      <c r="X71"/>
      <c r="Y71" s="192"/>
      <c r="Z71" s="192"/>
      <c r="AA71"/>
      <c r="AB71"/>
      <c r="AC71"/>
      <c r="AD71"/>
      <c r="AE71"/>
      <c r="AF71"/>
      <c r="AG71" s="34"/>
      <c r="AH71" s="34"/>
      <c r="AI71" s="34"/>
      <c r="AJ71" s="34"/>
      <c r="AK71" s="205"/>
    </row>
    <row r="72" spans="1:37" x14ac:dyDescent="0.2">
      <c r="A72" s="84">
        <v>65</v>
      </c>
      <c r="B72" s="84" t="str">
        <f ca="1"/>
        <v>France</v>
      </c>
      <c r="C72" s="84" t="str">
        <f ca="1"/>
        <v>FRA</v>
      </c>
      <c r="D72" s="84" t="str">
        <f ca="1"/>
        <v>ECS           Europe &amp; Central Asia</v>
      </c>
      <c r="E72" s="84" t="str">
        <f ca="1"/>
        <v>NA</v>
      </c>
      <c r="F72" s="190" t="str">
        <f t="shared" ca="1" si="5"/>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7</v>
      </c>
      <c r="J72" s="242">
        <v>44753</v>
      </c>
      <c r="K72" s="242">
        <v>45077</v>
      </c>
      <c r="L72" s="91" t="s">
        <v>116</v>
      </c>
      <c r="M72" s="192">
        <v>0</v>
      </c>
      <c r="N72" s="192">
        <v>7</v>
      </c>
      <c r="O72" s="192" t="s">
        <v>409</v>
      </c>
      <c r="P72" s="192">
        <v>61.9</v>
      </c>
      <c r="Q72" s="192" t="s">
        <v>838</v>
      </c>
      <c r="R72" s="192" t="s">
        <v>409</v>
      </c>
      <c r="S72"/>
      <c r="T72"/>
      <c r="U72"/>
      <c r="V72"/>
      <c r="W72"/>
      <c r="X72"/>
      <c r="Y72" s="192"/>
      <c r="Z72" s="192"/>
      <c r="AA72"/>
      <c r="AB72"/>
      <c r="AC72"/>
      <c r="AD72"/>
      <c r="AE72"/>
      <c r="AF72"/>
      <c r="AG72" s="34"/>
      <c r="AH72" s="34"/>
      <c r="AI72" s="34"/>
      <c r="AJ72" s="34"/>
      <c r="AK72" s="205"/>
    </row>
    <row r="73" spans="1:37" x14ac:dyDescent="0.2">
      <c r="A73" s="84">
        <v>66</v>
      </c>
      <c r="B73" s="84" t="str">
        <f ca="1"/>
        <v>Faroe Islands</v>
      </c>
      <c r="C73" s="84" t="str">
        <f ca="1"/>
        <v>FRO</v>
      </c>
      <c r="D73" s="84" t="str">
        <f ca="1"/>
        <v>ECS           Europe &amp; Central Asia</v>
      </c>
      <c r="E73" s="84" t="str">
        <f ca="1"/>
        <v>NA</v>
      </c>
      <c r="F73" s="190" t="str">
        <f t="shared" ref="F73:F125" ca="1" si="6">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0</v>
      </c>
      <c r="J73" s="242" t="s">
        <v>409</v>
      </c>
      <c r="K73" s="242" t="s">
        <v>409</v>
      </c>
      <c r="L73" s="91" t="s">
        <v>709</v>
      </c>
      <c r="M73" s="192" t="s">
        <v>409</v>
      </c>
      <c r="N73" s="192">
        <v>0</v>
      </c>
      <c r="O73" s="192" t="s">
        <v>409</v>
      </c>
      <c r="P73" s="192" t="s">
        <v>409</v>
      </c>
      <c r="Q73" s="192" t="s">
        <v>409</v>
      </c>
      <c r="R73" s="192" t="s">
        <v>409</v>
      </c>
      <c r="S73"/>
      <c r="T73"/>
      <c r="U73"/>
      <c r="V73"/>
      <c r="W73"/>
      <c r="X73"/>
      <c r="Y73" s="192"/>
      <c r="Z73" s="192"/>
      <c r="AA73"/>
      <c r="AB73"/>
      <c r="AC73"/>
      <c r="AD73"/>
      <c r="AE73"/>
      <c r="AF73"/>
      <c r="AG73" s="34"/>
      <c r="AH73" s="34"/>
      <c r="AI73" s="34"/>
      <c r="AJ73" s="34"/>
      <c r="AK73" s="205"/>
    </row>
    <row r="74" spans="1:37" x14ac:dyDescent="0.2">
      <c r="A74" s="84">
        <v>67</v>
      </c>
      <c r="B74" s="84" t="str">
        <f ca="1"/>
        <v>Micronesia, Fed. Sts.</v>
      </c>
      <c r="C74" s="84" t="str">
        <f ca="1"/>
        <v>FSM</v>
      </c>
      <c r="D74" s="84" t="str">
        <f ca="1"/>
        <v>EAS           East Asia &amp; Pacific</v>
      </c>
      <c r="E74" s="84" t="str">
        <f ca="1"/>
        <v>IDA</v>
      </c>
      <c r="F74" s="190" t="str">
        <f t="shared" ca="1" si="6"/>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7.8658892128279803</v>
      </c>
      <c r="I74" s="191"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0</v>
      </c>
      <c r="J74" s="242">
        <v>44753</v>
      </c>
      <c r="K74" s="242">
        <v>44855</v>
      </c>
      <c r="L74" s="91" t="s">
        <v>117</v>
      </c>
      <c r="M74" s="192">
        <v>7.8658892128279803</v>
      </c>
      <c r="N74" s="192">
        <v>0</v>
      </c>
      <c r="O74" s="192" t="s">
        <v>409</v>
      </c>
      <c r="P74" s="192">
        <v>28.5</v>
      </c>
      <c r="Q74" s="192" t="s">
        <v>409</v>
      </c>
      <c r="R74" s="192" t="s">
        <v>409</v>
      </c>
      <c r="S74"/>
      <c r="T74"/>
      <c r="U74"/>
      <c r="V74"/>
      <c r="W74"/>
      <c r="X74"/>
      <c r="Y74" s="192"/>
      <c r="Z74" s="192"/>
      <c r="AA74"/>
      <c r="AB74"/>
      <c r="AC74"/>
      <c r="AD74"/>
      <c r="AE74"/>
      <c r="AF74"/>
      <c r="AG74" s="34"/>
      <c r="AH74" s="34"/>
      <c r="AI74" s="34"/>
      <c r="AJ74" s="34"/>
      <c r="AK74" s="205"/>
    </row>
    <row r="75" spans="1:37" x14ac:dyDescent="0.2">
      <c r="A75" s="84">
        <v>68</v>
      </c>
      <c r="B75" s="84" t="str">
        <f ca="1"/>
        <v>Gabon</v>
      </c>
      <c r="C75" s="84" t="str">
        <f ca="1"/>
        <v>GAB</v>
      </c>
      <c r="D75" s="84" t="str">
        <f ca="1"/>
        <v>SSF           Sub-Saharan Africa</v>
      </c>
      <c r="E75" s="84" t="str">
        <f ca="1"/>
        <v>IBRD</v>
      </c>
      <c r="F75" s="190" t="str">
        <f t="shared" ca="1" si="6"/>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9.9092088395125071</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9.8192419825072808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10</v>
      </c>
      <c r="J75" s="242">
        <v>44753</v>
      </c>
      <c r="K75" s="242">
        <v>45034</v>
      </c>
      <c r="L75" s="91" t="s">
        <v>119</v>
      </c>
      <c r="M75" s="192">
        <v>9.8192419825072808</v>
      </c>
      <c r="N75" s="192">
        <v>0</v>
      </c>
      <c r="O75" s="192">
        <v>10</v>
      </c>
      <c r="P75" s="192">
        <v>21.8</v>
      </c>
      <c r="Q75" s="192" t="s">
        <v>409</v>
      </c>
      <c r="R75" s="192" t="s">
        <v>818</v>
      </c>
      <c r="S75"/>
      <c r="T75"/>
      <c r="U75"/>
      <c r="V75"/>
      <c r="W75"/>
      <c r="X75"/>
      <c r="Y75" s="192"/>
      <c r="Z75" s="192"/>
      <c r="AA75"/>
      <c r="AB75"/>
      <c r="AC75"/>
      <c r="AD75"/>
      <c r="AE75"/>
      <c r="AF75"/>
      <c r="AG75" s="34"/>
      <c r="AH75" s="34"/>
      <c r="AI75" s="34"/>
      <c r="AJ75" s="34"/>
      <c r="AK75" s="205"/>
    </row>
    <row r="76" spans="1:37" x14ac:dyDescent="0.2">
      <c r="A76" s="84">
        <v>69</v>
      </c>
      <c r="B76" s="84" t="str">
        <f ca="1"/>
        <v>United Kingdom</v>
      </c>
      <c r="C76" s="84" t="str">
        <f ca="1"/>
        <v>GBR</v>
      </c>
      <c r="D76" s="84" t="str">
        <f ca="1"/>
        <v>ECS           Europe &amp; Central Asia</v>
      </c>
      <c r="E76" s="84" t="str">
        <f ca="1"/>
        <v>NA</v>
      </c>
      <c r="F76" s="190" t="str">
        <f t="shared" ca="1" si="6"/>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7</v>
      </c>
      <c r="J76" s="242">
        <v>44753</v>
      </c>
      <c r="K76" s="242">
        <v>44855</v>
      </c>
      <c r="L76" s="91" t="s">
        <v>121</v>
      </c>
      <c r="M76" s="192">
        <v>0</v>
      </c>
      <c r="N76" s="192">
        <v>7</v>
      </c>
      <c r="O76" s="192" t="s">
        <v>409</v>
      </c>
      <c r="P76" s="192">
        <v>67.2</v>
      </c>
      <c r="Q76" s="192" t="s">
        <v>839</v>
      </c>
      <c r="R76" s="192" t="s">
        <v>409</v>
      </c>
      <c r="S76"/>
      <c r="T76"/>
      <c r="U76"/>
      <c r="V76"/>
      <c r="W76"/>
      <c r="X76"/>
      <c r="Y76" s="192"/>
      <c r="Z76" s="192"/>
      <c r="AA76"/>
      <c r="AB76"/>
      <c r="AC76"/>
      <c r="AD76"/>
      <c r="AE76"/>
      <c r="AF76"/>
      <c r="AG76" s="34"/>
      <c r="AH76" s="34"/>
      <c r="AI76" s="34"/>
      <c r="AJ76" s="34"/>
      <c r="AK76" s="205"/>
    </row>
    <row r="77" spans="1:37" x14ac:dyDescent="0.2">
      <c r="A77" s="84">
        <v>70</v>
      </c>
      <c r="B77" s="84" t="str">
        <f ca="1"/>
        <v>Georgia</v>
      </c>
      <c r="C77" s="84" t="str">
        <f ca="1"/>
        <v>GEO</v>
      </c>
      <c r="D77" s="84" t="str">
        <f ca="1"/>
        <v>ECS           Europe &amp; Central Asia</v>
      </c>
      <c r="E77" s="84" t="str">
        <f ca="1"/>
        <v>IBRD</v>
      </c>
      <c r="F77" s="190" t="str">
        <f t="shared" ca="1" si="6"/>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0.839650145772596</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44753</v>
      </c>
      <c r="K77" s="242">
        <v>44846</v>
      </c>
      <c r="L77" s="91" t="s">
        <v>123</v>
      </c>
      <c r="M77" s="192">
        <v>0.839650145772596</v>
      </c>
      <c r="N77" s="192">
        <v>0</v>
      </c>
      <c r="O77" s="192" t="s">
        <v>409</v>
      </c>
      <c r="P77" s="192">
        <v>52.6</v>
      </c>
      <c r="Q77" s="192" t="s">
        <v>409</v>
      </c>
      <c r="R77" s="192" t="s">
        <v>409</v>
      </c>
      <c r="S77"/>
      <c r="T77"/>
      <c r="U77"/>
      <c r="V77"/>
      <c r="W77"/>
      <c r="X77"/>
      <c r="Y77" s="192"/>
      <c r="Z77" s="192"/>
      <c r="AA77"/>
      <c r="AB77"/>
      <c r="AC77"/>
      <c r="AD77"/>
      <c r="AE77"/>
      <c r="AF77"/>
      <c r="AG77" s="34"/>
      <c r="AH77" s="34"/>
      <c r="AI77" s="34"/>
      <c r="AJ77" s="34"/>
      <c r="AK77" s="205"/>
    </row>
    <row r="78" spans="1:37" x14ac:dyDescent="0.2">
      <c r="A78" s="84">
        <v>71</v>
      </c>
      <c r="B78" s="84" t="str">
        <f ca="1"/>
        <v>Ghana</v>
      </c>
      <c r="C78" s="84" t="str">
        <f ca="1"/>
        <v>GHA</v>
      </c>
      <c r="D78" s="84" t="str">
        <f ca="1"/>
        <v>SSF           Sub-Saharan Africa</v>
      </c>
      <c r="E78" s="84" t="str">
        <f ca="1"/>
        <v>IDA</v>
      </c>
      <c r="F78" s="190" t="str">
        <f t="shared" ca="1" si="6"/>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6.17492711370262</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0</v>
      </c>
      <c r="J78" s="242">
        <v>44753</v>
      </c>
      <c r="K78" s="242">
        <v>44830</v>
      </c>
      <c r="L78" s="91" t="s">
        <v>125</v>
      </c>
      <c r="M78" s="192">
        <v>6.17492711370262</v>
      </c>
      <c r="N78" s="192">
        <v>0</v>
      </c>
      <c r="O78" s="192" t="s">
        <v>409</v>
      </c>
      <c r="P78" s="192">
        <v>34.299999999999997</v>
      </c>
      <c r="Q78" s="192" t="s">
        <v>409</v>
      </c>
      <c r="R78" s="192" t="s">
        <v>409</v>
      </c>
      <c r="S78"/>
      <c r="T78"/>
      <c r="U78"/>
      <c r="V78"/>
      <c r="W78"/>
      <c r="X78"/>
      <c r="Y78" s="192"/>
      <c r="Z78" s="192"/>
      <c r="AA78"/>
      <c r="AB78"/>
      <c r="AC78"/>
      <c r="AD78"/>
      <c r="AE78"/>
      <c r="AF78"/>
      <c r="AG78" s="34"/>
      <c r="AH78" s="34"/>
      <c r="AI78" s="34"/>
      <c r="AJ78" s="34"/>
      <c r="AK78" s="205"/>
    </row>
    <row r="79" spans="1:37" x14ac:dyDescent="0.2">
      <c r="A79" s="84">
        <v>72</v>
      </c>
      <c r="B79" s="84" t="str">
        <f ca="1"/>
        <v>Gibraltar</v>
      </c>
      <c r="C79" s="84" t="str">
        <f ca="1"/>
        <v>GIB</v>
      </c>
      <c r="D79" s="84" t="str">
        <f ca="1"/>
        <v>ECS           Europe &amp; Central Asia</v>
      </c>
      <c r="E79" s="84" t="str">
        <f ca="1"/>
        <v>NA</v>
      </c>
      <c r="F79" s="190" t="str">
        <f t="shared" ca="1" si="6"/>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0</v>
      </c>
      <c r="J79" s="242" t="s">
        <v>409</v>
      </c>
      <c r="K79" s="242" t="s">
        <v>409</v>
      </c>
      <c r="L79" s="91" t="s">
        <v>710</v>
      </c>
      <c r="M79" s="192" t="s">
        <v>409</v>
      </c>
      <c r="N79" s="192">
        <v>0</v>
      </c>
      <c r="O79" s="192" t="s">
        <v>409</v>
      </c>
      <c r="P79" s="192" t="s">
        <v>409</v>
      </c>
      <c r="Q79" s="192" t="s">
        <v>409</v>
      </c>
      <c r="R79" s="192" t="s">
        <v>409</v>
      </c>
      <c r="S79"/>
      <c r="T79"/>
      <c r="U79"/>
      <c r="V79"/>
      <c r="W79"/>
      <c r="X79"/>
      <c r="Y79" s="192"/>
      <c r="Z79" s="192"/>
      <c r="AA79"/>
      <c r="AB79"/>
      <c r="AC79"/>
      <c r="AD79"/>
      <c r="AE79"/>
      <c r="AF79"/>
      <c r="AG79" s="34"/>
      <c r="AH79" s="34"/>
      <c r="AI79" s="34"/>
      <c r="AJ79" s="34"/>
      <c r="AK79" s="205"/>
    </row>
    <row r="80" spans="1:37" x14ac:dyDescent="0.2">
      <c r="A80" s="84">
        <v>73</v>
      </c>
      <c r="B80" s="84" t="str">
        <f ca="1"/>
        <v>Guinea</v>
      </c>
      <c r="C80" s="84" t="str">
        <f ca="1"/>
        <v>GIN</v>
      </c>
      <c r="D80" s="84" t="str">
        <f ca="1"/>
        <v>SSF           Sub-Saharan Africa</v>
      </c>
      <c r="E80" s="84" t="str">
        <f ca="1"/>
        <v>IDA</v>
      </c>
      <c r="F80" s="190" t="str">
        <f t="shared" ca="1" si="6"/>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9.1441325641011026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8.3615160349854207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10</v>
      </c>
      <c r="J80" s="242">
        <v>44753</v>
      </c>
      <c r="K80" s="242">
        <v>44966</v>
      </c>
      <c r="L80" s="91" t="s">
        <v>127</v>
      </c>
      <c r="M80" s="192">
        <v>8.3615160349854207</v>
      </c>
      <c r="N80" s="192">
        <v>0</v>
      </c>
      <c r="O80" s="192">
        <v>10</v>
      </c>
      <c r="P80" s="192">
        <v>26.8</v>
      </c>
      <c r="Q80" s="192" t="s">
        <v>409</v>
      </c>
      <c r="R80" s="192" t="s">
        <v>805</v>
      </c>
      <c r="S80"/>
      <c r="T80"/>
      <c r="U80"/>
      <c r="V80"/>
      <c r="W80"/>
      <c r="X80"/>
      <c r="Y80" s="192"/>
      <c r="Z80" s="192"/>
      <c r="AA80"/>
      <c r="AB80"/>
      <c r="AC80"/>
      <c r="AD80"/>
      <c r="AE80"/>
      <c r="AF80"/>
      <c r="AG80" s="34"/>
      <c r="AH80" s="34"/>
      <c r="AI80" s="34"/>
      <c r="AJ80" s="34"/>
      <c r="AK80" s="205"/>
    </row>
    <row r="81" spans="1:37" x14ac:dyDescent="0.2">
      <c r="A81" s="84">
        <v>74</v>
      </c>
      <c r="B81" s="84" t="str">
        <f ca="1"/>
        <v>Gambia, The</v>
      </c>
      <c r="C81" s="84" t="str">
        <f ca="1"/>
        <v>GMB</v>
      </c>
      <c r="D81" s="84" t="str">
        <f ca="1"/>
        <v>SSF           Sub-Saharan Africa</v>
      </c>
      <c r="E81" s="84" t="str">
        <f ca="1"/>
        <v>IDA</v>
      </c>
      <c r="F81" s="190" t="str">
        <f t="shared" ca="1" si="6"/>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7.8075801749271099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0</v>
      </c>
      <c r="J81" s="242">
        <v>44753</v>
      </c>
      <c r="K81" s="242">
        <v>44846</v>
      </c>
      <c r="L81" s="91" t="s">
        <v>128</v>
      </c>
      <c r="M81" s="192">
        <v>7.8075801749271099</v>
      </c>
      <c r="N81" s="192">
        <v>0</v>
      </c>
      <c r="O81" s="192" t="s">
        <v>409</v>
      </c>
      <c r="P81" s="192">
        <v>28.7</v>
      </c>
      <c r="Q81" s="192" t="s">
        <v>409</v>
      </c>
      <c r="R81" s="192" t="s">
        <v>409</v>
      </c>
      <c r="S81"/>
      <c r="T81"/>
      <c r="U81"/>
      <c r="V81"/>
      <c r="W81"/>
      <c r="X81"/>
      <c r="Y81" s="192"/>
      <c r="Z81" s="192"/>
      <c r="AA81"/>
      <c r="AB81"/>
      <c r="AC81"/>
      <c r="AD81"/>
      <c r="AE81"/>
      <c r="AF81"/>
      <c r="AG81" s="34"/>
      <c r="AH81" s="34"/>
      <c r="AI81" s="34"/>
      <c r="AJ81" s="34"/>
      <c r="AK81" s="205"/>
    </row>
    <row r="82" spans="1:37" x14ac:dyDescent="0.2">
      <c r="A82" s="84">
        <v>75</v>
      </c>
      <c r="B82" s="84" t="str">
        <f ca="1"/>
        <v>Guinea-Bissau</v>
      </c>
      <c r="C82" s="84" t="str">
        <f ca="1"/>
        <v>GNB</v>
      </c>
      <c r="D82" s="84" t="str">
        <f ca="1"/>
        <v>SSF           Sub-Saharan Africa</v>
      </c>
      <c r="E82" s="84" t="str">
        <f ca="1"/>
        <v>IDA</v>
      </c>
      <c r="F82" s="190" t="str">
        <f t="shared" ca="1" si="6"/>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9.9358600583090304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0</v>
      </c>
      <c r="J82" s="242">
        <v>44753</v>
      </c>
      <c r="K82" s="242">
        <v>44830</v>
      </c>
      <c r="L82" s="91" t="s">
        <v>130</v>
      </c>
      <c r="M82" s="192">
        <v>9.9358600583090304</v>
      </c>
      <c r="N82" s="192">
        <v>0</v>
      </c>
      <c r="O82" s="192" t="s">
        <v>409</v>
      </c>
      <c r="P82" s="192">
        <v>21.4</v>
      </c>
      <c r="Q82" s="192" t="s">
        <v>409</v>
      </c>
      <c r="R82" s="192" t="s">
        <v>409</v>
      </c>
      <c r="S82"/>
      <c r="T82"/>
      <c r="U82"/>
      <c r="V82"/>
      <c r="W82"/>
      <c r="X82"/>
      <c r="Y82" s="192"/>
      <c r="Z82" s="192"/>
      <c r="AA82"/>
      <c r="AB82"/>
      <c r="AC82"/>
      <c r="AD82"/>
      <c r="AE82"/>
      <c r="AF82"/>
      <c r="AG82" s="34"/>
      <c r="AH82" s="34"/>
      <c r="AI82" s="34"/>
      <c r="AJ82" s="34"/>
      <c r="AK82" s="205"/>
    </row>
    <row r="83" spans="1:37" x14ac:dyDescent="0.2">
      <c r="A83" s="84">
        <v>76</v>
      </c>
      <c r="B83" s="84" t="str">
        <f ca="1"/>
        <v>Equatorial Guinea</v>
      </c>
      <c r="C83" s="84" t="str">
        <f ca="1"/>
        <v>GNQ</v>
      </c>
      <c r="D83" s="84" t="str">
        <f ca="1"/>
        <v>SSF           Sub-Saharan Africa</v>
      </c>
      <c r="E83" s="84" t="str">
        <f ca="1"/>
        <v>IBRD</v>
      </c>
      <c r="F83" s="190" t="str">
        <f t="shared" ca="1" si="6"/>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10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10</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10</v>
      </c>
      <c r="J83" s="242">
        <v>44753</v>
      </c>
      <c r="K83" s="242">
        <v>44979</v>
      </c>
      <c r="L83" s="91" t="s">
        <v>132</v>
      </c>
      <c r="M83" s="192">
        <v>10</v>
      </c>
      <c r="N83" s="192">
        <v>7</v>
      </c>
      <c r="O83" s="192">
        <v>10</v>
      </c>
      <c r="P83" s="192">
        <v>17.399999999999999</v>
      </c>
      <c r="Q83" s="192" t="s">
        <v>876</v>
      </c>
      <c r="R83" s="192" t="s">
        <v>808</v>
      </c>
      <c r="S83"/>
      <c r="T83"/>
      <c r="U83"/>
      <c r="V83"/>
      <c r="W83"/>
      <c r="X83"/>
      <c r="Y83" s="192"/>
      <c r="Z83" s="192"/>
      <c r="AA83"/>
      <c r="AB83"/>
      <c r="AC83"/>
      <c r="AD83"/>
      <c r="AE83"/>
      <c r="AF83"/>
      <c r="AG83" s="34"/>
      <c r="AH83" s="34"/>
      <c r="AI83" s="34"/>
      <c r="AJ83" s="34"/>
      <c r="AK83" s="205"/>
    </row>
    <row r="84" spans="1:37" x14ac:dyDescent="0.2">
      <c r="A84" s="84">
        <v>77</v>
      </c>
      <c r="B84" s="84" t="str">
        <f ca="1"/>
        <v>Greece</v>
      </c>
      <c r="C84" s="84" t="str">
        <f ca="1"/>
        <v>GRC</v>
      </c>
      <c r="D84" s="84" t="str">
        <f ca="1"/>
        <v>ECS           Europe &amp; Central Asia</v>
      </c>
      <c r="E84" s="84" t="str">
        <f ca="1"/>
        <v>NA</v>
      </c>
      <c r="F84" s="190" t="str">
        <f t="shared" ca="1" si="6"/>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1.1603498542274</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44753</v>
      </c>
      <c r="K84" s="242">
        <v>44855</v>
      </c>
      <c r="L84" s="91" t="s">
        <v>134</v>
      </c>
      <c r="M84" s="192">
        <v>1.1603498542274</v>
      </c>
      <c r="N84" s="192">
        <v>0</v>
      </c>
      <c r="O84" s="192" t="s">
        <v>409</v>
      </c>
      <c r="P84" s="192">
        <v>51.5</v>
      </c>
      <c r="Q84" s="192" t="s">
        <v>409</v>
      </c>
      <c r="R84" s="192" t="s">
        <v>409</v>
      </c>
      <c r="S84"/>
      <c r="T84"/>
      <c r="U84"/>
      <c r="V84"/>
      <c r="W84"/>
      <c r="X84"/>
      <c r="Y84" s="192"/>
      <c r="Z84" s="192"/>
      <c r="AA84"/>
      <c r="AB84"/>
      <c r="AC84"/>
      <c r="AD84"/>
      <c r="AE84"/>
      <c r="AF84"/>
      <c r="AG84" s="34"/>
      <c r="AH84" s="34"/>
      <c r="AI84" s="34"/>
      <c r="AJ84" s="34"/>
      <c r="AK84" s="205"/>
    </row>
    <row r="85" spans="1:37" x14ac:dyDescent="0.2">
      <c r="A85" s="84">
        <v>78</v>
      </c>
      <c r="B85" s="84" t="str">
        <f ca="1"/>
        <v>Grenada</v>
      </c>
      <c r="C85" s="84" t="str">
        <f ca="1"/>
        <v>GRD</v>
      </c>
      <c r="D85" s="84" t="str">
        <f ca="1"/>
        <v>LCN           Latin America &amp; Caribbean</v>
      </c>
      <c r="E85" s="84" t="str">
        <f ca="1"/>
        <v>Blend</v>
      </c>
      <c r="F85" s="190" t="str">
        <f t="shared" ca="1" si="6"/>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8.3906705539358608</v>
      </c>
      <c r="I85" s="191"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0</v>
      </c>
      <c r="J85" s="242">
        <v>44753</v>
      </c>
      <c r="K85" s="242">
        <v>44846</v>
      </c>
      <c r="L85" s="91" t="s">
        <v>136</v>
      </c>
      <c r="M85" s="192">
        <v>8.3906705539358608</v>
      </c>
      <c r="N85" s="192">
        <v>0</v>
      </c>
      <c r="O85" s="192" t="s">
        <v>409</v>
      </c>
      <c r="P85" s="192">
        <v>26.7</v>
      </c>
      <c r="Q85" s="192" t="s">
        <v>409</v>
      </c>
      <c r="R85" s="192" t="s">
        <v>409</v>
      </c>
      <c r="S85"/>
      <c r="T85"/>
      <c r="U85"/>
      <c r="V85"/>
      <c r="W85"/>
      <c r="X85"/>
      <c r="Y85" s="192"/>
      <c r="Z85" s="192"/>
      <c r="AA85"/>
      <c r="AB85"/>
      <c r="AC85"/>
      <c r="AD85"/>
      <c r="AE85"/>
      <c r="AF85"/>
      <c r="AG85" s="34"/>
      <c r="AH85" s="34"/>
      <c r="AI85" s="34"/>
      <c r="AJ85" s="34"/>
      <c r="AK85" s="205"/>
    </row>
    <row r="86" spans="1:37" x14ac:dyDescent="0.2">
      <c r="A86" s="84">
        <v>79</v>
      </c>
      <c r="B86" s="84" t="str">
        <f ca="1"/>
        <v>Greenland</v>
      </c>
      <c r="C86" s="84" t="str">
        <f ca="1"/>
        <v>GRL</v>
      </c>
      <c r="D86" s="84" t="str">
        <f ca="1"/>
        <v>ECS           Europe &amp; Central Asia</v>
      </c>
      <c r="E86" s="84" t="str">
        <f ca="1"/>
        <v>NA</v>
      </c>
      <c r="F86" s="190" t="str">
        <f t="shared" ca="1" si="6"/>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v>
      </c>
      <c r="J86" s="242" t="s">
        <v>409</v>
      </c>
      <c r="K86" s="242">
        <v>44887</v>
      </c>
      <c r="L86" s="91" t="s">
        <v>711</v>
      </c>
      <c r="M86" s="192" t="s">
        <v>409</v>
      </c>
      <c r="N86" s="192">
        <v>0</v>
      </c>
      <c r="O86" s="192" t="s">
        <v>409</v>
      </c>
      <c r="P86" s="192" t="s">
        <v>409</v>
      </c>
      <c r="Q86" s="192" t="s">
        <v>409</v>
      </c>
      <c r="R86" s="192" t="s">
        <v>409</v>
      </c>
      <c r="S86"/>
      <c r="T86"/>
      <c r="U86"/>
      <c r="V86"/>
      <c r="W86"/>
      <c r="X86"/>
      <c r="Y86" s="192"/>
      <c r="Z86" s="192"/>
      <c r="AA86"/>
      <c r="AB86"/>
      <c r="AC86"/>
      <c r="AD86"/>
      <c r="AE86"/>
      <c r="AF86"/>
      <c r="AG86" s="34"/>
      <c r="AH86" s="34"/>
      <c r="AI86" s="34"/>
      <c r="AJ86" s="34"/>
      <c r="AK86" s="205"/>
    </row>
    <row r="87" spans="1:37" x14ac:dyDescent="0.2">
      <c r="A87" s="84">
        <v>80</v>
      </c>
      <c r="B87" s="84" t="str">
        <f ca="1"/>
        <v>Guatemala</v>
      </c>
      <c r="C87" s="84" t="str">
        <f ca="1"/>
        <v>GTM</v>
      </c>
      <c r="D87" s="84" t="str">
        <f ca="1"/>
        <v>LCN           Latin America &amp; Caribbean</v>
      </c>
      <c r="E87" s="84" t="str">
        <f ca="1"/>
        <v>IBRD</v>
      </c>
      <c r="F87" s="190" t="str">
        <f t="shared" ca="1" si="6"/>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8.769813053381105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7.6909620991253602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44979</v>
      </c>
      <c r="L87" s="91" t="s">
        <v>138</v>
      </c>
      <c r="M87" s="192">
        <v>7.6909620991253602</v>
      </c>
      <c r="N87" s="192">
        <v>0</v>
      </c>
      <c r="O87" s="192">
        <v>10</v>
      </c>
      <c r="P87" s="192">
        <v>29.1</v>
      </c>
      <c r="Q87" s="192" t="s">
        <v>409</v>
      </c>
      <c r="R87" s="192" t="s">
        <v>809</v>
      </c>
      <c r="S87"/>
      <c r="T87"/>
      <c r="U87"/>
      <c r="V87"/>
      <c r="W87"/>
      <c r="X87"/>
      <c r="Y87" s="192"/>
      <c r="Z87" s="192"/>
      <c r="AA87"/>
      <c r="AB87"/>
      <c r="AC87"/>
      <c r="AD87"/>
      <c r="AE87"/>
      <c r="AF87"/>
      <c r="AG87" s="34"/>
      <c r="AH87" s="34"/>
      <c r="AI87" s="34"/>
      <c r="AJ87" s="34"/>
      <c r="AK87" s="205"/>
    </row>
    <row r="88" spans="1:37" x14ac:dyDescent="0.2">
      <c r="A88" s="84">
        <v>81</v>
      </c>
      <c r="B88" s="84" t="str">
        <f ca="1"/>
        <v>Guam</v>
      </c>
      <c r="C88" s="84" t="str">
        <f ca="1"/>
        <v>GUM</v>
      </c>
      <c r="D88" s="84" t="str">
        <f ca="1"/>
        <v>EAS           East Asia &amp; Pacific</v>
      </c>
      <c r="E88" s="84" t="str">
        <f ca="1"/>
        <v>NA</v>
      </c>
      <c r="F88" s="190" t="str">
        <f t="shared" ca="1" si="6"/>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0</v>
      </c>
      <c r="J88" s="242" t="s">
        <v>409</v>
      </c>
      <c r="K88" s="242" t="s">
        <v>409</v>
      </c>
      <c r="L88" s="91" t="s">
        <v>712</v>
      </c>
      <c r="M88" s="192" t="s">
        <v>409</v>
      </c>
      <c r="N88" s="192">
        <v>0</v>
      </c>
      <c r="O88" s="192" t="s">
        <v>409</v>
      </c>
      <c r="P88" s="192" t="s">
        <v>409</v>
      </c>
      <c r="Q88" s="192" t="s">
        <v>409</v>
      </c>
      <c r="R88" s="192" t="s">
        <v>409</v>
      </c>
      <c r="S88"/>
      <c r="T88"/>
      <c r="U88"/>
      <c r="V88"/>
      <c r="W88"/>
      <c r="X88"/>
      <c r="Y88" s="192"/>
      <c r="Z88" s="192"/>
      <c r="AA88"/>
      <c r="AB88"/>
      <c r="AC88"/>
      <c r="AD88"/>
      <c r="AE88"/>
      <c r="AF88"/>
      <c r="AG88" s="34"/>
      <c r="AH88" s="34"/>
      <c r="AI88" s="34"/>
      <c r="AJ88" s="34"/>
      <c r="AK88" s="205"/>
    </row>
    <row r="89" spans="1:37" x14ac:dyDescent="0.2">
      <c r="A89" s="84">
        <v>82</v>
      </c>
      <c r="B89" s="84" t="str">
        <f ca="1"/>
        <v>Guyana</v>
      </c>
      <c r="C89" s="84" t="str">
        <f ca="1"/>
        <v>GUY</v>
      </c>
      <c r="D89" s="84" t="str">
        <f ca="1"/>
        <v>LCN           Latin America &amp; Caribbean</v>
      </c>
      <c r="E89" s="84" t="str">
        <f ca="1"/>
        <v>IDA</v>
      </c>
      <c r="F89" s="190" t="str">
        <f t="shared" ca="1" si="6"/>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7.1953352769679304</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0</v>
      </c>
      <c r="J89" s="242">
        <v>44753</v>
      </c>
      <c r="K89" s="242">
        <v>44852</v>
      </c>
      <c r="L89" s="91" t="s">
        <v>140</v>
      </c>
      <c r="M89" s="192">
        <v>7.1953352769679304</v>
      </c>
      <c r="N89" s="192">
        <v>0</v>
      </c>
      <c r="O89" s="192" t="s">
        <v>409</v>
      </c>
      <c r="P89" s="192">
        <v>30.8</v>
      </c>
      <c r="Q89" s="192" t="s">
        <v>409</v>
      </c>
      <c r="R89" s="192" t="s">
        <v>409</v>
      </c>
      <c r="S89"/>
      <c r="T89"/>
      <c r="U89"/>
      <c r="V89"/>
      <c r="W89"/>
      <c r="X89"/>
      <c r="Y89" s="192"/>
      <c r="Z89" s="192"/>
      <c r="AA89"/>
      <c r="AB89"/>
      <c r="AC89"/>
      <c r="AD89"/>
      <c r="AE89"/>
      <c r="AF89"/>
      <c r="AG89" s="34"/>
      <c r="AH89" s="34"/>
      <c r="AI89" s="34"/>
      <c r="AJ89" s="34"/>
      <c r="AK89" s="205"/>
    </row>
    <row r="90" spans="1:37" x14ac:dyDescent="0.2">
      <c r="A90" s="84">
        <v>83</v>
      </c>
      <c r="B90" s="84" t="str">
        <f ca="1"/>
        <v>Hong Kong SAR, China</v>
      </c>
      <c r="C90" s="84" t="str">
        <f ca="1"/>
        <v>HKG</v>
      </c>
      <c r="D90" s="84" t="str">
        <f ca="1"/>
        <v>EAS           East Asia &amp; Pacific</v>
      </c>
      <c r="E90" s="84" t="str">
        <f ca="1"/>
        <v>NA</v>
      </c>
      <c r="F90" s="190" t="str">
        <f t="shared" ca="1" si="6"/>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#N/A</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v>
      </c>
      <c r="J90" s="242" t="s">
        <v>409</v>
      </c>
      <c r="K90" s="242">
        <v>44887</v>
      </c>
      <c r="L90" s="91" t="s">
        <v>713</v>
      </c>
      <c r="M90" s="192" t="s">
        <v>409</v>
      </c>
      <c r="N90" s="192">
        <v>0</v>
      </c>
      <c r="O90" s="192" t="s">
        <v>409</v>
      </c>
      <c r="P90" s="192" t="s">
        <v>409</v>
      </c>
      <c r="Q90" s="192" t="s">
        <v>409</v>
      </c>
      <c r="R90" s="192" t="s">
        <v>409</v>
      </c>
      <c r="S90"/>
      <c r="T90"/>
      <c r="U90"/>
      <c r="V90"/>
      <c r="W90"/>
      <c r="X90"/>
      <c r="Y90" s="192"/>
      <c r="Z90" s="192"/>
      <c r="AA90"/>
      <c r="AB90"/>
      <c r="AC90"/>
      <c r="AD90"/>
      <c r="AE90"/>
      <c r="AF90"/>
      <c r="AG90" s="34"/>
      <c r="AH90" s="34"/>
      <c r="AI90" s="34"/>
      <c r="AJ90" s="34"/>
      <c r="AK90" s="205"/>
    </row>
    <row r="91" spans="1:37" x14ac:dyDescent="0.2">
      <c r="A91" s="84">
        <v>84</v>
      </c>
      <c r="B91" s="84" t="str">
        <f ca="1"/>
        <v>Honduras</v>
      </c>
      <c r="C91" s="84" t="str">
        <f ca="1"/>
        <v>HND</v>
      </c>
      <c r="D91" s="84" t="str">
        <f ca="1"/>
        <v>LCN           Latin America &amp; Caribbean</v>
      </c>
      <c r="E91" s="84" t="str">
        <f ca="1"/>
        <v>IDA</v>
      </c>
      <c r="F91" s="190" t="str">
        <f t="shared" ca="1" si="6"/>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8.5364431486880399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0</v>
      </c>
      <c r="J91" s="242">
        <v>44753</v>
      </c>
      <c r="K91" s="242">
        <v>44855</v>
      </c>
      <c r="L91" s="91" t="s">
        <v>142</v>
      </c>
      <c r="M91" s="192">
        <v>8.5364431486880399</v>
      </c>
      <c r="N91" s="192">
        <v>0</v>
      </c>
      <c r="O91" s="192" t="s">
        <v>409</v>
      </c>
      <c r="P91" s="192">
        <v>26.2</v>
      </c>
      <c r="Q91" s="192" t="s">
        <v>409</v>
      </c>
      <c r="R91" s="192" t="s">
        <v>409</v>
      </c>
      <c r="S91"/>
      <c r="T91"/>
      <c r="U91"/>
      <c r="V91"/>
      <c r="W91"/>
      <c r="X91"/>
      <c r="Y91" s="192"/>
      <c r="Z91" s="192"/>
      <c r="AA91"/>
      <c r="AB91"/>
      <c r="AC91"/>
      <c r="AD91"/>
      <c r="AE91"/>
      <c r="AF91"/>
      <c r="AG91" s="34"/>
      <c r="AH91" s="34"/>
      <c r="AI91" s="34"/>
      <c r="AJ91" s="34"/>
      <c r="AK91" s="205"/>
    </row>
    <row r="92" spans="1:37" x14ac:dyDescent="0.2">
      <c r="A92" s="84">
        <v>85</v>
      </c>
      <c r="B92" s="84" t="str">
        <f ca="1"/>
        <v>Croatia</v>
      </c>
      <c r="C92" s="84" t="str">
        <f ca="1"/>
        <v>HRV</v>
      </c>
      <c r="D92" s="84" t="str">
        <f ca="1"/>
        <v>ECS           Europe &amp; Central Asia</v>
      </c>
      <c r="E92" s="84" t="str">
        <f ca="1"/>
        <v>IBRD</v>
      </c>
      <c r="F92" s="190" t="str">
        <f t="shared" ca="1" si="6"/>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1.9475218658892099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44753</v>
      </c>
      <c r="K92" s="242">
        <v>44855</v>
      </c>
      <c r="L92" s="91" t="s">
        <v>144</v>
      </c>
      <c r="M92" s="192">
        <v>1.9475218658892099</v>
      </c>
      <c r="N92" s="192">
        <v>0</v>
      </c>
      <c r="O92" s="192" t="s">
        <v>409</v>
      </c>
      <c r="P92" s="192">
        <v>48.8</v>
      </c>
      <c r="Q92" s="192" t="s">
        <v>409</v>
      </c>
      <c r="R92" s="192" t="s">
        <v>409</v>
      </c>
      <c r="S92"/>
      <c r="T92"/>
      <c r="U92"/>
      <c r="V92"/>
      <c r="W92"/>
      <c r="X92"/>
      <c r="Y92" s="192"/>
      <c r="Z92" s="192"/>
      <c r="AA92"/>
      <c r="AB92"/>
      <c r="AC92"/>
      <c r="AD92"/>
      <c r="AE92"/>
      <c r="AF92"/>
      <c r="AG92" s="34"/>
      <c r="AH92" s="34"/>
      <c r="AI92" s="34"/>
      <c r="AJ92" s="34"/>
      <c r="AK92" s="205"/>
    </row>
    <row r="93" spans="1:37" x14ac:dyDescent="0.2">
      <c r="A93" s="84">
        <v>86</v>
      </c>
      <c r="B93" s="84" t="str">
        <f ca="1"/>
        <v>Haiti</v>
      </c>
      <c r="C93" s="84" t="str">
        <f ca="1"/>
        <v>HTI</v>
      </c>
      <c r="D93" s="84" t="str">
        <f ca="1"/>
        <v>LCN           Latin America &amp; Caribbean</v>
      </c>
      <c r="E93" s="84" t="str">
        <f ca="1"/>
        <v>IDA</v>
      </c>
      <c r="F93" s="190" t="str">
        <f t="shared" ca="1" si="6"/>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8.5509960547118027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7.3119533527696801</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44753</v>
      </c>
      <c r="K93" s="242">
        <v>44865</v>
      </c>
      <c r="L93" s="91" t="s">
        <v>146</v>
      </c>
      <c r="M93" s="192">
        <v>7.3119533527696801</v>
      </c>
      <c r="N93" s="192">
        <v>0</v>
      </c>
      <c r="O93" s="192">
        <v>10</v>
      </c>
      <c r="P93" s="192">
        <v>30.4</v>
      </c>
      <c r="Q93" s="192" t="s">
        <v>409</v>
      </c>
      <c r="R93" s="192" t="s">
        <v>636</v>
      </c>
      <c r="S93"/>
      <c r="T93"/>
      <c r="U93"/>
      <c r="V93"/>
      <c r="W93"/>
      <c r="X93"/>
      <c r="Y93" s="192"/>
      <c r="Z93" s="192"/>
      <c r="AA93"/>
      <c r="AB93"/>
      <c r="AC93"/>
      <c r="AD93"/>
      <c r="AE93"/>
      <c r="AF93"/>
      <c r="AG93" s="34"/>
      <c r="AH93" s="34"/>
      <c r="AI93" s="34"/>
      <c r="AJ93" s="34"/>
      <c r="AK93" s="205"/>
    </row>
    <row r="94" spans="1:37" x14ac:dyDescent="0.2">
      <c r="A94" s="84">
        <v>87</v>
      </c>
      <c r="B94" s="84" t="str">
        <f ca="1"/>
        <v>Hungary</v>
      </c>
      <c r="C94" s="84" t="str">
        <f ca="1"/>
        <v>HUN</v>
      </c>
      <c r="D94" s="84" t="str">
        <f ca="1"/>
        <v>ECS           Europe &amp; Central Asia</v>
      </c>
      <c r="E94" s="84" t="str">
        <f ca="1"/>
        <v>NA</v>
      </c>
      <c r="F94" s="190" t="str">
        <f t="shared" ca="1" si="6"/>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0.314868804664724</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0</v>
      </c>
      <c r="J94" s="242">
        <v>44753</v>
      </c>
      <c r="K94" s="242">
        <v>44855</v>
      </c>
      <c r="L94" s="91" t="s">
        <v>148</v>
      </c>
      <c r="M94" s="192">
        <v>0.314868804664724</v>
      </c>
      <c r="N94" s="192">
        <v>0</v>
      </c>
      <c r="O94" s="192" t="s">
        <v>409</v>
      </c>
      <c r="P94" s="192">
        <v>54.4</v>
      </c>
      <c r="Q94" s="192" t="s">
        <v>409</v>
      </c>
      <c r="R94" s="192" t="s">
        <v>409</v>
      </c>
      <c r="S94"/>
      <c r="T94"/>
      <c r="U94"/>
      <c r="V94"/>
      <c r="W94"/>
      <c r="X94"/>
      <c r="Y94" s="192"/>
      <c r="Z94" s="192"/>
      <c r="AA94"/>
      <c r="AB94"/>
      <c r="AC94"/>
      <c r="AD94"/>
      <c r="AE94"/>
      <c r="AF94"/>
      <c r="AG94" s="34"/>
      <c r="AH94" s="34"/>
      <c r="AI94" s="34"/>
      <c r="AJ94" s="34"/>
      <c r="AK94" s="205"/>
    </row>
    <row r="95" spans="1:37" x14ac:dyDescent="0.2">
      <c r="A95" s="84">
        <v>88</v>
      </c>
      <c r="B95" s="84" t="str">
        <f ca="1"/>
        <v>Indonesia</v>
      </c>
      <c r="C95" s="84" t="str">
        <f ca="1"/>
        <v>IDN</v>
      </c>
      <c r="D95" s="84" t="str">
        <f ca="1"/>
        <v>EAS           East Asia &amp; Pacific</v>
      </c>
      <c r="E95" s="84" t="str">
        <f ca="1"/>
        <v>IBRD</v>
      </c>
      <c r="F95" s="190" t="str">
        <f t="shared" ca="1" si="6"/>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3.2198364770241779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1.48104956268221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44753</v>
      </c>
      <c r="K95" s="242">
        <v>45056</v>
      </c>
      <c r="L95" s="91" t="s">
        <v>150</v>
      </c>
      <c r="M95" s="192">
        <v>1.48104956268221</v>
      </c>
      <c r="N95" s="192">
        <v>7</v>
      </c>
      <c r="O95" s="192" t="s">
        <v>409</v>
      </c>
      <c r="P95" s="192">
        <v>50.4</v>
      </c>
      <c r="Q95" s="192" t="s">
        <v>828</v>
      </c>
      <c r="R95" s="192" t="s">
        <v>409</v>
      </c>
      <c r="S95"/>
      <c r="T95"/>
      <c r="U95"/>
      <c r="V95"/>
      <c r="W95"/>
      <c r="X95"/>
      <c r="Y95" s="192"/>
      <c r="Z95" s="192"/>
      <c r="AA95"/>
      <c r="AB95"/>
      <c r="AC95"/>
      <c r="AD95"/>
      <c r="AE95"/>
      <c r="AF95"/>
      <c r="AG95" s="34"/>
      <c r="AH95" s="34"/>
      <c r="AI95" s="34"/>
      <c r="AJ95" s="34"/>
      <c r="AK95" s="205"/>
    </row>
    <row r="96" spans="1:37" x14ac:dyDescent="0.2">
      <c r="A96" s="84">
        <v>89</v>
      </c>
      <c r="B96" s="84" t="str">
        <f ca="1"/>
        <v>Isle of Man</v>
      </c>
      <c r="C96" s="84" t="str">
        <f ca="1"/>
        <v>IMN</v>
      </c>
      <c r="D96" s="84" t="str">
        <f ca="1"/>
        <v>ECS           Europe &amp; Central Asia</v>
      </c>
      <c r="E96" s="84" t="str">
        <f ca="1"/>
        <v>NA</v>
      </c>
      <c r="F96" s="190" t="str">
        <f t="shared" ca="1" si="6"/>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0</v>
      </c>
      <c r="J96" s="242" t="s">
        <v>409</v>
      </c>
      <c r="K96" s="242" t="s">
        <v>409</v>
      </c>
      <c r="L96" s="91" t="s">
        <v>714</v>
      </c>
      <c r="M96" s="192" t="s">
        <v>409</v>
      </c>
      <c r="N96" s="192">
        <v>0</v>
      </c>
      <c r="O96" s="192" t="s">
        <v>409</v>
      </c>
      <c r="P96" s="192" t="s">
        <v>409</v>
      </c>
      <c r="Q96" s="192" t="s">
        <v>409</v>
      </c>
      <c r="R96" s="192" t="s">
        <v>409</v>
      </c>
      <c r="S96"/>
      <c r="T96"/>
      <c r="U96"/>
      <c r="V96"/>
      <c r="W96"/>
      <c r="X96"/>
      <c r="Y96" s="192"/>
      <c r="Z96" s="192"/>
      <c r="AA96"/>
      <c r="AB96"/>
      <c r="AC96"/>
      <c r="AD96"/>
      <c r="AE96"/>
      <c r="AF96"/>
      <c r="AG96" s="34"/>
      <c r="AH96" s="34"/>
      <c r="AI96" s="34"/>
      <c r="AJ96" s="34"/>
      <c r="AK96" s="205"/>
    </row>
    <row r="97" spans="1:37" x14ac:dyDescent="0.2">
      <c r="A97" s="84">
        <v>90</v>
      </c>
      <c r="B97" s="84" t="str">
        <f ca="1"/>
        <v>India</v>
      </c>
      <c r="C97" s="84" t="str">
        <f ca="1"/>
        <v>IND</v>
      </c>
      <c r="D97" s="84" t="str">
        <f ca="1"/>
        <v>SAS           South Asia</v>
      </c>
      <c r="E97" s="84" t="str">
        <f ca="1"/>
        <v>IBRD</v>
      </c>
      <c r="F97" s="190" t="str">
        <f t="shared" ca="1" si="6"/>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3.6967930029154501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0</v>
      </c>
      <c r="J97" s="242">
        <v>44753</v>
      </c>
      <c r="K97" s="242">
        <v>44839</v>
      </c>
      <c r="L97" s="91" t="s">
        <v>152</v>
      </c>
      <c r="M97" s="192">
        <v>3.6967930029154501</v>
      </c>
      <c r="N97" s="192">
        <v>0</v>
      </c>
      <c r="O97" s="192" t="s">
        <v>409</v>
      </c>
      <c r="P97" s="192">
        <v>42.8</v>
      </c>
      <c r="Q97" s="192" t="s">
        <v>409</v>
      </c>
      <c r="R97" s="192" t="s">
        <v>409</v>
      </c>
      <c r="S97"/>
      <c r="T97"/>
      <c r="U97"/>
      <c r="V97"/>
      <c r="W97"/>
      <c r="X97"/>
      <c r="Y97" s="192"/>
      <c r="Z97" s="192"/>
      <c r="AA97"/>
      <c r="AB97"/>
      <c r="AC97"/>
      <c r="AD97"/>
      <c r="AE97"/>
      <c r="AF97"/>
      <c r="AG97" s="34"/>
      <c r="AH97" s="34"/>
      <c r="AI97" s="34"/>
      <c r="AJ97" s="34"/>
      <c r="AK97" s="205"/>
    </row>
    <row r="98" spans="1:37" x14ac:dyDescent="0.2">
      <c r="A98" s="84">
        <v>91</v>
      </c>
      <c r="B98" s="84" t="str">
        <f ca="1"/>
        <v>Ireland</v>
      </c>
      <c r="C98" s="84" t="str">
        <f ca="1"/>
        <v>IRL</v>
      </c>
      <c r="D98" s="84" t="str">
        <f ca="1"/>
        <v>ECS           Europe &amp; Central Asia</v>
      </c>
      <c r="E98" s="84" t="str">
        <f ca="1"/>
        <v>NA</v>
      </c>
      <c r="F98" s="190" t="str">
        <f t="shared" ca="1" si="6"/>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5.2478134110788902E-2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0</v>
      </c>
      <c r="J98" s="242">
        <v>44753</v>
      </c>
      <c r="K98" s="242">
        <v>44855</v>
      </c>
      <c r="L98" s="91" t="s">
        <v>154</v>
      </c>
      <c r="M98" s="192">
        <v>5.2478134110788902E-2</v>
      </c>
      <c r="N98" s="192">
        <v>0</v>
      </c>
      <c r="O98" s="192" t="s">
        <v>409</v>
      </c>
      <c r="P98" s="192">
        <v>55.3</v>
      </c>
      <c r="Q98" s="192" t="s">
        <v>409</v>
      </c>
      <c r="R98" s="192" t="s">
        <v>409</v>
      </c>
      <c r="S98"/>
      <c r="T98"/>
      <c r="U98"/>
      <c r="V98"/>
      <c r="W98"/>
      <c r="X98"/>
      <c r="Y98" s="192"/>
      <c r="Z98" s="192"/>
      <c r="AA98"/>
      <c r="AB98"/>
      <c r="AC98"/>
      <c r="AD98"/>
      <c r="AE98"/>
      <c r="AF98"/>
      <c r="AG98" s="34"/>
      <c r="AH98" s="34"/>
      <c r="AI98" s="34"/>
      <c r="AJ98" s="34"/>
      <c r="AK98" s="205"/>
    </row>
    <row r="99" spans="1:37" x14ac:dyDescent="0.2">
      <c r="A99" s="84">
        <v>92</v>
      </c>
      <c r="B99" s="84" t="str">
        <f ca="1"/>
        <v>Iran, Islamic Rep.</v>
      </c>
      <c r="C99" s="84" t="str">
        <f ca="1"/>
        <v>IRN</v>
      </c>
      <c r="D99" s="84" t="str">
        <f ca="1"/>
        <v>MEA           Middle East &amp; North Africa</v>
      </c>
      <c r="E99" s="84" t="str">
        <f ca="1"/>
        <v>IBRD</v>
      </c>
      <c r="F99" s="190" t="str">
        <f t="shared" ca="1" si="6"/>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5.5335276967929996</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0</v>
      </c>
      <c r="J99" s="242">
        <v>44753</v>
      </c>
      <c r="K99" s="242">
        <v>44855</v>
      </c>
      <c r="L99" s="91" t="s">
        <v>155</v>
      </c>
      <c r="M99" s="192">
        <v>5.5335276967929996</v>
      </c>
      <c r="N99" s="192">
        <v>0</v>
      </c>
      <c r="O99" s="192" t="s">
        <v>409</v>
      </c>
      <c r="P99" s="192">
        <v>36.5</v>
      </c>
      <c r="Q99" s="192" t="s">
        <v>409</v>
      </c>
      <c r="R99" s="192" t="s">
        <v>409</v>
      </c>
      <c r="S99"/>
      <c r="T99"/>
      <c r="U99"/>
      <c r="V99"/>
      <c r="W99"/>
      <c r="X99"/>
      <c r="Y99" s="192"/>
      <c r="Z99" s="192"/>
      <c r="AA99"/>
      <c r="AB99"/>
      <c r="AC99"/>
      <c r="AD99"/>
      <c r="AE99"/>
      <c r="AF99"/>
      <c r="AG99" s="34"/>
      <c r="AH99" s="34"/>
      <c r="AI99" s="34"/>
      <c r="AJ99" s="34"/>
      <c r="AK99" s="205"/>
    </row>
    <row r="100" spans="1:37" x14ac:dyDescent="0.2">
      <c r="A100" s="84">
        <v>93</v>
      </c>
      <c r="B100" s="84" t="str">
        <f ca="1"/>
        <v>Iraq</v>
      </c>
      <c r="C100" s="84" t="str">
        <f ca="1"/>
        <v>IRQ</v>
      </c>
      <c r="D100" s="84" t="str">
        <f ca="1"/>
        <v>MEA           Middle East &amp; North Africa</v>
      </c>
      <c r="E100" s="84" t="str">
        <f ca="1"/>
        <v>IBRD</v>
      </c>
      <c r="F100" s="190" t="str">
        <f t="shared" ca="1" si="6"/>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9.1778425655976594</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44753</v>
      </c>
      <c r="K100" s="242">
        <v>44852</v>
      </c>
      <c r="L100" s="91" t="s">
        <v>157</v>
      </c>
      <c r="M100" s="192">
        <v>9.1778425655976594</v>
      </c>
      <c r="N100" s="192">
        <v>0</v>
      </c>
      <c r="O100" s="192" t="s">
        <v>409</v>
      </c>
      <c r="P100" s="192">
        <v>24</v>
      </c>
      <c r="Q100" s="192" t="s">
        <v>409</v>
      </c>
      <c r="R100" s="192" t="s">
        <v>409</v>
      </c>
      <c r="S100"/>
      <c r="T100"/>
      <c r="U100"/>
      <c r="V100"/>
      <c r="W100"/>
      <c r="X100"/>
      <c r="Y100" s="192"/>
      <c r="Z100" s="192"/>
      <c r="AA100"/>
      <c r="AB100"/>
      <c r="AC100"/>
      <c r="AD100"/>
      <c r="AE100"/>
      <c r="AF100"/>
      <c r="AG100" s="34"/>
      <c r="AH100" s="34"/>
      <c r="AI100" s="34"/>
      <c r="AJ100" s="34"/>
      <c r="AK100" s="205"/>
    </row>
    <row r="101" spans="1:37" x14ac:dyDescent="0.2">
      <c r="A101" s="84">
        <v>94</v>
      </c>
      <c r="B101" s="84" t="str">
        <f ca="1"/>
        <v>Iceland</v>
      </c>
      <c r="C101" s="84" t="str">
        <f ca="1"/>
        <v>ISL</v>
      </c>
      <c r="D101" s="84" t="str">
        <f ca="1"/>
        <v>ECS           Europe &amp; Central Asia</v>
      </c>
      <c r="E101" s="84" t="str">
        <f ca="1"/>
        <v>NA</v>
      </c>
      <c r="F101" s="190" t="str">
        <f t="shared" ca="1" si="6"/>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2.0349854227405202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0</v>
      </c>
      <c r="J101" s="242">
        <v>44753</v>
      </c>
      <c r="K101" s="242">
        <v>44831</v>
      </c>
      <c r="L101" s="91" t="s">
        <v>159</v>
      </c>
      <c r="M101" s="192">
        <v>2.0349854227405202</v>
      </c>
      <c r="N101" s="192">
        <v>0</v>
      </c>
      <c r="O101" s="192" t="s">
        <v>409</v>
      </c>
      <c r="P101" s="192">
        <v>48.5</v>
      </c>
      <c r="Q101" s="192" t="s">
        <v>409</v>
      </c>
      <c r="R101" s="192" t="s">
        <v>409</v>
      </c>
      <c r="S101"/>
      <c r="T101"/>
      <c r="U101"/>
      <c r="V101"/>
      <c r="W101"/>
      <c r="X101"/>
      <c r="Y101" s="192"/>
      <c r="Z101" s="192"/>
      <c r="AA101"/>
      <c r="AB101"/>
      <c r="AC101"/>
      <c r="AD101"/>
      <c r="AE101"/>
      <c r="AF101"/>
      <c r="AG101" s="34"/>
      <c r="AH101" s="34"/>
      <c r="AI101" s="34"/>
      <c r="AJ101" s="34"/>
      <c r="AK101" s="205"/>
    </row>
    <row r="102" spans="1:37" x14ac:dyDescent="0.2">
      <c r="A102" s="84">
        <v>95</v>
      </c>
      <c r="B102" s="84" t="str">
        <f ca="1"/>
        <v>Israel</v>
      </c>
      <c r="C102" s="84" t="str">
        <f ca="1"/>
        <v>ISR</v>
      </c>
      <c r="D102" s="84" t="str">
        <f ca="1"/>
        <v>MEA           Middle East &amp; North Africa</v>
      </c>
      <c r="E102" s="84" t="str">
        <f ca="1"/>
        <v>NA</v>
      </c>
      <c r="F102" s="190" t="str">
        <f t="shared" ca="1" si="6"/>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2.4139941690961999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0</v>
      </c>
      <c r="J102" s="242">
        <v>44753</v>
      </c>
      <c r="K102" s="242">
        <v>44855</v>
      </c>
      <c r="L102" s="91" t="s">
        <v>161</v>
      </c>
      <c r="M102" s="192">
        <v>2.4139941690961999</v>
      </c>
      <c r="N102" s="192">
        <v>0</v>
      </c>
      <c r="O102" s="192" t="s">
        <v>409</v>
      </c>
      <c r="P102" s="192">
        <v>47.2</v>
      </c>
      <c r="Q102" s="192" t="s">
        <v>409</v>
      </c>
      <c r="R102" s="192" t="s">
        <v>409</v>
      </c>
      <c r="S102"/>
      <c r="T102"/>
      <c r="U102"/>
      <c r="V102"/>
      <c r="W102"/>
      <c r="X102"/>
      <c r="Y102" s="192"/>
      <c r="Z102" s="192"/>
      <c r="AA102"/>
      <c r="AB102"/>
      <c r="AC102"/>
      <c r="AD102"/>
      <c r="AE102"/>
      <c r="AF102"/>
      <c r="AG102" s="34"/>
      <c r="AH102" s="34"/>
      <c r="AI102" s="34"/>
      <c r="AJ102" s="34"/>
      <c r="AK102" s="205"/>
    </row>
    <row r="103" spans="1:37" x14ac:dyDescent="0.2">
      <c r="A103" s="84">
        <v>96</v>
      </c>
      <c r="B103" s="84" t="str">
        <f ca="1"/>
        <v>Italy</v>
      </c>
      <c r="C103" s="84" t="str">
        <f ca="1"/>
        <v>ITA</v>
      </c>
      <c r="D103" s="84" t="str">
        <f ca="1"/>
        <v>ECS           Europe &amp; Central Asia</v>
      </c>
      <c r="E103" s="84" t="str">
        <f ca="1"/>
        <v>NA</v>
      </c>
      <c r="F103" s="190" t="str">
        <f t="shared" ca="1" si="6"/>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1.0437317784256499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0</v>
      </c>
      <c r="J103" s="242">
        <v>44753</v>
      </c>
      <c r="K103" s="242">
        <v>44855</v>
      </c>
      <c r="L103" s="91" t="s">
        <v>163</v>
      </c>
      <c r="M103" s="192">
        <v>1.0437317784256499</v>
      </c>
      <c r="N103" s="192">
        <v>0</v>
      </c>
      <c r="O103" s="192" t="s">
        <v>409</v>
      </c>
      <c r="P103" s="192">
        <v>51.9</v>
      </c>
      <c r="Q103" s="192" t="s">
        <v>409</v>
      </c>
      <c r="R103" s="192" t="s">
        <v>409</v>
      </c>
      <c r="S103"/>
      <c r="T103"/>
      <c r="U103"/>
      <c r="V103"/>
      <c r="W103"/>
      <c r="X103"/>
      <c r="Y103" s="192"/>
      <c r="Z103" s="192"/>
      <c r="AA103"/>
      <c r="AB103"/>
      <c r="AC103"/>
      <c r="AD103"/>
      <c r="AE103"/>
      <c r="AF103"/>
      <c r="AG103" s="34"/>
      <c r="AH103" s="34"/>
      <c r="AI103" s="34"/>
      <c r="AJ103" s="34"/>
      <c r="AK103" s="205"/>
    </row>
    <row r="104" spans="1:37" x14ac:dyDescent="0.2">
      <c r="A104" s="84">
        <v>97</v>
      </c>
      <c r="B104" s="84" t="str">
        <f ca="1"/>
        <v>Jamaica</v>
      </c>
      <c r="C104" s="84" t="str">
        <f ca="1"/>
        <v>JAM</v>
      </c>
      <c r="D104" s="84" t="str">
        <f ca="1"/>
        <v>LCN           Latin America &amp; Caribbean</v>
      </c>
      <c r="E104" s="84" t="str">
        <f ca="1"/>
        <v>IBRD</v>
      </c>
      <c r="F104" s="190" t="str">
        <f t="shared" ca="1" si="6"/>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6.9037900874635501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0</v>
      </c>
      <c r="J104" s="242">
        <v>44753</v>
      </c>
      <c r="K104" s="242">
        <v>44852</v>
      </c>
      <c r="L104" s="91" t="s">
        <v>165</v>
      </c>
      <c r="M104" s="192">
        <v>6.9037900874635501</v>
      </c>
      <c r="N104" s="192">
        <v>0</v>
      </c>
      <c r="O104" s="192" t="s">
        <v>409</v>
      </c>
      <c r="P104" s="192">
        <v>31.8</v>
      </c>
      <c r="Q104" s="192" t="s">
        <v>409</v>
      </c>
      <c r="R104" s="192" t="s">
        <v>409</v>
      </c>
      <c r="S104"/>
      <c r="T104"/>
      <c r="U104"/>
      <c r="V104"/>
      <c r="W104"/>
      <c r="X104"/>
      <c r="Y104" s="192"/>
      <c r="Z104" s="192"/>
      <c r="AA104"/>
      <c r="AB104"/>
      <c r="AC104"/>
      <c r="AD104"/>
      <c r="AE104"/>
      <c r="AF104"/>
      <c r="AG104" s="34"/>
      <c r="AH104" s="34"/>
      <c r="AI104" s="34"/>
      <c r="AJ104" s="34"/>
      <c r="AK104" s="205"/>
    </row>
    <row r="105" spans="1:37" x14ac:dyDescent="0.2">
      <c r="A105" s="84">
        <v>98</v>
      </c>
      <c r="B105" s="84" t="str">
        <f ca="1"/>
        <v>Jordan</v>
      </c>
      <c r="C105" s="84" t="str">
        <f ca="1"/>
        <v>JOR</v>
      </c>
      <c r="D105" s="84" t="str">
        <f ca="1"/>
        <v>MEA           Middle East &amp; North Africa</v>
      </c>
      <c r="E105" s="84" t="str">
        <f ca="1"/>
        <v>IBRD</v>
      </c>
      <c r="F105" s="190" t="str">
        <f t="shared" ca="1" si="6"/>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3.6967930029154501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0</v>
      </c>
      <c r="J105" s="242">
        <v>44753</v>
      </c>
      <c r="K105" s="242">
        <v>44846</v>
      </c>
      <c r="L105" s="91" t="s">
        <v>167</v>
      </c>
      <c r="M105" s="192">
        <v>3.6967930029154501</v>
      </c>
      <c r="N105" s="192">
        <v>0</v>
      </c>
      <c r="O105" s="192" t="s">
        <v>409</v>
      </c>
      <c r="P105" s="192">
        <v>42.8</v>
      </c>
      <c r="Q105" s="192" t="s">
        <v>409</v>
      </c>
      <c r="R105" s="192" t="s">
        <v>409</v>
      </c>
      <c r="S105"/>
      <c r="T105"/>
      <c r="U105"/>
      <c r="V105"/>
      <c r="W105"/>
      <c r="X105"/>
      <c r="Y105" s="192"/>
      <c r="Z105" s="192"/>
      <c r="AA105"/>
      <c r="AB105"/>
      <c r="AC105"/>
      <c r="AD105"/>
      <c r="AE105"/>
      <c r="AF105"/>
      <c r="AG105" s="34"/>
      <c r="AH105" s="34"/>
      <c r="AI105" s="34"/>
      <c r="AJ105" s="34"/>
      <c r="AK105" s="205"/>
    </row>
    <row r="106" spans="1:37" x14ac:dyDescent="0.2">
      <c r="A106" s="84">
        <v>99</v>
      </c>
      <c r="B106" s="84" t="str">
        <f ca="1"/>
        <v>Japan</v>
      </c>
      <c r="C106" s="84" t="str">
        <f ca="1"/>
        <v>JPN</v>
      </c>
      <c r="D106" s="84" t="str">
        <f ca="1"/>
        <v>EAS           East Asia &amp; Pacific</v>
      </c>
      <c r="E106" s="84" t="str">
        <f ca="1"/>
        <v>NA</v>
      </c>
      <c r="F106" s="190" t="str">
        <f t="shared" ca="1" si="6"/>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44753</v>
      </c>
      <c r="K106" s="242">
        <v>44852</v>
      </c>
      <c r="L106" s="91" t="s">
        <v>169</v>
      </c>
      <c r="M106" s="192">
        <v>0</v>
      </c>
      <c r="N106" s="192">
        <v>0</v>
      </c>
      <c r="O106" s="192" t="s">
        <v>409</v>
      </c>
      <c r="P106" s="192">
        <v>60.5</v>
      </c>
      <c r="Q106" s="192" t="s">
        <v>409</v>
      </c>
      <c r="R106" s="192" t="s">
        <v>409</v>
      </c>
      <c r="S106"/>
      <c r="T106"/>
      <c r="U106"/>
      <c r="V106"/>
      <c r="W106"/>
      <c r="X106"/>
      <c r="Y106" s="192"/>
      <c r="Z106" s="192"/>
      <c r="AA106"/>
      <c r="AB106"/>
      <c r="AC106"/>
      <c r="AD106"/>
      <c r="AE106"/>
      <c r="AF106"/>
      <c r="AG106" s="34"/>
      <c r="AH106" s="34"/>
      <c r="AI106" s="34"/>
      <c r="AJ106" s="34"/>
      <c r="AK106" s="205"/>
    </row>
    <row r="107" spans="1:37" x14ac:dyDescent="0.2">
      <c r="A107" s="84">
        <v>100</v>
      </c>
      <c r="B107" s="84" t="str">
        <f ca="1"/>
        <v>Kazakhstan</v>
      </c>
      <c r="C107" s="84" t="str">
        <f ca="1"/>
        <v>KAZ</v>
      </c>
      <c r="D107" s="84" t="str">
        <f ca="1"/>
        <v>ECS           Europe &amp; Central Asia</v>
      </c>
      <c r="E107" s="84" t="str">
        <f ca="1"/>
        <v>IBRD</v>
      </c>
      <c r="F107" s="190" t="str">
        <f t="shared" ca="1" si="6"/>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2.7346938775510199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44753</v>
      </c>
      <c r="K107" s="242">
        <v>44852</v>
      </c>
      <c r="L107" s="91" t="s">
        <v>171</v>
      </c>
      <c r="M107" s="192">
        <v>2.7346938775510199</v>
      </c>
      <c r="N107" s="192">
        <v>0</v>
      </c>
      <c r="O107" s="192" t="s">
        <v>409</v>
      </c>
      <c r="P107" s="192">
        <v>46.1</v>
      </c>
      <c r="Q107" s="192" t="s">
        <v>409</v>
      </c>
      <c r="R107" s="192" t="s">
        <v>409</v>
      </c>
      <c r="S107"/>
      <c r="T107"/>
      <c r="U107"/>
      <c r="V107"/>
      <c r="W107"/>
      <c r="X107"/>
      <c r="Y107" s="192"/>
      <c r="Z107" s="192"/>
      <c r="AA107"/>
      <c r="AB107"/>
      <c r="AC107"/>
      <c r="AD107"/>
      <c r="AE107"/>
      <c r="AF107"/>
      <c r="AG107" s="34"/>
      <c r="AH107" s="34"/>
      <c r="AI107" s="34"/>
      <c r="AJ107" s="34"/>
      <c r="AK107" s="205"/>
    </row>
    <row r="108" spans="1:37" x14ac:dyDescent="0.2">
      <c r="A108" s="84">
        <v>101</v>
      </c>
      <c r="B108" s="84" t="str">
        <f ca="1"/>
        <v>Kenya</v>
      </c>
      <c r="C108" s="84" t="str">
        <f ca="1"/>
        <v>KEN</v>
      </c>
      <c r="D108" s="84" t="str">
        <f ca="1"/>
        <v>SSF           Sub-Saharan Africa</v>
      </c>
      <c r="E108" s="84" t="str">
        <f ca="1"/>
        <v>Blend</v>
      </c>
      <c r="F108" s="190" t="str">
        <f t="shared" ca="1" si="6"/>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6.9735025352637106</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4.86297376093294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10</v>
      </c>
      <c r="J108" s="242">
        <v>44753</v>
      </c>
      <c r="K108" s="242">
        <v>44873</v>
      </c>
      <c r="L108" s="91" t="s">
        <v>173</v>
      </c>
      <c r="M108" s="192">
        <v>4.86297376093294</v>
      </c>
      <c r="N108" s="192">
        <v>0</v>
      </c>
      <c r="O108" s="192">
        <v>10</v>
      </c>
      <c r="P108" s="192">
        <v>38.799999999999997</v>
      </c>
      <c r="Q108" s="192" t="s">
        <v>409</v>
      </c>
      <c r="R108" s="192" t="s">
        <v>700</v>
      </c>
      <c r="S108"/>
      <c r="T108"/>
      <c r="U108"/>
      <c r="V108"/>
      <c r="W108"/>
      <c r="X108"/>
      <c r="Y108" s="192"/>
      <c r="Z108" s="192"/>
      <c r="AA108"/>
      <c r="AB108"/>
      <c r="AC108"/>
      <c r="AD108"/>
      <c r="AE108"/>
      <c r="AF108"/>
      <c r="AG108" s="34"/>
      <c r="AH108" s="34"/>
      <c r="AI108" s="34"/>
      <c r="AJ108" s="34"/>
      <c r="AK108" s="205"/>
    </row>
    <row r="109" spans="1:37" x14ac:dyDescent="0.2">
      <c r="A109" s="84">
        <v>102</v>
      </c>
      <c r="B109" s="84" t="str">
        <f ca="1"/>
        <v>Kyrgyz Republic</v>
      </c>
      <c r="C109" s="84" t="str">
        <f ca="1"/>
        <v>KGZ</v>
      </c>
      <c r="D109" s="84" t="str">
        <f ca="1"/>
        <v>ECS           Europe &amp; Central Asia</v>
      </c>
      <c r="E109" s="84" t="str">
        <f ca="1"/>
        <v>IDA</v>
      </c>
      <c r="F109" s="190" t="str">
        <f t="shared" ca="1" si="6"/>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3.8134110787172002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0</v>
      </c>
      <c r="J109" s="242">
        <v>44753</v>
      </c>
      <c r="K109" s="242">
        <v>44753</v>
      </c>
      <c r="L109" s="91" t="s">
        <v>174</v>
      </c>
      <c r="M109" s="192">
        <v>3.8134110787172002</v>
      </c>
      <c r="N109" s="192">
        <v>0</v>
      </c>
      <c r="O109" s="192" t="s">
        <v>409</v>
      </c>
      <c r="P109" s="192">
        <v>42.4</v>
      </c>
      <c r="Q109" s="192" t="s">
        <v>409</v>
      </c>
      <c r="R109" s="192" t="s">
        <v>409</v>
      </c>
      <c r="S109"/>
      <c r="T109"/>
      <c r="U109"/>
      <c r="V109"/>
      <c r="W109"/>
      <c r="X109"/>
      <c r="Y109" s="192"/>
      <c r="Z109" s="192"/>
      <c r="AA109"/>
      <c r="AB109"/>
      <c r="AC109"/>
      <c r="AD109"/>
      <c r="AE109"/>
      <c r="AF109"/>
      <c r="AG109" s="34"/>
      <c r="AH109" s="34"/>
      <c r="AI109" s="34"/>
      <c r="AJ109" s="34"/>
      <c r="AK109" s="205"/>
    </row>
    <row r="110" spans="1:37" x14ac:dyDescent="0.2">
      <c r="A110" s="84">
        <v>103</v>
      </c>
      <c r="B110" s="84" t="str">
        <f ca="1"/>
        <v>Cambodia</v>
      </c>
      <c r="C110" s="84" t="str">
        <f ca="1"/>
        <v>KHM</v>
      </c>
      <c r="D110" s="84" t="str">
        <f ca="1"/>
        <v>EAS           East Asia &amp; Pacific</v>
      </c>
      <c r="E110" s="84" t="str">
        <f ca="1"/>
        <v>IDA</v>
      </c>
      <c r="F110" s="190" t="str">
        <f t="shared" ca="1" si="6"/>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7.1078717201166102</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44753</v>
      </c>
      <c r="K110" s="242" t="s">
        <v>409</v>
      </c>
      <c r="L110" s="91" t="s">
        <v>176</v>
      </c>
      <c r="M110" s="192">
        <v>7.1078717201166102</v>
      </c>
      <c r="N110" s="192">
        <v>0</v>
      </c>
      <c r="O110" s="192" t="s">
        <v>409</v>
      </c>
      <c r="P110" s="192">
        <v>31.1</v>
      </c>
      <c r="Q110" s="192" t="s">
        <v>409</v>
      </c>
      <c r="R110" s="192" t="s">
        <v>409</v>
      </c>
      <c r="S110"/>
      <c r="T110"/>
      <c r="U110"/>
      <c r="V110"/>
      <c r="W110"/>
      <c r="X110"/>
      <c r="Y110" s="192"/>
      <c r="Z110" s="192"/>
      <c r="AA110"/>
      <c r="AB110"/>
      <c r="AC110"/>
      <c r="AD110"/>
      <c r="AE110"/>
      <c r="AF110"/>
      <c r="AG110" s="34"/>
      <c r="AH110" s="34"/>
      <c r="AI110" s="34"/>
      <c r="AJ110" s="34"/>
      <c r="AK110" s="205"/>
    </row>
    <row r="111" spans="1:37" x14ac:dyDescent="0.2">
      <c r="A111" s="84">
        <v>104</v>
      </c>
      <c r="B111" s="84" t="str">
        <f ca="1"/>
        <v>Kiribati</v>
      </c>
      <c r="C111" s="84" t="str">
        <f ca="1"/>
        <v>KIR</v>
      </c>
      <c r="D111" s="84" t="str">
        <f ca="1"/>
        <v>EAS           East Asia &amp; Pacific</v>
      </c>
      <c r="E111" s="84" t="str">
        <f ca="1"/>
        <v>IDA</v>
      </c>
      <c r="F111" s="190" t="str">
        <f t="shared" ca="1" si="6"/>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8.5364431486880399</v>
      </c>
      <c r="I111" s="191"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0</v>
      </c>
      <c r="J111" s="242">
        <v>44753</v>
      </c>
      <c r="K111" s="242">
        <v>44753</v>
      </c>
      <c r="L111" s="91" t="s">
        <v>178</v>
      </c>
      <c r="M111" s="192">
        <v>8.5364431486880399</v>
      </c>
      <c r="N111" s="192">
        <v>0</v>
      </c>
      <c r="O111" s="192" t="s">
        <v>409</v>
      </c>
      <c r="P111" s="192">
        <v>26.2</v>
      </c>
      <c r="Q111" s="192" t="s">
        <v>409</v>
      </c>
      <c r="R111" s="192" t="s">
        <v>409</v>
      </c>
      <c r="S111"/>
      <c r="T111"/>
      <c r="U111"/>
      <c r="V111"/>
      <c r="W111"/>
      <c r="X111"/>
      <c r="Y111" s="192"/>
      <c r="Z111" s="192"/>
      <c r="AA111"/>
      <c r="AB111"/>
      <c r="AC111"/>
      <c r="AD111"/>
      <c r="AE111"/>
      <c r="AF111"/>
      <c r="AG111" s="34"/>
      <c r="AH111" s="34"/>
      <c r="AI111" s="34"/>
      <c r="AJ111" s="34"/>
      <c r="AK111" s="205"/>
    </row>
    <row r="112" spans="1:37" x14ac:dyDescent="0.2">
      <c r="A112" s="84">
        <v>105</v>
      </c>
      <c r="B112" s="84" t="str">
        <f ca="1"/>
        <v>St. Kitts and Nevis</v>
      </c>
      <c r="C112" s="84" t="str">
        <f ca="1"/>
        <v>KNA</v>
      </c>
      <c r="D112" s="84" t="str">
        <f ca="1"/>
        <v>LCN           Latin America &amp; Caribbean</v>
      </c>
      <c r="E112" s="84" t="str">
        <f ca="1"/>
        <v>IBRD</v>
      </c>
      <c r="F112" s="190" t="str">
        <f t="shared" ca="1" si="6"/>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6.9329446064139901</v>
      </c>
      <c r="I112" s="191"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0</v>
      </c>
      <c r="J112" s="242">
        <v>44753</v>
      </c>
      <c r="K112" s="242">
        <v>44802</v>
      </c>
      <c r="L112" s="91" t="s">
        <v>179</v>
      </c>
      <c r="M112" s="192">
        <v>6.9329446064139901</v>
      </c>
      <c r="N112" s="192">
        <v>0</v>
      </c>
      <c r="O112" s="192" t="s">
        <v>409</v>
      </c>
      <c r="P112" s="192">
        <v>31.7</v>
      </c>
      <c r="Q112" s="192" t="s">
        <v>409</v>
      </c>
      <c r="R112" s="192" t="s">
        <v>409</v>
      </c>
      <c r="S112"/>
      <c r="T112"/>
      <c r="U112"/>
      <c r="V112"/>
      <c r="W112"/>
      <c r="X112"/>
      <c r="Y112" s="192"/>
      <c r="Z112" s="192"/>
      <c r="AA112"/>
      <c r="AB112"/>
      <c r="AC112"/>
      <c r="AD112"/>
      <c r="AE112"/>
      <c r="AF112"/>
      <c r="AG112" s="34"/>
      <c r="AH112" s="34"/>
      <c r="AI112" s="34"/>
      <c r="AJ112" s="34"/>
      <c r="AK112" s="205"/>
    </row>
    <row r="113" spans="1:37" x14ac:dyDescent="0.2">
      <c r="A113" s="84">
        <v>106</v>
      </c>
      <c r="B113" s="84" t="str">
        <f ca="1"/>
        <v>Korea, Rep.</v>
      </c>
      <c r="C113" s="84" t="str">
        <f ca="1"/>
        <v>KOR</v>
      </c>
      <c r="D113" s="84" t="str">
        <f ca="1"/>
        <v>EAS           East Asia &amp; Pacific</v>
      </c>
      <c r="E113" s="84" t="str">
        <f ca="1"/>
        <v>NA</v>
      </c>
      <c r="F113" s="190" t="str">
        <f t="shared" ca="1" si="6"/>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44753</v>
      </c>
      <c r="K113" s="242">
        <v>44855</v>
      </c>
      <c r="L113" s="91" t="s">
        <v>180</v>
      </c>
      <c r="M113" s="192">
        <v>0</v>
      </c>
      <c r="N113" s="192">
        <v>0</v>
      </c>
      <c r="O113" s="192" t="s">
        <v>409</v>
      </c>
      <c r="P113" s="192">
        <v>65.400000000000006</v>
      </c>
      <c r="Q113" s="192" t="s">
        <v>409</v>
      </c>
      <c r="R113" s="192" t="s">
        <v>409</v>
      </c>
      <c r="S113"/>
      <c r="T113"/>
      <c r="U113"/>
      <c r="V113"/>
      <c r="W113"/>
      <c r="X113"/>
      <c r="Y113" s="192"/>
      <c r="Z113" s="192"/>
      <c r="AA113"/>
      <c r="AB113"/>
      <c r="AC113"/>
      <c r="AD113"/>
      <c r="AE113"/>
      <c r="AF113"/>
      <c r="AG113" s="34"/>
      <c r="AH113" s="34"/>
      <c r="AI113" s="34"/>
      <c r="AJ113" s="34"/>
      <c r="AK113" s="205"/>
    </row>
    <row r="114" spans="1:37" x14ac:dyDescent="0.2">
      <c r="A114" s="84">
        <v>107</v>
      </c>
      <c r="B114" s="84" t="str">
        <f ca="1"/>
        <v>Kuwait</v>
      </c>
      <c r="C114" s="84" t="str">
        <f ca="1"/>
        <v>KWT</v>
      </c>
      <c r="D114" s="84" t="str">
        <f ca="1"/>
        <v>MEA           Middle East &amp; North Africa</v>
      </c>
      <c r="E114" s="84" t="str">
        <f ca="1"/>
        <v>NA</v>
      </c>
      <c r="F114" s="190" t="str">
        <f t="shared" ca="1" si="6"/>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5.44606413994169</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0</v>
      </c>
      <c r="J114" s="242">
        <v>44753</v>
      </c>
      <c r="K114" s="242">
        <v>44778</v>
      </c>
      <c r="L114" s="91" t="s">
        <v>182</v>
      </c>
      <c r="M114" s="192">
        <v>5.44606413994169</v>
      </c>
      <c r="N114" s="192">
        <v>0</v>
      </c>
      <c r="O114" s="192" t="s">
        <v>409</v>
      </c>
      <c r="P114" s="192">
        <v>36.799999999999997</v>
      </c>
      <c r="Q114" s="192" t="s">
        <v>409</v>
      </c>
      <c r="R114" s="192" t="s">
        <v>409</v>
      </c>
      <c r="S114"/>
      <c r="T114"/>
      <c r="U114"/>
      <c r="V114"/>
      <c r="W114"/>
      <c r="X114"/>
      <c r="Y114" s="192"/>
      <c r="Z114" s="192"/>
      <c r="AA114"/>
      <c r="AB114"/>
      <c r="AC114"/>
      <c r="AD114"/>
      <c r="AE114"/>
      <c r="AF114"/>
      <c r="AG114" s="34"/>
      <c r="AH114" s="34"/>
      <c r="AI114" s="34"/>
      <c r="AJ114" s="34"/>
      <c r="AK114" s="205"/>
    </row>
    <row r="115" spans="1:37" x14ac:dyDescent="0.2">
      <c r="A115" s="84">
        <v>108</v>
      </c>
      <c r="B115" s="84" t="str">
        <f ca="1"/>
        <v>Lao PDR</v>
      </c>
      <c r="C115" s="84" t="str">
        <f ca="1"/>
        <v>LAO</v>
      </c>
      <c r="D115" s="84" t="str">
        <f ca="1"/>
        <v>EAS           East Asia &amp; Pacific</v>
      </c>
      <c r="E115" s="84" t="str">
        <f ca="1"/>
        <v>IDA</v>
      </c>
      <c r="F115" s="190" t="str">
        <f t="shared" ca="1" si="6"/>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6.0291545189504303</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0</v>
      </c>
      <c r="J115" s="242">
        <v>44753</v>
      </c>
      <c r="K115" s="242">
        <v>44852</v>
      </c>
      <c r="L115" s="91" t="s">
        <v>184</v>
      </c>
      <c r="M115" s="192">
        <v>6.0291545189504303</v>
      </c>
      <c r="N115" s="192">
        <v>0</v>
      </c>
      <c r="O115" s="192" t="s">
        <v>409</v>
      </c>
      <c r="P115" s="192">
        <v>34.799999999999997</v>
      </c>
      <c r="Q115" s="192" t="s">
        <v>409</v>
      </c>
      <c r="R115" s="192" t="s">
        <v>409</v>
      </c>
      <c r="S115"/>
      <c r="T115"/>
      <c r="U115"/>
      <c r="V115"/>
      <c r="W115"/>
      <c r="X115"/>
      <c r="Y115" s="192"/>
      <c r="Z115" s="192"/>
      <c r="AA115"/>
      <c r="AB115"/>
      <c r="AC115"/>
      <c r="AD115"/>
      <c r="AE115"/>
      <c r="AF115"/>
      <c r="AG115" s="34"/>
      <c r="AH115" s="34"/>
      <c r="AI115" s="34"/>
      <c r="AJ115" s="34"/>
      <c r="AK115" s="205"/>
    </row>
    <row r="116" spans="1:37" x14ac:dyDescent="0.2">
      <c r="A116" s="84">
        <v>109</v>
      </c>
      <c r="B116" s="84" t="str">
        <f ca="1"/>
        <v>Lebanon</v>
      </c>
      <c r="C116" s="84" t="str">
        <f ca="1"/>
        <v>LBN</v>
      </c>
      <c r="D116" s="84" t="str">
        <f ca="1"/>
        <v>MEA           Middle East &amp; North Africa</v>
      </c>
      <c r="E116" s="84" t="str">
        <f ca="1"/>
        <v>IBRD</v>
      </c>
      <c r="F116" s="190" t="str">
        <f t="shared" ca="1" si="6"/>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8.0232897144852995</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6.4373177842565603</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44753</v>
      </c>
      <c r="K116" s="242">
        <v>44865</v>
      </c>
      <c r="L116" s="91" t="s">
        <v>186</v>
      </c>
      <c r="M116" s="192">
        <v>6.4373177842565603</v>
      </c>
      <c r="N116" s="192">
        <v>0</v>
      </c>
      <c r="O116" s="192">
        <v>10</v>
      </c>
      <c r="P116" s="192">
        <v>33.4</v>
      </c>
      <c r="Q116" s="192" t="s">
        <v>409</v>
      </c>
      <c r="R116" s="192" t="s">
        <v>637</v>
      </c>
      <c r="S116"/>
      <c r="T116"/>
      <c r="U116"/>
      <c r="V116"/>
      <c r="W116"/>
      <c r="X116"/>
      <c r="Y116" s="192"/>
      <c r="Z116" s="192"/>
      <c r="AA116"/>
      <c r="AB116"/>
      <c r="AC116"/>
      <c r="AD116"/>
      <c r="AE116"/>
      <c r="AF116"/>
      <c r="AG116" s="34"/>
      <c r="AH116" s="34"/>
      <c r="AI116" s="34"/>
      <c r="AJ116" s="34"/>
      <c r="AK116" s="205"/>
    </row>
    <row r="117" spans="1:37" x14ac:dyDescent="0.2">
      <c r="A117" s="84">
        <v>110</v>
      </c>
      <c r="B117" s="84" t="str">
        <f ca="1"/>
        <v>Liberia</v>
      </c>
      <c r="C117" s="84" t="str">
        <f ca="1"/>
        <v>LBR</v>
      </c>
      <c r="D117" s="84" t="str">
        <f ca="1"/>
        <v>SSF           Sub-Saharan Africa</v>
      </c>
      <c r="E117" s="84" t="str">
        <f ca="1"/>
        <v>IDA</v>
      </c>
      <c r="F117" s="190" t="str">
        <f t="shared" ca="1" si="6"/>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5.7667638483964998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44753</v>
      </c>
      <c r="K117" s="242">
        <v>44753</v>
      </c>
      <c r="L117" s="91" t="s">
        <v>188</v>
      </c>
      <c r="M117" s="192">
        <v>5.7667638483964998</v>
      </c>
      <c r="N117" s="192">
        <v>0</v>
      </c>
      <c r="O117" s="192" t="s">
        <v>409</v>
      </c>
      <c r="P117" s="192">
        <v>35.700000000000003</v>
      </c>
      <c r="Q117" s="192" t="s">
        <v>409</v>
      </c>
      <c r="R117" s="192" t="s">
        <v>409</v>
      </c>
      <c r="S117"/>
      <c r="T117"/>
      <c r="U117"/>
      <c r="V117"/>
      <c r="W117"/>
      <c r="X117"/>
      <c r="Y117" s="192"/>
      <c r="Z117" s="192"/>
      <c r="AA117"/>
      <c r="AB117"/>
      <c r="AC117"/>
      <c r="AD117"/>
      <c r="AE117"/>
      <c r="AF117"/>
      <c r="AG117" s="34"/>
      <c r="AH117" s="34"/>
      <c r="AI117" s="34"/>
      <c r="AJ117" s="34"/>
      <c r="AK117" s="205"/>
    </row>
    <row r="118" spans="1:37" x14ac:dyDescent="0.2">
      <c r="A118" s="84">
        <v>111</v>
      </c>
      <c r="B118" s="84" t="str">
        <f ca="1"/>
        <v>Libya</v>
      </c>
      <c r="C118" s="84" t="str">
        <f ca="1"/>
        <v>LBY</v>
      </c>
      <c r="D118" s="84" t="str">
        <f ca="1"/>
        <v>MEA           Middle East &amp; North Africa</v>
      </c>
      <c r="E118" s="84" t="str">
        <f ca="1"/>
        <v>IBRD</v>
      </c>
      <c r="F118" s="190" t="str">
        <f t="shared" ca="1" si="6"/>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8.7988338192419793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44753</v>
      </c>
      <c r="K118" s="242">
        <v>44830</v>
      </c>
      <c r="L118" s="91" t="s">
        <v>190</v>
      </c>
      <c r="M118" s="192">
        <v>8.7988338192419793</v>
      </c>
      <c r="N118" s="192">
        <v>0</v>
      </c>
      <c r="O118" s="192" t="s">
        <v>409</v>
      </c>
      <c r="P118" s="192">
        <v>25.3</v>
      </c>
      <c r="Q118" s="192" t="s">
        <v>409</v>
      </c>
      <c r="R118" s="192" t="s">
        <v>409</v>
      </c>
      <c r="S118"/>
      <c r="T118"/>
      <c r="U118"/>
      <c r="V118"/>
      <c r="W118"/>
      <c r="X118"/>
      <c r="Y118" s="192"/>
      <c r="Z118" s="192"/>
      <c r="AA118"/>
      <c r="AB118"/>
      <c r="AC118"/>
      <c r="AD118"/>
      <c r="AE118"/>
      <c r="AF118"/>
      <c r="AG118" s="34"/>
      <c r="AH118" s="34"/>
      <c r="AI118" s="34"/>
      <c r="AJ118" s="34"/>
      <c r="AK118" s="205"/>
    </row>
    <row r="119" spans="1:37" x14ac:dyDescent="0.2">
      <c r="A119" s="84">
        <v>112</v>
      </c>
      <c r="B119" s="84" t="str">
        <f ca="1"/>
        <v>St. Lucia</v>
      </c>
      <c r="C119" s="84" t="str">
        <f ca="1"/>
        <v>LCA</v>
      </c>
      <c r="D119" s="84" t="str">
        <f ca="1"/>
        <v>LCN           Latin America &amp; Caribbean</v>
      </c>
      <c r="E119" s="84" t="str">
        <f ca="1"/>
        <v>Blend</v>
      </c>
      <c r="F119" s="190" t="str">
        <f t="shared" ca="1" si="6"/>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6.0583090379008704</v>
      </c>
      <c r="I119" s="191"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0</v>
      </c>
      <c r="J119" s="242">
        <v>44753</v>
      </c>
      <c r="K119" s="242">
        <v>44855</v>
      </c>
      <c r="L119" s="91" t="s">
        <v>191</v>
      </c>
      <c r="M119" s="192">
        <v>6.0583090379008704</v>
      </c>
      <c r="N119" s="192">
        <v>0</v>
      </c>
      <c r="O119" s="192" t="s">
        <v>409</v>
      </c>
      <c r="P119" s="192">
        <v>34.700000000000003</v>
      </c>
      <c r="Q119" s="192" t="s">
        <v>409</v>
      </c>
      <c r="R119" s="192" t="s">
        <v>409</v>
      </c>
      <c r="S119"/>
      <c r="T119"/>
      <c r="U119"/>
      <c r="V119"/>
      <c r="W119"/>
      <c r="X119"/>
      <c r="Y119" s="192"/>
      <c r="Z119" s="192"/>
      <c r="AA119"/>
      <c r="AB119"/>
      <c r="AC119"/>
      <c r="AD119"/>
      <c r="AE119"/>
      <c r="AF119"/>
      <c r="AG119" s="34"/>
      <c r="AH119" s="34"/>
      <c r="AI119" s="34"/>
      <c r="AJ119" s="34"/>
      <c r="AK119" s="205"/>
    </row>
    <row r="120" spans="1:37" x14ac:dyDescent="0.2">
      <c r="A120" s="84">
        <v>113</v>
      </c>
      <c r="B120" s="84" t="str">
        <f ca="1"/>
        <v>Liechtenstein</v>
      </c>
      <c r="C120" s="84" t="str">
        <f ca="1"/>
        <v>LIE</v>
      </c>
      <c r="D120" s="84" t="str">
        <f ca="1"/>
        <v>ECS           Europe &amp; Central Asia</v>
      </c>
      <c r="E120" s="84" t="str">
        <f ca="1"/>
        <v>NA</v>
      </c>
      <c r="F120" s="190" t="str">
        <f t="shared" ca="1" si="6"/>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2.6472303206997001</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0</v>
      </c>
      <c r="J120" s="242">
        <v>44753</v>
      </c>
      <c r="K120" s="242" t="s">
        <v>409</v>
      </c>
      <c r="L120" s="91" t="s">
        <v>193</v>
      </c>
      <c r="M120" s="192">
        <v>2.6472303206997001</v>
      </c>
      <c r="N120" s="192">
        <v>0</v>
      </c>
      <c r="O120" s="192" t="s">
        <v>409</v>
      </c>
      <c r="P120" s="192">
        <v>46.4</v>
      </c>
      <c r="Q120" s="192" t="s">
        <v>409</v>
      </c>
      <c r="R120" s="192" t="s">
        <v>409</v>
      </c>
      <c r="S120"/>
      <c r="T120"/>
      <c r="U120"/>
      <c r="V120"/>
      <c r="W120"/>
      <c r="X120"/>
      <c r="Y120" s="192"/>
      <c r="Z120" s="192"/>
      <c r="AA120"/>
      <c r="AB120"/>
      <c r="AC120"/>
      <c r="AD120"/>
      <c r="AE120"/>
      <c r="AF120"/>
      <c r="AG120" s="34"/>
      <c r="AH120" s="34"/>
      <c r="AI120" s="34"/>
      <c r="AJ120" s="34"/>
      <c r="AK120" s="205"/>
    </row>
    <row r="121" spans="1:37" x14ac:dyDescent="0.2">
      <c r="A121" s="84">
        <v>114</v>
      </c>
      <c r="B121" s="84" t="str">
        <f ca="1"/>
        <v>Sri Lanka</v>
      </c>
      <c r="C121" s="84" t="str">
        <f ca="1"/>
        <v>LKA</v>
      </c>
      <c r="D121" s="84" t="str">
        <f ca="1"/>
        <v>SAS           South Asia</v>
      </c>
      <c r="E121" s="84" t="str">
        <f ca="1"/>
        <v>IBRD</v>
      </c>
      <c r="F121" s="190" t="str">
        <f t="shared" ca="1" si="6"/>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7.8950846427403745</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6.2332361516034904</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44753</v>
      </c>
      <c r="K121" s="242">
        <v>45091</v>
      </c>
      <c r="L121" s="91" t="s">
        <v>195</v>
      </c>
      <c r="M121" s="192">
        <v>6.2332361516034904</v>
      </c>
      <c r="N121" s="192">
        <v>0</v>
      </c>
      <c r="O121" s="192">
        <v>10</v>
      </c>
      <c r="P121" s="192">
        <v>34.1</v>
      </c>
      <c r="Q121" s="192" t="s">
        <v>409</v>
      </c>
      <c r="R121" s="192" t="s">
        <v>842</v>
      </c>
      <c r="S121"/>
      <c r="T121"/>
      <c r="U121"/>
      <c r="V121"/>
      <c r="W121"/>
      <c r="X121"/>
      <c r="Y121" s="192"/>
      <c r="Z121" s="192"/>
      <c r="AA121"/>
      <c r="AB121"/>
      <c r="AC121"/>
      <c r="AD121"/>
      <c r="AE121"/>
      <c r="AF121"/>
      <c r="AG121" s="34"/>
      <c r="AH121" s="34"/>
      <c r="AI121" s="34"/>
      <c r="AJ121" s="34"/>
      <c r="AK121" s="205"/>
    </row>
    <row r="122" spans="1:37" x14ac:dyDescent="0.2">
      <c r="A122" s="84">
        <v>115</v>
      </c>
      <c r="B122" s="84" t="str">
        <f ca="1"/>
        <v>Lesotho</v>
      </c>
      <c r="C122" s="84" t="str">
        <f ca="1"/>
        <v>LSO</v>
      </c>
      <c r="D122" s="84" t="str">
        <f ca="1"/>
        <v>SSF           Sub-Saharan Africa</v>
      </c>
      <c r="E122" s="84" t="str">
        <f ca="1"/>
        <v>IDA</v>
      </c>
      <c r="F122" s="190" t="str">
        <f t="shared" ca="1" si="6"/>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7.1661807580174903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44753</v>
      </c>
      <c r="K122" s="242">
        <v>44852</v>
      </c>
      <c r="L122" s="91" t="s">
        <v>197</v>
      </c>
      <c r="M122" s="192">
        <v>7.1661807580174903</v>
      </c>
      <c r="N122" s="192">
        <v>0</v>
      </c>
      <c r="O122" s="192" t="s">
        <v>409</v>
      </c>
      <c r="P122" s="192">
        <v>30.9</v>
      </c>
      <c r="Q122" s="192" t="s">
        <v>409</v>
      </c>
      <c r="R122" s="192" t="s">
        <v>409</v>
      </c>
      <c r="S122"/>
      <c r="T122"/>
      <c r="U122"/>
      <c r="V122"/>
      <c r="W122"/>
      <c r="X122"/>
      <c r="Y122" s="192"/>
      <c r="Z122" s="192"/>
      <c r="AA122"/>
      <c r="AB122"/>
      <c r="AC122"/>
      <c r="AD122"/>
      <c r="AE122"/>
      <c r="AF122"/>
      <c r="AG122" s="34"/>
      <c r="AH122" s="34"/>
      <c r="AI122" s="34"/>
      <c r="AJ122" s="34"/>
      <c r="AK122" s="205"/>
    </row>
    <row r="123" spans="1:37" x14ac:dyDescent="0.2">
      <c r="A123" s="84">
        <v>116</v>
      </c>
      <c r="B123" s="84" t="str">
        <f ca="1"/>
        <v>Lithuania</v>
      </c>
      <c r="C123" s="84" t="str">
        <f ca="1"/>
        <v>LTU</v>
      </c>
      <c r="D123" s="84" t="str">
        <f ca="1"/>
        <v>ECS           Europe &amp; Central Asia</v>
      </c>
      <c r="E123" s="84" t="str">
        <f ca="1"/>
        <v>NA</v>
      </c>
      <c r="F123" s="190" t="str">
        <f t="shared" ca="1" si="6"/>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0</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44753</v>
      </c>
      <c r="K123" s="242">
        <v>44855</v>
      </c>
      <c r="L123" s="91" t="s">
        <v>199</v>
      </c>
      <c r="M123" s="192">
        <v>0</v>
      </c>
      <c r="N123" s="192">
        <v>0</v>
      </c>
      <c r="O123" s="192" t="s">
        <v>409</v>
      </c>
      <c r="P123" s="192">
        <v>59.5</v>
      </c>
      <c r="Q123" s="192" t="s">
        <v>409</v>
      </c>
      <c r="R123" s="192" t="s">
        <v>409</v>
      </c>
      <c r="S123"/>
      <c r="T123"/>
      <c r="U123"/>
      <c r="V123"/>
      <c r="W123"/>
      <c r="X123"/>
      <c r="Y123" s="192"/>
      <c r="Z123" s="192"/>
      <c r="AA123"/>
      <c r="AB123"/>
      <c r="AC123"/>
      <c r="AD123"/>
      <c r="AE123"/>
      <c r="AF123"/>
      <c r="AG123" s="34"/>
      <c r="AH123" s="34"/>
      <c r="AI123" s="34"/>
      <c r="AJ123" s="34"/>
      <c r="AK123" s="205"/>
    </row>
    <row r="124" spans="1:37" x14ac:dyDescent="0.2">
      <c r="A124" s="84">
        <v>117</v>
      </c>
      <c r="B124" s="84" t="str">
        <f ca="1"/>
        <v>Luxembourg</v>
      </c>
      <c r="C124" s="84" t="str">
        <f ca="1"/>
        <v>LUX</v>
      </c>
      <c r="D124" s="84" t="str">
        <f ca="1"/>
        <v>ECS           Europe &amp; Central Asia</v>
      </c>
      <c r="E124" s="84" t="str">
        <f ca="1"/>
        <v>NA</v>
      </c>
      <c r="F124" s="190" t="str">
        <f t="shared" ca="1" si="6"/>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2.0641399416909598</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44753</v>
      </c>
      <c r="K124" s="242">
        <v>44855</v>
      </c>
      <c r="L124" s="91" t="s">
        <v>201</v>
      </c>
      <c r="M124" s="192">
        <v>2.0641399416909598</v>
      </c>
      <c r="N124" s="192">
        <v>0</v>
      </c>
      <c r="O124" s="192" t="s">
        <v>409</v>
      </c>
      <c r="P124" s="192">
        <v>48.4</v>
      </c>
      <c r="Q124" s="192" t="s">
        <v>409</v>
      </c>
      <c r="R124" s="192" t="s">
        <v>409</v>
      </c>
      <c r="S124"/>
      <c r="T124"/>
      <c r="U124"/>
      <c r="V124"/>
      <c r="W124"/>
      <c r="X124"/>
      <c r="Y124" s="192"/>
      <c r="Z124" s="192"/>
      <c r="AA124"/>
      <c r="AB124"/>
      <c r="AC124"/>
      <c r="AD124"/>
      <c r="AE124"/>
      <c r="AF124"/>
      <c r="AG124" s="34"/>
      <c r="AH124" s="34"/>
      <c r="AI124" s="34"/>
      <c r="AJ124" s="34"/>
      <c r="AK124" s="205"/>
    </row>
    <row r="125" spans="1:37" x14ac:dyDescent="0.2">
      <c r="A125" s="84">
        <v>118</v>
      </c>
      <c r="B125" s="84" t="str">
        <f ca="1"/>
        <v>Latvia</v>
      </c>
      <c r="C125" s="84" t="str">
        <f ca="1"/>
        <v>LVA</v>
      </c>
      <c r="D125" s="84" t="str">
        <f ca="1"/>
        <v>ECS           Europe &amp; Central Asia</v>
      </c>
      <c r="E125" s="84" t="str">
        <f ca="1"/>
        <v>NA</v>
      </c>
      <c r="F125" s="190" t="str">
        <f t="shared" ca="1" si="6"/>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0</v>
      </c>
      <c r="J125" s="242">
        <v>44753</v>
      </c>
      <c r="K125" s="242">
        <v>44855</v>
      </c>
      <c r="L125" s="91" t="s">
        <v>203</v>
      </c>
      <c r="M125" s="192">
        <v>0</v>
      </c>
      <c r="N125" s="192">
        <v>0</v>
      </c>
      <c r="O125" s="192" t="s">
        <v>409</v>
      </c>
      <c r="P125" s="192">
        <v>61.9</v>
      </c>
      <c r="Q125" s="192" t="s">
        <v>409</v>
      </c>
      <c r="R125" s="192" t="s">
        <v>409</v>
      </c>
      <c r="S125"/>
      <c r="T125"/>
      <c r="U125"/>
      <c r="V125"/>
      <c r="W125"/>
      <c r="X125"/>
      <c r="Y125" s="192"/>
      <c r="Z125" s="192"/>
      <c r="AA125"/>
      <c r="AB125"/>
      <c r="AC125"/>
      <c r="AD125"/>
      <c r="AE125"/>
      <c r="AF125"/>
      <c r="AG125" s="34"/>
      <c r="AH125" s="34"/>
      <c r="AI125" s="34"/>
      <c r="AJ125" s="34"/>
      <c r="AK125" s="205"/>
    </row>
    <row r="126" spans="1:37" x14ac:dyDescent="0.2">
      <c r="A126" s="84">
        <v>119</v>
      </c>
      <c r="B126" s="84" t="str">
        <f ca="1"/>
        <v>Macao SAR, China</v>
      </c>
      <c r="C126" s="84" t="str">
        <f ca="1"/>
        <v>MAC</v>
      </c>
      <c r="D126" s="84" t="str">
        <f ca="1"/>
        <v>EAS           East Asia &amp; Pacific</v>
      </c>
      <c r="E126" s="84" t="str">
        <f ca="1"/>
        <v>NA</v>
      </c>
      <c r="F126" s="190" t="str">
        <f t="shared" ref="F126:F157" ca="1" si="7">IF(L126 &lt;&gt; C126, "Countries don't match", "")</f>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t="s">
        <v>409</v>
      </c>
      <c r="K126" s="242">
        <v>44887</v>
      </c>
      <c r="L126" s="91" t="s">
        <v>715</v>
      </c>
      <c r="M126" s="192" t="s">
        <v>409</v>
      </c>
      <c r="N126" s="192">
        <v>0</v>
      </c>
      <c r="O126" s="192" t="s">
        <v>409</v>
      </c>
      <c r="P126" s="192" t="s">
        <v>409</v>
      </c>
      <c r="Q126" s="192" t="s">
        <v>409</v>
      </c>
      <c r="R126" s="192" t="s">
        <v>409</v>
      </c>
      <c r="S126"/>
      <c r="T126"/>
      <c r="U126"/>
      <c r="V126"/>
      <c r="W126"/>
      <c r="X126"/>
      <c r="Y126" s="192"/>
      <c r="Z126" s="192"/>
      <c r="AA126"/>
      <c r="AB126"/>
      <c r="AC126"/>
      <c r="AD126"/>
      <c r="AE126"/>
      <c r="AF126"/>
      <c r="AG126" s="34"/>
      <c r="AH126" s="34"/>
      <c r="AI126" s="34"/>
      <c r="AJ126" s="34"/>
      <c r="AK126" s="205"/>
    </row>
    <row r="127" spans="1:37" x14ac:dyDescent="0.2">
      <c r="A127" s="84">
        <v>120</v>
      </c>
      <c r="B127" s="84" t="str">
        <f ca="1"/>
        <v>St. Martin (French part)</v>
      </c>
      <c r="C127" s="84" t="str">
        <f ca="1"/>
        <v>MAF</v>
      </c>
      <c r="D127" s="84" t="str">
        <f ca="1"/>
        <v>LCN           Latin America &amp; Caribbean</v>
      </c>
      <c r="E127" s="84" t="str">
        <f ca="1"/>
        <v>NA</v>
      </c>
      <c r="F127" s="190" t="str">
        <f t="shared" ca="1" si="7"/>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0</v>
      </c>
      <c r="J127" s="242" t="s">
        <v>409</v>
      </c>
      <c r="K127" s="242" t="s">
        <v>409</v>
      </c>
      <c r="L127" s="91" t="s">
        <v>716</v>
      </c>
      <c r="M127" s="192" t="s">
        <v>409</v>
      </c>
      <c r="N127" s="192">
        <v>0</v>
      </c>
      <c r="O127" s="192" t="s">
        <v>409</v>
      </c>
      <c r="P127" s="192" t="s">
        <v>409</v>
      </c>
      <c r="Q127" s="192" t="s">
        <v>409</v>
      </c>
      <c r="R127" s="192" t="s">
        <v>409</v>
      </c>
      <c r="S127"/>
      <c r="T127"/>
      <c r="U127"/>
      <c r="V127"/>
      <c r="W127"/>
      <c r="X127"/>
      <c r="Y127" s="192"/>
      <c r="Z127" s="192"/>
      <c r="AA127"/>
      <c r="AB127"/>
      <c r="AC127"/>
      <c r="AD127"/>
      <c r="AE127"/>
      <c r="AF127"/>
      <c r="AG127" s="34"/>
      <c r="AH127" s="34"/>
      <c r="AI127" s="34"/>
      <c r="AJ127" s="34"/>
      <c r="AK127" s="205"/>
    </row>
    <row r="128" spans="1:37" x14ac:dyDescent="0.2">
      <c r="A128" s="84">
        <v>121</v>
      </c>
      <c r="B128" s="84" t="str">
        <f ca="1"/>
        <v>Morocco</v>
      </c>
      <c r="C128" s="84" t="str">
        <f ca="1"/>
        <v>MAR</v>
      </c>
      <c r="D128" s="84" t="str">
        <f ca="1"/>
        <v>MEA           Middle East &amp; North Africa</v>
      </c>
      <c r="E128" s="84" t="str">
        <f ca="1"/>
        <v>IBRD</v>
      </c>
      <c r="F128" s="190" t="str">
        <f t="shared" ca="1" si="7"/>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6.3790087463556802</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0</v>
      </c>
      <c r="J128" s="242">
        <v>44753</v>
      </c>
      <c r="K128" s="242">
        <v>44802</v>
      </c>
      <c r="L128" s="91" t="s">
        <v>205</v>
      </c>
      <c r="M128" s="192">
        <v>6.3790087463556802</v>
      </c>
      <c r="N128" s="192">
        <v>0</v>
      </c>
      <c r="O128" s="192" t="s">
        <v>409</v>
      </c>
      <c r="P128" s="192">
        <v>33.6</v>
      </c>
      <c r="Q128" s="192" t="s">
        <v>409</v>
      </c>
      <c r="R128" s="192" t="s">
        <v>409</v>
      </c>
      <c r="S128"/>
      <c r="T128"/>
      <c r="U128"/>
      <c r="V128"/>
      <c r="W128"/>
      <c r="X128"/>
      <c r="Y128" s="192"/>
      <c r="Z128" s="192"/>
      <c r="AA128"/>
      <c r="AB128"/>
      <c r="AC128"/>
      <c r="AD128"/>
      <c r="AE128"/>
      <c r="AF128"/>
      <c r="AG128" s="34"/>
      <c r="AH128" s="34"/>
      <c r="AI128" s="34"/>
      <c r="AJ128" s="34"/>
      <c r="AK128" s="205"/>
    </row>
    <row r="129" spans="1:37" x14ac:dyDescent="0.2">
      <c r="A129" s="84">
        <v>122</v>
      </c>
      <c r="B129" s="84" t="str">
        <f ca="1"/>
        <v>Monaco</v>
      </c>
      <c r="C129" s="84" t="str">
        <f ca="1"/>
        <v>MCO</v>
      </c>
      <c r="D129" s="84" t="str">
        <f ca="1"/>
        <v>ECS           Europe &amp; Central Asia</v>
      </c>
      <c r="E129" s="84" t="str">
        <f ca="1"/>
        <v>NA</v>
      </c>
      <c r="F129" s="190" t="str">
        <f t="shared" ca="1" si="7"/>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6.4664723032069897</v>
      </c>
      <c r="I129" s="191"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0</v>
      </c>
      <c r="J129" s="242">
        <v>44887</v>
      </c>
      <c r="K129" s="242" t="s">
        <v>409</v>
      </c>
      <c r="L129" s="91" t="s">
        <v>717</v>
      </c>
      <c r="M129" s="192">
        <v>6.4664723032069897</v>
      </c>
      <c r="N129" s="192">
        <v>0</v>
      </c>
      <c r="O129" s="192" t="s">
        <v>409</v>
      </c>
      <c r="P129" s="192">
        <v>33.299999999999997</v>
      </c>
      <c r="Q129" s="192" t="s">
        <v>409</v>
      </c>
      <c r="R129" s="192" t="s">
        <v>409</v>
      </c>
      <c r="S129"/>
      <c r="T129"/>
      <c r="U129"/>
      <c r="V129"/>
      <c r="W129"/>
      <c r="X129"/>
      <c r="Y129" s="192"/>
      <c r="Z129" s="192"/>
      <c r="AA129"/>
      <c r="AB129"/>
      <c r="AC129"/>
      <c r="AD129"/>
      <c r="AE129"/>
      <c r="AF129"/>
      <c r="AG129" s="34"/>
      <c r="AH129" s="34"/>
      <c r="AI129" s="34"/>
      <c r="AJ129" s="34"/>
      <c r="AK129" s="205"/>
    </row>
    <row r="130" spans="1:37" x14ac:dyDescent="0.2">
      <c r="A130" s="84">
        <v>123</v>
      </c>
      <c r="B130" s="84" t="str">
        <f ca="1"/>
        <v>Moldova</v>
      </c>
      <c r="C130" s="84" t="str">
        <f ca="1"/>
        <v>MDA</v>
      </c>
      <c r="D130" s="84" t="str">
        <f ca="1"/>
        <v>ECS           Europe &amp; Central Asia</v>
      </c>
      <c r="E130" s="84" t="str">
        <f ca="1"/>
        <v>IBRD</v>
      </c>
      <c r="F130" s="190" t="str">
        <f t="shared" ca="1" si="7"/>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4.2215743440233204</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44753</v>
      </c>
      <c r="K130" s="242">
        <v>44855</v>
      </c>
      <c r="L130" s="91" t="s">
        <v>206</v>
      </c>
      <c r="M130" s="192">
        <v>4.2215743440233204</v>
      </c>
      <c r="N130" s="192">
        <v>0</v>
      </c>
      <c r="O130" s="192" t="s">
        <v>409</v>
      </c>
      <c r="P130" s="192">
        <v>41</v>
      </c>
      <c r="Q130" s="192" t="s">
        <v>409</v>
      </c>
      <c r="R130" s="192" t="s">
        <v>409</v>
      </c>
      <c r="S130"/>
      <c r="T130"/>
      <c r="U130"/>
      <c r="V130"/>
      <c r="W130"/>
      <c r="X130"/>
      <c r="Y130" s="192"/>
      <c r="Z130" s="192"/>
      <c r="AA130"/>
      <c r="AB130"/>
      <c r="AC130"/>
      <c r="AD130"/>
      <c r="AE130"/>
      <c r="AF130"/>
      <c r="AG130" s="34"/>
      <c r="AH130" s="34"/>
      <c r="AI130" s="34"/>
      <c r="AJ130" s="34"/>
      <c r="AK130" s="205"/>
    </row>
    <row r="131" spans="1:37" x14ac:dyDescent="0.2">
      <c r="A131" s="84">
        <v>124</v>
      </c>
      <c r="B131" s="84" t="str">
        <f ca="1"/>
        <v>Madagascar</v>
      </c>
      <c r="C131" s="84" t="str">
        <f ca="1"/>
        <v>MDG</v>
      </c>
      <c r="D131" s="84" t="str">
        <f ca="1"/>
        <v>SSF           Sub-Saharan Africa</v>
      </c>
      <c r="E131" s="84" t="str">
        <f ca="1"/>
        <v>IDA</v>
      </c>
      <c r="F131" s="190" t="str">
        <f t="shared" ca="1" si="7"/>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7.3119533527696801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v>
      </c>
      <c r="J131" s="242">
        <v>44753</v>
      </c>
      <c r="K131" s="242">
        <v>44830</v>
      </c>
      <c r="L131" s="91" t="s">
        <v>208</v>
      </c>
      <c r="M131" s="192">
        <v>7.3119533527696801</v>
      </c>
      <c r="N131" s="192">
        <v>0</v>
      </c>
      <c r="O131" s="192" t="s">
        <v>409</v>
      </c>
      <c r="P131" s="192">
        <v>30.4</v>
      </c>
      <c r="Q131" s="192" t="s">
        <v>409</v>
      </c>
      <c r="R131" s="192" t="s">
        <v>409</v>
      </c>
      <c r="S131"/>
      <c r="T131"/>
      <c r="U131"/>
      <c r="V131"/>
      <c r="W131"/>
      <c r="X131"/>
      <c r="Y131" s="192"/>
      <c r="Z131" s="192"/>
      <c r="AA131"/>
      <c r="AB131"/>
      <c r="AC131"/>
      <c r="AD131"/>
      <c r="AE131"/>
      <c r="AF131"/>
      <c r="AG131" s="34"/>
      <c r="AH131" s="34"/>
      <c r="AI131" s="34"/>
      <c r="AJ131" s="34"/>
      <c r="AK131" s="205"/>
    </row>
    <row r="132" spans="1:37" x14ac:dyDescent="0.2">
      <c r="A132" s="84">
        <v>125</v>
      </c>
      <c r="B132" s="84" t="str">
        <f ca="1"/>
        <v>Maldives</v>
      </c>
      <c r="C132" s="84" t="str">
        <f ca="1"/>
        <v>MDV</v>
      </c>
      <c r="D132" s="84" t="str">
        <f ca="1"/>
        <v>SAS           South Asia</v>
      </c>
      <c r="E132" s="84" t="str">
        <f ca="1"/>
        <v>IDA</v>
      </c>
      <c r="F132" s="190" t="str">
        <f t="shared" ca="1" si="7"/>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6.8454810495626797</v>
      </c>
      <c r="I132" s="191"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0</v>
      </c>
      <c r="J132" s="242">
        <v>44753</v>
      </c>
      <c r="K132" s="242">
        <v>44802</v>
      </c>
      <c r="L132" s="91" t="s">
        <v>210</v>
      </c>
      <c r="M132" s="192">
        <v>6.8454810495626797</v>
      </c>
      <c r="N132" s="192">
        <v>0</v>
      </c>
      <c r="O132" s="192" t="s">
        <v>409</v>
      </c>
      <c r="P132" s="192">
        <v>32</v>
      </c>
      <c r="Q132" s="192" t="s">
        <v>409</v>
      </c>
      <c r="R132" s="192" t="s">
        <v>409</v>
      </c>
      <c r="S132"/>
      <c r="T132"/>
      <c r="U132"/>
      <c r="V132"/>
      <c r="W132"/>
      <c r="X132"/>
      <c r="Y132" s="192"/>
      <c r="Z132" s="192"/>
      <c r="AA132"/>
      <c r="AB132"/>
      <c r="AC132"/>
      <c r="AD132"/>
      <c r="AE132"/>
      <c r="AF132"/>
      <c r="AG132" s="34"/>
      <c r="AH132" s="34"/>
      <c r="AI132" s="34"/>
      <c r="AJ132" s="34"/>
      <c r="AK132" s="205"/>
    </row>
    <row r="133" spans="1:37" x14ac:dyDescent="0.2">
      <c r="A133" s="84">
        <v>126</v>
      </c>
      <c r="B133" s="84" t="str">
        <f ca="1"/>
        <v>Mexico</v>
      </c>
      <c r="C133" s="84" t="str">
        <f ca="1"/>
        <v>MEX</v>
      </c>
      <c r="D133" s="84" t="str">
        <f ca="1"/>
        <v>LCN           Latin America &amp; Caribbean</v>
      </c>
      <c r="E133" s="84" t="str">
        <f ca="1"/>
        <v>IBRD</v>
      </c>
      <c r="F133" s="190" t="str">
        <f t="shared" ca="1" si="7"/>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0</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0</v>
      </c>
      <c r="J133" s="242">
        <v>44753</v>
      </c>
      <c r="K133" s="242">
        <v>44831</v>
      </c>
      <c r="L133" s="91" t="s">
        <v>212</v>
      </c>
      <c r="M133" s="192">
        <v>0</v>
      </c>
      <c r="N133" s="192">
        <v>0</v>
      </c>
      <c r="O133" s="192" t="s">
        <v>409</v>
      </c>
      <c r="P133" s="192">
        <v>57</v>
      </c>
      <c r="Q133" s="192" t="s">
        <v>409</v>
      </c>
      <c r="R133" s="192" t="s">
        <v>409</v>
      </c>
      <c r="S133"/>
      <c r="T133"/>
      <c r="U133"/>
      <c r="V133"/>
      <c r="W133"/>
      <c r="X133"/>
      <c r="Y133" s="192"/>
      <c r="Z133" s="192"/>
      <c r="AA133"/>
      <c r="AB133"/>
      <c r="AC133"/>
      <c r="AD133"/>
      <c r="AE133"/>
      <c r="AF133"/>
      <c r="AG133" s="34"/>
      <c r="AH133" s="34"/>
      <c r="AI133" s="34"/>
      <c r="AJ133" s="34"/>
      <c r="AK133" s="205"/>
    </row>
    <row r="134" spans="1:37" x14ac:dyDescent="0.2">
      <c r="A134" s="84">
        <v>127</v>
      </c>
      <c r="B134" s="84" t="str">
        <f ca="1"/>
        <v>Marshall Islands</v>
      </c>
      <c r="C134" s="84" t="str">
        <f ca="1"/>
        <v>MHL</v>
      </c>
      <c r="D134" s="84" t="str">
        <f ca="1"/>
        <v>EAS           East Asia &amp; Pacific</v>
      </c>
      <c r="E134" s="84" t="str">
        <f ca="1"/>
        <v>IDA</v>
      </c>
      <c r="F134" s="190" t="str">
        <f t="shared" ca="1" si="7"/>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9.0029154518950403</v>
      </c>
      <c r="I134" s="191"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0</v>
      </c>
      <c r="J134" s="242">
        <v>44753</v>
      </c>
      <c r="K134" s="242">
        <v>44831</v>
      </c>
      <c r="L134" s="91" t="s">
        <v>214</v>
      </c>
      <c r="M134" s="192">
        <v>9.0029154518950403</v>
      </c>
      <c r="N134" s="192">
        <v>0</v>
      </c>
      <c r="O134" s="192" t="s">
        <v>409</v>
      </c>
      <c r="P134" s="192">
        <v>24.6</v>
      </c>
      <c r="Q134" s="192" t="s">
        <v>409</v>
      </c>
      <c r="R134" s="192" t="s">
        <v>409</v>
      </c>
      <c r="S134"/>
      <c r="T134"/>
      <c r="U134"/>
      <c r="V134"/>
      <c r="W134"/>
      <c r="X134"/>
      <c r="Y134" s="192"/>
      <c r="Z134" s="192"/>
      <c r="AA134"/>
      <c r="AB134"/>
      <c r="AC134"/>
      <c r="AD134"/>
      <c r="AE134"/>
      <c r="AF134"/>
      <c r="AG134" s="34"/>
      <c r="AH134" s="34"/>
      <c r="AI134" s="34"/>
      <c r="AJ134" s="34"/>
      <c r="AK134" s="205"/>
    </row>
    <row r="135" spans="1:37" x14ac:dyDescent="0.2">
      <c r="A135" s="84">
        <v>128</v>
      </c>
      <c r="B135" s="84" t="str">
        <f ca="1"/>
        <v>North Macedonia</v>
      </c>
      <c r="C135" s="84" t="str">
        <f ca="1"/>
        <v>MKD</v>
      </c>
      <c r="D135" s="84" t="str">
        <f ca="1"/>
        <v>ECS           Europe &amp; Central Asia</v>
      </c>
      <c r="E135" s="84" t="str">
        <f ca="1"/>
        <v>IBRD</v>
      </c>
      <c r="F135" s="190" t="str">
        <f t="shared" ca="1" si="7"/>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3.8717201166180701</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0</v>
      </c>
      <c r="J135" s="242">
        <v>44753</v>
      </c>
      <c r="K135" s="242">
        <v>44855</v>
      </c>
      <c r="L135" s="91" t="s">
        <v>216</v>
      </c>
      <c r="M135" s="192">
        <v>3.8717201166180701</v>
      </c>
      <c r="N135" s="192">
        <v>0</v>
      </c>
      <c r="O135" s="192" t="s">
        <v>409</v>
      </c>
      <c r="P135" s="192">
        <v>42.2</v>
      </c>
      <c r="Q135" s="192" t="s">
        <v>409</v>
      </c>
      <c r="R135" s="192" t="s">
        <v>409</v>
      </c>
      <c r="S135"/>
      <c r="T135"/>
      <c r="U135"/>
      <c r="V135"/>
      <c r="W135"/>
      <c r="X135"/>
      <c r="Y135" s="192"/>
      <c r="Z135" s="192"/>
      <c r="AA135"/>
      <c r="AB135"/>
      <c r="AC135"/>
      <c r="AD135"/>
      <c r="AE135"/>
      <c r="AF135"/>
      <c r="AG135" s="34"/>
      <c r="AH135" s="34"/>
      <c r="AI135" s="34"/>
      <c r="AJ135" s="34"/>
      <c r="AK135" s="205"/>
    </row>
    <row r="136" spans="1:37" x14ac:dyDescent="0.2">
      <c r="A136" s="84">
        <v>129</v>
      </c>
      <c r="B136" s="84" t="str">
        <f ca="1"/>
        <v>Mali</v>
      </c>
      <c r="C136" s="84" t="str">
        <f ca="1"/>
        <v>MLI</v>
      </c>
      <c r="D136" s="84" t="str">
        <f ca="1"/>
        <v>SSF           Sub-Saharan Africa</v>
      </c>
      <c r="E136" s="84" t="str">
        <f ca="1"/>
        <v>IDA</v>
      </c>
      <c r="F136" s="190" t="str">
        <f t="shared" ca="1" si="7"/>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7.7201166180758003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44753</v>
      </c>
      <c r="K136" s="242">
        <v>44852</v>
      </c>
      <c r="L136" s="91" t="s">
        <v>218</v>
      </c>
      <c r="M136" s="192">
        <v>7.7201166180758003</v>
      </c>
      <c r="N136" s="192">
        <v>0</v>
      </c>
      <c r="O136" s="192" t="s">
        <v>409</v>
      </c>
      <c r="P136" s="192">
        <v>29</v>
      </c>
      <c r="Q136" s="192" t="s">
        <v>409</v>
      </c>
      <c r="R136" s="192" t="s">
        <v>409</v>
      </c>
      <c r="S136"/>
      <c r="T136"/>
      <c r="U136"/>
      <c r="V136"/>
      <c r="W136"/>
      <c r="X136"/>
      <c r="Y136" s="192"/>
      <c r="Z136" s="192"/>
      <c r="AA136"/>
      <c r="AB136"/>
      <c r="AC136"/>
      <c r="AD136"/>
      <c r="AE136"/>
      <c r="AF136"/>
      <c r="AG136" s="34"/>
      <c r="AH136" s="34"/>
      <c r="AI136" s="34"/>
      <c r="AJ136" s="34"/>
      <c r="AK136" s="205"/>
    </row>
    <row r="137" spans="1:37" x14ac:dyDescent="0.2">
      <c r="A137" s="84">
        <v>130</v>
      </c>
      <c r="B137" s="84" t="str">
        <f ca="1"/>
        <v>Malta</v>
      </c>
      <c r="C137" s="84" t="str">
        <f ca="1"/>
        <v>MLT</v>
      </c>
      <c r="D137" s="84" t="str">
        <f ca="1"/>
        <v>MEA           Middle East &amp; North Africa</v>
      </c>
      <c r="E137" s="84" t="str">
        <f ca="1"/>
        <v>NA</v>
      </c>
      <c r="F137" s="190" t="str">
        <f t="shared" ca="1" si="7"/>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4.4548104956268197</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0</v>
      </c>
      <c r="J137" s="242">
        <v>44753</v>
      </c>
      <c r="K137" s="242">
        <v>44855</v>
      </c>
      <c r="L137" s="91" t="s">
        <v>220</v>
      </c>
      <c r="M137" s="192">
        <v>4.4548104956268197</v>
      </c>
      <c r="N137" s="192">
        <v>0</v>
      </c>
      <c r="O137" s="192" t="s">
        <v>409</v>
      </c>
      <c r="P137" s="192">
        <v>40.200000000000003</v>
      </c>
      <c r="Q137" s="192" t="s">
        <v>409</v>
      </c>
      <c r="R137" s="192" t="s">
        <v>409</v>
      </c>
      <c r="S137"/>
      <c r="T137"/>
      <c r="U137"/>
      <c r="V137"/>
      <c r="W137"/>
      <c r="X137"/>
      <c r="Y137" s="192"/>
      <c r="Z137" s="192"/>
      <c r="AA137"/>
      <c r="AB137"/>
      <c r="AC137"/>
      <c r="AD137"/>
      <c r="AE137"/>
      <c r="AF137"/>
      <c r="AG137" s="34"/>
      <c r="AH137" s="34"/>
      <c r="AI137" s="34"/>
      <c r="AJ137" s="34"/>
      <c r="AK137" s="205"/>
    </row>
    <row r="138" spans="1:37" x14ac:dyDescent="0.2">
      <c r="A138" s="84">
        <v>131</v>
      </c>
      <c r="B138" s="84" t="str">
        <f ca="1"/>
        <v>Myanmar</v>
      </c>
      <c r="C138" s="84" t="str">
        <f ca="1"/>
        <v>MMR</v>
      </c>
      <c r="D138" s="84" t="str">
        <f ca="1"/>
        <v>EAS           East Asia &amp; Pacific</v>
      </c>
      <c r="E138" s="84" t="str">
        <f ca="1"/>
        <v>IDA</v>
      </c>
      <c r="F138" s="190" t="str">
        <f t="shared" ca="1" si="7"/>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5.0087463556851297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0</v>
      </c>
      <c r="J138" s="242">
        <v>44753</v>
      </c>
      <c r="K138" s="242">
        <v>44753</v>
      </c>
      <c r="L138" s="91" t="s">
        <v>222</v>
      </c>
      <c r="M138" s="192">
        <v>5.0087463556851297</v>
      </c>
      <c r="N138" s="192">
        <v>0</v>
      </c>
      <c r="O138" s="192" t="s">
        <v>409</v>
      </c>
      <c r="P138" s="192">
        <v>38.299999999999997</v>
      </c>
      <c r="Q138" s="192" t="s">
        <v>409</v>
      </c>
      <c r="R138" s="192" t="s">
        <v>409</v>
      </c>
      <c r="S138"/>
      <c r="T138"/>
      <c r="U138"/>
      <c r="V138"/>
      <c r="W138"/>
      <c r="X138"/>
      <c r="Y138" s="192"/>
      <c r="Z138" s="192"/>
      <c r="AA138"/>
      <c r="AB138"/>
      <c r="AC138"/>
      <c r="AD138"/>
      <c r="AE138"/>
      <c r="AF138"/>
      <c r="AG138" s="34"/>
      <c r="AH138" s="34"/>
      <c r="AI138" s="34"/>
      <c r="AJ138" s="34"/>
      <c r="AK138" s="205"/>
    </row>
    <row r="139" spans="1:37" x14ac:dyDescent="0.2">
      <c r="A139" s="84">
        <v>132</v>
      </c>
      <c r="B139" s="84" t="str">
        <f ca="1"/>
        <v>Montenegro</v>
      </c>
      <c r="C139" s="84" t="str">
        <f ca="1"/>
        <v>MNE</v>
      </c>
      <c r="D139" s="84" t="str">
        <f ca="1"/>
        <v>ECS           Europe &amp; Central Asia</v>
      </c>
      <c r="E139" s="84" t="str">
        <f ca="1"/>
        <v>IBRD</v>
      </c>
      <c r="F139" s="190" t="str">
        <f t="shared" ca="1" si="7"/>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3.3177842565597602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v>
      </c>
      <c r="J139" s="242">
        <v>44753</v>
      </c>
      <c r="K139" s="242">
        <v>44855</v>
      </c>
      <c r="L139" s="91" t="s">
        <v>224</v>
      </c>
      <c r="M139" s="192">
        <v>3.3177842565597602</v>
      </c>
      <c r="N139" s="192">
        <v>0</v>
      </c>
      <c r="O139" s="192" t="s">
        <v>409</v>
      </c>
      <c r="P139" s="192">
        <v>44.1</v>
      </c>
      <c r="Q139" s="192" t="s">
        <v>409</v>
      </c>
      <c r="R139" s="192" t="s">
        <v>409</v>
      </c>
      <c r="S139"/>
      <c r="T139"/>
      <c r="U139"/>
      <c r="V139"/>
      <c r="W139"/>
      <c r="X139"/>
      <c r="Y139" s="192"/>
      <c r="Z139" s="192"/>
      <c r="AA139"/>
      <c r="AB139"/>
      <c r="AC139"/>
      <c r="AD139"/>
      <c r="AE139"/>
      <c r="AF139"/>
      <c r="AG139" s="34"/>
      <c r="AH139" s="34"/>
      <c r="AI139" s="34"/>
      <c r="AJ139" s="34"/>
      <c r="AK139" s="205"/>
    </row>
    <row r="140" spans="1:37" x14ac:dyDescent="0.2">
      <c r="A140" s="84">
        <v>133</v>
      </c>
      <c r="B140" s="84" t="str">
        <f ca="1"/>
        <v>Mongolia</v>
      </c>
      <c r="C140" s="84" t="str">
        <f ca="1"/>
        <v>MNG</v>
      </c>
      <c r="D140" s="84" t="str">
        <f ca="1"/>
        <v>EAS           East Asia &amp; Pacific</v>
      </c>
      <c r="E140" s="84" t="str">
        <f ca="1"/>
        <v>IBRD</v>
      </c>
      <c r="F140" s="190" t="str">
        <f t="shared" ca="1" si="7"/>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4.2215743440233204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v>
      </c>
      <c r="J140" s="242">
        <v>44753</v>
      </c>
      <c r="K140" s="242">
        <v>44852</v>
      </c>
      <c r="L140" s="91" t="s">
        <v>226</v>
      </c>
      <c r="M140" s="192">
        <v>4.2215743440233204</v>
      </c>
      <c r="N140" s="192">
        <v>0</v>
      </c>
      <c r="O140" s="192" t="s">
        <v>409</v>
      </c>
      <c r="P140" s="192">
        <v>41</v>
      </c>
      <c r="Q140" s="192" t="s">
        <v>409</v>
      </c>
      <c r="R140" s="192" t="s">
        <v>409</v>
      </c>
      <c r="S140"/>
      <c r="T140"/>
      <c r="U140"/>
      <c r="V140"/>
      <c r="W140"/>
      <c r="X140"/>
      <c r="Y140" s="192"/>
      <c r="Z140" s="192"/>
      <c r="AA140"/>
      <c r="AB140"/>
      <c r="AC140"/>
      <c r="AD140"/>
      <c r="AE140"/>
      <c r="AF140"/>
      <c r="AG140" s="34"/>
      <c r="AH140" s="34"/>
      <c r="AI140" s="34"/>
      <c r="AJ140" s="34"/>
      <c r="AK140" s="205"/>
    </row>
    <row r="141" spans="1:37" x14ac:dyDescent="0.2">
      <c r="A141" s="84">
        <v>134</v>
      </c>
      <c r="B141" s="84" t="str">
        <f ca="1"/>
        <v>Northern Mariana Islands</v>
      </c>
      <c r="C141" s="84" t="str">
        <f ca="1"/>
        <v>MNP</v>
      </c>
      <c r="D141" s="84" t="str">
        <f ca="1"/>
        <v>EAS           East Asia &amp; Pacific</v>
      </c>
      <c r="E141" s="84" t="str">
        <f ca="1"/>
        <v>NA</v>
      </c>
      <c r="F141" s="190" t="str">
        <f t="shared" ca="1" si="7"/>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0</v>
      </c>
      <c r="J141" s="242" t="s">
        <v>409</v>
      </c>
      <c r="K141" s="242" t="s">
        <v>409</v>
      </c>
      <c r="L141" s="91" t="s">
        <v>718</v>
      </c>
      <c r="M141" s="192" t="s">
        <v>409</v>
      </c>
      <c r="N141" s="192">
        <v>0</v>
      </c>
      <c r="O141" s="192" t="s">
        <v>409</v>
      </c>
      <c r="P141" s="192" t="s">
        <v>409</v>
      </c>
      <c r="Q141" s="192" t="s">
        <v>409</v>
      </c>
      <c r="R141" s="192" t="s">
        <v>409</v>
      </c>
      <c r="S141"/>
      <c r="T141"/>
      <c r="U141"/>
      <c r="V141"/>
      <c r="W141"/>
      <c r="X141"/>
      <c r="Y141" s="192"/>
      <c r="Z141" s="192"/>
      <c r="AA141"/>
      <c r="AB141"/>
      <c r="AC141"/>
      <c r="AD141"/>
      <c r="AE141"/>
      <c r="AF141"/>
      <c r="AG141" s="34"/>
      <c r="AH141" s="34"/>
      <c r="AI141" s="34"/>
      <c r="AJ141" s="34"/>
      <c r="AK141" s="205"/>
    </row>
    <row r="142" spans="1:37" x14ac:dyDescent="0.2">
      <c r="A142" s="84">
        <v>135</v>
      </c>
      <c r="B142" s="84" t="str">
        <f ca="1"/>
        <v>Mozambique</v>
      </c>
      <c r="C142" s="84" t="str">
        <f ca="1"/>
        <v>MOZ</v>
      </c>
      <c r="D142" s="84" t="str">
        <f ca="1"/>
        <v>SSF           Sub-Saharan Africa</v>
      </c>
      <c r="E142" s="84" t="str">
        <f ca="1"/>
        <v>IDA</v>
      </c>
      <c r="F142" s="190" t="str">
        <f t="shared" ca="1" si="7"/>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8.5509960547118027</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7.3119533527696801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44753</v>
      </c>
      <c r="K142" s="242">
        <v>44966</v>
      </c>
      <c r="L142" s="91" t="s">
        <v>228</v>
      </c>
      <c r="M142" s="192">
        <v>7.3119533527696801</v>
      </c>
      <c r="N142" s="192">
        <v>0</v>
      </c>
      <c r="O142" s="192">
        <v>10</v>
      </c>
      <c r="P142" s="192">
        <v>30.4</v>
      </c>
      <c r="Q142" s="192" t="s">
        <v>409</v>
      </c>
      <c r="R142" s="192" t="s">
        <v>806</v>
      </c>
      <c r="S142"/>
      <c r="T142"/>
      <c r="U142"/>
      <c r="V142"/>
      <c r="W142"/>
      <c r="X142"/>
      <c r="Y142" s="192"/>
      <c r="Z142" s="192"/>
      <c r="AA142"/>
      <c r="AB142"/>
      <c r="AC142"/>
      <c r="AD142"/>
      <c r="AE142"/>
      <c r="AF142"/>
      <c r="AG142" s="34"/>
      <c r="AH142" s="34"/>
      <c r="AI142" s="34"/>
      <c r="AJ142" s="34"/>
      <c r="AK142" s="205"/>
    </row>
    <row r="143" spans="1:37" x14ac:dyDescent="0.2">
      <c r="A143" s="84">
        <v>136</v>
      </c>
      <c r="B143" s="84" t="str">
        <f ca="1"/>
        <v>Mauritania</v>
      </c>
      <c r="C143" s="84" t="str">
        <f ca="1"/>
        <v>MRT</v>
      </c>
      <c r="D143" s="84" t="str">
        <f ca="1"/>
        <v>SSF           Sub-Saharan Africa</v>
      </c>
      <c r="E143" s="84" t="str">
        <f ca="1"/>
        <v>IDA</v>
      </c>
      <c r="F143" s="190" t="str">
        <f t="shared" ca="1" si="7"/>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8.5364431486880399</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44753</v>
      </c>
      <c r="K143" s="242">
        <v>44855</v>
      </c>
      <c r="L143" s="91" t="s">
        <v>230</v>
      </c>
      <c r="M143" s="192">
        <v>8.5364431486880399</v>
      </c>
      <c r="N143" s="192">
        <v>0</v>
      </c>
      <c r="O143" s="192" t="s">
        <v>409</v>
      </c>
      <c r="P143" s="192">
        <v>26.2</v>
      </c>
      <c r="Q143" s="192" t="s">
        <v>409</v>
      </c>
      <c r="R143" s="192" t="s">
        <v>409</v>
      </c>
      <c r="S143"/>
      <c r="T143"/>
      <c r="U143"/>
      <c r="V143"/>
      <c r="W143"/>
      <c r="X143"/>
      <c r="Y143" s="192"/>
      <c r="Z143" s="192"/>
      <c r="AA143"/>
      <c r="AB143"/>
      <c r="AC143"/>
      <c r="AD143"/>
      <c r="AE143"/>
      <c r="AF143"/>
      <c r="AG143" s="34"/>
      <c r="AH143" s="34"/>
      <c r="AI143" s="34"/>
      <c r="AJ143" s="34"/>
      <c r="AK143" s="205"/>
    </row>
    <row r="144" spans="1:37" x14ac:dyDescent="0.2">
      <c r="A144" s="84">
        <v>137</v>
      </c>
      <c r="B144" s="84" t="str">
        <f ca="1"/>
        <v>Mauritius</v>
      </c>
      <c r="C144" s="84" t="str">
        <f ca="1"/>
        <v>MUS</v>
      </c>
      <c r="D144" s="84" t="str">
        <f ca="1"/>
        <v>SSF           Sub-Saharan Africa</v>
      </c>
      <c r="E144" s="84" t="str">
        <f ca="1"/>
        <v>IBRD</v>
      </c>
      <c r="F144" s="190" t="str">
        <f t="shared" ca="1" si="7"/>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4.6005830903789997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0</v>
      </c>
      <c r="J144" s="242">
        <v>44753</v>
      </c>
      <c r="K144" s="242">
        <v>44855</v>
      </c>
      <c r="L144" s="91" t="s">
        <v>232</v>
      </c>
      <c r="M144" s="192">
        <v>4.6005830903789997</v>
      </c>
      <c r="N144" s="192">
        <v>0</v>
      </c>
      <c r="O144" s="192" t="s">
        <v>409</v>
      </c>
      <c r="P144" s="192">
        <v>39.700000000000003</v>
      </c>
      <c r="Q144" s="192" t="s">
        <v>409</v>
      </c>
      <c r="R144" s="192" t="s">
        <v>409</v>
      </c>
      <c r="S144"/>
      <c r="T144"/>
      <c r="U144"/>
      <c r="V144"/>
      <c r="W144"/>
      <c r="X144"/>
      <c r="Y144" s="192"/>
      <c r="Z144" s="192"/>
      <c r="AA144"/>
      <c r="AB144"/>
      <c r="AC144"/>
      <c r="AD144"/>
      <c r="AE144"/>
      <c r="AF144"/>
      <c r="AG144" s="34"/>
      <c r="AH144" s="34"/>
      <c r="AI144" s="34"/>
      <c r="AJ144" s="34"/>
      <c r="AK144" s="205"/>
    </row>
    <row r="145" spans="1:37" x14ac:dyDescent="0.2">
      <c r="A145" s="84">
        <v>138</v>
      </c>
      <c r="B145" s="84" t="str">
        <f ca="1"/>
        <v>Malawi</v>
      </c>
      <c r="C145" s="84" t="str">
        <f ca="1"/>
        <v>MWI</v>
      </c>
      <c r="D145" s="84" t="str">
        <f ca="1"/>
        <v>SSF           Sub-Saharan Africa</v>
      </c>
      <c r="E145" s="84" t="str">
        <f ca="1"/>
        <v>IDA</v>
      </c>
      <c r="F145" s="190" t="str">
        <f t="shared" ca="1" si="7"/>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7.8658892128279803</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0</v>
      </c>
      <c r="J145" s="242">
        <v>44753</v>
      </c>
      <c r="K145" s="242">
        <v>44753</v>
      </c>
      <c r="L145" s="91" t="s">
        <v>234</v>
      </c>
      <c r="M145" s="192">
        <v>7.8658892128279803</v>
      </c>
      <c r="N145" s="192">
        <v>0</v>
      </c>
      <c r="O145" s="192" t="s">
        <v>409</v>
      </c>
      <c r="P145" s="192">
        <v>28.5</v>
      </c>
      <c r="Q145" s="192" t="s">
        <v>409</v>
      </c>
      <c r="R145" s="192" t="s">
        <v>409</v>
      </c>
      <c r="S145"/>
      <c r="T145"/>
      <c r="U145"/>
      <c r="V145"/>
      <c r="W145"/>
      <c r="X145"/>
      <c r="Y145" s="192"/>
      <c r="Z145" s="192"/>
      <c r="AA145"/>
      <c r="AB145"/>
      <c r="AC145"/>
      <c r="AD145"/>
      <c r="AE145"/>
      <c r="AF145"/>
      <c r="AG145" s="34"/>
      <c r="AH145" s="34"/>
      <c r="AI145" s="34"/>
      <c r="AJ145" s="34"/>
      <c r="AK145" s="205"/>
    </row>
    <row r="146" spans="1:37" x14ac:dyDescent="0.2">
      <c r="A146" s="84">
        <v>139</v>
      </c>
      <c r="B146" s="84" t="str">
        <f ca="1"/>
        <v>Malaysia</v>
      </c>
      <c r="C146" s="84" t="str">
        <f ca="1"/>
        <v>MYS</v>
      </c>
      <c r="D146" s="84" t="str">
        <f ca="1"/>
        <v>EAS           East Asia &amp; Pacific</v>
      </c>
      <c r="E146" s="84" t="str">
        <f ca="1"/>
        <v>IBRD</v>
      </c>
      <c r="F146" s="190" t="str">
        <f t="shared" ca="1" si="7"/>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0</v>
      </c>
      <c r="J146" s="242">
        <v>44753</v>
      </c>
      <c r="K146" s="242">
        <v>44839</v>
      </c>
      <c r="L146" s="91" t="s">
        <v>236</v>
      </c>
      <c r="M146" s="192">
        <v>0</v>
      </c>
      <c r="N146" s="192">
        <v>0</v>
      </c>
      <c r="O146" s="192" t="s">
        <v>409</v>
      </c>
      <c r="P146" s="192">
        <v>56.4</v>
      </c>
      <c r="Q146" s="192" t="s">
        <v>409</v>
      </c>
      <c r="R146" s="192" t="s">
        <v>409</v>
      </c>
      <c r="S146"/>
      <c r="T146"/>
      <c r="U146"/>
      <c r="V146"/>
      <c r="W146"/>
      <c r="X146"/>
      <c r="Y146" s="192"/>
      <c r="Z146" s="192"/>
      <c r="AA146"/>
      <c r="AB146"/>
      <c r="AC146"/>
      <c r="AD146"/>
      <c r="AE146"/>
      <c r="AF146"/>
      <c r="AG146" s="34"/>
      <c r="AH146" s="34"/>
      <c r="AI146" s="34"/>
      <c r="AJ146" s="34"/>
      <c r="AK146" s="205"/>
    </row>
    <row r="147" spans="1:37" x14ac:dyDescent="0.2">
      <c r="A147" s="84">
        <v>140</v>
      </c>
      <c r="B147" s="84" t="str">
        <f ca="1"/>
        <v>Namibia</v>
      </c>
      <c r="C147" s="84" t="str">
        <f ca="1"/>
        <v>NAM</v>
      </c>
      <c r="D147" s="84" t="str">
        <f ca="1"/>
        <v>SSF           Sub-Saharan Africa</v>
      </c>
      <c r="E147" s="84" t="str">
        <f ca="1"/>
        <v>IBRD</v>
      </c>
      <c r="F147" s="190" t="str">
        <f t="shared" ca="1" si="7"/>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7.3411078717201104</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0</v>
      </c>
      <c r="J147" s="242">
        <v>44753</v>
      </c>
      <c r="K147" s="242">
        <v>44855</v>
      </c>
      <c r="L147" s="91" t="s">
        <v>238</v>
      </c>
      <c r="M147" s="192">
        <v>7.3411078717201104</v>
      </c>
      <c r="N147" s="192">
        <v>0</v>
      </c>
      <c r="O147" s="192" t="s">
        <v>409</v>
      </c>
      <c r="P147" s="192">
        <v>30.3</v>
      </c>
      <c r="Q147" s="192" t="s">
        <v>409</v>
      </c>
      <c r="R147" s="192" t="s">
        <v>409</v>
      </c>
      <c r="S147"/>
      <c r="T147"/>
      <c r="U147"/>
      <c r="V147"/>
      <c r="W147"/>
      <c r="X147"/>
      <c r="Y147" s="192"/>
      <c r="Z147" s="192"/>
      <c r="AA147"/>
      <c r="AB147"/>
      <c r="AC147"/>
      <c r="AD147"/>
      <c r="AE147"/>
      <c r="AF147"/>
      <c r="AG147" s="34"/>
      <c r="AH147" s="34"/>
      <c r="AI147" s="34"/>
      <c r="AJ147" s="34"/>
      <c r="AK147" s="205"/>
    </row>
    <row r="148" spans="1:37" x14ac:dyDescent="0.2">
      <c r="A148" s="84">
        <v>141</v>
      </c>
      <c r="B148" s="84" t="str">
        <f ca="1"/>
        <v>New Caledonia</v>
      </c>
      <c r="C148" s="84" t="str">
        <f ca="1"/>
        <v>NCL</v>
      </c>
      <c r="D148" s="84" t="str">
        <f ca="1"/>
        <v>EAS           East Asia &amp; Pacific</v>
      </c>
      <c r="E148" s="84" t="str">
        <f ca="1"/>
        <v>NA</v>
      </c>
      <c r="F148" s="190" t="str">
        <f t="shared" ca="1" si="7"/>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0</v>
      </c>
      <c r="J148" s="242" t="s">
        <v>409</v>
      </c>
      <c r="K148" s="242" t="s">
        <v>409</v>
      </c>
      <c r="L148" s="91" t="s">
        <v>719</v>
      </c>
      <c r="M148" s="192" t="s">
        <v>409</v>
      </c>
      <c r="N148" s="192">
        <v>0</v>
      </c>
      <c r="O148" s="192" t="s">
        <v>409</v>
      </c>
      <c r="P148" s="192" t="s">
        <v>409</v>
      </c>
      <c r="Q148" s="192" t="s">
        <v>409</v>
      </c>
      <c r="R148" s="192" t="s">
        <v>409</v>
      </c>
      <c r="S148"/>
      <c r="T148"/>
      <c r="U148"/>
      <c r="V148"/>
      <c r="W148"/>
      <c r="X148"/>
      <c r="Y148" s="192"/>
      <c r="Z148" s="192"/>
      <c r="AA148"/>
      <c r="AB148"/>
      <c r="AC148"/>
      <c r="AD148"/>
      <c r="AE148"/>
      <c r="AF148"/>
      <c r="AG148" s="34"/>
      <c r="AH148" s="34"/>
      <c r="AI148" s="34"/>
      <c r="AJ148" s="34"/>
      <c r="AK148" s="205"/>
    </row>
    <row r="149" spans="1:37" x14ac:dyDescent="0.2">
      <c r="A149" s="84">
        <v>142</v>
      </c>
      <c r="B149" s="84" t="str">
        <f ca="1"/>
        <v>Niger</v>
      </c>
      <c r="C149" s="84" t="str">
        <f ca="1"/>
        <v>NER</v>
      </c>
      <c r="D149" s="84" t="str">
        <f ca="1"/>
        <v>SSF           Sub-Saharan Africa</v>
      </c>
      <c r="E149" s="84" t="str">
        <f ca="1"/>
        <v>IDA</v>
      </c>
      <c r="F149" s="190" t="str">
        <f t="shared" ca="1" si="7"/>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7.8075801749271099</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44753</v>
      </c>
      <c r="K149" s="242">
        <v>45058</v>
      </c>
      <c r="L149" s="91" t="s">
        <v>240</v>
      </c>
      <c r="M149" s="192">
        <v>7.8075801749271099</v>
      </c>
      <c r="N149" s="192">
        <v>0</v>
      </c>
      <c r="O149" s="192" t="s">
        <v>409</v>
      </c>
      <c r="P149" s="192">
        <v>28.7</v>
      </c>
      <c r="Q149" s="192" t="s">
        <v>409</v>
      </c>
      <c r="R149" s="192" t="s">
        <v>409</v>
      </c>
      <c r="S149"/>
      <c r="T149"/>
      <c r="U149"/>
      <c r="V149"/>
      <c r="W149"/>
      <c r="X149"/>
      <c r="Y149" s="192"/>
      <c r="Z149" s="192"/>
      <c r="AA149"/>
      <c r="AB149"/>
      <c r="AC149"/>
      <c r="AD149"/>
      <c r="AE149"/>
      <c r="AF149"/>
      <c r="AG149" s="34"/>
      <c r="AH149" s="34"/>
      <c r="AI149" s="34"/>
      <c r="AJ149" s="34"/>
      <c r="AK149" s="205"/>
    </row>
    <row r="150" spans="1:37" x14ac:dyDescent="0.2">
      <c r="A150" s="84">
        <v>143</v>
      </c>
      <c r="B150" s="84" t="str">
        <f ca="1"/>
        <v>Nigeria</v>
      </c>
      <c r="C150" s="84" t="str">
        <f ca="1"/>
        <v>NGA</v>
      </c>
      <c r="D150" s="84" t="str">
        <f ca="1"/>
        <v>SSF           Sub-Saharan Africa</v>
      </c>
      <c r="E150" s="84" t="str">
        <f ca="1"/>
        <v>Blend</v>
      </c>
      <c r="F150" s="190" t="str">
        <f t="shared" ca="1" si="7"/>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7.1387743433564559</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5.0962099125364402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44753</v>
      </c>
      <c r="K150" s="242">
        <v>44966</v>
      </c>
      <c r="L150" s="91" t="s">
        <v>242</v>
      </c>
      <c r="M150" s="192">
        <v>5.0962099125364402</v>
      </c>
      <c r="N150" s="192">
        <v>7</v>
      </c>
      <c r="O150" s="192">
        <v>10</v>
      </c>
      <c r="P150" s="192">
        <v>38</v>
      </c>
      <c r="Q150" s="192" t="s">
        <v>829</v>
      </c>
      <c r="R150" s="192" t="s">
        <v>807</v>
      </c>
      <c r="S150"/>
      <c r="T150"/>
      <c r="U150"/>
      <c r="V150"/>
      <c r="W150"/>
      <c r="X150"/>
      <c r="Y150" s="192"/>
      <c r="Z150" s="192"/>
      <c r="AA150"/>
      <c r="AB150"/>
      <c r="AC150"/>
      <c r="AD150"/>
      <c r="AE150"/>
      <c r="AF150"/>
      <c r="AG150" s="34"/>
      <c r="AH150" s="34"/>
      <c r="AI150" s="34"/>
      <c r="AJ150" s="34"/>
      <c r="AK150" s="205"/>
    </row>
    <row r="151" spans="1:37" x14ac:dyDescent="0.2">
      <c r="A151" s="84">
        <v>144</v>
      </c>
      <c r="B151" s="84" t="str">
        <f ca="1"/>
        <v>Nicaragua</v>
      </c>
      <c r="C151" s="84" t="str">
        <f ca="1"/>
        <v>NIC</v>
      </c>
      <c r="D151" s="84" t="str">
        <f ca="1"/>
        <v>LCN           Latin America &amp; Caribbean</v>
      </c>
      <c r="E151" s="84" t="str">
        <f ca="1"/>
        <v>IDA</v>
      </c>
      <c r="F151" s="190" t="str">
        <f t="shared" ca="1" si="7"/>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5.59183673469387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44753</v>
      </c>
      <c r="K151" s="242">
        <v>44852</v>
      </c>
      <c r="L151" s="91" t="s">
        <v>244</v>
      </c>
      <c r="M151" s="192">
        <v>5.59183673469387</v>
      </c>
      <c r="N151" s="192">
        <v>0</v>
      </c>
      <c r="O151" s="192" t="s">
        <v>409</v>
      </c>
      <c r="P151" s="192">
        <v>36.299999999999997</v>
      </c>
      <c r="Q151" s="192" t="s">
        <v>409</v>
      </c>
      <c r="R151" s="192" t="s">
        <v>409</v>
      </c>
      <c r="S151"/>
      <c r="T151"/>
      <c r="U151"/>
      <c r="V151"/>
      <c r="W151"/>
      <c r="X151"/>
      <c r="Y151" s="192"/>
      <c r="Z151" s="192"/>
      <c r="AA151"/>
      <c r="AB151"/>
      <c r="AC151"/>
      <c r="AD151"/>
      <c r="AE151"/>
      <c r="AF151"/>
      <c r="AG151" s="34"/>
      <c r="AH151" s="34"/>
      <c r="AI151" s="34"/>
      <c r="AJ151" s="34"/>
      <c r="AK151" s="205"/>
    </row>
    <row r="152" spans="1:37" x14ac:dyDescent="0.2">
      <c r="A152" s="84">
        <v>145</v>
      </c>
      <c r="B152" s="84" t="str">
        <f ca="1"/>
        <v>Netherlands</v>
      </c>
      <c r="C152" s="84" t="str">
        <f ca="1"/>
        <v>NLD</v>
      </c>
      <c r="D152" s="84" t="str">
        <f ca="1"/>
        <v>ECS           Europe &amp; Central Asia</v>
      </c>
      <c r="E152" s="84" t="str">
        <f ca="1"/>
        <v>NA</v>
      </c>
      <c r="F152" s="190" t="str">
        <f t="shared" ca="1" si="7"/>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v>
      </c>
      <c r="J152" s="242">
        <v>44753</v>
      </c>
      <c r="K152" s="242">
        <v>44855</v>
      </c>
      <c r="L152" s="91" t="s">
        <v>246</v>
      </c>
      <c r="M152" s="192">
        <v>0</v>
      </c>
      <c r="N152" s="192">
        <v>0</v>
      </c>
      <c r="O152" s="192" t="s">
        <v>409</v>
      </c>
      <c r="P152" s="192">
        <v>64.7</v>
      </c>
      <c r="Q152" s="192" t="s">
        <v>409</v>
      </c>
      <c r="R152" s="192" t="s">
        <v>409</v>
      </c>
      <c r="S152"/>
      <c r="T152"/>
      <c r="U152"/>
      <c r="V152"/>
      <c r="W152"/>
      <c r="X152"/>
      <c r="Y152" s="192"/>
      <c r="Z152" s="192"/>
      <c r="AA152"/>
      <c r="AB152"/>
      <c r="AC152"/>
      <c r="AD152"/>
      <c r="AE152"/>
      <c r="AF152"/>
      <c r="AG152" s="34"/>
      <c r="AH152" s="34"/>
      <c r="AI152" s="34"/>
      <c r="AJ152" s="34"/>
      <c r="AK152" s="205"/>
    </row>
    <row r="153" spans="1:37" x14ac:dyDescent="0.2">
      <c r="A153" s="84">
        <v>146</v>
      </c>
      <c r="B153" s="84" t="str">
        <f ca="1"/>
        <v>Norway</v>
      </c>
      <c r="C153" s="84" t="str">
        <f ca="1"/>
        <v>NOR</v>
      </c>
      <c r="D153" s="84" t="str">
        <f ca="1"/>
        <v>ECS           Europe &amp; Central Asia</v>
      </c>
      <c r="E153" s="84" t="str">
        <f ca="1"/>
        <v>NA</v>
      </c>
      <c r="F153" s="190" t="str">
        <f t="shared" ca="1" si="7"/>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v>
      </c>
      <c r="J153" s="242">
        <v>44753</v>
      </c>
      <c r="K153" s="242">
        <v>44855</v>
      </c>
      <c r="L153" s="91" t="s">
        <v>248</v>
      </c>
      <c r="M153" s="192">
        <v>0</v>
      </c>
      <c r="N153" s="192">
        <v>0</v>
      </c>
      <c r="O153" s="192" t="s">
        <v>409</v>
      </c>
      <c r="P153" s="192">
        <v>60.2</v>
      </c>
      <c r="Q153" s="192" t="s">
        <v>409</v>
      </c>
      <c r="R153" s="192" t="s">
        <v>409</v>
      </c>
      <c r="S153"/>
      <c r="T153"/>
      <c r="U153"/>
      <c r="V153"/>
      <c r="W153"/>
      <c r="X153"/>
      <c r="Y153" s="192"/>
      <c r="Z153" s="192"/>
      <c r="AA153"/>
      <c r="AB153"/>
      <c r="AC153"/>
      <c r="AD153"/>
      <c r="AE153"/>
      <c r="AF153"/>
      <c r="AG153" s="34"/>
      <c r="AH153" s="34"/>
      <c r="AI153" s="34"/>
      <c r="AJ153" s="34"/>
      <c r="AK153" s="205"/>
    </row>
    <row r="154" spans="1:37" x14ac:dyDescent="0.2">
      <c r="A154" s="84">
        <v>147</v>
      </c>
      <c r="B154" s="84" t="str">
        <f ca="1"/>
        <v>Nepal</v>
      </c>
      <c r="C154" s="84" t="str">
        <f ca="1"/>
        <v>NPL</v>
      </c>
      <c r="D154" s="84" t="str">
        <f ca="1"/>
        <v>SAS           South Asia</v>
      </c>
      <c r="E154" s="84" t="str">
        <f ca="1"/>
        <v>IDA</v>
      </c>
      <c r="F154" s="190" t="str">
        <f t="shared" ca="1" si="7"/>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6.2623906705539296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0</v>
      </c>
      <c r="J154" s="242">
        <v>44753</v>
      </c>
      <c r="K154" s="242">
        <v>45093</v>
      </c>
      <c r="L154" s="91" t="s">
        <v>250</v>
      </c>
      <c r="M154" s="192">
        <v>6.2623906705539296</v>
      </c>
      <c r="N154" s="192">
        <v>0</v>
      </c>
      <c r="O154" s="192" t="s">
        <v>409</v>
      </c>
      <c r="P154" s="192">
        <v>34</v>
      </c>
      <c r="Q154" s="192" t="s">
        <v>409</v>
      </c>
      <c r="R154" s="192" t="s">
        <v>409</v>
      </c>
      <c r="S154"/>
      <c r="T154"/>
      <c r="U154"/>
      <c r="V154"/>
      <c r="W154"/>
      <c r="X154"/>
      <c r="Y154" s="192"/>
      <c r="Z154" s="192"/>
      <c r="AA154"/>
      <c r="AB154"/>
      <c r="AC154"/>
      <c r="AD154"/>
      <c r="AE154"/>
      <c r="AF154"/>
      <c r="AG154" s="34"/>
      <c r="AH154" s="34"/>
      <c r="AI154" s="34"/>
      <c r="AJ154" s="34"/>
      <c r="AK154" s="205"/>
    </row>
    <row r="155" spans="1:37" x14ac:dyDescent="0.2">
      <c r="A155" s="84">
        <v>148</v>
      </c>
      <c r="B155" s="84" t="str">
        <f ca="1"/>
        <v>Nauru</v>
      </c>
      <c r="C155" s="84" t="str">
        <f ca="1"/>
        <v>NRU</v>
      </c>
      <c r="D155" s="84" t="str">
        <f ca="1"/>
        <v>EAS           East Asia &amp; Pacific</v>
      </c>
      <c r="E155" s="84" t="str">
        <f ca="1"/>
        <v>IBRD</v>
      </c>
      <c r="F155" s="190" t="str">
        <f t="shared" ca="1" si="7"/>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10</v>
      </c>
      <c r="I155" s="191"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0</v>
      </c>
      <c r="J155" s="242">
        <v>44753</v>
      </c>
      <c r="K155" s="242">
        <v>44830</v>
      </c>
      <c r="L155" s="91" t="s">
        <v>252</v>
      </c>
      <c r="M155" s="192">
        <v>10</v>
      </c>
      <c r="N155" s="192">
        <v>0</v>
      </c>
      <c r="O155" s="192" t="s">
        <v>409</v>
      </c>
      <c r="P155" s="192">
        <v>18</v>
      </c>
      <c r="Q155" s="192" t="s">
        <v>409</v>
      </c>
      <c r="R155" s="192" t="s">
        <v>409</v>
      </c>
      <c r="S155"/>
      <c r="T155"/>
      <c r="U155"/>
      <c r="V155"/>
      <c r="W155"/>
      <c r="X155"/>
      <c r="Y155" s="192"/>
      <c r="Z155" s="192"/>
      <c r="AA155"/>
      <c r="AB155"/>
      <c r="AC155"/>
      <c r="AD155"/>
      <c r="AE155"/>
      <c r="AF155"/>
      <c r="AG155" s="34"/>
      <c r="AH155" s="34"/>
      <c r="AI155" s="34"/>
      <c r="AJ155" s="34"/>
      <c r="AK155" s="205"/>
    </row>
    <row r="156" spans="1:37" x14ac:dyDescent="0.2">
      <c r="A156" s="84">
        <v>149</v>
      </c>
      <c r="B156" s="84" t="str">
        <f ca="1"/>
        <v>New Zealand</v>
      </c>
      <c r="C156" s="84" t="str">
        <f ca="1"/>
        <v>NZL</v>
      </c>
      <c r="D156" s="84" t="str">
        <f ca="1"/>
        <v>EAS           East Asia &amp; Pacific</v>
      </c>
      <c r="E156" s="84" t="str">
        <f ca="1"/>
        <v>NA</v>
      </c>
      <c r="F156" s="190" t="str">
        <f t="shared" ca="1" si="7"/>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0</v>
      </c>
      <c r="J156" s="242">
        <v>44753</v>
      </c>
      <c r="K156" s="242">
        <v>44855</v>
      </c>
      <c r="L156" s="91" t="s">
        <v>254</v>
      </c>
      <c r="M156" s="192">
        <v>0</v>
      </c>
      <c r="N156" s="192">
        <v>0</v>
      </c>
      <c r="O156" s="192" t="s">
        <v>409</v>
      </c>
      <c r="P156" s="192">
        <v>62.5</v>
      </c>
      <c r="Q156" s="192" t="s">
        <v>409</v>
      </c>
      <c r="R156" s="192" t="s">
        <v>409</v>
      </c>
      <c r="S156"/>
      <c r="T156"/>
      <c r="U156"/>
      <c r="V156"/>
      <c r="W156"/>
      <c r="X156"/>
      <c r="Y156" s="192"/>
      <c r="Z156" s="192"/>
      <c r="AA156"/>
      <c r="AB156"/>
      <c r="AC156"/>
      <c r="AD156"/>
      <c r="AE156"/>
      <c r="AF156"/>
      <c r="AG156" s="34"/>
      <c r="AH156" s="34"/>
      <c r="AI156" s="34"/>
      <c r="AJ156" s="34"/>
      <c r="AK156" s="205"/>
    </row>
    <row r="157" spans="1:37" x14ac:dyDescent="0.2">
      <c r="A157" s="84">
        <v>150</v>
      </c>
      <c r="B157" s="84" t="str">
        <f ca="1"/>
        <v>Oman</v>
      </c>
      <c r="C157" s="84" t="str">
        <f ca="1"/>
        <v>OMN</v>
      </c>
      <c r="D157" s="84" t="str">
        <f ca="1"/>
        <v>MEA           Middle East &amp; North Africa</v>
      </c>
      <c r="E157" s="84" t="str">
        <f ca="1"/>
        <v>NA</v>
      </c>
      <c r="F157" s="190" t="str">
        <f t="shared" ca="1" si="7"/>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4.7755102040816304</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44753</v>
      </c>
      <c r="K157" s="242">
        <v>44753</v>
      </c>
      <c r="L157" s="91" t="s">
        <v>256</v>
      </c>
      <c r="M157" s="192">
        <v>4.7755102040816304</v>
      </c>
      <c r="N157" s="192">
        <v>0</v>
      </c>
      <c r="O157" s="192" t="s">
        <v>409</v>
      </c>
      <c r="P157" s="192">
        <v>39.1</v>
      </c>
      <c r="Q157" s="192" t="s">
        <v>409</v>
      </c>
      <c r="R157" s="192" t="s">
        <v>409</v>
      </c>
      <c r="S157"/>
      <c r="T157"/>
      <c r="U157"/>
      <c r="V157"/>
      <c r="W157"/>
      <c r="X157"/>
      <c r="Y157" s="192"/>
      <c r="Z157" s="192"/>
      <c r="AA157"/>
      <c r="AB157"/>
      <c r="AC157"/>
      <c r="AD157"/>
      <c r="AE157"/>
      <c r="AF157"/>
      <c r="AG157" s="34"/>
      <c r="AH157" s="34"/>
      <c r="AI157" s="34"/>
      <c r="AJ157" s="34"/>
      <c r="AK157" s="205"/>
    </row>
    <row r="158" spans="1:37" x14ac:dyDescent="0.2">
      <c r="A158" s="84">
        <v>151</v>
      </c>
      <c r="B158" s="84" t="str">
        <f ca="1"/>
        <v>Pakistan</v>
      </c>
      <c r="C158" s="84" t="str">
        <f ca="1"/>
        <v>PAK</v>
      </c>
      <c r="D158" s="84" t="str">
        <f ca="1"/>
        <v>SAS           South Asia</v>
      </c>
      <c r="E158" s="84" t="str">
        <f ca="1"/>
        <v>Blend</v>
      </c>
      <c r="F158" s="190" t="str">
        <f t="shared" ref="F158:F189" ca="1" si="8">IF(L158 &lt;&gt; C158, "Countries don't match", "")</f>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7.3119533527696801</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0</v>
      </c>
      <c r="J158" s="242">
        <v>44753</v>
      </c>
      <c r="K158" s="242">
        <v>44966</v>
      </c>
      <c r="L158" s="91" t="s">
        <v>258</v>
      </c>
      <c r="M158" s="192">
        <v>7.3119533527696801</v>
      </c>
      <c r="N158" s="192">
        <v>0</v>
      </c>
      <c r="O158" s="192" t="s">
        <v>409</v>
      </c>
      <c r="P158" s="192">
        <v>30.4</v>
      </c>
      <c r="Q158" s="192" t="s">
        <v>409</v>
      </c>
      <c r="R158" s="192" t="s">
        <v>409</v>
      </c>
      <c r="S158"/>
      <c r="T158"/>
      <c r="U158"/>
      <c r="V158"/>
      <c r="W158"/>
      <c r="X158"/>
      <c r="Y158" s="192"/>
      <c r="Z158" s="192"/>
      <c r="AA158"/>
      <c r="AB158"/>
      <c r="AC158"/>
      <c r="AD158"/>
      <c r="AE158"/>
      <c r="AF158"/>
      <c r="AG158" s="34"/>
      <c r="AH158" s="34"/>
      <c r="AI158" s="34"/>
      <c r="AJ158" s="34"/>
      <c r="AK158" s="205"/>
    </row>
    <row r="159" spans="1:37" x14ac:dyDescent="0.2">
      <c r="A159" s="84">
        <v>152</v>
      </c>
      <c r="B159" s="84" t="str">
        <f ca="1"/>
        <v>Panama</v>
      </c>
      <c r="C159" s="84" t="str">
        <f ca="1"/>
        <v>PAN</v>
      </c>
      <c r="D159" s="84" t="str">
        <f ca="1"/>
        <v>LCN           Latin America &amp; Caribbean</v>
      </c>
      <c r="E159" s="84" t="str">
        <f ca="1"/>
        <v>IBRD</v>
      </c>
      <c r="F159" s="190" t="str">
        <f t="shared" ca="1" si="8"/>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0.57725947521865995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0</v>
      </c>
      <c r="J159" s="242">
        <v>44753</v>
      </c>
      <c r="K159" s="242">
        <v>44852</v>
      </c>
      <c r="L159" s="91" t="s">
        <v>260</v>
      </c>
      <c r="M159" s="192">
        <v>0.57725947521865995</v>
      </c>
      <c r="N159" s="192">
        <v>0</v>
      </c>
      <c r="O159" s="192" t="s">
        <v>409</v>
      </c>
      <c r="P159" s="192">
        <v>53.5</v>
      </c>
      <c r="Q159" s="192" t="s">
        <v>409</v>
      </c>
      <c r="R159" s="192" t="s">
        <v>409</v>
      </c>
      <c r="S159"/>
      <c r="T159"/>
      <c r="U159"/>
      <c r="V159"/>
      <c r="W159"/>
      <c r="X159"/>
      <c r="Y159" s="192"/>
      <c r="Z159" s="192"/>
      <c r="AA159"/>
      <c r="AB159"/>
      <c r="AC159"/>
      <c r="AD159"/>
      <c r="AE159"/>
      <c r="AF159"/>
      <c r="AG159" s="34"/>
      <c r="AH159" s="34"/>
      <c r="AI159" s="34"/>
      <c r="AJ159" s="34"/>
      <c r="AK159" s="205"/>
    </row>
    <row r="160" spans="1:37" x14ac:dyDescent="0.2">
      <c r="A160" s="84">
        <v>153</v>
      </c>
      <c r="B160" s="84" t="str">
        <f ca="1"/>
        <v>Peru</v>
      </c>
      <c r="C160" s="84" t="str">
        <f ca="1"/>
        <v>PER</v>
      </c>
      <c r="D160" s="84" t="str">
        <f ca="1"/>
        <v>LCN           Latin America &amp; Caribbean</v>
      </c>
      <c r="E160" s="84" t="str">
        <f ca="1"/>
        <v>IBRD</v>
      </c>
      <c r="F160" s="190" t="str">
        <f t="shared" ca="1" si="8"/>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0.16909620991253799</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0</v>
      </c>
      <c r="J160" s="242">
        <v>44753</v>
      </c>
      <c r="K160" s="242">
        <v>44855</v>
      </c>
      <c r="L160" s="91" t="s">
        <v>262</v>
      </c>
      <c r="M160" s="192">
        <v>0.16909620991253799</v>
      </c>
      <c r="N160" s="192">
        <v>0</v>
      </c>
      <c r="O160" s="192" t="s">
        <v>409</v>
      </c>
      <c r="P160" s="192">
        <v>54.9</v>
      </c>
      <c r="Q160" s="192" t="s">
        <v>409</v>
      </c>
      <c r="R160" s="192" t="s">
        <v>409</v>
      </c>
      <c r="S160"/>
      <c r="T160"/>
      <c r="U160"/>
      <c r="V160"/>
      <c r="W160"/>
      <c r="X160"/>
      <c r="Y160" s="192"/>
      <c r="Z160" s="192"/>
      <c r="AA160"/>
      <c r="AB160"/>
      <c r="AC160"/>
      <c r="AD160"/>
      <c r="AE160"/>
      <c r="AF160"/>
      <c r="AG160" s="34"/>
      <c r="AH160" s="34"/>
      <c r="AI160" s="34"/>
      <c r="AJ160" s="34"/>
      <c r="AK160" s="205"/>
    </row>
    <row r="161" spans="1:37" x14ac:dyDescent="0.2">
      <c r="A161" s="84">
        <v>154</v>
      </c>
      <c r="B161" s="84" t="str">
        <f ca="1"/>
        <v>Philippines</v>
      </c>
      <c r="C161" s="84" t="str">
        <f ca="1"/>
        <v>PHL</v>
      </c>
      <c r="D161" s="84" t="str">
        <f ca="1"/>
        <v>EAS           East Asia &amp; Pacific</v>
      </c>
      <c r="E161" s="84" t="str">
        <f ca="1"/>
        <v>IBRD</v>
      </c>
      <c r="F161" s="190" t="str">
        <f t="shared" ca="1" si="8"/>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2.85131195335277</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44753</v>
      </c>
      <c r="K161" s="242">
        <v>44855</v>
      </c>
      <c r="L161" s="91" t="s">
        <v>264</v>
      </c>
      <c r="M161" s="192">
        <v>2.85131195335277</v>
      </c>
      <c r="N161" s="192">
        <v>0</v>
      </c>
      <c r="O161" s="192" t="s">
        <v>409</v>
      </c>
      <c r="P161" s="192">
        <v>45.7</v>
      </c>
      <c r="Q161" s="192" t="s">
        <v>409</v>
      </c>
      <c r="R161" s="192" t="s">
        <v>409</v>
      </c>
      <c r="S161"/>
      <c r="T161"/>
      <c r="U161"/>
      <c r="V161"/>
      <c r="W161"/>
      <c r="X161"/>
      <c r="Y161" s="192"/>
      <c r="Z161" s="192"/>
      <c r="AA161"/>
      <c r="AB161"/>
      <c r="AC161"/>
      <c r="AD161"/>
      <c r="AE161"/>
      <c r="AF161"/>
      <c r="AG161" s="34"/>
      <c r="AH161" s="34"/>
      <c r="AI161" s="34"/>
      <c r="AJ161" s="34"/>
      <c r="AK161" s="205"/>
    </row>
    <row r="162" spans="1:37" x14ac:dyDescent="0.2">
      <c r="A162" s="84">
        <v>155</v>
      </c>
      <c r="B162" s="84" t="str">
        <f ca="1"/>
        <v>Palau</v>
      </c>
      <c r="C162" s="84" t="str">
        <f ca="1"/>
        <v>PLW</v>
      </c>
      <c r="D162" s="84" t="str">
        <f ca="1"/>
        <v>EAS           East Asia &amp; Pacific</v>
      </c>
      <c r="E162" s="84" t="str">
        <f ca="1"/>
        <v>IBRD</v>
      </c>
      <c r="F162" s="190" t="str">
        <f t="shared" ca="1" si="8"/>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8.7405247813410991</v>
      </c>
      <c r="I162" s="191"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0</v>
      </c>
      <c r="J162" s="242">
        <v>44753</v>
      </c>
      <c r="K162" s="242">
        <v>44852</v>
      </c>
      <c r="L162" s="91" t="s">
        <v>266</v>
      </c>
      <c r="M162" s="192">
        <v>8.7405247813410991</v>
      </c>
      <c r="N162" s="192">
        <v>0</v>
      </c>
      <c r="O162" s="192" t="s">
        <v>409</v>
      </c>
      <c r="P162" s="192">
        <v>25.5</v>
      </c>
      <c r="Q162" s="192" t="s">
        <v>409</v>
      </c>
      <c r="R162" s="192" t="s">
        <v>409</v>
      </c>
      <c r="S162"/>
      <c r="T162"/>
      <c r="U162"/>
      <c r="V162"/>
      <c r="W162"/>
      <c r="X162"/>
      <c r="Y162" s="192"/>
      <c r="Z162" s="192"/>
      <c r="AA162"/>
      <c r="AB162"/>
      <c r="AC162"/>
      <c r="AD162"/>
      <c r="AE162"/>
      <c r="AF162"/>
      <c r="AG162" s="34"/>
      <c r="AH162" s="34"/>
      <c r="AI162" s="34"/>
      <c r="AJ162" s="34"/>
      <c r="AK162" s="205"/>
    </row>
    <row r="163" spans="1:37" x14ac:dyDescent="0.2">
      <c r="A163" s="84">
        <v>156</v>
      </c>
      <c r="B163" s="84" t="str">
        <f ca="1"/>
        <v>Papua New Guinea</v>
      </c>
      <c r="C163" s="84" t="str">
        <f ca="1"/>
        <v>PNG</v>
      </c>
      <c r="D163" s="84" t="str">
        <f ca="1"/>
        <v>EAS           East Asia &amp; Pacific</v>
      </c>
      <c r="E163" s="84" t="str">
        <f ca="1"/>
        <v>Blend</v>
      </c>
      <c r="F163" s="190" t="str">
        <f t="shared" ca="1" si="8"/>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8.8862973760932906</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0</v>
      </c>
      <c r="J163" s="242">
        <v>44753</v>
      </c>
      <c r="K163" s="242">
        <v>44852</v>
      </c>
      <c r="L163" s="91" t="s">
        <v>268</v>
      </c>
      <c r="M163" s="192">
        <v>8.8862973760932906</v>
      </c>
      <c r="N163" s="192">
        <v>0</v>
      </c>
      <c r="O163" s="192" t="s">
        <v>409</v>
      </c>
      <c r="P163" s="192">
        <v>25</v>
      </c>
      <c r="Q163" s="192" t="s">
        <v>409</v>
      </c>
      <c r="R163" s="192" t="s">
        <v>409</v>
      </c>
      <c r="S163"/>
      <c r="T163"/>
      <c r="U163"/>
      <c r="V163"/>
      <c r="W163"/>
      <c r="X163"/>
      <c r="Y163" s="192"/>
      <c r="Z163" s="192"/>
      <c r="AA163"/>
      <c r="AB163"/>
      <c r="AC163"/>
      <c r="AD163"/>
      <c r="AE163"/>
      <c r="AF163"/>
      <c r="AG163" s="34"/>
      <c r="AH163" s="34"/>
      <c r="AI163" s="34"/>
      <c r="AJ163" s="34"/>
      <c r="AK163" s="205"/>
    </row>
    <row r="164" spans="1:37" x14ac:dyDescent="0.2">
      <c r="A164" s="84">
        <v>157</v>
      </c>
      <c r="B164" s="84" t="str">
        <f ca="1"/>
        <v>Poland</v>
      </c>
      <c r="C164" s="84" t="str">
        <f ca="1"/>
        <v>POL</v>
      </c>
      <c r="D164" s="84" t="str">
        <f ca="1"/>
        <v>ECS           Europe &amp; Central Asia</v>
      </c>
      <c r="E164" s="84" t="str">
        <f ca="1"/>
        <v>IBRD</v>
      </c>
      <c r="F164" s="190" t="str">
        <f t="shared" ca="1" si="8"/>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44753</v>
      </c>
      <c r="K164" s="242">
        <v>44855</v>
      </c>
      <c r="L164" s="91" t="s">
        <v>270</v>
      </c>
      <c r="M164" s="192">
        <v>0</v>
      </c>
      <c r="N164" s="192">
        <v>0</v>
      </c>
      <c r="O164" s="192" t="s">
        <v>409</v>
      </c>
      <c r="P164" s="192">
        <v>55.7</v>
      </c>
      <c r="Q164" s="192" t="s">
        <v>409</v>
      </c>
      <c r="R164" s="192" t="s">
        <v>409</v>
      </c>
      <c r="S164"/>
      <c r="T164"/>
      <c r="U164"/>
      <c r="V164"/>
      <c r="W164"/>
      <c r="X164"/>
      <c r="Y164" s="192"/>
      <c r="Z164" s="192"/>
      <c r="AA164"/>
      <c r="AB164"/>
      <c r="AC164"/>
      <c r="AD164"/>
      <c r="AE164"/>
      <c r="AF164"/>
      <c r="AG164" s="34"/>
      <c r="AH164" s="34"/>
      <c r="AI164" s="34"/>
      <c r="AJ164" s="34"/>
      <c r="AK164" s="205"/>
    </row>
    <row r="165" spans="1:37" x14ac:dyDescent="0.2">
      <c r="A165" s="84">
        <v>158</v>
      </c>
      <c r="B165" s="84" t="str">
        <f ca="1"/>
        <v>Puerto Rico</v>
      </c>
      <c r="C165" s="84" t="str">
        <f ca="1"/>
        <v>PRI</v>
      </c>
      <c r="D165" s="84" t="str">
        <f ca="1"/>
        <v>LCN           Latin America &amp; Caribbean</v>
      </c>
      <c r="E165" s="84" t="str">
        <f ca="1"/>
        <v>NA</v>
      </c>
      <c r="F165" s="190" t="str">
        <f t="shared" ca="1" si="8"/>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#N/A</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0</v>
      </c>
      <c r="J165" s="242" t="s">
        <v>409</v>
      </c>
      <c r="K165" s="242">
        <v>44887</v>
      </c>
      <c r="L165" s="91" t="s">
        <v>720</v>
      </c>
      <c r="M165" s="192" t="s">
        <v>409</v>
      </c>
      <c r="N165" s="192">
        <v>0</v>
      </c>
      <c r="O165" s="192" t="s">
        <v>409</v>
      </c>
      <c r="P165" s="192" t="s">
        <v>409</v>
      </c>
      <c r="Q165" s="192" t="s">
        <v>409</v>
      </c>
      <c r="R165" s="192" t="s">
        <v>409</v>
      </c>
      <c r="S165"/>
      <c r="T165"/>
      <c r="U165"/>
      <c r="V165"/>
      <c r="W165"/>
      <c r="X165"/>
      <c r="Y165" s="192"/>
      <c r="Z165" s="192"/>
      <c r="AA165"/>
      <c r="AB165"/>
      <c r="AC165"/>
      <c r="AD165"/>
      <c r="AE165"/>
      <c r="AF165"/>
      <c r="AG165" s="34"/>
      <c r="AH165" s="34"/>
      <c r="AI165" s="34"/>
      <c r="AJ165" s="34"/>
      <c r="AK165" s="205"/>
    </row>
    <row r="166" spans="1:37" x14ac:dyDescent="0.2">
      <c r="A166" s="84">
        <v>159</v>
      </c>
      <c r="B166" s="84" t="str">
        <f ca="1"/>
        <v>Korea, Dem. People's Rep.</v>
      </c>
      <c r="C166" s="84" t="str">
        <f ca="1"/>
        <v>PRK</v>
      </c>
      <c r="D166" s="84" t="str">
        <f ca="1"/>
        <v>EAS           East Asia &amp; Pacific</v>
      </c>
      <c r="E166" s="84" t="str">
        <f ca="1"/>
        <v>NA</v>
      </c>
      <c r="F166" s="190" t="str">
        <f t="shared" ca="1" si="8"/>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0</v>
      </c>
      <c r="J166" s="242">
        <v>44753</v>
      </c>
      <c r="K166" s="242">
        <v>44753</v>
      </c>
      <c r="L166" s="91" t="s">
        <v>271</v>
      </c>
      <c r="M166" s="192">
        <v>10</v>
      </c>
      <c r="N166" s="192">
        <v>0</v>
      </c>
      <c r="O166" s="192" t="s">
        <v>409</v>
      </c>
      <c r="P166" s="192">
        <v>16.100000000000001</v>
      </c>
      <c r="Q166" s="192" t="s">
        <v>409</v>
      </c>
      <c r="R166" s="192" t="s">
        <v>409</v>
      </c>
      <c r="S166"/>
      <c r="T166"/>
      <c r="U166"/>
      <c r="V166"/>
      <c r="W166"/>
      <c r="X166"/>
      <c r="Y166" s="192"/>
      <c r="Z166" s="192"/>
      <c r="AA166"/>
      <c r="AB166"/>
      <c r="AC166"/>
      <c r="AD166"/>
      <c r="AE166"/>
      <c r="AF166"/>
      <c r="AG166" s="34"/>
      <c r="AH166" s="34"/>
      <c r="AI166" s="34"/>
      <c r="AJ166" s="34"/>
      <c r="AK166" s="205"/>
    </row>
    <row r="167" spans="1:37" x14ac:dyDescent="0.2">
      <c r="A167" s="84">
        <v>160</v>
      </c>
      <c r="B167" s="84" t="str">
        <f ca="1"/>
        <v>Portugal</v>
      </c>
      <c r="C167" s="84" t="str">
        <f ca="1"/>
        <v>PRT</v>
      </c>
      <c r="D167" s="84" t="str">
        <f ca="1"/>
        <v>ECS           Europe &amp; Central Asia</v>
      </c>
      <c r="E167" s="84" t="str">
        <f ca="1"/>
        <v>NA</v>
      </c>
      <c r="F167" s="190" t="str">
        <f t="shared" ca="1" si="8"/>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0.22740524781341101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0</v>
      </c>
      <c r="J167" s="242">
        <v>44753</v>
      </c>
      <c r="K167" s="242">
        <v>44855</v>
      </c>
      <c r="L167" s="91" t="s">
        <v>273</v>
      </c>
      <c r="M167" s="192">
        <v>0.22740524781341101</v>
      </c>
      <c r="N167" s="192">
        <v>0</v>
      </c>
      <c r="O167" s="192" t="s">
        <v>409</v>
      </c>
      <c r="P167" s="192">
        <v>54.7</v>
      </c>
      <c r="Q167" s="192" t="s">
        <v>409</v>
      </c>
      <c r="R167" s="192" t="s">
        <v>409</v>
      </c>
      <c r="S167"/>
      <c r="T167"/>
      <c r="U167"/>
      <c r="V167"/>
      <c r="W167"/>
      <c r="X167"/>
      <c r="Y167" s="192"/>
      <c r="Z167" s="192"/>
      <c r="AA167"/>
      <c r="AB167"/>
      <c r="AC167"/>
      <c r="AD167"/>
      <c r="AE167"/>
      <c r="AF167"/>
      <c r="AG167" s="34"/>
      <c r="AH167" s="34"/>
      <c r="AI167" s="34"/>
      <c r="AJ167" s="34"/>
      <c r="AK167" s="205"/>
    </row>
    <row r="168" spans="1:37" x14ac:dyDescent="0.2">
      <c r="A168" s="84">
        <v>161</v>
      </c>
      <c r="B168" s="84" t="str">
        <f ca="1"/>
        <v>Paraguay</v>
      </c>
      <c r="C168" s="84" t="str">
        <f ca="1"/>
        <v>PRY</v>
      </c>
      <c r="D168" s="84" t="str">
        <f ca="1"/>
        <v>LCN           Latin America &amp; Caribbean</v>
      </c>
      <c r="E168" s="84" t="str">
        <f ca="1"/>
        <v>IBRD</v>
      </c>
      <c r="F168" s="190" t="str">
        <f t="shared" ca="1" si="8"/>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4.4256559766763797</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44753</v>
      </c>
      <c r="K168" s="242">
        <v>44852</v>
      </c>
      <c r="L168" s="91" t="s">
        <v>275</v>
      </c>
      <c r="M168" s="192">
        <v>4.4256559766763797</v>
      </c>
      <c r="N168" s="192">
        <v>0</v>
      </c>
      <c r="O168" s="192" t="s">
        <v>409</v>
      </c>
      <c r="P168" s="192">
        <v>40.299999999999997</v>
      </c>
      <c r="Q168" s="192" t="s">
        <v>409</v>
      </c>
      <c r="R168" s="192" t="s">
        <v>409</v>
      </c>
      <c r="S168"/>
      <c r="T168"/>
      <c r="U168"/>
      <c r="V168"/>
      <c r="W168"/>
      <c r="X168"/>
      <c r="Y168" s="192"/>
      <c r="Z168" s="192"/>
      <c r="AA168"/>
      <c r="AB168"/>
      <c r="AC168"/>
      <c r="AD168"/>
      <c r="AE168"/>
      <c r="AF168"/>
      <c r="AG168" s="34"/>
      <c r="AH168" s="34"/>
      <c r="AI168" s="34"/>
      <c r="AJ168" s="34"/>
      <c r="AK168" s="205"/>
    </row>
    <row r="169" spans="1:37" x14ac:dyDescent="0.2">
      <c r="A169" s="84">
        <v>162</v>
      </c>
      <c r="B169" s="84" t="str">
        <f ca="1"/>
        <v>West Bank and Gaza</v>
      </c>
      <c r="C169" s="84" t="str">
        <f ca="1"/>
        <v>PSE</v>
      </c>
      <c r="D169" s="84" t="str">
        <f ca="1"/>
        <v>MEA           Middle East &amp; North Africa</v>
      </c>
      <c r="E169" s="84" t="str">
        <f ca="1"/>
        <v>NA</v>
      </c>
      <c r="F169" s="190" t="str">
        <f t="shared" ca="1" si="8"/>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t="e"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#N/A</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0</v>
      </c>
      <c r="J169" s="242">
        <v>44887</v>
      </c>
      <c r="K169" s="242">
        <v>44887</v>
      </c>
      <c r="L169" s="91" t="s">
        <v>721</v>
      </c>
      <c r="M169" s="192" t="s">
        <v>409</v>
      </c>
      <c r="N169" s="192">
        <v>0</v>
      </c>
      <c r="O169" s="192" t="s">
        <v>409</v>
      </c>
      <c r="P169" s="192" t="s">
        <v>409</v>
      </c>
      <c r="Q169" s="192" t="s">
        <v>409</v>
      </c>
      <c r="R169" s="192" t="s">
        <v>409</v>
      </c>
      <c r="S169"/>
      <c r="T169"/>
      <c r="U169"/>
      <c r="V169"/>
      <c r="W169"/>
      <c r="X169"/>
      <c r="Y169" s="192"/>
      <c r="Z169" s="192"/>
      <c r="AA169"/>
      <c r="AB169"/>
      <c r="AC169"/>
      <c r="AD169"/>
      <c r="AE169"/>
      <c r="AF169"/>
      <c r="AG169" s="34"/>
      <c r="AH169" s="34"/>
      <c r="AI169" s="34"/>
      <c r="AJ169" s="34"/>
      <c r="AK169" s="205"/>
    </row>
    <row r="170" spans="1:37" x14ac:dyDescent="0.2">
      <c r="A170" s="84">
        <v>163</v>
      </c>
      <c r="B170" s="84" t="str">
        <f ca="1"/>
        <v>French Polynesia</v>
      </c>
      <c r="C170" s="84" t="str">
        <f ca="1"/>
        <v>PYF</v>
      </c>
      <c r="D170" s="84" t="str">
        <f ca="1"/>
        <v>EAS           East Asia &amp; Pacific</v>
      </c>
      <c r="E170" s="84" t="str">
        <f ca="1"/>
        <v>NA</v>
      </c>
      <c r="F170" s="190" t="str">
        <f t="shared" ca="1" si="8"/>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0</v>
      </c>
      <c r="J170" s="242" t="s">
        <v>409</v>
      </c>
      <c r="K170" s="242" t="s">
        <v>409</v>
      </c>
      <c r="L170" s="91" t="s">
        <v>722</v>
      </c>
      <c r="M170" s="192" t="s">
        <v>409</v>
      </c>
      <c r="N170" s="192">
        <v>0</v>
      </c>
      <c r="O170" s="192" t="s">
        <v>409</v>
      </c>
      <c r="P170" s="192" t="s">
        <v>409</v>
      </c>
      <c r="Q170" s="192" t="s">
        <v>409</v>
      </c>
      <c r="R170" s="192" t="s">
        <v>409</v>
      </c>
      <c r="S170"/>
      <c r="T170"/>
      <c r="U170"/>
      <c r="V170"/>
      <c r="W170"/>
      <c r="X170"/>
      <c r="Y170" s="192"/>
      <c r="Z170" s="192"/>
      <c r="AA170"/>
      <c r="AB170"/>
      <c r="AC170"/>
      <c r="AD170"/>
      <c r="AE170"/>
      <c r="AF170"/>
      <c r="AG170" s="34"/>
      <c r="AH170" s="34"/>
      <c r="AI170" s="34"/>
      <c r="AJ170" s="34"/>
      <c r="AK170" s="205"/>
    </row>
    <row r="171" spans="1:37" x14ac:dyDescent="0.2">
      <c r="A171" s="84">
        <v>164</v>
      </c>
      <c r="B171" s="84" t="str">
        <f ca="1"/>
        <v>Qatar</v>
      </c>
      <c r="C171" s="84" t="str">
        <f ca="1"/>
        <v>QAT</v>
      </c>
      <c r="D171" s="84" t="str">
        <f ca="1"/>
        <v>MEA           Middle East &amp; North Africa</v>
      </c>
      <c r="E171" s="84" t="str">
        <f ca="1"/>
        <v>NA</v>
      </c>
      <c r="F171" s="190" t="str">
        <f t="shared" ca="1" si="8"/>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1.97667638483965</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0</v>
      </c>
      <c r="J171" s="242">
        <v>44753</v>
      </c>
      <c r="K171" s="242">
        <v>44852</v>
      </c>
      <c r="L171" s="91" t="s">
        <v>277</v>
      </c>
      <c r="M171" s="192">
        <v>1.97667638483965</v>
      </c>
      <c r="N171" s="192">
        <v>0</v>
      </c>
      <c r="O171" s="192" t="s">
        <v>409</v>
      </c>
      <c r="P171" s="192">
        <v>48.7</v>
      </c>
      <c r="Q171" s="192" t="s">
        <v>409</v>
      </c>
      <c r="R171" s="192" t="s">
        <v>409</v>
      </c>
      <c r="S171"/>
      <c r="T171"/>
      <c r="U171"/>
      <c r="V171"/>
      <c r="W171"/>
      <c r="X171"/>
      <c r="Y171" s="192"/>
      <c r="Z171" s="192"/>
      <c r="AA171"/>
      <c r="AB171"/>
      <c r="AC171"/>
      <c r="AD171"/>
      <c r="AE171"/>
      <c r="AF171"/>
      <c r="AG171" s="34"/>
      <c r="AH171" s="34"/>
      <c r="AI171" s="34"/>
      <c r="AJ171" s="34"/>
      <c r="AK171" s="205"/>
    </row>
    <row r="172" spans="1:37" x14ac:dyDescent="0.2">
      <c r="A172" s="84">
        <v>165</v>
      </c>
      <c r="B172" s="84" t="str">
        <f ca="1"/>
        <v>Romania</v>
      </c>
      <c r="C172" s="84" t="str">
        <f ca="1"/>
        <v>ROU</v>
      </c>
      <c r="D172" s="84" t="str">
        <f ca="1"/>
        <v>ECS           Europe &amp; Central Asia</v>
      </c>
      <c r="E172" s="84" t="str">
        <f ca="1"/>
        <v>IBRD</v>
      </c>
      <c r="F172" s="190" t="str">
        <f t="shared" ca="1" si="8"/>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2.85131195335277</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0</v>
      </c>
      <c r="J172" s="242">
        <v>44753</v>
      </c>
      <c r="K172" s="242">
        <v>44846</v>
      </c>
      <c r="L172" s="91" t="s">
        <v>279</v>
      </c>
      <c r="M172" s="192">
        <v>2.85131195335277</v>
      </c>
      <c r="N172" s="192">
        <v>0</v>
      </c>
      <c r="O172" s="192" t="s">
        <v>409</v>
      </c>
      <c r="P172" s="192">
        <v>45.7</v>
      </c>
      <c r="Q172" s="192" t="s">
        <v>409</v>
      </c>
      <c r="R172" s="192" t="s">
        <v>409</v>
      </c>
      <c r="S172"/>
      <c r="T172"/>
      <c r="U172"/>
      <c r="V172"/>
      <c r="W172"/>
      <c r="X172"/>
      <c r="Y172" s="192"/>
      <c r="Z172" s="192"/>
      <c r="AA172"/>
      <c r="AB172"/>
      <c r="AC172"/>
      <c r="AD172"/>
      <c r="AE172"/>
      <c r="AF172"/>
      <c r="AG172" s="34"/>
      <c r="AH172" s="34"/>
      <c r="AI172" s="34"/>
      <c r="AJ172" s="34"/>
      <c r="AK172" s="205"/>
    </row>
    <row r="173" spans="1:37" x14ac:dyDescent="0.2">
      <c r="A173" s="84">
        <v>166</v>
      </c>
      <c r="B173" s="84" t="str">
        <f ca="1"/>
        <v>Russian Federation</v>
      </c>
      <c r="C173" s="84" t="str">
        <f ca="1"/>
        <v>RUS</v>
      </c>
      <c r="D173" s="84" t="str">
        <f ca="1"/>
        <v>ECS           Europe &amp; Central Asia</v>
      </c>
      <c r="E173" s="84" t="str">
        <f ca="1"/>
        <v>IBRD</v>
      </c>
      <c r="F173" s="190" t="str">
        <f t="shared" ca="1" si="8"/>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1.8600583090378999</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0</v>
      </c>
      <c r="J173" s="242">
        <v>44753</v>
      </c>
      <c r="K173" s="242">
        <v>44855</v>
      </c>
      <c r="L173" s="91" t="s">
        <v>281</v>
      </c>
      <c r="M173" s="192">
        <v>1.8600583090378999</v>
      </c>
      <c r="N173" s="192">
        <v>0</v>
      </c>
      <c r="O173" s="192" t="s">
        <v>409</v>
      </c>
      <c r="P173" s="192">
        <v>49.1</v>
      </c>
      <c r="Q173" s="192" t="s">
        <v>409</v>
      </c>
      <c r="R173" s="192" t="s">
        <v>409</v>
      </c>
      <c r="S173"/>
      <c r="T173"/>
      <c r="U173"/>
      <c r="V173"/>
      <c r="W173"/>
      <c r="X173"/>
      <c r="Y173" s="192"/>
      <c r="Z173" s="192"/>
      <c r="AA173"/>
      <c r="AB173"/>
      <c r="AC173"/>
      <c r="AD173"/>
      <c r="AE173"/>
      <c r="AF173"/>
      <c r="AG173" s="34"/>
      <c r="AH173" s="34"/>
      <c r="AI173" s="34"/>
      <c r="AJ173" s="34"/>
      <c r="AK173" s="205"/>
    </row>
    <row r="174" spans="1:37" x14ac:dyDescent="0.2">
      <c r="A174" s="84">
        <v>167</v>
      </c>
      <c r="B174" s="84" t="str">
        <f ca="1"/>
        <v>Rwanda</v>
      </c>
      <c r="C174" s="84" t="str">
        <f ca="1"/>
        <v>RWA</v>
      </c>
      <c r="D174" s="84" t="str">
        <f ca="1"/>
        <v>SSF           Sub-Saharan Africa</v>
      </c>
      <c r="E174" s="84" t="str">
        <f ca="1"/>
        <v>IDA</v>
      </c>
      <c r="F174" s="190" t="str">
        <f t="shared" ca="1" si="8"/>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6.5247813411078699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0</v>
      </c>
      <c r="J174" s="242">
        <v>44753</v>
      </c>
      <c r="K174" s="242">
        <v>44852</v>
      </c>
      <c r="L174" s="91" t="s">
        <v>283</v>
      </c>
      <c r="M174" s="192">
        <v>6.5247813411078699</v>
      </c>
      <c r="N174" s="192">
        <v>0</v>
      </c>
      <c r="O174" s="192" t="s">
        <v>409</v>
      </c>
      <c r="P174" s="192">
        <v>33.1</v>
      </c>
      <c r="Q174" s="192" t="s">
        <v>409</v>
      </c>
      <c r="R174" s="192" t="s">
        <v>409</v>
      </c>
      <c r="S174"/>
      <c r="T174"/>
      <c r="U174"/>
      <c r="V174"/>
      <c r="W174"/>
      <c r="X174"/>
      <c r="Y174" s="192"/>
      <c r="Z174" s="192"/>
      <c r="AA174"/>
      <c r="AB174"/>
      <c r="AC174"/>
      <c r="AD174"/>
      <c r="AE174"/>
      <c r="AF174"/>
      <c r="AG174" s="34"/>
      <c r="AH174" s="34"/>
      <c r="AI174" s="34"/>
      <c r="AJ174" s="34"/>
      <c r="AK174" s="205"/>
    </row>
    <row r="175" spans="1:37" x14ac:dyDescent="0.2">
      <c r="A175" s="84">
        <v>168</v>
      </c>
      <c r="B175" s="84" t="str">
        <f ca="1"/>
        <v>Saudi Arabia</v>
      </c>
      <c r="C175" s="84" t="str">
        <f ca="1"/>
        <v>SAU</v>
      </c>
      <c r="D175" s="84" t="str">
        <f ca="1"/>
        <v>MEA           Middle East &amp; North Africa</v>
      </c>
      <c r="E175" s="84" t="str">
        <f ca="1"/>
        <v>NA</v>
      </c>
      <c r="F175" s="190" t="str">
        <f t="shared" ca="1" si="8"/>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3.08454810495626</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0</v>
      </c>
      <c r="J175" s="242">
        <v>44753</v>
      </c>
      <c r="K175" s="242">
        <v>44855</v>
      </c>
      <c r="L175" s="91" t="s">
        <v>285</v>
      </c>
      <c r="M175" s="192">
        <v>3.08454810495626</v>
      </c>
      <c r="N175" s="192">
        <v>0</v>
      </c>
      <c r="O175" s="192" t="s">
        <v>409</v>
      </c>
      <c r="P175" s="192">
        <v>44.9</v>
      </c>
      <c r="Q175" s="192" t="s">
        <v>409</v>
      </c>
      <c r="R175" s="192" t="s">
        <v>409</v>
      </c>
      <c r="S175"/>
      <c r="T175"/>
      <c r="U175"/>
      <c r="V175"/>
      <c r="W175"/>
      <c r="X175"/>
      <c r="Y175" s="192"/>
      <c r="Z175" s="192"/>
      <c r="AA175"/>
      <c r="AB175"/>
      <c r="AC175"/>
      <c r="AD175"/>
      <c r="AE175"/>
      <c r="AF175"/>
      <c r="AG175" s="34"/>
      <c r="AH175" s="34"/>
      <c r="AI175" s="34"/>
      <c r="AJ175" s="34"/>
      <c r="AK175" s="205"/>
    </row>
    <row r="176" spans="1:37" x14ac:dyDescent="0.2">
      <c r="A176" s="84">
        <v>169</v>
      </c>
      <c r="B176" s="84" t="str">
        <f ca="1"/>
        <v>Sudan</v>
      </c>
      <c r="C176" s="84" t="str">
        <f ca="1"/>
        <v>SDN</v>
      </c>
      <c r="D176" s="84" t="str">
        <f ca="1"/>
        <v>SSF           Sub-Saharan Africa</v>
      </c>
      <c r="E176" s="84" t="str">
        <f ca="1"/>
        <v>IDA</v>
      </c>
      <c r="F176" s="190" t="str">
        <f t="shared" ca="1" si="8"/>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8.9017965887391863</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7.9241982507288604</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44753</v>
      </c>
      <c r="K176" s="242">
        <v>45091</v>
      </c>
      <c r="L176" s="91" t="s">
        <v>287</v>
      </c>
      <c r="M176" s="192">
        <v>7.9241982507288604</v>
      </c>
      <c r="N176" s="192">
        <v>0</v>
      </c>
      <c r="O176" s="192">
        <v>10</v>
      </c>
      <c r="P176" s="192">
        <v>28.3</v>
      </c>
      <c r="Q176" s="192" t="s">
        <v>409</v>
      </c>
      <c r="R176" s="192" t="s">
        <v>843</v>
      </c>
      <c r="S176"/>
      <c r="T176"/>
      <c r="U176"/>
      <c r="V176"/>
      <c r="W176"/>
      <c r="X176"/>
      <c r="Y176" s="192"/>
      <c r="Z176" s="192"/>
      <c r="AA176"/>
      <c r="AB176"/>
      <c r="AC176"/>
      <c r="AD176"/>
      <c r="AE176"/>
      <c r="AF176"/>
      <c r="AG176" s="34"/>
      <c r="AH176" s="34"/>
      <c r="AI176" s="34"/>
      <c r="AJ176" s="34"/>
      <c r="AK176" s="205"/>
    </row>
    <row r="177" spans="1:37" x14ac:dyDescent="0.2">
      <c r="A177" s="84">
        <v>170</v>
      </c>
      <c r="B177" s="84" t="str">
        <f ca="1"/>
        <v>Senegal</v>
      </c>
      <c r="C177" s="84" t="str">
        <f ca="1"/>
        <v>SEN</v>
      </c>
      <c r="D177" s="84" t="str">
        <f ca="1"/>
        <v>SSF           Sub-Saharan Africa</v>
      </c>
      <c r="E177" s="84" t="str">
        <f ca="1"/>
        <v>IDA</v>
      </c>
      <c r="F177" s="190" t="str">
        <f t="shared" ca="1" si="8"/>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6.6122448979591804</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0</v>
      </c>
      <c r="J177" s="242">
        <v>44753</v>
      </c>
      <c r="K177" s="242">
        <v>44762</v>
      </c>
      <c r="L177" s="91" t="s">
        <v>289</v>
      </c>
      <c r="M177" s="192">
        <v>6.6122448979591804</v>
      </c>
      <c r="N177" s="192">
        <v>0</v>
      </c>
      <c r="O177" s="192" t="s">
        <v>409</v>
      </c>
      <c r="P177" s="192">
        <v>32.799999999999997</v>
      </c>
      <c r="Q177" s="192" t="s">
        <v>409</v>
      </c>
      <c r="R177" s="192" t="s">
        <v>409</v>
      </c>
      <c r="S177"/>
      <c r="T177"/>
      <c r="U177"/>
      <c r="V177"/>
      <c r="W177"/>
      <c r="X177"/>
      <c r="Y177" s="192"/>
      <c r="Z177" s="192"/>
      <c r="AA177"/>
      <c r="AB177"/>
      <c r="AC177"/>
      <c r="AD177"/>
      <c r="AE177"/>
      <c r="AF177"/>
      <c r="AG177" s="34"/>
      <c r="AH177" s="34"/>
      <c r="AI177" s="34"/>
      <c r="AJ177" s="34"/>
      <c r="AK177" s="205"/>
    </row>
    <row r="178" spans="1:37" x14ac:dyDescent="0.2">
      <c r="A178" s="84">
        <v>171</v>
      </c>
      <c r="B178" s="84" t="str">
        <f ca="1"/>
        <v>Singapore</v>
      </c>
      <c r="C178" s="84" t="str">
        <f ca="1"/>
        <v>SGP</v>
      </c>
      <c r="D178" s="84" t="str">
        <f ca="1"/>
        <v>EAS           East Asia &amp; Pacific</v>
      </c>
      <c r="E178" s="84" t="str">
        <f ca="1"/>
        <v>NA</v>
      </c>
      <c r="F178" s="190" t="str">
        <f t="shared" ca="1" si="8"/>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0</v>
      </c>
      <c r="J178" s="242">
        <v>44753</v>
      </c>
      <c r="K178" s="242">
        <v>44855</v>
      </c>
      <c r="L178" s="91" t="s">
        <v>291</v>
      </c>
      <c r="M178" s="192">
        <v>0</v>
      </c>
      <c r="N178" s="192">
        <v>0</v>
      </c>
      <c r="O178" s="192" t="s">
        <v>409</v>
      </c>
      <c r="P178" s="192">
        <v>57.4</v>
      </c>
      <c r="Q178" s="192" t="s">
        <v>409</v>
      </c>
      <c r="R178" s="192" t="s">
        <v>409</v>
      </c>
      <c r="S178"/>
      <c r="T178"/>
      <c r="U178"/>
      <c r="V178"/>
      <c r="W178"/>
      <c r="X178"/>
      <c r="Y178" s="192"/>
      <c r="Z178" s="192"/>
      <c r="AA178"/>
      <c r="AB178"/>
      <c r="AC178"/>
      <c r="AD178"/>
      <c r="AE178"/>
      <c r="AF178"/>
      <c r="AG178" s="34"/>
      <c r="AH178" s="34"/>
      <c r="AI178" s="34"/>
      <c r="AJ178" s="34"/>
      <c r="AK178" s="205"/>
    </row>
    <row r="179" spans="1:37" x14ac:dyDescent="0.2">
      <c r="A179" s="84">
        <v>172</v>
      </c>
      <c r="B179" s="84" t="str">
        <f ca="1"/>
        <v>Solomon Islands</v>
      </c>
      <c r="C179" s="84" t="str">
        <f ca="1"/>
        <v>SLB</v>
      </c>
      <c r="D179" s="84" t="str">
        <f ca="1"/>
        <v>EAS           East Asia &amp; Pacific</v>
      </c>
      <c r="E179" s="84" t="str">
        <f ca="1"/>
        <v>IDA</v>
      </c>
      <c r="F179" s="190" t="str">
        <f t="shared" ca="1" si="8"/>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9.3819241982507293</v>
      </c>
      <c r="I179" s="191"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0</v>
      </c>
      <c r="J179" s="242">
        <v>44753</v>
      </c>
      <c r="K179" s="242">
        <v>44762</v>
      </c>
      <c r="L179" s="91" t="s">
        <v>293</v>
      </c>
      <c r="M179" s="192">
        <v>9.3819241982507293</v>
      </c>
      <c r="N179" s="192">
        <v>0</v>
      </c>
      <c r="O179" s="192" t="s">
        <v>409</v>
      </c>
      <c r="P179" s="192">
        <v>23.3</v>
      </c>
      <c r="Q179" s="192" t="s">
        <v>409</v>
      </c>
      <c r="R179" s="192" t="s">
        <v>409</v>
      </c>
      <c r="S179"/>
      <c r="T179"/>
      <c r="U179"/>
      <c r="V179"/>
      <c r="W179"/>
      <c r="X179"/>
      <c r="Y179" s="192"/>
      <c r="Z179" s="192"/>
      <c r="AA179"/>
      <c r="AB179"/>
      <c r="AC179"/>
      <c r="AD179"/>
      <c r="AE179"/>
      <c r="AF179"/>
      <c r="AG179" s="34"/>
      <c r="AH179" s="34"/>
      <c r="AI179" s="34"/>
      <c r="AJ179" s="34"/>
      <c r="AK179" s="205"/>
    </row>
    <row r="180" spans="1:37" x14ac:dyDescent="0.2">
      <c r="A180" s="84">
        <v>173</v>
      </c>
      <c r="B180" s="84" t="str">
        <f ca="1"/>
        <v>Sierra Leone</v>
      </c>
      <c r="C180" s="84" t="str">
        <f ca="1"/>
        <v>SLE</v>
      </c>
      <c r="D180" s="84" t="str">
        <f ca="1"/>
        <v>SSF           Sub-Saharan Africa</v>
      </c>
      <c r="E180" s="84" t="str">
        <f ca="1"/>
        <v>IDA</v>
      </c>
      <c r="F180" s="190" t="str">
        <f t="shared" ca="1" si="8"/>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6.6413994169096204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0</v>
      </c>
      <c r="J180" s="242">
        <v>44753</v>
      </c>
      <c r="K180" s="242">
        <v>44830</v>
      </c>
      <c r="L180" s="91" t="s">
        <v>295</v>
      </c>
      <c r="M180" s="192">
        <v>6.6413994169096204</v>
      </c>
      <c r="N180" s="192">
        <v>0</v>
      </c>
      <c r="O180" s="192" t="s">
        <v>409</v>
      </c>
      <c r="P180" s="192">
        <v>32.700000000000003</v>
      </c>
      <c r="Q180" s="192" t="s">
        <v>409</v>
      </c>
      <c r="R180" s="192" t="s">
        <v>409</v>
      </c>
      <c r="S180"/>
      <c r="T180"/>
      <c r="U180"/>
      <c r="V180"/>
      <c r="W180"/>
      <c r="X180"/>
      <c r="Y180" s="192"/>
      <c r="Z180" s="192"/>
      <c r="AA180"/>
      <c r="AB180"/>
      <c r="AC180"/>
      <c r="AD180"/>
      <c r="AE180"/>
      <c r="AF180"/>
      <c r="AG180" s="34"/>
      <c r="AH180" s="34"/>
      <c r="AI180" s="34"/>
      <c r="AJ180" s="34"/>
      <c r="AK180" s="205"/>
    </row>
    <row r="181" spans="1:37" x14ac:dyDescent="0.2">
      <c r="A181" s="84">
        <v>174</v>
      </c>
      <c r="B181" s="84" t="str">
        <f ca="1"/>
        <v>El Salvador</v>
      </c>
      <c r="C181" s="84" t="str">
        <f ca="1"/>
        <v>SLV</v>
      </c>
      <c r="D181" s="84" t="str">
        <f ca="1"/>
        <v>LCN           Latin America &amp; Caribbean</v>
      </c>
      <c r="E181" s="84" t="str">
        <f ca="1"/>
        <v>IBRD</v>
      </c>
      <c r="F181" s="190" t="str">
        <f t="shared" ca="1" si="8"/>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4.2798833819241997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v>
      </c>
      <c r="J181" s="242">
        <v>44753</v>
      </c>
      <c r="K181" s="242">
        <v>44855</v>
      </c>
      <c r="L181" s="91" t="s">
        <v>297</v>
      </c>
      <c r="M181" s="192">
        <v>4.2798833819241997</v>
      </c>
      <c r="N181" s="192">
        <v>0</v>
      </c>
      <c r="O181" s="192" t="s">
        <v>409</v>
      </c>
      <c r="P181" s="192">
        <v>40.799999999999997</v>
      </c>
      <c r="Q181" s="192" t="s">
        <v>409</v>
      </c>
      <c r="R181" s="192" t="s">
        <v>409</v>
      </c>
      <c r="S181"/>
      <c r="T181"/>
      <c r="U181"/>
      <c r="V181"/>
      <c r="W181"/>
      <c r="X181"/>
      <c r="Y181" s="192"/>
      <c r="Z181" s="192"/>
      <c r="AA181"/>
      <c r="AB181"/>
      <c r="AC181"/>
      <c r="AD181"/>
      <c r="AE181"/>
      <c r="AF181"/>
      <c r="AG181" s="34"/>
      <c r="AH181" s="34"/>
      <c r="AI181" s="34"/>
      <c r="AJ181" s="34"/>
      <c r="AK181" s="205"/>
    </row>
    <row r="182" spans="1:37" x14ac:dyDescent="0.2">
      <c r="A182" s="84">
        <v>175</v>
      </c>
      <c r="B182" s="84" t="str">
        <f ca="1"/>
        <v>San Marino</v>
      </c>
      <c r="C182" s="84" t="str">
        <f ca="1"/>
        <v>SMR</v>
      </c>
      <c r="D182" s="84" t="str">
        <f ca="1"/>
        <v>ECS           Europe &amp; Central Asia</v>
      </c>
      <c r="E182" s="84" t="str">
        <f ca="1"/>
        <v>NA</v>
      </c>
      <c r="F182" s="190" t="str">
        <f t="shared" ca="1" si="8"/>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6.5830903790087403</v>
      </c>
      <c r="I182" s="191"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0</v>
      </c>
      <c r="J182" s="242">
        <v>44887</v>
      </c>
      <c r="K182" s="242" t="s">
        <v>409</v>
      </c>
      <c r="L182" s="91" t="s">
        <v>723</v>
      </c>
      <c r="M182" s="192">
        <v>6.5830903790087403</v>
      </c>
      <c r="N182" s="192">
        <v>0</v>
      </c>
      <c r="O182" s="192" t="s">
        <v>409</v>
      </c>
      <c r="P182" s="192">
        <v>32.9</v>
      </c>
      <c r="Q182" s="192" t="s">
        <v>409</v>
      </c>
      <c r="R182" s="192" t="s">
        <v>409</v>
      </c>
      <c r="S182"/>
      <c r="T182"/>
      <c r="U182"/>
      <c r="V182"/>
      <c r="W182"/>
      <c r="X182"/>
      <c r="Y182" s="192"/>
      <c r="Z182" s="192"/>
      <c r="AA182"/>
      <c r="AB182"/>
      <c r="AC182"/>
      <c r="AD182"/>
      <c r="AE182"/>
      <c r="AF182"/>
      <c r="AG182" s="34"/>
      <c r="AH182" s="34"/>
      <c r="AI182" s="34"/>
      <c r="AJ182" s="34"/>
      <c r="AK182" s="205"/>
    </row>
    <row r="183" spans="1:37" x14ac:dyDescent="0.2">
      <c r="A183" s="84">
        <v>176</v>
      </c>
      <c r="B183" s="84" t="str">
        <f ca="1"/>
        <v>Somalia</v>
      </c>
      <c r="C183" s="84" t="str">
        <f ca="1"/>
        <v>SOM</v>
      </c>
      <c r="D183" s="84" t="str">
        <f ca="1"/>
        <v>SSF           Sub-Saharan Africa</v>
      </c>
      <c r="E183" s="84" t="str">
        <f ca="1"/>
        <v>IDA</v>
      </c>
      <c r="F183" s="190" t="str">
        <f t="shared" ca="1" si="8"/>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0</v>
      </c>
      <c r="J183" s="242">
        <v>44753</v>
      </c>
      <c r="K183" s="242">
        <v>44753</v>
      </c>
      <c r="L183" s="91" t="s">
        <v>299</v>
      </c>
      <c r="M183" s="192">
        <v>10</v>
      </c>
      <c r="N183" s="192">
        <v>0</v>
      </c>
      <c r="O183" s="192" t="s">
        <v>409</v>
      </c>
      <c r="P183" s="192">
        <v>16</v>
      </c>
      <c r="Q183" s="192" t="s">
        <v>409</v>
      </c>
      <c r="R183" s="192" t="s">
        <v>409</v>
      </c>
      <c r="S183"/>
      <c r="T183"/>
      <c r="U183"/>
      <c r="V183"/>
      <c r="W183"/>
      <c r="X183"/>
      <c r="Y183" s="192"/>
      <c r="Z183" s="192"/>
      <c r="AA183"/>
      <c r="AB183"/>
      <c r="AC183"/>
      <c r="AD183"/>
      <c r="AE183"/>
      <c r="AF183"/>
      <c r="AG183" s="34"/>
      <c r="AH183" s="34"/>
      <c r="AI183" s="34"/>
      <c r="AJ183" s="34"/>
      <c r="AK183" s="205"/>
    </row>
    <row r="184" spans="1:37" x14ac:dyDescent="0.2">
      <c r="A184" s="84">
        <v>177</v>
      </c>
      <c r="B184" s="84" t="str">
        <f ca="1"/>
        <v>Serbia</v>
      </c>
      <c r="C184" s="84" t="str">
        <f ca="1"/>
        <v>SRB</v>
      </c>
      <c r="D184" s="84" t="str">
        <f ca="1"/>
        <v>ECS           Europe &amp; Central Asia</v>
      </c>
      <c r="E184" s="84" t="str">
        <f ca="1"/>
        <v>IBRD</v>
      </c>
      <c r="F184" s="190" t="str">
        <f t="shared" ca="1" si="8"/>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3.0553935860058301</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44753</v>
      </c>
      <c r="K184" s="242">
        <v>44852</v>
      </c>
      <c r="L184" s="91" t="s">
        <v>301</v>
      </c>
      <c r="M184" s="192">
        <v>3.0553935860058301</v>
      </c>
      <c r="N184" s="192">
        <v>0</v>
      </c>
      <c r="O184" s="192" t="s">
        <v>409</v>
      </c>
      <c r="P184" s="192">
        <v>45</v>
      </c>
      <c r="Q184" s="192" t="s">
        <v>409</v>
      </c>
      <c r="R184" s="192" t="s">
        <v>409</v>
      </c>
      <c r="S184"/>
      <c r="T184"/>
      <c r="U184"/>
      <c r="V184"/>
      <c r="W184"/>
      <c r="X184"/>
      <c r="Y184" s="192"/>
      <c r="Z184" s="192"/>
      <c r="AA184"/>
      <c r="AB184"/>
      <c r="AC184"/>
      <c r="AD184"/>
      <c r="AE184"/>
      <c r="AF184"/>
      <c r="AG184" s="34"/>
      <c r="AH184" s="34"/>
      <c r="AI184" s="34"/>
      <c r="AJ184" s="34"/>
      <c r="AK184" s="205"/>
    </row>
    <row r="185" spans="1:37" x14ac:dyDescent="0.2">
      <c r="A185" s="84">
        <v>178</v>
      </c>
      <c r="B185" s="84" t="str">
        <f ca="1"/>
        <v>South Sudan</v>
      </c>
      <c r="C185" s="84" t="str">
        <f ca="1"/>
        <v>SSD</v>
      </c>
      <c r="D185" s="84" t="str">
        <f ca="1"/>
        <v>SSF           Sub-Saharan Africa</v>
      </c>
      <c r="E185" s="84" t="str">
        <f ca="1"/>
        <v>IDA</v>
      </c>
      <c r="F185" s="190" t="str">
        <f t="shared" ca="1" si="8"/>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9.9824919620601094</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9.9650145772594705</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44873</v>
      </c>
      <c r="L185" s="91" t="s">
        <v>303</v>
      </c>
      <c r="M185" s="192">
        <v>9.9650145772594705</v>
      </c>
      <c r="N185" s="192">
        <v>7</v>
      </c>
      <c r="O185" s="192">
        <v>10</v>
      </c>
      <c r="P185" s="192">
        <v>21.3</v>
      </c>
      <c r="Q185" s="192" t="s">
        <v>840</v>
      </c>
      <c r="R185" s="192" t="s">
        <v>701</v>
      </c>
      <c r="S185"/>
      <c r="T185"/>
      <c r="U185"/>
      <c r="V185"/>
      <c r="W185"/>
      <c r="X185"/>
      <c r="Y185" s="192"/>
      <c r="Z185" s="192"/>
      <c r="AA185"/>
      <c r="AB185"/>
      <c r="AC185"/>
      <c r="AD185"/>
      <c r="AE185"/>
      <c r="AF185"/>
      <c r="AG185" s="34"/>
      <c r="AH185" s="34"/>
      <c r="AI185" s="34"/>
      <c r="AJ185" s="34"/>
      <c r="AK185" s="205"/>
    </row>
    <row r="186" spans="1:37" x14ac:dyDescent="0.2">
      <c r="A186" s="84">
        <v>179</v>
      </c>
      <c r="B186" s="84" t="str">
        <f ca="1"/>
        <v>São Tomé and Príncipe</v>
      </c>
      <c r="C186" s="84" t="str">
        <f ca="1"/>
        <v>STP</v>
      </c>
      <c r="D186" s="84" t="str">
        <f ca="1"/>
        <v>SSF           Sub-Saharan Africa</v>
      </c>
      <c r="E186" s="84" t="str">
        <f ca="1"/>
        <v>IDA</v>
      </c>
      <c r="F186" s="190" t="str">
        <f t="shared" ca="1" si="8"/>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8.4198250728862902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44753</v>
      </c>
      <c r="K186" s="242">
        <v>44852</v>
      </c>
      <c r="L186" s="91" t="s">
        <v>304</v>
      </c>
      <c r="M186" s="192">
        <v>8.4198250728862902</v>
      </c>
      <c r="N186" s="192">
        <v>0</v>
      </c>
      <c r="O186" s="192" t="s">
        <v>409</v>
      </c>
      <c r="P186" s="192">
        <v>26.6</v>
      </c>
      <c r="Q186" s="192" t="s">
        <v>409</v>
      </c>
      <c r="R186" s="192" t="s">
        <v>409</v>
      </c>
      <c r="S186"/>
      <c r="T186"/>
      <c r="U186"/>
      <c r="V186"/>
      <c r="W186"/>
      <c r="X186"/>
      <c r="Y186" s="192"/>
      <c r="Z186" s="192"/>
      <c r="AA186"/>
      <c r="AB186"/>
      <c r="AC186"/>
      <c r="AD186"/>
      <c r="AE186"/>
      <c r="AF186"/>
      <c r="AG186" s="34"/>
      <c r="AH186" s="34"/>
      <c r="AI186" s="34"/>
      <c r="AJ186" s="34"/>
      <c r="AK186" s="205"/>
    </row>
    <row r="187" spans="1:37" x14ac:dyDescent="0.2">
      <c r="A187" s="84">
        <v>180</v>
      </c>
      <c r="B187" s="84" t="str">
        <f ca="1"/>
        <v>Suriname</v>
      </c>
      <c r="C187" s="84" t="str">
        <f ca="1"/>
        <v>SUR</v>
      </c>
      <c r="D187" s="84" t="str">
        <f ca="1"/>
        <v>LCN           Latin America &amp; Caribbean</v>
      </c>
      <c r="E187" s="84" t="str">
        <f ca="1"/>
        <v>IBRD</v>
      </c>
      <c r="F187" s="190" t="str">
        <f t="shared" ca="1" si="8"/>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5.9708454810495599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0</v>
      </c>
      <c r="J187" s="242">
        <v>44753</v>
      </c>
      <c r="K187" s="242">
        <v>44855</v>
      </c>
      <c r="L187" s="91" t="s">
        <v>306</v>
      </c>
      <c r="M187" s="192">
        <v>5.9708454810495599</v>
      </c>
      <c r="N187" s="192">
        <v>0</v>
      </c>
      <c r="O187" s="192" t="s">
        <v>409</v>
      </c>
      <c r="P187" s="192">
        <v>35</v>
      </c>
      <c r="Q187" s="192" t="s">
        <v>409</v>
      </c>
      <c r="R187" s="192" t="s">
        <v>409</v>
      </c>
      <c r="S187"/>
      <c r="T187"/>
      <c r="U187"/>
      <c r="V187"/>
      <c r="W187"/>
      <c r="X187"/>
      <c r="Y187" s="192"/>
      <c r="Z187" s="192"/>
      <c r="AA187"/>
      <c r="AB187"/>
      <c r="AC187"/>
      <c r="AD187"/>
      <c r="AE187"/>
      <c r="AF187"/>
      <c r="AG187" s="34"/>
      <c r="AH187" s="34"/>
      <c r="AI187" s="34"/>
      <c r="AJ187" s="34"/>
      <c r="AK187" s="205"/>
    </row>
    <row r="188" spans="1:37" x14ac:dyDescent="0.2">
      <c r="A188" s="84">
        <v>181</v>
      </c>
      <c r="B188" s="84" t="str">
        <f ca="1"/>
        <v>Slovak Republic</v>
      </c>
      <c r="C188" s="84" t="str">
        <f ca="1"/>
        <v>SVK</v>
      </c>
      <c r="D188" s="84" t="str">
        <f ca="1"/>
        <v>ECS           Europe &amp; Central Asia</v>
      </c>
      <c r="E188" s="84" t="str">
        <f ca="1"/>
        <v>NA</v>
      </c>
      <c r="F188" s="190" t="str">
        <f t="shared" ca="1" si="8"/>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0.314868804664724</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44753</v>
      </c>
      <c r="K188" s="242">
        <v>44855</v>
      </c>
      <c r="L188" s="91" t="s">
        <v>307</v>
      </c>
      <c r="M188" s="192">
        <v>0.314868804664724</v>
      </c>
      <c r="N188" s="192">
        <v>0</v>
      </c>
      <c r="O188" s="192" t="s">
        <v>409</v>
      </c>
      <c r="P188" s="192">
        <v>54.4</v>
      </c>
      <c r="Q188" s="192" t="s">
        <v>409</v>
      </c>
      <c r="R188" s="192" t="s">
        <v>409</v>
      </c>
      <c r="S188"/>
      <c r="T188"/>
      <c r="U188"/>
      <c r="V188"/>
      <c r="W188"/>
      <c r="X188"/>
      <c r="Y188" s="192"/>
      <c r="Z188" s="192"/>
      <c r="AA188"/>
      <c r="AB188"/>
      <c r="AC188"/>
      <c r="AD188"/>
      <c r="AE188"/>
      <c r="AF188"/>
      <c r="AG188" s="34"/>
      <c r="AH188" s="34"/>
      <c r="AI188" s="34"/>
      <c r="AJ188" s="34"/>
      <c r="AK188" s="205"/>
    </row>
    <row r="189" spans="1:37" x14ac:dyDescent="0.2">
      <c r="A189" s="84">
        <v>182</v>
      </c>
      <c r="B189" s="84" t="str">
        <f ca="1"/>
        <v>Slovenia</v>
      </c>
      <c r="C189" s="84" t="str">
        <f ca="1"/>
        <v>SVN</v>
      </c>
      <c r="D189" s="84" t="str">
        <f ca="1"/>
        <v>ECS           Europe &amp; Central Asia</v>
      </c>
      <c r="E189" s="84" t="str">
        <f ca="1"/>
        <v>NA</v>
      </c>
      <c r="F189" s="190" t="str">
        <f t="shared" ca="1" si="8"/>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0</v>
      </c>
      <c r="J189" s="242">
        <v>44753</v>
      </c>
      <c r="K189" s="242">
        <v>44855</v>
      </c>
      <c r="L189" s="91" t="s">
        <v>309</v>
      </c>
      <c r="M189" s="192">
        <v>0</v>
      </c>
      <c r="N189" s="192">
        <v>0</v>
      </c>
      <c r="O189" s="192" t="s">
        <v>409</v>
      </c>
      <c r="P189" s="192">
        <v>67.8</v>
      </c>
      <c r="Q189" s="192" t="s">
        <v>409</v>
      </c>
      <c r="R189" s="192" t="s">
        <v>409</v>
      </c>
      <c r="S189"/>
      <c r="T189"/>
      <c r="U189"/>
      <c r="V189"/>
      <c r="W189"/>
      <c r="X189"/>
      <c r="Y189" s="192"/>
      <c r="Z189" s="192"/>
      <c r="AA189"/>
      <c r="AB189"/>
      <c r="AC189"/>
      <c r="AD189"/>
      <c r="AE189"/>
      <c r="AF189"/>
      <c r="AG189" s="34"/>
      <c r="AH189" s="34"/>
      <c r="AI189" s="34"/>
      <c r="AJ189" s="34"/>
      <c r="AK189" s="205"/>
    </row>
    <row r="190" spans="1:37" x14ac:dyDescent="0.2">
      <c r="A190" s="84">
        <v>183</v>
      </c>
      <c r="B190" s="84" t="str">
        <f ca="1"/>
        <v>Sweden</v>
      </c>
      <c r="C190" s="84" t="str">
        <f ca="1"/>
        <v>SWE</v>
      </c>
      <c r="D190" s="84" t="str">
        <f ca="1"/>
        <v>ECS           Europe &amp; Central Asia</v>
      </c>
      <c r="E190" s="84" t="str">
        <f ca="1"/>
        <v>NA</v>
      </c>
      <c r="F190" s="190" t="str">
        <f t="shared" ref="F190:F225" ca="1" si="9">IF(L190 &lt;&gt; C190, "Countries don't match", "")</f>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0</v>
      </c>
      <c r="J190" s="242">
        <v>44753</v>
      </c>
      <c r="K190" s="242">
        <v>44855</v>
      </c>
      <c r="L190" s="91" t="s">
        <v>311</v>
      </c>
      <c r="M190" s="192">
        <v>0</v>
      </c>
      <c r="N190" s="192">
        <v>0</v>
      </c>
      <c r="O190" s="192" t="s">
        <v>409</v>
      </c>
      <c r="P190" s="192">
        <v>64.900000000000006</v>
      </c>
      <c r="Q190" s="192" t="s">
        <v>409</v>
      </c>
      <c r="R190" s="192" t="s">
        <v>409</v>
      </c>
      <c r="S190"/>
      <c r="T190"/>
      <c r="U190"/>
      <c r="V190"/>
      <c r="W190"/>
      <c r="X190"/>
      <c r="Y190" s="192"/>
      <c r="Z190" s="192"/>
      <c r="AA190"/>
      <c r="AB190"/>
      <c r="AC190"/>
      <c r="AD190"/>
      <c r="AE190"/>
      <c r="AF190"/>
      <c r="AG190" s="34"/>
      <c r="AH190" s="34"/>
      <c r="AI190" s="34"/>
      <c r="AJ190" s="34"/>
      <c r="AK190" s="205"/>
    </row>
    <row r="191" spans="1:37" x14ac:dyDescent="0.2">
      <c r="A191" s="84">
        <v>184</v>
      </c>
      <c r="B191" s="84" t="str">
        <f ca="1"/>
        <v>Eswatini</v>
      </c>
      <c r="C191" s="84" t="str">
        <f ca="1"/>
        <v>SWZ</v>
      </c>
      <c r="D191" s="84" t="str">
        <f ca="1"/>
        <v>SSF           Sub-Saharan Africa</v>
      </c>
      <c r="E191" s="84" t="str">
        <f ca="1"/>
        <v>IBRD</v>
      </c>
      <c r="F191" s="190" t="str">
        <f t="shared" ca="1" si="9"/>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7.6326530612244898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0</v>
      </c>
      <c r="J191" s="242">
        <v>44753</v>
      </c>
      <c r="K191" s="242">
        <v>44830</v>
      </c>
      <c r="L191" s="91" t="s">
        <v>313</v>
      </c>
      <c r="M191" s="192">
        <v>7.6326530612244898</v>
      </c>
      <c r="N191" s="192">
        <v>0</v>
      </c>
      <c r="O191" s="192" t="s">
        <v>409</v>
      </c>
      <c r="P191" s="192">
        <v>29.3</v>
      </c>
      <c r="Q191" s="192" t="s">
        <v>409</v>
      </c>
      <c r="R191" s="192" t="s">
        <v>409</v>
      </c>
      <c r="S191"/>
      <c r="T191"/>
      <c r="U191"/>
      <c r="V191"/>
      <c r="W191"/>
      <c r="X191"/>
      <c r="Y191" s="192"/>
      <c r="Z191" s="192"/>
      <c r="AA191"/>
      <c r="AB191"/>
      <c r="AC191"/>
      <c r="AD191"/>
      <c r="AE191"/>
      <c r="AF191"/>
      <c r="AG191" s="34"/>
      <c r="AH191" s="34"/>
      <c r="AI191" s="34"/>
      <c r="AJ191" s="34"/>
      <c r="AK191" s="205"/>
    </row>
    <row r="192" spans="1:37" x14ac:dyDescent="0.2">
      <c r="A192" s="84">
        <v>185</v>
      </c>
      <c r="B192" s="84" t="str">
        <f ca="1"/>
        <v>Sint Maarten (Dutch part)</v>
      </c>
      <c r="C192" s="84" t="str">
        <f ca="1"/>
        <v>SXM</v>
      </c>
      <c r="D192" s="84" t="str">
        <f ca="1"/>
        <v>LCN           Latin America &amp; Caribbean</v>
      </c>
      <c r="E192" s="84" t="str">
        <f ca="1"/>
        <v>NA</v>
      </c>
      <c r="F192" s="190" t="str">
        <f t="shared" ca="1" si="9"/>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0</v>
      </c>
      <c r="J192" s="242" t="s">
        <v>409</v>
      </c>
      <c r="K192" s="242" t="s">
        <v>409</v>
      </c>
      <c r="L192" s="91" t="s">
        <v>724</v>
      </c>
      <c r="M192" s="192" t="s">
        <v>409</v>
      </c>
      <c r="N192" s="192">
        <v>0</v>
      </c>
      <c r="O192" s="192" t="s">
        <v>409</v>
      </c>
      <c r="P192" s="192" t="s">
        <v>409</v>
      </c>
      <c r="Q192" s="192" t="s">
        <v>409</v>
      </c>
      <c r="R192" s="192" t="s">
        <v>409</v>
      </c>
      <c r="S192"/>
      <c r="T192"/>
      <c r="U192"/>
      <c r="V192"/>
      <c r="W192"/>
      <c r="X192"/>
      <c r="Y192" s="192"/>
      <c r="Z192" s="192"/>
      <c r="AA192"/>
      <c r="AB192"/>
      <c r="AC192"/>
      <c r="AD192"/>
      <c r="AE192"/>
      <c r="AF192"/>
      <c r="AG192" s="34"/>
      <c r="AH192" s="34"/>
      <c r="AI192" s="34"/>
      <c r="AJ192" s="34"/>
      <c r="AK192" s="205"/>
    </row>
    <row r="193" spans="1:37" x14ac:dyDescent="0.2">
      <c r="A193" s="84">
        <v>186</v>
      </c>
      <c r="B193" s="84" t="str">
        <f ca="1"/>
        <v>Seychelles</v>
      </c>
      <c r="C193" s="84" t="str">
        <f ca="1"/>
        <v>SYC</v>
      </c>
      <c r="D193" s="84" t="str">
        <f ca="1"/>
        <v>SSF           Sub-Saharan Africa</v>
      </c>
      <c r="E193" s="84" t="str">
        <f ca="1"/>
        <v>IBRD</v>
      </c>
      <c r="F193" s="190" t="str">
        <f t="shared" ca="1" si="9"/>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6.9037900874635501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44753</v>
      </c>
      <c r="K193" s="242">
        <v>44852</v>
      </c>
      <c r="L193" s="91" t="s">
        <v>315</v>
      </c>
      <c r="M193" s="192">
        <v>6.9037900874635501</v>
      </c>
      <c r="N193" s="192">
        <v>0</v>
      </c>
      <c r="O193" s="192" t="s">
        <v>409</v>
      </c>
      <c r="P193" s="192">
        <v>31.8</v>
      </c>
      <c r="Q193" s="192" t="s">
        <v>409</v>
      </c>
      <c r="R193" s="192" t="s">
        <v>409</v>
      </c>
      <c r="S193"/>
      <c r="T193"/>
      <c r="U193"/>
      <c r="V193"/>
      <c r="W193"/>
      <c r="X193"/>
      <c r="Y193" s="192"/>
      <c r="Z193" s="192"/>
      <c r="AA193"/>
      <c r="AB193"/>
      <c r="AC193"/>
      <c r="AD193"/>
      <c r="AE193"/>
      <c r="AF193"/>
      <c r="AG193" s="34"/>
      <c r="AH193" s="34"/>
      <c r="AI193" s="34"/>
      <c r="AJ193" s="34"/>
      <c r="AK193" s="205"/>
    </row>
    <row r="194" spans="1:37" x14ac:dyDescent="0.2">
      <c r="A194" s="84">
        <v>187</v>
      </c>
      <c r="B194" s="84" t="str">
        <f ca="1"/>
        <v>Syrian Arab Republic</v>
      </c>
      <c r="C194" s="84" t="str">
        <f ca="1"/>
        <v>SYR</v>
      </c>
      <c r="D194" s="84" t="str">
        <f ca="1"/>
        <v>MEA           Middle East &amp; North Africa</v>
      </c>
      <c r="E194" s="84" t="str">
        <f ca="1"/>
        <v>IDA</v>
      </c>
      <c r="F194" s="190" t="str">
        <f t="shared" ca="1" si="9"/>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44753</v>
      </c>
      <c r="K194" s="242">
        <v>44830</v>
      </c>
      <c r="L194" s="91" t="s">
        <v>316</v>
      </c>
      <c r="M194" s="192">
        <v>10</v>
      </c>
      <c r="N194" s="192">
        <v>0</v>
      </c>
      <c r="O194" s="192" t="s">
        <v>409</v>
      </c>
      <c r="P194" s="192">
        <v>16.7</v>
      </c>
      <c r="Q194" s="192" t="s">
        <v>409</v>
      </c>
      <c r="R194" s="192" t="s">
        <v>409</v>
      </c>
      <c r="S194"/>
      <c r="T194"/>
      <c r="U194"/>
      <c r="V194"/>
      <c r="W194"/>
      <c r="X194"/>
      <c r="Y194" s="192"/>
      <c r="Z194" s="192"/>
      <c r="AA194"/>
      <c r="AB194"/>
      <c r="AC194"/>
      <c r="AD194"/>
      <c r="AE194"/>
      <c r="AF194"/>
      <c r="AG194" s="34"/>
      <c r="AH194" s="34"/>
      <c r="AI194" s="34"/>
      <c r="AJ194" s="34"/>
      <c r="AK194" s="205"/>
    </row>
    <row r="195" spans="1:37" x14ac:dyDescent="0.2">
      <c r="A195" s="84">
        <v>188</v>
      </c>
      <c r="B195" s="84" t="str">
        <f ca="1"/>
        <v>Turks and Caicos Islands</v>
      </c>
      <c r="C195" s="84" t="str">
        <f ca="1"/>
        <v>TCA</v>
      </c>
      <c r="D195" s="84" t="str">
        <f ca="1"/>
        <v>LCN           Latin America &amp; Caribbean</v>
      </c>
      <c r="E195" s="84" t="str">
        <f ca="1"/>
        <v>NA</v>
      </c>
      <c r="F195" s="190" t="str">
        <f t="shared" ca="1" si="9"/>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0</v>
      </c>
      <c r="J195" s="242" t="s">
        <v>409</v>
      </c>
      <c r="K195" s="242" t="s">
        <v>409</v>
      </c>
      <c r="L195" s="91" t="s">
        <v>725</v>
      </c>
      <c r="M195" s="192" t="s">
        <v>409</v>
      </c>
      <c r="N195" s="192">
        <v>0</v>
      </c>
      <c r="O195" s="192" t="s">
        <v>409</v>
      </c>
      <c r="P195" s="192" t="s">
        <v>409</v>
      </c>
      <c r="Q195" s="192" t="s">
        <v>409</v>
      </c>
      <c r="R195" s="192" t="s">
        <v>409</v>
      </c>
      <c r="S195"/>
      <c r="T195"/>
      <c r="U195"/>
      <c r="V195"/>
      <c r="W195"/>
      <c r="X195"/>
      <c r="Y195" s="192"/>
      <c r="Z195" s="192"/>
      <c r="AA195"/>
      <c r="AB195"/>
      <c r="AC195"/>
      <c r="AD195"/>
      <c r="AE195"/>
      <c r="AF195"/>
      <c r="AG195" s="34"/>
      <c r="AH195" s="34"/>
      <c r="AI195" s="34"/>
      <c r="AJ195" s="34"/>
      <c r="AK195" s="205"/>
    </row>
    <row r="196" spans="1:37" x14ac:dyDescent="0.2">
      <c r="A196" s="84">
        <v>189</v>
      </c>
      <c r="B196" s="84" t="str">
        <f ca="1"/>
        <v>Chad</v>
      </c>
      <c r="C196" s="84" t="str">
        <f ca="1"/>
        <v>TCD</v>
      </c>
      <c r="D196" s="84" t="str">
        <f ca="1"/>
        <v>SSF           Sub-Saharan Africa</v>
      </c>
      <c r="E196" s="84" t="str">
        <f ca="1"/>
        <v>IDA</v>
      </c>
      <c r="F196" s="190" t="str">
        <f t="shared" ca="1" si="9"/>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9.2069970845480995</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0</v>
      </c>
      <c r="J196" s="242">
        <v>44753</v>
      </c>
      <c r="K196" s="242">
        <v>44753</v>
      </c>
      <c r="L196" s="91" t="s">
        <v>318</v>
      </c>
      <c r="M196" s="192">
        <v>9.2069970845480995</v>
      </c>
      <c r="N196" s="192">
        <v>0</v>
      </c>
      <c r="O196" s="192" t="s">
        <v>409</v>
      </c>
      <c r="P196" s="192">
        <v>23.9</v>
      </c>
      <c r="Q196" s="192" t="s">
        <v>409</v>
      </c>
      <c r="R196" s="192" t="s">
        <v>409</v>
      </c>
      <c r="S196"/>
      <c r="T196"/>
      <c r="U196"/>
      <c r="V196"/>
      <c r="W196"/>
      <c r="X196"/>
      <c r="Y196" s="192"/>
      <c r="Z196" s="192"/>
      <c r="AA196"/>
      <c r="AB196"/>
      <c r="AC196"/>
      <c r="AD196"/>
      <c r="AE196"/>
      <c r="AF196"/>
      <c r="AG196" s="34"/>
      <c r="AH196" s="34"/>
      <c r="AI196" s="34"/>
      <c r="AJ196" s="34"/>
      <c r="AK196" s="205"/>
    </row>
    <row r="197" spans="1:37" x14ac:dyDescent="0.2">
      <c r="A197" s="84">
        <v>190</v>
      </c>
      <c r="B197" s="84" t="str">
        <f ca="1"/>
        <v>Togo</v>
      </c>
      <c r="C197" s="84" t="str">
        <f ca="1"/>
        <v>TGO</v>
      </c>
      <c r="D197" s="84" t="str">
        <f ca="1"/>
        <v>SSF           Sub-Saharan Africa</v>
      </c>
      <c r="E197" s="84" t="str">
        <f ca="1"/>
        <v>IDA</v>
      </c>
      <c r="F197" s="190" t="str">
        <f t="shared" ca="1" si="9"/>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7.5159693931233749</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8.0699708454810501</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7</v>
      </c>
      <c r="J197" s="242">
        <v>44753</v>
      </c>
      <c r="K197" s="242">
        <v>45034</v>
      </c>
      <c r="L197" s="91" t="s">
        <v>320</v>
      </c>
      <c r="M197" s="192">
        <v>8.0699708454810501</v>
      </c>
      <c r="N197" s="192">
        <v>7</v>
      </c>
      <c r="O197" s="192" t="s">
        <v>409</v>
      </c>
      <c r="P197" s="192">
        <v>27.8</v>
      </c>
      <c r="Q197" s="192" t="s">
        <v>819</v>
      </c>
      <c r="R197" s="192" t="s">
        <v>409</v>
      </c>
      <c r="S197"/>
      <c r="T197"/>
      <c r="U197"/>
      <c r="V197"/>
      <c r="W197"/>
      <c r="X197"/>
      <c r="Y197" s="192"/>
      <c r="Z197" s="192"/>
      <c r="AA197"/>
      <c r="AB197"/>
      <c r="AC197"/>
      <c r="AD197"/>
      <c r="AE197"/>
      <c r="AF197"/>
      <c r="AG197" s="34"/>
      <c r="AH197" s="34"/>
      <c r="AI197" s="34"/>
      <c r="AJ197" s="34"/>
      <c r="AK197" s="205"/>
    </row>
    <row r="198" spans="1:37" x14ac:dyDescent="0.2">
      <c r="A198" s="84">
        <v>191</v>
      </c>
      <c r="B198" s="84" t="str">
        <f ca="1"/>
        <v>Thailand</v>
      </c>
      <c r="C198" s="84" t="str">
        <f ca="1"/>
        <v>THA</v>
      </c>
      <c r="D198" s="84" t="str">
        <f ca="1"/>
        <v>EAS           East Asia &amp; Pacific</v>
      </c>
      <c r="E198" s="84" t="str">
        <f ca="1"/>
        <v>IBRD</v>
      </c>
      <c r="F198" s="190" t="str">
        <f t="shared" ca="1" si="9"/>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v>
      </c>
      <c r="J198" s="242">
        <v>44753</v>
      </c>
      <c r="K198" s="242">
        <v>44855</v>
      </c>
      <c r="L198" s="91" t="s">
        <v>322</v>
      </c>
      <c r="M198" s="192">
        <v>0</v>
      </c>
      <c r="N198" s="192">
        <v>0</v>
      </c>
      <c r="O198" s="192" t="s">
        <v>409</v>
      </c>
      <c r="P198" s="192">
        <v>68.2</v>
      </c>
      <c r="Q198" s="192" t="s">
        <v>409</v>
      </c>
      <c r="R198" s="192" t="s">
        <v>409</v>
      </c>
      <c r="S198" s="80"/>
      <c r="T198" s="80"/>
      <c r="U198" s="80"/>
      <c r="V198" s="80"/>
      <c r="W198" s="199"/>
      <c r="X198" s="87"/>
      <c r="Y198" s="87"/>
      <c r="Z198" s="87"/>
      <c r="AA198" s="87"/>
      <c r="AB198" s="87"/>
      <c r="AC198" s="87"/>
      <c r="AD198" s="87"/>
      <c r="AE198" s="87"/>
      <c r="AF198" s="87"/>
      <c r="AG198" s="87"/>
      <c r="AH198" s="87"/>
      <c r="AI198" s="87"/>
      <c r="AJ198" s="87"/>
      <c r="AK198" s="89"/>
    </row>
    <row r="199" spans="1:37" x14ac:dyDescent="0.2">
      <c r="A199" s="84">
        <v>192</v>
      </c>
      <c r="B199" s="84" t="str">
        <f ca="1"/>
        <v>Tajikistan</v>
      </c>
      <c r="C199" s="84" t="str">
        <f ca="1"/>
        <v>TJK</v>
      </c>
      <c r="D199" s="84" t="str">
        <f ca="1"/>
        <v>ECS           Europe &amp; Central Asia</v>
      </c>
      <c r="E199" s="84" t="str">
        <f ca="1"/>
        <v>IDA</v>
      </c>
      <c r="F199" s="190" t="str">
        <f t="shared" ca="1" si="9"/>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7.6326530612244898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0</v>
      </c>
      <c r="J199" s="242">
        <v>44753</v>
      </c>
      <c r="K199" s="242" t="s">
        <v>409</v>
      </c>
      <c r="L199" s="91" t="s">
        <v>324</v>
      </c>
      <c r="M199" s="192">
        <v>7.6326530612244898</v>
      </c>
      <c r="N199" s="192">
        <v>0</v>
      </c>
      <c r="O199" s="192" t="s">
        <v>409</v>
      </c>
      <c r="P199" s="192">
        <v>29.3</v>
      </c>
      <c r="Q199" s="192" t="s">
        <v>409</v>
      </c>
      <c r="R199" s="192" t="s">
        <v>409</v>
      </c>
      <c r="S199" s="80"/>
      <c r="T199" s="80"/>
      <c r="U199" s="80"/>
      <c r="V199" s="80"/>
      <c r="W199" s="199"/>
      <c r="X199" s="87"/>
      <c r="Y199" s="87"/>
      <c r="Z199" s="87"/>
      <c r="AA199" s="87"/>
      <c r="AB199" s="87"/>
      <c r="AC199" s="87"/>
      <c r="AD199" s="87"/>
      <c r="AE199" s="87"/>
      <c r="AF199" s="87"/>
      <c r="AG199" s="87"/>
      <c r="AH199" s="87"/>
      <c r="AI199" s="87"/>
      <c r="AJ199" s="87"/>
      <c r="AK199" s="89"/>
    </row>
    <row r="200" spans="1:37" x14ac:dyDescent="0.2">
      <c r="A200" s="84">
        <v>193</v>
      </c>
      <c r="B200" s="84" t="str">
        <f ca="1"/>
        <v>Turkmenistan</v>
      </c>
      <c r="C200" s="84" t="str">
        <f ca="1"/>
        <v>TKM</v>
      </c>
      <c r="D200" s="84" t="str">
        <f ca="1"/>
        <v>ECS           Europe &amp; Central Asia</v>
      </c>
      <c r="E200" s="84" t="str">
        <f ca="1"/>
        <v>IBRD</v>
      </c>
      <c r="F200" s="190" t="str">
        <f t="shared" ca="1" si="9"/>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6.8746355685131197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44753</v>
      </c>
      <c r="K200" s="242">
        <v>44753</v>
      </c>
      <c r="L200" s="91" t="s">
        <v>326</v>
      </c>
      <c r="M200" s="192">
        <v>6.8746355685131197</v>
      </c>
      <c r="N200" s="192">
        <v>0</v>
      </c>
      <c r="O200" s="192" t="s">
        <v>409</v>
      </c>
      <c r="P200" s="192">
        <v>31.9</v>
      </c>
      <c r="Q200" s="192" t="s">
        <v>409</v>
      </c>
      <c r="R200" s="192" t="s">
        <v>409</v>
      </c>
      <c r="S200" s="80"/>
      <c r="T200" s="80"/>
      <c r="U200" s="80"/>
      <c r="V200" s="80"/>
      <c r="W200" s="199"/>
      <c r="X200" s="87"/>
      <c r="Y200" s="87"/>
      <c r="Z200" s="87"/>
      <c r="AA200" s="87"/>
      <c r="AB200" s="87"/>
      <c r="AC200" s="87"/>
      <c r="AD200" s="87"/>
      <c r="AE200" s="87"/>
      <c r="AF200" s="87"/>
      <c r="AG200" s="87"/>
      <c r="AH200" s="87"/>
      <c r="AI200" s="87"/>
      <c r="AJ200" s="87"/>
      <c r="AK200" s="89"/>
    </row>
    <row r="201" spans="1:37" x14ac:dyDescent="0.2">
      <c r="A201" s="84">
        <v>194</v>
      </c>
      <c r="B201" s="84" t="str">
        <f ca="1"/>
        <v>Timor-Leste</v>
      </c>
      <c r="C201" s="84" t="str">
        <f ca="1"/>
        <v>TLS</v>
      </c>
      <c r="D201" s="84" t="str">
        <f ca="1"/>
        <v>EAS           East Asia &amp; Pacific</v>
      </c>
      <c r="E201" s="84" t="str">
        <f ca="1"/>
        <v>Blend</v>
      </c>
      <c r="F201" s="190" t="str">
        <f t="shared" ca="1" si="9"/>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8.0699708454810501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0</v>
      </c>
      <c r="J201" s="242">
        <v>44753</v>
      </c>
      <c r="K201" s="242">
        <v>44830</v>
      </c>
      <c r="L201" s="91" t="s">
        <v>328</v>
      </c>
      <c r="M201" s="192">
        <v>8.0699708454810501</v>
      </c>
      <c r="N201" s="192">
        <v>0</v>
      </c>
      <c r="O201" s="192" t="s">
        <v>409</v>
      </c>
      <c r="P201" s="192">
        <v>27.8</v>
      </c>
      <c r="Q201" s="192" t="s">
        <v>409</v>
      </c>
      <c r="R201" s="192" t="s">
        <v>409</v>
      </c>
      <c r="S201" s="35"/>
      <c r="T201" s="35"/>
      <c r="U201" s="35"/>
      <c r="V201" s="35"/>
      <c r="W201" s="35"/>
      <c r="X201" s="35"/>
      <c r="Y201" s="35"/>
      <c r="Z201" s="35"/>
      <c r="AA201" s="35"/>
      <c r="AB201" s="202"/>
      <c r="AC201" s="202"/>
      <c r="AD201" s="202"/>
      <c r="AE201" s="202"/>
      <c r="AF201" s="202"/>
      <c r="AG201" s="202"/>
      <c r="AH201" s="202"/>
      <c r="AI201" s="202"/>
      <c r="AJ201" s="202"/>
      <c r="AK201" s="89"/>
    </row>
    <row r="202" spans="1:37" x14ac:dyDescent="0.2">
      <c r="A202" s="84">
        <v>195</v>
      </c>
      <c r="B202" s="84" t="str">
        <f ca="1"/>
        <v>Tonga</v>
      </c>
      <c r="C202" s="84" t="str">
        <f ca="1"/>
        <v>TON</v>
      </c>
      <c r="D202" s="84" t="str">
        <f ca="1"/>
        <v>EAS           East Asia &amp; Pacific</v>
      </c>
      <c r="E202" s="84" t="str">
        <f ca="1"/>
        <v>IDA</v>
      </c>
      <c r="F202" s="190" t="str">
        <f t="shared" ca="1" si="9"/>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8.4781341107871704</v>
      </c>
      <c r="I202" s="191"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0</v>
      </c>
      <c r="J202" s="242">
        <v>44753</v>
      </c>
      <c r="K202" s="242">
        <v>44753</v>
      </c>
      <c r="L202" s="91" t="s">
        <v>330</v>
      </c>
      <c r="M202" s="192">
        <v>8.4781341107871704</v>
      </c>
      <c r="N202" s="192">
        <v>0</v>
      </c>
      <c r="O202" s="192" t="s">
        <v>409</v>
      </c>
      <c r="P202" s="192">
        <v>26.4</v>
      </c>
      <c r="Q202" s="192" t="s">
        <v>409</v>
      </c>
      <c r="R202" s="192" t="s">
        <v>409</v>
      </c>
      <c r="S202" s="35"/>
      <c r="T202" s="35"/>
      <c r="U202" s="35"/>
      <c r="V202" s="35"/>
      <c r="W202" s="35"/>
      <c r="X202" s="35"/>
      <c r="Y202" s="35"/>
      <c r="Z202" s="35"/>
      <c r="AA202" s="35"/>
      <c r="AB202" s="202"/>
      <c r="AC202" s="202"/>
      <c r="AD202" s="202"/>
      <c r="AE202" s="202"/>
      <c r="AF202" s="202"/>
      <c r="AG202" s="202"/>
      <c r="AH202" s="202"/>
      <c r="AI202" s="202"/>
      <c r="AJ202" s="202"/>
      <c r="AK202" s="89"/>
    </row>
    <row r="203" spans="1:37" x14ac:dyDescent="0.2">
      <c r="A203" s="84">
        <v>196</v>
      </c>
      <c r="B203" s="84" t="str">
        <f ca="1"/>
        <v>Trinidad and Tobago</v>
      </c>
      <c r="C203" s="84" t="str">
        <f ca="1"/>
        <v>TTO</v>
      </c>
      <c r="D203" s="84" t="str">
        <f ca="1"/>
        <v>LCN           Latin America &amp; Caribbean</v>
      </c>
      <c r="E203" s="84" t="str">
        <f ca="1"/>
        <v>IBRD</v>
      </c>
      <c r="F203" s="190" t="str">
        <f t="shared" ca="1" si="9"/>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5.44606413994169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0</v>
      </c>
      <c r="J203" s="242">
        <v>44753</v>
      </c>
      <c r="K203" s="242">
        <v>44855</v>
      </c>
      <c r="L203" s="91" t="s">
        <v>332</v>
      </c>
      <c r="M203" s="192">
        <v>5.44606413994169</v>
      </c>
      <c r="N203" s="192">
        <v>0</v>
      </c>
      <c r="O203" s="192" t="s">
        <v>409</v>
      </c>
      <c r="P203" s="192">
        <v>36.799999999999997</v>
      </c>
      <c r="Q203" s="192" t="s">
        <v>409</v>
      </c>
      <c r="R203" s="192" t="s">
        <v>409</v>
      </c>
      <c r="S203" s="80"/>
      <c r="T203" s="80"/>
      <c r="U203" s="80"/>
      <c r="V203" s="80"/>
      <c r="W203" s="199"/>
      <c r="X203" s="87"/>
      <c r="Y203" s="87"/>
      <c r="Z203" s="87"/>
      <c r="AA203" s="87"/>
      <c r="AB203" s="87"/>
      <c r="AC203" s="87"/>
      <c r="AD203" s="87"/>
      <c r="AE203" s="87"/>
      <c r="AF203" s="87"/>
      <c r="AG203" s="87"/>
      <c r="AH203" s="87"/>
      <c r="AI203" s="87"/>
      <c r="AJ203" s="87"/>
      <c r="AK203" s="89"/>
    </row>
    <row r="204" spans="1:37" x14ac:dyDescent="0.2">
      <c r="A204" s="84">
        <v>197</v>
      </c>
      <c r="B204" s="84" t="str">
        <f ca="1"/>
        <v>Tunisia</v>
      </c>
      <c r="C204" s="84" t="str">
        <f ca="1"/>
        <v>TUN</v>
      </c>
      <c r="D204" s="84" t="str">
        <f ca="1"/>
        <v>MEA           Middle East &amp; North Africa</v>
      </c>
      <c r="E204" s="84" t="str">
        <f ca="1"/>
        <v>IBRD</v>
      </c>
      <c r="F204" s="190" t="str">
        <f t="shared" ca="1" si="9"/>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6.9912536443148596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0</v>
      </c>
      <c r="J204" s="242">
        <v>44753</v>
      </c>
      <c r="K204" s="242">
        <v>44846</v>
      </c>
      <c r="L204" s="91" t="s">
        <v>334</v>
      </c>
      <c r="M204" s="192">
        <v>6.9912536443148596</v>
      </c>
      <c r="N204" s="192">
        <v>0</v>
      </c>
      <c r="O204" s="192" t="s">
        <v>409</v>
      </c>
      <c r="P204" s="192">
        <v>31.5</v>
      </c>
      <c r="Q204" s="192" t="s">
        <v>409</v>
      </c>
      <c r="R204" s="192" t="s">
        <v>409</v>
      </c>
      <c r="S204" s="80"/>
      <c r="T204" s="80"/>
      <c r="U204" s="80"/>
      <c r="V204" s="80"/>
      <c r="W204" s="199"/>
      <c r="X204" s="87"/>
      <c r="Y204" s="87"/>
      <c r="Z204" s="87"/>
      <c r="AA204" s="87"/>
      <c r="AB204" s="87"/>
      <c r="AC204" s="87"/>
      <c r="AD204" s="87"/>
      <c r="AE204" s="87"/>
      <c r="AF204" s="87"/>
      <c r="AG204" s="87"/>
      <c r="AH204" s="87"/>
      <c r="AI204" s="87"/>
      <c r="AJ204" s="87"/>
      <c r="AK204" s="89"/>
    </row>
    <row r="205" spans="1:37" x14ac:dyDescent="0.2">
      <c r="A205" s="84">
        <v>198</v>
      </c>
      <c r="B205" s="84" t="str">
        <f ca="1"/>
        <v>Türkiye</v>
      </c>
      <c r="C205" s="84" t="str">
        <f ca="1"/>
        <v>TUR</v>
      </c>
      <c r="D205" s="84" t="str">
        <f ca="1"/>
        <v>ECS           Europe &amp; Central Asia</v>
      </c>
      <c r="E205" s="84" t="str">
        <f ca="1"/>
        <v>IBRD</v>
      </c>
      <c r="F205" s="190" t="str">
        <f t="shared" ca="1" si="9"/>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1.5976676384839601</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0</v>
      </c>
      <c r="J205" s="242">
        <v>44753</v>
      </c>
      <c r="K205" s="242">
        <v>44852</v>
      </c>
      <c r="L205" s="91" t="s">
        <v>335</v>
      </c>
      <c r="M205" s="192">
        <v>1.5976676384839601</v>
      </c>
      <c r="N205" s="192">
        <v>0</v>
      </c>
      <c r="O205" s="192" t="s">
        <v>409</v>
      </c>
      <c r="P205" s="192">
        <v>50</v>
      </c>
      <c r="Q205" s="192" t="s">
        <v>409</v>
      </c>
      <c r="R205" s="192" t="s">
        <v>409</v>
      </c>
      <c r="S205" s="80"/>
      <c r="T205" s="80"/>
      <c r="U205" s="80"/>
      <c r="V205" s="80"/>
      <c r="W205" s="199"/>
      <c r="X205" s="87"/>
      <c r="Y205" s="87"/>
      <c r="Z205" s="87"/>
      <c r="AA205" s="87"/>
      <c r="AB205" s="87"/>
      <c r="AC205" s="87"/>
      <c r="AD205" s="87"/>
      <c r="AE205" s="87"/>
      <c r="AF205" s="87"/>
      <c r="AG205" s="87"/>
      <c r="AH205" s="87"/>
      <c r="AI205" s="87"/>
      <c r="AJ205" s="87"/>
      <c r="AK205" s="89"/>
    </row>
    <row r="206" spans="1:37" x14ac:dyDescent="0.2">
      <c r="A206" s="84">
        <v>199</v>
      </c>
      <c r="B206" s="35" t="str">
        <f ca="1"/>
        <v>Tuvalu</v>
      </c>
      <c r="C206" s="35" t="str">
        <f ca="1"/>
        <v>TUV</v>
      </c>
      <c r="D206" s="35" t="str">
        <f ca="1"/>
        <v>EAS           East Asia &amp; Pacific</v>
      </c>
      <c r="E206" s="35" t="str">
        <f ca="1"/>
        <v>IDA</v>
      </c>
      <c r="F206" s="190" t="str">
        <f t="shared" ca="1" si="9"/>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10</v>
      </c>
      <c r="I206" s="191"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0</v>
      </c>
      <c r="J206" s="242">
        <v>44753</v>
      </c>
      <c r="K206" s="242" t="s">
        <v>409</v>
      </c>
      <c r="L206" s="91" t="s">
        <v>337</v>
      </c>
      <c r="M206" s="192">
        <v>10</v>
      </c>
      <c r="N206" s="192">
        <v>0</v>
      </c>
      <c r="O206" s="192" t="s">
        <v>409</v>
      </c>
      <c r="P206" s="192">
        <v>20</v>
      </c>
      <c r="Q206" s="192" t="s">
        <v>409</v>
      </c>
      <c r="R206" s="192" t="s">
        <v>409</v>
      </c>
    </row>
    <row r="207" spans="1:37" x14ac:dyDescent="0.2">
      <c r="A207" s="84">
        <v>200</v>
      </c>
      <c r="B207" s="35" t="str">
        <f ca="1"/>
        <v>Taiwan, China</v>
      </c>
      <c r="C207" s="35" t="str">
        <f ca="1"/>
        <v>TWN</v>
      </c>
      <c r="D207" s="35" t="str">
        <f ca="1"/>
        <v>EAS           East Asia &amp; Pacific</v>
      </c>
      <c r="E207" s="35" t="str">
        <f ca="1"/>
        <v>NA</v>
      </c>
      <c r="F207" s="190" t="str">
        <f t="shared" ca="1" si="9"/>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0</v>
      </c>
      <c r="J207" s="242" t="s">
        <v>409</v>
      </c>
      <c r="K207" s="242">
        <v>44887</v>
      </c>
      <c r="L207" s="91" t="s">
        <v>726</v>
      </c>
      <c r="M207" s="192" t="s">
        <v>409</v>
      </c>
      <c r="N207" s="192">
        <v>0</v>
      </c>
      <c r="O207" s="192" t="s">
        <v>409</v>
      </c>
      <c r="P207" s="192" t="s">
        <v>409</v>
      </c>
      <c r="Q207" s="192" t="s">
        <v>409</v>
      </c>
      <c r="R207" s="192" t="s">
        <v>409</v>
      </c>
    </row>
    <row r="208" spans="1:37" x14ac:dyDescent="0.2">
      <c r="A208" s="84">
        <v>201</v>
      </c>
      <c r="B208" s="35" t="str">
        <f ca="1"/>
        <v>Tanzania</v>
      </c>
      <c r="C208" s="35" t="str">
        <f ca="1"/>
        <v>TZA</v>
      </c>
      <c r="D208" s="35" t="str">
        <f ca="1"/>
        <v>SSF           Sub-Saharan Africa</v>
      </c>
      <c r="E208" s="35" t="str">
        <f ca="1"/>
        <v>IDA</v>
      </c>
      <c r="F208" s="190" t="str">
        <f t="shared" ca="1" si="9"/>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8.3961673888838941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7.0495626822157398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10</v>
      </c>
      <c r="J208" s="242">
        <v>44753</v>
      </c>
      <c r="K208" s="242">
        <v>44887</v>
      </c>
      <c r="L208" s="91" t="s">
        <v>339</v>
      </c>
      <c r="M208" s="192">
        <v>7.0495626822157398</v>
      </c>
      <c r="N208" s="192">
        <v>7</v>
      </c>
      <c r="O208" s="192">
        <v>10</v>
      </c>
      <c r="P208" s="192">
        <v>31.3</v>
      </c>
      <c r="Q208" s="192" t="s">
        <v>877</v>
      </c>
      <c r="R208" s="192" t="s">
        <v>730</v>
      </c>
    </row>
    <row r="209" spans="1:18" x14ac:dyDescent="0.2">
      <c r="A209" s="84">
        <v>202</v>
      </c>
      <c r="B209" s="35" t="str">
        <f ca="1"/>
        <v>Uganda</v>
      </c>
      <c r="C209" s="35" t="str">
        <f ca="1"/>
        <v>UGA</v>
      </c>
      <c r="D209" s="35" t="str">
        <f ca="1"/>
        <v>SSF           Sub-Saharan Africa</v>
      </c>
      <c r="E209" s="35" t="str">
        <f ca="1"/>
        <v>IDA</v>
      </c>
      <c r="F209" s="190" t="str">
        <f t="shared" ca="1" si="9"/>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5.5335276967929996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0</v>
      </c>
      <c r="J209" s="242">
        <v>44753</v>
      </c>
      <c r="K209" s="242">
        <v>44852</v>
      </c>
      <c r="L209" s="91" t="s">
        <v>341</v>
      </c>
      <c r="M209" s="192">
        <v>5.5335276967929996</v>
      </c>
      <c r="N209" s="192">
        <v>0</v>
      </c>
      <c r="O209" s="192" t="s">
        <v>409</v>
      </c>
      <c r="P209" s="192">
        <v>36.5</v>
      </c>
      <c r="Q209" s="192" t="s">
        <v>409</v>
      </c>
      <c r="R209" s="192" t="s">
        <v>409</v>
      </c>
    </row>
    <row r="210" spans="1:18" x14ac:dyDescent="0.2">
      <c r="A210" s="84">
        <v>203</v>
      </c>
      <c r="B210" s="35" t="str">
        <f ca="1"/>
        <v>Ukraine</v>
      </c>
      <c r="C210" s="35" t="str">
        <f ca="1"/>
        <v>UKR</v>
      </c>
      <c r="D210" s="35" t="str">
        <f ca="1"/>
        <v>ECS           Europe &amp; Central Asia</v>
      </c>
      <c r="E210" s="35" t="str">
        <f ca="1"/>
        <v>IBRD</v>
      </c>
      <c r="F210" s="190" t="str">
        <f t="shared" ca="1" si="9"/>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4.8338192419824999</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44753</v>
      </c>
      <c r="K210" s="242">
        <v>44855</v>
      </c>
      <c r="L210" s="91" t="s">
        <v>343</v>
      </c>
      <c r="M210" s="192">
        <v>4.8338192419824999</v>
      </c>
      <c r="N210" s="192">
        <v>0</v>
      </c>
      <c r="O210" s="192" t="s">
        <v>409</v>
      </c>
      <c r="P210" s="192">
        <v>38.9</v>
      </c>
      <c r="Q210" s="192" t="s">
        <v>409</v>
      </c>
      <c r="R210" s="192" t="s">
        <v>409</v>
      </c>
    </row>
    <row r="211" spans="1:18" x14ac:dyDescent="0.2">
      <c r="A211" s="84">
        <v>204</v>
      </c>
      <c r="B211" s="35" t="str">
        <f ca="1"/>
        <v>Uruguay</v>
      </c>
      <c r="C211" s="35" t="str">
        <f ca="1"/>
        <v>URY</v>
      </c>
      <c r="D211" s="35" t="str">
        <f ca="1"/>
        <v>LCN           Latin America &amp; Caribbean</v>
      </c>
      <c r="E211" s="35" t="str">
        <f ca="1"/>
        <v>IBRD</v>
      </c>
      <c r="F211" s="190" t="str">
        <f t="shared" ca="1" si="9"/>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4.4256559766763797</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44753</v>
      </c>
      <c r="K211" s="242">
        <v>44855</v>
      </c>
      <c r="L211" s="91" t="s">
        <v>345</v>
      </c>
      <c r="M211" s="192">
        <v>4.4256559766763797</v>
      </c>
      <c r="N211" s="192">
        <v>0</v>
      </c>
      <c r="O211" s="192" t="s">
        <v>409</v>
      </c>
      <c r="P211" s="192">
        <v>40.299999999999997</v>
      </c>
      <c r="Q211" s="192" t="s">
        <v>409</v>
      </c>
      <c r="R211" s="192" t="s">
        <v>409</v>
      </c>
    </row>
    <row r="212" spans="1:18" x14ac:dyDescent="0.2">
      <c r="A212" s="84">
        <v>205</v>
      </c>
      <c r="B212" s="35" t="str">
        <f ca="1"/>
        <v>United States</v>
      </c>
      <c r="C212" s="35" t="str">
        <f ca="1"/>
        <v>USA</v>
      </c>
      <c r="D212" s="35" t="str">
        <f ca="1"/>
        <v>NAC           North America</v>
      </c>
      <c r="E212" s="35" t="str">
        <f ca="1"/>
        <v>NA</v>
      </c>
      <c r="F212" s="190" t="str">
        <f t="shared" ca="1" si="9"/>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0</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0</v>
      </c>
      <c r="J212" s="242">
        <v>44753</v>
      </c>
      <c r="K212" s="242">
        <v>44855</v>
      </c>
      <c r="L212" s="91" t="s">
        <v>346</v>
      </c>
      <c r="M212" s="192">
        <v>0</v>
      </c>
      <c r="N212" s="192">
        <v>0</v>
      </c>
      <c r="O212" s="192" t="s">
        <v>409</v>
      </c>
      <c r="P212" s="192">
        <v>75.900000000000006</v>
      </c>
      <c r="Q212" s="192" t="s">
        <v>409</v>
      </c>
      <c r="R212" s="192" t="s">
        <v>409</v>
      </c>
    </row>
    <row r="213" spans="1:18" x14ac:dyDescent="0.2">
      <c r="A213" s="84">
        <v>206</v>
      </c>
      <c r="B213" s="35" t="str">
        <f ca="1"/>
        <v>Uzbekistan</v>
      </c>
      <c r="C213" s="35" t="str">
        <f ca="1"/>
        <v>UZB</v>
      </c>
      <c r="D213" s="35" t="str">
        <f ca="1"/>
        <v>ECS           Europe &amp; Central Asia</v>
      </c>
      <c r="E213" s="35" t="str">
        <f ca="1"/>
        <v>Blend</v>
      </c>
      <c r="F213" s="190" t="str">
        <f t="shared" ca="1" si="9"/>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4.8046647230320696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0</v>
      </c>
      <c r="J213" s="242">
        <v>44753</v>
      </c>
      <c r="K213" s="242">
        <v>44753</v>
      </c>
      <c r="L213" s="91" t="s">
        <v>348</v>
      </c>
      <c r="M213" s="192">
        <v>4.8046647230320696</v>
      </c>
      <c r="N213" s="192">
        <v>0</v>
      </c>
      <c r="O213" s="192" t="s">
        <v>409</v>
      </c>
      <c r="P213" s="192">
        <v>39</v>
      </c>
      <c r="Q213" s="192" t="s">
        <v>409</v>
      </c>
      <c r="R213" s="192" t="s">
        <v>409</v>
      </c>
    </row>
    <row r="214" spans="1:18" x14ac:dyDescent="0.2">
      <c r="A214" s="84">
        <v>207</v>
      </c>
      <c r="B214" s="35" t="str">
        <f ca="1"/>
        <v>St. Vincent and the Grenadines</v>
      </c>
      <c r="C214" s="35" t="str">
        <f ca="1"/>
        <v>VCT</v>
      </c>
      <c r="D214" s="35" t="str">
        <f ca="1"/>
        <v>LCN           Latin America &amp; Caribbean</v>
      </c>
      <c r="E214" s="35" t="str">
        <f ca="1"/>
        <v>Blend</v>
      </c>
      <c r="F214" s="190" t="str">
        <f t="shared" ca="1" si="9"/>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6.4081632653061202</v>
      </c>
      <c r="I214" s="191"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0</v>
      </c>
      <c r="J214" s="242">
        <v>44753</v>
      </c>
      <c r="K214" s="242">
        <v>44846</v>
      </c>
      <c r="L214" s="91" t="s">
        <v>349</v>
      </c>
      <c r="M214" s="192">
        <v>6.4081632653061202</v>
      </c>
      <c r="N214" s="192">
        <v>0</v>
      </c>
      <c r="O214" s="192" t="s">
        <v>409</v>
      </c>
      <c r="P214" s="192">
        <v>33.5</v>
      </c>
      <c r="Q214" s="192" t="s">
        <v>409</v>
      </c>
      <c r="R214" s="192" t="s">
        <v>409</v>
      </c>
    </row>
    <row r="215" spans="1:18" x14ac:dyDescent="0.2">
      <c r="A215" s="84">
        <v>208</v>
      </c>
      <c r="B215" s="35" t="str">
        <f ca="1"/>
        <v>Venezuela, RB</v>
      </c>
      <c r="C215" s="35" t="str">
        <f ca="1"/>
        <v>VEN</v>
      </c>
      <c r="D215" s="35" t="str">
        <f ca="1"/>
        <v>LCN           Latin America &amp; Caribbean</v>
      </c>
      <c r="E215" s="35" t="str">
        <f ca="1"/>
        <v>IBRD</v>
      </c>
      <c r="F215" s="190" t="str">
        <f t="shared" ca="1" si="9"/>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0</v>
      </c>
      <c r="J215" s="242">
        <v>44753</v>
      </c>
      <c r="K215" s="242">
        <v>44753</v>
      </c>
      <c r="L215" s="91" t="s">
        <v>350</v>
      </c>
      <c r="M215" s="192">
        <v>10</v>
      </c>
      <c r="N215" s="192">
        <v>0</v>
      </c>
      <c r="O215" s="192" t="s">
        <v>409</v>
      </c>
      <c r="P215" s="192">
        <v>20.9</v>
      </c>
      <c r="Q215" s="192" t="s">
        <v>409</v>
      </c>
      <c r="R215" s="192" t="s">
        <v>409</v>
      </c>
    </row>
    <row r="216" spans="1:18" x14ac:dyDescent="0.2">
      <c r="A216" s="84">
        <v>209</v>
      </c>
      <c r="B216" s="35" t="str">
        <f ca="1"/>
        <v>British Virgin Islands</v>
      </c>
      <c r="C216" s="35" t="str">
        <f ca="1"/>
        <v>VGB</v>
      </c>
      <c r="D216" s="35" t="str">
        <f ca="1"/>
        <v>LCN           Latin America &amp; Caribbean</v>
      </c>
      <c r="E216" s="35" t="str">
        <f ca="1"/>
        <v>NA</v>
      </c>
      <c r="F216" s="190" t="str">
        <f t="shared" ca="1" si="9"/>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0</v>
      </c>
      <c r="J216" s="242" t="s">
        <v>409</v>
      </c>
      <c r="K216" s="242" t="s">
        <v>409</v>
      </c>
      <c r="L216" s="91" t="s">
        <v>727</v>
      </c>
      <c r="M216" s="192" t="s">
        <v>409</v>
      </c>
      <c r="N216" s="192">
        <v>0</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F217" s="190" t="str">
        <f t="shared" ca="1" si="9"/>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0</v>
      </c>
      <c r="J217" s="242" t="s">
        <v>409</v>
      </c>
      <c r="K217" s="242" t="s">
        <v>409</v>
      </c>
      <c r="L217" s="91" t="s">
        <v>728</v>
      </c>
      <c r="M217" s="192" t="s">
        <v>409</v>
      </c>
      <c r="N217" s="192">
        <v>0</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F218" s="190" t="str">
        <f t="shared" ca="1" si="9"/>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3.66763848396501</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0</v>
      </c>
      <c r="J218" s="242">
        <v>44753</v>
      </c>
      <c r="K218" s="242">
        <v>44855</v>
      </c>
      <c r="L218" s="91" t="s">
        <v>351</v>
      </c>
      <c r="M218" s="192">
        <v>3.66763848396501</v>
      </c>
      <c r="N218" s="192">
        <v>0</v>
      </c>
      <c r="O218" s="192" t="s">
        <v>409</v>
      </c>
      <c r="P218" s="192">
        <v>42.9</v>
      </c>
      <c r="Q218" s="192" t="s">
        <v>409</v>
      </c>
      <c r="R218" s="192" t="s">
        <v>409</v>
      </c>
    </row>
    <row r="219" spans="1:18" x14ac:dyDescent="0.2">
      <c r="A219" s="84">
        <v>212</v>
      </c>
      <c r="B219" s="35" t="str">
        <f ca="1"/>
        <v>Vanuatu</v>
      </c>
      <c r="C219" s="35" t="str">
        <f ca="1"/>
        <v>VUT</v>
      </c>
      <c r="D219" s="35" t="str">
        <f ca="1"/>
        <v>EAS           East Asia &amp; Pacific</v>
      </c>
      <c r="E219" s="35" t="str">
        <f ca="1"/>
        <v>IDA</v>
      </c>
      <c r="F219" s="190" t="str">
        <f t="shared" ca="1" si="9"/>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8.6239067055393495</v>
      </c>
      <c r="I219" s="191"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0</v>
      </c>
      <c r="J219" s="242">
        <v>44753</v>
      </c>
      <c r="K219" s="242">
        <v>44753</v>
      </c>
      <c r="L219" s="91" t="s">
        <v>353</v>
      </c>
      <c r="M219" s="192">
        <v>8.6239067055393495</v>
      </c>
      <c r="N219" s="192">
        <v>0</v>
      </c>
      <c r="O219" s="192" t="s">
        <v>409</v>
      </c>
      <c r="P219" s="192">
        <v>25.9</v>
      </c>
      <c r="Q219" s="192" t="s">
        <v>409</v>
      </c>
      <c r="R219" s="192" t="s">
        <v>409</v>
      </c>
    </row>
    <row r="220" spans="1:18" x14ac:dyDescent="0.2">
      <c r="A220" s="84">
        <v>213</v>
      </c>
      <c r="B220" s="35" t="str">
        <f ca="1"/>
        <v>Samoa</v>
      </c>
      <c r="C220" s="35" t="str">
        <f ca="1"/>
        <v>WSM</v>
      </c>
      <c r="D220" s="35" t="str">
        <f ca="1"/>
        <v>EAS           East Asia &amp; Pacific</v>
      </c>
      <c r="E220" s="35" t="str">
        <f ca="1"/>
        <v>IDA</v>
      </c>
      <c r="F220" s="190" t="str">
        <f t="shared" ca="1" si="9"/>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7.7784256559766698</v>
      </c>
      <c r="I220" s="191"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0</v>
      </c>
      <c r="J220" s="242">
        <v>44753</v>
      </c>
      <c r="K220" s="242">
        <v>44767</v>
      </c>
      <c r="L220" s="91" t="s">
        <v>355</v>
      </c>
      <c r="M220" s="192">
        <v>7.7784256559766698</v>
      </c>
      <c r="N220" s="192">
        <v>0</v>
      </c>
      <c r="O220" s="192" t="s">
        <v>409</v>
      </c>
      <c r="P220" s="192">
        <v>28.8</v>
      </c>
      <c r="Q220" s="192" t="s">
        <v>409</v>
      </c>
      <c r="R220" s="192" t="s">
        <v>409</v>
      </c>
    </row>
    <row r="221" spans="1:18" x14ac:dyDescent="0.2">
      <c r="A221" s="84">
        <v>214</v>
      </c>
      <c r="B221" s="35" t="str">
        <f ca="1"/>
        <v>Kosovo</v>
      </c>
      <c r="C221" s="35" t="str">
        <f ca="1"/>
        <v>XKX</v>
      </c>
      <c r="D221" s="35" t="str">
        <f ca="1"/>
        <v>ECS           Europe &amp; Central Asia</v>
      </c>
      <c r="E221" s="35" t="str">
        <f ca="1"/>
        <v>IDA</v>
      </c>
      <c r="F221" s="190" t="str">
        <f t="shared" ca="1" si="9"/>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0</v>
      </c>
      <c r="J221" s="242">
        <v>44887</v>
      </c>
      <c r="K221" s="242">
        <v>44887</v>
      </c>
      <c r="L221" s="91" t="s">
        <v>729</v>
      </c>
      <c r="M221" s="192" t="s">
        <v>409</v>
      </c>
      <c r="N221" s="192">
        <v>0</v>
      </c>
      <c r="O221" s="192" t="s">
        <v>409</v>
      </c>
      <c r="P221" s="192" t="s">
        <v>409</v>
      </c>
      <c r="Q221" s="192" t="s">
        <v>409</v>
      </c>
      <c r="R221" s="192" t="s">
        <v>409</v>
      </c>
    </row>
    <row r="222" spans="1:18" x14ac:dyDescent="0.2">
      <c r="A222" s="84">
        <v>215</v>
      </c>
      <c r="B222" s="35" t="str">
        <f ca="1"/>
        <v>Yemen, Rep.</v>
      </c>
      <c r="C222" s="35" t="str">
        <f ca="1"/>
        <v>YEM</v>
      </c>
      <c r="D222" s="35" t="str">
        <f ca="1"/>
        <v>MEA           Middle East &amp; North Africa</v>
      </c>
      <c r="E222" s="35" t="str">
        <f ca="1"/>
        <v>IDA</v>
      </c>
      <c r="F222" s="190" t="str">
        <f t="shared" ca="1" si="9"/>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44753</v>
      </c>
      <c r="K222" s="242">
        <v>44855</v>
      </c>
      <c r="L222" s="91" t="s">
        <v>356</v>
      </c>
      <c r="M222" s="192">
        <v>10</v>
      </c>
      <c r="N222" s="192">
        <v>0</v>
      </c>
      <c r="O222" s="192" t="s">
        <v>409</v>
      </c>
      <c r="P222" s="192">
        <v>16.100000000000001</v>
      </c>
      <c r="Q222" s="192" t="s">
        <v>409</v>
      </c>
      <c r="R222" s="192" t="s">
        <v>409</v>
      </c>
    </row>
    <row r="223" spans="1:18" x14ac:dyDescent="0.2">
      <c r="A223" s="84">
        <v>216</v>
      </c>
      <c r="B223" s="35" t="str">
        <f ca="1"/>
        <v>South Africa</v>
      </c>
      <c r="C223" s="35" t="str">
        <f ca="1"/>
        <v>ZAF</v>
      </c>
      <c r="D223" s="35" t="str">
        <f ca="1"/>
        <v>SSF           Sub-Saharan Africa</v>
      </c>
      <c r="E223" s="35" t="str">
        <f ca="1"/>
        <v>IBRD</v>
      </c>
      <c r="F223" s="190" t="str">
        <f t="shared" ca="1" si="9"/>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2.8221574344023299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0</v>
      </c>
      <c r="J223" s="242">
        <v>44753</v>
      </c>
      <c r="K223" s="242">
        <v>44855</v>
      </c>
      <c r="L223" s="91" t="s">
        <v>358</v>
      </c>
      <c r="M223" s="192">
        <v>2.8221574344023299</v>
      </c>
      <c r="N223" s="192">
        <v>0</v>
      </c>
      <c r="O223" s="192" t="s">
        <v>409</v>
      </c>
      <c r="P223" s="192">
        <v>45.8</v>
      </c>
      <c r="Q223" s="192" t="s">
        <v>409</v>
      </c>
      <c r="R223" s="192" t="s">
        <v>409</v>
      </c>
    </row>
    <row r="224" spans="1:18" x14ac:dyDescent="0.2">
      <c r="A224" s="84">
        <v>217</v>
      </c>
      <c r="B224" s="35" t="str">
        <f ca="1"/>
        <v>Zambia</v>
      </c>
      <c r="C224" s="35" t="str">
        <f ca="1"/>
        <v>ZMB</v>
      </c>
      <c r="D224" s="35" t="str">
        <f ca="1"/>
        <v>SSF           Sub-Saharan Africa</v>
      </c>
      <c r="E224" s="35" t="str">
        <f ca="1"/>
        <v>IDA</v>
      </c>
      <c r="F224" s="190" t="str">
        <f t="shared" ca="1" si="9"/>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8.4489795918367303</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44753</v>
      </c>
      <c r="K224" s="242">
        <v>44839</v>
      </c>
      <c r="L224" s="91" t="s">
        <v>360</v>
      </c>
      <c r="M224" s="192">
        <v>8.4489795918367303</v>
      </c>
      <c r="N224" s="192">
        <v>0</v>
      </c>
      <c r="O224" s="192" t="s">
        <v>409</v>
      </c>
      <c r="P224" s="192">
        <v>26.5</v>
      </c>
      <c r="Q224" s="192" t="s">
        <v>409</v>
      </c>
      <c r="R224" s="192" t="s">
        <v>409</v>
      </c>
    </row>
    <row r="225" spans="1:18" x14ac:dyDescent="0.2">
      <c r="A225" s="84">
        <v>218</v>
      </c>
      <c r="B225" s="35" t="str">
        <f ca="1"/>
        <v>Zimbabwe</v>
      </c>
      <c r="C225" s="35" t="str">
        <f ca="1"/>
        <v>ZWE</v>
      </c>
      <c r="D225" s="35" t="str">
        <f ca="1"/>
        <v>SSF           Sub-Saharan Africa</v>
      </c>
      <c r="E225" s="35" t="str">
        <f ca="1"/>
        <v>Blend</v>
      </c>
      <c r="F225" s="190" t="str">
        <f t="shared" ca="1" si="9"/>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8.2029646919640768</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6.72886297376093</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45099</v>
      </c>
      <c r="L225" s="91" t="s">
        <v>362</v>
      </c>
      <c r="M225" s="192">
        <v>6.72886297376093</v>
      </c>
      <c r="N225" s="192">
        <v>0</v>
      </c>
      <c r="O225" s="192">
        <v>10</v>
      </c>
      <c r="P225" s="192">
        <v>32.4</v>
      </c>
      <c r="Q225" s="192" t="s">
        <v>409</v>
      </c>
      <c r="R225" s="192" t="s">
        <v>878</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35"/>
      <c r="N229" s="35"/>
      <c r="O229" s="35"/>
      <c r="P229" s="35"/>
      <c r="Q229" s="35"/>
      <c r="R229" s="35"/>
    </row>
    <row r="230" spans="1:18" x14ac:dyDescent="0.2">
      <c r="L230" s="91"/>
      <c r="M230" s="35"/>
      <c r="N230" s="35"/>
      <c r="O230" s="35"/>
      <c r="P230" s="35"/>
      <c r="Q230" s="35"/>
      <c r="R230" s="35"/>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00000000-0001-0000-0100-000000000000}"/>
  <conditionalFormatting sqref="G1:G5 G8:G225">
    <cfRule type="cellIs" dxfId="287" priority="51" stopIfTrue="1" operator="greaterThanOrEqual">
      <formula>0</formula>
    </cfRule>
  </conditionalFormatting>
  <conditionalFormatting sqref="G1:H5">
    <cfRule type="expression" dxfId="284" priority="47" stopIfTrue="1">
      <formula>G1=""</formula>
    </cfRule>
  </conditionalFormatting>
  <conditionalFormatting sqref="G8:H225">
    <cfRule type="expression" dxfId="283" priority="36" stopIfTrue="1">
      <formula>G8=""</formula>
    </cfRule>
  </conditionalFormatting>
  <conditionalFormatting sqref="H1:H5">
    <cfRule type="expression" dxfId="281" priority="58">
      <formula>H1=10</formula>
    </cfRule>
    <cfRule type="cellIs" dxfId="279" priority="56" operator="between">
      <formula>0</formula>
      <formula>6.999</formula>
    </cfRule>
    <cfRule type="cellIs" dxfId="277" priority="57" operator="between">
      <formula>7</formula>
      <formula>9.99</formula>
    </cfRule>
  </conditionalFormatting>
  <conditionalFormatting sqref="H8:H225">
    <cfRule type="cellIs" dxfId="274" priority="39" stopIfTrue="1" operator="greaterThanOrEqual">
      <formula>0</formula>
    </cfRule>
  </conditionalFormatting>
  <conditionalFormatting sqref="I1:I5">
    <cfRule type="cellIs" dxfId="273" priority="53" operator="between">
      <formula>0</formula>
      <formula>6.999</formula>
    </cfRule>
    <cfRule type="cellIs" dxfId="272" priority="45" operator="between">
      <formula>7</formula>
      <formula>9.99</formula>
    </cfRule>
    <cfRule type="expression" dxfId="271" priority="52">
      <formula>I1=""</formula>
    </cfRule>
    <cfRule type="cellIs" dxfId="270" priority="54" operator="between">
      <formula>7</formula>
      <formula>9.99</formula>
    </cfRule>
    <cfRule type="expression" dxfId="269" priority="55">
      <formula>I1=10</formula>
    </cfRule>
    <cfRule type="expression" dxfId="268" priority="46">
      <formula>I1=10</formula>
    </cfRule>
    <cfRule type="expression" dxfId="267" priority="43">
      <formula>I1=""</formula>
    </cfRule>
    <cfRule type="cellIs" dxfId="266" priority="44" operator="between">
      <formula>0</formula>
      <formula>6.999</formula>
    </cfRule>
  </conditionalFormatting>
  <conditionalFormatting sqref="I8:I225">
    <cfRule type="cellIs" dxfId="264" priority="35" stopIfTrue="1" operator="greaterThanOrEqual">
      <formula>0</formula>
    </cfRule>
    <cfRule type="expression" dxfId="263" priority="32">
      <formula>I8=""</formula>
    </cfRule>
  </conditionalFormatting>
  <conditionalFormatting sqref="J8:K225">
    <cfRule type="colorScale" priority="839">
      <colorScale>
        <cfvo type="min"/>
        <cfvo type="max"/>
        <color rgb="FFFCDCDF"/>
        <color rgb="FFF2676B"/>
      </colorScale>
    </cfRule>
  </conditionalFormatting>
  <conditionalFormatting sqref="L8:L15 L17:L225">
    <cfRule type="expression" dxfId="261" priority="107">
      <formula>$L8&lt;&gt;$C8</formula>
    </cfRule>
  </conditionalFormatting>
  <conditionalFormatting sqref="M7:R225 Y8:Z197">
    <cfRule type="expression" dxfId="260" priority="11" stopIfTrue="1">
      <formula>ISNUMBER(SEARCH("_raw",M$7))</formula>
    </cfRule>
  </conditionalFormatting>
  <conditionalFormatting sqref="M8:R225 Y8:Z197">
    <cfRule type="colorScale" priority="12">
      <colorScale>
        <cfvo type="num" val="0"/>
        <cfvo type="num" val="10"/>
        <color rgb="FFFCFCFF"/>
        <color rgb="FFFFFF00"/>
      </colorScale>
    </cfRule>
  </conditionalFormatting>
  <conditionalFormatting sqref="M2:V3 W3:Z3">
    <cfRule type="expression" dxfId="259" priority="4">
      <formula>M2=L2</formula>
    </cfRule>
    <cfRule type="expression" dxfId="258" priority="5">
      <formula>M2&lt;&gt;L2</formula>
    </cfRule>
    <cfRule type="expression" dxfId="257" priority="6">
      <formula>M2=L2</formula>
    </cfRule>
  </conditionalFormatting>
  <conditionalFormatting sqref="M6:Z6">
    <cfRule type="expression" dxfId="256" priority="3">
      <formula>ISNUMBER(SEARCH("_raw",M$7))</formula>
    </cfRule>
  </conditionalFormatting>
  <conditionalFormatting sqref="W2:Z3">
    <cfRule type="expression" dxfId="255" priority="7">
      <formula>W2=R2</formula>
    </cfRule>
    <cfRule type="expression" dxfId="254" priority="9">
      <formula>W2=R2</formula>
    </cfRule>
    <cfRule type="expression" dxfId="253" priority="8">
      <formula>W2&lt;&gt;R2</formula>
    </cfRule>
  </conditionalFormatting>
  <conditionalFormatting sqref="AA2:AD3">
    <cfRule type="expression" dxfId="252" priority="758">
      <formula>AA2&lt;&gt;X2</formula>
    </cfRule>
    <cfRule type="expression" dxfId="251" priority="757">
      <formula>AA2=X2</formula>
    </cfRule>
  </conditionalFormatting>
  <conditionalFormatting sqref="AA2:AD4">
    <cfRule type="expression" dxfId="250" priority="760">
      <formula>AA2=X2</formula>
    </cfRule>
  </conditionalFormatting>
  <conditionalFormatting sqref="AA6:AF6">
    <cfRule type="expression" dxfId="249" priority="29" stopIfTrue="1">
      <formula>ISNUMBER(SEARCH("_raw",AA$7))</formula>
    </cfRule>
  </conditionalFormatting>
  <conditionalFormatting sqref="AE2:AF3">
    <cfRule type="expression" dxfId="248" priority="690">
      <formula>AE2&lt;&gt;Z2</formula>
    </cfRule>
    <cfRule type="expression" dxfId="247" priority="689">
      <formula>AE2=Z2</formula>
    </cfRule>
  </conditionalFormatting>
  <conditionalFormatting sqref="AE2:AF4">
    <cfRule type="expression" dxfId="246" priority="692">
      <formula>AE2=Z2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50" stopIfTrue="1" operator="greaterThanOrEqual" id="{B2095BB9-FCB1-F944-A047-B9A26DD4B0CD}">
            <xm:f>Parameters!$D$38</xm:f>
            <x14:dxf>
              <font>
                <sz val="12"/>
                <color rgb="FF000000"/>
                <name val="Arial"/>
              </font>
              <fill>
                <patternFill patternType="solid">
                  <bgColor rgb="FFEE9F8F"/>
                </patternFill>
              </fill>
            </x14:dxf>
          </x14:cfRule>
          <x14:cfRule type="cellIs" priority="49" stopIfTrue="1" operator="greaterThanOrEqual" id="{8FB8644B-3B73-2044-A066-4511C8E069FF}">
            <xm:f>Parameters!$D$37</xm:f>
            <x14:dxf>
              <font>
                <sz val="12"/>
                <color rgb="FF000000"/>
                <name val="Arial"/>
              </font>
              <fill>
                <patternFill patternType="solid">
                  <bgColor rgb="FFE35A3A"/>
                </patternFill>
              </fill>
            </x14:dxf>
          </x14:cfRule>
          <xm:sqref>G1:G5 G8:G225</xm:sqref>
        </x14:conditionalFormatting>
        <x14:conditionalFormatting xmlns:xm="http://schemas.microsoft.com/office/excel/2006/main">
          <x14:cfRule type="cellIs" priority="59" stopIfTrue="1" operator="greaterThanOrEqual" id="{D5424255-80CF-664D-B01A-9D71862B8479}">
            <xm:f>Parameters!$D$41</xm:f>
            <x14:dxf>
              <font>
                <sz val="12"/>
                <color rgb="FF000000"/>
                <name val="Arial"/>
              </font>
              <fill>
                <patternFill patternType="solid">
                  <bgColor rgb="FFF2676B"/>
                </patternFill>
              </fill>
            </x14:dxf>
          </x14:cfRule>
          <x14:cfRule type="cellIs" priority="60" stopIfTrue="1" operator="greaterThanOrEqual" id="{243D9328-4039-094C-AB64-53C2218A05C9}">
            <xm:f>Parameters!$D$42</xm:f>
            <x14:dxf>
              <font>
                <sz val="12"/>
                <color rgb="FF000000"/>
                <name val="Arial"/>
              </font>
              <fill>
                <patternFill patternType="solid">
                  <bgColor rgb="FFF7A9AC"/>
                </patternFill>
              </fill>
            </x14:dxf>
          </x14:cfRule>
          <x14:cfRule type="cellIs" priority="61" stopIfTrue="1" operator="between" id="{6EC99874-3DED-1142-BCAC-AF4899D41E96}">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38" stopIfTrue="1" operator="greaterThanOrEqual" id="{FCE01102-6505-0D46-86DA-BB36F8207042}">
            <xm:f>Parameters!$D$42</xm:f>
            <x14:dxf>
              <font>
                <sz val="12"/>
                <color rgb="FF000000"/>
                <name val="Arial"/>
              </font>
              <fill>
                <patternFill patternType="solid">
                  <bgColor rgb="FFF7A9AC"/>
                </patternFill>
              </fill>
            </x14:dxf>
          </x14:cfRule>
          <x14:cfRule type="cellIs" priority="37" stopIfTrue="1" operator="greaterThanOrEqual" id="{1926BAC4-AFE0-5249-A5C7-7E59B8B1240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34" stopIfTrue="1" operator="greaterThanOrEqual" id="{940DCCAD-808D-234A-8077-8FA0DBE5865F}">
            <xm:f>Parameters!$D$42</xm:f>
            <x14:dxf>
              <font>
                <sz val="12"/>
                <color rgb="FF000000"/>
                <name val="Arial"/>
              </font>
              <fill>
                <patternFill patternType="solid">
                  <bgColor rgb="FFF9BF8E"/>
                </patternFill>
              </fill>
            </x14:dxf>
          </x14:cfRule>
          <x14:cfRule type="cellIs" priority="33" stopIfTrue="1" operator="greaterThanOrEqual" id="{DFB456B2-989C-E74B-8FC5-62C886037A55}">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841" id="{3AEEC220-601F-6B47-A5DD-A511F9701290}">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M226:R228 M231:R1048576 M1:AJ1 S198:AF200 S203:AF1048576 AA4:AA5 AB201:AF202 AB5:AJ5 AG198:AJ1048576 AJ2:AJ4</xm:sqref>
        </x14:conditionalFormatting>
        <x14:conditionalFormatting xmlns:xm="http://schemas.microsoft.com/office/excel/2006/main">
          <x14:cfRule type="iconSet" priority="1" id="{930BCD63-A2C0-A144-B93C-CACA7ADF91F4}">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M2:Z3</xm:sqref>
        </x14:conditionalFormatting>
        <x14:conditionalFormatting xmlns:xm="http://schemas.microsoft.com/office/excel/2006/main">
          <x14:cfRule type="iconSet" priority="2" id="{BE266260-6714-9849-A395-2ACB4F17E78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226" id="{F48A4066-4CE7-1244-8986-F147936F5412}">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AA3:AD3 AA2:AF2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L233"/>
  <sheetViews>
    <sheetView zoomScaleNormal="100" workbookViewId="0">
      <pane ySplit="6" topLeftCell="A7" activePane="bottomLeft" state="frozen"/>
      <selection pane="bottomLeft" activeCell="G8" sqref="G8"/>
    </sheetView>
  </sheetViews>
  <sheetFormatPr baseColWidth="10" defaultColWidth="8.7109375" defaultRowHeight="16" x14ac:dyDescent="0.2"/>
  <cols>
    <col min="1" max="1" width="5.28515625" style="200" customWidth="1"/>
    <col min="2" max="2" width="22.7109375" style="35" customWidth="1"/>
    <col min="3" max="3" width="8.7109375" style="35"/>
    <col min="4" max="4" width="7.28515625" style="35" customWidth="1"/>
    <col min="5" max="5" width="8.7109375" style="35"/>
    <col min="6" max="6" width="4.140625" style="35" customWidth="1"/>
    <col min="7" max="9" width="9.7109375" style="86" customWidth="1"/>
    <col min="10" max="10" width="23.140625" style="242" bestFit="1" customWidth="1"/>
    <col min="11" max="11" width="22.28515625" style="242" bestFit="1" customWidth="1"/>
    <col min="12" max="12" width="6.140625" style="44" bestFit="1" customWidth="1"/>
    <col min="13" max="13" width="9.7109375" style="86" bestFit="1" customWidth="1"/>
    <col min="14" max="14" width="10.28515625" style="86" bestFit="1" customWidth="1"/>
    <col min="15" max="15" width="11.5703125" style="86" bestFit="1" customWidth="1"/>
    <col min="16" max="16" width="8.85546875" style="86" bestFit="1" customWidth="1"/>
    <col min="17" max="17" width="9.28515625" style="86" bestFit="1" customWidth="1"/>
    <col min="18" max="18" width="8.7109375" style="86" bestFit="1" customWidth="1"/>
    <col min="19" max="19" width="9.28515625" style="86" bestFit="1" customWidth="1"/>
    <col min="20" max="20" width="10.5703125" style="86" bestFit="1" customWidth="1"/>
    <col min="21" max="21" width="12" style="86" bestFit="1" customWidth="1"/>
    <col min="22" max="22" width="11.140625" style="86" customWidth="1"/>
    <col min="23" max="29" width="9.7109375" style="86" customWidth="1"/>
    <col min="30"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422</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c r="V2" s="177"/>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
      </c>
      <c r="N3" s="178" t="str">
        <f t="shared" ref="N3:W3" si="1">IF(N4=1,"Underlying",IF(N5=1,"Emerging",""))</f>
        <v>Underlying</v>
      </c>
      <c r="O3" s="178" t="str">
        <f t="shared" si="1"/>
        <v>Emerging</v>
      </c>
      <c r="P3" s="178" t="str">
        <f t="shared" si="1"/>
        <v>Emerging</v>
      </c>
      <c r="Q3" s="178" t="str">
        <f t="shared" si="1"/>
        <v>Emerging</v>
      </c>
      <c r="R3" s="178" t="str">
        <f t="shared" si="1"/>
        <v/>
      </c>
      <c r="S3" s="178" t="str">
        <f t="shared" si="1"/>
        <v/>
      </c>
      <c r="T3" s="178" t="str">
        <f t="shared" si="1"/>
        <v/>
      </c>
      <c r="U3" s="178"/>
      <c r="V3" s="178"/>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57" x14ac:dyDescent="0.2">
      <c r="A6" s="197"/>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Proteus Composite Index</v>
      </c>
      <c r="N6" s="246" t="str">
        <f>IFERROR(INDEX('Data Dictionary'!$E$8:$E$39,MATCH(N7,'Data Dictionary'!$K$8:$K$39,0)),IFERROR(CONCATENATE(INDEX('Data Dictionary'!$E$8:$E$39,MATCH(LEFT(N7, SEARCH("_raw",N7,1)-1),'Data Dictionary'!$L$8:$L$39,0))," (Raw)"),""))</f>
        <v>Global Food Security Index</v>
      </c>
      <c r="O6" s="246" t="str">
        <f>IFERROR(INDEX('Data Dictionary'!$E$8:$E$39,MATCH(O7,'Data Dictionary'!$K$8:$K$39,0)),IFERROR(CONCATENATE(INDEX('Data Dictionary'!$E$8:$E$39,MATCH(LEFT(O7, SEARCH("_raw",O7,1)-1),'Data Dictionary'!$L$8:$L$39,0))," (Raw)"),""))</f>
        <v>FAO WFP Warning</v>
      </c>
      <c r="P6" s="246" t="str">
        <f>IFERROR(INDEX('Data Dictionary'!$E$8:$E$39,MATCH(P7,'Data Dictionary'!$K$8:$K$39,0)),IFERROR(CONCATENATE(INDEX('Data Dictionary'!$E$8:$E$39,MATCH(LEFT(P7, SEARCH("_raw",P7,1)-1),'Data Dictionary'!$L$8:$L$39,0))," (Raw)"),""))</f>
        <v>FEWS NET Score</v>
      </c>
      <c r="Q6" s="246" t="str">
        <f>IFERROR(INDEX('Data Dictionary'!$E$8:$E$39,MATCH(Q7,'Data Dictionary'!$K$8:$K$39,0)),IFERROR(CONCATENATE(INDEX('Data Dictionary'!$E$8:$E$39,MATCH(LEFT(Q7, SEARCH("_raw",Q7,1)-1),'Data Dictionary'!$L$8:$L$39,0))," (Raw)"),""))</f>
        <v>Food Price Inflation</v>
      </c>
      <c r="R6" s="246" t="str">
        <f>IFERROR(INDEX('Data Dictionary'!$E$8:$E$39,MATCH(R7,'Data Dictionary'!$K$8:$K$39,0)),IFERROR(CONCATENATE(INDEX('Data Dictionary'!$E$8:$E$39,MATCH(LEFT(R7, SEARCH("_raw",R7,1)-1),'Data Dictionary'!$L$8:$L$39,0))," (Raw)"),""))</f>
        <v>Proteus Composite Index (Raw)</v>
      </c>
      <c r="S6" s="246" t="str">
        <f>IFERROR(INDEX('Data Dictionary'!$E$8:$E$39,MATCH(S7,'Data Dictionary'!$K$8:$K$39,0)),IFERROR(CONCATENATE(INDEX('Data Dictionary'!$E$8:$E$39,MATCH(LEFT(S7, SEARCH("_raw",S7,1)-1),'Data Dictionary'!$L$8:$L$39,0))," (Raw)"),""))</f>
        <v>Global Food Security Index (Raw)</v>
      </c>
      <c r="T6" s="246" t="str">
        <f>IFERROR(INDEX('Data Dictionary'!$E$8:$E$39,MATCH(T7,'Data Dictionary'!$K$8:$K$39,0)),IFERROR(CONCATENATE(INDEX('Data Dictionary'!$E$8:$E$39,MATCH(LEFT(T7, SEARCH("_raw",T7,1)-1),'Data Dictionary'!$L$8:$L$39,0))," (Raw)"),""))</f>
        <v>FAO WFP Warning (Raw)</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386</v>
      </c>
      <c r="N7" s="247" t="s">
        <v>778</v>
      </c>
      <c r="O7" s="247" t="s">
        <v>793</v>
      </c>
      <c r="P7" s="247" t="s">
        <v>438</v>
      </c>
      <c r="Q7" s="247" t="s">
        <v>392</v>
      </c>
      <c r="R7" s="247" t="s">
        <v>471</v>
      </c>
      <c r="S7" s="247" t="s">
        <v>779</v>
      </c>
      <c r="T7" s="247" t="s">
        <v>794</v>
      </c>
      <c r="U7" s="247" t="s">
        <v>538</v>
      </c>
      <c r="V7" s="247" t="s">
        <v>536</v>
      </c>
      <c r="W7" s="247"/>
      <c r="X7" s="247"/>
      <c r="Y7" s="247"/>
      <c r="Z7" s="247"/>
      <c r="AA7" s="100"/>
      <c r="AB7" s="99"/>
      <c r="AC7" s="100"/>
      <c r="AD7" s="35"/>
    </row>
    <row r="8" spans="1:38" x14ac:dyDescent="0.2">
      <c r="A8" s="81">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81"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t="e"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#N/A</v>
      </c>
      <c r="J8" s="242">
        <v>44887</v>
      </c>
      <c r="K8" s="242" t="s">
        <v>409</v>
      </c>
      <c r="L8" s="91" t="s">
        <v>702</v>
      </c>
      <c r="M8" s="192" t="s">
        <v>409</v>
      </c>
      <c r="N8" s="192" t="s">
        <v>409</v>
      </c>
      <c r="O8" s="192" t="s">
        <v>409</v>
      </c>
      <c r="P8" s="192" t="s">
        <v>409</v>
      </c>
      <c r="Q8" s="192" t="s">
        <v>409</v>
      </c>
      <c r="R8" s="192" t="s">
        <v>409</v>
      </c>
      <c r="S8" s="192" t="s">
        <v>409</v>
      </c>
      <c r="T8" s="192" t="s">
        <v>409</v>
      </c>
      <c r="U8" s="192" t="s">
        <v>409</v>
      </c>
      <c r="V8" s="192" t="s">
        <v>409</v>
      </c>
      <c r="W8" s="192"/>
      <c r="X8" s="192"/>
      <c r="Y8" s="192"/>
      <c r="Z8" s="192"/>
      <c r="AA8" s="87"/>
    </row>
    <row r="9" spans="1:38" x14ac:dyDescent="0.2">
      <c r="A9" s="81">
        <v>2</v>
      </c>
      <c r="B9" s="84" t="str">
        <f ca="1"/>
        <v>Afghanistan</v>
      </c>
      <c r="C9" s="84" t="str">
        <f ca="1"/>
        <v>AFG</v>
      </c>
      <c r="D9" s="84" t="str">
        <f ca="1"/>
        <v>SAS           South Asia</v>
      </c>
      <c r="E9" s="84" t="str">
        <f ca="1"/>
        <v>IDA</v>
      </c>
      <c r="F9" s="81"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10</v>
      </c>
      <c r="J9" s="242">
        <v>44753</v>
      </c>
      <c r="K9" s="242">
        <v>44900</v>
      </c>
      <c r="L9" s="91" t="s">
        <v>7</v>
      </c>
      <c r="M9" s="192">
        <v>10</v>
      </c>
      <c r="N9" s="192" t="s">
        <v>409</v>
      </c>
      <c r="O9" s="192">
        <v>10</v>
      </c>
      <c r="P9" s="192" t="s">
        <v>409</v>
      </c>
      <c r="Q9" s="192">
        <v>5</v>
      </c>
      <c r="R9" s="192">
        <v>0.66100000000000003</v>
      </c>
      <c r="S9" s="192" t="s">
        <v>409</v>
      </c>
      <c r="T9" s="192" t="s">
        <v>795</v>
      </c>
      <c r="U9" s="192" t="s">
        <v>409</v>
      </c>
      <c r="V9" s="192">
        <v>8.0601303099999999</v>
      </c>
      <c r="W9" s="192"/>
      <c r="X9" s="192"/>
      <c r="Y9" s="192"/>
      <c r="Z9" s="192"/>
      <c r="AA9" s="87"/>
    </row>
    <row r="10" spans="1:38" x14ac:dyDescent="0.2">
      <c r="A10" s="81">
        <v>3</v>
      </c>
      <c r="B10" s="84" t="str">
        <f ca="1"/>
        <v>Angola</v>
      </c>
      <c r="C10" s="84" t="str">
        <f ca="1"/>
        <v>AGO</v>
      </c>
      <c r="D10" s="84" t="str">
        <f ca="1"/>
        <v>SSF           Sub-Saharan Africa</v>
      </c>
      <c r="E10" s="84" t="str">
        <f ca="1"/>
        <v>IBRD</v>
      </c>
      <c r="F10" s="81"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9.9536768963520501</v>
      </c>
      <c r="I10" s="191" t="e"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#N/A</v>
      </c>
      <c r="J10" s="242">
        <v>44888</v>
      </c>
      <c r="K10" s="242">
        <v>44839</v>
      </c>
      <c r="L10" s="91" t="s">
        <v>9</v>
      </c>
      <c r="M10" s="192">
        <v>9.8325358851674594</v>
      </c>
      <c r="N10" s="192">
        <v>9.9536768963520501</v>
      </c>
      <c r="O10" s="192" t="s">
        <v>409</v>
      </c>
      <c r="P10" s="192" t="s">
        <v>409</v>
      </c>
      <c r="Q10" s="192" t="s">
        <v>409</v>
      </c>
      <c r="R10" s="192">
        <v>0.56899999999999995</v>
      </c>
      <c r="S10" s="192">
        <v>43.7</v>
      </c>
      <c r="T10" s="192" t="s">
        <v>409</v>
      </c>
      <c r="U10" s="192" t="s">
        <v>409</v>
      </c>
      <c r="V10" s="192" t="s">
        <v>409</v>
      </c>
      <c r="W10" s="192"/>
      <c r="X10" s="192"/>
      <c r="Y10" s="192"/>
      <c r="Z10" s="192"/>
      <c r="AA10" s="87"/>
    </row>
    <row r="11" spans="1:38" x14ac:dyDescent="0.2">
      <c r="A11" s="81">
        <v>4</v>
      </c>
      <c r="B11" s="84" t="str">
        <f ca="1"/>
        <v>Albania</v>
      </c>
      <c r="C11" s="84" t="str">
        <f ca="1"/>
        <v>ALB</v>
      </c>
      <c r="D11" s="84" t="str">
        <f ca="1"/>
        <v>ECS           Europe &amp; Central Asia</v>
      </c>
      <c r="E11" s="84" t="str">
        <f ca="1"/>
        <v>IBRD</v>
      </c>
      <c r="F11" s="81"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3.3971291866028701</v>
      </c>
      <c r="I11" s="191" t="e"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#N/A</v>
      </c>
      <c r="J11" s="242">
        <v>44753</v>
      </c>
      <c r="K11" s="242">
        <v>44753</v>
      </c>
      <c r="L11" s="91" t="s">
        <v>11</v>
      </c>
      <c r="M11" s="192">
        <v>3.3971291866028701</v>
      </c>
      <c r="N11" s="192" t="s">
        <v>409</v>
      </c>
      <c r="O11" s="192" t="s">
        <v>409</v>
      </c>
      <c r="P11" s="192" t="s">
        <v>409</v>
      </c>
      <c r="Q11" s="192" t="s">
        <v>409</v>
      </c>
      <c r="R11" s="192">
        <v>0.3</v>
      </c>
      <c r="S11" s="192" t="s">
        <v>409</v>
      </c>
      <c r="T11" s="192" t="s">
        <v>409</v>
      </c>
      <c r="U11" s="192" t="s">
        <v>409</v>
      </c>
      <c r="V11" s="192" t="s">
        <v>409</v>
      </c>
      <c r="W11" s="192"/>
      <c r="X11" s="192"/>
      <c r="Y11" s="192"/>
      <c r="Z11" s="192"/>
      <c r="AA11" s="87"/>
    </row>
    <row r="12" spans="1:38" x14ac:dyDescent="0.2">
      <c r="A12" s="81">
        <v>5</v>
      </c>
      <c r="B12" s="84" t="str">
        <f ca="1"/>
        <v>Andorra</v>
      </c>
      <c r="C12" s="84" t="str">
        <f ca="1"/>
        <v>AND</v>
      </c>
      <c r="D12" s="84" t="str">
        <f ca="1"/>
        <v>ECS           Europe &amp; Central Asia</v>
      </c>
      <c r="E12" s="84" t="str">
        <f ca="1"/>
        <v>NA</v>
      </c>
      <c r="F12" s="81"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703</v>
      </c>
      <c r="M12" s="192" t="s">
        <v>409</v>
      </c>
      <c r="N12" s="192" t="s">
        <v>409</v>
      </c>
      <c r="O12" s="192" t="s">
        <v>409</v>
      </c>
      <c r="P12" s="192" t="s">
        <v>409</v>
      </c>
      <c r="Q12" s="192" t="s">
        <v>409</v>
      </c>
      <c r="R12" s="192" t="s">
        <v>409</v>
      </c>
      <c r="S12" s="192" t="s">
        <v>409</v>
      </c>
      <c r="T12" s="192" t="s">
        <v>409</v>
      </c>
      <c r="U12" s="192" t="s">
        <v>409</v>
      </c>
      <c r="V12" s="192" t="s">
        <v>409</v>
      </c>
      <c r="W12" s="192"/>
      <c r="X12" s="192"/>
      <c r="Y12" s="192"/>
      <c r="Z12" s="192"/>
      <c r="AA12" s="87"/>
    </row>
    <row r="13" spans="1:38" x14ac:dyDescent="0.2">
      <c r="A13" s="81">
        <v>6</v>
      </c>
      <c r="B13" s="84" t="str">
        <f ca="1"/>
        <v>United Arab Emirates</v>
      </c>
      <c r="C13" s="84" t="str">
        <f ca="1"/>
        <v>ARE</v>
      </c>
      <c r="D13" s="84" t="str">
        <f ca="1"/>
        <v>MEA           Middle East &amp; North Africa</v>
      </c>
      <c r="E13" s="84" t="str">
        <f ca="1"/>
        <v>NA</v>
      </c>
      <c r="F13" s="81"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0.83381586566299803</v>
      </c>
      <c r="I13" s="191" t="e"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#N/A</v>
      </c>
      <c r="J13" s="242">
        <v>44753</v>
      </c>
      <c r="K13" s="242">
        <v>44753</v>
      </c>
      <c r="L13" s="91" t="s">
        <v>13</v>
      </c>
      <c r="M13" s="192">
        <v>1.07655502392344</v>
      </c>
      <c r="N13" s="192">
        <v>0.83381586566299803</v>
      </c>
      <c r="O13" s="192" t="s">
        <v>409</v>
      </c>
      <c r="P13" s="192" t="s">
        <v>409</v>
      </c>
      <c r="Q13" s="192" t="s">
        <v>409</v>
      </c>
      <c r="R13" s="192">
        <v>0.20300000000000001</v>
      </c>
      <c r="S13" s="192">
        <v>75.2</v>
      </c>
      <c r="T13" s="192" t="s">
        <v>409</v>
      </c>
      <c r="U13" s="192" t="s">
        <v>409</v>
      </c>
      <c r="V13" s="192" t="s">
        <v>409</v>
      </c>
      <c r="W13" s="192"/>
      <c r="X13" s="192"/>
      <c r="Y13" s="192"/>
      <c r="Z13" s="192"/>
      <c r="AA13" s="87"/>
      <c r="AH13" s="86"/>
    </row>
    <row r="14" spans="1:38" x14ac:dyDescent="0.2">
      <c r="A14" s="81">
        <v>7</v>
      </c>
      <c r="B14" s="84" t="str">
        <f ca="1"/>
        <v>Argentina</v>
      </c>
      <c r="C14" s="84" t="str">
        <f ca="1"/>
        <v>ARG</v>
      </c>
      <c r="D14" s="84" t="str">
        <f ca="1"/>
        <v>LCN           Latin America &amp; Caribbean</v>
      </c>
      <c r="E14" s="84" t="str">
        <f ca="1"/>
        <v>IBRD</v>
      </c>
      <c r="F14" s="81"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3.8448176027793801</v>
      </c>
      <c r="I14" s="191" t="e"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#N/A</v>
      </c>
      <c r="J14" s="242">
        <v>44888</v>
      </c>
      <c r="K14" s="242">
        <v>44753</v>
      </c>
      <c r="L14" s="91" t="s">
        <v>15</v>
      </c>
      <c r="M14" s="192">
        <v>2.2727272727272698</v>
      </c>
      <c r="N14" s="192">
        <v>3.8448176027793801</v>
      </c>
      <c r="O14" s="192" t="s">
        <v>409</v>
      </c>
      <c r="P14" s="192" t="s">
        <v>409</v>
      </c>
      <c r="Q14" s="192" t="s">
        <v>409</v>
      </c>
      <c r="R14" s="192">
        <v>0.253</v>
      </c>
      <c r="S14" s="192">
        <v>64.8</v>
      </c>
      <c r="T14" s="192" t="s">
        <v>409</v>
      </c>
      <c r="U14" s="192" t="s">
        <v>409</v>
      </c>
      <c r="V14" s="192" t="s">
        <v>409</v>
      </c>
      <c r="W14" s="192"/>
      <c r="X14" s="192"/>
      <c r="Y14" s="192"/>
      <c r="Z14" s="192"/>
      <c r="AA14" s="87"/>
      <c r="AH14" s="86"/>
    </row>
    <row r="15" spans="1:38" x14ac:dyDescent="0.2">
      <c r="A15" s="81">
        <v>8</v>
      </c>
      <c r="B15" s="84" t="str">
        <f ca="1"/>
        <v>Armenia</v>
      </c>
      <c r="C15" s="84" t="str">
        <f ca="1"/>
        <v>ARM</v>
      </c>
      <c r="D15" s="84" t="str">
        <f ca="1"/>
        <v>ECS           Europe &amp; Central Asia</v>
      </c>
      <c r="E15" s="84" t="str">
        <f ca="1"/>
        <v>IBRD</v>
      </c>
      <c r="F15" s="81"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2.7033492822966498</v>
      </c>
      <c r="I15" s="191" t="e"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#N/A</v>
      </c>
      <c r="J15" s="242">
        <v>44753</v>
      </c>
      <c r="K15" s="242">
        <v>44753</v>
      </c>
      <c r="L15" s="91" t="s">
        <v>17</v>
      </c>
      <c r="M15" s="192">
        <v>2.7033492822966498</v>
      </c>
      <c r="N15" s="192" t="s">
        <v>409</v>
      </c>
      <c r="O15" s="192" t="s">
        <v>409</v>
      </c>
      <c r="P15" s="192" t="s">
        <v>409</v>
      </c>
      <c r="Q15" s="192" t="s">
        <v>409</v>
      </c>
      <c r="R15" s="192">
        <v>0.27100000000000002</v>
      </c>
      <c r="S15" s="192" t="s">
        <v>409</v>
      </c>
      <c r="T15" s="192" t="s">
        <v>409</v>
      </c>
      <c r="U15" s="192" t="s">
        <v>409</v>
      </c>
      <c r="V15" s="192" t="s">
        <v>409</v>
      </c>
      <c r="W15" s="192"/>
      <c r="X15" s="192"/>
      <c r="Y15" s="192"/>
      <c r="Z15" s="192"/>
      <c r="AA15" s="87"/>
    </row>
    <row r="16" spans="1:38" x14ac:dyDescent="0.2">
      <c r="A16" s="81">
        <v>9</v>
      </c>
      <c r="B16" s="84" t="str">
        <f ca="1"/>
        <v>American Samoa</v>
      </c>
      <c r="C16" s="84" t="str">
        <f ca="1"/>
        <v>ASM</v>
      </c>
      <c r="D16" s="84" t="str">
        <f ca="1"/>
        <v>EAS           East Asia &amp; Pacific</v>
      </c>
      <c r="E16" s="84" t="str">
        <f ca="1"/>
        <v>NA</v>
      </c>
      <c r="F16" s="81"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v>44887</v>
      </c>
      <c r="K16" s="242" t="s">
        <v>409</v>
      </c>
      <c r="L16" s="239" t="s">
        <v>704</v>
      </c>
      <c r="M16" s="192" t="s">
        <v>409</v>
      </c>
      <c r="N16" s="192" t="s">
        <v>409</v>
      </c>
      <c r="O16" s="192" t="s">
        <v>409</v>
      </c>
      <c r="P16" s="192" t="s">
        <v>409</v>
      </c>
      <c r="Q16" s="192" t="s">
        <v>409</v>
      </c>
      <c r="R16" s="192" t="s">
        <v>409</v>
      </c>
      <c r="S16" s="192" t="s">
        <v>409</v>
      </c>
      <c r="T16" s="192" t="s">
        <v>409</v>
      </c>
      <c r="U16" s="192" t="s">
        <v>409</v>
      </c>
      <c r="V16" s="192" t="s">
        <v>409</v>
      </c>
      <c r="W16" s="192"/>
      <c r="X16" s="192"/>
      <c r="Y16" s="192"/>
      <c r="Z16" s="192"/>
      <c r="AA16" s="87"/>
    </row>
    <row r="17" spans="1:31" x14ac:dyDescent="0.2">
      <c r="A17" s="81">
        <v>10</v>
      </c>
      <c r="B17" s="84" t="str">
        <f ca="1"/>
        <v>Antigua and Barbuda</v>
      </c>
      <c r="C17" s="84" t="str">
        <f ca="1"/>
        <v>ATG</v>
      </c>
      <c r="D17" s="84" t="str">
        <f ca="1"/>
        <v>LCN           Latin America &amp; Caribbean</v>
      </c>
      <c r="E17" s="84" t="str">
        <f ca="1"/>
        <v>IBRD</v>
      </c>
      <c r="F17" s="81" t="str">
        <f t="shared" ca="1" si="3"/>
        <v/>
      </c>
      <c r="G17" s="80" t="e">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v>44753</v>
      </c>
      <c r="L17" s="91" t="s">
        <v>19</v>
      </c>
      <c r="M17" s="192" t="s">
        <v>409</v>
      </c>
      <c r="N17" s="192" t="s">
        <v>409</v>
      </c>
      <c r="O17" s="192" t="s">
        <v>409</v>
      </c>
      <c r="P17" s="192" t="s">
        <v>409</v>
      </c>
      <c r="Q17" s="192" t="s">
        <v>409</v>
      </c>
      <c r="R17" s="192" t="s">
        <v>409</v>
      </c>
      <c r="S17" s="192" t="s">
        <v>409</v>
      </c>
      <c r="T17" s="192" t="s">
        <v>409</v>
      </c>
      <c r="U17" s="192" t="s">
        <v>409</v>
      </c>
      <c r="V17" s="192" t="s">
        <v>409</v>
      </c>
      <c r="W17" s="192"/>
      <c r="X17" s="192"/>
      <c r="Y17" s="192"/>
      <c r="Z17" s="192"/>
      <c r="AA17" s="87"/>
      <c r="AE17" s="86"/>
    </row>
    <row r="18" spans="1:31" x14ac:dyDescent="0.2">
      <c r="A18" s="81">
        <v>11</v>
      </c>
      <c r="B18" s="84" t="str">
        <f ca="1"/>
        <v>Australia</v>
      </c>
      <c r="C18" s="84" t="str">
        <f ca="1"/>
        <v>AUS</v>
      </c>
      <c r="D18" s="84" t="str">
        <f ca="1"/>
        <v>EAS           East Asia &amp; Pacific</v>
      </c>
      <c r="E18" s="84" t="str">
        <f ca="1"/>
        <v>NA</v>
      </c>
      <c r="F18" s="81"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0.775911986103066</v>
      </c>
      <c r="I18" s="191" t="e"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#N/A</v>
      </c>
      <c r="J18" s="242">
        <v>44753</v>
      </c>
      <c r="K18" s="242">
        <v>44753</v>
      </c>
      <c r="L18" s="91" t="s">
        <v>21</v>
      </c>
      <c r="M18" s="192">
        <v>0.88516746411483205</v>
      </c>
      <c r="N18" s="192">
        <v>0.775911986103066</v>
      </c>
      <c r="O18" s="192" t="s">
        <v>409</v>
      </c>
      <c r="P18" s="192" t="s">
        <v>409</v>
      </c>
      <c r="Q18" s="192" t="s">
        <v>409</v>
      </c>
      <c r="R18" s="192">
        <v>0.19500000000000001</v>
      </c>
      <c r="S18" s="192">
        <v>75.400000000000006</v>
      </c>
      <c r="T18" s="192" t="s">
        <v>409</v>
      </c>
      <c r="U18" s="192" t="s">
        <v>409</v>
      </c>
      <c r="V18" s="192" t="s">
        <v>409</v>
      </c>
      <c r="W18" s="192"/>
      <c r="X18" s="192"/>
      <c r="Y18" s="192"/>
      <c r="Z18" s="192"/>
      <c r="AA18" s="87"/>
    </row>
    <row r="19" spans="1:31" x14ac:dyDescent="0.2">
      <c r="A19" s="81">
        <v>12</v>
      </c>
      <c r="B19" s="84" t="str">
        <f ca="1"/>
        <v>Austria</v>
      </c>
      <c r="C19" s="84" t="str">
        <f ca="1"/>
        <v>AUT</v>
      </c>
      <c r="D19" s="84" t="str">
        <f ca="1"/>
        <v>ECS           Europe &amp; Central Asia</v>
      </c>
      <c r="E19" s="84" t="str">
        <f ca="1"/>
        <v>NA</v>
      </c>
      <c r="F19" s="81"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t="e"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#N/A</v>
      </c>
      <c r="J19" s="242">
        <v>44888</v>
      </c>
      <c r="K19" s="242">
        <v>44753</v>
      </c>
      <c r="L19" s="91" t="s">
        <v>23</v>
      </c>
      <c r="M19" s="192">
        <v>0</v>
      </c>
      <c r="N19" s="192">
        <v>0</v>
      </c>
      <c r="O19" s="192" t="s">
        <v>409</v>
      </c>
      <c r="P19" s="192" t="s">
        <v>409</v>
      </c>
      <c r="Q19" s="192" t="s">
        <v>409</v>
      </c>
      <c r="R19" s="192">
        <v>9.7000000000000003E-2</v>
      </c>
      <c r="S19" s="192">
        <v>78.099999999999994</v>
      </c>
      <c r="T19" s="192" t="s">
        <v>409</v>
      </c>
      <c r="U19" s="192" t="s">
        <v>409</v>
      </c>
      <c r="V19" s="192" t="s">
        <v>409</v>
      </c>
      <c r="W19" s="192"/>
      <c r="X19" s="192"/>
      <c r="Y19" s="192"/>
      <c r="Z19" s="192"/>
      <c r="AA19" s="87"/>
    </row>
    <row r="20" spans="1:31" x14ac:dyDescent="0.2">
      <c r="A20" s="81">
        <v>13</v>
      </c>
      <c r="B20" s="84" t="str">
        <f ca="1"/>
        <v>Azerbaijan</v>
      </c>
      <c r="C20" s="84" t="str">
        <f ca="1"/>
        <v>AZE</v>
      </c>
      <c r="D20" s="84" t="str">
        <f ca="1"/>
        <v>ECS           Europe &amp; Central Asia</v>
      </c>
      <c r="E20" s="84" t="str">
        <f ca="1"/>
        <v>IBRD</v>
      </c>
      <c r="F20" s="81"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5.2924145917776402</v>
      </c>
      <c r="I20" s="191" t="e"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#N/A</v>
      </c>
      <c r="J20" s="242">
        <v>44888</v>
      </c>
      <c r="K20" s="242">
        <v>44753</v>
      </c>
      <c r="L20" s="91" t="s">
        <v>25</v>
      </c>
      <c r="M20" s="192">
        <v>4.2344497607655498</v>
      </c>
      <c r="N20" s="192">
        <v>5.2924145917776402</v>
      </c>
      <c r="O20" s="192" t="s">
        <v>409</v>
      </c>
      <c r="P20" s="192" t="s">
        <v>409</v>
      </c>
      <c r="Q20" s="192" t="s">
        <v>409</v>
      </c>
      <c r="R20" s="192">
        <v>0.33500000000000002</v>
      </c>
      <c r="S20" s="192">
        <v>59.8</v>
      </c>
      <c r="T20" s="192" t="s">
        <v>409</v>
      </c>
      <c r="U20" s="192" t="s">
        <v>409</v>
      </c>
      <c r="V20" s="192" t="s">
        <v>409</v>
      </c>
      <c r="W20" s="192"/>
      <c r="X20" s="192"/>
      <c r="Y20" s="192"/>
      <c r="Z20" s="192"/>
      <c r="AA20" s="87"/>
      <c r="AE20" s="86"/>
    </row>
    <row r="21" spans="1:31" x14ac:dyDescent="0.2">
      <c r="A21" s="81">
        <v>14</v>
      </c>
      <c r="B21" s="84" t="str">
        <f ca="1"/>
        <v>Burundi</v>
      </c>
      <c r="C21" s="84" t="str">
        <f ca="1"/>
        <v>BDI</v>
      </c>
      <c r="D21" s="84" t="str">
        <f ca="1"/>
        <v>SSF           Sub-Saharan Africa</v>
      </c>
      <c r="E21" s="84" t="str">
        <f ca="1"/>
        <v>IDA</v>
      </c>
      <c r="F21" s="81"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8.3666002653407556</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7</v>
      </c>
      <c r="J21" s="242">
        <v>44888</v>
      </c>
      <c r="K21" s="242">
        <v>45058</v>
      </c>
      <c r="L21" s="91" t="s">
        <v>27</v>
      </c>
      <c r="M21" s="192">
        <v>9.9282296650717701</v>
      </c>
      <c r="N21" s="192">
        <v>10</v>
      </c>
      <c r="O21" s="192" t="s">
        <v>409</v>
      </c>
      <c r="P21" s="192" t="s">
        <v>409</v>
      </c>
      <c r="Q21" s="192">
        <v>7</v>
      </c>
      <c r="R21" s="192">
        <v>0.57299999999999995</v>
      </c>
      <c r="S21" s="192">
        <v>40.6</v>
      </c>
      <c r="T21" s="192" t="s">
        <v>409</v>
      </c>
      <c r="U21" s="192" t="s">
        <v>409</v>
      </c>
      <c r="V21" s="192">
        <v>30.99550662</v>
      </c>
      <c r="W21" s="192"/>
      <c r="X21" s="192"/>
      <c r="Y21" s="192"/>
      <c r="Z21" s="192"/>
      <c r="AA21" s="87"/>
    </row>
    <row r="22" spans="1:31" x14ac:dyDescent="0.2">
      <c r="A22" s="81">
        <v>15</v>
      </c>
      <c r="B22" s="84" t="str">
        <f ca="1"/>
        <v>Belgium</v>
      </c>
      <c r="C22" s="84" t="str">
        <f ca="1"/>
        <v>BEL</v>
      </c>
      <c r="D22" s="84" t="str">
        <f ca="1"/>
        <v>ECS           Europe &amp; Central Asia</v>
      </c>
      <c r="E22" s="84" t="str">
        <f ca="1"/>
        <v>NA</v>
      </c>
      <c r="F22" s="81"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0.16792125072379799</v>
      </c>
      <c r="I22" s="191" t="e"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#N/A</v>
      </c>
      <c r="J22" s="242">
        <v>44888</v>
      </c>
      <c r="K22" s="242">
        <v>44753</v>
      </c>
      <c r="L22" s="91" t="s">
        <v>29</v>
      </c>
      <c r="M22" s="192">
        <v>0</v>
      </c>
      <c r="N22" s="192">
        <v>0.16792125072379799</v>
      </c>
      <c r="O22" s="192" t="s">
        <v>409</v>
      </c>
      <c r="P22" s="192" t="s">
        <v>409</v>
      </c>
      <c r="Q22" s="192" t="s">
        <v>409</v>
      </c>
      <c r="R22" s="192">
        <v>0.08</v>
      </c>
      <c r="S22" s="192">
        <v>77.5</v>
      </c>
      <c r="T22" s="192" t="s">
        <v>409</v>
      </c>
      <c r="U22" s="192" t="s">
        <v>409</v>
      </c>
      <c r="V22" s="192" t="s">
        <v>409</v>
      </c>
      <c r="W22" s="192"/>
      <c r="X22" s="192"/>
      <c r="Y22" s="192"/>
      <c r="Z22" s="192"/>
      <c r="AA22" s="87"/>
    </row>
    <row r="23" spans="1:31" x14ac:dyDescent="0.2">
      <c r="A23" s="81">
        <v>16</v>
      </c>
      <c r="B23" s="84" t="str">
        <f ca="1"/>
        <v>Benin</v>
      </c>
      <c r="C23" s="84" t="str">
        <f ca="1"/>
        <v>BEN</v>
      </c>
      <c r="D23" s="84" t="str">
        <f ca="1"/>
        <v>SSF           Sub-Saharan Africa</v>
      </c>
      <c r="E23" s="84" t="str">
        <f ca="1"/>
        <v>IDA</v>
      </c>
      <c r="F23" s="81"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8.6797915460335808</v>
      </c>
      <c r="I23" s="191" t="e"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#N/A</v>
      </c>
      <c r="J23" s="242">
        <v>44888</v>
      </c>
      <c r="K23" s="242">
        <v>44839</v>
      </c>
      <c r="L23" s="91" t="s">
        <v>31</v>
      </c>
      <c r="M23" s="192">
        <v>8.6124401913875595</v>
      </c>
      <c r="N23" s="192">
        <v>8.6797915460335808</v>
      </c>
      <c r="O23" s="192" t="s">
        <v>409</v>
      </c>
      <c r="P23" s="192" t="s">
        <v>409</v>
      </c>
      <c r="Q23" s="192" t="s">
        <v>409</v>
      </c>
      <c r="R23" s="192">
        <v>0.51800000000000002</v>
      </c>
      <c r="S23" s="192">
        <v>48.1</v>
      </c>
      <c r="T23" s="192" t="s">
        <v>409</v>
      </c>
      <c r="U23" s="192" t="s">
        <v>409</v>
      </c>
      <c r="V23" s="192" t="s">
        <v>409</v>
      </c>
      <c r="W23" s="192"/>
      <c r="X23" s="192"/>
      <c r="Y23" s="192"/>
      <c r="Z23" s="192"/>
      <c r="AA23" s="87"/>
    </row>
    <row r="24" spans="1:31" x14ac:dyDescent="0.2">
      <c r="A24" s="81">
        <v>17</v>
      </c>
      <c r="B24" s="84" t="str">
        <f ca="1"/>
        <v>Burkina Faso</v>
      </c>
      <c r="C24" s="84" t="str">
        <f ca="1"/>
        <v>BFA</v>
      </c>
      <c r="D24" s="84" t="str">
        <f ca="1"/>
        <v>SSF           Sub-Saharan Africa</v>
      </c>
      <c r="E24" s="84" t="str">
        <f ca="1"/>
        <v>IDA</v>
      </c>
      <c r="F24" s="81"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9.080480410933168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8.2455124493341003</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10</v>
      </c>
      <c r="J24" s="242">
        <v>44753</v>
      </c>
      <c r="K24" s="242">
        <v>45077</v>
      </c>
      <c r="L24" s="91" t="s">
        <v>33</v>
      </c>
      <c r="M24" s="192">
        <v>8.7559808612440193</v>
      </c>
      <c r="N24" s="192">
        <v>8.2455124493341003</v>
      </c>
      <c r="O24" s="192">
        <v>10</v>
      </c>
      <c r="P24" s="192" t="s">
        <v>409</v>
      </c>
      <c r="Q24" s="192">
        <v>1</v>
      </c>
      <c r="R24" s="192">
        <v>0.52400000000000002</v>
      </c>
      <c r="S24" s="192">
        <v>49.6</v>
      </c>
      <c r="T24" s="192" t="s">
        <v>795</v>
      </c>
      <c r="U24" s="192" t="s">
        <v>409</v>
      </c>
      <c r="V24" s="192">
        <v>-5.4044330599999997</v>
      </c>
      <c r="W24" s="192"/>
      <c r="X24" s="192"/>
      <c r="Y24" s="192"/>
      <c r="Z24" s="192"/>
      <c r="AA24" s="87"/>
    </row>
    <row r="25" spans="1:31" x14ac:dyDescent="0.2">
      <c r="A25" s="81">
        <v>18</v>
      </c>
      <c r="B25" s="84" t="str">
        <f ca="1"/>
        <v>Bangladesh</v>
      </c>
      <c r="C25" s="84" t="str">
        <f ca="1"/>
        <v>BGD</v>
      </c>
      <c r="D25" s="84" t="str">
        <f ca="1"/>
        <v>SAS           South Asia</v>
      </c>
      <c r="E25" s="84" t="str">
        <f ca="1"/>
        <v>IDA</v>
      </c>
      <c r="F25" s="81"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6.9716270990156302</v>
      </c>
      <c r="I25" s="191" t="e"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#N/A</v>
      </c>
      <c r="J25" s="242">
        <v>44753</v>
      </c>
      <c r="K25" s="242">
        <v>44753</v>
      </c>
      <c r="L25" s="91" t="s">
        <v>35</v>
      </c>
      <c r="M25" s="192">
        <v>8.03827751196172</v>
      </c>
      <c r="N25" s="192">
        <v>6.9716270990156302</v>
      </c>
      <c r="O25" s="192" t="s">
        <v>409</v>
      </c>
      <c r="P25" s="192" t="s">
        <v>409</v>
      </c>
      <c r="Q25" s="192" t="s">
        <v>409</v>
      </c>
      <c r="R25" s="192">
        <v>0.49399999999999999</v>
      </c>
      <c r="S25" s="192">
        <v>54</v>
      </c>
      <c r="T25" s="192" t="s">
        <v>409</v>
      </c>
      <c r="U25" s="192" t="s">
        <v>409</v>
      </c>
      <c r="V25" s="192" t="s">
        <v>409</v>
      </c>
      <c r="W25" s="192"/>
      <c r="X25" s="192"/>
      <c r="Y25" s="192"/>
      <c r="Z25" s="192"/>
      <c r="AA25" s="87"/>
    </row>
    <row r="26" spans="1:31" x14ac:dyDescent="0.2">
      <c r="A26" s="81">
        <v>19</v>
      </c>
      <c r="B26" s="84" t="str">
        <f ca="1"/>
        <v>Bulgaria</v>
      </c>
      <c r="C26" s="84" t="str">
        <f ca="1"/>
        <v>BGR</v>
      </c>
      <c r="D26" s="84" t="str">
        <f ca="1"/>
        <v>ECS           Europe &amp; Central Asia</v>
      </c>
      <c r="E26" s="84" t="str">
        <f ca="1"/>
        <v>IBRD</v>
      </c>
      <c r="F26" s="81"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1.4707585408222299</v>
      </c>
      <c r="I26" s="191" t="e"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#N/A</v>
      </c>
      <c r="J26" s="242">
        <v>44753</v>
      </c>
      <c r="K26" s="242">
        <v>44753</v>
      </c>
      <c r="L26" s="91" t="s">
        <v>37</v>
      </c>
      <c r="M26" s="192">
        <v>2.4162679425837301</v>
      </c>
      <c r="N26" s="192">
        <v>1.4707585408222299</v>
      </c>
      <c r="O26" s="192" t="s">
        <v>409</v>
      </c>
      <c r="P26" s="192" t="s">
        <v>409</v>
      </c>
      <c r="Q26" s="192" t="s">
        <v>409</v>
      </c>
      <c r="R26" s="192">
        <v>0.25900000000000001</v>
      </c>
      <c r="S26" s="192">
        <v>73</v>
      </c>
      <c r="T26" s="192" t="s">
        <v>409</v>
      </c>
      <c r="U26" s="192" t="s">
        <v>409</v>
      </c>
      <c r="V26" s="192" t="s">
        <v>409</v>
      </c>
      <c r="W26" s="192"/>
      <c r="X26" s="192"/>
      <c r="Y26" s="192"/>
      <c r="Z26" s="192"/>
      <c r="AA26" s="87"/>
    </row>
    <row r="27" spans="1:31" x14ac:dyDescent="0.2">
      <c r="A27" s="81">
        <v>20</v>
      </c>
      <c r="B27" s="84" t="str">
        <f ca="1"/>
        <v>Bahrain</v>
      </c>
      <c r="C27" s="84" t="str">
        <f ca="1"/>
        <v>BHR</v>
      </c>
      <c r="D27" s="84" t="str">
        <f ca="1"/>
        <v>MEA           Middle East &amp; North Africa</v>
      </c>
      <c r="E27" s="84" t="str">
        <f ca="1"/>
        <v>NA</v>
      </c>
      <c r="F27" s="81"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2.25246091488129</v>
      </c>
      <c r="I27" s="191" t="e"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#N/A</v>
      </c>
      <c r="J27" s="242">
        <v>44888</v>
      </c>
      <c r="K27" s="242">
        <v>44753</v>
      </c>
      <c r="L27" s="91" t="s">
        <v>39</v>
      </c>
      <c r="M27" s="192">
        <v>0.52631578947368296</v>
      </c>
      <c r="N27" s="192">
        <v>2.25246091488129</v>
      </c>
      <c r="O27" s="192" t="s">
        <v>409</v>
      </c>
      <c r="P27" s="192" t="s">
        <v>409</v>
      </c>
      <c r="Q27" s="192" t="s">
        <v>409</v>
      </c>
      <c r="R27" s="192">
        <v>0.18</v>
      </c>
      <c r="S27" s="192">
        <v>70.3</v>
      </c>
      <c r="T27" s="192" t="s">
        <v>409</v>
      </c>
      <c r="U27" s="192" t="s">
        <v>409</v>
      </c>
      <c r="V27" s="192" t="s">
        <v>409</v>
      </c>
      <c r="W27" s="192"/>
      <c r="X27" s="192"/>
      <c r="Y27" s="192"/>
      <c r="Z27" s="192"/>
      <c r="AA27" s="87"/>
    </row>
    <row r="28" spans="1:31" x14ac:dyDescent="0.2">
      <c r="A28" s="81">
        <v>21</v>
      </c>
      <c r="B28" s="84" t="str">
        <f ca="1"/>
        <v>Bahamas, The</v>
      </c>
      <c r="C28" s="84" t="str">
        <f ca="1"/>
        <v>BHS</v>
      </c>
      <c r="D28" s="84" t="str">
        <f ca="1"/>
        <v>LCN           Latin America &amp; Caribbean</v>
      </c>
      <c r="E28" s="84" t="str">
        <f ca="1"/>
        <v>NA</v>
      </c>
      <c r="F28" s="81"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3.58851674641148</v>
      </c>
      <c r="I28" s="191" t="e"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#N/A</v>
      </c>
      <c r="J28" s="242">
        <v>44753</v>
      </c>
      <c r="K28" s="242">
        <v>44753</v>
      </c>
      <c r="L28" s="91" t="s">
        <v>40</v>
      </c>
      <c r="M28" s="192">
        <v>3.58851674641148</v>
      </c>
      <c r="N28" s="192" t="s">
        <v>409</v>
      </c>
      <c r="O28" s="192" t="s">
        <v>409</v>
      </c>
      <c r="P28" s="192" t="s">
        <v>409</v>
      </c>
      <c r="Q28" s="192" t="s">
        <v>409</v>
      </c>
      <c r="R28" s="192">
        <v>0.308</v>
      </c>
      <c r="S28" s="192" t="s">
        <v>409</v>
      </c>
      <c r="T28" s="192" t="s">
        <v>409</v>
      </c>
      <c r="U28" s="192" t="s">
        <v>409</v>
      </c>
      <c r="V28" s="192" t="s">
        <v>409</v>
      </c>
      <c r="W28" s="192"/>
      <c r="X28" s="192"/>
      <c r="Y28" s="192"/>
      <c r="Z28" s="192"/>
      <c r="AA28" s="87"/>
    </row>
    <row r="29" spans="1:31" x14ac:dyDescent="0.2">
      <c r="A29" s="81">
        <v>22</v>
      </c>
      <c r="B29" s="84" t="str">
        <f ca="1"/>
        <v>Bosnia and Herzegovina</v>
      </c>
      <c r="C29" s="84" t="str">
        <f ca="1"/>
        <v>BIH</v>
      </c>
      <c r="D29" s="84" t="str">
        <f ca="1"/>
        <v>ECS           Europe &amp; Central Asia</v>
      </c>
      <c r="E29" s="84" t="str">
        <f ca="1"/>
        <v>IBRD</v>
      </c>
      <c r="F29" s="81"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3.2296650717703299</v>
      </c>
      <c r="I29" s="191" t="e"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#N/A</v>
      </c>
      <c r="J29" s="242">
        <v>44753</v>
      </c>
      <c r="K29" s="242">
        <v>44753</v>
      </c>
      <c r="L29" s="91" t="s">
        <v>42</v>
      </c>
      <c r="M29" s="192">
        <v>3.2296650717703299</v>
      </c>
      <c r="N29" s="192" t="s">
        <v>409</v>
      </c>
      <c r="O29" s="192" t="s">
        <v>409</v>
      </c>
      <c r="P29" s="192" t="s">
        <v>409</v>
      </c>
      <c r="Q29" s="192" t="s">
        <v>409</v>
      </c>
      <c r="R29" s="192">
        <v>0.29299999999999998</v>
      </c>
      <c r="S29" s="192" t="s">
        <v>409</v>
      </c>
      <c r="T29" s="192" t="s">
        <v>409</v>
      </c>
      <c r="U29" s="192" t="s">
        <v>409</v>
      </c>
      <c r="V29" s="192" t="s">
        <v>409</v>
      </c>
      <c r="W29" s="192"/>
      <c r="X29" s="192"/>
      <c r="Y29" s="192"/>
      <c r="Z29" s="192"/>
      <c r="AA29" s="87"/>
    </row>
    <row r="30" spans="1:31" x14ac:dyDescent="0.2">
      <c r="A30" s="81">
        <v>23</v>
      </c>
      <c r="B30" s="84" t="str">
        <f ca="1"/>
        <v>Belarus</v>
      </c>
      <c r="C30" s="84" t="str">
        <f ca="1"/>
        <v>BLR</v>
      </c>
      <c r="D30" s="84" t="str">
        <f ca="1"/>
        <v>ECS           Europe &amp; Central Asia</v>
      </c>
      <c r="E30" s="84" t="str">
        <f ca="1"/>
        <v>IBRD</v>
      </c>
      <c r="F30" s="81"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3.9316734221192799</v>
      </c>
      <c r="I30" s="191" t="e"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#N/A</v>
      </c>
      <c r="J30" s="242">
        <v>44888</v>
      </c>
      <c r="K30" s="242">
        <v>44753</v>
      </c>
      <c r="L30" s="91" t="s">
        <v>44</v>
      </c>
      <c r="M30" s="192">
        <v>1.02870813397129</v>
      </c>
      <c r="N30" s="192">
        <v>3.9316734221192799</v>
      </c>
      <c r="O30" s="192" t="s">
        <v>409</v>
      </c>
      <c r="P30" s="192" t="s">
        <v>409</v>
      </c>
      <c r="Q30" s="192" t="s">
        <v>409</v>
      </c>
      <c r="R30" s="192">
        <v>0.20100000000000001</v>
      </c>
      <c r="S30" s="192">
        <v>64.5</v>
      </c>
      <c r="T30" s="192" t="s">
        <v>409</v>
      </c>
      <c r="U30" s="192" t="s">
        <v>409</v>
      </c>
      <c r="V30" s="192" t="s">
        <v>409</v>
      </c>
      <c r="W30" s="192"/>
      <c r="X30" s="192"/>
      <c r="Y30" s="192"/>
      <c r="Z30" s="192"/>
      <c r="AA30" s="87"/>
    </row>
    <row r="31" spans="1:31" x14ac:dyDescent="0.2">
      <c r="A31" s="81">
        <v>24</v>
      </c>
      <c r="B31" s="84" t="str">
        <f ca="1"/>
        <v>Belize</v>
      </c>
      <c r="C31" s="84" t="str">
        <f ca="1"/>
        <v>BLZ</v>
      </c>
      <c r="D31" s="84" t="str">
        <f ca="1"/>
        <v>LCN           Latin America &amp; Caribbean</v>
      </c>
      <c r="E31" s="84" t="str">
        <f ca="1"/>
        <v>IBRD</v>
      </c>
      <c r="F31" s="81"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4.6650717703349196</v>
      </c>
      <c r="I31" s="191" t="e"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#N/A</v>
      </c>
      <c r="J31" s="242">
        <v>44753</v>
      </c>
      <c r="K31" s="242">
        <v>44753</v>
      </c>
      <c r="L31" s="91" t="s">
        <v>46</v>
      </c>
      <c r="M31" s="192">
        <v>4.6650717703349196</v>
      </c>
      <c r="N31" s="192" t="s">
        <v>409</v>
      </c>
      <c r="O31" s="192" t="s">
        <v>409</v>
      </c>
      <c r="P31" s="192" t="s">
        <v>409</v>
      </c>
      <c r="Q31" s="192" t="s">
        <v>409</v>
      </c>
      <c r="R31" s="192">
        <v>0.35299999999999998</v>
      </c>
      <c r="S31" s="192" t="s">
        <v>409</v>
      </c>
      <c r="T31" s="192" t="s">
        <v>409</v>
      </c>
      <c r="U31" s="192" t="s">
        <v>409</v>
      </c>
      <c r="V31" s="192" t="s">
        <v>409</v>
      </c>
      <c r="W31" s="192"/>
      <c r="X31" s="192"/>
      <c r="Y31" s="192"/>
      <c r="Z31" s="192"/>
      <c r="AA31" s="87"/>
      <c r="AD31" s="86"/>
    </row>
    <row r="32" spans="1:31" x14ac:dyDescent="0.2">
      <c r="A32" s="81">
        <v>25</v>
      </c>
      <c r="B32" s="84" t="str">
        <f ca="1"/>
        <v>Bermuda</v>
      </c>
      <c r="C32" s="84" t="str">
        <f ca="1"/>
        <v>BMU</v>
      </c>
      <c r="D32" s="84" t="str">
        <f ca="1"/>
        <v>NAC           North America</v>
      </c>
      <c r="E32" s="84" t="str">
        <f ca="1"/>
        <v>NA</v>
      </c>
      <c r="F32" s="81"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705</v>
      </c>
      <c r="M32" s="192" t="s">
        <v>409</v>
      </c>
      <c r="N32" s="192" t="s">
        <v>409</v>
      </c>
      <c r="O32" s="192" t="s">
        <v>409</v>
      </c>
      <c r="P32" s="192" t="s">
        <v>409</v>
      </c>
      <c r="Q32" s="192" t="s">
        <v>409</v>
      </c>
      <c r="R32" s="192" t="s">
        <v>409</v>
      </c>
      <c r="S32" s="192" t="s">
        <v>409</v>
      </c>
      <c r="T32" s="192" t="s">
        <v>409</v>
      </c>
      <c r="U32" s="192" t="s">
        <v>409</v>
      </c>
      <c r="V32" s="192" t="s">
        <v>409</v>
      </c>
      <c r="W32" s="192"/>
      <c r="X32" s="192"/>
      <c r="Y32" s="192"/>
      <c r="Z32" s="192"/>
      <c r="AA32" s="87"/>
    </row>
    <row r="33" spans="1:31" x14ac:dyDescent="0.2">
      <c r="A33" s="81">
        <v>26</v>
      </c>
      <c r="B33" s="84" t="str">
        <f ca="1"/>
        <v>Bolivia</v>
      </c>
      <c r="C33" s="84" t="str">
        <f ca="1"/>
        <v>BOL</v>
      </c>
      <c r="D33" s="84" t="str">
        <f ca="1"/>
        <v>LCN           Latin America &amp; Caribbean</v>
      </c>
      <c r="E33" s="84" t="str">
        <f ca="1"/>
        <v>IBRD</v>
      </c>
      <c r="F33" s="81"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3.7869137232194499</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44753</v>
      </c>
      <c r="K33" s="242">
        <v>44753</v>
      </c>
      <c r="L33" s="91" t="s">
        <v>48</v>
      </c>
      <c r="M33" s="192">
        <v>8.0861244019138692</v>
      </c>
      <c r="N33" s="192">
        <v>3.7869137232194499</v>
      </c>
      <c r="O33" s="192" t="s">
        <v>409</v>
      </c>
      <c r="P33" s="192" t="s">
        <v>409</v>
      </c>
      <c r="Q33" s="192" t="s">
        <v>409</v>
      </c>
      <c r="R33" s="192">
        <v>0.496</v>
      </c>
      <c r="S33" s="192">
        <v>65</v>
      </c>
      <c r="T33" s="192" t="s">
        <v>409</v>
      </c>
      <c r="U33" s="192" t="s">
        <v>409</v>
      </c>
      <c r="V33" s="192" t="s">
        <v>409</v>
      </c>
      <c r="W33" s="192"/>
      <c r="X33" s="192"/>
      <c r="Y33" s="192"/>
      <c r="Z33" s="192"/>
      <c r="AA33" s="87"/>
      <c r="AE33" s="86"/>
    </row>
    <row r="34" spans="1:31" x14ac:dyDescent="0.2">
      <c r="A34" s="81">
        <v>27</v>
      </c>
      <c r="B34" s="84" t="str">
        <f ca="1"/>
        <v>Brazil</v>
      </c>
      <c r="C34" s="84" t="str">
        <f ca="1"/>
        <v>BRA</v>
      </c>
      <c r="D34" s="84" t="str">
        <f ca="1"/>
        <v>LCN           Latin America &amp; Caribbean</v>
      </c>
      <c r="E34" s="84" t="str">
        <f ca="1"/>
        <v>IBRD</v>
      </c>
      <c r="F34" s="81"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3.7579617834394901</v>
      </c>
      <c r="I34" s="191" t="e"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#N/A</v>
      </c>
      <c r="J34" s="242">
        <v>44888</v>
      </c>
      <c r="K34" s="242">
        <v>44753</v>
      </c>
      <c r="L34" s="91" t="s">
        <v>50</v>
      </c>
      <c r="M34" s="192">
        <v>3.7320574162679399</v>
      </c>
      <c r="N34" s="192">
        <v>3.7579617834394901</v>
      </c>
      <c r="O34" s="192" t="s">
        <v>409</v>
      </c>
      <c r="P34" s="192" t="s">
        <v>409</v>
      </c>
      <c r="Q34" s="192" t="s">
        <v>409</v>
      </c>
      <c r="R34" s="192">
        <v>0.314</v>
      </c>
      <c r="S34" s="192">
        <v>65.099999999999994</v>
      </c>
      <c r="T34" s="192" t="s">
        <v>409</v>
      </c>
      <c r="U34" s="192" t="s">
        <v>409</v>
      </c>
      <c r="V34" s="192" t="s">
        <v>409</v>
      </c>
      <c r="W34" s="192"/>
      <c r="X34" s="192"/>
      <c r="Y34" s="192"/>
      <c r="Z34" s="192"/>
      <c r="AA34" s="87"/>
    </row>
    <row r="35" spans="1:31" x14ac:dyDescent="0.2">
      <c r="A35" s="81">
        <v>28</v>
      </c>
      <c r="B35" s="84" t="str">
        <f ca="1"/>
        <v>Barbados</v>
      </c>
      <c r="C35" s="84" t="str">
        <f ca="1"/>
        <v>BRB</v>
      </c>
      <c r="D35" s="84" t="str">
        <f ca="1"/>
        <v>LCN           Latin America &amp; Caribbean</v>
      </c>
      <c r="E35" s="84" t="str">
        <f ca="1"/>
        <v>NA</v>
      </c>
      <c r="F35" s="81"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1.8181818181818099</v>
      </c>
      <c r="I35" s="191" t="e"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#N/A</v>
      </c>
      <c r="J35" s="242">
        <v>44753</v>
      </c>
      <c r="K35" s="242">
        <v>44753</v>
      </c>
      <c r="L35" s="91" t="s">
        <v>52</v>
      </c>
      <c r="M35" s="192">
        <v>1.8181818181818099</v>
      </c>
      <c r="N35" s="192" t="s">
        <v>409</v>
      </c>
      <c r="O35" s="192" t="s">
        <v>409</v>
      </c>
      <c r="P35" s="192" t="s">
        <v>409</v>
      </c>
      <c r="Q35" s="192" t="s">
        <v>409</v>
      </c>
      <c r="R35" s="192">
        <v>0.23400000000000001</v>
      </c>
      <c r="S35" s="192" t="s">
        <v>409</v>
      </c>
      <c r="T35" s="192" t="s">
        <v>409</v>
      </c>
      <c r="U35" s="192" t="s">
        <v>409</v>
      </c>
      <c r="V35" s="192" t="s">
        <v>409</v>
      </c>
      <c r="W35" s="192"/>
      <c r="X35" s="192"/>
      <c r="Y35" s="192"/>
      <c r="Z35" s="192"/>
      <c r="AA35" s="87"/>
    </row>
    <row r="36" spans="1:31" x14ac:dyDescent="0.2">
      <c r="A36" s="81">
        <v>29</v>
      </c>
      <c r="B36" s="84" t="str">
        <f ca="1"/>
        <v>Brunei Darussalam</v>
      </c>
      <c r="C36" s="84" t="str">
        <f ca="1"/>
        <v>BRN</v>
      </c>
      <c r="D36" s="84" t="str">
        <f ca="1"/>
        <v>EAS           East Asia &amp; Pacific</v>
      </c>
      <c r="E36" s="84" t="str">
        <f ca="1"/>
        <v>NA</v>
      </c>
      <c r="F36" s="81"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1.8181818181818099</v>
      </c>
      <c r="I36" s="191" t="e"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#N/A</v>
      </c>
      <c r="J36" s="242">
        <v>44753</v>
      </c>
      <c r="K36" s="242">
        <v>44753</v>
      </c>
      <c r="L36" s="91" t="s">
        <v>54</v>
      </c>
      <c r="M36" s="192">
        <v>1.8181818181818099</v>
      </c>
      <c r="N36" s="192" t="s">
        <v>409</v>
      </c>
      <c r="O36" s="192" t="s">
        <v>409</v>
      </c>
      <c r="P36" s="192" t="s">
        <v>409</v>
      </c>
      <c r="Q36" s="192" t="s">
        <v>409</v>
      </c>
      <c r="R36" s="192">
        <v>0.23400000000000001</v>
      </c>
      <c r="S36" s="192" t="s">
        <v>409</v>
      </c>
      <c r="T36" s="192" t="s">
        <v>409</v>
      </c>
      <c r="U36" s="192" t="s">
        <v>409</v>
      </c>
      <c r="V36" s="192" t="s">
        <v>409</v>
      </c>
      <c r="W36" s="192"/>
      <c r="X36" s="192"/>
      <c r="Y36" s="192"/>
      <c r="Z36" s="192"/>
      <c r="AA36" s="87"/>
    </row>
    <row r="37" spans="1:31" x14ac:dyDescent="0.2">
      <c r="A37" s="81">
        <v>30</v>
      </c>
      <c r="B37" s="84" t="str">
        <f ca="1"/>
        <v>Bhutan</v>
      </c>
      <c r="C37" s="84" t="str">
        <f ca="1"/>
        <v>BTN</v>
      </c>
      <c r="D37" s="84" t="str">
        <f ca="1"/>
        <v>SAS           South Asia</v>
      </c>
      <c r="E37" s="84" t="str">
        <f ca="1"/>
        <v>IDA</v>
      </c>
      <c r="F37" s="81"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6.9856459330143501</v>
      </c>
      <c r="I37" s="191" t="e"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#N/A</v>
      </c>
      <c r="J37" s="242">
        <v>44753</v>
      </c>
      <c r="K37" s="242">
        <v>44753</v>
      </c>
      <c r="L37" s="91" t="s">
        <v>56</v>
      </c>
      <c r="M37" s="192">
        <v>6.9856459330143501</v>
      </c>
      <c r="N37" s="192" t="s">
        <v>409</v>
      </c>
      <c r="O37" s="192" t="s">
        <v>409</v>
      </c>
      <c r="P37" s="192" t="s">
        <v>409</v>
      </c>
      <c r="Q37" s="192" t="s">
        <v>409</v>
      </c>
      <c r="R37" s="192">
        <v>0.45</v>
      </c>
      <c r="S37" s="192" t="s">
        <v>409</v>
      </c>
      <c r="T37" s="192" t="s">
        <v>409</v>
      </c>
      <c r="U37" s="192" t="s">
        <v>409</v>
      </c>
      <c r="V37" s="192" t="s">
        <v>409</v>
      </c>
      <c r="W37" s="192"/>
      <c r="X37" s="192"/>
      <c r="Y37" s="192"/>
      <c r="Z37" s="192"/>
      <c r="AA37" s="87"/>
    </row>
    <row r="38" spans="1:31" x14ac:dyDescent="0.2">
      <c r="A38" s="81">
        <v>31</v>
      </c>
      <c r="B38" s="84" t="str">
        <f ca="1"/>
        <v>Botswana</v>
      </c>
      <c r="C38" s="84" t="str">
        <f ca="1"/>
        <v>BWA</v>
      </c>
      <c r="D38" s="84" t="str">
        <f ca="1"/>
        <v>SSF           Sub-Saharan Africa</v>
      </c>
      <c r="E38" s="84" t="str">
        <f ca="1"/>
        <v>IBRD</v>
      </c>
      <c r="F38" s="81"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7.8112333526346198</v>
      </c>
      <c r="I38" s="191" t="e"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#N/A</v>
      </c>
      <c r="J38" s="242">
        <v>44888</v>
      </c>
      <c r="K38" s="242">
        <v>44753</v>
      </c>
      <c r="L38" s="91" t="s">
        <v>58</v>
      </c>
      <c r="M38" s="192">
        <v>6.9377990430622001</v>
      </c>
      <c r="N38" s="192">
        <v>7.8112333526346198</v>
      </c>
      <c r="O38" s="192" t="s">
        <v>409</v>
      </c>
      <c r="P38" s="192" t="s">
        <v>409</v>
      </c>
      <c r="Q38" s="192" t="s">
        <v>409</v>
      </c>
      <c r="R38" s="192">
        <v>0.44800000000000001</v>
      </c>
      <c r="S38" s="192">
        <v>51.1</v>
      </c>
      <c r="T38" s="192" t="s">
        <v>409</v>
      </c>
      <c r="U38" s="192" t="s">
        <v>409</v>
      </c>
      <c r="V38" s="192" t="s">
        <v>409</v>
      </c>
      <c r="W38" s="192"/>
      <c r="X38" s="192"/>
      <c r="Y38" s="192"/>
      <c r="Z38" s="192"/>
      <c r="AA38" s="87"/>
    </row>
    <row r="39" spans="1:31" x14ac:dyDescent="0.2">
      <c r="A39" s="81">
        <v>32</v>
      </c>
      <c r="B39" s="84" t="str">
        <f ca="1"/>
        <v>Central African Republic</v>
      </c>
      <c r="C39" s="84" t="str">
        <f ca="1"/>
        <v>CAF</v>
      </c>
      <c r="D39" s="84" t="str">
        <f ca="1"/>
        <v>SSF           Sub-Saharan Africa</v>
      </c>
      <c r="E39" s="84" t="str">
        <f ca="1"/>
        <v>IDA</v>
      </c>
      <c r="F39" s="81"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8.3666002653407556</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7</v>
      </c>
      <c r="J39" s="242">
        <v>44753</v>
      </c>
      <c r="K39" s="242">
        <v>44900</v>
      </c>
      <c r="L39" s="91" t="s">
        <v>60</v>
      </c>
      <c r="M39" s="192">
        <v>10</v>
      </c>
      <c r="N39" s="192" t="s">
        <v>409</v>
      </c>
      <c r="O39" s="192">
        <v>7</v>
      </c>
      <c r="P39" s="192" t="s">
        <v>409</v>
      </c>
      <c r="Q39" s="192">
        <v>1</v>
      </c>
      <c r="R39" s="192">
        <v>0.69499999999999995</v>
      </c>
      <c r="S39" s="192" t="s">
        <v>409</v>
      </c>
      <c r="T39" s="192" t="s">
        <v>796</v>
      </c>
      <c r="U39" s="192" t="s">
        <v>409</v>
      </c>
      <c r="V39" s="192">
        <v>-4.3835025200000004</v>
      </c>
      <c r="W39" s="192"/>
      <c r="X39" s="192"/>
      <c r="Y39" s="192"/>
      <c r="Z39" s="192"/>
      <c r="AA39" s="87"/>
    </row>
    <row r="40" spans="1:31" x14ac:dyDescent="0.2">
      <c r="A40" s="81">
        <v>33</v>
      </c>
      <c r="B40" s="84" t="str">
        <f ca="1"/>
        <v>Canada</v>
      </c>
      <c r="C40" s="84" t="str">
        <f ca="1"/>
        <v>CAN</v>
      </c>
      <c r="D40" s="84" t="str">
        <f ca="1"/>
        <v>NAC           North America</v>
      </c>
      <c r="E40" s="84" t="str">
        <f ca="1"/>
        <v>NA</v>
      </c>
      <c r="F40" s="81"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t="e"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#N/A</v>
      </c>
      <c r="J40" s="242">
        <v>44753</v>
      </c>
      <c r="K40" s="242">
        <v>44753</v>
      </c>
      <c r="L40" s="91" t="s">
        <v>62</v>
      </c>
      <c r="M40" s="192">
        <v>0.83732057416267802</v>
      </c>
      <c r="N40" s="192">
        <v>0</v>
      </c>
      <c r="O40" s="192" t="s">
        <v>409</v>
      </c>
      <c r="P40" s="192" t="s">
        <v>409</v>
      </c>
      <c r="Q40" s="192" t="s">
        <v>409</v>
      </c>
      <c r="R40" s="192">
        <v>0.193</v>
      </c>
      <c r="S40" s="192">
        <v>79.099999999999994</v>
      </c>
      <c r="T40" s="192" t="s">
        <v>409</v>
      </c>
      <c r="U40" s="192" t="s">
        <v>409</v>
      </c>
      <c r="V40" s="192" t="s">
        <v>409</v>
      </c>
      <c r="W40" s="192"/>
      <c r="X40" s="192"/>
      <c r="Y40" s="192"/>
      <c r="Z40" s="192"/>
      <c r="AA40" s="87"/>
    </row>
    <row r="41" spans="1:31" x14ac:dyDescent="0.2">
      <c r="A41" s="81">
        <v>34</v>
      </c>
      <c r="B41" s="84" t="str">
        <f ca="1"/>
        <v>Switzerland</v>
      </c>
      <c r="C41" s="84" t="str">
        <f ca="1"/>
        <v>CHE</v>
      </c>
      <c r="D41" s="84" t="str">
        <f ca="1"/>
        <v>ECS           Europe &amp; Central Asia</v>
      </c>
      <c r="E41" s="84" t="str">
        <f ca="1"/>
        <v>NA</v>
      </c>
      <c r="F41" s="81"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t="e"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#N/A</v>
      </c>
      <c r="J41" s="242">
        <v>44888</v>
      </c>
      <c r="K41" s="242">
        <v>44753</v>
      </c>
      <c r="L41" s="91" t="s">
        <v>64</v>
      </c>
      <c r="M41" s="192">
        <v>0</v>
      </c>
      <c r="N41" s="192">
        <v>0</v>
      </c>
      <c r="O41" s="192" t="s">
        <v>409</v>
      </c>
      <c r="P41" s="192" t="s">
        <v>409</v>
      </c>
      <c r="Q41" s="192" t="s">
        <v>409</v>
      </c>
      <c r="R41" s="192">
        <v>0.105</v>
      </c>
      <c r="S41" s="192">
        <v>78.2</v>
      </c>
      <c r="T41" s="192" t="s">
        <v>409</v>
      </c>
      <c r="U41" s="192" t="s">
        <v>409</v>
      </c>
      <c r="V41" s="192" t="s">
        <v>409</v>
      </c>
      <c r="W41" s="192"/>
      <c r="X41" s="192"/>
      <c r="Y41" s="192"/>
      <c r="Z41" s="192"/>
      <c r="AA41" s="87"/>
    </row>
    <row r="42" spans="1:31" x14ac:dyDescent="0.2">
      <c r="A42" s="81">
        <v>35</v>
      </c>
      <c r="B42" s="84" t="str">
        <f ca="1"/>
        <v>Channel Islands</v>
      </c>
      <c r="C42" s="84" t="str">
        <f ca="1"/>
        <v>CHI</v>
      </c>
      <c r="D42" s="84" t="str">
        <f ca="1"/>
        <v>ECS           Europe &amp; Central Asia</v>
      </c>
      <c r="E42" s="84" t="str">
        <f ca="1"/>
        <v>NA</v>
      </c>
      <c r="F42" s="81"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706</v>
      </c>
      <c r="M42" s="192" t="s">
        <v>409</v>
      </c>
      <c r="N42" s="192" t="s">
        <v>409</v>
      </c>
      <c r="O42" s="192" t="s">
        <v>409</v>
      </c>
      <c r="P42" s="192" t="s">
        <v>409</v>
      </c>
      <c r="Q42" s="192" t="s">
        <v>409</v>
      </c>
      <c r="R42" s="192" t="s">
        <v>409</v>
      </c>
      <c r="S42" s="192" t="s">
        <v>409</v>
      </c>
      <c r="T42" s="192" t="s">
        <v>409</v>
      </c>
      <c r="U42" s="192" t="s">
        <v>409</v>
      </c>
      <c r="V42" s="192" t="s">
        <v>409</v>
      </c>
      <c r="W42" s="192"/>
      <c r="X42" s="192"/>
      <c r="Y42" s="192"/>
      <c r="Z42" s="192"/>
      <c r="AA42" s="87"/>
    </row>
    <row r="43" spans="1:31" x14ac:dyDescent="0.2">
      <c r="A43" s="81">
        <v>36</v>
      </c>
      <c r="B43" s="84" t="str">
        <f ca="1"/>
        <v>Chile</v>
      </c>
      <c r="C43" s="84" t="str">
        <f ca="1"/>
        <v>CHL</v>
      </c>
      <c r="D43" s="84" t="str">
        <f ca="1"/>
        <v>LCN           Latin America &amp; Caribbean</v>
      </c>
      <c r="E43" s="84" t="str">
        <f ca="1"/>
        <v>IBRD</v>
      </c>
      <c r="F43" s="81"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1.1233352634626499</v>
      </c>
      <c r="I43" s="191" t="e"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#N/A</v>
      </c>
      <c r="J43" s="242">
        <v>44753</v>
      </c>
      <c r="K43" s="242">
        <v>44753</v>
      </c>
      <c r="L43" s="91" t="s">
        <v>66</v>
      </c>
      <c r="M43" s="192">
        <v>3.4210526315789398</v>
      </c>
      <c r="N43" s="192">
        <v>1.1233352634626499</v>
      </c>
      <c r="O43" s="192" t="s">
        <v>409</v>
      </c>
      <c r="P43" s="192" t="s">
        <v>409</v>
      </c>
      <c r="Q43" s="192" t="s">
        <v>409</v>
      </c>
      <c r="R43" s="192">
        <v>0.30099999999999999</v>
      </c>
      <c r="S43" s="192">
        <v>74.2</v>
      </c>
      <c r="T43" s="192" t="s">
        <v>409</v>
      </c>
      <c r="U43" s="192" t="s">
        <v>409</v>
      </c>
      <c r="V43" s="192" t="s">
        <v>409</v>
      </c>
      <c r="W43" s="192"/>
      <c r="X43" s="192"/>
      <c r="Y43" s="192"/>
      <c r="Z43" s="192"/>
      <c r="AA43" s="87"/>
    </row>
    <row r="44" spans="1:31" x14ac:dyDescent="0.2">
      <c r="A44" s="81">
        <v>37</v>
      </c>
      <c r="B44" s="84" t="str">
        <f ca="1"/>
        <v>China</v>
      </c>
      <c r="C44" s="84" t="str">
        <f ca="1"/>
        <v>CHN</v>
      </c>
      <c r="D44" s="84" t="str">
        <f ca="1"/>
        <v>EAS           East Asia &amp; Pacific</v>
      </c>
      <c r="E44" s="84" t="str">
        <f ca="1"/>
        <v>IBRD</v>
      </c>
      <c r="F44" s="81"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1.1233352634626499</v>
      </c>
      <c r="I44" s="191" t="e"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#N/A</v>
      </c>
      <c r="J44" s="242">
        <v>44753</v>
      </c>
      <c r="K44" s="242">
        <v>44753</v>
      </c>
      <c r="L44" s="91" t="s">
        <v>68</v>
      </c>
      <c r="M44" s="192">
        <v>2.9186602870813401</v>
      </c>
      <c r="N44" s="192">
        <v>1.1233352634626499</v>
      </c>
      <c r="O44" s="192" t="s">
        <v>409</v>
      </c>
      <c r="P44" s="192" t="s">
        <v>409</v>
      </c>
      <c r="Q44" s="192" t="s">
        <v>409</v>
      </c>
      <c r="R44" s="192">
        <v>0.28000000000000003</v>
      </c>
      <c r="S44" s="192">
        <v>74.2</v>
      </c>
      <c r="T44" s="192" t="s">
        <v>409</v>
      </c>
      <c r="U44" s="192" t="s">
        <v>409</v>
      </c>
      <c r="V44" s="192" t="s">
        <v>409</v>
      </c>
      <c r="W44" s="192"/>
      <c r="X44" s="192"/>
      <c r="Y44" s="192"/>
      <c r="Z44" s="192"/>
      <c r="AA44" s="87"/>
    </row>
    <row r="45" spans="1:31" x14ac:dyDescent="0.2">
      <c r="A45" s="81">
        <v>38</v>
      </c>
      <c r="B45" s="84" t="str">
        <f ca="1"/>
        <v>Côte d’Ivoire</v>
      </c>
      <c r="C45" s="84" t="str">
        <f ca="1"/>
        <v>CIV</v>
      </c>
      <c r="D45" s="84" t="str">
        <f ca="1"/>
        <v>SSF           Sub-Saharan Africa</v>
      </c>
      <c r="E45" s="84" t="str">
        <f ca="1"/>
        <v>IDA</v>
      </c>
      <c r="F45" s="81"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9.1430225825130194</v>
      </c>
      <c r="I45" s="191" t="e"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#N/A</v>
      </c>
      <c r="J45" s="242">
        <v>44888</v>
      </c>
      <c r="K45" s="242">
        <v>44753</v>
      </c>
      <c r="L45" s="91" t="s">
        <v>69</v>
      </c>
      <c r="M45" s="192">
        <v>7.2966507177033497</v>
      </c>
      <c r="N45" s="192">
        <v>9.1430225825130194</v>
      </c>
      <c r="O45" s="192" t="s">
        <v>409</v>
      </c>
      <c r="P45" s="192" t="s">
        <v>409</v>
      </c>
      <c r="Q45" s="192" t="s">
        <v>409</v>
      </c>
      <c r="R45" s="192">
        <v>0.46300000000000002</v>
      </c>
      <c r="S45" s="192">
        <v>46.5</v>
      </c>
      <c r="T45" s="192" t="s">
        <v>409</v>
      </c>
      <c r="U45" s="192" t="s">
        <v>409</v>
      </c>
      <c r="V45" s="192" t="s">
        <v>409</v>
      </c>
      <c r="W45" s="192"/>
      <c r="X45" s="192"/>
      <c r="Y45" s="192"/>
      <c r="Z45" s="192"/>
      <c r="AA45" s="87"/>
    </row>
    <row r="46" spans="1:31" x14ac:dyDescent="0.2">
      <c r="A46" s="81">
        <v>39</v>
      </c>
      <c r="B46" s="84" t="str">
        <f ca="1"/>
        <v>Cameroon</v>
      </c>
      <c r="C46" s="84" t="str">
        <f ca="1"/>
        <v>CMR</v>
      </c>
      <c r="D46" s="84" t="str">
        <f ca="1"/>
        <v>SSF           Sub-Saharan Africa</v>
      </c>
      <c r="E46" s="84" t="str">
        <f ca="1"/>
        <v>Blend</v>
      </c>
      <c r="F46" s="81"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5.2455622736632312</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9.1719745222929898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3</v>
      </c>
      <c r="J46" s="242">
        <v>44888</v>
      </c>
      <c r="K46" s="242">
        <v>45058</v>
      </c>
      <c r="L46" s="91" t="s">
        <v>71</v>
      </c>
      <c r="M46" s="192">
        <v>8.1339712918660201</v>
      </c>
      <c r="N46" s="192">
        <v>9.1719745222929898</v>
      </c>
      <c r="O46" s="192" t="s">
        <v>409</v>
      </c>
      <c r="P46" s="192" t="s">
        <v>409</v>
      </c>
      <c r="Q46" s="192">
        <v>3</v>
      </c>
      <c r="R46" s="192">
        <v>0.498</v>
      </c>
      <c r="S46" s="192">
        <v>46.4</v>
      </c>
      <c r="T46" s="192" t="s">
        <v>409</v>
      </c>
      <c r="U46" s="192" t="s">
        <v>409</v>
      </c>
      <c r="V46" s="192">
        <v>4.9806966900000003</v>
      </c>
      <c r="W46" s="192"/>
      <c r="X46" s="192"/>
      <c r="Y46" s="192"/>
      <c r="Z46" s="192"/>
      <c r="AA46" s="87"/>
    </row>
    <row r="47" spans="1:31" x14ac:dyDescent="0.2">
      <c r="A47" s="81">
        <v>40</v>
      </c>
      <c r="B47" s="84" t="str">
        <f ca="1"/>
        <v>Congo, Dem. Rep.</v>
      </c>
      <c r="C47" s="84" t="str">
        <f ca="1"/>
        <v>COD</v>
      </c>
      <c r="D47" s="84" t="str">
        <f ca="1"/>
        <v>SSF           Sub-Saharan Africa</v>
      </c>
      <c r="E47" s="84" t="str">
        <f ca="1"/>
        <v>IDA</v>
      </c>
      <c r="F47" s="81"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10</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7</v>
      </c>
      <c r="J47" s="242">
        <v>44888</v>
      </c>
      <c r="K47" s="242">
        <v>44900</v>
      </c>
      <c r="L47" s="91" t="s">
        <v>72</v>
      </c>
      <c r="M47" s="192">
        <v>10</v>
      </c>
      <c r="N47" s="192">
        <v>10</v>
      </c>
      <c r="O47" s="192">
        <v>7</v>
      </c>
      <c r="P47" s="192" t="s">
        <v>409</v>
      </c>
      <c r="Q47" s="192">
        <v>5</v>
      </c>
      <c r="R47" s="192">
        <v>0.629</v>
      </c>
      <c r="S47" s="192">
        <v>43</v>
      </c>
      <c r="T47" s="192" t="s">
        <v>796</v>
      </c>
      <c r="U47" s="192" t="s">
        <v>409</v>
      </c>
      <c r="V47" s="192">
        <v>25.71875665</v>
      </c>
      <c r="W47" s="192"/>
      <c r="X47" s="192"/>
      <c r="Y47" s="192"/>
      <c r="Z47" s="192"/>
      <c r="AA47" s="87"/>
    </row>
    <row r="48" spans="1:31" x14ac:dyDescent="0.2">
      <c r="A48" s="81">
        <v>41</v>
      </c>
      <c r="B48" s="84" t="str">
        <f ca="1"/>
        <v>Congo, Rep.</v>
      </c>
      <c r="C48" s="84" t="str">
        <f ca="1"/>
        <v>COG</v>
      </c>
      <c r="D48" s="84" t="str">
        <f ca="1"/>
        <v>SSF           Sub-Saharan Africa</v>
      </c>
      <c r="E48" s="84" t="str">
        <f ca="1"/>
        <v>Blend</v>
      </c>
      <c r="F48" s="81"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3.1622776601683795</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v>
      </c>
      <c r="J48" s="242">
        <v>44753</v>
      </c>
      <c r="K48" s="242">
        <v>45058</v>
      </c>
      <c r="L48" s="91" t="s">
        <v>73</v>
      </c>
      <c r="M48" s="192">
        <v>10</v>
      </c>
      <c r="N48" s="192" t="s">
        <v>409</v>
      </c>
      <c r="O48" s="192" t="s">
        <v>409</v>
      </c>
      <c r="P48" s="192" t="s">
        <v>409</v>
      </c>
      <c r="Q48" s="192">
        <v>1</v>
      </c>
      <c r="R48" s="192">
        <v>0.57599999999999996</v>
      </c>
      <c r="S48" s="192" t="s">
        <v>409</v>
      </c>
      <c r="T48" s="192" t="s">
        <v>409</v>
      </c>
      <c r="U48" s="192" t="s">
        <v>409</v>
      </c>
      <c r="V48" s="192">
        <v>1.4986677100000001</v>
      </c>
      <c r="W48" s="192"/>
      <c r="X48" s="192"/>
      <c r="Y48" s="192"/>
      <c r="Z48" s="192"/>
      <c r="AA48" s="87"/>
    </row>
    <row r="49" spans="1:27" x14ac:dyDescent="0.2">
      <c r="A49" s="81">
        <v>42</v>
      </c>
      <c r="B49" s="84" t="str">
        <f ca="1"/>
        <v>Colombia</v>
      </c>
      <c r="C49" s="84" t="str">
        <f ca="1"/>
        <v>COL</v>
      </c>
      <c r="D49" s="84" t="str">
        <f ca="1"/>
        <v>LCN           Latin America &amp; Caribbean</v>
      </c>
      <c r="E49" s="84" t="str">
        <f ca="1"/>
        <v>IBRD</v>
      </c>
      <c r="F49" s="81"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5.2055587724377501</v>
      </c>
      <c r="I49" s="191" t="e"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#N/A</v>
      </c>
      <c r="J49" s="242">
        <v>44888</v>
      </c>
      <c r="K49" s="242">
        <v>44753</v>
      </c>
      <c r="L49" s="91" t="s">
        <v>75</v>
      </c>
      <c r="M49" s="192">
        <v>5.0717703349282299</v>
      </c>
      <c r="N49" s="192">
        <v>5.2055587724377501</v>
      </c>
      <c r="O49" s="192" t="s">
        <v>409</v>
      </c>
      <c r="P49" s="192" t="s">
        <v>409</v>
      </c>
      <c r="Q49" s="192" t="s">
        <v>409</v>
      </c>
      <c r="R49" s="192">
        <v>0.37</v>
      </c>
      <c r="S49" s="192">
        <v>60.1</v>
      </c>
      <c r="T49" s="192" t="s">
        <v>409</v>
      </c>
      <c r="U49" s="192" t="s">
        <v>409</v>
      </c>
      <c r="V49" s="192" t="s">
        <v>409</v>
      </c>
      <c r="W49" s="192"/>
      <c r="X49" s="192"/>
      <c r="Y49" s="192"/>
      <c r="Z49" s="192"/>
      <c r="AA49" s="87"/>
    </row>
    <row r="50" spans="1:27" x14ac:dyDescent="0.2">
      <c r="A50" s="81">
        <v>43</v>
      </c>
      <c r="B50" s="84" t="str">
        <f ca="1"/>
        <v>Comoros</v>
      </c>
      <c r="C50" s="84" t="str">
        <f ca="1"/>
        <v>COM</v>
      </c>
      <c r="D50" s="84" t="str">
        <f ca="1"/>
        <v>SSF           Sub-Saharan Africa</v>
      </c>
      <c r="E50" s="84" t="str">
        <f ca="1"/>
        <v>IDA</v>
      </c>
      <c r="F50" s="81"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8.2296650717703308</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v>8.2296650717703308</v>
      </c>
      <c r="N50" s="192" t="s">
        <v>409</v>
      </c>
      <c r="O50" s="192" t="s">
        <v>409</v>
      </c>
      <c r="P50" s="192" t="s">
        <v>409</v>
      </c>
      <c r="Q50" s="192" t="s">
        <v>409</v>
      </c>
      <c r="R50" s="192">
        <v>0.502</v>
      </c>
      <c r="S50" s="192" t="s">
        <v>409</v>
      </c>
      <c r="T50" s="192" t="s">
        <v>409</v>
      </c>
      <c r="U50" s="192" t="s">
        <v>409</v>
      </c>
      <c r="V50" s="192" t="s">
        <v>409</v>
      </c>
      <c r="W50" s="192"/>
      <c r="X50" s="192"/>
      <c r="Y50" s="192"/>
      <c r="Z50" s="192"/>
      <c r="AA50" s="87"/>
    </row>
    <row r="51" spans="1:27" x14ac:dyDescent="0.2">
      <c r="A51" s="81">
        <v>44</v>
      </c>
      <c r="B51" s="84" t="str">
        <f ca="1"/>
        <v>Cabo Verde</v>
      </c>
      <c r="C51" s="84" t="str">
        <f ca="1"/>
        <v>CPV</v>
      </c>
      <c r="D51" s="84" t="str">
        <f ca="1"/>
        <v>SSF           Sub-Saharan Africa</v>
      </c>
      <c r="E51" s="84" t="str">
        <f ca="1"/>
        <v>Blend</v>
      </c>
      <c r="F51" s="81"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6.3636363636363598</v>
      </c>
      <c r="I51" s="191" t="e"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#N/A</v>
      </c>
      <c r="J51" s="242">
        <v>44753</v>
      </c>
      <c r="K51" s="242">
        <v>44839</v>
      </c>
      <c r="L51" s="91" t="s">
        <v>79</v>
      </c>
      <c r="M51" s="192">
        <v>6.3636363636363598</v>
      </c>
      <c r="N51" s="192" t="s">
        <v>409</v>
      </c>
      <c r="O51" s="192" t="s">
        <v>409</v>
      </c>
      <c r="P51" s="192" t="s">
        <v>409</v>
      </c>
      <c r="Q51" s="192" t="s">
        <v>409</v>
      </c>
      <c r="R51" s="192">
        <v>0.42399999999999999</v>
      </c>
      <c r="S51" s="192" t="s">
        <v>409</v>
      </c>
      <c r="T51" s="192" t="s">
        <v>409</v>
      </c>
      <c r="U51" s="192" t="s">
        <v>409</v>
      </c>
      <c r="V51" s="192" t="s">
        <v>409</v>
      </c>
      <c r="W51" s="192"/>
      <c r="X51" s="192"/>
      <c r="Y51" s="192"/>
      <c r="Z51" s="192"/>
      <c r="AA51" s="87"/>
    </row>
    <row r="52" spans="1:27" x14ac:dyDescent="0.2">
      <c r="A52" s="81">
        <v>45</v>
      </c>
      <c r="B52" s="84" t="str">
        <f ca="1"/>
        <v>Costa Rica</v>
      </c>
      <c r="C52" s="84" t="str">
        <f ca="1"/>
        <v>CRI</v>
      </c>
      <c r="D52" s="84" t="str">
        <f ca="1"/>
        <v>LCN           Latin America &amp; Caribbean</v>
      </c>
      <c r="E52" s="84" t="str">
        <f ca="1"/>
        <v>IBRD</v>
      </c>
      <c r="F52" s="81"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0.19687319050376201</v>
      </c>
      <c r="I52" s="191" t="e"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#N/A</v>
      </c>
      <c r="J52" s="242">
        <v>44753</v>
      </c>
      <c r="K52" s="242">
        <v>44753</v>
      </c>
      <c r="L52" s="91" t="s">
        <v>81</v>
      </c>
      <c r="M52" s="192">
        <v>3.3971291866028701</v>
      </c>
      <c r="N52" s="192">
        <v>0.19687319050376201</v>
      </c>
      <c r="O52" s="192" t="s">
        <v>409</v>
      </c>
      <c r="P52" s="192" t="s">
        <v>409</v>
      </c>
      <c r="Q52" s="192" t="s">
        <v>409</v>
      </c>
      <c r="R52" s="192">
        <v>0.3</v>
      </c>
      <c r="S52" s="192">
        <v>77.400000000000006</v>
      </c>
      <c r="T52" s="192" t="s">
        <v>409</v>
      </c>
      <c r="U52" s="192" t="s">
        <v>409</v>
      </c>
      <c r="V52" s="192" t="s">
        <v>409</v>
      </c>
      <c r="W52" s="192"/>
      <c r="X52" s="192"/>
      <c r="Y52" s="192"/>
      <c r="Z52" s="192"/>
      <c r="AA52" s="87"/>
    </row>
    <row r="53" spans="1:27" x14ac:dyDescent="0.2">
      <c r="A53" s="81">
        <v>46</v>
      </c>
      <c r="B53" s="84" t="str">
        <f ca="1"/>
        <v>Cuba</v>
      </c>
      <c r="C53" s="84" t="str">
        <f ca="1"/>
        <v>CUB</v>
      </c>
      <c r="D53" s="84" t="str">
        <f ca="1"/>
        <v>LCN           Latin America &amp; Caribbean</v>
      </c>
      <c r="E53" s="84" t="str">
        <f ca="1"/>
        <v>NA</v>
      </c>
      <c r="F53" s="81"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4.3301435406698499</v>
      </c>
      <c r="I53" s="191" t="e"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#N/A</v>
      </c>
      <c r="J53" s="242">
        <v>44753</v>
      </c>
      <c r="K53" s="242">
        <v>44753</v>
      </c>
      <c r="L53" s="91" t="s">
        <v>83</v>
      </c>
      <c r="M53" s="192">
        <v>4.3301435406698499</v>
      </c>
      <c r="N53" s="192" t="s">
        <v>409</v>
      </c>
      <c r="O53" s="192" t="s">
        <v>409</v>
      </c>
      <c r="P53" s="192" t="s">
        <v>409</v>
      </c>
      <c r="Q53" s="192" t="s">
        <v>409</v>
      </c>
      <c r="R53" s="192">
        <v>0.33900000000000002</v>
      </c>
      <c r="S53" s="192" t="s">
        <v>409</v>
      </c>
      <c r="T53" s="192" t="s">
        <v>409</v>
      </c>
      <c r="U53" s="192" t="s">
        <v>409</v>
      </c>
      <c r="V53" s="192" t="s">
        <v>409</v>
      </c>
      <c r="W53" s="192"/>
      <c r="X53" s="192"/>
      <c r="Y53" s="192"/>
      <c r="Z53" s="192"/>
      <c r="AA53" s="87"/>
    </row>
    <row r="54" spans="1:27" x14ac:dyDescent="0.2">
      <c r="A54" s="81">
        <v>47</v>
      </c>
      <c r="B54" s="84" t="str">
        <f ca="1"/>
        <v>Curaçao</v>
      </c>
      <c r="C54" s="84" t="str">
        <f ca="1"/>
        <v>CUW</v>
      </c>
      <c r="D54" s="84" t="str">
        <f ca="1"/>
        <v>LCN           Latin America &amp; Caribbean</v>
      </c>
      <c r="E54" s="84" t="str">
        <f ca="1"/>
        <v>NA</v>
      </c>
      <c r="F54" s="81"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707</v>
      </c>
      <c r="M54" s="192" t="s">
        <v>409</v>
      </c>
      <c r="N54" s="192" t="s">
        <v>409</v>
      </c>
      <c r="O54" s="192" t="s">
        <v>409</v>
      </c>
      <c r="P54" s="192" t="s">
        <v>409</v>
      </c>
      <c r="Q54" s="192" t="s">
        <v>409</v>
      </c>
      <c r="R54" s="192" t="s">
        <v>409</v>
      </c>
      <c r="S54" s="192" t="s">
        <v>409</v>
      </c>
      <c r="T54" s="192" t="s">
        <v>409</v>
      </c>
      <c r="U54" s="192" t="s">
        <v>409</v>
      </c>
      <c r="V54" s="192" t="s">
        <v>409</v>
      </c>
      <c r="W54" s="192"/>
      <c r="X54" s="192"/>
      <c r="Y54" s="192"/>
      <c r="Z54" s="192"/>
      <c r="AA54" s="87"/>
    </row>
    <row r="55" spans="1:27" x14ac:dyDescent="0.2">
      <c r="A55" s="81">
        <v>48</v>
      </c>
      <c r="B55" s="84" t="str">
        <f ca="1"/>
        <v>Cayman Islands</v>
      </c>
      <c r="C55" s="84" t="str">
        <f ca="1"/>
        <v>CYM</v>
      </c>
      <c r="D55" s="84" t="str">
        <f ca="1"/>
        <v>LCN           Latin America &amp; Caribbean</v>
      </c>
      <c r="E55" s="84" t="str">
        <f ca="1"/>
        <v>NA</v>
      </c>
      <c r="F55" s="81"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t="e"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#N/A</v>
      </c>
      <c r="J55" s="242" t="s">
        <v>409</v>
      </c>
      <c r="K55" s="242" t="s">
        <v>409</v>
      </c>
      <c r="L55" s="91" t="s">
        <v>708</v>
      </c>
      <c r="M55" s="192" t="s">
        <v>409</v>
      </c>
      <c r="N55" s="192" t="s">
        <v>409</v>
      </c>
      <c r="O55" s="192" t="s">
        <v>409</v>
      </c>
      <c r="P55" s="192" t="s">
        <v>409</v>
      </c>
      <c r="Q55" s="192" t="s">
        <v>409</v>
      </c>
      <c r="R55" s="192" t="s">
        <v>409</v>
      </c>
      <c r="S55" s="192" t="s">
        <v>409</v>
      </c>
      <c r="T55" s="192" t="s">
        <v>409</v>
      </c>
      <c r="U55" s="192" t="s">
        <v>409</v>
      </c>
      <c r="V55" s="192" t="s">
        <v>409</v>
      </c>
      <c r="W55" s="192"/>
      <c r="X55" s="192"/>
      <c r="Y55" s="192"/>
      <c r="Z55" s="192"/>
      <c r="AA55" s="87"/>
    </row>
    <row r="56" spans="1:27" x14ac:dyDescent="0.2">
      <c r="A56" s="81">
        <v>49</v>
      </c>
      <c r="B56" s="84" t="str">
        <f ca="1"/>
        <v>Cyprus</v>
      </c>
      <c r="C56" s="84" t="str">
        <f ca="1"/>
        <v>CYP</v>
      </c>
      <c r="D56" s="84" t="str">
        <f ca="1"/>
        <v>ECS           Europe &amp; Central Asia</v>
      </c>
      <c r="E56" s="84" t="str">
        <f ca="1"/>
        <v>NA</v>
      </c>
      <c r="F56" s="81"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2.12918660287081</v>
      </c>
      <c r="I56" s="191" t="e"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#N/A</v>
      </c>
      <c r="J56" s="242">
        <v>44753</v>
      </c>
      <c r="K56" s="242">
        <v>44753</v>
      </c>
      <c r="L56" s="91" t="s">
        <v>85</v>
      </c>
      <c r="M56" s="192">
        <v>2.12918660287081</v>
      </c>
      <c r="N56" s="192" t="s">
        <v>409</v>
      </c>
      <c r="O56" s="192" t="s">
        <v>409</v>
      </c>
      <c r="P56" s="192" t="s">
        <v>409</v>
      </c>
      <c r="Q56" s="192" t="s">
        <v>409</v>
      </c>
      <c r="R56" s="192">
        <v>0.247</v>
      </c>
      <c r="S56" s="192" t="s">
        <v>409</v>
      </c>
      <c r="T56" s="192" t="s">
        <v>409</v>
      </c>
      <c r="U56" s="192" t="s">
        <v>409</v>
      </c>
      <c r="V56" s="192" t="s">
        <v>409</v>
      </c>
      <c r="W56" s="192"/>
      <c r="X56" s="192"/>
      <c r="Y56" s="192"/>
      <c r="Z56" s="192"/>
      <c r="AA56" s="87"/>
    </row>
    <row r="57" spans="1:27" x14ac:dyDescent="0.2">
      <c r="A57" s="81">
        <v>50</v>
      </c>
      <c r="B57" s="84" t="str">
        <f ca="1"/>
        <v>Czech Republic</v>
      </c>
      <c r="C57" s="84" t="str">
        <f ca="1"/>
        <v>CZE</v>
      </c>
      <c r="D57" s="84" t="str">
        <f ca="1"/>
        <v>ECS           Europe &amp; Central Asia</v>
      </c>
      <c r="E57" s="84" t="str">
        <f ca="1"/>
        <v>NA</v>
      </c>
      <c r="F57" s="81"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0.11001737116386601</v>
      </c>
      <c r="I57" s="191" t="e"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#N/A</v>
      </c>
      <c r="J57" s="242">
        <v>44888</v>
      </c>
      <c r="K57" s="242">
        <v>44753</v>
      </c>
      <c r="L57" s="91" t="s">
        <v>87</v>
      </c>
      <c r="M57" s="192">
        <v>0</v>
      </c>
      <c r="N57" s="192">
        <v>0.11001737116386601</v>
      </c>
      <c r="O57" s="192" t="s">
        <v>409</v>
      </c>
      <c r="P57" s="192" t="s">
        <v>409</v>
      </c>
      <c r="Q57" s="192" t="s">
        <v>409</v>
      </c>
      <c r="R57" s="192">
        <v>0.14199999999999999</v>
      </c>
      <c r="S57" s="192">
        <v>77.7</v>
      </c>
      <c r="T57" s="192" t="s">
        <v>409</v>
      </c>
      <c r="U57" s="192" t="s">
        <v>409</v>
      </c>
      <c r="V57" s="192" t="s">
        <v>409</v>
      </c>
      <c r="W57" s="192"/>
      <c r="X57" s="192"/>
      <c r="Y57" s="192"/>
      <c r="Z57" s="192"/>
      <c r="AA57" s="87"/>
    </row>
    <row r="58" spans="1:27" x14ac:dyDescent="0.2">
      <c r="A58" s="81">
        <v>51</v>
      </c>
      <c r="B58" s="84" t="str">
        <f ca="1"/>
        <v>Germany</v>
      </c>
      <c r="C58" s="84" t="str">
        <f ca="1"/>
        <v>DEU</v>
      </c>
      <c r="D58" s="84" t="str">
        <f ca="1"/>
        <v>ECS           Europe &amp; Central Asia</v>
      </c>
      <c r="E58" s="84" t="str">
        <f ca="1"/>
        <v>NA</v>
      </c>
      <c r="F58" s="81"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0.31268094962362403</v>
      </c>
      <c r="I58" s="191" t="e"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#N/A</v>
      </c>
      <c r="J58" s="242">
        <v>44888</v>
      </c>
      <c r="K58" s="242">
        <v>44753</v>
      </c>
      <c r="L58" s="91" t="s">
        <v>89</v>
      </c>
      <c r="M58" s="192">
        <v>0</v>
      </c>
      <c r="N58" s="192">
        <v>0.31268094962362403</v>
      </c>
      <c r="O58" s="192" t="s">
        <v>409</v>
      </c>
      <c r="P58" s="192" t="s">
        <v>409</v>
      </c>
      <c r="Q58" s="192" t="s">
        <v>409</v>
      </c>
      <c r="R58" s="192">
        <v>0.111</v>
      </c>
      <c r="S58" s="192">
        <v>77</v>
      </c>
      <c r="T58" s="192" t="s">
        <v>409</v>
      </c>
      <c r="U58" s="192" t="s">
        <v>409</v>
      </c>
      <c r="V58" s="192" t="s">
        <v>409</v>
      </c>
      <c r="W58" s="192"/>
      <c r="X58" s="192"/>
      <c r="Y58" s="192"/>
      <c r="Z58" s="192"/>
      <c r="AA58" s="87"/>
    </row>
    <row r="59" spans="1:27" x14ac:dyDescent="0.2">
      <c r="A59" s="81">
        <v>52</v>
      </c>
      <c r="B59" s="84" t="str">
        <f ca="1"/>
        <v>Djibouti</v>
      </c>
      <c r="C59" s="84" t="str">
        <f ca="1"/>
        <v>DJI</v>
      </c>
      <c r="D59" s="84" t="str">
        <f ca="1"/>
        <v>MEA           Middle East &amp; North Africa</v>
      </c>
      <c r="E59" s="84" t="str">
        <f ca="1"/>
        <v>IDA</v>
      </c>
      <c r="F59" s="81"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8.2535885167464098</v>
      </c>
      <c r="I59" s="191" t="e"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#N/A</v>
      </c>
      <c r="J59" s="242">
        <v>44753</v>
      </c>
      <c r="K59" s="242">
        <v>44753</v>
      </c>
      <c r="L59" s="91" t="s">
        <v>91</v>
      </c>
      <c r="M59" s="192">
        <v>8.2535885167464098</v>
      </c>
      <c r="N59" s="192" t="s">
        <v>409</v>
      </c>
      <c r="O59" s="192" t="s">
        <v>409</v>
      </c>
      <c r="P59" s="192" t="s">
        <v>409</v>
      </c>
      <c r="Q59" s="192" t="s">
        <v>409</v>
      </c>
      <c r="R59" s="192">
        <v>0.503</v>
      </c>
      <c r="S59" s="192" t="s">
        <v>409</v>
      </c>
      <c r="T59" s="192" t="s">
        <v>409</v>
      </c>
      <c r="U59" s="192" t="s">
        <v>409</v>
      </c>
      <c r="V59" s="192" t="s">
        <v>409</v>
      </c>
      <c r="W59" s="192"/>
      <c r="X59" s="192"/>
      <c r="Y59" s="192"/>
      <c r="Z59" s="192"/>
      <c r="AA59" s="87"/>
    </row>
    <row r="60" spans="1:27" x14ac:dyDescent="0.2">
      <c r="A60" s="81">
        <v>53</v>
      </c>
      <c r="B60" s="84" t="str">
        <f ca="1"/>
        <v>Dominica</v>
      </c>
      <c r="C60" s="84" t="str">
        <f ca="1"/>
        <v>DMA</v>
      </c>
      <c r="D60" s="84" t="str">
        <f ca="1"/>
        <v>LCN           Latin America &amp; Caribbean</v>
      </c>
      <c r="E60" s="84" t="str">
        <f ca="1"/>
        <v>Blend</v>
      </c>
      <c r="F60" s="81"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5.5023923444975997</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v>44753</v>
      </c>
      <c r="L60" s="91" t="s">
        <v>93</v>
      </c>
      <c r="M60" s="192">
        <v>5.5023923444975997</v>
      </c>
      <c r="N60" s="192" t="s">
        <v>409</v>
      </c>
      <c r="O60" s="192" t="s">
        <v>409</v>
      </c>
      <c r="P60" s="192" t="s">
        <v>409</v>
      </c>
      <c r="Q60" s="192" t="s">
        <v>409</v>
      </c>
      <c r="R60" s="192">
        <v>0.38800000000000001</v>
      </c>
      <c r="S60" s="192" t="s">
        <v>409</v>
      </c>
      <c r="T60" s="192" t="s">
        <v>409</v>
      </c>
      <c r="U60" s="192" t="s">
        <v>409</v>
      </c>
      <c r="V60" s="192" t="s">
        <v>409</v>
      </c>
      <c r="W60" s="192"/>
      <c r="X60" s="192"/>
      <c r="Y60" s="192"/>
      <c r="Z60" s="192"/>
      <c r="AA60" s="87"/>
    </row>
    <row r="61" spans="1:27" x14ac:dyDescent="0.2">
      <c r="A61" s="81">
        <v>54</v>
      </c>
      <c r="B61" s="84" t="str">
        <f ca="1"/>
        <v>Denmark</v>
      </c>
      <c r="C61" s="84" t="str">
        <f ca="1"/>
        <v>DNK</v>
      </c>
      <c r="D61" s="84" t="str">
        <f ca="1"/>
        <v>ECS           Europe &amp; Central Asia</v>
      </c>
      <c r="E61" s="84" t="str">
        <f ca="1"/>
        <v>NA</v>
      </c>
      <c r="F61" s="81"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8.1065431383903402E-2</v>
      </c>
      <c r="I61" s="191" t="e"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#N/A</v>
      </c>
      <c r="J61" s="242">
        <v>44888</v>
      </c>
      <c r="K61" s="242">
        <v>44753</v>
      </c>
      <c r="L61" s="91" t="s">
        <v>95</v>
      </c>
      <c r="M61" s="192">
        <v>0</v>
      </c>
      <c r="N61" s="192">
        <v>8.1065431383903402E-2</v>
      </c>
      <c r="O61" s="192" t="s">
        <v>409</v>
      </c>
      <c r="P61" s="192" t="s">
        <v>409</v>
      </c>
      <c r="Q61" s="192" t="s">
        <v>409</v>
      </c>
      <c r="R61" s="192">
        <v>0.14000000000000001</v>
      </c>
      <c r="S61" s="192">
        <v>77.8</v>
      </c>
      <c r="T61" s="192" t="s">
        <v>409</v>
      </c>
      <c r="U61" s="192" t="s">
        <v>409</v>
      </c>
      <c r="V61" s="192" t="s">
        <v>409</v>
      </c>
      <c r="W61" s="192"/>
      <c r="X61" s="192"/>
      <c r="Y61" s="192"/>
      <c r="Z61" s="192"/>
      <c r="AA61" s="87"/>
    </row>
    <row r="62" spans="1:27" x14ac:dyDescent="0.2">
      <c r="A62" s="81">
        <v>55</v>
      </c>
      <c r="B62" s="84" t="str">
        <f ca="1"/>
        <v>Dominican Republic</v>
      </c>
      <c r="C62" s="84" t="str">
        <f ca="1"/>
        <v>DOM</v>
      </c>
      <c r="D62" s="84" t="str">
        <f ca="1"/>
        <v>LCN           Latin America &amp; Caribbean</v>
      </c>
      <c r="E62" s="84" t="str">
        <f ca="1"/>
        <v>IBRD</v>
      </c>
      <c r="F62" s="81"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3.7869137232194499</v>
      </c>
      <c r="I62" s="191" t="e"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#N/A</v>
      </c>
      <c r="J62" s="242">
        <v>44753</v>
      </c>
      <c r="K62" s="242">
        <v>44753</v>
      </c>
      <c r="L62" s="91" t="s">
        <v>97</v>
      </c>
      <c r="M62" s="192">
        <v>4.5933014354066897</v>
      </c>
      <c r="N62" s="192">
        <v>3.7869137232194499</v>
      </c>
      <c r="O62" s="192" t="s">
        <v>409</v>
      </c>
      <c r="P62" s="192" t="s">
        <v>409</v>
      </c>
      <c r="Q62" s="192" t="s">
        <v>409</v>
      </c>
      <c r="R62" s="192">
        <v>0.35</v>
      </c>
      <c r="S62" s="192">
        <v>65</v>
      </c>
      <c r="T62" s="192" t="s">
        <v>409</v>
      </c>
      <c r="U62" s="192" t="s">
        <v>409</v>
      </c>
      <c r="V62" s="192" t="s">
        <v>409</v>
      </c>
      <c r="W62" s="192"/>
      <c r="X62" s="192"/>
      <c r="Y62" s="192"/>
      <c r="Z62" s="192"/>
      <c r="AA62" s="87"/>
    </row>
    <row r="63" spans="1:27" x14ac:dyDescent="0.2">
      <c r="A63" s="81">
        <v>56</v>
      </c>
      <c r="B63" s="84" t="str">
        <f ca="1"/>
        <v>Algeria</v>
      </c>
      <c r="C63" s="84" t="str">
        <f ca="1"/>
        <v>DZA</v>
      </c>
      <c r="D63" s="84" t="str">
        <f ca="1"/>
        <v>MEA           Middle East &amp; North Africa</v>
      </c>
      <c r="E63" s="84" t="str">
        <f ca="1"/>
        <v>IBRD</v>
      </c>
      <c r="F63" s="81"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5.5529820497973299</v>
      </c>
      <c r="I63" s="191" t="e"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#N/A</v>
      </c>
      <c r="J63" s="242">
        <v>44888</v>
      </c>
      <c r="K63" s="242">
        <v>44753</v>
      </c>
      <c r="L63" s="91" t="s">
        <v>99</v>
      </c>
      <c r="M63" s="192">
        <v>2.9665071770334901</v>
      </c>
      <c r="N63" s="192">
        <v>5.5529820497973299</v>
      </c>
      <c r="O63" s="192" t="s">
        <v>409</v>
      </c>
      <c r="P63" s="192" t="s">
        <v>409</v>
      </c>
      <c r="Q63" s="192" t="s">
        <v>409</v>
      </c>
      <c r="R63" s="192">
        <v>0.28199999999999997</v>
      </c>
      <c r="S63" s="192">
        <v>58.9</v>
      </c>
      <c r="T63" s="192" t="s">
        <v>409</v>
      </c>
      <c r="U63" s="192" t="s">
        <v>409</v>
      </c>
      <c r="V63" s="192" t="s">
        <v>409</v>
      </c>
      <c r="W63" s="192"/>
      <c r="X63" s="192"/>
      <c r="Y63" s="192"/>
      <c r="Z63" s="192"/>
      <c r="AA63" s="87"/>
    </row>
    <row r="64" spans="1:27" x14ac:dyDescent="0.2">
      <c r="A64" s="81">
        <v>57</v>
      </c>
      <c r="B64" s="84" t="str">
        <f ca="1"/>
        <v>Ecuador</v>
      </c>
      <c r="C64" s="84" t="str">
        <f ca="1"/>
        <v>ECU</v>
      </c>
      <c r="D64" s="84" t="str">
        <f ca="1"/>
        <v>LCN           Latin America &amp; Caribbean</v>
      </c>
      <c r="E64" s="84" t="str">
        <f ca="1"/>
        <v>IBRD</v>
      </c>
      <c r="F64" s="81"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3.61320208453966</v>
      </c>
      <c r="I64" s="191" t="e"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#N/A</v>
      </c>
      <c r="J64" s="242">
        <v>44753</v>
      </c>
      <c r="K64" s="242">
        <v>44753</v>
      </c>
      <c r="L64" s="91" t="s">
        <v>101</v>
      </c>
      <c r="M64" s="192">
        <v>5.1435406698564599</v>
      </c>
      <c r="N64" s="192">
        <v>3.61320208453966</v>
      </c>
      <c r="O64" s="192" t="s">
        <v>409</v>
      </c>
      <c r="P64" s="192" t="s">
        <v>409</v>
      </c>
      <c r="Q64" s="192" t="s">
        <v>409</v>
      </c>
      <c r="R64" s="192">
        <v>0.373</v>
      </c>
      <c r="S64" s="192">
        <v>65.599999999999994</v>
      </c>
      <c r="T64" s="192" t="s">
        <v>409</v>
      </c>
      <c r="U64" s="192" t="s">
        <v>409</v>
      </c>
      <c r="V64" s="192" t="s">
        <v>409</v>
      </c>
      <c r="W64" s="192"/>
      <c r="X64" s="192"/>
      <c r="Y64" s="192"/>
      <c r="Z64" s="192"/>
      <c r="AA64" s="87"/>
    </row>
    <row r="65" spans="1:27" x14ac:dyDescent="0.2">
      <c r="A65" s="81">
        <v>58</v>
      </c>
      <c r="B65" s="84" t="str">
        <f ca="1"/>
        <v>Egypt, Arab Rep.</v>
      </c>
      <c r="C65" s="84" t="str">
        <f ca="1"/>
        <v>EGY</v>
      </c>
      <c r="D65" s="84" t="str">
        <f ca="1"/>
        <v>MEA           Middle East &amp; North Africa</v>
      </c>
      <c r="E65" s="84" t="str">
        <f ca="1"/>
        <v>IBRD</v>
      </c>
      <c r="F65" s="81"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6.3925883034163196</v>
      </c>
      <c r="I65" s="191" t="e"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#N/A</v>
      </c>
      <c r="J65" s="242">
        <v>44888</v>
      </c>
      <c r="K65" s="242">
        <v>44753</v>
      </c>
      <c r="L65" s="91" t="s">
        <v>102</v>
      </c>
      <c r="M65" s="192">
        <v>1.79425837320574</v>
      </c>
      <c r="N65" s="192">
        <v>6.3925883034163196</v>
      </c>
      <c r="O65" s="192" t="s">
        <v>409</v>
      </c>
      <c r="P65" s="192" t="s">
        <v>409</v>
      </c>
      <c r="Q65" s="192" t="s">
        <v>409</v>
      </c>
      <c r="R65" s="192">
        <v>0.23300000000000001</v>
      </c>
      <c r="S65" s="192">
        <v>56</v>
      </c>
      <c r="T65" s="192" t="s">
        <v>409</v>
      </c>
      <c r="U65" s="192" t="s">
        <v>409</v>
      </c>
      <c r="V65" s="192" t="s">
        <v>409</v>
      </c>
      <c r="W65" s="192"/>
      <c r="X65" s="192"/>
      <c r="Y65" s="192"/>
      <c r="Z65" s="192"/>
      <c r="AA65" s="87"/>
    </row>
    <row r="66" spans="1:27" x14ac:dyDescent="0.2">
      <c r="A66" s="81">
        <v>59</v>
      </c>
      <c r="B66" s="84" t="str">
        <f ca="1"/>
        <v>Eritrea</v>
      </c>
      <c r="C66" s="84" t="str">
        <f ca="1"/>
        <v>ERI</v>
      </c>
      <c r="D66" s="84" t="str">
        <f ca="1"/>
        <v>SSF           Sub-Saharan Africa</v>
      </c>
      <c r="E66" s="84" t="str">
        <f ca="1"/>
        <v>IDA</v>
      </c>
      <c r="F66" s="81"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10</v>
      </c>
      <c r="I66" s="191" t="e"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#N/A</v>
      </c>
      <c r="J66" s="242">
        <v>44753</v>
      </c>
      <c r="K66" s="242">
        <v>44753</v>
      </c>
      <c r="L66" s="91" t="s">
        <v>104</v>
      </c>
      <c r="M66" s="192">
        <v>10</v>
      </c>
      <c r="N66" s="192" t="s">
        <v>409</v>
      </c>
      <c r="O66" s="192" t="s">
        <v>409</v>
      </c>
      <c r="P66" s="192" t="s">
        <v>409</v>
      </c>
      <c r="Q66" s="192" t="s">
        <v>409</v>
      </c>
      <c r="R66" s="192">
        <v>0.67700000000000005</v>
      </c>
      <c r="S66" s="192" t="s">
        <v>409</v>
      </c>
      <c r="T66" s="192" t="s">
        <v>409</v>
      </c>
      <c r="U66" s="192" t="s">
        <v>409</v>
      </c>
      <c r="V66" s="192" t="s">
        <v>409</v>
      </c>
      <c r="W66" s="192"/>
      <c r="X66" s="192"/>
      <c r="Y66" s="192"/>
      <c r="Z66" s="192"/>
      <c r="AA66" s="87"/>
    </row>
    <row r="67" spans="1:27" x14ac:dyDescent="0.2">
      <c r="A67" s="81">
        <v>60</v>
      </c>
      <c r="B67" s="84" t="str">
        <f ca="1"/>
        <v>Spain</v>
      </c>
      <c r="C67" s="84" t="str">
        <f ca="1"/>
        <v>ESP</v>
      </c>
      <c r="D67" s="84" t="str">
        <f ca="1"/>
        <v>ECS           Europe &amp; Central Asia</v>
      </c>
      <c r="E67" s="84" t="str">
        <f ca="1"/>
        <v>NA</v>
      </c>
      <c r="F67" s="81"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0.68905616676317205</v>
      </c>
      <c r="I67" s="191" t="e"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#N/A</v>
      </c>
      <c r="J67" s="242">
        <v>44888</v>
      </c>
      <c r="K67" s="242">
        <v>44753</v>
      </c>
      <c r="L67" s="91" t="s">
        <v>106</v>
      </c>
      <c r="M67" s="192">
        <v>0</v>
      </c>
      <c r="N67" s="192">
        <v>0.68905616676317205</v>
      </c>
      <c r="O67" s="192" t="s">
        <v>409</v>
      </c>
      <c r="P67" s="192" t="s">
        <v>409</v>
      </c>
      <c r="Q67" s="192" t="s">
        <v>409</v>
      </c>
      <c r="R67" s="192">
        <v>0.151</v>
      </c>
      <c r="S67" s="192">
        <v>75.7</v>
      </c>
      <c r="T67" s="192" t="s">
        <v>409</v>
      </c>
      <c r="U67" s="192" t="s">
        <v>409</v>
      </c>
      <c r="V67" s="192" t="s">
        <v>409</v>
      </c>
      <c r="W67" s="192"/>
      <c r="X67" s="192"/>
      <c r="Y67" s="192"/>
      <c r="Z67" s="192"/>
      <c r="AA67" s="87"/>
    </row>
    <row r="68" spans="1:27" x14ac:dyDescent="0.2">
      <c r="A68" s="81">
        <v>61</v>
      </c>
      <c r="B68" s="84" t="str">
        <f ca="1"/>
        <v>Estonia</v>
      </c>
      <c r="C68" s="84" t="str">
        <f ca="1"/>
        <v>EST</v>
      </c>
      <c r="D68" s="84" t="str">
        <f ca="1"/>
        <v>ECS           Europe &amp; Central Asia</v>
      </c>
      <c r="E68" s="84" t="str">
        <f ca="1"/>
        <v>NA</v>
      </c>
      <c r="F68" s="81"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2.2488038277511899</v>
      </c>
      <c r="I68" s="191" t="e"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#N/A</v>
      </c>
      <c r="J68" s="242">
        <v>44753</v>
      </c>
      <c r="K68" s="242">
        <v>44753</v>
      </c>
      <c r="L68" s="91" t="s">
        <v>108</v>
      </c>
      <c r="M68" s="192">
        <v>2.2488038277511899</v>
      </c>
      <c r="N68" s="192" t="s">
        <v>409</v>
      </c>
      <c r="O68" s="192" t="s">
        <v>409</v>
      </c>
      <c r="P68" s="192" t="s">
        <v>409</v>
      </c>
      <c r="Q68" s="192" t="s">
        <v>409</v>
      </c>
      <c r="R68" s="192">
        <v>0.252</v>
      </c>
      <c r="S68" s="192" t="s">
        <v>409</v>
      </c>
      <c r="T68" s="192" t="s">
        <v>409</v>
      </c>
      <c r="U68" s="192" t="s">
        <v>409</v>
      </c>
      <c r="V68" s="192" t="s">
        <v>409</v>
      </c>
      <c r="W68" s="192"/>
      <c r="X68" s="192"/>
      <c r="Y68" s="192"/>
      <c r="Z68" s="192"/>
      <c r="AA68" s="87"/>
    </row>
    <row r="69" spans="1:27" x14ac:dyDescent="0.2">
      <c r="A69" s="81">
        <v>62</v>
      </c>
      <c r="B69" s="84" t="str">
        <f ca="1"/>
        <v>Ethiopia</v>
      </c>
      <c r="C69" s="84" t="str">
        <f ca="1"/>
        <v>ETH</v>
      </c>
      <c r="D69" s="84" t="str">
        <f ca="1"/>
        <v>SSF           Sub-Saharan Africa</v>
      </c>
      <c r="E69" s="84" t="str">
        <f ca="1"/>
        <v>IDA</v>
      </c>
      <c r="F69" s="81"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8.2495108731843203</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9.7220613781123308</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7</v>
      </c>
      <c r="J69" s="242">
        <v>44753</v>
      </c>
      <c r="K69" s="242">
        <v>45077</v>
      </c>
      <c r="L69" s="91" t="s">
        <v>110</v>
      </c>
      <c r="M69" s="192">
        <v>10</v>
      </c>
      <c r="N69" s="192">
        <v>9.7220613781123308</v>
      </c>
      <c r="O69" s="192">
        <v>7</v>
      </c>
      <c r="P69" s="192" t="s">
        <v>409</v>
      </c>
      <c r="Q69" s="192" t="s">
        <v>409</v>
      </c>
      <c r="R69" s="192">
        <v>0.64600000000000002</v>
      </c>
      <c r="S69" s="192">
        <v>44.5</v>
      </c>
      <c r="T69" s="192" t="s">
        <v>796</v>
      </c>
      <c r="U69" s="192" t="s">
        <v>409</v>
      </c>
      <c r="V69" s="192" t="s">
        <v>409</v>
      </c>
      <c r="W69" s="192"/>
      <c r="X69" s="192"/>
      <c r="Y69" s="192"/>
      <c r="Z69" s="192"/>
      <c r="AA69" s="87"/>
    </row>
    <row r="70" spans="1:27" x14ac:dyDescent="0.2">
      <c r="A70" s="81">
        <v>63</v>
      </c>
      <c r="B70" s="84" t="str">
        <f ca="1"/>
        <v>Finland</v>
      </c>
      <c r="C70" s="84" t="str">
        <f ca="1"/>
        <v>FIN</v>
      </c>
      <c r="D70" s="84" t="str">
        <f ca="1"/>
        <v>ECS           Europe &amp; Central Asia</v>
      </c>
      <c r="E70" s="84" t="str">
        <f ca="1"/>
        <v>NA</v>
      </c>
      <c r="F70" s="81"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t="e"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#N/A</v>
      </c>
      <c r="J70" s="242">
        <v>44753</v>
      </c>
      <c r="K70" s="242">
        <v>44753</v>
      </c>
      <c r="L70" s="91" t="s">
        <v>112</v>
      </c>
      <c r="M70" s="192">
        <v>0.88516746411483205</v>
      </c>
      <c r="N70" s="192">
        <v>0</v>
      </c>
      <c r="O70" s="192" t="s">
        <v>409</v>
      </c>
      <c r="P70" s="192" t="s">
        <v>409</v>
      </c>
      <c r="Q70" s="192" t="s">
        <v>409</v>
      </c>
      <c r="R70" s="192">
        <v>0.19500000000000001</v>
      </c>
      <c r="S70" s="192">
        <v>83.7</v>
      </c>
      <c r="T70" s="192" t="s">
        <v>409</v>
      </c>
      <c r="U70" s="192" t="s">
        <v>409</v>
      </c>
      <c r="V70" s="192" t="s">
        <v>409</v>
      </c>
      <c r="W70" s="192"/>
      <c r="X70" s="192"/>
      <c r="Y70" s="192"/>
      <c r="Z70" s="192"/>
      <c r="AA70" s="87"/>
    </row>
    <row r="71" spans="1:27" x14ac:dyDescent="0.2">
      <c r="A71" s="81">
        <v>64</v>
      </c>
      <c r="B71" s="84" t="str">
        <f ca="1"/>
        <v>Fiji</v>
      </c>
      <c r="C71" s="84" t="str">
        <f ca="1"/>
        <v>FJI</v>
      </c>
      <c r="D71" s="84" t="str">
        <f ca="1"/>
        <v>EAS           East Asia &amp; Pacific</v>
      </c>
      <c r="E71" s="84" t="str">
        <f ca="1"/>
        <v>Blend</v>
      </c>
      <c r="F71" s="81"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4.9043062200956902</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44753</v>
      </c>
      <c r="K71" s="242">
        <v>44753</v>
      </c>
      <c r="L71" s="91" t="s">
        <v>114</v>
      </c>
      <c r="M71" s="192">
        <v>4.9043062200956902</v>
      </c>
      <c r="N71" s="192" t="s">
        <v>409</v>
      </c>
      <c r="O71" s="192" t="s">
        <v>409</v>
      </c>
      <c r="P71" s="192" t="s">
        <v>409</v>
      </c>
      <c r="Q71" s="192" t="s">
        <v>409</v>
      </c>
      <c r="R71" s="192">
        <v>0.36299999999999999</v>
      </c>
      <c r="S71" s="192" t="s">
        <v>409</v>
      </c>
      <c r="T71" s="192" t="s">
        <v>409</v>
      </c>
      <c r="U71" s="192" t="s">
        <v>409</v>
      </c>
      <c r="V71" s="192" t="s">
        <v>409</v>
      </c>
      <c r="W71" s="192"/>
      <c r="X71" s="192"/>
      <c r="Y71" s="192"/>
      <c r="Z71" s="192"/>
      <c r="AA71" s="87"/>
    </row>
    <row r="72" spans="1:27" x14ac:dyDescent="0.2">
      <c r="A72" s="81">
        <v>65</v>
      </c>
      <c r="B72" s="84" t="str">
        <f ca="1"/>
        <v>France</v>
      </c>
      <c r="C72" s="84" t="str">
        <f ca="1"/>
        <v>FRA</v>
      </c>
      <c r="D72" s="84" t="str">
        <f ca="1"/>
        <v>ECS           Europe &amp; Central Asia</v>
      </c>
      <c r="E72" s="84" t="str">
        <f ca="1"/>
        <v>NA</v>
      </c>
      <c r="F72" s="81"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t="e"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#N/A</v>
      </c>
      <c r="J72" s="242">
        <v>44888</v>
      </c>
      <c r="K72" s="242">
        <v>44753</v>
      </c>
      <c r="L72" s="91" t="s">
        <v>116</v>
      </c>
      <c r="M72" s="192">
        <v>0</v>
      </c>
      <c r="N72" s="192">
        <v>0</v>
      </c>
      <c r="O72" s="192" t="s">
        <v>409</v>
      </c>
      <c r="P72" s="192" t="s">
        <v>409</v>
      </c>
      <c r="Q72" s="192" t="s">
        <v>409</v>
      </c>
      <c r="R72" s="192">
        <v>0.11600000000000001</v>
      </c>
      <c r="S72" s="192">
        <v>80.2</v>
      </c>
      <c r="T72" s="192" t="s">
        <v>409</v>
      </c>
      <c r="U72" s="192" t="s">
        <v>409</v>
      </c>
      <c r="V72" s="192" t="s">
        <v>409</v>
      </c>
      <c r="W72" s="192"/>
      <c r="X72" s="192"/>
      <c r="Y72" s="192"/>
      <c r="Z72" s="192"/>
      <c r="AA72" s="87"/>
    </row>
    <row r="73" spans="1:27" x14ac:dyDescent="0.2">
      <c r="A73" s="81">
        <v>66</v>
      </c>
      <c r="B73" s="84" t="str">
        <f ca="1"/>
        <v>Faroe Islands</v>
      </c>
      <c r="C73" s="84" t="str">
        <f ca="1"/>
        <v>FRO</v>
      </c>
      <c r="D73" s="84" t="str">
        <f ca="1"/>
        <v>ECS           Europe &amp; Central Asia</v>
      </c>
      <c r="E73" s="84" t="str">
        <f ca="1"/>
        <v>NA</v>
      </c>
      <c r="F73" s="81"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709</v>
      </c>
      <c r="M73" s="192" t="s">
        <v>409</v>
      </c>
      <c r="N73" s="192" t="s">
        <v>409</v>
      </c>
      <c r="O73" s="192" t="s">
        <v>409</v>
      </c>
      <c r="P73" s="192" t="s">
        <v>409</v>
      </c>
      <c r="Q73" s="192" t="s">
        <v>409</v>
      </c>
      <c r="R73" s="192" t="s">
        <v>409</v>
      </c>
      <c r="S73" s="192" t="s">
        <v>409</v>
      </c>
      <c r="T73" s="192" t="s">
        <v>409</v>
      </c>
      <c r="U73" s="192" t="s">
        <v>409</v>
      </c>
      <c r="V73" s="192" t="s">
        <v>409</v>
      </c>
      <c r="W73" s="192"/>
      <c r="X73" s="192"/>
      <c r="Y73" s="192"/>
      <c r="Z73" s="192"/>
      <c r="AA73" s="87"/>
    </row>
    <row r="74" spans="1:27" x14ac:dyDescent="0.2">
      <c r="A74" s="81">
        <v>67</v>
      </c>
      <c r="B74" s="84" t="str">
        <f ca="1"/>
        <v>Micronesia, Fed. Sts.</v>
      </c>
      <c r="C74" s="84" t="str">
        <f ca="1"/>
        <v>FSM</v>
      </c>
      <c r="D74" s="84" t="str">
        <f ca="1"/>
        <v>EAS           East Asia &amp; Pacific</v>
      </c>
      <c r="E74" s="84" t="str">
        <f ca="1"/>
        <v>IDA</v>
      </c>
      <c r="F74" s="81" t="str">
        <f t="shared" ca="1" si="4"/>
        <v/>
      </c>
      <c r="G74" s="80" t="e">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t="s">
        <v>409</v>
      </c>
      <c r="T74" s="192" t="s">
        <v>409</v>
      </c>
      <c r="U74" s="192" t="s">
        <v>409</v>
      </c>
      <c r="V74" s="192" t="s">
        <v>409</v>
      </c>
      <c r="W74" s="192"/>
      <c r="X74" s="192"/>
      <c r="Y74" s="192"/>
      <c r="Z74" s="192"/>
      <c r="AA74" s="87"/>
    </row>
    <row r="75" spans="1:27" x14ac:dyDescent="0.2">
      <c r="A75" s="81">
        <v>68</v>
      </c>
      <c r="B75" s="84" t="str">
        <f ca="1"/>
        <v>Gabon</v>
      </c>
      <c r="C75" s="84" t="str">
        <f ca="1"/>
        <v>GAB</v>
      </c>
      <c r="D75" s="84" t="str">
        <f ca="1"/>
        <v>SSF           Sub-Saharan Africa</v>
      </c>
      <c r="E75" s="84" t="str">
        <f ca="1"/>
        <v>IBRD</v>
      </c>
      <c r="F75" s="81"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6.6028708133971303</v>
      </c>
      <c r="I75" s="191" t="e"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#N/A</v>
      </c>
      <c r="J75" s="242">
        <v>44753</v>
      </c>
      <c r="K75" s="242">
        <v>44753</v>
      </c>
      <c r="L75" s="91" t="s">
        <v>119</v>
      </c>
      <c r="M75" s="192">
        <v>6.6028708133971303</v>
      </c>
      <c r="N75" s="192" t="s">
        <v>409</v>
      </c>
      <c r="O75" s="192" t="s">
        <v>409</v>
      </c>
      <c r="P75" s="192" t="s">
        <v>409</v>
      </c>
      <c r="Q75" s="192" t="s">
        <v>409</v>
      </c>
      <c r="R75" s="192">
        <v>0.434</v>
      </c>
      <c r="S75" s="192" t="s">
        <v>409</v>
      </c>
      <c r="T75" s="192" t="s">
        <v>409</v>
      </c>
      <c r="U75" s="192" t="s">
        <v>409</v>
      </c>
      <c r="V75" s="192" t="s">
        <v>409</v>
      </c>
      <c r="W75" s="192"/>
      <c r="X75" s="192"/>
      <c r="Y75" s="192"/>
      <c r="Z75" s="192"/>
      <c r="AA75" s="87"/>
    </row>
    <row r="76" spans="1:27" x14ac:dyDescent="0.2">
      <c r="A76" s="81">
        <v>69</v>
      </c>
      <c r="B76" s="84" t="str">
        <f ca="1"/>
        <v>United Kingdom</v>
      </c>
      <c r="C76" s="84" t="str">
        <f ca="1"/>
        <v>GBR</v>
      </c>
      <c r="D76" s="84" t="str">
        <f ca="1"/>
        <v>ECS           Europe &amp; Central Asia</v>
      </c>
      <c r="E76" s="84" t="str">
        <f ca="1"/>
        <v>NA</v>
      </c>
      <c r="F76" s="81"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t="e"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#N/A</v>
      </c>
      <c r="J76" s="242">
        <v>44888</v>
      </c>
      <c r="K76" s="242">
        <v>44753</v>
      </c>
      <c r="L76" s="91" t="s">
        <v>121</v>
      </c>
      <c r="M76" s="192">
        <v>0</v>
      </c>
      <c r="N76" s="192">
        <v>0</v>
      </c>
      <c r="O76" s="192" t="s">
        <v>409</v>
      </c>
      <c r="P76" s="192" t="s">
        <v>409</v>
      </c>
      <c r="Q76" s="192" t="s">
        <v>409</v>
      </c>
      <c r="R76" s="192">
        <v>0.128</v>
      </c>
      <c r="S76" s="192">
        <v>78.8</v>
      </c>
      <c r="T76" s="192" t="s">
        <v>409</v>
      </c>
      <c r="U76" s="192" t="s">
        <v>409</v>
      </c>
      <c r="V76" s="192" t="s">
        <v>409</v>
      </c>
      <c r="W76" s="192"/>
      <c r="X76" s="192"/>
      <c r="Y76" s="192"/>
      <c r="Z76" s="192"/>
      <c r="AA76" s="87"/>
    </row>
    <row r="77" spans="1:27" x14ac:dyDescent="0.2">
      <c r="A77" s="81">
        <v>70</v>
      </c>
      <c r="B77" s="84" t="str">
        <f ca="1"/>
        <v>Georgia</v>
      </c>
      <c r="C77" s="84" t="str">
        <f ca="1"/>
        <v>GEO</v>
      </c>
      <c r="D77" s="84" t="str">
        <f ca="1"/>
        <v>ECS           Europe &amp; Central Asia</v>
      </c>
      <c r="E77" s="84" t="str">
        <f ca="1"/>
        <v>IBRD</v>
      </c>
      <c r="F77" s="81"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4.9282296650717701</v>
      </c>
      <c r="I77" s="191" t="e"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#N/A</v>
      </c>
      <c r="J77" s="242">
        <v>44753</v>
      </c>
      <c r="K77" s="242">
        <v>44753</v>
      </c>
      <c r="L77" s="91" t="s">
        <v>123</v>
      </c>
      <c r="M77" s="192">
        <v>4.9282296650717701</v>
      </c>
      <c r="N77" s="192" t="s">
        <v>409</v>
      </c>
      <c r="O77" s="192" t="s">
        <v>409</v>
      </c>
      <c r="P77" s="192" t="s">
        <v>409</v>
      </c>
      <c r="Q77" s="192" t="s">
        <v>409</v>
      </c>
      <c r="R77" s="192">
        <v>0.36399999999999999</v>
      </c>
      <c r="S77" s="192" t="s">
        <v>409</v>
      </c>
      <c r="T77" s="192" t="s">
        <v>409</v>
      </c>
      <c r="U77" s="192" t="s">
        <v>409</v>
      </c>
      <c r="V77" s="192" t="s">
        <v>409</v>
      </c>
      <c r="W77" s="192"/>
      <c r="X77" s="192"/>
      <c r="Y77" s="192"/>
      <c r="Z77" s="192"/>
      <c r="AA77" s="87"/>
    </row>
    <row r="78" spans="1:27" x14ac:dyDescent="0.2">
      <c r="A78" s="81">
        <v>71</v>
      </c>
      <c r="B78" s="84" t="str">
        <f ca="1"/>
        <v>Ghana</v>
      </c>
      <c r="C78" s="84" t="str">
        <f ca="1"/>
        <v>GHA</v>
      </c>
      <c r="D78" s="84" t="str">
        <f ca="1"/>
        <v>SSF           Sub-Saharan Africa</v>
      </c>
      <c r="E78" s="84" t="str">
        <f ca="1"/>
        <v>IDA</v>
      </c>
      <c r="F78" s="81"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7.3769542559351402</v>
      </c>
      <c r="I78" s="191" t="e"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#N/A</v>
      </c>
      <c r="J78" s="242">
        <v>44888</v>
      </c>
      <c r="K78" s="242">
        <v>44753</v>
      </c>
      <c r="L78" s="91" t="s">
        <v>125</v>
      </c>
      <c r="M78" s="192">
        <v>7.17703349282296</v>
      </c>
      <c r="N78" s="192">
        <v>7.3769542559351402</v>
      </c>
      <c r="O78" s="192" t="s">
        <v>409</v>
      </c>
      <c r="P78" s="192" t="s">
        <v>409</v>
      </c>
      <c r="Q78" s="192" t="s">
        <v>409</v>
      </c>
      <c r="R78" s="192">
        <v>0.45800000000000002</v>
      </c>
      <c r="S78" s="192">
        <v>52.6</v>
      </c>
      <c r="T78" s="192" t="s">
        <v>409</v>
      </c>
      <c r="U78" s="192" t="s">
        <v>409</v>
      </c>
      <c r="V78" s="192" t="s">
        <v>409</v>
      </c>
      <c r="W78" s="192"/>
      <c r="X78" s="192"/>
      <c r="Y78" s="192"/>
      <c r="Z78" s="192"/>
      <c r="AA78" s="87"/>
    </row>
    <row r="79" spans="1:27" x14ac:dyDescent="0.2">
      <c r="A79" s="81">
        <v>72</v>
      </c>
      <c r="B79" s="84" t="str">
        <f ca="1"/>
        <v>Gibraltar</v>
      </c>
      <c r="C79" s="84" t="str">
        <f ca="1"/>
        <v>GIB</v>
      </c>
      <c r="D79" s="84" t="str">
        <f ca="1"/>
        <v>ECS           Europe &amp; Central Asia</v>
      </c>
      <c r="E79" s="84" t="str">
        <f ca="1"/>
        <v>NA</v>
      </c>
      <c r="F79" s="81"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710</v>
      </c>
      <c r="M79" s="192" t="s">
        <v>409</v>
      </c>
      <c r="N79" s="192" t="s">
        <v>409</v>
      </c>
      <c r="O79" s="192" t="s">
        <v>409</v>
      </c>
      <c r="P79" s="192" t="s">
        <v>409</v>
      </c>
      <c r="Q79" s="192" t="s">
        <v>409</v>
      </c>
      <c r="R79" s="192" t="s">
        <v>409</v>
      </c>
      <c r="S79" s="192" t="s">
        <v>409</v>
      </c>
      <c r="T79" s="192" t="s">
        <v>409</v>
      </c>
      <c r="U79" s="192" t="s">
        <v>409</v>
      </c>
      <c r="V79" s="192" t="s">
        <v>409</v>
      </c>
      <c r="W79" s="192"/>
      <c r="X79" s="192"/>
      <c r="Y79" s="192"/>
      <c r="Z79" s="192"/>
      <c r="AA79" s="87"/>
    </row>
    <row r="80" spans="1:27" x14ac:dyDescent="0.2">
      <c r="A80" s="81">
        <v>73</v>
      </c>
      <c r="B80" s="84" t="str">
        <f ca="1"/>
        <v>Guinea</v>
      </c>
      <c r="C80" s="84" t="str">
        <f ca="1"/>
        <v>GIN</v>
      </c>
      <c r="D80" s="84" t="str">
        <f ca="1"/>
        <v>SSF           Sub-Saharan Africa</v>
      </c>
      <c r="E80" s="84" t="str">
        <f ca="1"/>
        <v>IDA</v>
      </c>
      <c r="F80" s="81"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9.5483497394325401</v>
      </c>
      <c r="I80" s="191" t="e"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#N/A</v>
      </c>
      <c r="J80" s="242">
        <v>44888</v>
      </c>
      <c r="K80" s="242">
        <v>44839</v>
      </c>
      <c r="L80" s="91" t="s">
        <v>127</v>
      </c>
      <c r="M80" s="192">
        <v>8.8277511961722492</v>
      </c>
      <c r="N80" s="192">
        <v>9.5483497394325401</v>
      </c>
      <c r="O80" s="192" t="s">
        <v>409</v>
      </c>
      <c r="P80" s="192" t="s">
        <v>409</v>
      </c>
      <c r="Q80" s="192" t="s">
        <v>409</v>
      </c>
      <c r="R80" s="192">
        <v>0.52700000000000002</v>
      </c>
      <c r="S80" s="192">
        <v>45.1</v>
      </c>
      <c r="T80" s="192" t="s">
        <v>409</v>
      </c>
      <c r="U80" s="192" t="s">
        <v>409</v>
      </c>
      <c r="V80" s="192" t="s">
        <v>409</v>
      </c>
      <c r="W80" s="192"/>
      <c r="X80" s="192"/>
      <c r="Y80" s="192"/>
      <c r="Z80" s="192"/>
      <c r="AA80" s="87"/>
    </row>
    <row r="81" spans="1:27" x14ac:dyDescent="0.2">
      <c r="A81" s="81">
        <v>74</v>
      </c>
      <c r="B81" s="84" t="str">
        <f ca="1"/>
        <v>Gambia, The</v>
      </c>
      <c r="C81" s="84" t="str">
        <f ca="1"/>
        <v>GMB</v>
      </c>
      <c r="D81" s="84" t="str">
        <f ca="1"/>
        <v>SSF           Sub-Saharan Africa</v>
      </c>
      <c r="E81" s="84" t="str">
        <f ca="1"/>
        <v>IDA</v>
      </c>
      <c r="F81" s="81"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6.1286057641555107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7.5119617224880297</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v>
      </c>
      <c r="J81" s="242">
        <v>44753</v>
      </c>
      <c r="K81" s="242">
        <v>45058</v>
      </c>
      <c r="L81" s="91" t="s">
        <v>128</v>
      </c>
      <c r="M81" s="192">
        <v>7.5119617224880297</v>
      </c>
      <c r="N81" s="192" t="s">
        <v>409</v>
      </c>
      <c r="O81" s="192" t="s">
        <v>409</v>
      </c>
      <c r="P81" s="192" t="s">
        <v>409</v>
      </c>
      <c r="Q81" s="192">
        <v>5</v>
      </c>
      <c r="R81" s="192">
        <v>0.47199999999999998</v>
      </c>
      <c r="S81" s="192" t="s">
        <v>409</v>
      </c>
      <c r="T81" s="192" t="s">
        <v>409</v>
      </c>
      <c r="U81" s="192" t="s">
        <v>409</v>
      </c>
      <c r="V81" s="192">
        <v>12.959204250000001</v>
      </c>
      <c r="W81" s="192"/>
      <c r="X81" s="192"/>
      <c r="Y81" s="192"/>
      <c r="Z81" s="192"/>
      <c r="AA81" s="87"/>
    </row>
    <row r="82" spans="1:27" x14ac:dyDescent="0.2">
      <c r="A82" s="81">
        <v>75</v>
      </c>
      <c r="B82" s="84" t="str">
        <f ca="1"/>
        <v>Guinea-Bissau</v>
      </c>
      <c r="C82" s="84" t="str">
        <f ca="1"/>
        <v>GNB</v>
      </c>
      <c r="D82" s="84" t="str">
        <f ca="1"/>
        <v>SSF           Sub-Saharan Africa</v>
      </c>
      <c r="E82" s="84" t="str">
        <f ca="1"/>
        <v>IDA</v>
      </c>
      <c r="F82" s="81"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6.5803826185639505</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8.6602870813397104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5</v>
      </c>
      <c r="J82" s="242">
        <v>44753</v>
      </c>
      <c r="K82" s="242">
        <v>45058</v>
      </c>
      <c r="L82" s="91" t="s">
        <v>130</v>
      </c>
      <c r="M82" s="192">
        <v>8.6602870813397104</v>
      </c>
      <c r="N82" s="192" t="s">
        <v>409</v>
      </c>
      <c r="O82" s="192" t="s">
        <v>409</v>
      </c>
      <c r="P82" s="192" t="s">
        <v>409</v>
      </c>
      <c r="Q82" s="192">
        <v>5</v>
      </c>
      <c r="R82" s="192">
        <v>0.52</v>
      </c>
      <c r="S82" s="192" t="s">
        <v>409</v>
      </c>
      <c r="T82" s="192" t="s">
        <v>409</v>
      </c>
      <c r="U82" s="192" t="s">
        <v>409</v>
      </c>
      <c r="V82" s="192">
        <v>11.294344389999999</v>
      </c>
      <c r="W82" s="192"/>
      <c r="X82" s="192"/>
      <c r="Y82" s="192"/>
      <c r="Z82" s="192"/>
      <c r="AA82" s="87"/>
    </row>
    <row r="83" spans="1:27" x14ac:dyDescent="0.2">
      <c r="A83" s="81">
        <v>76</v>
      </c>
      <c r="B83" s="84" t="str">
        <f ca="1"/>
        <v>Equatorial Guinea</v>
      </c>
      <c r="C83" s="84" t="str">
        <f ca="1"/>
        <v>GNQ</v>
      </c>
      <c r="D83" s="84" t="str">
        <f ca="1"/>
        <v>SSF           Sub-Saharan Africa</v>
      </c>
      <c r="E83" s="84" t="str">
        <f ca="1"/>
        <v>IBRD</v>
      </c>
      <c r="F83" s="81"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5.4066985645932997</v>
      </c>
      <c r="I83" s="191" t="e"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#N/A</v>
      </c>
      <c r="J83" s="242">
        <v>44753</v>
      </c>
      <c r="K83" s="242">
        <v>44753</v>
      </c>
      <c r="L83" s="91" t="s">
        <v>132</v>
      </c>
      <c r="M83" s="192">
        <v>5.4066985645932997</v>
      </c>
      <c r="N83" s="192" t="s">
        <v>409</v>
      </c>
      <c r="O83" s="192" t="s">
        <v>409</v>
      </c>
      <c r="P83" s="192" t="s">
        <v>409</v>
      </c>
      <c r="Q83" s="192" t="s">
        <v>409</v>
      </c>
      <c r="R83" s="192">
        <v>0.38400000000000001</v>
      </c>
      <c r="S83" s="192" t="s">
        <v>409</v>
      </c>
      <c r="T83" s="192" t="s">
        <v>409</v>
      </c>
      <c r="U83" s="192" t="s">
        <v>409</v>
      </c>
      <c r="V83" s="192" t="s">
        <v>409</v>
      </c>
      <c r="W83" s="192"/>
      <c r="X83" s="192"/>
      <c r="Y83" s="192"/>
      <c r="Z83" s="192"/>
      <c r="AA83" s="87"/>
    </row>
    <row r="84" spans="1:27" x14ac:dyDescent="0.2">
      <c r="A84" s="81">
        <v>77</v>
      </c>
      <c r="B84" s="84" t="str">
        <f ca="1"/>
        <v>Greece</v>
      </c>
      <c r="C84" s="84" t="str">
        <f ca="1"/>
        <v>GRC</v>
      </c>
      <c r="D84" s="84" t="str">
        <f ca="1"/>
        <v>ECS           Europe &amp; Central Asia</v>
      </c>
      <c r="E84" s="84" t="str">
        <f ca="1"/>
        <v>NA</v>
      </c>
      <c r="F84" s="81"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1.7023740590619501</v>
      </c>
      <c r="I84" s="191" t="e"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#N/A</v>
      </c>
      <c r="J84" s="242">
        <v>44888</v>
      </c>
      <c r="K84" s="242">
        <v>44753</v>
      </c>
      <c r="L84" s="91" t="s">
        <v>134</v>
      </c>
      <c r="M84" s="192">
        <v>0.119617224880382</v>
      </c>
      <c r="N84" s="192">
        <v>1.7023740590619501</v>
      </c>
      <c r="O84" s="192" t="s">
        <v>409</v>
      </c>
      <c r="P84" s="192" t="s">
        <v>409</v>
      </c>
      <c r="Q84" s="192" t="s">
        <v>409</v>
      </c>
      <c r="R84" s="192">
        <v>0.16300000000000001</v>
      </c>
      <c r="S84" s="192">
        <v>72.2</v>
      </c>
      <c r="T84" s="192" t="s">
        <v>409</v>
      </c>
      <c r="U84" s="192" t="s">
        <v>409</v>
      </c>
      <c r="V84" s="192" t="s">
        <v>409</v>
      </c>
      <c r="W84" s="192"/>
      <c r="X84" s="192"/>
      <c r="Y84" s="192"/>
      <c r="Z84" s="192"/>
      <c r="AA84" s="87"/>
    </row>
    <row r="85" spans="1:27" x14ac:dyDescent="0.2">
      <c r="A85" s="81">
        <v>78</v>
      </c>
      <c r="B85" s="84" t="str">
        <f ca="1"/>
        <v>Grenada</v>
      </c>
      <c r="C85" s="84" t="str">
        <f ca="1"/>
        <v>GRD</v>
      </c>
      <c r="D85" s="84" t="str">
        <f ca="1"/>
        <v>LCN           Latin America &amp; Caribbean</v>
      </c>
      <c r="E85" s="84" t="str">
        <f ca="1"/>
        <v>Blend</v>
      </c>
      <c r="F85" s="81" t="str">
        <f t="shared" ca="1" si="4"/>
        <v/>
      </c>
      <c r="G85" s="80" t="e">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v>44753</v>
      </c>
      <c r="L85" s="91" t="s">
        <v>136</v>
      </c>
      <c r="M85" s="192" t="s">
        <v>409</v>
      </c>
      <c r="N85" s="192" t="s">
        <v>409</v>
      </c>
      <c r="O85" s="192" t="s">
        <v>409</v>
      </c>
      <c r="P85" s="192" t="s">
        <v>409</v>
      </c>
      <c r="Q85" s="192" t="s">
        <v>409</v>
      </c>
      <c r="R85" s="192" t="s">
        <v>409</v>
      </c>
      <c r="S85" s="192" t="s">
        <v>409</v>
      </c>
      <c r="T85" s="192" t="s">
        <v>409</v>
      </c>
      <c r="U85" s="192" t="s">
        <v>409</v>
      </c>
      <c r="V85" s="192" t="s">
        <v>409</v>
      </c>
      <c r="W85" s="192"/>
      <c r="X85" s="192"/>
      <c r="Y85" s="192"/>
      <c r="Z85" s="192"/>
      <c r="AA85" s="87"/>
    </row>
    <row r="86" spans="1:27" x14ac:dyDescent="0.2">
      <c r="A86" s="81">
        <v>79</v>
      </c>
      <c r="B86" s="84" t="str">
        <f ca="1"/>
        <v>Greenland</v>
      </c>
      <c r="C86" s="84" t="str">
        <f ca="1"/>
        <v>GRL</v>
      </c>
      <c r="D86" s="84" t="str">
        <f ca="1"/>
        <v>ECS           Europe &amp; Central Asia</v>
      </c>
      <c r="E86" s="84" t="str">
        <f ca="1"/>
        <v>NA</v>
      </c>
      <c r="F86" s="81"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t="e"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#N/A</v>
      </c>
      <c r="J86" s="242" t="s">
        <v>409</v>
      </c>
      <c r="K86" s="242" t="s">
        <v>409</v>
      </c>
      <c r="L86" s="91" t="s">
        <v>711</v>
      </c>
      <c r="M86" s="192" t="s">
        <v>409</v>
      </c>
      <c r="N86" s="192" t="s">
        <v>409</v>
      </c>
      <c r="O86" s="192" t="s">
        <v>409</v>
      </c>
      <c r="P86" s="192" t="s">
        <v>409</v>
      </c>
      <c r="Q86" s="192" t="s">
        <v>409</v>
      </c>
      <c r="R86" s="192" t="s">
        <v>409</v>
      </c>
      <c r="S86" s="192" t="s">
        <v>409</v>
      </c>
      <c r="T86" s="192" t="s">
        <v>409</v>
      </c>
      <c r="U86" s="192" t="s">
        <v>409</v>
      </c>
      <c r="V86" s="192" t="s">
        <v>409</v>
      </c>
      <c r="W86" s="192"/>
      <c r="X86" s="192"/>
      <c r="Y86" s="192"/>
      <c r="Z86" s="192"/>
      <c r="AA86" s="87"/>
    </row>
    <row r="87" spans="1:27" x14ac:dyDescent="0.2">
      <c r="A87" s="81">
        <v>80</v>
      </c>
      <c r="B87" s="84" t="str">
        <f ca="1"/>
        <v>Guatemala</v>
      </c>
      <c r="C87" s="84" t="str">
        <f ca="1"/>
        <v>GTM</v>
      </c>
      <c r="D87" s="84" t="str">
        <f ca="1"/>
        <v>LCN           Latin America &amp; Caribbean</v>
      </c>
      <c r="E87" s="84" t="str">
        <f ca="1"/>
        <v>IBRD</v>
      </c>
      <c r="F87" s="81"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4.7031140738763124</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4.4238563983786898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5</v>
      </c>
      <c r="J87" s="242">
        <v>44753</v>
      </c>
      <c r="K87" s="242">
        <v>44900</v>
      </c>
      <c r="L87" s="91" t="s">
        <v>138</v>
      </c>
      <c r="M87" s="192">
        <v>6.5071770334928196</v>
      </c>
      <c r="N87" s="192">
        <v>4.4238563983786898</v>
      </c>
      <c r="O87" s="192">
        <v>5</v>
      </c>
      <c r="P87" s="192" t="s">
        <v>409</v>
      </c>
      <c r="Q87" s="192" t="s">
        <v>409</v>
      </c>
      <c r="R87" s="192">
        <v>0.43</v>
      </c>
      <c r="S87" s="192">
        <v>62.8</v>
      </c>
      <c r="T87" s="192" t="s">
        <v>797</v>
      </c>
      <c r="U87" s="192" t="s">
        <v>409</v>
      </c>
      <c r="V87" s="192" t="s">
        <v>409</v>
      </c>
      <c r="W87" s="192"/>
      <c r="X87" s="192"/>
      <c r="Y87" s="192"/>
      <c r="Z87" s="192"/>
      <c r="AA87" s="87"/>
    </row>
    <row r="88" spans="1:27" x14ac:dyDescent="0.2">
      <c r="A88" s="81">
        <v>81</v>
      </c>
      <c r="B88" s="84" t="str">
        <f ca="1"/>
        <v>Guam</v>
      </c>
      <c r="C88" s="84" t="str">
        <f ca="1"/>
        <v>GUM</v>
      </c>
      <c r="D88" s="84" t="str">
        <f ca="1"/>
        <v>EAS           East Asia &amp; Pacific</v>
      </c>
      <c r="E88" s="84" t="str">
        <f ca="1"/>
        <v>NA</v>
      </c>
      <c r="F88" s="81"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712</v>
      </c>
      <c r="M88" s="192" t="s">
        <v>409</v>
      </c>
      <c r="N88" s="192" t="s">
        <v>409</v>
      </c>
      <c r="O88" s="192" t="s">
        <v>409</v>
      </c>
      <c r="P88" s="192" t="s">
        <v>409</v>
      </c>
      <c r="Q88" s="192" t="s">
        <v>409</v>
      </c>
      <c r="R88" s="192" t="s">
        <v>409</v>
      </c>
      <c r="S88" s="192" t="s">
        <v>409</v>
      </c>
      <c r="T88" s="192" t="s">
        <v>409</v>
      </c>
      <c r="U88" s="192" t="s">
        <v>409</v>
      </c>
      <c r="V88" s="192" t="s">
        <v>409</v>
      </c>
      <c r="W88" s="192"/>
      <c r="X88" s="192"/>
      <c r="Y88" s="192"/>
      <c r="Z88" s="192"/>
      <c r="AA88" s="87"/>
    </row>
    <row r="89" spans="1:27" x14ac:dyDescent="0.2">
      <c r="A89" s="81">
        <v>82</v>
      </c>
      <c r="B89" s="84" t="str">
        <f ca="1"/>
        <v>Guyana</v>
      </c>
      <c r="C89" s="84" t="str">
        <f ca="1"/>
        <v>GUY</v>
      </c>
      <c r="D89" s="84" t="str">
        <f ca="1"/>
        <v>LCN           Latin America &amp; Caribbean</v>
      </c>
      <c r="E89" s="84" t="str">
        <f ca="1"/>
        <v>IDA</v>
      </c>
      <c r="F89" s="81"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4.6650717703349196</v>
      </c>
      <c r="I89" s="191" t="e"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#N/A</v>
      </c>
      <c r="J89" s="242">
        <v>44753</v>
      </c>
      <c r="K89" s="242">
        <v>44753</v>
      </c>
      <c r="L89" s="91" t="s">
        <v>140</v>
      </c>
      <c r="M89" s="192">
        <v>4.6650717703349196</v>
      </c>
      <c r="N89" s="192" t="s">
        <v>409</v>
      </c>
      <c r="O89" s="192" t="s">
        <v>409</v>
      </c>
      <c r="P89" s="192" t="s">
        <v>409</v>
      </c>
      <c r="Q89" s="192" t="s">
        <v>409</v>
      </c>
      <c r="R89" s="192">
        <v>0.35299999999999998</v>
      </c>
      <c r="S89" s="192" t="s">
        <v>409</v>
      </c>
      <c r="T89" s="192" t="s">
        <v>409</v>
      </c>
      <c r="U89" s="192" t="s">
        <v>409</v>
      </c>
      <c r="V89" s="192" t="s">
        <v>409</v>
      </c>
      <c r="W89" s="192"/>
      <c r="X89" s="192"/>
      <c r="Y89" s="192"/>
      <c r="Z89" s="192"/>
      <c r="AA89" s="87"/>
    </row>
    <row r="90" spans="1:27" x14ac:dyDescent="0.2">
      <c r="A90" s="81">
        <v>83</v>
      </c>
      <c r="B90" s="84" t="str">
        <f ca="1"/>
        <v>Hong Kong SAR, China</v>
      </c>
      <c r="C90" s="84" t="str">
        <f ca="1"/>
        <v>HKG</v>
      </c>
      <c r="D90" s="84" t="str">
        <f ca="1"/>
        <v>EAS           East Asia &amp; Pacific</v>
      </c>
      <c r="E90" s="84" t="str">
        <f ca="1"/>
        <v>NA</v>
      </c>
      <c r="F90" s="81"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0.71770334928229496</v>
      </c>
      <c r="I90" s="191" t="e"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#N/A</v>
      </c>
      <c r="J90" s="242">
        <v>44887</v>
      </c>
      <c r="K90" s="242" t="s">
        <v>409</v>
      </c>
      <c r="L90" s="91" t="s">
        <v>713</v>
      </c>
      <c r="M90" s="192">
        <v>0.71770334928229496</v>
      </c>
      <c r="N90" s="192" t="s">
        <v>409</v>
      </c>
      <c r="O90" s="192" t="s">
        <v>409</v>
      </c>
      <c r="P90" s="192" t="s">
        <v>409</v>
      </c>
      <c r="Q90" s="192" t="s">
        <v>409</v>
      </c>
      <c r="R90" s="192">
        <v>0.188</v>
      </c>
      <c r="S90" s="192" t="s">
        <v>409</v>
      </c>
      <c r="T90" s="192" t="s">
        <v>409</v>
      </c>
      <c r="U90" s="192" t="s">
        <v>409</v>
      </c>
      <c r="V90" s="192" t="s">
        <v>409</v>
      </c>
      <c r="W90" s="192"/>
      <c r="X90" s="192"/>
      <c r="Y90" s="192"/>
      <c r="Z90" s="192"/>
      <c r="AA90" s="87"/>
    </row>
    <row r="91" spans="1:27" x14ac:dyDescent="0.2">
      <c r="A91" s="81">
        <v>84</v>
      </c>
      <c r="B91" s="84" t="str">
        <f ca="1"/>
        <v>Honduras</v>
      </c>
      <c r="C91" s="84" t="str">
        <f ca="1"/>
        <v>HND</v>
      </c>
      <c r="D91" s="84" t="str">
        <f ca="1"/>
        <v>LCN           Latin America &amp; Caribbean</v>
      </c>
      <c r="E91" s="84" t="str">
        <f ca="1"/>
        <v>IDA</v>
      </c>
      <c r="F91" s="81"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4.8990976799397608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4.8002316155182303</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v>
      </c>
      <c r="J91" s="242">
        <v>44753</v>
      </c>
      <c r="K91" s="242">
        <v>44900</v>
      </c>
      <c r="L91" s="91" t="s">
        <v>142</v>
      </c>
      <c r="M91" s="192">
        <v>6.14832535885167</v>
      </c>
      <c r="N91" s="192">
        <v>4.8002316155182303</v>
      </c>
      <c r="O91" s="192">
        <v>5</v>
      </c>
      <c r="P91" s="192" t="s">
        <v>409</v>
      </c>
      <c r="Q91" s="192" t="s">
        <v>409</v>
      </c>
      <c r="R91" s="192">
        <v>0.41499999999999998</v>
      </c>
      <c r="S91" s="192">
        <v>61.5</v>
      </c>
      <c r="T91" s="192" t="s">
        <v>797</v>
      </c>
      <c r="U91" s="192" t="s">
        <v>409</v>
      </c>
      <c r="V91" s="192" t="s">
        <v>409</v>
      </c>
      <c r="W91" s="192"/>
      <c r="X91" s="192"/>
      <c r="Y91" s="192"/>
      <c r="Z91" s="192"/>
      <c r="AA91" s="87"/>
    </row>
    <row r="92" spans="1:27" x14ac:dyDescent="0.2">
      <c r="A92" s="81">
        <v>85</v>
      </c>
      <c r="B92" s="84" t="str">
        <f ca="1"/>
        <v>Croatia</v>
      </c>
      <c r="C92" s="84" t="str">
        <f ca="1"/>
        <v>HRV</v>
      </c>
      <c r="D92" s="84" t="str">
        <f ca="1"/>
        <v>ECS           Europe &amp; Central Asia</v>
      </c>
      <c r="E92" s="84" t="str">
        <f ca="1"/>
        <v>IBRD</v>
      </c>
      <c r="F92" s="81"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1.2200956937798999</v>
      </c>
      <c r="I92" s="191" t="e"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#N/A</v>
      </c>
      <c r="J92" s="242">
        <v>44753</v>
      </c>
      <c r="K92" s="242">
        <v>44753</v>
      </c>
      <c r="L92" s="91" t="s">
        <v>144</v>
      </c>
      <c r="M92" s="192">
        <v>1.2200956937798999</v>
      </c>
      <c r="N92" s="192" t="s">
        <v>409</v>
      </c>
      <c r="O92" s="192" t="s">
        <v>409</v>
      </c>
      <c r="P92" s="192" t="s">
        <v>409</v>
      </c>
      <c r="Q92" s="192" t="s">
        <v>409</v>
      </c>
      <c r="R92" s="192">
        <v>0.20899999999999999</v>
      </c>
      <c r="S92" s="192" t="s">
        <v>409</v>
      </c>
      <c r="T92" s="192" t="s">
        <v>409</v>
      </c>
      <c r="U92" s="192" t="s">
        <v>409</v>
      </c>
      <c r="V92" s="192" t="s">
        <v>409</v>
      </c>
      <c r="W92" s="192"/>
      <c r="X92" s="192"/>
      <c r="Y92" s="192"/>
      <c r="Z92" s="192"/>
      <c r="AA92" s="87"/>
    </row>
    <row r="93" spans="1:27" x14ac:dyDescent="0.2">
      <c r="A93" s="81">
        <v>86</v>
      </c>
      <c r="B93" s="84" t="str">
        <f ca="1"/>
        <v>Haiti</v>
      </c>
      <c r="C93" s="84" t="str">
        <f ca="1"/>
        <v>HTI</v>
      </c>
      <c r="D93" s="84" t="str">
        <f ca="1"/>
        <v>LCN           Latin America &amp; Caribbean</v>
      </c>
      <c r="E93" s="84" t="str">
        <f ca="1"/>
        <v>IDA</v>
      </c>
      <c r="F93" s="81"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10</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44888</v>
      </c>
      <c r="K93" s="242">
        <v>45077</v>
      </c>
      <c r="L93" s="91" t="s">
        <v>146</v>
      </c>
      <c r="M93" s="192">
        <v>10</v>
      </c>
      <c r="N93" s="192">
        <v>10</v>
      </c>
      <c r="O93" s="192">
        <v>10</v>
      </c>
      <c r="P93" s="192" t="s">
        <v>409</v>
      </c>
      <c r="Q93" s="192">
        <v>7</v>
      </c>
      <c r="R93" s="192">
        <v>0.70099999999999996</v>
      </c>
      <c r="S93" s="192">
        <v>38.5</v>
      </c>
      <c r="T93" s="192" t="s">
        <v>795</v>
      </c>
      <c r="U93" s="192" t="s">
        <v>409</v>
      </c>
      <c r="V93" s="192">
        <v>97.241606840000003</v>
      </c>
      <c r="W93" s="192"/>
      <c r="X93" s="192"/>
      <c r="Y93" s="192"/>
      <c r="Z93" s="192"/>
      <c r="AA93" s="87"/>
    </row>
    <row r="94" spans="1:27" x14ac:dyDescent="0.2">
      <c r="A94" s="81">
        <v>87</v>
      </c>
      <c r="B94" s="84" t="str">
        <f ca="1"/>
        <v>Hungary</v>
      </c>
      <c r="C94" s="84" t="str">
        <f ca="1"/>
        <v>HUN</v>
      </c>
      <c r="D94" s="84" t="str">
        <f ca="1"/>
        <v>ECS           Europe &amp; Central Asia</v>
      </c>
      <c r="E94" s="84" t="str">
        <f ca="1"/>
        <v>NA</v>
      </c>
      <c r="F94" s="81"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1.93398957730167</v>
      </c>
      <c r="I94" s="191" t="e"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#N/A</v>
      </c>
      <c r="J94" s="242">
        <v>44888</v>
      </c>
      <c r="K94" s="242">
        <v>44753</v>
      </c>
      <c r="L94" s="91" t="s">
        <v>148</v>
      </c>
      <c r="M94" s="192">
        <v>0.93301435406698496</v>
      </c>
      <c r="N94" s="192">
        <v>1.93398957730167</v>
      </c>
      <c r="O94" s="192" t="s">
        <v>409</v>
      </c>
      <c r="P94" s="192" t="s">
        <v>409</v>
      </c>
      <c r="Q94" s="192" t="s">
        <v>409</v>
      </c>
      <c r="R94" s="192">
        <v>0.19700000000000001</v>
      </c>
      <c r="S94" s="192">
        <v>71.400000000000006</v>
      </c>
      <c r="T94" s="192" t="s">
        <v>409</v>
      </c>
      <c r="U94" s="192" t="s">
        <v>409</v>
      </c>
      <c r="V94" s="192" t="s">
        <v>409</v>
      </c>
      <c r="W94" s="192"/>
      <c r="X94" s="192"/>
      <c r="Y94" s="192"/>
      <c r="Z94" s="192"/>
      <c r="AA94" s="87"/>
    </row>
    <row r="95" spans="1:27" x14ac:dyDescent="0.2">
      <c r="A95" s="81">
        <v>88</v>
      </c>
      <c r="B95" s="84" t="str">
        <f ca="1"/>
        <v>Indonesia</v>
      </c>
      <c r="C95" s="84" t="str">
        <f ca="1"/>
        <v>IDN</v>
      </c>
      <c r="D95" s="84" t="str">
        <f ca="1"/>
        <v>EAS           East Asia &amp; Pacific</v>
      </c>
      <c r="E95" s="84" t="str">
        <f ca="1"/>
        <v>IBRD</v>
      </c>
      <c r="F95" s="81"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5.1766068326577797</v>
      </c>
      <c r="I95" s="191" t="e"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#N/A</v>
      </c>
      <c r="J95" s="242">
        <v>44753</v>
      </c>
      <c r="K95" s="242">
        <v>44753</v>
      </c>
      <c r="L95" s="91" t="s">
        <v>150</v>
      </c>
      <c r="M95" s="192">
        <v>5.2392344497607599</v>
      </c>
      <c r="N95" s="192">
        <v>5.1766068326577797</v>
      </c>
      <c r="O95" s="192" t="s">
        <v>409</v>
      </c>
      <c r="P95" s="192" t="s">
        <v>409</v>
      </c>
      <c r="Q95" s="192" t="s">
        <v>409</v>
      </c>
      <c r="R95" s="192">
        <v>0.377</v>
      </c>
      <c r="S95" s="192">
        <v>60.2</v>
      </c>
      <c r="T95" s="192" t="s">
        <v>409</v>
      </c>
      <c r="U95" s="192" t="s">
        <v>409</v>
      </c>
      <c r="V95" s="192" t="s">
        <v>409</v>
      </c>
      <c r="W95" s="192"/>
      <c r="X95" s="192"/>
      <c r="Y95" s="192"/>
      <c r="Z95" s="192"/>
      <c r="AA95" s="87"/>
    </row>
    <row r="96" spans="1:27" x14ac:dyDescent="0.2">
      <c r="A96" s="81">
        <v>89</v>
      </c>
      <c r="B96" s="84" t="str">
        <f ca="1"/>
        <v>Isle of Man</v>
      </c>
      <c r="C96" s="84" t="str">
        <f ca="1"/>
        <v>IMN</v>
      </c>
      <c r="D96" s="84" t="str">
        <f ca="1"/>
        <v>ECS           Europe &amp; Central Asia</v>
      </c>
      <c r="E96" s="84" t="str">
        <f ca="1"/>
        <v>NA</v>
      </c>
      <c r="F96" s="81"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v>44887</v>
      </c>
      <c r="K96" s="242" t="s">
        <v>409</v>
      </c>
      <c r="L96" s="91" t="s">
        <v>714</v>
      </c>
      <c r="M96" s="192" t="s">
        <v>409</v>
      </c>
      <c r="N96" s="192" t="s">
        <v>409</v>
      </c>
      <c r="O96" s="192" t="s">
        <v>409</v>
      </c>
      <c r="P96" s="192" t="s">
        <v>409</v>
      </c>
      <c r="Q96" s="192" t="s">
        <v>409</v>
      </c>
      <c r="R96" s="192" t="s">
        <v>409</v>
      </c>
      <c r="S96" s="192" t="s">
        <v>409</v>
      </c>
      <c r="T96" s="192" t="s">
        <v>409</v>
      </c>
      <c r="U96" s="192" t="s">
        <v>409</v>
      </c>
      <c r="V96" s="192" t="s">
        <v>409</v>
      </c>
      <c r="W96" s="192"/>
      <c r="X96" s="192"/>
      <c r="Y96" s="192"/>
      <c r="Z96" s="192"/>
      <c r="AA96" s="87"/>
    </row>
    <row r="97" spans="1:27" x14ac:dyDescent="0.2">
      <c r="A97" s="81">
        <v>90</v>
      </c>
      <c r="B97" s="84" t="str">
        <f ca="1"/>
        <v>India</v>
      </c>
      <c r="C97" s="84" t="str">
        <f ca="1"/>
        <v>IND</v>
      </c>
      <c r="D97" s="84" t="str">
        <f ca="1"/>
        <v>SAS           South Asia</v>
      </c>
      <c r="E97" s="84" t="str">
        <f ca="1"/>
        <v>IBRD</v>
      </c>
      <c r="F97" s="81"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5.5529820497973299</v>
      </c>
      <c r="I97" s="191" t="e"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#N/A</v>
      </c>
      <c r="J97" s="242">
        <v>44753</v>
      </c>
      <c r="K97" s="242">
        <v>44753</v>
      </c>
      <c r="L97" s="91" t="s">
        <v>152</v>
      </c>
      <c r="M97" s="192">
        <v>7.17703349282296</v>
      </c>
      <c r="N97" s="192">
        <v>5.5529820497973299</v>
      </c>
      <c r="O97" s="192" t="s">
        <v>409</v>
      </c>
      <c r="P97" s="192" t="s">
        <v>409</v>
      </c>
      <c r="Q97" s="192" t="s">
        <v>409</v>
      </c>
      <c r="R97" s="192">
        <v>0.45800000000000002</v>
      </c>
      <c r="S97" s="192">
        <v>58.9</v>
      </c>
      <c r="T97" s="192" t="s">
        <v>409</v>
      </c>
      <c r="U97" s="192" t="s">
        <v>409</v>
      </c>
      <c r="V97" s="192" t="s">
        <v>409</v>
      </c>
      <c r="W97" s="192"/>
      <c r="X97" s="192"/>
      <c r="Y97" s="192"/>
      <c r="Z97" s="192"/>
      <c r="AA97" s="87"/>
    </row>
    <row r="98" spans="1:27" x14ac:dyDescent="0.2">
      <c r="A98" s="81">
        <v>91</v>
      </c>
      <c r="B98" s="84" t="str">
        <f ca="1"/>
        <v>Ireland</v>
      </c>
      <c r="C98" s="84" t="str">
        <f ca="1"/>
        <v>IRL</v>
      </c>
      <c r="D98" s="84" t="str">
        <f ca="1"/>
        <v>ECS           Europe &amp; Central Asia</v>
      </c>
      <c r="E98" s="84" t="str">
        <f ca="1"/>
        <v>NA</v>
      </c>
      <c r="F98" s="81"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v>
      </c>
      <c r="I98" s="191" t="e"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#N/A</v>
      </c>
      <c r="J98" s="242">
        <v>44888</v>
      </c>
      <c r="K98" s="242">
        <v>44753</v>
      </c>
      <c r="L98" s="91" t="s">
        <v>154</v>
      </c>
      <c r="M98" s="192">
        <v>0</v>
      </c>
      <c r="N98" s="192">
        <v>0</v>
      </c>
      <c r="O98" s="192" t="s">
        <v>409</v>
      </c>
      <c r="P98" s="192" t="s">
        <v>409</v>
      </c>
      <c r="Q98" s="192" t="s">
        <v>409</v>
      </c>
      <c r="R98" s="192">
        <v>0.11899999999999999</v>
      </c>
      <c r="S98" s="192">
        <v>81.7</v>
      </c>
      <c r="T98" s="192" t="s">
        <v>409</v>
      </c>
      <c r="U98" s="192" t="s">
        <v>409</v>
      </c>
      <c r="V98" s="192" t="s">
        <v>409</v>
      </c>
      <c r="W98" s="192"/>
      <c r="X98" s="192"/>
      <c r="Y98" s="192"/>
      <c r="Z98" s="192"/>
      <c r="AA98" s="87"/>
    </row>
    <row r="99" spans="1:27" x14ac:dyDescent="0.2">
      <c r="A99" s="81">
        <v>92</v>
      </c>
      <c r="B99" s="84" t="str">
        <f ca="1"/>
        <v>Iran, Islamic Rep.</v>
      </c>
      <c r="C99" s="84" t="str">
        <f ca="1"/>
        <v>IRN</v>
      </c>
      <c r="D99" s="84" t="str">
        <f ca="1"/>
        <v>MEA           Middle East &amp; North Africa</v>
      </c>
      <c r="E99" s="84" t="str">
        <f ca="1"/>
        <v>IBRD</v>
      </c>
      <c r="F99" s="81"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2.9665071770334901</v>
      </c>
      <c r="I99" s="191" t="e"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#N/A</v>
      </c>
      <c r="J99" s="242">
        <v>44753</v>
      </c>
      <c r="K99" s="242">
        <v>44753</v>
      </c>
      <c r="L99" s="91" t="s">
        <v>155</v>
      </c>
      <c r="M99" s="192">
        <v>2.9665071770334901</v>
      </c>
      <c r="N99" s="192" t="s">
        <v>409</v>
      </c>
      <c r="O99" s="192" t="s">
        <v>409</v>
      </c>
      <c r="P99" s="192" t="s">
        <v>409</v>
      </c>
      <c r="Q99" s="192" t="s">
        <v>409</v>
      </c>
      <c r="R99" s="192">
        <v>0.28199999999999997</v>
      </c>
      <c r="S99" s="192" t="s">
        <v>409</v>
      </c>
      <c r="T99" s="192" t="s">
        <v>409</v>
      </c>
      <c r="U99" s="192" t="s">
        <v>409</v>
      </c>
      <c r="V99" s="192" t="s">
        <v>409</v>
      </c>
      <c r="W99" s="192"/>
      <c r="X99" s="192"/>
      <c r="Y99" s="192"/>
      <c r="Z99" s="192"/>
      <c r="AA99" s="87"/>
    </row>
    <row r="100" spans="1:27" x14ac:dyDescent="0.2">
      <c r="A100" s="81">
        <v>93</v>
      </c>
      <c r="B100" s="84" t="str">
        <f ca="1"/>
        <v>Iraq</v>
      </c>
      <c r="C100" s="84" t="str">
        <f ca="1"/>
        <v>IRQ</v>
      </c>
      <c r="D100" s="84" t="str">
        <f ca="1"/>
        <v>MEA           Middle East &amp; North Africa</v>
      </c>
      <c r="E100" s="84" t="str">
        <f ca="1"/>
        <v>IBRD</v>
      </c>
      <c r="F100" s="81"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4.2103767916034229</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5.9090909090909101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3</v>
      </c>
      <c r="J100" s="242">
        <v>44753</v>
      </c>
      <c r="K100" s="242">
        <v>45058</v>
      </c>
      <c r="L100" s="91" t="s">
        <v>157</v>
      </c>
      <c r="M100" s="192">
        <v>5.9090909090909101</v>
      </c>
      <c r="N100" s="192" t="s">
        <v>409</v>
      </c>
      <c r="O100" s="192" t="s">
        <v>409</v>
      </c>
      <c r="P100" s="192" t="s">
        <v>409</v>
      </c>
      <c r="Q100" s="192">
        <v>3</v>
      </c>
      <c r="R100" s="192">
        <v>0.40500000000000003</v>
      </c>
      <c r="S100" s="192" t="s">
        <v>409</v>
      </c>
      <c r="T100" s="192" t="s">
        <v>409</v>
      </c>
      <c r="U100" s="192" t="s">
        <v>409</v>
      </c>
      <c r="V100" s="192">
        <v>3.3271684399999999</v>
      </c>
      <c r="W100" s="192"/>
      <c r="X100" s="192"/>
      <c r="Y100" s="192"/>
      <c r="Z100" s="192"/>
      <c r="AA100" s="87"/>
    </row>
    <row r="101" spans="1:27" x14ac:dyDescent="0.2">
      <c r="A101" s="81">
        <v>94</v>
      </c>
      <c r="B101" s="84" t="str">
        <f ca="1"/>
        <v>Iceland</v>
      </c>
      <c r="C101" s="84" t="str">
        <f ca="1"/>
        <v>ISL</v>
      </c>
      <c r="D101" s="84" t="str">
        <f ca="1"/>
        <v>ECS           Europe &amp; Central Asia</v>
      </c>
      <c r="E101" s="84" t="str">
        <f ca="1"/>
        <v>NA</v>
      </c>
      <c r="F101" s="81"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0.55023923444975997</v>
      </c>
      <c r="I101" s="191" t="e"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#N/A</v>
      </c>
      <c r="J101" s="242">
        <v>44753</v>
      </c>
      <c r="K101" s="242">
        <v>44753</v>
      </c>
      <c r="L101" s="91" t="s">
        <v>159</v>
      </c>
      <c r="M101" s="192">
        <v>0.55023923444975997</v>
      </c>
      <c r="N101" s="192" t="s">
        <v>409</v>
      </c>
      <c r="O101" s="192" t="s">
        <v>409</v>
      </c>
      <c r="P101" s="192" t="s">
        <v>409</v>
      </c>
      <c r="Q101" s="192" t="s">
        <v>409</v>
      </c>
      <c r="R101" s="192">
        <v>0.18099999999999999</v>
      </c>
      <c r="S101" s="192" t="s">
        <v>409</v>
      </c>
      <c r="T101" s="192" t="s">
        <v>409</v>
      </c>
      <c r="U101" s="192" t="s">
        <v>409</v>
      </c>
      <c r="V101" s="192" t="s">
        <v>409</v>
      </c>
      <c r="W101" s="192"/>
      <c r="X101" s="192"/>
      <c r="Y101" s="192"/>
      <c r="Z101" s="192"/>
      <c r="AA101" s="87"/>
    </row>
    <row r="102" spans="1:27" x14ac:dyDescent="0.2">
      <c r="A102" s="81">
        <v>95</v>
      </c>
      <c r="B102" s="84" t="str">
        <f ca="1"/>
        <v>Israel</v>
      </c>
      <c r="C102" s="84" t="str">
        <f ca="1"/>
        <v>ISR</v>
      </c>
      <c r="D102" s="84" t="str">
        <f ca="1"/>
        <v>MEA           Middle East &amp; North Africa</v>
      </c>
      <c r="E102" s="84" t="str">
        <f ca="1"/>
        <v>NA</v>
      </c>
      <c r="F102" s="81"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0.94962362478286</v>
      </c>
      <c r="I102" s="191" t="e"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#N/A</v>
      </c>
      <c r="J102" s="242">
        <v>44888</v>
      </c>
      <c r="K102" s="242">
        <v>44753</v>
      </c>
      <c r="L102" s="91" t="s">
        <v>161</v>
      </c>
      <c r="M102" s="192">
        <v>0</v>
      </c>
      <c r="N102" s="192">
        <v>0.94962362478286</v>
      </c>
      <c r="O102" s="192" t="s">
        <v>409</v>
      </c>
      <c r="P102" s="192" t="s">
        <v>409</v>
      </c>
      <c r="Q102" s="192" t="s">
        <v>409</v>
      </c>
      <c r="R102" s="192">
        <v>0.129</v>
      </c>
      <c r="S102" s="192">
        <v>74.8</v>
      </c>
      <c r="T102" s="192" t="s">
        <v>409</v>
      </c>
      <c r="U102" s="192" t="s">
        <v>409</v>
      </c>
      <c r="V102" s="192" t="s">
        <v>409</v>
      </c>
      <c r="W102" s="192"/>
      <c r="X102" s="192"/>
      <c r="Y102" s="192"/>
      <c r="Z102" s="192"/>
      <c r="AA102" s="87"/>
    </row>
    <row r="103" spans="1:27" x14ac:dyDescent="0.2">
      <c r="A103" s="81">
        <v>96</v>
      </c>
      <c r="B103" s="84" t="str">
        <f ca="1"/>
        <v>Italy</v>
      </c>
      <c r="C103" s="84" t="str">
        <f ca="1"/>
        <v>ITA</v>
      </c>
      <c r="D103" s="84" t="str">
        <f ca="1"/>
        <v>ECS           Europe &amp; Central Asia</v>
      </c>
      <c r="E103" s="84" t="str">
        <f ca="1"/>
        <v>NA</v>
      </c>
      <c r="F103" s="81"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1.1812391430225799</v>
      </c>
      <c r="I103" s="191" t="e"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#N/A</v>
      </c>
      <c r="J103" s="242">
        <v>44888</v>
      </c>
      <c r="K103" s="242">
        <v>44753</v>
      </c>
      <c r="L103" s="91" t="s">
        <v>163</v>
      </c>
      <c r="M103" s="192">
        <v>0</v>
      </c>
      <c r="N103" s="192">
        <v>1.1812391430225799</v>
      </c>
      <c r="O103" s="192" t="s">
        <v>409</v>
      </c>
      <c r="P103" s="192" t="s">
        <v>409</v>
      </c>
      <c r="Q103" s="192" t="s">
        <v>409</v>
      </c>
      <c r="R103" s="192">
        <v>0.113</v>
      </c>
      <c r="S103" s="192">
        <v>74</v>
      </c>
      <c r="T103" s="192" t="s">
        <v>409</v>
      </c>
      <c r="U103" s="192" t="s">
        <v>409</v>
      </c>
      <c r="V103" s="192" t="s">
        <v>409</v>
      </c>
      <c r="W103" s="192"/>
      <c r="X103" s="192"/>
      <c r="Y103" s="192"/>
      <c r="Z103" s="192"/>
      <c r="AA103" s="87"/>
    </row>
    <row r="104" spans="1:27" x14ac:dyDescent="0.2">
      <c r="A104" s="81">
        <v>97</v>
      </c>
      <c r="B104" s="84" t="str">
        <f ca="1"/>
        <v>Jamaica</v>
      </c>
      <c r="C104" s="84" t="str">
        <f ca="1"/>
        <v>JAM</v>
      </c>
      <c r="D104" s="84" t="str">
        <f ca="1"/>
        <v>LCN           Latin America &amp; Caribbean</v>
      </c>
      <c r="E104" s="84" t="str">
        <f ca="1"/>
        <v>IBRD</v>
      </c>
      <c r="F104" s="81"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4.2105263157894699</v>
      </c>
      <c r="I104" s="191" t="e"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#N/A</v>
      </c>
      <c r="J104" s="242">
        <v>44753</v>
      </c>
      <c r="K104" s="242">
        <v>44753</v>
      </c>
      <c r="L104" s="91" t="s">
        <v>165</v>
      </c>
      <c r="M104" s="192">
        <v>4.2105263157894699</v>
      </c>
      <c r="N104" s="192" t="s">
        <v>409</v>
      </c>
      <c r="O104" s="192" t="s">
        <v>409</v>
      </c>
      <c r="P104" s="192" t="s">
        <v>409</v>
      </c>
      <c r="Q104" s="192" t="s">
        <v>409</v>
      </c>
      <c r="R104" s="192">
        <v>0.33400000000000002</v>
      </c>
      <c r="S104" s="192" t="s">
        <v>409</v>
      </c>
      <c r="T104" s="192" t="s">
        <v>409</v>
      </c>
      <c r="U104" s="192" t="s">
        <v>409</v>
      </c>
      <c r="V104" s="192" t="s">
        <v>409</v>
      </c>
      <c r="W104" s="192"/>
      <c r="X104" s="192"/>
      <c r="Y104" s="192"/>
      <c r="Z104" s="192"/>
      <c r="AA104" s="87"/>
    </row>
    <row r="105" spans="1:27" x14ac:dyDescent="0.2">
      <c r="A105" s="81">
        <v>98</v>
      </c>
      <c r="B105" s="84" t="str">
        <f ca="1"/>
        <v>Jordan</v>
      </c>
      <c r="C105" s="84" t="str">
        <f ca="1"/>
        <v>JOR</v>
      </c>
      <c r="D105" s="84" t="str">
        <f ca="1"/>
        <v>MEA           Middle East &amp; North Africa</v>
      </c>
      <c r="E105" s="84" t="str">
        <f ca="1"/>
        <v>IBRD</v>
      </c>
      <c r="F105" s="81"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3.4394904458598701</v>
      </c>
      <c r="I105" s="191" t="e"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#N/A</v>
      </c>
      <c r="J105" s="242">
        <v>44888</v>
      </c>
      <c r="K105" s="242">
        <v>44753</v>
      </c>
      <c r="L105" s="91" t="s">
        <v>167</v>
      </c>
      <c r="M105" s="192">
        <v>2.5358851674641101</v>
      </c>
      <c r="N105" s="192">
        <v>3.4394904458598701</v>
      </c>
      <c r="O105" s="192" t="s">
        <v>409</v>
      </c>
      <c r="P105" s="192" t="s">
        <v>409</v>
      </c>
      <c r="Q105" s="192" t="s">
        <v>409</v>
      </c>
      <c r="R105" s="192">
        <v>0.26400000000000001</v>
      </c>
      <c r="S105" s="192">
        <v>66.2</v>
      </c>
      <c r="T105" s="192" t="s">
        <v>409</v>
      </c>
      <c r="U105" s="192" t="s">
        <v>409</v>
      </c>
      <c r="V105" s="192" t="s">
        <v>409</v>
      </c>
      <c r="W105" s="192"/>
      <c r="X105" s="192"/>
      <c r="Y105" s="192"/>
      <c r="Z105" s="192"/>
      <c r="AA105" s="87"/>
    </row>
    <row r="106" spans="1:27" x14ac:dyDescent="0.2">
      <c r="A106" s="81">
        <v>99</v>
      </c>
      <c r="B106" s="84" t="str">
        <f ca="1"/>
        <v>Japan</v>
      </c>
      <c r="C106" s="84" t="str">
        <f ca="1"/>
        <v>JPN</v>
      </c>
      <c r="D106" s="84" t="str">
        <f ca="1"/>
        <v>EAS           East Asia &amp; Pacific</v>
      </c>
      <c r="E106" s="84" t="str">
        <f ca="1"/>
        <v>NA</v>
      </c>
      <c r="F106" s="81"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t="e"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#N/A</v>
      </c>
      <c r="J106" s="242">
        <v>44753</v>
      </c>
      <c r="K106" s="242">
        <v>44753</v>
      </c>
      <c r="L106" s="91" t="s">
        <v>169</v>
      </c>
      <c r="M106" s="192">
        <v>2.17703349282296</v>
      </c>
      <c r="N106" s="192">
        <v>0</v>
      </c>
      <c r="O106" s="192" t="s">
        <v>409</v>
      </c>
      <c r="P106" s="192" t="s">
        <v>409</v>
      </c>
      <c r="Q106" s="192" t="s">
        <v>409</v>
      </c>
      <c r="R106" s="192">
        <v>0.249</v>
      </c>
      <c r="S106" s="192">
        <v>79.5</v>
      </c>
      <c r="T106" s="192" t="s">
        <v>409</v>
      </c>
      <c r="U106" s="192" t="s">
        <v>409</v>
      </c>
      <c r="V106" s="192" t="s">
        <v>409</v>
      </c>
      <c r="W106" s="192"/>
      <c r="X106" s="192"/>
      <c r="Y106" s="192"/>
      <c r="Z106" s="192"/>
      <c r="AA106" s="87"/>
    </row>
    <row r="107" spans="1:27" x14ac:dyDescent="0.2">
      <c r="A107" s="81">
        <v>100</v>
      </c>
      <c r="B107" s="84" t="str">
        <f ca="1"/>
        <v>Kazakhstan</v>
      </c>
      <c r="C107" s="84" t="str">
        <f ca="1"/>
        <v>KAZ</v>
      </c>
      <c r="D107" s="84" t="str">
        <f ca="1"/>
        <v>ECS           Europe &amp; Central Asia</v>
      </c>
      <c r="E107" s="84" t="str">
        <f ca="1"/>
        <v>IBRD</v>
      </c>
      <c r="F107" s="81"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1.7313259988419201</v>
      </c>
      <c r="I107" s="191" t="e"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#N/A</v>
      </c>
      <c r="J107" s="242">
        <v>44888</v>
      </c>
      <c r="K107" s="242">
        <v>44753</v>
      </c>
      <c r="L107" s="91" t="s">
        <v>171</v>
      </c>
      <c r="M107" s="192">
        <v>1.2679425837320499</v>
      </c>
      <c r="N107" s="192">
        <v>1.7313259988419201</v>
      </c>
      <c r="O107" s="192" t="s">
        <v>409</v>
      </c>
      <c r="P107" s="192" t="s">
        <v>409</v>
      </c>
      <c r="Q107" s="192" t="s">
        <v>409</v>
      </c>
      <c r="R107" s="192">
        <v>0.21099999999999999</v>
      </c>
      <c r="S107" s="192">
        <v>72.099999999999994</v>
      </c>
      <c r="T107" s="192" t="s">
        <v>409</v>
      </c>
      <c r="U107" s="192" t="s">
        <v>409</v>
      </c>
      <c r="V107" s="192" t="s">
        <v>409</v>
      </c>
      <c r="W107" s="192"/>
      <c r="X107" s="192"/>
      <c r="Y107" s="192"/>
      <c r="Z107" s="192"/>
      <c r="AA107" s="87"/>
    </row>
    <row r="108" spans="1:27" x14ac:dyDescent="0.2">
      <c r="A108" s="81">
        <v>101</v>
      </c>
      <c r="B108" s="84" t="str">
        <f ca="1"/>
        <v>Kenya</v>
      </c>
      <c r="C108" s="84" t="str">
        <f ca="1"/>
        <v>KEN</v>
      </c>
      <c r="D108" s="84" t="str">
        <f ca="1"/>
        <v>SSF           Sub-Saharan Africa</v>
      </c>
      <c r="E108" s="84" t="str">
        <f ca="1"/>
        <v>Blend</v>
      </c>
      <c r="F108" s="81"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7.1293776360708341</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7.2611464968152797</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7</v>
      </c>
      <c r="J108" s="242">
        <v>44753</v>
      </c>
      <c r="K108" s="242">
        <v>44900</v>
      </c>
      <c r="L108" s="91" t="s">
        <v>173</v>
      </c>
      <c r="M108" s="192">
        <v>10</v>
      </c>
      <c r="N108" s="192">
        <v>7.2611464968152797</v>
      </c>
      <c r="O108" s="192">
        <v>7</v>
      </c>
      <c r="P108" s="192" t="s">
        <v>409</v>
      </c>
      <c r="Q108" s="192" t="s">
        <v>409</v>
      </c>
      <c r="R108" s="192">
        <v>0.59299999999999997</v>
      </c>
      <c r="S108" s="192">
        <v>53</v>
      </c>
      <c r="T108" s="192" t="s">
        <v>796</v>
      </c>
      <c r="U108" s="192" t="s">
        <v>409</v>
      </c>
      <c r="V108" s="192" t="s">
        <v>409</v>
      </c>
      <c r="W108" s="192"/>
      <c r="X108" s="192"/>
      <c r="Y108" s="192"/>
      <c r="Z108" s="192"/>
      <c r="AA108" s="87"/>
    </row>
    <row r="109" spans="1:27" x14ac:dyDescent="0.2">
      <c r="A109" s="81">
        <v>102</v>
      </c>
      <c r="B109" s="84" t="str">
        <f ca="1"/>
        <v>Kyrgyz Republic</v>
      </c>
      <c r="C109" s="84" t="str">
        <f ca="1"/>
        <v>KGZ</v>
      </c>
      <c r="D109" s="84" t="str">
        <f ca="1"/>
        <v>ECS           Europe &amp; Central Asia</v>
      </c>
      <c r="E109" s="84" t="str">
        <f ca="1"/>
        <v>IDA</v>
      </c>
      <c r="F109" s="81"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3.7320574162679399</v>
      </c>
      <c r="I109" s="191" t="e"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#N/A</v>
      </c>
      <c r="J109" s="242">
        <v>44753</v>
      </c>
      <c r="K109" s="242">
        <v>44753</v>
      </c>
      <c r="L109" s="91" t="s">
        <v>174</v>
      </c>
      <c r="M109" s="192">
        <v>3.7320574162679399</v>
      </c>
      <c r="N109" s="192" t="s">
        <v>409</v>
      </c>
      <c r="O109" s="192" t="s">
        <v>409</v>
      </c>
      <c r="P109" s="192" t="s">
        <v>409</v>
      </c>
      <c r="Q109" s="192" t="s">
        <v>409</v>
      </c>
      <c r="R109" s="192">
        <v>0.314</v>
      </c>
      <c r="S109" s="192" t="s">
        <v>409</v>
      </c>
      <c r="T109" s="192" t="s">
        <v>409</v>
      </c>
      <c r="U109" s="192" t="s">
        <v>409</v>
      </c>
      <c r="V109" s="192" t="s">
        <v>409</v>
      </c>
      <c r="W109" s="192"/>
      <c r="X109" s="192"/>
      <c r="Y109" s="192"/>
      <c r="Z109" s="192"/>
      <c r="AA109" s="87"/>
    </row>
    <row r="110" spans="1:27" x14ac:dyDescent="0.2">
      <c r="A110" s="81">
        <v>103</v>
      </c>
      <c r="B110" s="84" t="str">
        <f ca="1"/>
        <v>Cambodia</v>
      </c>
      <c r="C110" s="84" t="str">
        <f ca="1"/>
        <v>KHM</v>
      </c>
      <c r="D110" s="84" t="str">
        <f ca="1"/>
        <v>EAS           East Asia &amp; Pacific</v>
      </c>
      <c r="E110" s="84" t="str">
        <f ca="1"/>
        <v>IDA</v>
      </c>
      <c r="F110" s="81"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6.4794441227562203</v>
      </c>
      <c r="I110" s="191" t="e"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#N/A</v>
      </c>
      <c r="J110" s="242">
        <v>44753</v>
      </c>
      <c r="K110" s="242">
        <v>44753</v>
      </c>
      <c r="L110" s="91" t="s">
        <v>176</v>
      </c>
      <c r="M110" s="192">
        <v>9.3301435406698499</v>
      </c>
      <c r="N110" s="192">
        <v>6.4794441227562203</v>
      </c>
      <c r="O110" s="192" t="s">
        <v>409</v>
      </c>
      <c r="P110" s="192" t="s">
        <v>409</v>
      </c>
      <c r="Q110" s="192" t="s">
        <v>409</v>
      </c>
      <c r="R110" s="192">
        <v>0.54800000000000004</v>
      </c>
      <c r="S110" s="192">
        <v>55.7</v>
      </c>
      <c r="T110" s="192" t="s">
        <v>409</v>
      </c>
      <c r="U110" s="192" t="s">
        <v>409</v>
      </c>
      <c r="V110" s="192" t="s">
        <v>409</v>
      </c>
      <c r="W110" s="192"/>
      <c r="X110" s="192"/>
      <c r="Y110" s="192"/>
      <c r="Z110" s="192"/>
      <c r="AA110" s="87"/>
    </row>
    <row r="111" spans="1:27" x14ac:dyDescent="0.2">
      <c r="A111" s="81">
        <v>104</v>
      </c>
      <c r="B111" s="84" t="str">
        <f ca="1"/>
        <v>Kiribati</v>
      </c>
      <c r="C111" s="84" t="str">
        <f ca="1"/>
        <v>KIR</v>
      </c>
      <c r="D111" s="84" t="str">
        <f ca="1"/>
        <v>EAS           East Asia &amp; Pacific</v>
      </c>
      <c r="E111" s="84" t="str">
        <f ca="1"/>
        <v>IDA</v>
      </c>
      <c r="F111" s="81"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5.7655502392344502</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v>5.7655502392344502</v>
      </c>
      <c r="N111" s="192" t="s">
        <v>409</v>
      </c>
      <c r="O111" s="192" t="s">
        <v>409</v>
      </c>
      <c r="P111" s="192" t="s">
        <v>409</v>
      </c>
      <c r="Q111" s="192" t="s">
        <v>409</v>
      </c>
      <c r="R111" s="192">
        <v>0.39900000000000002</v>
      </c>
      <c r="S111" s="192" t="s">
        <v>409</v>
      </c>
      <c r="T111" s="192" t="s">
        <v>409</v>
      </c>
      <c r="U111" s="192" t="s">
        <v>409</v>
      </c>
      <c r="V111" s="192" t="s">
        <v>409</v>
      </c>
      <c r="W111" s="192"/>
      <c r="X111" s="192"/>
      <c r="Y111" s="192"/>
      <c r="Z111" s="192"/>
      <c r="AA111" s="87"/>
    </row>
    <row r="112" spans="1:27" x14ac:dyDescent="0.2">
      <c r="A112" s="81">
        <v>105</v>
      </c>
      <c r="B112" s="84" t="str">
        <f ca="1"/>
        <v>St. Kitts and Nevis</v>
      </c>
      <c r="C112" s="84" t="str">
        <f ca="1"/>
        <v>KNA</v>
      </c>
      <c r="D112" s="84" t="str">
        <f ca="1"/>
        <v>LCN           Latin America &amp; Caribbean</v>
      </c>
      <c r="E112" s="84" t="str">
        <f ca="1"/>
        <v>IBRD</v>
      </c>
      <c r="F112" s="81"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4.01913875598086</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v>4.01913875598086</v>
      </c>
      <c r="N112" s="192" t="s">
        <v>409</v>
      </c>
      <c r="O112" s="192" t="s">
        <v>409</v>
      </c>
      <c r="P112" s="192" t="s">
        <v>409</v>
      </c>
      <c r="Q112" s="192" t="s">
        <v>409</v>
      </c>
      <c r="R112" s="192">
        <v>0.32600000000000001</v>
      </c>
      <c r="S112" s="192" t="s">
        <v>409</v>
      </c>
      <c r="T112" s="192" t="s">
        <v>409</v>
      </c>
      <c r="U112" s="192" t="s">
        <v>409</v>
      </c>
      <c r="V112" s="192" t="s">
        <v>409</v>
      </c>
      <c r="W112" s="192"/>
      <c r="X112" s="192"/>
      <c r="Y112" s="192"/>
      <c r="Z112" s="192"/>
      <c r="AA112" s="87"/>
    </row>
    <row r="113" spans="1:27" x14ac:dyDescent="0.2">
      <c r="A113" s="81">
        <v>106</v>
      </c>
      <c r="B113" s="84" t="str">
        <f ca="1"/>
        <v>Korea, Rep.</v>
      </c>
      <c r="C113" s="84" t="str">
        <f ca="1"/>
        <v>KOR</v>
      </c>
      <c r="D113" s="84" t="str">
        <f ca="1"/>
        <v>EAS           East Asia &amp; Pacific</v>
      </c>
      <c r="E113" s="84" t="str">
        <f ca="1"/>
        <v>NA</v>
      </c>
      <c r="F113" s="81"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2.28141285466126</v>
      </c>
      <c r="I113" s="191" t="e"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#N/A</v>
      </c>
      <c r="J113" s="242">
        <v>44888</v>
      </c>
      <c r="K113" s="242">
        <v>44753</v>
      </c>
      <c r="L113" s="91" t="s">
        <v>180</v>
      </c>
      <c r="M113" s="192">
        <v>0.47846889952152999</v>
      </c>
      <c r="N113" s="192">
        <v>2.28141285466126</v>
      </c>
      <c r="O113" s="192" t="s">
        <v>409</v>
      </c>
      <c r="P113" s="192" t="s">
        <v>409</v>
      </c>
      <c r="Q113" s="192" t="s">
        <v>409</v>
      </c>
      <c r="R113" s="192">
        <v>0.17799999999999999</v>
      </c>
      <c r="S113" s="192">
        <v>70.2</v>
      </c>
      <c r="T113" s="192" t="s">
        <v>409</v>
      </c>
      <c r="U113" s="192" t="s">
        <v>409</v>
      </c>
      <c r="V113" s="192" t="s">
        <v>409</v>
      </c>
      <c r="W113" s="192"/>
      <c r="X113" s="192"/>
      <c r="Y113" s="192"/>
      <c r="Z113" s="192"/>
      <c r="AA113" s="87"/>
    </row>
    <row r="114" spans="1:27" x14ac:dyDescent="0.2">
      <c r="A114" s="81">
        <v>107</v>
      </c>
      <c r="B114" s="84" t="str">
        <f ca="1"/>
        <v>Kuwait</v>
      </c>
      <c r="C114" s="84" t="str">
        <f ca="1"/>
        <v>KWT</v>
      </c>
      <c r="D114" s="84" t="str">
        <f ca="1"/>
        <v>MEA           Middle East &amp; North Africa</v>
      </c>
      <c r="E114" s="84" t="str">
        <f ca="1"/>
        <v>NA</v>
      </c>
      <c r="F114" s="81"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3.72900984365952</v>
      </c>
      <c r="I114" s="191" t="e"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#N/A</v>
      </c>
      <c r="J114" s="242">
        <v>44888</v>
      </c>
      <c r="K114" s="242">
        <v>44753</v>
      </c>
      <c r="L114" s="91" t="s">
        <v>182</v>
      </c>
      <c r="M114" s="192">
        <v>0.64593301435406503</v>
      </c>
      <c r="N114" s="192">
        <v>3.72900984365952</v>
      </c>
      <c r="O114" s="192" t="s">
        <v>409</v>
      </c>
      <c r="P114" s="192" t="s">
        <v>409</v>
      </c>
      <c r="Q114" s="192" t="s">
        <v>409</v>
      </c>
      <c r="R114" s="192">
        <v>0.185</v>
      </c>
      <c r="S114" s="192">
        <v>65.2</v>
      </c>
      <c r="T114" s="192" t="s">
        <v>409</v>
      </c>
      <c r="U114" s="192" t="s">
        <v>409</v>
      </c>
      <c r="V114" s="192" t="s">
        <v>409</v>
      </c>
      <c r="W114" s="192"/>
      <c r="X114" s="192"/>
      <c r="Y114" s="192"/>
      <c r="Z114" s="192"/>
      <c r="AA114" s="87"/>
    </row>
    <row r="115" spans="1:27" x14ac:dyDescent="0.2">
      <c r="A115" s="81">
        <v>108</v>
      </c>
      <c r="B115" s="84" t="str">
        <f ca="1"/>
        <v>Lao PDR</v>
      </c>
      <c r="C115" s="84" t="str">
        <f ca="1"/>
        <v>LAO</v>
      </c>
      <c r="D115" s="84" t="str">
        <f ca="1"/>
        <v>EAS           East Asia &amp; Pacific</v>
      </c>
      <c r="E115" s="84" t="str">
        <f ca="1"/>
        <v>IDA</v>
      </c>
      <c r="F115" s="81"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6.0133994366894168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7.2321945570353199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v>
      </c>
      <c r="J115" s="242">
        <v>44753</v>
      </c>
      <c r="K115" s="242">
        <v>45058</v>
      </c>
      <c r="L115" s="91" t="s">
        <v>184</v>
      </c>
      <c r="M115" s="192">
        <v>8.6602870813397104</v>
      </c>
      <c r="N115" s="192">
        <v>7.2321945570353199</v>
      </c>
      <c r="O115" s="192" t="s">
        <v>409</v>
      </c>
      <c r="P115" s="192" t="s">
        <v>409</v>
      </c>
      <c r="Q115" s="192">
        <v>5</v>
      </c>
      <c r="R115" s="192">
        <v>0.52</v>
      </c>
      <c r="S115" s="192">
        <v>53.1</v>
      </c>
      <c r="T115" s="192" t="s">
        <v>409</v>
      </c>
      <c r="U115" s="192" t="s">
        <v>409</v>
      </c>
      <c r="V115" s="192">
        <v>28.740570850000001</v>
      </c>
      <c r="W115" s="192"/>
      <c r="X115" s="192"/>
      <c r="Y115" s="192"/>
      <c r="Z115" s="192"/>
      <c r="AA115" s="87"/>
    </row>
    <row r="116" spans="1:27" x14ac:dyDescent="0.2">
      <c r="A116" s="81">
        <v>109</v>
      </c>
      <c r="B116" s="84" t="str">
        <f ca="1"/>
        <v>Lebanon</v>
      </c>
      <c r="C116" s="84" t="str">
        <f ca="1"/>
        <v>LBN</v>
      </c>
      <c r="D116" s="84" t="str">
        <f ca="1"/>
        <v>MEA           Middle East &amp; North Africa</v>
      </c>
      <c r="E116" s="84" t="str">
        <f ca="1"/>
        <v>IBRD</v>
      </c>
      <c r="F116" s="81"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4.8592633383453849</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3.3732057416267902</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v>
      </c>
      <c r="J116" s="242">
        <v>44753</v>
      </c>
      <c r="K116" s="242">
        <v>45058</v>
      </c>
      <c r="L116" s="91" t="s">
        <v>186</v>
      </c>
      <c r="M116" s="192">
        <v>3.3732057416267902</v>
      </c>
      <c r="N116" s="192" t="s">
        <v>409</v>
      </c>
      <c r="O116" s="192">
        <v>5</v>
      </c>
      <c r="P116" s="192" t="s">
        <v>409</v>
      </c>
      <c r="Q116" s="192">
        <v>7</v>
      </c>
      <c r="R116" s="192">
        <v>0.29899999999999999</v>
      </c>
      <c r="S116" s="192" t="s">
        <v>409</v>
      </c>
      <c r="T116" s="192" t="s">
        <v>797</v>
      </c>
      <c r="U116" s="192" t="s">
        <v>409</v>
      </c>
      <c r="V116" s="192">
        <v>112.79212626</v>
      </c>
      <c r="W116" s="192"/>
      <c r="X116" s="192"/>
      <c r="Y116" s="192"/>
      <c r="Z116" s="192"/>
      <c r="AA116" s="87"/>
    </row>
    <row r="117" spans="1:27" x14ac:dyDescent="0.2">
      <c r="A117" s="81">
        <v>110</v>
      </c>
      <c r="B117" s="84" t="str">
        <f ca="1"/>
        <v>Liberia</v>
      </c>
      <c r="C117" s="84" t="str">
        <f ca="1"/>
        <v>LBR</v>
      </c>
      <c r="D117" s="84" t="str">
        <f ca="1"/>
        <v>SSF           Sub-Saharan Africa</v>
      </c>
      <c r="E117" s="84" t="str">
        <f ca="1"/>
        <v>IDA</v>
      </c>
      <c r="F117" s="81"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6.9774071492436036</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9.7368421052631504</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5</v>
      </c>
      <c r="J117" s="242">
        <v>44753</v>
      </c>
      <c r="K117" s="242">
        <v>45058</v>
      </c>
      <c r="L117" s="91" t="s">
        <v>188</v>
      </c>
      <c r="M117" s="192">
        <v>9.7368421052631504</v>
      </c>
      <c r="N117" s="192" t="s">
        <v>409</v>
      </c>
      <c r="O117" s="192" t="s">
        <v>409</v>
      </c>
      <c r="P117" s="192" t="s">
        <v>409</v>
      </c>
      <c r="Q117" s="192">
        <v>5</v>
      </c>
      <c r="R117" s="192">
        <v>0.56499999999999995</v>
      </c>
      <c r="S117" s="192" t="s">
        <v>409</v>
      </c>
      <c r="T117" s="192" t="s">
        <v>409</v>
      </c>
      <c r="U117" s="192" t="s">
        <v>409</v>
      </c>
      <c r="V117" s="192">
        <v>8.3335982299999998</v>
      </c>
      <c r="W117" s="192"/>
      <c r="X117" s="192"/>
      <c r="Y117" s="192"/>
      <c r="Z117" s="192"/>
      <c r="AA117" s="87"/>
    </row>
    <row r="118" spans="1:27" x14ac:dyDescent="0.2">
      <c r="A118" s="81">
        <v>111</v>
      </c>
      <c r="B118" s="84" t="str">
        <f ca="1"/>
        <v>Libya</v>
      </c>
      <c r="C118" s="84" t="str">
        <f ca="1"/>
        <v>LBY</v>
      </c>
      <c r="D118" s="84" t="str">
        <f ca="1"/>
        <v>MEA           Middle East &amp; North Africa</v>
      </c>
      <c r="E118" s="84" t="str">
        <f ca="1"/>
        <v>IBRD</v>
      </c>
      <c r="F118" s="81"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3.4210526315789398</v>
      </c>
      <c r="I118" s="191" t="e"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#N/A</v>
      </c>
      <c r="J118" s="242">
        <v>44753</v>
      </c>
      <c r="K118" s="242">
        <v>44753</v>
      </c>
      <c r="L118" s="91" t="s">
        <v>190</v>
      </c>
      <c r="M118" s="192">
        <v>3.4210526315789398</v>
      </c>
      <c r="N118" s="192" t="s">
        <v>409</v>
      </c>
      <c r="O118" s="192" t="s">
        <v>409</v>
      </c>
      <c r="P118" s="192" t="s">
        <v>409</v>
      </c>
      <c r="Q118" s="192" t="s">
        <v>409</v>
      </c>
      <c r="R118" s="192">
        <v>0.30099999999999999</v>
      </c>
      <c r="S118" s="192" t="s">
        <v>409</v>
      </c>
      <c r="T118" s="192" t="s">
        <v>409</v>
      </c>
      <c r="U118" s="192" t="s">
        <v>409</v>
      </c>
      <c r="V118" s="192" t="s">
        <v>409</v>
      </c>
      <c r="W118" s="192"/>
      <c r="X118" s="192"/>
      <c r="Y118" s="192"/>
      <c r="Z118" s="192"/>
      <c r="AA118" s="87"/>
    </row>
    <row r="119" spans="1:27" x14ac:dyDescent="0.2">
      <c r="A119" s="81">
        <v>112</v>
      </c>
      <c r="B119" s="84" t="str">
        <f ca="1"/>
        <v>St. Lucia</v>
      </c>
      <c r="C119" s="84" t="str">
        <f ca="1"/>
        <v>LCA</v>
      </c>
      <c r="D119" s="84" t="str">
        <f ca="1"/>
        <v>LCN           Latin America &amp; Caribbean</v>
      </c>
      <c r="E119" s="84" t="str">
        <f ca="1"/>
        <v>Blend</v>
      </c>
      <c r="F119" s="81" t="str">
        <f t="shared" ca="1" si="4"/>
        <v/>
      </c>
      <c r="G119" s="80" t="e">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t="s">
        <v>409</v>
      </c>
      <c r="K119" s="242">
        <v>44753</v>
      </c>
      <c r="L119" s="91" t="s">
        <v>191</v>
      </c>
      <c r="M119" s="192" t="s">
        <v>409</v>
      </c>
      <c r="N119" s="192" t="s">
        <v>409</v>
      </c>
      <c r="O119" s="192" t="s">
        <v>409</v>
      </c>
      <c r="P119" s="192" t="s">
        <v>409</v>
      </c>
      <c r="Q119" s="192" t="s">
        <v>409</v>
      </c>
      <c r="R119" s="192" t="s">
        <v>409</v>
      </c>
      <c r="S119" s="192" t="s">
        <v>409</v>
      </c>
      <c r="T119" s="192" t="s">
        <v>409</v>
      </c>
      <c r="U119" s="192" t="s">
        <v>409</v>
      </c>
      <c r="V119" s="192" t="s">
        <v>409</v>
      </c>
      <c r="W119" s="192"/>
      <c r="X119" s="192"/>
      <c r="Y119" s="192"/>
      <c r="Z119" s="192"/>
      <c r="AA119" s="87"/>
    </row>
    <row r="120" spans="1:27" x14ac:dyDescent="0.2">
      <c r="A120" s="81">
        <v>113</v>
      </c>
      <c r="B120" s="84" t="str">
        <f ca="1"/>
        <v>Liechtenstein</v>
      </c>
      <c r="C120" s="84" t="str">
        <f ca="1"/>
        <v>LIE</v>
      </c>
      <c r="D120" s="84" t="str">
        <f ca="1"/>
        <v>ECS           Europe &amp; Central Asia</v>
      </c>
      <c r="E120" s="84" t="str">
        <f ca="1"/>
        <v>NA</v>
      </c>
      <c r="F120" s="81" t="str">
        <f t="shared" ca="1" si="4"/>
        <v/>
      </c>
      <c r="G120" s="80" t="e">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#N/A</v>
      </c>
      <c r="H120" s="80" t="e"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#N/A</v>
      </c>
      <c r="I120" s="191" t="e"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#N/A</v>
      </c>
      <c r="J120" s="242">
        <v>44753</v>
      </c>
      <c r="K120" s="242">
        <v>44753</v>
      </c>
      <c r="L120" s="91" t="s">
        <v>193</v>
      </c>
      <c r="M120" s="192" t="s">
        <v>409</v>
      </c>
      <c r="N120" s="192" t="s">
        <v>409</v>
      </c>
      <c r="O120" s="192" t="s">
        <v>409</v>
      </c>
      <c r="P120" s="192" t="s">
        <v>409</v>
      </c>
      <c r="Q120" s="192" t="s">
        <v>409</v>
      </c>
      <c r="R120" s="192" t="s">
        <v>409</v>
      </c>
      <c r="S120" s="192" t="s">
        <v>409</v>
      </c>
      <c r="T120" s="192" t="s">
        <v>409</v>
      </c>
      <c r="U120" s="192" t="s">
        <v>409</v>
      </c>
      <c r="V120" s="192" t="s">
        <v>409</v>
      </c>
      <c r="W120" s="192"/>
      <c r="X120" s="192"/>
      <c r="Y120" s="192"/>
      <c r="Z120" s="192"/>
      <c r="AA120" s="87"/>
    </row>
    <row r="121" spans="1:27" x14ac:dyDescent="0.2">
      <c r="A121" s="81">
        <v>114</v>
      </c>
      <c r="B121" s="84" t="str">
        <f ca="1"/>
        <v>Sri Lanka</v>
      </c>
      <c r="C121" s="84" t="str">
        <f ca="1"/>
        <v>LKA</v>
      </c>
      <c r="D121" s="84" t="str">
        <f ca="1"/>
        <v>SAS           South Asia</v>
      </c>
      <c r="E121" s="84" t="str">
        <f ca="1"/>
        <v>IBRD</v>
      </c>
      <c r="F121" s="81"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6.6242038216560397</v>
      </c>
      <c r="I121" s="191" t="e"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#N/A</v>
      </c>
      <c r="J121" s="242">
        <v>44888</v>
      </c>
      <c r="K121" s="242">
        <v>45077</v>
      </c>
      <c r="L121" s="91" t="s">
        <v>195</v>
      </c>
      <c r="M121" s="192">
        <v>5.6698564593301404</v>
      </c>
      <c r="N121" s="192">
        <v>6.6242038216560397</v>
      </c>
      <c r="O121" s="192" t="s">
        <v>409</v>
      </c>
      <c r="P121" s="192" t="s">
        <v>409</v>
      </c>
      <c r="Q121" s="192" t="s">
        <v>409</v>
      </c>
      <c r="R121" s="192">
        <v>0.39500000000000002</v>
      </c>
      <c r="S121" s="192">
        <v>55.2</v>
      </c>
      <c r="T121" s="192" t="s">
        <v>409</v>
      </c>
      <c r="U121" s="192" t="s">
        <v>409</v>
      </c>
      <c r="V121" s="192" t="s">
        <v>409</v>
      </c>
      <c r="W121" s="192"/>
      <c r="X121" s="192"/>
      <c r="Y121" s="192"/>
      <c r="Z121" s="192"/>
      <c r="AA121" s="87"/>
    </row>
    <row r="122" spans="1:27" x14ac:dyDescent="0.2">
      <c r="A122" s="81">
        <v>115</v>
      </c>
      <c r="B122" s="84" t="str">
        <f ca="1"/>
        <v>Lesotho</v>
      </c>
      <c r="C122" s="84" t="str">
        <f ca="1"/>
        <v>LSO</v>
      </c>
      <c r="D122" s="84" t="str">
        <f ca="1"/>
        <v>SSF           Sub-Saharan Africa</v>
      </c>
      <c r="E122" s="84" t="str">
        <f ca="1"/>
        <v>IDA</v>
      </c>
      <c r="F122" s="81"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8.7559808612440193</v>
      </c>
      <c r="I122" s="191" t="e"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#N/A</v>
      </c>
      <c r="J122" s="242">
        <v>44753</v>
      </c>
      <c r="K122" s="242">
        <v>44753</v>
      </c>
      <c r="L122" s="91" t="s">
        <v>197</v>
      </c>
      <c r="M122" s="192">
        <v>8.7559808612440193</v>
      </c>
      <c r="N122" s="192" t="s">
        <v>409</v>
      </c>
      <c r="O122" s="192" t="s">
        <v>409</v>
      </c>
      <c r="P122" s="192" t="s">
        <v>409</v>
      </c>
      <c r="Q122" s="192" t="s">
        <v>409</v>
      </c>
      <c r="R122" s="192">
        <v>0.52400000000000002</v>
      </c>
      <c r="S122" s="192" t="s">
        <v>409</v>
      </c>
      <c r="T122" s="192" t="s">
        <v>409</v>
      </c>
      <c r="U122" s="192" t="s">
        <v>409</v>
      </c>
      <c r="V122" s="192" t="s">
        <v>409</v>
      </c>
      <c r="W122" s="192"/>
      <c r="X122" s="192"/>
      <c r="Y122" s="192"/>
      <c r="Z122" s="192"/>
      <c r="AA122" s="87"/>
    </row>
    <row r="123" spans="1:27" x14ac:dyDescent="0.2">
      <c r="A123" s="81">
        <v>116</v>
      </c>
      <c r="B123" s="84" t="str">
        <f ca="1"/>
        <v>Lithuania</v>
      </c>
      <c r="C123" s="84" t="str">
        <f ca="1"/>
        <v>LTU</v>
      </c>
      <c r="D123" s="84" t="str">
        <f ca="1"/>
        <v>ECS           Europe &amp; Central Asia</v>
      </c>
      <c r="E123" s="84" t="str">
        <f ca="1"/>
        <v>NA</v>
      </c>
      <c r="F123" s="81"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2.2727272727272698</v>
      </c>
      <c r="I123" s="191" t="e"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#N/A</v>
      </c>
      <c r="J123" s="242">
        <v>44753</v>
      </c>
      <c r="K123" s="242">
        <v>44753</v>
      </c>
      <c r="L123" s="91" t="s">
        <v>199</v>
      </c>
      <c r="M123" s="192">
        <v>2.2727272727272698</v>
      </c>
      <c r="N123" s="192" t="s">
        <v>409</v>
      </c>
      <c r="O123" s="192" t="s">
        <v>409</v>
      </c>
      <c r="P123" s="192" t="s">
        <v>409</v>
      </c>
      <c r="Q123" s="192" t="s">
        <v>409</v>
      </c>
      <c r="R123" s="192">
        <v>0.253</v>
      </c>
      <c r="S123" s="192" t="s">
        <v>409</v>
      </c>
      <c r="T123" s="192" t="s">
        <v>409</v>
      </c>
      <c r="U123" s="192" t="s">
        <v>409</v>
      </c>
      <c r="V123" s="192" t="s">
        <v>409</v>
      </c>
      <c r="W123" s="192"/>
      <c r="X123" s="192"/>
      <c r="Y123" s="192"/>
      <c r="Z123" s="192"/>
      <c r="AA123" s="87"/>
    </row>
    <row r="124" spans="1:27" x14ac:dyDescent="0.2">
      <c r="A124" s="81">
        <v>117</v>
      </c>
      <c r="B124" s="84" t="str">
        <f ca="1"/>
        <v>Luxembourg</v>
      </c>
      <c r="C124" s="84" t="str">
        <f ca="1"/>
        <v>LUX</v>
      </c>
      <c r="D124" s="84" t="str">
        <f ca="1"/>
        <v>ECS           Europe &amp; Central Asia</v>
      </c>
      <c r="E124" s="84" t="str">
        <f ca="1"/>
        <v>NA</v>
      </c>
      <c r="F124" s="81"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t="e"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#N/A</v>
      </c>
      <c r="J124" s="242">
        <v>44753</v>
      </c>
      <c r="K124" s="242">
        <v>44753</v>
      </c>
      <c r="L124" s="91" t="s">
        <v>201</v>
      </c>
      <c r="M124" s="192">
        <v>0</v>
      </c>
      <c r="N124" s="192" t="s">
        <v>409</v>
      </c>
      <c r="O124" s="192" t="s">
        <v>409</v>
      </c>
      <c r="P124" s="192" t="s">
        <v>409</v>
      </c>
      <c r="Q124" s="192" t="s">
        <v>409</v>
      </c>
      <c r="R124" s="192">
        <v>9.0999999999999998E-2</v>
      </c>
      <c r="S124" s="192" t="s">
        <v>409</v>
      </c>
      <c r="T124" s="192" t="s">
        <v>409</v>
      </c>
      <c r="U124" s="192" t="s">
        <v>409</v>
      </c>
      <c r="V124" s="192" t="s">
        <v>409</v>
      </c>
      <c r="W124" s="192"/>
      <c r="X124" s="192"/>
      <c r="Y124" s="192"/>
      <c r="Z124" s="192"/>
      <c r="AA124" s="87"/>
    </row>
    <row r="125" spans="1:27" x14ac:dyDescent="0.2">
      <c r="A125" s="81">
        <v>118</v>
      </c>
      <c r="B125" s="84" t="str">
        <f ca="1"/>
        <v>Latvia</v>
      </c>
      <c r="C125" s="84" t="str">
        <f ca="1"/>
        <v>LVA</v>
      </c>
      <c r="D125" s="84" t="str">
        <f ca="1"/>
        <v>ECS           Europe &amp; Central Asia</v>
      </c>
      <c r="E125" s="84" t="str">
        <f ca="1"/>
        <v>NA</v>
      </c>
      <c r="F125" s="81"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0.93301435406698496</v>
      </c>
      <c r="I125" s="191" t="e"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#N/A</v>
      </c>
      <c r="J125" s="242">
        <v>44753</v>
      </c>
      <c r="K125" s="242">
        <v>44753</v>
      </c>
      <c r="L125" s="91" t="s">
        <v>203</v>
      </c>
      <c r="M125" s="192">
        <v>0.93301435406698496</v>
      </c>
      <c r="N125" s="192" t="s">
        <v>409</v>
      </c>
      <c r="O125" s="192" t="s">
        <v>409</v>
      </c>
      <c r="P125" s="192" t="s">
        <v>409</v>
      </c>
      <c r="Q125" s="192" t="s">
        <v>409</v>
      </c>
      <c r="R125" s="192">
        <v>0.19700000000000001</v>
      </c>
      <c r="S125" s="192" t="s">
        <v>409</v>
      </c>
      <c r="T125" s="192" t="s">
        <v>409</v>
      </c>
      <c r="U125" s="192" t="s">
        <v>409</v>
      </c>
      <c r="V125" s="192" t="s">
        <v>409</v>
      </c>
      <c r="W125" s="192"/>
      <c r="X125" s="192"/>
      <c r="Y125" s="192"/>
      <c r="Z125" s="192"/>
      <c r="AA125" s="87"/>
    </row>
    <row r="126" spans="1:27" x14ac:dyDescent="0.2">
      <c r="A126" s="81">
        <v>119</v>
      </c>
      <c r="B126" s="84" t="str">
        <f ca="1"/>
        <v>Macao SAR, China</v>
      </c>
      <c r="C126" s="84" t="str">
        <f ca="1"/>
        <v>MAC</v>
      </c>
      <c r="D126" s="84" t="str">
        <f ca="1"/>
        <v>EAS           East Asia &amp; Pacific</v>
      </c>
      <c r="E126" s="84" t="str">
        <f ca="1"/>
        <v>NA</v>
      </c>
      <c r="F126" s="81"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44887</v>
      </c>
      <c r="K126" s="242" t="s">
        <v>409</v>
      </c>
      <c r="L126" s="91" t="s">
        <v>715</v>
      </c>
      <c r="M126" s="192">
        <v>0</v>
      </c>
      <c r="N126" s="192" t="s">
        <v>409</v>
      </c>
      <c r="O126" s="192" t="s">
        <v>409</v>
      </c>
      <c r="P126" s="192" t="s">
        <v>409</v>
      </c>
      <c r="Q126" s="192" t="s">
        <v>409</v>
      </c>
      <c r="R126" s="192">
        <v>0.08</v>
      </c>
      <c r="S126" s="192" t="s">
        <v>409</v>
      </c>
      <c r="T126" s="192" t="s">
        <v>409</v>
      </c>
      <c r="U126" s="192" t="s">
        <v>409</v>
      </c>
      <c r="V126" s="192" t="s">
        <v>409</v>
      </c>
      <c r="W126" s="192"/>
      <c r="X126" s="192"/>
      <c r="Y126" s="192"/>
      <c r="Z126" s="192"/>
      <c r="AA126" s="87"/>
    </row>
    <row r="127" spans="1:27" x14ac:dyDescent="0.2">
      <c r="A127" s="81">
        <v>120</v>
      </c>
      <c r="B127" s="84" t="str">
        <f ca="1"/>
        <v>St. Martin (French part)</v>
      </c>
      <c r="C127" s="84" t="str">
        <f ca="1"/>
        <v>MAF</v>
      </c>
      <c r="D127" s="84" t="str">
        <f ca="1"/>
        <v>LCN           Latin America &amp; Caribbean</v>
      </c>
      <c r="E127" s="84" t="str">
        <f ca="1"/>
        <v>NA</v>
      </c>
      <c r="F127" s="81"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v>44887</v>
      </c>
      <c r="K127" s="242" t="s">
        <v>409</v>
      </c>
      <c r="L127" s="91" t="s">
        <v>716</v>
      </c>
      <c r="M127" s="192" t="s">
        <v>409</v>
      </c>
      <c r="N127" s="192" t="s">
        <v>409</v>
      </c>
      <c r="O127" s="192" t="s">
        <v>409</v>
      </c>
      <c r="P127" s="192" t="s">
        <v>409</v>
      </c>
      <c r="Q127" s="192" t="s">
        <v>409</v>
      </c>
      <c r="R127" s="192" t="s">
        <v>409</v>
      </c>
      <c r="S127" s="192" t="s">
        <v>409</v>
      </c>
      <c r="T127" s="192" t="s">
        <v>409</v>
      </c>
      <c r="U127" s="192" t="s">
        <v>409</v>
      </c>
      <c r="V127" s="192" t="s">
        <v>409</v>
      </c>
      <c r="W127" s="192"/>
      <c r="X127" s="192"/>
      <c r="Y127" s="192"/>
      <c r="Z127" s="192"/>
      <c r="AA127" s="87"/>
    </row>
    <row r="128" spans="1:27" x14ac:dyDescent="0.2">
      <c r="A128" s="81">
        <v>121</v>
      </c>
      <c r="B128" s="84" t="str">
        <f ca="1"/>
        <v>Morocco</v>
      </c>
      <c r="C128" s="84" t="str">
        <f ca="1"/>
        <v>MAR</v>
      </c>
      <c r="D128" s="84" t="str">
        <f ca="1"/>
        <v>MEA           Middle East &amp; North Africa</v>
      </c>
      <c r="E128" s="84" t="str">
        <f ca="1"/>
        <v>IBRD</v>
      </c>
      <c r="F128" s="81"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4.3659525188187596</v>
      </c>
      <c r="I128" s="191" t="e"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#N/A</v>
      </c>
      <c r="J128" s="242">
        <v>44888</v>
      </c>
      <c r="K128" s="242">
        <v>44753</v>
      </c>
      <c r="L128" s="91" t="s">
        <v>205</v>
      </c>
      <c r="M128" s="192">
        <v>3.4928229665071702</v>
      </c>
      <c r="N128" s="192">
        <v>4.3659525188187596</v>
      </c>
      <c r="O128" s="192" t="s">
        <v>409</v>
      </c>
      <c r="P128" s="192" t="s">
        <v>409</v>
      </c>
      <c r="Q128" s="192" t="s">
        <v>409</v>
      </c>
      <c r="R128" s="192">
        <v>0.30399999999999999</v>
      </c>
      <c r="S128" s="192">
        <v>63</v>
      </c>
      <c r="T128" s="192" t="s">
        <v>409</v>
      </c>
      <c r="U128" s="192" t="s">
        <v>409</v>
      </c>
      <c r="V128" s="192" t="s">
        <v>409</v>
      </c>
      <c r="W128" s="192"/>
      <c r="X128" s="192"/>
      <c r="Y128" s="192"/>
      <c r="Z128" s="192"/>
      <c r="AA128" s="87"/>
    </row>
    <row r="129" spans="1:27" x14ac:dyDescent="0.2">
      <c r="A129" s="81">
        <v>122</v>
      </c>
      <c r="B129" s="84" t="str">
        <f ca="1"/>
        <v>Monaco</v>
      </c>
      <c r="C129" s="84" t="str">
        <f ca="1"/>
        <v>MCO</v>
      </c>
      <c r="D129" s="84" t="str">
        <f ca="1"/>
        <v>ECS           Europe &amp; Central Asia</v>
      </c>
      <c r="E129" s="84" t="str">
        <f ca="1"/>
        <v>NA</v>
      </c>
      <c r="F129" s="81"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t="s">
        <v>409</v>
      </c>
      <c r="K129" s="242" t="s">
        <v>409</v>
      </c>
      <c r="L129" s="91" t="s">
        <v>717</v>
      </c>
      <c r="M129" s="192" t="s">
        <v>409</v>
      </c>
      <c r="N129" s="192" t="s">
        <v>409</v>
      </c>
      <c r="O129" s="192" t="s">
        <v>409</v>
      </c>
      <c r="P129" s="192" t="s">
        <v>409</v>
      </c>
      <c r="Q129" s="192" t="s">
        <v>409</v>
      </c>
      <c r="R129" s="192" t="s">
        <v>409</v>
      </c>
      <c r="S129" s="192" t="s">
        <v>409</v>
      </c>
      <c r="T129" s="192" t="s">
        <v>409</v>
      </c>
      <c r="U129" s="192" t="s">
        <v>409</v>
      </c>
      <c r="V129" s="192" t="s">
        <v>409</v>
      </c>
      <c r="W129" s="192"/>
      <c r="X129" s="192"/>
      <c r="Y129" s="192"/>
      <c r="Z129" s="192"/>
      <c r="AA129" s="87"/>
    </row>
    <row r="130" spans="1:27" x14ac:dyDescent="0.2">
      <c r="A130" s="81">
        <v>123</v>
      </c>
      <c r="B130" s="84" t="str">
        <f ca="1"/>
        <v>Moldova</v>
      </c>
      <c r="C130" s="84" t="str">
        <f ca="1"/>
        <v>MDA</v>
      </c>
      <c r="D130" s="84" t="str">
        <f ca="1"/>
        <v>ECS           Europe &amp; Central Asia</v>
      </c>
      <c r="E130" s="84" t="str">
        <f ca="1"/>
        <v>IBRD</v>
      </c>
      <c r="F130" s="81"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4.5933014354066897</v>
      </c>
      <c r="I130" s="191" t="e"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#N/A</v>
      </c>
      <c r="J130" s="242">
        <v>44753</v>
      </c>
      <c r="K130" s="242">
        <v>44753</v>
      </c>
      <c r="L130" s="91" t="s">
        <v>206</v>
      </c>
      <c r="M130" s="192">
        <v>4.5933014354066897</v>
      </c>
      <c r="N130" s="192" t="s">
        <v>409</v>
      </c>
      <c r="O130" s="192" t="s">
        <v>409</v>
      </c>
      <c r="P130" s="192" t="s">
        <v>409</v>
      </c>
      <c r="Q130" s="192" t="s">
        <v>409</v>
      </c>
      <c r="R130" s="192">
        <v>0.35</v>
      </c>
      <c r="S130" s="192" t="s">
        <v>409</v>
      </c>
      <c r="T130" s="192" t="s">
        <v>409</v>
      </c>
      <c r="U130" s="192" t="s">
        <v>409</v>
      </c>
      <c r="V130" s="192" t="s">
        <v>409</v>
      </c>
      <c r="W130" s="192"/>
      <c r="X130" s="192"/>
      <c r="Y130" s="192"/>
      <c r="Z130" s="192"/>
      <c r="AA130" s="87"/>
    </row>
    <row r="131" spans="1:27" x14ac:dyDescent="0.2">
      <c r="A131" s="81">
        <v>124</v>
      </c>
      <c r="B131" s="84" t="str">
        <f ca="1"/>
        <v>Madagascar</v>
      </c>
      <c r="C131" s="84" t="str">
        <f ca="1"/>
        <v>MDG</v>
      </c>
      <c r="D131" s="84" t="str">
        <f ca="1"/>
        <v>SSF           Sub-Saharan Africa</v>
      </c>
      <c r="E131" s="84" t="str">
        <f ca="1"/>
        <v>IDA</v>
      </c>
      <c r="F131" s="81"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10</v>
      </c>
      <c r="I131" s="191" t="e"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#N/A</v>
      </c>
      <c r="J131" s="242">
        <v>44888</v>
      </c>
      <c r="K131" s="242">
        <v>45091</v>
      </c>
      <c r="L131" s="91" t="s">
        <v>208</v>
      </c>
      <c r="M131" s="192">
        <v>10</v>
      </c>
      <c r="N131" s="192">
        <v>10</v>
      </c>
      <c r="O131" s="192" t="s">
        <v>409</v>
      </c>
      <c r="P131" s="192" t="s">
        <v>409</v>
      </c>
      <c r="Q131" s="192" t="s">
        <v>409</v>
      </c>
      <c r="R131" s="192">
        <v>0.63500000000000001</v>
      </c>
      <c r="S131" s="192">
        <v>40.6</v>
      </c>
      <c r="T131" s="192" t="s">
        <v>409</v>
      </c>
      <c r="U131" s="192" t="s">
        <v>409</v>
      </c>
      <c r="V131" s="192" t="s">
        <v>409</v>
      </c>
      <c r="W131" s="192"/>
      <c r="X131" s="192"/>
      <c r="Y131" s="192"/>
      <c r="Z131" s="192"/>
      <c r="AA131" s="87"/>
    </row>
    <row r="132" spans="1:27" x14ac:dyDescent="0.2">
      <c r="A132" s="81">
        <v>125</v>
      </c>
      <c r="B132" s="84" t="str">
        <f ca="1"/>
        <v>Maldives</v>
      </c>
      <c r="C132" s="84" t="str">
        <f ca="1"/>
        <v>MDV</v>
      </c>
      <c r="D132" s="84" t="str">
        <f ca="1"/>
        <v>SAS           South Asia</v>
      </c>
      <c r="E132" s="84" t="str">
        <f ca="1"/>
        <v>IDA</v>
      </c>
      <c r="F132" s="81"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2.9186602870813401</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v>2.9186602870813401</v>
      </c>
      <c r="N132" s="192" t="s">
        <v>409</v>
      </c>
      <c r="O132" s="192" t="s">
        <v>409</v>
      </c>
      <c r="P132" s="192" t="s">
        <v>409</v>
      </c>
      <c r="Q132" s="192" t="s">
        <v>409</v>
      </c>
      <c r="R132" s="192">
        <v>0.28000000000000003</v>
      </c>
      <c r="S132" s="192" t="s">
        <v>409</v>
      </c>
      <c r="T132" s="192" t="s">
        <v>409</v>
      </c>
      <c r="U132" s="192" t="s">
        <v>409</v>
      </c>
      <c r="V132" s="192" t="s">
        <v>409</v>
      </c>
      <c r="W132" s="192"/>
      <c r="X132" s="192"/>
      <c r="Y132" s="192"/>
      <c r="Z132" s="192"/>
      <c r="AA132" s="87"/>
    </row>
    <row r="133" spans="1:27" x14ac:dyDescent="0.2">
      <c r="A133" s="81">
        <v>126</v>
      </c>
      <c r="B133" s="84" t="str">
        <f ca="1"/>
        <v>Mexico</v>
      </c>
      <c r="C133" s="84" t="str">
        <f ca="1"/>
        <v>MEX</v>
      </c>
      <c r="D133" s="84" t="str">
        <f ca="1"/>
        <v>LCN           Latin America &amp; Caribbean</v>
      </c>
      <c r="E133" s="84" t="str">
        <f ca="1"/>
        <v>IBRD</v>
      </c>
      <c r="F133" s="81"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2.59988419224088</v>
      </c>
      <c r="I133" s="191" t="e"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#N/A</v>
      </c>
      <c r="J133" s="242">
        <v>44753</v>
      </c>
      <c r="K133" s="242">
        <v>44753</v>
      </c>
      <c r="L133" s="91" t="s">
        <v>212</v>
      </c>
      <c r="M133" s="192">
        <v>3.2296650717703299</v>
      </c>
      <c r="N133" s="192">
        <v>2.59988419224088</v>
      </c>
      <c r="O133" s="192" t="s">
        <v>409</v>
      </c>
      <c r="P133" s="192" t="s">
        <v>409</v>
      </c>
      <c r="Q133" s="192" t="s">
        <v>409</v>
      </c>
      <c r="R133" s="192">
        <v>0.29299999999999998</v>
      </c>
      <c r="S133" s="192">
        <v>69.099999999999994</v>
      </c>
      <c r="T133" s="192" t="s">
        <v>409</v>
      </c>
      <c r="U133" s="192" t="s">
        <v>409</v>
      </c>
      <c r="V133" s="192" t="s">
        <v>409</v>
      </c>
      <c r="W133" s="192"/>
      <c r="X133" s="192"/>
      <c r="Y133" s="192"/>
      <c r="Z133" s="192"/>
      <c r="AA133" s="87"/>
    </row>
    <row r="134" spans="1:27" x14ac:dyDescent="0.2">
      <c r="A134" s="81">
        <v>127</v>
      </c>
      <c r="B134" s="84" t="str">
        <f ca="1"/>
        <v>Marshall Islands</v>
      </c>
      <c r="C134" s="84" t="str">
        <f ca="1"/>
        <v>MHL</v>
      </c>
      <c r="D134" s="84" t="str">
        <f ca="1"/>
        <v>EAS           East Asia &amp; Pacific</v>
      </c>
      <c r="E134" s="84" t="str">
        <f ca="1"/>
        <v>IDA</v>
      </c>
      <c r="F134" s="81" t="str">
        <f t="shared" ca="1" si="4"/>
        <v/>
      </c>
      <c r="G134" s="80" t="e">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t="s">
        <v>409</v>
      </c>
      <c r="T134" s="192" t="s">
        <v>409</v>
      </c>
      <c r="U134" s="192" t="s">
        <v>409</v>
      </c>
      <c r="V134" s="192" t="s">
        <v>409</v>
      </c>
      <c r="W134" s="192"/>
      <c r="X134" s="192"/>
      <c r="Y134" s="192"/>
      <c r="Z134" s="192"/>
      <c r="AA134" s="87"/>
    </row>
    <row r="135" spans="1:27" x14ac:dyDescent="0.2">
      <c r="A135" s="81">
        <v>128</v>
      </c>
      <c r="B135" s="84" t="str">
        <f ca="1"/>
        <v>North Macedonia</v>
      </c>
      <c r="C135" s="84" t="str">
        <f ca="1"/>
        <v>MKD</v>
      </c>
      <c r="D135" s="84" t="str">
        <f ca="1"/>
        <v>ECS           Europe &amp; Central Asia</v>
      </c>
      <c r="E135" s="84" t="str">
        <f ca="1"/>
        <v>IBRD</v>
      </c>
      <c r="F135" s="81"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3.6124401913875501</v>
      </c>
      <c r="I135" s="191" t="e"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#N/A</v>
      </c>
      <c r="J135" s="242">
        <v>44753</v>
      </c>
      <c r="K135" s="242">
        <v>44753</v>
      </c>
      <c r="L135" s="91" t="s">
        <v>216</v>
      </c>
      <c r="M135" s="192">
        <v>3.6124401913875501</v>
      </c>
      <c r="N135" s="192" t="s">
        <v>409</v>
      </c>
      <c r="O135" s="192" t="s">
        <v>409</v>
      </c>
      <c r="P135" s="192" t="s">
        <v>409</v>
      </c>
      <c r="Q135" s="192" t="s">
        <v>409</v>
      </c>
      <c r="R135" s="192">
        <v>0.309</v>
      </c>
      <c r="S135" s="192" t="s">
        <v>409</v>
      </c>
      <c r="T135" s="192" t="s">
        <v>409</v>
      </c>
      <c r="U135" s="192" t="s">
        <v>409</v>
      </c>
      <c r="V135" s="192" t="s">
        <v>409</v>
      </c>
      <c r="W135" s="192"/>
      <c r="X135" s="192"/>
      <c r="Y135" s="192"/>
      <c r="Z135" s="192"/>
      <c r="AA135" s="87"/>
    </row>
    <row r="136" spans="1:27" x14ac:dyDescent="0.2">
      <c r="A136" s="81">
        <v>129</v>
      </c>
      <c r="B136" s="84" t="str">
        <f ca="1"/>
        <v>Mali</v>
      </c>
      <c r="C136" s="84" t="str">
        <f ca="1"/>
        <v>MLI</v>
      </c>
      <c r="D136" s="84" t="str">
        <f ca="1"/>
        <v>SSF           Sub-Saharan Africa</v>
      </c>
      <c r="E136" s="84" t="str">
        <f ca="1"/>
        <v>IDA</v>
      </c>
      <c r="F136" s="81"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8.7061000651238203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7.5796178343948997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45077</v>
      </c>
      <c r="L136" s="91" t="s">
        <v>218</v>
      </c>
      <c r="M136" s="192">
        <v>8.2296650717703308</v>
      </c>
      <c r="N136" s="192">
        <v>7.5796178343948997</v>
      </c>
      <c r="O136" s="192">
        <v>10</v>
      </c>
      <c r="P136" s="192" t="s">
        <v>409</v>
      </c>
      <c r="Q136" s="192">
        <v>5</v>
      </c>
      <c r="R136" s="192">
        <v>0.502</v>
      </c>
      <c r="S136" s="192">
        <v>51.9</v>
      </c>
      <c r="T136" s="192" t="s">
        <v>795</v>
      </c>
      <c r="U136" s="192" t="s">
        <v>409</v>
      </c>
      <c r="V136" s="192">
        <v>13.01858631</v>
      </c>
      <c r="W136" s="192"/>
      <c r="X136" s="192"/>
      <c r="Y136" s="192"/>
      <c r="Z136" s="192"/>
      <c r="AA136" s="87"/>
    </row>
    <row r="137" spans="1:27" x14ac:dyDescent="0.2">
      <c r="A137" s="81">
        <v>130</v>
      </c>
      <c r="B137" s="84" t="str">
        <f ca="1"/>
        <v>Malta</v>
      </c>
      <c r="C137" s="84" t="str">
        <f ca="1"/>
        <v>MLT</v>
      </c>
      <c r="D137" s="84" t="str">
        <f ca="1"/>
        <v>MEA           Middle East &amp; North Africa</v>
      </c>
      <c r="E137" s="84" t="str">
        <f ca="1"/>
        <v>NA</v>
      </c>
      <c r="F137" s="81"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t="e"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#N/A</v>
      </c>
      <c r="J137" s="242">
        <v>44753</v>
      </c>
      <c r="K137" s="242">
        <v>44753</v>
      </c>
      <c r="L137" s="91" t="s">
        <v>220</v>
      </c>
      <c r="M137" s="192">
        <v>0</v>
      </c>
      <c r="N137" s="192" t="s">
        <v>409</v>
      </c>
      <c r="O137" s="192" t="s">
        <v>409</v>
      </c>
      <c r="P137" s="192" t="s">
        <v>409</v>
      </c>
      <c r="Q137" s="192" t="s">
        <v>409</v>
      </c>
      <c r="R137" s="192">
        <v>0.158</v>
      </c>
      <c r="S137" s="192" t="s">
        <v>409</v>
      </c>
      <c r="T137" s="192" t="s">
        <v>409</v>
      </c>
      <c r="U137" s="192" t="s">
        <v>409</v>
      </c>
      <c r="V137" s="192" t="s">
        <v>409</v>
      </c>
      <c r="W137" s="192"/>
      <c r="X137" s="192"/>
      <c r="Y137" s="192"/>
      <c r="Z137" s="192"/>
      <c r="AA137" s="87"/>
    </row>
    <row r="138" spans="1:27" x14ac:dyDescent="0.2">
      <c r="A138" s="81">
        <v>131</v>
      </c>
      <c r="B138" s="84" t="str">
        <f ca="1"/>
        <v>Myanmar</v>
      </c>
      <c r="C138" s="84" t="str">
        <f ca="1"/>
        <v>MMR</v>
      </c>
      <c r="D138" s="84" t="str">
        <f ca="1"/>
        <v>EAS           East Asia &amp; Pacific</v>
      </c>
      <c r="E138" s="84" t="str">
        <f ca="1"/>
        <v>IDA</v>
      </c>
      <c r="F138" s="81"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6.4424762994176517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5.9293572669368801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v>
      </c>
      <c r="J138" s="242">
        <v>44753</v>
      </c>
      <c r="K138" s="242">
        <v>45077</v>
      </c>
      <c r="L138" s="91" t="s">
        <v>222</v>
      </c>
      <c r="M138" s="192">
        <v>7.0813397129186599</v>
      </c>
      <c r="N138" s="192">
        <v>5.9293572669368801</v>
      </c>
      <c r="O138" s="192">
        <v>7</v>
      </c>
      <c r="P138" s="192" t="s">
        <v>409</v>
      </c>
      <c r="Q138" s="192">
        <v>7</v>
      </c>
      <c r="R138" s="192">
        <v>0.45400000000000001</v>
      </c>
      <c r="S138" s="192">
        <v>57.6</v>
      </c>
      <c r="T138" s="192" t="s">
        <v>796</v>
      </c>
      <c r="U138" s="192" t="s">
        <v>409</v>
      </c>
      <c r="V138" s="192">
        <v>42.505884760000001</v>
      </c>
      <c r="W138" s="192"/>
      <c r="X138" s="192"/>
      <c r="Y138" s="192"/>
      <c r="Z138" s="192"/>
      <c r="AA138" s="87"/>
    </row>
    <row r="139" spans="1:27" x14ac:dyDescent="0.2">
      <c r="A139" s="81">
        <v>132</v>
      </c>
      <c r="B139" s="84" t="str">
        <f ca="1"/>
        <v>Montenegro</v>
      </c>
      <c r="C139" s="84" t="str">
        <f ca="1"/>
        <v>MNE</v>
      </c>
      <c r="D139" s="84" t="str">
        <f ca="1"/>
        <v>ECS           Europe &amp; Central Asia</v>
      </c>
      <c r="E139" s="84" t="str">
        <f ca="1"/>
        <v>IBRD</v>
      </c>
      <c r="F139" s="81"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1.1722488038277501</v>
      </c>
      <c r="I139" s="191" t="e"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#N/A</v>
      </c>
      <c r="J139" s="242">
        <v>44753</v>
      </c>
      <c r="K139" s="242">
        <v>44753</v>
      </c>
      <c r="L139" s="91" t="s">
        <v>224</v>
      </c>
      <c r="M139" s="192">
        <v>1.1722488038277501</v>
      </c>
      <c r="N139" s="192" t="s">
        <v>409</v>
      </c>
      <c r="O139" s="192" t="s">
        <v>409</v>
      </c>
      <c r="P139" s="192" t="s">
        <v>409</v>
      </c>
      <c r="Q139" s="192" t="s">
        <v>409</v>
      </c>
      <c r="R139" s="192">
        <v>0.20699999999999999</v>
      </c>
      <c r="S139" s="192" t="s">
        <v>409</v>
      </c>
      <c r="T139" s="192" t="s">
        <v>409</v>
      </c>
      <c r="U139" s="192" t="s">
        <v>409</v>
      </c>
      <c r="V139" s="192" t="s">
        <v>409</v>
      </c>
      <c r="W139" s="192"/>
      <c r="X139" s="192"/>
      <c r="Y139" s="192"/>
      <c r="Z139" s="192"/>
      <c r="AA139" s="87"/>
    </row>
    <row r="140" spans="1:27" x14ac:dyDescent="0.2">
      <c r="A140" s="81">
        <v>133</v>
      </c>
      <c r="B140" s="84" t="str">
        <f ca="1"/>
        <v>Mongolia</v>
      </c>
      <c r="C140" s="84" t="str">
        <f ca="1"/>
        <v>MNG</v>
      </c>
      <c r="D140" s="84" t="str">
        <f ca="1"/>
        <v>EAS           East Asia &amp; Pacific</v>
      </c>
      <c r="E140" s="84" t="str">
        <f ca="1"/>
        <v>IBRD</v>
      </c>
      <c r="F140" s="81"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7.2009569377990399</v>
      </c>
      <c r="I140" s="191" t="e"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#N/A</v>
      </c>
      <c r="J140" s="242">
        <v>44753</v>
      </c>
      <c r="K140" s="242">
        <v>44753</v>
      </c>
      <c r="L140" s="91" t="s">
        <v>226</v>
      </c>
      <c r="M140" s="192">
        <v>7.2009569377990399</v>
      </c>
      <c r="N140" s="192" t="s">
        <v>409</v>
      </c>
      <c r="O140" s="192" t="s">
        <v>409</v>
      </c>
      <c r="P140" s="192" t="s">
        <v>409</v>
      </c>
      <c r="Q140" s="192" t="s">
        <v>409</v>
      </c>
      <c r="R140" s="192">
        <v>0.45900000000000002</v>
      </c>
      <c r="S140" s="192" t="s">
        <v>409</v>
      </c>
      <c r="T140" s="192" t="s">
        <v>409</v>
      </c>
      <c r="U140" s="192" t="s">
        <v>409</v>
      </c>
      <c r="V140" s="192" t="s">
        <v>409</v>
      </c>
      <c r="W140" s="192"/>
      <c r="X140" s="192"/>
      <c r="Y140" s="192"/>
      <c r="Z140" s="192"/>
      <c r="AA140" s="87"/>
    </row>
    <row r="141" spans="1:27" x14ac:dyDescent="0.2">
      <c r="A141" s="81">
        <v>134</v>
      </c>
      <c r="B141" s="84" t="str">
        <f ca="1"/>
        <v>Northern Mariana Islands</v>
      </c>
      <c r="C141" s="84" t="str">
        <f ca="1"/>
        <v>MNP</v>
      </c>
      <c r="D141" s="84" t="str">
        <f ca="1"/>
        <v>EAS           East Asia &amp; Pacific</v>
      </c>
      <c r="E141" s="84" t="str">
        <f ca="1"/>
        <v>NA</v>
      </c>
      <c r="F141" s="81"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718</v>
      </c>
      <c r="M141" s="192" t="s">
        <v>409</v>
      </c>
      <c r="N141" s="192" t="s">
        <v>409</v>
      </c>
      <c r="O141" s="192" t="s">
        <v>409</v>
      </c>
      <c r="P141" s="192" t="s">
        <v>409</v>
      </c>
      <c r="Q141" s="192" t="s">
        <v>409</v>
      </c>
      <c r="R141" s="192" t="s">
        <v>409</v>
      </c>
      <c r="S141" s="192" t="s">
        <v>409</v>
      </c>
      <c r="T141" s="192" t="s">
        <v>409</v>
      </c>
      <c r="U141" s="192" t="s">
        <v>409</v>
      </c>
      <c r="V141" s="192" t="s">
        <v>409</v>
      </c>
      <c r="W141" s="192"/>
      <c r="X141" s="192"/>
      <c r="Y141" s="192"/>
      <c r="Z141" s="192"/>
      <c r="AA141" s="87"/>
    </row>
    <row r="142" spans="1:27" x14ac:dyDescent="0.2">
      <c r="A142" s="81">
        <v>135</v>
      </c>
      <c r="B142" s="84" t="str">
        <f ca="1"/>
        <v>Mozambique</v>
      </c>
      <c r="C142" s="84" t="str">
        <f ca="1"/>
        <v>MOZ</v>
      </c>
      <c r="D142" s="84" t="str">
        <f ca="1"/>
        <v>SSF           Sub-Saharan Africa</v>
      </c>
      <c r="E142" s="84" t="str">
        <f ca="1"/>
        <v>IDA</v>
      </c>
      <c r="F142" s="81"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5.1705145965193733</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8.9114070642733001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3</v>
      </c>
      <c r="J142" s="242">
        <v>44753</v>
      </c>
      <c r="K142" s="242">
        <v>45058</v>
      </c>
      <c r="L142" s="91" t="s">
        <v>228</v>
      </c>
      <c r="M142" s="192">
        <v>10</v>
      </c>
      <c r="N142" s="192">
        <v>8.9114070642733001</v>
      </c>
      <c r="O142" s="192" t="s">
        <v>409</v>
      </c>
      <c r="P142" s="192" t="s">
        <v>409</v>
      </c>
      <c r="Q142" s="192">
        <v>3</v>
      </c>
      <c r="R142" s="192">
        <v>0.59199999999999997</v>
      </c>
      <c r="S142" s="192">
        <v>47.3</v>
      </c>
      <c r="T142" s="192" t="s">
        <v>409</v>
      </c>
      <c r="U142" s="192" t="s">
        <v>409</v>
      </c>
      <c r="V142" s="192">
        <v>2.2135539099999999</v>
      </c>
      <c r="W142" s="192"/>
      <c r="X142" s="192"/>
      <c r="Y142" s="192"/>
      <c r="Z142" s="192"/>
      <c r="AA142" s="87"/>
    </row>
    <row r="143" spans="1:27" x14ac:dyDescent="0.2">
      <c r="A143" s="81">
        <v>136</v>
      </c>
      <c r="B143" s="84" t="str">
        <f ca="1"/>
        <v>Mauritania</v>
      </c>
      <c r="C143" s="84" t="str">
        <f ca="1"/>
        <v>MRT</v>
      </c>
      <c r="D143" s="84" t="str">
        <f ca="1"/>
        <v>SSF           Sub-Saharan Africa</v>
      </c>
      <c r="E143" s="84" t="str">
        <f ca="1"/>
        <v>IDA</v>
      </c>
      <c r="F143" s="81"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8.1339712918660201</v>
      </c>
      <c r="I143" s="191" t="e"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#N/A</v>
      </c>
      <c r="J143" s="242">
        <v>44753</v>
      </c>
      <c r="K143" s="242">
        <v>45077</v>
      </c>
      <c r="L143" s="91" t="s">
        <v>230</v>
      </c>
      <c r="M143" s="192">
        <v>8.1339712918660201</v>
      </c>
      <c r="N143" s="192" t="s">
        <v>409</v>
      </c>
      <c r="O143" s="192" t="s">
        <v>409</v>
      </c>
      <c r="P143" s="192" t="s">
        <v>409</v>
      </c>
      <c r="Q143" s="192" t="s">
        <v>409</v>
      </c>
      <c r="R143" s="192">
        <v>0.498</v>
      </c>
      <c r="S143" s="192" t="s">
        <v>409</v>
      </c>
      <c r="T143" s="192" t="s">
        <v>409</v>
      </c>
      <c r="U143" s="192" t="s">
        <v>409</v>
      </c>
      <c r="V143" s="192" t="s">
        <v>409</v>
      </c>
      <c r="W143" s="192"/>
      <c r="X143" s="192"/>
      <c r="Y143" s="192"/>
      <c r="Z143" s="192"/>
      <c r="AA143" s="87"/>
    </row>
    <row r="144" spans="1:27" x14ac:dyDescent="0.2">
      <c r="A144" s="81">
        <v>137</v>
      </c>
      <c r="B144" s="84" t="str">
        <f ca="1"/>
        <v>Mauritius</v>
      </c>
      <c r="C144" s="84" t="str">
        <f ca="1"/>
        <v>MUS</v>
      </c>
      <c r="D144" s="84" t="str">
        <f ca="1"/>
        <v>SSF           Sub-Saharan Africa</v>
      </c>
      <c r="E144" s="84" t="str">
        <f ca="1"/>
        <v>IBRD</v>
      </c>
      <c r="F144" s="81"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1.79425837320574</v>
      </c>
      <c r="I144" s="191" t="e"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#N/A</v>
      </c>
      <c r="J144" s="242">
        <v>44753</v>
      </c>
      <c r="K144" s="242">
        <v>44753</v>
      </c>
      <c r="L144" s="91" t="s">
        <v>232</v>
      </c>
      <c r="M144" s="192">
        <v>1.79425837320574</v>
      </c>
      <c r="N144" s="192" t="s">
        <v>409</v>
      </c>
      <c r="O144" s="192" t="s">
        <v>409</v>
      </c>
      <c r="P144" s="192" t="s">
        <v>409</v>
      </c>
      <c r="Q144" s="192" t="s">
        <v>409</v>
      </c>
      <c r="R144" s="192">
        <v>0.23300000000000001</v>
      </c>
      <c r="S144" s="192" t="s">
        <v>409</v>
      </c>
      <c r="T144" s="192" t="s">
        <v>409</v>
      </c>
      <c r="U144" s="192" t="s">
        <v>409</v>
      </c>
      <c r="V144" s="192" t="s">
        <v>409</v>
      </c>
      <c r="W144" s="192"/>
      <c r="X144" s="192"/>
      <c r="Y144" s="192"/>
      <c r="Z144" s="192"/>
      <c r="AA144" s="87"/>
    </row>
    <row r="145" spans="1:27" x14ac:dyDescent="0.2">
      <c r="A145" s="81">
        <v>138</v>
      </c>
      <c r="B145" s="84" t="str">
        <f ca="1"/>
        <v>Malawi</v>
      </c>
      <c r="C145" s="84" t="str">
        <f ca="1"/>
        <v>MWI</v>
      </c>
      <c r="D145" s="84" t="str">
        <f ca="1"/>
        <v>SSF           Sub-Saharan Africa</v>
      </c>
      <c r="E145" s="84" t="str">
        <f ca="1"/>
        <v>IDA</v>
      </c>
      <c r="F145" s="81"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6.5877885310753488</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8.6797915460335808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5</v>
      </c>
      <c r="J145" s="242">
        <v>44753</v>
      </c>
      <c r="K145" s="242">
        <v>44900</v>
      </c>
      <c r="L145" s="91" t="s">
        <v>234</v>
      </c>
      <c r="M145" s="192">
        <v>10</v>
      </c>
      <c r="N145" s="192">
        <v>8.6797915460335808</v>
      </c>
      <c r="O145" s="192">
        <v>5</v>
      </c>
      <c r="P145" s="192" t="s">
        <v>409</v>
      </c>
      <c r="Q145" s="192" t="s">
        <v>409</v>
      </c>
      <c r="R145" s="192">
        <v>0.57699999999999996</v>
      </c>
      <c r="S145" s="192">
        <v>48.1</v>
      </c>
      <c r="T145" s="192" t="s">
        <v>797</v>
      </c>
      <c r="U145" s="192" t="s">
        <v>409</v>
      </c>
      <c r="V145" s="192" t="s">
        <v>409</v>
      </c>
      <c r="W145" s="192"/>
      <c r="X145" s="192"/>
      <c r="Y145" s="192"/>
      <c r="Z145" s="192"/>
      <c r="AA145" s="87"/>
    </row>
    <row r="146" spans="1:27" x14ac:dyDescent="0.2">
      <c r="A146" s="81">
        <v>139</v>
      </c>
      <c r="B146" s="84" t="str">
        <f ca="1"/>
        <v>Malaysia</v>
      </c>
      <c r="C146" s="84" t="str">
        <f ca="1"/>
        <v>MYS</v>
      </c>
      <c r="D146" s="84" t="str">
        <f ca="1"/>
        <v>EAS           East Asia &amp; Pacific</v>
      </c>
      <c r="E146" s="84" t="str">
        <f ca="1"/>
        <v>IBRD</v>
      </c>
      <c r="F146" s="81"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2.36826867400115</v>
      </c>
      <c r="I146" s="191" t="e"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#N/A</v>
      </c>
      <c r="J146" s="242">
        <v>44888</v>
      </c>
      <c r="K146" s="242">
        <v>44753</v>
      </c>
      <c r="L146" s="91" t="s">
        <v>236</v>
      </c>
      <c r="M146" s="192">
        <v>2.3444976076555002</v>
      </c>
      <c r="N146" s="192">
        <v>2.36826867400115</v>
      </c>
      <c r="O146" s="192" t="s">
        <v>409</v>
      </c>
      <c r="P146" s="192" t="s">
        <v>409</v>
      </c>
      <c r="Q146" s="192" t="s">
        <v>409</v>
      </c>
      <c r="R146" s="192">
        <v>0.25600000000000001</v>
      </c>
      <c r="S146" s="192">
        <v>69.900000000000006</v>
      </c>
      <c r="T146" s="192" t="s">
        <v>409</v>
      </c>
      <c r="U146" s="192" t="s">
        <v>409</v>
      </c>
      <c r="V146" s="192" t="s">
        <v>409</v>
      </c>
      <c r="W146" s="192"/>
      <c r="X146" s="192"/>
      <c r="Y146" s="192"/>
      <c r="Z146" s="192"/>
      <c r="AA146" s="87"/>
    </row>
    <row r="147" spans="1:27" x14ac:dyDescent="0.2">
      <c r="A147" s="81">
        <v>140</v>
      </c>
      <c r="B147" s="84" t="str">
        <f ca="1"/>
        <v>Namibia</v>
      </c>
      <c r="C147" s="84" t="str">
        <f ca="1"/>
        <v>NAM</v>
      </c>
      <c r="D147" s="84" t="str">
        <f ca="1"/>
        <v>SSF           Sub-Saharan Africa</v>
      </c>
      <c r="E147" s="84" t="str">
        <f ca="1"/>
        <v>IBRD</v>
      </c>
      <c r="F147" s="81"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9.2822966507177007</v>
      </c>
      <c r="I147" s="191" t="e"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#N/A</v>
      </c>
      <c r="J147" s="242">
        <v>44753</v>
      </c>
      <c r="K147" s="242">
        <v>44753</v>
      </c>
      <c r="L147" s="91" t="s">
        <v>238</v>
      </c>
      <c r="M147" s="192">
        <v>9.2822966507177007</v>
      </c>
      <c r="N147" s="192" t="s">
        <v>409</v>
      </c>
      <c r="O147" s="192" t="s">
        <v>409</v>
      </c>
      <c r="P147" s="192" t="s">
        <v>409</v>
      </c>
      <c r="Q147" s="192" t="s">
        <v>409</v>
      </c>
      <c r="R147" s="192">
        <v>0.54600000000000004</v>
      </c>
      <c r="S147" s="192" t="s">
        <v>409</v>
      </c>
      <c r="T147" s="192" t="s">
        <v>409</v>
      </c>
      <c r="U147" s="192" t="s">
        <v>409</v>
      </c>
      <c r="V147" s="192" t="s">
        <v>409</v>
      </c>
      <c r="W147" s="192"/>
      <c r="X147" s="192"/>
      <c r="Y147" s="192"/>
      <c r="Z147" s="192"/>
      <c r="AA147" s="87"/>
    </row>
    <row r="148" spans="1:27" x14ac:dyDescent="0.2">
      <c r="A148" s="81">
        <v>141</v>
      </c>
      <c r="B148" s="84" t="str">
        <f ca="1"/>
        <v>New Caledonia</v>
      </c>
      <c r="C148" s="84" t="str">
        <f ca="1"/>
        <v>NCL</v>
      </c>
      <c r="D148" s="84" t="str">
        <f ca="1"/>
        <v>EAS           East Asia &amp; Pacific</v>
      </c>
      <c r="E148" s="84" t="str">
        <f ca="1"/>
        <v>NA</v>
      </c>
      <c r="F148" s="81"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719</v>
      </c>
      <c r="M148" s="192" t="s">
        <v>409</v>
      </c>
      <c r="N148" s="192" t="s">
        <v>409</v>
      </c>
      <c r="O148" s="192" t="s">
        <v>409</v>
      </c>
      <c r="P148" s="192" t="s">
        <v>409</v>
      </c>
      <c r="Q148" s="192" t="s">
        <v>409</v>
      </c>
      <c r="R148" s="192" t="s">
        <v>409</v>
      </c>
      <c r="S148" s="192" t="s">
        <v>409</v>
      </c>
      <c r="T148" s="192" t="s">
        <v>409</v>
      </c>
      <c r="U148" s="192" t="s">
        <v>409</v>
      </c>
      <c r="V148" s="192" t="s">
        <v>409</v>
      </c>
      <c r="W148" s="192"/>
      <c r="X148" s="192"/>
      <c r="Y148" s="192"/>
      <c r="Z148" s="192"/>
      <c r="AA148" s="87"/>
    </row>
    <row r="149" spans="1:27" x14ac:dyDescent="0.2">
      <c r="A149" s="81">
        <v>142</v>
      </c>
      <c r="B149" s="84" t="str">
        <f ca="1"/>
        <v>Niger</v>
      </c>
      <c r="C149" s="84" t="str">
        <f ca="1"/>
        <v>NER</v>
      </c>
      <c r="D149" s="84" t="str">
        <f ca="1"/>
        <v>SSF           Sub-Saharan Africa</v>
      </c>
      <c r="E149" s="84" t="str">
        <f ca="1"/>
        <v>IDA</v>
      </c>
      <c r="F149" s="81"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3.0333028965259898</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9.2009264620729603</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1</v>
      </c>
      <c r="J149" s="242">
        <v>44753</v>
      </c>
      <c r="K149" s="242">
        <v>45058</v>
      </c>
      <c r="L149" s="91" t="s">
        <v>240</v>
      </c>
      <c r="M149" s="192">
        <v>10</v>
      </c>
      <c r="N149" s="192">
        <v>9.2009264620729603</v>
      </c>
      <c r="O149" s="192" t="s">
        <v>409</v>
      </c>
      <c r="P149" s="192" t="s">
        <v>409</v>
      </c>
      <c r="Q149" s="192">
        <v>1</v>
      </c>
      <c r="R149" s="192">
        <v>0.60599999999999998</v>
      </c>
      <c r="S149" s="192">
        <v>46.3</v>
      </c>
      <c r="T149" s="192" t="s">
        <v>409</v>
      </c>
      <c r="U149" s="192" t="s">
        <v>409</v>
      </c>
      <c r="V149" s="192">
        <v>-5.9740839100000001</v>
      </c>
      <c r="W149" s="192"/>
      <c r="X149" s="192"/>
      <c r="Y149" s="192"/>
      <c r="Z149" s="192"/>
      <c r="AA149" s="87"/>
    </row>
    <row r="150" spans="1:27" x14ac:dyDescent="0.2">
      <c r="A150" s="81">
        <v>143</v>
      </c>
      <c r="B150" s="84" t="str">
        <f ca="1"/>
        <v>Nigeria</v>
      </c>
      <c r="C150" s="84" t="str">
        <f ca="1"/>
        <v>NGA</v>
      </c>
      <c r="D150" s="84" t="str">
        <f ca="1"/>
        <v>SSF           Sub-Saharan Africa</v>
      </c>
      <c r="E150" s="84" t="str">
        <f ca="1"/>
        <v>Blend</v>
      </c>
      <c r="F150" s="81"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44888</v>
      </c>
      <c r="K150" s="242">
        <v>44900</v>
      </c>
      <c r="L150" s="91" t="s">
        <v>242</v>
      </c>
      <c r="M150" s="192">
        <v>8.4928229665071697</v>
      </c>
      <c r="N150" s="192">
        <v>10</v>
      </c>
      <c r="O150" s="192">
        <v>10</v>
      </c>
      <c r="P150" s="192" t="s">
        <v>409</v>
      </c>
      <c r="Q150" s="192">
        <v>5</v>
      </c>
      <c r="R150" s="192">
        <v>0.51300000000000001</v>
      </c>
      <c r="S150" s="192">
        <v>42</v>
      </c>
      <c r="T150" s="192" t="s">
        <v>795</v>
      </c>
      <c r="U150" s="192" t="s">
        <v>409</v>
      </c>
      <c r="V150" s="192">
        <v>5.0251464800000001</v>
      </c>
      <c r="W150" s="192"/>
      <c r="X150" s="192"/>
      <c r="Y150" s="192"/>
      <c r="Z150" s="192"/>
      <c r="AA150" s="87"/>
    </row>
    <row r="151" spans="1:27" x14ac:dyDescent="0.2">
      <c r="A151" s="81">
        <v>144</v>
      </c>
      <c r="B151" s="84" t="str">
        <f ca="1"/>
        <v>Nicaragua</v>
      </c>
      <c r="C151" s="84" t="str">
        <f ca="1"/>
        <v>NIC</v>
      </c>
      <c r="D151" s="84" t="str">
        <f ca="1"/>
        <v>LCN           Latin America &amp; Caribbean</v>
      </c>
      <c r="E151" s="84" t="str">
        <f ca="1"/>
        <v>IDA</v>
      </c>
      <c r="F151" s="81"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5.5762337938507072</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6.2188766647365297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v>
      </c>
      <c r="J151" s="242">
        <v>44753</v>
      </c>
      <c r="K151" s="242">
        <v>45077</v>
      </c>
      <c r="L151" s="91" t="s">
        <v>244</v>
      </c>
      <c r="M151" s="192">
        <v>6.7942583732057402</v>
      </c>
      <c r="N151" s="192">
        <v>6.2188766647365297</v>
      </c>
      <c r="O151" s="192">
        <v>5</v>
      </c>
      <c r="P151" s="192" t="s">
        <v>409</v>
      </c>
      <c r="Q151" s="192" t="s">
        <v>409</v>
      </c>
      <c r="R151" s="192">
        <v>0.442</v>
      </c>
      <c r="S151" s="192">
        <v>56.6</v>
      </c>
      <c r="T151" s="192" t="s">
        <v>797</v>
      </c>
      <c r="U151" s="192" t="s">
        <v>409</v>
      </c>
      <c r="V151" s="192" t="s">
        <v>409</v>
      </c>
      <c r="W151" s="192"/>
      <c r="X151" s="192"/>
      <c r="Y151" s="192"/>
      <c r="Z151" s="192"/>
      <c r="AA151" s="87"/>
    </row>
    <row r="152" spans="1:27" x14ac:dyDescent="0.2">
      <c r="A152" s="81">
        <v>145</v>
      </c>
      <c r="B152" s="84" t="str">
        <f ca="1"/>
        <v>Netherlands</v>
      </c>
      <c r="C152" s="84" t="str">
        <f ca="1"/>
        <v>NLD</v>
      </c>
      <c r="D152" s="84" t="str">
        <f ca="1"/>
        <v>ECS           Europe &amp; Central Asia</v>
      </c>
      <c r="E152" s="84" t="str">
        <f ca="1"/>
        <v>NA</v>
      </c>
      <c r="F152" s="81"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t="e"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#N/A</v>
      </c>
      <c r="J152" s="242">
        <v>44888</v>
      </c>
      <c r="K152" s="242">
        <v>44753</v>
      </c>
      <c r="L152" s="91" t="s">
        <v>246</v>
      </c>
      <c r="M152" s="192">
        <v>0</v>
      </c>
      <c r="N152" s="192">
        <v>0</v>
      </c>
      <c r="O152" s="192" t="s">
        <v>409</v>
      </c>
      <c r="P152" s="192" t="s">
        <v>409</v>
      </c>
      <c r="Q152" s="192" t="s">
        <v>409</v>
      </c>
      <c r="R152" s="192">
        <v>0.155</v>
      </c>
      <c r="S152" s="192">
        <v>80.099999999999994</v>
      </c>
      <c r="T152" s="192" t="s">
        <v>409</v>
      </c>
      <c r="U152" s="192" t="s">
        <v>409</v>
      </c>
      <c r="V152" s="192" t="s">
        <v>409</v>
      </c>
      <c r="W152" s="192"/>
      <c r="X152" s="192"/>
      <c r="Y152" s="192"/>
      <c r="Z152" s="192"/>
      <c r="AA152" s="87"/>
    </row>
    <row r="153" spans="1:27" x14ac:dyDescent="0.2">
      <c r="A153" s="81">
        <v>146</v>
      </c>
      <c r="B153" s="84" t="str">
        <f ca="1"/>
        <v>Norway</v>
      </c>
      <c r="C153" s="84" t="str">
        <f ca="1"/>
        <v>NOR</v>
      </c>
      <c r="D153" s="84" t="str">
        <f ca="1"/>
        <v>ECS           Europe &amp; Central Asia</v>
      </c>
      <c r="E153" s="84" t="str">
        <f ca="1"/>
        <v>NA</v>
      </c>
      <c r="F153" s="81"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t="e"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#N/A</v>
      </c>
      <c r="J153" s="242">
        <v>44888</v>
      </c>
      <c r="K153" s="242">
        <v>44753</v>
      </c>
      <c r="L153" s="91" t="s">
        <v>248</v>
      </c>
      <c r="M153" s="192">
        <v>0</v>
      </c>
      <c r="N153" s="192">
        <v>0</v>
      </c>
      <c r="O153" s="192" t="s">
        <v>409</v>
      </c>
      <c r="P153" s="192" t="s">
        <v>409</v>
      </c>
      <c r="Q153" s="192" t="s">
        <v>409</v>
      </c>
      <c r="R153" s="192">
        <v>0.14899999999999999</v>
      </c>
      <c r="S153" s="192">
        <v>80.5</v>
      </c>
      <c r="T153" s="192" t="s">
        <v>409</v>
      </c>
      <c r="U153" s="192" t="s">
        <v>409</v>
      </c>
      <c r="V153" s="192" t="s">
        <v>409</v>
      </c>
      <c r="W153" s="192"/>
      <c r="X153" s="192"/>
      <c r="Y153" s="192"/>
      <c r="Z153" s="192"/>
      <c r="AA153" s="87"/>
    </row>
    <row r="154" spans="1:27" x14ac:dyDescent="0.2">
      <c r="A154" s="81">
        <v>147</v>
      </c>
      <c r="B154" s="84" t="str">
        <f ca="1"/>
        <v>Nepal</v>
      </c>
      <c r="C154" s="84" t="str">
        <f ca="1"/>
        <v>NPL</v>
      </c>
      <c r="D154" s="84" t="str">
        <f ca="1"/>
        <v>SAS           South Asia</v>
      </c>
      <c r="E154" s="84" t="str">
        <f ca="1"/>
        <v>IDA</v>
      </c>
      <c r="F154" s="81"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6.1320208453966396</v>
      </c>
      <c r="I154" s="191" t="e"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#N/A</v>
      </c>
      <c r="J154" s="242">
        <v>44753</v>
      </c>
      <c r="K154" s="242">
        <v>44753</v>
      </c>
      <c r="L154" s="91" t="s">
        <v>250</v>
      </c>
      <c r="M154" s="192">
        <v>9.0430622009569301</v>
      </c>
      <c r="N154" s="192">
        <v>6.1320208453966396</v>
      </c>
      <c r="O154" s="192" t="s">
        <v>409</v>
      </c>
      <c r="P154" s="192" t="s">
        <v>409</v>
      </c>
      <c r="Q154" s="192" t="s">
        <v>409</v>
      </c>
      <c r="R154" s="192">
        <v>0.53600000000000003</v>
      </c>
      <c r="S154" s="192">
        <v>56.9</v>
      </c>
      <c r="T154" s="192" t="s">
        <v>409</v>
      </c>
      <c r="U154" s="192" t="s">
        <v>409</v>
      </c>
      <c r="V154" s="192" t="s">
        <v>409</v>
      </c>
      <c r="W154" s="192"/>
      <c r="X154" s="192"/>
      <c r="Y154" s="192"/>
      <c r="Z154" s="192"/>
      <c r="AA154" s="87"/>
    </row>
    <row r="155" spans="1:27" x14ac:dyDescent="0.2">
      <c r="A155" s="81">
        <v>148</v>
      </c>
      <c r="B155" s="84" t="str">
        <f ca="1"/>
        <v>Nauru</v>
      </c>
      <c r="C155" s="84" t="str">
        <f ca="1"/>
        <v>NRU</v>
      </c>
      <c r="D155" s="84" t="str">
        <f ca="1"/>
        <v>EAS           East Asia &amp; Pacific</v>
      </c>
      <c r="E155" s="84" t="str">
        <f ca="1"/>
        <v>IBRD</v>
      </c>
      <c r="F155" s="81" t="str">
        <f t="shared" ca="1" si="5"/>
        <v/>
      </c>
      <c r="G155" s="80" t="e">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t="s">
        <v>409</v>
      </c>
      <c r="K155" s="242">
        <v>44753</v>
      </c>
      <c r="L155" s="91" t="s">
        <v>252</v>
      </c>
      <c r="M155" s="192" t="s">
        <v>409</v>
      </c>
      <c r="N155" s="192" t="s">
        <v>409</v>
      </c>
      <c r="O155" s="192" t="s">
        <v>409</v>
      </c>
      <c r="P155" s="192" t="s">
        <v>409</v>
      </c>
      <c r="Q155" s="192" t="s">
        <v>409</v>
      </c>
      <c r="R155" s="192" t="s">
        <v>409</v>
      </c>
      <c r="S155" s="192" t="s">
        <v>409</v>
      </c>
      <c r="T155" s="192" t="s">
        <v>409</v>
      </c>
      <c r="U155" s="192" t="s">
        <v>409</v>
      </c>
      <c r="V155" s="192" t="s">
        <v>409</v>
      </c>
      <c r="W155" s="192"/>
      <c r="X155" s="192"/>
      <c r="Y155" s="192"/>
      <c r="Z155" s="192"/>
      <c r="AA155" s="87"/>
    </row>
    <row r="156" spans="1:27" x14ac:dyDescent="0.2">
      <c r="A156" s="81">
        <v>149</v>
      </c>
      <c r="B156" s="84" t="str">
        <f ca="1"/>
        <v>New Zealand</v>
      </c>
      <c r="C156" s="84" t="str">
        <f ca="1"/>
        <v>NZL</v>
      </c>
      <c r="D156" s="84" t="str">
        <f ca="1"/>
        <v>EAS           East Asia &amp; Pacific</v>
      </c>
      <c r="E156" s="84" t="str">
        <f ca="1"/>
        <v>NA</v>
      </c>
      <c r="F156" s="81"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8.1065431383903402E-2</v>
      </c>
      <c r="I156" s="191" t="e"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#N/A</v>
      </c>
      <c r="J156" s="242">
        <v>44753</v>
      </c>
      <c r="K156" s="242">
        <v>44753</v>
      </c>
      <c r="L156" s="91" t="s">
        <v>254</v>
      </c>
      <c r="M156" s="192">
        <v>1.84210526315789</v>
      </c>
      <c r="N156" s="192">
        <v>8.1065431383903402E-2</v>
      </c>
      <c r="O156" s="192" t="s">
        <v>409</v>
      </c>
      <c r="P156" s="192" t="s">
        <v>409</v>
      </c>
      <c r="Q156" s="192" t="s">
        <v>409</v>
      </c>
      <c r="R156" s="192">
        <v>0.23499999999999999</v>
      </c>
      <c r="S156" s="192">
        <v>77.8</v>
      </c>
      <c r="T156" s="192" t="s">
        <v>409</v>
      </c>
      <c r="U156" s="192" t="s">
        <v>409</v>
      </c>
      <c r="V156" s="192" t="s">
        <v>409</v>
      </c>
      <c r="W156" s="192"/>
      <c r="X156" s="192"/>
      <c r="Y156" s="192"/>
      <c r="Z156" s="192"/>
      <c r="AA156" s="87"/>
    </row>
    <row r="157" spans="1:27" x14ac:dyDescent="0.2">
      <c r="A157" s="81">
        <v>150</v>
      </c>
      <c r="B157" s="84" t="str">
        <f ca="1"/>
        <v>Oman</v>
      </c>
      <c r="C157" s="84" t="str">
        <f ca="1"/>
        <v>OMN</v>
      </c>
      <c r="D157" s="84" t="str">
        <f ca="1"/>
        <v>MEA           Middle East &amp; North Africa</v>
      </c>
      <c r="E157" s="84" t="str">
        <f ca="1"/>
        <v>NA</v>
      </c>
      <c r="F157" s="81"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1.9918934568616</v>
      </c>
      <c r="I157" s="191" t="e"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#N/A</v>
      </c>
      <c r="J157" s="242">
        <v>44753</v>
      </c>
      <c r="K157" s="242">
        <v>44753</v>
      </c>
      <c r="L157" s="91" t="s">
        <v>256</v>
      </c>
      <c r="M157" s="192">
        <v>3.2296650717703299</v>
      </c>
      <c r="N157" s="192">
        <v>1.9918934568616</v>
      </c>
      <c r="O157" s="192" t="s">
        <v>409</v>
      </c>
      <c r="P157" s="192" t="s">
        <v>409</v>
      </c>
      <c r="Q157" s="192" t="s">
        <v>409</v>
      </c>
      <c r="R157" s="192">
        <v>0.29299999999999998</v>
      </c>
      <c r="S157" s="192">
        <v>71.2</v>
      </c>
      <c r="T157" s="192" t="s">
        <v>409</v>
      </c>
      <c r="U157" s="192" t="s">
        <v>409</v>
      </c>
      <c r="V157" s="192" t="s">
        <v>409</v>
      </c>
      <c r="W157" s="192"/>
      <c r="X157" s="192"/>
      <c r="Y157" s="192"/>
      <c r="Z157" s="192"/>
      <c r="AA157" s="87"/>
    </row>
    <row r="158" spans="1:27" x14ac:dyDescent="0.2">
      <c r="A158" s="81">
        <v>151</v>
      </c>
      <c r="B158" s="84" t="str">
        <f ca="1"/>
        <v>Pakistan</v>
      </c>
      <c r="C158" s="84" t="str">
        <f ca="1"/>
        <v>PAK</v>
      </c>
      <c r="D158" s="84" t="str">
        <f ca="1"/>
        <v>SAS           South Asia</v>
      </c>
      <c r="E158" s="84" t="str">
        <f ca="1"/>
        <v>Blend</v>
      </c>
      <c r="F158" s="81"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7.242191250262934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7.4927620150549998</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7</v>
      </c>
      <c r="J158" s="242">
        <v>44888</v>
      </c>
      <c r="K158" s="242">
        <v>44900</v>
      </c>
      <c r="L158" s="91" t="s">
        <v>258</v>
      </c>
      <c r="M158" s="192">
        <v>6.6267942583731996</v>
      </c>
      <c r="N158" s="192">
        <v>7.4927620150549998</v>
      </c>
      <c r="O158" s="192">
        <v>7</v>
      </c>
      <c r="P158" s="192" t="s">
        <v>409</v>
      </c>
      <c r="Q158" s="192" t="s">
        <v>409</v>
      </c>
      <c r="R158" s="192">
        <v>0.435</v>
      </c>
      <c r="S158" s="192">
        <v>52.2</v>
      </c>
      <c r="T158" s="192" t="s">
        <v>796</v>
      </c>
      <c r="U158" s="192" t="s">
        <v>409</v>
      </c>
      <c r="V158" s="192" t="s">
        <v>409</v>
      </c>
      <c r="W158" s="192"/>
      <c r="X158" s="192"/>
      <c r="Y158" s="192"/>
      <c r="Z158" s="192"/>
      <c r="AA158" s="87"/>
    </row>
    <row r="159" spans="1:27" x14ac:dyDescent="0.2">
      <c r="A159" s="81">
        <v>152</v>
      </c>
      <c r="B159" s="84" t="str">
        <f ca="1"/>
        <v>Panama</v>
      </c>
      <c r="C159" s="84" t="str">
        <f ca="1"/>
        <v>PAN</v>
      </c>
      <c r="D159" s="84" t="str">
        <f ca="1"/>
        <v>LCN           Latin America &amp; Caribbean</v>
      </c>
      <c r="E159" s="84" t="str">
        <f ca="1"/>
        <v>IBRD</v>
      </c>
      <c r="F159" s="81"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2.3393167342211898</v>
      </c>
      <c r="I159" s="191" t="e"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#N/A</v>
      </c>
      <c r="J159" s="242">
        <v>44753</v>
      </c>
      <c r="K159" s="242">
        <v>44753</v>
      </c>
      <c r="L159" s="91" t="s">
        <v>260</v>
      </c>
      <c r="M159" s="192">
        <v>5.0956937799043001</v>
      </c>
      <c r="N159" s="192">
        <v>2.3393167342211898</v>
      </c>
      <c r="O159" s="192" t="s">
        <v>409</v>
      </c>
      <c r="P159" s="192" t="s">
        <v>409</v>
      </c>
      <c r="Q159" s="192" t="s">
        <v>409</v>
      </c>
      <c r="R159" s="192">
        <v>0.371</v>
      </c>
      <c r="S159" s="192">
        <v>70</v>
      </c>
      <c r="T159" s="192" t="s">
        <v>409</v>
      </c>
      <c r="U159" s="192" t="s">
        <v>409</v>
      </c>
      <c r="V159" s="192" t="s">
        <v>409</v>
      </c>
      <c r="W159" s="192"/>
      <c r="X159" s="192"/>
      <c r="Y159" s="192"/>
      <c r="Z159" s="192"/>
      <c r="AA159" s="87"/>
    </row>
    <row r="160" spans="1:27" x14ac:dyDescent="0.2">
      <c r="A160" s="81">
        <v>153</v>
      </c>
      <c r="B160" s="84" t="str">
        <f ca="1"/>
        <v>Peru</v>
      </c>
      <c r="C160" s="84" t="str">
        <f ca="1"/>
        <v>PER</v>
      </c>
      <c r="D160" s="84" t="str">
        <f ca="1"/>
        <v>LCN           Latin America &amp; Caribbean</v>
      </c>
      <c r="E160" s="84" t="str">
        <f ca="1"/>
        <v>IBRD</v>
      </c>
      <c r="F160" s="81"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2.1077012159814701</v>
      </c>
      <c r="I160" s="191" t="e"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#N/A</v>
      </c>
      <c r="J160" s="242">
        <v>44753</v>
      </c>
      <c r="K160" s="242">
        <v>44753</v>
      </c>
      <c r="L160" s="91" t="s">
        <v>262</v>
      </c>
      <c r="M160" s="192">
        <v>6.6507177033492804</v>
      </c>
      <c r="N160" s="192">
        <v>2.1077012159814701</v>
      </c>
      <c r="O160" s="192" t="s">
        <v>409</v>
      </c>
      <c r="P160" s="192" t="s">
        <v>409</v>
      </c>
      <c r="Q160" s="192" t="s">
        <v>409</v>
      </c>
      <c r="R160" s="192">
        <v>0.436</v>
      </c>
      <c r="S160" s="192">
        <v>70.8</v>
      </c>
      <c r="T160" s="192" t="s">
        <v>409</v>
      </c>
      <c r="U160" s="192" t="s">
        <v>409</v>
      </c>
      <c r="V160" s="192" t="s">
        <v>409</v>
      </c>
      <c r="W160" s="192"/>
      <c r="X160" s="192"/>
      <c r="Y160" s="192"/>
      <c r="Z160" s="192"/>
      <c r="AA160" s="87"/>
    </row>
    <row r="161" spans="1:27" x14ac:dyDescent="0.2">
      <c r="A161" s="81">
        <v>154</v>
      </c>
      <c r="B161" s="84" t="str">
        <f ca="1"/>
        <v>Philippines</v>
      </c>
      <c r="C161" s="84" t="str">
        <f ca="1"/>
        <v>PHL</v>
      </c>
      <c r="D161" s="84" t="str">
        <f ca="1"/>
        <v>EAS           East Asia &amp; Pacific</v>
      </c>
      <c r="E161" s="84" t="str">
        <f ca="1"/>
        <v>IBRD</v>
      </c>
      <c r="F161" s="81"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5.4371742906774703</v>
      </c>
      <c r="I161" s="191" t="e"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#N/A</v>
      </c>
      <c r="J161" s="242">
        <v>44753</v>
      </c>
      <c r="K161" s="242">
        <v>44753</v>
      </c>
      <c r="L161" s="91" t="s">
        <v>264</v>
      </c>
      <c r="M161" s="192">
        <v>7.2009569377990399</v>
      </c>
      <c r="N161" s="192">
        <v>5.4371742906774703</v>
      </c>
      <c r="O161" s="192" t="s">
        <v>409</v>
      </c>
      <c r="P161" s="192" t="s">
        <v>409</v>
      </c>
      <c r="Q161" s="192" t="s">
        <v>409</v>
      </c>
      <c r="R161" s="192">
        <v>0.45900000000000002</v>
      </c>
      <c r="S161" s="192">
        <v>59.3</v>
      </c>
      <c r="T161" s="192" t="s">
        <v>409</v>
      </c>
      <c r="U161" s="192" t="s">
        <v>409</v>
      </c>
      <c r="V161" s="192" t="s">
        <v>409</v>
      </c>
      <c r="W161" s="192"/>
      <c r="X161" s="192"/>
      <c r="Y161" s="192"/>
      <c r="Z161" s="192"/>
      <c r="AA161" s="87"/>
    </row>
    <row r="162" spans="1:27" x14ac:dyDescent="0.2">
      <c r="A162" s="81">
        <v>155</v>
      </c>
      <c r="B162" s="84" t="str">
        <f ca="1"/>
        <v>Palau</v>
      </c>
      <c r="C162" s="84" t="str">
        <f ca="1"/>
        <v>PLW</v>
      </c>
      <c r="D162" s="84" t="str">
        <f ca="1"/>
        <v>EAS           East Asia &amp; Pacific</v>
      </c>
      <c r="E162" s="84" t="str">
        <f ca="1"/>
        <v>IBRD</v>
      </c>
      <c r="F162" s="81" t="str">
        <f t="shared" ca="1" si="5"/>
        <v/>
      </c>
      <c r="G162" s="80" t="e">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t="s">
        <v>409</v>
      </c>
      <c r="T162" s="192" t="s">
        <v>409</v>
      </c>
      <c r="U162" s="192" t="s">
        <v>409</v>
      </c>
      <c r="V162" s="192" t="s">
        <v>409</v>
      </c>
      <c r="W162" s="192"/>
      <c r="X162" s="192"/>
      <c r="Y162" s="192"/>
      <c r="Z162" s="192"/>
      <c r="AA162" s="87"/>
    </row>
    <row r="163" spans="1:27" x14ac:dyDescent="0.2">
      <c r="A163" s="81">
        <v>156</v>
      </c>
      <c r="B163" s="84" t="str">
        <f ca="1"/>
        <v>Papua New Guinea</v>
      </c>
      <c r="C163" s="84" t="str">
        <f ca="1"/>
        <v>PNG</v>
      </c>
      <c r="D163" s="84" t="str">
        <f ca="1"/>
        <v>EAS           East Asia &amp; Pacific</v>
      </c>
      <c r="E163" s="84" t="str">
        <f ca="1"/>
        <v>Blend</v>
      </c>
      <c r="F163" s="81"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t="e"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#N/A</v>
      </c>
      <c r="J163" s="242">
        <v>44753</v>
      </c>
      <c r="K163" s="242">
        <v>44753</v>
      </c>
      <c r="L163" s="91" t="s">
        <v>268</v>
      </c>
      <c r="M163" s="192">
        <v>10</v>
      </c>
      <c r="N163" s="192" t="s">
        <v>409</v>
      </c>
      <c r="O163" s="192" t="s">
        <v>409</v>
      </c>
      <c r="P163" s="192" t="s">
        <v>409</v>
      </c>
      <c r="Q163" s="192" t="s">
        <v>409</v>
      </c>
      <c r="R163" s="192">
        <v>0.60699999999999998</v>
      </c>
      <c r="S163" s="192" t="s">
        <v>409</v>
      </c>
      <c r="T163" s="192" t="s">
        <v>409</v>
      </c>
      <c r="U163" s="192" t="s">
        <v>409</v>
      </c>
      <c r="V163" s="192" t="s">
        <v>409</v>
      </c>
      <c r="W163" s="192"/>
      <c r="X163" s="192"/>
      <c r="Y163" s="192"/>
      <c r="Z163" s="192"/>
      <c r="AA163" s="87"/>
    </row>
    <row r="164" spans="1:27" x14ac:dyDescent="0.2">
      <c r="A164" s="81">
        <v>157</v>
      </c>
      <c r="B164" s="84" t="str">
        <f ca="1"/>
        <v>Poland</v>
      </c>
      <c r="C164" s="84" t="str">
        <f ca="1"/>
        <v>POL</v>
      </c>
      <c r="D164" s="84" t="str">
        <f ca="1"/>
        <v>ECS           Europe &amp; Central Asia</v>
      </c>
      <c r="E164" s="84" t="str">
        <f ca="1"/>
        <v>IBRD</v>
      </c>
      <c r="F164" s="81"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0.74696004632310298</v>
      </c>
      <c r="I164" s="191" t="e"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#N/A</v>
      </c>
      <c r="J164" s="242">
        <v>44753</v>
      </c>
      <c r="K164" s="242">
        <v>44753</v>
      </c>
      <c r="L164" s="91" t="s">
        <v>270</v>
      </c>
      <c r="M164" s="192">
        <v>0.789473684210525</v>
      </c>
      <c r="N164" s="192">
        <v>0.74696004632310298</v>
      </c>
      <c r="O164" s="192" t="s">
        <v>409</v>
      </c>
      <c r="P164" s="192" t="s">
        <v>409</v>
      </c>
      <c r="Q164" s="192" t="s">
        <v>409</v>
      </c>
      <c r="R164" s="192">
        <v>0.191</v>
      </c>
      <c r="S164" s="192">
        <v>75.5</v>
      </c>
      <c r="T164" s="192" t="s">
        <v>409</v>
      </c>
      <c r="U164" s="192" t="s">
        <v>409</v>
      </c>
      <c r="V164" s="192" t="s">
        <v>409</v>
      </c>
      <c r="W164" s="192"/>
      <c r="X164" s="192"/>
      <c r="Y164" s="192"/>
      <c r="Z164" s="192"/>
      <c r="AA164" s="87"/>
    </row>
    <row r="165" spans="1:27" x14ac:dyDescent="0.2">
      <c r="A165" s="81">
        <v>158</v>
      </c>
      <c r="B165" s="84" t="str">
        <f ca="1"/>
        <v>Puerto Rico</v>
      </c>
      <c r="C165" s="84" t="str">
        <f ca="1"/>
        <v>PRI</v>
      </c>
      <c r="D165" s="84" t="str">
        <f ca="1"/>
        <v>LCN           Latin America &amp; Caribbean</v>
      </c>
      <c r="E165" s="84" t="str">
        <f ca="1"/>
        <v>NA</v>
      </c>
      <c r="F165" s="81"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2.7990430622009499</v>
      </c>
      <c r="I165" s="191" t="e"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#N/A</v>
      </c>
      <c r="J165" s="242">
        <v>44887</v>
      </c>
      <c r="K165" s="242" t="s">
        <v>409</v>
      </c>
      <c r="L165" s="91" t="s">
        <v>720</v>
      </c>
      <c r="M165" s="192">
        <v>2.7990430622009499</v>
      </c>
      <c r="N165" s="192" t="s">
        <v>409</v>
      </c>
      <c r="O165" s="192" t="s">
        <v>409</v>
      </c>
      <c r="P165" s="192" t="s">
        <v>409</v>
      </c>
      <c r="Q165" s="192" t="s">
        <v>409</v>
      </c>
      <c r="R165" s="192">
        <v>0.27500000000000002</v>
      </c>
      <c r="S165" s="192" t="s">
        <v>409</v>
      </c>
      <c r="T165" s="192" t="s">
        <v>409</v>
      </c>
      <c r="U165" s="192" t="s">
        <v>409</v>
      </c>
      <c r="V165" s="192" t="s">
        <v>409</v>
      </c>
      <c r="W165" s="192"/>
      <c r="X165" s="192"/>
      <c r="Y165" s="192"/>
      <c r="Z165" s="192"/>
      <c r="AA165" s="87"/>
    </row>
    <row r="166" spans="1:27" x14ac:dyDescent="0.2">
      <c r="A166" s="81">
        <v>159</v>
      </c>
      <c r="B166" s="84" t="str">
        <f ca="1"/>
        <v>Korea, Dem. People's Rep.</v>
      </c>
      <c r="C166" s="84" t="str">
        <f ca="1"/>
        <v>PRK</v>
      </c>
      <c r="D166" s="84" t="str">
        <f ca="1"/>
        <v>EAS           East Asia &amp; Pacific</v>
      </c>
      <c r="E166" s="84" t="str">
        <f ca="1"/>
        <v>NA</v>
      </c>
      <c r="F166" s="81"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8.6363636363636296</v>
      </c>
      <c r="I166" s="191" t="e"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#N/A</v>
      </c>
      <c r="J166" s="242">
        <v>44753</v>
      </c>
      <c r="K166" s="242">
        <v>44753</v>
      </c>
      <c r="L166" s="91" t="s">
        <v>271</v>
      </c>
      <c r="M166" s="192">
        <v>8.6363636363636296</v>
      </c>
      <c r="N166" s="192" t="s">
        <v>409</v>
      </c>
      <c r="O166" s="192" t="s">
        <v>409</v>
      </c>
      <c r="P166" s="192" t="s">
        <v>409</v>
      </c>
      <c r="Q166" s="192" t="s">
        <v>409</v>
      </c>
      <c r="R166" s="192">
        <v>0.51900000000000002</v>
      </c>
      <c r="S166" s="192" t="s">
        <v>409</v>
      </c>
      <c r="T166" s="192" t="s">
        <v>409</v>
      </c>
      <c r="U166" s="192" t="s">
        <v>409</v>
      </c>
      <c r="V166" s="192" t="s">
        <v>409</v>
      </c>
      <c r="W166" s="192"/>
      <c r="X166" s="192"/>
      <c r="Y166" s="192"/>
      <c r="Z166" s="192"/>
      <c r="AA166" s="87"/>
    </row>
    <row r="167" spans="1:27" x14ac:dyDescent="0.2">
      <c r="A167" s="81">
        <v>160</v>
      </c>
      <c r="B167" s="84" t="str">
        <f ca="1"/>
        <v>Portugal</v>
      </c>
      <c r="C167" s="84" t="str">
        <f ca="1"/>
        <v>PRT</v>
      </c>
      <c r="D167" s="84" t="str">
        <f ca="1"/>
        <v>ECS           Europe &amp; Central Asia</v>
      </c>
      <c r="E167" s="84" t="str">
        <f ca="1"/>
        <v>NA</v>
      </c>
      <c r="F167" s="81"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v>
      </c>
      <c r="I167" s="191" t="e"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#N/A</v>
      </c>
      <c r="J167" s="242">
        <v>44888</v>
      </c>
      <c r="K167" s="242">
        <v>44753</v>
      </c>
      <c r="L167" s="91" t="s">
        <v>273</v>
      </c>
      <c r="M167" s="192">
        <v>0</v>
      </c>
      <c r="N167" s="192">
        <v>0</v>
      </c>
      <c r="O167" s="192" t="s">
        <v>409</v>
      </c>
      <c r="P167" s="192" t="s">
        <v>409</v>
      </c>
      <c r="Q167" s="192" t="s">
        <v>409</v>
      </c>
      <c r="R167" s="192">
        <v>0.158</v>
      </c>
      <c r="S167" s="192">
        <v>78.7</v>
      </c>
      <c r="T167" s="192" t="s">
        <v>409</v>
      </c>
      <c r="U167" s="192" t="s">
        <v>409</v>
      </c>
      <c r="V167" s="192" t="s">
        <v>409</v>
      </c>
      <c r="W167" s="192"/>
      <c r="X167" s="192"/>
      <c r="Y167" s="192"/>
      <c r="Z167" s="192"/>
      <c r="AA167" s="87"/>
    </row>
    <row r="168" spans="1:27" x14ac:dyDescent="0.2">
      <c r="A168" s="81">
        <v>161</v>
      </c>
      <c r="B168" s="84" t="str">
        <f ca="1"/>
        <v>Paraguay</v>
      </c>
      <c r="C168" s="84" t="str">
        <f ca="1"/>
        <v>PRY</v>
      </c>
      <c r="D168" s="84" t="str">
        <f ca="1"/>
        <v>LCN           Latin America &amp; Caribbean</v>
      </c>
      <c r="E168" s="84" t="str">
        <f ca="1"/>
        <v>IBRD</v>
      </c>
      <c r="F168" s="81"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5.6398378691372297</v>
      </c>
      <c r="I168" s="191" t="e"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#N/A</v>
      </c>
      <c r="J168" s="242">
        <v>44888</v>
      </c>
      <c r="K168" s="242">
        <v>44753</v>
      </c>
      <c r="L168" s="91" t="s">
        <v>275</v>
      </c>
      <c r="M168" s="192">
        <v>5.2870813397129099</v>
      </c>
      <c r="N168" s="192">
        <v>5.6398378691372297</v>
      </c>
      <c r="O168" s="192" t="s">
        <v>409</v>
      </c>
      <c r="P168" s="192" t="s">
        <v>409</v>
      </c>
      <c r="Q168" s="192" t="s">
        <v>409</v>
      </c>
      <c r="R168" s="192">
        <v>0.379</v>
      </c>
      <c r="S168" s="192">
        <v>58.6</v>
      </c>
      <c r="T168" s="192" t="s">
        <v>409</v>
      </c>
      <c r="U168" s="192" t="s">
        <v>409</v>
      </c>
      <c r="V168" s="192" t="s">
        <v>409</v>
      </c>
      <c r="W168" s="192"/>
      <c r="X168" s="192"/>
      <c r="Y168" s="192"/>
      <c r="Z168" s="192"/>
      <c r="AA168" s="87"/>
    </row>
    <row r="169" spans="1:27" x14ac:dyDescent="0.2">
      <c r="A169" s="81">
        <v>162</v>
      </c>
      <c r="B169" s="84" t="str">
        <f ca="1"/>
        <v>West Bank and Gaza</v>
      </c>
      <c r="C169" s="84" t="str">
        <f ca="1"/>
        <v>PSE</v>
      </c>
      <c r="D169" s="84" t="str">
        <f ca="1"/>
        <v>MEA           Middle East &amp; North Africa</v>
      </c>
      <c r="E169" s="84" t="str">
        <f ca="1"/>
        <v>NA</v>
      </c>
      <c r="F169" s="81"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3.8038277511961698</v>
      </c>
      <c r="I169" s="191" t="e"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#N/A</v>
      </c>
      <c r="J169" s="242">
        <v>44887</v>
      </c>
      <c r="K169" s="242">
        <v>44887</v>
      </c>
      <c r="L169" s="91" t="s">
        <v>721</v>
      </c>
      <c r="M169" s="192">
        <v>3.8038277511961698</v>
      </c>
      <c r="N169" s="192" t="s">
        <v>409</v>
      </c>
      <c r="O169" s="192" t="s">
        <v>409</v>
      </c>
      <c r="P169" s="192" t="s">
        <v>409</v>
      </c>
      <c r="Q169" s="192" t="s">
        <v>409</v>
      </c>
      <c r="R169" s="192">
        <v>0.317</v>
      </c>
      <c r="S169" s="192" t="s">
        <v>409</v>
      </c>
      <c r="T169" s="192" t="s">
        <v>409</v>
      </c>
      <c r="U169" s="192" t="s">
        <v>409</v>
      </c>
      <c r="V169" s="192" t="s">
        <v>409</v>
      </c>
      <c r="W169" s="192"/>
      <c r="X169" s="192"/>
      <c r="Y169" s="192"/>
      <c r="Z169" s="192"/>
      <c r="AA169" s="87"/>
    </row>
    <row r="170" spans="1:27" x14ac:dyDescent="0.2">
      <c r="A170" s="81">
        <v>163</v>
      </c>
      <c r="B170" s="84" t="str">
        <f ca="1"/>
        <v>French Polynesia</v>
      </c>
      <c r="C170" s="84" t="str">
        <f ca="1"/>
        <v>PYF</v>
      </c>
      <c r="D170" s="84" t="str">
        <f ca="1"/>
        <v>EAS           East Asia &amp; Pacific</v>
      </c>
      <c r="E170" s="84" t="str">
        <f ca="1"/>
        <v>NA</v>
      </c>
      <c r="F170" s="81"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v>44887</v>
      </c>
      <c r="K170" s="242" t="s">
        <v>409</v>
      </c>
      <c r="L170" s="91" t="s">
        <v>722</v>
      </c>
      <c r="M170" s="192" t="s">
        <v>409</v>
      </c>
      <c r="N170" s="192" t="s">
        <v>409</v>
      </c>
      <c r="O170" s="192" t="s">
        <v>409</v>
      </c>
      <c r="P170" s="192" t="s">
        <v>409</v>
      </c>
      <c r="Q170" s="192" t="s">
        <v>409</v>
      </c>
      <c r="R170" s="192" t="s">
        <v>409</v>
      </c>
      <c r="S170" s="192" t="s">
        <v>409</v>
      </c>
      <c r="T170" s="192" t="s">
        <v>409</v>
      </c>
      <c r="U170" s="192" t="s">
        <v>409</v>
      </c>
      <c r="V170" s="192" t="s">
        <v>409</v>
      </c>
      <c r="W170" s="192"/>
      <c r="X170" s="192"/>
      <c r="Y170" s="192"/>
      <c r="Z170" s="192"/>
      <c r="AA170" s="87"/>
    </row>
    <row r="171" spans="1:27" x14ac:dyDescent="0.2">
      <c r="A171" s="81">
        <v>164</v>
      </c>
      <c r="B171" s="84" t="str">
        <f ca="1"/>
        <v>Qatar</v>
      </c>
      <c r="C171" s="84" t="str">
        <f ca="1"/>
        <v>QAT</v>
      </c>
      <c r="D171" s="84" t="str">
        <f ca="1"/>
        <v>MEA           Middle East &amp; North Africa</v>
      </c>
      <c r="E171" s="84" t="str">
        <f ca="1"/>
        <v>NA</v>
      </c>
      <c r="F171" s="81"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1.64447017950202</v>
      </c>
      <c r="I171" s="191" t="e"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#N/A</v>
      </c>
      <c r="J171" s="242">
        <v>44888</v>
      </c>
      <c r="K171" s="242">
        <v>44753</v>
      </c>
      <c r="L171" s="91" t="s">
        <v>277</v>
      </c>
      <c r="M171" s="192">
        <v>0</v>
      </c>
      <c r="N171" s="192">
        <v>1.64447017950202</v>
      </c>
      <c r="O171" s="192" t="s">
        <v>409</v>
      </c>
      <c r="P171" s="192" t="s">
        <v>409</v>
      </c>
      <c r="Q171" s="192" t="s">
        <v>409</v>
      </c>
      <c r="R171" s="192">
        <v>0.11899999999999999</v>
      </c>
      <c r="S171" s="192">
        <v>72.400000000000006</v>
      </c>
      <c r="T171" s="192" t="s">
        <v>409</v>
      </c>
      <c r="U171" s="192" t="s">
        <v>409</v>
      </c>
      <c r="V171" s="192" t="s">
        <v>409</v>
      </c>
      <c r="W171" s="192"/>
      <c r="X171" s="192"/>
      <c r="Y171" s="192"/>
      <c r="Z171" s="192"/>
      <c r="AA171" s="87"/>
    </row>
    <row r="172" spans="1:27" x14ac:dyDescent="0.2">
      <c r="A172" s="81">
        <v>165</v>
      </c>
      <c r="B172" s="84" t="str">
        <f ca="1"/>
        <v>Romania</v>
      </c>
      <c r="C172" s="84" t="str">
        <f ca="1"/>
        <v>ROU</v>
      </c>
      <c r="D172" s="84" t="str">
        <f ca="1"/>
        <v>ECS           Europe &amp; Central Asia</v>
      </c>
      <c r="E172" s="84" t="str">
        <f ca="1"/>
        <v>IBRD</v>
      </c>
      <c r="F172" s="81"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2.68674001158077</v>
      </c>
      <c r="I172" s="191" t="e"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#N/A</v>
      </c>
      <c r="J172" s="242">
        <v>44888</v>
      </c>
      <c r="K172" s="242">
        <v>44753</v>
      </c>
      <c r="L172" s="91" t="s">
        <v>279</v>
      </c>
      <c r="M172" s="192">
        <v>2.4641148325358802</v>
      </c>
      <c r="N172" s="192">
        <v>2.68674001158077</v>
      </c>
      <c r="O172" s="192" t="s">
        <v>409</v>
      </c>
      <c r="P172" s="192" t="s">
        <v>409</v>
      </c>
      <c r="Q172" s="192" t="s">
        <v>409</v>
      </c>
      <c r="R172" s="192">
        <v>0.26100000000000001</v>
      </c>
      <c r="S172" s="192">
        <v>68.8</v>
      </c>
      <c r="T172" s="192" t="s">
        <v>409</v>
      </c>
      <c r="U172" s="192" t="s">
        <v>409</v>
      </c>
      <c r="V172" s="192" t="s">
        <v>409</v>
      </c>
      <c r="W172" s="192"/>
      <c r="X172" s="192"/>
      <c r="Y172" s="192"/>
      <c r="Z172" s="192"/>
      <c r="AA172" s="87"/>
    </row>
    <row r="173" spans="1:27" x14ac:dyDescent="0.2">
      <c r="A173" s="81">
        <v>166</v>
      </c>
      <c r="B173" s="84" t="str">
        <f ca="1"/>
        <v>Russian Federation</v>
      </c>
      <c r="C173" s="84" t="str">
        <f ca="1"/>
        <v>RUS</v>
      </c>
      <c r="D173" s="84" t="str">
        <f ca="1"/>
        <v>ECS           Europe &amp; Central Asia</v>
      </c>
      <c r="E173" s="84" t="str">
        <f ca="1"/>
        <v>IBRD</v>
      </c>
      <c r="F173" s="81"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2.59988419224088</v>
      </c>
      <c r="I173" s="191" t="e"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#N/A</v>
      </c>
      <c r="J173" s="242">
        <v>44888</v>
      </c>
      <c r="K173" s="242">
        <v>44753</v>
      </c>
      <c r="L173" s="91" t="s">
        <v>281</v>
      </c>
      <c r="M173" s="192">
        <v>2.5837320574162601</v>
      </c>
      <c r="N173" s="192">
        <v>2.59988419224088</v>
      </c>
      <c r="O173" s="192" t="s">
        <v>409</v>
      </c>
      <c r="P173" s="192" t="s">
        <v>409</v>
      </c>
      <c r="Q173" s="192" t="s">
        <v>409</v>
      </c>
      <c r="R173" s="192">
        <v>0.26600000000000001</v>
      </c>
      <c r="S173" s="192">
        <v>69.099999999999994</v>
      </c>
      <c r="T173" s="192" t="s">
        <v>409</v>
      </c>
      <c r="U173" s="192" t="s">
        <v>409</v>
      </c>
      <c r="V173" s="192" t="s">
        <v>409</v>
      </c>
      <c r="W173" s="192"/>
      <c r="X173" s="192"/>
      <c r="Y173" s="192"/>
      <c r="Z173" s="192"/>
      <c r="AA173" s="87"/>
    </row>
    <row r="174" spans="1:27" x14ac:dyDescent="0.2">
      <c r="A174" s="81">
        <v>167</v>
      </c>
      <c r="B174" s="84" t="str">
        <f ca="1"/>
        <v>Rwanda</v>
      </c>
      <c r="C174" s="84" t="str">
        <f ca="1"/>
        <v>RWA</v>
      </c>
      <c r="D174" s="84" t="str">
        <f ca="1"/>
        <v>SSF           Sub-Saharan Africa</v>
      </c>
      <c r="E174" s="84" t="str">
        <f ca="1"/>
        <v>IDA</v>
      </c>
      <c r="F174" s="81"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7.9559930515344499</v>
      </c>
      <c r="I174" s="191" t="e"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#N/A</v>
      </c>
      <c r="J174" s="242">
        <v>44753</v>
      </c>
      <c r="K174" s="242">
        <v>44753</v>
      </c>
      <c r="L174" s="91" t="s">
        <v>283</v>
      </c>
      <c r="M174" s="192">
        <v>9.0669856459330092</v>
      </c>
      <c r="N174" s="192">
        <v>7.9559930515344499</v>
      </c>
      <c r="O174" s="192" t="s">
        <v>409</v>
      </c>
      <c r="P174" s="192" t="s">
        <v>409</v>
      </c>
      <c r="Q174" s="192" t="s">
        <v>409</v>
      </c>
      <c r="R174" s="192">
        <v>0.53700000000000003</v>
      </c>
      <c r="S174" s="192">
        <v>50.6</v>
      </c>
      <c r="T174" s="192" t="s">
        <v>409</v>
      </c>
      <c r="U174" s="192" t="s">
        <v>409</v>
      </c>
      <c r="V174" s="192" t="s">
        <v>409</v>
      </c>
      <c r="W174" s="192"/>
      <c r="X174" s="192"/>
      <c r="Y174" s="192"/>
      <c r="Z174" s="192"/>
      <c r="AA174" s="87"/>
    </row>
    <row r="175" spans="1:27" x14ac:dyDescent="0.2">
      <c r="A175" s="81">
        <v>168</v>
      </c>
      <c r="B175" s="84" t="str">
        <f ca="1"/>
        <v>Saudi Arabia</v>
      </c>
      <c r="C175" s="84" t="str">
        <f ca="1"/>
        <v>SAU</v>
      </c>
      <c r="D175" s="84" t="str">
        <f ca="1"/>
        <v>MEA           Middle East &amp; North Africa</v>
      </c>
      <c r="E175" s="84" t="str">
        <f ca="1"/>
        <v>NA</v>
      </c>
      <c r="F175" s="81"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2.36826867400115</v>
      </c>
      <c r="I175" s="191" t="e"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#N/A</v>
      </c>
      <c r="J175" s="242">
        <v>44753</v>
      </c>
      <c r="K175" s="242">
        <v>44753</v>
      </c>
      <c r="L175" s="91" t="s">
        <v>285</v>
      </c>
      <c r="M175" s="192">
        <v>2.3923444976076498</v>
      </c>
      <c r="N175" s="192">
        <v>2.36826867400115</v>
      </c>
      <c r="O175" s="192" t="s">
        <v>409</v>
      </c>
      <c r="P175" s="192" t="s">
        <v>409</v>
      </c>
      <c r="Q175" s="192" t="s">
        <v>409</v>
      </c>
      <c r="R175" s="192">
        <v>0.25800000000000001</v>
      </c>
      <c r="S175" s="192">
        <v>69.900000000000006</v>
      </c>
      <c r="T175" s="192" t="s">
        <v>409</v>
      </c>
      <c r="U175" s="192" t="s">
        <v>409</v>
      </c>
      <c r="V175" s="192" t="s">
        <v>409</v>
      </c>
      <c r="W175" s="192"/>
      <c r="X175" s="192"/>
      <c r="Y175" s="192"/>
      <c r="Z175" s="192"/>
      <c r="AA175" s="87"/>
    </row>
    <row r="176" spans="1:27" x14ac:dyDescent="0.2">
      <c r="A176" s="81">
        <v>169</v>
      </c>
      <c r="B176" s="84" t="str">
        <f ca="1"/>
        <v>Sudan</v>
      </c>
      <c r="C176" s="84" t="str">
        <f ca="1"/>
        <v>SDN</v>
      </c>
      <c r="D176" s="84" t="str">
        <f ca="1"/>
        <v>SSF           Sub-Saharan Africa</v>
      </c>
      <c r="E176" s="84" t="str">
        <f ca="1"/>
        <v>IDA</v>
      </c>
      <c r="F176" s="81"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44888</v>
      </c>
      <c r="K176" s="242">
        <v>45077</v>
      </c>
      <c r="L176" s="91" t="s">
        <v>287</v>
      </c>
      <c r="M176" s="192">
        <v>10</v>
      </c>
      <c r="N176" s="192">
        <v>10</v>
      </c>
      <c r="O176" s="192">
        <v>10</v>
      </c>
      <c r="P176" s="192" t="s">
        <v>409</v>
      </c>
      <c r="Q176" s="192">
        <v>7</v>
      </c>
      <c r="R176" s="192">
        <v>0.57599999999999996</v>
      </c>
      <c r="S176" s="192">
        <v>42.8</v>
      </c>
      <c r="T176" s="192" t="s">
        <v>795</v>
      </c>
      <c r="U176" s="192" t="s">
        <v>409</v>
      </c>
      <c r="V176" s="192">
        <v>77.519321379999994</v>
      </c>
      <c r="W176" s="192"/>
      <c r="X176" s="192"/>
      <c r="Y176" s="192"/>
      <c r="Z176" s="192"/>
      <c r="AA176" s="87"/>
    </row>
    <row r="177" spans="1:27" x14ac:dyDescent="0.2">
      <c r="A177" s="81">
        <v>170</v>
      </c>
      <c r="B177" s="84" t="str">
        <f ca="1"/>
        <v>Senegal</v>
      </c>
      <c r="C177" s="84" t="str">
        <f ca="1"/>
        <v>SEN</v>
      </c>
      <c r="D177" s="84" t="str">
        <f ca="1"/>
        <v>SSF           Sub-Saharan Africa</v>
      </c>
      <c r="E177" s="84" t="str">
        <f ca="1"/>
        <v>IDA</v>
      </c>
      <c r="F177" s="81"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7.78228141285466</v>
      </c>
      <c r="I177" s="191" t="e"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#N/A</v>
      </c>
      <c r="J177" s="242">
        <v>44888</v>
      </c>
      <c r="K177" s="242">
        <v>44753</v>
      </c>
      <c r="L177" s="91" t="s">
        <v>289</v>
      </c>
      <c r="M177" s="192">
        <v>7.3923444976076498</v>
      </c>
      <c r="N177" s="192">
        <v>7.78228141285466</v>
      </c>
      <c r="O177" s="192" t="s">
        <v>409</v>
      </c>
      <c r="P177" s="192" t="s">
        <v>409</v>
      </c>
      <c r="Q177" s="192" t="s">
        <v>409</v>
      </c>
      <c r="R177" s="192">
        <v>0.46700000000000003</v>
      </c>
      <c r="S177" s="192">
        <v>51.2</v>
      </c>
      <c r="T177" s="192" t="s">
        <v>409</v>
      </c>
      <c r="U177" s="192" t="s">
        <v>409</v>
      </c>
      <c r="V177" s="192" t="s">
        <v>409</v>
      </c>
      <c r="W177" s="192"/>
      <c r="X177" s="192"/>
      <c r="Y177" s="192"/>
      <c r="Z177" s="192"/>
      <c r="AA177" s="87"/>
    </row>
    <row r="178" spans="1:27" x14ac:dyDescent="0.2">
      <c r="A178" s="81">
        <v>171</v>
      </c>
      <c r="B178" s="84" t="str">
        <f ca="1"/>
        <v>Singapore</v>
      </c>
      <c r="C178" s="84" t="str">
        <f ca="1"/>
        <v>SGP</v>
      </c>
      <c r="D178" s="84" t="str">
        <f ca="1"/>
        <v>EAS           East Asia &amp; Pacific</v>
      </c>
      <c r="E178" s="84" t="str">
        <f ca="1"/>
        <v>NA</v>
      </c>
      <c r="F178" s="81"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1.4418066010422701</v>
      </c>
      <c r="I178" s="191" t="e"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#N/A</v>
      </c>
      <c r="J178" s="242">
        <v>44888</v>
      </c>
      <c r="K178" s="242">
        <v>44753</v>
      </c>
      <c r="L178" s="91" t="s">
        <v>291</v>
      </c>
      <c r="M178" s="192">
        <v>0</v>
      </c>
      <c r="N178" s="192">
        <v>1.4418066010422701</v>
      </c>
      <c r="O178" s="192" t="s">
        <v>409</v>
      </c>
      <c r="P178" s="192" t="s">
        <v>409</v>
      </c>
      <c r="Q178" s="192" t="s">
        <v>409</v>
      </c>
      <c r="R178" s="192">
        <v>0.10100000000000001</v>
      </c>
      <c r="S178" s="192">
        <v>73.099999999999994</v>
      </c>
      <c r="T178" s="192" t="s">
        <v>409</v>
      </c>
      <c r="U178" s="192" t="s">
        <v>409</v>
      </c>
      <c r="V178" s="192" t="s">
        <v>409</v>
      </c>
      <c r="W178" s="192"/>
      <c r="X178" s="192"/>
      <c r="Y178" s="192"/>
      <c r="Z178" s="192"/>
      <c r="AA178" s="87"/>
    </row>
    <row r="179" spans="1:27" x14ac:dyDescent="0.2">
      <c r="A179" s="81">
        <v>172</v>
      </c>
      <c r="B179" s="84" t="str">
        <f ca="1"/>
        <v>Solomon Islands</v>
      </c>
      <c r="C179" s="84" t="str">
        <f ca="1"/>
        <v>SLB</v>
      </c>
      <c r="D179" s="84" t="str">
        <f ca="1"/>
        <v>EAS           East Asia &amp; Pacific</v>
      </c>
      <c r="E179" s="84" t="str">
        <f ca="1"/>
        <v>IDA</v>
      </c>
      <c r="F179" s="81"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9.1387559808612409</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v>9.1387559808612409</v>
      </c>
      <c r="N179" s="192" t="s">
        <v>409</v>
      </c>
      <c r="O179" s="192" t="s">
        <v>409</v>
      </c>
      <c r="P179" s="192" t="s">
        <v>409</v>
      </c>
      <c r="Q179" s="192" t="s">
        <v>409</v>
      </c>
      <c r="R179" s="192">
        <v>0.54</v>
      </c>
      <c r="S179" s="192" t="s">
        <v>409</v>
      </c>
      <c r="T179" s="192" t="s">
        <v>409</v>
      </c>
      <c r="U179" s="192" t="s">
        <v>409</v>
      </c>
      <c r="V179" s="192" t="s">
        <v>409</v>
      </c>
      <c r="W179" s="192"/>
      <c r="X179" s="192"/>
      <c r="Y179" s="192"/>
      <c r="Z179" s="192"/>
      <c r="AA179" s="87"/>
    </row>
    <row r="180" spans="1:27" x14ac:dyDescent="0.2">
      <c r="A180" s="81">
        <v>173</v>
      </c>
      <c r="B180" s="84" t="str">
        <f ca="1"/>
        <v>Sierra Leone</v>
      </c>
      <c r="C180" s="84" t="str">
        <f ca="1"/>
        <v>SLE</v>
      </c>
      <c r="D180" s="84" t="str">
        <f ca="1"/>
        <v>SSF           Sub-Saharan Africa</v>
      </c>
      <c r="E180" s="84" t="str">
        <f ca="1"/>
        <v>IDA</v>
      </c>
      <c r="F180" s="81"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t="e"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#N/A</v>
      </c>
      <c r="J180" s="242">
        <v>44888</v>
      </c>
      <c r="K180" s="242">
        <v>44753</v>
      </c>
      <c r="L180" s="91" t="s">
        <v>295</v>
      </c>
      <c r="M180" s="192">
        <v>9.6411483253588504</v>
      </c>
      <c r="N180" s="192">
        <v>10</v>
      </c>
      <c r="O180" s="192" t="s">
        <v>409</v>
      </c>
      <c r="P180" s="192" t="s">
        <v>409</v>
      </c>
      <c r="Q180" s="192" t="s">
        <v>409</v>
      </c>
      <c r="R180" s="192">
        <v>0.56100000000000005</v>
      </c>
      <c r="S180" s="192">
        <v>40.5</v>
      </c>
      <c r="T180" s="192" t="s">
        <v>409</v>
      </c>
      <c r="U180" s="192" t="s">
        <v>409</v>
      </c>
      <c r="V180" s="192" t="s">
        <v>409</v>
      </c>
      <c r="W180" s="192"/>
      <c r="X180" s="192"/>
      <c r="Y180" s="192"/>
      <c r="Z180" s="192"/>
      <c r="AA180" s="87"/>
    </row>
    <row r="181" spans="1:27" x14ac:dyDescent="0.2">
      <c r="A181" s="81">
        <v>174</v>
      </c>
      <c r="B181" s="84" t="str">
        <f ca="1"/>
        <v>El Salvador</v>
      </c>
      <c r="C181" s="84" t="str">
        <f ca="1"/>
        <v>SLV</v>
      </c>
      <c r="D181" s="84" t="str">
        <f ca="1"/>
        <v>LCN           Latin America &amp; Caribbean</v>
      </c>
      <c r="E181" s="84" t="str">
        <f ca="1"/>
        <v>IBRD</v>
      </c>
      <c r="F181" s="81"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4.4824821480175299</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4.01852924145917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5</v>
      </c>
      <c r="J181" s="242">
        <v>44753</v>
      </c>
      <c r="K181" s="242">
        <v>45077</v>
      </c>
      <c r="L181" s="91" t="s">
        <v>297</v>
      </c>
      <c r="M181" s="192">
        <v>4.9760765550239201</v>
      </c>
      <c r="N181" s="192">
        <v>4.01852924145917</v>
      </c>
      <c r="O181" s="192">
        <v>5</v>
      </c>
      <c r="P181" s="192" t="s">
        <v>409</v>
      </c>
      <c r="Q181" s="192" t="s">
        <v>409</v>
      </c>
      <c r="R181" s="192">
        <v>0.36599999999999999</v>
      </c>
      <c r="S181" s="192">
        <v>64.2</v>
      </c>
      <c r="T181" s="192" t="s">
        <v>797</v>
      </c>
      <c r="U181" s="192" t="s">
        <v>409</v>
      </c>
      <c r="V181" s="192" t="s">
        <v>409</v>
      </c>
      <c r="W181" s="192"/>
      <c r="X181" s="192"/>
      <c r="Y181" s="192"/>
      <c r="Z181" s="192"/>
      <c r="AA181" s="87"/>
    </row>
    <row r="182" spans="1:27" x14ac:dyDescent="0.2">
      <c r="A182" s="81">
        <v>175</v>
      </c>
      <c r="B182" s="84" t="str">
        <f ca="1"/>
        <v>San Marino</v>
      </c>
      <c r="C182" s="84" t="str">
        <f ca="1"/>
        <v>SMR</v>
      </c>
      <c r="D182" s="84" t="str">
        <f ca="1"/>
        <v>ECS           Europe &amp; Central Asia</v>
      </c>
      <c r="E182" s="84" t="str">
        <f ca="1"/>
        <v>NA</v>
      </c>
      <c r="F182" s="81"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t="s">
        <v>409</v>
      </c>
      <c r="K182" s="242" t="s">
        <v>409</v>
      </c>
      <c r="L182" s="91" t="s">
        <v>723</v>
      </c>
      <c r="M182" s="192" t="s">
        <v>409</v>
      </c>
      <c r="N182" s="192" t="s">
        <v>409</v>
      </c>
      <c r="O182" s="192" t="s">
        <v>409</v>
      </c>
      <c r="P182" s="192" t="s">
        <v>409</v>
      </c>
      <c r="Q182" s="192" t="s">
        <v>409</v>
      </c>
      <c r="R182" s="192" t="s">
        <v>409</v>
      </c>
      <c r="S182" s="192" t="s">
        <v>409</v>
      </c>
      <c r="T182" s="192" t="s">
        <v>409</v>
      </c>
      <c r="U182" s="192" t="s">
        <v>409</v>
      </c>
      <c r="V182" s="192" t="s">
        <v>409</v>
      </c>
      <c r="W182" s="192"/>
      <c r="X182" s="192"/>
      <c r="Y182" s="192"/>
      <c r="Z182" s="192"/>
      <c r="AA182" s="87"/>
    </row>
    <row r="183" spans="1:27" x14ac:dyDescent="0.2">
      <c r="A183" s="81">
        <v>176</v>
      </c>
      <c r="B183" s="84" t="str">
        <f ca="1"/>
        <v>Somalia</v>
      </c>
      <c r="C183" s="84" t="str">
        <f ca="1"/>
        <v>SOM</v>
      </c>
      <c r="D183" s="84" t="str">
        <f ca="1"/>
        <v>SSF           Sub-Saharan Africa</v>
      </c>
      <c r="E183" s="84" t="str">
        <f ca="1"/>
        <v>IDA</v>
      </c>
      <c r="F183" s="81"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44753</v>
      </c>
      <c r="K183" s="242">
        <v>44900</v>
      </c>
      <c r="L183" s="91" t="s">
        <v>299</v>
      </c>
      <c r="M183" s="192">
        <v>10</v>
      </c>
      <c r="N183" s="192" t="s">
        <v>409</v>
      </c>
      <c r="O183" s="192">
        <v>10</v>
      </c>
      <c r="P183" s="192" t="s">
        <v>409</v>
      </c>
      <c r="Q183" s="192">
        <v>1</v>
      </c>
      <c r="R183" s="192">
        <v>0.77500000000000002</v>
      </c>
      <c r="S183" s="192" t="s">
        <v>409</v>
      </c>
      <c r="T183" s="192" t="s">
        <v>795</v>
      </c>
      <c r="U183" s="192" t="s">
        <v>409</v>
      </c>
      <c r="V183" s="192">
        <v>-4.4613912400000002</v>
      </c>
      <c r="W183" s="192"/>
      <c r="X183" s="192"/>
      <c r="Y183" s="192"/>
      <c r="Z183" s="192"/>
      <c r="AA183" s="87"/>
    </row>
    <row r="184" spans="1:27" x14ac:dyDescent="0.2">
      <c r="A184" s="81">
        <v>177</v>
      </c>
      <c r="B184" s="84" t="str">
        <f ca="1"/>
        <v>Serbia</v>
      </c>
      <c r="C184" s="84" t="str">
        <f ca="1"/>
        <v>SRB</v>
      </c>
      <c r="D184" s="84" t="str">
        <f ca="1"/>
        <v>ECS           Europe &amp; Central Asia</v>
      </c>
      <c r="E184" s="84" t="str">
        <f ca="1"/>
        <v>IBRD</v>
      </c>
      <c r="F184" s="81"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4.8291835552981999</v>
      </c>
      <c r="I184" s="191" t="e"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#N/A</v>
      </c>
      <c r="J184" s="242">
        <v>44888</v>
      </c>
      <c r="K184" s="242">
        <v>44753</v>
      </c>
      <c r="L184" s="91" t="s">
        <v>301</v>
      </c>
      <c r="M184" s="192">
        <v>3.8995215311004698</v>
      </c>
      <c r="N184" s="192">
        <v>4.8291835552981999</v>
      </c>
      <c r="O184" s="192" t="s">
        <v>409</v>
      </c>
      <c r="P184" s="192" t="s">
        <v>409</v>
      </c>
      <c r="Q184" s="192" t="s">
        <v>409</v>
      </c>
      <c r="R184" s="192">
        <v>0.32100000000000001</v>
      </c>
      <c r="S184" s="192">
        <v>61.4</v>
      </c>
      <c r="T184" s="192" t="s">
        <v>409</v>
      </c>
      <c r="U184" s="192" t="s">
        <v>409</v>
      </c>
      <c r="V184" s="192" t="s">
        <v>409</v>
      </c>
      <c r="W184" s="192"/>
      <c r="X184" s="192"/>
      <c r="Y184" s="192"/>
      <c r="Z184" s="192"/>
      <c r="AA184" s="87"/>
    </row>
    <row r="185" spans="1:27" x14ac:dyDescent="0.2">
      <c r="A185" s="81">
        <v>178</v>
      </c>
      <c r="B185" s="84" t="str">
        <f ca="1"/>
        <v>South Sudan</v>
      </c>
      <c r="C185" s="84" t="str">
        <f ca="1"/>
        <v>SSD</v>
      </c>
      <c r="D185" s="84" t="str">
        <f ca="1"/>
        <v>SSF           Sub-Saharan Africa</v>
      </c>
      <c r="E185" s="84" t="str">
        <f ca="1"/>
        <v>IDA</v>
      </c>
      <c r="F185" s="81"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10</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44900</v>
      </c>
      <c r="L185" s="91" t="s">
        <v>303</v>
      </c>
      <c r="M185" s="192">
        <v>10</v>
      </c>
      <c r="N185" s="192" t="s">
        <v>409</v>
      </c>
      <c r="O185" s="192">
        <v>10</v>
      </c>
      <c r="P185" s="192" t="s">
        <v>409</v>
      </c>
      <c r="Q185" s="192">
        <v>7</v>
      </c>
      <c r="R185" s="192">
        <v>0.752</v>
      </c>
      <c r="S185" s="192" t="s">
        <v>409</v>
      </c>
      <c r="T185" s="192" t="s">
        <v>795</v>
      </c>
      <c r="U185" s="192" t="s">
        <v>409</v>
      </c>
      <c r="V185" s="192">
        <v>55.956398530000001</v>
      </c>
      <c r="W185" s="192"/>
      <c r="X185" s="192"/>
      <c r="Y185" s="192"/>
      <c r="Z185" s="192"/>
      <c r="AA185" s="87"/>
    </row>
    <row r="186" spans="1:27" x14ac:dyDescent="0.2">
      <c r="A186" s="81">
        <v>179</v>
      </c>
      <c r="B186" s="84" t="str">
        <f ca="1"/>
        <v>São Tomé and Príncipe</v>
      </c>
      <c r="C186" s="84" t="str">
        <f ca="1"/>
        <v>STP</v>
      </c>
      <c r="D186" s="84" t="str">
        <f ca="1"/>
        <v>SSF           Sub-Saharan Africa</v>
      </c>
      <c r="E186" s="84" t="str">
        <f ca="1"/>
        <v>IDA</v>
      </c>
      <c r="F186" s="81"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8.20574162679425</v>
      </c>
      <c r="I186" s="191" t="e"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#N/A</v>
      </c>
      <c r="J186" s="242">
        <v>44753</v>
      </c>
      <c r="K186" s="242">
        <v>44753</v>
      </c>
      <c r="L186" s="91" t="s">
        <v>304</v>
      </c>
      <c r="M186" s="192">
        <v>8.20574162679425</v>
      </c>
      <c r="N186" s="192" t="s">
        <v>409</v>
      </c>
      <c r="O186" s="192" t="s">
        <v>409</v>
      </c>
      <c r="P186" s="192" t="s">
        <v>409</v>
      </c>
      <c r="Q186" s="192" t="s">
        <v>409</v>
      </c>
      <c r="R186" s="192">
        <v>0.501</v>
      </c>
      <c r="S186" s="192" t="s">
        <v>409</v>
      </c>
      <c r="T186" s="192" t="s">
        <v>409</v>
      </c>
      <c r="U186" s="192" t="s">
        <v>409</v>
      </c>
      <c r="V186" s="192" t="s">
        <v>409</v>
      </c>
      <c r="W186" s="192"/>
      <c r="X186" s="192"/>
      <c r="Y186" s="192"/>
      <c r="Z186" s="192"/>
      <c r="AA186" s="87"/>
    </row>
    <row r="187" spans="1:27" x14ac:dyDescent="0.2">
      <c r="A187" s="81">
        <v>180</v>
      </c>
      <c r="B187" s="84" t="str">
        <f ca="1"/>
        <v>Suriname</v>
      </c>
      <c r="C187" s="84" t="str">
        <f ca="1"/>
        <v>SUR</v>
      </c>
      <c r="D187" s="84" t="str">
        <f ca="1"/>
        <v>LCN           Latin America &amp; Caribbean</v>
      </c>
      <c r="E187" s="84" t="str">
        <f ca="1"/>
        <v>IBRD</v>
      </c>
      <c r="F187" s="81"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5.5263157894736796</v>
      </c>
      <c r="I187" s="191" t="e"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#N/A</v>
      </c>
      <c r="J187" s="242">
        <v>44753</v>
      </c>
      <c r="K187" s="242">
        <v>44753</v>
      </c>
      <c r="L187" s="91" t="s">
        <v>306</v>
      </c>
      <c r="M187" s="192">
        <v>5.5263157894736796</v>
      </c>
      <c r="N187" s="192" t="s">
        <v>409</v>
      </c>
      <c r="O187" s="192" t="s">
        <v>409</v>
      </c>
      <c r="P187" s="192" t="s">
        <v>409</v>
      </c>
      <c r="Q187" s="192" t="s">
        <v>409</v>
      </c>
      <c r="R187" s="192">
        <v>0.38900000000000001</v>
      </c>
      <c r="S187" s="192" t="s">
        <v>409</v>
      </c>
      <c r="T187" s="192" t="s">
        <v>409</v>
      </c>
      <c r="U187" s="192" t="s">
        <v>409</v>
      </c>
      <c r="V187" s="192" t="s">
        <v>409</v>
      </c>
      <c r="W187" s="192"/>
      <c r="X187" s="192"/>
      <c r="Y187" s="192"/>
      <c r="Z187" s="192"/>
      <c r="AA187" s="87"/>
    </row>
    <row r="188" spans="1:27" x14ac:dyDescent="0.2">
      <c r="A188" s="81">
        <v>181</v>
      </c>
      <c r="B188" s="84" t="str">
        <f ca="1"/>
        <v>Slovak Republic</v>
      </c>
      <c r="C188" s="84" t="str">
        <f ca="1"/>
        <v>SVK</v>
      </c>
      <c r="D188" s="84" t="str">
        <f ca="1"/>
        <v>ECS           Europe &amp; Central Asia</v>
      </c>
      <c r="E188" s="84" t="str">
        <f ca="1"/>
        <v>NA</v>
      </c>
      <c r="F188" s="81"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2.0208453966415698</v>
      </c>
      <c r="I188" s="191" t="e"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#N/A</v>
      </c>
      <c r="J188" s="242">
        <v>44888</v>
      </c>
      <c r="K188" s="242">
        <v>44753</v>
      </c>
      <c r="L188" s="91" t="s">
        <v>307</v>
      </c>
      <c r="M188" s="192">
        <v>0.86124401913875503</v>
      </c>
      <c r="N188" s="192">
        <v>2.0208453966415698</v>
      </c>
      <c r="O188" s="192" t="s">
        <v>409</v>
      </c>
      <c r="P188" s="192" t="s">
        <v>409</v>
      </c>
      <c r="Q188" s="192" t="s">
        <v>409</v>
      </c>
      <c r="R188" s="192">
        <v>0.19400000000000001</v>
      </c>
      <c r="S188" s="192">
        <v>71.099999999999994</v>
      </c>
      <c r="T188" s="192" t="s">
        <v>409</v>
      </c>
      <c r="U188" s="192" t="s">
        <v>409</v>
      </c>
      <c r="V188" s="192" t="s">
        <v>409</v>
      </c>
      <c r="W188" s="192"/>
      <c r="X188" s="192"/>
      <c r="Y188" s="192"/>
      <c r="Z188" s="192"/>
      <c r="AA188" s="87"/>
    </row>
    <row r="189" spans="1:27" x14ac:dyDescent="0.2">
      <c r="A189" s="81">
        <v>182</v>
      </c>
      <c r="B189" s="84" t="str">
        <f ca="1"/>
        <v>Slovenia</v>
      </c>
      <c r="C189" s="84" t="str">
        <f ca="1"/>
        <v>SVN</v>
      </c>
      <c r="D189" s="84" t="str">
        <f ca="1"/>
        <v>ECS           Europe &amp; Central Asia</v>
      </c>
      <c r="E189" s="84" t="str">
        <f ca="1"/>
        <v>NA</v>
      </c>
      <c r="F189" s="81"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0.21531100478468901</v>
      </c>
      <c r="I189" s="191" t="e"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#N/A</v>
      </c>
      <c r="J189" s="242" t="s">
        <v>409</v>
      </c>
      <c r="K189" s="242">
        <v>44753</v>
      </c>
      <c r="L189" s="91" t="s">
        <v>309</v>
      </c>
      <c r="M189" s="192">
        <v>0.21531100478468901</v>
      </c>
      <c r="N189" s="192" t="s">
        <v>409</v>
      </c>
      <c r="O189" s="192" t="s">
        <v>409</v>
      </c>
      <c r="P189" s="192" t="s">
        <v>409</v>
      </c>
      <c r="Q189" s="192" t="s">
        <v>409</v>
      </c>
      <c r="R189" s="192">
        <v>0.16700000000000001</v>
      </c>
      <c r="S189" s="192" t="s">
        <v>409</v>
      </c>
      <c r="T189" s="192" t="s">
        <v>409</v>
      </c>
      <c r="U189" s="192" t="s">
        <v>409</v>
      </c>
      <c r="V189" s="192" t="s">
        <v>409</v>
      </c>
      <c r="W189" s="192"/>
      <c r="X189" s="192"/>
      <c r="Y189" s="192"/>
      <c r="Z189" s="192"/>
      <c r="AA189" s="87"/>
    </row>
    <row r="190" spans="1:27" x14ac:dyDescent="0.2">
      <c r="A190" s="81">
        <v>183</v>
      </c>
      <c r="B190" s="84" t="str">
        <f ca="1"/>
        <v>Sweden</v>
      </c>
      <c r="C190" s="84" t="str">
        <f ca="1"/>
        <v>SWE</v>
      </c>
      <c r="D190" s="84" t="str">
        <f ca="1"/>
        <v>ECS           Europe &amp; Central Asia</v>
      </c>
      <c r="E190" s="84" t="str">
        <f ca="1"/>
        <v>NA</v>
      </c>
      <c r="F190" s="81"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t="e"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#N/A</v>
      </c>
      <c r="J190" s="242">
        <v>44753</v>
      </c>
      <c r="K190" s="242">
        <v>44753</v>
      </c>
      <c r="L190" s="91" t="s">
        <v>311</v>
      </c>
      <c r="M190" s="192">
        <v>1.5550239234449701</v>
      </c>
      <c r="N190" s="192">
        <v>0</v>
      </c>
      <c r="O190" s="192" t="s">
        <v>409</v>
      </c>
      <c r="P190" s="192" t="s">
        <v>409</v>
      </c>
      <c r="Q190" s="192" t="s">
        <v>409</v>
      </c>
      <c r="R190" s="192">
        <v>0.223</v>
      </c>
      <c r="S190" s="192">
        <v>79.099999999999994</v>
      </c>
      <c r="T190" s="192" t="s">
        <v>409</v>
      </c>
      <c r="U190" s="192" t="s">
        <v>409</v>
      </c>
      <c r="V190" s="192" t="s">
        <v>409</v>
      </c>
      <c r="W190" s="192"/>
      <c r="X190" s="192"/>
      <c r="Y190" s="192"/>
      <c r="Z190" s="192"/>
      <c r="AA190" s="87"/>
    </row>
    <row r="191" spans="1:27" x14ac:dyDescent="0.2">
      <c r="A191" s="81">
        <v>184</v>
      </c>
      <c r="B191" s="84" t="str">
        <f ca="1"/>
        <v>Eswatini</v>
      </c>
      <c r="C191" s="84" t="str">
        <f ca="1"/>
        <v>SWZ</v>
      </c>
      <c r="D191" s="84" t="str">
        <f ca="1"/>
        <v>SSF           Sub-Saharan Africa</v>
      </c>
      <c r="E191" s="84" t="str">
        <f ca="1"/>
        <v>IBRD</v>
      </c>
      <c r="F191" s="81"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7.9186602870813401</v>
      </c>
      <c r="I191" s="191" t="e"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#N/A</v>
      </c>
      <c r="J191" s="242">
        <v>44753</v>
      </c>
      <c r="K191" s="242">
        <v>44753</v>
      </c>
      <c r="L191" s="91" t="s">
        <v>313</v>
      </c>
      <c r="M191" s="192">
        <v>7.9186602870813401</v>
      </c>
      <c r="N191" s="192" t="s">
        <v>409</v>
      </c>
      <c r="O191" s="192" t="s">
        <v>409</v>
      </c>
      <c r="P191" s="192" t="s">
        <v>409</v>
      </c>
      <c r="Q191" s="192" t="s">
        <v>409</v>
      </c>
      <c r="R191" s="192">
        <v>0.48899999999999999</v>
      </c>
      <c r="S191" s="192" t="s">
        <v>409</v>
      </c>
      <c r="T191" s="192" t="s">
        <v>409</v>
      </c>
      <c r="U191" s="192" t="s">
        <v>409</v>
      </c>
      <c r="V191" s="192" t="s">
        <v>409</v>
      </c>
      <c r="W191" s="192"/>
      <c r="X191" s="192"/>
      <c r="Y191" s="192"/>
      <c r="Z191" s="192"/>
      <c r="AA191" s="87"/>
    </row>
    <row r="192" spans="1:27" x14ac:dyDescent="0.2">
      <c r="A192" s="81">
        <v>185</v>
      </c>
      <c r="B192" s="84" t="str">
        <f ca="1"/>
        <v>Sint Maarten (Dutch part)</v>
      </c>
      <c r="C192" s="84" t="str">
        <f ca="1"/>
        <v>SXM</v>
      </c>
      <c r="D192" s="84" t="str">
        <f ca="1"/>
        <v>LCN           Latin America &amp; Caribbean</v>
      </c>
      <c r="E192" s="84" t="str">
        <f ca="1"/>
        <v>NA</v>
      </c>
      <c r="F192" s="81"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v>44887</v>
      </c>
      <c r="K192" s="242" t="s">
        <v>409</v>
      </c>
      <c r="L192" s="91" t="s">
        <v>724</v>
      </c>
      <c r="M192" s="192" t="s">
        <v>409</v>
      </c>
      <c r="N192" s="192" t="s">
        <v>409</v>
      </c>
      <c r="O192" s="192" t="s">
        <v>409</v>
      </c>
      <c r="P192" s="192" t="s">
        <v>409</v>
      </c>
      <c r="Q192" s="192" t="s">
        <v>409</v>
      </c>
      <c r="R192" s="192" t="s">
        <v>409</v>
      </c>
      <c r="S192" s="192" t="s">
        <v>409</v>
      </c>
      <c r="T192" s="192" t="s">
        <v>409</v>
      </c>
      <c r="U192" s="192" t="s">
        <v>409</v>
      </c>
      <c r="V192" s="192" t="s">
        <v>409</v>
      </c>
      <c r="W192" s="192"/>
      <c r="X192" s="192"/>
      <c r="Y192" s="192"/>
      <c r="Z192" s="192"/>
      <c r="AA192" s="87"/>
    </row>
    <row r="193" spans="1:38" x14ac:dyDescent="0.2">
      <c r="A193" s="81">
        <v>186</v>
      </c>
      <c r="B193" s="84" t="str">
        <f ca="1"/>
        <v>Seychelles</v>
      </c>
      <c r="C193" s="84" t="str">
        <f ca="1"/>
        <v>SYC</v>
      </c>
      <c r="D193" s="84" t="str">
        <f ca="1"/>
        <v>SSF           Sub-Saharan Africa</v>
      </c>
      <c r="E193" s="84" t="str">
        <f ca="1"/>
        <v>IBRD</v>
      </c>
      <c r="F193" s="81"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2.2009569377990399</v>
      </c>
      <c r="I193" s="191" t="e"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#N/A</v>
      </c>
      <c r="J193" s="242">
        <v>44753</v>
      </c>
      <c r="K193" s="242">
        <v>44753</v>
      </c>
      <c r="L193" s="91" t="s">
        <v>315</v>
      </c>
      <c r="M193" s="192">
        <v>2.2009569377990399</v>
      </c>
      <c r="N193" s="192" t="s">
        <v>409</v>
      </c>
      <c r="O193" s="192" t="s">
        <v>409</v>
      </c>
      <c r="P193" s="192" t="s">
        <v>409</v>
      </c>
      <c r="Q193" s="192" t="s">
        <v>409</v>
      </c>
      <c r="R193" s="192">
        <v>0.25</v>
      </c>
      <c r="S193" s="192" t="s">
        <v>409</v>
      </c>
      <c r="T193" s="192" t="s">
        <v>409</v>
      </c>
      <c r="U193" s="192" t="s">
        <v>409</v>
      </c>
      <c r="V193" s="192" t="s">
        <v>409</v>
      </c>
      <c r="W193" s="192"/>
      <c r="X193" s="192"/>
      <c r="Y193" s="192"/>
      <c r="Z193" s="192"/>
      <c r="AA193" s="87"/>
    </row>
    <row r="194" spans="1:38" x14ac:dyDescent="0.2">
      <c r="A194" s="81">
        <v>187</v>
      </c>
      <c r="B194" s="84" t="str">
        <f ca="1"/>
        <v>Syrian Arab Republic</v>
      </c>
      <c r="C194" s="84" t="str">
        <f ca="1"/>
        <v>SYR</v>
      </c>
      <c r="D194" s="84" t="str">
        <f ca="1"/>
        <v>MEA           Middle East &amp; North Africa</v>
      </c>
      <c r="E194" s="84" t="str">
        <f ca="1"/>
        <v>IDA</v>
      </c>
      <c r="F194" s="81"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8.3666002653407556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7</v>
      </c>
      <c r="J194" s="242">
        <v>44888</v>
      </c>
      <c r="K194" s="242">
        <v>45058</v>
      </c>
      <c r="L194" s="91" t="s">
        <v>316</v>
      </c>
      <c r="M194" s="192">
        <v>6.1722488038277499</v>
      </c>
      <c r="N194" s="192">
        <v>10</v>
      </c>
      <c r="O194" s="192">
        <v>7</v>
      </c>
      <c r="P194" s="192" t="s">
        <v>409</v>
      </c>
      <c r="Q194" s="192">
        <v>7</v>
      </c>
      <c r="R194" s="192">
        <v>0.41599999999999998</v>
      </c>
      <c r="S194" s="192">
        <v>36.299999999999997</v>
      </c>
      <c r="T194" s="192" t="s">
        <v>796</v>
      </c>
      <c r="U194" s="192" t="s">
        <v>409</v>
      </c>
      <c r="V194" s="192">
        <v>38.740709729999999</v>
      </c>
      <c r="W194" s="192"/>
      <c r="X194" s="192"/>
      <c r="Y194" s="192"/>
      <c r="Z194" s="192"/>
      <c r="AA194" s="87"/>
    </row>
    <row r="195" spans="1:38" x14ac:dyDescent="0.2">
      <c r="A195" s="81">
        <v>188</v>
      </c>
      <c r="B195" s="84" t="str">
        <f ca="1"/>
        <v>Turks and Caicos Islands</v>
      </c>
      <c r="C195" s="84" t="str">
        <f ca="1"/>
        <v>TCA</v>
      </c>
      <c r="D195" s="84" t="str">
        <f ca="1"/>
        <v>LCN           Latin America &amp; Caribbean</v>
      </c>
      <c r="E195" s="84" t="str">
        <f ca="1"/>
        <v>NA</v>
      </c>
      <c r="F195" s="81"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725</v>
      </c>
      <c r="M195" s="192" t="s">
        <v>409</v>
      </c>
      <c r="N195" s="192" t="s">
        <v>409</v>
      </c>
      <c r="O195" s="192" t="s">
        <v>409</v>
      </c>
      <c r="P195" s="192" t="s">
        <v>409</v>
      </c>
      <c r="Q195" s="192" t="s">
        <v>409</v>
      </c>
      <c r="R195" s="192" t="s">
        <v>409</v>
      </c>
      <c r="S195" s="192" t="s">
        <v>409</v>
      </c>
      <c r="T195" s="192" t="s">
        <v>409</v>
      </c>
      <c r="U195" s="192" t="s">
        <v>409</v>
      </c>
      <c r="V195" s="192" t="s">
        <v>409</v>
      </c>
      <c r="W195" s="192"/>
      <c r="X195" s="192"/>
      <c r="Y195" s="192"/>
      <c r="Z195" s="192"/>
      <c r="AA195" s="87"/>
    </row>
    <row r="196" spans="1:38" x14ac:dyDescent="0.2">
      <c r="A196" s="81">
        <v>189</v>
      </c>
      <c r="B196" s="84" t="str">
        <f ca="1"/>
        <v>Chad</v>
      </c>
      <c r="C196" s="84" t="str">
        <f ca="1"/>
        <v>TCD</v>
      </c>
      <c r="D196" s="84" t="str">
        <f ca="1"/>
        <v>SSF           Sub-Saharan Africa</v>
      </c>
      <c r="E196" s="84" t="str">
        <f ca="1"/>
        <v>IDA</v>
      </c>
      <c r="F196" s="81"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5.4772255750516612</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10</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3</v>
      </c>
      <c r="J196" s="242">
        <v>44888</v>
      </c>
      <c r="K196" s="242">
        <v>45058</v>
      </c>
      <c r="L196" s="91" t="s">
        <v>318</v>
      </c>
      <c r="M196" s="192">
        <v>10</v>
      </c>
      <c r="N196" s="192">
        <v>10</v>
      </c>
      <c r="O196" s="192" t="s">
        <v>409</v>
      </c>
      <c r="P196" s="192" t="s">
        <v>409</v>
      </c>
      <c r="Q196" s="192">
        <v>3</v>
      </c>
      <c r="R196" s="192">
        <v>0.64800000000000002</v>
      </c>
      <c r="S196" s="192">
        <v>43.2</v>
      </c>
      <c r="T196" s="192" t="s">
        <v>409</v>
      </c>
      <c r="U196" s="192" t="s">
        <v>409</v>
      </c>
      <c r="V196" s="192">
        <v>2.0244556999999999</v>
      </c>
      <c r="W196" s="192"/>
      <c r="X196" s="192"/>
      <c r="Y196" s="192"/>
      <c r="Z196" s="192"/>
      <c r="AA196" s="87"/>
    </row>
    <row r="197" spans="1:38" x14ac:dyDescent="0.2">
      <c r="A197" s="81">
        <v>190</v>
      </c>
      <c r="B197" s="84" t="str">
        <f ca="1"/>
        <v>Togo</v>
      </c>
      <c r="C197" s="84" t="str">
        <f ca="1"/>
        <v>TGO</v>
      </c>
      <c r="D197" s="84" t="str">
        <f ca="1"/>
        <v>SSF           Sub-Saharan Africa</v>
      </c>
      <c r="E197" s="84" t="str">
        <f ca="1"/>
        <v>IDA</v>
      </c>
      <c r="F197" s="81"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9.2298784018529201</v>
      </c>
      <c r="I197" s="191" t="e"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#N/A</v>
      </c>
      <c r="J197" s="242">
        <v>44888</v>
      </c>
      <c r="K197" s="242">
        <v>44753</v>
      </c>
      <c r="L197" s="91" t="s">
        <v>320</v>
      </c>
      <c r="M197" s="192">
        <v>8.6842105263157894</v>
      </c>
      <c r="N197" s="192">
        <v>9.2298784018529201</v>
      </c>
      <c r="O197" s="192" t="s">
        <v>409</v>
      </c>
      <c r="P197" s="192" t="s">
        <v>409</v>
      </c>
      <c r="Q197" s="192" t="s">
        <v>409</v>
      </c>
      <c r="R197" s="192">
        <v>0.52100000000000002</v>
      </c>
      <c r="S197" s="192">
        <v>46.2</v>
      </c>
      <c r="T197" s="192" t="s">
        <v>409</v>
      </c>
      <c r="U197" s="192" t="s">
        <v>409</v>
      </c>
      <c r="V197" s="192" t="s">
        <v>409</v>
      </c>
      <c r="W197" s="192"/>
      <c r="X197" s="192"/>
      <c r="Y197" s="192"/>
      <c r="Z197" s="192"/>
      <c r="AA197" s="87"/>
    </row>
    <row r="198" spans="1:38" x14ac:dyDescent="0.2">
      <c r="A198" s="81">
        <v>191</v>
      </c>
      <c r="B198" s="84" t="str">
        <f ca="1"/>
        <v>Thailand</v>
      </c>
      <c r="C198" s="84" t="str">
        <f ca="1"/>
        <v>THA</v>
      </c>
      <c r="D198" s="84" t="str">
        <f ca="1"/>
        <v>EAS           East Asia &amp; Pacific</v>
      </c>
      <c r="E198" s="84" t="str">
        <f ca="1"/>
        <v>IBRD</v>
      </c>
      <c r="F198" s="81"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5.2055587724377501</v>
      </c>
      <c r="I198" s="191" t="e"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#N/A</v>
      </c>
      <c r="J198" s="242">
        <v>44888</v>
      </c>
      <c r="K198" s="242">
        <v>44753</v>
      </c>
      <c r="L198" s="91" t="s">
        <v>322</v>
      </c>
      <c r="M198" s="192">
        <v>3.5645933014354001</v>
      </c>
      <c r="N198" s="192">
        <v>5.2055587724377501</v>
      </c>
      <c r="O198" s="192" t="s">
        <v>409</v>
      </c>
      <c r="P198" s="192" t="s">
        <v>409</v>
      </c>
      <c r="Q198" s="192" t="s">
        <v>409</v>
      </c>
      <c r="R198" s="192">
        <v>0.307</v>
      </c>
      <c r="S198" s="192">
        <v>60.1</v>
      </c>
      <c r="T198" s="192" t="s">
        <v>409</v>
      </c>
      <c r="U198" s="192" t="s">
        <v>409</v>
      </c>
      <c r="V198" s="192" t="s">
        <v>409</v>
      </c>
      <c r="W198" s="87"/>
      <c r="X198" s="87"/>
      <c r="Y198" s="87"/>
      <c r="Z198" s="87"/>
      <c r="AA198" s="87"/>
      <c r="AB198" s="87"/>
      <c r="AC198" s="87"/>
    </row>
    <row r="199" spans="1:38" x14ac:dyDescent="0.2">
      <c r="A199" s="81">
        <v>192</v>
      </c>
      <c r="B199" s="84" t="str">
        <f ca="1"/>
        <v>Tajikistan</v>
      </c>
      <c r="C199" s="84" t="str">
        <f ca="1"/>
        <v>TJK</v>
      </c>
      <c r="D199" s="84" t="str">
        <f ca="1"/>
        <v>ECS           Europe &amp; Central Asia</v>
      </c>
      <c r="E199" s="84" t="str">
        <f ca="1"/>
        <v>IDA</v>
      </c>
      <c r="F199" s="81"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6.1899247249565699</v>
      </c>
      <c r="I199" s="191" t="e"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#N/A</v>
      </c>
      <c r="J199" s="242">
        <v>44888</v>
      </c>
      <c r="K199" s="242">
        <v>44753</v>
      </c>
      <c r="L199" s="91" t="s">
        <v>324</v>
      </c>
      <c r="M199" s="192">
        <v>5.9090909090909101</v>
      </c>
      <c r="N199" s="192">
        <v>6.1899247249565699</v>
      </c>
      <c r="O199" s="192" t="s">
        <v>409</v>
      </c>
      <c r="P199" s="192" t="s">
        <v>409</v>
      </c>
      <c r="Q199" s="192" t="s">
        <v>409</v>
      </c>
      <c r="R199" s="192">
        <v>0.40500000000000003</v>
      </c>
      <c r="S199" s="192">
        <v>56.7</v>
      </c>
      <c r="T199" s="192" t="s">
        <v>409</v>
      </c>
      <c r="U199" s="192" t="s">
        <v>409</v>
      </c>
      <c r="V199" s="192" t="s">
        <v>409</v>
      </c>
      <c r="W199" s="87"/>
      <c r="X199" s="87"/>
      <c r="Y199" s="87"/>
      <c r="Z199" s="87"/>
      <c r="AA199" s="87"/>
      <c r="AB199" s="87"/>
      <c r="AC199" s="87"/>
      <c r="AD199" s="89"/>
      <c r="AE199" s="89"/>
      <c r="AF199" s="89"/>
      <c r="AG199" s="89"/>
      <c r="AH199" s="89"/>
      <c r="AI199" s="89"/>
      <c r="AJ199" s="89"/>
      <c r="AK199" s="89"/>
      <c r="AL199" s="196"/>
    </row>
    <row r="200" spans="1:38" x14ac:dyDescent="0.2">
      <c r="A200" s="81">
        <v>193</v>
      </c>
      <c r="B200" s="84" t="str">
        <f ca="1"/>
        <v>Turkmenistan</v>
      </c>
      <c r="C200" s="84" t="str">
        <f ca="1"/>
        <v>TKM</v>
      </c>
      <c r="D200" s="84" t="str">
        <f ca="1"/>
        <v>ECS           Europe &amp; Central Asia</v>
      </c>
      <c r="E200" s="84" t="str">
        <f ca="1"/>
        <v>IBRD</v>
      </c>
      <c r="F200" s="81"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3.2775119617224799</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44753</v>
      </c>
      <c r="K200" s="242">
        <v>44753</v>
      </c>
      <c r="L200" s="91" t="s">
        <v>326</v>
      </c>
      <c r="M200" s="192">
        <v>3.2775119617224799</v>
      </c>
      <c r="N200" s="192" t="s">
        <v>409</v>
      </c>
      <c r="O200" s="192" t="s">
        <v>409</v>
      </c>
      <c r="P200" s="192" t="s">
        <v>409</v>
      </c>
      <c r="Q200" s="192" t="s">
        <v>409</v>
      </c>
      <c r="R200" s="192">
        <v>0.29499999999999998</v>
      </c>
      <c r="S200" s="192" t="s">
        <v>409</v>
      </c>
      <c r="T200" s="192" t="s">
        <v>409</v>
      </c>
      <c r="U200" s="192" t="s">
        <v>409</v>
      </c>
      <c r="V200" s="192" t="s">
        <v>409</v>
      </c>
      <c r="W200" s="87"/>
      <c r="X200" s="87"/>
      <c r="Y200" s="87"/>
      <c r="Z200" s="87"/>
      <c r="AA200" s="87"/>
      <c r="AB200" s="87"/>
      <c r="AC200" s="87"/>
      <c r="AD200" s="89"/>
      <c r="AE200" s="89"/>
      <c r="AF200" s="89"/>
      <c r="AG200" s="89"/>
      <c r="AH200" s="89"/>
      <c r="AI200" s="89"/>
      <c r="AJ200" s="89"/>
      <c r="AK200" s="89"/>
      <c r="AL200" s="196"/>
    </row>
    <row r="201" spans="1:38" x14ac:dyDescent="0.2">
      <c r="A201" s="81">
        <v>194</v>
      </c>
      <c r="B201" s="84" t="str">
        <f ca="1"/>
        <v>Timor-Leste</v>
      </c>
      <c r="C201" s="84" t="str">
        <f ca="1"/>
        <v>TLS</v>
      </c>
      <c r="D201" s="84" t="str">
        <f ca="1"/>
        <v>EAS           East Asia &amp; Pacific</v>
      </c>
      <c r="E201" s="84" t="str">
        <f ca="1"/>
        <v>Blend</v>
      </c>
      <c r="F201" s="81"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9.3062200956937797</v>
      </c>
      <c r="I201" s="191" t="e"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#N/A</v>
      </c>
      <c r="J201" s="242">
        <v>44753</v>
      </c>
      <c r="K201" s="242">
        <v>44753</v>
      </c>
      <c r="L201" s="91" t="s">
        <v>328</v>
      </c>
      <c r="M201" s="192">
        <v>9.3062200956937797</v>
      </c>
      <c r="N201" s="192" t="s">
        <v>409</v>
      </c>
      <c r="O201" s="192" t="s">
        <v>409</v>
      </c>
      <c r="P201" s="192" t="s">
        <v>409</v>
      </c>
      <c r="Q201" s="192" t="s">
        <v>409</v>
      </c>
      <c r="R201" s="192">
        <v>0.54700000000000004</v>
      </c>
      <c r="S201" s="192" t="s">
        <v>409</v>
      </c>
      <c r="T201" s="192" t="s">
        <v>409</v>
      </c>
      <c r="U201" s="192" t="s">
        <v>409</v>
      </c>
      <c r="V201" s="192" t="s">
        <v>409</v>
      </c>
      <c r="W201" s="181"/>
      <c r="X201" s="181"/>
      <c r="Y201" s="181"/>
      <c r="Z201" s="181"/>
      <c r="AA201" s="181"/>
      <c r="AB201" s="181"/>
      <c r="AC201" s="87"/>
      <c r="AD201" s="89"/>
      <c r="AE201" s="89"/>
      <c r="AF201" s="89"/>
      <c r="AG201" s="89"/>
      <c r="AH201" s="89"/>
      <c r="AI201" s="89"/>
      <c r="AJ201" s="89"/>
      <c r="AK201" s="89"/>
      <c r="AL201" s="196"/>
    </row>
    <row r="202" spans="1:38" x14ac:dyDescent="0.2">
      <c r="A202" s="81">
        <v>195</v>
      </c>
      <c r="B202" s="84" t="str">
        <f ca="1"/>
        <v>Tonga</v>
      </c>
      <c r="C202" s="84" t="str">
        <f ca="1"/>
        <v>TON</v>
      </c>
      <c r="D202" s="84" t="str">
        <f ca="1"/>
        <v>EAS           East Asia &amp; Pacific</v>
      </c>
      <c r="E202" s="84" t="str">
        <f ca="1"/>
        <v>IDA</v>
      </c>
      <c r="F202" s="81"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4.5215311004784597</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v>4.5215311004784597</v>
      </c>
      <c r="N202" s="192" t="s">
        <v>409</v>
      </c>
      <c r="O202" s="192" t="s">
        <v>409</v>
      </c>
      <c r="P202" s="192" t="s">
        <v>409</v>
      </c>
      <c r="Q202" s="192" t="s">
        <v>409</v>
      </c>
      <c r="R202" s="192">
        <v>0.34699999999999998</v>
      </c>
      <c r="S202" s="192" t="s">
        <v>409</v>
      </c>
      <c r="T202" s="192" t="s">
        <v>409</v>
      </c>
      <c r="U202" s="192" t="s">
        <v>409</v>
      </c>
      <c r="V202" s="192" t="s">
        <v>409</v>
      </c>
      <c r="W202" s="181"/>
      <c r="X202" s="181"/>
      <c r="Y202" s="181"/>
      <c r="Z202" s="181"/>
      <c r="AA202" s="181"/>
      <c r="AB202" s="181"/>
      <c r="AC202" s="87"/>
      <c r="AD202" s="89"/>
      <c r="AE202" s="89"/>
      <c r="AF202" s="89"/>
      <c r="AG202" s="89"/>
      <c r="AH202" s="89"/>
      <c r="AI202" s="89"/>
      <c r="AJ202" s="89"/>
      <c r="AK202" s="89"/>
      <c r="AL202" s="196"/>
    </row>
    <row r="203" spans="1:38" x14ac:dyDescent="0.2">
      <c r="A203" s="81">
        <v>196</v>
      </c>
      <c r="B203" s="84" t="str">
        <f ca="1"/>
        <v>Trinidad and Tobago</v>
      </c>
      <c r="C203" s="84" t="str">
        <f ca="1"/>
        <v>TTO</v>
      </c>
      <c r="D203" s="84" t="str">
        <f ca="1"/>
        <v>LCN           Latin America &amp; Caribbean</v>
      </c>
      <c r="E203" s="84" t="str">
        <f ca="1"/>
        <v>IBRD</v>
      </c>
      <c r="F203" s="81"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2.8947368421052602</v>
      </c>
      <c r="I203" s="191" t="e"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#N/A</v>
      </c>
      <c r="J203" s="242">
        <v>44753</v>
      </c>
      <c r="K203" s="242">
        <v>44753</v>
      </c>
      <c r="L203" s="91" t="s">
        <v>332</v>
      </c>
      <c r="M203" s="192">
        <v>2.8947368421052602</v>
      </c>
      <c r="N203" s="192" t="s">
        <v>409</v>
      </c>
      <c r="O203" s="192" t="s">
        <v>409</v>
      </c>
      <c r="P203" s="192" t="s">
        <v>409</v>
      </c>
      <c r="Q203" s="192" t="s">
        <v>409</v>
      </c>
      <c r="R203" s="192">
        <v>0.27900000000000003</v>
      </c>
      <c r="S203" s="192" t="s">
        <v>409</v>
      </c>
      <c r="T203" s="192" t="s">
        <v>409</v>
      </c>
      <c r="U203" s="192" t="s">
        <v>409</v>
      </c>
      <c r="V203" s="192" t="s">
        <v>409</v>
      </c>
      <c r="W203" s="87"/>
      <c r="X203" s="87"/>
      <c r="Y203" s="87"/>
      <c r="Z203" s="87"/>
      <c r="AA203" s="87"/>
      <c r="AB203" s="87"/>
      <c r="AC203" s="87"/>
      <c r="AD203" s="89"/>
      <c r="AE203" s="89"/>
      <c r="AF203" s="89"/>
      <c r="AG203" s="89"/>
      <c r="AH203" s="89"/>
      <c r="AI203" s="89"/>
      <c r="AJ203" s="89"/>
      <c r="AK203" s="89"/>
      <c r="AL203" s="196"/>
    </row>
    <row r="204" spans="1:38" x14ac:dyDescent="0.2">
      <c r="A204" s="81">
        <v>197</v>
      </c>
      <c r="B204" s="84" t="str">
        <f ca="1"/>
        <v>Tunisia</v>
      </c>
      <c r="C204" s="84" t="str">
        <f ca="1"/>
        <v>TUN</v>
      </c>
      <c r="D204" s="84" t="str">
        <f ca="1"/>
        <v>MEA           Middle East &amp; North Africa</v>
      </c>
      <c r="E204" s="84" t="str">
        <f ca="1"/>
        <v>IBRD</v>
      </c>
      <c r="F204" s="81"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5.1476548928778199</v>
      </c>
      <c r="I204" s="191" t="e"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#N/A</v>
      </c>
      <c r="J204" s="242">
        <v>44888</v>
      </c>
      <c r="K204" s="242">
        <v>44753</v>
      </c>
      <c r="L204" s="91" t="s">
        <v>334</v>
      </c>
      <c r="M204" s="192">
        <v>2.05741626794258</v>
      </c>
      <c r="N204" s="192">
        <v>5.1476548928778199</v>
      </c>
      <c r="O204" s="192" t="s">
        <v>409</v>
      </c>
      <c r="P204" s="192" t="s">
        <v>409</v>
      </c>
      <c r="Q204" s="192" t="s">
        <v>409</v>
      </c>
      <c r="R204" s="192">
        <v>0.24399999999999999</v>
      </c>
      <c r="S204" s="192">
        <v>60.3</v>
      </c>
      <c r="T204" s="192" t="s">
        <v>409</v>
      </c>
      <c r="U204" s="192" t="s">
        <v>409</v>
      </c>
      <c r="V204" s="192" t="s">
        <v>409</v>
      </c>
      <c r="W204" s="87"/>
      <c r="X204" s="87"/>
      <c r="Y204" s="87"/>
      <c r="Z204" s="87"/>
      <c r="AA204" s="87"/>
      <c r="AB204" s="87"/>
      <c r="AC204" s="87"/>
      <c r="AD204" s="89"/>
      <c r="AE204" s="89"/>
      <c r="AF204" s="89"/>
      <c r="AG204" s="89"/>
      <c r="AH204" s="89"/>
      <c r="AI204" s="89"/>
      <c r="AJ204" s="89"/>
      <c r="AK204" s="89"/>
      <c r="AL204" s="196"/>
    </row>
    <row r="205" spans="1:38" x14ac:dyDescent="0.2">
      <c r="A205" s="81">
        <v>198</v>
      </c>
      <c r="B205" s="84" t="str">
        <f ca="1"/>
        <v>Türkiye</v>
      </c>
      <c r="C205" s="84" t="str">
        <f ca="1"/>
        <v>TUR</v>
      </c>
      <c r="D205" s="84" t="str">
        <f ca="1"/>
        <v>ECS           Europe &amp; Central Asia</v>
      </c>
      <c r="E205" s="84" t="str">
        <f ca="1"/>
        <v>IBRD</v>
      </c>
      <c r="F205" s="81"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3.7000579038795598</v>
      </c>
      <c r="I205" s="191" t="e"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#N/A</v>
      </c>
      <c r="J205" s="242">
        <v>44888</v>
      </c>
      <c r="K205" s="242">
        <v>44753</v>
      </c>
      <c r="L205" s="91" t="s">
        <v>335</v>
      </c>
      <c r="M205" s="192">
        <v>0.45454545454545298</v>
      </c>
      <c r="N205" s="192">
        <v>3.7000579038795598</v>
      </c>
      <c r="O205" s="192" t="s">
        <v>409</v>
      </c>
      <c r="P205" s="192" t="s">
        <v>409</v>
      </c>
      <c r="Q205" s="192" t="s">
        <v>409</v>
      </c>
      <c r="R205" s="192">
        <v>0.17699999999999999</v>
      </c>
      <c r="S205" s="192">
        <v>65.3</v>
      </c>
      <c r="T205" s="192" t="s">
        <v>409</v>
      </c>
      <c r="U205" s="192" t="s">
        <v>409</v>
      </c>
      <c r="V205" s="192" t="s">
        <v>409</v>
      </c>
      <c r="W205" s="87"/>
      <c r="X205" s="87"/>
      <c r="Y205" s="87"/>
      <c r="Z205" s="87"/>
      <c r="AA205" s="87"/>
      <c r="AB205" s="87"/>
      <c r="AC205" s="87"/>
      <c r="AD205" s="89"/>
      <c r="AE205" s="89"/>
      <c r="AF205" s="89"/>
      <c r="AG205" s="89"/>
      <c r="AH205" s="89"/>
      <c r="AI205" s="89"/>
      <c r="AJ205" s="89"/>
      <c r="AK205" s="89"/>
      <c r="AL205" s="196"/>
    </row>
    <row r="206" spans="1:38" x14ac:dyDescent="0.2">
      <c r="A206" s="81">
        <v>199</v>
      </c>
      <c r="B206" s="35" t="str">
        <f ca="1"/>
        <v>Tuvalu</v>
      </c>
      <c r="C206" s="35" t="str">
        <f ca="1"/>
        <v>TUV</v>
      </c>
      <c r="D206" s="35" t="str">
        <f ca="1"/>
        <v>EAS           East Asia &amp; Pacific</v>
      </c>
      <c r="E206" s="35" t="str">
        <f ca="1"/>
        <v>IDA</v>
      </c>
      <c r="F206" s="81" t="str">
        <f t="shared" ca="1" si="6"/>
        <v/>
      </c>
      <c r="G206" s="80" t="e">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v>44753</v>
      </c>
      <c r="L206" s="91" t="s">
        <v>337</v>
      </c>
      <c r="M206" s="192" t="s">
        <v>409</v>
      </c>
      <c r="N206" s="192" t="s">
        <v>409</v>
      </c>
      <c r="O206" s="192" t="s">
        <v>409</v>
      </c>
      <c r="P206" s="192" t="s">
        <v>409</v>
      </c>
      <c r="Q206" s="192" t="s">
        <v>409</v>
      </c>
      <c r="R206" s="192" t="s">
        <v>409</v>
      </c>
      <c r="S206" s="192" t="s">
        <v>409</v>
      </c>
      <c r="T206" s="192" t="s">
        <v>409</v>
      </c>
      <c r="U206" s="192" t="s">
        <v>409</v>
      </c>
      <c r="V206" s="192" t="s">
        <v>409</v>
      </c>
    </row>
    <row r="207" spans="1:38" x14ac:dyDescent="0.2">
      <c r="A207" s="81">
        <v>200</v>
      </c>
      <c r="B207" s="35" t="str">
        <f ca="1"/>
        <v>Taiwan, China</v>
      </c>
      <c r="C207" s="35" t="str">
        <f ca="1"/>
        <v>TWN</v>
      </c>
      <c r="D207" s="35" t="str">
        <f ca="1"/>
        <v>EAS           East Asia &amp; Pacific</v>
      </c>
      <c r="E207" s="35" t="str">
        <f ca="1"/>
        <v>NA</v>
      </c>
      <c r="F207" s="81"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t="e"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#N/A</v>
      </c>
      <c r="J207" s="242" t="s">
        <v>409</v>
      </c>
      <c r="K207" s="242" t="s">
        <v>409</v>
      </c>
      <c r="L207" s="91" t="s">
        <v>726</v>
      </c>
      <c r="M207" s="192" t="s">
        <v>409</v>
      </c>
      <c r="N207" s="192" t="s">
        <v>409</v>
      </c>
      <c r="O207" s="192" t="s">
        <v>409</v>
      </c>
      <c r="P207" s="192" t="s">
        <v>409</v>
      </c>
      <c r="Q207" s="192" t="s">
        <v>409</v>
      </c>
      <c r="R207" s="192" t="s">
        <v>409</v>
      </c>
      <c r="S207" s="192" t="s">
        <v>409</v>
      </c>
      <c r="T207" s="192" t="s">
        <v>409</v>
      </c>
      <c r="U207" s="192" t="s">
        <v>409</v>
      </c>
      <c r="V207" s="192" t="s">
        <v>409</v>
      </c>
    </row>
    <row r="208" spans="1:38" x14ac:dyDescent="0.2">
      <c r="A208" s="81">
        <v>201</v>
      </c>
      <c r="B208" s="35" t="str">
        <f ca="1"/>
        <v>Tanzania</v>
      </c>
      <c r="C208" s="35" t="str">
        <f ca="1"/>
        <v>TZA</v>
      </c>
      <c r="D208" s="35" t="str">
        <f ca="1"/>
        <v>SSF           Sub-Saharan Africa</v>
      </c>
      <c r="E208" s="35" t="str">
        <f ca="1"/>
        <v>IDA</v>
      </c>
      <c r="F208" s="81"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8.3902721482339295</v>
      </c>
      <c r="I208" s="191" t="e"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#N/A</v>
      </c>
      <c r="J208" s="242">
        <v>44753</v>
      </c>
      <c r="K208" s="242">
        <v>44753</v>
      </c>
      <c r="L208" s="91" t="s">
        <v>339</v>
      </c>
      <c r="M208" s="192">
        <v>9.7129186602870803</v>
      </c>
      <c r="N208" s="192">
        <v>8.3902721482339295</v>
      </c>
      <c r="O208" s="192" t="s">
        <v>409</v>
      </c>
      <c r="P208" s="192" t="s">
        <v>409</v>
      </c>
      <c r="Q208" s="192" t="s">
        <v>409</v>
      </c>
      <c r="R208" s="192">
        <v>0.56399999999999995</v>
      </c>
      <c r="S208" s="192">
        <v>49.1</v>
      </c>
      <c r="T208" s="192" t="s">
        <v>409</v>
      </c>
      <c r="U208" s="192" t="s">
        <v>409</v>
      </c>
      <c r="V208" s="192" t="s">
        <v>409</v>
      </c>
    </row>
    <row r="209" spans="1:22" x14ac:dyDescent="0.2">
      <c r="A209" s="81">
        <v>202</v>
      </c>
      <c r="B209" s="35" t="str">
        <f ca="1"/>
        <v>Uganda</v>
      </c>
      <c r="C209" s="35" t="str">
        <f ca="1"/>
        <v>UGA</v>
      </c>
      <c r="D209" s="35" t="str">
        <f ca="1"/>
        <v>SSF           Sub-Saharan Africa</v>
      </c>
      <c r="E209" s="35" t="str">
        <f ca="1"/>
        <v>IDA</v>
      </c>
      <c r="F209" s="81"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8.7955993051534396</v>
      </c>
      <c r="I209" s="191" t="e"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#N/A</v>
      </c>
      <c r="J209" s="242">
        <v>44753</v>
      </c>
      <c r="K209" s="242">
        <v>45091</v>
      </c>
      <c r="L209" s="91" t="s">
        <v>341</v>
      </c>
      <c r="M209" s="192">
        <v>10</v>
      </c>
      <c r="N209" s="192">
        <v>8.7955993051534396</v>
      </c>
      <c r="O209" s="192" t="s">
        <v>409</v>
      </c>
      <c r="P209" s="192" t="s">
        <v>409</v>
      </c>
      <c r="Q209" s="192" t="s">
        <v>409</v>
      </c>
      <c r="R209" s="192">
        <v>0.59299999999999997</v>
      </c>
      <c r="S209" s="192">
        <v>47.7</v>
      </c>
      <c r="T209" s="192" t="s">
        <v>409</v>
      </c>
      <c r="U209" s="192" t="s">
        <v>409</v>
      </c>
      <c r="V209" s="192" t="s">
        <v>409</v>
      </c>
    </row>
    <row r="210" spans="1:22" x14ac:dyDescent="0.2">
      <c r="A210" s="81">
        <v>203</v>
      </c>
      <c r="B210" s="35" t="str">
        <f ca="1"/>
        <v>Ukraine</v>
      </c>
      <c r="C210" s="35" t="str">
        <f ca="1"/>
        <v>UKR</v>
      </c>
      <c r="D210" s="35" t="str">
        <f ca="1"/>
        <v>ECS           Europe &amp; Central Asia</v>
      </c>
      <c r="E210" s="35" t="str">
        <f ca="1"/>
        <v>IBRD</v>
      </c>
      <c r="F210" s="81"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5.8425014475969803</v>
      </c>
      <c r="I210" s="191" t="e"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#N/A</v>
      </c>
      <c r="J210" s="242">
        <v>44888</v>
      </c>
      <c r="K210" s="242">
        <v>44753</v>
      </c>
      <c r="L210" s="91" t="s">
        <v>343</v>
      </c>
      <c r="M210" s="192">
        <v>2.29665071770334</v>
      </c>
      <c r="N210" s="192">
        <v>5.8425014475969803</v>
      </c>
      <c r="O210" s="192" t="s">
        <v>409</v>
      </c>
      <c r="P210" s="192" t="s">
        <v>409</v>
      </c>
      <c r="Q210" s="192" t="s">
        <v>409</v>
      </c>
      <c r="R210" s="192">
        <v>0.254</v>
      </c>
      <c r="S210" s="192">
        <v>57.9</v>
      </c>
      <c r="T210" s="192" t="s">
        <v>409</v>
      </c>
      <c r="U210" s="192" t="s">
        <v>409</v>
      </c>
      <c r="V210" s="192" t="s">
        <v>409</v>
      </c>
    </row>
    <row r="211" spans="1:22" x14ac:dyDescent="0.2">
      <c r="A211" s="81">
        <v>204</v>
      </c>
      <c r="B211" s="35" t="str">
        <f ca="1"/>
        <v>Uruguay</v>
      </c>
      <c r="C211" s="35" t="str">
        <f ca="1"/>
        <v>URY</v>
      </c>
      <c r="D211" s="35" t="str">
        <f ca="1"/>
        <v>LCN           Latin America &amp; Caribbean</v>
      </c>
      <c r="E211" s="35" t="str">
        <f ca="1"/>
        <v>IBRD</v>
      </c>
      <c r="F211" s="81"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1.8181818181818099</v>
      </c>
      <c r="I211" s="191" t="e"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#N/A</v>
      </c>
      <c r="J211" s="242">
        <v>44753</v>
      </c>
      <c r="K211" s="242">
        <v>44753</v>
      </c>
      <c r="L211" s="91" t="s">
        <v>345</v>
      </c>
      <c r="M211" s="192">
        <v>3.1339712918660201</v>
      </c>
      <c r="N211" s="192">
        <v>1.8181818181818099</v>
      </c>
      <c r="O211" s="192" t="s">
        <v>409</v>
      </c>
      <c r="P211" s="192" t="s">
        <v>409</v>
      </c>
      <c r="Q211" s="192" t="s">
        <v>409</v>
      </c>
      <c r="R211" s="192">
        <v>0.28899999999999998</v>
      </c>
      <c r="S211" s="192">
        <v>71.8</v>
      </c>
      <c r="T211" s="192" t="s">
        <v>409</v>
      </c>
      <c r="U211" s="192" t="s">
        <v>409</v>
      </c>
      <c r="V211" s="192" t="s">
        <v>409</v>
      </c>
    </row>
    <row r="212" spans="1:22" x14ac:dyDescent="0.2">
      <c r="A212" s="81">
        <v>205</v>
      </c>
      <c r="B212" s="35" t="str">
        <f ca="1"/>
        <v>United States</v>
      </c>
      <c r="C212" s="35" t="str">
        <f ca="1"/>
        <v>USA</v>
      </c>
      <c r="D212" s="35" t="str">
        <f ca="1"/>
        <v>NAC           North America</v>
      </c>
      <c r="E212" s="35" t="str">
        <f ca="1"/>
        <v>NA</v>
      </c>
      <c r="F212" s="81"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2.31615518239713E-2</v>
      </c>
      <c r="I212" s="191" t="e"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#N/A</v>
      </c>
      <c r="J212" s="242">
        <v>44753</v>
      </c>
      <c r="K212" s="242">
        <v>44753</v>
      </c>
      <c r="L212" s="91" t="s">
        <v>346</v>
      </c>
      <c r="M212" s="192">
        <v>0.191387559808612</v>
      </c>
      <c r="N212" s="192">
        <v>2.31615518239713E-2</v>
      </c>
      <c r="O212" s="192" t="s">
        <v>409</v>
      </c>
      <c r="P212" s="192" t="s">
        <v>409</v>
      </c>
      <c r="Q212" s="192" t="s">
        <v>409</v>
      </c>
      <c r="R212" s="192">
        <v>0.16600000000000001</v>
      </c>
      <c r="S212" s="192">
        <v>78</v>
      </c>
      <c r="T212" s="192" t="s">
        <v>409</v>
      </c>
      <c r="U212" s="192" t="s">
        <v>409</v>
      </c>
      <c r="V212" s="192" t="s">
        <v>409</v>
      </c>
    </row>
    <row r="213" spans="1:22" x14ac:dyDescent="0.2">
      <c r="A213" s="81">
        <v>206</v>
      </c>
      <c r="B213" s="35" t="str">
        <f ca="1"/>
        <v>Uzbekistan</v>
      </c>
      <c r="C213" s="35" t="str">
        <f ca="1"/>
        <v>UZB</v>
      </c>
      <c r="D213" s="35" t="str">
        <f ca="1"/>
        <v>ECS           Europe &amp; Central Asia</v>
      </c>
      <c r="E213" s="35" t="str">
        <f ca="1"/>
        <v>Blend</v>
      </c>
      <c r="F213" s="81"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5.9583092067168497</v>
      </c>
      <c r="I213" s="191" t="e"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#N/A</v>
      </c>
      <c r="J213" s="242">
        <v>44888</v>
      </c>
      <c r="K213" s="242">
        <v>44753</v>
      </c>
      <c r="L213" s="91" t="s">
        <v>348</v>
      </c>
      <c r="M213" s="192">
        <v>3.2535885167464098</v>
      </c>
      <c r="N213" s="192">
        <v>5.9583092067168497</v>
      </c>
      <c r="O213" s="192" t="s">
        <v>409</v>
      </c>
      <c r="P213" s="192" t="s">
        <v>409</v>
      </c>
      <c r="Q213" s="192" t="s">
        <v>409</v>
      </c>
      <c r="R213" s="192">
        <v>0.29399999999999998</v>
      </c>
      <c r="S213" s="192">
        <v>57.5</v>
      </c>
      <c r="T213" s="192" t="s">
        <v>409</v>
      </c>
      <c r="U213" s="192" t="s">
        <v>409</v>
      </c>
      <c r="V213" s="192" t="s">
        <v>409</v>
      </c>
    </row>
    <row r="214" spans="1:22" x14ac:dyDescent="0.2">
      <c r="A214" s="81">
        <v>207</v>
      </c>
      <c r="B214" s="35" t="str">
        <f ca="1"/>
        <v>St. Vincent and the Grenadines</v>
      </c>
      <c r="C214" s="35" t="str">
        <f ca="1"/>
        <v>VCT</v>
      </c>
      <c r="D214" s="35" t="str">
        <f ca="1"/>
        <v>LCN           Latin America &amp; Caribbean</v>
      </c>
      <c r="E214" s="35" t="str">
        <f ca="1"/>
        <v>Blend</v>
      </c>
      <c r="F214" s="81"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4.4736842105263097</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v>4.4736842105263097</v>
      </c>
      <c r="N214" s="192" t="s">
        <v>409</v>
      </c>
      <c r="O214" s="192" t="s">
        <v>409</v>
      </c>
      <c r="P214" s="192" t="s">
        <v>409</v>
      </c>
      <c r="Q214" s="192" t="s">
        <v>409</v>
      </c>
      <c r="R214" s="192">
        <v>0.34499999999999997</v>
      </c>
      <c r="S214" s="192" t="s">
        <v>409</v>
      </c>
      <c r="T214" s="192" t="s">
        <v>409</v>
      </c>
      <c r="U214" s="192" t="s">
        <v>409</v>
      </c>
      <c r="V214" s="192" t="s">
        <v>409</v>
      </c>
    </row>
    <row r="215" spans="1:22" x14ac:dyDescent="0.2">
      <c r="A215" s="81">
        <v>208</v>
      </c>
      <c r="B215" s="35" t="str">
        <f ca="1"/>
        <v>Venezuela, RB</v>
      </c>
      <c r="C215" s="35" t="str">
        <f ca="1"/>
        <v>VEN</v>
      </c>
      <c r="D215" s="35" t="str">
        <f ca="1"/>
        <v>LCN           Latin America &amp; Caribbean</v>
      </c>
      <c r="E215" s="35" t="str">
        <f ca="1"/>
        <v>IBRD</v>
      </c>
      <c r="F215" s="81"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t="e"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#N/A</v>
      </c>
      <c r="J215" s="242">
        <v>44888</v>
      </c>
      <c r="K215" s="242">
        <v>44753</v>
      </c>
      <c r="L215" s="91" t="s">
        <v>350</v>
      </c>
      <c r="M215" s="192">
        <v>5.0717703349282299</v>
      </c>
      <c r="N215" s="192">
        <v>10</v>
      </c>
      <c r="O215" s="192" t="s">
        <v>409</v>
      </c>
      <c r="P215" s="192" t="s">
        <v>409</v>
      </c>
      <c r="Q215" s="192" t="s">
        <v>409</v>
      </c>
      <c r="R215" s="192">
        <v>0.37</v>
      </c>
      <c r="S215" s="192">
        <v>42.6</v>
      </c>
      <c r="T215" s="192" t="s">
        <v>409</v>
      </c>
      <c r="U215" s="192" t="s">
        <v>409</v>
      </c>
      <c r="V215" s="192" t="s">
        <v>409</v>
      </c>
    </row>
    <row r="216" spans="1:22" x14ac:dyDescent="0.2">
      <c r="A216" s="81">
        <v>209</v>
      </c>
      <c r="B216" s="35" t="str">
        <f ca="1"/>
        <v>British Virgin Islands</v>
      </c>
      <c r="C216" s="35" t="str">
        <f ca="1"/>
        <v>VGB</v>
      </c>
      <c r="D216" s="35" t="str">
        <f ca="1"/>
        <v>LCN           Latin America &amp; Caribbean</v>
      </c>
      <c r="E216" s="35" t="str">
        <f ca="1"/>
        <v>NA</v>
      </c>
      <c r="F216" s="81"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v>44887</v>
      </c>
      <c r="K216" s="242" t="s">
        <v>409</v>
      </c>
      <c r="L216" s="91" t="s">
        <v>727</v>
      </c>
      <c r="M216" s="192" t="s">
        <v>409</v>
      </c>
      <c r="N216" s="192" t="s">
        <v>409</v>
      </c>
      <c r="O216" s="192" t="s">
        <v>409</v>
      </c>
      <c r="P216" s="192" t="s">
        <v>409</v>
      </c>
      <c r="Q216" s="192" t="s">
        <v>409</v>
      </c>
      <c r="R216" s="192" t="s">
        <v>409</v>
      </c>
      <c r="S216" s="192" t="s">
        <v>409</v>
      </c>
      <c r="T216" s="192" t="s">
        <v>409</v>
      </c>
      <c r="U216" s="192" t="s">
        <v>409</v>
      </c>
      <c r="V216" s="192" t="s">
        <v>409</v>
      </c>
    </row>
    <row r="217" spans="1:22" x14ac:dyDescent="0.2">
      <c r="A217" s="81">
        <v>210</v>
      </c>
      <c r="B217" s="35" t="str">
        <f ca="1"/>
        <v>Virgin Islands (U.S.)</v>
      </c>
      <c r="C217" s="35" t="str">
        <f ca="1"/>
        <v>VIR</v>
      </c>
      <c r="D217" s="35" t="str">
        <f ca="1"/>
        <v>LCN           Latin America &amp; Caribbean</v>
      </c>
      <c r="E217" s="35" t="str">
        <f ca="1"/>
        <v>NA</v>
      </c>
      <c r="F217" s="81"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728</v>
      </c>
      <c r="M217" s="192" t="s">
        <v>409</v>
      </c>
      <c r="N217" s="192" t="s">
        <v>409</v>
      </c>
      <c r="O217" s="192" t="s">
        <v>409</v>
      </c>
      <c r="P217" s="192" t="s">
        <v>409</v>
      </c>
      <c r="Q217" s="192" t="s">
        <v>409</v>
      </c>
      <c r="R217" s="192" t="s">
        <v>409</v>
      </c>
      <c r="S217" s="192" t="s">
        <v>409</v>
      </c>
      <c r="T217" s="192" t="s">
        <v>409</v>
      </c>
      <c r="U217" s="192" t="s">
        <v>409</v>
      </c>
      <c r="V217" s="192" t="s">
        <v>409</v>
      </c>
    </row>
    <row r="218" spans="1:22" x14ac:dyDescent="0.2">
      <c r="A218" s="81">
        <v>211</v>
      </c>
      <c r="B218" s="35" t="str">
        <f ca="1"/>
        <v>Vietnam</v>
      </c>
      <c r="C218" s="35" t="str">
        <f ca="1"/>
        <v>VNM</v>
      </c>
      <c r="D218" s="35" t="str">
        <f ca="1"/>
        <v>EAS           East Asia &amp; Pacific</v>
      </c>
      <c r="E218" s="35" t="str">
        <f ca="1"/>
        <v>IBRD</v>
      </c>
      <c r="F218" s="81"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2.9473074696004602</v>
      </c>
      <c r="I218" s="191" t="e"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#N/A</v>
      </c>
      <c r="J218" s="242">
        <v>44753</v>
      </c>
      <c r="K218" s="242">
        <v>44753</v>
      </c>
      <c r="L218" s="91" t="s">
        <v>351</v>
      </c>
      <c r="M218" s="192">
        <v>5.5263157894736796</v>
      </c>
      <c r="N218" s="192">
        <v>2.9473074696004602</v>
      </c>
      <c r="O218" s="192" t="s">
        <v>409</v>
      </c>
      <c r="P218" s="192" t="s">
        <v>409</v>
      </c>
      <c r="Q218" s="192" t="s">
        <v>409</v>
      </c>
      <c r="R218" s="192">
        <v>0.38900000000000001</v>
      </c>
      <c r="S218" s="192">
        <v>67.900000000000006</v>
      </c>
      <c r="T218" s="192" t="s">
        <v>409</v>
      </c>
      <c r="U218" s="192" t="s">
        <v>409</v>
      </c>
      <c r="V218" s="192" t="s">
        <v>409</v>
      </c>
    </row>
    <row r="219" spans="1:22" x14ac:dyDescent="0.2">
      <c r="A219" s="81">
        <v>212</v>
      </c>
      <c r="B219" s="35" t="str">
        <f ca="1"/>
        <v>Vanuatu</v>
      </c>
      <c r="C219" s="35" t="str">
        <f ca="1"/>
        <v>VUT</v>
      </c>
      <c r="D219" s="35" t="str">
        <f ca="1"/>
        <v>EAS           East Asia &amp; Pacific</v>
      </c>
      <c r="E219" s="35" t="str">
        <f ca="1"/>
        <v>IDA</v>
      </c>
      <c r="F219" s="81"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8.2296650717703308</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v>8.2296650717703308</v>
      </c>
      <c r="N219" s="192" t="s">
        <v>409</v>
      </c>
      <c r="O219" s="192" t="s">
        <v>409</v>
      </c>
      <c r="P219" s="192" t="s">
        <v>409</v>
      </c>
      <c r="Q219" s="192" t="s">
        <v>409</v>
      </c>
      <c r="R219" s="192">
        <v>0.502</v>
      </c>
      <c r="S219" s="192" t="s">
        <v>409</v>
      </c>
      <c r="T219" s="192" t="s">
        <v>409</v>
      </c>
      <c r="U219" s="192" t="s">
        <v>409</v>
      </c>
      <c r="V219" s="192" t="s">
        <v>409</v>
      </c>
    </row>
    <row r="220" spans="1:22" x14ac:dyDescent="0.2">
      <c r="A220" s="81">
        <v>213</v>
      </c>
      <c r="B220" s="35" t="str">
        <f ca="1"/>
        <v>Samoa</v>
      </c>
      <c r="C220" s="35" t="str">
        <f ca="1"/>
        <v>WSM</v>
      </c>
      <c r="D220" s="35" t="str">
        <f ca="1"/>
        <v>EAS           East Asia &amp; Pacific</v>
      </c>
      <c r="E220" s="35" t="str">
        <f ca="1"/>
        <v>IDA</v>
      </c>
      <c r="F220" s="81"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3.20574162679425</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v>3.20574162679425</v>
      </c>
      <c r="N220" s="192" t="s">
        <v>409</v>
      </c>
      <c r="O220" s="192" t="s">
        <v>409</v>
      </c>
      <c r="P220" s="192" t="s">
        <v>409</v>
      </c>
      <c r="Q220" s="192" t="s">
        <v>409</v>
      </c>
      <c r="R220" s="192">
        <v>0.29199999999999998</v>
      </c>
      <c r="S220" s="192" t="s">
        <v>409</v>
      </c>
      <c r="T220" s="192" t="s">
        <v>409</v>
      </c>
      <c r="U220" s="192" t="s">
        <v>409</v>
      </c>
      <c r="V220" s="192" t="s">
        <v>409</v>
      </c>
    </row>
    <row r="221" spans="1:22" x14ac:dyDescent="0.2">
      <c r="A221" s="81">
        <v>214</v>
      </c>
      <c r="B221" s="35" t="str">
        <f ca="1"/>
        <v>Kosovo</v>
      </c>
      <c r="C221" s="35" t="str">
        <f ca="1"/>
        <v>XKX</v>
      </c>
      <c r="D221" s="35" t="str">
        <f ca="1"/>
        <v>ECS           Europe &amp; Central Asia</v>
      </c>
      <c r="E221" s="35" t="str">
        <f ca="1"/>
        <v>IDA</v>
      </c>
      <c r="F221" s="81"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t="e"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#N/A</v>
      </c>
      <c r="J221" s="242" t="s">
        <v>409</v>
      </c>
      <c r="K221" s="242" t="s">
        <v>409</v>
      </c>
      <c r="L221" s="91" t="s">
        <v>729</v>
      </c>
      <c r="M221" s="192" t="s">
        <v>409</v>
      </c>
      <c r="N221" s="192" t="s">
        <v>409</v>
      </c>
      <c r="O221" s="192" t="s">
        <v>409</v>
      </c>
      <c r="P221" s="192" t="s">
        <v>409</v>
      </c>
      <c r="Q221" s="192" t="s">
        <v>409</v>
      </c>
      <c r="R221" s="192" t="s">
        <v>409</v>
      </c>
      <c r="S221" s="192" t="s">
        <v>409</v>
      </c>
      <c r="T221" s="192" t="s">
        <v>409</v>
      </c>
      <c r="U221" s="192" t="s">
        <v>409</v>
      </c>
      <c r="V221" s="192" t="s">
        <v>409</v>
      </c>
    </row>
    <row r="222" spans="1:22" x14ac:dyDescent="0.2">
      <c r="A222" s="81">
        <v>215</v>
      </c>
      <c r="B222" s="35" t="str">
        <f ca="1"/>
        <v>Yemen, Rep.</v>
      </c>
      <c r="C222" s="35" t="str">
        <f ca="1"/>
        <v>YEM</v>
      </c>
      <c r="D222" s="35" t="str">
        <f ca="1"/>
        <v>MEA           Middle East &amp; North Africa</v>
      </c>
      <c r="E222" s="35" t="str">
        <f ca="1"/>
        <v>IDA</v>
      </c>
      <c r="F222" s="81"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10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10</v>
      </c>
      <c r="J222" s="242">
        <v>44888</v>
      </c>
      <c r="K222" s="242">
        <v>44900</v>
      </c>
      <c r="L222" s="91" t="s">
        <v>356</v>
      </c>
      <c r="M222" s="192">
        <v>10</v>
      </c>
      <c r="N222" s="192">
        <v>10</v>
      </c>
      <c r="O222" s="192">
        <v>10</v>
      </c>
      <c r="P222" s="192" t="s">
        <v>409</v>
      </c>
      <c r="Q222" s="192">
        <v>1</v>
      </c>
      <c r="R222" s="192">
        <v>0.60399999999999998</v>
      </c>
      <c r="S222" s="192">
        <v>40.1</v>
      </c>
      <c r="T222" s="192" t="s">
        <v>795</v>
      </c>
      <c r="U222" s="192" t="s">
        <v>409</v>
      </c>
      <c r="V222" s="192">
        <v>-7.6044665299999998</v>
      </c>
    </row>
    <row r="223" spans="1:22" x14ac:dyDescent="0.2">
      <c r="A223" s="81">
        <v>216</v>
      </c>
      <c r="B223" s="35" t="str">
        <f ca="1"/>
        <v>South Africa</v>
      </c>
      <c r="C223" s="35" t="str">
        <f ca="1"/>
        <v>ZAF</v>
      </c>
      <c r="D223" s="35" t="str">
        <f ca="1"/>
        <v>SSF           Sub-Saharan Africa</v>
      </c>
      <c r="E223" s="35" t="str">
        <f ca="1"/>
        <v>IBRD</v>
      </c>
      <c r="F223" s="81"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4.7423277359583</v>
      </c>
      <c r="I223" s="191" t="e"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#N/A</v>
      </c>
      <c r="J223" s="242">
        <v>44753</v>
      </c>
      <c r="K223" s="242">
        <v>44753</v>
      </c>
      <c r="L223" s="91" t="s">
        <v>358</v>
      </c>
      <c r="M223" s="192">
        <v>5.4306220095693698</v>
      </c>
      <c r="N223" s="192">
        <v>4.7423277359583</v>
      </c>
      <c r="O223" s="192" t="s">
        <v>409</v>
      </c>
      <c r="P223" s="192" t="s">
        <v>409</v>
      </c>
      <c r="Q223" s="192" t="s">
        <v>409</v>
      </c>
      <c r="R223" s="192">
        <v>0.38500000000000001</v>
      </c>
      <c r="S223" s="192">
        <v>61.7</v>
      </c>
      <c r="T223" s="192" t="s">
        <v>409</v>
      </c>
      <c r="U223" s="192" t="s">
        <v>409</v>
      </c>
      <c r="V223" s="192" t="s">
        <v>409</v>
      </c>
    </row>
    <row r="224" spans="1:22" x14ac:dyDescent="0.2">
      <c r="A224" s="81">
        <v>217</v>
      </c>
      <c r="B224" s="35" t="str">
        <f ca="1"/>
        <v>Zambia</v>
      </c>
      <c r="C224" s="35" t="str">
        <f ca="1"/>
        <v>ZMB</v>
      </c>
      <c r="D224" s="35" t="str">
        <f ca="1"/>
        <v>SSF           Sub-Saharan Africa</v>
      </c>
      <c r="E224" s="35" t="str">
        <f ca="1"/>
        <v>IDA</v>
      </c>
      <c r="F224" s="81"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t="e"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#N/A</v>
      </c>
      <c r="J224" s="242">
        <v>44888</v>
      </c>
      <c r="K224" s="242">
        <v>44753</v>
      </c>
      <c r="L224" s="91" t="s">
        <v>360</v>
      </c>
      <c r="M224" s="192">
        <v>8.7081339712918595</v>
      </c>
      <c r="N224" s="192">
        <v>10</v>
      </c>
      <c r="O224" s="192" t="s">
        <v>409</v>
      </c>
      <c r="P224" s="192" t="s">
        <v>409</v>
      </c>
      <c r="Q224" s="192" t="s">
        <v>409</v>
      </c>
      <c r="R224" s="192">
        <v>0.52200000000000002</v>
      </c>
      <c r="S224" s="192">
        <v>43.5</v>
      </c>
      <c r="T224" s="192" t="s">
        <v>409</v>
      </c>
      <c r="U224" s="192" t="s">
        <v>409</v>
      </c>
      <c r="V224" s="192" t="s">
        <v>409</v>
      </c>
    </row>
    <row r="225" spans="1:22" x14ac:dyDescent="0.2">
      <c r="A225" s="81">
        <v>218</v>
      </c>
      <c r="B225" s="35" t="str">
        <f ca="1"/>
        <v>Zimbabwe</v>
      </c>
      <c r="C225" s="35" t="str">
        <f ca="1"/>
        <v>ZWE</v>
      </c>
      <c r="D225" s="35" t="str">
        <f ca="1"/>
        <v>SSF           Sub-Saharan Africa</v>
      </c>
      <c r="E225" s="35" t="str">
        <f ca="1"/>
        <v>Blend</v>
      </c>
      <c r="F225" s="81"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t="e"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#N/A</v>
      </c>
      <c r="J225" s="242">
        <v>44753</v>
      </c>
      <c r="K225" s="242">
        <v>45091</v>
      </c>
      <c r="L225" s="91" t="s">
        <v>362</v>
      </c>
      <c r="M225" s="192">
        <v>10</v>
      </c>
      <c r="N225" s="192" t="s">
        <v>409</v>
      </c>
      <c r="O225" s="192" t="s">
        <v>409</v>
      </c>
      <c r="P225" s="192" t="s">
        <v>409</v>
      </c>
      <c r="Q225" s="192" t="s">
        <v>409</v>
      </c>
      <c r="R225" s="192">
        <v>0.58099999999999996</v>
      </c>
      <c r="S225" s="192" t="s">
        <v>409</v>
      </c>
      <c r="T225" s="192" t="s">
        <v>409</v>
      </c>
      <c r="U225" s="192" t="s">
        <v>409</v>
      </c>
      <c r="V225" s="192" t="s">
        <v>409</v>
      </c>
    </row>
    <row r="226" spans="1:22" x14ac:dyDescent="0.2">
      <c r="L226" s="79"/>
      <c r="M226" s="80"/>
      <c r="N226" s="80"/>
      <c r="O226" s="199"/>
      <c r="P226" s="87"/>
      <c r="Q226" s="87"/>
      <c r="R226" s="87"/>
      <c r="S226" s="87"/>
      <c r="T226" s="87"/>
      <c r="U226" s="87"/>
      <c r="V226" s="87"/>
    </row>
    <row r="227" spans="1:22" x14ac:dyDescent="0.2">
      <c r="L227" s="79"/>
      <c r="M227" s="80"/>
      <c r="N227" s="80"/>
      <c r="O227" s="199"/>
      <c r="P227" s="87"/>
      <c r="Q227" s="87"/>
      <c r="R227" s="87"/>
      <c r="S227" s="87"/>
      <c r="T227" s="87"/>
      <c r="U227" s="87"/>
      <c r="V227" s="87"/>
    </row>
    <row r="228" spans="1:22" x14ac:dyDescent="0.2">
      <c r="L228" s="79"/>
      <c r="M228" s="80"/>
      <c r="N228" s="80"/>
      <c r="O228" s="199"/>
      <c r="P228" s="87"/>
      <c r="Q228" s="87"/>
      <c r="R228" s="87"/>
      <c r="S228" s="87"/>
      <c r="T228" s="87"/>
      <c r="U228" s="87"/>
      <c r="V228" s="87"/>
    </row>
    <row r="229" spans="1:22" x14ac:dyDescent="0.2">
      <c r="L229" s="91"/>
      <c r="M229" s="181"/>
      <c r="N229" s="181"/>
      <c r="O229" s="181"/>
      <c r="P229" s="181"/>
      <c r="Q229" s="181"/>
      <c r="R229" s="181"/>
      <c r="S229" s="181"/>
      <c r="T229" s="181"/>
      <c r="U229" s="202"/>
      <c r="V229" s="202"/>
    </row>
    <row r="230" spans="1:22" x14ac:dyDescent="0.2">
      <c r="L230" s="91"/>
      <c r="M230" s="181"/>
      <c r="N230" s="181"/>
      <c r="O230" s="181"/>
      <c r="P230" s="181"/>
      <c r="Q230" s="181"/>
      <c r="R230" s="181"/>
      <c r="S230" s="181"/>
      <c r="T230" s="181"/>
      <c r="U230" s="202"/>
      <c r="V230" s="202"/>
    </row>
    <row r="231" spans="1:22" x14ac:dyDescent="0.2">
      <c r="L231" s="79"/>
      <c r="M231" s="80"/>
      <c r="N231" s="80"/>
      <c r="O231" s="199"/>
      <c r="P231" s="87"/>
      <c r="Q231" s="87"/>
      <c r="R231" s="87"/>
      <c r="S231" s="87"/>
      <c r="T231" s="87"/>
      <c r="U231" s="87"/>
      <c r="V231" s="87"/>
    </row>
    <row r="232" spans="1:22" x14ac:dyDescent="0.2">
      <c r="L232" s="79"/>
      <c r="M232" s="80"/>
      <c r="N232" s="80"/>
      <c r="O232" s="199"/>
      <c r="P232" s="87"/>
      <c r="Q232" s="87"/>
      <c r="R232" s="87"/>
      <c r="S232" s="87"/>
      <c r="T232" s="87"/>
      <c r="U232" s="87"/>
      <c r="V232" s="87"/>
    </row>
    <row r="233" spans="1:22" x14ac:dyDescent="0.2">
      <c r="L233" s="79"/>
      <c r="M233" s="80"/>
      <c r="N233" s="80"/>
      <c r="O233" s="199"/>
      <c r="P233" s="87"/>
      <c r="Q233" s="87"/>
      <c r="R233" s="87"/>
      <c r="S233" s="87"/>
      <c r="T233" s="87"/>
      <c r="U233" s="87"/>
      <c r="V233" s="87"/>
    </row>
  </sheetData>
  <conditionalFormatting sqref="G1:G5">
    <cfRule type="cellIs" dxfId="245" priority="114" stopIfTrue="1" operator="greaterThanOrEqual">
      <formula>0</formula>
    </cfRule>
  </conditionalFormatting>
  <conditionalFormatting sqref="G8:G225">
    <cfRule type="cellIs" dxfId="240" priority="4" stopIfTrue="1" operator="greaterThanOrEqual">
      <formula>0</formula>
    </cfRule>
  </conditionalFormatting>
  <conditionalFormatting sqref="G1:H5">
    <cfRule type="expression" dxfId="239" priority="20" stopIfTrue="1">
      <formula>G1=""</formula>
    </cfRule>
  </conditionalFormatting>
  <conditionalFormatting sqref="G8:H225">
    <cfRule type="expression" dxfId="238" priority="1" stopIfTrue="1">
      <formula>G8=""</formula>
    </cfRule>
  </conditionalFormatting>
  <conditionalFormatting sqref="H1:H5">
    <cfRule type="cellIs" dxfId="236" priority="26" operator="between">
      <formula>7</formula>
      <formula>9.99</formula>
    </cfRule>
    <cfRule type="expression" dxfId="233" priority="27">
      <formula>H1=10</formula>
    </cfRule>
    <cfRule type="cellIs" dxfId="232" priority="25" operator="between">
      <formula>0</formula>
      <formula>6.999</formula>
    </cfRule>
  </conditionalFormatting>
  <conditionalFormatting sqref="H8:H225">
    <cfRule type="cellIs" dxfId="229" priority="46" stopIfTrue="1" operator="greaterThanOrEqual">
      <formula>0</formula>
    </cfRule>
  </conditionalFormatting>
  <conditionalFormatting sqref="I2:I3">
    <cfRule type="cellIs" dxfId="228" priority="116" operator="between">
      <formula>0</formula>
      <formula>6.999</formula>
    </cfRule>
    <cfRule type="expression" dxfId="227" priority="118">
      <formula>I2=10</formula>
    </cfRule>
    <cfRule type="cellIs" dxfId="226" priority="117" operator="between">
      <formula>7</formula>
      <formula>9.99</formula>
    </cfRule>
    <cfRule type="expression" dxfId="225" priority="115">
      <formula>I2=""</formula>
    </cfRule>
  </conditionalFormatting>
  <conditionalFormatting sqref="I2:I5">
    <cfRule type="cellIs" dxfId="224" priority="23" operator="between">
      <formula>7</formula>
      <formula>9.99</formula>
    </cfRule>
    <cfRule type="expression" dxfId="223" priority="24">
      <formula>I2=10</formula>
    </cfRule>
    <cfRule type="expression" dxfId="222" priority="21">
      <formula>I2=""</formula>
    </cfRule>
    <cfRule type="cellIs" dxfId="221" priority="22" operator="between">
      <formula>0</formula>
      <formula>6.999</formula>
    </cfRule>
  </conditionalFormatting>
  <conditionalFormatting sqref="I4:I5">
    <cfRule type="cellIs" dxfId="220" priority="17" operator="between">
      <formula>0</formula>
      <formula>6.999</formula>
    </cfRule>
    <cfRule type="cellIs" dxfId="219" priority="18" operator="between">
      <formula>7</formula>
      <formula>9.99</formula>
    </cfRule>
    <cfRule type="expression" dxfId="218" priority="19">
      <formula>I4=10</formula>
    </cfRule>
    <cfRule type="expression" dxfId="217" priority="16">
      <formula>I4=""</formula>
    </cfRule>
  </conditionalFormatting>
  <conditionalFormatting sqref="I8:I225">
    <cfRule type="cellIs" dxfId="216" priority="42" stopIfTrue="1" operator="greaterThanOrEqual">
      <formula>0</formula>
    </cfRule>
    <cfRule type="expression" dxfId="214" priority="39">
      <formula>I8=""</formula>
    </cfRule>
  </conditionalFormatting>
  <conditionalFormatting sqref="J8:K225">
    <cfRule type="colorScale" priority="827">
      <colorScale>
        <cfvo type="min"/>
        <cfvo type="max"/>
        <color rgb="FFFCDCDF"/>
        <color rgb="FFF2676B"/>
      </colorScale>
    </cfRule>
  </conditionalFormatting>
  <conditionalFormatting sqref="L8:L15 L17:L225">
    <cfRule type="expression" dxfId="212" priority="10">
      <formula>$L8&lt;&gt;$C8</formula>
    </cfRule>
  </conditionalFormatting>
  <conditionalFormatting sqref="M2:V3 M3:Z3">
    <cfRule type="expression" dxfId="211" priority="676">
      <formula>M2=L2</formula>
    </cfRule>
    <cfRule type="expression" dxfId="210" priority="675">
      <formula>M2&lt;&gt;L2</formula>
    </cfRule>
    <cfRule type="expression" dxfId="209" priority="674">
      <formula>M2=L2</formula>
    </cfRule>
  </conditionalFormatting>
  <conditionalFormatting sqref="M198:V225 M8:Z197">
    <cfRule type="colorScale" priority="7">
      <colorScale>
        <cfvo type="num" val="0"/>
        <cfvo type="num" val="10"/>
        <color rgb="FFFCFCFF"/>
        <color rgb="FFFFFF00"/>
      </colorScale>
    </cfRule>
  </conditionalFormatting>
  <conditionalFormatting sqref="M6:Z6">
    <cfRule type="expression" dxfId="208" priority="52">
      <formula>ISNUMBER(SEARCH("_raw",M$7))</formula>
    </cfRule>
  </conditionalFormatting>
  <conditionalFormatting sqref="M8:Z197 M198:V225">
    <cfRule type="expression" dxfId="207" priority="6" stopIfTrue="1">
      <formula>ISNUMBER(SEARCH("_raw",M$7))</formula>
    </cfRule>
  </conditionalFormatting>
  <conditionalFormatting sqref="W2:AD3">
    <cfRule type="expression" dxfId="206" priority="860">
      <formula>W2=R2</formula>
    </cfRule>
    <cfRule type="expression" dxfId="205" priority="861">
      <formula>W2&lt;&gt;R2</formula>
    </cfRule>
    <cfRule type="expression" dxfId="204" priority="863">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12" stopIfTrue="1" operator="greaterThanOrEqual" id="{1975FF7A-1774-A44A-83E4-F650308CBD81}">
            <xm:f>Parameters!$D$37</xm:f>
            <x14:dxf>
              <font>
                <sz val="12"/>
                <color rgb="FF000000"/>
                <name val="Arial"/>
              </font>
              <fill>
                <patternFill patternType="solid">
                  <bgColor rgb="FFE35A3A"/>
                </patternFill>
              </fill>
            </x14:dxf>
          </x14:cfRule>
          <x14:cfRule type="cellIs" priority="113" stopIfTrue="1" operator="greaterThanOrEqual" id="{0FDA0C68-2090-0C41-A204-D2F787391508}">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83ABDDAA-0A91-144E-B0FA-FEB38FDF1F50}">
            <xm:f>Parameters!$D$37</xm:f>
            <x14:dxf>
              <font>
                <sz val="12"/>
                <color rgb="FF000000"/>
                <name val="Arial"/>
              </font>
              <fill>
                <patternFill patternType="solid">
                  <bgColor rgb="FFE35A3A"/>
                </patternFill>
              </fill>
            </x14:dxf>
          </x14:cfRule>
          <x14:cfRule type="cellIs" priority="3" stopIfTrue="1" operator="greaterThanOrEqual" id="{08AD3AAB-B893-6143-91B0-7F5381B9413B}">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30" stopIfTrue="1" operator="between" id="{D95EA67C-BB0E-F945-BD06-1698C1396474}">
            <xm:f>0</xm:f>
            <xm:f>Parameters!$D$42</xm:f>
            <x14:dxf>
              <font>
                <sz val="12"/>
                <color rgb="FF000000"/>
                <name val="Arial"/>
              </font>
              <fill>
                <patternFill patternType="solid">
                  <bgColor rgb="FFFCDCDF"/>
                </patternFill>
              </fill>
            </x14:dxf>
          </x14:cfRule>
          <x14:cfRule type="cellIs" priority="29" stopIfTrue="1" operator="greaterThanOrEqual" id="{036D49CD-DDD3-B141-82BD-AEE979FF4B0F}">
            <xm:f>Parameters!$D$42</xm:f>
            <x14:dxf>
              <font>
                <sz val="12"/>
                <color rgb="FF000000"/>
                <name val="Arial"/>
              </font>
              <fill>
                <patternFill patternType="solid">
                  <bgColor rgb="FFF7A9AC"/>
                </patternFill>
              </fill>
            </x14:dxf>
          </x14:cfRule>
          <x14:cfRule type="cellIs" priority="28" stopIfTrue="1" operator="greaterThanOrEqual" id="{EDBCA1BD-74CD-A242-A809-8C83AC75CBAB}">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44" stopIfTrue="1" operator="greaterThanOrEqual" id="{17C90AF8-A1F4-784E-89A9-30EF27036C0B}">
            <xm:f>Parameters!$D$41</xm:f>
            <x14:dxf>
              <font>
                <sz val="12"/>
                <color rgb="FF000000"/>
                <name val="Arial"/>
              </font>
              <fill>
                <patternFill patternType="solid">
                  <bgColor rgb="FFF2676B"/>
                </patternFill>
              </fill>
            </x14:dxf>
          </x14:cfRule>
          <x14:cfRule type="cellIs" priority="45" stopIfTrue="1" operator="greaterThanOrEqual" id="{1187B0E6-D127-D44D-AEA4-596A927F91DA}">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41" stopIfTrue="1" operator="greaterThanOrEqual" id="{392BDCB5-8CC5-964C-A1B9-19796C2290BD}">
            <xm:f>Parameters!$D$42</xm:f>
            <x14:dxf>
              <font>
                <sz val="12"/>
                <color rgb="FF000000"/>
                <name val="Arial"/>
              </font>
              <fill>
                <patternFill patternType="solid">
                  <bgColor rgb="FFF9BF8E"/>
                </patternFill>
              </fill>
            </x14:dxf>
          </x14:cfRule>
          <x14:cfRule type="cellIs" priority="40" stopIfTrue="1" operator="greaterThanOrEqual" id="{96C053CC-03F7-B14A-8383-F6A03DDCEB04}">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4" id="{607084A5-DDFB-4A4B-A876-594C554AE3A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15" id="{8BF92844-4C5B-9C49-91F6-9B14C6E8085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L233"/>
  <sheetViews>
    <sheetView zoomScaleNormal="100" workbookViewId="0">
      <pane ySplit="6" topLeftCell="A11" activePane="bottomLeft" state="frozen"/>
      <selection pane="bottomLeft" activeCell="J15" sqref="J15"/>
    </sheetView>
  </sheetViews>
  <sheetFormatPr baseColWidth="10" defaultColWidth="8.7109375" defaultRowHeight="16" x14ac:dyDescent="0.2"/>
  <cols>
    <col min="1" max="1" width="5.28515625" style="35" customWidth="1"/>
    <col min="2" max="2" width="22.7109375" style="35" customWidth="1"/>
    <col min="3" max="3" width="8.7109375" style="35"/>
    <col min="4" max="4" width="7.710937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1" style="86" bestFit="1" customWidth="1"/>
    <col min="14" max="14" width="6" style="86" bestFit="1" customWidth="1"/>
    <col min="15" max="15" width="10.7109375" style="86" bestFit="1" customWidth="1"/>
    <col min="16" max="16" width="17.140625" style="86" bestFit="1" customWidth="1"/>
    <col min="17" max="17" width="23.5703125" style="86" bestFit="1" customWidth="1"/>
    <col min="18" max="18" width="11.5703125" style="86" bestFit="1" customWidth="1"/>
    <col min="19" max="19" width="9.28515625" style="86" bestFit="1" customWidth="1"/>
    <col min="20" max="20" width="9.140625" style="86" bestFit="1" customWidth="1"/>
    <col min="21" max="28" width="9.7109375" style="86" customWidth="1"/>
    <col min="29"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424</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Raw Values</v>
      </c>
      <c r="Q2" s="177"/>
      <c r="R2" s="177"/>
      <c r="S2" s="177" t="str">
        <f t="shared" si="0"/>
        <v/>
      </c>
      <c r="T2" s="177" t="str">
        <f t="shared" si="0"/>
        <v/>
      </c>
      <c r="U2" s="177" t="str">
        <f t="shared" si="0"/>
        <v/>
      </c>
      <c r="V2" s="177" t="str">
        <f t="shared" si="0"/>
        <v/>
      </c>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IF(M4&gt;0,"Underlying",IF(M5=1,"Emerging",""))</f>
        <v>Underlying</v>
      </c>
      <c r="N3" s="178" t="str">
        <f t="shared" ref="N3:W3" si="1">IF(N4=1,"Underlying",IF(N5=1,"Emerging",""))</f>
        <v>Underlying</v>
      </c>
      <c r="O3" s="178" t="str">
        <f t="shared" si="1"/>
        <v/>
      </c>
      <c r="P3" s="178" t="str">
        <f t="shared" si="1"/>
        <v/>
      </c>
      <c r="Q3" s="178"/>
      <c r="R3" s="178"/>
      <c r="S3" s="178" t="str">
        <f t="shared" si="1"/>
        <v/>
      </c>
      <c r="T3" s="178" t="str">
        <f t="shared" si="1"/>
        <v/>
      </c>
      <c r="U3" s="178" t="str">
        <f t="shared" si="1"/>
        <v/>
      </c>
      <c r="V3" s="178" t="str">
        <f t="shared" si="1"/>
        <v/>
      </c>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t="str">
        <f>IFERROR(INDEX('Data Dictionary'!$I$8:$I$39,MATCH(P7,'Data Dictionary'!$K$8:$K$39,0)),"")</f>
        <v/>
      </c>
      <c r="Q4" s="180"/>
      <c r="R4" s="180"/>
      <c r="S4" s="180" t="str">
        <f>IFERROR(INDEX('Data Dictionary'!$I$8:$I$39,MATCH(S7,'Data Dictionary'!$K$8:$K$39,0)),"")</f>
        <v/>
      </c>
      <c r="T4" s="180" t="str">
        <f>IFERROR(INDEX('Data Dictionary'!$I$8:$I$39,MATCH(T7,'Data Dictionary'!$K$8:$K$39,0)),"")</f>
        <v/>
      </c>
      <c r="U4" s="180" t="str">
        <f>IFERROR(INDEX('Data Dictionary'!$I$8:$I$39,MATCH(U7,'Data Dictionary'!$K$8:$K$39,0)),"")</f>
        <v/>
      </c>
      <c r="V4" s="180"/>
      <c r="W4" s="180"/>
      <c r="X4" s="180"/>
      <c r="Y4" s="180"/>
      <c r="Z4" s="180"/>
      <c r="AA4" s="92"/>
      <c r="AB4" s="92"/>
      <c r="AC4" s="87"/>
      <c r="AD4" s="89"/>
      <c r="AE4" s="89"/>
      <c r="AF4" s="89"/>
      <c r="AG4" s="89"/>
      <c r="AH4" s="89"/>
      <c r="AI4" s="89"/>
      <c r="AJ4" s="89"/>
      <c r="AK4" s="89"/>
      <c r="AL4" s="93"/>
    </row>
    <row r="5" spans="1:38"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2</v>
      </c>
      <c r="P5" s="181" t="str">
        <f>IFERROR(INDEX('Data Dictionary'!$J$8:$J$39,MATCH(P7,'Data Dictionary'!$K$8:$K$39,0)),"")</f>
        <v/>
      </c>
      <c r="Q5" s="181"/>
      <c r="R5" s="181"/>
      <c r="S5" s="181" t="str">
        <f>IFERROR(INDEX('Data Dictionary'!$J$8:$J$39,MATCH(S7,'Data Dictionary'!$K$8:$K$39,0)),"")</f>
        <v/>
      </c>
      <c r="T5" s="181" t="str">
        <f>IFERROR(INDEX('Data Dictionary'!$J$8:$J$39,MATCH(T7,'Data Dictionary'!$K$8:$K$39,0)),"")</f>
        <v/>
      </c>
      <c r="U5" s="181" t="str">
        <f>IFERROR(INDEX('Data Dictionary'!$J$8:$J$39,MATCH(U7,'Data Dictionary'!$K$8:$K$39,0)),"")</f>
        <v/>
      </c>
      <c r="V5" s="181"/>
      <c r="W5" s="181"/>
      <c r="X5" s="181"/>
      <c r="Y5" s="181"/>
      <c r="Z5" s="181"/>
      <c r="AA5" s="92"/>
      <c r="AB5" s="92"/>
      <c r="AC5" s="87"/>
      <c r="AD5" s="89"/>
      <c r="AE5" s="89"/>
      <c r="AF5" s="89"/>
      <c r="AG5" s="89"/>
      <c r="AH5" s="89"/>
      <c r="AI5" s="89"/>
      <c r="AJ5" s="89"/>
      <c r="AK5" s="89"/>
      <c r="AL5" s="93"/>
    </row>
    <row r="6" spans="1:38"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Operational Risk Score, 12M</v>
      </c>
      <c r="N6" s="246" t="str">
        <f>IFERROR(INDEX('Data Dictionary'!$E$8:$E$39,MATCH(N7,'Data Dictionary'!$K$8:$K$39,0)),IFERROR(CONCATENATE(INDEX('Data Dictionary'!$E$8:$E$39,MATCH(LEFT(N7, SEARCH("_raw",N7,1)-1),'Data Dictionary'!$L$8:$L$39,0))," (Raw)"),""))</f>
        <v>MFR Macro-fiscal Risk</v>
      </c>
      <c r="O6" s="246" t="str">
        <f>IFERROR(INDEX('Data Dictionary'!$E$8:$E$39,MATCH(O7,'Data Dictionary'!$K$8:$K$39,0)),IFERROR(CONCATENATE(INDEX('Data Dictionary'!$E$8:$E$39,MATCH(LEFT(O7, SEARCH("_raw",O7,1)-1),'Data Dictionary'!$L$8:$L$39,0))," (Raw)"),""))</f>
        <v>Operational Risk Score, Change</v>
      </c>
      <c r="P6" s="246" t="str">
        <f>IFERROR(INDEX('Data Dictionary'!$E$8:$E$39,MATCH(P7,'Data Dictionary'!$K$8:$K$39,0)),IFERROR(CONCATENATE(INDEX('Data Dictionary'!$E$8:$E$39,MATCH(LEFT(P7, SEARCH("_raw",P7,1)-1),'Data Dictionary'!$L$8:$L$39,0))," (Raw)"),""))</f>
        <v>Operational Risk Score, 12M (Raw)</v>
      </c>
      <c r="Q6" s="246"/>
      <c r="R6" s="246"/>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t="str">
        <f>IFERROR(INDEX('Data Dictionary'!$E$8:$E$39,MATCH(V7,'Data Dictionary'!$K$8:$K$39,0)),IFERROR(CONCATENATE(INDEX('Data Dictionary'!$E$8:$E$39,MATCH(LEFT(V7, SEARCH("_raw",V7,1)-1),'Data Dictionary'!$L$8:$L$39,0))," (Raw)"),""))</f>
        <v/>
      </c>
      <c r="W6" s="246"/>
      <c r="X6" s="246"/>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388</v>
      </c>
      <c r="N7" s="247" t="s">
        <v>618</v>
      </c>
      <c r="O7" s="247" t="s">
        <v>393</v>
      </c>
      <c r="P7" s="247" t="s">
        <v>473</v>
      </c>
      <c r="Q7" s="247" t="s">
        <v>621</v>
      </c>
      <c r="R7" s="247" t="s">
        <v>474</v>
      </c>
      <c r="S7" s="247"/>
      <c r="T7" s="247"/>
      <c r="U7" s="247"/>
      <c r="V7" s="247"/>
      <c r="W7" s="247"/>
      <c r="X7" s="247"/>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IF(N8=7, 6.9, 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0</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3.1368709614254899</v>
      </c>
      <c r="J8" s="242">
        <v>44887</v>
      </c>
      <c r="K8" s="242">
        <v>44887</v>
      </c>
      <c r="L8" s="91" t="s">
        <v>702</v>
      </c>
      <c r="M8" s="192">
        <v>0</v>
      </c>
      <c r="N8" s="192" t="s">
        <v>409</v>
      </c>
      <c r="O8" s="192">
        <v>3.1368709614254899</v>
      </c>
      <c r="P8" s="192">
        <v>16.3333333333333</v>
      </c>
      <c r="Q8" s="192" t="s">
        <v>409</v>
      </c>
      <c r="R8" s="192">
        <v>0</v>
      </c>
      <c r="S8" s="192"/>
      <c r="T8" s="192"/>
      <c r="U8" s="192"/>
      <c r="V8" s="192"/>
      <c r="W8" s="192"/>
      <c r="X8" s="192"/>
      <c r="Y8" s="87"/>
      <c r="Z8" s="87"/>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IF(N9=7, 6.9, 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3.9628191700388249</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1.57039357744272</v>
      </c>
      <c r="J9" s="242">
        <v>44998</v>
      </c>
      <c r="K9" s="242">
        <v>44998</v>
      </c>
      <c r="L9" s="91" t="s">
        <v>7</v>
      </c>
      <c r="M9" s="192">
        <v>10</v>
      </c>
      <c r="N9" s="192" t="s">
        <v>409</v>
      </c>
      <c r="O9" s="192">
        <v>1.57039357744272</v>
      </c>
      <c r="P9" s="192">
        <v>83.4444444444444</v>
      </c>
      <c r="Q9" s="192" t="s">
        <v>409</v>
      </c>
      <c r="R9" s="192">
        <v>-1.1111111111111101</v>
      </c>
      <c r="S9" s="192"/>
      <c r="T9" s="192"/>
      <c r="U9" s="192"/>
      <c r="V9" s="192"/>
      <c r="W9" s="192"/>
      <c r="X9" s="192"/>
      <c r="Y9" s="87"/>
      <c r="Z9" s="87"/>
    </row>
    <row r="10" spans="1:38" x14ac:dyDescent="0.2">
      <c r="A10" s="84">
        <v>3</v>
      </c>
      <c r="B10" s="84" t="str">
        <f ca="1"/>
        <v>Angola</v>
      </c>
      <c r="C10" s="84" t="str">
        <f ca="1"/>
        <v>AGO</v>
      </c>
      <c r="D10" s="219" t="str">
        <f ca="1"/>
        <v>SSF           Sub-Saharan Africa</v>
      </c>
      <c r="E10" s="219" t="str">
        <f ca="1"/>
        <v>IBRD</v>
      </c>
      <c r="F10" s="190" t="str">
        <f t="shared" ca="1" si="3"/>
        <v/>
      </c>
      <c r="G10" s="80">
        <f>IF(N10=7, 6.9, 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6.9</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7</v>
      </c>
      <c r="J10" s="242">
        <v>44895</v>
      </c>
      <c r="K10" s="242">
        <v>44887</v>
      </c>
      <c r="L10" s="91" t="s">
        <v>9</v>
      </c>
      <c r="M10" s="192">
        <v>6.6449007231130102</v>
      </c>
      <c r="N10" s="192">
        <v>7</v>
      </c>
      <c r="O10" s="192">
        <v>1.17877423144704</v>
      </c>
      <c r="P10" s="192">
        <v>58.7222222222222</v>
      </c>
      <c r="Q10" s="192" t="s">
        <v>787</v>
      </c>
      <c r="R10" s="192">
        <v>-1.38888888888888</v>
      </c>
      <c r="S10" s="192"/>
      <c r="T10" s="192"/>
      <c r="U10" s="192"/>
      <c r="V10" s="192"/>
      <c r="W10" s="192"/>
      <c r="X10" s="192"/>
      <c r="Y10" s="87"/>
      <c r="Z10" s="87"/>
    </row>
    <row r="11" spans="1:38" x14ac:dyDescent="0.2">
      <c r="A11" s="84">
        <v>4</v>
      </c>
      <c r="B11" s="84" t="str">
        <f ca="1"/>
        <v>Albania</v>
      </c>
      <c r="C11" s="84" t="str">
        <f ca="1"/>
        <v>ALB</v>
      </c>
      <c r="D11" s="219" t="str">
        <f ca="1"/>
        <v>ECS           Europe &amp; Central Asia</v>
      </c>
      <c r="E11" s="219" t="str">
        <f ca="1"/>
        <v>IBRD</v>
      </c>
      <c r="F11" s="190" t="str">
        <f t="shared" ca="1" si="3"/>
        <v/>
      </c>
      <c r="G11" s="80">
        <f>IF(N11=7, 6.9, 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3.68997966458892</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3.8588599482454198</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3.5284903074211802</v>
      </c>
      <c r="J11" s="242">
        <v>44998</v>
      </c>
      <c r="K11" s="242">
        <v>44998</v>
      </c>
      <c r="L11" s="91" t="s">
        <v>11</v>
      </c>
      <c r="M11" s="192">
        <v>3.8588599482454198</v>
      </c>
      <c r="N11" s="192" t="s">
        <v>409</v>
      </c>
      <c r="O11" s="192">
        <v>3.5284903074211802</v>
      </c>
      <c r="P11" s="192">
        <v>42.7222222222222</v>
      </c>
      <c r="Q11" s="192" t="s">
        <v>409</v>
      </c>
      <c r="R11" s="192">
        <v>0.27777777777777801</v>
      </c>
      <c r="S11" s="192"/>
      <c r="T11" s="192"/>
      <c r="U11" s="192"/>
      <c r="V11" s="192"/>
      <c r="W11" s="192"/>
      <c r="X11" s="192"/>
      <c r="Y11" s="103"/>
      <c r="Z11" s="103"/>
    </row>
    <row r="12" spans="1:38" x14ac:dyDescent="0.2">
      <c r="A12" s="84">
        <v>5</v>
      </c>
      <c r="B12" s="84" t="str">
        <f ca="1"/>
        <v>Andorra</v>
      </c>
      <c r="C12" s="84" t="str">
        <f ca="1"/>
        <v>AND</v>
      </c>
      <c r="D12" s="219" t="str">
        <f ca="1"/>
        <v>ECS           Europe &amp; Central Asia</v>
      </c>
      <c r="E12" s="219" t="str">
        <f ca="1"/>
        <v>NA</v>
      </c>
      <c r="F12" s="190" t="str">
        <f t="shared" ca="1" si="3"/>
        <v/>
      </c>
      <c r="G12" s="80" t="e">
        <f>IF(N12=7, 6.9, 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703</v>
      </c>
      <c r="M12" s="192" t="s">
        <v>409</v>
      </c>
      <c r="N12" s="192" t="s">
        <v>409</v>
      </c>
      <c r="O12" s="192" t="s">
        <v>409</v>
      </c>
      <c r="P12" s="192" t="s">
        <v>409</v>
      </c>
      <c r="Q12" s="192" t="s">
        <v>409</v>
      </c>
      <c r="R12" s="192" t="s">
        <v>409</v>
      </c>
      <c r="S12" s="192"/>
      <c r="T12" s="192"/>
      <c r="U12" s="192"/>
      <c r="V12" s="192"/>
      <c r="W12" s="192"/>
      <c r="X12" s="192"/>
      <c r="Y12" s="80"/>
      <c r="Z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IF(N13=7, 6.9, 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0.31522483472007534</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1.208251711045</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8.2240062659094407E-2</v>
      </c>
      <c r="J13" s="242">
        <v>44998</v>
      </c>
      <c r="K13" s="242">
        <v>44998</v>
      </c>
      <c r="L13" s="91" t="s">
        <v>13</v>
      </c>
      <c r="M13" s="192">
        <v>1.208251711045</v>
      </c>
      <c r="N13" s="192" t="s">
        <v>409</v>
      </c>
      <c r="O13" s="192">
        <v>8.2240062659094407E-2</v>
      </c>
      <c r="P13" s="192">
        <v>27.5</v>
      </c>
      <c r="Q13" s="192" t="s">
        <v>409</v>
      </c>
      <c r="R13" s="192">
        <v>-2.1666666666666599</v>
      </c>
      <c r="S13" s="192"/>
      <c r="T13" s="192"/>
      <c r="U13" s="192"/>
      <c r="V13" s="192"/>
      <c r="W13" s="192"/>
      <c r="X13" s="192"/>
      <c r="Y13" s="80"/>
      <c r="Z13" s="80"/>
    </row>
    <row r="14" spans="1:38" x14ac:dyDescent="0.2">
      <c r="A14" s="84">
        <v>7</v>
      </c>
      <c r="B14" s="84" t="str">
        <f ca="1"/>
        <v>Argentina</v>
      </c>
      <c r="C14" s="84" t="str">
        <f ca="1"/>
        <v>ARG</v>
      </c>
      <c r="D14" s="219" t="str">
        <f ca="1"/>
        <v>LCN           Latin America &amp; Caribbean</v>
      </c>
      <c r="E14" s="219" t="str">
        <f ca="1"/>
        <v>IBRD</v>
      </c>
      <c r="F14" s="190" t="str">
        <f t="shared" ca="1" si="3"/>
        <v/>
      </c>
      <c r="G14" s="80">
        <f>IF(N14=7, 6.9, 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10</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10</v>
      </c>
      <c r="J14" s="242">
        <v>44895</v>
      </c>
      <c r="K14" s="242">
        <v>44887</v>
      </c>
      <c r="L14" s="91" t="s">
        <v>15</v>
      </c>
      <c r="M14" s="192">
        <v>9.6099059227550807</v>
      </c>
      <c r="N14" s="192">
        <v>10</v>
      </c>
      <c r="O14" s="192">
        <v>8.1887605247699202</v>
      </c>
      <c r="P14" s="192">
        <v>75.75</v>
      </c>
      <c r="Q14" s="192" t="s">
        <v>788</v>
      </c>
      <c r="R14" s="192">
        <v>3.5833333333333202</v>
      </c>
      <c r="S14" s="192"/>
      <c r="T14" s="192"/>
      <c r="U14" s="192"/>
      <c r="V14" s="192"/>
      <c r="W14" s="192"/>
      <c r="X14" s="192"/>
      <c r="Y14" s="80"/>
      <c r="Z14" s="80"/>
    </row>
    <row r="15" spans="1:38" x14ac:dyDescent="0.2">
      <c r="A15" s="84">
        <v>8</v>
      </c>
      <c r="B15" s="84" t="str">
        <f ca="1"/>
        <v>Armenia</v>
      </c>
      <c r="C15" s="84" t="str">
        <f ca="1"/>
        <v>ARM</v>
      </c>
      <c r="D15" s="219" t="str">
        <f ca="1"/>
        <v>ECS           Europe &amp; Central Asia</v>
      </c>
      <c r="E15" s="219" t="str">
        <f ca="1"/>
        <v>IBRD</v>
      </c>
      <c r="F15" s="190" t="str">
        <f t="shared" ca="1" si="3"/>
        <v/>
      </c>
      <c r="G15" s="80">
        <f>IF(N15=7, 6.9, 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1.2599751025861838</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4.01363999129362</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0.39553553945564301</v>
      </c>
      <c r="J15" s="242">
        <v>44998</v>
      </c>
      <c r="K15" s="242">
        <v>44998</v>
      </c>
      <c r="L15" s="91" t="s">
        <v>17</v>
      </c>
      <c r="M15" s="192">
        <v>4.01363999129362</v>
      </c>
      <c r="N15" s="192" t="s">
        <v>409</v>
      </c>
      <c r="O15" s="192">
        <v>0.39553553945564301</v>
      </c>
      <c r="P15" s="192">
        <v>43.6111111111111</v>
      </c>
      <c r="Q15" s="192" t="s">
        <v>409</v>
      </c>
      <c r="R15" s="192">
        <v>-1.94444444444445</v>
      </c>
      <c r="S15" s="192"/>
      <c r="T15" s="192"/>
      <c r="U15" s="192"/>
      <c r="V15" s="192"/>
      <c r="W15" s="192"/>
      <c r="X15" s="192"/>
      <c r="Y15" s="80"/>
      <c r="Z15" s="80"/>
    </row>
    <row r="16" spans="1:38" x14ac:dyDescent="0.2">
      <c r="A16" s="84">
        <v>9</v>
      </c>
      <c r="B16" s="84" t="str">
        <f ca="1"/>
        <v>American Samoa</v>
      </c>
      <c r="C16" s="84" t="str">
        <f ca="1"/>
        <v>ASM</v>
      </c>
      <c r="D16" s="219" t="str">
        <f ca="1"/>
        <v>EAS           East Asia &amp; Pacific</v>
      </c>
      <c r="E16" s="219" t="str">
        <f ca="1"/>
        <v>NA</v>
      </c>
      <c r="F16" s="190" t="str">
        <f t="shared" ca="1" si="3"/>
        <v/>
      </c>
      <c r="G16" s="80" t="e">
        <f>IF(N16=7, 6.9, 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704</v>
      </c>
      <c r="M16" s="192" t="s">
        <v>409</v>
      </c>
      <c r="N16" s="192" t="s">
        <v>409</v>
      </c>
      <c r="O16" s="192" t="s">
        <v>409</v>
      </c>
      <c r="P16" s="192" t="s">
        <v>409</v>
      </c>
      <c r="Q16" s="192" t="s">
        <v>409</v>
      </c>
      <c r="R16" s="192" t="s">
        <v>409</v>
      </c>
      <c r="S16" s="192"/>
      <c r="T16" s="192"/>
      <c r="U16" s="192"/>
      <c r="V16" s="192"/>
      <c r="W16" s="192"/>
      <c r="X16" s="192"/>
      <c r="Y16" s="80"/>
      <c r="Z16" s="80"/>
    </row>
    <row r="17" spans="1:26" x14ac:dyDescent="0.2">
      <c r="A17" s="84">
        <v>10</v>
      </c>
      <c r="B17" s="84" t="str">
        <f ca="1"/>
        <v>Antigua and Barbuda</v>
      </c>
      <c r="C17" s="84" t="str">
        <f ca="1"/>
        <v>ATG</v>
      </c>
      <c r="D17" s="219" t="str">
        <f ca="1"/>
        <v>LCN           Latin America &amp; Caribbean</v>
      </c>
      <c r="E17" s="219" t="str">
        <f ca="1"/>
        <v>IBRD</v>
      </c>
      <c r="F17" s="190" t="str">
        <f t="shared" ca="1" si="3"/>
        <v/>
      </c>
      <c r="G17" s="80" t="e">
        <f>IF(N17=7, 6.9, 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t="s">
        <v>409</v>
      </c>
      <c r="L17" s="91" t="s">
        <v>19</v>
      </c>
      <c r="M17" s="192" t="s">
        <v>409</v>
      </c>
      <c r="N17" s="192" t="s">
        <v>409</v>
      </c>
      <c r="O17" s="192" t="s">
        <v>409</v>
      </c>
      <c r="P17" s="192" t="s">
        <v>409</v>
      </c>
      <c r="Q17" s="192" t="s">
        <v>409</v>
      </c>
      <c r="R17" s="192" t="s">
        <v>409</v>
      </c>
      <c r="S17" s="192"/>
      <c r="T17" s="192"/>
      <c r="U17" s="192"/>
      <c r="V17" s="192"/>
      <c r="W17" s="192"/>
      <c r="X17" s="192"/>
      <c r="Y17" s="80"/>
      <c r="Z17" s="80"/>
    </row>
    <row r="18" spans="1:26" x14ac:dyDescent="0.2">
      <c r="A18" s="84">
        <v>11</v>
      </c>
      <c r="B18" s="84" t="str">
        <f ca="1"/>
        <v>Australia</v>
      </c>
      <c r="C18" s="84" t="str">
        <f ca="1"/>
        <v>AUS</v>
      </c>
      <c r="D18" s="219" t="str">
        <f ca="1"/>
        <v>EAS           East Asia &amp; Pacific</v>
      </c>
      <c r="E18" s="219" t="str">
        <f ca="1"/>
        <v>NA</v>
      </c>
      <c r="F18" s="190" t="str">
        <f t="shared" ca="1" si="3"/>
        <v/>
      </c>
      <c r="G18" s="80">
        <f>IF(N18=7, 6.9, 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3.6068141766203201</v>
      </c>
      <c r="J18" s="242">
        <v>44998</v>
      </c>
      <c r="K18" s="242">
        <v>44998</v>
      </c>
      <c r="L18" s="91" t="s">
        <v>21</v>
      </c>
      <c r="M18" s="192">
        <v>0</v>
      </c>
      <c r="N18" s="192" t="s">
        <v>409</v>
      </c>
      <c r="O18" s="192">
        <v>3.6068141766203201</v>
      </c>
      <c r="P18" s="192">
        <v>13.6666666666666</v>
      </c>
      <c r="Q18" s="192" t="s">
        <v>409</v>
      </c>
      <c r="R18" s="192">
        <v>0.33333333333333298</v>
      </c>
      <c r="S18" s="192"/>
      <c r="T18" s="192"/>
      <c r="U18" s="192"/>
      <c r="V18" s="192"/>
      <c r="W18" s="192"/>
      <c r="X18" s="192"/>
      <c r="Y18" s="80"/>
      <c r="Z18" s="80"/>
    </row>
    <row r="19" spans="1:26" x14ac:dyDescent="0.2">
      <c r="A19" s="84">
        <v>12</v>
      </c>
      <c r="B19" s="84" t="str">
        <f ca="1"/>
        <v>Austria</v>
      </c>
      <c r="C19" s="84" t="str">
        <f ca="1"/>
        <v>AUT</v>
      </c>
      <c r="D19" s="219" t="str">
        <f ca="1"/>
        <v>ECS           Europe &amp; Central Asia</v>
      </c>
      <c r="E19" s="219" t="str">
        <f ca="1"/>
        <v>NA</v>
      </c>
      <c r="F19" s="190" t="str">
        <f t="shared" ca="1" si="3"/>
        <v/>
      </c>
      <c r="G19" s="80">
        <f>IF(N19=7, 6.9, 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2.2893752876537437</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0.74874845824566605</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7</v>
      </c>
      <c r="J19" s="242">
        <v>44998</v>
      </c>
      <c r="K19" s="242">
        <v>44998</v>
      </c>
      <c r="L19" s="91" t="s">
        <v>23</v>
      </c>
      <c r="M19" s="192">
        <v>0.74874845824566605</v>
      </c>
      <c r="N19" s="192" t="s">
        <v>409</v>
      </c>
      <c r="O19" s="192">
        <v>7</v>
      </c>
      <c r="P19" s="192">
        <v>24.8611111111111</v>
      </c>
      <c r="Q19" s="192" t="s">
        <v>409</v>
      </c>
      <c r="R19" s="192">
        <v>3.4722222222222201</v>
      </c>
      <c r="S19" s="192"/>
      <c r="T19" s="192"/>
      <c r="U19" s="192"/>
      <c r="V19" s="192"/>
      <c r="W19" s="192"/>
      <c r="X19" s="192"/>
      <c r="Y19" s="80"/>
      <c r="Z19" s="80"/>
    </row>
    <row r="20" spans="1:26" x14ac:dyDescent="0.2">
      <c r="A20" s="84">
        <v>13</v>
      </c>
      <c r="B20" s="84" t="str">
        <f ca="1"/>
        <v>Azerbaijan</v>
      </c>
      <c r="C20" s="84" t="str">
        <f ca="1"/>
        <v>AZE</v>
      </c>
      <c r="D20" s="219" t="str">
        <f ca="1"/>
        <v>ECS           Europe &amp; Central Asia</v>
      </c>
      <c r="E20" s="219" t="str">
        <f ca="1"/>
        <v>IBRD</v>
      </c>
      <c r="F20" s="190" t="str">
        <f t="shared" ca="1" si="3"/>
        <v/>
      </c>
      <c r="G20" s="80">
        <f>IF(N20=7, 6.9, 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4.2361363031753996</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44998</v>
      </c>
      <c r="K20" s="242">
        <v>44998</v>
      </c>
      <c r="L20" s="91" t="s">
        <v>25</v>
      </c>
      <c r="M20" s="192">
        <v>4.2361363031753996</v>
      </c>
      <c r="N20" s="192" t="s">
        <v>409</v>
      </c>
      <c r="O20" s="192">
        <v>0</v>
      </c>
      <c r="P20" s="192">
        <v>44.8888888888888</v>
      </c>
      <c r="Q20" s="192" t="s">
        <v>409</v>
      </c>
      <c r="R20" s="192">
        <v>-2.55555555555555</v>
      </c>
      <c r="S20" s="192"/>
      <c r="T20" s="192"/>
      <c r="U20" s="192"/>
      <c r="V20" s="192"/>
      <c r="W20" s="192"/>
      <c r="X20" s="192"/>
      <c r="Y20" s="80"/>
      <c r="Z20" s="80"/>
    </row>
    <row r="21" spans="1:26" x14ac:dyDescent="0.2">
      <c r="A21" s="84">
        <v>14</v>
      </c>
      <c r="B21" s="84" t="str">
        <f ca="1"/>
        <v>Burundi</v>
      </c>
      <c r="C21" s="84" t="str">
        <f ca="1"/>
        <v>BDI</v>
      </c>
      <c r="D21" s="219" t="str">
        <f ca="1"/>
        <v>SSF           Sub-Saharan Africa</v>
      </c>
      <c r="E21" s="219" t="str">
        <f ca="1"/>
        <v>IDA</v>
      </c>
      <c r="F21" s="190" t="str">
        <f t="shared" ca="1" si="3"/>
        <v/>
      </c>
      <c r="G21" s="80">
        <f>IF(N21=7, 6.9, 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44895</v>
      </c>
      <c r="K21" s="242">
        <v>44966</v>
      </c>
      <c r="L21" s="91" t="s">
        <v>27</v>
      </c>
      <c r="M21" s="192">
        <v>8.1588430191782102</v>
      </c>
      <c r="N21" s="192">
        <v>10</v>
      </c>
      <c r="O21" s="192">
        <v>3.9592715880164402</v>
      </c>
      <c r="P21" s="192">
        <v>67.4166666666666</v>
      </c>
      <c r="Q21" s="192" t="s">
        <v>789</v>
      </c>
      <c r="R21" s="192">
        <v>0.58333333333332804</v>
      </c>
      <c r="S21" s="192"/>
      <c r="T21" s="192"/>
      <c r="U21" s="192"/>
      <c r="V21" s="192"/>
      <c r="W21" s="192"/>
      <c r="X21" s="192"/>
      <c r="Y21" s="80"/>
      <c r="Z21" s="80"/>
    </row>
    <row r="22" spans="1:26" x14ac:dyDescent="0.2">
      <c r="A22" s="84">
        <v>15</v>
      </c>
      <c r="B22" s="84" t="str">
        <f ca="1"/>
        <v>Belgium</v>
      </c>
      <c r="C22" s="84" t="str">
        <f ca="1"/>
        <v>BEL</v>
      </c>
      <c r="D22" s="219" t="str">
        <f ca="1"/>
        <v>ECS           Europe &amp; Central Asia</v>
      </c>
      <c r="E22" s="219" t="str">
        <f ca="1"/>
        <v>NA</v>
      </c>
      <c r="F22" s="190" t="str">
        <f t="shared" ca="1" si="3"/>
        <v/>
      </c>
      <c r="G22" s="80">
        <f>IF(N22=7, 6.9, 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2.1039317721761535</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0.90352850129386397</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4.8991580184061103</v>
      </c>
      <c r="J22" s="242">
        <v>44998</v>
      </c>
      <c r="K22" s="242">
        <v>44998</v>
      </c>
      <c r="L22" s="91" t="s">
        <v>29</v>
      </c>
      <c r="M22" s="192">
        <v>0.90352850129386397</v>
      </c>
      <c r="N22" s="192" t="s">
        <v>409</v>
      </c>
      <c r="O22" s="192">
        <v>4.8991580184061103</v>
      </c>
      <c r="P22" s="192">
        <v>25.75</v>
      </c>
      <c r="Q22" s="192" t="s">
        <v>409</v>
      </c>
      <c r="R22" s="192">
        <v>1.25</v>
      </c>
      <c r="S22" s="192"/>
      <c r="T22" s="192"/>
      <c r="U22" s="192"/>
      <c r="V22" s="192"/>
      <c r="W22" s="192"/>
      <c r="X22" s="192"/>
      <c r="Y22" s="80"/>
      <c r="Z22" s="80"/>
    </row>
    <row r="23" spans="1:26" x14ac:dyDescent="0.2">
      <c r="A23" s="84">
        <v>16</v>
      </c>
      <c r="B23" s="84" t="str">
        <f ca="1"/>
        <v>Benin</v>
      </c>
      <c r="C23" s="84" t="str">
        <f ca="1"/>
        <v>BEN</v>
      </c>
      <c r="D23" s="219" t="str">
        <f ca="1"/>
        <v>SSF           Sub-Saharan Africa</v>
      </c>
      <c r="E23" s="219" t="str">
        <f ca="1"/>
        <v>IDA</v>
      </c>
      <c r="F23" s="190" t="str">
        <f t="shared" ca="1" si="3"/>
        <v/>
      </c>
      <c r="G23" s="80">
        <f>IF(N23=7, 6.9, 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3.3683991551309544</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3.6170161309826101</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3.1368709614254899</v>
      </c>
      <c r="J23" s="242">
        <v>44830</v>
      </c>
      <c r="K23" s="242">
        <v>44830</v>
      </c>
      <c r="L23" s="91" t="s">
        <v>31</v>
      </c>
      <c r="M23" s="192">
        <v>3.6170161309826101</v>
      </c>
      <c r="N23" s="192" t="s">
        <v>409</v>
      </c>
      <c r="O23" s="192">
        <v>3.1368709614254899</v>
      </c>
      <c r="P23" s="192">
        <v>41.3333333333333</v>
      </c>
      <c r="Q23" s="192" t="s">
        <v>409</v>
      </c>
      <c r="R23" s="192">
        <v>0</v>
      </c>
      <c r="S23" s="192"/>
      <c r="T23" s="192"/>
      <c r="U23" s="192"/>
      <c r="V23" s="192"/>
      <c r="W23" s="192"/>
      <c r="X23" s="192"/>
      <c r="Y23" s="80"/>
      <c r="Z23" s="80"/>
    </row>
    <row r="24" spans="1:26" x14ac:dyDescent="0.2">
      <c r="A24" s="84">
        <v>17</v>
      </c>
      <c r="B24" s="84" t="str">
        <f ca="1"/>
        <v>Burkina Faso</v>
      </c>
      <c r="C24" s="84" t="str">
        <f ca="1"/>
        <v>BFA</v>
      </c>
      <c r="D24" s="219" t="str">
        <f ca="1"/>
        <v>SSF           Sub-Saharan Africa</v>
      </c>
      <c r="E24" s="219" t="str">
        <f ca="1"/>
        <v>IDA</v>
      </c>
      <c r="F24" s="190" t="str">
        <f t="shared" ca="1" si="3"/>
        <v/>
      </c>
      <c r="G24" s="80">
        <f>IF(N24=7, 6.9, 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3.5638104911847899</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44998</v>
      </c>
      <c r="K24" s="242">
        <v>44998</v>
      </c>
      <c r="L24" s="91" t="s">
        <v>33</v>
      </c>
      <c r="M24" s="192">
        <v>3.5638104911847899</v>
      </c>
      <c r="N24" s="192" t="s">
        <v>409</v>
      </c>
      <c r="O24" s="192">
        <v>0</v>
      </c>
      <c r="P24" s="192">
        <v>41.0277777777777</v>
      </c>
      <c r="Q24" s="192" t="s">
        <v>409</v>
      </c>
      <c r="R24" s="192">
        <v>-2.3611111111111098</v>
      </c>
      <c r="S24" s="192"/>
      <c r="T24" s="192"/>
      <c r="U24" s="192"/>
      <c r="V24" s="192"/>
      <c r="W24" s="192"/>
      <c r="X24" s="192"/>
      <c r="Y24" s="80"/>
      <c r="Z24" s="80"/>
    </row>
    <row r="25" spans="1:26" x14ac:dyDescent="0.2">
      <c r="A25" s="84">
        <v>18</v>
      </c>
      <c r="B25" s="84" t="str">
        <f ca="1"/>
        <v>Bangladesh</v>
      </c>
      <c r="C25" s="84" t="str">
        <f ca="1"/>
        <v>BGD</v>
      </c>
      <c r="D25" s="219" t="str">
        <f ca="1"/>
        <v>SAS           South Asia</v>
      </c>
      <c r="E25" s="219" t="str">
        <f ca="1"/>
        <v>IDA</v>
      </c>
      <c r="F25" s="190" t="str">
        <f t="shared" ca="1" si="3"/>
        <v/>
      </c>
      <c r="G25" s="80">
        <f>IF(N25=7, 6.9, 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6.9</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7</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44895</v>
      </c>
      <c r="K25" s="242">
        <v>44998</v>
      </c>
      <c r="L25" s="91" t="s">
        <v>35</v>
      </c>
      <c r="M25" s="192">
        <v>3.8927180826622099</v>
      </c>
      <c r="N25" s="192">
        <v>7</v>
      </c>
      <c r="O25" s="192">
        <v>7</v>
      </c>
      <c r="P25" s="192">
        <v>42.9166666666666</v>
      </c>
      <c r="Q25" s="192" t="s">
        <v>787</v>
      </c>
      <c r="R25" s="192">
        <v>3.75</v>
      </c>
      <c r="S25" s="192"/>
      <c r="T25" s="192"/>
      <c r="U25" s="192"/>
      <c r="V25" s="192"/>
      <c r="W25" s="192"/>
      <c r="X25" s="192"/>
      <c r="Y25" s="80"/>
      <c r="Z25" s="80"/>
    </row>
    <row r="26" spans="1:26" x14ac:dyDescent="0.2">
      <c r="A26" s="84">
        <v>19</v>
      </c>
      <c r="B26" s="84" t="str">
        <f ca="1"/>
        <v>Bulgaria</v>
      </c>
      <c r="C26" s="84" t="str">
        <f ca="1"/>
        <v>BGR</v>
      </c>
      <c r="D26" s="219" t="str">
        <f ca="1"/>
        <v>ECS           Europe &amp; Central Asia</v>
      </c>
      <c r="E26" s="219" t="str">
        <f ca="1"/>
        <v>IBRD</v>
      </c>
      <c r="F26" s="190" t="str">
        <f t="shared" ca="1" si="3"/>
        <v/>
      </c>
      <c r="G26" s="80">
        <f>IF(N26=7, 6.9, 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8.917349295313505E-2</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2.0305206897385601</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3.9161934599576398E-3</v>
      </c>
      <c r="J26" s="242">
        <v>44998</v>
      </c>
      <c r="K26" s="242">
        <v>44998</v>
      </c>
      <c r="L26" s="91" t="s">
        <v>37</v>
      </c>
      <c r="M26" s="192">
        <v>2.0305206897385601</v>
      </c>
      <c r="N26" s="192" t="s">
        <v>409</v>
      </c>
      <c r="O26" s="192">
        <v>3.9161934599576398E-3</v>
      </c>
      <c r="P26" s="192">
        <v>32.2222222222222</v>
      </c>
      <c r="Q26" s="192" t="s">
        <v>409</v>
      </c>
      <c r="R26" s="192">
        <v>-2.2222222222222201</v>
      </c>
      <c r="S26" s="192"/>
      <c r="T26" s="192"/>
      <c r="U26" s="192"/>
      <c r="V26" s="192"/>
      <c r="W26" s="192"/>
      <c r="X26" s="192"/>
      <c r="Y26" s="80"/>
      <c r="Z26" s="80"/>
    </row>
    <row r="27" spans="1:26" x14ac:dyDescent="0.2">
      <c r="A27" s="84">
        <v>20</v>
      </c>
      <c r="B27" s="84" t="str">
        <f ca="1"/>
        <v>Bahrain</v>
      </c>
      <c r="C27" s="84" t="str">
        <f ca="1"/>
        <v>BHR</v>
      </c>
      <c r="D27" s="219" t="str">
        <f ca="1"/>
        <v>MEA           Middle East &amp; North Africa</v>
      </c>
      <c r="E27" s="219" t="str">
        <f ca="1"/>
        <v>NA</v>
      </c>
      <c r="F27" s="190" t="str">
        <f t="shared" ca="1" si="3"/>
        <v/>
      </c>
      <c r="G27" s="80">
        <f>IF(N27=7, 6.9, 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3.2304416805137497</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3.32680355026723</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3.1368709614254899</v>
      </c>
      <c r="J27" s="242">
        <v>44900</v>
      </c>
      <c r="K27" s="242">
        <v>44900</v>
      </c>
      <c r="L27" s="91" t="s">
        <v>39</v>
      </c>
      <c r="M27" s="192">
        <v>3.32680355026723</v>
      </c>
      <c r="N27" s="192" t="s">
        <v>409</v>
      </c>
      <c r="O27" s="192">
        <v>3.1368709614254899</v>
      </c>
      <c r="P27" s="192">
        <v>39.6666666666666</v>
      </c>
      <c r="Q27" s="192" t="s">
        <v>409</v>
      </c>
      <c r="R27" s="192">
        <v>0</v>
      </c>
      <c r="S27" s="192"/>
      <c r="T27" s="192"/>
      <c r="U27" s="192"/>
      <c r="V27" s="192"/>
      <c r="W27" s="192"/>
      <c r="X27" s="192"/>
      <c r="Y27" s="80"/>
      <c r="Z27" s="80"/>
    </row>
    <row r="28" spans="1:26" x14ac:dyDescent="0.2">
      <c r="A28" s="84">
        <v>21</v>
      </c>
      <c r="B28" s="84" t="str">
        <f ca="1"/>
        <v>Bahamas, The</v>
      </c>
      <c r="C28" s="84" t="str">
        <f ca="1"/>
        <v>BHS</v>
      </c>
      <c r="D28" s="219" t="str">
        <f ca="1"/>
        <v>LCN           Latin America &amp; Caribbean</v>
      </c>
      <c r="E28" s="219" t="str">
        <f ca="1"/>
        <v>NA</v>
      </c>
      <c r="F28" s="190" t="str">
        <f t="shared" ca="1" si="3"/>
        <v/>
      </c>
      <c r="G28" s="80">
        <f>IF(N28=7, 6.9, 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3.9421765356005496</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3.4477254588986401</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4.5075386724104103</v>
      </c>
      <c r="J28" s="242">
        <v>44998</v>
      </c>
      <c r="K28" s="242">
        <v>44998</v>
      </c>
      <c r="L28" s="91" t="s">
        <v>40</v>
      </c>
      <c r="M28" s="192">
        <v>3.4477254588986401</v>
      </c>
      <c r="N28" s="192" t="s">
        <v>409</v>
      </c>
      <c r="O28" s="192">
        <v>4.5075386724104103</v>
      </c>
      <c r="P28" s="192">
        <v>40.3611111111111</v>
      </c>
      <c r="Q28" s="192" t="s">
        <v>409</v>
      </c>
      <c r="R28" s="192">
        <v>0.97222222222222099</v>
      </c>
      <c r="S28" s="192"/>
      <c r="T28" s="192"/>
      <c r="U28" s="192"/>
      <c r="V28" s="192"/>
      <c r="W28" s="192"/>
      <c r="X28" s="192"/>
      <c r="Y28" s="80"/>
      <c r="Z28" s="80"/>
    </row>
    <row r="29" spans="1:26" x14ac:dyDescent="0.2">
      <c r="A29" s="84">
        <v>22</v>
      </c>
      <c r="B29" s="84" t="str">
        <f ca="1"/>
        <v>Bosnia and Herzegovina</v>
      </c>
      <c r="C29" s="84" t="str">
        <f ca="1"/>
        <v>BIH</v>
      </c>
      <c r="D29" s="219" t="str">
        <f ca="1"/>
        <v>ECS           Europe &amp; Central Asia</v>
      </c>
      <c r="E29" s="219" t="str">
        <f ca="1"/>
        <v>IBRD</v>
      </c>
      <c r="F29" s="190" t="str">
        <f t="shared" ca="1" si="3"/>
        <v/>
      </c>
      <c r="G29" s="80">
        <f>IF(N29=7, 6.9, 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2.3137714803333362</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3.5879948729110702</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1.4920697082435901</v>
      </c>
      <c r="J29" s="242">
        <v>44998</v>
      </c>
      <c r="K29" s="242">
        <v>44998</v>
      </c>
      <c r="L29" s="91" t="s">
        <v>42</v>
      </c>
      <c r="M29" s="192">
        <v>3.5879948729110702</v>
      </c>
      <c r="N29" s="192" t="s">
        <v>409</v>
      </c>
      <c r="O29" s="192">
        <v>1.4920697082435901</v>
      </c>
      <c r="P29" s="192">
        <v>41.1666666666666</v>
      </c>
      <c r="Q29" s="192" t="s">
        <v>409</v>
      </c>
      <c r="R29" s="192">
        <v>-1.1666666666666601</v>
      </c>
      <c r="S29" s="192"/>
      <c r="T29" s="192"/>
      <c r="U29" s="192"/>
      <c r="V29" s="192"/>
      <c r="W29" s="192"/>
      <c r="X29" s="192"/>
      <c r="Y29" s="80"/>
      <c r="Z29" s="80"/>
    </row>
    <row r="30" spans="1:26" x14ac:dyDescent="0.2">
      <c r="A30" s="84">
        <v>23</v>
      </c>
      <c r="B30" s="84" t="str">
        <f ca="1"/>
        <v>Belarus</v>
      </c>
      <c r="C30" s="84" t="str">
        <f ca="1"/>
        <v>BLR</v>
      </c>
      <c r="D30" s="219" t="str">
        <f ca="1"/>
        <v>ECS           Europe &amp; Central Asia</v>
      </c>
      <c r="E30" s="219" t="str">
        <f ca="1"/>
        <v>IBRD</v>
      </c>
      <c r="F30" s="190" t="str">
        <f t="shared" ca="1" si="3"/>
        <v/>
      </c>
      <c r="G30" s="80">
        <f>IF(N30=7, 6.9, 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6.9836302015702518</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9.1504026699557404</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5.3299392990013699</v>
      </c>
      <c r="J30" s="242">
        <v>44998</v>
      </c>
      <c r="K30" s="242">
        <v>44998</v>
      </c>
      <c r="L30" s="91" t="s">
        <v>44</v>
      </c>
      <c r="M30" s="192">
        <v>9.1504026699557404</v>
      </c>
      <c r="N30" s="192" t="s">
        <v>409</v>
      </c>
      <c r="O30" s="192">
        <v>5.3299392990013699</v>
      </c>
      <c r="P30" s="192">
        <v>73.1111111111111</v>
      </c>
      <c r="Q30" s="192" t="s">
        <v>409</v>
      </c>
      <c r="R30" s="192">
        <v>1.55555555555555</v>
      </c>
      <c r="S30" s="192"/>
      <c r="T30" s="192"/>
      <c r="U30" s="192"/>
      <c r="V30" s="192"/>
      <c r="W30" s="192"/>
      <c r="X30" s="192"/>
      <c r="Y30" s="80"/>
      <c r="Z30" s="80"/>
    </row>
    <row r="31" spans="1:26" x14ac:dyDescent="0.2">
      <c r="A31" s="84">
        <v>24</v>
      </c>
      <c r="B31" s="84" t="str">
        <f ca="1"/>
        <v>Belize</v>
      </c>
      <c r="C31" s="84" t="str">
        <f ca="1"/>
        <v>BLZ</v>
      </c>
      <c r="D31" s="219" t="str">
        <f ca="1"/>
        <v>LCN           Latin America &amp; Caribbean</v>
      </c>
      <c r="E31" s="219" t="str">
        <f ca="1"/>
        <v>IBRD</v>
      </c>
      <c r="F31" s="190" t="str">
        <f t="shared" ca="1" si="3"/>
        <v/>
      </c>
      <c r="G31" s="80">
        <f>IF(N31=7, 6.9, 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4.9123833742203296</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4.7730295774988498</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5.0558057568043901</v>
      </c>
      <c r="J31" s="242">
        <v>44998</v>
      </c>
      <c r="K31" s="242">
        <v>44998</v>
      </c>
      <c r="L31" s="91" t="s">
        <v>46</v>
      </c>
      <c r="M31" s="192">
        <v>4.7730295774988498</v>
      </c>
      <c r="N31" s="192" t="s">
        <v>409</v>
      </c>
      <c r="O31" s="192">
        <v>5.0558057568043901</v>
      </c>
      <c r="P31" s="192">
        <v>47.9722222222222</v>
      </c>
      <c r="Q31" s="192" t="s">
        <v>409</v>
      </c>
      <c r="R31" s="192">
        <v>1.3611111111111101</v>
      </c>
      <c r="S31" s="192"/>
      <c r="T31" s="192"/>
      <c r="U31" s="192"/>
      <c r="V31" s="192"/>
      <c r="W31" s="192"/>
      <c r="X31" s="192"/>
      <c r="Y31" s="80"/>
      <c r="Z31" s="80"/>
    </row>
    <row r="32" spans="1:26" x14ac:dyDescent="0.2">
      <c r="A32" s="84">
        <v>25</v>
      </c>
      <c r="B32" s="84" t="str">
        <f ca="1"/>
        <v>Bermuda</v>
      </c>
      <c r="C32" s="84" t="str">
        <f ca="1"/>
        <v>BMU</v>
      </c>
      <c r="D32" s="219" t="str">
        <f ca="1"/>
        <v>NAC           North America</v>
      </c>
      <c r="E32" s="219" t="str">
        <f ca="1"/>
        <v>NA</v>
      </c>
      <c r="F32" s="190" t="str">
        <f t="shared" ca="1" si="3"/>
        <v/>
      </c>
      <c r="G32" s="80" t="e">
        <f>IF(N32=7, 6.9, 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705</v>
      </c>
      <c r="M32" s="192" t="s">
        <v>409</v>
      </c>
      <c r="N32" s="192" t="s">
        <v>409</v>
      </c>
      <c r="O32" s="192" t="s">
        <v>409</v>
      </c>
      <c r="P32" s="192" t="s">
        <v>409</v>
      </c>
      <c r="Q32" s="192" t="s">
        <v>409</v>
      </c>
      <c r="R32" s="192" t="s">
        <v>409</v>
      </c>
      <c r="S32" s="192"/>
      <c r="T32" s="192"/>
      <c r="U32" s="192"/>
      <c r="V32" s="192"/>
      <c r="W32" s="192"/>
      <c r="X32" s="192"/>
      <c r="Y32" s="80"/>
      <c r="Z32" s="80"/>
    </row>
    <row r="33" spans="1:26" x14ac:dyDescent="0.2">
      <c r="A33" s="84">
        <v>26</v>
      </c>
      <c r="B33" s="84" t="str">
        <f ca="1"/>
        <v>Bolivia</v>
      </c>
      <c r="C33" s="84" t="str">
        <f ca="1"/>
        <v>BOL</v>
      </c>
      <c r="D33" s="219" t="str">
        <f ca="1"/>
        <v>LCN           Latin America &amp; Caribbean</v>
      </c>
      <c r="E33" s="219" t="str">
        <f ca="1"/>
        <v>IBRD</v>
      </c>
      <c r="F33" s="190" t="str">
        <f t="shared" ca="1" si="3"/>
        <v/>
      </c>
      <c r="G33" s="80">
        <f>IF(N33=7, 6.9, 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4.468201657220078</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5.6581779486807404</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3.5284903074211802</v>
      </c>
      <c r="J33" s="242">
        <v>44998</v>
      </c>
      <c r="K33" s="242">
        <v>44998</v>
      </c>
      <c r="L33" s="91" t="s">
        <v>48</v>
      </c>
      <c r="M33" s="192">
        <v>5.6581779486807404</v>
      </c>
      <c r="N33" s="192" t="s">
        <v>409</v>
      </c>
      <c r="O33" s="192">
        <v>3.5284903074211802</v>
      </c>
      <c r="P33" s="192">
        <v>53.0555555555555</v>
      </c>
      <c r="Q33" s="192" t="s">
        <v>409</v>
      </c>
      <c r="R33" s="192">
        <v>0.27777777777777801</v>
      </c>
      <c r="S33" s="192"/>
      <c r="T33" s="192"/>
      <c r="U33" s="192"/>
      <c r="V33" s="192"/>
      <c r="W33" s="192"/>
      <c r="X33" s="192"/>
      <c r="Y33" s="80"/>
      <c r="Z33" s="80"/>
    </row>
    <row r="34" spans="1:26" x14ac:dyDescent="0.2">
      <c r="A34" s="84">
        <v>27</v>
      </c>
      <c r="B34" s="84" t="str">
        <f ca="1"/>
        <v>Brazil</v>
      </c>
      <c r="C34" s="84" t="str">
        <f ca="1"/>
        <v>BRA</v>
      </c>
      <c r="D34" s="219" t="str">
        <f ca="1"/>
        <v>LCN           Latin America &amp; Caribbean</v>
      </c>
      <c r="E34" s="219" t="str">
        <f ca="1"/>
        <v>IBRD</v>
      </c>
      <c r="F34" s="190" t="str">
        <f t="shared" ca="1" si="3"/>
        <v/>
      </c>
      <c r="G34" s="80">
        <f>IF(N34=7, 6.9, 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10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10</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10</v>
      </c>
      <c r="J34" s="242">
        <v>44895</v>
      </c>
      <c r="K34" s="242">
        <v>44887</v>
      </c>
      <c r="L34" s="91" t="s">
        <v>50</v>
      </c>
      <c r="M34" s="192">
        <v>4.7972139592251297</v>
      </c>
      <c r="N34" s="192">
        <v>10</v>
      </c>
      <c r="O34" s="192">
        <v>1.1004503622478801</v>
      </c>
      <c r="P34" s="192">
        <v>48.1111111111111</v>
      </c>
      <c r="Q34" s="192" t="s">
        <v>788</v>
      </c>
      <c r="R34" s="192">
        <v>-1.44444444444445</v>
      </c>
      <c r="S34" s="192"/>
      <c r="T34" s="192"/>
      <c r="U34" s="192"/>
      <c r="V34" s="192"/>
      <c r="W34" s="192"/>
      <c r="X34" s="192"/>
      <c r="Y34" s="80"/>
      <c r="Z34" s="80"/>
    </row>
    <row r="35" spans="1:26" x14ac:dyDescent="0.2">
      <c r="A35" s="84">
        <v>28</v>
      </c>
      <c r="B35" s="84" t="str">
        <f ca="1"/>
        <v>Barbados</v>
      </c>
      <c r="C35" s="84" t="str">
        <f ca="1"/>
        <v>BRB</v>
      </c>
      <c r="D35" s="219" t="str">
        <f ca="1"/>
        <v>LCN           Latin America &amp; Caribbean</v>
      </c>
      <c r="E35" s="219" t="str">
        <f ca="1"/>
        <v>NA</v>
      </c>
      <c r="F35" s="190" t="str">
        <f t="shared" ca="1" si="3"/>
        <v/>
      </c>
      <c r="G35" s="80">
        <f>IF(N35=7, 6.9, 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3.2196786322918434</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3.2639241577789</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3.1760328960250601</v>
      </c>
      <c r="J35" s="242">
        <v>44966</v>
      </c>
      <c r="K35" s="242">
        <v>44998</v>
      </c>
      <c r="L35" s="91" t="s">
        <v>52</v>
      </c>
      <c r="M35" s="192">
        <v>3.2639241577789</v>
      </c>
      <c r="N35" s="192" t="s">
        <v>409</v>
      </c>
      <c r="O35" s="192">
        <v>3.1760328960250601</v>
      </c>
      <c r="P35" s="192">
        <v>39.3055555555555</v>
      </c>
      <c r="Q35" s="192" t="s">
        <v>409</v>
      </c>
      <c r="R35" s="192">
        <v>2.7777777777778501E-2</v>
      </c>
      <c r="S35" s="192"/>
      <c r="T35" s="192"/>
      <c r="U35" s="192"/>
      <c r="V35" s="192"/>
      <c r="W35" s="192"/>
      <c r="X35" s="192"/>
      <c r="Y35" s="80"/>
      <c r="Z35" s="80"/>
    </row>
    <row r="36" spans="1:26" x14ac:dyDescent="0.2">
      <c r="A36" s="84">
        <v>29</v>
      </c>
      <c r="B36" s="84" t="str">
        <f ca="1"/>
        <v>Brunei Darussalam</v>
      </c>
      <c r="C36" s="84" t="str">
        <f ca="1"/>
        <v>BRN</v>
      </c>
      <c r="D36" s="219" t="str">
        <f ca="1"/>
        <v>EAS           East Asia &amp; Pacific</v>
      </c>
      <c r="E36" s="219" t="str">
        <f ca="1"/>
        <v>NA</v>
      </c>
      <c r="F36" s="190" t="str">
        <f t="shared" ca="1" si="3"/>
        <v/>
      </c>
      <c r="G36" s="80">
        <f>IF(N36=7, 6.9, 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0</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3.1368709614254899</v>
      </c>
      <c r="J36" s="242">
        <v>44778</v>
      </c>
      <c r="K36" s="242">
        <v>44778</v>
      </c>
      <c r="L36" s="91" t="s">
        <v>54</v>
      </c>
      <c r="M36" s="192">
        <v>0</v>
      </c>
      <c r="N36" s="192" t="s">
        <v>409</v>
      </c>
      <c r="O36" s="192">
        <v>3.1368709614254899</v>
      </c>
      <c r="P36" s="192">
        <v>19.3333333333333</v>
      </c>
      <c r="Q36" s="192" t="s">
        <v>409</v>
      </c>
      <c r="R36" s="192">
        <v>0</v>
      </c>
      <c r="S36" s="192"/>
      <c r="T36" s="192"/>
      <c r="U36" s="192"/>
      <c r="V36" s="192"/>
      <c r="W36" s="192"/>
      <c r="X36" s="192"/>
      <c r="Y36" s="80"/>
      <c r="Z36" s="80"/>
    </row>
    <row r="37" spans="1:26" x14ac:dyDescent="0.2">
      <c r="A37" s="84">
        <v>30</v>
      </c>
      <c r="B37" s="84" t="str">
        <f ca="1"/>
        <v>Bhutan</v>
      </c>
      <c r="C37" s="84" t="str">
        <f ca="1"/>
        <v>BTN</v>
      </c>
      <c r="D37" s="219" t="str">
        <f ca="1"/>
        <v>SAS           South Asia</v>
      </c>
      <c r="E37" s="219" t="str">
        <f ca="1"/>
        <v>IDA</v>
      </c>
      <c r="F37" s="190" t="str">
        <f t="shared" ca="1" si="3"/>
        <v/>
      </c>
      <c r="G37" s="80">
        <f>IF(N37=7, 6.9, 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1.5382923940354032</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2.6157827275145702</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0.90464068925005603</v>
      </c>
      <c r="J37" s="242">
        <v>44998</v>
      </c>
      <c r="K37" s="242">
        <v>44998</v>
      </c>
      <c r="L37" s="91" t="s">
        <v>56</v>
      </c>
      <c r="M37" s="192">
        <v>2.6157827275145702</v>
      </c>
      <c r="N37" s="192" t="s">
        <v>409</v>
      </c>
      <c r="O37" s="192">
        <v>0.90464068925005603</v>
      </c>
      <c r="P37" s="192">
        <v>35.5833333333333</v>
      </c>
      <c r="Q37" s="192" t="s">
        <v>409</v>
      </c>
      <c r="R37" s="192">
        <v>-1.5833333333333199</v>
      </c>
      <c r="S37" s="192"/>
      <c r="T37" s="192"/>
      <c r="U37" s="192"/>
      <c r="V37" s="192"/>
      <c r="W37" s="192"/>
      <c r="X37" s="192"/>
      <c r="Y37" s="80"/>
      <c r="Z37" s="80"/>
    </row>
    <row r="38" spans="1:26" x14ac:dyDescent="0.2">
      <c r="A38" s="84">
        <v>31</v>
      </c>
      <c r="B38" s="84" t="str">
        <f ca="1"/>
        <v>Botswana</v>
      </c>
      <c r="C38" s="84" t="str">
        <f ca="1"/>
        <v>BWA</v>
      </c>
      <c r="D38" s="219" t="str">
        <f ca="1"/>
        <v>SSF           Sub-Saharan Africa</v>
      </c>
      <c r="E38" s="219" t="str">
        <f ca="1"/>
        <v>IBRD</v>
      </c>
      <c r="F38" s="190" t="str">
        <f t="shared" ca="1" si="3"/>
        <v/>
      </c>
      <c r="G38" s="80">
        <f>IF(N38=7, 6.9, 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1.8105798341887172</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1.74030810902319</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1.8836890542392799</v>
      </c>
      <c r="J38" s="242">
        <v>44998</v>
      </c>
      <c r="K38" s="242">
        <v>44998</v>
      </c>
      <c r="L38" s="91" t="s">
        <v>58</v>
      </c>
      <c r="M38" s="192">
        <v>1.74030810902319</v>
      </c>
      <c r="N38" s="192" t="s">
        <v>409</v>
      </c>
      <c r="O38" s="192">
        <v>1.8836890542392799</v>
      </c>
      <c r="P38" s="192">
        <v>30.5555555555555</v>
      </c>
      <c r="Q38" s="192" t="s">
        <v>409</v>
      </c>
      <c r="R38" s="192">
        <v>-0.88888888888888895</v>
      </c>
      <c r="S38" s="192"/>
      <c r="T38" s="192"/>
      <c r="U38" s="192"/>
      <c r="V38" s="192"/>
      <c r="W38" s="192"/>
      <c r="X38" s="192"/>
      <c r="Y38" s="80"/>
      <c r="Z38" s="80"/>
    </row>
    <row r="39" spans="1:26" x14ac:dyDescent="0.2">
      <c r="A39" s="84">
        <v>32</v>
      </c>
      <c r="B39" s="84" t="str">
        <f ca="1"/>
        <v>Central African Republic</v>
      </c>
      <c r="C39" s="84" t="str">
        <f ca="1"/>
        <v>CAF</v>
      </c>
      <c r="D39" s="219" t="str">
        <f ca="1"/>
        <v>SSF           Sub-Saharan Africa</v>
      </c>
      <c r="E39" s="219" t="str">
        <f ca="1"/>
        <v>IDA</v>
      </c>
      <c r="F39" s="190" t="str">
        <f t="shared" ca="1" si="3"/>
        <v/>
      </c>
      <c r="G39" s="80">
        <f>IF(N39=7, 6.9, 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4.1439610444163115</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5.4743766475609998</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3.1368709614254899</v>
      </c>
      <c r="J39" s="242">
        <v>44900</v>
      </c>
      <c r="K39" s="242">
        <v>44900</v>
      </c>
      <c r="L39" s="91" t="s">
        <v>60</v>
      </c>
      <c r="M39" s="192">
        <v>5.4743766475609998</v>
      </c>
      <c r="N39" s="192" t="s">
        <v>409</v>
      </c>
      <c r="O39" s="192">
        <v>3.1368709614254899</v>
      </c>
      <c r="P39" s="192">
        <v>52</v>
      </c>
      <c r="Q39" s="192" t="s">
        <v>409</v>
      </c>
      <c r="R39" s="192">
        <v>0</v>
      </c>
      <c r="S39" s="192"/>
      <c r="T39" s="192"/>
      <c r="U39" s="192"/>
      <c r="V39" s="192"/>
      <c r="W39" s="192"/>
      <c r="X39" s="192"/>
      <c r="Y39" s="80"/>
      <c r="Z39" s="80"/>
    </row>
    <row r="40" spans="1:26" x14ac:dyDescent="0.2">
      <c r="A40" s="84">
        <v>33</v>
      </c>
      <c r="B40" s="84" t="str">
        <f ca="1"/>
        <v>Canada</v>
      </c>
      <c r="C40" s="84" t="str">
        <f ca="1"/>
        <v>CAN</v>
      </c>
      <c r="D40" s="219" t="str">
        <f ca="1"/>
        <v>NAC           North America</v>
      </c>
      <c r="E40" s="219" t="str">
        <f ca="1"/>
        <v>NA</v>
      </c>
      <c r="F40" s="190" t="str">
        <f t="shared" ca="1" si="3"/>
        <v/>
      </c>
      <c r="G40" s="80">
        <f>IF(N40=7, 6.9, 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2.3836578513650348</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1.1066773077946199</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5.1341296260035199</v>
      </c>
      <c r="J40" s="242">
        <v>44998</v>
      </c>
      <c r="K40" s="242">
        <v>44998</v>
      </c>
      <c r="L40" s="91" t="s">
        <v>62</v>
      </c>
      <c r="M40" s="192">
        <v>1.1066773077946199</v>
      </c>
      <c r="N40" s="192" t="s">
        <v>409</v>
      </c>
      <c r="O40" s="192">
        <v>5.1341296260035199</v>
      </c>
      <c r="P40" s="192">
        <v>26.9166666666666</v>
      </c>
      <c r="Q40" s="192" t="s">
        <v>409</v>
      </c>
      <c r="R40" s="192">
        <v>1.4166666666666601</v>
      </c>
      <c r="S40" s="192"/>
      <c r="T40" s="192"/>
      <c r="U40" s="192"/>
      <c r="V40" s="192"/>
      <c r="W40" s="192"/>
      <c r="X40" s="192"/>
      <c r="Y40" s="80"/>
      <c r="Z40" s="80"/>
    </row>
    <row r="41" spans="1:26" x14ac:dyDescent="0.2">
      <c r="A41" s="84">
        <v>34</v>
      </c>
      <c r="B41" s="84" t="str">
        <f ca="1"/>
        <v>Switzerland</v>
      </c>
      <c r="C41" s="84" t="str">
        <f ca="1"/>
        <v>CHE</v>
      </c>
      <c r="D41" s="219" t="str">
        <f ca="1"/>
        <v>ECS           Europe &amp; Central Asia</v>
      </c>
      <c r="E41" s="219" t="str">
        <f ca="1"/>
        <v>NA</v>
      </c>
      <c r="F41" s="190" t="str">
        <f t="shared" ca="1" si="3"/>
        <v/>
      </c>
      <c r="G41" s="80">
        <f>IF(N41=7, 6.9, 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7</v>
      </c>
      <c r="J41" s="242">
        <v>44998</v>
      </c>
      <c r="K41" s="242">
        <v>44998</v>
      </c>
      <c r="L41" s="91" t="s">
        <v>64</v>
      </c>
      <c r="M41" s="192">
        <v>0</v>
      </c>
      <c r="N41" s="192" t="s">
        <v>409</v>
      </c>
      <c r="O41" s="192">
        <v>7</v>
      </c>
      <c r="P41" s="192">
        <v>11.75</v>
      </c>
      <c r="Q41" s="192" t="s">
        <v>409</v>
      </c>
      <c r="R41" s="192">
        <v>2.9166666666666599</v>
      </c>
      <c r="S41" s="192"/>
      <c r="T41" s="192"/>
      <c r="U41" s="192"/>
      <c r="V41" s="192"/>
      <c r="W41" s="192"/>
      <c r="X41" s="192"/>
      <c r="Y41" s="80"/>
      <c r="Z41" s="80"/>
    </row>
    <row r="42" spans="1:26" x14ac:dyDescent="0.2">
      <c r="A42" s="84">
        <v>35</v>
      </c>
      <c r="B42" s="84" t="str">
        <f ca="1"/>
        <v>Channel Islands</v>
      </c>
      <c r="C42" s="84" t="str">
        <f ca="1"/>
        <v>CHI</v>
      </c>
      <c r="D42" s="219" t="str">
        <f ca="1"/>
        <v>ECS           Europe &amp; Central Asia</v>
      </c>
      <c r="E42" s="219" t="str">
        <f ca="1"/>
        <v>NA</v>
      </c>
      <c r="F42" s="190" t="str">
        <f t="shared" ca="1" si="3"/>
        <v/>
      </c>
      <c r="G42" s="80" t="e">
        <f>IF(N42=7, 6.9, 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706</v>
      </c>
      <c r="M42" s="192" t="s">
        <v>409</v>
      </c>
      <c r="N42" s="192" t="s">
        <v>409</v>
      </c>
      <c r="O42" s="192" t="s">
        <v>409</v>
      </c>
      <c r="P42" s="192" t="s">
        <v>409</v>
      </c>
      <c r="Q42" s="192" t="s">
        <v>409</v>
      </c>
      <c r="R42" s="192" t="s">
        <v>409</v>
      </c>
      <c r="S42" s="192"/>
      <c r="T42" s="192"/>
      <c r="U42" s="192"/>
      <c r="V42" s="192"/>
      <c r="W42" s="192"/>
      <c r="X42" s="192"/>
      <c r="Y42" s="80"/>
      <c r="Z42" s="80"/>
    </row>
    <row r="43" spans="1:26" x14ac:dyDescent="0.2">
      <c r="A43" s="84">
        <v>36</v>
      </c>
      <c r="B43" s="84" t="str">
        <f ca="1"/>
        <v>Chile</v>
      </c>
      <c r="C43" s="84" t="str">
        <f ca="1"/>
        <v>CHL</v>
      </c>
      <c r="D43" s="219" t="str">
        <f ca="1"/>
        <v>LCN           Latin America &amp; Caribbean</v>
      </c>
      <c r="E43" s="219" t="str">
        <f ca="1"/>
        <v>IBRD</v>
      </c>
      <c r="F43" s="190" t="str">
        <f t="shared" ca="1" si="3"/>
        <v/>
      </c>
      <c r="G43" s="80">
        <f>IF(N43=7, 6.9, 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2.3714722716863861</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0.95673414109168298</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5.87820638339534</v>
      </c>
      <c r="J43" s="242">
        <v>44998</v>
      </c>
      <c r="K43" s="242">
        <v>44998</v>
      </c>
      <c r="L43" s="91" t="s">
        <v>66</v>
      </c>
      <c r="M43" s="192">
        <v>0.95673414109168298</v>
      </c>
      <c r="N43" s="192" t="s">
        <v>409</v>
      </c>
      <c r="O43" s="192">
        <v>5.87820638339534</v>
      </c>
      <c r="P43" s="192">
        <v>26.0555555555555</v>
      </c>
      <c r="Q43" s="192" t="s">
        <v>409</v>
      </c>
      <c r="R43" s="192">
        <v>1.94444444444444</v>
      </c>
      <c r="S43" s="192"/>
      <c r="T43" s="192"/>
      <c r="U43" s="192"/>
      <c r="V43" s="192"/>
      <c r="W43" s="192"/>
      <c r="X43" s="192"/>
      <c r="Y43" s="80"/>
      <c r="Z43" s="80"/>
    </row>
    <row r="44" spans="1:26" x14ac:dyDescent="0.2">
      <c r="A44" s="84">
        <v>37</v>
      </c>
      <c r="B44" s="84" t="str">
        <f ca="1"/>
        <v>China</v>
      </c>
      <c r="C44" s="84" t="str">
        <f ca="1"/>
        <v>CHN</v>
      </c>
      <c r="D44" s="219" t="str">
        <f ca="1"/>
        <v>EAS           East Asia &amp; Pacific</v>
      </c>
      <c r="E44" s="219" t="str">
        <f ca="1"/>
        <v>IBRD</v>
      </c>
      <c r="F44" s="190" t="str">
        <f t="shared" ca="1" si="3"/>
        <v/>
      </c>
      <c r="G44" s="80">
        <f>IF(N44=7, 6.9, 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6.9</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7</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44895</v>
      </c>
      <c r="K44" s="242">
        <v>44998</v>
      </c>
      <c r="L44" s="91" t="s">
        <v>68</v>
      </c>
      <c r="M44" s="192">
        <v>2.6883358726934099</v>
      </c>
      <c r="N44" s="192">
        <v>7</v>
      </c>
      <c r="O44" s="192">
        <v>7</v>
      </c>
      <c r="P44" s="192">
        <v>36</v>
      </c>
      <c r="Q44" s="192" t="s">
        <v>787</v>
      </c>
      <c r="R44" s="192">
        <v>9.6666666666666607</v>
      </c>
      <c r="S44" s="192"/>
      <c r="T44" s="192"/>
      <c r="U44" s="192"/>
      <c r="V44" s="192"/>
      <c r="W44" s="192"/>
      <c r="X44" s="192"/>
      <c r="Y44" s="80"/>
      <c r="Z44" s="80"/>
    </row>
    <row r="45" spans="1:26" x14ac:dyDescent="0.2">
      <c r="A45" s="84">
        <v>38</v>
      </c>
      <c r="B45" s="84" t="str">
        <f ca="1"/>
        <v>Côte d’Ivoire</v>
      </c>
      <c r="C45" s="84" t="str">
        <f ca="1"/>
        <v>CIV</v>
      </c>
      <c r="D45" s="219" t="str">
        <f ca="1"/>
        <v>SSF           Sub-Saharan Africa</v>
      </c>
      <c r="E45" s="219" t="str">
        <f ca="1"/>
        <v>IDA</v>
      </c>
      <c r="F45" s="190" t="str">
        <f t="shared" ca="1" si="3"/>
        <v/>
      </c>
      <c r="G45" s="80">
        <f>IF(N45=7, 6.9, 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6.9</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7</v>
      </c>
      <c r="J45" s="242">
        <v>44998</v>
      </c>
      <c r="K45" s="242" t="s">
        <v>409</v>
      </c>
      <c r="L45" s="91" t="s">
        <v>69</v>
      </c>
      <c r="M45" s="192">
        <v>2.6883358726934099</v>
      </c>
      <c r="N45" s="192">
        <v>7</v>
      </c>
      <c r="O45" s="192">
        <v>3.1368709614254899</v>
      </c>
      <c r="P45" s="192">
        <v>36</v>
      </c>
      <c r="Q45" s="192" t="s">
        <v>787</v>
      </c>
      <c r="R45" s="192">
        <v>0</v>
      </c>
      <c r="S45" s="192"/>
      <c r="T45" s="192"/>
      <c r="U45" s="192"/>
      <c r="V45" s="192"/>
      <c r="W45" s="192"/>
      <c r="X45" s="192"/>
      <c r="Y45" s="80"/>
      <c r="Z45" s="80"/>
    </row>
    <row r="46" spans="1:26" x14ac:dyDescent="0.2">
      <c r="A46" s="84">
        <v>39</v>
      </c>
      <c r="B46" s="84" t="str">
        <f ca="1"/>
        <v>Cameroon</v>
      </c>
      <c r="C46" s="84" t="str">
        <f ca="1"/>
        <v>CMR</v>
      </c>
      <c r="D46" s="219" t="str">
        <f ca="1"/>
        <v>SSF           Sub-Saharan Africa</v>
      </c>
      <c r="E46" s="219" t="str">
        <f ca="1"/>
        <v>Blend</v>
      </c>
      <c r="F46" s="190" t="str">
        <f t="shared" ca="1" si="3"/>
        <v/>
      </c>
      <c r="G46" s="80">
        <f>IF(N46=7, 6.9, 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0</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0</v>
      </c>
      <c r="J46" s="242">
        <v>44998</v>
      </c>
      <c r="K46" s="242">
        <v>44887</v>
      </c>
      <c r="L46" s="91" t="s">
        <v>71</v>
      </c>
      <c r="M46" s="192">
        <v>5.4018235023821601</v>
      </c>
      <c r="N46" s="192">
        <v>0</v>
      </c>
      <c r="O46" s="192">
        <v>0</v>
      </c>
      <c r="P46" s="192">
        <v>51.5833333333333</v>
      </c>
      <c r="Q46" s="192" t="s">
        <v>790</v>
      </c>
      <c r="R46" s="192">
        <v>-2.9166666666666701</v>
      </c>
      <c r="S46" s="192"/>
      <c r="T46" s="192"/>
      <c r="U46" s="192"/>
      <c r="V46" s="192"/>
      <c r="W46" s="192"/>
      <c r="X46" s="192"/>
      <c r="Y46" s="80"/>
      <c r="Z46" s="80"/>
    </row>
    <row r="47" spans="1:26" x14ac:dyDescent="0.2">
      <c r="A47" s="84">
        <v>40</v>
      </c>
      <c r="B47" s="84" t="str">
        <f ca="1"/>
        <v>Congo, Dem. Rep.</v>
      </c>
      <c r="C47" s="84" t="str">
        <f ca="1"/>
        <v>COD</v>
      </c>
      <c r="D47" s="219" t="str">
        <f ca="1"/>
        <v>SSF           Sub-Saharan Africa</v>
      </c>
      <c r="E47" s="219" t="str">
        <f ca="1"/>
        <v>IDA</v>
      </c>
      <c r="F47" s="190" t="str">
        <f t="shared" ca="1" si="3"/>
        <v/>
      </c>
      <c r="G47" s="80">
        <f>IF(N47=7, 6.9, 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6.7778296782630276</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7.6122759921642604</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6.0348541217936198</v>
      </c>
      <c r="J47" s="242">
        <v>44998</v>
      </c>
      <c r="K47" s="242">
        <v>44998</v>
      </c>
      <c r="L47" s="91" t="s">
        <v>72</v>
      </c>
      <c r="M47" s="192">
        <v>7.6122759921642604</v>
      </c>
      <c r="N47" s="192" t="s">
        <v>409</v>
      </c>
      <c r="O47" s="192">
        <v>6.0348541217936198</v>
      </c>
      <c r="P47" s="192">
        <v>64.2777777777777</v>
      </c>
      <c r="Q47" s="192" t="s">
        <v>409</v>
      </c>
      <c r="R47" s="192">
        <v>2.05555555555555</v>
      </c>
      <c r="S47" s="192"/>
      <c r="T47" s="192"/>
      <c r="U47" s="192"/>
      <c r="V47" s="192"/>
      <c r="W47" s="192"/>
      <c r="X47" s="192"/>
      <c r="Y47" s="80"/>
      <c r="Z47" s="80"/>
    </row>
    <row r="48" spans="1:26" x14ac:dyDescent="0.2">
      <c r="A48" s="84">
        <v>41</v>
      </c>
      <c r="B48" s="84" t="str">
        <f ca="1"/>
        <v>Congo, Rep.</v>
      </c>
      <c r="C48" s="84" t="str">
        <f ca="1"/>
        <v>COG</v>
      </c>
      <c r="D48" s="219" t="str">
        <f ca="1"/>
        <v>SSF           Sub-Saharan Africa</v>
      </c>
      <c r="E48" s="219" t="str">
        <f ca="1"/>
        <v>Blend</v>
      </c>
      <c r="F48" s="190" t="str">
        <f t="shared" ca="1" si="3"/>
        <v/>
      </c>
      <c r="G48" s="80">
        <f>IF(N48=7, 6.9, 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10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10</v>
      </c>
      <c r="J48" s="242">
        <v>44895</v>
      </c>
      <c r="K48" s="242">
        <v>44998</v>
      </c>
      <c r="L48" s="91" t="s">
        <v>73</v>
      </c>
      <c r="M48" s="192">
        <v>5.75491547558586</v>
      </c>
      <c r="N48" s="192">
        <v>10</v>
      </c>
      <c r="O48" s="192">
        <v>2.7452516154298001</v>
      </c>
      <c r="P48" s="192">
        <v>53.6111111111111</v>
      </c>
      <c r="Q48" s="192" t="s">
        <v>791</v>
      </c>
      <c r="R48" s="192">
        <v>-0.27777777777777801</v>
      </c>
      <c r="S48" s="192"/>
      <c r="T48" s="192"/>
      <c r="U48" s="192"/>
      <c r="V48" s="192"/>
      <c r="W48" s="192"/>
      <c r="X48" s="192"/>
      <c r="Y48" s="80"/>
      <c r="Z48" s="80"/>
    </row>
    <row r="49" spans="1:26" x14ac:dyDescent="0.2">
      <c r="A49" s="84">
        <v>42</v>
      </c>
      <c r="B49" s="84" t="str">
        <f ca="1"/>
        <v>Colombia</v>
      </c>
      <c r="C49" s="84" t="str">
        <f ca="1"/>
        <v>COL</v>
      </c>
      <c r="D49" s="219" t="str">
        <f ca="1"/>
        <v>LCN           Latin America &amp; Caribbean</v>
      </c>
      <c r="E49" s="219" t="str">
        <f ca="1"/>
        <v>IBRD</v>
      </c>
      <c r="F49" s="190" t="str">
        <f t="shared" ca="1" si="3"/>
        <v/>
      </c>
      <c r="G49" s="80">
        <f>IF(N49=7, 6.9, 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6.9</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7</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7</v>
      </c>
      <c r="J49" s="242">
        <v>44895</v>
      </c>
      <c r="K49" s="242">
        <v>44998</v>
      </c>
      <c r="L49" s="91" t="s">
        <v>75</v>
      </c>
      <c r="M49" s="192">
        <v>4.28450506662797</v>
      </c>
      <c r="N49" s="192">
        <v>7</v>
      </c>
      <c r="O49" s="192">
        <v>7</v>
      </c>
      <c r="P49" s="192">
        <v>45.1666666666666</v>
      </c>
      <c r="Q49" s="192" t="s">
        <v>787</v>
      </c>
      <c r="R49" s="192">
        <v>2.8333333333333299</v>
      </c>
      <c r="S49" s="192"/>
      <c r="T49" s="192"/>
      <c r="U49" s="192"/>
      <c r="V49" s="192"/>
      <c r="W49" s="192"/>
      <c r="X49" s="192"/>
      <c r="Y49" s="80"/>
      <c r="Z49" s="80"/>
    </row>
    <row r="50" spans="1:26" x14ac:dyDescent="0.2">
      <c r="A50" s="84">
        <v>43</v>
      </c>
      <c r="B50" s="84" t="str">
        <f ca="1"/>
        <v>Comoros</v>
      </c>
      <c r="C50" s="84" t="str">
        <f ca="1"/>
        <v>COM</v>
      </c>
      <c r="D50" s="219" t="str">
        <f ca="1"/>
        <v>SSF           Sub-Saharan Africa</v>
      </c>
      <c r="E50" s="219" t="str">
        <f ca="1"/>
        <v>IDA</v>
      </c>
      <c r="F50" s="190" t="str">
        <f t="shared" ca="1" si="3"/>
        <v/>
      </c>
      <c r="G50" s="80" t="e">
        <f>IF(N50=7, 6.9, 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#N/A</v>
      </c>
      <c r="H50" s="80" t="e"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#N/A</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t="s">
        <v>409</v>
      </c>
      <c r="O50" s="192" t="s">
        <v>409</v>
      </c>
      <c r="P50" s="192" t="s">
        <v>409</v>
      </c>
      <c r="Q50" s="192" t="s">
        <v>409</v>
      </c>
      <c r="R50" s="192" t="s">
        <v>409</v>
      </c>
      <c r="S50" s="192"/>
      <c r="T50" s="192"/>
      <c r="U50" s="192"/>
      <c r="V50" s="192"/>
      <c r="W50" s="192"/>
      <c r="X50" s="192"/>
      <c r="Y50" s="80"/>
      <c r="Z50" s="80"/>
    </row>
    <row r="51" spans="1:26" x14ac:dyDescent="0.2">
      <c r="A51" s="84">
        <v>44</v>
      </c>
      <c r="B51" s="84" t="str">
        <f ca="1"/>
        <v>Cabo Verde</v>
      </c>
      <c r="C51" s="84" t="str">
        <f ca="1"/>
        <v>CPV</v>
      </c>
      <c r="D51" s="219" t="str">
        <f ca="1"/>
        <v>SSF           Sub-Saharan Africa</v>
      </c>
      <c r="E51" s="219" t="str">
        <f ca="1"/>
        <v>Blend</v>
      </c>
      <c r="F51" s="190" t="str">
        <f t="shared" ca="1" si="3"/>
        <v/>
      </c>
      <c r="G51" s="80">
        <f>IF(N51=7, 6.9, 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3.5973527268123151</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3.8830443299717001</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3.3326806344233302</v>
      </c>
      <c r="J51" s="242">
        <v>44998</v>
      </c>
      <c r="K51" s="242">
        <v>44998</v>
      </c>
      <c r="L51" s="91" t="s">
        <v>79</v>
      </c>
      <c r="M51" s="192">
        <v>3.8830443299717001</v>
      </c>
      <c r="N51" s="192" t="s">
        <v>409</v>
      </c>
      <c r="O51" s="192">
        <v>3.3326806344233302</v>
      </c>
      <c r="P51" s="192">
        <v>42.8611111111111</v>
      </c>
      <c r="Q51" s="192" t="s">
        <v>409</v>
      </c>
      <c r="R51" s="192">
        <v>0.13888888888888501</v>
      </c>
      <c r="S51" s="192"/>
      <c r="T51" s="192"/>
      <c r="U51" s="192"/>
      <c r="V51" s="192"/>
      <c r="W51" s="192"/>
      <c r="X51" s="192"/>
      <c r="Y51" s="80"/>
      <c r="Z51" s="80"/>
    </row>
    <row r="52" spans="1:26" x14ac:dyDescent="0.2">
      <c r="A52" s="84">
        <v>45</v>
      </c>
      <c r="B52" s="84" t="str">
        <f ca="1"/>
        <v>Costa Rica</v>
      </c>
      <c r="C52" s="84" t="str">
        <f ca="1"/>
        <v>CRI</v>
      </c>
      <c r="D52" s="219" t="str">
        <f ca="1"/>
        <v>LCN           Latin America &amp; Caribbean</v>
      </c>
      <c r="E52" s="219" t="str">
        <f ca="1"/>
        <v>IBRD</v>
      </c>
      <c r="F52" s="190" t="str">
        <f t="shared" ca="1" si="3"/>
        <v/>
      </c>
      <c r="G52" s="80">
        <f>IF(N52=7, 6.9, 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4.2433189701990139</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2.5722508404072602</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7</v>
      </c>
      <c r="J52" s="242">
        <v>44998</v>
      </c>
      <c r="K52" s="242">
        <v>44998</v>
      </c>
      <c r="L52" s="91" t="s">
        <v>81</v>
      </c>
      <c r="M52" s="192">
        <v>2.5722508404072602</v>
      </c>
      <c r="N52" s="192" t="s">
        <v>409</v>
      </c>
      <c r="O52" s="192">
        <v>7</v>
      </c>
      <c r="P52" s="192">
        <v>35.3333333333333</v>
      </c>
      <c r="Q52" s="192" t="s">
        <v>409</v>
      </c>
      <c r="R52" s="192">
        <v>5</v>
      </c>
      <c r="S52" s="192"/>
      <c r="T52" s="192"/>
      <c r="U52" s="192"/>
      <c r="V52" s="192"/>
      <c r="W52" s="192"/>
      <c r="X52" s="192"/>
      <c r="Y52" s="80"/>
      <c r="Z52" s="80"/>
    </row>
    <row r="53" spans="1:26" x14ac:dyDescent="0.2">
      <c r="A53" s="84">
        <v>46</v>
      </c>
      <c r="B53" s="84" t="str">
        <f ca="1"/>
        <v>Cuba</v>
      </c>
      <c r="C53" s="84" t="str">
        <f ca="1"/>
        <v>CUB</v>
      </c>
      <c r="D53" s="219" t="str">
        <f ca="1"/>
        <v>LCN           Latin America &amp; Caribbean</v>
      </c>
      <c r="E53" s="219" t="str">
        <f ca="1"/>
        <v>NA</v>
      </c>
      <c r="F53" s="190" t="str">
        <f t="shared" ca="1" si="3"/>
        <v/>
      </c>
      <c r="G53" s="80">
        <f>IF(N53=7, 6.9, 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5.4863026584637957</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9.5953952937193101</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3.1368709614254899</v>
      </c>
      <c r="J53" s="242">
        <v>44998</v>
      </c>
      <c r="K53" s="242">
        <v>44998</v>
      </c>
      <c r="L53" s="91" t="s">
        <v>83</v>
      </c>
      <c r="M53" s="192">
        <v>9.5953952937193101</v>
      </c>
      <c r="N53" s="192" t="s">
        <v>409</v>
      </c>
      <c r="O53" s="192">
        <v>3.1368709614254899</v>
      </c>
      <c r="P53" s="192">
        <v>75.6666666666666</v>
      </c>
      <c r="Q53" s="192" t="s">
        <v>409</v>
      </c>
      <c r="R53" s="192">
        <v>0</v>
      </c>
      <c r="S53" s="192"/>
      <c r="T53" s="192"/>
      <c r="U53" s="192"/>
      <c r="V53" s="192"/>
      <c r="W53" s="192"/>
      <c r="X53" s="192"/>
      <c r="Y53" s="80"/>
      <c r="Z53" s="80"/>
    </row>
    <row r="54" spans="1:26" x14ac:dyDescent="0.2">
      <c r="A54" s="84">
        <v>47</v>
      </c>
      <c r="B54" s="84" t="str">
        <f ca="1"/>
        <v>Curaçao</v>
      </c>
      <c r="C54" s="84" t="str">
        <f ca="1"/>
        <v>CUW</v>
      </c>
      <c r="D54" s="219" t="str">
        <f ca="1"/>
        <v>LCN           Latin America &amp; Caribbean</v>
      </c>
      <c r="E54" s="219" t="str">
        <f ca="1"/>
        <v>NA</v>
      </c>
      <c r="F54" s="190" t="str">
        <f t="shared" ca="1" si="3"/>
        <v/>
      </c>
      <c r="G54" s="80" t="e">
        <f>IF(N54=7, 6.9, 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707</v>
      </c>
      <c r="M54" s="192" t="s">
        <v>409</v>
      </c>
      <c r="N54" s="192" t="s">
        <v>409</v>
      </c>
      <c r="O54" s="192" t="s">
        <v>409</v>
      </c>
      <c r="P54" s="192" t="s">
        <v>409</v>
      </c>
      <c r="Q54" s="192" t="s">
        <v>409</v>
      </c>
      <c r="R54" s="192" t="s">
        <v>409</v>
      </c>
      <c r="S54" s="192"/>
      <c r="T54" s="192"/>
      <c r="U54" s="192"/>
      <c r="V54" s="192"/>
      <c r="W54" s="192"/>
      <c r="X54" s="192"/>
      <c r="Y54" s="80"/>
      <c r="Z54" s="80"/>
    </row>
    <row r="55" spans="1:26" x14ac:dyDescent="0.2">
      <c r="A55" s="84">
        <v>48</v>
      </c>
      <c r="B55" s="84" t="str">
        <f ca="1"/>
        <v>Cayman Islands</v>
      </c>
      <c r="C55" s="84" t="str">
        <f ca="1"/>
        <v>CYM</v>
      </c>
      <c r="D55" s="219" t="str">
        <f ca="1"/>
        <v>LCN           Latin America &amp; Caribbean</v>
      </c>
      <c r="E55" s="219" t="str">
        <f ca="1"/>
        <v>NA</v>
      </c>
      <c r="F55" s="190" t="str">
        <f t="shared" ca="1" si="3"/>
        <v/>
      </c>
      <c r="G55" s="80">
        <f>IF(N55=7, 6.9, 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0.89619308105737594</v>
      </c>
      <c r="H55" s="80"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0.58429466250695405</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1.37458390444488</v>
      </c>
      <c r="J55" s="242">
        <v>44998</v>
      </c>
      <c r="K55" s="242">
        <v>44998</v>
      </c>
      <c r="L55" s="91" t="s">
        <v>708</v>
      </c>
      <c r="M55" s="192">
        <v>0.58429466250695405</v>
      </c>
      <c r="N55" s="192" t="s">
        <v>409</v>
      </c>
      <c r="O55" s="192">
        <v>1.37458390444488</v>
      </c>
      <c r="P55" s="192">
        <v>23.9166666666666</v>
      </c>
      <c r="Q55" s="192" t="s">
        <v>409</v>
      </c>
      <c r="R55" s="192">
        <v>-1.24999999999999</v>
      </c>
      <c r="S55" s="192"/>
      <c r="T55" s="192"/>
      <c r="U55" s="192"/>
      <c r="V55" s="192"/>
      <c r="W55" s="192"/>
      <c r="X55" s="192"/>
      <c r="Y55" s="80"/>
      <c r="Z55" s="80"/>
    </row>
    <row r="56" spans="1:26" x14ac:dyDescent="0.2">
      <c r="A56" s="84">
        <v>49</v>
      </c>
      <c r="B56" s="84" t="str">
        <f ca="1"/>
        <v>Cyprus</v>
      </c>
      <c r="C56" s="84" t="str">
        <f ca="1"/>
        <v>CYP</v>
      </c>
      <c r="D56" s="219" t="str">
        <f ca="1"/>
        <v>ECS           Europe &amp; Central Asia</v>
      </c>
      <c r="E56" s="219" t="str">
        <f ca="1"/>
        <v>NA</v>
      </c>
      <c r="F56" s="190" t="str">
        <f t="shared" ca="1" si="3"/>
        <v/>
      </c>
      <c r="G56" s="80">
        <f>IF(N56=7, 6.9, 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3.4931570559863001</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2.22399574354881</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5.4865870373996399</v>
      </c>
      <c r="J56" s="242">
        <v>44998</v>
      </c>
      <c r="K56" s="242">
        <v>44998</v>
      </c>
      <c r="L56" s="91" t="s">
        <v>85</v>
      </c>
      <c r="M56" s="192">
        <v>2.22399574354881</v>
      </c>
      <c r="N56" s="192" t="s">
        <v>409</v>
      </c>
      <c r="O56" s="192">
        <v>5.4865870373996399</v>
      </c>
      <c r="P56" s="192">
        <v>33.3333333333333</v>
      </c>
      <c r="Q56" s="192" t="s">
        <v>409</v>
      </c>
      <c r="R56" s="192">
        <v>1.6666666666666601</v>
      </c>
      <c r="S56" s="192"/>
      <c r="T56" s="192"/>
      <c r="U56" s="192"/>
      <c r="V56" s="192"/>
      <c r="W56" s="192"/>
      <c r="X56" s="192"/>
      <c r="Y56" s="80"/>
      <c r="Z56" s="80"/>
    </row>
    <row r="57" spans="1:26" x14ac:dyDescent="0.2">
      <c r="A57" s="84">
        <v>50</v>
      </c>
      <c r="B57" s="84" t="str">
        <f ca="1"/>
        <v>Czech Republic</v>
      </c>
      <c r="C57" s="84" t="str">
        <f ca="1"/>
        <v>CZE</v>
      </c>
      <c r="D57" s="219" t="str">
        <f ca="1"/>
        <v>ECS           Europe &amp; Central Asia</v>
      </c>
      <c r="E57" s="219" t="str">
        <f ca="1"/>
        <v>NA</v>
      </c>
      <c r="F57" s="190" t="str">
        <f t="shared" ca="1" si="3"/>
        <v/>
      </c>
      <c r="G57" s="80">
        <f>IF(N57=7, 6.9, 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1.3453530578900046</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3.0607753512781399</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0.59134521245349303</v>
      </c>
      <c r="J57" s="242">
        <v>44998</v>
      </c>
      <c r="K57" s="242">
        <v>44998</v>
      </c>
      <c r="L57" s="91" t="s">
        <v>87</v>
      </c>
      <c r="M57" s="192">
        <v>3.0607753512781399</v>
      </c>
      <c r="N57" s="192" t="s">
        <v>409</v>
      </c>
      <c r="O57" s="192">
        <v>0.59134521245349303</v>
      </c>
      <c r="P57" s="192">
        <v>38.1388888888888</v>
      </c>
      <c r="Q57" s="192" t="s">
        <v>409</v>
      </c>
      <c r="R57" s="192">
        <v>-1.80555555555555</v>
      </c>
      <c r="S57" s="192"/>
      <c r="T57" s="192"/>
      <c r="U57" s="192"/>
      <c r="V57" s="192"/>
      <c r="W57" s="192"/>
      <c r="X57" s="192"/>
      <c r="Y57" s="80"/>
      <c r="Z57" s="80"/>
    </row>
    <row r="58" spans="1:26" x14ac:dyDescent="0.2">
      <c r="A58" s="84">
        <v>51</v>
      </c>
      <c r="B58" s="84" t="str">
        <f ca="1"/>
        <v>Germany</v>
      </c>
      <c r="C58" s="84" t="str">
        <f ca="1"/>
        <v>DEU</v>
      </c>
      <c r="D58" s="219" t="str">
        <f ca="1"/>
        <v>ECS           Europe &amp; Central Asia</v>
      </c>
      <c r="E58" s="219" t="str">
        <f ca="1"/>
        <v>NA</v>
      </c>
      <c r="F58" s="190" t="str">
        <f t="shared" ca="1" si="3"/>
        <v/>
      </c>
      <c r="G58" s="80">
        <f>IF(N58=7, 6.9, 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1.5120308081000624</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0.34728772158939702</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6.5831212061875801</v>
      </c>
      <c r="J58" s="242">
        <v>44998</v>
      </c>
      <c r="K58" s="242">
        <v>44998</v>
      </c>
      <c r="L58" s="91" t="s">
        <v>89</v>
      </c>
      <c r="M58" s="192">
        <v>0.34728772158939702</v>
      </c>
      <c r="N58" s="192" t="s">
        <v>409</v>
      </c>
      <c r="O58" s="192">
        <v>6.5831212061875801</v>
      </c>
      <c r="P58" s="192">
        <v>22.5555555555555</v>
      </c>
      <c r="Q58" s="192" t="s">
        <v>409</v>
      </c>
      <c r="R58" s="192">
        <v>2.4444444444444402</v>
      </c>
      <c r="S58" s="192"/>
      <c r="T58" s="192"/>
      <c r="U58" s="192"/>
      <c r="V58" s="192"/>
      <c r="W58" s="192"/>
      <c r="X58" s="192"/>
      <c r="Y58" s="80"/>
      <c r="Z58" s="80"/>
    </row>
    <row r="59" spans="1:26" x14ac:dyDescent="0.2">
      <c r="A59" s="84">
        <v>52</v>
      </c>
      <c r="B59" s="84" t="str">
        <f ca="1"/>
        <v>Djibouti</v>
      </c>
      <c r="C59" s="84" t="str">
        <f ca="1"/>
        <v>DJI</v>
      </c>
      <c r="D59" s="219" t="str">
        <f ca="1"/>
        <v>MEA           Middle East &amp; North Africa</v>
      </c>
      <c r="E59" s="219" t="str">
        <f ca="1"/>
        <v>IDA</v>
      </c>
      <c r="F59" s="190" t="str">
        <f t="shared" ca="1" si="3"/>
        <v/>
      </c>
      <c r="G59" s="80">
        <f>IF(N59=7, 6.9, 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2.9959397766259244</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4.5747176473433404</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1.9620129234384101</v>
      </c>
      <c r="J59" s="242">
        <v>44900</v>
      </c>
      <c r="K59" s="242">
        <v>44900</v>
      </c>
      <c r="L59" s="91" t="s">
        <v>91</v>
      </c>
      <c r="M59" s="192">
        <v>4.5747176473433404</v>
      </c>
      <c r="N59" s="192" t="s">
        <v>409</v>
      </c>
      <c r="O59" s="192">
        <v>1.9620129234384101</v>
      </c>
      <c r="P59" s="192">
        <v>46.8333333333333</v>
      </c>
      <c r="Q59" s="192" t="s">
        <v>409</v>
      </c>
      <c r="R59" s="192">
        <v>-0.83333333333333504</v>
      </c>
      <c r="S59" s="192"/>
      <c r="T59" s="192"/>
      <c r="U59" s="192"/>
      <c r="V59" s="192"/>
      <c r="W59" s="192"/>
      <c r="X59" s="192"/>
      <c r="Y59" s="80"/>
      <c r="Z59" s="80"/>
    </row>
    <row r="60" spans="1:26" x14ac:dyDescent="0.2">
      <c r="A60" s="84">
        <v>53</v>
      </c>
      <c r="B60" s="84" t="str">
        <f ca="1"/>
        <v>Dominica</v>
      </c>
      <c r="C60" s="84" t="str">
        <f ca="1"/>
        <v>DMA</v>
      </c>
      <c r="D60" s="219" t="str">
        <f ca="1"/>
        <v>LCN           Latin America &amp; Caribbean</v>
      </c>
      <c r="E60" s="219" t="str">
        <f ca="1"/>
        <v>Blend</v>
      </c>
      <c r="F60" s="190" t="str">
        <f t="shared" ca="1" si="3"/>
        <v/>
      </c>
      <c r="G60" s="80" t="e">
        <f>IF(N60=7, 6.9, 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#N/A</v>
      </c>
      <c r="H60" s="80" t="e"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#N/A</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t="s">
        <v>409</v>
      </c>
      <c r="L60" s="91" t="s">
        <v>93</v>
      </c>
      <c r="M60" s="192" t="s">
        <v>409</v>
      </c>
      <c r="N60" s="192" t="s">
        <v>409</v>
      </c>
      <c r="O60" s="192" t="s">
        <v>409</v>
      </c>
      <c r="P60" s="192" t="s">
        <v>409</v>
      </c>
      <c r="Q60" s="192" t="s">
        <v>409</v>
      </c>
      <c r="R60" s="192" t="s">
        <v>409</v>
      </c>
      <c r="S60" s="192"/>
      <c r="T60" s="192"/>
      <c r="U60" s="192"/>
      <c r="V60" s="192"/>
      <c r="W60" s="192"/>
      <c r="X60" s="192"/>
      <c r="Y60" s="80"/>
      <c r="Z60" s="80"/>
    </row>
    <row r="61" spans="1:26" x14ac:dyDescent="0.2">
      <c r="A61" s="84">
        <v>54</v>
      </c>
      <c r="B61" s="84" t="str">
        <f ca="1"/>
        <v>Denmark</v>
      </c>
      <c r="C61" s="84" t="str">
        <f ca="1"/>
        <v>DNK</v>
      </c>
      <c r="D61" s="219" t="str">
        <f ca="1"/>
        <v>ECS           Europe &amp; Central Asia</v>
      </c>
      <c r="E61" s="219" t="str">
        <f ca="1"/>
        <v>NA</v>
      </c>
      <c r="F61" s="190" t="str">
        <f t="shared" ca="1" si="3"/>
        <v/>
      </c>
      <c r="G61" s="80">
        <f>IF(N61=7, 6.9, 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2.9410612884276501</v>
      </c>
      <c r="J61" s="242">
        <v>44998</v>
      </c>
      <c r="K61" s="242">
        <v>44998</v>
      </c>
      <c r="L61" s="91" t="s">
        <v>95</v>
      </c>
      <c r="M61" s="192">
        <v>0</v>
      </c>
      <c r="N61" s="192" t="s">
        <v>409</v>
      </c>
      <c r="O61" s="192">
        <v>2.9410612884276501</v>
      </c>
      <c r="P61" s="192">
        <v>18.1388888888888</v>
      </c>
      <c r="Q61" s="192" t="s">
        <v>409</v>
      </c>
      <c r="R61" s="192">
        <v>-0.13888888888888901</v>
      </c>
      <c r="S61" s="192"/>
      <c r="T61" s="192"/>
      <c r="U61" s="192"/>
      <c r="V61" s="192"/>
      <c r="W61" s="192"/>
      <c r="X61" s="192"/>
      <c r="Y61" s="80"/>
      <c r="Z61" s="80"/>
    </row>
    <row r="62" spans="1:26" x14ac:dyDescent="0.2">
      <c r="A62" s="84">
        <v>55</v>
      </c>
      <c r="B62" s="84" t="str">
        <f ca="1"/>
        <v>Dominican Republic</v>
      </c>
      <c r="C62" s="84" t="str">
        <f ca="1"/>
        <v>DOM</v>
      </c>
      <c r="D62" s="219" t="str">
        <f ca="1"/>
        <v>LCN           Latin America &amp; Caribbean</v>
      </c>
      <c r="E62" s="219" t="str">
        <f ca="1"/>
        <v>IBRD</v>
      </c>
      <c r="F62" s="190" t="str">
        <f t="shared" ca="1" si="3"/>
        <v/>
      </c>
      <c r="G62" s="80">
        <f>IF(N62=7, 6.9, 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3.8451517027961537</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4.1442356526155404</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3.5676522420207499</v>
      </c>
      <c r="J62" s="242">
        <v>44998</v>
      </c>
      <c r="K62" s="242">
        <v>44998</v>
      </c>
      <c r="L62" s="91" t="s">
        <v>97</v>
      </c>
      <c r="M62" s="192">
        <v>4.1442356526155404</v>
      </c>
      <c r="N62" s="192" t="s">
        <v>409</v>
      </c>
      <c r="O62" s="192">
        <v>3.5676522420207499</v>
      </c>
      <c r="P62" s="192">
        <v>44.3611111111111</v>
      </c>
      <c r="Q62" s="192" t="s">
        <v>409</v>
      </c>
      <c r="R62" s="192">
        <v>0.30555555555554997</v>
      </c>
      <c r="S62" s="192"/>
      <c r="T62" s="192"/>
      <c r="U62" s="192"/>
      <c r="V62" s="192"/>
      <c r="W62" s="192"/>
      <c r="X62" s="192"/>
      <c r="Y62" s="80"/>
      <c r="Z62" s="80"/>
    </row>
    <row r="63" spans="1:26" x14ac:dyDescent="0.2">
      <c r="A63" s="84">
        <v>56</v>
      </c>
      <c r="B63" s="84" t="str">
        <f ca="1"/>
        <v>Algeria</v>
      </c>
      <c r="C63" s="84" t="str">
        <f ca="1"/>
        <v>DZA</v>
      </c>
      <c r="D63" s="219" t="str">
        <f ca="1"/>
        <v>MEA           Middle East &amp; North Africa</v>
      </c>
      <c r="E63" s="219" t="str">
        <f ca="1"/>
        <v>IBRD</v>
      </c>
      <c r="F63" s="190" t="str">
        <f t="shared" ca="1" si="3"/>
        <v/>
      </c>
      <c r="G63" s="80">
        <f>IF(N63=7, 6.9, 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7.4284746910445199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44998</v>
      </c>
      <c r="K63" s="242">
        <v>44998</v>
      </c>
      <c r="L63" s="91" t="s">
        <v>99</v>
      </c>
      <c r="M63" s="192">
        <v>7.4284746910445199</v>
      </c>
      <c r="N63" s="192" t="s">
        <v>409</v>
      </c>
      <c r="O63" s="192">
        <v>0</v>
      </c>
      <c r="P63" s="192">
        <v>63.2222222222222</v>
      </c>
      <c r="Q63" s="192" t="s">
        <v>409</v>
      </c>
      <c r="R63" s="192">
        <v>-4.2222222222222197</v>
      </c>
      <c r="S63" s="192"/>
      <c r="T63" s="192"/>
      <c r="U63" s="192"/>
      <c r="V63" s="192"/>
      <c r="W63" s="192"/>
      <c r="X63" s="192"/>
      <c r="Y63" s="80"/>
      <c r="Z63" s="80"/>
    </row>
    <row r="64" spans="1:26" x14ac:dyDescent="0.2">
      <c r="A64" s="84">
        <v>57</v>
      </c>
      <c r="B64" s="84" t="str">
        <f ca="1"/>
        <v>Ecuador</v>
      </c>
      <c r="C64" s="84" t="str">
        <f ca="1"/>
        <v>ECU</v>
      </c>
      <c r="D64" s="219" t="str">
        <f ca="1"/>
        <v>LCN           Latin America &amp; Caribbean</v>
      </c>
      <c r="E64" s="219" t="str">
        <f ca="1"/>
        <v>IBRD</v>
      </c>
      <c r="F64" s="190" t="str">
        <f t="shared" ca="1" si="3"/>
        <v/>
      </c>
      <c r="G64" s="80">
        <f>IF(N64=7, 6.9, 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1.8163247765286172</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2.99789595878981</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1.1004503622478901</v>
      </c>
      <c r="J64" s="242">
        <v>44998</v>
      </c>
      <c r="K64" s="242">
        <v>44998</v>
      </c>
      <c r="L64" s="91" t="s">
        <v>101</v>
      </c>
      <c r="M64" s="192">
        <v>2.99789595878981</v>
      </c>
      <c r="N64" s="192" t="s">
        <v>409</v>
      </c>
      <c r="O64" s="192">
        <v>1.1004503622478901</v>
      </c>
      <c r="P64" s="192">
        <v>37.7777777777777</v>
      </c>
      <c r="Q64" s="192" t="s">
        <v>409</v>
      </c>
      <c r="R64" s="192">
        <v>-1.44444444444444</v>
      </c>
      <c r="S64" s="192"/>
      <c r="T64" s="192"/>
      <c r="U64" s="192"/>
      <c r="V64" s="192"/>
      <c r="W64" s="192"/>
      <c r="X64" s="192"/>
      <c r="Y64" s="80"/>
      <c r="Z64" s="80"/>
    </row>
    <row r="65" spans="1:26" x14ac:dyDescent="0.2">
      <c r="A65" s="84">
        <v>58</v>
      </c>
      <c r="B65" s="84" t="str">
        <f ca="1"/>
        <v>Egypt, Arab Rep.</v>
      </c>
      <c r="C65" s="84" t="str">
        <f ca="1"/>
        <v>EGY</v>
      </c>
      <c r="D65" s="219" t="str">
        <f ca="1"/>
        <v>MEA           Middle East &amp; North Africa</v>
      </c>
      <c r="E65" s="219" t="str">
        <f ca="1"/>
        <v>IBRD</v>
      </c>
      <c r="F65" s="190" t="str">
        <f t="shared" ca="1" si="3"/>
        <v/>
      </c>
      <c r="G65" s="80">
        <f>IF(N65=7, 6.9, 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10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10</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10</v>
      </c>
      <c r="J65" s="242">
        <v>44895</v>
      </c>
      <c r="K65" s="242">
        <v>44887</v>
      </c>
      <c r="L65" s="91" t="s">
        <v>102</v>
      </c>
      <c r="M65" s="192">
        <v>5.4453553894894604</v>
      </c>
      <c r="N65" s="192">
        <v>10</v>
      </c>
      <c r="O65" s="192">
        <v>4.31172899941257</v>
      </c>
      <c r="P65" s="192">
        <v>51.8333333333333</v>
      </c>
      <c r="Q65" s="192" t="s">
        <v>788</v>
      </c>
      <c r="R65" s="192">
        <v>0.83333333333333504</v>
      </c>
      <c r="S65" s="192"/>
      <c r="T65" s="192"/>
      <c r="U65" s="192"/>
      <c r="V65" s="192"/>
      <c r="W65" s="192"/>
      <c r="X65" s="192"/>
      <c r="Y65" s="80"/>
      <c r="Z65" s="80"/>
    </row>
    <row r="66" spans="1:26" x14ac:dyDescent="0.2">
      <c r="A66" s="84">
        <v>59</v>
      </c>
      <c r="B66" s="84" t="str">
        <f ca="1"/>
        <v>Eritrea</v>
      </c>
      <c r="C66" s="84" t="str">
        <f ca="1"/>
        <v>ERI</v>
      </c>
      <c r="D66" s="219" t="str">
        <f ca="1"/>
        <v>SSF           Sub-Saharan Africa</v>
      </c>
      <c r="E66" s="219" t="str">
        <f ca="1"/>
        <v>IDA</v>
      </c>
      <c r="F66" s="190" t="str">
        <f t="shared" ca="1" si="3"/>
        <v/>
      </c>
      <c r="G66" s="80">
        <f>IF(N66=7, 6.9, 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3.6185134046922371</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8.3378074439526895</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1.57039357744272</v>
      </c>
      <c r="J66" s="242">
        <v>44998</v>
      </c>
      <c r="K66" s="242">
        <v>44998</v>
      </c>
      <c r="L66" s="91" t="s">
        <v>104</v>
      </c>
      <c r="M66" s="192">
        <v>8.3378074439526895</v>
      </c>
      <c r="N66" s="192" t="s">
        <v>409</v>
      </c>
      <c r="O66" s="192">
        <v>1.57039357744272</v>
      </c>
      <c r="P66" s="192">
        <v>68.4444444444444</v>
      </c>
      <c r="Q66" s="192" t="s">
        <v>409</v>
      </c>
      <c r="R66" s="192">
        <v>-1.1111111111111101</v>
      </c>
      <c r="S66" s="192"/>
      <c r="T66" s="192"/>
      <c r="U66" s="192"/>
      <c r="V66" s="192"/>
      <c r="W66" s="192"/>
      <c r="X66" s="192"/>
      <c r="Y66" s="80"/>
      <c r="Z66" s="80"/>
    </row>
    <row r="67" spans="1:26" x14ac:dyDescent="0.2">
      <c r="A67" s="84">
        <v>60</v>
      </c>
      <c r="B67" s="84" t="str">
        <f ca="1"/>
        <v>Spain</v>
      </c>
      <c r="C67" s="84" t="str">
        <f ca="1"/>
        <v>ESP</v>
      </c>
      <c r="D67" s="219" t="str">
        <f ca="1"/>
        <v>ECS           Europe &amp; Central Asia</v>
      </c>
      <c r="E67" s="219" t="str">
        <f ca="1"/>
        <v>NA</v>
      </c>
      <c r="F67" s="190" t="str">
        <f t="shared" ca="1" si="3"/>
        <v/>
      </c>
      <c r="G67" s="80">
        <f>IF(N67=7, 6.9, 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1.6863904683432811</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0.46820963022080297</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6.0740160563931802</v>
      </c>
      <c r="J67" s="242">
        <v>44966</v>
      </c>
      <c r="K67" s="242">
        <v>44966</v>
      </c>
      <c r="L67" s="91" t="s">
        <v>106</v>
      </c>
      <c r="M67" s="192">
        <v>0.46820963022080297</v>
      </c>
      <c r="N67" s="192" t="s">
        <v>409</v>
      </c>
      <c r="O67" s="192">
        <v>6.0740160563931802</v>
      </c>
      <c r="P67" s="192">
        <v>23.25</v>
      </c>
      <c r="Q67" s="192" t="s">
        <v>409</v>
      </c>
      <c r="R67" s="192">
        <v>2.0833333333333299</v>
      </c>
      <c r="S67" s="192"/>
      <c r="T67" s="192"/>
      <c r="U67" s="192"/>
      <c r="V67" s="192"/>
      <c r="W67" s="192"/>
      <c r="X67" s="192"/>
      <c r="Y67" s="80"/>
      <c r="Z67" s="80"/>
    </row>
    <row r="68" spans="1:26" x14ac:dyDescent="0.2">
      <c r="A68" s="84">
        <v>61</v>
      </c>
      <c r="B68" s="84" t="str">
        <f ca="1"/>
        <v>Estonia</v>
      </c>
      <c r="C68" s="84" t="str">
        <f ca="1"/>
        <v>EST</v>
      </c>
      <c r="D68" s="219" t="str">
        <f ca="1"/>
        <v>ECS           Europe &amp; Central Asia</v>
      </c>
      <c r="E68" s="219" t="str">
        <f ca="1"/>
        <v>NA</v>
      </c>
      <c r="F68" s="190" t="str">
        <f t="shared" ca="1" si="3"/>
        <v/>
      </c>
      <c r="G68" s="80">
        <f>IF(N68=7, 6.9, 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3.1655209244798446</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1.7161237272969101</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5.8390444487957698</v>
      </c>
      <c r="J68" s="242">
        <v>44998</v>
      </c>
      <c r="K68" s="242">
        <v>44998</v>
      </c>
      <c r="L68" s="91" t="s">
        <v>108</v>
      </c>
      <c r="M68" s="192">
        <v>1.7161237272969101</v>
      </c>
      <c r="N68" s="192" t="s">
        <v>409</v>
      </c>
      <c r="O68" s="192">
        <v>5.8390444487957698</v>
      </c>
      <c r="P68" s="192">
        <v>30.4166666666666</v>
      </c>
      <c r="Q68" s="192" t="s">
        <v>409</v>
      </c>
      <c r="R68" s="192">
        <v>1.9166666666666601</v>
      </c>
      <c r="S68" s="192"/>
      <c r="T68" s="192"/>
      <c r="U68" s="192"/>
      <c r="V68" s="192"/>
      <c r="W68" s="192"/>
      <c r="X68" s="192"/>
      <c r="Y68" s="80"/>
      <c r="Z68" s="80"/>
    </row>
    <row r="69" spans="1:26" x14ac:dyDescent="0.2">
      <c r="A69" s="84">
        <v>62</v>
      </c>
      <c r="B69" s="84" t="str">
        <f ca="1"/>
        <v>Ethiopia</v>
      </c>
      <c r="C69" s="84" t="str">
        <f ca="1"/>
        <v>ETH</v>
      </c>
      <c r="D69" s="219" t="str">
        <f ca="1"/>
        <v>SSF           Sub-Saharan Africa</v>
      </c>
      <c r="E69" s="219" t="str">
        <f ca="1"/>
        <v>IDA</v>
      </c>
      <c r="F69" s="190" t="str">
        <f t="shared" ca="1" si="3"/>
        <v/>
      </c>
      <c r="G69" s="80">
        <f>IF(N69=7, 6.9, 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10</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44895</v>
      </c>
      <c r="K69" s="242">
        <v>44998</v>
      </c>
      <c r="L69" s="91" t="s">
        <v>110</v>
      </c>
      <c r="M69" s="192">
        <v>8.7779631913710094</v>
      </c>
      <c r="N69" s="192">
        <v>10</v>
      </c>
      <c r="O69" s="192">
        <v>1.76620325044056</v>
      </c>
      <c r="P69" s="192">
        <v>70.9722222222222</v>
      </c>
      <c r="Q69" s="192" t="s">
        <v>789</v>
      </c>
      <c r="R69" s="192">
        <v>-0.97222222222222798</v>
      </c>
      <c r="S69" s="192"/>
      <c r="T69" s="192"/>
      <c r="U69" s="192"/>
      <c r="V69" s="192"/>
      <c r="W69" s="192"/>
      <c r="X69" s="192"/>
      <c r="Y69" s="80"/>
      <c r="Z69" s="80"/>
    </row>
    <row r="70" spans="1:26" x14ac:dyDescent="0.2">
      <c r="A70" s="84">
        <v>63</v>
      </c>
      <c r="B70" s="84" t="str">
        <f ca="1"/>
        <v>Finland</v>
      </c>
      <c r="C70" s="84" t="str">
        <f ca="1"/>
        <v>FIN</v>
      </c>
      <c r="D70" s="219" t="str">
        <f ca="1"/>
        <v>ECS           Europe &amp; Central Asia</v>
      </c>
      <c r="E70" s="219" t="str">
        <f ca="1"/>
        <v>NA</v>
      </c>
      <c r="F70" s="190" t="str">
        <f t="shared" ca="1" si="3"/>
        <v/>
      </c>
      <c r="G70" s="80">
        <f>IF(N70=7, 6.9, 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4.5075386724104103</v>
      </c>
      <c r="J70" s="242">
        <v>44998</v>
      </c>
      <c r="K70" s="242">
        <v>44998</v>
      </c>
      <c r="L70" s="91" t="s">
        <v>112</v>
      </c>
      <c r="M70" s="192">
        <v>0</v>
      </c>
      <c r="N70" s="192" t="s">
        <v>409</v>
      </c>
      <c r="O70" s="192">
        <v>4.5075386724104103</v>
      </c>
      <c r="P70" s="192">
        <v>20.3611111111111</v>
      </c>
      <c r="Q70" s="192" t="s">
        <v>409</v>
      </c>
      <c r="R70" s="192">
        <v>0.97222222222222099</v>
      </c>
      <c r="S70" s="192"/>
      <c r="T70" s="192"/>
      <c r="U70" s="192"/>
      <c r="V70" s="192"/>
      <c r="W70" s="192"/>
      <c r="X70" s="192"/>
      <c r="Y70" s="80"/>
      <c r="Z70" s="80"/>
    </row>
    <row r="71" spans="1:26" x14ac:dyDescent="0.2">
      <c r="A71" s="84">
        <v>64</v>
      </c>
      <c r="B71" s="84" t="str">
        <f ca="1"/>
        <v>Fiji</v>
      </c>
      <c r="C71" s="84" t="str">
        <f ca="1"/>
        <v>FJI</v>
      </c>
      <c r="D71" s="219" t="str">
        <f ca="1"/>
        <v>EAS           East Asia &amp; Pacific</v>
      </c>
      <c r="E71" s="219" t="str">
        <f ca="1"/>
        <v>Blend</v>
      </c>
      <c r="F71" s="190" t="str">
        <f t="shared" ca="1" si="3"/>
        <v/>
      </c>
      <c r="G71" s="80">
        <f>IF(N71=7, 6.9, 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6.9</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7</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7</v>
      </c>
      <c r="J71" s="242">
        <v>44895</v>
      </c>
      <c r="K71" s="242">
        <v>44887</v>
      </c>
      <c r="L71" s="91" t="s">
        <v>114</v>
      </c>
      <c r="M71" s="192" t="s">
        <v>409</v>
      </c>
      <c r="N71" s="192">
        <v>7</v>
      </c>
      <c r="O71" s="192" t="s">
        <v>409</v>
      </c>
      <c r="P71" s="192" t="s">
        <v>409</v>
      </c>
      <c r="Q71" s="192" t="s">
        <v>787</v>
      </c>
      <c r="R71" s="192" t="s">
        <v>409</v>
      </c>
      <c r="S71" s="192"/>
      <c r="T71" s="192"/>
      <c r="U71" s="192"/>
      <c r="V71" s="192"/>
      <c r="W71" s="192"/>
      <c r="X71" s="192"/>
      <c r="Y71" s="80"/>
      <c r="Z71" s="80"/>
    </row>
    <row r="72" spans="1:26" x14ac:dyDescent="0.2">
      <c r="A72" s="84">
        <v>65</v>
      </c>
      <c r="B72" s="84" t="str">
        <f ca="1"/>
        <v>France</v>
      </c>
      <c r="C72" s="84" t="str">
        <f ca="1"/>
        <v>FRA</v>
      </c>
      <c r="D72" s="219" t="str">
        <f ca="1"/>
        <v>ECS           Europe &amp; Central Asia</v>
      </c>
      <c r="E72" s="219" t="str">
        <f ca="1"/>
        <v>NA</v>
      </c>
      <c r="F72" s="190" t="str">
        <f t="shared" ca="1" si="3"/>
        <v/>
      </c>
      <c r="G72" s="80">
        <f>IF(N72=7, 6.9, 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0.27590702480661505</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0.381145856006192</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0.19972586645780399</v>
      </c>
      <c r="J72" s="242">
        <v>44998</v>
      </c>
      <c r="K72" s="242">
        <v>44998</v>
      </c>
      <c r="L72" s="91" t="s">
        <v>116</v>
      </c>
      <c r="M72" s="192">
        <v>0.381145856006192</v>
      </c>
      <c r="N72" s="192" t="s">
        <v>409</v>
      </c>
      <c r="O72" s="192">
        <v>0.19972586645780399</v>
      </c>
      <c r="P72" s="192">
        <v>22.75</v>
      </c>
      <c r="Q72" s="192" t="s">
        <v>409</v>
      </c>
      <c r="R72" s="192">
        <v>-2.0833333333333299</v>
      </c>
      <c r="S72" s="192"/>
      <c r="T72" s="192"/>
      <c r="U72" s="192"/>
      <c r="V72" s="192"/>
      <c r="W72" s="192"/>
      <c r="X72" s="192"/>
      <c r="Y72" s="80"/>
      <c r="Z72" s="80"/>
    </row>
    <row r="73" spans="1:26"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IF(N73=7, 6.9, 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709</v>
      </c>
      <c r="M73" s="192" t="s">
        <v>409</v>
      </c>
      <c r="N73" s="192" t="s">
        <v>409</v>
      </c>
      <c r="O73" s="192" t="s">
        <v>409</v>
      </c>
      <c r="P73" s="192" t="s">
        <v>409</v>
      </c>
      <c r="Q73" s="192" t="s">
        <v>409</v>
      </c>
      <c r="R73" s="192" t="s">
        <v>409</v>
      </c>
      <c r="S73" s="192"/>
      <c r="T73" s="192"/>
      <c r="U73" s="192"/>
      <c r="V73" s="192"/>
      <c r="W73" s="192"/>
      <c r="X73" s="192"/>
      <c r="Y73" s="80"/>
      <c r="Z73" s="80"/>
    </row>
    <row r="74" spans="1:26" x14ac:dyDescent="0.2">
      <c r="A74" s="84">
        <v>67</v>
      </c>
      <c r="B74" s="84" t="str">
        <f ca="1"/>
        <v>Micronesia, Fed. Sts.</v>
      </c>
      <c r="C74" s="84" t="str">
        <f ca="1"/>
        <v>FSM</v>
      </c>
      <c r="D74" s="219" t="str">
        <f ca="1"/>
        <v>EAS           East Asia &amp; Pacific</v>
      </c>
      <c r="E74" s="219" t="str">
        <f ca="1"/>
        <v>IDA</v>
      </c>
      <c r="F74" s="190" t="str">
        <f t="shared" ca="1" si="4"/>
        <v/>
      </c>
      <c r="G74" s="80" t="e">
        <f>IF(N74=7, 6.9, 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c r="T74" s="192"/>
      <c r="U74" s="192"/>
      <c r="V74" s="192"/>
      <c r="W74" s="192"/>
      <c r="X74" s="192"/>
      <c r="Y74" s="80"/>
      <c r="Z74" s="80"/>
    </row>
    <row r="75" spans="1:26" x14ac:dyDescent="0.2">
      <c r="A75" s="84">
        <v>68</v>
      </c>
      <c r="B75" s="84" t="str">
        <f ca="1"/>
        <v>Gabon</v>
      </c>
      <c r="C75" s="84" t="str">
        <f ca="1"/>
        <v>GAB</v>
      </c>
      <c r="D75" s="219" t="str">
        <f ca="1"/>
        <v>SSF           Sub-Saharan Africa</v>
      </c>
      <c r="E75" s="219" t="str">
        <f ca="1"/>
        <v>IBRD</v>
      </c>
      <c r="F75" s="190" t="str">
        <f t="shared" ca="1" si="4"/>
        <v/>
      </c>
      <c r="G75" s="80">
        <f>IF(N75=7, 6.9, 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4.6612285445575914</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5.0390577764879403</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4.31172899941257</v>
      </c>
      <c r="J75" s="242">
        <v>44998</v>
      </c>
      <c r="K75" s="242">
        <v>44998</v>
      </c>
      <c r="L75" s="91" t="s">
        <v>119</v>
      </c>
      <c r="M75" s="192">
        <v>5.0390577764879403</v>
      </c>
      <c r="N75" s="192" t="s">
        <v>409</v>
      </c>
      <c r="O75" s="192">
        <v>4.31172899941257</v>
      </c>
      <c r="P75" s="192">
        <v>49.5</v>
      </c>
      <c r="Q75" s="192" t="s">
        <v>409</v>
      </c>
      <c r="R75" s="192">
        <v>0.83333333333333504</v>
      </c>
      <c r="S75" s="192"/>
      <c r="T75" s="192"/>
      <c r="U75" s="192"/>
      <c r="V75" s="192"/>
      <c r="W75" s="192"/>
      <c r="X75" s="192"/>
      <c r="Y75" s="80"/>
      <c r="Z75" s="80"/>
    </row>
    <row r="76" spans="1:26" x14ac:dyDescent="0.2">
      <c r="A76" s="84">
        <v>69</v>
      </c>
      <c r="B76" s="84" t="str">
        <f ca="1"/>
        <v>United Kingdom</v>
      </c>
      <c r="C76" s="84" t="str">
        <f ca="1"/>
        <v>GBR</v>
      </c>
      <c r="D76" s="219" t="str">
        <f ca="1"/>
        <v>ECS           Europe &amp; Central Asia</v>
      </c>
      <c r="E76" s="219" t="str">
        <f ca="1"/>
        <v>NA</v>
      </c>
      <c r="F76" s="190" t="str">
        <f t="shared" ca="1" si="4"/>
        <v/>
      </c>
      <c r="G76" s="80">
        <f>IF(N76=7, 6.9, 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2.6203873110144897</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0.98091852281796399</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7</v>
      </c>
      <c r="J76" s="242">
        <v>44998</v>
      </c>
      <c r="K76" s="242">
        <v>44998</v>
      </c>
      <c r="L76" s="91" t="s">
        <v>121</v>
      </c>
      <c r="M76" s="192">
        <v>0.98091852281796399</v>
      </c>
      <c r="N76" s="192" t="s">
        <v>409</v>
      </c>
      <c r="O76" s="192">
        <v>7</v>
      </c>
      <c r="P76" s="192">
        <v>26.1944444444444</v>
      </c>
      <c r="Q76" s="192" t="s">
        <v>409</v>
      </c>
      <c r="R76" s="192">
        <v>6.80555555555555</v>
      </c>
      <c r="S76" s="192"/>
      <c r="T76" s="192"/>
      <c r="U76" s="192"/>
      <c r="V76" s="192"/>
      <c r="W76" s="192"/>
      <c r="X76" s="192"/>
      <c r="Y76" s="80"/>
      <c r="Z76" s="80"/>
    </row>
    <row r="77" spans="1:26" x14ac:dyDescent="0.2">
      <c r="A77" s="84">
        <v>70</v>
      </c>
      <c r="B77" s="84" t="str">
        <f ca="1"/>
        <v>Georgia</v>
      </c>
      <c r="C77" s="84" t="str">
        <f ca="1"/>
        <v>GEO</v>
      </c>
      <c r="D77" s="219" t="str">
        <f ca="1"/>
        <v>ECS           Europe &amp; Central Asia</v>
      </c>
      <c r="E77" s="219" t="str">
        <f ca="1"/>
        <v>IBRD</v>
      </c>
      <c r="F77" s="190" t="str">
        <f t="shared" ca="1" si="4"/>
        <v/>
      </c>
      <c r="G77" s="80">
        <f>IF(N77=7, 6.9, 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2.444833028709279</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1.79351374882101</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3.3326806344233399</v>
      </c>
      <c r="J77" s="242">
        <v>44998</v>
      </c>
      <c r="K77" s="242">
        <v>44998</v>
      </c>
      <c r="L77" s="91" t="s">
        <v>123</v>
      </c>
      <c r="M77" s="192">
        <v>1.79351374882101</v>
      </c>
      <c r="N77" s="192" t="s">
        <v>409</v>
      </c>
      <c r="O77" s="192">
        <v>3.3326806344233399</v>
      </c>
      <c r="P77" s="192">
        <v>30.8611111111111</v>
      </c>
      <c r="Q77" s="192" t="s">
        <v>409</v>
      </c>
      <c r="R77" s="192">
        <v>0.13888888888888901</v>
      </c>
      <c r="S77" s="192"/>
      <c r="T77" s="192"/>
      <c r="U77" s="192"/>
      <c r="V77" s="192"/>
      <c r="W77" s="192"/>
      <c r="X77" s="192"/>
      <c r="Y77" s="80"/>
      <c r="Z77" s="80"/>
    </row>
    <row r="78" spans="1:26" x14ac:dyDescent="0.2">
      <c r="A78" s="84">
        <v>71</v>
      </c>
      <c r="B78" s="84" t="str">
        <f ca="1"/>
        <v>Ghana</v>
      </c>
      <c r="C78" s="84" t="str">
        <f ca="1"/>
        <v>GHA</v>
      </c>
      <c r="D78" s="219" t="str">
        <f ca="1"/>
        <v>SSF           Sub-Saharan Africa</v>
      </c>
      <c r="E78" s="219" t="str">
        <f ca="1"/>
        <v>IDA</v>
      </c>
      <c r="F78" s="190" t="str">
        <f t="shared" ca="1" si="4"/>
        <v/>
      </c>
      <c r="G78" s="80">
        <f>IF(N78=7, 6.9, 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10</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10</v>
      </c>
      <c r="J78" s="242">
        <v>44895</v>
      </c>
      <c r="K78" s="242">
        <v>44998</v>
      </c>
      <c r="L78" s="91" t="s">
        <v>125</v>
      </c>
      <c r="M78" s="192">
        <v>6.5384894435173697</v>
      </c>
      <c r="N78" s="192">
        <v>10</v>
      </c>
      <c r="O78" s="192">
        <v>10</v>
      </c>
      <c r="P78" s="192">
        <v>58.1111111111111</v>
      </c>
      <c r="Q78" s="192" t="s">
        <v>788</v>
      </c>
      <c r="R78" s="192">
        <v>5.2222222222222197</v>
      </c>
      <c r="S78" s="192"/>
      <c r="T78" s="192"/>
      <c r="U78" s="192"/>
      <c r="V78" s="192"/>
      <c r="W78" s="192"/>
      <c r="X78" s="192"/>
      <c r="Y78" s="80"/>
      <c r="Z78" s="80"/>
    </row>
    <row r="79" spans="1:26" x14ac:dyDescent="0.2">
      <c r="A79" s="84">
        <v>72</v>
      </c>
      <c r="B79" s="84" t="str">
        <f ca="1"/>
        <v>Gibraltar</v>
      </c>
      <c r="C79" s="84" t="str">
        <f ca="1"/>
        <v>GIB</v>
      </c>
      <c r="D79" s="219" t="str">
        <f ca="1"/>
        <v>ECS           Europe &amp; Central Asia</v>
      </c>
      <c r="E79" s="219" t="str">
        <f ca="1"/>
        <v>NA</v>
      </c>
      <c r="F79" s="190" t="str">
        <f t="shared" ca="1" si="4"/>
        <v/>
      </c>
      <c r="G79" s="80" t="e">
        <f>IF(N79=7, 6.9, 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710</v>
      </c>
      <c r="M79" s="192" t="s">
        <v>409</v>
      </c>
      <c r="N79" s="192" t="s">
        <v>409</v>
      </c>
      <c r="O79" s="192" t="s">
        <v>409</v>
      </c>
      <c r="P79" s="192" t="s">
        <v>409</v>
      </c>
      <c r="Q79" s="192" t="s">
        <v>409</v>
      </c>
      <c r="R79" s="192" t="s">
        <v>409</v>
      </c>
      <c r="S79" s="192"/>
      <c r="T79" s="192"/>
      <c r="U79" s="192"/>
      <c r="V79" s="192"/>
      <c r="W79" s="192"/>
      <c r="X79" s="192"/>
      <c r="Y79" s="80"/>
      <c r="Z79" s="80"/>
    </row>
    <row r="80" spans="1:26" x14ac:dyDescent="0.2">
      <c r="A80" s="84">
        <v>73</v>
      </c>
      <c r="B80" s="84" t="str">
        <f ca="1"/>
        <v>Guinea</v>
      </c>
      <c r="C80" s="84" t="str">
        <f ca="1"/>
        <v>GIN</v>
      </c>
      <c r="D80" s="219" t="str">
        <f ca="1"/>
        <v>SSF           Sub-Saharan Africa</v>
      </c>
      <c r="E80" s="219" t="str">
        <f ca="1"/>
        <v>IDA</v>
      </c>
      <c r="F80" s="190" t="str">
        <f t="shared" ca="1" si="4"/>
        <v/>
      </c>
      <c r="G80" s="80">
        <f>IF(N80=7, 6.9, 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3.1840110126684706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7.3752690512466996</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1.37458390444487</v>
      </c>
      <c r="J80" s="242">
        <v>44998</v>
      </c>
      <c r="K80" s="242">
        <v>44998</v>
      </c>
      <c r="L80" s="91" t="s">
        <v>127</v>
      </c>
      <c r="M80" s="192">
        <v>7.3752690512466996</v>
      </c>
      <c r="N80" s="192" t="s">
        <v>409</v>
      </c>
      <c r="O80" s="192">
        <v>1.37458390444487</v>
      </c>
      <c r="P80" s="192">
        <v>62.9166666666666</v>
      </c>
      <c r="Q80" s="192" t="s">
        <v>409</v>
      </c>
      <c r="R80" s="192">
        <v>-1.25</v>
      </c>
      <c r="S80" s="192"/>
      <c r="T80" s="192"/>
      <c r="U80" s="192"/>
      <c r="V80" s="192"/>
      <c r="W80" s="192"/>
      <c r="X80" s="192"/>
      <c r="Y80" s="80"/>
      <c r="Z80" s="80"/>
    </row>
    <row r="81" spans="1:26" x14ac:dyDescent="0.2">
      <c r="A81" s="84">
        <v>74</v>
      </c>
      <c r="B81" s="84" t="str">
        <f ca="1"/>
        <v>Gambia, The</v>
      </c>
      <c r="C81" s="84" t="str">
        <f ca="1"/>
        <v>GMB</v>
      </c>
      <c r="D81" s="219" t="str">
        <f ca="1"/>
        <v>SSF           Sub-Saharan Africa</v>
      </c>
      <c r="E81" s="219" t="str">
        <f ca="1"/>
        <v>IDA</v>
      </c>
      <c r="F81" s="190" t="str">
        <f t="shared" ca="1" si="4"/>
        <v/>
      </c>
      <c r="G81" s="80">
        <f>IF(N81=7, 6.9, 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10</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10</v>
      </c>
      <c r="J81" s="242">
        <v>44895</v>
      </c>
      <c r="K81" s="242">
        <v>44966</v>
      </c>
      <c r="L81" s="91" t="s">
        <v>128</v>
      </c>
      <c r="M81" s="192">
        <v>5.6098091852281797</v>
      </c>
      <c r="N81" s="192">
        <v>10</v>
      </c>
      <c r="O81" s="192">
        <v>4.3900528686116997</v>
      </c>
      <c r="P81" s="192">
        <v>52.7777777777777</v>
      </c>
      <c r="Q81" s="192" t="s">
        <v>789</v>
      </c>
      <c r="R81" s="192">
        <v>0.88888888888888495</v>
      </c>
      <c r="S81" s="192"/>
      <c r="T81" s="192"/>
      <c r="U81" s="192"/>
      <c r="V81" s="192"/>
      <c r="W81" s="192"/>
      <c r="X81" s="192"/>
      <c r="Y81" s="80"/>
      <c r="Z81" s="80"/>
    </row>
    <row r="82" spans="1:26" x14ac:dyDescent="0.2">
      <c r="A82" s="84">
        <v>75</v>
      </c>
      <c r="B82" s="84" t="str">
        <f ca="1"/>
        <v>Guinea-Bissau</v>
      </c>
      <c r="C82" s="84" t="str">
        <f ca="1"/>
        <v>GNB</v>
      </c>
      <c r="D82" s="219" t="str">
        <f ca="1"/>
        <v>SSF           Sub-Saharan Africa</v>
      </c>
      <c r="E82" s="219" t="str">
        <f ca="1"/>
        <v>IDA</v>
      </c>
      <c r="F82" s="190" t="str">
        <f t="shared" ca="1" si="4"/>
        <v/>
      </c>
      <c r="G82" s="80" t="e">
        <f>IF(N82=7, 6.9, 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#N/A</v>
      </c>
      <c r="H82" s="80" t="e"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#N/A</v>
      </c>
      <c r="I82" s="191" t="e"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#N/A</v>
      </c>
      <c r="J82" s="242">
        <v>44753</v>
      </c>
      <c r="K82" s="242">
        <v>44753</v>
      </c>
      <c r="L82" s="91" t="s">
        <v>130</v>
      </c>
      <c r="M82" s="192" t="s">
        <v>409</v>
      </c>
      <c r="N82" s="192" t="s">
        <v>409</v>
      </c>
      <c r="O82" s="192" t="s">
        <v>409</v>
      </c>
      <c r="P82" s="192" t="s">
        <v>409</v>
      </c>
      <c r="Q82" s="192" t="s">
        <v>409</v>
      </c>
      <c r="R82" s="192" t="s">
        <v>409</v>
      </c>
      <c r="S82" s="192"/>
      <c r="T82" s="192"/>
      <c r="U82" s="192"/>
      <c r="V82" s="192"/>
      <c r="W82" s="192"/>
      <c r="X82" s="192"/>
      <c r="Y82" s="80"/>
      <c r="Z82" s="80"/>
    </row>
    <row r="83" spans="1:26" x14ac:dyDescent="0.2">
      <c r="A83" s="84">
        <v>76</v>
      </c>
      <c r="B83" s="84" t="str">
        <f ca="1"/>
        <v>Equatorial Guinea</v>
      </c>
      <c r="C83" s="84" t="str">
        <f ca="1"/>
        <v>GNQ</v>
      </c>
      <c r="D83" s="219" t="str">
        <f ca="1"/>
        <v>SSF           Sub-Saharan Africa</v>
      </c>
      <c r="E83" s="219" t="str">
        <f ca="1"/>
        <v>IBRD</v>
      </c>
      <c r="F83" s="190" t="str">
        <f t="shared" ca="1" si="4"/>
        <v/>
      </c>
      <c r="G83" s="80">
        <f>IF(N83=7, 6.9, 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4.7293735292101671</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7.2204890081985003</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3.0977090268259202</v>
      </c>
      <c r="J83" s="242">
        <v>44998</v>
      </c>
      <c r="K83" s="242">
        <v>44998</v>
      </c>
      <c r="L83" s="91" t="s">
        <v>132</v>
      </c>
      <c r="M83" s="192">
        <v>7.2204890081985003</v>
      </c>
      <c r="N83" s="192" t="s">
        <v>409</v>
      </c>
      <c r="O83" s="192">
        <v>3.0977090268259202</v>
      </c>
      <c r="P83" s="192">
        <v>62.0277777777777</v>
      </c>
      <c r="Q83" s="192" t="s">
        <v>409</v>
      </c>
      <c r="R83" s="192">
        <v>-2.7777777777778501E-2</v>
      </c>
      <c r="S83" s="192"/>
      <c r="T83" s="192"/>
      <c r="U83" s="192"/>
      <c r="V83" s="192"/>
      <c r="W83" s="192"/>
      <c r="X83" s="192"/>
      <c r="Y83" s="80"/>
      <c r="Z83" s="80"/>
    </row>
    <row r="84" spans="1:26" x14ac:dyDescent="0.2">
      <c r="A84" s="84">
        <v>77</v>
      </c>
      <c r="B84" s="84" t="str">
        <f ca="1"/>
        <v>Greece</v>
      </c>
      <c r="C84" s="84" t="str">
        <f ca="1"/>
        <v>GRC</v>
      </c>
      <c r="D84" s="219" t="str">
        <f ca="1"/>
        <v>ECS           Europe &amp; Central Asia</v>
      </c>
      <c r="E84" s="219" t="str">
        <f ca="1"/>
        <v>NA</v>
      </c>
      <c r="F84" s="190" t="str">
        <f t="shared" ca="1" si="4"/>
        <v/>
      </c>
      <c r="G84" s="80">
        <f>IF(N84=7, 6.9, 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3.894236292985759</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3.86853370093593</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3.9201096534168798</v>
      </c>
      <c r="J84" s="242">
        <v>44998</v>
      </c>
      <c r="K84" s="242">
        <v>44998</v>
      </c>
      <c r="L84" s="91" t="s">
        <v>134</v>
      </c>
      <c r="M84" s="192">
        <v>3.86853370093593</v>
      </c>
      <c r="N84" s="192" t="s">
        <v>409</v>
      </c>
      <c r="O84" s="192">
        <v>3.9201096534168798</v>
      </c>
      <c r="P84" s="192">
        <v>42.7777777777777</v>
      </c>
      <c r="Q84" s="192" t="s">
        <v>409</v>
      </c>
      <c r="R84" s="192">
        <v>0.55555555555555702</v>
      </c>
      <c r="S84" s="192"/>
      <c r="T84" s="192"/>
      <c r="U84" s="192"/>
      <c r="V84" s="192"/>
      <c r="W84" s="192"/>
      <c r="X84" s="192"/>
      <c r="Y84" s="80"/>
      <c r="Z84" s="80"/>
    </row>
    <row r="85" spans="1:26" x14ac:dyDescent="0.2">
      <c r="A85" s="84">
        <v>78</v>
      </c>
      <c r="B85" s="84" t="str">
        <f ca="1"/>
        <v>Grenada</v>
      </c>
      <c r="C85" s="84" t="str">
        <f ca="1"/>
        <v>GRD</v>
      </c>
      <c r="D85" s="219" t="str">
        <f ca="1"/>
        <v>LCN           Latin America &amp; Caribbean</v>
      </c>
      <c r="E85" s="219" t="str">
        <f ca="1"/>
        <v>Blend</v>
      </c>
      <c r="F85" s="190" t="str">
        <f t="shared" ca="1" si="4"/>
        <v/>
      </c>
      <c r="G85" s="80" t="e">
        <f>IF(N85=7, 6.9, 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t="s">
        <v>409</v>
      </c>
      <c r="L85" s="91" t="s">
        <v>136</v>
      </c>
      <c r="M85" s="192" t="s">
        <v>409</v>
      </c>
      <c r="N85" s="192" t="s">
        <v>409</v>
      </c>
      <c r="O85" s="192" t="s">
        <v>409</v>
      </c>
      <c r="P85" s="192" t="s">
        <v>409</v>
      </c>
      <c r="Q85" s="192" t="s">
        <v>409</v>
      </c>
      <c r="R85" s="192" t="s">
        <v>409</v>
      </c>
      <c r="S85" s="192"/>
      <c r="T85" s="192"/>
      <c r="U85" s="192"/>
      <c r="V85" s="192"/>
      <c r="W85" s="192"/>
      <c r="X85" s="192"/>
      <c r="Y85" s="80"/>
      <c r="Z85" s="80"/>
    </row>
    <row r="86" spans="1:26" x14ac:dyDescent="0.2">
      <c r="A86" s="84">
        <v>79</v>
      </c>
      <c r="B86" s="84" t="str">
        <f ca="1"/>
        <v>Greenland</v>
      </c>
      <c r="C86" s="84" t="str">
        <f ca="1"/>
        <v>GRL</v>
      </c>
      <c r="D86" s="219" t="str">
        <f ca="1"/>
        <v>ECS           Europe &amp; Central Asia</v>
      </c>
      <c r="E86" s="219" t="str">
        <f ca="1"/>
        <v>NA</v>
      </c>
      <c r="F86" s="190" t="str">
        <f t="shared" ca="1" si="4"/>
        <v/>
      </c>
      <c r="G86" s="80">
        <f>IF(N86=7, 6.9, 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0</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4.5075386724104201</v>
      </c>
      <c r="J86" s="242">
        <v>44998</v>
      </c>
      <c r="K86" s="242">
        <v>44998</v>
      </c>
      <c r="L86" s="91" t="s">
        <v>711</v>
      </c>
      <c r="M86" s="192">
        <v>0</v>
      </c>
      <c r="N86" s="192" t="s">
        <v>409</v>
      </c>
      <c r="O86" s="192">
        <v>4.5075386724104201</v>
      </c>
      <c r="P86" s="192">
        <v>12.3611111111111</v>
      </c>
      <c r="Q86" s="192" t="s">
        <v>409</v>
      </c>
      <c r="R86" s="192">
        <v>0.97222222222222299</v>
      </c>
      <c r="S86" s="192"/>
      <c r="T86" s="192"/>
      <c r="U86" s="192"/>
      <c r="V86" s="192"/>
      <c r="W86" s="192"/>
      <c r="X86" s="192"/>
      <c r="Y86" s="80"/>
      <c r="Z86" s="80"/>
    </row>
    <row r="87" spans="1:26" x14ac:dyDescent="0.2">
      <c r="A87" s="84">
        <v>80</v>
      </c>
      <c r="B87" s="84" t="str">
        <f ca="1"/>
        <v>Guatemala</v>
      </c>
      <c r="C87" s="84" t="str">
        <f ca="1"/>
        <v>GTM</v>
      </c>
      <c r="D87" s="219" t="str">
        <f ca="1"/>
        <v>LCN           Latin America &amp; Caribbean</v>
      </c>
      <c r="E87" s="219" t="str">
        <f ca="1"/>
        <v>IBRD</v>
      </c>
      <c r="F87" s="190" t="str">
        <f t="shared" ca="1" si="4"/>
        <v/>
      </c>
      <c r="G87" s="80">
        <f>IF(N87=7, 6.9, 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3.3139054152845642</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3.5009310986964599</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3.1368709614254899</v>
      </c>
      <c r="J87" s="242">
        <v>44753</v>
      </c>
      <c r="K87" s="242">
        <v>44753</v>
      </c>
      <c r="L87" s="91" t="s">
        <v>138</v>
      </c>
      <c r="M87" s="192">
        <v>3.5009310986964599</v>
      </c>
      <c r="N87" s="192" t="s">
        <v>409</v>
      </c>
      <c r="O87" s="192">
        <v>3.1368709614254899</v>
      </c>
      <c r="P87" s="192">
        <v>40.6666666666666</v>
      </c>
      <c r="Q87" s="192" t="s">
        <v>409</v>
      </c>
      <c r="R87" s="192">
        <v>0</v>
      </c>
      <c r="S87" s="192"/>
      <c r="T87" s="192"/>
      <c r="U87" s="192"/>
      <c r="V87" s="192"/>
      <c r="W87" s="192"/>
      <c r="X87" s="192"/>
      <c r="Y87" s="80"/>
      <c r="Z87" s="80"/>
    </row>
    <row r="88" spans="1:26" x14ac:dyDescent="0.2">
      <c r="A88" s="84">
        <v>81</v>
      </c>
      <c r="B88" s="84" t="str">
        <f ca="1"/>
        <v>Guam</v>
      </c>
      <c r="C88" s="84" t="str">
        <f ca="1"/>
        <v>GUM</v>
      </c>
      <c r="D88" s="219" t="str">
        <f ca="1"/>
        <v>EAS           East Asia &amp; Pacific</v>
      </c>
      <c r="E88" s="219" t="str">
        <f ca="1"/>
        <v>NA</v>
      </c>
      <c r="F88" s="190" t="str">
        <f t="shared" ca="1" si="4"/>
        <v/>
      </c>
      <c r="G88" s="80" t="e">
        <f>IF(N88=7, 6.9, 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712</v>
      </c>
      <c r="M88" s="192" t="s">
        <v>409</v>
      </c>
      <c r="N88" s="192" t="s">
        <v>409</v>
      </c>
      <c r="O88" s="192" t="s">
        <v>409</v>
      </c>
      <c r="P88" s="192" t="s">
        <v>409</v>
      </c>
      <c r="Q88" s="192" t="s">
        <v>409</v>
      </c>
      <c r="R88" s="192" t="s">
        <v>409</v>
      </c>
      <c r="S88" s="192"/>
      <c r="T88" s="192"/>
      <c r="U88" s="192"/>
      <c r="V88" s="192"/>
      <c r="W88" s="192"/>
      <c r="X88" s="192"/>
      <c r="Y88" s="80"/>
      <c r="Z88" s="80"/>
    </row>
    <row r="89" spans="1:26" x14ac:dyDescent="0.2">
      <c r="A89" s="84">
        <v>82</v>
      </c>
      <c r="B89" s="84" t="str">
        <f ca="1"/>
        <v>Guyana</v>
      </c>
      <c r="C89" s="84" t="str">
        <f ca="1"/>
        <v>GUY</v>
      </c>
      <c r="D89" s="219" t="str">
        <f ca="1"/>
        <v>LCN           Latin America &amp; Caribbean</v>
      </c>
      <c r="E89" s="219" t="str">
        <f ca="1"/>
        <v>IDA</v>
      </c>
      <c r="F89" s="190" t="str">
        <f t="shared" ca="1" si="4"/>
        <v/>
      </c>
      <c r="G89" s="80">
        <f>IF(N89=7, 6.9, 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3.9390039614611321</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3.0220803405160899</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5.1341296260035296</v>
      </c>
      <c r="J89" s="242">
        <v>44998</v>
      </c>
      <c r="K89" s="242">
        <v>44998</v>
      </c>
      <c r="L89" s="91" t="s">
        <v>140</v>
      </c>
      <c r="M89" s="192">
        <v>3.0220803405160899</v>
      </c>
      <c r="N89" s="192" t="s">
        <v>409</v>
      </c>
      <c r="O89" s="192">
        <v>5.1341296260035296</v>
      </c>
      <c r="P89" s="192">
        <v>37.9166666666666</v>
      </c>
      <c r="Q89" s="192" t="s">
        <v>409</v>
      </c>
      <c r="R89" s="192">
        <v>1.4166666666666701</v>
      </c>
      <c r="S89" s="192"/>
      <c r="T89" s="192"/>
      <c r="U89" s="192"/>
      <c r="V89" s="192"/>
      <c r="W89" s="192"/>
      <c r="X89" s="192"/>
      <c r="Y89" s="80"/>
      <c r="Z89" s="80"/>
    </row>
    <row r="90" spans="1:26" x14ac:dyDescent="0.2">
      <c r="A90" s="84">
        <v>83</v>
      </c>
      <c r="B90" s="84" t="str">
        <f ca="1"/>
        <v>Hong Kong SAR, China</v>
      </c>
      <c r="C90" s="84" t="str">
        <f ca="1"/>
        <v>HKG</v>
      </c>
      <c r="D90" s="219" t="str">
        <f ca="1"/>
        <v>EAS           East Asia &amp; Pacific</v>
      </c>
      <c r="E90" s="219" t="str">
        <f ca="1"/>
        <v>NA</v>
      </c>
      <c r="F90" s="190" t="str">
        <f t="shared" ca="1" si="4"/>
        <v/>
      </c>
      <c r="G90" s="80">
        <f>IF(N90=7, 6.9, 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0.78715488545134105</v>
      </c>
      <c r="J90" s="242">
        <v>44998</v>
      </c>
      <c r="K90" s="242">
        <v>44998</v>
      </c>
      <c r="L90" s="91" t="s">
        <v>713</v>
      </c>
      <c r="M90" s="192">
        <v>0</v>
      </c>
      <c r="N90" s="192" t="s">
        <v>409</v>
      </c>
      <c r="O90" s="192">
        <v>0.78715488545134105</v>
      </c>
      <c r="P90" s="192">
        <v>7</v>
      </c>
      <c r="Q90" s="192" t="s">
        <v>409</v>
      </c>
      <c r="R90" s="192">
        <v>-1.6666666666666601</v>
      </c>
      <c r="S90" s="192"/>
      <c r="T90" s="192"/>
      <c r="U90" s="192"/>
      <c r="V90" s="192"/>
      <c r="W90" s="192"/>
      <c r="X90" s="192"/>
      <c r="Y90" s="80"/>
      <c r="Z90" s="80"/>
    </row>
    <row r="91" spans="1:26" x14ac:dyDescent="0.2">
      <c r="A91" s="84">
        <v>84</v>
      </c>
      <c r="B91" s="84" t="str">
        <f ca="1"/>
        <v>Honduras</v>
      </c>
      <c r="C91" s="84" t="str">
        <f ca="1"/>
        <v>HND</v>
      </c>
      <c r="D91" s="219" t="str">
        <f ca="1"/>
        <v>LCN           Latin America &amp; Caribbean</v>
      </c>
      <c r="E91" s="219" t="str">
        <f ca="1"/>
        <v>IDA</v>
      </c>
      <c r="F91" s="190" t="str">
        <f t="shared" ca="1" si="4"/>
        <v/>
      </c>
      <c r="G91" s="80">
        <f>IF(N91=7, 6.9, 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4.3887887140729527</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2.89148467919417</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6.6614450753867098</v>
      </c>
      <c r="J91" s="242">
        <v>44998</v>
      </c>
      <c r="K91" s="242">
        <v>44998</v>
      </c>
      <c r="L91" s="91" t="s">
        <v>142</v>
      </c>
      <c r="M91" s="192">
        <v>2.89148467919417</v>
      </c>
      <c r="N91" s="192" t="s">
        <v>409</v>
      </c>
      <c r="O91" s="192">
        <v>6.6614450753867098</v>
      </c>
      <c r="P91" s="192">
        <v>37.1666666666666</v>
      </c>
      <c r="Q91" s="192" t="s">
        <v>409</v>
      </c>
      <c r="R91" s="192">
        <v>2.4999999999999898</v>
      </c>
      <c r="S91" s="192"/>
      <c r="T91" s="192"/>
      <c r="U91" s="192"/>
      <c r="V91" s="192"/>
      <c r="W91" s="192"/>
      <c r="X91" s="192"/>
      <c r="Y91" s="80"/>
      <c r="Z91" s="80"/>
    </row>
    <row r="92" spans="1:26" x14ac:dyDescent="0.2">
      <c r="A92" s="84">
        <v>85</v>
      </c>
      <c r="B92" s="84" t="str">
        <f ca="1"/>
        <v>Croatia</v>
      </c>
      <c r="C92" s="84" t="str">
        <f ca="1"/>
        <v>HRV</v>
      </c>
      <c r="D92" s="219" t="str">
        <f ca="1"/>
        <v>ECS           Europe &amp; Central Asia</v>
      </c>
      <c r="E92" s="219" t="str">
        <f ca="1"/>
        <v>IBRD</v>
      </c>
      <c r="F92" s="190" t="str">
        <f t="shared" ca="1" si="4"/>
        <v/>
      </c>
      <c r="G92" s="80">
        <f>IF(N92=7, 6.9, 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3.0183266723861841</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2.5819245930977699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3.5284903074211802</v>
      </c>
      <c r="J92" s="242">
        <v>44998</v>
      </c>
      <c r="K92" s="242">
        <v>44998</v>
      </c>
      <c r="L92" s="91" t="s">
        <v>144</v>
      </c>
      <c r="M92" s="192">
        <v>2.5819245930977699</v>
      </c>
      <c r="N92" s="192" t="s">
        <v>409</v>
      </c>
      <c r="O92" s="192">
        <v>3.5284903074211802</v>
      </c>
      <c r="P92" s="192">
        <v>35.3888888888888</v>
      </c>
      <c r="Q92" s="192" t="s">
        <v>409</v>
      </c>
      <c r="R92" s="192">
        <v>0.27777777777777801</v>
      </c>
      <c r="S92" s="192"/>
      <c r="T92" s="192"/>
      <c r="U92" s="192"/>
      <c r="V92" s="192"/>
      <c r="W92" s="192"/>
      <c r="X92" s="192"/>
      <c r="Y92" s="80"/>
      <c r="Z92" s="80"/>
    </row>
    <row r="93" spans="1:26" x14ac:dyDescent="0.2">
      <c r="A93" s="84">
        <v>86</v>
      </c>
      <c r="B93" s="84" t="str">
        <f ca="1"/>
        <v>Haiti</v>
      </c>
      <c r="C93" s="84" t="str">
        <f ca="1"/>
        <v>HTI</v>
      </c>
      <c r="D93" s="219" t="str">
        <f ca="1"/>
        <v>LCN           Latin America &amp; Caribbean</v>
      </c>
      <c r="E93" s="219" t="str">
        <f ca="1"/>
        <v>IDA</v>
      </c>
      <c r="F93" s="190" t="str">
        <f t="shared" ca="1" si="4"/>
        <v/>
      </c>
      <c r="G93" s="80">
        <f>IF(N93=7, 6.9, 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5.4454649408498961</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7.2736946479963196</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4.0767573918151596</v>
      </c>
      <c r="J93" s="242">
        <v>44998</v>
      </c>
      <c r="K93" s="242">
        <v>44998</v>
      </c>
      <c r="L93" s="91" t="s">
        <v>146</v>
      </c>
      <c r="M93" s="192">
        <v>7.2736946479963196</v>
      </c>
      <c r="N93" s="192" t="s">
        <v>409</v>
      </c>
      <c r="O93" s="192">
        <v>4.0767573918151596</v>
      </c>
      <c r="P93" s="192">
        <v>62.3333333333333</v>
      </c>
      <c r="Q93" s="192" t="s">
        <v>409</v>
      </c>
      <c r="R93" s="192">
        <v>0.66666666666667096</v>
      </c>
      <c r="S93" s="192"/>
      <c r="T93" s="192"/>
      <c r="U93" s="192"/>
      <c r="V93" s="192"/>
      <c r="W93" s="192"/>
      <c r="X93" s="192"/>
      <c r="Y93" s="80"/>
      <c r="Z93" s="80"/>
    </row>
    <row r="94" spans="1:26" x14ac:dyDescent="0.2">
      <c r="A94" s="84">
        <v>87</v>
      </c>
      <c r="B94" s="84" t="str">
        <f ca="1"/>
        <v>Hungary</v>
      </c>
      <c r="C94" s="84" t="str">
        <f ca="1"/>
        <v>HUN</v>
      </c>
      <c r="D94" s="219" t="str">
        <f ca="1"/>
        <v>ECS           Europe &amp; Central Asia</v>
      </c>
      <c r="E94" s="219" t="str">
        <f ca="1"/>
        <v>NA</v>
      </c>
      <c r="F94" s="190" t="str">
        <f t="shared" ca="1" si="4"/>
        <v/>
      </c>
      <c r="G94" s="80">
        <f>IF(N94=7, 6.9, 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5.1449285210826048</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3.7814699267213201</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7</v>
      </c>
      <c r="J94" s="242">
        <v>44998</v>
      </c>
      <c r="K94" s="242">
        <v>44998</v>
      </c>
      <c r="L94" s="91" t="s">
        <v>148</v>
      </c>
      <c r="M94" s="192">
        <v>3.7814699267213201</v>
      </c>
      <c r="N94" s="192" t="s">
        <v>409</v>
      </c>
      <c r="O94" s="192">
        <v>7</v>
      </c>
      <c r="P94" s="192">
        <v>42.2777777777777</v>
      </c>
      <c r="Q94" s="192" t="s">
        <v>409</v>
      </c>
      <c r="R94" s="192">
        <v>5.3888888888888804</v>
      </c>
      <c r="S94" s="192"/>
      <c r="T94" s="192"/>
      <c r="U94" s="192"/>
      <c r="V94" s="192"/>
      <c r="W94" s="192"/>
      <c r="X94" s="192"/>
      <c r="Y94" s="80"/>
      <c r="Z94" s="80"/>
    </row>
    <row r="95" spans="1:26" x14ac:dyDescent="0.2">
      <c r="A95" s="84">
        <v>88</v>
      </c>
      <c r="B95" s="84" t="str">
        <f ca="1"/>
        <v>Indonesia</v>
      </c>
      <c r="C95" s="84" t="str">
        <f ca="1"/>
        <v>IDN</v>
      </c>
      <c r="D95" s="219" t="str">
        <f ca="1"/>
        <v>EAS           East Asia &amp; Pacific</v>
      </c>
      <c r="E95" s="219" t="str">
        <f ca="1"/>
        <v>IBRD</v>
      </c>
      <c r="F95" s="190" t="str">
        <f t="shared" ca="1" si="4"/>
        <v/>
      </c>
      <c r="G95" s="80">
        <f>IF(N95=7, 6.9, 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6.9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7</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44895</v>
      </c>
      <c r="K95" s="242">
        <v>44887</v>
      </c>
      <c r="L95" s="91" t="s">
        <v>150</v>
      </c>
      <c r="M95" s="192">
        <v>3.2155553943263402</v>
      </c>
      <c r="N95" s="192">
        <v>7</v>
      </c>
      <c r="O95" s="192">
        <v>0</v>
      </c>
      <c r="P95" s="192">
        <v>39.0277777777777</v>
      </c>
      <c r="Q95" s="192" t="s">
        <v>787</v>
      </c>
      <c r="R95" s="192">
        <v>-2.3611111111111098</v>
      </c>
      <c r="S95" s="192"/>
      <c r="T95" s="192"/>
      <c r="U95" s="192"/>
      <c r="V95" s="192"/>
      <c r="W95" s="192"/>
      <c r="X95" s="192"/>
      <c r="Y95" s="80"/>
      <c r="Z95" s="80"/>
    </row>
    <row r="96" spans="1:26" x14ac:dyDescent="0.2">
      <c r="A96" s="84">
        <v>89</v>
      </c>
      <c r="B96" s="84" t="str">
        <f ca="1"/>
        <v>Isle of Man</v>
      </c>
      <c r="C96" s="84" t="str">
        <f ca="1"/>
        <v>IMN</v>
      </c>
      <c r="D96" s="219" t="str">
        <f ca="1"/>
        <v>ECS           Europe &amp; Central Asia</v>
      </c>
      <c r="E96" s="219" t="str">
        <f ca="1"/>
        <v>NA</v>
      </c>
      <c r="F96" s="190" t="str">
        <f t="shared" ca="1" si="4"/>
        <v/>
      </c>
      <c r="G96" s="80" t="e">
        <f>IF(N96=7, 6.9, 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714</v>
      </c>
      <c r="M96" s="192" t="s">
        <v>409</v>
      </c>
      <c r="N96" s="192" t="s">
        <v>409</v>
      </c>
      <c r="O96" s="192" t="s">
        <v>409</v>
      </c>
      <c r="P96" s="192" t="s">
        <v>409</v>
      </c>
      <c r="Q96" s="192" t="s">
        <v>409</v>
      </c>
      <c r="R96" s="192" t="s">
        <v>409</v>
      </c>
      <c r="S96" s="192"/>
      <c r="T96" s="192"/>
      <c r="U96" s="192"/>
      <c r="V96" s="192"/>
      <c r="W96" s="192"/>
      <c r="X96" s="192"/>
      <c r="Y96" s="80"/>
      <c r="Z96" s="80"/>
    </row>
    <row r="97" spans="1:26" x14ac:dyDescent="0.2">
      <c r="A97" s="84">
        <v>90</v>
      </c>
      <c r="B97" s="84" t="str">
        <f ca="1"/>
        <v>India</v>
      </c>
      <c r="C97" s="84" t="str">
        <f ca="1"/>
        <v>IND</v>
      </c>
      <c r="D97" s="219" t="str">
        <f ca="1"/>
        <v>SAS           South Asia</v>
      </c>
      <c r="E97" s="219" t="str">
        <f ca="1"/>
        <v>IBRD</v>
      </c>
      <c r="F97" s="190" t="str">
        <f t="shared" ca="1" si="4"/>
        <v/>
      </c>
      <c r="G97" s="80">
        <f>IF(N97=7, 6.9, 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6.9</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7</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44895</v>
      </c>
      <c r="K97" s="242">
        <v>44887</v>
      </c>
      <c r="L97" s="91" t="s">
        <v>152</v>
      </c>
      <c r="M97" s="192">
        <v>2.8382790393963599</v>
      </c>
      <c r="N97" s="192">
        <v>7</v>
      </c>
      <c r="O97" s="192">
        <v>0.513021343254353</v>
      </c>
      <c r="P97" s="192">
        <v>36.8611111111111</v>
      </c>
      <c r="Q97" s="192" t="s">
        <v>787</v>
      </c>
      <c r="R97" s="192">
        <v>-1.8611111111111101</v>
      </c>
      <c r="S97" s="192"/>
      <c r="T97" s="192"/>
      <c r="U97" s="192"/>
      <c r="V97" s="192"/>
      <c r="W97" s="192"/>
      <c r="X97" s="192"/>
      <c r="Y97" s="80"/>
      <c r="Z97" s="80"/>
    </row>
    <row r="98" spans="1:26" x14ac:dyDescent="0.2">
      <c r="A98" s="84">
        <v>91</v>
      </c>
      <c r="B98" s="84" t="str">
        <f ca="1"/>
        <v>Ireland</v>
      </c>
      <c r="C98" s="84" t="str">
        <f ca="1"/>
        <v>IRL</v>
      </c>
      <c r="D98" s="219" t="str">
        <f ca="1"/>
        <v>ECS           Europe &amp; Central Asia</v>
      </c>
      <c r="E98" s="219" t="str">
        <f ca="1"/>
        <v>NA</v>
      </c>
      <c r="F98" s="190" t="str">
        <f t="shared" ca="1" si="4"/>
        <v/>
      </c>
      <c r="G98" s="80">
        <f>IF(N98=7, 6.9, 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2.2795019742558993</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0.94706038840117102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5.4865870373996497</v>
      </c>
      <c r="J98" s="242">
        <v>44998</v>
      </c>
      <c r="K98" s="242">
        <v>44998</v>
      </c>
      <c r="L98" s="91" t="s">
        <v>154</v>
      </c>
      <c r="M98" s="192">
        <v>0.94706038840117102</v>
      </c>
      <c r="N98" s="192" t="s">
        <v>409</v>
      </c>
      <c r="O98" s="192">
        <v>5.4865870373996497</v>
      </c>
      <c r="P98" s="192">
        <v>26</v>
      </c>
      <c r="Q98" s="192" t="s">
        <v>409</v>
      </c>
      <c r="R98" s="192">
        <v>1.6666666666666601</v>
      </c>
      <c r="S98" s="192"/>
      <c r="T98" s="192"/>
      <c r="U98" s="192"/>
      <c r="V98" s="192"/>
      <c r="W98" s="192"/>
      <c r="X98" s="192"/>
      <c r="Y98" s="80"/>
      <c r="Z98" s="80"/>
    </row>
    <row r="99" spans="1:26" x14ac:dyDescent="0.2">
      <c r="A99" s="84">
        <v>92</v>
      </c>
      <c r="B99" s="84" t="str">
        <f ca="1"/>
        <v>Iran, Islamic Rep.</v>
      </c>
      <c r="C99" s="84" t="str">
        <f ca="1"/>
        <v>IRN</v>
      </c>
      <c r="D99" s="219" t="str">
        <f ca="1"/>
        <v>MEA           Middle East &amp; North Africa</v>
      </c>
      <c r="E99" s="219" t="str">
        <f ca="1"/>
        <v>IBRD</v>
      </c>
      <c r="F99" s="190" t="str">
        <f t="shared" ca="1" si="4"/>
        <v/>
      </c>
      <c r="G99" s="80">
        <f>IF(N99=7, 6.9, 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6.2228525406338981</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9.2326295678251</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4.1942431956138604</v>
      </c>
      <c r="J99" s="242">
        <v>44998</v>
      </c>
      <c r="K99" s="242">
        <v>44998</v>
      </c>
      <c r="L99" s="91" t="s">
        <v>155</v>
      </c>
      <c r="M99" s="192">
        <v>9.2326295678251</v>
      </c>
      <c r="N99" s="192" t="s">
        <v>409</v>
      </c>
      <c r="O99" s="192">
        <v>4.1942431956138604</v>
      </c>
      <c r="P99" s="192">
        <v>73.5833333333333</v>
      </c>
      <c r="Q99" s="192" t="s">
        <v>409</v>
      </c>
      <c r="R99" s="192">
        <v>0.75</v>
      </c>
      <c r="S99" s="192"/>
      <c r="T99" s="192"/>
      <c r="U99" s="192"/>
      <c r="V99" s="192"/>
      <c r="W99" s="192"/>
      <c r="X99" s="192"/>
      <c r="Y99" s="80"/>
      <c r="Z99" s="80"/>
    </row>
    <row r="100" spans="1:26" x14ac:dyDescent="0.2">
      <c r="A100" s="84">
        <v>93</v>
      </c>
      <c r="B100" s="84" t="str">
        <f ca="1"/>
        <v>Iraq</v>
      </c>
      <c r="C100" s="84" t="str">
        <f ca="1"/>
        <v>IRQ</v>
      </c>
      <c r="D100" s="219" t="str">
        <f ca="1"/>
        <v>MEA           Middle East &amp; North Africa</v>
      </c>
      <c r="E100" s="219" t="str">
        <f ca="1"/>
        <v>IBRD</v>
      </c>
      <c r="F100" s="190" t="str">
        <f t="shared" ca="1" si="4"/>
        <v/>
      </c>
      <c r="G100" s="80">
        <f>IF(N100=7, 6.9, 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6.3063193789450702</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44998</v>
      </c>
      <c r="K100" s="242">
        <v>44998</v>
      </c>
      <c r="L100" s="91" t="s">
        <v>157</v>
      </c>
      <c r="M100" s="192">
        <v>6.3063193789450702</v>
      </c>
      <c r="N100" s="192" t="s">
        <v>409</v>
      </c>
      <c r="O100" s="192">
        <v>0</v>
      </c>
      <c r="P100" s="192">
        <v>56.7777777777777</v>
      </c>
      <c r="Q100" s="192" t="s">
        <v>409</v>
      </c>
      <c r="R100" s="192">
        <v>-2.7777777777777701</v>
      </c>
      <c r="S100" s="192"/>
      <c r="T100" s="192"/>
      <c r="U100" s="192"/>
      <c r="V100" s="192"/>
      <c r="W100" s="192"/>
      <c r="X100" s="192"/>
      <c r="Y100" s="80"/>
      <c r="Z100" s="80"/>
    </row>
    <row r="101" spans="1:26" x14ac:dyDescent="0.2">
      <c r="A101" s="84">
        <v>94</v>
      </c>
      <c r="B101" s="84" t="str">
        <f ca="1"/>
        <v>Iceland</v>
      </c>
      <c r="C101" s="84" t="str">
        <f ca="1"/>
        <v>ISL</v>
      </c>
      <c r="D101" s="219" t="str">
        <f ca="1"/>
        <v>ECS           Europe &amp; Central Asia</v>
      </c>
      <c r="E101" s="219" t="str">
        <f ca="1"/>
        <v>NA</v>
      </c>
      <c r="F101" s="190" t="str">
        <f t="shared" ca="1" si="4"/>
        <v/>
      </c>
      <c r="G101" s="80">
        <f>IF(N101=7, 6.9, 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3.9600107809895277</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2.28687513603714</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6.8572547483845696</v>
      </c>
      <c r="J101" s="242">
        <v>44998</v>
      </c>
      <c r="K101" s="242">
        <v>44998</v>
      </c>
      <c r="L101" s="91" t="s">
        <v>159</v>
      </c>
      <c r="M101" s="192">
        <v>2.28687513603714</v>
      </c>
      <c r="N101" s="192" t="s">
        <v>409</v>
      </c>
      <c r="O101" s="192">
        <v>6.8572547483845696</v>
      </c>
      <c r="P101" s="192">
        <v>33.6944444444444</v>
      </c>
      <c r="Q101" s="192" t="s">
        <v>409</v>
      </c>
      <c r="R101" s="192">
        <v>2.6388888888888902</v>
      </c>
      <c r="S101" s="192"/>
      <c r="T101" s="192"/>
      <c r="U101" s="192"/>
      <c r="V101" s="192"/>
      <c r="W101" s="192"/>
      <c r="X101" s="192"/>
      <c r="Y101" s="80"/>
      <c r="Z101" s="80"/>
    </row>
    <row r="102" spans="1:26" x14ac:dyDescent="0.2">
      <c r="A102" s="84">
        <v>95</v>
      </c>
      <c r="B102" s="84" t="str">
        <f ca="1"/>
        <v>Israel</v>
      </c>
      <c r="C102" s="84" t="str">
        <f ca="1"/>
        <v>ISR</v>
      </c>
      <c r="D102" s="219" t="str">
        <f ca="1"/>
        <v>MEA           Middle East &amp; North Africa</v>
      </c>
      <c r="E102" s="219" t="str">
        <f ca="1"/>
        <v>NA</v>
      </c>
      <c r="F102" s="190" t="str">
        <f t="shared" ca="1" si="4"/>
        <v/>
      </c>
      <c r="G102" s="80">
        <f>IF(N102=7, 6.9, 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1.0542780708093415</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0.20701830757696599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5.36910123360094</v>
      </c>
      <c r="J102" s="242">
        <v>44998</v>
      </c>
      <c r="K102" s="242">
        <v>44998</v>
      </c>
      <c r="L102" s="91" t="s">
        <v>161</v>
      </c>
      <c r="M102" s="192">
        <v>0.20701830757696599</v>
      </c>
      <c r="N102" s="192" t="s">
        <v>409</v>
      </c>
      <c r="O102" s="192">
        <v>5.36910123360094</v>
      </c>
      <c r="P102" s="192">
        <v>21.75</v>
      </c>
      <c r="Q102" s="192" t="s">
        <v>409</v>
      </c>
      <c r="R102" s="192">
        <v>1.5833333333333299</v>
      </c>
      <c r="S102" s="192"/>
      <c r="T102" s="192"/>
      <c r="U102" s="192"/>
      <c r="V102" s="192"/>
      <c r="W102" s="192"/>
      <c r="X102" s="192"/>
      <c r="Y102" s="80"/>
      <c r="Z102" s="80"/>
    </row>
    <row r="103" spans="1:26" x14ac:dyDescent="0.2">
      <c r="A103" s="84">
        <v>96</v>
      </c>
      <c r="B103" s="84" t="str">
        <f ca="1"/>
        <v>Italy</v>
      </c>
      <c r="C103" s="84" t="str">
        <f ca="1"/>
        <v>ITA</v>
      </c>
      <c r="D103" s="219" t="str">
        <f ca="1"/>
        <v>ECS           Europe &amp; Central Asia</v>
      </c>
      <c r="E103" s="219" t="str">
        <f ca="1"/>
        <v>NA</v>
      </c>
      <c r="F103" s="190" t="str">
        <f t="shared" ca="1" si="4"/>
        <v/>
      </c>
      <c r="G103" s="80">
        <f>IF(N103=7, 6.9, 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2.64610320989051</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1.0002660281989799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7</v>
      </c>
      <c r="J103" s="242">
        <v>44998</v>
      </c>
      <c r="K103" s="242">
        <v>44998</v>
      </c>
      <c r="L103" s="91" t="s">
        <v>163</v>
      </c>
      <c r="M103" s="192">
        <v>1.0002660281989799</v>
      </c>
      <c r="N103" s="192" t="s">
        <v>409</v>
      </c>
      <c r="O103" s="192">
        <v>7</v>
      </c>
      <c r="P103" s="192">
        <v>26.3055555555555</v>
      </c>
      <c r="Q103" s="192" t="s">
        <v>409</v>
      </c>
      <c r="R103" s="192">
        <v>3.6944444444444402</v>
      </c>
      <c r="S103" s="192"/>
      <c r="T103" s="192"/>
      <c r="U103" s="192"/>
      <c r="V103" s="192"/>
      <c r="W103" s="192"/>
      <c r="X103" s="192"/>
      <c r="Y103" s="80"/>
      <c r="Z103" s="80"/>
    </row>
    <row r="104" spans="1:26" x14ac:dyDescent="0.2">
      <c r="A104" s="84">
        <v>97</v>
      </c>
      <c r="B104" s="84" t="str">
        <f ca="1"/>
        <v>Jamaica</v>
      </c>
      <c r="C104" s="84" t="str">
        <f ca="1"/>
        <v>JAM</v>
      </c>
      <c r="D104" s="219" t="str">
        <f ca="1"/>
        <v>LCN           Latin America &amp; Caribbean</v>
      </c>
      <c r="E104" s="219" t="str">
        <f ca="1"/>
        <v>IBRD</v>
      </c>
      <c r="F104" s="190" t="str">
        <f t="shared" ca="1" si="4"/>
        <v/>
      </c>
      <c r="G104" s="80">
        <f>IF(N104=7, 6.9, 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2.8405666629698811</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2.5722508404072602</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3.1368709614254899</v>
      </c>
      <c r="J104" s="242">
        <v>44753</v>
      </c>
      <c r="K104" s="242">
        <v>44753</v>
      </c>
      <c r="L104" s="91" t="s">
        <v>165</v>
      </c>
      <c r="M104" s="192">
        <v>2.5722508404072602</v>
      </c>
      <c r="N104" s="192" t="s">
        <v>409</v>
      </c>
      <c r="O104" s="192">
        <v>3.1368709614254899</v>
      </c>
      <c r="P104" s="192">
        <v>35.3333333333333</v>
      </c>
      <c r="Q104" s="192" t="s">
        <v>409</v>
      </c>
      <c r="R104" s="192">
        <v>0</v>
      </c>
      <c r="S104" s="192"/>
      <c r="T104" s="192"/>
      <c r="U104" s="192"/>
      <c r="V104" s="192"/>
      <c r="W104" s="192"/>
      <c r="X104" s="192"/>
      <c r="Y104" s="80"/>
      <c r="Z104" s="80"/>
    </row>
    <row r="105" spans="1:26" x14ac:dyDescent="0.2">
      <c r="A105" s="84">
        <v>98</v>
      </c>
      <c r="B105" s="84" t="str">
        <f ca="1"/>
        <v>Jordan</v>
      </c>
      <c r="C105" s="84" t="str">
        <f ca="1"/>
        <v>JOR</v>
      </c>
      <c r="D105" s="219" t="str">
        <f ca="1"/>
        <v>MEA           Middle East &amp; North Africa</v>
      </c>
      <c r="E105" s="219" t="str">
        <f ca="1"/>
        <v>IBRD</v>
      </c>
      <c r="F105" s="190" t="str">
        <f t="shared" ca="1" si="4"/>
        <v/>
      </c>
      <c r="G105" s="80">
        <f>IF(N105=7, 6.9, 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1.7477323564244032</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1.69193934557063</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1.80536518504013</v>
      </c>
      <c r="J105" s="242">
        <v>44998</v>
      </c>
      <c r="K105" s="242">
        <v>44900</v>
      </c>
      <c r="L105" s="91" t="s">
        <v>167</v>
      </c>
      <c r="M105" s="192">
        <v>1.69193934557063</v>
      </c>
      <c r="N105" s="192" t="s">
        <v>409</v>
      </c>
      <c r="O105" s="192">
        <v>1.80536518504013</v>
      </c>
      <c r="P105" s="192">
        <v>30.2777777777777</v>
      </c>
      <c r="Q105" s="192" t="s">
        <v>409</v>
      </c>
      <c r="R105" s="192">
        <v>-0.94444444444444597</v>
      </c>
      <c r="S105" s="192"/>
      <c r="T105" s="192"/>
      <c r="U105" s="192"/>
      <c r="V105" s="192"/>
      <c r="W105" s="192"/>
      <c r="X105" s="192"/>
      <c r="Y105" s="80"/>
      <c r="Z105" s="80"/>
    </row>
    <row r="106" spans="1:26" x14ac:dyDescent="0.2">
      <c r="A106" s="84">
        <v>99</v>
      </c>
      <c r="B106" s="84" t="str">
        <f ca="1"/>
        <v>Japan</v>
      </c>
      <c r="C106" s="84" t="str">
        <f ca="1"/>
        <v>JPN</v>
      </c>
      <c r="D106" s="219" t="str">
        <f ca="1"/>
        <v>EAS           East Asia &amp; Pacific</v>
      </c>
      <c r="E106" s="219" t="str">
        <f ca="1"/>
        <v>NA</v>
      </c>
      <c r="F106" s="190" t="str">
        <f t="shared" ca="1" si="4"/>
        <v/>
      </c>
      <c r="G106" s="80">
        <f>IF(N106=7, 6.9, 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5.6040728411983496</v>
      </c>
      <c r="J106" s="242">
        <v>44998</v>
      </c>
      <c r="K106" s="242">
        <v>44998</v>
      </c>
      <c r="L106" s="91" t="s">
        <v>169</v>
      </c>
      <c r="M106" s="192">
        <v>0</v>
      </c>
      <c r="N106" s="192" t="s">
        <v>409</v>
      </c>
      <c r="O106" s="192">
        <v>5.6040728411983496</v>
      </c>
      <c r="P106" s="192">
        <v>18.9166666666666</v>
      </c>
      <c r="Q106" s="192" t="s">
        <v>409</v>
      </c>
      <c r="R106" s="192">
        <v>1.75</v>
      </c>
      <c r="S106" s="192"/>
      <c r="T106" s="192"/>
      <c r="U106" s="192"/>
      <c r="V106" s="192"/>
      <c r="W106" s="192"/>
      <c r="X106" s="192"/>
      <c r="Y106" s="80"/>
      <c r="Z106" s="80"/>
    </row>
    <row r="107" spans="1:26" x14ac:dyDescent="0.2">
      <c r="A107" s="84">
        <v>100</v>
      </c>
      <c r="B107" s="84" t="str">
        <f ca="1"/>
        <v>Kazakhstan</v>
      </c>
      <c r="C107" s="84" t="str">
        <f ca="1"/>
        <v>KAZ</v>
      </c>
      <c r="D107" s="219" t="str">
        <f ca="1"/>
        <v>ECS           Europe &amp; Central Asia</v>
      </c>
      <c r="E107" s="219" t="str">
        <f ca="1"/>
        <v>IBRD</v>
      </c>
      <c r="F107" s="190" t="str">
        <f t="shared" ca="1" si="4"/>
        <v/>
      </c>
      <c r="G107" s="80">
        <f>IF(N107=7, 6.9, 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6.0300831799822783</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4.88427773343974</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7.4446837673781099</v>
      </c>
      <c r="J107" s="242">
        <v>44998</v>
      </c>
      <c r="K107" s="242">
        <v>44998</v>
      </c>
      <c r="L107" s="91" t="s">
        <v>171</v>
      </c>
      <c r="M107" s="192">
        <v>4.88427773343974</v>
      </c>
      <c r="N107" s="192" t="s">
        <v>409</v>
      </c>
      <c r="O107" s="192">
        <v>7.4446837673781099</v>
      </c>
      <c r="P107" s="192">
        <v>48.6111111111111</v>
      </c>
      <c r="Q107" s="192" t="s">
        <v>409</v>
      </c>
      <c r="R107" s="192">
        <v>3.05555555555555</v>
      </c>
      <c r="S107" s="192"/>
      <c r="T107" s="192"/>
      <c r="U107" s="192"/>
      <c r="V107" s="192"/>
      <c r="W107" s="192"/>
      <c r="X107" s="192"/>
      <c r="Y107" s="80"/>
      <c r="Z107" s="80"/>
    </row>
    <row r="108" spans="1:26" x14ac:dyDescent="0.2">
      <c r="A108" s="84">
        <v>101</v>
      </c>
      <c r="B108" s="84" t="str">
        <f ca="1"/>
        <v>Kenya</v>
      </c>
      <c r="C108" s="84" t="str">
        <f ca="1"/>
        <v>KEN</v>
      </c>
      <c r="D108" s="219" t="str">
        <f ca="1"/>
        <v>SSF           Sub-Saharan Africa</v>
      </c>
      <c r="E108" s="219" t="str">
        <f ca="1"/>
        <v>Blend</v>
      </c>
      <c r="F108" s="190" t="str">
        <f t="shared" ca="1" si="4"/>
        <v/>
      </c>
      <c r="G108" s="80">
        <f>IF(N108=7, 6.9, 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0</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0</v>
      </c>
      <c r="J108" s="242">
        <v>44998</v>
      </c>
      <c r="K108" s="242">
        <v>44887</v>
      </c>
      <c r="L108" s="91" t="s">
        <v>173</v>
      </c>
      <c r="M108" s="192">
        <v>4.9374833732375603</v>
      </c>
      <c r="N108" s="192">
        <v>0</v>
      </c>
      <c r="O108" s="192">
        <v>0</v>
      </c>
      <c r="P108" s="192">
        <v>48.9166666666666</v>
      </c>
      <c r="Q108" s="192" t="s">
        <v>790</v>
      </c>
      <c r="R108" s="192">
        <v>-2.25</v>
      </c>
      <c r="S108" s="192"/>
      <c r="T108" s="192"/>
      <c r="U108" s="192"/>
      <c r="V108" s="192"/>
      <c r="W108" s="192"/>
      <c r="X108" s="192"/>
      <c r="Y108" s="80"/>
      <c r="Z108" s="80"/>
    </row>
    <row r="109" spans="1:26" x14ac:dyDescent="0.2">
      <c r="A109" s="84">
        <v>102</v>
      </c>
      <c r="B109" s="84" t="str">
        <f ca="1"/>
        <v>Kyrgyz Republic</v>
      </c>
      <c r="C109" s="84" t="str">
        <f ca="1"/>
        <v>KGZ</v>
      </c>
      <c r="D109" s="219" t="str">
        <f ca="1"/>
        <v>ECS           Europe &amp; Central Asia</v>
      </c>
      <c r="E109" s="219" t="str">
        <f ca="1"/>
        <v>IDA</v>
      </c>
      <c r="F109" s="190" t="str">
        <f t="shared" ca="1" si="4"/>
        <v/>
      </c>
      <c r="G109" s="80">
        <f>IF(N109=7, 6.9, 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4.3383181895451353</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5.05356840552371</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3.7242999804190302</v>
      </c>
      <c r="J109" s="242">
        <v>44998</v>
      </c>
      <c r="K109" s="242">
        <v>44998</v>
      </c>
      <c r="L109" s="91" t="s">
        <v>174</v>
      </c>
      <c r="M109" s="192">
        <v>5.05356840552371</v>
      </c>
      <c r="N109" s="192" t="s">
        <v>409</v>
      </c>
      <c r="O109" s="192">
        <v>3.7242999804190302</v>
      </c>
      <c r="P109" s="192">
        <v>49.5833333333333</v>
      </c>
      <c r="Q109" s="192" t="s">
        <v>409</v>
      </c>
      <c r="R109" s="192">
        <v>0.41666666666666402</v>
      </c>
      <c r="S109" s="192"/>
      <c r="T109" s="192"/>
      <c r="U109" s="192"/>
      <c r="V109" s="192"/>
      <c r="W109" s="192"/>
      <c r="X109" s="192"/>
      <c r="Y109" s="80"/>
      <c r="Z109" s="80"/>
    </row>
    <row r="110" spans="1:26" x14ac:dyDescent="0.2">
      <c r="A110" s="84">
        <v>103</v>
      </c>
      <c r="B110" s="84" t="str">
        <f ca="1"/>
        <v>Cambodia</v>
      </c>
      <c r="C110" s="84" t="str">
        <f ca="1"/>
        <v>KHM</v>
      </c>
      <c r="D110" s="219" t="str">
        <f ca="1"/>
        <v>EAS           East Asia &amp; Pacific</v>
      </c>
      <c r="E110" s="219" t="str">
        <f ca="1"/>
        <v>IDA</v>
      </c>
      <c r="F110" s="190" t="str">
        <f t="shared" ca="1" si="4"/>
        <v/>
      </c>
      <c r="G110" s="80">
        <f>IF(N110=7, 6.9, 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4.7864280727986426</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4.6762920505937204</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4.8991580184060997</v>
      </c>
      <c r="J110" s="242">
        <v>44998</v>
      </c>
      <c r="K110" s="242">
        <v>44998</v>
      </c>
      <c r="L110" s="91" t="s">
        <v>176</v>
      </c>
      <c r="M110" s="192">
        <v>4.6762920505937204</v>
      </c>
      <c r="N110" s="192" t="s">
        <v>409</v>
      </c>
      <c r="O110" s="192">
        <v>4.8991580184060997</v>
      </c>
      <c r="P110" s="192">
        <v>47.4166666666666</v>
      </c>
      <c r="Q110" s="192" t="s">
        <v>409</v>
      </c>
      <c r="R110" s="192">
        <v>1.24999999999999</v>
      </c>
      <c r="S110" s="192"/>
      <c r="T110" s="192"/>
      <c r="U110" s="192"/>
      <c r="V110" s="192"/>
      <c r="W110" s="192"/>
      <c r="X110" s="192"/>
      <c r="Y110" s="80"/>
      <c r="Z110" s="80"/>
    </row>
    <row r="111" spans="1:26" x14ac:dyDescent="0.2">
      <c r="A111" s="84">
        <v>104</v>
      </c>
      <c r="B111" s="84" t="str">
        <f ca="1"/>
        <v>Kiribati</v>
      </c>
      <c r="C111" s="84" t="str">
        <f ca="1"/>
        <v>KIR</v>
      </c>
      <c r="D111" s="219" t="str">
        <f ca="1"/>
        <v>EAS           East Asia &amp; Pacific</v>
      </c>
      <c r="E111" s="219" t="str">
        <f ca="1"/>
        <v>IDA</v>
      </c>
      <c r="F111" s="190" t="str">
        <f t="shared" ca="1" si="4"/>
        <v/>
      </c>
      <c r="G111" s="80" t="e">
        <f>IF(N111=7, 6.9, 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#N/A</v>
      </c>
      <c r="H111" s="80" t="e"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#N/A</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t="s">
        <v>409</v>
      </c>
      <c r="O111" s="192" t="s">
        <v>409</v>
      </c>
      <c r="P111" s="192" t="s">
        <v>409</v>
      </c>
      <c r="Q111" s="192" t="s">
        <v>409</v>
      </c>
      <c r="R111" s="192" t="s">
        <v>409</v>
      </c>
      <c r="S111" s="192"/>
      <c r="T111" s="192"/>
      <c r="U111" s="192"/>
      <c r="V111" s="192"/>
      <c r="W111" s="192"/>
      <c r="X111" s="192"/>
      <c r="Y111" s="80"/>
      <c r="Z111" s="80"/>
    </row>
    <row r="112" spans="1:26" x14ac:dyDescent="0.2">
      <c r="A112" s="84">
        <v>105</v>
      </c>
      <c r="B112" s="84" t="str">
        <f ca="1"/>
        <v>St. Kitts and Nevis</v>
      </c>
      <c r="C112" s="84" t="str">
        <f ca="1"/>
        <v>KNA</v>
      </c>
      <c r="D112" s="219" t="str">
        <f ca="1"/>
        <v>LCN           Latin America &amp; Caribbean</v>
      </c>
      <c r="E112" s="219" t="str">
        <f ca="1"/>
        <v>IBRD</v>
      </c>
      <c r="F112" s="190" t="str">
        <f t="shared" ca="1" si="4"/>
        <v/>
      </c>
      <c r="G112" s="80" t="e">
        <f>IF(N112=7, 6.9, 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#N/A</v>
      </c>
      <c r="H112" s="80" t="e"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#N/A</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t="s">
        <v>409</v>
      </c>
      <c r="O112" s="192" t="s">
        <v>409</v>
      </c>
      <c r="P112" s="192" t="s">
        <v>409</v>
      </c>
      <c r="Q112" s="192" t="s">
        <v>409</v>
      </c>
      <c r="R112" s="192" t="s">
        <v>409</v>
      </c>
      <c r="S112" s="192"/>
      <c r="T112" s="192"/>
      <c r="U112" s="192"/>
      <c r="V112" s="192"/>
      <c r="W112" s="192"/>
      <c r="X112" s="192"/>
      <c r="Y112" s="80"/>
      <c r="Z112" s="80"/>
    </row>
    <row r="113" spans="1:26" x14ac:dyDescent="0.2">
      <c r="A113" s="84">
        <v>106</v>
      </c>
      <c r="B113" s="84" t="str">
        <f ca="1"/>
        <v>Korea, Rep.</v>
      </c>
      <c r="C113" s="84" t="str">
        <f ca="1"/>
        <v>KOR</v>
      </c>
      <c r="D113" s="219" t="str">
        <f ca="1"/>
        <v>EAS           East Asia &amp; Pacific</v>
      </c>
      <c r="E113" s="219" t="str">
        <f ca="1"/>
        <v>NA</v>
      </c>
      <c r="F113" s="190" t="str">
        <f t="shared" ca="1" si="4"/>
        <v/>
      </c>
      <c r="G113" s="80">
        <f>IF(N113=7, 6.9, 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0.25055019468427198</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44998</v>
      </c>
      <c r="K113" s="242">
        <v>44998</v>
      </c>
      <c r="L113" s="91" t="s">
        <v>180</v>
      </c>
      <c r="M113" s="192">
        <v>0.25055019468427198</v>
      </c>
      <c r="N113" s="192" t="s">
        <v>409</v>
      </c>
      <c r="O113" s="192">
        <v>0</v>
      </c>
      <c r="P113" s="192">
        <v>22</v>
      </c>
      <c r="Q113" s="192" t="s">
        <v>409</v>
      </c>
      <c r="R113" s="192">
        <v>-4.3333333333333304</v>
      </c>
      <c r="S113" s="192"/>
      <c r="T113" s="192"/>
      <c r="U113" s="192"/>
      <c r="V113" s="192"/>
      <c r="W113" s="192"/>
      <c r="X113" s="192"/>
      <c r="Y113" s="80"/>
      <c r="Z113" s="80"/>
    </row>
    <row r="114" spans="1:26" x14ac:dyDescent="0.2">
      <c r="A114" s="84">
        <v>107</v>
      </c>
      <c r="B114" s="84" t="str">
        <f ca="1"/>
        <v>Kuwait</v>
      </c>
      <c r="C114" s="84" t="str">
        <f ca="1"/>
        <v>KWT</v>
      </c>
      <c r="D114" s="219" t="str">
        <f ca="1"/>
        <v>MEA           Middle East &amp; North Africa</v>
      </c>
      <c r="E114" s="219" t="str">
        <f ca="1"/>
        <v>NA</v>
      </c>
      <c r="F114" s="190" t="str">
        <f t="shared" ca="1" si="4"/>
        <v/>
      </c>
      <c r="G114" s="80">
        <f>IF(N114=7, 6.9, 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0</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3.5284903074211802</v>
      </c>
      <c r="J114" s="242">
        <v>44998</v>
      </c>
      <c r="K114" s="242">
        <v>44998</v>
      </c>
      <c r="L114" s="91" t="s">
        <v>182</v>
      </c>
      <c r="M114" s="192">
        <v>0</v>
      </c>
      <c r="N114" s="192" t="s">
        <v>409</v>
      </c>
      <c r="O114" s="192">
        <v>3.5284903074211802</v>
      </c>
      <c r="P114" s="192">
        <v>19.7222222222222</v>
      </c>
      <c r="Q114" s="192" t="s">
        <v>409</v>
      </c>
      <c r="R114" s="192">
        <v>0.27777777777777801</v>
      </c>
      <c r="S114" s="192"/>
      <c r="T114" s="192"/>
      <c r="U114" s="192"/>
      <c r="V114" s="192"/>
      <c r="W114" s="192"/>
      <c r="X114" s="192"/>
      <c r="Y114" s="80"/>
      <c r="Z114" s="80"/>
    </row>
    <row r="115" spans="1:26" x14ac:dyDescent="0.2">
      <c r="A115" s="84">
        <v>108</v>
      </c>
      <c r="B115" s="84" t="str">
        <f ca="1"/>
        <v>Lao PDR</v>
      </c>
      <c r="C115" s="84" t="str">
        <f ca="1"/>
        <v>LAO</v>
      </c>
      <c r="D115" s="219" t="str">
        <f ca="1"/>
        <v>EAS           East Asia &amp; Pacific</v>
      </c>
      <c r="E115" s="219" t="str">
        <f ca="1"/>
        <v>IDA</v>
      </c>
      <c r="F115" s="190" t="str">
        <f t="shared" ca="1" si="4"/>
        <v/>
      </c>
      <c r="G115" s="80">
        <f>IF(N115=7, 6.9, 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7.0280247468976809</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5.0632421582142202</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9.7552379087527008</v>
      </c>
      <c r="J115" s="242">
        <v>44998</v>
      </c>
      <c r="K115" s="242">
        <v>44998</v>
      </c>
      <c r="L115" s="91" t="s">
        <v>184</v>
      </c>
      <c r="M115" s="192">
        <v>5.0632421582142202</v>
      </c>
      <c r="N115" s="192" t="s">
        <v>409</v>
      </c>
      <c r="O115" s="192">
        <v>9.7552379087527008</v>
      </c>
      <c r="P115" s="192">
        <v>49.6388888888888</v>
      </c>
      <c r="Q115" s="192" t="s">
        <v>409</v>
      </c>
      <c r="R115" s="192">
        <v>4.69444444444445</v>
      </c>
      <c r="S115" s="192"/>
      <c r="T115" s="192"/>
      <c r="U115" s="192"/>
      <c r="V115" s="192"/>
      <c r="W115" s="192"/>
      <c r="X115" s="192"/>
      <c r="Y115" s="80"/>
      <c r="Z115" s="80"/>
    </row>
    <row r="116" spans="1:26" x14ac:dyDescent="0.2">
      <c r="A116" s="84">
        <v>109</v>
      </c>
      <c r="B116" s="84" t="str">
        <f ca="1"/>
        <v>Lebanon</v>
      </c>
      <c r="C116" s="84" t="str">
        <f ca="1"/>
        <v>LBN</v>
      </c>
      <c r="D116" s="219" t="str">
        <f ca="1"/>
        <v>MEA           Middle East &amp; North Africa</v>
      </c>
      <c r="E116" s="219" t="str">
        <f ca="1"/>
        <v>IBRD</v>
      </c>
      <c r="F116" s="190" t="str">
        <f t="shared" ca="1" si="4"/>
        <v/>
      </c>
      <c r="G116" s="80">
        <f>IF(N116=7, 6.9, 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10</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44998</v>
      </c>
      <c r="K116" s="242">
        <v>44887</v>
      </c>
      <c r="L116" s="91" t="s">
        <v>186</v>
      </c>
      <c r="M116" s="192">
        <v>10</v>
      </c>
      <c r="N116" s="192">
        <v>10</v>
      </c>
      <c r="O116" s="192">
        <v>3.9201096534168798</v>
      </c>
      <c r="P116" s="192">
        <v>85.1111111111111</v>
      </c>
      <c r="Q116" s="192" t="s">
        <v>788</v>
      </c>
      <c r="R116" s="192">
        <v>0.55555555555555702</v>
      </c>
      <c r="S116" s="192"/>
      <c r="T116" s="192"/>
      <c r="U116" s="192"/>
      <c r="V116" s="192"/>
      <c r="W116" s="192"/>
      <c r="X116" s="192"/>
      <c r="Y116" s="80"/>
      <c r="Z116" s="80"/>
    </row>
    <row r="117" spans="1:26" x14ac:dyDescent="0.2">
      <c r="A117" s="84">
        <v>110</v>
      </c>
      <c r="B117" s="84" t="str">
        <f ca="1"/>
        <v>Liberia</v>
      </c>
      <c r="C117" s="84" t="str">
        <f ca="1"/>
        <v>LBR</v>
      </c>
      <c r="D117" s="219" t="str">
        <f ca="1"/>
        <v>SSF           Sub-Saharan Africa</v>
      </c>
      <c r="E117" s="219" t="str">
        <f ca="1"/>
        <v>IDA</v>
      </c>
      <c r="F117" s="190" t="str">
        <f t="shared" ca="1" si="4"/>
        <v/>
      </c>
      <c r="G117" s="80">
        <f>IF(N117=7, 6.9, 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5.4432886934733213</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7.9556942126774501</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3.72429998041904</v>
      </c>
      <c r="J117" s="242">
        <v>45019</v>
      </c>
      <c r="K117" s="242">
        <v>45019</v>
      </c>
      <c r="L117" s="91" t="s">
        <v>188</v>
      </c>
      <c r="M117" s="192">
        <v>7.9556942126774501</v>
      </c>
      <c r="N117" s="192" t="s">
        <v>409</v>
      </c>
      <c r="O117" s="192">
        <v>3.72429998041904</v>
      </c>
      <c r="P117" s="192">
        <v>66.25</v>
      </c>
      <c r="Q117" s="192" t="s">
        <v>409</v>
      </c>
      <c r="R117" s="192">
        <v>0.41666666666667102</v>
      </c>
      <c r="S117" s="192"/>
      <c r="T117" s="192"/>
      <c r="U117" s="192"/>
      <c r="V117" s="192"/>
      <c r="W117" s="192"/>
      <c r="X117" s="192"/>
      <c r="Y117" s="80"/>
      <c r="Z117" s="80"/>
    </row>
    <row r="118" spans="1:26" x14ac:dyDescent="0.2">
      <c r="A118" s="84">
        <v>111</v>
      </c>
      <c r="B118" s="84" t="str">
        <f ca="1"/>
        <v>Libya</v>
      </c>
      <c r="C118" s="84" t="str">
        <f ca="1"/>
        <v>LBY</v>
      </c>
      <c r="D118" s="219" t="str">
        <f ca="1"/>
        <v>MEA           Middle East &amp; North Africa</v>
      </c>
      <c r="E118" s="219" t="str">
        <f ca="1"/>
        <v>IBRD</v>
      </c>
      <c r="F118" s="190" t="str">
        <f t="shared" ca="1" si="4"/>
        <v/>
      </c>
      <c r="G118" s="80">
        <f>IF(N118=7, 6.9, 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7.5348859706401603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44998</v>
      </c>
      <c r="K118" s="242">
        <v>44998</v>
      </c>
      <c r="L118" s="91" t="s">
        <v>190</v>
      </c>
      <c r="M118" s="192">
        <v>7.5348859706401603</v>
      </c>
      <c r="N118" s="192" t="s">
        <v>409</v>
      </c>
      <c r="O118" s="192">
        <v>0</v>
      </c>
      <c r="P118" s="192">
        <v>63.8333333333333</v>
      </c>
      <c r="Q118" s="192" t="s">
        <v>409</v>
      </c>
      <c r="R118" s="192">
        <v>-2.8333333333333299</v>
      </c>
      <c r="S118" s="192"/>
      <c r="T118" s="192"/>
      <c r="U118" s="192"/>
      <c r="V118" s="192"/>
      <c r="W118" s="192"/>
      <c r="X118" s="192"/>
      <c r="Y118" s="80"/>
      <c r="Z118" s="80"/>
    </row>
    <row r="119" spans="1:26" x14ac:dyDescent="0.2">
      <c r="A119" s="84">
        <v>112</v>
      </c>
      <c r="B119" s="84" t="str">
        <f ca="1"/>
        <v>St. Lucia</v>
      </c>
      <c r="C119" s="84" t="str">
        <f ca="1"/>
        <v>LCA</v>
      </c>
      <c r="D119" s="219" t="str">
        <f ca="1"/>
        <v>LCN           Latin America &amp; Caribbean</v>
      </c>
      <c r="E119" s="219" t="str">
        <f ca="1"/>
        <v>Blend</v>
      </c>
      <c r="F119" s="190" t="str">
        <f t="shared" ca="1" si="4"/>
        <v/>
      </c>
      <c r="G119" s="80" t="e">
        <f>IF(N119=7, 6.9, 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v>44753</v>
      </c>
      <c r="K119" s="242" t="s">
        <v>409</v>
      </c>
      <c r="L119" s="91" t="s">
        <v>191</v>
      </c>
      <c r="M119" s="192" t="s">
        <v>409</v>
      </c>
      <c r="N119" s="192" t="s">
        <v>409</v>
      </c>
      <c r="O119" s="192" t="s">
        <v>409</v>
      </c>
      <c r="P119" s="192" t="s">
        <v>409</v>
      </c>
      <c r="Q119" s="192" t="s">
        <v>409</v>
      </c>
      <c r="R119" s="192" t="s">
        <v>409</v>
      </c>
      <c r="S119" s="192"/>
      <c r="T119" s="192"/>
      <c r="U119" s="192"/>
      <c r="V119" s="192"/>
      <c r="W119" s="192"/>
      <c r="X119" s="192"/>
      <c r="Y119" s="80"/>
      <c r="Z119" s="80"/>
    </row>
    <row r="120" spans="1:26" x14ac:dyDescent="0.2">
      <c r="A120" s="84">
        <v>113</v>
      </c>
      <c r="B120" s="84" t="str">
        <f ca="1"/>
        <v>Liechtenstein</v>
      </c>
      <c r="C120" s="84" t="str">
        <f ca="1"/>
        <v>LIE</v>
      </c>
      <c r="D120" s="219" t="str">
        <f ca="1"/>
        <v>ECS           Europe &amp; Central Asia</v>
      </c>
      <c r="E120" s="219" t="str">
        <f ca="1"/>
        <v>NA</v>
      </c>
      <c r="F120" s="190" t="str">
        <f t="shared" ca="1" si="4"/>
        <v/>
      </c>
      <c r="G120" s="80">
        <f>IF(N120=7, 6.9, 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0</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4.5075386724104103</v>
      </c>
      <c r="J120" s="242">
        <v>44998</v>
      </c>
      <c r="K120" s="242">
        <v>44998</v>
      </c>
      <c r="L120" s="91" t="s">
        <v>193</v>
      </c>
      <c r="M120" s="192">
        <v>0</v>
      </c>
      <c r="N120" s="192" t="s">
        <v>409</v>
      </c>
      <c r="O120" s="192">
        <v>4.5075386724104103</v>
      </c>
      <c r="P120" s="192">
        <v>13.6944444444444</v>
      </c>
      <c r="Q120" s="192" t="s">
        <v>409</v>
      </c>
      <c r="R120" s="192">
        <v>0.97222222222222099</v>
      </c>
      <c r="S120" s="192"/>
      <c r="T120" s="192"/>
      <c r="U120" s="192"/>
      <c r="V120" s="192"/>
      <c r="W120" s="192"/>
      <c r="X120" s="192"/>
      <c r="Y120" s="80"/>
      <c r="Z120" s="80"/>
    </row>
    <row r="121" spans="1:26" x14ac:dyDescent="0.2">
      <c r="A121" s="84">
        <v>114</v>
      </c>
      <c r="B121" s="84" t="str">
        <f ca="1"/>
        <v>Sri Lanka</v>
      </c>
      <c r="C121" s="84" t="str">
        <f ca="1"/>
        <v>LKA</v>
      </c>
      <c r="D121" s="219" t="str">
        <f ca="1"/>
        <v>SAS           South Asia</v>
      </c>
      <c r="E121" s="219" t="str">
        <f ca="1"/>
        <v>IBRD</v>
      </c>
      <c r="F121" s="190" t="str">
        <f t="shared" ca="1" si="4"/>
        <v/>
      </c>
      <c r="G121" s="80">
        <f>IF(N121=7, 6.9, 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10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10</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44895</v>
      </c>
      <c r="K121" s="242">
        <v>44887</v>
      </c>
      <c r="L121" s="91" t="s">
        <v>195</v>
      </c>
      <c r="M121" s="192">
        <v>7.8009141696292499</v>
      </c>
      <c r="N121" s="192">
        <v>10</v>
      </c>
      <c r="O121" s="192">
        <v>6.8572547483845598</v>
      </c>
      <c r="P121" s="192">
        <v>65.3611111111111</v>
      </c>
      <c r="Q121" s="192" t="s">
        <v>788</v>
      </c>
      <c r="R121" s="192">
        <v>2.63888888888888</v>
      </c>
      <c r="S121" s="192"/>
      <c r="T121" s="192"/>
      <c r="U121" s="192"/>
      <c r="V121" s="192"/>
      <c r="W121" s="192"/>
      <c r="X121" s="192"/>
      <c r="Y121" s="80"/>
      <c r="Z121" s="80"/>
    </row>
    <row r="122" spans="1:26" x14ac:dyDescent="0.2">
      <c r="A122" s="84">
        <v>115</v>
      </c>
      <c r="B122" s="84" t="str">
        <f ca="1"/>
        <v>Lesotho</v>
      </c>
      <c r="C122" s="84" t="str">
        <f ca="1"/>
        <v>LSO</v>
      </c>
      <c r="D122" s="219" t="str">
        <f ca="1"/>
        <v>SSF           Sub-Saharan Africa</v>
      </c>
      <c r="E122" s="219" t="str">
        <f ca="1"/>
        <v>IDA</v>
      </c>
      <c r="F122" s="190" t="str">
        <f t="shared" ca="1" si="4"/>
        <v/>
      </c>
      <c r="G122" s="80">
        <f>IF(N122=7, 6.9, 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0</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44966</v>
      </c>
      <c r="K122" s="242">
        <v>44966</v>
      </c>
      <c r="L122" s="91" t="s">
        <v>197</v>
      </c>
      <c r="M122" s="192">
        <v>5.0293840237974301</v>
      </c>
      <c r="N122" s="192">
        <v>0</v>
      </c>
      <c r="O122" s="192">
        <v>4.3900528686117104</v>
      </c>
      <c r="P122" s="192">
        <v>49.4444444444444</v>
      </c>
      <c r="Q122" s="192" t="s">
        <v>792</v>
      </c>
      <c r="R122" s="192">
        <v>0.88888888888889195</v>
      </c>
      <c r="S122" s="192"/>
      <c r="T122" s="192"/>
      <c r="U122" s="192"/>
      <c r="V122" s="192"/>
      <c r="W122" s="192"/>
      <c r="X122" s="192"/>
      <c r="Y122" s="80"/>
      <c r="Z122" s="80"/>
    </row>
    <row r="123" spans="1:26" x14ac:dyDescent="0.2">
      <c r="A123" s="84">
        <v>116</v>
      </c>
      <c r="B123" s="84" t="str">
        <f ca="1"/>
        <v>Lithuania</v>
      </c>
      <c r="C123" s="84" t="str">
        <f ca="1"/>
        <v>LTU</v>
      </c>
      <c r="D123" s="219" t="str">
        <f ca="1"/>
        <v>ECS           Europe &amp; Central Asia</v>
      </c>
      <c r="E123" s="219" t="str">
        <f ca="1"/>
        <v>NA</v>
      </c>
      <c r="F123" s="190" t="str">
        <f t="shared" ca="1" si="4"/>
        <v/>
      </c>
      <c r="G123" s="80">
        <f>IF(N123=7, 6.9, 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4.0016865086381337</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3.1430022491475</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5.0949676914039497</v>
      </c>
      <c r="J123" s="242">
        <v>44998</v>
      </c>
      <c r="K123" s="242">
        <v>44998</v>
      </c>
      <c r="L123" s="91" t="s">
        <v>199</v>
      </c>
      <c r="M123" s="192">
        <v>3.1430022491475</v>
      </c>
      <c r="N123" s="192" t="s">
        <v>409</v>
      </c>
      <c r="O123" s="192">
        <v>5.0949676914039497</v>
      </c>
      <c r="P123" s="192">
        <v>38.6111111111111</v>
      </c>
      <c r="Q123" s="192" t="s">
        <v>409</v>
      </c>
      <c r="R123" s="192">
        <v>1.38888888888888</v>
      </c>
      <c r="S123" s="192"/>
      <c r="T123" s="192"/>
      <c r="U123" s="192"/>
      <c r="V123" s="192"/>
      <c r="W123" s="192"/>
      <c r="X123" s="192"/>
      <c r="Y123" s="80"/>
      <c r="Z123" s="80"/>
    </row>
    <row r="124" spans="1:26" x14ac:dyDescent="0.2">
      <c r="A124" s="84">
        <v>117</v>
      </c>
      <c r="B124" s="84" t="str">
        <f ca="1"/>
        <v>Luxembourg</v>
      </c>
      <c r="C124" s="84" t="str">
        <f ca="1"/>
        <v>LUX</v>
      </c>
      <c r="D124" s="219" t="str">
        <f ca="1"/>
        <v>ECS           Europe &amp; Central Asia</v>
      </c>
      <c r="E124" s="219" t="str">
        <f ca="1"/>
        <v>NA</v>
      </c>
      <c r="F124" s="190" t="str">
        <f t="shared" ca="1" si="4"/>
        <v/>
      </c>
      <c r="G124" s="80">
        <f>IF(N124=7, 6.9, 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7</v>
      </c>
      <c r="J124" s="242">
        <v>44998</v>
      </c>
      <c r="K124" s="242">
        <v>44998</v>
      </c>
      <c r="L124" s="91" t="s">
        <v>201</v>
      </c>
      <c r="M124" s="192">
        <v>0</v>
      </c>
      <c r="N124" s="192" t="s">
        <v>409</v>
      </c>
      <c r="O124" s="192">
        <v>7</v>
      </c>
      <c r="P124" s="192">
        <v>15.0833333333333</v>
      </c>
      <c r="Q124" s="192" t="s">
        <v>409</v>
      </c>
      <c r="R124" s="192">
        <v>4.5833333333333304</v>
      </c>
      <c r="S124" s="192"/>
      <c r="T124" s="192"/>
      <c r="U124" s="192"/>
      <c r="V124" s="192"/>
      <c r="W124" s="192"/>
      <c r="X124" s="192"/>
      <c r="Y124" s="80"/>
      <c r="Z124" s="80"/>
    </row>
    <row r="125" spans="1:26" x14ac:dyDescent="0.2">
      <c r="A125" s="84">
        <v>118</v>
      </c>
      <c r="B125" s="84" t="str">
        <f ca="1"/>
        <v>Latvia</v>
      </c>
      <c r="C125" s="84" t="str">
        <f ca="1"/>
        <v>LVA</v>
      </c>
      <c r="D125" s="219" t="str">
        <f ca="1"/>
        <v>ECS           Europe &amp; Central Asia</v>
      </c>
      <c r="E125" s="219" t="str">
        <f ca="1"/>
        <v>NA</v>
      </c>
      <c r="F125" s="190" t="str">
        <f t="shared" ca="1" si="4"/>
        <v/>
      </c>
      <c r="G125" s="80">
        <f>IF(N125=7, 6.9, 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4.2532484181397381</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2.9592009480277599</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6.1131779909927504</v>
      </c>
      <c r="J125" s="242">
        <v>44998</v>
      </c>
      <c r="K125" s="242">
        <v>44998</v>
      </c>
      <c r="L125" s="91" t="s">
        <v>203</v>
      </c>
      <c r="M125" s="192">
        <v>2.9592009480277599</v>
      </c>
      <c r="N125" s="192" t="s">
        <v>409</v>
      </c>
      <c r="O125" s="192">
        <v>6.1131779909927504</v>
      </c>
      <c r="P125" s="192">
        <v>37.5555555555555</v>
      </c>
      <c r="Q125" s="192" t="s">
        <v>409</v>
      </c>
      <c r="R125" s="192">
        <v>2.1111111111111001</v>
      </c>
      <c r="S125" s="192"/>
      <c r="T125" s="192"/>
      <c r="U125" s="192"/>
      <c r="V125" s="192"/>
      <c r="W125" s="192"/>
      <c r="X125" s="192"/>
      <c r="Y125" s="80"/>
      <c r="Z125" s="80"/>
    </row>
    <row r="126" spans="1:26" x14ac:dyDescent="0.2">
      <c r="A126" s="84">
        <v>119</v>
      </c>
      <c r="B126" s="84" t="str">
        <f ca="1"/>
        <v>Macao SAR, China</v>
      </c>
      <c r="C126" s="84" t="str">
        <f ca="1"/>
        <v>MAC</v>
      </c>
      <c r="D126" s="219" t="str">
        <f ca="1"/>
        <v>EAS           East Asia &amp; Pacific</v>
      </c>
      <c r="E126" s="219" t="str">
        <f ca="1"/>
        <v>NA</v>
      </c>
      <c r="F126" s="190" t="str">
        <f t="shared" ca="1" si="4"/>
        <v/>
      </c>
      <c r="G126" s="80">
        <f>IF(N126=7, 6.9, 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0.43469747405521902</v>
      </c>
      <c r="J126" s="242">
        <v>44998</v>
      </c>
      <c r="K126" s="242">
        <v>44998</v>
      </c>
      <c r="L126" s="91" t="s">
        <v>715</v>
      </c>
      <c r="M126" s="192">
        <v>0</v>
      </c>
      <c r="N126" s="192" t="s">
        <v>409</v>
      </c>
      <c r="O126" s="192">
        <v>0.43469747405521902</v>
      </c>
      <c r="P126" s="192">
        <v>14.9166666666666</v>
      </c>
      <c r="Q126" s="192" t="s">
        <v>409</v>
      </c>
      <c r="R126" s="192">
        <v>-1.9166666666666601</v>
      </c>
      <c r="S126" s="192"/>
      <c r="T126" s="192"/>
      <c r="U126" s="192"/>
      <c r="V126" s="192"/>
      <c r="W126" s="192"/>
      <c r="X126" s="192"/>
      <c r="Y126" s="80"/>
      <c r="Z126" s="80"/>
    </row>
    <row r="127" spans="1:26" x14ac:dyDescent="0.2">
      <c r="A127" s="84">
        <v>120</v>
      </c>
      <c r="B127" s="84" t="str">
        <f ca="1"/>
        <v>St. Martin (French part)</v>
      </c>
      <c r="C127" s="84" t="str">
        <f ca="1"/>
        <v>MAF</v>
      </c>
      <c r="D127" s="219" t="str">
        <f ca="1"/>
        <v>LCN           Latin America &amp; Caribbean</v>
      </c>
      <c r="E127" s="219" t="str">
        <f ca="1"/>
        <v>NA</v>
      </c>
      <c r="F127" s="190" t="str">
        <f t="shared" ca="1" si="4"/>
        <v/>
      </c>
      <c r="G127" s="80" t="e">
        <f>IF(N127=7, 6.9, 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716</v>
      </c>
      <c r="M127" s="192" t="s">
        <v>409</v>
      </c>
      <c r="N127" s="192" t="s">
        <v>409</v>
      </c>
      <c r="O127" s="192" t="s">
        <v>409</v>
      </c>
      <c r="P127" s="192" t="s">
        <v>409</v>
      </c>
      <c r="Q127" s="192" t="s">
        <v>409</v>
      </c>
      <c r="R127" s="192" t="s">
        <v>409</v>
      </c>
      <c r="S127" s="192"/>
      <c r="T127" s="192"/>
      <c r="U127" s="192"/>
      <c r="V127" s="192"/>
      <c r="W127" s="192"/>
      <c r="X127" s="192"/>
      <c r="Y127" s="80"/>
      <c r="Z127" s="80"/>
    </row>
    <row r="128" spans="1:26" x14ac:dyDescent="0.2">
      <c r="A128" s="84">
        <v>121</v>
      </c>
      <c r="B128" s="84" t="str">
        <f ca="1"/>
        <v>Morocco</v>
      </c>
      <c r="C128" s="84" t="str">
        <f ca="1"/>
        <v>MAR</v>
      </c>
      <c r="D128" s="219" t="str">
        <f ca="1"/>
        <v>MEA           Middle East &amp; North Africa</v>
      </c>
      <c r="E128" s="219" t="str">
        <f ca="1"/>
        <v>IBRD</v>
      </c>
      <c r="F128" s="190" t="str">
        <f t="shared" ca="1" si="4"/>
        <v/>
      </c>
      <c r="G128" s="80">
        <f>IF(N128=7, 6.9, 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6.9</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7</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7</v>
      </c>
      <c r="J128" s="242">
        <v>44895</v>
      </c>
      <c r="K128" s="242">
        <v>44887</v>
      </c>
      <c r="L128" s="91" t="s">
        <v>205</v>
      </c>
      <c r="M128" s="192">
        <v>2.5867614694430299</v>
      </c>
      <c r="N128" s="192">
        <v>7</v>
      </c>
      <c r="O128" s="192">
        <v>2.5494419424319599</v>
      </c>
      <c r="P128" s="192">
        <v>35.4166666666666</v>
      </c>
      <c r="Q128" s="192" t="s">
        <v>787</v>
      </c>
      <c r="R128" s="192">
        <v>-0.41666666666666402</v>
      </c>
      <c r="S128" s="192"/>
      <c r="T128" s="192"/>
      <c r="U128" s="192"/>
      <c r="V128" s="192"/>
      <c r="W128" s="192"/>
      <c r="X128" s="192"/>
      <c r="Y128" s="80"/>
      <c r="Z128" s="80"/>
    </row>
    <row r="129" spans="1:26" x14ac:dyDescent="0.2">
      <c r="A129" s="84">
        <v>122</v>
      </c>
      <c r="B129" s="84" t="str">
        <f ca="1"/>
        <v>Monaco</v>
      </c>
      <c r="C129" s="84" t="str">
        <f ca="1"/>
        <v>MCO</v>
      </c>
      <c r="D129" s="219" t="str">
        <f ca="1"/>
        <v>ECS           Europe &amp; Central Asia</v>
      </c>
      <c r="E129" s="219" t="str">
        <f ca="1"/>
        <v>NA</v>
      </c>
      <c r="F129" s="190" t="str">
        <f t="shared" ca="1" si="4"/>
        <v/>
      </c>
      <c r="G129" s="80" t="e">
        <f>IF(N129=7, 6.9, 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v>44887</v>
      </c>
      <c r="K129" s="242" t="s">
        <v>409</v>
      </c>
      <c r="L129" s="91" t="s">
        <v>717</v>
      </c>
      <c r="M129" s="192" t="s">
        <v>409</v>
      </c>
      <c r="N129" s="192" t="s">
        <v>409</v>
      </c>
      <c r="O129" s="192" t="s">
        <v>409</v>
      </c>
      <c r="P129" s="192" t="s">
        <v>409</v>
      </c>
      <c r="Q129" s="192" t="s">
        <v>409</v>
      </c>
      <c r="R129" s="192" t="s">
        <v>409</v>
      </c>
      <c r="S129" s="192"/>
      <c r="T129" s="192"/>
      <c r="U129" s="192"/>
      <c r="V129" s="192"/>
      <c r="W129" s="192"/>
      <c r="X129" s="192"/>
      <c r="Y129" s="80"/>
      <c r="Z129" s="80"/>
    </row>
    <row r="130" spans="1:26" x14ac:dyDescent="0.2">
      <c r="A130" s="84">
        <v>123</v>
      </c>
      <c r="B130" s="84" t="str">
        <f ca="1"/>
        <v>Moldova</v>
      </c>
      <c r="C130" s="84" t="str">
        <f ca="1"/>
        <v>MDA</v>
      </c>
      <c r="D130" s="219" t="str">
        <f ca="1"/>
        <v>ECS           Europe &amp; Central Asia</v>
      </c>
      <c r="E130" s="219" t="str">
        <f ca="1"/>
        <v>IBRD</v>
      </c>
      <c r="F130" s="190" t="str">
        <f t="shared" ca="1" si="4"/>
        <v/>
      </c>
      <c r="G130" s="80">
        <f>IF(N130=7, 6.9, 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6.6111831149366438</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5.8710005078720098</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7.4446837673781099</v>
      </c>
      <c r="J130" s="242">
        <v>44998</v>
      </c>
      <c r="K130" s="242">
        <v>44998</v>
      </c>
      <c r="L130" s="91" t="s">
        <v>206</v>
      </c>
      <c r="M130" s="192">
        <v>5.8710005078720098</v>
      </c>
      <c r="N130" s="192" t="s">
        <v>409</v>
      </c>
      <c r="O130" s="192">
        <v>7.4446837673781099</v>
      </c>
      <c r="P130" s="192">
        <v>54.2777777777777</v>
      </c>
      <c r="Q130" s="192" t="s">
        <v>409</v>
      </c>
      <c r="R130" s="192">
        <v>3.05555555555555</v>
      </c>
      <c r="S130" s="192"/>
      <c r="T130" s="192"/>
      <c r="U130" s="192"/>
      <c r="V130" s="192"/>
      <c r="W130" s="192"/>
      <c r="X130" s="192"/>
      <c r="Y130" s="80"/>
      <c r="Z130" s="80"/>
    </row>
    <row r="131" spans="1:26" x14ac:dyDescent="0.2">
      <c r="A131" s="84">
        <v>124</v>
      </c>
      <c r="B131" s="84" t="str">
        <f ca="1"/>
        <v>Madagascar</v>
      </c>
      <c r="C131" s="84" t="str">
        <f ca="1"/>
        <v>MDG</v>
      </c>
      <c r="D131" s="219" t="str">
        <f ca="1"/>
        <v>SSF           Sub-Saharan Africa</v>
      </c>
      <c r="E131" s="219" t="str">
        <f ca="1"/>
        <v>IDA</v>
      </c>
      <c r="F131" s="190" t="str">
        <f t="shared" ca="1" si="4"/>
        <v/>
      </c>
      <c r="G131" s="80">
        <f>IF(N131=7, 6.9, 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5.8498690059946918</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5.6339935669544596</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6.07401605639319</v>
      </c>
      <c r="J131" s="242">
        <v>44900</v>
      </c>
      <c r="K131" s="242">
        <v>44966</v>
      </c>
      <c r="L131" s="91" t="s">
        <v>208</v>
      </c>
      <c r="M131" s="192">
        <v>5.6339935669544596</v>
      </c>
      <c r="N131" s="192" t="s">
        <v>409</v>
      </c>
      <c r="O131" s="192">
        <v>6.07401605639319</v>
      </c>
      <c r="P131" s="192">
        <v>52.9166666666666</v>
      </c>
      <c r="Q131" s="192" t="s">
        <v>409</v>
      </c>
      <c r="R131" s="192">
        <v>2.0833333333333299</v>
      </c>
      <c r="S131" s="192"/>
      <c r="T131" s="192"/>
      <c r="U131" s="192"/>
      <c r="V131" s="192"/>
      <c r="W131" s="192"/>
      <c r="X131" s="192"/>
      <c r="Y131" s="80"/>
      <c r="Z131" s="80"/>
    </row>
    <row r="132" spans="1:26" x14ac:dyDescent="0.2">
      <c r="A132" s="84">
        <v>125</v>
      </c>
      <c r="B132" s="84" t="str">
        <f ca="1"/>
        <v>Maldives</v>
      </c>
      <c r="C132" s="84" t="str">
        <f ca="1"/>
        <v>MDV</v>
      </c>
      <c r="D132" s="219" t="str">
        <f ca="1"/>
        <v>SAS           South Asia</v>
      </c>
      <c r="E132" s="219" t="str">
        <f ca="1"/>
        <v>IDA</v>
      </c>
      <c r="F132" s="190" t="str">
        <f t="shared" ca="1" si="4"/>
        <v/>
      </c>
      <c r="G132" s="80" t="e">
        <f>IF(N132=7, 6.9, 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#N/A</v>
      </c>
      <c r="H132" s="80" t="e"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#N/A</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t="s">
        <v>409</v>
      </c>
      <c r="O132" s="192" t="s">
        <v>409</v>
      </c>
      <c r="P132" s="192" t="s">
        <v>409</v>
      </c>
      <c r="Q132" s="192" t="s">
        <v>409</v>
      </c>
      <c r="R132" s="192" t="s">
        <v>409</v>
      </c>
      <c r="S132" s="192"/>
      <c r="T132" s="192"/>
      <c r="U132" s="192"/>
      <c r="V132" s="192"/>
      <c r="W132" s="192"/>
      <c r="X132" s="192"/>
      <c r="Y132" s="80"/>
      <c r="Z132" s="80"/>
    </row>
    <row r="133" spans="1:26" x14ac:dyDescent="0.2">
      <c r="A133" s="84">
        <v>126</v>
      </c>
      <c r="B133" s="84" t="str">
        <f ca="1"/>
        <v>Mexico</v>
      </c>
      <c r="C133" s="84" t="str">
        <f ca="1"/>
        <v>MEX</v>
      </c>
      <c r="D133" s="219" t="str">
        <f ca="1"/>
        <v>LCN           Latin America &amp; Caribbean</v>
      </c>
      <c r="E133" s="219" t="str">
        <f ca="1"/>
        <v>IBRD</v>
      </c>
      <c r="F133" s="190" t="str">
        <f t="shared" ca="1" si="4"/>
        <v/>
      </c>
      <c r="G133" s="80">
        <f>IF(N133=7, 6.9, 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6.9</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7</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7</v>
      </c>
      <c r="J133" s="242">
        <v>44895</v>
      </c>
      <c r="K133" s="242">
        <v>44887</v>
      </c>
      <c r="L133" s="91" t="s">
        <v>212</v>
      </c>
      <c r="M133" s="192">
        <v>2.0692157005006102</v>
      </c>
      <c r="N133" s="192">
        <v>7</v>
      </c>
      <c r="O133" s="192">
        <v>3.9201096534168798</v>
      </c>
      <c r="P133" s="192">
        <v>32.4444444444444</v>
      </c>
      <c r="Q133" s="192" t="s">
        <v>787</v>
      </c>
      <c r="R133" s="192">
        <v>0.55555555555555702</v>
      </c>
      <c r="S133" s="192"/>
      <c r="T133" s="192"/>
      <c r="U133" s="192"/>
      <c r="V133" s="192"/>
      <c r="W133" s="192"/>
      <c r="X133" s="192"/>
      <c r="Y133" s="80"/>
      <c r="Z133" s="80"/>
    </row>
    <row r="134" spans="1:26" x14ac:dyDescent="0.2">
      <c r="A134" s="84">
        <v>127</v>
      </c>
      <c r="B134" s="84" t="str">
        <f ca="1"/>
        <v>Marshall Islands</v>
      </c>
      <c r="C134" s="84" t="str">
        <f ca="1"/>
        <v>MHL</v>
      </c>
      <c r="D134" s="219" t="str">
        <f ca="1"/>
        <v>EAS           East Asia &amp; Pacific</v>
      </c>
      <c r="E134" s="219" t="str">
        <f ca="1"/>
        <v>IDA</v>
      </c>
      <c r="F134" s="190" t="str">
        <f t="shared" ca="1" si="4"/>
        <v/>
      </c>
      <c r="G134" s="80" t="e">
        <f>IF(N134=7, 6.9, 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c r="T134" s="192"/>
      <c r="U134" s="192"/>
      <c r="V134" s="192"/>
      <c r="W134" s="192"/>
      <c r="X134" s="192"/>
      <c r="Y134" s="80"/>
      <c r="Z134" s="80"/>
    </row>
    <row r="135" spans="1:26" x14ac:dyDescent="0.2">
      <c r="A135" s="84">
        <v>128</v>
      </c>
      <c r="B135" s="84" t="str">
        <f ca="1"/>
        <v>North Macedonia</v>
      </c>
      <c r="C135" s="84" t="str">
        <f ca="1"/>
        <v>MKD</v>
      </c>
      <c r="D135" s="219" t="str">
        <f ca="1"/>
        <v>ECS           Europe &amp; Central Asia</v>
      </c>
      <c r="E135" s="219" t="str">
        <f ca="1"/>
        <v>IBRD</v>
      </c>
      <c r="F135" s="190" t="str">
        <f t="shared" ca="1" si="4"/>
        <v/>
      </c>
      <c r="G135" s="80">
        <f>IF(N135=7, 6.9, 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2.2904983644107486</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1.78383999613049</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2.9410612884276501</v>
      </c>
      <c r="J135" s="242">
        <v>44998</v>
      </c>
      <c r="K135" s="242">
        <v>44998</v>
      </c>
      <c r="L135" s="91" t="s">
        <v>216</v>
      </c>
      <c r="M135" s="192">
        <v>1.78383999613049</v>
      </c>
      <c r="N135" s="192" t="s">
        <v>409</v>
      </c>
      <c r="O135" s="192">
        <v>2.9410612884276501</v>
      </c>
      <c r="P135" s="192">
        <v>30.8055555555555</v>
      </c>
      <c r="Q135" s="192" t="s">
        <v>409</v>
      </c>
      <c r="R135" s="192">
        <v>-0.13888888888888901</v>
      </c>
      <c r="S135" s="192"/>
      <c r="T135" s="192"/>
      <c r="U135" s="192"/>
      <c r="V135" s="192"/>
      <c r="W135" s="192"/>
      <c r="X135" s="192"/>
      <c r="Y135" s="80"/>
      <c r="Z135" s="80"/>
    </row>
    <row r="136" spans="1:26" x14ac:dyDescent="0.2">
      <c r="A136" s="84">
        <v>129</v>
      </c>
      <c r="B136" s="84" t="str">
        <f ca="1"/>
        <v>Mali</v>
      </c>
      <c r="C136" s="84" t="str">
        <f ca="1"/>
        <v>MLI</v>
      </c>
      <c r="D136" s="219" t="str">
        <f ca="1"/>
        <v>SSF           Sub-Saharan Africa</v>
      </c>
      <c r="E136" s="219" t="str">
        <f ca="1"/>
        <v>IDA</v>
      </c>
      <c r="F136" s="190" t="str">
        <f t="shared" ca="1" si="4"/>
        <v/>
      </c>
      <c r="G136" s="80">
        <f>IF(N136=7, 6.9, 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7.0318508307335099</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44998</v>
      </c>
      <c r="K136" s="242">
        <v>44998</v>
      </c>
      <c r="L136" s="91" t="s">
        <v>218</v>
      </c>
      <c r="M136" s="192">
        <v>7.0318508307335099</v>
      </c>
      <c r="N136" s="192" t="s">
        <v>409</v>
      </c>
      <c r="O136" s="192">
        <v>0</v>
      </c>
      <c r="P136" s="192">
        <v>60.9444444444444</v>
      </c>
      <c r="Q136" s="192" t="s">
        <v>409</v>
      </c>
      <c r="R136" s="192">
        <v>-5.2777777777777697</v>
      </c>
      <c r="S136" s="192"/>
      <c r="T136" s="192"/>
      <c r="U136" s="192"/>
      <c r="V136" s="192"/>
      <c r="W136" s="192"/>
      <c r="X136" s="192"/>
      <c r="Y136" s="80"/>
      <c r="Z136" s="80"/>
    </row>
    <row r="137" spans="1:26" x14ac:dyDescent="0.2">
      <c r="A137" s="84">
        <v>130</v>
      </c>
      <c r="B137" s="84" t="str">
        <f ca="1"/>
        <v>Malta</v>
      </c>
      <c r="C137" s="84" t="str">
        <f ca="1"/>
        <v>MLT</v>
      </c>
      <c r="D137" s="219" t="str">
        <f ca="1"/>
        <v>MEA           Middle East &amp; North Africa</v>
      </c>
      <c r="E137" s="219" t="str">
        <f ca="1"/>
        <v>NA</v>
      </c>
      <c r="F137" s="190" t="str">
        <f t="shared" ref="F137:F195" ca="1" si="5">IF(L137 &lt;&gt; C137, "Countries don't match", "")</f>
        <v/>
      </c>
      <c r="G137" s="80">
        <f>IF(N137=7, 6.9, 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0.12004658588372906</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3.86950107620442E-3</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3.7242999804190302</v>
      </c>
      <c r="J137" s="242">
        <v>44998</v>
      </c>
      <c r="K137" s="242">
        <v>44998</v>
      </c>
      <c r="L137" s="91" t="s">
        <v>220</v>
      </c>
      <c r="M137" s="192">
        <v>3.86950107620442E-3</v>
      </c>
      <c r="N137" s="192" t="s">
        <v>409</v>
      </c>
      <c r="O137" s="192">
        <v>3.7242999804190302</v>
      </c>
      <c r="P137" s="192">
        <v>20.5833333333333</v>
      </c>
      <c r="Q137" s="192" t="s">
        <v>409</v>
      </c>
      <c r="R137" s="192">
        <v>0.41666666666666702</v>
      </c>
      <c r="S137" s="192"/>
      <c r="T137" s="192"/>
      <c r="U137" s="192"/>
      <c r="V137" s="192"/>
      <c r="W137" s="192"/>
      <c r="X137" s="192"/>
      <c r="Y137" s="80"/>
      <c r="Z137" s="80"/>
    </row>
    <row r="138" spans="1:26" x14ac:dyDescent="0.2">
      <c r="A138" s="84">
        <v>131</v>
      </c>
      <c r="B138" s="84" t="str">
        <f ca="1"/>
        <v>Myanmar</v>
      </c>
      <c r="C138" s="84" t="str">
        <f ca="1"/>
        <v>MMR</v>
      </c>
      <c r="D138" s="219" t="str">
        <f ca="1"/>
        <v>EAS           East Asia &amp; Pacific</v>
      </c>
      <c r="E138" s="219" t="str">
        <f ca="1"/>
        <v>IDA</v>
      </c>
      <c r="F138" s="190" t="str">
        <f t="shared" ca="1" si="5"/>
        <v/>
      </c>
      <c r="G138" s="80">
        <f>IF(N138=7, 6.9, 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3.4090728773064662</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9.5421896539215005</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1.2179361660465899</v>
      </c>
      <c r="J138" s="242">
        <v>44998</v>
      </c>
      <c r="K138" s="242">
        <v>44998</v>
      </c>
      <c r="L138" s="91" t="s">
        <v>222</v>
      </c>
      <c r="M138" s="192">
        <v>9.5421896539215005</v>
      </c>
      <c r="N138" s="192" t="s">
        <v>409</v>
      </c>
      <c r="O138" s="192">
        <v>1.2179361660465899</v>
      </c>
      <c r="P138" s="192">
        <v>75.3611111111111</v>
      </c>
      <c r="Q138" s="192" t="s">
        <v>409</v>
      </c>
      <c r="R138" s="192">
        <v>-1.3611111111111101</v>
      </c>
      <c r="S138" s="192"/>
      <c r="T138" s="192"/>
      <c r="U138" s="192"/>
      <c r="V138" s="192"/>
      <c r="W138" s="192"/>
      <c r="X138" s="192"/>
      <c r="Y138" s="80"/>
      <c r="Z138" s="80"/>
    </row>
    <row r="139" spans="1:26" x14ac:dyDescent="0.2">
      <c r="A139" s="84">
        <v>132</v>
      </c>
      <c r="B139" s="84" t="str">
        <f ca="1"/>
        <v>Montenegro</v>
      </c>
      <c r="C139" s="84" t="str">
        <f ca="1"/>
        <v>MNE</v>
      </c>
      <c r="D139" s="219" t="str">
        <f ca="1"/>
        <v>ECS           Europe &amp; Central Asia</v>
      </c>
      <c r="E139" s="219" t="str">
        <f ca="1"/>
        <v>IBRD</v>
      </c>
      <c r="F139" s="190" t="str">
        <f t="shared" ca="1" si="5"/>
        <v/>
      </c>
      <c r="G139" s="80">
        <f>IF(N139=7, 6.9, 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3.7940022510791542</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5.1696534378098598</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2.7844135500293699</v>
      </c>
      <c r="J139" s="242">
        <v>44998</v>
      </c>
      <c r="K139" s="242">
        <v>44998</v>
      </c>
      <c r="L139" s="91" t="s">
        <v>224</v>
      </c>
      <c r="M139" s="192">
        <v>5.1696534378098598</v>
      </c>
      <c r="N139" s="192" t="s">
        <v>409</v>
      </c>
      <c r="O139" s="192">
        <v>2.7844135500293699</v>
      </c>
      <c r="P139" s="192">
        <v>50.25</v>
      </c>
      <c r="Q139" s="192" t="s">
        <v>409</v>
      </c>
      <c r="R139" s="192">
        <v>-0.25</v>
      </c>
      <c r="S139" s="192"/>
      <c r="T139" s="192"/>
      <c r="U139" s="192"/>
      <c r="V139" s="192"/>
      <c r="W139" s="192"/>
      <c r="X139" s="192"/>
      <c r="Y139" s="80"/>
      <c r="Z139" s="80"/>
    </row>
    <row r="140" spans="1:26" x14ac:dyDescent="0.2">
      <c r="A140" s="84">
        <v>133</v>
      </c>
      <c r="B140" s="84" t="str">
        <f ca="1"/>
        <v>Mongolia</v>
      </c>
      <c r="C140" s="84" t="str">
        <f ca="1"/>
        <v>MNG</v>
      </c>
      <c r="D140" s="219" t="str">
        <f ca="1"/>
        <v>EAS           East Asia &amp; Pacific</v>
      </c>
      <c r="E140" s="219" t="str">
        <f ca="1"/>
        <v>IBRD</v>
      </c>
      <c r="F140" s="190" t="str">
        <f t="shared" ca="1" si="5"/>
        <v/>
      </c>
      <c r="G140" s="80">
        <f>IF(N140=7, 6.9, 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2.2773196142162138</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5.2760647174055002</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0.98296455844919695</v>
      </c>
      <c r="J140" s="242">
        <v>44998</v>
      </c>
      <c r="K140" s="242">
        <v>44998</v>
      </c>
      <c r="L140" s="91" t="s">
        <v>226</v>
      </c>
      <c r="M140" s="192">
        <v>5.2760647174055002</v>
      </c>
      <c r="N140" s="192" t="s">
        <v>409</v>
      </c>
      <c r="O140" s="192">
        <v>0.98296455844919695</v>
      </c>
      <c r="P140" s="192">
        <v>50.8611111111111</v>
      </c>
      <c r="Q140" s="192" t="s">
        <v>409</v>
      </c>
      <c r="R140" s="192">
        <v>-1.5277777777777699</v>
      </c>
      <c r="S140" s="192"/>
      <c r="T140" s="192"/>
      <c r="U140" s="192"/>
      <c r="V140" s="192"/>
      <c r="W140" s="192"/>
      <c r="X140" s="192"/>
      <c r="Y140" s="80"/>
      <c r="Z140" s="80"/>
    </row>
    <row r="141" spans="1:26" x14ac:dyDescent="0.2">
      <c r="A141" s="84">
        <v>134</v>
      </c>
      <c r="B141" s="84" t="str">
        <f ca="1"/>
        <v>Northern Mariana Islands</v>
      </c>
      <c r="C141" s="84" t="str">
        <f ca="1"/>
        <v>MNP</v>
      </c>
      <c r="D141" s="219" t="str">
        <f ca="1"/>
        <v>EAS           East Asia &amp; Pacific</v>
      </c>
      <c r="E141" s="219" t="str">
        <f ca="1"/>
        <v>NA</v>
      </c>
      <c r="F141" s="190" t="str">
        <f t="shared" ca="1" si="5"/>
        <v/>
      </c>
      <c r="G141" s="80" t="e">
        <f>IF(N141=7, 6.9, 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718</v>
      </c>
      <c r="M141" s="192" t="s">
        <v>409</v>
      </c>
      <c r="N141" s="192" t="s">
        <v>409</v>
      </c>
      <c r="O141" s="192" t="s">
        <v>409</v>
      </c>
      <c r="P141" s="192" t="s">
        <v>409</v>
      </c>
      <c r="Q141" s="192" t="s">
        <v>409</v>
      </c>
      <c r="R141" s="192" t="s">
        <v>409</v>
      </c>
      <c r="S141" s="192"/>
      <c r="T141" s="192"/>
      <c r="U141" s="192"/>
      <c r="V141" s="192"/>
      <c r="W141" s="192"/>
      <c r="X141" s="192"/>
      <c r="Y141" s="80"/>
      <c r="Z141" s="80"/>
    </row>
    <row r="142" spans="1:26" x14ac:dyDescent="0.2">
      <c r="A142" s="84">
        <v>135</v>
      </c>
      <c r="B142" s="84" t="str">
        <f ca="1"/>
        <v>Mozambique</v>
      </c>
      <c r="C142" s="84" t="str">
        <f ca="1"/>
        <v>MOZ</v>
      </c>
      <c r="D142" s="219" t="str">
        <f ca="1"/>
        <v>SSF           Sub-Saharan Africa</v>
      </c>
      <c r="E142" s="219" t="str">
        <f ca="1"/>
        <v>IDA</v>
      </c>
      <c r="F142" s="190" t="str">
        <f t="shared" ca="1" si="5"/>
        <v/>
      </c>
      <c r="G142" s="80">
        <f>IF(N142=7, 6.9, 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10</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10</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44895</v>
      </c>
      <c r="K142" s="242">
        <v>44998</v>
      </c>
      <c r="L142" s="91" t="s">
        <v>228</v>
      </c>
      <c r="M142" s="192">
        <v>4.5698807709980898</v>
      </c>
      <c r="N142" s="192">
        <v>10</v>
      </c>
      <c r="O142" s="192">
        <v>2.9410612884276399</v>
      </c>
      <c r="P142" s="192">
        <v>46.8055555555555</v>
      </c>
      <c r="Q142" s="192" t="s">
        <v>791</v>
      </c>
      <c r="R142" s="192">
        <v>-0.138888888888892</v>
      </c>
      <c r="S142" s="192"/>
      <c r="T142" s="192"/>
      <c r="U142" s="192"/>
      <c r="V142" s="192"/>
      <c r="W142" s="192"/>
      <c r="X142" s="192"/>
      <c r="Y142" s="80"/>
      <c r="Z142" s="80"/>
    </row>
    <row r="143" spans="1:26" x14ac:dyDescent="0.2">
      <c r="A143" s="84">
        <v>136</v>
      </c>
      <c r="B143" s="84" t="str">
        <f ca="1"/>
        <v>Mauritania</v>
      </c>
      <c r="C143" s="84" t="str">
        <f ca="1"/>
        <v>MRT</v>
      </c>
      <c r="D143" s="219" t="str">
        <f ca="1"/>
        <v>SSF           Sub-Saharan Africa</v>
      </c>
      <c r="E143" s="219" t="str">
        <f ca="1"/>
        <v>IDA</v>
      </c>
      <c r="F143" s="190" t="str">
        <f t="shared" ca="1" si="5"/>
        <v/>
      </c>
      <c r="G143" s="80">
        <f>IF(N143=7, 6.9, 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4.9810152603448703</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44998</v>
      </c>
      <c r="K143" s="242">
        <v>44998</v>
      </c>
      <c r="L143" s="91" t="s">
        <v>230</v>
      </c>
      <c r="M143" s="192">
        <v>4.9810152603448703</v>
      </c>
      <c r="N143" s="192" t="s">
        <v>409</v>
      </c>
      <c r="O143" s="192">
        <v>0</v>
      </c>
      <c r="P143" s="192">
        <v>49.1666666666666</v>
      </c>
      <c r="Q143" s="192" t="s">
        <v>409</v>
      </c>
      <c r="R143" s="192">
        <v>-4.8333333333333197</v>
      </c>
      <c r="S143" s="192"/>
      <c r="T143" s="192"/>
      <c r="U143" s="192"/>
      <c r="V143" s="192"/>
      <c r="W143" s="192"/>
      <c r="X143" s="192"/>
      <c r="Y143" s="80"/>
      <c r="Z143" s="80"/>
    </row>
    <row r="144" spans="1:26" x14ac:dyDescent="0.2">
      <c r="A144" s="84">
        <v>137</v>
      </c>
      <c r="B144" s="84" t="str">
        <f ca="1"/>
        <v>Mauritius</v>
      </c>
      <c r="C144" s="84" t="str">
        <f ca="1"/>
        <v>MUS</v>
      </c>
      <c r="D144" s="219" t="str">
        <f ca="1"/>
        <v>SSF           Sub-Saharan Africa</v>
      </c>
      <c r="E144" s="219" t="str">
        <f ca="1"/>
        <v>IBRD</v>
      </c>
      <c r="F144" s="190" t="str">
        <f t="shared" ca="1" si="5"/>
        <v/>
      </c>
      <c r="G144" s="80">
        <f>IF(N144=7, 6.9, 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2.727173871169652</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1.45976928099833</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5.0949676914039497</v>
      </c>
      <c r="J144" s="242">
        <v>44998</v>
      </c>
      <c r="K144" s="242">
        <v>44998</v>
      </c>
      <c r="L144" s="91" t="s">
        <v>232</v>
      </c>
      <c r="M144" s="192">
        <v>1.45976928099833</v>
      </c>
      <c r="N144" s="192" t="s">
        <v>409</v>
      </c>
      <c r="O144" s="192">
        <v>5.0949676914039497</v>
      </c>
      <c r="P144" s="192">
        <v>28.9444444444444</v>
      </c>
      <c r="Q144" s="192" t="s">
        <v>409</v>
      </c>
      <c r="R144" s="192">
        <v>1.38888888888888</v>
      </c>
      <c r="S144" s="192"/>
      <c r="T144" s="192"/>
      <c r="U144" s="192"/>
      <c r="V144" s="192"/>
      <c r="W144" s="192"/>
      <c r="X144" s="192"/>
      <c r="Y144" s="80"/>
      <c r="Z144" s="80"/>
    </row>
    <row r="145" spans="1:26" x14ac:dyDescent="0.2">
      <c r="A145" s="84">
        <v>138</v>
      </c>
      <c r="B145" s="84" t="str">
        <f ca="1"/>
        <v>Malawi</v>
      </c>
      <c r="C145" s="84" t="str">
        <f ca="1"/>
        <v>MWI</v>
      </c>
      <c r="D145" s="219" t="str">
        <f ca="1"/>
        <v>SSF           Sub-Saharan Africa</v>
      </c>
      <c r="E145" s="219" t="str">
        <f ca="1"/>
        <v>IDA</v>
      </c>
      <c r="F145" s="190" t="str">
        <f t="shared" ca="1" si="5"/>
        <v/>
      </c>
      <c r="G145" s="80">
        <f>IF(N145=7, 6.9, 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4.9622180888752006</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7.3027159060678599</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3.3718425690228999</v>
      </c>
      <c r="J145" s="242">
        <v>44998</v>
      </c>
      <c r="K145" s="242">
        <v>44998</v>
      </c>
      <c r="L145" s="91" t="s">
        <v>234</v>
      </c>
      <c r="M145" s="192">
        <v>7.3027159060678599</v>
      </c>
      <c r="N145" s="192" t="s">
        <v>409</v>
      </c>
      <c r="O145" s="192">
        <v>3.3718425690228999</v>
      </c>
      <c r="P145" s="192">
        <v>62.5</v>
      </c>
      <c r="Q145" s="192" t="s">
        <v>409</v>
      </c>
      <c r="R145" s="192">
        <v>0.16666666666666399</v>
      </c>
      <c r="S145" s="192"/>
      <c r="T145" s="192"/>
      <c r="U145" s="192"/>
      <c r="V145" s="192"/>
      <c r="W145" s="192"/>
      <c r="X145" s="192"/>
      <c r="Y145" s="80"/>
      <c r="Z145" s="80"/>
    </row>
    <row r="146" spans="1:26" x14ac:dyDescent="0.2">
      <c r="A146" s="84">
        <v>139</v>
      </c>
      <c r="B146" s="84" t="str">
        <f ca="1"/>
        <v>Malaysia</v>
      </c>
      <c r="C146" s="84" t="str">
        <f ca="1"/>
        <v>MYS</v>
      </c>
      <c r="D146" s="219" t="str">
        <f ca="1"/>
        <v>EAS           East Asia &amp; Pacific</v>
      </c>
      <c r="E146" s="219" t="str">
        <f ca="1"/>
        <v>IBRD</v>
      </c>
      <c r="F146" s="190" t="str">
        <f t="shared" ca="1" si="5"/>
        <v/>
      </c>
      <c r="G146" s="80">
        <f>IF(N146=7, 6.9, 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6.9</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7</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7</v>
      </c>
      <c r="J146" s="242">
        <v>44895</v>
      </c>
      <c r="K146" s="242">
        <v>44887</v>
      </c>
      <c r="L146" s="91" t="s">
        <v>236</v>
      </c>
      <c r="M146" s="192">
        <v>0</v>
      </c>
      <c r="N146" s="192">
        <v>7</v>
      </c>
      <c r="O146" s="192">
        <v>6.3089876639906004</v>
      </c>
      <c r="P146" s="192">
        <v>19.75</v>
      </c>
      <c r="Q146" s="192" t="s">
        <v>787</v>
      </c>
      <c r="R146" s="192">
        <v>2.25</v>
      </c>
      <c r="S146" s="192"/>
      <c r="T146" s="192"/>
      <c r="U146" s="192"/>
      <c r="V146" s="192"/>
      <c r="W146" s="192"/>
      <c r="X146" s="192"/>
      <c r="Y146" s="80"/>
      <c r="Z146" s="80"/>
    </row>
    <row r="147" spans="1:26" x14ac:dyDescent="0.2">
      <c r="A147" s="84">
        <v>140</v>
      </c>
      <c r="B147" s="84" t="str">
        <f ca="1"/>
        <v>Namibia</v>
      </c>
      <c r="C147" s="84" t="str">
        <f ca="1"/>
        <v>NAM</v>
      </c>
      <c r="D147" s="219" t="str">
        <f ca="1"/>
        <v>SSF           Sub-Saharan Africa</v>
      </c>
      <c r="E147" s="219" t="str">
        <f ca="1"/>
        <v>IBRD</v>
      </c>
      <c r="F147" s="190" t="str">
        <f t="shared" ca="1" si="5"/>
        <v/>
      </c>
      <c r="G147" s="80">
        <f>IF(N147=7, 6.9, 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3.9370361867790979</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2.2143219908582998</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7</v>
      </c>
      <c r="J147" s="242">
        <v>44998</v>
      </c>
      <c r="K147" s="242">
        <v>44998</v>
      </c>
      <c r="L147" s="91" t="s">
        <v>238</v>
      </c>
      <c r="M147" s="192">
        <v>2.2143219908582998</v>
      </c>
      <c r="N147" s="192" t="s">
        <v>409</v>
      </c>
      <c r="O147" s="192">
        <v>7</v>
      </c>
      <c r="P147" s="192">
        <v>33.2777777777777</v>
      </c>
      <c r="Q147" s="192" t="s">
        <v>409</v>
      </c>
      <c r="R147" s="192">
        <v>3.05555555555555</v>
      </c>
      <c r="S147" s="192"/>
      <c r="T147" s="192"/>
      <c r="U147" s="192"/>
      <c r="V147" s="192"/>
      <c r="W147" s="192"/>
      <c r="X147" s="192"/>
      <c r="Y147" s="80"/>
      <c r="Z147" s="80"/>
    </row>
    <row r="148" spans="1:26" x14ac:dyDescent="0.2">
      <c r="A148" s="84">
        <v>141</v>
      </c>
      <c r="B148" s="84" t="str">
        <f ca="1"/>
        <v>New Caledonia</v>
      </c>
      <c r="C148" s="84" t="str">
        <f ca="1"/>
        <v>NCL</v>
      </c>
      <c r="D148" s="219" t="str">
        <f ca="1"/>
        <v>EAS           East Asia &amp; Pacific</v>
      </c>
      <c r="E148" s="219" t="str">
        <f ca="1"/>
        <v>NA</v>
      </c>
      <c r="F148" s="190" t="str">
        <f t="shared" ca="1" si="5"/>
        <v/>
      </c>
      <c r="G148" s="80" t="e">
        <f>IF(N148=7, 6.9, 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719</v>
      </c>
      <c r="M148" s="192" t="s">
        <v>409</v>
      </c>
      <c r="N148" s="192" t="s">
        <v>409</v>
      </c>
      <c r="O148" s="192" t="s">
        <v>409</v>
      </c>
      <c r="P148" s="192" t="s">
        <v>409</v>
      </c>
      <c r="Q148" s="192" t="s">
        <v>409</v>
      </c>
      <c r="R148" s="192" t="s">
        <v>409</v>
      </c>
      <c r="S148" s="192"/>
      <c r="T148" s="192"/>
      <c r="U148" s="192"/>
      <c r="V148" s="192"/>
      <c r="W148" s="192"/>
      <c r="X148" s="192"/>
      <c r="Y148" s="80"/>
      <c r="Z148" s="80"/>
    </row>
    <row r="149" spans="1:26" x14ac:dyDescent="0.2">
      <c r="A149" s="84">
        <v>142</v>
      </c>
      <c r="B149" s="84" t="str">
        <f ca="1"/>
        <v>Niger</v>
      </c>
      <c r="C149" s="84" t="str">
        <f ca="1"/>
        <v>NER</v>
      </c>
      <c r="D149" s="219" t="str">
        <f ca="1"/>
        <v>SSF           Sub-Saharan Africa</v>
      </c>
      <c r="E149" s="219" t="str">
        <f ca="1"/>
        <v>IDA</v>
      </c>
      <c r="F149" s="190" t="str">
        <f t="shared" ca="1" si="5"/>
        <v/>
      </c>
      <c r="G149" s="80">
        <f>IF(N149=7, 6.9, 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3.36549856102928</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44998</v>
      </c>
      <c r="K149" s="242">
        <v>44998</v>
      </c>
      <c r="L149" s="91" t="s">
        <v>240</v>
      </c>
      <c r="M149" s="192">
        <v>3.36549856102928</v>
      </c>
      <c r="N149" s="192" t="s">
        <v>409</v>
      </c>
      <c r="O149" s="192">
        <v>0</v>
      </c>
      <c r="P149" s="192">
        <v>39.8888888888888</v>
      </c>
      <c r="Q149" s="192" t="s">
        <v>409</v>
      </c>
      <c r="R149" s="192">
        <v>-3.2222222222222201</v>
      </c>
      <c r="S149" s="192"/>
      <c r="T149" s="192"/>
      <c r="U149" s="192"/>
      <c r="V149" s="192"/>
      <c r="W149" s="192"/>
      <c r="X149" s="192"/>
      <c r="Y149" s="80"/>
      <c r="Z149" s="80"/>
    </row>
    <row r="150" spans="1:26" x14ac:dyDescent="0.2">
      <c r="A150" s="84">
        <v>143</v>
      </c>
      <c r="B150" s="84" t="str">
        <f ca="1"/>
        <v>Nigeria</v>
      </c>
      <c r="C150" s="84" t="str">
        <f ca="1"/>
        <v>NGA</v>
      </c>
      <c r="D150" s="219" t="str">
        <f ca="1"/>
        <v>SSF           Sub-Saharan Africa</v>
      </c>
      <c r="E150" s="219" t="str">
        <f ca="1"/>
        <v>Blend</v>
      </c>
      <c r="F150" s="190" t="str">
        <f t="shared" ca="1" si="5"/>
        <v/>
      </c>
      <c r="G150" s="80">
        <f>IF(N150=7, 6.9, 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44895</v>
      </c>
      <c r="K150" s="242">
        <v>44887</v>
      </c>
      <c r="L150" s="91" t="s">
        <v>242</v>
      </c>
      <c r="M150" s="192">
        <v>8.4587293525841005</v>
      </c>
      <c r="N150" s="192">
        <v>10</v>
      </c>
      <c r="O150" s="192">
        <v>5.2907773644018103</v>
      </c>
      <c r="P150" s="192">
        <v>69.1388888888888</v>
      </c>
      <c r="Q150" s="192" t="s">
        <v>788</v>
      </c>
      <c r="R150" s="192">
        <v>1.5277777777777799</v>
      </c>
      <c r="S150" s="192"/>
      <c r="T150" s="192"/>
      <c r="U150" s="192"/>
      <c r="V150" s="192"/>
      <c r="W150" s="192"/>
      <c r="X150" s="192"/>
      <c r="Y150" s="80"/>
      <c r="Z150" s="80"/>
    </row>
    <row r="151" spans="1:26" x14ac:dyDescent="0.2">
      <c r="A151" s="84">
        <v>144</v>
      </c>
      <c r="B151" s="84" t="str">
        <f ca="1"/>
        <v>Nicaragua</v>
      </c>
      <c r="C151" s="84" t="str">
        <f ca="1"/>
        <v>NIC</v>
      </c>
      <c r="D151" s="219" t="str">
        <f ca="1"/>
        <v>LCN           Latin America &amp; Caribbean</v>
      </c>
      <c r="E151" s="219" t="str">
        <f ca="1"/>
        <v>IDA</v>
      </c>
      <c r="F151" s="190" t="str">
        <f t="shared" ca="1" si="5"/>
        <v/>
      </c>
      <c r="G151" s="80">
        <f>IF(N151=7, 6.9, 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4.7410802930089044</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5.2131853249171698</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4.31172899941257</v>
      </c>
      <c r="J151" s="242">
        <v>44998</v>
      </c>
      <c r="K151" s="242">
        <v>44998</v>
      </c>
      <c r="L151" s="91" t="s">
        <v>244</v>
      </c>
      <c r="M151" s="192">
        <v>5.2131853249171698</v>
      </c>
      <c r="N151" s="192" t="s">
        <v>409</v>
      </c>
      <c r="O151" s="192">
        <v>4.31172899941257</v>
      </c>
      <c r="P151" s="192">
        <v>50.5</v>
      </c>
      <c r="Q151" s="192" t="s">
        <v>409</v>
      </c>
      <c r="R151" s="192">
        <v>0.83333333333333504</v>
      </c>
      <c r="S151" s="192"/>
      <c r="T151" s="192"/>
      <c r="U151" s="192"/>
      <c r="V151" s="192"/>
      <c r="W151" s="192"/>
      <c r="X151" s="192"/>
      <c r="Y151" s="80"/>
      <c r="Z151" s="80"/>
    </row>
    <row r="152" spans="1:26" x14ac:dyDescent="0.2">
      <c r="A152" s="84">
        <v>145</v>
      </c>
      <c r="B152" s="84" t="str">
        <f ca="1"/>
        <v>Netherlands</v>
      </c>
      <c r="C152" s="84" t="str">
        <f ca="1"/>
        <v>NLD</v>
      </c>
      <c r="D152" s="219" t="str">
        <f ca="1"/>
        <v>ECS           Europe &amp; Central Asia</v>
      </c>
      <c r="E152" s="219" t="str">
        <f ca="1"/>
        <v>NA</v>
      </c>
      <c r="F152" s="190" t="str">
        <f t="shared" ca="1" si="5"/>
        <v/>
      </c>
      <c r="G152" s="80">
        <f>IF(N152=7, 6.9, 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2.2261011081650381</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0.74391158190040696</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6.6614450753867196</v>
      </c>
      <c r="J152" s="242">
        <v>44998</v>
      </c>
      <c r="K152" s="242">
        <v>44998</v>
      </c>
      <c r="L152" s="91" t="s">
        <v>246</v>
      </c>
      <c r="M152" s="192">
        <v>0.74391158190040696</v>
      </c>
      <c r="N152" s="192" t="s">
        <v>409</v>
      </c>
      <c r="O152" s="192">
        <v>6.6614450753867196</v>
      </c>
      <c r="P152" s="192">
        <v>24.8333333333333</v>
      </c>
      <c r="Q152" s="192" t="s">
        <v>409</v>
      </c>
      <c r="R152" s="192">
        <v>2.5</v>
      </c>
      <c r="S152" s="192"/>
      <c r="T152" s="192"/>
      <c r="U152" s="192"/>
      <c r="V152" s="192"/>
      <c r="W152" s="192"/>
      <c r="X152" s="192"/>
      <c r="Y152" s="80"/>
      <c r="Z152" s="80"/>
    </row>
    <row r="153" spans="1:26" x14ac:dyDescent="0.2">
      <c r="A153" s="84">
        <v>146</v>
      </c>
      <c r="B153" s="84" t="str">
        <f ca="1"/>
        <v>Norway</v>
      </c>
      <c r="C153" s="84" t="str">
        <f ca="1"/>
        <v>NOR</v>
      </c>
      <c r="D153" s="219" t="str">
        <f ca="1"/>
        <v>ECS           Europe &amp; Central Asia</v>
      </c>
      <c r="E153" s="219" t="str">
        <f ca="1"/>
        <v>NA</v>
      </c>
      <c r="F153" s="190" t="str">
        <f t="shared" ca="1" si="5"/>
        <v/>
      </c>
      <c r="G153" s="80">
        <f>IF(N153=7, 6.9, 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7</v>
      </c>
      <c r="J153" s="242">
        <v>44998</v>
      </c>
      <c r="K153" s="242">
        <v>44998</v>
      </c>
      <c r="L153" s="91" t="s">
        <v>248</v>
      </c>
      <c r="M153" s="192">
        <v>0</v>
      </c>
      <c r="N153" s="192" t="s">
        <v>409</v>
      </c>
      <c r="O153" s="192">
        <v>7</v>
      </c>
      <c r="P153" s="192">
        <v>17.4722222222222</v>
      </c>
      <c r="Q153" s="192" t="s">
        <v>409</v>
      </c>
      <c r="R153" s="192">
        <v>4.8611111111111098</v>
      </c>
      <c r="S153" s="192"/>
      <c r="T153" s="192"/>
      <c r="U153" s="192"/>
      <c r="V153" s="192"/>
      <c r="W153" s="192"/>
      <c r="X153" s="192"/>
      <c r="Y153" s="80"/>
      <c r="Z153" s="80"/>
    </row>
    <row r="154" spans="1:26" x14ac:dyDescent="0.2">
      <c r="A154" s="84">
        <v>147</v>
      </c>
      <c r="B154" s="84" t="str">
        <f ca="1"/>
        <v>Nepal</v>
      </c>
      <c r="C154" s="84" t="str">
        <f ca="1"/>
        <v>NPL</v>
      </c>
      <c r="D154" s="219" t="str">
        <f ca="1"/>
        <v>SAS           South Asia</v>
      </c>
      <c r="E154" s="219" t="str">
        <f ca="1"/>
        <v>IDA</v>
      </c>
      <c r="F154" s="190" t="str">
        <f t="shared" ca="1" si="5"/>
        <v/>
      </c>
      <c r="G154" s="80">
        <f>IF(N154=7, 6.9, 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4.60722523266364</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4.9229727442017897</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4.31172899941257</v>
      </c>
      <c r="J154" s="242">
        <v>44998</v>
      </c>
      <c r="K154" s="242">
        <v>44998</v>
      </c>
      <c r="L154" s="91" t="s">
        <v>250</v>
      </c>
      <c r="M154" s="192">
        <v>4.9229727442017897</v>
      </c>
      <c r="N154" s="192" t="s">
        <v>409</v>
      </c>
      <c r="O154" s="192">
        <v>4.31172899941257</v>
      </c>
      <c r="P154" s="192">
        <v>48.8333333333333</v>
      </c>
      <c r="Q154" s="192" t="s">
        <v>409</v>
      </c>
      <c r="R154" s="192">
        <v>0.83333333333333504</v>
      </c>
      <c r="S154" s="192"/>
      <c r="T154" s="192"/>
      <c r="U154" s="192"/>
      <c r="V154" s="192"/>
      <c r="W154" s="192"/>
      <c r="X154" s="192"/>
      <c r="Y154" s="80"/>
      <c r="Z154" s="80"/>
    </row>
    <row r="155" spans="1:26" x14ac:dyDescent="0.2">
      <c r="A155" s="84">
        <v>148</v>
      </c>
      <c r="B155" s="84" t="str">
        <f ca="1"/>
        <v>Nauru</v>
      </c>
      <c r="C155" s="84" t="str">
        <f ca="1"/>
        <v>NRU</v>
      </c>
      <c r="D155" s="219" t="str">
        <f ca="1"/>
        <v>EAS           East Asia &amp; Pacific</v>
      </c>
      <c r="E155" s="219" t="str">
        <f ca="1"/>
        <v>IBRD</v>
      </c>
      <c r="F155" s="190" t="str">
        <f t="shared" ca="1" si="5"/>
        <v/>
      </c>
      <c r="G155" s="80" t="e">
        <f>IF(N155=7, 6.9, 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v>44753</v>
      </c>
      <c r="K155" s="242">
        <v>44753</v>
      </c>
      <c r="L155" s="91" t="s">
        <v>252</v>
      </c>
      <c r="M155" s="192" t="s">
        <v>409</v>
      </c>
      <c r="N155" s="192" t="s">
        <v>409</v>
      </c>
      <c r="O155" s="192" t="s">
        <v>409</v>
      </c>
      <c r="P155" s="192" t="s">
        <v>409</v>
      </c>
      <c r="Q155" s="192" t="s">
        <v>409</v>
      </c>
      <c r="R155" s="192" t="s">
        <v>409</v>
      </c>
      <c r="S155" s="192"/>
      <c r="T155" s="192"/>
      <c r="U155" s="192"/>
      <c r="V155" s="192"/>
      <c r="W155" s="192"/>
      <c r="X155" s="192"/>
      <c r="Y155" s="80"/>
      <c r="Z155" s="80"/>
    </row>
    <row r="156" spans="1:26" x14ac:dyDescent="0.2">
      <c r="A156" s="84">
        <v>149</v>
      </c>
      <c r="B156" s="84" t="str">
        <f ca="1"/>
        <v>New Zealand</v>
      </c>
      <c r="C156" s="84" t="str">
        <f ca="1"/>
        <v>NZL</v>
      </c>
      <c r="D156" s="219" t="str">
        <f ca="1"/>
        <v>EAS           East Asia &amp; Pacific</v>
      </c>
      <c r="E156" s="219" t="str">
        <f ca="1"/>
        <v>NA</v>
      </c>
      <c r="F156" s="190" t="str">
        <f t="shared" ca="1" si="5"/>
        <v/>
      </c>
      <c r="G156" s="80">
        <f>IF(N156=7, 6.9, 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6.6614450753867196</v>
      </c>
      <c r="J156" s="242">
        <v>44998</v>
      </c>
      <c r="K156" s="242">
        <v>44998</v>
      </c>
      <c r="L156" s="91" t="s">
        <v>254</v>
      </c>
      <c r="M156" s="192">
        <v>0</v>
      </c>
      <c r="N156" s="192" t="s">
        <v>409</v>
      </c>
      <c r="O156" s="192">
        <v>6.6614450753867196</v>
      </c>
      <c r="P156" s="192">
        <v>19.1666666666666</v>
      </c>
      <c r="Q156" s="192" t="s">
        <v>409</v>
      </c>
      <c r="R156" s="192">
        <v>2.5</v>
      </c>
      <c r="S156" s="192"/>
      <c r="T156" s="192"/>
      <c r="U156" s="192"/>
      <c r="V156" s="192"/>
      <c r="W156" s="192"/>
      <c r="X156" s="192"/>
      <c r="Y156" s="80"/>
      <c r="Z156" s="80"/>
    </row>
    <row r="157" spans="1:26" x14ac:dyDescent="0.2">
      <c r="A157" s="84">
        <v>150</v>
      </c>
      <c r="B157" s="84" t="str">
        <f ca="1"/>
        <v>Oman</v>
      </c>
      <c r="C157" s="84" t="str">
        <f ca="1"/>
        <v>OMN</v>
      </c>
      <c r="D157" s="219" t="str">
        <f ca="1"/>
        <v>MEA           Middle East &amp; North Africa</v>
      </c>
      <c r="E157" s="219" t="str">
        <f ca="1"/>
        <v>NA</v>
      </c>
      <c r="F157" s="190" t="str">
        <f t="shared" ca="1" si="5"/>
        <v/>
      </c>
      <c r="G157" s="80">
        <f>IF(N157=7, 6.9, 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2.3255701467991901</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44998</v>
      </c>
      <c r="K157" s="242">
        <v>44998</v>
      </c>
      <c r="L157" s="91" t="s">
        <v>256</v>
      </c>
      <c r="M157" s="192">
        <v>2.3255701467991901</v>
      </c>
      <c r="N157" s="192" t="s">
        <v>409</v>
      </c>
      <c r="O157" s="192">
        <v>0</v>
      </c>
      <c r="P157" s="192">
        <v>33.9166666666666</v>
      </c>
      <c r="Q157" s="192" t="s">
        <v>409</v>
      </c>
      <c r="R157" s="192">
        <v>-2.5833333333333299</v>
      </c>
      <c r="S157" s="192"/>
      <c r="T157" s="192"/>
      <c r="U157" s="192"/>
      <c r="V157" s="192"/>
      <c r="W157" s="192"/>
      <c r="X157" s="192"/>
      <c r="Y157" s="80"/>
      <c r="Z157" s="80"/>
    </row>
    <row r="158" spans="1:26" x14ac:dyDescent="0.2">
      <c r="A158" s="84">
        <v>151</v>
      </c>
      <c r="B158" s="84" t="str">
        <f ca="1"/>
        <v>Pakistan</v>
      </c>
      <c r="C158" s="84" t="str">
        <f ca="1"/>
        <v>PAK</v>
      </c>
      <c r="D158" s="219" t="str">
        <f ca="1"/>
        <v>SAS           South Asia</v>
      </c>
      <c r="E158" s="219" t="str">
        <f ca="1"/>
        <v>Blend</v>
      </c>
      <c r="F158" s="190" t="str">
        <f t="shared" ca="1" si="5"/>
        <v/>
      </c>
      <c r="G158" s="80">
        <f>IF(N158=7, 6.9, 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10</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10</v>
      </c>
      <c r="J158" s="242">
        <v>44895</v>
      </c>
      <c r="K158" s="242">
        <v>44887</v>
      </c>
      <c r="L158" s="91" t="s">
        <v>258</v>
      </c>
      <c r="M158" s="192">
        <v>7.607439115819</v>
      </c>
      <c r="N158" s="192">
        <v>10</v>
      </c>
      <c r="O158" s="192">
        <v>6.0740160563931802</v>
      </c>
      <c r="P158" s="192">
        <v>64.25</v>
      </c>
      <c r="Q158" s="192" t="s">
        <v>788</v>
      </c>
      <c r="R158" s="192">
        <v>2.0833333333333202</v>
      </c>
      <c r="S158" s="192"/>
      <c r="T158" s="192"/>
      <c r="U158" s="192"/>
      <c r="V158" s="192"/>
      <c r="W158" s="192"/>
      <c r="X158" s="192"/>
      <c r="Y158" s="80"/>
      <c r="Z158" s="80"/>
    </row>
    <row r="159" spans="1:26" x14ac:dyDescent="0.2">
      <c r="A159" s="84">
        <v>152</v>
      </c>
      <c r="B159" s="84" t="str">
        <f ca="1"/>
        <v>Panama</v>
      </c>
      <c r="C159" s="84" t="str">
        <f ca="1"/>
        <v>PAN</v>
      </c>
      <c r="D159" s="219" t="str">
        <f ca="1"/>
        <v>LCN           Latin America &amp; Caribbean</v>
      </c>
      <c r="E159" s="219" t="str">
        <f ca="1"/>
        <v>IBRD</v>
      </c>
      <c r="F159" s="190" t="str">
        <f t="shared" ca="1" si="5"/>
        <v/>
      </c>
      <c r="G159" s="80">
        <f>IF(N159=7, 6.9, 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1.9811272481230884</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0.69070594210259095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5.6823967103974899</v>
      </c>
      <c r="J159" s="242">
        <v>44998</v>
      </c>
      <c r="K159" s="242">
        <v>44998</v>
      </c>
      <c r="L159" s="91" t="s">
        <v>260</v>
      </c>
      <c r="M159" s="192">
        <v>0.69070594210259095</v>
      </c>
      <c r="N159" s="192" t="s">
        <v>409</v>
      </c>
      <c r="O159" s="192">
        <v>5.6823967103974899</v>
      </c>
      <c r="P159" s="192">
        <v>24.5277777777777</v>
      </c>
      <c r="Q159" s="192" t="s">
        <v>409</v>
      </c>
      <c r="R159" s="192">
        <v>1.80555555555555</v>
      </c>
      <c r="S159" s="192"/>
      <c r="T159" s="192"/>
      <c r="U159" s="192"/>
      <c r="V159" s="192"/>
      <c r="W159" s="192"/>
      <c r="X159" s="192"/>
      <c r="Y159" s="80"/>
      <c r="Z159" s="80"/>
    </row>
    <row r="160" spans="1:26" x14ac:dyDescent="0.2">
      <c r="A160" s="84">
        <v>153</v>
      </c>
      <c r="B160" s="84" t="str">
        <f ca="1"/>
        <v>Peru</v>
      </c>
      <c r="C160" s="84" t="str">
        <f ca="1"/>
        <v>PER</v>
      </c>
      <c r="D160" s="219" t="str">
        <f ca="1"/>
        <v>LCN           Latin America &amp; Caribbean</v>
      </c>
      <c r="E160" s="219" t="str">
        <f ca="1"/>
        <v>IBRD</v>
      </c>
      <c r="F160" s="190" t="str">
        <f t="shared" ca="1" si="5"/>
        <v/>
      </c>
      <c r="G160" s="80">
        <f>IF(N160=7, 6.9, 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6.9</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7</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44895</v>
      </c>
      <c r="K160" s="242">
        <v>44887</v>
      </c>
      <c r="L160" s="91" t="s">
        <v>262</v>
      </c>
      <c r="M160" s="192">
        <v>1.84671938861882</v>
      </c>
      <c r="N160" s="192">
        <v>7</v>
      </c>
      <c r="O160" s="192">
        <v>4.31172899941257</v>
      </c>
      <c r="P160" s="192">
        <v>31.1666666666666</v>
      </c>
      <c r="Q160" s="192" t="s">
        <v>787</v>
      </c>
      <c r="R160" s="192">
        <v>0.83333333333333504</v>
      </c>
      <c r="S160" s="192"/>
      <c r="T160" s="192"/>
      <c r="U160" s="192"/>
      <c r="V160" s="192"/>
      <c r="W160" s="192"/>
      <c r="X160" s="192"/>
      <c r="Y160" s="80"/>
      <c r="Z160" s="80"/>
    </row>
    <row r="161" spans="1:26" x14ac:dyDescent="0.2">
      <c r="A161" s="84">
        <v>154</v>
      </c>
      <c r="B161" s="84" t="str">
        <f ca="1"/>
        <v>Philippines</v>
      </c>
      <c r="C161" s="84" t="str">
        <f ca="1"/>
        <v>PHL</v>
      </c>
      <c r="D161" s="219" t="str">
        <f ca="1"/>
        <v>EAS           East Asia &amp; Pacific</v>
      </c>
      <c r="E161" s="219" t="str">
        <f ca="1"/>
        <v>IBRD</v>
      </c>
      <c r="F161" s="190" t="str">
        <f t="shared" ca="1" si="5"/>
        <v/>
      </c>
      <c r="G161" s="80">
        <f>IF(N161=7, 6.9, 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3.2304416805137497</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3.32680355026723</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3.1368709614254899</v>
      </c>
      <c r="J161" s="242">
        <v>44998</v>
      </c>
      <c r="K161" s="242">
        <v>44998</v>
      </c>
      <c r="L161" s="91" t="s">
        <v>264</v>
      </c>
      <c r="M161" s="192">
        <v>3.32680355026723</v>
      </c>
      <c r="N161" s="192" t="s">
        <v>409</v>
      </c>
      <c r="O161" s="192">
        <v>3.1368709614254899</v>
      </c>
      <c r="P161" s="192">
        <v>39.6666666666666</v>
      </c>
      <c r="Q161" s="192" t="s">
        <v>409</v>
      </c>
      <c r="R161" s="192">
        <v>0</v>
      </c>
      <c r="S161" s="192"/>
      <c r="T161" s="192"/>
      <c r="U161" s="192"/>
      <c r="V161" s="192"/>
      <c r="W161" s="192"/>
      <c r="X161" s="192"/>
      <c r="Y161" s="80"/>
      <c r="Z161" s="80"/>
    </row>
    <row r="162" spans="1:26" x14ac:dyDescent="0.2">
      <c r="A162" s="84">
        <v>155</v>
      </c>
      <c r="B162" s="84" t="str">
        <f ca="1"/>
        <v>Palau</v>
      </c>
      <c r="C162" s="84" t="str">
        <f ca="1"/>
        <v>PLW</v>
      </c>
      <c r="D162" s="219" t="str">
        <f ca="1"/>
        <v>EAS           East Asia &amp; Pacific</v>
      </c>
      <c r="E162" s="219" t="str">
        <f ca="1"/>
        <v>IBRD</v>
      </c>
      <c r="F162" s="190" t="str">
        <f t="shared" ca="1" si="5"/>
        <v/>
      </c>
      <c r="G162" s="80" t="e">
        <f>IF(N162=7, 6.9, 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c r="T162" s="192"/>
      <c r="U162" s="192"/>
      <c r="V162" s="192"/>
      <c r="W162" s="192"/>
      <c r="X162" s="192"/>
      <c r="Y162" s="80"/>
      <c r="Z162" s="80"/>
    </row>
    <row r="163" spans="1:26" x14ac:dyDescent="0.2">
      <c r="A163" s="84">
        <v>156</v>
      </c>
      <c r="B163" s="84" t="str">
        <f ca="1"/>
        <v>Papua New Guinea</v>
      </c>
      <c r="C163" s="84" t="str">
        <f ca="1"/>
        <v>PNG</v>
      </c>
      <c r="D163" s="219" t="str">
        <f ca="1"/>
        <v>EAS           East Asia &amp; Pacific</v>
      </c>
      <c r="E163" s="219" t="str">
        <f ca="1"/>
        <v>Blend</v>
      </c>
      <c r="F163" s="190" t="str">
        <f t="shared" ca="1" si="5"/>
        <v/>
      </c>
      <c r="G163" s="80">
        <f>IF(N163=7, 6.9, 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10</v>
      </c>
      <c r="J163" s="242">
        <v>44895</v>
      </c>
      <c r="K163" s="242">
        <v>44998</v>
      </c>
      <c r="L163" s="91" t="s">
        <v>268</v>
      </c>
      <c r="M163" s="192">
        <v>5.7742629809668902</v>
      </c>
      <c r="N163" s="192">
        <v>10</v>
      </c>
      <c r="O163" s="192">
        <v>5.87820638339534</v>
      </c>
      <c r="P163" s="192">
        <v>53.7222222222222</v>
      </c>
      <c r="Q163" s="192" t="s">
        <v>789</v>
      </c>
      <c r="R163" s="192">
        <v>1.94444444444444</v>
      </c>
      <c r="S163" s="192"/>
      <c r="T163" s="192"/>
      <c r="U163" s="192"/>
      <c r="V163" s="192"/>
      <c r="W163" s="192"/>
      <c r="X163" s="192"/>
      <c r="Y163" s="80"/>
      <c r="Z163" s="80"/>
    </row>
    <row r="164" spans="1:26" x14ac:dyDescent="0.2">
      <c r="A164" s="84">
        <v>157</v>
      </c>
      <c r="B164" s="84" t="str">
        <f ca="1"/>
        <v>Poland</v>
      </c>
      <c r="C164" s="84" t="str">
        <f ca="1"/>
        <v>POL</v>
      </c>
      <c r="D164" s="219" t="str">
        <f ca="1"/>
        <v>ECS           Europe &amp; Central Asia</v>
      </c>
      <c r="E164" s="219" t="str">
        <f ca="1"/>
        <v>IBRD</v>
      </c>
      <c r="F164" s="190" t="str">
        <f t="shared" ca="1" si="5"/>
        <v/>
      </c>
      <c r="G164" s="80">
        <f>IF(N164=7, 6.9, 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4.9538243635894048</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3.5057679750417101</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7</v>
      </c>
      <c r="J164" s="242">
        <v>44998</v>
      </c>
      <c r="K164" s="242">
        <v>44998</v>
      </c>
      <c r="L164" s="91" t="s">
        <v>270</v>
      </c>
      <c r="M164" s="192">
        <v>3.5057679750417101</v>
      </c>
      <c r="N164" s="192" t="s">
        <v>409</v>
      </c>
      <c r="O164" s="192">
        <v>7</v>
      </c>
      <c r="P164" s="192">
        <v>40.6944444444444</v>
      </c>
      <c r="Q164" s="192" t="s">
        <v>409</v>
      </c>
      <c r="R164" s="192">
        <v>5.30555555555555</v>
      </c>
      <c r="S164" s="192"/>
      <c r="T164" s="192"/>
      <c r="U164" s="192"/>
      <c r="V164" s="192"/>
      <c r="W164" s="192"/>
      <c r="X164" s="192"/>
      <c r="Y164" s="80"/>
      <c r="Z164" s="80"/>
    </row>
    <row r="165" spans="1:26" x14ac:dyDescent="0.2">
      <c r="A165" s="84">
        <v>158</v>
      </c>
      <c r="B165" s="84" t="str">
        <f ca="1"/>
        <v>Puerto Rico</v>
      </c>
      <c r="C165" s="84" t="str">
        <f ca="1"/>
        <v>PRI</v>
      </c>
      <c r="D165" s="219" t="str">
        <f ca="1"/>
        <v>LCN           Latin America &amp; Caribbean</v>
      </c>
      <c r="E165" s="219" t="str">
        <f ca="1"/>
        <v>NA</v>
      </c>
      <c r="F165" s="190" t="str">
        <f t="shared" ca="1" si="5"/>
        <v/>
      </c>
      <c r="G165" s="80">
        <f>IF(N165=7, 6.9, 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5.5926867044591342</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4.4683063677477097</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7</v>
      </c>
      <c r="J165" s="242">
        <v>44998</v>
      </c>
      <c r="K165" s="242">
        <v>44998</v>
      </c>
      <c r="L165" s="91" t="s">
        <v>720</v>
      </c>
      <c r="M165" s="192">
        <v>4.4683063677477097</v>
      </c>
      <c r="N165" s="192" t="s">
        <v>409</v>
      </c>
      <c r="O165" s="192">
        <v>7</v>
      </c>
      <c r="P165" s="192">
        <v>46.2222222222222</v>
      </c>
      <c r="Q165" s="192" t="s">
        <v>409</v>
      </c>
      <c r="R165" s="192">
        <v>2.7777777777777701</v>
      </c>
      <c r="S165" s="192"/>
      <c r="T165" s="192"/>
      <c r="U165" s="192"/>
      <c r="V165" s="192"/>
      <c r="W165" s="192"/>
      <c r="X165" s="192"/>
      <c r="Y165" s="80"/>
      <c r="Z165" s="80"/>
    </row>
    <row r="166" spans="1:26" x14ac:dyDescent="0.2">
      <c r="A166" s="84">
        <v>159</v>
      </c>
      <c r="B166" s="84" t="str">
        <f ca="1"/>
        <v>Korea, Dem. People's Rep.</v>
      </c>
      <c r="C166" s="84" t="str">
        <f ca="1"/>
        <v>PRK</v>
      </c>
      <c r="D166" s="219" t="str">
        <f ca="1"/>
        <v>EAS           East Asia &amp; Pacific</v>
      </c>
      <c r="E166" s="219" t="str">
        <f ca="1"/>
        <v>NA</v>
      </c>
      <c r="F166" s="190" t="str">
        <f t="shared" ca="1" si="5"/>
        <v/>
      </c>
      <c r="G166" s="80">
        <f>IF(N166=7, 6.9, 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6.0056757959619498</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3.6068141766203201</v>
      </c>
      <c r="J166" s="242">
        <v>44998</v>
      </c>
      <c r="K166" s="242">
        <v>44998</v>
      </c>
      <c r="L166" s="91" t="s">
        <v>271</v>
      </c>
      <c r="M166" s="192">
        <v>10</v>
      </c>
      <c r="N166" s="192" t="s">
        <v>409</v>
      </c>
      <c r="O166" s="192">
        <v>3.6068141766203201</v>
      </c>
      <c r="P166" s="192">
        <v>85.6666666666666</v>
      </c>
      <c r="Q166" s="192" t="s">
        <v>409</v>
      </c>
      <c r="R166" s="192">
        <v>0.33333333333332799</v>
      </c>
      <c r="S166" s="192"/>
      <c r="T166" s="192"/>
      <c r="U166" s="192"/>
      <c r="V166" s="192"/>
      <c r="W166" s="192"/>
      <c r="X166" s="192"/>
      <c r="Y166" s="80"/>
      <c r="Z166" s="80"/>
    </row>
    <row r="167" spans="1:26" x14ac:dyDescent="0.2">
      <c r="A167" s="84">
        <v>160</v>
      </c>
      <c r="B167" s="84" t="str">
        <f ca="1"/>
        <v>Portugal</v>
      </c>
      <c r="C167" s="84" t="str">
        <f ca="1"/>
        <v>PRT</v>
      </c>
      <c r="D167" s="219" t="str">
        <f ca="1"/>
        <v>ECS           Europe &amp; Central Asia</v>
      </c>
      <c r="E167" s="219" t="str">
        <f ca="1"/>
        <v>NA</v>
      </c>
      <c r="F167" s="190" t="str">
        <f t="shared" ca="1" si="5"/>
        <v/>
      </c>
      <c r="G167" s="80">
        <f>IF(N167=7, 6.9, 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3.0998287932539066</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1.37270550678371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7</v>
      </c>
      <c r="J167" s="242">
        <v>44998</v>
      </c>
      <c r="K167" s="242">
        <v>44998</v>
      </c>
      <c r="L167" s="91" t="s">
        <v>273</v>
      </c>
      <c r="M167" s="192">
        <v>1.37270550678371</v>
      </c>
      <c r="N167" s="192" t="s">
        <v>409</v>
      </c>
      <c r="O167" s="192">
        <v>7</v>
      </c>
      <c r="P167" s="192">
        <v>28.4444444444444</v>
      </c>
      <c r="Q167" s="192" t="s">
        <v>409</v>
      </c>
      <c r="R167" s="192">
        <v>9.55555555555555</v>
      </c>
      <c r="S167" s="192"/>
      <c r="T167" s="192"/>
      <c r="U167" s="192"/>
      <c r="V167" s="192"/>
      <c r="W167" s="192"/>
      <c r="X167" s="192"/>
      <c r="Y167" s="80"/>
      <c r="Z167" s="80"/>
    </row>
    <row r="168" spans="1:26" x14ac:dyDescent="0.2">
      <c r="A168" s="84">
        <v>161</v>
      </c>
      <c r="B168" s="84" t="str">
        <f ca="1"/>
        <v>Paraguay</v>
      </c>
      <c r="C168" s="84" t="str">
        <f ca="1"/>
        <v>PRY</v>
      </c>
      <c r="D168" s="219" t="str">
        <f ca="1"/>
        <v>LCN           Latin America &amp; Caribbean</v>
      </c>
      <c r="E168" s="219" t="str">
        <f ca="1"/>
        <v>IBRD</v>
      </c>
      <c r="F168" s="190" t="str">
        <f t="shared" ca="1" si="5"/>
        <v/>
      </c>
      <c r="G168" s="80">
        <f>IF(N168=7, 6.9, 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3.7453185667446394</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3.57832112022056</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3.9201096534168798</v>
      </c>
      <c r="J168" s="242">
        <v>44998</v>
      </c>
      <c r="K168" s="242">
        <v>44998</v>
      </c>
      <c r="L168" s="91" t="s">
        <v>275</v>
      </c>
      <c r="M168" s="192">
        <v>3.57832112022056</v>
      </c>
      <c r="N168" s="192" t="s">
        <v>409</v>
      </c>
      <c r="O168" s="192">
        <v>3.9201096534168798</v>
      </c>
      <c r="P168" s="192">
        <v>41.1111111111111</v>
      </c>
      <c r="Q168" s="192" t="s">
        <v>409</v>
      </c>
      <c r="R168" s="192">
        <v>0.55555555555555702</v>
      </c>
      <c r="S168" s="192"/>
      <c r="T168" s="192"/>
      <c r="U168" s="192"/>
      <c r="V168" s="192"/>
      <c r="W168" s="192"/>
      <c r="X168" s="192"/>
      <c r="Y168" s="80"/>
      <c r="Z168" s="80"/>
    </row>
    <row r="169" spans="1:26" x14ac:dyDescent="0.2">
      <c r="A169" s="84">
        <v>162</v>
      </c>
      <c r="B169" s="84" t="str">
        <f ca="1"/>
        <v>West Bank and Gaza</v>
      </c>
      <c r="C169" s="84" t="str">
        <f ca="1"/>
        <v>PSE</v>
      </c>
      <c r="D169" s="219" t="str">
        <f ca="1"/>
        <v>MEA           Middle East &amp; North Africa</v>
      </c>
      <c r="E169" s="219" t="str">
        <f ca="1"/>
        <v>NA</v>
      </c>
      <c r="F169" s="190" t="str">
        <f t="shared" ca="1" si="5"/>
        <v/>
      </c>
      <c r="G169" s="80">
        <f>IF(N169=7, 6.9, 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3.3648460501238242</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5.2470434593339599</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2.1578225964362598</v>
      </c>
      <c r="J169" s="242">
        <v>44998</v>
      </c>
      <c r="K169" s="242">
        <v>44998</v>
      </c>
      <c r="L169" s="91" t="s">
        <v>721</v>
      </c>
      <c r="M169" s="192">
        <v>5.2470434593339599</v>
      </c>
      <c r="N169" s="192" t="s">
        <v>409</v>
      </c>
      <c r="O169" s="192">
        <v>2.1578225964362598</v>
      </c>
      <c r="P169" s="192">
        <v>50.6944444444444</v>
      </c>
      <c r="Q169" s="192" t="s">
        <v>409</v>
      </c>
      <c r="R169" s="192">
        <v>-0.69444444444444198</v>
      </c>
      <c r="S169" s="192"/>
      <c r="T169" s="192"/>
      <c r="U169" s="192"/>
      <c r="V169" s="192"/>
      <c r="W169" s="192"/>
      <c r="X169" s="192"/>
      <c r="Y169" s="80"/>
      <c r="Z169" s="80"/>
    </row>
    <row r="170" spans="1:26" x14ac:dyDescent="0.2">
      <c r="A170" s="84">
        <v>163</v>
      </c>
      <c r="B170" s="84" t="str">
        <f ca="1"/>
        <v>French Polynesia</v>
      </c>
      <c r="C170" s="84" t="str">
        <f ca="1"/>
        <v>PYF</v>
      </c>
      <c r="D170" s="219" t="str">
        <f ca="1"/>
        <v>EAS           East Asia &amp; Pacific</v>
      </c>
      <c r="E170" s="219" t="str">
        <f ca="1"/>
        <v>NA</v>
      </c>
      <c r="F170" s="190" t="str">
        <f t="shared" ca="1" si="5"/>
        <v/>
      </c>
      <c r="G170" s="80" t="e">
        <f>IF(N170=7, 6.9, 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t="s">
        <v>409</v>
      </c>
      <c r="K170" s="242" t="s">
        <v>409</v>
      </c>
      <c r="L170" s="91" t="s">
        <v>722</v>
      </c>
      <c r="M170" s="192" t="s">
        <v>409</v>
      </c>
      <c r="N170" s="192" t="s">
        <v>409</v>
      </c>
      <c r="O170" s="192" t="s">
        <v>409</v>
      </c>
      <c r="P170" s="192" t="s">
        <v>409</v>
      </c>
      <c r="Q170" s="192" t="s">
        <v>409</v>
      </c>
      <c r="R170" s="192" t="s">
        <v>409</v>
      </c>
      <c r="S170" s="192"/>
      <c r="T170" s="192"/>
      <c r="U170" s="192"/>
      <c r="V170" s="192"/>
      <c r="W170" s="192"/>
      <c r="X170" s="192"/>
      <c r="Y170" s="80"/>
      <c r="Z170" s="80"/>
    </row>
    <row r="171" spans="1:26" x14ac:dyDescent="0.2">
      <c r="A171" s="84">
        <v>164</v>
      </c>
      <c r="B171" s="84" t="str">
        <f ca="1"/>
        <v>Qatar</v>
      </c>
      <c r="C171" s="84" t="str">
        <f ca="1"/>
        <v>QAT</v>
      </c>
      <c r="D171" s="219" t="str">
        <f ca="1"/>
        <v>MEA           Middle East &amp; North Africa</v>
      </c>
      <c r="E171" s="219" t="str">
        <f ca="1"/>
        <v>NA</v>
      </c>
      <c r="F171" s="190" t="str">
        <f t="shared" ca="1" si="5"/>
        <v/>
      </c>
      <c r="G171" s="80">
        <f>IF(N171=7, 6.9, 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1.9206122342640353</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1.3436842487121801</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2.7452516154298001</v>
      </c>
      <c r="J171" s="242">
        <v>44998</v>
      </c>
      <c r="K171" s="242">
        <v>44998</v>
      </c>
      <c r="L171" s="91" t="s">
        <v>277</v>
      </c>
      <c r="M171" s="192">
        <v>1.3436842487121801</v>
      </c>
      <c r="N171" s="192" t="s">
        <v>409</v>
      </c>
      <c r="O171" s="192">
        <v>2.7452516154298001</v>
      </c>
      <c r="P171" s="192">
        <v>28.2777777777777</v>
      </c>
      <c r="Q171" s="192" t="s">
        <v>409</v>
      </c>
      <c r="R171" s="192">
        <v>-0.27777777777777801</v>
      </c>
      <c r="S171" s="192"/>
      <c r="T171" s="192"/>
      <c r="U171" s="192"/>
      <c r="V171" s="192"/>
      <c r="W171" s="192"/>
      <c r="X171" s="192"/>
      <c r="Y171" s="80"/>
      <c r="Z171" s="80"/>
    </row>
    <row r="172" spans="1:26" x14ac:dyDescent="0.2">
      <c r="A172" s="84">
        <v>165</v>
      </c>
      <c r="B172" s="84" t="str">
        <f ca="1"/>
        <v>Romania</v>
      </c>
      <c r="C172" s="84" t="str">
        <f ca="1"/>
        <v>ROU</v>
      </c>
      <c r="D172" s="219" t="str">
        <f ca="1"/>
        <v>ECS           Europe &amp; Central Asia</v>
      </c>
      <c r="E172" s="219" t="str">
        <f ca="1"/>
        <v>IBRD</v>
      </c>
      <c r="F172" s="190" t="str">
        <f t="shared" ca="1" si="5"/>
        <v/>
      </c>
      <c r="G172" s="80">
        <f>IF(N172=7, 6.9, 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4.6941318556735547</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3.1478391254927498</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7</v>
      </c>
      <c r="J172" s="242">
        <v>44998</v>
      </c>
      <c r="K172" s="242">
        <v>44998</v>
      </c>
      <c r="L172" s="91" t="s">
        <v>279</v>
      </c>
      <c r="M172" s="192">
        <v>3.1478391254927498</v>
      </c>
      <c r="N172" s="192" t="s">
        <v>409</v>
      </c>
      <c r="O172" s="192">
        <v>7</v>
      </c>
      <c r="P172" s="192">
        <v>38.6388888888888</v>
      </c>
      <c r="Q172" s="192" t="s">
        <v>409</v>
      </c>
      <c r="R172" s="192">
        <v>4.0277777777777697</v>
      </c>
      <c r="S172" s="192"/>
      <c r="T172" s="192"/>
      <c r="U172" s="192"/>
      <c r="V172" s="192"/>
      <c r="W172" s="192"/>
      <c r="X172" s="192"/>
      <c r="Y172" s="80"/>
      <c r="Z172" s="80"/>
    </row>
    <row r="173" spans="1:26" x14ac:dyDescent="0.2">
      <c r="A173" s="84">
        <v>166</v>
      </c>
      <c r="B173" s="84" t="str">
        <f ca="1"/>
        <v>Russian Federation</v>
      </c>
      <c r="C173" s="84" t="str">
        <f ca="1"/>
        <v>RUS</v>
      </c>
      <c r="D173" s="219" t="str">
        <f ca="1"/>
        <v>ECS           Europe &amp; Central Asia</v>
      </c>
      <c r="E173" s="219" t="str">
        <f ca="1"/>
        <v>IBRD</v>
      </c>
      <c r="F173" s="190" t="str">
        <f t="shared" ca="1" si="5"/>
        <v/>
      </c>
      <c r="G173" s="80">
        <f>IF(N173=7, 6.9, 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10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10</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10</v>
      </c>
      <c r="J173" s="242">
        <v>44895</v>
      </c>
      <c r="K173" s="242">
        <v>44887</v>
      </c>
      <c r="L173" s="91" t="s">
        <v>281</v>
      </c>
      <c r="M173" s="192">
        <v>8.0862898739993696</v>
      </c>
      <c r="N173" s="192">
        <v>10</v>
      </c>
      <c r="O173" s="192">
        <v>1.2570981006461801</v>
      </c>
      <c r="P173" s="192">
        <v>67</v>
      </c>
      <c r="Q173" s="192" t="s">
        <v>788</v>
      </c>
      <c r="R173" s="192">
        <v>-1.3333333333333199</v>
      </c>
      <c r="S173" s="192"/>
      <c r="T173" s="192"/>
      <c r="U173" s="192"/>
      <c r="V173" s="192"/>
      <c r="W173" s="192"/>
      <c r="X173" s="192"/>
      <c r="Y173" s="80"/>
      <c r="Z173" s="80"/>
    </row>
    <row r="174" spans="1:26" x14ac:dyDescent="0.2">
      <c r="A174" s="84">
        <v>167</v>
      </c>
      <c r="B174" s="84" t="str">
        <f ca="1"/>
        <v>Rwanda</v>
      </c>
      <c r="C174" s="84" t="str">
        <f ca="1"/>
        <v>RWA</v>
      </c>
      <c r="D174" s="219" t="str">
        <f ca="1"/>
        <v>SSF           Sub-Saharan Africa</v>
      </c>
      <c r="E174" s="219" t="str">
        <f ca="1"/>
        <v>IDA</v>
      </c>
      <c r="F174" s="190" t="str">
        <f t="shared" ca="1" si="5"/>
        <v/>
      </c>
      <c r="G174" s="80">
        <f>IF(N174=7, 6.9, 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6.069847818916096</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5.0825896635952503</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7.2488740943802599</v>
      </c>
      <c r="J174" s="242">
        <v>44998</v>
      </c>
      <c r="K174" s="242">
        <v>44998</v>
      </c>
      <c r="L174" s="91" t="s">
        <v>283</v>
      </c>
      <c r="M174" s="192">
        <v>5.0825896635952503</v>
      </c>
      <c r="N174" s="192" t="s">
        <v>409</v>
      </c>
      <c r="O174" s="192">
        <v>7.2488740943802599</v>
      </c>
      <c r="P174" s="192">
        <v>49.75</v>
      </c>
      <c r="Q174" s="192" t="s">
        <v>409</v>
      </c>
      <c r="R174" s="192">
        <v>2.9166666666666599</v>
      </c>
      <c r="S174" s="192"/>
      <c r="T174" s="192"/>
      <c r="U174" s="192"/>
      <c r="V174" s="192"/>
      <c r="W174" s="192"/>
      <c r="X174" s="192"/>
      <c r="Y174" s="80"/>
      <c r="Z174" s="80"/>
    </row>
    <row r="175" spans="1:26" x14ac:dyDescent="0.2">
      <c r="A175" s="84">
        <v>168</v>
      </c>
      <c r="B175" s="84" t="str">
        <f ca="1"/>
        <v>Saudi Arabia</v>
      </c>
      <c r="C175" s="84" t="str">
        <f ca="1"/>
        <v>SAU</v>
      </c>
      <c r="D175" s="219" t="str">
        <f ca="1"/>
        <v>MEA           Middle East &amp; North Africa</v>
      </c>
      <c r="E175" s="219" t="str">
        <f ca="1"/>
        <v>NA</v>
      </c>
      <c r="F175" s="190" t="str">
        <f t="shared" ca="1" si="5"/>
        <v/>
      </c>
      <c r="G175" s="80">
        <f>IF(N175=7, 6.9, 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6.9</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7</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44895</v>
      </c>
      <c r="K175" s="242">
        <v>44887</v>
      </c>
      <c r="L175" s="91" t="s">
        <v>285</v>
      </c>
      <c r="M175" s="192">
        <v>0.74874845824566605</v>
      </c>
      <c r="N175" s="192">
        <v>7</v>
      </c>
      <c r="O175" s="192">
        <v>0.98296455844918795</v>
      </c>
      <c r="P175" s="192">
        <v>24.8611111111111</v>
      </c>
      <c r="Q175" s="192" t="s">
        <v>787</v>
      </c>
      <c r="R175" s="192">
        <v>-1.5277777777777699</v>
      </c>
      <c r="S175" s="192"/>
      <c r="T175" s="192"/>
      <c r="U175" s="192"/>
      <c r="V175" s="192"/>
      <c r="W175" s="192"/>
      <c r="X175" s="192"/>
      <c r="Y175" s="80"/>
      <c r="Z175" s="80"/>
    </row>
    <row r="176" spans="1:26" x14ac:dyDescent="0.2">
      <c r="A176" s="84">
        <v>169</v>
      </c>
      <c r="B176" s="84" t="str">
        <f ca="1"/>
        <v>Sudan</v>
      </c>
      <c r="C176" s="84" t="str">
        <f ca="1"/>
        <v>SDN</v>
      </c>
      <c r="D176" s="219" t="str">
        <f ca="1"/>
        <v>SSF           Sub-Saharan Africa</v>
      </c>
      <c r="E176" s="219" t="str">
        <f ca="1"/>
        <v>IDA</v>
      </c>
      <c r="F176" s="190" t="str">
        <f t="shared" ca="1" si="5"/>
        <v/>
      </c>
      <c r="G176" s="80">
        <f>IF(N176=7, 6.9, 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44998</v>
      </c>
      <c r="K176" s="242">
        <v>44998</v>
      </c>
      <c r="L176" s="91" t="s">
        <v>287</v>
      </c>
      <c r="M176" s="192">
        <v>10</v>
      </c>
      <c r="N176" s="192" t="s">
        <v>409</v>
      </c>
      <c r="O176" s="192">
        <v>10</v>
      </c>
      <c r="P176" s="192">
        <v>79.1111111111111</v>
      </c>
      <c r="Q176" s="192" t="s">
        <v>409</v>
      </c>
      <c r="R176" s="192">
        <v>5.8888888888888804</v>
      </c>
      <c r="S176" s="192"/>
      <c r="T176" s="192"/>
      <c r="U176" s="192"/>
      <c r="V176" s="192"/>
      <c r="W176" s="192"/>
      <c r="X176" s="192"/>
      <c r="Y176" s="80"/>
      <c r="Z176" s="80"/>
    </row>
    <row r="177" spans="1:26" x14ac:dyDescent="0.2">
      <c r="A177" s="84">
        <v>170</v>
      </c>
      <c r="B177" s="84" t="str">
        <f ca="1"/>
        <v>Senegal</v>
      </c>
      <c r="C177" s="84" t="str">
        <f ca="1"/>
        <v>SEN</v>
      </c>
      <c r="D177" s="219" t="str">
        <f ca="1"/>
        <v>SSF           Sub-Saharan Africa</v>
      </c>
      <c r="E177" s="219" t="str">
        <f ca="1"/>
        <v>IDA</v>
      </c>
      <c r="F177" s="190" t="str">
        <f t="shared" ca="1" si="5"/>
        <v/>
      </c>
      <c r="G177" s="80">
        <f>IF(N177=7, 6.9, 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3.0661422477449758</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2.6351302328955901</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3.5676522420207499</v>
      </c>
      <c r="J177" s="242">
        <v>44998</v>
      </c>
      <c r="K177" s="242">
        <v>44998</v>
      </c>
      <c r="L177" s="91" t="s">
        <v>289</v>
      </c>
      <c r="M177" s="192">
        <v>2.6351302328955901</v>
      </c>
      <c r="N177" s="192" t="s">
        <v>409</v>
      </c>
      <c r="O177" s="192">
        <v>3.5676522420207499</v>
      </c>
      <c r="P177" s="192">
        <v>35.6944444444444</v>
      </c>
      <c r="Q177" s="192" t="s">
        <v>409</v>
      </c>
      <c r="R177" s="192">
        <v>0.30555555555555702</v>
      </c>
      <c r="S177" s="192"/>
      <c r="T177" s="192"/>
      <c r="U177" s="192"/>
      <c r="V177" s="192"/>
      <c r="W177" s="192"/>
      <c r="X177" s="192"/>
      <c r="Y177" s="80"/>
      <c r="Z177" s="80"/>
    </row>
    <row r="178" spans="1:26" x14ac:dyDescent="0.2">
      <c r="A178" s="84">
        <v>171</v>
      </c>
      <c r="B178" s="84" t="str">
        <f ca="1"/>
        <v>Singapore</v>
      </c>
      <c r="C178" s="84" t="str">
        <f ca="1"/>
        <v>SGP</v>
      </c>
      <c r="D178" s="219" t="str">
        <f ca="1"/>
        <v>EAS           East Asia &amp; Pacific</v>
      </c>
      <c r="E178" s="219" t="str">
        <f ca="1"/>
        <v>NA</v>
      </c>
      <c r="F178" s="190" t="str">
        <f t="shared" ca="1" si="5"/>
        <v/>
      </c>
      <c r="G178" s="80">
        <f>IF(N178=7, 6.9, 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4.11591932641472</v>
      </c>
      <c r="J178" s="242">
        <v>44998</v>
      </c>
      <c r="K178" s="242">
        <v>44998</v>
      </c>
      <c r="L178" s="91" t="s">
        <v>291</v>
      </c>
      <c r="M178" s="192">
        <v>0</v>
      </c>
      <c r="N178" s="192" t="s">
        <v>409</v>
      </c>
      <c r="O178" s="192">
        <v>4.11591932641472</v>
      </c>
      <c r="P178" s="192">
        <v>9.30555555555555</v>
      </c>
      <c r="Q178" s="192" t="s">
        <v>409</v>
      </c>
      <c r="R178" s="192">
        <v>0.69444444444444398</v>
      </c>
      <c r="S178" s="192"/>
      <c r="T178" s="192"/>
      <c r="U178" s="192"/>
      <c r="V178" s="192"/>
      <c r="W178" s="192"/>
      <c r="X178" s="192"/>
      <c r="Y178" s="80"/>
      <c r="Z178" s="80"/>
    </row>
    <row r="179" spans="1:26" x14ac:dyDescent="0.2">
      <c r="A179" s="84">
        <v>172</v>
      </c>
      <c r="B179" s="84" t="str">
        <f ca="1"/>
        <v>Solomon Islands</v>
      </c>
      <c r="C179" s="84" t="str">
        <f ca="1"/>
        <v>SLB</v>
      </c>
      <c r="D179" s="219" t="str">
        <f ca="1"/>
        <v>EAS           East Asia &amp; Pacific</v>
      </c>
      <c r="E179" s="219" t="str">
        <f ca="1"/>
        <v>IDA</v>
      </c>
      <c r="F179" s="190" t="str">
        <f t="shared" ca="1" si="5"/>
        <v/>
      </c>
      <c r="G179" s="80" t="e">
        <f>IF(N179=7, 6.9, 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#N/A</v>
      </c>
      <c r="H179" s="80" t="e"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#N/A</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t="s">
        <v>409</v>
      </c>
      <c r="O179" s="192" t="s">
        <v>409</v>
      </c>
      <c r="P179" s="192" t="s">
        <v>409</v>
      </c>
      <c r="Q179" s="192" t="s">
        <v>409</v>
      </c>
      <c r="R179" s="192" t="s">
        <v>409</v>
      </c>
      <c r="S179" s="192"/>
      <c r="T179" s="192"/>
      <c r="U179" s="192"/>
      <c r="V179" s="192"/>
      <c r="W179" s="192"/>
      <c r="X179" s="192"/>
      <c r="Y179" s="80"/>
      <c r="Z179" s="80"/>
    </row>
    <row r="180" spans="1:26" x14ac:dyDescent="0.2">
      <c r="A180" s="84">
        <v>173</v>
      </c>
      <c r="B180" s="84" t="str">
        <f ca="1"/>
        <v>Sierra Leone</v>
      </c>
      <c r="C180" s="84" t="str">
        <f ca="1"/>
        <v>SLE</v>
      </c>
      <c r="D180" s="219" t="str">
        <f ca="1"/>
        <v>SSF           Sub-Saharan Africa</v>
      </c>
      <c r="E180" s="219" t="str">
        <f ca="1"/>
        <v>IDA</v>
      </c>
      <c r="F180" s="190" t="str">
        <f t="shared" ca="1" si="5"/>
        <v/>
      </c>
      <c r="G180" s="80">
        <f>IF(N180=7, 6.9, 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10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10</v>
      </c>
      <c r="J180" s="242">
        <v>44895</v>
      </c>
      <c r="K180" s="242">
        <v>44998</v>
      </c>
      <c r="L180" s="91" t="s">
        <v>295</v>
      </c>
      <c r="M180" s="192">
        <v>7.0560352124597898</v>
      </c>
      <c r="N180" s="192">
        <v>10</v>
      </c>
      <c r="O180" s="192">
        <v>4.8991580184061103</v>
      </c>
      <c r="P180" s="192">
        <v>61.0833333333333</v>
      </c>
      <c r="Q180" s="192" t="s">
        <v>789</v>
      </c>
      <c r="R180" s="192">
        <v>1.25</v>
      </c>
      <c r="S180" s="192"/>
      <c r="T180" s="192"/>
      <c r="U180" s="192"/>
      <c r="V180" s="192"/>
      <c r="W180" s="192"/>
      <c r="X180" s="192"/>
      <c r="Y180" s="80"/>
      <c r="Z180" s="80"/>
    </row>
    <row r="181" spans="1:26" x14ac:dyDescent="0.2">
      <c r="A181" s="84">
        <v>174</v>
      </c>
      <c r="B181" s="84" t="str">
        <f ca="1"/>
        <v>El Salvador</v>
      </c>
      <c r="C181" s="84" t="str">
        <f ca="1"/>
        <v>SLV</v>
      </c>
      <c r="D181" s="219" t="str">
        <f ca="1"/>
        <v>LCN           Latin America &amp; Caribbean</v>
      </c>
      <c r="E181" s="219" t="str">
        <f ca="1"/>
        <v>IBRD</v>
      </c>
      <c r="F181" s="190" t="str">
        <f t="shared" ca="1" si="5"/>
        <v/>
      </c>
      <c r="G181" s="80">
        <f>IF(N181=7, 6.9, 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4.3549870391987406</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3.9991293622578499</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4.7425102800078296</v>
      </c>
      <c r="J181" s="242">
        <v>44998</v>
      </c>
      <c r="K181" s="242">
        <v>44998</v>
      </c>
      <c r="L181" s="91" t="s">
        <v>297</v>
      </c>
      <c r="M181" s="192">
        <v>3.9991293622578499</v>
      </c>
      <c r="N181" s="192" t="s">
        <v>409</v>
      </c>
      <c r="O181" s="192">
        <v>4.7425102800078296</v>
      </c>
      <c r="P181" s="192">
        <v>43.5277777777777</v>
      </c>
      <c r="Q181" s="192" t="s">
        <v>409</v>
      </c>
      <c r="R181" s="192">
        <v>1.13888888888888</v>
      </c>
      <c r="S181" s="192"/>
      <c r="T181" s="192"/>
      <c r="U181" s="192"/>
      <c r="V181" s="192"/>
      <c r="W181" s="192"/>
      <c r="X181" s="192"/>
      <c r="Y181" s="80"/>
      <c r="Z181" s="80"/>
    </row>
    <row r="182" spans="1:26" x14ac:dyDescent="0.2">
      <c r="A182" s="84">
        <v>175</v>
      </c>
      <c r="B182" s="84" t="str">
        <f ca="1"/>
        <v>San Marino</v>
      </c>
      <c r="C182" s="84" t="str">
        <f ca="1"/>
        <v>SMR</v>
      </c>
      <c r="D182" s="219" t="str">
        <f ca="1"/>
        <v>ECS           Europe &amp; Central Asia</v>
      </c>
      <c r="E182" s="219" t="str">
        <f ca="1"/>
        <v>NA</v>
      </c>
      <c r="F182" s="190" t="str">
        <f t="shared" ca="1" si="5"/>
        <v/>
      </c>
      <c r="G182" s="80" t="e">
        <f>IF(N182=7, 6.9, 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v>44887</v>
      </c>
      <c r="K182" s="242" t="s">
        <v>409</v>
      </c>
      <c r="L182" s="91" t="s">
        <v>723</v>
      </c>
      <c r="M182" s="192" t="s">
        <v>409</v>
      </c>
      <c r="N182" s="192" t="s">
        <v>409</v>
      </c>
      <c r="O182" s="192" t="s">
        <v>409</v>
      </c>
      <c r="P182" s="192" t="s">
        <v>409</v>
      </c>
      <c r="Q182" s="192" t="s">
        <v>409</v>
      </c>
      <c r="R182" s="192" t="s">
        <v>409</v>
      </c>
      <c r="S182" s="192"/>
      <c r="T182" s="192"/>
      <c r="U182" s="192"/>
      <c r="V182" s="192"/>
      <c r="W182" s="192"/>
      <c r="X182" s="192"/>
      <c r="Y182" s="80"/>
      <c r="Z182" s="80"/>
    </row>
    <row r="183" spans="1:26" x14ac:dyDescent="0.2">
      <c r="A183" s="84">
        <v>176</v>
      </c>
      <c r="B183" s="84" t="str">
        <f ca="1"/>
        <v>Somalia</v>
      </c>
      <c r="C183" s="84" t="str">
        <f ca="1"/>
        <v>SOM</v>
      </c>
      <c r="D183" s="219" t="str">
        <f ca="1"/>
        <v>SSF           Sub-Saharan Africa</v>
      </c>
      <c r="E183" s="219" t="str">
        <f ca="1"/>
        <v>IDA</v>
      </c>
      <c r="F183" s="190" t="str">
        <f t="shared" ca="1" si="5"/>
        <v/>
      </c>
      <c r="G183" s="80">
        <f>IF(N183=7, 6.9, 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0.8484758793325593</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8.7537788096447304</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8.2240062659108604E-2</v>
      </c>
      <c r="J183" s="242">
        <v>44998</v>
      </c>
      <c r="K183" s="242">
        <v>44998</v>
      </c>
      <c r="L183" s="91" t="s">
        <v>299</v>
      </c>
      <c r="M183" s="192">
        <v>8.7537788096447304</v>
      </c>
      <c r="N183" s="192" t="s">
        <v>409</v>
      </c>
      <c r="O183" s="192">
        <v>8.2240062659108604E-2</v>
      </c>
      <c r="P183" s="192">
        <v>70.8333333333333</v>
      </c>
      <c r="Q183" s="192" t="s">
        <v>409</v>
      </c>
      <c r="R183" s="192">
        <v>-2.1666666666666501</v>
      </c>
      <c r="S183" s="192"/>
      <c r="T183" s="192"/>
      <c r="U183" s="192"/>
      <c r="V183" s="192"/>
      <c r="W183" s="192"/>
      <c r="X183" s="192"/>
      <c r="Y183" s="80"/>
      <c r="Z183" s="80"/>
    </row>
    <row r="184" spans="1:26" x14ac:dyDescent="0.2">
      <c r="A184" s="84">
        <v>177</v>
      </c>
      <c r="B184" s="84" t="str">
        <f ca="1"/>
        <v>Serbia</v>
      </c>
      <c r="C184" s="84" t="str">
        <f ca="1"/>
        <v>SRB</v>
      </c>
      <c r="D184" s="219" t="str">
        <f ca="1"/>
        <v>ECS           Europe &amp; Central Asia</v>
      </c>
      <c r="E184" s="219" t="str">
        <f ca="1"/>
        <v>IBRD</v>
      </c>
      <c r="F184" s="190" t="str">
        <f t="shared" ca="1" si="5"/>
        <v/>
      </c>
      <c r="G184" s="80">
        <f>IF(N184=7, 6.9, 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6.1532388405792</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4.9810152603448703</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7.6013315057763897</v>
      </c>
      <c r="J184" s="242">
        <v>44998</v>
      </c>
      <c r="K184" s="242">
        <v>44998</v>
      </c>
      <c r="L184" s="91" t="s">
        <v>301</v>
      </c>
      <c r="M184" s="192">
        <v>4.9810152603448703</v>
      </c>
      <c r="N184" s="192" t="s">
        <v>409</v>
      </c>
      <c r="O184" s="192">
        <v>7.6013315057763897</v>
      </c>
      <c r="P184" s="192">
        <v>49.1666666666666</v>
      </c>
      <c r="Q184" s="192" t="s">
        <v>409</v>
      </c>
      <c r="R184" s="192">
        <v>3.1666666666666701</v>
      </c>
      <c r="S184" s="192"/>
      <c r="T184" s="192"/>
      <c r="U184" s="192"/>
      <c r="V184" s="192"/>
      <c r="W184" s="192"/>
      <c r="X184" s="192"/>
      <c r="Y184" s="80"/>
      <c r="Z184" s="80"/>
    </row>
    <row r="185" spans="1:26" x14ac:dyDescent="0.2">
      <c r="A185" s="84">
        <v>178</v>
      </c>
      <c r="B185" s="84" t="str">
        <f ca="1"/>
        <v>South Sudan</v>
      </c>
      <c r="C185" s="84" t="str">
        <f ca="1"/>
        <v>SSD</v>
      </c>
      <c r="D185" s="219" t="str">
        <f ca="1"/>
        <v>SSF           Sub-Saharan Africa</v>
      </c>
      <c r="E185" s="219" t="str">
        <f ca="1"/>
        <v>IDA</v>
      </c>
      <c r="F185" s="190" t="str">
        <f t="shared" ca="1" si="5"/>
        <v/>
      </c>
      <c r="G185" s="80" t="e">
        <f>IF(N185=7, 6.9, 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#N/A</v>
      </c>
      <c r="H185" s="80" t="e"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#N/A</v>
      </c>
      <c r="I185" s="191" t="e"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#N/A</v>
      </c>
      <c r="J185" s="242">
        <v>44753</v>
      </c>
      <c r="K185" s="242">
        <v>44753</v>
      </c>
      <c r="L185" s="91" t="s">
        <v>303</v>
      </c>
      <c r="M185" s="192" t="s">
        <v>409</v>
      </c>
      <c r="N185" s="192" t="s">
        <v>409</v>
      </c>
      <c r="O185" s="192" t="s">
        <v>409</v>
      </c>
      <c r="P185" s="192" t="s">
        <v>409</v>
      </c>
      <c r="Q185" s="192" t="s">
        <v>409</v>
      </c>
      <c r="R185" s="192" t="s">
        <v>409</v>
      </c>
      <c r="S185" s="192"/>
      <c r="T185" s="192"/>
      <c r="U185" s="192"/>
      <c r="V185" s="192"/>
      <c r="W185" s="192"/>
      <c r="X185" s="192"/>
      <c r="Y185" s="80"/>
      <c r="Z185" s="80"/>
    </row>
    <row r="186" spans="1:26" x14ac:dyDescent="0.2">
      <c r="A186" s="84">
        <v>179</v>
      </c>
      <c r="B186" s="84" t="str">
        <f ca="1"/>
        <v>São Tomé and Príncipe</v>
      </c>
      <c r="C186" s="84" t="str">
        <f ca="1"/>
        <v>STP</v>
      </c>
      <c r="D186" s="219" t="str">
        <f ca="1"/>
        <v>SSF           Sub-Saharan Africa</v>
      </c>
      <c r="E186" s="219" t="str">
        <f ca="1"/>
        <v>IDA</v>
      </c>
      <c r="F186" s="190" t="str">
        <f t="shared" ca="1" si="5"/>
        <v/>
      </c>
      <c r="G186" s="80">
        <f>IF(N186=7, 6.9, 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6.0644755616822597</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44998</v>
      </c>
      <c r="K186" s="242">
        <v>44998</v>
      </c>
      <c r="L186" s="91" t="s">
        <v>304</v>
      </c>
      <c r="M186" s="192">
        <v>6.0644755616822597</v>
      </c>
      <c r="N186" s="192" t="s">
        <v>409</v>
      </c>
      <c r="O186" s="192">
        <v>0</v>
      </c>
      <c r="P186" s="192">
        <v>55.3888888888888</v>
      </c>
      <c r="Q186" s="192" t="s">
        <v>409</v>
      </c>
      <c r="R186" s="192">
        <v>-4.7222222222222197</v>
      </c>
      <c r="S186" s="192"/>
      <c r="T186" s="192"/>
      <c r="U186" s="192"/>
      <c r="V186" s="192"/>
      <c r="W186" s="192"/>
      <c r="X186" s="192"/>
      <c r="Y186" s="80"/>
      <c r="Z186" s="80"/>
    </row>
    <row r="187" spans="1:26" x14ac:dyDescent="0.2">
      <c r="A187" s="84">
        <v>180</v>
      </c>
      <c r="B187" s="84" t="str">
        <f ca="1"/>
        <v>Suriname</v>
      </c>
      <c r="C187" s="84" t="str">
        <f ca="1"/>
        <v>SUR</v>
      </c>
      <c r="D187" s="219" t="str">
        <f ca="1"/>
        <v>LCN           Latin America &amp; Caribbean</v>
      </c>
      <c r="E187" s="219" t="str">
        <f ca="1"/>
        <v>IBRD</v>
      </c>
      <c r="F187" s="190" t="str">
        <f t="shared" ca="1" si="5"/>
        <v/>
      </c>
      <c r="G187" s="80">
        <f>IF(N187=7, 6.9, 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4.4879155260811405</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7.4429853200802896</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2.7060896808302299</v>
      </c>
      <c r="J187" s="242">
        <v>44966</v>
      </c>
      <c r="K187" s="242">
        <v>44966</v>
      </c>
      <c r="L187" s="91" t="s">
        <v>306</v>
      </c>
      <c r="M187" s="192">
        <v>7.4429853200802896</v>
      </c>
      <c r="N187" s="192" t="s">
        <v>409</v>
      </c>
      <c r="O187" s="192">
        <v>2.7060896808302299</v>
      </c>
      <c r="P187" s="192">
        <v>63.3055555555555</v>
      </c>
      <c r="Q187" s="192" t="s">
        <v>409</v>
      </c>
      <c r="R187" s="192">
        <v>-0.30555555555555702</v>
      </c>
      <c r="S187" s="192"/>
      <c r="T187" s="192"/>
      <c r="U187" s="192"/>
      <c r="V187" s="192"/>
      <c r="W187" s="192"/>
      <c r="X187" s="192"/>
      <c r="Y187" s="80"/>
      <c r="Z187" s="80"/>
    </row>
    <row r="188" spans="1:26" x14ac:dyDescent="0.2">
      <c r="A188" s="84">
        <v>181</v>
      </c>
      <c r="B188" s="84" t="str">
        <f ca="1"/>
        <v>Slovak Republic</v>
      </c>
      <c r="C188" s="84" t="str">
        <f ca="1"/>
        <v>SVK</v>
      </c>
      <c r="D188" s="219" t="str">
        <f ca="1"/>
        <v>ECS           Europe &amp; Central Asia</v>
      </c>
      <c r="E188" s="219" t="str">
        <f ca="1"/>
        <v>NA</v>
      </c>
      <c r="F188" s="190" t="str">
        <f t="shared" ca="1" si="5"/>
        <v/>
      </c>
      <c r="G188" s="80">
        <f>IF(N188=7, 6.9, 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1.3453530578900172</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3.0607753512781399</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0.59134521245350402</v>
      </c>
      <c r="J188" s="242">
        <v>44998</v>
      </c>
      <c r="K188" s="242">
        <v>44998</v>
      </c>
      <c r="L188" s="91" t="s">
        <v>307</v>
      </c>
      <c r="M188" s="192">
        <v>3.0607753512781399</v>
      </c>
      <c r="N188" s="192" t="s">
        <v>409</v>
      </c>
      <c r="O188" s="192">
        <v>0.59134521245350402</v>
      </c>
      <c r="P188" s="192">
        <v>38.1388888888888</v>
      </c>
      <c r="Q188" s="192" t="s">
        <v>409</v>
      </c>
      <c r="R188" s="192">
        <v>-1.80555555555555</v>
      </c>
      <c r="S188" s="192"/>
      <c r="T188" s="192"/>
      <c r="U188" s="192"/>
      <c r="V188" s="192"/>
      <c r="W188" s="192"/>
      <c r="X188" s="192"/>
      <c r="Y188" s="80"/>
      <c r="Z188" s="80"/>
    </row>
    <row r="189" spans="1:26" x14ac:dyDescent="0.2">
      <c r="A189" s="84">
        <v>182</v>
      </c>
      <c r="B189" s="84" t="str">
        <f ca="1"/>
        <v>Slovenia</v>
      </c>
      <c r="C189" s="84" t="str">
        <f ca="1"/>
        <v>SVN</v>
      </c>
      <c r="D189" s="219" t="str">
        <f ca="1"/>
        <v>ECS           Europe &amp; Central Asia</v>
      </c>
      <c r="E189" s="219" t="str">
        <f ca="1"/>
        <v>NA</v>
      </c>
      <c r="F189" s="190" t="str">
        <f t="shared" ca="1" si="5"/>
        <v/>
      </c>
      <c r="G189" s="80">
        <f>IF(N189=7, 6.9, 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2.9601495210658144</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1.25178359815231</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7</v>
      </c>
      <c r="J189" s="242">
        <v>44998</v>
      </c>
      <c r="K189" s="242">
        <v>44998</v>
      </c>
      <c r="L189" s="91" t="s">
        <v>309</v>
      </c>
      <c r="M189" s="192">
        <v>1.25178359815231</v>
      </c>
      <c r="N189" s="192" t="s">
        <v>409</v>
      </c>
      <c r="O189" s="192">
        <v>7</v>
      </c>
      <c r="P189" s="192">
        <v>27.75</v>
      </c>
      <c r="Q189" s="192" t="s">
        <v>409</v>
      </c>
      <c r="R189" s="192">
        <v>2.9166666666666599</v>
      </c>
      <c r="S189" s="192"/>
      <c r="T189" s="192"/>
      <c r="U189" s="192"/>
      <c r="V189" s="192"/>
      <c r="W189" s="192"/>
      <c r="X189" s="192"/>
      <c r="Y189" s="80"/>
      <c r="Z189" s="80"/>
    </row>
    <row r="190" spans="1:26" x14ac:dyDescent="0.2">
      <c r="A190" s="84">
        <v>183</v>
      </c>
      <c r="B190" s="84" t="str">
        <f ca="1"/>
        <v>Sweden</v>
      </c>
      <c r="C190" s="84" t="str">
        <f ca="1"/>
        <v>SWE</v>
      </c>
      <c r="D190" s="219" t="str">
        <f ca="1"/>
        <v>ECS           Europe &amp; Central Asia</v>
      </c>
      <c r="E190" s="219" t="str">
        <f ca="1"/>
        <v>NA</v>
      </c>
      <c r="F190" s="190" t="str">
        <f t="shared" ca="1" si="5"/>
        <v/>
      </c>
      <c r="G190" s="80">
        <f>IF(N190=7, 6.9, 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0.83809830998868184</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0.105443904326586</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6.6614450753867196</v>
      </c>
      <c r="J190" s="242">
        <v>44998</v>
      </c>
      <c r="K190" s="242">
        <v>44998</v>
      </c>
      <c r="L190" s="91" t="s">
        <v>311</v>
      </c>
      <c r="M190" s="192">
        <v>0.105443904326586</v>
      </c>
      <c r="N190" s="192" t="s">
        <v>409</v>
      </c>
      <c r="O190" s="192">
        <v>6.6614450753867196</v>
      </c>
      <c r="P190" s="192">
        <v>21.1666666666666</v>
      </c>
      <c r="Q190" s="192" t="s">
        <v>409</v>
      </c>
      <c r="R190" s="192">
        <v>2.5</v>
      </c>
      <c r="S190" s="192"/>
      <c r="T190" s="192"/>
      <c r="U190" s="192"/>
      <c r="V190" s="192"/>
      <c r="W190" s="192"/>
      <c r="X190" s="192"/>
      <c r="Y190" s="80"/>
      <c r="Z190" s="80"/>
    </row>
    <row r="191" spans="1:26" x14ac:dyDescent="0.2">
      <c r="A191" s="84">
        <v>184</v>
      </c>
      <c r="B191" s="84" t="str">
        <f ca="1"/>
        <v>Eswatini</v>
      </c>
      <c r="C191" s="84" t="str">
        <f ca="1"/>
        <v>SWZ</v>
      </c>
      <c r="D191" s="219" t="str">
        <f ca="1"/>
        <v>SSF           Sub-Saharan Africa</v>
      </c>
      <c r="E191" s="219" t="str">
        <f ca="1"/>
        <v>IBRD</v>
      </c>
      <c r="F191" s="190" t="str">
        <f t="shared" ca="1" si="5"/>
        <v/>
      </c>
      <c r="G191" s="80">
        <f>IF(N191=7, 6.9, 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6.7806503622653755</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5.1696534378098598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8.8936753475621693</v>
      </c>
      <c r="J191" s="242">
        <v>44998</v>
      </c>
      <c r="K191" s="242">
        <v>44998</v>
      </c>
      <c r="L191" s="91" t="s">
        <v>313</v>
      </c>
      <c r="M191" s="192">
        <v>5.1696534378098598</v>
      </c>
      <c r="N191" s="192" t="s">
        <v>409</v>
      </c>
      <c r="O191" s="192">
        <v>8.8936753475621693</v>
      </c>
      <c r="P191" s="192">
        <v>50.25</v>
      </c>
      <c r="Q191" s="192" t="s">
        <v>409</v>
      </c>
      <c r="R191" s="192">
        <v>4.0833333333333304</v>
      </c>
      <c r="S191" s="192"/>
      <c r="T191" s="192"/>
      <c r="U191" s="192"/>
      <c r="V191" s="192"/>
      <c r="W191" s="192"/>
      <c r="X191" s="192"/>
      <c r="Y191" s="80"/>
      <c r="Z191" s="80"/>
    </row>
    <row r="192" spans="1:26" x14ac:dyDescent="0.2">
      <c r="A192" s="84">
        <v>185</v>
      </c>
      <c r="B192" s="84" t="str">
        <f ca="1"/>
        <v>Sint Maarten (Dutch part)</v>
      </c>
      <c r="C192" s="84" t="str">
        <f ca="1"/>
        <v>SXM</v>
      </c>
      <c r="D192" s="219" t="str">
        <f ca="1"/>
        <v>LCN           Latin America &amp; Caribbean</v>
      </c>
      <c r="E192" s="219" t="str">
        <f ca="1"/>
        <v>NA</v>
      </c>
      <c r="F192" s="190" t="str">
        <f t="shared" ca="1" si="5"/>
        <v/>
      </c>
      <c r="G192" s="80" t="e">
        <f>IF(N192=7, 6.9, 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724</v>
      </c>
      <c r="M192" s="192" t="s">
        <v>409</v>
      </c>
      <c r="N192" s="192" t="s">
        <v>409</v>
      </c>
      <c r="O192" s="192" t="s">
        <v>409</v>
      </c>
      <c r="P192" s="192" t="s">
        <v>409</v>
      </c>
      <c r="Q192" s="192" t="s">
        <v>409</v>
      </c>
      <c r="R192" s="192" t="s">
        <v>409</v>
      </c>
      <c r="S192" s="192"/>
      <c r="T192" s="192"/>
      <c r="U192" s="192"/>
      <c r="V192" s="192"/>
      <c r="W192" s="192"/>
      <c r="X192" s="192"/>
      <c r="Y192" s="80"/>
      <c r="Z192" s="80"/>
    </row>
    <row r="193" spans="1:37" x14ac:dyDescent="0.2">
      <c r="A193" s="84">
        <v>186</v>
      </c>
      <c r="B193" s="84" t="str">
        <f ca="1"/>
        <v>Seychelles</v>
      </c>
      <c r="C193" s="84" t="str">
        <f ca="1"/>
        <v>SYC</v>
      </c>
      <c r="D193" s="219" t="str">
        <f ca="1"/>
        <v>SSF           Sub-Saharan Africa</v>
      </c>
      <c r="E193" s="219" t="str">
        <f ca="1"/>
        <v>IBRD</v>
      </c>
      <c r="F193" s="190" t="str">
        <f t="shared" ca="1" si="5"/>
        <v/>
      </c>
      <c r="G193" s="80">
        <f>IF(N193=7, 6.9, 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3.84918619555491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44998</v>
      </c>
      <c r="K193" s="242">
        <v>44998</v>
      </c>
      <c r="L193" s="91" t="s">
        <v>315</v>
      </c>
      <c r="M193" s="192">
        <v>3.84918619555491</v>
      </c>
      <c r="N193" s="192" t="s">
        <v>409</v>
      </c>
      <c r="O193" s="192">
        <v>0</v>
      </c>
      <c r="P193" s="192">
        <v>42.6666666666666</v>
      </c>
      <c r="Q193" s="192" t="s">
        <v>409</v>
      </c>
      <c r="R193" s="192">
        <v>-5.3333333333333197</v>
      </c>
      <c r="S193" s="192"/>
      <c r="T193" s="192"/>
      <c r="U193" s="192"/>
      <c r="V193" s="192"/>
      <c r="W193" s="192"/>
      <c r="X193" s="192"/>
      <c r="Y193" s="80"/>
      <c r="Z193" s="80"/>
    </row>
    <row r="194" spans="1:37" x14ac:dyDescent="0.2">
      <c r="A194" s="84">
        <v>187</v>
      </c>
      <c r="B194" s="84" t="str">
        <f ca="1"/>
        <v>Syrian Arab Republic</v>
      </c>
      <c r="C194" s="84" t="str">
        <f ca="1"/>
        <v>SYR</v>
      </c>
      <c r="D194" s="219" t="str">
        <f ca="1"/>
        <v>MEA           Middle East &amp; North Africa</v>
      </c>
      <c r="E194" s="219" t="str">
        <f ca="1"/>
        <v>IDA</v>
      </c>
      <c r="F194" s="190" t="str">
        <f t="shared" ca="1" si="5"/>
        <v/>
      </c>
      <c r="G194" s="80">
        <f>IF(N194=7, 6.9, 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44998</v>
      </c>
      <c r="K194" s="242">
        <v>44998</v>
      </c>
      <c r="L194" s="91" t="s">
        <v>316</v>
      </c>
      <c r="M194" s="192">
        <v>10</v>
      </c>
      <c r="N194" s="192" t="s">
        <v>409</v>
      </c>
      <c r="O194" s="192">
        <v>0</v>
      </c>
      <c r="P194" s="192">
        <v>89.8333333333333</v>
      </c>
      <c r="Q194" s="192" t="s">
        <v>409</v>
      </c>
      <c r="R194" s="192">
        <v>-4.1666666666666501</v>
      </c>
      <c r="S194" s="192"/>
      <c r="T194" s="192"/>
      <c r="U194" s="192"/>
      <c r="V194" s="192"/>
      <c r="W194" s="192"/>
      <c r="X194" s="192"/>
      <c r="Y194" s="80"/>
      <c r="Z194" s="80"/>
    </row>
    <row r="195" spans="1:37" x14ac:dyDescent="0.2">
      <c r="A195" s="84">
        <v>188</v>
      </c>
      <c r="B195" s="84" t="str">
        <f ca="1"/>
        <v>Turks and Caicos Islands</v>
      </c>
      <c r="C195" s="84" t="str">
        <f ca="1"/>
        <v>TCA</v>
      </c>
      <c r="D195" s="219" t="str">
        <f ca="1"/>
        <v>LCN           Latin America &amp; Caribbean</v>
      </c>
      <c r="E195" s="219" t="str">
        <f ca="1"/>
        <v>NA</v>
      </c>
      <c r="F195" s="190" t="str">
        <f t="shared" ca="1" si="5"/>
        <v/>
      </c>
      <c r="G195" s="80" t="e">
        <f>IF(N195=7, 6.9, 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725</v>
      </c>
      <c r="M195" s="192" t="s">
        <v>409</v>
      </c>
      <c r="N195" s="192" t="s">
        <v>409</v>
      </c>
      <c r="O195" s="192" t="s">
        <v>409</v>
      </c>
      <c r="P195" s="192" t="s">
        <v>409</v>
      </c>
      <c r="Q195" s="192" t="s">
        <v>409</v>
      </c>
      <c r="R195" s="192" t="s">
        <v>409</v>
      </c>
      <c r="S195" s="192"/>
      <c r="T195" s="192"/>
      <c r="U195" s="192"/>
      <c r="V195" s="192"/>
      <c r="W195" s="192"/>
      <c r="X195" s="192"/>
      <c r="Y195" s="80"/>
      <c r="Z195" s="80"/>
    </row>
    <row r="196" spans="1:37" x14ac:dyDescent="0.2">
      <c r="A196" s="84">
        <v>189</v>
      </c>
      <c r="B196" s="84" t="str">
        <f ca="1"/>
        <v>Chad</v>
      </c>
      <c r="C196" s="84" t="str">
        <f ca="1"/>
        <v>TCD</v>
      </c>
      <c r="D196" s="219" t="str">
        <f ca="1"/>
        <v>SSF           Sub-Saharan Africa</v>
      </c>
      <c r="E196" s="219" t="str">
        <f ca="1"/>
        <v>IDA</v>
      </c>
      <c r="G196" s="80">
        <f>IF(N196=7, 6.9, 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4.2620618107899881</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5.3873128733463904</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3.3718425690228999</v>
      </c>
      <c r="J196" s="242">
        <v>44998</v>
      </c>
      <c r="K196" s="242">
        <v>44966</v>
      </c>
      <c r="L196" s="91" t="s">
        <v>318</v>
      </c>
      <c r="M196" s="192">
        <v>5.3873128733463904</v>
      </c>
      <c r="N196" s="192" t="s">
        <v>409</v>
      </c>
      <c r="O196" s="192">
        <v>3.3718425690228999</v>
      </c>
      <c r="P196" s="192">
        <v>51.5</v>
      </c>
      <c r="Q196" s="192" t="s">
        <v>409</v>
      </c>
      <c r="R196" s="192">
        <v>0.16666666666666399</v>
      </c>
      <c r="S196" s="192"/>
      <c r="T196" s="192"/>
      <c r="U196" s="192"/>
      <c r="V196" s="192"/>
      <c r="W196" s="192"/>
      <c r="X196" s="192"/>
      <c r="Y196" s="80"/>
      <c r="Z196" s="80"/>
    </row>
    <row r="197" spans="1:37" x14ac:dyDescent="0.2">
      <c r="A197" s="84">
        <v>190</v>
      </c>
      <c r="B197" s="84" t="str">
        <f ca="1"/>
        <v>Togo</v>
      </c>
      <c r="C197" s="84" t="str">
        <f ca="1"/>
        <v>TGO</v>
      </c>
      <c r="D197" s="219" t="str">
        <f ca="1"/>
        <v>SSF           Sub-Saharan Africa</v>
      </c>
      <c r="E197" s="219" t="str">
        <f ca="1"/>
        <v>IDA</v>
      </c>
      <c r="G197" s="80">
        <f>IF(N197=7, 6.9, 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4.7845162331676132</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4.2022781687586104</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5.4474251028000804</v>
      </c>
      <c r="J197" s="242">
        <v>44998</v>
      </c>
      <c r="K197" s="242">
        <v>44998</v>
      </c>
      <c r="L197" s="91" t="s">
        <v>320</v>
      </c>
      <c r="M197" s="192">
        <v>4.2022781687586104</v>
      </c>
      <c r="N197" s="192" t="s">
        <v>409</v>
      </c>
      <c r="O197" s="192">
        <v>5.4474251028000804</v>
      </c>
      <c r="P197" s="192">
        <v>44.6944444444444</v>
      </c>
      <c r="Q197" s="192" t="s">
        <v>409</v>
      </c>
      <c r="R197" s="192">
        <v>1.6388888888888899</v>
      </c>
      <c r="S197" s="192"/>
      <c r="T197" s="192"/>
      <c r="U197" s="192"/>
      <c r="V197" s="192"/>
      <c r="W197" s="192"/>
      <c r="X197" s="192"/>
      <c r="Y197" s="80"/>
      <c r="Z197" s="80"/>
    </row>
    <row r="198" spans="1:37" x14ac:dyDescent="0.2">
      <c r="A198" s="84">
        <v>191</v>
      </c>
      <c r="B198" s="84" t="str">
        <f ca="1"/>
        <v>Thailand</v>
      </c>
      <c r="C198" s="84" t="str">
        <f ca="1"/>
        <v>THA</v>
      </c>
      <c r="D198" s="84" t="str">
        <f ca="1"/>
        <v>EAS           East Asia &amp; Pacific</v>
      </c>
      <c r="E198" s="84" t="str">
        <f ca="1"/>
        <v>IBRD</v>
      </c>
      <c r="F198" s="81"/>
      <c r="G198" s="80">
        <f>IF(N198=7, 6.9, 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6.9</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7</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7</v>
      </c>
      <c r="J198" s="242">
        <v>44895</v>
      </c>
      <c r="K198" s="242">
        <v>44887</v>
      </c>
      <c r="L198" s="91" t="s">
        <v>322</v>
      </c>
      <c r="M198" s="192">
        <v>0.65684780768579598</v>
      </c>
      <c r="N198" s="192">
        <v>7</v>
      </c>
      <c r="O198" s="192">
        <v>3.6068141766203299</v>
      </c>
      <c r="P198" s="192">
        <v>24.3333333333333</v>
      </c>
      <c r="Q198" s="192" t="s">
        <v>787</v>
      </c>
      <c r="R198" s="192">
        <v>0.33333333333333498</v>
      </c>
      <c r="S198" s="80"/>
      <c r="T198" s="80"/>
      <c r="U198" s="80"/>
      <c r="V198" s="80"/>
      <c r="W198" s="80"/>
      <c r="X198" s="80"/>
      <c r="Y198" s="80"/>
      <c r="Z198" s="80"/>
      <c r="AA198" s="80"/>
      <c r="AB198" s="80"/>
    </row>
    <row r="199" spans="1:37" x14ac:dyDescent="0.2">
      <c r="A199" s="84">
        <v>192</v>
      </c>
      <c r="B199" s="84" t="str">
        <f ca="1"/>
        <v>Tajikistan</v>
      </c>
      <c r="C199" s="84" t="str">
        <f ca="1"/>
        <v>TJK</v>
      </c>
      <c r="D199" s="84" t="str">
        <f ca="1"/>
        <v>ECS           Europe &amp; Central Asia</v>
      </c>
      <c r="E199" s="84" t="str">
        <f ca="1"/>
        <v>IDA</v>
      </c>
      <c r="F199" s="81"/>
      <c r="G199" s="80">
        <f>IF(N199=7, 6.9, 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10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10</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10</v>
      </c>
      <c r="J199" s="242">
        <v>44895</v>
      </c>
      <c r="K199" s="242">
        <v>44998</v>
      </c>
      <c r="L199" s="91" t="s">
        <v>324</v>
      </c>
      <c r="M199" s="192">
        <v>8.7102469225374293</v>
      </c>
      <c r="N199" s="192">
        <v>10</v>
      </c>
      <c r="O199" s="192">
        <v>0</v>
      </c>
      <c r="P199" s="192">
        <v>70.5833333333333</v>
      </c>
      <c r="Q199" s="192" t="s">
        <v>789</v>
      </c>
      <c r="R199" s="192">
        <v>-2.9166666666666701</v>
      </c>
      <c r="S199" s="80"/>
      <c r="T199" s="80"/>
      <c r="U199" s="80"/>
      <c r="V199" s="80"/>
      <c r="W199" s="80"/>
      <c r="X199" s="80"/>
      <c r="Y199" s="80"/>
      <c r="Z199" s="80"/>
      <c r="AA199" s="80"/>
      <c r="AB199" s="80"/>
      <c r="AC199" s="81"/>
      <c r="AD199" s="81"/>
      <c r="AE199" s="81"/>
      <c r="AF199" s="81"/>
      <c r="AG199" s="81"/>
      <c r="AH199" s="81"/>
      <c r="AI199" s="81"/>
      <c r="AJ199" s="81"/>
      <c r="AK199" s="81"/>
    </row>
    <row r="200" spans="1:37" x14ac:dyDescent="0.2">
      <c r="A200" s="84">
        <v>193</v>
      </c>
      <c r="B200" s="84" t="str">
        <f ca="1"/>
        <v>Turkmenistan</v>
      </c>
      <c r="C200" s="84" t="str">
        <f ca="1"/>
        <v>TKM</v>
      </c>
      <c r="D200" s="84" t="str">
        <f ca="1"/>
        <v>ECS           Europe &amp; Central Asia</v>
      </c>
      <c r="E200" s="84" t="str">
        <f ca="1"/>
        <v>IBRD</v>
      </c>
      <c r="F200" s="81"/>
      <c r="G200" s="80">
        <f>IF(N200=7, 6.9, 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10</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44998</v>
      </c>
      <c r="K200" s="242">
        <v>44998</v>
      </c>
      <c r="L200" s="91" t="s">
        <v>326</v>
      </c>
      <c r="M200" s="192">
        <v>10</v>
      </c>
      <c r="N200" s="192" t="s">
        <v>409</v>
      </c>
      <c r="O200" s="192">
        <v>0</v>
      </c>
      <c r="P200" s="192">
        <v>78.8611111111111</v>
      </c>
      <c r="Q200" s="192" t="s">
        <v>409</v>
      </c>
      <c r="R200" s="192">
        <v>-3.8611111111111098</v>
      </c>
      <c r="S200" s="80"/>
      <c r="T200" s="80"/>
      <c r="U200" s="80"/>
      <c r="V200" s="80"/>
      <c r="W200" s="80"/>
      <c r="X200" s="80"/>
      <c r="Y200" s="80"/>
      <c r="Z200" s="80"/>
      <c r="AA200" s="80"/>
      <c r="AB200" s="80"/>
      <c r="AC200" s="81"/>
      <c r="AD200" s="81"/>
      <c r="AE200" s="81"/>
      <c r="AF200" s="81"/>
      <c r="AG200" s="81"/>
      <c r="AH200" s="81"/>
      <c r="AI200" s="81"/>
      <c r="AJ200" s="81"/>
      <c r="AK200" s="81"/>
    </row>
    <row r="201" spans="1:37" x14ac:dyDescent="0.2">
      <c r="A201" s="84">
        <v>194</v>
      </c>
      <c r="B201" s="84" t="str">
        <f ca="1"/>
        <v>Timor-Leste</v>
      </c>
      <c r="C201" s="84" t="str">
        <f ca="1"/>
        <v>TLS</v>
      </c>
      <c r="D201" s="84" t="str">
        <f ca="1"/>
        <v>EAS           East Asia &amp; Pacific</v>
      </c>
      <c r="E201" s="84" t="str">
        <f ca="1"/>
        <v>Blend</v>
      </c>
      <c r="F201" s="81"/>
      <c r="G201" s="80">
        <f>IF(N201=7, 6.9, 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4.0136891204365055</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2.3013857650729102</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7</v>
      </c>
      <c r="J201" s="242">
        <v>44998</v>
      </c>
      <c r="K201" s="242">
        <v>44998</v>
      </c>
      <c r="L201" s="91" t="s">
        <v>328</v>
      </c>
      <c r="M201" s="192">
        <v>2.3013857650729102</v>
      </c>
      <c r="N201" s="192" t="s">
        <v>409</v>
      </c>
      <c r="O201" s="192">
        <v>7</v>
      </c>
      <c r="P201" s="192">
        <v>33.7777777777777</v>
      </c>
      <c r="Q201" s="192" t="s">
        <v>409</v>
      </c>
      <c r="R201" s="192">
        <v>5.55555555555555</v>
      </c>
      <c r="S201" s="181"/>
      <c r="T201" s="181"/>
      <c r="U201" s="181" t="str">
        <f>IFERROR(INDEX('Data Dictionary'!$I$8:$I$39,MATCH(U7,'Data Dictionary'!$K$8:$K$39,0)),"")</f>
        <v/>
      </c>
      <c r="V201" s="181" t="str">
        <f>IFERROR(INDEX('Data Dictionary'!$I$8:$I$39,MATCH(V7,'Data Dictionary'!$K$8:$K$39,0)),"")</f>
        <v/>
      </c>
      <c r="W201" s="181" t="str">
        <f>IFERROR(INDEX('Data Dictionary'!$I$8:$I$39,MATCH(W7,'Data Dictionary'!$K$8:$K$39,0)),"")</f>
        <v/>
      </c>
      <c r="X201" s="181" t="str">
        <f>IFERROR(INDEX('Data Dictionary'!$I$8:$I$39,MATCH(X7,'Data Dictionary'!$K$8:$K$39,0)),"")</f>
        <v/>
      </c>
      <c r="Y201" s="181" t="str">
        <f>IFERROR(INDEX('Data Dictionary'!$I$8:$I$39,MATCH(Y7,'Data Dictionary'!$K$8:$K$39,0)),"")</f>
        <v/>
      </c>
      <c r="Z201" s="80" t="str">
        <f>IFERROR(INDEX('Data Dictionary'!$I$8:$I$34,MATCH(Z7,'Data Dictionary'!$M$8:$M$34,0)),"")</f>
        <v/>
      </c>
      <c r="AA201" s="80" t="str">
        <f>IFERROR(INDEX('Data Dictionary'!$I$8:$I$34,MATCH(AA7,'Data Dictionary'!$M$8:$M$34,0)),"")</f>
        <v/>
      </c>
      <c r="AB201" s="80" t="str">
        <f>IFERROR(INDEX('Data Dictionary'!$I$8:$I$34,MATCH(AB7,'Data Dictionary'!$M$8:$M$34,0)),"")</f>
        <v/>
      </c>
      <c r="AC201" s="81"/>
      <c r="AD201" s="81"/>
      <c r="AE201" s="81"/>
      <c r="AF201" s="81"/>
      <c r="AG201" s="81"/>
      <c r="AH201" s="81"/>
      <c r="AI201" s="81"/>
      <c r="AJ201" s="81"/>
      <c r="AK201" s="81"/>
    </row>
    <row r="202" spans="1:37" x14ac:dyDescent="0.2">
      <c r="A202" s="84">
        <v>195</v>
      </c>
      <c r="B202" s="84" t="str">
        <f ca="1"/>
        <v>Tonga</v>
      </c>
      <c r="C202" s="84" t="str">
        <f ca="1"/>
        <v>TON</v>
      </c>
      <c r="D202" s="84" t="str">
        <f ca="1"/>
        <v>EAS           East Asia &amp; Pacific</v>
      </c>
      <c r="E202" s="84" t="str">
        <f ca="1"/>
        <v>IDA</v>
      </c>
      <c r="F202" s="81"/>
      <c r="G202" s="80" t="e">
        <f>IF(N202=7, 6.9, 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#N/A</v>
      </c>
      <c r="H202" s="80" t="e"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#N/A</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t="s">
        <v>409</v>
      </c>
      <c r="O202" s="192" t="s">
        <v>409</v>
      </c>
      <c r="P202" s="192" t="s">
        <v>409</v>
      </c>
      <c r="Q202" s="192" t="s">
        <v>409</v>
      </c>
      <c r="R202" s="192" t="s">
        <v>409</v>
      </c>
      <c r="S202" s="181"/>
      <c r="T202" s="181"/>
      <c r="U202" s="181" t="str">
        <f>IFERROR(INDEX('Data Dictionary'!$J$8:$J$39,MATCH(U7,'Data Dictionary'!$K$8:$K$39,0)),"")</f>
        <v/>
      </c>
      <c r="V202" s="181" t="str">
        <f>IFERROR(INDEX('Data Dictionary'!$J$8:$J$39,MATCH(V7,'Data Dictionary'!$K$8:$K$39,0)),"")</f>
        <v/>
      </c>
      <c r="W202" s="181" t="str">
        <f>IFERROR(INDEX('Data Dictionary'!$J$8:$J$39,MATCH(W7,'Data Dictionary'!$K$8:$K$39,0)),"")</f>
        <v/>
      </c>
      <c r="X202" s="181" t="str">
        <f>IFERROR(INDEX('Data Dictionary'!$J$8:$J$39,MATCH(X7,'Data Dictionary'!$K$8:$K$39,0)),"")</f>
        <v/>
      </c>
      <c r="Y202" s="181" t="str">
        <f>IFERROR(INDEX('Data Dictionary'!$J$8:$J$39,MATCH(Y7,'Data Dictionary'!$K$8:$K$39,0)),"")</f>
        <v/>
      </c>
      <c r="Z202" s="80" t="str">
        <f>IFERROR(INDEX('Data Dictionary'!$J$8:$J$34,MATCH(Z7,'Data Dictionary'!$M$8:$M$34,0)),"")</f>
        <v/>
      </c>
      <c r="AA202" s="80" t="str">
        <f>IFERROR(INDEX('Data Dictionary'!$J$8:$J$34,MATCH(AA7,'Data Dictionary'!$M$8:$M$34,0)),"")</f>
        <v/>
      </c>
      <c r="AB202" s="80" t="str">
        <f>IFERROR(INDEX('Data Dictionary'!$J$8:$J$34,MATCH(AB7,'Data Dictionary'!$M$8:$M$34,0)),"")</f>
        <v/>
      </c>
      <c r="AC202" s="81"/>
      <c r="AD202" s="81"/>
      <c r="AE202" s="81"/>
      <c r="AF202" s="81"/>
      <c r="AG202" s="81"/>
      <c r="AH202" s="81"/>
      <c r="AI202" s="81"/>
      <c r="AJ202" s="81"/>
      <c r="AK202" s="81"/>
    </row>
    <row r="203" spans="1:37" x14ac:dyDescent="0.2">
      <c r="A203" s="84">
        <v>196</v>
      </c>
      <c r="B203" s="84" t="str">
        <f ca="1"/>
        <v>Trinidad and Tobago</v>
      </c>
      <c r="C203" s="84" t="str">
        <f ca="1"/>
        <v>TTO</v>
      </c>
      <c r="D203" s="84" t="str">
        <f ca="1"/>
        <v>LCN           Latin America &amp; Caribbean</v>
      </c>
      <c r="E203" s="84" t="str">
        <f ca="1"/>
        <v>IBRD</v>
      </c>
      <c r="F203" s="81"/>
      <c r="G203" s="80">
        <f>IF(N203=7, 6.9, 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2.6755297699127647</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2.2820382596918898</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3.1368709614254899</v>
      </c>
      <c r="J203" s="242">
        <v>44830</v>
      </c>
      <c r="K203" s="242">
        <v>44830</v>
      </c>
      <c r="L203" s="91" t="s">
        <v>332</v>
      </c>
      <c r="M203" s="192">
        <v>2.2820382596918898</v>
      </c>
      <c r="N203" s="192" t="s">
        <v>409</v>
      </c>
      <c r="O203" s="192">
        <v>3.1368709614254899</v>
      </c>
      <c r="P203" s="192">
        <v>33.6666666666666</v>
      </c>
      <c r="Q203" s="192" t="s">
        <v>409</v>
      </c>
      <c r="R203" s="192">
        <v>0</v>
      </c>
      <c r="S203" s="80"/>
      <c r="T203" s="80"/>
      <c r="U203" s="80"/>
      <c r="V203" s="80"/>
      <c r="W203" s="80"/>
      <c r="X203" s="80"/>
      <c r="Y203" s="80"/>
      <c r="Z203" s="80"/>
      <c r="AA203" s="80"/>
      <c r="AB203" s="80"/>
      <c r="AC203" s="81"/>
      <c r="AD203" s="81"/>
      <c r="AE203" s="81"/>
      <c r="AF203" s="81"/>
      <c r="AG203" s="81"/>
      <c r="AH203" s="81"/>
      <c r="AI203" s="81"/>
      <c r="AJ203" s="81"/>
      <c r="AK203" s="81"/>
    </row>
    <row r="204" spans="1:37" x14ac:dyDescent="0.2">
      <c r="A204" s="84">
        <v>197</v>
      </c>
      <c r="B204" s="84" t="str">
        <f ca="1"/>
        <v>Tunisia</v>
      </c>
      <c r="C204" s="84" t="str">
        <f ca="1"/>
        <v>TUN</v>
      </c>
      <c r="D204" s="84" t="str">
        <f ca="1"/>
        <v>MEA           Middle East &amp; North Africa</v>
      </c>
      <c r="E204" s="84" t="str">
        <f ca="1"/>
        <v>IBRD</v>
      </c>
      <c r="F204" s="81"/>
      <c r="G204" s="80">
        <f>IF(N204=7, 6.9, 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10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10</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10</v>
      </c>
      <c r="J204" s="242">
        <v>44895</v>
      </c>
      <c r="K204" s="242">
        <v>44887</v>
      </c>
      <c r="L204" s="91" t="s">
        <v>334</v>
      </c>
      <c r="M204" s="192">
        <v>6.3450143897071198</v>
      </c>
      <c r="N204" s="192">
        <v>10</v>
      </c>
      <c r="O204" s="192">
        <v>3.1368709614254899</v>
      </c>
      <c r="P204" s="192">
        <v>57</v>
      </c>
      <c r="Q204" s="192" t="s">
        <v>788</v>
      </c>
      <c r="R204" s="192">
        <v>0</v>
      </c>
      <c r="S204" s="80"/>
      <c r="T204" s="80"/>
      <c r="U204" s="80"/>
      <c r="V204" s="80"/>
      <c r="W204" s="80"/>
      <c r="X204" s="80"/>
      <c r="Y204" s="80"/>
      <c r="Z204" s="80"/>
      <c r="AA204" s="80"/>
      <c r="AB204" s="80"/>
      <c r="AC204" s="81"/>
      <c r="AD204" s="81"/>
      <c r="AE204" s="81"/>
      <c r="AF204" s="81"/>
      <c r="AG204" s="81"/>
      <c r="AH204" s="81"/>
      <c r="AI204" s="81"/>
      <c r="AJ204" s="81"/>
      <c r="AK204" s="81"/>
    </row>
    <row r="205" spans="1:37" x14ac:dyDescent="0.2">
      <c r="A205" s="84">
        <v>198</v>
      </c>
      <c r="B205" s="84" t="str">
        <f ca="1"/>
        <v>Türkiye</v>
      </c>
      <c r="C205" s="84" t="str">
        <f ca="1"/>
        <v>TUR</v>
      </c>
      <c r="D205" s="84" t="str">
        <f ca="1"/>
        <v>ECS           Europe &amp; Central Asia</v>
      </c>
      <c r="E205" s="84" t="str">
        <f ca="1"/>
        <v>IBRD</v>
      </c>
      <c r="F205" s="81"/>
      <c r="G205" s="80">
        <f>IF(N205=7, 6.9, 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10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10</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10</v>
      </c>
      <c r="J205" s="242">
        <v>44895</v>
      </c>
      <c r="K205" s="242">
        <v>44887</v>
      </c>
      <c r="L205" s="91" t="s">
        <v>335</v>
      </c>
      <c r="M205" s="192">
        <v>4.4876538731287301</v>
      </c>
      <c r="N205" s="192">
        <v>10</v>
      </c>
      <c r="O205" s="192">
        <v>3.6068141766203299</v>
      </c>
      <c r="P205" s="192">
        <v>46.3333333333333</v>
      </c>
      <c r="Q205" s="192" t="s">
        <v>788</v>
      </c>
      <c r="R205" s="192">
        <v>0.33333333333333498</v>
      </c>
      <c r="S205" s="80"/>
      <c r="T205" s="80"/>
      <c r="U205" s="80"/>
      <c r="V205" s="80"/>
      <c r="W205" s="80"/>
      <c r="X205" s="80"/>
      <c r="Y205" s="80"/>
      <c r="Z205" s="80"/>
      <c r="AA205" s="80"/>
      <c r="AB205" s="80"/>
      <c r="AC205" s="81"/>
      <c r="AD205" s="81"/>
      <c r="AE205" s="81"/>
      <c r="AF205" s="81"/>
      <c r="AG205" s="81"/>
      <c r="AH205" s="81"/>
      <c r="AI205" s="81"/>
      <c r="AJ205" s="81"/>
      <c r="AK205" s="81"/>
    </row>
    <row r="206" spans="1:37" x14ac:dyDescent="0.2">
      <c r="A206" s="84">
        <v>199</v>
      </c>
      <c r="B206" s="35" t="str">
        <f ca="1"/>
        <v>Tuvalu</v>
      </c>
      <c r="C206" s="35" t="str">
        <f ca="1"/>
        <v>TUV</v>
      </c>
      <c r="D206" s="35" t="str">
        <f ca="1"/>
        <v>EAS           East Asia &amp; Pacific</v>
      </c>
      <c r="E206" s="35" t="str">
        <f ca="1"/>
        <v>IDA</v>
      </c>
      <c r="G206" s="80" t="e">
        <f>IF(N206=7, 6.9, 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t="s">
        <v>409</v>
      </c>
      <c r="L206" s="91" t="s">
        <v>337</v>
      </c>
      <c r="M206" s="192" t="s">
        <v>409</v>
      </c>
      <c r="N206" s="192" t="s">
        <v>409</v>
      </c>
      <c r="O206" s="192" t="s">
        <v>409</v>
      </c>
      <c r="P206" s="192" t="s">
        <v>409</v>
      </c>
      <c r="Q206" s="192" t="s">
        <v>409</v>
      </c>
      <c r="R206" s="192" t="s">
        <v>409</v>
      </c>
    </row>
    <row r="207" spans="1:37" x14ac:dyDescent="0.2">
      <c r="A207" s="84">
        <v>200</v>
      </c>
      <c r="B207" s="35" t="str">
        <f ca="1"/>
        <v>Taiwan, China</v>
      </c>
      <c r="C207" s="35" t="str">
        <f ca="1"/>
        <v>TWN</v>
      </c>
      <c r="D207" s="35" t="str">
        <f ca="1"/>
        <v>EAS           East Asia &amp; Pacific</v>
      </c>
      <c r="E207" s="35" t="str">
        <f ca="1"/>
        <v>NA</v>
      </c>
      <c r="G207" s="80">
        <f>IF(N207=7, 6.9, 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6.9</v>
      </c>
      <c r="H207" s="80"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7</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7</v>
      </c>
      <c r="J207" s="242">
        <v>44895</v>
      </c>
      <c r="K207" s="242">
        <v>44887</v>
      </c>
      <c r="L207" s="91" t="s">
        <v>726</v>
      </c>
      <c r="M207" s="192">
        <v>0</v>
      </c>
      <c r="N207" s="192">
        <v>7</v>
      </c>
      <c r="O207" s="192">
        <v>4.7033483454082603</v>
      </c>
      <c r="P207" s="192">
        <v>15.8888888888888</v>
      </c>
      <c r="Q207" s="192" t="s">
        <v>787</v>
      </c>
      <c r="R207" s="192">
        <v>1.1111111111111101</v>
      </c>
    </row>
    <row r="208" spans="1:37" x14ac:dyDescent="0.2">
      <c r="A208" s="84">
        <v>201</v>
      </c>
      <c r="B208" s="35" t="str">
        <f ca="1"/>
        <v>Tanzania</v>
      </c>
      <c r="C208" s="35" t="str">
        <f ca="1"/>
        <v>TZA</v>
      </c>
      <c r="D208" s="35" t="str">
        <f ca="1"/>
        <v>SSF           Sub-Saharan Africa</v>
      </c>
      <c r="E208" s="35" t="str">
        <f ca="1"/>
        <v>IDA</v>
      </c>
      <c r="G208" s="80">
        <f>IF(N208=7, 6.9, 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2.9821468767434611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4.8213983409514096</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1.8445271196397099</v>
      </c>
      <c r="J208" s="242">
        <v>44998</v>
      </c>
      <c r="K208" s="242">
        <v>44998</v>
      </c>
      <c r="L208" s="91" t="s">
        <v>339</v>
      </c>
      <c r="M208" s="192">
        <v>4.8213983409514096</v>
      </c>
      <c r="N208" s="192" t="s">
        <v>409</v>
      </c>
      <c r="O208" s="192">
        <v>1.8445271196397099</v>
      </c>
      <c r="P208" s="192">
        <v>48.25</v>
      </c>
      <c r="Q208" s="192" t="s">
        <v>409</v>
      </c>
      <c r="R208" s="192">
        <v>-0.91666666666666397</v>
      </c>
    </row>
    <row r="209" spans="1:18" x14ac:dyDescent="0.2">
      <c r="A209" s="84">
        <v>202</v>
      </c>
      <c r="B209" s="35" t="str">
        <f ca="1"/>
        <v>Uganda</v>
      </c>
      <c r="C209" s="35" t="str">
        <f ca="1"/>
        <v>UGA</v>
      </c>
      <c r="D209" s="35" t="str">
        <f ca="1"/>
        <v>SSF           Sub-Saharan Africa</v>
      </c>
      <c r="E209" s="35" t="str">
        <f ca="1"/>
        <v>IDA</v>
      </c>
      <c r="G209" s="80">
        <f>IF(N209=7, 6.9, 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10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10</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44895</v>
      </c>
      <c r="K209" s="242">
        <v>44887</v>
      </c>
      <c r="L209" s="91" t="s">
        <v>341</v>
      </c>
      <c r="M209" s="192">
        <v>5.6291566906092001</v>
      </c>
      <c r="N209" s="192">
        <v>10</v>
      </c>
      <c r="O209" s="192">
        <v>4.7033483454082701</v>
      </c>
      <c r="P209" s="192">
        <v>52.8888888888888</v>
      </c>
      <c r="Q209" s="192" t="s">
        <v>788</v>
      </c>
      <c r="R209" s="192">
        <v>1.1111111111111101</v>
      </c>
    </row>
    <row r="210" spans="1:18" x14ac:dyDescent="0.2">
      <c r="A210" s="84">
        <v>203</v>
      </c>
      <c r="B210" s="35" t="str">
        <f ca="1"/>
        <v>Ukraine</v>
      </c>
      <c r="C210" s="35" t="str">
        <f ca="1"/>
        <v>UKR</v>
      </c>
      <c r="D210" s="35" t="str">
        <f ca="1"/>
        <v>ECS           Europe &amp; Central Asia</v>
      </c>
      <c r="E210" s="35" t="str">
        <f ca="1"/>
        <v>IBRD</v>
      </c>
      <c r="G210" s="80">
        <f>IF(N210=7, 6.9, 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10</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10</v>
      </c>
      <c r="J210" s="242">
        <v>44998</v>
      </c>
      <c r="K210" s="242">
        <v>44887</v>
      </c>
      <c r="L210" s="91" t="s">
        <v>343</v>
      </c>
      <c r="M210" s="192">
        <v>10</v>
      </c>
      <c r="N210" s="192">
        <v>10</v>
      </c>
      <c r="O210" s="192">
        <v>4.4292148032112797</v>
      </c>
      <c r="P210" s="192">
        <v>86.0833333333333</v>
      </c>
      <c r="Q210" s="192" t="s">
        <v>788</v>
      </c>
      <c r="R210" s="192">
        <v>0.91666666666667096</v>
      </c>
    </row>
    <row r="211" spans="1:18" x14ac:dyDescent="0.2">
      <c r="A211" s="84">
        <v>204</v>
      </c>
      <c r="B211" s="35" t="str">
        <f ca="1"/>
        <v>Uruguay</v>
      </c>
      <c r="C211" s="35" t="str">
        <f ca="1"/>
        <v>URY</v>
      </c>
      <c r="D211" s="35" t="str">
        <f ca="1"/>
        <v>LCN           Latin America &amp; Caribbean</v>
      </c>
      <c r="E211" s="35" t="str">
        <f ca="1"/>
        <v>IBRD</v>
      </c>
      <c r="G211" s="80">
        <f>IF(N211=7, 6.9, 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5.1032973687673673</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4.6472707925221899</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5.6040728411983496</v>
      </c>
      <c r="J211" s="242">
        <v>44998</v>
      </c>
      <c r="K211" s="242">
        <v>44998</v>
      </c>
      <c r="L211" s="91" t="s">
        <v>345</v>
      </c>
      <c r="M211" s="192">
        <v>4.6472707925221899</v>
      </c>
      <c r="N211" s="192" t="s">
        <v>409</v>
      </c>
      <c r="O211" s="192">
        <v>5.6040728411983496</v>
      </c>
      <c r="P211" s="192">
        <v>47.25</v>
      </c>
      <c r="Q211" s="192" t="s">
        <v>409</v>
      </c>
      <c r="R211" s="192">
        <v>1.75</v>
      </c>
    </row>
    <row r="212" spans="1:18" x14ac:dyDescent="0.2">
      <c r="A212" s="84">
        <v>205</v>
      </c>
      <c r="B212" s="35" t="str">
        <f ca="1"/>
        <v>United States</v>
      </c>
      <c r="C212" s="35" t="str">
        <f ca="1"/>
        <v>USA</v>
      </c>
      <c r="D212" s="35" t="str">
        <f ca="1"/>
        <v>NAC           North America</v>
      </c>
      <c r="E212" s="35" t="str">
        <f ca="1"/>
        <v>NA</v>
      </c>
      <c r="G212" s="80">
        <f>IF(N212=7, 6.9, 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2.8852472263257991</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1.63389682942755</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5.0949676914039497</v>
      </c>
      <c r="J212" s="242">
        <v>44998</v>
      </c>
      <c r="K212" s="242">
        <v>44998</v>
      </c>
      <c r="L212" s="91" t="s">
        <v>346</v>
      </c>
      <c r="M212" s="192">
        <v>1.63389682942755</v>
      </c>
      <c r="N212" s="192" t="s">
        <v>409</v>
      </c>
      <c r="O212" s="192">
        <v>5.0949676914039497</v>
      </c>
      <c r="P212" s="192">
        <v>29.9444444444444</v>
      </c>
      <c r="Q212" s="192" t="s">
        <v>409</v>
      </c>
      <c r="R212" s="192">
        <v>1.38888888888888</v>
      </c>
    </row>
    <row r="213" spans="1:18" x14ac:dyDescent="0.2">
      <c r="A213" s="84">
        <v>206</v>
      </c>
      <c r="B213" s="35" t="str">
        <f ca="1"/>
        <v>Uzbekistan</v>
      </c>
      <c r="C213" s="35" t="str">
        <f ca="1"/>
        <v>UZB</v>
      </c>
      <c r="D213" s="35" t="str">
        <f ca="1"/>
        <v>ECS           Europe &amp; Central Asia</v>
      </c>
      <c r="E213" s="35" t="str">
        <f ca="1"/>
        <v>Blend</v>
      </c>
      <c r="F213" s="190" t="str">
        <f ca="1">IF(L196 &lt;&gt; C196, "Countries don't match", "")</f>
        <v/>
      </c>
      <c r="G213" s="80">
        <f>IF(N213=7, 6.9, 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3.3548332964972665</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8.1878642772497496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1.37458390444488</v>
      </c>
      <c r="J213" s="242">
        <v>44998</v>
      </c>
      <c r="K213" s="242">
        <v>44998</v>
      </c>
      <c r="L213" s="91" t="s">
        <v>348</v>
      </c>
      <c r="M213" s="192">
        <v>8.1878642772497496</v>
      </c>
      <c r="N213" s="192" t="s">
        <v>409</v>
      </c>
      <c r="O213" s="192">
        <v>1.37458390444488</v>
      </c>
      <c r="P213" s="192">
        <v>67.5833333333333</v>
      </c>
      <c r="Q213" s="192" t="s">
        <v>409</v>
      </c>
      <c r="R213" s="192">
        <v>-1.25</v>
      </c>
    </row>
    <row r="214" spans="1:18" x14ac:dyDescent="0.2">
      <c r="A214" s="84">
        <v>207</v>
      </c>
      <c r="B214" s="35" t="str">
        <f ca="1"/>
        <v>St. Vincent and the Grenadines</v>
      </c>
      <c r="C214" s="35" t="str">
        <f ca="1"/>
        <v>VCT</v>
      </c>
      <c r="D214" s="35" t="str">
        <f ca="1"/>
        <v>LCN           Latin America &amp; Caribbean</v>
      </c>
      <c r="E214" s="35" t="str">
        <f ca="1"/>
        <v>Blend</v>
      </c>
      <c r="F214" s="190" t="str">
        <f ca="1">IF(L197 &lt;&gt; C197, "Countries don't match", "")</f>
        <v/>
      </c>
      <c r="G214" s="80" t="e">
        <f>IF(N214=7, 6.9, 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#N/A</v>
      </c>
      <c r="H214" s="80" t="e"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#N/A</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t="s">
        <v>409</v>
      </c>
      <c r="O214" s="192" t="s">
        <v>409</v>
      </c>
      <c r="P214" s="192" t="s">
        <v>409</v>
      </c>
      <c r="Q214" s="192" t="s">
        <v>409</v>
      </c>
      <c r="R214" s="192" t="s">
        <v>409</v>
      </c>
    </row>
    <row r="215" spans="1:18" x14ac:dyDescent="0.2">
      <c r="A215" s="84">
        <v>208</v>
      </c>
      <c r="B215" s="35" t="str">
        <f ca="1"/>
        <v>Venezuela, RB</v>
      </c>
      <c r="C215" s="35" t="str">
        <f ca="1"/>
        <v>VEN</v>
      </c>
      <c r="D215" s="35" t="str">
        <f ca="1"/>
        <v>LCN           Latin America &amp; Caribbean</v>
      </c>
      <c r="E215" s="35" t="str">
        <f ca="1"/>
        <v>IBRD</v>
      </c>
      <c r="G215" s="80">
        <f>IF(N215=7, 6.9, 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4.1557686603575519</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1.7270413158410001</v>
      </c>
      <c r="J215" s="242">
        <v>44998</v>
      </c>
      <c r="K215" s="242">
        <v>44998</v>
      </c>
      <c r="L215" s="91" t="s">
        <v>350</v>
      </c>
      <c r="M215" s="192">
        <v>10</v>
      </c>
      <c r="N215" s="192" t="s">
        <v>409</v>
      </c>
      <c r="O215" s="192">
        <v>1.7270413158410001</v>
      </c>
      <c r="P215" s="192">
        <v>80</v>
      </c>
      <c r="Q215" s="192" t="s">
        <v>409</v>
      </c>
      <c r="R215" s="192">
        <v>-1</v>
      </c>
    </row>
    <row r="216" spans="1:18" x14ac:dyDescent="0.2">
      <c r="A216" s="84">
        <v>209</v>
      </c>
      <c r="B216" s="35" t="str">
        <f ca="1"/>
        <v>British Virgin Islands</v>
      </c>
      <c r="C216" s="35" t="str">
        <f ca="1"/>
        <v>VGB</v>
      </c>
      <c r="D216" s="35" t="str">
        <f ca="1"/>
        <v>LCN           Latin America &amp; Caribbean</v>
      </c>
      <c r="E216" s="35" t="str">
        <f ca="1"/>
        <v>NA</v>
      </c>
      <c r="G216" s="80" t="e">
        <f>IF(N216=7, 6.9, 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727</v>
      </c>
      <c r="M216" s="192" t="s">
        <v>409</v>
      </c>
      <c r="N216" s="192" t="s">
        <v>409</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G217" s="80" t="e">
        <f>IF(N217=7, 6.9, 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728</v>
      </c>
      <c r="M217" s="192" t="s">
        <v>409</v>
      </c>
      <c r="N217" s="192" t="s">
        <v>409</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G218" s="80">
        <f>IF(N218=7, 6.9, 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6.9</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7</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7</v>
      </c>
      <c r="J218" s="242">
        <v>44895</v>
      </c>
      <c r="K218" s="242">
        <v>44887</v>
      </c>
      <c r="L218" s="91" t="s">
        <v>351</v>
      </c>
      <c r="M218" s="192">
        <v>2.4610026844663699</v>
      </c>
      <c r="N218" s="192">
        <v>7</v>
      </c>
      <c r="O218" s="192">
        <v>2.1578225964362598</v>
      </c>
      <c r="P218" s="192">
        <v>34.6944444444444</v>
      </c>
      <c r="Q218" s="192" t="s">
        <v>787</v>
      </c>
      <c r="R218" s="192">
        <v>-0.69444444444444198</v>
      </c>
    </row>
    <row r="219" spans="1:18" x14ac:dyDescent="0.2">
      <c r="A219" s="84">
        <v>212</v>
      </c>
      <c r="B219" s="35" t="str">
        <f ca="1"/>
        <v>Vanuatu</v>
      </c>
      <c r="C219" s="35" t="str">
        <f ca="1"/>
        <v>VUT</v>
      </c>
      <c r="D219" s="35" t="str">
        <f ca="1"/>
        <v>EAS           East Asia &amp; Pacific</v>
      </c>
      <c r="E219" s="35" t="str">
        <f ca="1"/>
        <v>IDA</v>
      </c>
      <c r="G219" s="80" t="e">
        <f>IF(N219=7, 6.9, 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#N/A</v>
      </c>
      <c r="H219" s="80" t="e"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#N/A</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t="s">
        <v>409</v>
      </c>
      <c r="O219" s="192" t="s">
        <v>409</v>
      </c>
      <c r="P219" s="192" t="s">
        <v>409</v>
      </c>
      <c r="Q219" s="192" t="s">
        <v>409</v>
      </c>
      <c r="R219" s="192" t="s">
        <v>409</v>
      </c>
    </row>
    <row r="220" spans="1:18" x14ac:dyDescent="0.2">
      <c r="A220" s="84">
        <v>213</v>
      </c>
      <c r="B220" s="35" t="str">
        <f ca="1"/>
        <v>Samoa</v>
      </c>
      <c r="C220" s="35" t="str">
        <f ca="1"/>
        <v>WSM</v>
      </c>
      <c r="D220" s="35" t="str">
        <f ca="1"/>
        <v>EAS           East Asia &amp; Pacific</v>
      </c>
      <c r="E220" s="35" t="str">
        <f ca="1"/>
        <v>IDA</v>
      </c>
      <c r="G220" s="80" t="e">
        <f>IF(N220=7, 6.9, 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#N/A</v>
      </c>
      <c r="H220" s="80" t="e"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#N/A</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t="s">
        <v>409</v>
      </c>
      <c r="O220" s="192" t="s">
        <v>409</v>
      </c>
      <c r="P220" s="192" t="s">
        <v>409</v>
      </c>
      <c r="Q220" s="192" t="s">
        <v>409</v>
      </c>
      <c r="R220" s="192" t="s">
        <v>409</v>
      </c>
    </row>
    <row r="221" spans="1:18" x14ac:dyDescent="0.2">
      <c r="A221" s="84">
        <v>214</v>
      </c>
      <c r="B221" s="35" t="str">
        <f ca="1"/>
        <v>Kosovo</v>
      </c>
      <c r="C221" s="35" t="str">
        <f ca="1"/>
        <v>XKX</v>
      </c>
      <c r="D221" s="35" t="str">
        <f ca="1"/>
        <v>ECS           Europe &amp; Central Asia</v>
      </c>
      <c r="E221" s="35" t="str">
        <f ca="1"/>
        <v>IDA</v>
      </c>
      <c r="G221" s="80">
        <f>IF(N221=7, 6.9, 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4.6879969224234168</v>
      </c>
      <c r="H221" s="80"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5.0971002926310103</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4.31172899941257</v>
      </c>
      <c r="J221" s="242">
        <v>44998</v>
      </c>
      <c r="K221" s="242">
        <v>44998</v>
      </c>
      <c r="L221" s="91" t="s">
        <v>729</v>
      </c>
      <c r="M221" s="192">
        <v>5.0971002926310103</v>
      </c>
      <c r="N221" s="192" t="s">
        <v>409</v>
      </c>
      <c r="O221" s="192">
        <v>4.31172899941257</v>
      </c>
      <c r="P221" s="192">
        <v>49.8333333333333</v>
      </c>
      <c r="Q221" s="192" t="s">
        <v>409</v>
      </c>
      <c r="R221" s="192">
        <v>0.83333333333333504</v>
      </c>
    </row>
    <row r="222" spans="1:18" x14ac:dyDescent="0.2">
      <c r="A222" s="84">
        <v>215</v>
      </c>
      <c r="B222" s="35" t="str">
        <f ca="1"/>
        <v>Yemen, Rep.</v>
      </c>
      <c r="C222" s="35" t="str">
        <f ca="1"/>
        <v>YEM</v>
      </c>
      <c r="D222" s="35" t="str">
        <f ca="1"/>
        <v>MEA           Middle East &amp; North Africa</v>
      </c>
      <c r="E222" s="35" t="str">
        <f ca="1"/>
        <v>IDA</v>
      </c>
      <c r="G222" s="80">
        <f>IF(N222=7, 6.9, 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6.261077905134929</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3.9201096534168798</v>
      </c>
      <c r="J222" s="242">
        <v>44830</v>
      </c>
      <c r="K222" s="242">
        <v>44830</v>
      </c>
      <c r="L222" s="91" t="s">
        <v>356</v>
      </c>
      <c r="M222" s="192">
        <v>10</v>
      </c>
      <c r="N222" s="192" t="s">
        <v>409</v>
      </c>
      <c r="O222" s="192">
        <v>3.9201096534168798</v>
      </c>
      <c r="P222" s="192">
        <v>90.1111111111111</v>
      </c>
      <c r="Q222" s="192" t="s">
        <v>409</v>
      </c>
      <c r="R222" s="192">
        <v>0.55555555555555702</v>
      </c>
    </row>
    <row r="223" spans="1:18" x14ac:dyDescent="0.2">
      <c r="A223" s="84">
        <v>216</v>
      </c>
      <c r="B223" s="35" t="str">
        <f ca="1"/>
        <v>South Africa</v>
      </c>
      <c r="C223" s="35" t="str">
        <f ca="1"/>
        <v>ZAF</v>
      </c>
      <c r="D223" s="35" t="str">
        <f ca="1"/>
        <v>SSF           Sub-Saharan Africa</v>
      </c>
      <c r="E223" s="35" t="str">
        <f ca="1"/>
        <v>IBRD</v>
      </c>
      <c r="G223" s="80">
        <f>IF(N223=7, 6.9, 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6.9</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7</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7</v>
      </c>
      <c r="J223" s="242">
        <v>44895</v>
      </c>
      <c r="K223" s="242">
        <v>44887</v>
      </c>
      <c r="L223" s="91" t="s">
        <v>358</v>
      </c>
      <c r="M223" s="192">
        <v>3.4041935717913301</v>
      </c>
      <c r="N223" s="192">
        <v>7</v>
      </c>
      <c r="O223" s="192">
        <v>0.16056393185822901</v>
      </c>
      <c r="P223" s="192">
        <v>40.1111111111111</v>
      </c>
      <c r="Q223" s="192" t="s">
        <v>787</v>
      </c>
      <c r="R223" s="192">
        <v>-2.1111111111111098</v>
      </c>
    </row>
    <row r="224" spans="1:18" x14ac:dyDescent="0.2">
      <c r="A224" s="84">
        <v>217</v>
      </c>
      <c r="B224" s="35" t="str">
        <f ca="1"/>
        <v>Zambia</v>
      </c>
      <c r="C224" s="35" t="str">
        <f ca="1"/>
        <v>ZMB</v>
      </c>
      <c r="D224" s="35" t="str">
        <f ca="1"/>
        <v>SSF           Sub-Saharan Africa</v>
      </c>
      <c r="E224" s="35" t="str">
        <f ca="1"/>
        <v>IDA</v>
      </c>
      <c r="G224" s="80">
        <f>IF(N224=7, 6.9, 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10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10</v>
      </c>
      <c r="J224" s="242">
        <v>44895</v>
      </c>
      <c r="K224" s="242">
        <v>44830</v>
      </c>
      <c r="L224" s="91" t="s">
        <v>360</v>
      </c>
      <c r="M224" s="192">
        <v>6.8093545188517197</v>
      </c>
      <c r="N224" s="192">
        <v>10</v>
      </c>
      <c r="O224" s="192">
        <v>3.1368709614254899</v>
      </c>
      <c r="P224" s="192">
        <v>59.6666666666666</v>
      </c>
      <c r="Q224" s="192" t="s">
        <v>789</v>
      </c>
      <c r="R224" s="192">
        <v>0</v>
      </c>
    </row>
    <row r="225" spans="1:18" x14ac:dyDescent="0.2">
      <c r="A225" s="84">
        <v>218</v>
      </c>
      <c r="B225" s="35" t="str">
        <f ca="1"/>
        <v>Zimbabwe</v>
      </c>
      <c r="C225" s="35" t="str">
        <f ca="1"/>
        <v>ZWE</v>
      </c>
      <c r="D225" s="35" t="str">
        <f ca="1"/>
        <v>SSF           Sub-Saharan Africa</v>
      </c>
      <c r="E225" s="35" t="str">
        <f ca="1"/>
        <v>Blend</v>
      </c>
      <c r="G225" s="80">
        <f>IF(N225=7, 6.9, 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9.1530752217168772</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9.99201915403032</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8.3845701977677791</v>
      </c>
      <c r="J225" s="242">
        <v>44998</v>
      </c>
      <c r="K225" s="242">
        <v>44998</v>
      </c>
      <c r="L225" s="91" t="s">
        <v>362</v>
      </c>
      <c r="M225" s="192">
        <v>9.99201915403032</v>
      </c>
      <c r="N225" s="192" t="s">
        <v>409</v>
      </c>
      <c r="O225" s="192">
        <v>8.3845701977677791</v>
      </c>
      <c r="P225" s="192">
        <v>77.9444444444444</v>
      </c>
      <c r="Q225" s="192" t="s">
        <v>409</v>
      </c>
      <c r="R225" s="192">
        <v>3.7222222222222201</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181"/>
      <c r="N229" s="181"/>
      <c r="O229" s="181"/>
      <c r="P229" s="181"/>
      <c r="Q229" s="181"/>
      <c r="R229" s="181"/>
    </row>
    <row r="230" spans="1:18" x14ac:dyDescent="0.2">
      <c r="L230" s="91"/>
      <c r="M230" s="181"/>
      <c r="N230" s="181"/>
      <c r="O230" s="181"/>
      <c r="P230" s="181"/>
      <c r="Q230" s="181"/>
      <c r="R230" s="181"/>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5ADA8196-EEF8-F848-943B-DA8EC7BC36FA}"/>
  <conditionalFormatting sqref="G1:G5">
    <cfRule type="cellIs" dxfId="202" priority="21" stopIfTrue="1" operator="greaterThanOrEqual">
      <formula>0</formula>
    </cfRule>
  </conditionalFormatting>
  <conditionalFormatting sqref="G8:G225">
    <cfRule type="cellIs" dxfId="198" priority="79" stopIfTrue="1" operator="greaterThanOrEqual">
      <formula>0</formula>
    </cfRule>
  </conditionalFormatting>
  <conditionalFormatting sqref="G1:H5">
    <cfRule type="expression" dxfId="197" priority="7" stopIfTrue="1">
      <formula>G1=""</formula>
    </cfRule>
  </conditionalFormatting>
  <conditionalFormatting sqref="G8:H225">
    <cfRule type="expression" dxfId="196" priority="75" stopIfTrue="1">
      <formula>G8=""</formula>
    </cfRule>
  </conditionalFormatting>
  <conditionalFormatting sqref="H1:H5">
    <cfRule type="cellIs" dxfId="195" priority="12" operator="between">
      <formula>0</formula>
      <formula>6.999</formula>
    </cfRule>
    <cfRule type="cellIs" dxfId="191" priority="13" operator="between">
      <formula>7</formula>
      <formula>9.99</formula>
    </cfRule>
    <cfRule type="expression" dxfId="190" priority="14">
      <formula>H1=10</formula>
    </cfRule>
  </conditionalFormatting>
  <conditionalFormatting sqref="H8:H225">
    <cfRule type="expression" dxfId="189" priority="86">
      <formula>H8=10</formula>
    </cfRule>
    <cfRule type="cellIs" dxfId="188" priority="85" operator="between">
      <formula>7</formula>
      <formula>9.99</formula>
    </cfRule>
    <cfRule type="cellIs" dxfId="187" priority="84" operator="between">
      <formula>0</formula>
      <formula>6.999</formula>
    </cfRule>
  </conditionalFormatting>
  <conditionalFormatting sqref="I2:I3">
    <cfRule type="expression" dxfId="183" priority="25">
      <formula>I2=10</formula>
    </cfRule>
    <cfRule type="expression" dxfId="182" priority="22">
      <formula>I2=""</formula>
    </cfRule>
    <cfRule type="cellIs" dxfId="181" priority="23" operator="between">
      <formula>0</formula>
      <formula>6.999</formula>
    </cfRule>
    <cfRule type="cellIs" dxfId="180" priority="24" operator="between">
      <formula>7</formula>
      <formula>9.99</formula>
    </cfRule>
  </conditionalFormatting>
  <conditionalFormatting sqref="I2:I5">
    <cfRule type="expression" dxfId="179" priority="11">
      <formula>I2=10</formula>
    </cfRule>
    <cfRule type="cellIs" dxfId="178" priority="10" operator="between">
      <formula>7</formula>
      <formula>9.99</formula>
    </cfRule>
    <cfRule type="cellIs" dxfId="177" priority="9" operator="between">
      <formula>0</formula>
      <formula>6.999</formula>
    </cfRule>
    <cfRule type="expression" dxfId="176" priority="8">
      <formula>I2=""</formula>
    </cfRule>
  </conditionalFormatting>
  <conditionalFormatting sqref="I4:I5">
    <cfRule type="expression" dxfId="175" priority="6">
      <formula>I4=10</formula>
    </cfRule>
    <cfRule type="cellIs" dxfId="174" priority="5" operator="between">
      <formula>7</formula>
      <formula>9.99</formula>
    </cfRule>
    <cfRule type="cellIs" dxfId="173" priority="4" operator="between">
      <formula>0</formula>
      <formula>6.999</formula>
    </cfRule>
    <cfRule type="expression" dxfId="172" priority="3">
      <formula>I4=""</formula>
    </cfRule>
  </conditionalFormatting>
  <conditionalFormatting sqref="I8:I225">
    <cfRule type="cellIs" dxfId="171" priority="63" stopIfTrue="1" operator="greaterThanOrEqual">
      <formula>0</formula>
    </cfRule>
    <cfRule type="expression" dxfId="169" priority="60">
      <formula>I8=""</formula>
    </cfRule>
  </conditionalFormatting>
  <conditionalFormatting sqref="J8:K225">
    <cfRule type="colorScale" priority="870">
      <colorScale>
        <cfvo type="min"/>
        <cfvo type="max"/>
        <color rgb="FFFCDCDF"/>
        <color rgb="FFF2676B"/>
      </colorScale>
    </cfRule>
  </conditionalFormatting>
  <conditionalFormatting sqref="L8:L15 L17:L225">
    <cfRule type="expression" dxfId="167" priority="35">
      <formula>$L8&lt;&gt;$C8</formula>
    </cfRule>
  </conditionalFormatting>
  <conditionalFormatting sqref="M198:R225 M8:X197">
    <cfRule type="colorScale" priority="34">
      <colorScale>
        <cfvo type="num" val="0"/>
        <cfvo type="num" val="10"/>
        <color rgb="FFFCFCFF"/>
        <color rgb="FFFFFF00"/>
      </colorScale>
    </cfRule>
  </conditionalFormatting>
  <conditionalFormatting sqref="M2:V3 W3:Z3">
    <cfRule type="expression" dxfId="166" priority="27">
      <formula>M2&lt;&gt;L2</formula>
    </cfRule>
    <cfRule type="expression" dxfId="165" priority="26">
      <formula>M2=L2</formula>
    </cfRule>
    <cfRule type="expression" dxfId="164" priority="28">
      <formula>M2=L2</formula>
    </cfRule>
  </conditionalFormatting>
  <conditionalFormatting sqref="M8:X197 M198:R225">
    <cfRule type="expression" dxfId="163" priority="33" stopIfTrue="1">
      <formula>ISNUMBER(SEARCH("_raw",M$7))</formula>
    </cfRule>
  </conditionalFormatting>
  <conditionalFormatting sqref="M6:Z6">
    <cfRule type="expression" dxfId="162" priority="18">
      <formula>ISNUMBER(SEARCH("_raw",M$7))</formula>
    </cfRule>
  </conditionalFormatting>
  <conditionalFormatting sqref="W2:AD3">
    <cfRule type="expression" dxfId="161" priority="31">
      <formula>W2=R2</formula>
    </cfRule>
    <cfRule type="expression" dxfId="160" priority="29">
      <formula>W2=R2</formula>
    </cfRule>
    <cfRule type="expression" dxfId="159"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85B56FCF-3545-344F-A470-74FD45D6B075}">
            <xm:f>Parameters!$D$37</xm:f>
            <x14:dxf>
              <font>
                <sz val="12"/>
                <color rgb="FF000000"/>
                <name val="Arial"/>
              </font>
              <fill>
                <patternFill patternType="solid">
                  <bgColor rgb="FFE35A3A"/>
                </patternFill>
              </fill>
            </x14:dxf>
          </x14:cfRule>
          <x14:cfRule type="cellIs" priority="20" stopIfTrue="1" operator="greaterThanOrEqual" id="{DE9EDD50-5F88-CA47-AA93-4F47666E228E}">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77" stopIfTrue="1" operator="greaterThanOrEqual" id="{08A62343-5B26-BF49-82E5-37598E9CE06B}">
            <xm:f>Parameters!$D$37</xm:f>
            <x14:dxf>
              <font>
                <sz val="12"/>
                <color rgb="FF000000"/>
                <name val="Arial"/>
              </font>
              <fill>
                <patternFill patternType="solid">
                  <bgColor rgb="FFE35A3A"/>
                </patternFill>
              </fill>
            </x14:dxf>
          </x14:cfRule>
          <x14:cfRule type="cellIs" priority="78" stopIfTrue="1" operator="greaterThanOrEqual" id="{50961785-5516-F74F-BC65-B42B402D0DD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EE2D7353-7BFE-6548-852B-BB3DAB8059E2}">
            <xm:f>Parameters!$D$41</xm:f>
            <x14:dxf>
              <font>
                <sz val="12"/>
                <color rgb="FF000000"/>
                <name val="Arial"/>
              </font>
              <fill>
                <patternFill patternType="solid">
                  <bgColor rgb="FFF2676B"/>
                </patternFill>
              </fill>
            </x14:dxf>
          </x14:cfRule>
          <x14:cfRule type="cellIs" priority="17" stopIfTrue="1" operator="between" id="{F1B8F548-97EC-1242-A01F-E4FAF1C7E495}">
            <xm:f>0</xm:f>
            <xm:f>Parameters!$D$42</xm:f>
            <x14:dxf>
              <font>
                <sz val="12"/>
                <color rgb="FF000000"/>
                <name val="Arial"/>
              </font>
              <fill>
                <patternFill patternType="solid">
                  <bgColor rgb="FFFCDCDF"/>
                </patternFill>
              </fill>
            </x14:dxf>
          </x14:cfRule>
          <x14:cfRule type="cellIs" priority="16" stopIfTrue="1" operator="greaterThanOrEqual" id="{A2F74E00-019F-6840-8C1E-AA480461536D}">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88" stopIfTrue="1" operator="greaterThanOrEqual" id="{51430706-2442-D54F-84FD-6D73F26456D0}">
            <xm:f>Parameters!$D$42</xm:f>
            <x14:dxf>
              <font>
                <sz val="12"/>
                <color rgb="FF000000"/>
                <name val="Arial"/>
              </font>
              <fill>
                <patternFill patternType="solid">
                  <bgColor rgb="FFF7A9AC"/>
                </patternFill>
              </fill>
            </x14:dxf>
          </x14:cfRule>
          <x14:cfRule type="cellIs" priority="89" stopIfTrue="1" operator="between" id="{9945224E-8A5F-124B-A795-4E3A439CF5CC}">
            <xm:f>0</xm:f>
            <xm:f>Parameters!$D$42</xm:f>
            <x14:dxf>
              <font>
                <sz val="12"/>
                <color rgb="FF000000"/>
                <name val="Arial"/>
              </font>
              <fill>
                <patternFill patternType="solid">
                  <bgColor rgb="FFFCDCDF"/>
                </patternFill>
              </fill>
            </x14:dxf>
          </x14:cfRule>
          <x14:cfRule type="cellIs" priority="87" stopIfTrue="1" operator="greaterThanOrEqual" id="{19AEAB46-E4D9-F843-9E41-FFBEAF2631C6}">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2" stopIfTrue="1" operator="greaterThanOrEqual" id="{1F0350BB-5BA5-9E4E-BB41-723CF4EF0144}">
            <xm:f>Parameters!$D$38</xm:f>
            <x14:dxf>
              <font>
                <sz val="12"/>
                <color rgb="FF000000"/>
                <name val="Arial"/>
              </font>
              <fill>
                <patternFill patternType="solid">
                  <bgColor rgb="FFF9BF8E"/>
                </patternFill>
              </fill>
            </x14:dxf>
          </x14:cfRule>
          <x14:cfRule type="cellIs" priority="61" stopIfTrue="1" operator="greaterThanOrEqual" id="{1A2EE9EC-3A56-3643-A63E-CE82C8805AA5}">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491353F1-32B7-7B4F-9572-B001004245E5}">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B26EF60A-1F29-2340-B58A-00696F75689F}">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BA234"/>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85546875" style="35" customWidth="1"/>
    <col min="5" max="5" width="8.7109375" style="35"/>
    <col min="6" max="6" width="3.5703125" style="35" customWidth="1"/>
    <col min="7" max="9" width="9.7109375" style="86" customWidth="1"/>
    <col min="10" max="10" width="23.140625" style="242" bestFit="1" customWidth="1"/>
    <col min="11" max="11" width="22.28515625" style="242" bestFit="1" customWidth="1"/>
    <col min="12" max="12" width="6.140625" style="44" bestFit="1" customWidth="1"/>
    <col min="13" max="13" width="15.28515625" style="86" bestFit="1" customWidth="1"/>
    <col min="14" max="14" width="17.5703125" style="86" bestFit="1" customWidth="1"/>
    <col min="15" max="15" width="13.28515625" style="86" bestFit="1" customWidth="1"/>
    <col min="16" max="16" width="13.85546875" style="86" bestFit="1" customWidth="1"/>
    <col min="17" max="17" width="13.7109375" style="86" bestFit="1" customWidth="1"/>
    <col min="18" max="18" width="14.28515625" style="86" bestFit="1" customWidth="1"/>
    <col min="19" max="20" width="19.140625" style="86" bestFit="1" customWidth="1"/>
    <col min="21" max="21" width="17.42578125" style="86" bestFit="1" customWidth="1"/>
    <col min="22" max="22" width="17.5703125" style="86" bestFit="1" customWidth="1"/>
    <col min="23" max="23" width="17.5703125" style="86" customWidth="1"/>
    <col min="24" max="24" width="80.5703125" style="86" bestFit="1" customWidth="1"/>
    <col min="25" max="25" width="17.42578125" style="86" bestFit="1" customWidth="1"/>
    <col min="26" max="27" width="17.5703125" style="86" customWidth="1"/>
    <col min="28" max="28" width="14" style="86" bestFit="1" customWidth="1"/>
    <col min="29" max="29" width="17" style="86" bestFit="1" customWidth="1"/>
    <col min="30" max="30" width="16.85546875" style="86" bestFit="1" customWidth="1"/>
    <col min="31" max="31" width="16.28515625" style="86" bestFit="1" customWidth="1"/>
    <col min="32" max="35" width="17.5703125" style="86" bestFit="1" customWidth="1"/>
    <col min="36" max="37" width="19.140625" style="86" bestFit="1" customWidth="1"/>
    <col min="38" max="43" width="9.7109375" style="86" customWidth="1"/>
    <col min="44" max="44" width="9.7109375" style="35" customWidth="1"/>
    <col min="45" max="16384" width="8.7109375" style="35"/>
  </cols>
  <sheetData>
    <row r="1" spans="1:43"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c r="AM1" s="35"/>
      <c r="AN1" s="35"/>
      <c r="AO1" s="35"/>
      <c r="AP1" s="35"/>
      <c r="AQ1" s="35"/>
    </row>
    <row r="2" spans="1:43" x14ac:dyDescent="0.2">
      <c r="A2" s="93"/>
      <c r="B2" s="95" t="s">
        <v>425</v>
      </c>
      <c r="C2" s="88"/>
      <c r="D2" s="172"/>
      <c r="E2" s="172"/>
      <c r="F2" s="89"/>
      <c r="G2" s="90"/>
      <c r="H2" s="90"/>
      <c r="I2" s="90"/>
      <c r="L2" s="91"/>
      <c r="M2" s="177" t="str">
        <f>IF(SUM(M4:M5)&gt;0,"Norm. Values",IF(ISTEXT(M7),"Raw Values",""))</f>
        <v>Norm. Values</v>
      </c>
      <c r="N2" s="177" t="str">
        <f t="shared" ref="N2:AE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t="str">
        <f t="shared" si="0"/>
        <v>Raw Values</v>
      </c>
      <c r="V2" s="177"/>
      <c r="W2" s="177"/>
      <c r="X2" s="177"/>
      <c r="Y2" s="177" t="str">
        <f t="shared" si="0"/>
        <v/>
      </c>
      <c r="Z2" s="177" t="str">
        <f t="shared" si="0"/>
        <v/>
      </c>
      <c r="AA2" s="177" t="str">
        <f t="shared" si="0"/>
        <v/>
      </c>
      <c r="AB2" s="177" t="str">
        <f t="shared" si="0"/>
        <v/>
      </c>
      <c r="AC2" s="177" t="str">
        <f t="shared" si="0"/>
        <v/>
      </c>
      <c r="AD2" s="177" t="str">
        <f t="shared" si="0"/>
        <v/>
      </c>
      <c r="AE2" s="89" t="str">
        <f t="shared" si="0"/>
        <v/>
      </c>
      <c r="AF2" s="89"/>
      <c r="AG2" s="89"/>
      <c r="AH2" s="89"/>
      <c r="AI2" s="89"/>
      <c r="AJ2" s="89"/>
      <c r="AK2" s="89"/>
      <c r="AL2" s="93"/>
      <c r="AM2" s="35"/>
      <c r="AN2" s="35"/>
      <c r="AO2" s="35"/>
      <c r="AP2" s="35"/>
      <c r="AQ2" s="35"/>
    </row>
    <row r="3" spans="1:43"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
      </c>
      <c r="S3" s="178" t="str">
        <f t="shared" si="1"/>
        <v/>
      </c>
      <c r="T3" s="178" t="str">
        <f t="shared" si="1"/>
        <v/>
      </c>
      <c r="U3" s="178" t="str">
        <f t="shared" si="1"/>
        <v/>
      </c>
      <c r="V3" s="178"/>
      <c r="W3" s="178"/>
      <c r="X3" s="178"/>
      <c r="Y3" s="178" t="str">
        <f>IF(Y4=1,"Underlying",IF(Y5=1,"Emerging",""))</f>
        <v/>
      </c>
      <c r="Z3" s="178" t="str">
        <f t="shared" ref="Z3:AA3" si="2">IF(Z4=1,"Underlying",IF(Z5=1,"Emerging",""))</f>
        <v/>
      </c>
      <c r="AA3" s="179" t="str">
        <f t="shared" si="2"/>
        <v/>
      </c>
      <c r="AB3" s="179"/>
      <c r="AC3" s="179"/>
      <c r="AD3" s="179"/>
      <c r="AE3" s="89"/>
      <c r="AF3" s="89"/>
      <c r="AG3" s="89"/>
      <c r="AH3" s="89"/>
      <c r="AI3" s="89"/>
      <c r="AJ3" s="89"/>
      <c r="AK3" s="89"/>
      <c r="AL3" s="93"/>
      <c r="AM3" s="35"/>
      <c r="AN3" s="35"/>
      <c r="AO3" s="35"/>
      <c r="AP3" s="35"/>
      <c r="AQ3" s="35"/>
    </row>
    <row r="4" spans="1:43"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c r="AM4" s="35"/>
      <c r="AN4" s="35"/>
      <c r="AO4" s="35"/>
      <c r="AP4" s="35"/>
      <c r="AQ4" s="35"/>
    </row>
    <row r="5" spans="1:43"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c r="AM5" s="35"/>
      <c r="AN5" s="35"/>
      <c r="AO5" s="35"/>
      <c r="AP5" s="35"/>
      <c r="AQ5" s="35"/>
    </row>
    <row r="6" spans="1:43"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Socio-economic Vulnerability Index</v>
      </c>
      <c r="N6" s="246" t="str">
        <f>IFERROR(INDEX('Data Dictionary'!$E$8:$E$39,MATCH(N7,'Data Dictionary'!$K$8:$K$39,0)),IFERROR(CONCATENATE(INDEX('Data Dictionary'!$E$8:$E$39,MATCH(LEFT(N7, SEARCH("_raw",N7,1)-1),'Data Dictionary'!$L$8:$L$39,0))," (Raw)"),""))</f>
        <v>Unemployment Rate, % Change</v>
      </c>
      <c r="O6" s="246" t="str">
        <f>IFERROR(INDEX('Data Dictionary'!$E$8:$E$39,MATCH(O7,'Data Dictionary'!$K$8:$K$39,0)),IFERROR(CONCATENATE(INDEX('Data Dictionary'!$E$8:$E$39,MATCH(LEFT(O7, SEARCH("_raw",O7,1)-1),'Data Dictionary'!$L$8:$L$39,0))," (Raw)"),""))</f>
        <v>Macro-Financial Review Household Level Risk</v>
      </c>
      <c r="P6" s="246" t="str">
        <f>IFERROR(INDEX('Data Dictionary'!$E$8:$E$39,MATCH(P7,'Data Dictionary'!$K$8:$K$39,0)),IFERROR(CONCATENATE(INDEX('Data Dictionary'!$E$8:$E$39,MATCH(LEFT(P7, SEARCH("_raw",P7,1)-1),'Data Dictionary'!$L$8:$L$39,0))," (Raw)"),""))</f>
        <v>People Below $2.05 Poverty Line, % Change</v>
      </c>
      <c r="Q6" s="246" t="str">
        <f>IFERROR(INDEX('Data Dictionary'!$E$8:$E$39,MATCH(Q7,'Data Dictionary'!$K$8:$K$39,0)),IFERROR(CONCATENATE(INDEX('Data Dictionary'!$E$8:$E$39,MATCH(LEFT(Q7, SEARCH("_raw",Q7,1)-1),'Data Dictionary'!$L$8:$L$39,0))," (Raw)"),""))</f>
        <v>ACAPS Risk List (Socioeconomic)</v>
      </c>
      <c r="R6" s="246" t="str">
        <f>IFERROR(INDEX('Data Dictionary'!$E$8:$E$39,MATCH(R7,'Data Dictionary'!$K$8:$K$39,0)),IFERROR(CONCATENATE(INDEX('Data Dictionary'!$E$8:$E$39,MATCH(LEFT(R7, SEARCH("_raw",R7,1)-1),'Data Dictionary'!$L$8:$L$39,0))," (Raw)"),""))</f>
        <v>INFORM Socio-economic Vulnerability Index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c r="W6" s="246"/>
      <c r="X6" s="246"/>
      <c r="Y6" s="246"/>
      <c r="Z6" s="246"/>
      <c r="AA6" s="99"/>
      <c r="AB6" s="99"/>
      <c r="AC6" s="99"/>
      <c r="AD6" s="35"/>
      <c r="AE6" s="35"/>
      <c r="AF6" s="35" t="str">
        <f>IFERROR(INDEX('Data Dictionary'!$E$8:$E$39,MATCH(AF7,'Data Dictionary'!$K$8:$K$39,0)),IFERROR(CONCATENATE(INDEX('Data Dictionary'!$E$8:$E$39,MATCH(LEFT(AF7, SEARCH("_raw",AF7,1)-1),'Data Dictionary'!$L$8:$L$39,0))," (Raw)"),""))</f>
        <v/>
      </c>
      <c r="AG6" s="35" t="str">
        <f>IFERROR(INDEX('Data Dictionary'!$E$8:$E$39,MATCH(AG7,'Data Dictionary'!$K$8:$K$39,0)),IFERROR(CONCATENATE(INDEX('Data Dictionary'!$E$8:$E$39,MATCH(LEFT(AG7, SEARCH("_raw",AG7,1)-1),'Data Dictionary'!$L$8:$L$39,0))," (Raw)"),""))</f>
        <v/>
      </c>
      <c r="AH6" s="35" t="str">
        <f>IFERROR(INDEX('Data Dictionary'!$E$8:$E$39,MATCH(AH7,'Data Dictionary'!$K$8:$K$39,0)),IFERROR(CONCATENATE(INDEX('Data Dictionary'!$E$8:$E$39,MATCH(LEFT(AH7, SEARCH("_raw",AH7,1)-1),'Data Dictionary'!$L$8:$L$39,0))," (Raw)"),""))</f>
        <v/>
      </c>
      <c r="AI6" s="35" t="str">
        <f>IFERROR(INDEX('Data Dictionary'!$E$8:$E$39,MATCH(AI7,'Data Dictionary'!$K$8:$K$39,0)),IFERROR(CONCATENATE(INDEX('Data Dictionary'!$E$8:$E$39,MATCH(LEFT(AI7, SEARCH("_raw",AI7,1)-1),'Data Dictionary'!$L$8:$L$39,0))," (Raw)"),""))</f>
        <v/>
      </c>
      <c r="AJ6" s="35" t="str">
        <f>IFERROR(INDEX('Data Dictionary'!$E$8:$E$39,MATCH(AJ7,'Data Dictionary'!$K$8:$K$39,0)),IFERROR(CONCATENATE(INDEX('Data Dictionary'!$E$8:$E$39,MATCH(LEFT(AJ7, SEARCH("_raw",AJ7,1)-1),'Data Dictionary'!$L$8:$L$39,0))," (Raw)"),""))</f>
        <v/>
      </c>
      <c r="AK6" s="35" t="str">
        <f>IFERROR(INDEX('Data Dictionary'!$E$8:$E$39,MATCH(AK7,'Data Dictionary'!$K$8:$K$39,0)),IFERROR(CONCATENATE(INDEX('Data Dictionary'!$E$8:$E$39,MATCH(LEFT(AK7, SEARCH("_raw",AK7,1)-1),'Data Dictionary'!$L$8:$L$39,0))," (Raw)"),""))</f>
        <v/>
      </c>
      <c r="AL6" s="35"/>
      <c r="AM6" s="35"/>
      <c r="AN6" s="35"/>
      <c r="AO6" s="35"/>
      <c r="AP6" s="35"/>
      <c r="AQ6" s="35"/>
    </row>
    <row r="7" spans="1:43" s="94" customFormat="1" ht="29" x14ac:dyDescent="0.2">
      <c r="A7" s="198"/>
      <c r="B7" s="188"/>
      <c r="C7" s="188"/>
      <c r="D7" s="218"/>
      <c r="E7" s="218"/>
      <c r="F7" s="102"/>
      <c r="G7" s="189"/>
      <c r="H7" s="189"/>
      <c r="I7" s="189"/>
      <c r="J7" s="243" t="s">
        <v>614</v>
      </c>
      <c r="K7" s="243" t="s">
        <v>615</v>
      </c>
      <c r="L7" s="244" t="s">
        <v>2</v>
      </c>
      <c r="M7" s="247" t="s">
        <v>391</v>
      </c>
      <c r="N7" s="247" t="s">
        <v>478</v>
      </c>
      <c r="O7" s="247" t="s">
        <v>439</v>
      </c>
      <c r="P7" s="247" t="s">
        <v>440</v>
      </c>
      <c r="Q7" s="247" t="s">
        <v>640</v>
      </c>
      <c r="R7" s="247" t="s">
        <v>479</v>
      </c>
      <c r="S7" s="247" t="s">
        <v>537</v>
      </c>
      <c r="T7" s="247" t="s">
        <v>481</v>
      </c>
      <c r="U7" s="247" t="s">
        <v>505</v>
      </c>
      <c r="V7" s="247" t="s">
        <v>480</v>
      </c>
      <c r="W7" s="247" t="s">
        <v>507</v>
      </c>
      <c r="X7" s="247" t="s">
        <v>641</v>
      </c>
      <c r="Y7" s="247"/>
      <c r="Z7" s="247"/>
      <c r="AA7" s="100"/>
      <c r="AB7" s="99"/>
      <c r="AC7" s="100"/>
      <c r="AD7" s="35"/>
    </row>
    <row r="8" spans="1:43"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2.0000000000000102</v>
      </c>
      <c r="H8" s="80" t="e" cm="1">
        <f t="array" ref="H8">IF(
    SUM(IF(
            ISNUMBER(
                IF(
                    $M$4:$Y$4,
                    (M8:Y8),
                    "")),
            1,
            0))
        =0,
    NA(),
    IF(
        Parameters!$D$15=1,
        IF(
            SUM(--(ISNUMBER(IF($M$4:$Y$4=1,(M8:Y8),""))))&gt;0,
            MAX(IF(
                ISNUMBER(M8:Y8),
                IF(
                    M$4:Y$4=1,
                    M8:Y8,
                    ""),
                "")),
            MAX(IF(
                ISNUMBER(M8:Y8),
                IF(
                    M$4:Y$4=2,
                    M8:Y8,
                    ""),
                ""))
        ),
        IF(
            Parameters!$D$16=1,
            IFERROR(
                AVERAGE(IF(
                    ISNUMBER(M8:Y8),
                    IF(
                        M$4:Y$4=1,
                        M8:Y8,
                        ""),
                    "")),
                AVERAGE(IF(
                    ISNUMBER(M8:Y8),
                    IF(
                        M$4:Y$4=2,
                        M8:Y8,
                        ""),
                    ""))
            ),
            IF(
                Parameters!$D$17=1,
                IFERROR(
                    IF(
                        OR(
                            IF(
                                ISNUMBER(M8:Y8),
                                IF(
                                    M$4:Y$4=1,
                                    M8:Y8,
                                    ""),
                                "")
                            =0),
                        0,
                        GEOMEAN(IF(
                            ISNUMBER(M8:Y8),
                            IF(
                                M$4:Y$4=1,
                                M8:Y8,
                                ""),
                            ""))
                    ),
                    IF(
                        OR(IF(
                            ISNUMBER(M8:Y8),
                            IF(
                                M$4:Y$4=2,
                                M8:Y8,
                                ""),
                            "")
                            =0),
                        0,
                        GEOMEAN(IF(
                            ISNUMBER(M8:Y8),
                            IF(
                                M$4:Y$4=2,
                                M8:Y8,
                                ""),
                            "")))
                )
            )
        )
    )
)</f>
        <v>#N/A</v>
      </c>
      <c r="I8" s="191" cm="1">
        <f t="array" ref="I8">IF(
    SUM(IF(
            ISNUMBER(
                IF(
                    $M$5:$Y$5,
                    (M8:Y8),
                    "")),
            1,
            0))
        =0,
    NA(),
    IF(
        Parameters!$D$15=1,
        IF(
            SUM(--(ISNUMBER(IF($M$5:$Y$5=1,(M8:Y8),""))))&gt;0,
            MAX(IF(
                ISNUMBER(M8:Y8),
                IF(
                    M$5:Y$5=1,
                    M8:Y8,
                    ""),
                "")),
            MAX(IF(
                ISNUMBER(M8:Y8),
                IF(
                    M$5:Y$5=2,
                    M8:Y8,
                    ""),
                ""))
        ),
        IF(
            Parameters!$D$16=1,
            IFERROR(
                AVERAGE(IF(
                    ISNUMBER(M8:Y8),
                    IF(
                        M$5:Y$5=1,
                        M8:Y8,
                        ""),
                    "")),
                AVERAGE(IF(
                    ISNUMBER(M8:Y8),
                    IF(
                        M$5:Y$5=2,
                        M8:Y8,
                        ""),
                    ""))
            ),
            IF(
                Parameters!$D$17=1,
                IFERROR(
                    IF(
                        OR(
                            IF(
                                ISNUMBER(M8:Y8),
                                IF(
                                    M$5:Y$5=1,
                                    M8:Y8,
                                    ""),
                                "")
                            =0),
                        0,
                        GEOMEAN(IF(
                            ISNUMBER(M8:Y8),
                            IF(
                                M$5:Y$5=1,
                                M8:Y8,
                                ""),
                            ""))
                    ),
                    IF(
                        OR(IF(
                            ISNUMBER(M8:Y8),
                            IF(
                                M$5:Y$5=2,
                                M8:Y8,
                                ""),
                            "")
                            =0),
                        0,
                        GEOMEAN(IF(
                            ISNUMBER(M8:Y8),
                            IF(
                                M$5:Y$5=2,
                                M8:Y8,
                                ""),
                            "")))
                )
            )
        )
    )
)</f>
        <v>2.0000000000000102</v>
      </c>
      <c r="J8" s="242" t="s">
        <v>409</v>
      </c>
      <c r="K8" s="242">
        <v>45103</v>
      </c>
      <c r="L8" s="91" t="s">
        <v>702</v>
      </c>
      <c r="M8" s="192" t="s">
        <v>409</v>
      </c>
      <c r="N8" s="192">
        <v>2.0000000000000102</v>
      </c>
      <c r="O8" s="192" t="s">
        <v>409</v>
      </c>
      <c r="P8" s="192" t="s">
        <v>409</v>
      </c>
      <c r="Q8" s="192" t="s">
        <v>409</v>
      </c>
      <c r="R8" s="192" t="s">
        <v>409</v>
      </c>
      <c r="S8" s="192">
        <v>-0.95800000000000096</v>
      </c>
      <c r="T8" s="192">
        <v>0.20000000000000101</v>
      </c>
      <c r="U8" s="192" t="s">
        <v>409</v>
      </c>
      <c r="V8" s="192" t="s">
        <v>409</v>
      </c>
      <c r="W8" s="192" t="s">
        <v>409</v>
      </c>
      <c r="X8" s="192" t="s">
        <v>409</v>
      </c>
      <c r="Y8" s="192"/>
      <c r="Z8" s="192"/>
      <c r="AA8" s="34"/>
      <c r="AB8" s="34"/>
      <c r="AC8" s="34"/>
      <c r="AD8" s="34"/>
      <c r="AE8" s="34"/>
      <c r="AF8" s="34"/>
      <c r="AG8" s="34"/>
      <c r="AH8" s="34"/>
      <c r="AI8" s="34"/>
      <c r="AJ8" s="34"/>
      <c r="AK8" s="34"/>
      <c r="AL8" s="195"/>
      <c r="AM8" s="195"/>
      <c r="AN8" s="87"/>
      <c r="AO8" s="87"/>
      <c r="AP8" s="87"/>
      <c r="AQ8" s="35"/>
    </row>
    <row r="9" spans="1:43"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$M$4:$Y$4,
                    (M9:Y9),
                    "")),
            1,
            0))
        =0,
    NA(),
    IF(
        Parameters!$D$15=1,
        IF(
            SUM(--(ISNUMBER(IF($M$4:$Y$4=1,(M9:Y9),""))))&gt;0,
            MAX(IF(
                ISNUMBER(M9:Y9),
                IF(
                    M$4:Y$4=1,
                    M9:Y9,
                    ""),
                "")),
            MAX(IF(
                ISNUMBER(M9:Y9),
                IF(
                    M$4:Y$4=2,
                    M9:Y9,
                    ""),
                ""))
        ),
        IF(
            Parameters!$D$16=1,
            IFERROR(
                AVERAGE(IF(
                    ISNUMBER(M9:Y9),
                    IF(
                        M$4:Y$4=1,
                        M9:Y9,
                        ""),
                    "")),
                AVERAGE(IF(
                    ISNUMBER(M9:Y9),
                    IF(
                        M$4:Y$4=2,
                        M9:Y9,
                        ""),
                    ""))
            ),
            IF(
                Parameters!$D$17=1,
                IFERROR(
                    IF(
                        OR(
                            IF(
                                ISNUMBER(M9:Y9),
                                IF(
                                    M$4:Y$4=1,
                                    M9:Y9,
                                    ""),
                                "")
                            =0),
                        0,
                        GEOMEAN(IF(
                            ISNUMBER(M9:Y9),
                            IF(
                                M$4:Y$4=1,
                                M9:Y9,
                                ""),
                            ""))
                    ),
                    IF(
                        OR(IF(
                            ISNUMBER(M9:Y9),
                            IF(
                                M$4:Y$4=2,
                                M9:Y9,
                                ""),
                            "")
                            =0),
                        0,
                        GEOMEAN(IF(
                            ISNUMBER(M9:Y9),
                            IF(
                                M$4:Y$4=2,
                                M9:Y9,
                                ""),
                            "")))
                )
            )
        )
    )
)</f>
        <v>10</v>
      </c>
      <c r="I9" s="191" cm="1">
        <f t="array" ref="I9">IF(
    SUM(IF(
            ISNUMBER(
                IF(
                    $M$5:$Y$5,
                    (M9:Y9),
                    "")),
            1,
            0))
        =0,
    NA(),
    IF(
        Parameters!$D$15=1,
        IF(
            SUM(--(ISNUMBER(IF($M$5:$Y$5=1,(M9:Y9),""))))&gt;0,
            MAX(IF(
                ISNUMBER(M9:Y9),
                IF(
                    M$5:Y$5=1,
                    M9:Y9,
                    ""),
                "")),
            MAX(IF(
                ISNUMBER(M9:Y9),
                IF(
                    M$5:Y$5=2,
                    M9:Y9,
                    ""),
                ""))
        ),
        IF(
            Parameters!$D$16=1,
            IFERROR(
                AVERAGE(IF(
                    ISNUMBER(M9:Y9),
                    IF(
                        M$5:Y$5=1,
                        M9:Y9,
                        ""),
                    "")),
                AVERAGE(IF(
                    ISNUMBER(M9:Y9),
                    IF(
                        M$5:Y$5=2,
                        M9:Y9,
                        ""),
                    ""))
            ),
            IF(
                Parameters!$D$17=1,
                IFERROR(
                    IF(
                        OR(
                            IF(
                                ISNUMBER(M9:Y9),
                                IF(
                                    M$5:Y$5=1,
                                    M9:Y9,
                                    ""),
                                "")
                            =0),
                        0,
                        GEOMEAN(IF(
                            ISNUMBER(M9:Y9),
                            IF(
                                M$5:Y$5=1,
                                M9:Y9,
                                ""),
                            ""))
                    ),
                    IF(
                        OR(IF(
                            ISNUMBER(M9:Y9),
                            IF(
                                M$5:Y$5=2,
                                M9:Y9,
                                ""),
                            "")
                            =0),
                        0,
                        GEOMEAN(IF(
                            ISNUMBER(M9:Y9),
                            IF(
                                M$5:Y$5=2,
                                M9:Y9,
                                ""),
                            "")))
                )
            )
        )
    )
)</f>
        <v>10</v>
      </c>
      <c r="J9" s="242">
        <v>45019</v>
      </c>
      <c r="K9" s="242">
        <v>45058</v>
      </c>
      <c r="L9" s="91" t="s">
        <v>7</v>
      </c>
      <c r="M9" s="192">
        <v>10</v>
      </c>
      <c r="N9" s="192" t="s">
        <v>409</v>
      </c>
      <c r="O9" s="192" t="s">
        <v>409</v>
      </c>
      <c r="P9" s="192" t="s">
        <v>409</v>
      </c>
      <c r="Q9" s="192">
        <v>10</v>
      </c>
      <c r="R9" s="192">
        <v>8</v>
      </c>
      <c r="S9" s="192" t="s">
        <v>409</v>
      </c>
      <c r="T9" s="192" t="s">
        <v>409</v>
      </c>
      <c r="U9" s="192" t="s">
        <v>409</v>
      </c>
      <c r="V9" s="192" t="s">
        <v>409</v>
      </c>
      <c r="W9" s="192" t="s">
        <v>409</v>
      </c>
      <c r="X9" s="192" t="s">
        <v>831</v>
      </c>
      <c r="Y9" s="192"/>
      <c r="Z9" s="192"/>
      <c r="AA9" s="34"/>
      <c r="AB9" s="34"/>
      <c r="AC9" s="34"/>
      <c r="AD9" s="34"/>
      <c r="AE9" s="34"/>
      <c r="AF9" s="34"/>
      <c r="AG9" s="34"/>
      <c r="AH9" s="34"/>
      <c r="AI9" s="34"/>
      <c r="AJ9" s="34"/>
      <c r="AK9" s="34"/>
      <c r="AL9" s="195"/>
      <c r="AM9" s="195"/>
      <c r="AN9" s="87"/>
      <c r="AO9" s="87"/>
      <c r="AP9" s="87"/>
      <c r="AQ9" s="35"/>
    </row>
    <row r="10" spans="1:43"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4.4780008049258679</v>
      </c>
      <c r="H10" s="80" cm="1">
        <f t="array" ref="H10">IF(
    SUM(IF(
            ISNUMBER(
                IF(
                    $M$4:$Y$4,
                    (M10:Y10),
                    "")),
            1,
            0))
        =0,
    NA(),
    IF(
        Parameters!$D$15=1,
        IF(
            SUM(--(ISNUMBER(IF($M$4:$Y$4=1,(M10:Y10),""))))&gt;0,
            MAX(IF(
                ISNUMBER(M10:Y10),
                IF(
                    M$4:Y$4=1,
                    M10:Y10,
                    ""),
                "")),
            MAX(IF(
                ISNUMBER(M10:Y10),
                IF(
                    M$4:Y$4=2,
                    M10:Y10,
                    ""),
                ""))
        ),
        IF(
            Parameters!$D$16=1,
            IFERROR(
                AVERAGE(IF(
                    ISNUMBER(M10:Y10),
                    IF(
                        M$4:Y$4=1,
                        M10:Y10,
                        ""),
                    "")),
                AVERAGE(IF(
                    ISNUMBER(M10:Y10),
                    IF(
                        M$4:Y$4=2,
                        M10:Y10,
                        ""),
                    ""))
            ),
            IF(
                Parameters!$D$17=1,
                IFERROR(
                    IF(
                        OR(
                            IF(
                                ISNUMBER(M10:Y10),
                                IF(
                                    M$4:Y$4=1,
                                    M10:Y10,
                                    ""),
                                "")
                            =0),
                        0,
                        GEOMEAN(IF(
                            ISNUMBER(M10:Y10),
                            IF(
                                M$4:Y$4=1,
                                M10:Y10,
                                ""),
                            ""))
                    ),
                    IF(
                        OR(IF(
                            ISNUMBER(M10:Y10),
                            IF(
                                M$4:Y$4=2,
                                M10:Y10,
                                ""),
                            "")
                            =0),
                        0,
                        GEOMEAN(IF(
                            ISNUMBER(M10:Y10),
                            IF(
                                M$4:Y$4=2,
                                M10:Y10,
                                ""),
                            "")))
                )
            )
        )
    )
)</f>
        <v>8.2857142857142794</v>
      </c>
      <c r="I10" s="191" cm="1">
        <f t="array" ref="I10">IF(
    SUM(IF(
            ISNUMBER(
                IF(
                    $M$5:$Y$5,
                    (M10:Y10),
                    "")),
            1,
            0))
        =0,
    NA(),
    IF(
        Parameters!$D$15=1,
        IF(
            SUM(--(ISNUMBER(IF($M$5:$Y$5=1,(M10:Y10),""))))&gt;0,
            MAX(IF(
                ISNUMBER(M10:Y10),
                IF(
                    M$5:Y$5=1,
                    M10:Y10,
                    ""),
                "")),
            MAX(IF(
                ISNUMBER(M10:Y10),
                IF(
                    M$5:Y$5=2,
                    M10:Y10,
                    ""),
                ""))
        ),
        IF(
            Parameters!$D$16=1,
            IFERROR(
                AVERAGE(IF(
                    ISNUMBER(M10:Y10),
                    IF(
                        M$5:Y$5=1,
                        M10:Y10,
                        ""),
                    "")),
                AVERAGE(IF(
                    ISNUMBER(M10:Y10),
                    IF(
                        M$5:Y$5=2,
                        M10:Y10,
                        ""),
                    ""))
            ),
            IF(
                Parameters!$D$17=1,
                IFERROR(
                    IF(
                        OR(
                            IF(
                                ISNUMBER(M10:Y10),
                                IF(
                                    M$5:Y$5=1,
                                    M10:Y10,
                                    ""),
                                "")
                            =0),
                        0,
                        GEOMEAN(IF(
                            ISNUMBER(M10:Y10),
                            IF(
                                M$5:Y$5=1,
                                M10:Y10,
                                ""),
                            ""))
                    ),
                    IF(
                        OR(IF(
                            ISNUMBER(M10:Y10),
                            IF(
                                M$5:Y$5=2,
                                M10:Y10,
                                ""),
                            "")
                            =0),
                        0,
                        GEOMEAN(IF(
                            ISNUMBER(M10:Y10),
                            IF(
                                M$5:Y$5=2,
                                M10:Y10,
                                ""),
                            "")))
                )
            )
        )
    )
)</f>
        <v>2.42012824935202</v>
      </c>
      <c r="J10" s="242">
        <v>44860</v>
      </c>
      <c r="K10" s="242">
        <v>45014</v>
      </c>
      <c r="L10" s="91" t="s">
        <v>9</v>
      </c>
      <c r="M10" s="192">
        <v>8.2857142857142794</v>
      </c>
      <c r="N10" s="192" t="s">
        <v>409</v>
      </c>
      <c r="O10" s="192">
        <v>0</v>
      </c>
      <c r="P10" s="192">
        <v>2.42012824935202</v>
      </c>
      <c r="Q10" s="192" t="s">
        <v>409</v>
      </c>
      <c r="R10" s="192">
        <v>5.8</v>
      </c>
      <c r="S10" s="192" t="s">
        <v>409</v>
      </c>
      <c r="T10" s="192" t="s">
        <v>409</v>
      </c>
      <c r="U10" s="192" t="s">
        <v>539</v>
      </c>
      <c r="V10" s="192">
        <v>0.12100641246760099</v>
      </c>
      <c r="W10" s="192">
        <v>8.4779746858202998E-2</v>
      </c>
      <c r="X10" s="192" t="s">
        <v>409</v>
      </c>
      <c r="Y10" s="192"/>
      <c r="Z10" s="192"/>
      <c r="AA10" s="34"/>
      <c r="AB10" s="34"/>
      <c r="AC10" s="34"/>
      <c r="AD10" s="34"/>
      <c r="AE10" s="34"/>
      <c r="AF10" s="34"/>
      <c r="AG10" s="34"/>
      <c r="AH10" s="34"/>
      <c r="AI10" s="34"/>
      <c r="AJ10" s="34"/>
      <c r="AK10" s="34"/>
      <c r="AL10" s="195"/>
      <c r="AM10" s="195"/>
      <c r="AN10" s="87"/>
      <c r="AO10" s="87"/>
      <c r="AP10" s="87"/>
      <c r="AQ10" s="35"/>
    </row>
    <row r="11" spans="1:43"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$M$4:$Y$4,
                    (M11:Y11),
                    "")),
            1,
            0))
        =0,
    NA(),
    IF(
        Parameters!$D$15=1,
        IF(
            SUM(--(ISNUMBER(IF($M$4:$Y$4=1,(M11:Y11),""))))&gt;0,
            MAX(IF(
                ISNUMBER(M11:Y11),
                IF(
                    M$4:Y$4=1,
                    M11:Y11,
                    ""),
                "")),
            MAX(IF(
                ISNUMBER(M11:Y11),
                IF(
                    M$4:Y$4=2,
                    M11:Y11,
                    ""),
                ""))
        ),
        IF(
            Parameters!$D$16=1,
            IFERROR(
                AVERAGE(IF(
                    ISNUMBER(M11:Y11),
                    IF(
                        M$4:Y$4=1,
                        M11:Y11,
                        ""),
                    "")),
                AVERAGE(IF(
                    ISNUMBER(M11:Y11),
                    IF(
                        M$4:Y$4=2,
                        M11:Y11,
                        ""),
                    ""))
            ),
            IF(
                Parameters!$D$17=1,
                IFERROR(
                    IF(
                        OR(
                            IF(
                                ISNUMBER(M11:Y11),
                                IF(
                                    M$4:Y$4=1,
                                    M11:Y11,
                                    ""),
                                "")
                            =0),
                        0,
                        GEOMEAN(IF(
                            ISNUMBER(M11:Y11),
                            IF(
                                M$4:Y$4=1,
                                M11:Y11,
                                ""),
                            ""))
                    ),
                    IF(
                        OR(IF(
                            ISNUMBER(M11:Y11),
                            IF(
                                M$4:Y$4=2,
                                M11:Y11,
                                ""),
                            "")
                            =0),
                        0,
                        GEOMEAN(IF(
                            ISNUMBER(M11:Y11),
                            IF(
                                M$4:Y$4=2,
                                M11:Y11,
                                ""),
                            "")))
                )
            )
        )
    )
)</f>
        <v>2.9999999999999898</v>
      </c>
      <c r="I11" s="191" cm="1">
        <f t="array" ref="I11">IF(
    SUM(IF(
            ISNUMBER(
                IF(
                    $M$5:$Y$5,
                    (M11:Y11),
                    "")),
            1,
            0))
        =0,
    NA(),
    IF(
        Parameters!$D$15=1,
        IF(
            SUM(--(ISNUMBER(IF($M$5:$Y$5=1,(M11:Y11),""))))&gt;0,
            MAX(IF(
                ISNUMBER(M11:Y11),
                IF(
                    M$5:Y$5=1,
                    M11:Y11,
                    ""),
                "")),
            MAX(IF(
                ISNUMBER(M11:Y11),
                IF(
                    M$5:Y$5=2,
                    M11:Y11,
                    ""),
                ""))
        ),
        IF(
            Parameters!$D$16=1,
            IFERROR(
                AVERAGE(IF(
                    ISNUMBER(M11:Y11),
                    IF(
                        M$5:Y$5=1,
                        M11:Y11,
                        ""),
                    "")),
                AVERAGE(IF(
                    ISNUMBER(M11:Y11),
                    IF(
                        M$5:Y$5=2,
                        M11:Y11,
                        ""),
                    ""))
            ),
            IF(
                Parameters!$D$17=1,
                IFERROR(
                    IF(
                        OR(
                            IF(
                                ISNUMBER(M11:Y11),
                                IF(
                                    M$5:Y$5=1,
                                    M11:Y11,
                                    ""),
                                "")
                            =0),
                        0,
                        GEOMEAN(IF(
                            ISNUMBER(M11:Y11),
                            IF(
                                M$5:Y$5=1,
                                M11:Y11,
                                ""),
                            ""))
                    ),
                    IF(
                        OR(IF(
                            ISNUMBER(M11:Y11),
                            IF(
                                M$5:Y$5=2,
                                M11:Y11,
                                ""),
                            "")
                            =0),
                        0,
                        GEOMEAN(IF(
                            ISNUMBER(M11:Y11),
                            IF(
                                M$5:Y$5=2,
                                M11:Y11,
                                ""),
                            "")))
                )
            )
        )
    )
)</f>
        <v>0</v>
      </c>
      <c r="J11" s="242">
        <v>45019</v>
      </c>
      <c r="K11" s="242">
        <v>45103</v>
      </c>
      <c r="L11" s="91" t="s">
        <v>11</v>
      </c>
      <c r="M11" s="192">
        <v>2.9999999999999898</v>
      </c>
      <c r="N11" s="192">
        <v>0</v>
      </c>
      <c r="O11" s="192" t="s">
        <v>409</v>
      </c>
      <c r="P11" s="192">
        <v>0</v>
      </c>
      <c r="Q11" s="192" t="s">
        <v>409</v>
      </c>
      <c r="R11" s="192">
        <v>2.1</v>
      </c>
      <c r="S11" s="192">
        <v>-0.3</v>
      </c>
      <c r="T11" s="192">
        <v>-0.27500000000000002</v>
      </c>
      <c r="U11" s="192" t="s">
        <v>409</v>
      </c>
      <c r="V11" s="192">
        <v>-0.34793330355528002</v>
      </c>
      <c r="W11" s="192">
        <v>-0.23644654478310001</v>
      </c>
      <c r="X11" s="192" t="s">
        <v>409</v>
      </c>
      <c r="Y11" s="192"/>
      <c r="Z11" s="192"/>
      <c r="AA11" s="34"/>
      <c r="AB11" s="34"/>
      <c r="AC11" s="34"/>
      <c r="AD11" s="34"/>
      <c r="AE11" s="34"/>
      <c r="AF11" s="34"/>
      <c r="AG11" s="34"/>
      <c r="AH11" s="34"/>
      <c r="AI11" s="34"/>
      <c r="AJ11" s="34"/>
      <c r="AK11" s="34"/>
      <c r="AL11" s="195"/>
      <c r="AM11" s="195"/>
      <c r="AN11" s="87"/>
      <c r="AO11" s="87"/>
      <c r="AP11" s="87"/>
      <c r="AQ11" s="35"/>
    </row>
    <row r="12" spans="1:43"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0.25</v>
      </c>
      <c r="H12" s="80" t="e" cm="1">
        <f t="array" ref="H12">IF(
    SUM(IF(
            ISNUMBER(
                IF(
                    $M$4:$Y$4,
                    (M12:Y12),
                    "")),
            1,
            0))
        =0,
    NA(),
    IF(
        Parameters!$D$15=1,
        IF(
            SUM(--(ISNUMBER(IF($M$4:$Y$4=1,(M12:Y12),""))))&gt;0,
            MAX(IF(
                ISNUMBER(M12:Y12),
                IF(
                    M$4:Y$4=1,
                    M12:Y12,
                    ""),
                "")),
            MAX(IF(
                ISNUMBER(M12:Y12),
                IF(
                    M$4:Y$4=2,
                    M12:Y12,
                    ""),
                ""))
        ),
        IF(
            Parameters!$D$16=1,
            IFERROR(
                AVERAGE(IF(
                    ISNUMBER(M12:Y12),
                    IF(
                        M$4:Y$4=1,
                        M12:Y12,
                        ""),
                    "")),
                AVERAGE(IF(
                    ISNUMBER(M12:Y12),
                    IF(
                        M$4:Y$4=2,
                        M12:Y12,
                        ""),
                    ""))
            ),
            IF(
                Parameters!$D$17=1,
                IFERROR(
                    IF(
                        OR(
                            IF(
                                ISNUMBER(M12:Y12),
                                IF(
                                    M$4:Y$4=1,
                                    M12:Y12,
                                    ""),
                                "")
                            =0),
                        0,
                        GEOMEAN(IF(
                            ISNUMBER(M12:Y12),
                            IF(
                                M$4:Y$4=1,
                                M12:Y12,
                                ""),
                            ""))
                    ),
                    IF(
                        OR(IF(
                            ISNUMBER(M12:Y12),
                            IF(
                                M$4:Y$4=2,
                                M12:Y12,
                                ""),
                            "")
                            =0),
                        0,
                        GEOMEAN(IF(
                            ISNUMBER(M12:Y12),
                            IF(
                                M$4:Y$4=2,
                                M12:Y12,
                                ""),
                            "")))
                )
            )
        )
    )
)</f>
        <v>#N/A</v>
      </c>
      <c r="I12" s="191" cm="1">
        <f t="array" ref="I12">IF(
    SUM(IF(
            ISNUMBER(
                IF(
                    $M$5:$Y$5,
                    (M12:Y12),
                    "")),
            1,
            0))
        =0,
    NA(),
    IF(
        Parameters!$D$15=1,
        IF(
            SUM(--(ISNUMBER(IF($M$5:$Y$5=1,(M12:Y12),""))))&gt;0,
            MAX(IF(
                ISNUMBER(M12:Y12),
                IF(
                    M$5:Y$5=1,
                    M12:Y12,
                    ""),
                "")),
            MAX(IF(
                ISNUMBER(M12:Y12),
                IF(
                    M$5:Y$5=2,
                    M12:Y12,
                    ""),
                ""))
        ),
        IF(
            Parameters!$D$16=1,
            IFERROR(
                AVERAGE(IF(
                    ISNUMBER(M12:Y12),
                    IF(
                        M$5:Y$5=1,
                        M12:Y12,
                        ""),
                    "")),
                AVERAGE(IF(
                    ISNUMBER(M12:Y12),
                    IF(
                        M$5:Y$5=2,
                        M12:Y12,
                        ""),
                    ""))
            ),
            IF(
                Parameters!$D$17=1,
                IFERROR(
                    IF(
                        OR(
                            IF(
                                ISNUMBER(M12:Y12),
                                IF(
                                    M$5:Y$5=1,
                                    M12:Y12,
                                    ""),
                                "")
                            =0),
                        0,
                        GEOMEAN(IF(
                            ISNUMBER(M12:Y12),
                            IF(
                                M$5:Y$5=1,
                                M12:Y12,
                                ""),
                            ""))
                    ),
                    IF(
                        OR(IF(
                            ISNUMBER(M12:Y12),
                            IF(
                                M$5:Y$5=2,
                                M12:Y12,
                                ""),
                            "")
                            =0),
                        0,
                        GEOMEAN(IF(
                            ISNUMBER(M12:Y12),
                            IF(
                                M$5:Y$5=2,
                                M12:Y12,
                                ""),
                            "")))
                )
            )
        )
    )
)</f>
        <v>0.25</v>
      </c>
      <c r="J12" s="242" t="s">
        <v>409</v>
      </c>
      <c r="K12" s="242">
        <v>45103</v>
      </c>
      <c r="L12" s="91" t="s">
        <v>703</v>
      </c>
      <c r="M12" s="192" t="s">
        <v>409</v>
      </c>
      <c r="N12" s="192">
        <v>0.25</v>
      </c>
      <c r="O12" s="192" t="s">
        <v>409</v>
      </c>
      <c r="P12" s="192" t="s">
        <v>409</v>
      </c>
      <c r="Q12" s="192" t="s">
        <v>409</v>
      </c>
      <c r="R12" s="192" t="s">
        <v>409</v>
      </c>
      <c r="S12" s="192">
        <v>-0.875</v>
      </c>
      <c r="T12" s="192">
        <v>2.4999999999999901E-2</v>
      </c>
      <c r="U12" s="192" t="s">
        <v>409</v>
      </c>
      <c r="V12" s="192" t="s">
        <v>409</v>
      </c>
      <c r="W12" s="192" t="s">
        <v>409</v>
      </c>
      <c r="X12" s="192" t="s">
        <v>409</v>
      </c>
      <c r="Y12" s="192"/>
      <c r="Z12" s="192"/>
      <c r="AA12" s="34"/>
      <c r="AB12" s="34"/>
      <c r="AC12" s="34"/>
      <c r="AD12" s="34"/>
      <c r="AE12" s="34"/>
      <c r="AF12" s="34"/>
      <c r="AG12" s="34"/>
      <c r="AH12" s="34"/>
      <c r="AI12" s="34"/>
      <c r="AJ12" s="34"/>
      <c r="AK12" s="34"/>
      <c r="AL12" s="195"/>
      <c r="AM12" s="195"/>
      <c r="AN12" s="87"/>
      <c r="AO12" s="87"/>
      <c r="AP12" s="87"/>
      <c r="AQ12" s="35"/>
    </row>
    <row r="13" spans="1:43"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$M$4:$Y$4,
                    (M13:Y13),
                    "")),
            1,
            0))
        =0,
    NA(),
    IF(
        Parameters!$D$15=1,
        IF(
            SUM(--(ISNUMBER(IF($M$4:$Y$4=1,(M13:Y13),""))))&gt;0,
            MAX(IF(
                ISNUMBER(M13:Y13),
                IF(
                    M$4:Y$4=1,
                    M13:Y13,
                    ""),
                "")),
            MAX(IF(
                ISNUMBER(M13:Y13),
                IF(
                    M$4:Y$4=2,
                    M13:Y13,
                    ""),
                ""))
        ),
        IF(
            Parameters!$D$16=1,
            IFERROR(
                AVERAGE(IF(
                    ISNUMBER(M13:Y13),
                    IF(
                        M$4:Y$4=1,
                        M13:Y13,
                        ""),
                    "")),
                AVERAGE(IF(
                    ISNUMBER(M13:Y13),
                    IF(
                        M$4:Y$4=2,
                        M13:Y13,
                        ""),
                    ""))
            ),
            IF(
                Parameters!$D$17=1,
                IFERROR(
                    IF(
                        OR(
                            IF(
                                ISNUMBER(M13:Y13),
                                IF(
                                    M$4:Y$4=1,
                                    M13:Y13,
                                    ""),
                                "")
                            =0),
                        0,
                        GEOMEAN(IF(
                            ISNUMBER(M13:Y13),
                            IF(
                                M$4:Y$4=1,
                                M13:Y13,
                                ""),
                            ""))
                    ),
                    IF(
                        OR(IF(
                            ISNUMBER(M13:Y13),
                            IF(
                                M$4:Y$4=2,
                                M13:Y13,
                                ""),
                            "")
                            =0),
                        0,
                        GEOMEAN(IF(
                            ISNUMBER(M13:Y13),
                            IF(
                                M$4:Y$4=2,
                                M13:Y13,
                                ""),
                            "")))
                )
            )
        )
    )
)</f>
        <v>0.14285714285714199</v>
      </c>
      <c r="I13" s="191" t="e" cm="1">
        <f t="array" ref="I13">IF(
    SUM(IF(
            ISNUMBER(
                IF(
                    $M$5:$Y$5,
                    (M13:Y13),
                    "")),
            1,
            0))
        =0,
    NA(),
    IF(
        Parameters!$D$15=1,
        IF(
            SUM(--(ISNUMBER(IF($M$5:$Y$5=1,(M13:Y13),""))))&gt;0,
            MAX(IF(
                ISNUMBER(M13:Y13),
                IF(
                    M$5:Y$5=1,
                    M13:Y13,
                    ""),
                "")),
            MAX(IF(
                ISNUMBER(M13:Y13),
                IF(
                    M$5:Y$5=2,
                    M13:Y13,
                    ""),
                ""))
        ),
        IF(
            Parameters!$D$16=1,
            IFERROR(
                AVERAGE(IF(
                    ISNUMBER(M13:Y13),
                    IF(
                        M$5:Y$5=1,
                        M13:Y13,
                        ""),
                    "")),
                AVERAGE(IF(
                    ISNUMBER(M13:Y13),
                    IF(
                        M$5:Y$5=2,
                        M13:Y13,
                        ""),
                    ""))
            ),
            IF(
                Parameters!$D$17=1,
                IFERROR(
                    IF(
                        OR(
                            IF(
                                ISNUMBER(M13:Y13),
                                IF(
                                    M$5:Y$5=1,
                                    M13:Y13,
                                    ""),
                                "")
                            =0),
                        0,
                        GEOMEAN(IF(
                            ISNUMBER(M13:Y13),
                            IF(
                                M$5:Y$5=1,
                                M13:Y13,
                                ""),
                            ""))
                    ),
                    IF(
                        OR(IF(
                            ISNUMBER(M13:Y13),
                            IF(
                                M$5:Y$5=2,
                                M13:Y13,
                                ""),
                            "")
                            =0),
                        0,
                        GEOMEAN(IF(
                            ISNUMBER(M13:Y13),
                            IF(
                                M$5:Y$5=2,
                                M13:Y13,
                                ""),
                            "")))
                )
            )
        )
    )
)</f>
        <v>#N/A</v>
      </c>
      <c r="J13" s="242">
        <v>45019</v>
      </c>
      <c r="K13" s="242">
        <v>45014</v>
      </c>
      <c r="L13" s="91" t="s">
        <v>13</v>
      </c>
      <c r="M13" s="192">
        <v>0.14285714285714199</v>
      </c>
      <c r="N13" s="192" t="s">
        <v>409</v>
      </c>
      <c r="O13" s="192" t="s">
        <v>409</v>
      </c>
      <c r="P13" s="192" t="s">
        <v>409</v>
      </c>
      <c r="Q13" s="192" t="s">
        <v>409</v>
      </c>
      <c r="R13" s="192">
        <v>0.1</v>
      </c>
      <c r="S13" s="192" t="s">
        <v>409</v>
      </c>
      <c r="T13" s="192" t="s">
        <v>409</v>
      </c>
      <c r="U13" s="192" t="s">
        <v>409</v>
      </c>
      <c r="V13" s="192" t="s">
        <v>409</v>
      </c>
      <c r="W13" s="192" t="s">
        <v>409</v>
      </c>
      <c r="X13" s="192" t="s">
        <v>409</v>
      </c>
      <c r="Y13" s="192"/>
      <c r="Z13" s="192"/>
      <c r="AA13" s="34"/>
      <c r="AB13" s="34"/>
      <c r="AC13" s="34"/>
      <c r="AD13" s="34"/>
      <c r="AE13" s="34"/>
      <c r="AF13" s="34"/>
      <c r="AG13" s="34"/>
      <c r="AH13" s="34"/>
      <c r="AI13" s="34"/>
      <c r="AJ13" s="34"/>
      <c r="AK13" s="34"/>
      <c r="AL13" s="195"/>
      <c r="AM13" s="195"/>
      <c r="AN13" s="87"/>
      <c r="AO13" s="87"/>
      <c r="AP13" s="87"/>
      <c r="AQ13" s="35"/>
    </row>
    <row r="14" spans="1:43"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1.707127913861672</v>
      </c>
      <c r="H14" s="80" cm="1">
        <f t="array" ref="H14">IF(
    SUM(IF(
            ISNUMBER(
                IF(
                    $M$4:$Y$4,
                    (M14:Y14),
                    "")),
            1,
            0))
        =0,
    NA(),
    IF(
        Parameters!$D$15=1,
        IF(
            SUM(--(ISNUMBER(IF($M$4:$Y$4=1,(M14:Y14),""))))&gt;0,
            MAX(IF(
                ISNUMBER(M14:Y14),
                IF(
                    M$4:Y$4=1,
                    M14:Y14,
                    ""),
                "")),
            MAX(IF(
                ISNUMBER(M14:Y14),
                IF(
                    M$4:Y$4=2,
                    M14:Y14,
                    ""),
                ""))
        ),
        IF(
            Parameters!$D$16=1,
            IFERROR(
                AVERAGE(IF(
                    ISNUMBER(M14:Y14),
                    IF(
                        M$4:Y$4=1,
                        M14:Y14,
                        ""),
                    "")),
                AVERAGE(IF(
                    ISNUMBER(M14:Y14),
                    IF(
                        M$4:Y$4=2,
                        M14:Y14,
                        ""),
                    ""))
            ),
            IF(
                Parameters!$D$17=1,
                IFERROR(
                    IF(
                        OR(
                            IF(
                                ISNUMBER(M14:Y14),
                                IF(
                                    M$4:Y$4=1,
                                    M14:Y14,
                                    ""),
                                "")
                            =0),
                        0,
                        GEOMEAN(IF(
                            ISNUMBER(M14:Y14),
                            IF(
                                M$4:Y$4=1,
                                M14:Y14,
                                ""),
                            ""))
                    ),
                    IF(
                        OR(IF(
                            ISNUMBER(M14:Y14),
                            IF(
                                M$4:Y$4=2,
                                M14:Y14,
                                ""),
                            "")
                            =0),
                        0,
                        GEOMEAN(IF(
                            ISNUMBER(M14:Y14),
                            IF(
                                M$4:Y$4=2,
                                M14:Y14,
                                ""),
                            "")))
                )
            )
        )
    )
)</f>
        <v>2.4285714285714199</v>
      </c>
      <c r="I14" s="191" cm="1">
        <f t="array" ref="I14">IF(
    SUM(IF(
            ISNUMBER(
                IF(
                    $M$5:$Y$5,
                    (M14:Y14),
                    "")),
            1,
            0))
        =0,
    NA(),
    IF(
        Parameters!$D$15=1,
        IF(
            SUM(--(ISNUMBER(IF($M$5:$Y$5=1,(M14:Y14),""))))&gt;0,
            MAX(IF(
                ISNUMBER(M14:Y14),
                IF(
                    M$5:Y$5=1,
                    M14:Y14,
                    ""),
                "")),
            MAX(IF(
                ISNUMBER(M14:Y14),
                IF(
                    M$5:Y$5=2,
                    M14:Y14,
                    ""),
                ""))
        ),
        IF(
            Parameters!$D$16=1,
            IFERROR(
                AVERAGE(IF(
                    ISNUMBER(M14:Y14),
                    IF(
                        M$5:Y$5=1,
                        M14:Y14,
                        ""),
                    "")),
                AVERAGE(IF(
                    ISNUMBER(M14:Y14),
                    IF(
                        M$5:Y$5=2,
                        M14:Y14,
                        ""),
                    ""))
            ),
            IF(
                Parameters!$D$17=1,
                IFERROR(
                    IF(
                        OR(
                            IF(
                                ISNUMBER(M14:Y14),
                                IF(
                                    M$5:Y$5=1,
                                    M14:Y14,
                                    ""),
                                "")
                            =0),
                        0,
                        GEOMEAN(IF(
                            ISNUMBER(M14:Y14),
                            IF(
                                M$5:Y$5=1,
                                M14:Y14,
                                ""),
                            ""))
                    ),
                    IF(
                        OR(IF(
                            ISNUMBER(M14:Y14),
                            IF(
                                M$5:Y$5=2,
                                M14:Y14,
                                ""),
                            "")
                            =0),
                        0,
                        GEOMEAN(IF(
                            ISNUMBER(M14:Y14),
                            IF(
                                M$5:Y$5=2,
                                M14:Y14,
                                ""),
                            "")))
                )
            )
        )
    )
)</f>
        <v>1.2</v>
      </c>
      <c r="J14" s="242">
        <v>44753</v>
      </c>
      <c r="K14" s="242">
        <v>45103</v>
      </c>
      <c r="L14" s="91" t="s">
        <v>15</v>
      </c>
      <c r="M14" s="192">
        <v>2.4285714285714199</v>
      </c>
      <c r="N14" s="192">
        <v>0</v>
      </c>
      <c r="O14" s="192">
        <v>0</v>
      </c>
      <c r="P14" s="192">
        <v>1.2</v>
      </c>
      <c r="Q14" s="192" t="s">
        <v>409</v>
      </c>
      <c r="R14" s="192">
        <v>1.7</v>
      </c>
      <c r="S14" s="192">
        <v>-1.75</v>
      </c>
      <c r="T14" s="192">
        <v>-2.8</v>
      </c>
      <c r="U14" s="192" t="s">
        <v>539</v>
      </c>
      <c r="V14" s="192">
        <v>6.0000000000000102E-2</v>
      </c>
      <c r="W14" s="192">
        <v>3.99999999999998E-2</v>
      </c>
      <c r="X14" s="192" t="s">
        <v>409</v>
      </c>
      <c r="Y14" s="192"/>
      <c r="Z14" s="192"/>
      <c r="AA14" s="34"/>
      <c r="AB14" s="34"/>
      <c r="AC14" s="34"/>
      <c r="AD14" s="34"/>
      <c r="AE14" s="34"/>
      <c r="AF14" s="34"/>
      <c r="AG14" s="34"/>
      <c r="AH14" s="34"/>
      <c r="AI14" s="34"/>
      <c r="AJ14" s="34"/>
      <c r="AK14" s="34"/>
      <c r="AL14" s="195"/>
      <c r="AM14" s="195"/>
      <c r="AN14" s="103"/>
      <c r="AO14" s="103"/>
      <c r="AP14" s="103"/>
      <c r="AQ14" s="35"/>
    </row>
    <row r="15" spans="1:43"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4.1231056256176535</v>
      </c>
      <c r="H15" s="80" cm="1">
        <f t="array" ref="H15">IF(
    SUM(IF(
            ISNUMBER(
                IF(
                    $M$4:$Y$4,
                    (M15:Y15),
                    "")),
            1,
            0))
        =0,
    NA(),
    IF(
        Parameters!$D$15=1,
        IF(
            SUM(--(ISNUMBER(IF($M$4:$Y$4=1,(M15:Y15),""))))&gt;0,
            MAX(IF(
                ISNUMBER(M15:Y15),
                IF(
                    M$4:Y$4=1,
                    M15:Y15,
                    ""),
                "")),
            MAX(IF(
                ISNUMBER(M15:Y15),
                IF(
                    M$4:Y$4=2,
                    M15:Y15,
                    ""),
                ""))
        ),
        IF(
            Parameters!$D$16=1,
            IFERROR(
                AVERAGE(IF(
                    ISNUMBER(M15:Y15),
                    IF(
                        M$4:Y$4=1,
                        M15:Y15,
                        ""),
                    "")),
                AVERAGE(IF(
                    ISNUMBER(M15:Y15),
                    IF(
                        M$4:Y$4=2,
                        M15:Y15,
                        ""),
                    ""))
            ),
            IF(
                Parameters!$D$17=1,
                IFERROR(
                    IF(
                        OR(
                            IF(
                                ISNUMBER(M15:Y15),
                                IF(
                                    M$4:Y$4=1,
                                    M15:Y15,
                                    ""),
                                "")
                            =0),
                        0,
                        GEOMEAN(IF(
                            ISNUMBER(M15:Y15),
                            IF(
                                M$4:Y$4=1,
                                M15:Y15,
                                ""),
                            ""))
                    ),
                    IF(
                        OR(IF(
                            ISNUMBER(M15:Y15),
                            IF(
                                M$4:Y$4=2,
                                M15:Y15,
                                ""),
                            "")
                            =0),
                        0,
                        GEOMEAN(IF(
                            ISNUMBER(M15:Y15),
                            IF(
                                M$4:Y$4=2,
                                M15:Y15,
                                ""),
                            "")))
                )
            )
        )
    )
)</f>
        <v>2.4285714285714199</v>
      </c>
      <c r="I15" s="191" cm="1">
        <f t="array" ref="I15">IF(
    SUM(IF(
            ISNUMBER(
                IF(
                    $M$5:$Y$5,
                    (M15:Y15),
                    "")),
            1,
            0))
        =0,
    NA(),
    IF(
        Parameters!$D$15=1,
        IF(
            SUM(--(ISNUMBER(IF($M$5:$Y$5=1,(M15:Y15),""))))&gt;0,
            MAX(IF(
                ISNUMBER(M15:Y15),
                IF(
                    M$5:Y$5=1,
                    M15:Y15,
                    ""),
                "")),
            MAX(IF(
                ISNUMBER(M15:Y15),
                IF(
                    M$5:Y$5=2,
                    M15:Y15,
                    ""),
                ""))
        ),
        IF(
            Parameters!$D$16=1,
            IFERROR(
                AVERAGE(IF(
                    ISNUMBER(M15:Y15),
                    IF(
                        M$5:Y$5=1,
                        M15:Y15,
                        ""),
                    "")),
                AVERAGE(IF(
                    ISNUMBER(M15:Y15),
                    IF(
                        M$5:Y$5=2,
                        M15:Y15,
                        ""),
                    ""))
            ),
            IF(
                Parameters!$D$17=1,
                IFERROR(
                    IF(
                        OR(
                            IF(
                                ISNUMBER(M15:Y15),
                                IF(
                                    M$5:Y$5=1,
                                    M15:Y15,
                                    ""),
                                "")
                            =0),
                        0,
                        GEOMEAN(IF(
                            ISNUMBER(M15:Y15),
                            IF(
                                M$5:Y$5=1,
                                M15:Y15,
                                ""),
                            ""))
                    ),
                    IF(
                        OR(IF(
                            ISNUMBER(M15:Y15),
                            IF(
                                M$5:Y$5=2,
                                M15:Y15,
                                ""),
                            "")
                            =0),
                        0,
                        GEOMEAN(IF(
                            ISNUMBER(M15:Y15),
                            IF(
                                M$5:Y$5=2,
                                M15:Y15,
                                ""),
                            "")))
                )
            )
        )
    )
)</f>
        <v>7</v>
      </c>
      <c r="J15" s="242">
        <v>45019</v>
      </c>
      <c r="K15" s="242">
        <v>45058</v>
      </c>
      <c r="L15" s="91" t="s">
        <v>17</v>
      </c>
      <c r="M15" s="192">
        <v>2.4285714285714199</v>
      </c>
      <c r="N15" s="192">
        <v>0</v>
      </c>
      <c r="O15" s="192" t="s">
        <v>409</v>
      </c>
      <c r="P15" s="192">
        <v>0</v>
      </c>
      <c r="Q15" s="192">
        <v>7</v>
      </c>
      <c r="R15" s="192">
        <v>1.7</v>
      </c>
      <c r="S15" s="192">
        <v>-2.8</v>
      </c>
      <c r="T15" s="192">
        <v>-2.8999999999999901</v>
      </c>
      <c r="U15" s="192" t="s">
        <v>409</v>
      </c>
      <c r="V15" s="192">
        <v>-1.8381143578965E-2</v>
      </c>
      <c r="W15" s="192">
        <v>0</v>
      </c>
      <c r="X15" s="192" t="s">
        <v>832</v>
      </c>
      <c r="Y15" s="192"/>
      <c r="Z15" s="192"/>
      <c r="AA15" s="34"/>
      <c r="AB15" s="34"/>
      <c r="AC15" s="34"/>
      <c r="AD15" s="34"/>
      <c r="AE15" s="34"/>
      <c r="AF15" s="34"/>
      <c r="AG15" s="34"/>
      <c r="AH15" s="34"/>
      <c r="AI15" s="34"/>
      <c r="AJ15" s="34"/>
      <c r="AK15" s="34"/>
      <c r="AL15" s="195"/>
      <c r="AM15" s="195"/>
      <c r="AN15" s="80"/>
      <c r="AO15" s="80"/>
      <c r="AP15" s="80"/>
      <c r="AQ15" s="35"/>
    </row>
    <row r="16" spans="1:43" x14ac:dyDescent="0.2">
      <c r="A16" s="84">
        <v>9</v>
      </c>
      <c r="B16" s="84" t="str">
        <f ca="1"/>
        <v>American Samoa</v>
      </c>
      <c r="C16" s="84" t="str">
        <f ca="1"/>
        <v>ASM</v>
      </c>
      <c r="D16" s="219" t="str">
        <f ca="1"/>
        <v>EAS           East Asia &amp; Pacific</v>
      </c>
      <c r="E16" s="219" t="str">
        <f ca="1"/>
        <v>NA</v>
      </c>
      <c r="F16" s="190"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$M$4:$Y$4,
                    (M16:Y16),
                    "")),
            1,
            0))
        =0,
    NA(),
    IF(
        Parameters!$D$15=1,
        IF(
            SUM(--(ISNUMBER(IF($M$4:$Y$4=1,(M16:Y16),""))))&gt;0,
            MAX(IF(
                ISNUMBER(M16:Y16),
                IF(
                    M$4:Y$4=1,
                    M16:Y16,
                    ""),
                "")),
            MAX(IF(
                ISNUMBER(M16:Y16),
                IF(
                    M$4:Y$4=2,
                    M16:Y16,
                    ""),
                ""))
        ),
        IF(
            Parameters!$D$16=1,
            IFERROR(
                AVERAGE(IF(
                    ISNUMBER(M16:Y16),
                    IF(
                        M$4:Y$4=1,
                        M16:Y16,
                        ""),
                    "")),
                AVERAGE(IF(
                    ISNUMBER(M16:Y16),
                    IF(
                        M$4:Y$4=2,
                        M16:Y16,
                        ""),
                    ""))
            ),
            IF(
                Parameters!$D$17=1,
                IFERROR(
                    IF(
                        OR(
                            IF(
                                ISNUMBER(M16:Y16),
                                IF(
                                    M$4:Y$4=1,
                                    M16:Y16,
                                    ""),
                                "")
                            =0),
                        0,
                        GEOMEAN(IF(
                            ISNUMBER(M16:Y16),
                            IF(
                                M$4:Y$4=1,
                                M16:Y16,
                                ""),
                            ""))
                    ),
                    IF(
                        OR(IF(
                            ISNUMBER(M16:Y16),
                            IF(
                                M$4:Y$4=2,
                                M16:Y16,
                                ""),
                            "")
                            =0),
                        0,
                        GEOMEAN(IF(
                            ISNUMBER(M16:Y16),
                            IF(
                                M$4:Y$4=2,
                                M16:Y16,
                                ""),
                            "")))
                )
            )
        )
    )
)</f>
        <v>#N/A</v>
      </c>
      <c r="I16" s="191" t="e" cm="1">
        <f t="array" ref="I16">IF(
    SUM(IF(
            ISNUMBER(
                IF(
                    $M$5:$Y$5,
                    (M16:Y16),
                    "")),
            1,
            0))
        =0,
    NA(),
    IF(
        Parameters!$D$15=1,
        IF(
            SUM(--(ISNUMBER(IF($M$5:$Y$5=1,(M16:Y16),""))))&gt;0,
            MAX(IF(
                ISNUMBER(M16:Y16),
                IF(
                    M$5:Y$5=1,
                    M16:Y16,
                    ""),
                "")),
            MAX(IF(
                ISNUMBER(M16:Y16),
                IF(
                    M$5:Y$5=2,
                    M16:Y16,
                    ""),
                ""))
        ),
        IF(
            Parameters!$D$16=1,
            IFERROR(
                AVERAGE(IF(
                    ISNUMBER(M16:Y16),
                    IF(
                        M$5:Y$5=1,
                        M16:Y16,
                        ""),
                    "")),
                AVERAGE(IF(
                    ISNUMBER(M16:Y16),
                    IF(
                        M$5:Y$5=2,
                        M16:Y16,
                        ""),
                    ""))
            ),
            IF(
                Parameters!$D$17=1,
                IFERROR(
                    IF(
                        OR(
                            IF(
                                ISNUMBER(M16:Y16),
                                IF(
                                    M$5:Y$5=1,
                                    M16:Y16,
                                    ""),
                                "")
                            =0),
                        0,
                        GEOMEAN(IF(
                            ISNUMBER(M16:Y16),
                            IF(
                                M$5:Y$5=1,
                                M16:Y16,
                                ""),
                            ""))
                    ),
                    IF(
                        OR(IF(
                            ISNUMBER(M16:Y16),
                            IF(
                                M$5:Y$5=2,
                                M16:Y16,
                                ""),
                            "")
                            =0),
                        0,
                        GEOMEAN(IF(
                            ISNUMBER(M16:Y16),
                            IF(
                                M$5:Y$5=2,
                                M16:Y16,
                                ""),
                            "")))
                )
            )
        )
    )
)</f>
        <v>#N/A</v>
      </c>
      <c r="J16" s="242" t="s">
        <v>409</v>
      </c>
      <c r="K16" s="242">
        <v>45014</v>
      </c>
      <c r="L16" s="239" t="s">
        <v>704</v>
      </c>
      <c r="M16" s="192" t="s">
        <v>409</v>
      </c>
      <c r="N16" s="192" t="s">
        <v>409</v>
      </c>
      <c r="O16" s="192" t="s">
        <v>409</v>
      </c>
      <c r="P16" s="192" t="s">
        <v>409</v>
      </c>
      <c r="Q16" s="192" t="s">
        <v>409</v>
      </c>
      <c r="R16" s="192" t="s">
        <v>409</v>
      </c>
      <c r="S16" s="192" t="s">
        <v>409</v>
      </c>
      <c r="T16" s="192" t="s">
        <v>409</v>
      </c>
      <c r="U16" s="192" t="s">
        <v>409</v>
      </c>
      <c r="V16" s="192" t="s">
        <v>409</v>
      </c>
      <c r="W16" s="192" t="s">
        <v>409</v>
      </c>
      <c r="X16" s="192" t="s">
        <v>409</v>
      </c>
      <c r="Y16" s="192"/>
      <c r="Z16" s="192"/>
      <c r="AA16" s="34"/>
      <c r="AB16" s="34"/>
      <c r="AC16" s="34"/>
      <c r="AD16" s="34"/>
      <c r="AE16" s="34"/>
      <c r="AF16" s="34"/>
      <c r="AG16" s="34"/>
      <c r="AH16" s="34"/>
      <c r="AI16" s="34"/>
      <c r="AJ16" s="34"/>
      <c r="AK16" s="34"/>
      <c r="AL16" s="195"/>
      <c r="AM16" s="195"/>
      <c r="AN16" s="80"/>
      <c r="AO16" s="80"/>
      <c r="AP16" s="80"/>
      <c r="AQ16" s="35"/>
    </row>
    <row r="17" spans="1:43"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$M$4:$Y$4,
                    (M17:Y17),
                    "")),
            1,
            0))
        =0,
    NA(),
    IF(
        Parameters!$D$15=1,
        IF(
            SUM(--(ISNUMBER(IF($M$4:$Y$4=1,(M17:Y17),""))))&gt;0,
            MAX(IF(
                ISNUMBER(M17:Y17),
                IF(
                    M$4:Y$4=1,
                    M17:Y17,
                    ""),
                "")),
            MAX(IF(
                ISNUMBER(M17:Y17),
                IF(
                    M$4:Y$4=2,
                    M17:Y17,
                    ""),
                ""))
        ),
        IF(
            Parameters!$D$16=1,
            IFERROR(
                AVERAGE(IF(
                    ISNUMBER(M17:Y17),
                    IF(
                        M$4:Y$4=1,
                        M17:Y17,
                        ""),
                    "")),
                AVERAGE(IF(
                    ISNUMBER(M17:Y17),
                    IF(
                        M$4:Y$4=2,
                        M17:Y17,
                        ""),
                    ""))
            ),
            IF(
                Parameters!$D$17=1,
                IFERROR(
                    IF(
                        OR(
                            IF(
                                ISNUMBER(M17:Y17),
                                IF(
                                    M$4:Y$4=1,
                                    M17:Y17,
                                    ""),
                                "")
                            =0),
                        0,
                        GEOMEAN(IF(
                            ISNUMBER(M17:Y17),
                            IF(
                                M$4:Y$4=1,
                                M17:Y17,
                                ""),
                            ""))
                    ),
                    IF(
                        OR(IF(
                            ISNUMBER(M17:Y17),
                            IF(
                                M$4:Y$4=2,
                                M17:Y17,
                                ""),
                            "")
                            =0),
                        0,
                        GEOMEAN(IF(
                            ISNUMBER(M17:Y17),
                            IF(
                                M$4:Y$4=2,
                                M17:Y17,
                                ""),
                            "")))
                )
            )
        )
    )
)</f>
        <v>2.4285714285714199</v>
      </c>
      <c r="I17" s="191" t="e" cm="1">
        <f t="array" ref="I17">IF(
    SUM(IF(
            ISNUMBER(
                IF(
                    $M$5:$Y$5,
                    (M17:Y17),
                    "")),
            1,
            0))
        =0,
    NA(),
    IF(
        Parameters!$D$15=1,
        IF(
            SUM(--(ISNUMBER(IF($M$5:$Y$5=1,(M17:Y17),""))))&gt;0,
            MAX(IF(
                ISNUMBER(M17:Y17),
                IF(
                    M$5:Y$5=1,
                    M17:Y17,
                    ""),
                "")),
            MAX(IF(
                ISNUMBER(M17:Y17),
                IF(
                    M$5:Y$5=2,
                    M17:Y17,
                    ""),
                ""))
        ),
        IF(
            Parameters!$D$16=1,
            IFERROR(
                AVERAGE(IF(
                    ISNUMBER(M17:Y17),
                    IF(
                        M$5:Y$5=1,
                        M17:Y17,
                        ""),
                    "")),
                AVERAGE(IF(
                    ISNUMBER(M17:Y17),
                    IF(
                        M$5:Y$5=2,
                        M17:Y17,
                        ""),
                    ""))
            ),
            IF(
                Parameters!$D$17=1,
                IFERROR(
                    IF(
                        OR(
                            IF(
                                ISNUMBER(M17:Y17),
                                IF(
                                    M$5:Y$5=1,
                                    M17:Y17,
                                    ""),
                                "")
                            =0),
                        0,
                        GEOMEAN(IF(
                            ISNUMBER(M17:Y17),
                            IF(
                                M$5:Y$5=1,
                                M17:Y17,
                                ""),
                            ""))
                    ),
                    IF(
                        OR(IF(
                            ISNUMBER(M17:Y17),
                            IF(
                                M$5:Y$5=2,
                                M17:Y17,
                                ""),
                            "")
                            =0),
                        0,
                        GEOMEAN(IF(
                            ISNUMBER(M17:Y17),
                            IF(
                                M$5:Y$5=2,
                                M17:Y17,
                                ""),
                            "")))
                )
            )
        )
    )
)</f>
        <v>#N/A</v>
      </c>
      <c r="J17" s="242">
        <v>45019</v>
      </c>
      <c r="K17" s="242">
        <v>45014</v>
      </c>
      <c r="L17" s="91" t="s">
        <v>19</v>
      </c>
      <c r="M17" s="192">
        <v>2.4285714285714199</v>
      </c>
      <c r="N17" s="192" t="s">
        <v>409</v>
      </c>
      <c r="O17" s="192" t="s">
        <v>409</v>
      </c>
      <c r="P17" s="192" t="s">
        <v>409</v>
      </c>
      <c r="Q17" s="192" t="s">
        <v>409</v>
      </c>
      <c r="R17" s="192">
        <v>1.7</v>
      </c>
      <c r="S17" s="192" t="s">
        <v>409</v>
      </c>
      <c r="T17" s="192" t="s">
        <v>409</v>
      </c>
      <c r="U17" s="192" t="s">
        <v>409</v>
      </c>
      <c r="V17" s="192" t="s">
        <v>409</v>
      </c>
      <c r="W17" s="192" t="s">
        <v>409</v>
      </c>
      <c r="X17" s="192" t="s">
        <v>409</v>
      </c>
      <c r="Y17" s="192"/>
      <c r="Z17" s="192"/>
      <c r="AA17" s="80"/>
      <c r="AB17" s="80"/>
      <c r="AC17" s="80"/>
      <c r="AD17" s="80"/>
      <c r="AE17" s="80"/>
      <c r="AF17" s="34"/>
      <c r="AG17" s="34"/>
      <c r="AH17" s="34"/>
      <c r="AI17" s="34"/>
      <c r="AJ17" s="34"/>
      <c r="AK17" s="34"/>
      <c r="AL17" s="195"/>
      <c r="AM17" s="195"/>
      <c r="AN17" s="80"/>
      <c r="AO17" s="80"/>
      <c r="AP17" s="80"/>
      <c r="AQ17" s="35"/>
    </row>
    <row r="18" spans="1:43"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$M$4:$Y$4,
                    (M18:Y18),
                    "")),
            1,
            0))
        =0,
    NA(),
    IF(
        Parameters!$D$15=1,
        IF(
            SUM(--(ISNUMBER(IF($M$4:$Y$4=1,(M18:Y18),""))))&gt;0,
            MAX(IF(
                ISNUMBER(M18:Y18),
                IF(
                    M$4:Y$4=1,
                    M18:Y18,
                    ""),
                "")),
            MAX(IF(
                ISNUMBER(M18:Y18),
                IF(
                    M$4:Y$4=2,
                    M18:Y18,
                    ""),
                ""))
        ),
        IF(
            Parameters!$D$16=1,
            IFERROR(
                AVERAGE(IF(
                    ISNUMBER(M18:Y18),
                    IF(
                        M$4:Y$4=1,
                        M18:Y18,
                        ""),
                    "")),
                AVERAGE(IF(
                    ISNUMBER(M18:Y18),
                    IF(
                        M$4:Y$4=2,
                        M18:Y18,
                        ""),
                    ""))
            ),
            IF(
                Parameters!$D$17=1,
                IFERROR(
                    IF(
                        OR(
                            IF(
                                ISNUMBER(M18:Y18),
                                IF(
                                    M$4:Y$4=1,
                                    M18:Y18,
                                    ""),
                                "")
                            =0),
                        0,
                        GEOMEAN(IF(
                            ISNUMBER(M18:Y18),
                            IF(
                                M$4:Y$4=1,
                                M18:Y18,
                                ""),
                            ""))
                    ),
                    IF(
                        OR(IF(
                            ISNUMBER(M18:Y18),
                            IF(
                                M$4:Y$4=2,
                                M18:Y18,
                                ""),
                            "")
                            =0),
                        0,
                        GEOMEAN(IF(
                            ISNUMBER(M18:Y18),
                            IF(
                                M$4:Y$4=2,
                                M18:Y18,
                                ""),
                            "")))
                )
            )
        )
    )
)</f>
        <v>0.57142857142857095</v>
      </c>
      <c r="I18" s="191" cm="1">
        <f t="array" ref="I18">IF(
    SUM(IF(
            ISNUMBER(
                IF(
                    $M$5:$Y$5,
                    (M18:Y18),
                    "")),
            1,
            0))
        =0,
    NA(),
    IF(
        Parameters!$D$15=1,
        IF(
            SUM(--(ISNUMBER(IF($M$5:$Y$5=1,(M18:Y18),""))))&gt;0,
            MAX(IF(
                ISNUMBER(M18:Y18),
                IF(
                    M$5:Y$5=1,
                    M18:Y18,
                    ""),
                "")),
            MAX(IF(
                ISNUMBER(M18:Y18),
                IF(
                    M$5:Y$5=2,
                    M18:Y18,
                    ""),
                ""))
        ),
        IF(
            Parameters!$D$16=1,
            IFERROR(
                AVERAGE(IF(
                    ISNUMBER(M18:Y18),
                    IF(
                        M$5:Y$5=1,
                        M18:Y18,
                        ""),
                    "")),
                AVERAGE(IF(
                    ISNUMBER(M18:Y18),
                    IF(
                        M$5:Y$5=2,
                        M18:Y18,
                        ""),
                    ""))
            ),
            IF(
                Parameters!$D$17=1,
                IFERROR(
                    IF(
                        OR(
                            IF(
                                ISNUMBER(M18:Y18),
                                IF(
                                    M$5:Y$5=1,
                                    M18:Y18,
                                    ""),
                                "")
                            =0),
                        0,
                        GEOMEAN(IF(
                            ISNUMBER(M18:Y18),
                            IF(
                                M$5:Y$5=1,
                                M18:Y18,
                                ""),
                            ""))
                    ),
                    IF(
                        OR(IF(
                            ISNUMBER(M18:Y18),
                            IF(
                                M$5:Y$5=2,
                                M18:Y18,
                                ""),
                            "")
                            =0),
                        0,
                        GEOMEAN(IF(
                            ISNUMBER(M18:Y18),
                            IF(
                                M$5:Y$5=2,
                                M18:Y18,
                                ""),
                            "")))
                )
            )
        )
    )
)</f>
        <v>0</v>
      </c>
      <c r="J18" s="242">
        <v>45019</v>
      </c>
      <c r="K18" s="242">
        <v>45014</v>
      </c>
      <c r="L18" s="91" t="s">
        <v>21</v>
      </c>
      <c r="M18" s="192">
        <v>0.57142857142857095</v>
      </c>
      <c r="N18" s="192">
        <v>0</v>
      </c>
      <c r="O18" s="192" t="s">
        <v>409</v>
      </c>
      <c r="P18" s="192" t="s">
        <v>409</v>
      </c>
      <c r="Q18" s="192" t="s">
        <v>409</v>
      </c>
      <c r="R18" s="192">
        <v>0.4</v>
      </c>
      <c r="S18" s="192">
        <v>-1.3919999999999899</v>
      </c>
      <c r="T18" s="192">
        <v>-1.3919999999999999</v>
      </c>
      <c r="U18" s="192" t="s">
        <v>409</v>
      </c>
      <c r="V18" s="192" t="s">
        <v>409</v>
      </c>
      <c r="W18" s="192" t="s">
        <v>409</v>
      </c>
      <c r="X18" s="192" t="s">
        <v>409</v>
      </c>
      <c r="Y18" s="192"/>
      <c r="Z18" s="192"/>
      <c r="AA18" s="80"/>
      <c r="AB18" s="80"/>
      <c r="AC18" s="80"/>
      <c r="AD18" s="80"/>
      <c r="AE18" s="80"/>
      <c r="AF18" s="34"/>
      <c r="AG18" s="34"/>
      <c r="AH18" s="34"/>
      <c r="AI18" s="34"/>
      <c r="AJ18" s="34"/>
      <c r="AK18" s="34"/>
      <c r="AL18" s="195"/>
      <c r="AM18" s="195"/>
      <c r="AN18" s="80"/>
      <c r="AO18" s="80"/>
      <c r="AP18" s="80"/>
      <c r="AQ18" s="35"/>
    </row>
    <row r="19" spans="1:43"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1.7221249332479573</v>
      </c>
      <c r="H19" s="80" cm="1">
        <f t="array" ref="H19">IF(
    SUM(IF(
            ISNUMBER(
                IF(
                    $M$4:$Y$4,
                    (M19:Y19),
                    "")),
            1,
            0))
        =0,
    NA(),
    IF(
        Parameters!$D$15=1,
        IF(
            SUM(--(ISNUMBER(IF($M$4:$Y$4=1,(M19:Y19),""))))&gt;0,
            MAX(IF(
                ISNUMBER(M19:Y19),
                IF(
                    M$4:Y$4=1,
                    M19:Y19,
                    ""),
                "")),
            MAX(IF(
                ISNUMBER(M19:Y19),
                IF(
                    M$4:Y$4=2,
                    M19:Y19,
                    ""),
                ""))
        ),
        IF(
            Parameters!$D$16=1,
            IFERROR(
                AVERAGE(IF(
                    ISNUMBER(M19:Y19),
                    IF(
                        M$4:Y$4=1,
                        M19:Y19,
                        ""),
                    "")),
                AVERAGE(IF(
                    ISNUMBER(M19:Y19),
                    IF(
                        M$4:Y$4=2,
                        M19:Y19,
                        ""),
                    ""))
            ),
            IF(
                Parameters!$D$17=1,
                IFERROR(
                    IF(
                        OR(
                            IF(
                                ISNUMBER(M19:Y19),
                                IF(
                                    M$4:Y$4=1,
                                    M19:Y19,
                                    ""),
                                "")
                            =0),
                        0,
                        GEOMEAN(IF(
                            ISNUMBER(M19:Y19),
                            IF(
                                M$4:Y$4=1,
                                M19:Y19,
                                ""),
                            ""))
                    ),
                    IF(
                        OR(IF(
                            ISNUMBER(M19:Y19),
                            IF(
                                M$4:Y$4=2,
                                M19:Y19,
                                ""),
                            "")
                            =0),
                        0,
                        GEOMEAN(IF(
                            ISNUMBER(M19:Y19),
                            IF(
                                M$4:Y$4=2,
                                M19:Y19,
                                ""),
                            "")))
                )
            )
        )
    )
)</f>
        <v>0.42857142857142799</v>
      </c>
      <c r="I19" s="191" cm="1">
        <f t="array" ref="I19">IF(
    SUM(IF(
            ISNUMBER(
                IF(
                    $M$5:$Y$5,
                    (M19:Y19),
                    "")),
            1,
            0))
        =0,
    NA(),
    IF(
        Parameters!$D$15=1,
        IF(
            SUM(--(ISNUMBER(IF($M$5:$Y$5=1,(M19:Y19),""))))&gt;0,
            MAX(IF(
                ISNUMBER(M19:Y19),
                IF(
                    M$5:Y$5=1,
                    M19:Y19,
                    ""),
                "")),
            MAX(IF(
                ISNUMBER(M19:Y19),
                IF(
                    M$5:Y$5=2,
                    M19:Y19,
                    ""),
                ""))
        ),
        IF(
            Parameters!$D$16=1,
            IFERROR(
                AVERAGE(IF(
                    ISNUMBER(M19:Y19),
                    IF(
                        M$5:Y$5=1,
                        M19:Y19,
                        ""),
                    "")),
                AVERAGE(IF(
                    ISNUMBER(M19:Y19),
                    IF(
                        M$5:Y$5=2,
                        M19:Y19,
                        ""),
                    ""))
            ),
            IF(
                Parameters!$D$17=1,
                IFERROR(
                    IF(
                        OR(
                            IF(
                                ISNUMBER(M19:Y19),
                                IF(
                                    M$5:Y$5=1,
                                    M19:Y19,
                                    ""),
                                "")
                            =0),
                        0,
                        GEOMEAN(IF(
                            ISNUMBER(M19:Y19),
                            IF(
                                M$5:Y$5=1,
                                M19:Y19,
                                ""),
                            ""))
                    ),
                    IF(
                        OR(IF(
                            ISNUMBER(M19:Y19),
                            IF(
                                M$5:Y$5=2,
                                M19:Y19,
                                ""),
                            "")
                            =0),
                        0,
                        GEOMEAN(IF(
                            ISNUMBER(M19:Y19),
                            IF(
                                M$5:Y$5=2,
                                M19:Y19,
                                ""),
                            "")))
                )
            )
        )
    )
)</f>
        <v>6.92</v>
      </c>
      <c r="J19" s="242">
        <v>44753</v>
      </c>
      <c r="K19" s="242">
        <v>45103</v>
      </c>
      <c r="L19" s="91" t="s">
        <v>23</v>
      </c>
      <c r="M19" s="192">
        <v>0.42857142857142799</v>
      </c>
      <c r="N19" s="192">
        <v>6.92</v>
      </c>
      <c r="O19" s="192" t="s">
        <v>409</v>
      </c>
      <c r="P19" s="192" t="s">
        <v>409</v>
      </c>
      <c r="Q19" s="192" t="s">
        <v>409</v>
      </c>
      <c r="R19" s="192">
        <v>0.3</v>
      </c>
      <c r="S19" s="192">
        <v>-1.3999999999999899</v>
      </c>
      <c r="T19" s="192">
        <v>0.69199999999999995</v>
      </c>
      <c r="U19" s="192" t="s">
        <v>409</v>
      </c>
      <c r="V19" s="192" t="s">
        <v>409</v>
      </c>
      <c r="W19" s="192" t="s">
        <v>409</v>
      </c>
      <c r="X19" s="192" t="s">
        <v>409</v>
      </c>
      <c r="Y19" s="192"/>
      <c r="Z19" s="192"/>
      <c r="AA19" s="80"/>
      <c r="AB19" s="80"/>
      <c r="AC19" s="80"/>
      <c r="AD19" s="80"/>
      <c r="AE19" s="80"/>
      <c r="AF19" s="34"/>
      <c r="AG19" s="34"/>
      <c r="AH19" s="34"/>
      <c r="AI19" s="34"/>
      <c r="AJ19" s="34"/>
      <c r="AK19" s="34"/>
      <c r="AL19" s="195"/>
      <c r="AM19" s="195"/>
      <c r="AN19" s="80"/>
      <c r="AO19" s="80"/>
      <c r="AP19" s="80"/>
      <c r="AQ19" s="35"/>
    </row>
    <row r="20" spans="1:43"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5.0990195135927818</v>
      </c>
      <c r="H20" s="80" cm="1">
        <f t="array" ref="H20">IF(
    SUM(IF(
            ISNUMBER(
                IF(
                    $M$4:$Y$4,
                    (M20:Y20),
                    "")),
            1,
            0))
        =0,
    NA(),
    IF(
        Parameters!$D$15=1,
        IF(
            SUM(--(ISNUMBER(IF($M$4:$Y$4=1,(M20:Y20),""))))&gt;0,
            MAX(IF(
                ISNUMBER(M20:Y20),
                IF(
                    M$4:Y$4=1,
                    M20:Y20,
                    ""),
                "")),
            MAX(IF(
                ISNUMBER(M20:Y20),
                IF(
                    M$4:Y$4=2,
                    M20:Y20,
                    ""),
                ""))
        ),
        IF(
            Parameters!$D$16=1,
            IFERROR(
                AVERAGE(IF(
                    ISNUMBER(M20:Y20),
                    IF(
                        M$4:Y$4=1,
                        M20:Y20,
                        ""),
                    "")),
                AVERAGE(IF(
                    ISNUMBER(M20:Y20),
                    IF(
                        M$4:Y$4=2,
                        M20:Y20,
                        ""),
                    ""))
            ),
            IF(
                Parameters!$D$17=1,
                IFERROR(
                    IF(
                        OR(
                            IF(
                                ISNUMBER(M20:Y20),
                                IF(
                                    M$4:Y$4=1,
                                    M20:Y20,
                                    ""),
                                "")
                            =0),
                        0,
                        GEOMEAN(IF(
                            ISNUMBER(M20:Y20),
                            IF(
                                M$4:Y$4=1,
                                M20:Y20,
                                ""),
                            ""))
                    ),
                    IF(
                        OR(IF(
                            ISNUMBER(M20:Y20),
                            IF(
                                M$4:Y$4=2,
                                M20:Y20,
                                ""),
                            "")
                            =0),
                        0,
                        GEOMEAN(IF(
                            ISNUMBER(M20:Y20),
                            IF(
                                M$4:Y$4=2,
                                M20:Y20,
                                ""),
                            "")))
                )
            )
        )
    )
)</f>
        <v>3.71428571428571</v>
      </c>
      <c r="I20" s="191" cm="1">
        <f t="array" ref="I20">IF(
    SUM(IF(
            ISNUMBER(
                IF(
                    $M$5:$Y$5,
                    (M20:Y20),
                    "")),
            1,
            0))
        =0,
    NA(),
    IF(
        Parameters!$D$15=1,
        IF(
            SUM(--(ISNUMBER(IF($M$5:$Y$5=1,(M20:Y20),""))))&gt;0,
            MAX(IF(
                ISNUMBER(M20:Y20),
                IF(
                    M$5:Y$5=1,
                    M20:Y20,
                    ""),
                "")),
            MAX(IF(
                ISNUMBER(M20:Y20),
                IF(
                    M$5:Y$5=2,
                    M20:Y20,
                    ""),
                ""))
        ),
        IF(
            Parameters!$D$16=1,
            IFERROR(
                AVERAGE(IF(
                    ISNUMBER(M20:Y20),
                    IF(
                        M$5:Y$5=1,
                        M20:Y20,
                        ""),
                    "")),
                AVERAGE(IF(
                    ISNUMBER(M20:Y20),
                    IF(
                        M$5:Y$5=2,
                        M20:Y20,
                        ""),
                    ""))
            ),
            IF(
                Parameters!$D$17=1,
                IFERROR(
                    IF(
                        OR(
                            IF(
                                ISNUMBER(M20:Y20),
                                IF(
                                    M$5:Y$5=1,
                                    M20:Y20,
                                    ""),
                                "")
                            =0),
                        0,
                        GEOMEAN(IF(
                            ISNUMBER(M20:Y20),
                            IF(
                                M$5:Y$5=1,
                                M20:Y20,
                                ""),
                            ""))
                    ),
                    IF(
                        OR(IF(
                            ISNUMBER(M20:Y20),
                            IF(
                                M$5:Y$5=2,
                                M20:Y20,
                                ""),
                            "")
                            =0),
                        0,
                        GEOMEAN(IF(
                            ISNUMBER(M20:Y20),
                            IF(
                                M$5:Y$5=2,
                                M20:Y20,
                                ""),
                            "")))
                )
            )
        )
    )
)</f>
        <v>7</v>
      </c>
      <c r="J20" s="242">
        <v>45019</v>
      </c>
      <c r="K20" s="242">
        <v>45058</v>
      </c>
      <c r="L20" s="91" t="s">
        <v>25</v>
      </c>
      <c r="M20" s="192">
        <v>3.71428571428571</v>
      </c>
      <c r="N20" s="192">
        <v>0</v>
      </c>
      <c r="O20" s="192">
        <v>0</v>
      </c>
      <c r="P20" s="192" t="s">
        <v>409</v>
      </c>
      <c r="Q20" s="192">
        <v>7</v>
      </c>
      <c r="R20" s="192">
        <v>2.6</v>
      </c>
      <c r="S20" s="192">
        <v>-6.5999999999999795E-2</v>
      </c>
      <c r="T20" s="192">
        <v>-1.2050000000000001</v>
      </c>
      <c r="U20" s="192" t="s">
        <v>539</v>
      </c>
      <c r="V20" s="192" t="s">
        <v>409</v>
      </c>
      <c r="W20" s="192" t="s">
        <v>409</v>
      </c>
      <c r="X20" s="192" t="s">
        <v>832</v>
      </c>
      <c r="Y20" s="192"/>
      <c r="Z20" s="192"/>
      <c r="AA20" s="181"/>
      <c r="AB20" s="181"/>
      <c r="AC20" s="181"/>
      <c r="AD20" s="181"/>
      <c r="AE20" s="181"/>
      <c r="AF20" s="34"/>
      <c r="AG20" s="34"/>
      <c r="AH20" s="34"/>
      <c r="AI20" s="34"/>
      <c r="AJ20" s="34"/>
      <c r="AK20" s="34"/>
      <c r="AL20" s="195"/>
      <c r="AM20" s="195"/>
      <c r="AN20" s="80"/>
      <c r="AO20" s="80"/>
      <c r="AP20" s="80"/>
      <c r="AQ20" s="35"/>
    </row>
    <row r="21" spans="1:43"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$M$4:$Y$4,
                    (M21:Y21),
                    "")),
            1,
            0))
        =0,
    NA(),
    IF(
        Parameters!$D$15=1,
        IF(
            SUM(--(ISNUMBER(IF($M$4:$Y$4=1,(M21:Y21),""))))&gt;0,
            MAX(IF(
                ISNUMBER(M21:Y21),
                IF(
                    M$4:Y$4=1,
                    M21:Y21,
                    ""),
                "")),
            MAX(IF(
                ISNUMBER(M21:Y21),
                IF(
                    M$4:Y$4=2,
                    M21:Y21,
                    ""),
                ""))
        ),
        IF(
            Parameters!$D$16=1,
            IFERROR(
                AVERAGE(IF(
                    ISNUMBER(M21:Y21),
                    IF(
                        M$4:Y$4=1,
                        M21:Y21,
                        ""),
                    "")),
                AVERAGE(IF(
                    ISNUMBER(M21:Y21),
                    IF(
                        M$4:Y$4=2,
                        M21:Y21,
                        ""),
                    ""))
            ),
            IF(
                Parameters!$D$17=1,
                IFERROR(
                    IF(
                        OR(
                            IF(
                                ISNUMBER(M21:Y21),
                                IF(
                                    M$4:Y$4=1,
                                    M21:Y21,
                                    ""),
                                "")
                            =0),
                        0,
                        GEOMEAN(IF(
                            ISNUMBER(M21:Y21),
                            IF(
                                M$4:Y$4=1,
                                M21:Y21,
                                ""),
                            ""))
                    ),
                    IF(
                        OR(IF(
                            ISNUMBER(M21:Y21),
                            IF(
                                M$4:Y$4=2,
                                M21:Y21,
                                ""),
                            "")
                            =0),
                        0,
                        GEOMEAN(IF(
                            ISNUMBER(M21:Y21),
                            IF(
                                M$4:Y$4=2,
                                M21:Y21,
                                ""),
                            "")))
                )
            )
        )
    )
)</f>
        <v>10</v>
      </c>
      <c r="I21" s="191" cm="1">
        <f t="array" ref="I21">IF(
    SUM(IF(
            ISNUMBER(
                IF(
                    $M$5:$Y$5,
                    (M21:Y21),
                    "")),
            1,
            0))
        =0,
    NA(),
    IF(
        Parameters!$D$15=1,
        IF(
            SUM(--(ISNUMBER(IF($M$5:$Y$5=1,(M21:Y21),""))))&gt;0,
            MAX(IF(
                ISNUMBER(M21:Y21),
                IF(
                    M$5:Y$5=1,
                    M21:Y21,
                    ""),
                "")),
            MAX(IF(
                ISNUMBER(M21:Y21),
                IF(
                    M$5:Y$5=2,
                    M21:Y21,
                    ""),
                ""))
        ),
        IF(
            Parameters!$D$16=1,
            IFERROR(
                AVERAGE(IF(
                    ISNUMBER(M21:Y21),
                    IF(
                        M$5:Y$5=1,
                        M21:Y21,
                        ""),
                    "")),
                AVERAGE(IF(
                    ISNUMBER(M21:Y21),
                    IF(
                        M$5:Y$5=2,
                        M21:Y21,
                        ""),
                    ""))
            ),
            IF(
                Parameters!$D$17=1,
                IFERROR(
                    IF(
                        OR(
                            IF(
                                ISNUMBER(M21:Y21),
                                IF(
                                    M$5:Y$5=1,
                                    M21:Y21,
                                    ""),
                                "")
                            =0),
                        0,
                        GEOMEAN(IF(
                            ISNUMBER(M21:Y21),
                            IF(
                                M$5:Y$5=1,
                                M21:Y21,
                                ""),
                            ""))
                    ),
                    IF(
                        OR(IF(
                            ISNUMBER(M21:Y21),
                            IF(
                                M$5:Y$5=2,
                                M21:Y21,
                                ""),
                            "")
                            =0),
                        0,
                        GEOMEAN(IF(
                            ISNUMBER(M21:Y21),
                            IF(
                                M$5:Y$5=2,
                                M21:Y21,
                                ""),
                            "")))
                )
            )
        )
    )
)</f>
        <v>10</v>
      </c>
      <c r="J21" s="242">
        <v>45019</v>
      </c>
      <c r="K21" s="242">
        <v>45103</v>
      </c>
      <c r="L21" s="91" t="s">
        <v>27</v>
      </c>
      <c r="M21" s="192">
        <v>10</v>
      </c>
      <c r="N21" s="192" t="s">
        <v>409</v>
      </c>
      <c r="O21" s="192" t="s">
        <v>409</v>
      </c>
      <c r="P21" s="192">
        <v>10</v>
      </c>
      <c r="Q21" s="192" t="s">
        <v>409</v>
      </c>
      <c r="R21" s="192">
        <v>7.1</v>
      </c>
      <c r="S21" s="192" t="s">
        <v>409</v>
      </c>
      <c r="T21" s="192" t="s">
        <v>409</v>
      </c>
      <c r="U21" s="192" t="s">
        <v>409</v>
      </c>
      <c r="V21" s="192">
        <v>0.85255697015510601</v>
      </c>
      <c r="W21" s="192">
        <v>-3.7792937393405203E-2</v>
      </c>
      <c r="X21" s="192" t="s">
        <v>409</v>
      </c>
      <c r="Y21" s="192"/>
      <c r="Z21" s="192"/>
      <c r="AA21" s="181"/>
      <c r="AB21" s="181"/>
      <c r="AC21" s="181"/>
      <c r="AD21" s="181"/>
      <c r="AE21" s="181"/>
      <c r="AF21" s="34"/>
      <c r="AG21" s="34"/>
      <c r="AH21" s="34"/>
      <c r="AI21" s="34"/>
      <c r="AJ21" s="34"/>
      <c r="AK21" s="34"/>
      <c r="AL21" s="195"/>
      <c r="AM21" s="195"/>
      <c r="AN21" s="80"/>
      <c r="AO21" s="80"/>
      <c r="AP21" s="80"/>
      <c r="AQ21" s="35"/>
    </row>
    <row r="22" spans="1:43"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1.7108894929664071</v>
      </c>
      <c r="H22" s="80" cm="1">
        <f t="array" ref="H22">IF(
    SUM(IF(
            ISNUMBER(
                IF(
                    $M$4:$Y$4,
                    (M22:Y22),
                    "")),
            1,
            0))
        =0,
    NA(),
    IF(
        Parameters!$D$15=1,
        IF(
            SUM(--(ISNUMBER(IF($M$4:$Y$4=1,(M22:Y22),""))))&gt;0,
            MAX(IF(
                ISNUMBER(M22:Y22),
                IF(
                    M$4:Y$4=1,
                    M22:Y22,
                    ""),
                "")),
            MAX(IF(
                ISNUMBER(M22:Y22),
                IF(
                    M$4:Y$4=2,
                    M22:Y22,
                    ""),
                ""))
        ),
        IF(
            Parameters!$D$16=1,
            IFERROR(
                AVERAGE(IF(
                    ISNUMBER(M22:Y22),
                    IF(
                        M$4:Y$4=1,
                        M22:Y22,
                        ""),
                    "")),
                AVERAGE(IF(
                    ISNUMBER(M22:Y22),
                    IF(
                        M$4:Y$4=2,
                        M22:Y22,
                        ""),
                    ""))
            ),
            IF(
                Parameters!$D$17=1,
                IFERROR(
                    IF(
                        OR(
                            IF(
                                ISNUMBER(M22:Y22),
                                IF(
                                    M$4:Y$4=1,
                                    M22:Y22,
                                    ""),
                                "")
                            =0),
                        0,
                        GEOMEAN(IF(
                            ISNUMBER(M22:Y22),
                            IF(
                                M$4:Y$4=1,
                                M22:Y22,
                                ""),
                            ""))
                    ),
                    IF(
                        OR(IF(
                            ISNUMBER(M22:Y22),
                            IF(
                                M$4:Y$4=2,
                                M22:Y22,
                                ""),
                            "")
                            =0),
                        0,
                        GEOMEAN(IF(
                            ISNUMBER(M22:Y22),
                            IF(
                                M$4:Y$4=2,
                                M22:Y22,
                                ""),
                            "")))
                )
            )
        )
    )
)</f>
        <v>0.42857142857142799</v>
      </c>
      <c r="I22" s="191" cm="1">
        <f t="array" ref="I22">IF(
    SUM(IF(
            ISNUMBER(
                IF(
                    $M$5:$Y$5,
                    (M22:Y22),
                    "")),
            1,
            0))
        =0,
    NA(),
    IF(
        Parameters!$D$15=1,
        IF(
            SUM(--(ISNUMBER(IF($M$5:$Y$5=1,(M22:Y22),""))))&gt;0,
            MAX(IF(
                ISNUMBER(M22:Y22),
                IF(
                    M$5:Y$5=1,
                    M22:Y22,
                    ""),
                "")),
            MAX(IF(
                ISNUMBER(M22:Y22),
                IF(
                    M$5:Y$5=2,
                    M22:Y22,
                    ""),
                ""))
        ),
        IF(
            Parameters!$D$16=1,
            IFERROR(
                AVERAGE(IF(
                    ISNUMBER(M22:Y22),
                    IF(
                        M$5:Y$5=1,
                        M22:Y22,
                        ""),
                    "")),
                AVERAGE(IF(
                    ISNUMBER(M22:Y22),
                    IF(
                        M$5:Y$5=2,
                        M22:Y22,
                        ""),
                    ""))
            ),
            IF(
                Parameters!$D$17=1,
                IFERROR(
                    IF(
                        OR(
                            IF(
                                ISNUMBER(M22:Y22),
                                IF(
                                    M$5:Y$5=1,
                                    M22:Y22,
                                    ""),
                                "")
                            =0),
                        0,
                        GEOMEAN(IF(
                            ISNUMBER(M22:Y22),
                            IF(
                                M$5:Y$5=1,
                                M22:Y22,
                                ""),
                            ""))
                    ),
                    IF(
                        OR(IF(
                            ISNUMBER(M22:Y22),
                            IF(
                                M$5:Y$5=2,
                                M22:Y22,
                                ""),
                            "")
                            =0),
                        0,
                        GEOMEAN(IF(
                            ISNUMBER(M22:Y22),
                            IF(
                                M$5:Y$5=2,
                                M22:Y22,
                                ""),
                            "")))
                )
            )
        )
    )
)</f>
        <v>6.8299999999999903</v>
      </c>
      <c r="J22" s="242">
        <v>44753</v>
      </c>
      <c r="K22" s="242">
        <v>45103</v>
      </c>
      <c r="L22" s="91" t="s">
        <v>29</v>
      </c>
      <c r="M22" s="192">
        <v>0.42857142857142799</v>
      </c>
      <c r="N22" s="192">
        <v>6.8299999999999903</v>
      </c>
      <c r="O22" s="192" t="s">
        <v>409</v>
      </c>
      <c r="P22" s="192" t="s">
        <v>409</v>
      </c>
      <c r="Q22" s="192" t="s">
        <v>409</v>
      </c>
      <c r="R22" s="192">
        <v>0.3</v>
      </c>
      <c r="S22" s="192">
        <v>-0.75800000000000001</v>
      </c>
      <c r="T22" s="192">
        <v>0.68299999999999905</v>
      </c>
      <c r="U22" s="192" t="s">
        <v>409</v>
      </c>
      <c r="V22" s="192" t="s">
        <v>409</v>
      </c>
      <c r="W22" s="192" t="s">
        <v>409</v>
      </c>
      <c r="X22" s="192" t="s">
        <v>409</v>
      </c>
      <c r="Y22" s="192"/>
      <c r="Z22" s="192"/>
      <c r="AA22" s="80"/>
      <c r="AB22" s="80"/>
      <c r="AC22" s="80"/>
      <c r="AD22" s="80"/>
      <c r="AE22" s="80"/>
      <c r="AF22" s="34"/>
      <c r="AG22" s="34"/>
      <c r="AH22" s="34"/>
      <c r="AI22" s="34"/>
      <c r="AJ22" s="34"/>
      <c r="AK22" s="34"/>
      <c r="AL22" s="195"/>
      <c r="AM22" s="195"/>
      <c r="AN22" s="80"/>
      <c r="AO22" s="80"/>
      <c r="AP22" s="80"/>
      <c r="AQ22" s="35"/>
    </row>
    <row r="23" spans="1:43"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$M$4:$Y$4,
                    (M23:Y23),
                    "")),
            1,
            0))
        =0,
    NA(),
    IF(
        Parameters!$D$15=1,
        IF(
            SUM(--(ISNUMBER(IF($M$4:$Y$4=1,(M23:Y23),""))))&gt;0,
            MAX(IF(
                ISNUMBER(M23:Y23),
                IF(
                    M$4:Y$4=1,
                    M23:Y23,
                    ""),
                "")),
            MAX(IF(
                ISNUMBER(M23:Y23),
                IF(
                    M$4:Y$4=2,
                    M23:Y23,
                    ""),
                ""))
        ),
        IF(
            Parameters!$D$16=1,
            IFERROR(
                AVERAGE(IF(
                    ISNUMBER(M23:Y23),
                    IF(
                        M$4:Y$4=1,
                        M23:Y23,
                        ""),
                    "")),
                AVERAGE(IF(
                    ISNUMBER(M23:Y23),
                    IF(
                        M$4:Y$4=2,
                        M23:Y23,
                        ""),
                    ""))
            ),
            IF(
                Parameters!$D$17=1,
                IFERROR(
                    IF(
                        OR(
                            IF(
                                ISNUMBER(M23:Y23),
                                IF(
                                    M$4:Y$4=1,
                                    M23:Y23,
                                    ""),
                                "")
                            =0),
                        0,
                        GEOMEAN(IF(
                            ISNUMBER(M23:Y23),
                            IF(
                                M$4:Y$4=1,
                                M23:Y23,
                                ""),
                            ""))
                    ),
                    IF(
                        OR(IF(
                            ISNUMBER(M23:Y23),
                            IF(
                                M$4:Y$4=2,
                                M23:Y23,
                                ""),
                            "")
                            =0),
                        0,
                        GEOMEAN(IF(
                            ISNUMBER(M23:Y23),
                            IF(
                                M$4:Y$4=2,
                                M23:Y23,
                                ""),
                            "")))
                )
            )
        )
    )
)</f>
        <v>8.8571428571428505</v>
      </c>
      <c r="I23" s="191" cm="1">
        <f t="array" ref="I23">IF(
    SUM(IF(
            ISNUMBER(
                IF(
                    $M$5:$Y$5,
                    (M23:Y23),
                    "")),
            1,
            0))
        =0,
    NA(),
    IF(
        Parameters!$D$15=1,
        IF(
            SUM(--(ISNUMBER(IF($M$5:$Y$5=1,(M23:Y23),""))))&gt;0,
            MAX(IF(
                ISNUMBER(M23:Y23),
                IF(
                    M$5:Y$5=1,
                    M23:Y23,
                    ""),
                "")),
            MAX(IF(
                ISNUMBER(M23:Y23),
                IF(
                    M$5:Y$5=2,
                    M23:Y23,
                    ""),
                ""))
        ),
        IF(
            Parameters!$D$16=1,
            IFERROR(
                AVERAGE(IF(
                    ISNUMBER(M23:Y23),
                    IF(
                        M$5:Y$5=1,
                        M23:Y23,
                        ""),
                    "")),
                AVERAGE(IF(
                    ISNUMBER(M23:Y23),
                    IF(
                        M$5:Y$5=2,
                        M23:Y23,
                        ""),
                    ""))
            ),
            IF(
                Parameters!$D$17=1,
                IFERROR(
                    IF(
                        OR(
                            IF(
                                ISNUMBER(M23:Y23),
                                IF(
                                    M$5:Y$5=1,
                                    M23:Y23,
                                    ""),
                                "")
                            =0),
                        0,
                        GEOMEAN(IF(
                            ISNUMBER(M23:Y23),
                            IF(
                                M$5:Y$5=1,
                                M23:Y23,
                                ""),
                            ""))
                    ),
                    IF(
                        OR(IF(
                            ISNUMBER(M23:Y23),
                            IF(
                                M$5:Y$5=2,
                                M23:Y23,
                                ""),
                            "")
                            =0),
                        0,
                        GEOMEAN(IF(
                            ISNUMBER(M23:Y23),
                            IF(
                                M$5:Y$5=2,
                                M23:Y23,
                                ""),
                            "")))
                )
            )
        )
    )
)</f>
        <v>0</v>
      </c>
      <c r="J23" s="242">
        <v>44860</v>
      </c>
      <c r="K23" s="242">
        <v>45014</v>
      </c>
      <c r="L23" s="91" t="s">
        <v>31</v>
      </c>
      <c r="M23" s="192">
        <v>8.8571428571428505</v>
      </c>
      <c r="N23" s="192" t="s">
        <v>409</v>
      </c>
      <c r="O23" s="192" t="s">
        <v>409</v>
      </c>
      <c r="P23" s="192">
        <v>0</v>
      </c>
      <c r="Q23" s="192" t="s">
        <v>409</v>
      </c>
      <c r="R23" s="192">
        <v>6.2</v>
      </c>
      <c r="S23" s="192" t="s">
        <v>409</v>
      </c>
      <c r="T23" s="192" t="s">
        <v>409</v>
      </c>
      <c r="U23" s="192" t="s">
        <v>409</v>
      </c>
      <c r="V23" s="192">
        <v>-0.28336003931230302</v>
      </c>
      <c r="W23" s="192">
        <v>-0.32832442432449899</v>
      </c>
      <c r="X23" s="192" t="s">
        <v>409</v>
      </c>
      <c r="Y23" s="192"/>
      <c r="Z23" s="192"/>
      <c r="AA23" s="80"/>
      <c r="AB23" s="80"/>
      <c r="AC23" s="80"/>
      <c r="AD23" s="80"/>
      <c r="AE23" s="80"/>
      <c r="AF23" s="34"/>
      <c r="AG23" s="34"/>
      <c r="AH23" s="34"/>
      <c r="AI23" s="34"/>
      <c r="AJ23" s="34"/>
      <c r="AK23" s="34"/>
      <c r="AL23" s="195"/>
      <c r="AM23" s="195"/>
      <c r="AN23" s="80"/>
      <c r="AO23" s="80"/>
      <c r="AP23" s="80"/>
      <c r="AQ23" s="35"/>
    </row>
    <row r="24" spans="1:43"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$M$4:$Y$4,
                    (M24:Y24),
                    "")),
            1,
            0))
        =0,
    NA(),
    IF(
        Parameters!$D$15=1,
        IF(
            SUM(--(ISNUMBER(IF($M$4:$Y$4=1,(M24:Y24),""))))&gt;0,
            MAX(IF(
                ISNUMBER(M24:Y24),
                IF(
                    M$4:Y$4=1,
                    M24:Y24,
                    ""),
                "")),
            MAX(IF(
                ISNUMBER(M24:Y24),
                IF(
                    M$4:Y$4=2,
                    M24:Y24,
                    ""),
                ""))
        ),
        IF(
            Parameters!$D$16=1,
            IFERROR(
                AVERAGE(IF(
                    ISNUMBER(M24:Y24),
                    IF(
                        M$4:Y$4=1,
                        M24:Y24,
                        ""),
                    "")),
                AVERAGE(IF(
                    ISNUMBER(M24:Y24),
                    IF(
                        M$4:Y$4=2,
                        M24:Y24,
                        ""),
                    ""))
            ),
            IF(
                Parameters!$D$17=1,
                IFERROR(
                    IF(
                        OR(
                            IF(
                                ISNUMBER(M24:Y24),
                                IF(
                                    M$4:Y$4=1,
                                    M24:Y24,
                                    ""),
                                "")
                            =0),
                        0,
                        GEOMEAN(IF(
                            ISNUMBER(M24:Y24),
                            IF(
                                M$4:Y$4=1,
                                M24:Y24,
                                ""),
                            ""))
                    ),
                    IF(
                        OR(IF(
                            ISNUMBER(M24:Y24),
                            IF(
                                M$4:Y$4=2,
                                M24:Y24,
                                ""),
                            "")
                            =0),
                        0,
                        GEOMEAN(IF(
                            ISNUMBER(M24:Y24),
                            IF(
                                M$4:Y$4=2,
                                M24:Y24,
                                ""),
                            "")))
                )
            )
        )
    )
)</f>
        <v>10</v>
      </c>
      <c r="I24" s="191" cm="1">
        <f t="array" ref="I24">IF(
    SUM(IF(
            ISNUMBER(
                IF(
                    $M$5:$Y$5,
                    (M24:Y24),
                    "")),
            1,
            0))
        =0,
    NA(),
    IF(
        Parameters!$D$15=1,
        IF(
            SUM(--(ISNUMBER(IF($M$5:$Y$5=1,(M24:Y24),""))))&gt;0,
            MAX(IF(
                ISNUMBER(M24:Y24),
                IF(
                    M$5:Y$5=1,
                    M24:Y24,
                    ""),
                "")),
            MAX(IF(
                ISNUMBER(M24:Y24),
                IF(
                    M$5:Y$5=2,
                    M24:Y24,
                    ""),
                ""))
        ),
        IF(
            Parameters!$D$16=1,
            IFERROR(
                AVERAGE(IF(
                    ISNUMBER(M24:Y24),
                    IF(
                        M$5:Y$5=1,
                        M24:Y24,
                        ""),
                    "")),
                AVERAGE(IF(
                    ISNUMBER(M24:Y24),
                    IF(
                        M$5:Y$5=2,
                        M24:Y24,
                        ""),
                    ""))
            ),
            IF(
                Parameters!$D$17=1,
                IFERROR(
                    IF(
                        OR(
                            IF(
                                ISNUMBER(M24:Y24),
                                IF(
                                    M$5:Y$5=1,
                                    M24:Y24,
                                    ""),
                                "")
                            =0),
                        0,
                        GEOMEAN(IF(
                            ISNUMBER(M24:Y24),
                            IF(
                                M$5:Y$5=1,
                                M24:Y24,
                                ""),
                            ""))
                    ),
                    IF(
                        OR(IF(
                            ISNUMBER(M24:Y24),
                            IF(
                                M$5:Y$5=2,
                                M24:Y24,
                                ""),
                            "")
                            =0),
                        0,
                        GEOMEAN(IF(
                            ISNUMBER(M24:Y24),
                            IF(
                                M$5:Y$5=2,
                                M24:Y24,
                                ""),
                            "")))
                )
            )
        )
    )
)</f>
        <v>0</v>
      </c>
      <c r="J24" s="242">
        <v>44860</v>
      </c>
      <c r="K24" s="242">
        <v>45103</v>
      </c>
      <c r="L24" s="91" t="s">
        <v>33</v>
      </c>
      <c r="M24" s="192">
        <v>10</v>
      </c>
      <c r="N24" s="192" t="s">
        <v>409</v>
      </c>
      <c r="O24" s="192" t="s">
        <v>409</v>
      </c>
      <c r="P24" s="192">
        <v>0</v>
      </c>
      <c r="Q24" s="192" t="s">
        <v>409</v>
      </c>
      <c r="R24" s="192">
        <v>7.3</v>
      </c>
      <c r="S24" s="192" t="s">
        <v>409</v>
      </c>
      <c r="T24" s="192" t="s">
        <v>409</v>
      </c>
      <c r="U24" s="192" t="s">
        <v>409</v>
      </c>
      <c r="V24" s="192">
        <v>-0.57214262857510101</v>
      </c>
      <c r="W24" s="192">
        <v>-0.81684628956680105</v>
      </c>
      <c r="X24" s="192" t="s">
        <v>409</v>
      </c>
      <c r="Y24" s="192"/>
      <c r="Z24" s="192"/>
      <c r="AA24" s="80"/>
      <c r="AB24" s="80"/>
      <c r="AC24" s="80"/>
      <c r="AD24" s="80"/>
      <c r="AE24" s="80"/>
      <c r="AF24" s="34"/>
      <c r="AG24" s="34"/>
      <c r="AH24" s="34"/>
      <c r="AI24" s="34"/>
      <c r="AJ24" s="34"/>
      <c r="AK24" s="34"/>
      <c r="AL24" s="195"/>
      <c r="AM24" s="195"/>
      <c r="AN24" s="80"/>
      <c r="AO24" s="80"/>
      <c r="AP24" s="80"/>
      <c r="AQ24" s="35"/>
    </row>
    <row r="25" spans="1:43"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$M$4:$Y$4,
                    (M25:Y25),
                    "")),
            1,
            0))
        =0,
    NA(),
    IF(
        Parameters!$D$15=1,
        IF(
            SUM(--(ISNUMBER(IF($M$4:$Y$4=1,(M25:Y25),""))))&gt;0,
            MAX(IF(
                ISNUMBER(M25:Y25),
                IF(
                    M$4:Y$4=1,
                    M25:Y25,
                    ""),
                "")),
            MAX(IF(
                ISNUMBER(M25:Y25),
                IF(
                    M$4:Y$4=2,
                    M25:Y25,
                    ""),
                ""))
        ),
        IF(
            Parameters!$D$16=1,
            IFERROR(
                AVERAGE(IF(
                    ISNUMBER(M25:Y25),
                    IF(
                        M$4:Y$4=1,
                        M25:Y25,
                        ""),
                    "")),
                AVERAGE(IF(
                    ISNUMBER(M25:Y25),
                    IF(
                        M$4:Y$4=2,
                        M25:Y25,
                        ""),
                    ""))
            ),
            IF(
                Parameters!$D$17=1,
                IFERROR(
                    IF(
                        OR(
                            IF(
                                ISNUMBER(M25:Y25),
                                IF(
                                    M$4:Y$4=1,
                                    M25:Y25,
                                    ""),
                                "")
                            =0),
                        0,
                        GEOMEAN(IF(
                            ISNUMBER(M25:Y25),
                            IF(
                                M$4:Y$4=1,
                                M25:Y25,
                                ""),
                            ""))
                    ),
                    IF(
                        OR(IF(
                            ISNUMBER(M25:Y25),
                            IF(
                                M$4:Y$4=2,
                                M25:Y25,
                                ""),
                            "")
                            =0),
                        0,
                        GEOMEAN(IF(
                            ISNUMBER(M25:Y25),
                            IF(
                                M$4:Y$4=2,
                                M25:Y25,
                                ""),
                            "")))
                )
            )
        )
    )
)</f>
        <v>6.5714285714285703</v>
      </c>
      <c r="I25" s="191" cm="1">
        <f t="array" ref="I25">IF(
    SUM(IF(
            ISNUMBER(
                IF(
                    $M$5:$Y$5,
                    (M25:Y25),
                    "")),
            1,
            0))
        =0,
    NA(),
    IF(
        Parameters!$D$15=1,
        IF(
            SUM(--(ISNUMBER(IF($M$5:$Y$5=1,(M25:Y25),""))))&gt;0,
            MAX(IF(
                ISNUMBER(M25:Y25),
                IF(
                    M$5:Y$5=1,
                    M25:Y25,
                    ""),
                "")),
            MAX(IF(
                ISNUMBER(M25:Y25),
                IF(
                    M$5:Y$5=2,
                    M25:Y25,
                    ""),
                ""))
        ),
        IF(
            Parameters!$D$16=1,
            IFERROR(
                AVERAGE(IF(
                    ISNUMBER(M25:Y25),
                    IF(
                        M$5:Y$5=1,
                        M25:Y25,
                        ""),
                    "")),
                AVERAGE(IF(
                    ISNUMBER(M25:Y25),
                    IF(
                        M$5:Y$5=2,
                        M25:Y25,
                        ""),
                    ""))
            ),
            IF(
                Parameters!$D$17=1,
                IFERROR(
                    IF(
                        OR(
                            IF(
                                ISNUMBER(M25:Y25),
                                IF(
                                    M$5:Y$5=1,
                                    M25:Y25,
                                    ""),
                                "")
                            =0),
                        0,
                        GEOMEAN(IF(
                            ISNUMBER(M25:Y25),
                            IF(
                                M$5:Y$5=1,
                                M25:Y25,
                                ""),
                            ""))
                    ),
                    IF(
                        OR(IF(
                            ISNUMBER(M25:Y25),
                            IF(
                                M$5:Y$5=2,
                                M25:Y25,
                                ""),
                            "")
                            =0),
                        0,
                        GEOMEAN(IF(
                            ISNUMBER(M25:Y25),
                            IF(
                                M$5:Y$5=2,
                                M25:Y25,
                                ""),
                            "")))
                )
            )
        )
    )
)</f>
        <v>0</v>
      </c>
      <c r="J25" s="242">
        <v>45019</v>
      </c>
      <c r="K25" s="242">
        <v>45103</v>
      </c>
      <c r="L25" s="91" t="s">
        <v>35</v>
      </c>
      <c r="M25" s="192">
        <v>6.5714285714285703</v>
      </c>
      <c r="N25" s="192" t="s">
        <v>409</v>
      </c>
      <c r="O25" s="192">
        <v>0</v>
      </c>
      <c r="P25" s="192">
        <v>0</v>
      </c>
      <c r="Q25" s="192" t="s">
        <v>409</v>
      </c>
      <c r="R25" s="192">
        <v>4.5999999999999996</v>
      </c>
      <c r="S25" s="192" t="s">
        <v>409</v>
      </c>
      <c r="T25" s="192" t="s">
        <v>409</v>
      </c>
      <c r="U25" s="192" t="s">
        <v>539</v>
      </c>
      <c r="V25" s="192">
        <v>-0.64306398074110005</v>
      </c>
      <c r="W25" s="192">
        <v>-0.44546804577552002</v>
      </c>
      <c r="X25" s="192" t="s">
        <v>409</v>
      </c>
      <c r="Y25" s="192"/>
      <c r="Z25" s="192"/>
      <c r="AF25" s="34"/>
      <c r="AG25" s="34"/>
      <c r="AH25" s="34"/>
      <c r="AI25" s="34"/>
      <c r="AJ25" s="34"/>
      <c r="AK25" s="34"/>
      <c r="AL25" s="195"/>
      <c r="AM25" s="195"/>
      <c r="AN25" s="80"/>
      <c r="AO25" s="80"/>
      <c r="AP25" s="80"/>
      <c r="AQ25" s="35"/>
    </row>
    <row r="26" spans="1:43"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1.9928443419967756</v>
      </c>
      <c r="H26" s="80" cm="1">
        <f t="array" ref="H26">IF(
    SUM(IF(
            ISNUMBER(
                IF(
                    $M$4:$Y$4,
                    (M26:Y26),
                    "")),
            1,
            0))
        =0,
    NA(),
    IF(
        Parameters!$D$15=1,
        IF(
            SUM(--(ISNUMBER(IF($M$4:$Y$4=1,(M26:Y26),""))))&gt;0,
            MAX(IF(
                ISNUMBER(M26:Y26),
                IF(
                    M$4:Y$4=1,
                    M26:Y26,
                    ""),
                "")),
            MAX(IF(
                ISNUMBER(M26:Y26),
                IF(
                    M$4:Y$4=2,
                    M26:Y26,
                    ""),
                ""))
        ),
        IF(
            Parameters!$D$16=1,
            IFERROR(
                AVERAGE(IF(
                    ISNUMBER(M26:Y26),
                    IF(
                        M$4:Y$4=1,
                        M26:Y26,
                        ""),
                    "")),
                AVERAGE(IF(
                    ISNUMBER(M26:Y26),
                    IF(
                        M$4:Y$4=2,
                        M26:Y26,
                        ""),
                    ""))
            ),
            IF(
                Parameters!$D$17=1,
                IFERROR(
                    IF(
                        OR(
                            IF(
                                ISNUMBER(M26:Y26),
                                IF(
                                    M$4:Y$4=1,
                                    M26:Y26,
                                    ""),
                                "")
                            =0),
                        0,
                        GEOMEAN(IF(
                            ISNUMBER(M26:Y26),
                            IF(
                                M$4:Y$4=1,
                                M26:Y26,
                                ""),
                            ""))
                    ),
                    IF(
                        OR(IF(
                            ISNUMBER(M26:Y26),
                            IF(
                                M$4:Y$4=2,
                                M26:Y26,
                                ""),
                            "")
                            =0),
                        0,
                        GEOMEAN(IF(
                            ISNUMBER(M26:Y26),
                            IF(
                                M$4:Y$4=2,
                                M26:Y26,
                                ""),
                            "")))
                )
            )
        )
    )
)</f>
        <v>2.8571428571428501</v>
      </c>
      <c r="I26" s="191" cm="1">
        <f t="array" ref="I26">IF(
    SUM(IF(
            ISNUMBER(
                IF(
                    $M$5:$Y$5,
                    (M26:Y26),
                    "")),
            1,
            0))
        =0,
    NA(),
    IF(
        Parameters!$D$15=1,
        IF(
            SUM(--(ISNUMBER(IF($M$5:$Y$5=1,(M26:Y26),""))))&gt;0,
            MAX(IF(
                ISNUMBER(M26:Y26),
                IF(
                    M$5:Y$5=1,
                    M26:Y26,
                    ""),
                "")),
            MAX(IF(
                ISNUMBER(M26:Y26),
                IF(
                    M$5:Y$5=2,
                    M26:Y26,
                    ""),
                ""))
        ),
        IF(
            Parameters!$D$16=1,
            IFERROR(
                AVERAGE(IF(
                    ISNUMBER(M26:Y26),
                    IF(
                        M$5:Y$5=1,
                        M26:Y26,
                        ""),
                    "")),
                AVERAGE(IF(
                    ISNUMBER(M26:Y26),
                    IF(
                        M$5:Y$5=2,
                        M26:Y26,
                        ""),
                    ""))
            ),
            IF(
                Parameters!$D$17=1,
                IFERROR(
                    IF(
                        OR(
                            IF(
                                ISNUMBER(M26:Y26),
                                IF(
                                    M$5:Y$5=1,
                                    M26:Y26,
                                    ""),
                                "")
                            =0),
                        0,
                        GEOMEAN(IF(
                            ISNUMBER(M26:Y26),
                            IF(
                                M$5:Y$5=1,
                                M26:Y26,
                                ""),
                            ""))
                    ),
                    IF(
                        OR(IF(
                            ISNUMBER(M26:Y26),
                            IF(
                                M$5:Y$5=2,
                                M26:Y26,
                                ""),
                            "")
                            =0),
                        0,
                        GEOMEAN(IF(
                            ISNUMBER(M26:Y26),
                            IF(
                                M$5:Y$5=2,
                                M26:Y26,
                                ""),
                            "")))
                )
            )
        )
    )
)</f>
        <v>1.39</v>
      </c>
      <c r="J26" s="242">
        <v>45019</v>
      </c>
      <c r="K26" s="242">
        <v>45103</v>
      </c>
      <c r="L26" s="91" t="s">
        <v>37</v>
      </c>
      <c r="M26" s="192">
        <v>2.8571428571428501</v>
      </c>
      <c r="N26" s="192">
        <v>1.39</v>
      </c>
      <c r="O26" s="192">
        <v>0</v>
      </c>
      <c r="P26" s="192">
        <v>0</v>
      </c>
      <c r="Q26" s="192" t="s">
        <v>409</v>
      </c>
      <c r="R26" s="192">
        <v>2</v>
      </c>
      <c r="S26" s="192">
        <v>-1.02599999999999</v>
      </c>
      <c r="T26" s="192">
        <v>0.13900000000000001</v>
      </c>
      <c r="U26" s="192" t="s">
        <v>539</v>
      </c>
      <c r="V26" s="192">
        <v>-7.7382769109007099E-2</v>
      </c>
      <c r="W26" s="192">
        <v>-4.3150013154227E-2</v>
      </c>
      <c r="X26" s="192" t="s">
        <v>409</v>
      </c>
      <c r="Y26" s="192"/>
      <c r="Z26" s="192"/>
      <c r="AF26" s="34"/>
      <c r="AG26" s="34"/>
      <c r="AH26" s="34"/>
      <c r="AI26" s="34"/>
      <c r="AJ26" s="34"/>
      <c r="AK26" s="34"/>
      <c r="AL26" s="195"/>
      <c r="AM26" s="195"/>
      <c r="AN26" s="80"/>
      <c r="AO26" s="80"/>
      <c r="AP26" s="80"/>
      <c r="AQ26" s="35"/>
    </row>
    <row r="27" spans="1:43"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2.9999999999999916</v>
      </c>
      <c r="H27" s="80" cm="1">
        <f t="array" ref="H27">IF(
    SUM(IF(
            ISNUMBER(
                IF(
                    $M$4:$Y$4,
                    (M27:Y27),
                    "")),
            1,
            0))
        =0,
    NA(),
    IF(
        Parameters!$D$15=1,
        IF(
            SUM(--(ISNUMBER(IF($M$4:$Y$4=1,(M27:Y27),""))))&gt;0,
            MAX(IF(
                ISNUMBER(M27:Y27),
                IF(
                    M$4:Y$4=1,
                    M27:Y27,
                    ""),
                "")),
            MAX(IF(
                ISNUMBER(M27:Y27),
                IF(
                    M$4:Y$4=2,
                    M27:Y27,
                    ""),
                ""))
        ),
        IF(
            Parameters!$D$16=1,
            IFERROR(
                AVERAGE(IF(
                    ISNUMBER(M27:Y27),
                    IF(
                        M$4:Y$4=1,
                        M27:Y27,
                        ""),
                    "")),
                AVERAGE(IF(
                    ISNUMBER(M27:Y27),
                    IF(
                        M$4:Y$4=2,
                        M27:Y27,
                        ""),
                    ""))
            ),
            IF(
                Parameters!$D$17=1,
                IFERROR(
                    IF(
                        OR(
                            IF(
                                ISNUMBER(M27:Y27),
                                IF(
                                    M$4:Y$4=1,
                                    M27:Y27,
                                    ""),
                                "")
                            =0),
                        0,
                        GEOMEAN(IF(
                            ISNUMBER(M27:Y27),
                            IF(
                                M$4:Y$4=1,
                                M27:Y27,
                                ""),
                            ""))
                    ),
                    IF(
                        OR(IF(
                            ISNUMBER(M27:Y27),
                            IF(
                                M$4:Y$4=2,
                                M27:Y27,
                                ""),
                            "")
                            =0),
                        0,
                        GEOMEAN(IF(
                            ISNUMBER(M27:Y27),
                            IF(
                                M$4:Y$4=2,
                                M27:Y27,
                                ""),
                            "")))
                )
            )
        )
    )
)</f>
        <v>1.28571428571428</v>
      </c>
      <c r="I27" s="191" cm="1">
        <f t="array" ref="I27">IF(
    SUM(IF(
            ISNUMBER(
                IF(
                    $M$5:$Y$5,
                    (M27:Y27),
                    "")),
            1,
            0))
        =0,
    NA(),
    IF(
        Parameters!$D$15=1,
        IF(
            SUM(--(ISNUMBER(IF($M$5:$Y$5=1,(M27:Y27),""))))&gt;0,
            MAX(IF(
                ISNUMBER(M27:Y27),
                IF(
                    M$5:Y$5=1,
                    M27:Y27,
                    ""),
                "")),
            MAX(IF(
                ISNUMBER(M27:Y27),
                IF(
                    M$5:Y$5=2,
                    M27:Y27,
                    ""),
                ""))
        ),
        IF(
            Parameters!$D$16=1,
            IFERROR(
                AVERAGE(IF(
                    ISNUMBER(M27:Y27),
                    IF(
                        M$5:Y$5=1,
                        M27:Y27,
                        ""),
                    "")),
                AVERAGE(IF(
                    ISNUMBER(M27:Y27),
                    IF(
                        M$5:Y$5=2,
                        M27:Y27,
                        ""),
                    ""))
            ),
            IF(
                Parameters!$D$17=1,
                IFERROR(
                    IF(
                        OR(
                            IF(
                                ISNUMBER(M27:Y27),
                                IF(
                                    M$5:Y$5=1,
                                    M27:Y27,
                                    ""),
                                "")
                            =0),
                        0,
                        GEOMEAN(IF(
                            ISNUMBER(M27:Y27),
                            IF(
                                M$5:Y$5=1,
                                M27:Y27,
                                ""),
                            ""))
                    ),
                    IF(
                        OR(IF(
                            ISNUMBER(M27:Y27),
                            IF(
                                M$5:Y$5=2,
                                M27:Y27,
                                ""),
                            "")
                            =0),
                        0,
                        GEOMEAN(IF(
                            ISNUMBER(M27:Y27),
                            IF(
                                M$5:Y$5=2,
                                M27:Y27,
                                ""),
                            "")))
                )
            )
        )
    )
)</f>
        <v>6.9999999999999902</v>
      </c>
      <c r="J27" s="242">
        <v>45019</v>
      </c>
      <c r="K27" s="242">
        <v>45103</v>
      </c>
      <c r="L27" s="91" t="s">
        <v>39</v>
      </c>
      <c r="M27" s="192">
        <v>1.28571428571428</v>
      </c>
      <c r="N27" s="192">
        <v>6.9999999999999902</v>
      </c>
      <c r="O27" s="192" t="s">
        <v>409</v>
      </c>
      <c r="P27" s="192" t="s">
        <v>409</v>
      </c>
      <c r="Q27" s="192" t="s">
        <v>409</v>
      </c>
      <c r="R27" s="192">
        <v>0.9</v>
      </c>
      <c r="S27" s="192">
        <v>-1.5999999999999901</v>
      </c>
      <c r="T27" s="192">
        <v>0.69999999999999896</v>
      </c>
      <c r="U27" s="192" t="s">
        <v>409</v>
      </c>
      <c r="V27" s="192" t="s">
        <v>409</v>
      </c>
      <c r="W27" s="192" t="s">
        <v>409</v>
      </c>
      <c r="X27" s="192" t="s">
        <v>409</v>
      </c>
      <c r="Y27" s="192"/>
      <c r="Z27" s="192"/>
      <c r="AF27" s="34"/>
      <c r="AG27" s="34"/>
      <c r="AH27" s="34"/>
      <c r="AI27" s="34"/>
      <c r="AJ27" s="34"/>
      <c r="AK27" s="34"/>
      <c r="AL27" s="195"/>
      <c r="AM27" s="195"/>
      <c r="AN27" s="80"/>
      <c r="AO27" s="80"/>
      <c r="AP27" s="80"/>
      <c r="AQ27" s="35"/>
    </row>
    <row r="28" spans="1:43"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$M$4:$Y$4,
                    (M28:Y28),
                    "")),
            1,
            0))
        =0,
    NA(),
    IF(
        Parameters!$D$15=1,
        IF(
            SUM(--(ISNUMBER(IF($M$4:$Y$4=1,(M28:Y28),""))))&gt;0,
            MAX(IF(
                ISNUMBER(M28:Y28),
                IF(
                    M$4:Y$4=1,
                    M28:Y28,
                    ""),
                "")),
            MAX(IF(
                ISNUMBER(M28:Y28),
                IF(
                    M$4:Y$4=2,
                    M28:Y28,
                    ""),
                ""))
        ),
        IF(
            Parameters!$D$16=1,
            IFERROR(
                AVERAGE(IF(
                    ISNUMBER(M28:Y28),
                    IF(
                        M$4:Y$4=1,
                        M28:Y28,
                        ""),
                    "")),
                AVERAGE(IF(
                    ISNUMBER(M28:Y28),
                    IF(
                        M$4:Y$4=2,
                        M28:Y28,
                        ""),
                    ""))
            ),
            IF(
                Parameters!$D$17=1,
                IFERROR(
                    IF(
                        OR(
                            IF(
                                ISNUMBER(M28:Y28),
                                IF(
                                    M$4:Y$4=1,
                                    M28:Y28,
                                    ""),
                                "")
                            =0),
                        0,
                        GEOMEAN(IF(
                            ISNUMBER(M28:Y28),
                            IF(
                                M$4:Y$4=1,
                                M28:Y28,
                                ""),
                            ""))
                    ),
                    IF(
                        OR(IF(
                            ISNUMBER(M28:Y28),
                            IF(
                                M$4:Y$4=2,
                                M28:Y28,
                                ""),
                            "")
                            =0),
                        0,
                        GEOMEAN(IF(
                            ISNUMBER(M28:Y28),
                            IF(
                                M$4:Y$4=2,
                                M28:Y28,
                                ""),
                            "")))
                )
            )
        )
    )
)</f>
        <v>2.9999999999999898</v>
      </c>
      <c r="I28" s="191" cm="1">
        <f t="array" ref="I28">IF(
    SUM(IF(
            ISNUMBER(
                IF(
                    $M$5:$Y$5,
                    (M28:Y28),
                    "")),
            1,
            0))
        =0,
    NA(),
    IF(
        Parameters!$D$15=1,
        IF(
            SUM(--(ISNUMBER(IF($M$5:$Y$5=1,(M28:Y28),""))))&gt;0,
            MAX(IF(
                ISNUMBER(M28:Y28),
                IF(
                    M$5:Y$5=1,
                    M28:Y28,
                    ""),
                "")),
            MAX(IF(
                ISNUMBER(M28:Y28),
                IF(
                    M$5:Y$5=2,
                    M28:Y28,
                    ""),
                ""))
        ),
        IF(
            Parameters!$D$16=1,
            IFERROR(
                AVERAGE(IF(
                    ISNUMBER(M28:Y28),
                    IF(
                        M$5:Y$5=1,
                        M28:Y28,
                        ""),
                    "")),
                AVERAGE(IF(
                    ISNUMBER(M28:Y28),
                    IF(
                        M$5:Y$5=2,
                        M28:Y28,
                        ""),
                    ""))
            ),
            IF(
                Parameters!$D$17=1,
                IFERROR(
                    IF(
                        OR(
                            IF(
                                ISNUMBER(M28:Y28),
                                IF(
                                    M$5:Y$5=1,
                                    M28:Y28,
                                    ""),
                                "")
                            =0),
                        0,
                        GEOMEAN(IF(
                            ISNUMBER(M28:Y28),
                            IF(
                                M$5:Y$5=1,
                                M28:Y28,
                                ""),
                            ""))
                    ),
                    IF(
                        OR(IF(
                            ISNUMBER(M28:Y28),
                            IF(
                                M$5:Y$5=2,
                                M28:Y28,
                                ""),
                            "")
                            =0),
                        0,
                        GEOMEAN(IF(
                            ISNUMBER(M28:Y28),
                            IF(
                                M$5:Y$5=2,
                                M28:Y28,
                                ""),
                            "")))
                )
            )
        )
    )
)</f>
        <v>0</v>
      </c>
      <c r="J28" s="242">
        <v>45019</v>
      </c>
      <c r="K28" s="242">
        <v>45103</v>
      </c>
      <c r="L28" s="91" t="s">
        <v>40</v>
      </c>
      <c r="M28" s="192">
        <v>2.9999999999999898</v>
      </c>
      <c r="N28" s="192">
        <v>0</v>
      </c>
      <c r="O28" s="192" t="s">
        <v>409</v>
      </c>
      <c r="P28" s="192" t="s">
        <v>409</v>
      </c>
      <c r="Q28" s="192" t="s">
        <v>409</v>
      </c>
      <c r="R28" s="192">
        <v>2.1</v>
      </c>
      <c r="S28" s="192">
        <v>-5.8330000000000002</v>
      </c>
      <c r="T28" s="192">
        <v>-7.4050000000000002</v>
      </c>
      <c r="U28" s="192" t="s">
        <v>409</v>
      </c>
      <c r="V28" s="192" t="s">
        <v>409</v>
      </c>
      <c r="W28" s="192" t="s">
        <v>409</v>
      </c>
      <c r="X28" s="192" t="s">
        <v>409</v>
      </c>
      <c r="Y28" s="192"/>
      <c r="Z28" s="192"/>
      <c r="AF28" s="34"/>
      <c r="AG28" s="34"/>
      <c r="AH28" s="34"/>
      <c r="AI28" s="34"/>
      <c r="AJ28" s="34"/>
      <c r="AK28" s="34"/>
      <c r="AL28" s="195"/>
      <c r="AM28" s="195"/>
      <c r="AN28" s="80"/>
      <c r="AO28" s="80"/>
      <c r="AP28" s="80"/>
      <c r="AQ28" s="35"/>
    </row>
    <row r="29" spans="1:43"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6.0944940022004364</v>
      </c>
      <c r="H29" s="80" cm="1">
        <f t="array" ref="H29">IF(
    SUM(IF(
            ISNUMBER(
                IF(
                    $M$4:$Y$4,
                    (M29:Y29),
                    "")),
            1,
            0))
        =0,
    NA(),
    IF(
        Parameters!$D$15=1,
        IF(
            SUM(--(ISNUMBER(IF($M$4:$Y$4=1,(M29:Y29),""))))&gt;0,
            MAX(IF(
                ISNUMBER(M29:Y29),
                IF(
                    M$4:Y$4=1,
                    M29:Y29,
                    ""),
                "")),
            MAX(IF(
                ISNUMBER(M29:Y29),
                IF(
                    M$4:Y$4=2,
                    M29:Y29,
                    ""),
                ""))
        ),
        IF(
            Parameters!$D$16=1,
            IFERROR(
                AVERAGE(IF(
                    ISNUMBER(M29:Y29),
                    IF(
                        M$4:Y$4=1,
                        M29:Y29,
                        ""),
                    "")),
                AVERAGE(IF(
                    ISNUMBER(M29:Y29),
                    IF(
                        M$4:Y$4=2,
                        M29:Y29,
                        ""),
                    ""))
            ),
            IF(
                Parameters!$D$17=1,
                IFERROR(
                    IF(
                        OR(
                            IF(
                                ISNUMBER(M29:Y29),
                                IF(
                                    M$4:Y$4=1,
                                    M29:Y29,
                                    ""),
                                "")
                            =0),
                        0,
                        GEOMEAN(IF(
                            ISNUMBER(M29:Y29),
                            IF(
                                M$4:Y$4=1,
                                M29:Y29,
                                ""),
                            ""))
                    ),
                    IF(
                        OR(IF(
                            ISNUMBER(M29:Y29),
                            IF(
                                M$4:Y$4=2,
                                M29:Y29,
                                ""),
                            "")
                            =0),
                        0,
                        GEOMEAN(IF(
                            ISNUMBER(M29:Y29),
                            IF(
                                M$4:Y$4=2,
                                M29:Y29,
                                ""),
                            "")))
                )
            )
        )
    )
)</f>
        <v>3.71428571428571</v>
      </c>
      <c r="I29" s="191" cm="1">
        <f t="array" ref="I29">IF(
    SUM(IF(
            ISNUMBER(
                IF(
                    $M$5:$Y$5,
                    (M29:Y29),
                    "")),
            1,
            0))
        =0,
    NA(),
    IF(
        Parameters!$D$15=1,
        IF(
            SUM(--(ISNUMBER(IF($M$5:$Y$5=1,(M29:Y29),""))))&gt;0,
            MAX(IF(
                ISNUMBER(M29:Y29),
                IF(
                    M$5:Y$5=1,
                    M29:Y29,
                    ""),
                "")),
            MAX(IF(
                ISNUMBER(M29:Y29),
                IF(
                    M$5:Y$5=2,
                    M29:Y29,
                    ""),
                ""))
        ),
        IF(
            Parameters!$D$16=1,
            IFERROR(
                AVERAGE(IF(
                    ISNUMBER(M29:Y29),
                    IF(
                        M$5:Y$5=1,
                        M29:Y29,
                        ""),
                    "")),
                AVERAGE(IF(
                    ISNUMBER(M29:Y29),
                    IF(
                        M$5:Y$5=2,
                        M29:Y29,
                        ""),
                    ""))
            ),
            IF(
                Parameters!$D$17=1,
                IFERROR(
                    IF(
                        OR(
                            IF(
                                ISNUMBER(M29:Y29),
                                IF(
                                    M$5:Y$5=1,
                                    M29:Y29,
                                    ""),
                                "")
                            =0),
                        0,
                        GEOMEAN(IF(
                            ISNUMBER(M29:Y29),
                            IF(
                                M$5:Y$5=1,
                                M29:Y29,
                                ""),
                            ""))
                    ),
                    IF(
                        OR(IF(
                            ISNUMBER(M29:Y29),
                            IF(
                                M$5:Y$5=2,
                                M29:Y29,
                                ""),
                            "")
                            =0),
                        0,
                        GEOMEAN(IF(
                            ISNUMBER(M29:Y29),
                            IF(
                                M$5:Y$5=2,
                                M29:Y29,
                                ""),
                            "")))
                )
            )
        )
    )
)</f>
        <v>10</v>
      </c>
      <c r="J29" s="242">
        <v>44860</v>
      </c>
      <c r="K29" s="242">
        <v>45103</v>
      </c>
      <c r="L29" s="91" t="s">
        <v>42</v>
      </c>
      <c r="M29" s="192">
        <v>3.71428571428571</v>
      </c>
      <c r="N29" s="192">
        <v>10</v>
      </c>
      <c r="O29" s="192" t="s">
        <v>409</v>
      </c>
      <c r="P29" s="192" t="s">
        <v>409</v>
      </c>
      <c r="Q29" s="192" t="s">
        <v>409</v>
      </c>
      <c r="R29" s="192">
        <v>2.6</v>
      </c>
      <c r="S29" s="192">
        <v>-9.9999999999997799E-2</v>
      </c>
      <c r="T29" s="192">
        <v>1.49999999999999</v>
      </c>
      <c r="U29" s="192" t="s">
        <v>409</v>
      </c>
      <c r="V29" s="192" t="s">
        <v>409</v>
      </c>
      <c r="W29" s="192" t="s">
        <v>409</v>
      </c>
      <c r="X29" s="192" t="s">
        <v>409</v>
      </c>
      <c r="Y29" s="192"/>
      <c r="Z29" s="192"/>
      <c r="AF29" s="34"/>
      <c r="AG29" s="34"/>
      <c r="AH29" s="34"/>
      <c r="AI29" s="34"/>
      <c r="AJ29" s="34"/>
      <c r="AK29" s="34"/>
      <c r="AL29" s="195"/>
      <c r="AM29" s="195"/>
      <c r="AN29" s="80"/>
      <c r="AO29" s="80"/>
      <c r="AP29" s="80"/>
      <c r="AQ29" s="35"/>
    </row>
    <row r="30" spans="1:43"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3.1396087108336976</v>
      </c>
      <c r="H30" s="80" cm="1">
        <f t="array" ref="H30">IF(
    SUM(IF(
            ISNUMBER(
                IF(
                    $M$4:$Y$4,
                    (M30:Y30),
                    "")),
            1,
            0))
        =0,
    NA(),
    IF(
        Parameters!$D$15=1,
        IF(
            SUM(--(ISNUMBER(IF($M$4:$Y$4=1,(M30:Y30),""))))&gt;0,
            MAX(IF(
                ISNUMBER(M30:Y30),
                IF(
                    M$4:Y$4=1,
                    M30:Y30,
                    ""),
                "")),
            MAX(IF(
                ISNUMBER(M30:Y30),
                IF(
                    M$4:Y$4=2,
                    M30:Y30,
                    ""),
                ""))
        ),
        IF(
            Parameters!$D$16=1,
            IFERROR(
                AVERAGE(IF(
                    ISNUMBER(M30:Y30),
                    IF(
                        M$4:Y$4=1,
                        M30:Y30,
                        ""),
                    "")),
                AVERAGE(IF(
                    ISNUMBER(M30:Y30),
                    IF(
                        M$4:Y$4=2,
                        M30:Y30,
                        ""),
                    ""))
            ),
            IF(
                Parameters!$D$17=1,
                IFERROR(
                    IF(
                        OR(
                            IF(
                                ISNUMBER(M30:Y30),
                                IF(
                                    M$4:Y$4=1,
                                    M30:Y30,
                                    ""),
                                "")
                            =0),
                        0,
                        GEOMEAN(IF(
                            ISNUMBER(M30:Y30),
                            IF(
                                M$4:Y$4=1,
                                M30:Y30,
                                ""),
                            ""))
                    ),
                    IF(
                        OR(IF(
                            ISNUMBER(M30:Y30),
                            IF(
                                M$4:Y$4=2,
                                M30:Y30,
                                ""),
                            "")
                            =0),
                        0,
                        GEOMEAN(IF(
                            ISNUMBER(M30:Y30),
                            IF(
                                M$4:Y$4=2,
                                M30:Y30,
                                ""),
                            "")))
                )
            )
        )
    )
)</f>
        <v>1.71428571428571</v>
      </c>
      <c r="I30" s="191" cm="1">
        <f t="array" ref="I30">IF(
    SUM(IF(
            ISNUMBER(
                IF(
                    $M$5:$Y$5,
                    (M30:Y30),
                    "")),
            1,
            0))
        =0,
    NA(),
    IF(
        Parameters!$D$15=1,
        IF(
            SUM(--(ISNUMBER(IF($M$5:$Y$5=1,(M30:Y30),""))))&gt;0,
            MAX(IF(
                ISNUMBER(M30:Y30),
                IF(
                    M$5:Y$5=1,
                    M30:Y30,
                    ""),
                "")),
            MAX(IF(
                ISNUMBER(M30:Y30),
                IF(
                    M$5:Y$5=2,
                    M30:Y30,
                    ""),
                ""))
        ),
        IF(
            Parameters!$D$16=1,
            IFERROR(
                AVERAGE(IF(
                    ISNUMBER(M30:Y30),
                    IF(
                        M$5:Y$5=1,
                        M30:Y30,
                        ""),
                    "")),
                AVERAGE(IF(
                    ISNUMBER(M30:Y30),
                    IF(
                        M$5:Y$5=2,
                        M30:Y30,
                        ""),
                    ""))
            ),
            IF(
                Parameters!$D$17=1,
                IFERROR(
                    IF(
                        OR(
                            IF(
                                ISNUMBER(M30:Y30),
                                IF(
                                    M$5:Y$5=1,
                                    M30:Y30,
                                    ""),
                                "")
                            =0),
                        0,
                        GEOMEAN(IF(
                            ISNUMBER(M30:Y30),
                            IF(
                                M$5:Y$5=1,
                                M30:Y30,
                                ""),
                            ""))
                    ),
                    IF(
                        OR(IF(
                            ISNUMBER(M30:Y30),
                            IF(
                                M$5:Y$5=2,
                                M30:Y30,
                                ""),
                            "")
                            =0),
                        0,
                        GEOMEAN(IF(
                            ISNUMBER(M30:Y30),
                            IF(
                                M$5:Y$5=2,
                                M30:Y30,
                                ""),
                            "")))
                )
            )
        )
    )
)</f>
        <v>5.75</v>
      </c>
      <c r="J30" s="242">
        <v>45019</v>
      </c>
      <c r="K30" s="242">
        <v>45103</v>
      </c>
      <c r="L30" s="91" t="s">
        <v>44</v>
      </c>
      <c r="M30" s="192">
        <v>1.71428571428571</v>
      </c>
      <c r="N30" s="192">
        <v>5.75</v>
      </c>
      <c r="O30" s="192">
        <v>0</v>
      </c>
      <c r="P30" s="192" t="s">
        <v>409</v>
      </c>
      <c r="Q30" s="192" t="s">
        <v>409</v>
      </c>
      <c r="R30" s="192">
        <v>1.2</v>
      </c>
      <c r="S30" s="192">
        <v>0.57499999999999996</v>
      </c>
      <c r="T30" s="192">
        <v>-0.157</v>
      </c>
      <c r="U30" s="192" t="s">
        <v>539</v>
      </c>
      <c r="V30" s="192" t="s">
        <v>409</v>
      </c>
      <c r="W30" s="192" t="s">
        <v>409</v>
      </c>
      <c r="X30" s="192" t="s">
        <v>409</v>
      </c>
      <c r="Y30" s="192"/>
      <c r="Z30" s="192"/>
      <c r="AF30" s="34"/>
      <c r="AG30" s="34"/>
      <c r="AH30" s="34"/>
      <c r="AI30" s="34"/>
      <c r="AJ30" s="34"/>
      <c r="AK30" s="34"/>
      <c r="AL30" s="195"/>
      <c r="AM30" s="195"/>
      <c r="AN30" s="80"/>
      <c r="AO30" s="80"/>
      <c r="AP30" s="80"/>
      <c r="AQ30" s="35"/>
    </row>
    <row r="31" spans="1:43"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$M$4:$Y$4,
                    (M31:Y31),
                    "")),
            1,
            0))
        =0,
    NA(),
    IF(
        Parameters!$D$15=1,
        IF(
            SUM(--(ISNUMBER(IF($M$4:$Y$4=1,(M31:Y31),""))))&gt;0,
            MAX(IF(
                ISNUMBER(M31:Y31),
                IF(
                    M$4:Y$4=1,
                    M31:Y31,
                    ""),
                "")),
            MAX(IF(
                ISNUMBER(M31:Y31),
                IF(
                    M$4:Y$4=2,
                    M31:Y31,
                    ""),
                ""))
        ),
        IF(
            Parameters!$D$16=1,
            IFERROR(
                AVERAGE(IF(
                    ISNUMBER(M31:Y31),
                    IF(
                        M$4:Y$4=1,
                        M31:Y31,
                        ""),
                    "")),
                AVERAGE(IF(
                    ISNUMBER(M31:Y31),
                    IF(
                        M$4:Y$4=2,
                        M31:Y31,
                        ""),
                    ""))
            ),
            IF(
                Parameters!$D$17=1,
                IFERROR(
                    IF(
                        OR(
                            IF(
                                ISNUMBER(M31:Y31),
                                IF(
                                    M$4:Y$4=1,
                                    M31:Y31,
                                    ""),
                                "")
                            =0),
                        0,
                        GEOMEAN(IF(
                            ISNUMBER(M31:Y31),
                            IF(
                                M$4:Y$4=1,
                                M31:Y31,
                                ""),
                            ""))
                    ),
                    IF(
                        OR(IF(
                            ISNUMBER(M31:Y31),
                            IF(
                                M$4:Y$4=2,
                                M31:Y31,
                                ""),
                            "")
                            =0),
                        0,
                        GEOMEAN(IF(
                            ISNUMBER(M31:Y31),
                            IF(
                                M$4:Y$4=2,
                                M31:Y31,
                                ""),
                            "")))
                )
            )
        )
    )
)</f>
        <v>5.5714285714285703</v>
      </c>
      <c r="I31" s="191" cm="1">
        <f t="array" ref="I31">IF(
    SUM(IF(
            ISNUMBER(
                IF(
                    $M$5:$Y$5,
                    (M31:Y31),
                    "")),
            1,
            0))
        =0,
    NA(),
    IF(
        Parameters!$D$15=1,
        IF(
            SUM(--(ISNUMBER(IF($M$5:$Y$5=1,(M31:Y31),""))))&gt;0,
            MAX(IF(
                ISNUMBER(M31:Y31),
                IF(
                    M$5:Y$5=1,
                    M31:Y31,
                    ""),
                "")),
            MAX(IF(
                ISNUMBER(M31:Y31),
                IF(
                    M$5:Y$5=2,
                    M31:Y31,
                    ""),
                ""))
        ),
        IF(
            Parameters!$D$16=1,
            IFERROR(
                AVERAGE(IF(
                    ISNUMBER(M31:Y31),
                    IF(
                        M$5:Y$5=1,
                        M31:Y31,
                        ""),
                    "")),
                AVERAGE(IF(
                    ISNUMBER(M31:Y31),
                    IF(
                        M$5:Y$5=2,
                        M31:Y31,
                        ""),
                    ""))
            ),
            IF(
                Parameters!$D$17=1,
                IFERROR(
                    IF(
                        OR(
                            IF(
                                ISNUMBER(M31:Y31),
                                IF(
                                    M$5:Y$5=1,
                                    M31:Y31,
                                    ""),
                                "")
                            =0),
                        0,
                        GEOMEAN(IF(
                            ISNUMBER(M31:Y31),
                            IF(
                                M$5:Y$5=1,
                                M31:Y31,
                                ""),
                            ""))
                    ),
                    IF(
                        OR(IF(
                            ISNUMBER(M31:Y31),
                            IF(
                                M$5:Y$5=2,
                                M31:Y31,
                                ""),
                            "")
                            =0),
                        0,
                        GEOMEAN(IF(
                            ISNUMBER(M31:Y31),
                            IF(
                                M$5:Y$5=2,
                                M31:Y31,
                                ""),
                            "")))
                )
            )
        )
    )
)</f>
        <v>0</v>
      </c>
      <c r="J31" s="242">
        <v>45019</v>
      </c>
      <c r="K31" s="242">
        <v>45103</v>
      </c>
      <c r="L31" s="91" t="s">
        <v>46</v>
      </c>
      <c r="M31" s="192">
        <v>5.5714285714285703</v>
      </c>
      <c r="N31" s="192">
        <v>0</v>
      </c>
      <c r="O31" s="192" t="s">
        <v>409</v>
      </c>
      <c r="P31" s="192" t="s">
        <v>409</v>
      </c>
      <c r="Q31" s="192" t="s">
        <v>409</v>
      </c>
      <c r="R31" s="192">
        <v>3.9</v>
      </c>
      <c r="S31" s="192">
        <v>-4.117</v>
      </c>
      <c r="T31" s="192">
        <v>-3.5549999999999899</v>
      </c>
      <c r="U31" s="192" t="s">
        <v>409</v>
      </c>
      <c r="V31" s="192" t="s">
        <v>409</v>
      </c>
      <c r="W31" s="192" t="s">
        <v>409</v>
      </c>
      <c r="X31" s="192" t="s">
        <v>409</v>
      </c>
      <c r="Y31" s="192"/>
      <c r="Z31" s="192"/>
      <c r="AF31" s="34"/>
      <c r="AG31" s="34"/>
      <c r="AH31" s="34"/>
      <c r="AI31" s="34"/>
      <c r="AJ31" s="34"/>
      <c r="AK31" s="34"/>
      <c r="AL31" s="195"/>
      <c r="AM31" s="195"/>
      <c r="AN31" s="80"/>
      <c r="AO31" s="80"/>
      <c r="AP31" s="80"/>
      <c r="AQ31" s="35"/>
    </row>
    <row r="32" spans="1:43" x14ac:dyDescent="0.2">
      <c r="A32" s="84">
        <v>25</v>
      </c>
      <c r="B32" s="84" t="str">
        <f ca="1"/>
        <v>Bermuda</v>
      </c>
      <c r="C32" s="84" t="str">
        <f ca="1"/>
        <v>BMU</v>
      </c>
      <c r="D32" s="219" t="str">
        <f ca="1"/>
        <v>NAC           North America</v>
      </c>
      <c r="E32" s="219" t="str">
        <f ca="1"/>
        <v>NA</v>
      </c>
      <c r="F32" s="190"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$M$4:$Y$4,
                    (M32:Y32),
                    "")),
            1,
            0))
        =0,
    NA(),
    IF(
        Parameters!$D$15=1,
        IF(
            SUM(--(ISNUMBER(IF($M$4:$Y$4=1,(M32:Y32),""))))&gt;0,
            MAX(IF(
                ISNUMBER(M32:Y32),
                IF(
                    M$4:Y$4=1,
                    M32:Y32,
                    ""),
                "")),
            MAX(IF(
                ISNUMBER(M32:Y32),
                IF(
                    M$4:Y$4=2,
                    M32:Y32,
                    ""),
                ""))
        ),
        IF(
            Parameters!$D$16=1,
            IFERROR(
                AVERAGE(IF(
                    ISNUMBER(M32:Y32),
                    IF(
                        M$4:Y$4=1,
                        M32:Y32,
                        ""),
                    "")),
                AVERAGE(IF(
                    ISNUMBER(M32:Y32),
                    IF(
                        M$4:Y$4=2,
                        M32:Y32,
                        ""),
                    ""))
            ),
            IF(
                Parameters!$D$17=1,
                IFERROR(
                    IF(
                        OR(
                            IF(
                                ISNUMBER(M32:Y32),
                                IF(
                                    M$4:Y$4=1,
                                    M32:Y32,
                                    ""),
                                "")
                            =0),
                        0,
                        GEOMEAN(IF(
                            ISNUMBER(M32:Y32),
                            IF(
                                M$4:Y$4=1,
                                M32:Y32,
                                ""),
                            ""))
                    ),
                    IF(
                        OR(IF(
                            ISNUMBER(M32:Y32),
                            IF(
                                M$4:Y$4=2,
                                M32:Y32,
                                ""),
                            "")
                            =0),
                        0,
                        GEOMEAN(IF(
                            ISNUMBER(M32:Y32),
                            IF(
                                M$4:Y$4=2,
                                M32:Y32,
                                ""),
                            "")))
                )
            )
        )
    )
)</f>
        <v>#N/A</v>
      </c>
      <c r="I32" s="191" t="e" cm="1">
        <f t="array" ref="I32">IF(
    SUM(IF(
            ISNUMBER(
                IF(
                    $M$5:$Y$5,
                    (M32:Y32),
                    "")),
            1,
            0))
        =0,
    NA(),
    IF(
        Parameters!$D$15=1,
        IF(
            SUM(--(ISNUMBER(IF($M$5:$Y$5=1,(M32:Y32),""))))&gt;0,
            MAX(IF(
                ISNUMBER(M32:Y32),
                IF(
                    M$5:Y$5=1,
                    M32:Y32,
                    ""),
                "")),
            MAX(IF(
                ISNUMBER(M32:Y32),
                IF(
                    M$5:Y$5=2,
                    M32:Y32,
                    ""),
                ""))
        ),
        IF(
            Parameters!$D$16=1,
            IFERROR(
                AVERAGE(IF(
                    ISNUMBER(M32:Y32),
                    IF(
                        M$5:Y$5=1,
                        M32:Y32,
                        ""),
                    "")),
                AVERAGE(IF(
                    ISNUMBER(M32:Y32),
                    IF(
                        M$5:Y$5=2,
                        M32:Y32,
                        ""),
                    ""))
            ),
            IF(
                Parameters!$D$17=1,
                IFERROR(
                    IF(
                        OR(
                            IF(
                                ISNUMBER(M32:Y32),
                                IF(
                                    M$5:Y$5=1,
                                    M32:Y32,
                                    ""),
                                "")
                            =0),
                        0,
                        GEOMEAN(IF(
                            ISNUMBER(M32:Y32),
                            IF(
                                M$5:Y$5=1,
                                M32:Y32,
                                ""),
                            ""))
                    ),
                    IF(
                        OR(IF(
                            ISNUMBER(M32:Y32),
                            IF(
                                M$5:Y$5=2,
                                M32:Y32,
                                ""),
                            "")
                            =0),
                        0,
                        GEOMEAN(IF(
                            ISNUMBER(M32:Y32),
                            IF(
                                M$5:Y$5=2,
                                M32:Y32,
                                ""),
                            "")))
                )
            )
        )
    )
)</f>
        <v>#N/A</v>
      </c>
      <c r="J32" s="242" t="s">
        <v>409</v>
      </c>
      <c r="K32" s="242" t="s">
        <v>409</v>
      </c>
      <c r="L32" s="91" t="s">
        <v>705</v>
      </c>
      <c r="M32" s="192" t="s">
        <v>409</v>
      </c>
      <c r="N32" s="192" t="s">
        <v>409</v>
      </c>
      <c r="O32" s="192" t="s">
        <v>409</v>
      </c>
      <c r="P32" s="192" t="s">
        <v>409</v>
      </c>
      <c r="Q32" s="192" t="s">
        <v>409</v>
      </c>
      <c r="R32" s="192" t="s">
        <v>409</v>
      </c>
      <c r="S32" s="192" t="s">
        <v>409</v>
      </c>
      <c r="T32" s="192" t="s">
        <v>409</v>
      </c>
      <c r="U32" s="192" t="s">
        <v>409</v>
      </c>
      <c r="V32" s="192" t="s">
        <v>409</v>
      </c>
      <c r="W32" s="192" t="s">
        <v>409</v>
      </c>
      <c r="X32" s="192" t="s">
        <v>409</v>
      </c>
      <c r="Y32" s="192"/>
      <c r="Z32" s="192"/>
      <c r="AF32" s="34"/>
      <c r="AG32" s="34"/>
      <c r="AH32" s="34"/>
      <c r="AI32" s="34"/>
      <c r="AJ32" s="34"/>
      <c r="AK32" s="34"/>
      <c r="AL32" s="195"/>
      <c r="AM32" s="195"/>
      <c r="AN32" s="80"/>
      <c r="AO32" s="80"/>
      <c r="AP32" s="80"/>
      <c r="AQ32" s="35"/>
    </row>
    <row r="33" spans="1:43"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7.0010161927313552</v>
      </c>
      <c r="H33" s="80" cm="1">
        <f t="array" ref="H33">IF(
    SUM(IF(
            ISNUMBER(
                IF(
                    $M$4:$Y$4,
                    (M33:Y33),
                    "")),
            1,
            0))
        =0,
    NA(),
    IF(
        Parameters!$D$15=1,
        IF(
            SUM(--(ISNUMBER(IF($M$4:$Y$4=1,(M33:Y33),""))))&gt;0,
            MAX(IF(
                ISNUMBER(M33:Y33),
                IF(
                    M$4:Y$4=1,
                    M33:Y33,
                    ""),
                "")),
            MAX(IF(
                ISNUMBER(M33:Y33),
                IF(
                    M$4:Y$4=2,
                    M33:Y33,
                    ""),
                ""))
        ),
        IF(
            Parameters!$D$16=1,
            IFERROR(
                AVERAGE(IF(
                    ISNUMBER(M33:Y33),
                    IF(
                        M$4:Y$4=1,
                        M33:Y33,
                        ""),
                    "")),
                AVERAGE(IF(
                    ISNUMBER(M33:Y33),
                    IF(
                        M$4:Y$4=2,
                        M33:Y33,
                        ""),
                    ""))
            ),
            IF(
                Parameters!$D$17=1,
                IFERROR(
                    IF(
                        OR(
                            IF(
                                ISNUMBER(M33:Y33),
                                IF(
                                    M$4:Y$4=1,
                                    M33:Y33,
                                    ""),
                                "")
                            =0),
                        0,
                        GEOMEAN(IF(
                            ISNUMBER(M33:Y33),
                            IF(
                                M$4:Y$4=1,
                                M33:Y33,
                                ""),
                            ""))
                    ),
                    IF(
                        OR(IF(
                            ISNUMBER(M33:Y33),
                            IF(
                                M$4:Y$4=2,
                                M33:Y33,
                                ""),
                            "")
                            =0),
                        0,
                        GEOMEAN(IF(
                            ISNUMBER(M33:Y33),
                            IF(
                                M$4:Y$4=2,
                                M33:Y33,
                                ""),
                            "")))
                )
            )
        )
    )
)</f>
        <v>6.4285714285714199</v>
      </c>
      <c r="I33" s="191" cm="1">
        <f t="array" ref="I33">IF(
    SUM(IF(
            ISNUMBER(
                IF(
                    $M$5:$Y$5,
                    (M33:Y33),
                    "")),
            1,
            0))
        =0,
    NA(),
    IF(
        Parameters!$D$15=1,
        IF(
            SUM(--(ISNUMBER(IF($M$5:$Y$5=1,(M33:Y33),""))))&gt;0,
            MAX(IF(
                ISNUMBER(M33:Y33),
                IF(
                    M$5:Y$5=1,
                    M33:Y33,
                    ""),
                "")),
            MAX(IF(
                ISNUMBER(M33:Y33),
                IF(
                    M$5:Y$5=2,
                    M33:Y33,
                    ""),
                ""))
        ),
        IF(
            Parameters!$D$16=1,
            IFERROR(
                AVERAGE(IF(
                    ISNUMBER(M33:Y33),
                    IF(
                        M$5:Y$5=1,
                        M33:Y33,
                        ""),
                    "")),
                AVERAGE(IF(
                    ISNUMBER(M33:Y33),
                    IF(
                        M$5:Y$5=2,
                        M33:Y33,
                        ""),
                    ""))
            ),
            IF(
                Parameters!$D$17=1,
                IFERROR(
                    IF(
                        OR(
                            IF(
                                ISNUMBER(M33:Y33),
                                IF(
                                    M$5:Y$5=1,
                                    M33:Y33,
                                    ""),
                                "")
                            =0),
                        0,
                        GEOMEAN(IF(
                            ISNUMBER(M33:Y33),
                            IF(
                                M$5:Y$5=1,
                                M33:Y33,
                                ""),
                            ""))
                    ),
                    IF(
                        OR(IF(
                            ISNUMBER(M33:Y33),
                            IF(
                                M$5:Y$5=2,
                                M33:Y33,
                                ""),
                            "")
                            =0),
                        0,
                        GEOMEAN(IF(
                            ISNUMBER(M33:Y33),
                            IF(
                                M$5:Y$5=2,
                                M33:Y33,
                                ""),
                            "")))
                )
            )
        )
    )
)</f>
        <v>7.6244354248045996</v>
      </c>
      <c r="J33" s="242">
        <v>45019</v>
      </c>
      <c r="K33" s="242">
        <v>45103</v>
      </c>
      <c r="L33" s="91" t="s">
        <v>48</v>
      </c>
      <c r="M33" s="192">
        <v>6.4285714285714199</v>
      </c>
      <c r="N33" s="192">
        <v>0</v>
      </c>
      <c r="O33" s="192" t="s">
        <v>409</v>
      </c>
      <c r="P33" s="192">
        <v>7.6244354248045996</v>
      </c>
      <c r="Q33" s="192" t="s">
        <v>409</v>
      </c>
      <c r="R33" s="192">
        <v>4.5</v>
      </c>
      <c r="S33" s="192">
        <v>-2.1970000000000001</v>
      </c>
      <c r="T33" s="192">
        <v>-1.399</v>
      </c>
      <c r="U33" s="192" t="s">
        <v>409</v>
      </c>
      <c r="V33" s="192">
        <v>0.38122177124022999</v>
      </c>
      <c r="W33" s="192">
        <v>-3.3124923706050198E-2</v>
      </c>
      <c r="X33" s="192" t="s">
        <v>409</v>
      </c>
      <c r="Y33" s="192"/>
      <c r="Z33" s="192"/>
      <c r="AF33" s="34"/>
      <c r="AG33" s="34"/>
      <c r="AH33" s="34"/>
      <c r="AI33" s="34"/>
      <c r="AJ33" s="34"/>
      <c r="AK33" s="34"/>
      <c r="AL33" s="195"/>
      <c r="AM33" s="195"/>
      <c r="AN33" s="80"/>
      <c r="AO33" s="80"/>
      <c r="AP33" s="80"/>
      <c r="AQ33" s="35"/>
    </row>
    <row r="34" spans="1:43"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5.744562646538026</v>
      </c>
      <c r="H34" s="80" cm="1">
        <f t="array" ref="H34">IF(
    SUM(IF(
            ISNUMBER(
                IF(
                    $M$4:$Y$4,
                    (M34:Y34),
                    "")),
            1,
            0))
        =0,
    NA(),
    IF(
        Parameters!$D$15=1,
        IF(
            SUM(--(ISNUMBER(IF($M$4:$Y$4=1,(M34:Y34),""))))&gt;0,
            MAX(IF(
                ISNUMBER(M34:Y34),
                IF(
                    M$4:Y$4=1,
                    M34:Y34,
                    ""),
                "")),
            MAX(IF(
                ISNUMBER(M34:Y34),
                IF(
                    M$4:Y$4=2,
                    M34:Y34,
                    ""),
                ""))
        ),
        IF(
            Parameters!$D$16=1,
            IFERROR(
                AVERAGE(IF(
                    ISNUMBER(M34:Y34),
                    IF(
                        M$4:Y$4=1,
                        M34:Y34,
                        ""),
                    "")),
                AVERAGE(IF(
                    ISNUMBER(M34:Y34),
                    IF(
                        M$4:Y$4=2,
                        M34:Y34,
                        ""),
                    ""))
            ),
            IF(
                Parameters!$D$17=1,
                IFERROR(
                    IF(
                        OR(
                            IF(
                                ISNUMBER(M34:Y34),
                                IF(
                                    M$4:Y$4=1,
                                    M34:Y34,
                                    ""),
                                "")
                            =0),
                        0,
                        GEOMEAN(IF(
                            ISNUMBER(M34:Y34),
                            IF(
                                M$4:Y$4=1,
                                M34:Y34,
                                ""),
                            ""))
                    ),
                    IF(
                        OR(IF(
                            ISNUMBER(M34:Y34),
                            IF(
                                M$4:Y$4=2,
                                M34:Y34,
                                ""),
                            "")
                            =0),
                        0,
                        GEOMEAN(IF(
                            ISNUMBER(M34:Y34),
                            IF(
                                M$4:Y$4=2,
                                M34:Y34,
                                ""),
                            "")))
                )
            )
        )
    )
)</f>
        <v>4.71428571428571</v>
      </c>
      <c r="I34" s="191" cm="1">
        <f t="array" ref="I34">IF(
    SUM(IF(
            ISNUMBER(
                IF(
                    $M$5:$Y$5,
                    (M34:Y34),
                    "")),
            1,
            0))
        =0,
    NA(),
    IF(
        Parameters!$D$15=1,
        IF(
            SUM(--(ISNUMBER(IF($M$5:$Y$5=1,(M34:Y34),""))))&gt;0,
            MAX(IF(
                ISNUMBER(M34:Y34),
                IF(
                    M$5:Y$5=1,
                    M34:Y34,
                    ""),
                "")),
            MAX(IF(
                ISNUMBER(M34:Y34),
                IF(
                    M$5:Y$5=2,
                    M34:Y34,
                    ""),
                ""))
        ),
        IF(
            Parameters!$D$16=1,
            IFERROR(
                AVERAGE(IF(
                    ISNUMBER(M34:Y34),
                    IF(
                        M$5:Y$5=1,
                        M34:Y34,
                        ""),
                    "")),
                AVERAGE(IF(
                    ISNUMBER(M34:Y34),
                    IF(
                        M$5:Y$5=2,
                        M34:Y34,
                        ""),
                    ""))
            ),
            IF(
                Parameters!$D$17=1,
                IFERROR(
                    IF(
                        OR(
                            IF(
                                ISNUMBER(M34:Y34),
                                IF(
                                    M$5:Y$5=1,
                                    M34:Y34,
                                    ""),
                                "")
                            =0),
                        0,
                        GEOMEAN(IF(
                            ISNUMBER(M34:Y34),
                            IF(
                                M$5:Y$5=1,
                                M34:Y34,
                                ""),
                            ""))
                    ),
                    IF(
                        OR(IF(
                            ISNUMBER(M34:Y34),
                            IF(
                                M$5:Y$5=2,
                                M34:Y34,
                                ""),
                            "")
                            =0),
                        0,
                        GEOMEAN(IF(
                            ISNUMBER(M34:Y34),
                            IF(
                                M$5:Y$5=2,
                                M34:Y34,
                                ""),
                            "")))
                )
            )
        )
    )
)</f>
        <v>7</v>
      </c>
      <c r="J34" s="242">
        <v>44860</v>
      </c>
      <c r="K34" s="242">
        <v>44753</v>
      </c>
      <c r="L34" s="91" t="s">
        <v>50</v>
      </c>
      <c r="M34" s="192">
        <v>4.71428571428571</v>
      </c>
      <c r="N34" s="192">
        <v>0</v>
      </c>
      <c r="O34" s="192">
        <v>7</v>
      </c>
      <c r="P34" s="192">
        <v>0</v>
      </c>
      <c r="Q34" s="192" t="s">
        <v>409</v>
      </c>
      <c r="R34" s="192">
        <v>3.3</v>
      </c>
      <c r="S34" s="192">
        <v>-3.19999999999999</v>
      </c>
      <c r="T34" s="192">
        <v>-3.0999999999999899</v>
      </c>
      <c r="U34" s="192" t="s">
        <v>540</v>
      </c>
      <c r="V34" s="192">
        <v>-0.74</v>
      </c>
      <c r="W34" s="192">
        <v>-4.6562076449349697E-2</v>
      </c>
      <c r="X34" s="192" t="s">
        <v>409</v>
      </c>
      <c r="Y34" s="192"/>
      <c r="Z34" s="192"/>
      <c r="AF34" s="34"/>
      <c r="AG34" s="34"/>
      <c r="AH34" s="34"/>
      <c r="AI34" s="34"/>
      <c r="AJ34" s="34"/>
      <c r="AK34" s="34"/>
      <c r="AL34" s="195"/>
      <c r="AM34" s="195"/>
      <c r="AN34" s="80"/>
      <c r="AO34" s="80"/>
      <c r="AP34" s="80"/>
      <c r="AQ34" s="35"/>
    </row>
    <row r="35" spans="1:43"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$M$4:$Y$4,
                    (M35:Y35),
                    "")),
            1,
            0))
        =0,
    NA(),
    IF(
        Parameters!$D$15=1,
        IF(
            SUM(--(ISNUMBER(IF($M$4:$Y$4=1,(M35:Y35),""))))&gt;0,
            MAX(IF(
                ISNUMBER(M35:Y35),
                IF(
                    M$4:Y$4=1,
                    M35:Y35,
                    ""),
                "")),
            MAX(IF(
                ISNUMBER(M35:Y35),
                IF(
                    M$4:Y$4=2,
                    M35:Y35,
                    ""),
                ""))
        ),
        IF(
            Parameters!$D$16=1,
            IFERROR(
                AVERAGE(IF(
                    ISNUMBER(M35:Y35),
                    IF(
                        M$4:Y$4=1,
                        M35:Y35,
                        ""),
                    "")),
                AVERAGE(IF(
                    ISNUMBER(M35:Y35),
                    IF(
                        M$4:Y$4=2,
                        M35:Y35,
                        ""),
                    ""))
            ),
            IF(
                Parameters!$D$17=1,
                IFERROR(
                    IF(
                        OR(
                            IF(
                                ISNUMBER(M35:Y35),
                                IF(
                                    M$4:Y$4=1,
                                    M35:Y35,
                                    ""),
                                "")
                            =0),
                        0,
                        GEOMEAN(IF(
                            ISNUMBER(M35:Y35),
                            IF(
                                M$4:Y$4=1,
                                M35:Y35,
                                ""),
                            ""))
                    ),
                    IF(
                        OR(IF(
                            ISNUMBER(M35:Y35),
                            IF(
                                M$4:Y$4=2,
                                M35:Y35,
                                ""),
                            "")
                            =0),
                        0,
                        GEOMEAN(IF(
                            ISNUMBER(M35:Y35),
                            IF(
                                M$4:Y$4=2,
                                M35:Y35,
                                ""),
                            "")))
                )
            )
        )
    )
)</f>
        <v>3.4285714285714199</v>
      </c>
      <c r="I35" s="191" cm="1">
        <f t="array" ref="I35">IF(
    SUM(IF(
            ISNUMBER(
                IF(
                    $M$5:$Y$5,
                    (M35:Y35),
                    "")),
            1,
            0))
        =0,
    NA(),
    IF(
        Parameters!$D$15=1,
        IF(
            SUM(--(ISNUMBER(IF($M$5:$Y$5=1,(M35:Y35),""))))&gt;0,
            MAX(IF(
                ISNUMBER(M35:Y35),
                IF(
                    M$5:Y$5=1,
                    M35:Y35,
                    ""),
                "")),
            MAX(IF(
                ISNUMBER(M35:Y35),
                IF(
                    M$5:Y$5=2,
                    M35:Y35,
                    ""),
                ""))
        ),
        IF(
            Parameters!$D$16=1,
            IFERROR(
                AVERAGE(IF(
                    ISNUMBER(M35:Y35),
                    IF(
                        M$5:Y$5=1,
                        M35:Y35,
                        ""),
                    "")),
                AVERAGE(IF(
                    ISNUMBER(M35:Y35),
                    IF(
                        M$5:Y$5=2,
                        M35:Y35,
                        ""),
                    ""))
            ),
            IF(
                Parameters!$D$17=1,
                IFERROR(
                    IF(
                        OR(
                            IF(
                                ISNUMBER(M35:Y35),
                                IF(
                                    M$5:Y$5=1,
                                    M35:Y35,
                                    ""),
                                "")
                            =0),
                        0,
                        GEOMEAN(IF(
                            ISNUMBER(M35:Y35),
                            IF(
                                M$5:Y$5=1,
                                M35:Y35,
                                ""),
                            ""))
                    ),
                    IF(
                        OR(IF(
                            ISNUMBER(M35:Y35),
                            IF(
                                M$5:Y$5=2,
                                M35:Y35,
                                ""),
                            "")
                            =0),
                        0,
                        GEOMEAN(IF(
                            ISNUMBER(M35:Y35),
                            IF(
                                M$5:Y$5=2,
                                M35:Y35,
                                ""),
                            "")))
                )
            )
        )
    )
)</f>
        <v>0</v>
      </c>
      <c r="J35" s="242">
        <v>45019</v>
      </c>
      <c r="K35" s="242">
        <v>45103</v>
      </c>
      <c r="L35" s="91" t="s">
        <v>52</v>
      </c>
      <c r="M35" s="192">
        <v>3.4285714285714199</v>
      </c>
      <c r="N35" s="192">
        <v>0</v>
      </c>
      <c r="O35" s="192" t="s">
        <v>409</v>
      </c>
      <c r="P35" s="192" t="s">
        <v>409</v>
      </c>
      <c r="Q35" s="192" t="s">
        <v>409</v>
      </c>
      <c r="R35" s="192">
        <v>2.4</v>
      </c>
      <c r="S35" s="192">
        <v>-4.2329999999999997</v>
      </c>
      <c r="T35" s="192">
        <v>-6.7629999999999901</v>
      </c>
      <c r="U35" s="192" t="s">
        <v>409</v>
      </c>
      <c r="V35" s="192" t="s">
        <v>409</v>
      </c>
      <c r="W35" s="192" t="s">
        <v>409</v>
      </c>
      <c r="X35" s="192" t="s">
        <v>409</v>
      </c>
      <c r="Y35" s="192"/>
      <c r="Z35" s="192"/>
      <c r="AF35" s="34"/>
      <c r="AG35" s="34"/>
      <c r="AH35" s="34"/>
      <c r="AI35" s="34"/>
      <c r="AJ35" s="34"/>
      <c r="AK35" s="34"/>
      <c r="AL35" s="195"/>
      <c r="AM35" s="195"/>
      <c r="AN35" s="80"/>
      <c r="AO35" s="80"/>
      <c r="AP35" s="80"/>
      <c r="AQ35" s="35"/>
    </row>
    <row r="36" spans="1:43"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$M$4:$Y$4,
                    (M36:Y36),
                    "")),
            1,
            0))
        =0,
    NA(),
    IF(
        Parameters!$D$15=1,
        IF(
            SUM(--(ISNUMBER(IF($M$4:$Y$4=1,(M36:Y36),""))))&gt;0,
            MAX(IF(
                ISNUMBER(M36:Y36),
                IF(
                    M$4:Y$4=1,
                    M36:Y36,
                    ""),
                "")),
            MAX(IF(
                ISNUMBER(M36:Y36),
                IF(
                    M$4:Y$4=2,
                    M36:Y36,
                    ""),
                ""))
        ),
        IF(
            Parameters!$D$16=1,
            IFERROR(
                AVERAGE(IF(
                    ISNUMBER(M36:Y36),
                    IF(
                        M$4:Y$4=1,
                        M36:Y36,
                        ""),
                    "")),
                AVERAGE(IF(
                    ISNUMBER(M36:Y36),
                    IF(
                        M$4:Y$4=2,
                        M36:Y36,
                        ""),
                    ""))
            ),
            IF(
                Parameters!$D$17=1,
                IFERROR(
                    IF(
                        OR(
                            IF(
                                ISNUMBER(M36:Y36),
                                IF(
                                    M$4:Y$4=1,
                                    M36:Y36,
                                    ""),
                                "")
                            =0),
                        0,
                        GEOMEAN(IF(
                            ISNUMBER(M36:Y36),
                            IF(
                                M$4:Y$4=1,
                                M36:Y36,
                                ""),
                            ""))
                    ),
                    IF(
                        OR(IF(
                            ISNUMBER(M36:Y36),
                            IF(
                                M$4:Y$4=2,
                                M36:Y36,
                                ""),
                            "")
                            =0),
                        0,
                        GEOMEAN(IF(
                            ISNUMBER(M36:Y36),
                            IF(
                                M$4:Y$4=2,
                                M36:Y36,
                                ""),
                            "")))
                )
            )
        )
    )
)</f>
        <v>2.2857142857142798</v>
      </c>
      <c r="I36" s="191" cm="1">
        <f t="array" ref="I36">IF(
    SUM(IF(
            ISNUMBER(
                IF(
                    $M$5:$Y$5,
                    (M36:Y36),
                    "")),
            1,
            0))
        =0,
    NA(),
    IF(
        Parameters!$D$15=1,
        IF(
            SUM(--(ISNUMBER(IF($M$5:$Y$5=1,(M36:Y36),""))))&gt;0,
            MAX(IF(
                ISNUMBER(M36:Y36),
                IF(
                    M$5:Y$5=1,
                    M36:Y36,
                    ""),
                "")),
            MAX(IF(
                ISNUMBER(M36:Y36),
                IF(
                    M$5:Y$5=2,
                    M36:Y36,
                    ""),
                ""))
        ),
        IF(
            Parameters!$D$16=1,
            IFERROR(
                AVERAGE(IF(
                    ISNUMBER(M36:Y36),
                    IF(
                        M$5:Y$5=1,
                        M36:Y36,
                        ""),
                    "")),
                AVERAGE(IF(
                    ISNUMBER(M36:Y36),
                    IF(
                        M$5:Y$5=2,
                        M36:Y36,
                        ""),
                    ""))
            ),
            IF(
                Parameters!$D$17=1,
                IFERROR(
                    IF(
                        OR(
                            IF(
                                ISNUMBER(M36:Y36),
                                IF(
                                    M$5:Y$5=1,
                                    M36:Y36,
                                    ""),
                                "")
                            =0),
                        0,
                        GEOMEAN(IF(
                            ISNUMBER(M36:Y36),
                            IF(
                                M$5:Y$5=1,
                                M36:Y36,
                                ""),
                            ""))
                    ),
                    IF(
                        OR(IF(
                            ISNUMBER(M36:Y36),
                            IF(
                                M$5:Y$5=2,
                                M36:Y36,
                                ""),
                            "")
                            =0),
                        0,
                        GEOMEAN(IF(
                            ISNUMBER(M36:Y36),
                            IF(
                                M$5:Y$5=2,
                                M36:Y36,
                                ""),
                            "")))
                )
            )
        )
    )
)</f>
        <v>0</v>
      </c>
      <c r="J36" s="242">
        <v>45019</v>
      </c>
      <c r="K36" s="242" t="s">
        <v>409</v>
      </c>
      <c r="L36" s="91" t="s">
        <v>54</v>
      </c>
      <c r="M36" s="192">
        <v>2.2857142857142798</v>
      </c>
      <c r="N36" s="192">
        <v>0</v>
      </c>
      <c r="O36" s="192" t="s">
        <v>409</v>
      </c>
      <c r="P36" s="192" t="s">
        <v>409</v>
      </c>
      <c r="Q36" s="192" t="s">
        <v>409</v>
      </c>
      <c r="R36" s="192">
        <v>1.6</v>
      </c>
      <c r="S36" s="192">
        <v>0</v>
      </c>
      <c r="T36" s="192">
        <v>0</v>
      </c>
      <c r="U36" s="192" t="s">
        <v>409</v>
      </c>
      <c r="V36" s="192" t="s">
        <v>409</v>
      </c>
      <c r="W36" s="192" t="s">
        <v>409</v>
      </c>
      <c r="X36" s="192" t="s">
        <v>409</v>
      </c>
      <c r="Y36" s="192"/>
      <c r="Z36" s="192"/>
      <c r="AF36" s="34"/>
      <c r="AG36" s="34"/>
      <c r="AH36" s="34"/>
      <c r="AI36" s="34"/>
      <c r="AJ36" s="34"/>
      <c r="AK36" s="34"/>
      <c r="AL36" s="195"/>
      <c r="AM36" s="195"/>
      <c r="AN36" s="80"/>
      <c r="AO36" s="80"/>
      <c r="AP36" s="80"/>
      <c r="AQ36" s="35"/>
    </row>
    <row r="37" spans="1:43"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8.4515425472851646</v>
      </c>
      <c r="H37" s="80" cm="1">
        <f t="array" ref="H37">IF(
    SUM(IF(
            ISNUMBER(
                IF(
                    $M$4:$Y$4,
                    (M37:Y37),
                    "")),
            1,
            0))
        =0,
    NA(),
    IF(
        Parameters!$D$15=1,
        IF(
            SUM(--(ISNUMBER(IF($M$4:$Y$4=1,(M37:Y37),""))))&gt;0,
            MAX(IF(
                ISNUMBER(M37:Y37),
                IF(
                    M$4:Y$4=1,
                    M37:Y37,
                    ""),
                "")),
            MAX(IF(
                ISNUMBER(M37:Y37),
                IF(
                    M$4:Y$4=2,
                    M37:Y37,
                    ""),
                ""))
        ),
        IF(
            Parameters!$D$16=1,
            IFERROR(
                AVERAGE(IF(
                    ISNUMBER(M37:Y37),
                    IF(
                        M$4:Y$4=1,
                        M37:Y37,
                        ""),
                    "")),
                AVERAGE(IF(
                    ISNUMBER(M37:Y37),
                    IF(
                        M$4:Y$4=2,
                        M37:Y37,
                        ""),
                    ""))
            ),
            IF(
                Parameters!$D$17=1,
                IFERROR(
                    IF(
                        OR(
                            IF(
                                ISNUMBER(M37:Y37),
                                IF(
                                    M$4:Y$4=1,
                                    M37:Y37,
                                    ""),
                                "")
                            =0),
                        0,
                        GEOMEAN(IF(
                            ISNUMBER(M37:Y37),
                            IF(
                                M$4:Y$4=1,
                                M37:Y37,
                                ""),
                            ""))
                    ),
                    IF(
                        OR(IF(
                            ISNUMBER(M37:Y37),
                            IF(
                                M$4:Y$4=2,
                                M37:Y37,
                                ""),
                            "")
                            =0),
                        0,
                        GEOMEAN(IF(
                            ISNUMBER(M37:Y37),
                            IF(
                                M$4:Y$4=2,
                                M37:Y37,
                                ""),
                            "")))
                )
            )
        )
    )
)</f>
        <v>7.1428571428571397</v>
      </c>
      <c r="I37" s="191" cm="1">
        <f t="array" ref="I37">IF(
    SUM(IF(
            ISNUMBER(
                IF(
                    $M$5:$Y$5,
                    (M37:Y37),
                    "")),
            1,
            0))
        =0,
    NA(),
    IF(
        Parameters!$D$15=1,
        IF(
            SUM(--(ISNUMBER(IF($M$5:$Y$5=1,(M37:Y37),""))))&gt;0,
            MAX(IF(
                ISNUMBER(M37:Y37),
                IF(
                    M$5:Y$5=1,
                    M37:Y37,
                    ""),
                "")),
            MAX(IF(
                ISNUMBER(M37:Y37),
                IF(
                    M$5:Y$5=2,
                    M37:Y37,
                    ""),
                ""))
        ),
        IF(
            Parameters!$D$16=1,
            IFERROR(
                AVERAGE(IF(
                    ISNUMBER(M37:Y37),
                    IF(
                        M$5:Y$5=1,
                        M37:Y37,
                        ""),
                    "")),
                AVERAGE(IF(
                    ISNUMBER(M37:Y37),
                    IF(
                        M$5:Y$5=2,
                        M37:Y37,
                        ""),
                    ""))
            ),
            IF(
                Parameters!$D$17=1,
                IFERROR(
                    IF(
                        OR(
                            IF(
                                ISNUMBER(M37:Y37),
                                IF(
                                    M$5:Y$5=1,
                                    M37:Y37,
                                    ""),
                                "")
                            =0),
                        0,
                        GEOMEAN(IF(
                            ISNUMBER(M37:Y37),
                            IF(
                                M$5:Y$5=1,
                                M37:Y37,
                                ""),
                            ""))
                    ),
                    IF(
                        OR(IF(
                            ISNUMBER(M37:Y37),
                            IF(
                                M$5:Y$5=2,
                                M37:Y37,
                                ""),
                            "")
                            =0),
                        0,
                        GEOMEAN(IF(
                            ISNUMBER(M37:Y37),
                            IF(
                                M$5:Y$5=2,
                                M37:Y37,
                                ""),
                            "")))
                )
            )
        )
    )
)</f>
        <v>10</v>
      </c>
      <c r="J37" s="242">
        <v>45019</v>
      </c>
      <c r="K37" s="242">
        <v>45103</v>
      </c>
      <c r="L37" s="91" t="s">
        <v>56</v>
      </c>
      <c r="M37" s="192">
        <v>7.1428571428571397</v>
      </c>
      <c r="N37" s="192">
        <v>10</v>
      </c>
      <c r="O37" s="192" t="s">
        <v>409</v>
      </c>
      <c r="P37" s="192">
        <v>0</v>
      </c>
      <c r="Q37" s="192" t="s">
        <v>409</v>
      </c>
      <c r="R37" s="192">
        <v>5</v>
      </c>
      <c r="S37" s="192">
        <v>1.1000000000000001</v>
      </c>
      <c r="T37" s="192">
        <v>-0.23</v>
      </c>
      <c r="U37" s="192" t="s">
        <v>409</v>
      </c>
      <c r="V37" s="192">
        <v>-0.112024318568602</v>
      </c>
      <c r="W37" s="192">
        <v>-8.4397137332123104E-2</v>
      </c>
      <c r="X37" s="192" t="s">
        <v>409</v>
      </c>
      <c r="Y37" s="192"/>
      <c r="Z37" s="192"/>
      <c r="AF37" s="34"/>
      <c r="AG37" s="34"/>
      <c r="AH37" s="34"/>
      <c r="AI37" s="34"/>
      <c r="AJ37" s="34"/>
      <c r="AK37" s="34"/>
      <c r="AL37" s="195"/>
      <c r="AM37" s="195"/>
      <c r="AN37" s="80"/>
      <c r="AO37" s="80"/>
      <c r="AP37" s="80"/>
      <c r="AQ37" s="35"/>
    </row>
    <row r="38" spans="1:43"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$M$4:$Y$4,
                    (M38:Y38),
                    "")),
            1,
            0))
        =0,
    NA(),
    IF(
        Parameters!$D$15=1,
        IF(
            SUM(--(ISNUMBER(IF($M$4:$Y$4=1,(M38:Y38),""))))&gt;0,
            MAX(IF(
                ISNUMBER(M38:Y38),
                IF(
                    M$4:Y$4=1,
                    M38:Y38,
                    ""),
                "")),
            MAX(IF(
                ISNUMBER(M38:Y38),
                IF(
                    M$4:Y$4=2,
                    M38:Y38,
                    ""),
                ""))
        ),
        IF(
            Parameters!$D$16=1,
            IFERROR(
                AVERAGE(IF(
                    ISNUMBER(M38:Y38),
                    IF(
                        M$4:Y$4=1,
                        M38:Y38,
                        ""),
                    "")),
                AVERAGE(IF(
                    ISNUMBER(M38:Y38),
                    IF(
                        M$4:Y$4=2,
                        M38:Y38,
                        ""),
                    ""))
            ),
            IF(
                Parameters!$D$17=1,
                IFERROR(
                    IF(
                        OR(
                            IF(
                                ISNUMBER(M38:Y38),
                                IF(
                                    M$4:Y$4=1,
                                    M38:Y38,
                                    ""),
                                "")
                            =0),
                        0,
                        GEOMEAN(IF(
                            ISNUMBER(M38:Y38),
                            IF(
                                M$4:Y$4=1,
                                M38:Y38,
                                ""),
                            ""))
                    ),
                    IF(
                        OR(IF(
                            ISNUMBER(M38:Y38),
                            IF(
                                M$4:Y$4=2,
                                M38:Y38,
                                ""),
                            "")
                            =0),
                        0,
                        GEOMEAN(IF(
                            ISNUMBER(M38:Y38),
                            IF(
                                M$4:Y$4=2,
                                M38:Y38,
                                ""),
                            "")))
                )
            )
        )
    )
)</f>
        <v>6.71428571428571</v>
      </c>
      <c r="I38" s="191" cm="1">
        <f t="array" ref="I38">IF(
    SUM(IF(
            ISNUMBER(
                IF(
                    $M$5:$Y$5,
                    (M38:Y38),
                    "")),
            1,
            0))
        =0,
    NA(),
    IF(
        Parameters!$D$15=1,
        IF(
            SUM(--(ISNUMBER(IF($M$5:$Y$5=1,(M38:Y38),""))))&gt;0,
            MAX(IF(
                ISNUMBER(M38:Y38),
                IF(
                    M$5:Y$5=1,
                    M38:Y38,
                    ""),
                "")),
            MAX(IF(
                ISNUMBER(M38:Y38),
                IF(
                    M$5:Y$5=2,
                    M38:Y38,
                    ""),
                ""))
        ),
        IF(
            Parameters!$D$16=1,
            IFERROR(
                AVERAGE(IF(
                    ISNUMBER(M38:Y38),
                    IF(
                        M$5:Y$5=1,
                        M38:Y38,
                        ""),
                    "")),
                AVERAGE(IF(
                    ISNUMBER(M38:Y38),
                    IF(
                        M$5:Y$5=2,
                        M38:Y38,
                        ""),
                    ""))
            ),
            IF(
                Parameters!$D$17=1,
                IFERROR(
                    IF(
                        OR(
                            IF(
                                ISNUMBER(M38:Y38),
                                IF(
                                    M$5:Y$5=1,
                                    M38:Y38,
                                    ""),
                                "")
                            =0),
                        0,
                        GEOMEAN(IF(
                            ISNUMBER(M38:Y38),
                            IF(
                                M$5:Y$5=1,
                                M38:Y38,
                                ""),
                            ""))
                    ),
                    IF(
                        OR(IF(
                            ISNUMBER(M38:Y38),
                            IF(
                                M$5:Y$5=2,
                                M38:Y38,
                                ""),
                            "")
                            =0),
                        0,
                        GEOMEAN(IF(
                            ISNUMBER(M38:Y38),
                            IF(
                                M$5:Y$5=2,
                                M38:Y38,
                                ""),
                            "")))
                )
            )
        )
    )
)</f>
        <v>0</v>
      </c>
      <c r="J38" s="242">
        <v>45019</v>
      </c>
      <c r="K38" s="242">
        <v>45103</v>
      </c>
      <c r="L38" s="91" t="s">
        <v>58</v>
      </c>
      <c r="M38" s="192">
        <v>6.71428571428571</v>
      </c>
      <c r="N38" s="192" t="s">
        <v>409</v>
      </c>
      <c r="O38" s="192" t="s">
        <v>409</v>
      </c>
      <c r="P38" s="192">
        <v>0</v>
      </c>
      <c r="Q38" s="192" t="s">
        <v>409</v>
      </c>
      <c r="R38" s="192">
        <v>4.7</v>
      </c>
      <c r="S38" s="192" t="s">
        <v>409</v>
      </c>
      <c r="T38" s="192" t="s">
        <v>409</v>
      </c>
      <c r="U38" s="192" t="s">
        <v>409</v>
      </c>
      <c r="V38" s="192">
        <v>-0.1577532315645</v>
      </c>
      <c r="W38" s="192">
        <v>-0.14243826466369899</v>
      </c>
      <c r="X38" s="192" t="s">
        <v>409</v>
      </c>
      <c r="Y38" s="192"/>
      <c r="Z38" s="192"/>
      <c r="AF38" s="34"/>
      <c r="AG38" s="34"/>
      <c r="AH38" s="34"/>
      <c r="AI38" s="34"/>
      <c r="AJ38" s="34"/>
      <c r="AK38" s="34"/>
      <c r="AL38" s="195"/>
      <c r="AM38" s="195"/>
      <c r="AN38" s="80"/>
      <c r="AO38" s="80"/>
      <c r="AP38" s="80"/>
      <c r="AQ38" s="35"/>
    </row>
    <row r="39" spans="1:43"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4.7746589833515021</v>
      </c>
      <c r="H39" s="80" cm="1">
        <f t="array" ref="H39">IF(
    SUM(IF(
            ISNUMBER(
                IF(
                    $M$4:$Y$4,
                    (M39:Y39),
                    "")),
            1,
            0))
        =0,
    NA(),
    IF(
        Parameters!$D$15=1,
        IF(
            SUM(--(ISNUMBER(IF($M$4:$Y$4=1,(M39:Y39),""))))&gt;0,
            MAX(IF(
                ISNUMBER(M39:Y39),
                IF(
                    M$4:Y$4=1,
                    M39:Y39,
                    ""),
                "")),
            MAX(IF(
                ISNUMBER(M39:Y39),
                IF(
                    M$4:Y$4=2,
                    M39:Y39,
                    ""),
                ""))
        ),
        IF(
            Parameters!$D$16=1,
            IFERROR(
                AVERAGE(IF(
                    ISNUMBER(M39:Y39),
                    IF(
                        M$4:Y$4=1,
                        M39:Y39,
                        ""),
                    "")),
                AVERAGE(IF(
                    ISNUMBER(M39:Y39),
                    IF(
                        M$4:Y$4=2,
                        M39:Y39,
                        ""),
                    ""))
            ),
            IF(
                Parameters!$D$17=1,
                IFERROR(
                    IF(
                        OR(
                            IF(
                                ISNUMBER(M39:Y39),
                                IF(
                                    M$4:Y$4=1,
                                    M39:Y39,
                                    ""),
                                "")
                            =0),
                        0,
                        GEOMEAN(IF(
                            ISNUMBER(M39:Y39),
                            IF(
                                M$4:Y$4=1,
                                M39:Y39,
                                ""),
                            ""))
                    ),
                    IF(
                        OR(IF(
                            ISNUMBER(M39:Y39),
                            IF(
                                M$4:Y$4=2,
                                M39:Y39,
                                ""),
                            "")
                            =0),
                        0,
                        GEOMEAN(IF(
                            ISNUMBER(M39:Y39),
                            IF(
                                M$4:Y$4=2,
                                M39:Y39,
                                ""),
                            "")))
                )
            )
        )
    )
)</f>
        <v>10</v>
      </c>
      <c r="I39" s="191" cm="1">
        <f t="array" ref="I39">IF(
    SUM(IF(
            ISNUMBER(
                IF(
                    $M$5:$Y$5,
                    (M39:Y39),
                    "")),
            1,
            0))
        =0,
    NA(),
    IF(
        Parameters!$D$15=1,
        IF(
            SUM(--(ISNUMBER(IF($M$5:$Y$5=1,(M39:Y39),""))))&gt;0,
            MAX(IF(
                ISNUMBER(M39:Y39),
                IF(
                    M$5:Y$5=1,
                    M39:Y39,
                    ""),
                "")),
            MAX(IF(
                ISNUMBER(M39:Y39),
                IF(
                    M$5:Y$5=2,
                    M39:Y39,
                    ""),
                ""))
        ),
        IF(
            Parameters!$D$16=1,
            IFERROR(
                AVERAGE(IF(
                    ISNUMBER(M39:Y39),
                    IF(
                        M$5:Y$5=1,
                        M39:Y39,
                        ""),
                    "")),
                AVERAGE(IF(
                    ISNUMBER(M39:Y39),
                    IF(
                        M$5:Y$5=2,
                        M39:Y39,
                        ""),
                    ""))
            ),
            IF(
                Parameters!$D$17=1,
                IFERROR(
                    IF(
                        OR(
                            IF(
                                ISNUMBER(M39:Y39),
                                IF(
                                    M$5:Y$5=1,
                                    M39:Y39,
                                    ""),
                                "")
                            =0),
                        0,
                        GEOMEAN(IF(
                            ISNUMBER(M39:Y39),
                            IF(
                                M$5:Y$5=1,
                                M39:Y39,
                                ""),
                            ""))
                    ),
                    IF(
                        OR(IF(
                            ISNUMBER(M39:Y39),
                            IF(
                                M$5:Y$5=2,
                                M39:Y39,
                                ""),
                            "")
                            =0),
                        0,
                        GEOMEAN(IF(
                            ISNUMBER(M39:Y39),
                            IF(
                                M$5:Y$5=2,
                                M39:Y39,
                                ""),
                            "")))
                )
            )
        )
    )
)</f>
        <v>2.2797368407299201</v>
      </c>
      <c r="J39" s="242">
        <v>45019</v>
      </c>
      <c r="K39" s="242">
        <v>45103</v>
      </c>
      <c r="L39" s="91" t="s">
        <v>60</v>
      </c>
      <c r="M39" s="192">
        <v>10</v>
      </c>
      <c r="N39" s="192" t="s">
        <v>409</v>
      </c>
      <c r="O39" s="192" t="s">
        <v>409</v>
      </c>
      <c r="P39" s="192">
        <v>2.2797368407299201</v>
      </c>
      <c r="Q39" s="192" t="s">
        <v>409</v>
      </c>
      <c r="R39" s="192">
        <v>8.6</v>
      </c>
      <c r="S39" s="192" t="s">
        <v>409</v>
      </c>
      <c r="T39" s="192" t="s">
        <v>409</v>
      </c>
      <c r="U39" s="192" t="s">
        <v>409</v>
      </c>
      <c r="V39" s="192">
        <v>0.11398684203649601</v>
      </c>
      <c r="W39" s="192">
        <v>-0.20318773052490299</v>
      </c>
      <c r="X39" s="192" t="s">
        <v>409</v>
      </c>
      <c r="Y39" s="192"/>
      <c r="Z39" s="192"/>
      <c r="AF39" s="34"/>
      <c r="AG39" s="34"/>
      <c r="AH39" s="34"/>
      <c r="AI39" s="34"/>
      <c r="AJ39" s="34"/>
      <c r="AK39" s="34"/>
      <c r="AL39" s="195"/>
      <c r="AM39" s="195"/>
      <c r="AN39" s="80"/>
      <c r="AO39" s="80"/>
      <c r="AP39" s="80"/>
      <c r="AQ39" s="35"/>
    </row>
    <row r="40" spans="1:43"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$M$4:$Y$4,
                    (M40:Y40),
                    "")),
            1,
            0))
        =0,
    NA(),
    IF(
        Parameters!$D$15=1,
        IF(
            SUM(--(ISNUMBER(IF($M$4:$Y$4=1,(M40:Y40),""))))&gt;0,
            MAX(IF(
                ISNUMBER(M40:Y40),
                IF(
                    M$4:Y$4=1,
                    M40:Y40,
                    ""),
                "")),
            MAX(IF(
                ISNUMBER(M40:Y40),
                IF(
                    M$4:Y$4=2,
                    M40:Y40,
                    ""),
                ""))
        ),
        IF(
            Parameters!$D$16=1,
            IFERROR(
                AVERAGE(IF(
                    ISNUMBER(M40:Y40),
                    IF(
                        M$4:Y$4=1,
                        M40:Y40,
                        ""),
                    "")),
                AVERAGE(IF(
                    ISNUMBER(M40:Y40),
                    IF(
                        M$4:Y$4=2,
                        M40:Y40,
                        ""),
                    ""))
            ),
            IF(
                Parameters!$D$17=1,
                IFERROR(
                    IF(
                        OR(
                            IF(
                                ISNUMBER(M40:Y40),
                                IF(
                                    M$4:Y$4=1,
                                    M40:Y40,
                                    ""),
                                "")
                            =0),
                        0,
                        GEOMEAN(IF(
                            ISNUMBER(M40:Y40),
                            IF(
                                M$4:Y$4=1,
                                M40:Y40,
                                ""),
                            ""))
                    ),
                    IF(
                        OR(IF(
                            ISNUMBER(M40:Y40),
                            IF(
                                M$4:Y$4=2,
                                M40:Y40,
                                ""),
                            "")
                            =0),
                        0,
                        GEOMEAN(IF(
                            ISNUMBER(M40:Y40),
                            IF(
                                M$4:Y$4=2,
                                M40:Y40,
                                ""),
                            "")))
                )
            )
        )
    )
)</f>
        <v>0.57142857142857095</v>
      </c>
      <c r="I40" s="191" cm="1">
        <f t="array" ref="I40">IF(
    SUM(IF(
            ISNUMBER(
                IF(
                    $M$5:$Y$5,
                    (M40:Y40),
                    "")),
            1,
            0))
        =0,
    NA(),
    IF(
        Parameters!$D$15=1,
        IF(
            SUM(--(ISNUMBER(IF($M$5:$Y$5=1,(M40:Y40),""))))&gt;0,
            MAX(IF(
                ISNUMBER(M40:Y40),
                IF(
                    M$5:Y$5=1,
                    M40:Y40,
                    ""),
                "")),
            MAX(IF(
                ISNUMBER(M40:Y40),
                IF(
                    M$5:Y$5=2,
                    M40:Y40,
                    ""),
                ""))
        ),
        IF(
            Parameters!$D$16=1,
            IFERROR(
                AVERAGE(IF(
                    ISNUMBER(M40:Y40),
                    IF(
                        M$5:Y$5=1,
                        M40:Y40,
                        ""),
                    "")),
                AVERAGE(IF(
                    ISNUMBER(M40:Y40),
                    IF(
                        M$5:Y$5=2,
                        M40:Y40,
                        ""),
                    ""))
            ),
            IF(
                Parameters!$D$17=1,
                IFERROR(
                    IF(
                        OR(
                            IF(
                                ISNUMBER(M40:Y40),
                                IF(
                                    M$5:Y$5=1,
                                    M40:Y40,
                                    ""),
                                "")
                            =0),
                        0,
                        GEOMEAN(IF(
                            ISNUMBER(M40:Y40),
                            IF(
                                M$5:Y$5=1,
                                M40:Y40,
                                ""),
                            ""))
                    ),
                    IF(
                        OR(IF(
                            ISNUMBER(M40:Y40),
                            IF(
                                M$5:Y$5=2,
                                M40:Y40,
                                ""),
                            "")
                            =0),
                        0,
                        GEOMEAN(IF(
                            ISNUMBER(M40:Y40),
                            IF(
                                M$5:Y$5=2,
                                M40:Y40,
                                ""),
                            "")))
                )
            )
        )
    )
)</f>
        <v>0</v>
      </c>
      <c r="J40" s="242">
        <v>44753</v>
      </c>
      <c r="K40" s="242">
        <v>45058</v>
      </c>
      <c r="L40" s="91" t="s">
        <v>62</v>
      </c>
      <c r="M40" s="192">
        <v>0.57142857142857095</v>
      </c>
      <c r="N40" s="192">
        <v>0</v>
      </c>
      <c r="O40" s="192" t="s">
        <v>409</v>
      </c>
      <c r="P40" s="192" t="s">
        <v>409</v>
      </c>
      <c r="Q40" s="192" t="s">
        <v>409</v>
      </c>
      <c r="R40" s="192">
        <v>0.4</v>
      </c>
      <c r="S40" s="192">
        <v>-2.2329999999999899</v>
      </c>
      <c r="T40" s="192">
        <v>-2.2169999999999899</v>
      </c>
      <c r="U40" s="192" t="s">
        <v>409</v>
      </c>
      <c r="V40" s="192" t="s">
        <v>409</v>
      </c>
      <c r="W40" s="192" t="s">
        <v>409</v>
      </c>
      <c r="X40" s="192" t="s">
        <v>409</v>
      </c>
      <c r="Y40" s="192"/>
      <c r="Z40" s="192"/>
      <c r="AF40" s="34"/>
      <c r="AG40" s="34"/>
      <c r="AH40" s="34"/>
      <c r="AI40" s="34"/>
      <c r="AJ40" s="34"/>
      <c r="AK40" s="34"/>
      <c r="AL40" s="195"/>
      <c r="AM40" s="195"/>
      <c r="AN40" s="80"/>
      <c r="AO40" s="80"/>
      <c r="AP40" s="80"/>
      <c r="AQ40" s="35"/>
    </row>
    <row r="41" spans="1:43"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$M$4:$Y$4,
                    (M41:Y41),
                    "")),
            1,
            0))
        =0,
    NA(),
    IF(
        Parameters!$D$15=1,
        IF(
            SUM(--(ISNUMBER(IF($M$4:$Y$4=1,(M41:Y41),""))))&gt;0,
            MAX(IF(
                ISNUMBER(M41:Y41),
                IF(
                    M$4:Y$4=1,
                    M41:Y41,
                    ""),
                "")),
            MAX(IF(
                ISNUMBER(M41:Y41),
                IF(
                    M$4:Y$4=2,
                    M41:Y41,
                    ""),
                ""))
        ),
        IF(
            Parameters!$D$16=1,
            IFERROR(
                AVERAGE(IF(
                    ISNUMBER(M41:Y41),
                    IF(
                        M$4:Y$4=1,
                        M41:Y41,
                        ""),
                    "")),
                AVERAGE(IF(
                    ISNUMBER(M41:Y41),
                    IF(
                        M$4:Y$4=2,
                        M41:Y41,
                        ""),
                    ""))
            ),
            IF(
                Parameters!$D$17=1,
                IFERROR(
                    IF(
                        OR(
                            IF(
                                ISNUMBER(M41:Y41),
                                IF(
                                    M$4:Y$4=1,
                                    M41:Y41,
                                    ""),
                                "")
                            =0),
                        0,
                        GEOMEAN(IF(
                            ISNUMBER(M41:Y41),
                            IF(
                                M$4:Y$4=1,
                                M41:Y41,
                                ""),
                            ""))
                    ),
                    IF(
                        OR(IF(
                            ISNUMBER(M41:Y41),
                            IF(
                                M$4:Y$4=2,
                                M41:Y41,
                                ""),
                            "")
                            =0),
                        0,
                        GEOMEAN(IF(
                            ISNUMBER(M41:Y41),
                            IF(
                                M$4:Y$4=2,
                                M41:Y41,
                                ""),
                            "")))
                )
            )
        )
    )
)</f>
        <v>0.42857142857142799</v>
      </c>
      <c r="I41" s="191" cm="1">
        <f t="array" ref="I41">IF(
    SUM(IF(
            ISNUMBER(
                IF(
                    $M$5:$Y$5,
                    (M41:Y41),
                    "")),
            1,
            0))
        =0,
    NA(),
    IF(
        Parameters!$D$15=1,
        IF(
            SUM(--(ISNUMBER(IF($M$5:$Y$5=1,(M41:Y41),""))))&gt;0,
            MAX(IF(
                ISNUMBER(M41:Y41),
                IF(
                    M$5:Y$5=1,
                    M41:Y41,
                    ""),
                "")),
            MAX(IF(
                ISNUMBER(M41:Y41),
                IF(
                    M$5:Y$5=2,
                    M41:Y41,
                    ""),
                ""))
        ),
        IF(
            Parameters!$D$16=1,
            IFERROR(
                AVERAGE(IF(
                    ISNUMBER(M41:Y41),
                    IF(
                        M$5:Y$5=1,
                        M41:Y41,
                        ""),
                    "")),
                AVERAGE(IF(
                    ISNUMBER(M41:Y41),
                    IF(
                        M$5:Y$5=2,
                        M41:Y41,
                        ""),
                    ""))
            ),
            IF(
                Parameters!$D$17=1,
                IFERROR(
                    IF(
                        OR(
                            IF(
                                ISNUMBER(M41:Y41),
                                IF(
                                    M$5:Y$5=1,
                                    M41:Y41,
                                    ""),
                                "")
                            =0),
                        0,
                        GEOMEAN(IF(
                            ISNUMBER(M41:Y41),
                            IF(
                                M$5:Y$5=1,
                                M41:Y41,
                                ""),
                            ""))
                    ),
                    IF(
                        OR(IF(
                            ISNUMBER(M41:Y41),
                            IF(
                                M$5:Y$5=2,
                                M41:Y41,
                                ""),
                            "")
                            =0),
                        0,
                        GEOMEAN(IF(
                            ISNUMBER(M41:Y41),
                            IF(
                                M$5:Y$5=2,
                                M41:Y41,
                                ""),
                            "")))
                )
            )
        )
    )
)</f>
        <v>0</v>
      </c>
      <c r="J41" s="242">
        <v>44753</v>
      </c>
      <c r="K41" s="242">
        <v>45103</v>
      </c>
      <c r="L41" s="91" t="s">
        <v>64</v>
      </c>
      <c r="M41" s="192">
        <v>0.42857142857142799</v>
      </c>
      <c r="N41" s="192">
        <v>0</v>
      </c>
      <c r="O41" s="192" t="s">
        <v>409</v>
      </c>
      <c r="P41" s="192" t="s">
        <v>409</v>
      </c>
      <c r="Q41" s="192" t="s">
        <v>409</v>
      </c>
      <c r="R41" s="192">
        <v>0.3</v>
      </c>
      <c r="S41" s="192">
        <v>-0.82699999999999996</v>
      </c>
      <c r="T41" s="192">
        <v>-0.17699999999999999</v>
      </c>
      <c r="U41" s="192" t="s">
        <v>409</v>
      </c>
      <c r="V41" s="192" t="s">
        <v>409</v>
      </c>
      <c r="W41" s="192" t="s">
        <v>409</v>
      </c>
      <c r="X41" s="192" t="s">
        <v>409</v>
      </c>
      <c r="Y41" s="192"/>
      <c r="Z41" s="192"/>
      <c r="AF41" s="34"/>
      <c r="AG41" s="34"/>
      <c r="AH41" s="34"/>
      <c r="AI41" s="34"/>
      <c r="AJ41" s="34"/>
      <c r="AK41" s="34"/>
      <c r="AL41" s="195"/>
      <c r="AM41" s="195"/>
      <c r="AN41" s="80"/>
      <c r="AO41" s="80"/>
      <c r="AP41" s="80"/>
      <c r="AQ41" s="35"/>
    </row>
    <row r="42" spans="1:43" x14ac:dyDescent="0.2">
      <c r="A42" s="84">
        <v>35</v>
      </c>
      <c r="B42" s="84" t="str">
        <f ca="1"/>
        <v>Channel Islands</v>
      </c>
      <c r="C42" s="84" t="str">
        <f ca="1"/>
        <v>CHI</v>
      </c>
      <c r="D42" s="219" t="str">
        <f ca="1"/>
        <v>ECS           Europe &amp; Central Asia</v>
      </c>
      <c r="E42" s="219" t="str">
        <f ca="1"/>
        <v>NA</v>
      </c>
      <c r="F42" s="190"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$M$4:$Y$4,
                    (M42:Y42),
                    "")),
            1,
            0))
        =0,
    NA(),
    IF(
        Parameters!$D$15=1,
        IF(
            SUM(--(ISNUMBER(IF($M$4:$Y$4=1,(M42:Y42),""))))&gt;0,
            MAX(IF(
                ISNUMBER(M42:Y42),
                IF(
                    M$4:Y$4=1,
                    M42:Y42,
                    ""),
                "")),
            MAX(IF(
                ISNUMBER(M42:Y42),
                IF(
                    M$4:Y$4=2,
                    M42:Y42,
                    ""),
                ""))
        ),
        IF(
            Parameters!$D$16=1,
            IFERROR(
                AVERAGE(IF(
                    ISNUMBER(M42:Y42),
                    IF(
                        M$4:Y$4=1,
                        M42:Y42,
                        ""),
                    "")),
                AVERAGE(IF(
                    ISNUMBER(M42:Y42),
                    IF(
                        M$4:Y$4=2,
                        M42:Y42,
                        ""),
                    ""))
            ),
            IF(
                Parameters!$D$17=1,
                IFERROR(
                    IF(
                        OR(
                            IF(
                                ISNUMBER(M42:Y42),
                                IF(
                                    M$4:Y$4=1,
                                    M42:Y42,
                                    ""),
                                "")
                            =0),
                        0,
                        GEOMEAN(IF(
                            ISNUMBER(M42:Y42),
                            IF(
                                M$4:Y$4=1,
                                M42:Y42,
                                ""),
                            ""))
                    ),
                    IF(
                        OR(IF(
                            ISNUMBER(M42:Y42),
                            IF(
                                M$4:Y$4=2,
                                M42:Y42,
                                ""),
                            "")
                            =0),
                        0,
                        GEOMEAN(IF(
                            ISNUMBER(M42:Y42),
                            IF(
                                M$4:Y$4=2,
                                M42:Y42,
                                ""),
                            "")))
                )
            )
        )
    )
)</f>
        <v>#N/A</v>
      </c>
      <c r="I42" s="191" t="e" cm="1">
        <f t="array" ref="I42">IF(
    SUM(IF(
            ISNUMBER(
                IF(
                    $M$5:$Y$5,
                    (M42:Y42),
                    "")),
            1,
            0))
        =0,
    NA(),
    IF(
        Parameters!$D$15=1,
        IF(
            SUM(--(ISNUMBER(IF($M$5:$Y$5=1,(M42:Y42),""))))&gt;0,
            MAX(IF(
                ISNUMBER(M42:Y42),
                IF(
                    M$5:Y$5=1,
                    M42:Y42,
                    ""),
                "")),
            MAX(IF(
                ISNUMBER(M42:Y42),
                IF(
                    M$5:Y$5=2,
                    M42:Y42,
                    ""),
                ""))
        ),
        IF(
            Parameters!$D$16=1,
            IFERROR(
                AVERAGE(IF(
                    ISNUMBER(M42:Y42),
                    IF(
                        M$5:Y$5=1,
                        M42:Y42,
                        ""),
                    "")),
                AVERAGE(IF(
                    ISNUMBER(M42:Y42),
                    IF(
                        M$5:Y$5=2,
                        M42:Y42,
                        ""),
                    ""))
            ),
            IF(
                Parameters!$D$17=1,
                IFERROR(
                    IF(
                        OR(
                            IF(
                                ISNUMBER(M42:Y42),
                                IF(
                                    M$5:Y$5=1,
                                    M42:Y42,
                                    ""),
                                "")
                            =0),
                        0,
                        GEOMEAN(IF(
                            ISNUMBER(M42:Y42),
                            IF(
                                M$5:Y$5=1,
                                M42:Y42,
                                ""),
                            ""))
                    ),
                    IF(
                        OR(IF(
                            ISNUMBER(M42:Y42),
                            IF(
                                M$5:Y$5=2,
                                M42:Y42,
                                ""),
                            "")
                            =0),
                        0,
                        GEOMEAN(IF(
                            ISNUMBER(M42:Y42),
                            IF(
                                M$5:Y$5=2,
                                M42:Y42,
                                ""),
                            "")))
                )
            )
        )
    )
)</f>
        <v>#N/A</v>
      </c>
      <c r="J42" s="242" t="s">
        <v>409</v>
      </c>
      <c r="K42" s="242" t="s">
        <v>409</v>
      </c>
      <c r="L42" s="91" t="s">
        <v>706</v>
      </c>
      <c r="M42" s="192" t="s">
        <v>409</v>
      </c>
      <c r="N42" s="192" t="s">
        <v>409</v>
      </c>
      <c r="O42" s="192" t="s">
        <v>409</v>
      </c>
      <c r="P42" s="192" t="s">
        <v>409</v>
      </c>
      <c r="Q42" s="192" t="s">
        <v>409</v>
      </c>
      <c r="R42" s="192" t="s">
        <v>409</v>
      </c>
      <c r="S42" s="192" t="s">
        <v>409</v>
      </c>
      <c r="T42" s="192" t="s">
        <v>409</v>
      </c>
      <c r="U42" s="192" t="s">
        <v>409</v>
      </c>
      <c r="V42" s="192" t="s">
        <v>409</v>
      </c>
      <c r="W42" s="192" t="s">
        <v>409</v>
      </c>
      <c r="X42" s="192" t="s">
        <v>409</v>
      </c>
      <c r="Y42" s="192"/>
      <c r="Z42" s="192"/>
      <c r="AF42" s="34"/>
      <c r="AG42" s="34"/>
      <c r="AH42" s="34"/>
      <c r="AI42" s="34"/>
      <c r="AJ42" s="34"/>
      <c r="AK42" s="34"/>
      <c r="AL42" s="195"/>
      <c r="AM42" s="195"/>
      <c r="AN42" s="80"/>
      <c r="AO42" s="80"/>
      <c r="AP42" s="80"/>
      <c r="AQ42" s="35"/>
    </row>
    <row r="43" spans="1:43"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4.4721359549995796</v>
      </c>
      <c r="H43" s="80" cm="1">
        <f t="array" ref="H43">IF(
    SUM(IF(
            ISNUMBER(
                IF(
                    $M$4:$Y$4,
                    (M43:Y43),
                    "")),
            1,
            0))
        =0,
    NA(),
    IF(
        Parameters!$D$15=1,
        IF(
            SUM(--(ISNUMBER(IF($M$4:$Y$4=1,(M43:Y43),""))))&gt;0,
            MAX(IF(
                ISNUMBER(M43:Y43),
                IF(
                    M$4:Y$4=1,
                    M43:Y43,
                    ""),
                "")),
            MAX(IF(
                ISNUMBER(M43:Y43),
                IF(
                    M$4:Y$4=2,
                    M43:Y43,
                    ""),
                ""))
        ),
        IF(
            Parameters!$D$16=1,
            IFERROR(
                AVERAGE(IF(
                    ISNUMBER(M43:Y43),
                    IF(
                        M$4:Y$4=1,
                        M43:Y43,
                        ""),
                    "")),
                AVERAGE(IF(
                    ISNUMBER(M43:Y43),
                    IF(
                        M$4:Y$4=2,
                        M43:Y43,
                        ""),
                    ""))
            ),
            IF(
                Parameters!$D$17=1,
                IFERROR(
                    IF(
                        OR(
                            IF(
                                ISNUMBER(M43:Y43),
                                IF(
                                    M$4:Y$4=1,
                                    M43:Y43,
                                    ""),
                                "")
                            =0),
                        0,
                        GEOMEAN(IF(
                            ISNUMBER(M43:Y43),
                            IF(
                                M$4:Y$4=1,
                                M43:Y43,
                                ""),
                            ""))
                    ),
                    IF(
                        OR(IF(
                            ISNUMBER(M43:Y43),
                            IF(
                                M$4:Y$4=2,
                                M43:Y43,
                                ""),
                            "")
                            =0),
                        0,
                        GEOMEAN(IF(
                            ISNUMBER(M43:Y43),
                            IF(
                                M$4:Y$4=2,
                                M43:Y43,
                                ""),
                            "")))
                )
            )
        )
    )
)</f>
        <v>2</v>
      </c>
      <c r="I43" s="191" cm="1">
        <f t="array" ref="I43">IF(
    SUM(IF(
            ISNUMBER(
                IF(
                    $M$5:$Y$5,
                    (M43:Y43),
                    "")),
            1,
            0))
        =0,
    NA(),
    IF(
        Parameters!$D$15=1,
        IF(
            SUM(--(ISNUMBER(IF($M$5:$Y$5=1,(M43:Y43),""))))&gt;0,
            MAX(IF(
                ISNUMBER(M43:Y43),
                IF(
                    M$5:Y$5=1,
                    M43:Y43,
                    ""),
                "")),
            MAX(IF(
                ISNUMBER(M43:Y43),
                IF(
                    M$5:Y$5=2,
                    M43:Y43,
                    ""),
                ""))
        ),
        IF(
            Parameters!$D$16=1,
            IFERROR(
                AVERAGE(IF(
                    ISNUMBER(M43:Y43),
                    IF(
                        M$5:Y$5=1,
                        M43:Y43,
                        ""),
                    "")),
                AVERAGE(IF(
                    ISNUMBER(M43:Y43),
                    IF(
                        M$5:Y$5=2,
                        M43:Y43,
                        ""),
                    ""))
            ),
            IF(
                Parameters!$D$17=1,
                IFERROR(
                    IF(
                        OR(
                            IF(
                                ISNUMBER(M43:Y43),
                                IF(
                                    M$5:Y$5=1,
                                    M43:Y43,
                                    ""),
                                "")
                            =0),
                        0,
                        GEOMEAN(IF(
                            ISNUMBER(M43:Y43),
                            IF(
                                M$5:Y$5=1,
                                M43:Y43,
                                ""),
                            ""))
                    ),
                    IF(
                        OR(IF(
                            ISNUMBER(M43:Y43),
                            IF(
                                M$5:Y$5=2,
                                M43:Y43,
                                ""),
                            "")
                            =0),
                        0,
                        GEOMEAN(IF(
                            ISNUMBER(M43:Y43),
                            IF(
                                M$5:Y$5=2,
                                M43:Y43,
                                ""),
                            "")))
                )
            )
        )
    )
)</f>
        <v>10</v>
      </c>
      <c r="J43" s="242">
        <v>45019</v>
      </c>
      <c r="K43" s="242">
        <v>45103</v>
      </c>
      <c r="L43" s="91" t="s">
        <v>66</v>
      </c>
      <c r="M43" s="192">
        <v>2</v>
      </c>
      <c r="N43" s="192">
        <v>0</v>
      </c>
      <c r="O43" s="192">
        <v>0</v>
      </c>
      <c r="P43" s="192">
        <v>10</v>
      </c>
      <c r="Q43" s="192" t="s">
        <v>409</v>
      </c>
      <c r="R43" s="192">
        <v>1.4</v>
      </c>
      <c r="S43" s="192">
        <v>-0.98399999999999999</v>
      </c>
      <c r="T43" s="192">
        <v>-1.9079999999999899</v>
      </c>
      <c r="U43" s="192" t="s">
        <v>539</v>
      </c>
      <c r="V43" s="192">
        <v>1.0911489501595499</v>
      </c>
      <c r="W43" s="192">
        <v>-1.44639015197801E-2</v>
      </c>
      <c r="X43" s="192" t="s">
        <v>409</v>
      </c>
      <c r="Y43" s="192"/>
      <c r="Z43" s="192"/>
      <c r="AF43" s="34"/>
      <c r="AG43" s="34"/>
      <c r="AH43" s="34"/>
      <c r="AI43" s="34"/>
      <c r="AJ43" s="34"/>
      <c r="AK43" s="34"/>
      <c r="AL43" s="195"/>
      <c r="AM43" s="195"/>
      <c r="AN43" s="80"/>
      <c r="AO43" s="80"/>
      <c r="AP43" s="80"/>
      <c r="AQ43" s="35"/>
    </row>
    <row r="44" spans="1:43"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2.985680109168714</v>
      </c>
      <c r="H44" s="80" cm="1">
        <f t="array" ref="H44">IF(
    SUM(IF(
            ISNUMBER(
                IF(
                    $M$4:$Y$4,
                    (M44:Y44),
                    "")),
            1,
            0))
        =0,
    NA(),
    IF(
        Parameters!$D$15=1,
        IF(
            SUM(--(ISNUMBER(IF($M$4:$Y$4=1,(M44:Y44),""))))&gt;0,
            MAX(IF(
                ISNUMBER(M44:Y44),
                IF(
                    M$4:Y$4=1,
                    M44:Y44,
                    ""),
                "")),
            MAX(IF(
                ISNUMBER(M44:Y44),
                IF(
                    M$4:Y$4=2,
                    M44:Y44,
                    ""),
                ""))
        ),
        IF(
            Parameters!$D$16=1,
            IFERROR(
                AVERAGE(IF(
                    ISNUMBER(M44:Y44),
                    IF(
                        M$4:Y$4=1,
                        M44:Y44,
                        ""),
                    "")),
                AVERAGE(IF(
                    ISNUMBER(M44:Y44),
                    IF(
                        M$4:Y$4=2,
                        M44:Y44,
                        ""),
                    ""))
            ),
            IF(
                Parameters!$D$17=1,
                IFERROR(
                    IF(
                        OR(
                            IF(
                                ISNUMBER(M44:Y44),
                                IF(
                                    M$4:Y$4=1,
                                    M44:Y44,
                                    ""),
                                "")
                            =0),
                        0,
                        GEOMEAN(IF(
                            ISNUMBER(M44:Y44),
                            IF(
                                M$4:Y$4=1,
                                M44:Y44,
                                ""),
                            ""))
                    ),
                    IF(
                        OR(IF(
                            ISNUMBER(M44:Y44),
                            IF(
                                M$4:Y$4=2,
                                M44:Y44,
                                ""),
                            "")
                            =0),
                        0,
                        GEOMEAN(IF(
                            ISNUMBER(M44:Y44),
                            IF(
                                M$4:Y$4=2,
                                M44:Y44,
                                ""),
                            "")))
                )
            )
        )
    )
)</f>
        <v>3.71428571428571</v>
      </c>
      <c r="I44" s="191" cm="1">
        <f t="array" ref="I44">IF(
    SUM(IF(
            ISNUMBER(
                IF(
                    $M$5:$Y$5,
                    (M44:Y44),
                    "")),
            1,
            0))
        =0,
    NA(),
    IF(
        Parameters!$D$15=1,
        IF(
            SUM(--(ISNUMBER(IF($M$5:$Y$5=1,(M44:Y44),""))))&gt;0,
            MAX(IF(
                ISNUMBER(M44:Y44),
                IF(
                    M$5:Y$5=1,
                    M44:Y44,
                    ""),
                "")),
            MAX(IF(
                ISNUMBER(M44:Y44),
                IF(
                    M$5:Y$5=2,
                    M44:Y44,
                    ""),
                ""))
        ),
        IF(
            Parameters!$D$16=1,
            IFERROR(
                AVERAGE(IF(
                    ISNUMBER(M44:Y44),
                    IF(
                        M$5:Y$5=1,
                        M44:Y44,
                        ""),
                    "")),
                AVERAGE(IF(
                    ISNUMBER(M44:Y44),
                    IF(
                        M$5:Y$5=2,
                        M44:Y44,
                        ""),
                    ""))
            ),
            IF(
                Parameters!$D$17=1,
                IFERROR(
                    IF(
                        OR(
                            IF(
                                ISNUMBER(M44:Y44),
                                IF(
                                    M$5:Y$5=1,
                                    M44:Y44,
                                    ""),
                                "")
                            =0),
                        0,
                        GEOMEAN(IF(
                            ISNUMBER(M44:Y44),
                            IF(
                                M$5:Y$5=1,
                                M44:Y44,
                                ""),
                            ""))
                    ),
                    IF(
                        OR(IF(
                            ISNUMBER(M44:Y44),
                            IF(
                                M$5:Y$5=2,
                                M44:Y44,
                                ""),
                            "")
                            =0),
                        0,
                        GEOMEAN(IF(
                            ISNUMBER(M44:Y44),
                            IF(
                                M$5:Y$5=2,
                                M44:Y44,
                                ""),
                            "")))
                )
            )
        )
    )
)</f>
        <v>2.4</v>
      </c>
      <c r="J44" s="242">
        <v>44753</v>
      </c>
      <c r="K44" s="242">
        <v>45103</v>
      </c>
      <c r="L44" s="91" t="s">
        <v>68</v>
      </c>
      <c r="M44" s="192">
        <v>3.71428571428571</v>
      </c>
      <c r="N44" s="192">
        <v>2.4</v>
      </c>
      <c r="O44" s="192">
        <v>0</v>
      </c>
      <c r="P44" s="192">
        <v>0</v>
      </c>
      <c r="Q44" s="192" t="s">
        <v>409</v>
      </c>
      <c r="R44" s="192">
        <v>2.6</v>
      </c>
      <c r="S44" s="192">
        <v>0.24</v>
      </c>
      <c r="T44" s="192">
        <v>-0.28000000000000003</v>
      </c>
      <c r="U44" s="192" t="s">
        <v>539</v>
      </c>
      <c r="V44" s="192">
        <v>-5.8543071892525099E-3</v>
      </c>
      <c r="W44" s="192">
        <v>-9.8808115127710008E-3</v>
      </c>
      <c r="X44" s="192" t="s">
        <v>409</v>
      </c>
      <c r="Y44" s="192"/>
      <c r="Z44" s="192"/>
      <c r="AF44" s="34"/>
      <c r="AG44" s="34"/>
      <c r="AH44" s="34"/>
      <c r="AI44" s="34"/>
      <c r="AJ44" s="34"/>
      <c r="AK44" s="34"/>
      <c r="AL44" s="195"/>
      <c r="AM44" s="195"/>
      <c r="AN44" s="80"/>
      <c r="AO44" s="80"/>
      <c r="AP44" s="80"/>
      <c r="AQ44" s="35"/>
    </row>
    <row r="45" spans="1:43"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$M$4:$Y$4,
                    (M45:Y45),
                    "")),
            1,
            0))
        =0,
    NA(),
    IF(
        Parameters!$D$15=1,
        IF(
            SUM(--(ISNUMBER(IF($M$4:$Y$4=1,(M45:Y45),""))))&gt;0,
            MAX(IF(
                ISNUMBER(M45:Y45),
                IF(
                    M$4:Y$4=1,
                    M45:Y45,
                    ""),
                "")),
            MAX(IF(
                ISNUMBER(M45:Y45),
                IF(
                    M$4:Y$4=2,
                    M45:Y45,
                    ""),
                ""))
        ),
        IF(
            Parameters!$D$16=1,
            IFERROR(
                AVERAGE(IF(
                    ISNUMBER(M45:Y45),
                    IF(
                        M$4:Y$4=1,
                        M45:Y45,
                        ""),
                    "")),
                AVERAGE(IF(
                    ISNUMBER(M45:Y45),
                    IF(
                        M$4:Y$4=2,
                        M45:Y45,
                        ""),
                    ""))
            ),
            IF(
                Parameters!$D$17=1,
                IFERROR(
                    IF(
                        OR(
                            IF(
                                ISNUMBER(M45:Y45),
                                IF(
                                    M$4:Y$4=1,
                                    M45:Y45,
                                    ""),
                                "")
                            =0),
                        0,
                        GEOMEAN(IF(
                            ISNUMBER(M45:Y45),
                            IF(
                                M$4:Y$4=1,
                                M45:Y45,
                                ""),
                            ""))
                    ),
                    IF(
                        OR(IF(
                            ISNUMBER(M45:Y45),
                            IF(
                                M$4:Y$4=2,
                                M45:Y45,
                                ""),
                            "")
                            =0),
                        0,
                        GEOMEAN(IF(
                            ISNUMBER(M45:Y45),
                            IF(
                                M$4:Y$4=2,
                                M45:Y45,
                                ""),
                            "")))
                )
            )
        )
    )
)</f>
        <v>8</v>
      </c>
      <c r="I45" s="191" cm="1">
        <f t="array" ref="I45">IF(
    SUM(IF(
            ISNUMBER(
                IF(
                    $M$5:$Y$5,
                    (M45:Y45),
                    "")),
            1,
            0))
        =0,
    NA(),
    IF(
        Parameters!$D$15=1,
        IF(
            SUM(--(ISNUMBER(IF($M$5:$Y$5=1,(M45:Y45),""))))&gt;0,
            MAX(IF(
                ISNUMBER(M45:Y45),
                IF(
                    M$5:Y$5=1,
                    M45:Y45,
                    ""),
                "")),
            MAX(IF(
                ISNUMBER(M45:Y45),
                IF(
                    M$5:Y$5=2,
                    M45:Y45,
                    ""),
                ""))
        ),
        IF(
            Parameters!$D$16=1,
            IFERROR(
                AVERAGE(IF(
                    ISNUMBER(M45:Y45),
                    IF(
                        M$5:Y$5=1,
                        M45:Y45,
                        ""),
                    "")),
                AVERAGE(IF(
                    ISNUMBER(M45:Y45),
                    IF(
                        M$5:Y$5=2,
                        M45:Y45,
                        ""),
                    ""))
            ),
            IF(
                Parameters!$D$17=1,
                IFERROR(
                    IF(
                        OR(
                            IF(
                                ISNUMBER(M45:Y45),
                                IF(
                                    M$5:Y$5=1,
                                    M45:Y45,
                                    ""),
                                "")
                            =0),
                        0,
                        GEOMEAN(IF(
                            ISNUMBER(M45:Y45),
                            IF(
                                M$5:Y$5=1,
                                M45:Y45,
                                ""),
                            ""))
                    ),
                    IF(
                        OR(IF(
                            ISNUMBER(M45:Y45),
                            IF(
                                M$5:Y$5=2,
                                M45:Y45,
                                ""),
                            "")
                            =0),
                        0,
                        GEOMEAN(IF(
                            ISNUMBER(M45:Y45),
                            IF(
                                M$5:Y$5=2,
                                M45:Y45,
                                ""),
                            "")))
                )
            )
        )
    )
)</f>
        <v>0</v>
      </c>
      <c r="J45" s="242">
        <v>45019</v>
      </c>
      <c r="K45" s="242">
        <v>45103</v>
      </c>
      <c r="L45" s="91" t="s">
        <v>69</v>
      </c>
      <c r="M45" s="192">
        <v>8</v>
      </c>
      <c r="N45" s="192" t="s">
        <v>409</v>
      </c>
      <c r="O45" s="192" t="s">
        <v>409</v>
      </c>
      <c r="P45" s="192">
        <v>0</v>
      </c>
      <c r="Q45" s="192" t="s">
        <v>409</v>
      </c>
      <c r="R45" s="192">
        <v>5.6</v>
      </c>
      <c r="S45" s="192" t="s">
        <v>409</v>
      </c>
      <c r="T45" s="192" t="s">
        <v>409</v>
      </c>
      <c r="U45" s="192" t="s">
        <v>409</v>
      </c>
      <c r="V45" s="192">
        <v>-0.24187997735790001</v>
      </c>
      <c r="W45" s="192">
        <v>-0.31937328659589997</v>
      </c>
      <c r="X45" s="192" t="s">
        <v>409</v>
      </c>
      <c r="Y45" s="192"/>
      <c r="Z45" s="192"/>
      <c r="AF45" s="34"/>
      <c r="AG45" s="34"/>
      <c r="AH45" s="34"/>
      <c r="AI45" s="34"/>
      <c r="AJ45" s="34"/>
      <c r="AK45" s="34"/>
      <c r="AL45" s="195"/>
      <c r="AM45" s="195"/>
      <c r="AN45" s="80"/>
      <c r="AO45" s="80"/>
      <c r="AP45" s="80"/>
      <c r="AQ45" s="35"/>
    </row>
    <row r="46" spans="1:43"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$M$4:$Y$4,
                    (M46:Y46),
                    "")),
            1,
            0))
        =0,
    NA(),
    IF(
        Parameters!$D$15=1,
        IF(
            SUM(--(ISNUMBER(IF($M$4:$Y$4=1,(M46:Y46),""))))&gt;0,
            MAX(IF(
                ISNUMBER(M46:Y46),
                IF(
                    M$4:Y$4=1,
                    M46:Y46,
                    ""),
                "")),
            MAX(IF(
                ISNUMBER(M46:Y46),
                IF(
                    M$4:Y$4=2,
                    M46:Y46,
                    ""),
                ""))
        ),
        IF(
            Parameters!$D$16=1,
            IFERROR(
                AVERAGE(IF(
                    ISNUMBER(M46:Y46),
                    IF(
                        M$4:Y$4=1,
                        M46:Y46,
                        ""),
                    "")),
                AVERAGE(IF(
                    ISNUMBER(M46:Y46),
                    IF(
                        M$4:Y$4=2,
                        M46:Y46,
                        ""),
                    ""))
            ),
            IF(
                Parameters!$D$17=1,
                IFERROR(
                    IF(
                        OR(
                            IF(
                                ISNUMBER(M46:Y46),
                                IF(
                                    M$4:Y$4=1,
                                    M46:Y46,
                                    ""),
                                "")
                            =0),
                        0,
                        GEOMEAN(IF(
                            ISNUMBER(M46:Y46),
                            IF(
                                M$4:Y$4=1,
                                M46:Y46,
                                ""),
                            ""))
                    ),
                    IF(
                        OR(IF(
                            ISNUMBER(M46:Y46),
                            IF(
                                M$4:Y$4=2,
                                M46:Y46,
                                ""),
                            "")
                            =0),
                        0,
                        GEOMEAN(IF(
                            ISNUMBER(M46:Y46),
                            IF(
                                M$4:Y$4=2,
                                M46:Y46,
                                ""),
                            "")))
                )
            )
        )
    )
)</f>
        <v>8.2857142857142794</v>
      </c>
      <c r="I46" s="191" cm="1">
        <f t="array" ref="I46">IF(
    SUM(IF(
            ISNUMBER(
                IF(
                    $M$5:$Y$5,
                    (M46:Y46),
                    "")),
            1,
            0))
        =0,
    NA(),
    IF(
        Parameters!$D$15=1,
        IF(
            SUM(--(ISNUMBER(IF($M$5:$Y$5=1,(M46:Y46),""))))&gt;0,
            MAX(IF(
                ISNUMBER(M46:Y46),
                IF(
                    M$5:Y$5=1,
                    M46:Y46,
                    ""),
                "")),
            MAX(IF(
                ISNUMBER(M46:Y46),
                IF(
                    M$5:Y$5=2,
                    M46:Y46,
                    ""),
                ""))
        ),
        IF(
            Parameters!$D$16=1,
            IFERROR(
                AVERAGE(IF(
                    ISNUMBER(M46:Y46),
                    IF(
                        M$5:Y$5=1,
                        M46:Y46,
                        ""),
                    "")),
                AVERAGE(IF(
                    ISNUMBER(M46:Y46),
                    IF(
                        M$5:Y$5=2,
                        M46:Y46,
                        ""),
                    ""))
            ),
            IF(
                Parameters!$D$17=1,
                IFERROR(
                    IF(
                        OR(
                            IF(
                                ISNUMBER(M46:Y46),
                                IF(
                                    M$5:Y$5=1,
                                    M46:Y46,
                                    ""),
                                "")
                            =0),
                        0,
                        GEOMEAN(IF(
                            ISNUMBER(M46:Y46),
                            IF(
                                M$5:Y$5=1,
                                M46:Y46,
                                ""),
                            ""))
                    ),
                    IF(
                        OR(IF(
                            ISNUMBER(M46:Y46),
                            IF(
                                M$5:Y$5=2,
                                M46:Y46,
                                ""),
                            "")
                            =0),
                        0,
                        GEOMEAN(IF(
                            ISNUMBER(M46:Y46),
                            IF(
                                M$5:Y$5=2,
                                M46:Y46,
                                ""),
                            "")))
                )
            )
        )
    )
)</f>
        <v>0</v>
      </c>
      <c r="J46" s="242">
        <v>45019</v>
      </c>
      <c r="K46" s="242">
        <v>45103</v>
      </c>
      <c r="L46" s="91" t="s">
        <v>71</v>
      </c>
      <c r="M46" s="192">
        <v>8.2857142857142794</v>
      </c>
      <c r="N46" s="192" t="s">
        <v>409</v>
      </c>
      <c r="O46" s="192" t="s">
        <v>409</v>
      </c>
      <c r="P46" s="192">
        <v>0</v>
      </c>
      <c r="Q46" s="192" t="s">
        <v>409</v>
      </c>
      <c r="R46" s="192">
        <v>5.8</v>
      </c>
      <c r="S46" s="192" t="s">
        <v>409</v>
      </c>
      <c r="T46" s="192" t="s">
        <v>409</v>
      </c>
      <c r="U46" s="192" t="s">
        <v>409</v>
      </c>
      <c r="V46" s="192">
        <v>-0.43858162322260302</v>
      </c>
      <c r="W46" s="192">
        <v>-0.95818795325059702</v>
      </c>
      <c r="X46" s="192" t="s">
        <v>409</v>
      </c>
      <c r="Y46" s="192"/>
      <c r="Z46" s="192"/>
      <c r="AF46" s="34"/>
      <c r="AG46" s="34"/>
      <c r="AH46" s="34"/>
      <c r="AI46" s="34"/>
      <c r="AJ46" s="34"/>
      <c r="AK46" s="34"/>
      <c r="AL46" s="195"/>
      <c r="AM46" s="195"/>
      <c r="AN46" s="80"/>
      <c r="AO46" s="80"/>
      <c r="AP46" s="80"/>
      <c r="AQ46" s="35"/>
    </row>
    <row r="47" spans="1:43"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$M$4:$Y$4,
                    (M47:Y47),
                    "")),
            1,
            0))
        =0,
    NA(),
    IF(
        Parameters!$D$15=1,
        IF(
            SUM(--(ISNUMBER(IF($M$4:$Y$4=1,(M47:Y47),""))))&gt;0,
            MAX(IF(
                ISNUMBER(M47:Y47),
                IF(
                    M$4:Y$4=1,
                    M47:Y47,
                    ""),
                "")),
            MAX(IF(
                ISNUMBER(M47:Y47),
                IF(
                    M$4:Y$4=2,
                    M47:Y47,
                    ""),
                ""))
        ),
        IF(
            Parameters!$D$16=1,
            IFERROR(
                AVERAGE(IF(
                    ISNUMBER(M47:Y47),
                    IF(
                        M$4:Y$4=1,
                        M47:Y47,
                        ""),
                    "")),
                AVERAGE(IF(
                    ISNUMBER(M47:Y47),
                    IF(
                        M$4:Y$4=2,
                        M47:Y47,
                        ""),
                    ""))
            ),
            IF(
                Parameters!$D$17=1,
                IFERROR(
                    IF(
                        OR(
                            IF(
                                ISNUMBER(M47:Y47),
                                IF(
                                    M$4:Y$4=1,
                                    M47:Y47,
                                    ""),
                                "")
                            =0),
                        0,
                        GEOMEAN(IF(
                            ISNUMBER(M47:Y47),
                            IF(
                                M$4:Y$4=1,
                                M47:Y47,
                                ""),
                            ""))
                    ),
                    IF(
                        OR(IF(
                            ISNUMBER(M47:Y47),
                            IF(
                                M$4:Y$4=2,
                                M47:Y47,
                                ""),
                            "")
                            =0),
                        0,
                        GEOMEAN(IF(
                            ISNUMBER(M47:Y47),
                            IF(
                                M$4:Y$4=2,
                                M47:Y47,
                                ""),
                            "")))
                )
            )
        )
    )
)</f>
        <v>9.2857142857142794</v>
      </c>
      <c r="I47" s="191" cm="1">
        <f t="array" ref="I47">IF(
    SUM(IF(
            ISNUMBER(
                IF(
                    $M$5:$Y$5,
                    (M47:Y47),
                    "")),
            1,
            0))
        =0,
    NA(),
    IF(
        Parameters!$D$15=1,
        IF(
            SUM(--(ISNUMBER(IF($M$5:$Y$5=1,(M47:Y47),""))))&gt;0,
            MAX(IF(
                ISNUMBER(M47:Y47),
                IF(
                    M$5:Y$5=1,
                    M47:Y47,
                    ""),
                "")),
            MAX(IF(
                ISNUMBER(M47:Y47),
                IF(
                    M$5:Y$5=2,
                    M47:Y47,
                    ""),
                ""))
        ),
        IF(
            Parameters!$D$16=1,
            IFERROR(
                AVERAGE(IF(
                    ISNUMBER(M47:Y47),
                    IF(
                        M$5:Y$5=1,
                        M47:Y47,
                        ""),
                    "")),
                AVERAGE(IF(
                    ISNUMBER(M47:Y47),
                    IF(
                        M$5:Y$5=2,
                        M47:Y47,
                        ""),
                    ""))
            ),
            IF(
                Parameters!$D$17=1,
                IFERROR(
                    IF(
                        OR(
                            IF(
                                ISNUMBER(M47:Y47),
                                IF(
                                    M$5:Y$5=1,
                                    M47:Y47,
                                    ""),
                                "")
                            =0),
                        0,
                        GEOMEAN(IF(
                            ISNUMBER(M47:Y47),
                            IF(
                                M$5:Y$5=1,
                                M47:Y47,
                                ""),
                            ""))
                    ),
                    IF(
                        OR(IF(
                            ISNUMBER(M47:Y47),
                            IF(
                                M$5:Y$5=2,
                                M47:Y47,
                                ""),
                            "")
                            =0),
                        0,
                        GEOMEAN(IF(
                            ISNUMBER(M47:Y47),
                            IF(
                                M$5:Y$5=2,
                                M47:Y47,
                                ""),
                            "")))
                )
            )
        )
    )
)</f>
        <v>0</v>
      </c>
      <c r="J47" s="242">
        <v>45019</v>
      </c>
      <c r="K47" s="242">
        <v>45103</v>
      </c>
      <c r="L47" s="91" t="s">
        <v>72</v>
      </c>
      <c r="M47" s="192">
        <v>9.2857142857142794</v>
      </c>
      <c r="N47" s="192" t="s">
        <v>409</v>
      </c>
      <c r="O47" s="192" t="s">
        <v>409</v>
      </c>
      <c r="P47" s="192">
        <v>0</v>
      </c>
      <c r="Q47" s="192" t="s">
        <v>409</v>
      </c>
      <c r="R47" s="192">
        <v>6.5</v>
      </c>
      <c r="S47" s="192" t="s">
        <v>409</v>
      </c>
      <c r="T47" s="192" t="s">
        <v>409</v>
      </c>
      <c r="U47" s="192" t="s">
        <v>409</v>
      </c>
      <c r="V47" s="192">
        <v>-1.34791000798459</v>
      </c>
      <c r="W47" s="192">
        <v>-1.0574442286228101</v>
      </c>
      <c r="X47" s="192" t="s">
        <v>409</v>
      </c>
      <c r="Y47" s="192"/>
      <c r="Z47" s="192"/>
      <c r="AF47" s="34"/>
      <c r="AG47" s="34"/>
      <c r="AH47" s="34"/>
      <c r="AI47" s="34"/>
      <c r="AJ47" s="34"/>
      <c r="AK47" s="34"/>
      <c r="AL47" s="195"/>
      <c r="AM47" s="195"/>
      <c r="AN47" s="80"/>
      <c r="AO47" s="80"/>
      <c r="AP47" s="80"/>
      <c r="AQ47" s="35"/>
    </row>
    <row r="48" spans="1:43"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6.2163538752618326</v>
      </c>
      <c r="H48" s="80" cm="1">
        <f t="array" ref="H48">IF(
    SUM(IF(
            ISNUMBER(
                IF(
                    $M$4:$Y$4,
                    (M48:Y48),
                    "")),
            1,
            0))
        =0,
    NA(),
    IF(
        Parameters!$D$15=1,
        IF(
            SUM(--(ISNUMBER(IF($M$4:$Y$4=1,(M48:Y48),""))))&gt;0,
            MAX(IF(
                ISNUMBER(M48:Y48),
                IF(
                    M$4:Y$4=1,
                    M48:Y48,
                    ""),
                "")),
            MAX(IF(
                ISNUMBER(M48:Y48),
                IF(
                    M$4:Y$4=2,
                    M48:Y48,
                    ""),
                ""))
        ),
        IF(
            Parameters!$D$16=1,
            IFERROR(
                AVERAGE(IF(
                    ISNUMBER(M48:Y48),
                    IF(
                        M$4:Y$4=1,
                        M48:Y48,
                        ""),
                    "")),
                AVERAGE(IF(
                    ISNUMBER(M48:Y48),
                    IF(
                        M$4:Y$4=2,
                        M48:Y48,
                        ""),
                    ""))
            ),
            IF(
                Parameters!$D$17=1,
                IFERROR(
                    IF(
                        OR(
                            IF(
                                ISNUMBER(M48:Y48),
                                IF(
                                    M$4:Y$4=1,
                                    M48:Y48,
                                    ""),
                                "")
                            =0),
                        0,
                        GEOMEAN(IF(
                            ISNUMBER(M48:Y48),
                            IF(
                                M$4:Y$4=1,
                                M48:Y48,
                                ""),
                            ""))
                    ),
                    IF(
                        OR(IF(
                            ISNUMBER(M48:Y48),
                            IF(
                                M$4:Y$4=2,
                                M48:Y48,
                                ""),
                            "")
                            =0),
                        0,
                        GEOMEAN(IF(
                            ISNUMBER(M48:Y48),
                            IF(
                                M$4:Y$4=2,
                                M48:Y48,
                                ""),
                            "")))
                )
            )
        )
    )
)</f>
        <v>7.71428571428571</v>
      </c>
      <c r="I48" s="191" cm="1">
        <f t="array" ref="I48">IF(
    SUM(IF(
            ISNUMBER(
                IF(
                    $M$5:$Y$5,
                    (M48:Y48),
                    "")),
            1,
            0))
        =0,
    NA(),
    IF(
        Parameters!$D$15=1,
        IF(
            SUM(--(ISNUMBER(IF($M$5:$Y$5=1,(M48:Y48),""))))&gt;0,
            MAX(IF(
                ISNUMBER(M48:Y48),
                IF(
                    M$5:Y$5=1,
                    M48:Y48,
                    ""),
                "")),
            MAX(IF(
                ISNUMBER(M48:Y48),
                IF(
                    M$5:Y$5=2,
                    M48:Y48,
                    ""),
                ""))
        ),
        IF(
            Parameters!$D$16=1,
            IFERROR(
                AVERAGE(IF(
                    ISNUMBER(M48:Y48),
                    IF(
                        M$5:Y$5=1,
                        M48:Y48,
                        ""),
                    "")),
                AVERAGE(IF(
                    ISNUMBER(M48:Y48),
                    IF(
                        M$5:Y$5=2,
                        M48:Y48,
                        ""),
                    ""))
            ),
            IF(
                Parameters!$D$17=1,
                IFERROR(
                    IF(
                        OR(
                            IF(
                                ISNUMBER(M48:Y48),
                                IF(
                                    M$5:Y$5=1,
                                    M48:Y48,
                                    ""),
                                "")
                            =0),
                        0,
                        GEOMEAN(IF(
                            ISNUMBER(M48:Y48),
                            IF(
                                M$5:Y$5=1,
                                M48:Y48,
                                ""),
                            ""))
                    ),
                    IF(
                        OR(IF(
                            ISNUMBER(M48:Y48),
                            IF(
                                M$5:Y$5=2,
                                M48:Y48,
                                ""),
                            "")
                            =0),
                        0,
                        GEOMEAN(IF(
                            ISNUMBER(M48:Y48),
                            IF(
                                M$5:Y$5=2,
                                M48:Y48,
                                ""),
                            "")))
                )
            )
        )
    )
)</f>
        <v>5.0092849725440702</v>
      </c>
      <c r="J48" s="242">
        <v>45019</v>
      </c>
      <c r="K48" s="242">
        <v>45103</v>
      </c>
      <c r="L48" s="91" t="s">
        <v>73</v>
      </c>
      <c r="M48" s="192">
        <v>7.71428571428571</v>
      </c>
      <c r="N48" s="192" t="s">
        <v>409</v>
      </c>
      <c r="O48" s="192" t="s">
        <v>409</v>
      </c>
      <c r="P48" s="192">
        <v>5.0092849725440702</v>
      </c>
      <c r="Q48" s="192" t="s">
        <v>409</v>
      </c>
      <c r="R48" s="192">
        <v>5.4</v>
      </c>
      <c r="S48" s="192" t="s">
        <v>409</v>
      </c>
      <c r="T48" s="192" t="s">
        <v>409</v>
      </c>
      <c r="U48" s="192" t="s">
        <v>409</v>
      </c>
      <c r="V48" s="192">
        <v>0.25046424862720301</v>
      </c>
      <c r="W48" s="192">
        <v>-0.47664970558440001</v>
      </c>
      <c r="X48" s="192" t="s">
        <v>409</v>
      </c>
      <c r="Y48" s="192"/>
      <c r="Z48" s="192"/>
      <c r="AF48" s="34"/>
      <c r="AG48" s="34"/>
      <c r="AH48" s="34"/>
      <c r="AI48" s="34"/>
      <c r="AJ48" s="34"/>
      <c r="AK48" s="34"/>
      <c r="AL48" s="195"/>
      <c r="AM48" s="195"/>
      <c r="AN48" s="80"/>
      <c r="AO48" s="80"/>
      <c r="AP48" s="80"/>
      <c r="AQ48" s="35"/>
    </row>
    <row r="49" spans="1:43"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7.4642002729217882</v>
      </c>
      <c r="H49" s="80" cm="1">
        <f t="array" ref="H49">IF(
    SUM(IF(
            ISNUMBER(
                IF(
                    $M$4:$Y$4,
                    (M49:Y49),
                    "")),
            1,
            0))
        =0,
    NA(),
    IF(
        Parameters!$D$15=1,
        IF(
            SUM(--(ISNUMBER(IF($M$4:$Y$4=1,(M49:Y49),""))))&gt;0,
            MAX(IF(
                ISNUMBER(M49:Y49),
                IF(
                    M$4:Y$4=1,
                    M49:Y49,
                    ""),
                "")),
            MAX(IF(
                ISNUMBER(M49:Y49),
                IF(
                    M$4:Y$4=2,
                    M49:Y49,
                    ""),
                ""))
        ),
        IF(
            Parameters!$D$16=1,
            IFERROR(
                AVERAGE(IF(
                    ISNUMBER(M49:Y49),
                    IF(
                        M$4:Y$4=1,
                        M49:Y49,
                        ""),
                    "")),
                AVERAGE(IF(
                    ISNUMBER(M49:Y49),
                    IF(
                        M$4:Y$4=2,
                        M49:Y49,
                        ""),
                    ""))
            ),
            IF(
                Parameters!$D$17=1,
                IFERROR(
                    IF(
                        OR(
                            IF(
                                ISNUMBER(M49:Y49),
                                IF(
                                    M$4:Y$4=1,
                                    M49:Y49,
                                    ""),
                                "")
                            =0),
                        0,
                        GEOMEAN(IF(
                            ISNUMBER(M49:Y49),
                            IF(
                                M$4:Y$4=1,
                                M49:Y49,
                                ""),
                            ""))
                    ),
                    IF(
                        OR(IF(
                            ISNUMBER(M49:Y49),
                            IF(
                                M$4:Y$4=2,
                                M49:Y49,
                                ""),
                            "")
                            =0),
                        0,
                        GEOMEAN(IF(
                            ISNUMBER(M49:Y49),
                            IF(
                                M$4:Y$4=2,
                                M49:Y49,
                                ""),
                            "")))
                )
            )
        )
    )
)</f>
        <v>5.5714285714285703</v>
      </c>
      <c r="I49" s="191" cm="1">
        <f t="array" ref="I49">IF(
    SUM(IF(
            ISNUMBER(
                IF(
                    $M$5:$Y$5,
                    (M49:Y49),
                    "")),
            1,
            0))
        =0,
    NA(),
    IF(
        Parameters!$D$15=1,
        IF(
            SUM(--(ISNUMBER(IF($M$5:$Y$5=1,(M49:Y49),""))))&gt;0,
            MAX(IF(
                ISNUMBER(M49:Y49),
                IF(
                    M$5:Y$5=1,
                    M49:Y49,
                    ""),
                "")),
            MAX(IF(
                ISNUMBER(M49:Y49),
                IF(
                    M$5:Y$5=2,
                    M49:Y49,
                    ""),
                ""))
        ),
        IF(
            Parameters!$D$16=1,
            IFERROR(
                AVERAGE(IF(
                    ISNUMBER(M49:Y49),
                    IF(
                        M$5:Y$5=1,
                        M49:Y49,
                        ""),
                    "")),
                AVERAGE(IF(
                    ISNUMBER(M49:Y49),
                    IF(
                        M$5:Y$5=2,
                        M49:Y49,
                        ""),
                    ""))
            ),
            IF(
                Parameters!$D$17=1,
                IFERROR(
                    IF(
                        OR(
                            IF(
                                ISNUMBER(M49:Y49),
                                IF(
                                    M$5:Y$5=1,
                                    M49:Y49,
                                    ""),
                                "")
                            =0),
                        0,
                        GEOMEAN(IF(
                            ISNUMBER(M49:Y49),
                            IF(
                                M$5:Y$5=1,
                                M49:Y49,
                                ""),
                            ""))
                    ),
                    IF(
                        OR(IF(
                            ISNUMBER(M49:Y49),
                            IF(
                                M$5:Y$5=2,
                                M49:Y49,
                                ""),
                            "")
                            =0),
                        0,
                        GEOMEAN(IF(
                            ISNUMBER(M49:Y49),
                            IF(
                                M$5:Y$5=2,
                                M49:Y49,
                                ""),
                            "")))
                )
            )
        )
    )
)</f>
        <v>10</v>
      </c>
      <c r="J49" s="242">
        <v>45019</v>
      </c>
      <c r="K49" s="242">
        <v>44753</v>
      </c>
      <c r="L49" s="91" t="s">
        <v>75</v>
      </c>
      <c r="M49" s="192">
        <v>5.5714285714285703</v>
      </c>
      <c r="N49" s="192">
        <v>0</v>
      </c>
      <c r="O49" s="192">
        <v>10</v>
      </c>
      <c r="P49" s="192">
        <v>0</v>
      </c>
      <c r="Q49" s="192" t="s">
        <v>409</v>
      </c>
      <c r="R49" s="192">
        <v>3.9</v>
      </c>
      <c r="S49" s="192">
        <v>-2.5830000000000002</v>
      </c>
      <c r="T49" s="192">
        <v>-2.867</v>
      </c>
      <c r="U49" s="192" t="s">
        <v>541</v>
      </c>
      <c r="V49" s="192">
        <v>-0.19554424285888</v>
      </c>
      <c r="W49" s="192">
        <v>-0.14095830917359001</v>
      </c>
      <c r="X49" s="192" t="s">
        <v>409</v>
      </c>
      <c r="Y49" s="192"/>
      <c r="Z49" s="192"/>
      <c r="AF49" s="34"/>
      <c r="AG49" s="34"/>
      <c r="AH49" s="34"/>
      <c r="AI49" s="34"/>
      <c r="AJ49" s="34"/>
      <c r="AK49" s="34"/>
      <c r="AL49" s="195"/>
      <c r="AM49" s="195"/>
      <c r="AN49" s="80"/>
      <c r="AO49" s="80"/>
      <c r="AP49" s="80"/>
      <c r="AQ49" s="35"/>
    </row>
    <row r="50" spans="1:43"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7.2280140632115311</v>
      </c>
      <c r="H50" s="80" cm="1">
        <f t="array" ref="H50">IF(
    SUM(IF(
            ISNUMBER(
                IF(
                    $M$4:$Y$4,
                    (M50:Y50),
                    "")),
            1,
            0))
        =0,
    NA(),
    IF(
        Parameters!$D$15=1,
        IF(
            SUM(--(ISNUMBER(IF($M$4:$Y$4=1,(M50:Y50),""))))&gt;0,
            MAX(IF(
                ISNUMBER(M50:Y50),
                IF(
                    M$4:Y$4=1,
                    M50:Y50,
                    ""),
                "")),
            MAX(IF(
                ISNUMBER(M50:Y50),
                IF(
                    M$4:Y$4=2,
                    M50:Y50,
                    ""),
                ""))
        ),
        IF(
            Parameters!$D$16=1,
            IFERROR(
                AVERAGE(IF(
                    ISNUMBER(M50:Y50),
                    IF(
                        M$4:Y$4=1,
                        M50:Y50,
                        ""),
                    "")),
                AVERAGE(IF(
                    ISNUMBER(M50:Y50),
                    IF(
                        M$4:Y$4=2,
                        M50:Y50,
                        ""),
                    ""))
            ),
            IF(
                Parameters!$D$17=1,
                IFERROR(
                    IF(
                        OR(
                            IF(
                                ISNUMBER(M50:Y50),
                                IF(
                                    M$4:Y$4=1,
                                    M50:Y50,
                                    ""),
                                "")
                            =0),
                        0,
                        GEOMEAN(IF(
                            ISNUMBER(M50:Y50),
                            IF(
                                M$4:Y$4=1,
                                M50:Y50,
                                ""),
                            ""))
                    ),
                    IF(
                        OR(IF(
                            ISNUMBER(M50:Y50),
                            IF(
                                M$4:Y$4=2,
                                M50:Y50,
                                ""),
                            "")
                            =0),
                        0,
                        GEOMEAN(IF(
                            ISNUMBER(M50:Y50),
                            IF(
                                M$4:Y$4=2,
                                M50:Y50,
                                ""),
                            "")))
                )
            )
        )
    )
)</f>
        <v>9.4285714285714199</v>
      </c>
      <c r="I50" s="191" cm="1">
        <f t="array" ref="I50">IF(
    SUM(IF(
            ISNUMBER(
                IF(
                    $M$5:$Y$5,
                    (M50:Y50),
                    "")),
            1,
            0))
        =0,
    NA(),
    IF(
        Parameters!$D$15=1,
        IF(
            SUM(--(ISNUMBER(IF($M$5:$Y$5=1,(M50:Y50),""))))&gt;0,
            MAX(IF(
                ISNUMBER(M50:Y50),
                IF(
                    M$5:Y$5=1,
                    M50:Y50,
                    ""),
                "")),
            MAX(IF(
                ISNUMBER(M50:Y50),
                IF(
                    M$5:Y$5=2,
                    M50:Y50,
                    ""),
                ""))
        ),
        IF(
            Parameters!$D$16=1,
            IFERROR(
                AVERAGE(IF(
                    ISNUMBER(M50:Y50),
                    IF(
                        M$5:Y$5=1,
                        M50:Y50,
                        ""),
                    "")),
                AVERAGE(IF(
                    ISNUMBER(M50:Y50),
                    IF(
                        M$5:Y$5=2,
                        M50:Y50,
                        ""),
                    ""))
            ),
            IF(
                Parameters!$D$17=1,
                IFERROR(
                    IF(
                        OR(
                            IF(
                                ISNUMBER(M50:Y50),
                                IF(
                                    M$5:Y$5=1,
                                    M50:Y50,
                                    ""),
                                "")
                            =0),
                        0,
                        GEOMEAN(IF(
                            ISNUMBER(M50:Y50),
                            IF(
                                M$5:Y$5=1,
                                M50:Y50,
                                ""),
                            ""))
                    ),
                    IF(
                        OR(IF(
                            ISNUMBER(M50:Y50),
                            IF(
                                M$5:Y$5=2,
                                M50:Y50,
                                ""),
                            "")
                            =0),
                        0,
                        GEOMEAN(IF(
                            ISNUMBER(M50:Y50),
                            IF(
                                M$5:Y$5=2,
                                M50:Y50,
                                ""),
                            "")))
                )
            )
        )
    )
)</f>
        <v>5.5410501679679696</v>
      </c>
      <c r="J50" s="242">
        <v>45019</v>
      </c>
      <c r="K50" s="242">
        <v>45103</v>
      </c>
      <c r="L50" s="91" t="s">
        <v>77</v>
      </c>
      <c r="M50" s="192">
        <v>9.4285714285714199</v>
      </c>
      <c r="N50" s="192" t="s">
        <v>409</v>
      </c>
      <c r="O50" s="192" t="s">
        <v>409</v>
      </c>
      <c r="P50" s="192">
        <v>5.5410501679679696</v>
      </c>
      <c r="Q50" s="192" t="s">
        <v>409</v>
      </c>
      <c r="R50" s="192">
        <v>6.6</v>
      </c>
      <c r="S50" s="192" t="s">
        <v>409</v>
      </c>
      <c r="T50" s="192" t="s">
        <v>409</v>
      </c>
      <c r="U50" s="192" t="s">
        <v>409</v>
      </c>
      <c r="V50" s="192">
        <v>0.27705250839839801</v>
      </c>
      <c r="W50" s="192">
        <v>-0.47901175924879902</v>
      </c>
      <c r="X50" s="192" t="s">
        <v>409</v>
      </c>
      <c r="Y50" s="192"/>
      <c r="Z50" s="192"/>
      <c r="AF50" s="34"/>
      <c r="AG50" s="34"/>
      <c r="AH50" s="34"/>
      <c r="AI50" s="34"/>
      <c r="AJ50" s="34"/>
      <c r="AK50" s="34"/>
      <c r="AL50" s="195"/>
      <c r="AM50" s="195"/>
      <c r="AN50" s="80"/>
      <c r="AO50" s="80"/>
      <c r="AP50" s="80"/>
      <c r="AQ50" s="35"/>
    </row>
    <row r="51" spans="1:43"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$M$4:$Y$4,
                    (M51:Y51),
                    "")),
            1,
            0))
        =0,
    NA(),
    IF(
        Parameters!$D$15=1,
        IF(
            SUM(--(ISNUMBER(IF($M$4:$Y$4=1,(M51:Y51),""))))&gt;0,
            MAX(IF(
                ISNUMBER(M51:Y51),
                IF(
                    M$4:Y$4=1,
                    M51:Y51,
                    ""),
                "")),
            MAX(IF(
                ISNUMBER(M51:Y51),
                IF(
                    M$4:Y$4=2,
                    M51:Y51,
                    ""),
                ""))
        ),
        IF(
            Parameters!$D$16=1,
            IFERROR(
                AVERAGE(IF(
                    ISNUMBER(M51:Y51),
                    IF(
                        M$4:Y$4=1,
                        M51:Y51,
                        ""),
                    "")),
                AVERAGE(IF(
                    ISNUMBER(M51:Y51),
                    IF(
                        M$4:Y$4=2,
                        M51:Y51,
                        ""),
                    ""))
            ),
            IF(
                Parameters!$D$17=1,
                IFERROR(
                    IF(
                        OR(
                            IF(
                                ISNUMBER(M51:Y51),
                                IF(
                                    M$4:Y$4=1,
                                    M51:Y51,
                                    ""),
                                "")
                            =0),
                        0,
                        GEOMEAN(IF(
                            ISNUMBER(M51:Y51),
                            IF(
                                M$4:Y$4=1,
                                M51:Y51,
                                ""),
                            ""))
                    ),
                    IF(
                        OR(IF(
                            ISNUMBER(M51:Y51),
                            IF(
                                M$4:Y$4=2,
                                M51:Y51,
                                ""),
                            "")
                            =0),
                        0,
                        GEOMEAN(IF(
                            ISNUMBER(M51:Y51),
                            IF(
                                M$4:Y$4=2,
                                M51:Y51,
                                ""),
                            "")))
                )
            )
        )
    )
)</f>
        <v>6.71428571428571</v>
      </c>
      <c r="I51" s="191" cm="1">
        <f t="array" ref="I51">IF(
    SUM(IF(
            ISNUMBER(
                IF(
                    $M$5:$Y$5,
                    (M51:Y51),
                    "")),
            1,
            0))
        =0,
    NA(),
    IF(
        Parameters!$D$15=1,
        IF(
            SUM(--(ISNUMBER(IF($M$5:$Y$5=1,(M51:Y51),""))))&gt;0,
            MAX(IF(
                ISNUMBER(M51:Y51),
                IF(
                    M$5:Y$5=1,
                    M51:Y51,
                    ""),
                "")),
            MAX(IF(
                ISNUMBER(M51:Y51),
                IF(
                    M$5:Y$5=2,
                    M51:Y51,
                    ""),
                ""))
        ),
        IF(
            Parameters!$D$16=1,
            IFERROR(
                AVERAGE(IF(
                    ISNUMBER(M51:Y51),
                    IF(
                        M$5:Y$5=1,
                        M51:Y51,
                        ""),
                    "")),
                AVERAGE(IF(
                    ISNUMBER(M51:Y51),
                    IF(
                        M$5:Y$5=2,
                        M51:Y51,
                        ""),
                    ""))
            ),
            IF(
                Parameters!$D$17=1,
                IFERROR(
                    IF(
                        OR(
                            IF(
                                ISNUMBER(M51:Y51),
                                IF(
                                    M$5:Y$5=1,
                                    M51:Y51,
                                    ""),
                                "")
                            =0),
                        0,
                        GEOMEAN(IF(
                            ISNUMBER(M51:Y51),
                            IF(
                                M$5:Y$5=1,
                                M51:Y51,
                                ""),
                            ""))
                    ),
                    IF(
                        OR(IF(
                            ISNUMBER(M51:Y51),
                            IF(
                                M$5:Y$5=2,
                                M51:Y51,
                                ""),
                            "")
                            =0),
                        0,
                        GEOMEAN(IF(
                            ISNUMBER(M51:Y51),
                            IF(
                                M$5:Y$5=2,
                                M51:Y51,
                                ""),
                            "")))
                )
            )
        )
    )
)</f>
        <v>0</v>
      </c>
      <c r="J51" s="242">
        <v>45019</v>
      </c>
      <c r="K51" s="242">
        <v>45014</v>
      </c>
      <c r="L51" s="91" t="s">
        <v>79</v>
      </c>
      <c r="M51" s="192">
        <v>6.71428571428571</v>
      </c>
      <c r="N51" s="192">
        <v>0</v>
      </c>
      <c r="O51" s="192" t="s">
        <v>409</v>
      </c>
      <c r="P51" s="192">
        <v>0</v>
      </c>
      <c r="Q51" s="192" t="s">
        <v>409</v>
      </c>
      <c r="R51" s="192">
        <v>4.7</v>
      </c>
      <c r="S51" s="192">
        <v>0</v>
      </c>
      <c r="T51" s="192">
        <v>0</v>
      </c>
      <c r="U51" s="192" t="s">
        <v>409</v>
      </c>
      <c r="V51" s="192">
        <v>-0.44141468789777999</v>
      </c>
      <c r="W51" s="192">
        <v>-0.44022764662599001</v>
      </c>
      <c r="X51" s="192" t="s">
        <v>409</v>
      </c>
      <c r="Y51" s="192"/>
      <c r="Z51" s="192"/>
      <c r="AF51" s="34"/>
      <c r="AG51" s="34"/>
      <c r="AH51" s="34"/>
      <c r="AI51" s="34"/>
      <c r="AJ51" s="34"/>
      <c r="AK51" s="34"/>
      <c r="AL51" s="195"/>
      <c r="AM51" s="195"/>
      <c r="AN51" s="80"/>
      <c r="AO51" s="80"/>
      <c r="AP51" s="80"/>
      <c r="AQ51" s="35"/>
    </row>
    <row r="52" spans="1:43"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5.6061191058138782</v>
      </c>
      <c r="H52" s="80" cm="1">
        <f t="array" ref="H52">IF(
    SUM(IF(
            ISNUMBER(
                IF(
                    $M$4:$Y$4,
                    (M52:Y52),
                    "")),
            1,
            0))
        =0,
    NA(),
    IF(
        Parameters!$D$15=1,
        IF(
            SUM(--(ISNUMBER(IF($M$4:$Y$4=1,(M52:Y52),""))))&gt;0,
            MAX(IF(
                ISNUMBER(M52:Y52),
                IF(
                    M$4:Y$4=1,
                    M52:Y52,
                    ""),
                "")),
            MAX(IF(
                ISNUMBER(M52:Y52),
                IF(
                    M$4:Y$4=2,
                    M52:Y52,
                    ""),
                ""))
        ),
        IF(
            Parameters!$D$16=1,
            IFERROR(
                AVERAGE(IF(
                    ISNUMBER(M52:Y52),
                    IF(
                        M$4:Y$4=1,
                        M52:Y52,
                        ""),
                    "")),
                AVERAGE(IF(
                    ISNUMBER(M52:Y52),
                    IF(
                        M$4:Y$4=2,
                        M52:Y52,
                        ""),
                    ""))
            ),
            IF(
                Parameters!$D$17=1,
                IFERROR(
                    IF(
                        OR(
                            IF(
                                ISNUMBER(M52:Y52),
                                IF(
                                    M$4:Y$4=1,
                                    M52:Y52,
                                    ""),
                                "")
                            =0),
                        0,
                        GEOMEAN(IF(
                            ISNUMBER(M52:Y52),
                            IF(
                                M$4:Y$4=1,
                                M52:Y52,
                                ""),
                            ""))
                    ),
                    IF(
                        OR(IF(
                            ISNUMBER(M52:Y52),
                            IF(
                                M$4:Y$4=2,
                                M52:Y52,
                                ""),
                            "")
                            =0),
                        0,
                        GEOMEAN(IF(
                            ISNUMBER(M52:Y52),
                            IF(
                                M$4:Y$4=2,
                                M52:Y52,
                                ""),
                            "")))
                )
            )
        )
    )
)</f>
        <v>3.1428571428571401</v>
      </c>
      <c r="I52" s="191" cm="1">
        <f t="array" ref="I52">IF(
    SUM(IF(
            ISNUMBER(
                IF(
                    $M$5:$Y$5,
                    (M52:Y52),
                    "")),
            1,
            0))
        =0,
    NA(),
    IF(
        Parameters!$D$15=1,
        IF(
            SUM(--(ISNUMBER(IF($M$5:$Y$5=1,(M52:Y52),""))))&gt;0,
            MAX(IF(
                ISNUMBER(M52:Y52),
                IF(
                    M$5:Y$5=1,
                    M52:Y52,
                    ""),
                "")),
            MAX(IF(
                ISNUMBER(M52:Y52),
                IF(
                    M$5:Y$5=2,
                    M52:Y52,
                    ""),
                ""))
        ),
        IF(
            Parameters!$D$16=1,
            IFERROR(
                AVERAGE(IF(
                    ISNUMBER(M52:Y52),
                    IF(
                        M$5:Y$5=1,
                        M52:Y52,
                        ""),
                    "")),
                AVERAGE(IF(
                    ISNUMBER(M52:Y52),
                    IF(
                        M$5:Y$5=2,
                        M52:Y52,
                        ""),
                    ""))
            ),
            IF(
                Parameters!$D$17=1,
                IFERROR(
                    IF(
                        OR(
                            IF(
                                ISNUMBER(M52:Y52),
                                IF(
                                    M$5:Y$5=1,
                                    M52:Y52,
                                    ""),
                                "")
                            =0),
                        0,
                        GEOMEAN(IF(
                            ISNUMBER(M52:Y52),
                            IF(
                                M$5:Y$5=1,
                                M52:Y52,
                                ""),
                            ""))
                    ),
                    IF(
                        OR(IF(
                            ISNUMBER(M52:Y52),
                            IF(
                                M$5:Y$5=2,
                                M52:Y52,
                                ""),
                            "")
                            =0),
                        0,
                        GEOMEAN(IF(
                            ISNUMBER(M52:Y52),
                            IF(
                                M$5:Y$5=2,
                                M52:Y52,
                                ""),
                            "")))
                )
            )
        )
    )
)</f>
        <v>10</v>
      </c>
      <c r="J52" s="242">
        <v>44753</v>
      </c>
      <c r="K52" s="242">
        <v>44753</v>
      </c>
      <c r="L52" s="91" t="s">
        <v>81</v>
      </c>
      <c r="M52" s="192">
        <v>3.1428571428571401</v>
      </c>
      <c r="N52" s="192">
        <v>0</v>
      </c>
      <c r="O52" s="192">
        <v>10</v>
      </c>
      <c r="P52" s="192">
        <v>0</v>
      </c>
      <c r="Q52" s="192" t="s">
        <v>409</v>
      </c>
      <c r="R52" s="192">
        <v>2.2000000000000002</v>
      </c>
      <c r="S52" s="192">
        <v>-2.0109999999999899</v>
      </c>
      <c r="T52" s="192">
        <v>-6.3</v>
      </c>
      <c r="U52" s="192" t="s">
        <v>541</v>
      </c>
      <c r="V52" s="192">
        <v>-0.15624117851257999</v>
      </c>
      <c r="W52" s="192">
        <v>-4.4286251068004001E-4</v>
      </c>
      <c r="X52" s="192" t="s">
        <v>409</v>
      </c>
      <c r="Y52" s="192"/>
      <c r="Z52" s="192"/>
      <c r="AF52" s="34"/>
      <c r="AG52" s="34"/>
      <c r="AH52" s="34"/>
      <c r="AI52" s="34"/>
      <c r="AJ52" s="34"/>
      <c r="AK52" s="34"/>
      <c r="AL52" s="195"/>
      <c r="AM52" s="195"/>
      <c r="AN52" s="80"/>
      <c r="AO52" s="80"/>
      <c r="AP52" s="80"/>
      <c r="AQ52" s="35"/>
    </row>
    <row r="53" spans="1:43"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$M$4:$Y$4,
                    (M53:Y53),
                    "")),
            1,
            0))
        =0,
    NA(),
    IF(
        Parameters!$D$15=1,
        IF(
            SUM(--(ISNUMBER(IF($M$4:$Y$4=1,(M53:Y53),""))))&gt;0,
            MAX(IF(
                ISNUMBER(M53:Y53),
                IF(
                    M$4:Y$4=1,
                    M53:Y53,
                    ""),
                "")),
            MAX(IF(
                ISNUMBER(M53:Y53),
                IF(
                    M$4:Y$4=2,
                    M53:Y53,
                    ""),
                ""))
        ),
        IF(
            Parameters!$D$16=1,
            IFERROR(
                AVERAGE(IF(
                    ISNUMBER(M53:Y53),
                    IF(
                        M$4:Y$4=1,
                        M53:Y53,
                        ""),
                    "")),
                AVERAGE(IF(
                    ISNUMBER(M53:Y53),
                    IF(
                        M$4:Y$4=2,
                        M53:Y53,
                        ""),
                    ""))
            ),
            IF(
                Parameters!$D$17=1,
                IFERROR(
                    IF(
                        OR(
                            IF(
                                ISNUMBER(M53:Y53),
                                IF(
                                    M$4:Y$4=1,
                                    M53:Y53,
                                    ""),
                                "")
                            =0),
                        0,
                        GEOMEAN(IF(
                            ISNUMBER(M53:Y53),
                            IF(
                                M$4:Y$4=1,
                                M53:Y53,
                                ""),
                            ""))
                    ),
                    IF(
                        OR(IF(
                            ISNUMBER(M53:Y53),
                            IF(
                                M$4:Y$4=2,
                                M53:Y53,
                                ""),
                            "")
                            =0),
                        0,
                        GEOMEAN(IF(
                            ISNUMBER(M53:Y53),
                            IF(
                                M$4:Y$4=2,
                                M53:Y53,
                                ""),
                            "")))
                )
            )
        )
    )
)</f>
        <v>2.8571428571428501</v>
      </c>
      <c r="I53" s="191" t="e" cm="1">
        <f t="array" ref="I53">IF(
    SUM(IF(
            ISNUMBER(
                IF(
                    $M$5:$Y$5,
                    (M53:Y53),
                    "")),
            1,
            0))
        =0,
    NA(),
    IF(
        Parameters!$D$15=1,
        IF(
            SUM(--(ISNUMBER(IF($M$5:$Y$5=1,(M53:Y53),""))))&gt;0,
            MAX(IF(
                ISNUMBER(M53:Y53),
                IF(
                    M$5:Y$5=1,
                    M53:Y53,
                    ""),
                "")),
            MAX(IF(
                ISNUMBER(M53:Y53),
                IF(
                    M$5:Y$5=2,
                    M53:Y53,
                    ""),
                ""))
        ),
        IF(
            Parameters!$D$16=1,
            IFERROR(
                AVERAGE(IF(
                    ISNUMBER(M53:Y53),
                    IF(
                        M$5:Y$5=1,
                        M53:Y53,
                        ""),
                    "")),
                AVERAGE(IF(
                    ISNUMBER(M53:Y53),
                    IF(
                        M$5:Y$5=2,
                        M53:Y53,
                        ""),
                    ""))
            ),
            IF(
                Parameters!$D$17=1,
                IFERROR(
                    IF(
                        OR(
                            IF(
                                ISNUMBER(M53:Y53),
                                IF(
                                    M$5:Y$5=1,
                                    M53:Y53,
                                    ""),
                                "")
                            =0),
                        0,
                        GEOMEAN(IF(
                            ISNUMBER(M53:Y53),
                            IF(
                                M$5:Y$5=1,
                                M53:Y53,
                                ""),
                            ""))
                    ),
                    IF(
                        OR(IF(
                            ISNUMBER(M53:Y53),
                            IF(
                                M$5:Y$5=2,
                                M53:Y53,
                                ""),
                            "")
                            =0),
                        0,
                        GEOMEAN(IF(
                            ISNUMBER(M53:Y53),
                            IF(
                                M$5:Y$5=2,
                                M53:Y53,
                                ""),
                            "")))
                )
            )
        )
    )
)</f>
        <v>#N/A</v>
      </c>
      <c r="J53" s="242">
        <v>44860</v>
      </c>
      <c r="K53" s="242">
        <v>45014</v>
      </c>
      <c r="L53" s="91" t="s">
        <v>83</v>
      </c>
      <c r="M53" s="192">
        <v>2.8571428571428501</v>
      </c>
      <c r="N53" s="192" t="s">
        <v>409</v>
      </c>
      <c r="O53" s="192" t="s">
        <v>409</v>
      </c>
      <c r="P53" s="192" t="s">
        <v>409</v>
      </c>
      <c r="Q53" s="192" t="s">
        <v>409</v>
      </c>
      <c r="R53" s="192">
        <v>2</v>
      </c>
      <c r="S53" s="192" t="s">
        <v>409</v>
      </c>
      <c r="T53" s="192" t="s">
        <v>409</v>
      </c>
      <c r="U53" s="192" t="s">
        <v>409</v>
      </c>
      <c r="V53" s="192" t="s">
        <v>409</v>
      </c>
      <c r="W53" s="192" t="s">
        <v>409</v>
      </c>
      <c r="X53" s="192" t="s">
        <v>409</v>
      </c>
      <c r="Y53" s="192"/>
      <c r="Z53" s="192"/>
      <c r="AF53" s="34"/>
      <c r="AG53" s="34"/>
      <c r="AH53" s="34"/>
      <c r="AI53" s="34"/>
      <c r="AJ53" s="34"/>
      <c r="AK53" s="34"/>
      <c r="AL53" s="195"/>
      <c r="AM53" s="195"/>
      <c r="AN53" s="80"/>
      <c r="AO53" s="80"/>
      <c r="AP53" s="80"/>
      <c r="AQ53" s="35"/>
    </row>
    <row r="54" spans="1:43" x14ac:dyDescent="0.2">
      <c r="A54" s="84">
        <v>47</v>
      </c>
      <c r="B54" s="84" t="str">
        <f ca="1"/>
        <v>Curaçao</v>
      </c>
      <c r="C54" s="84" t="str">
        <f ca="1"/>
        <v>CUW</v>
      </c>
      <c r="D54" s="219" t="str">
        <f ca="1"/>
        <v>LCN           Latin America &amp; Caribbean</v>
      </c>
      <c r="E54" s="219" t="str">
        <f ca="1"/>
        <v>NA</v>
      </c>
      <c r="F54" s="190"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$M$4:$Y$4,
                    (M54:Y54),
                    "")),
            1,
            0))
        =0,
    NA(),
    IF(
        Parameters!$D$15=1,
        IF(
            SUM(--(ISNUMBER(IF($M$4:$Y$4=1,(M54:Y54),""))))&gt;0,
            MAX(IF(
                ISNUMBER(M54:Y54),
                IF(
                    M$4:Y$4=1,
                    M54:Y54,
                    ""),
                "")),
            MAX(IF(
                ISNUMBER(M54:Y54),
                IF(
                    M$4:Y$4=2,
                    M54:Y54,
                    ""),
                ""))
        ),
        IF(
            Parameters!$D$16=1,
            IFERROR(
                AVERAGE(IF(
                    ISNUMBER(M54:Y54),
                    IF(
                        M$4:Y$4=1,
                        M54:Y54,
                        ""),
                    "")),
                AVERAGE(IF(
                    ISNUMBER(M54:Y54),
                    IF(
                        M$4:Y$4=2,
                        M54:Y54,
                        ""),
                    ""))
            ),
            IF(
                Parameters!$D$17=1,
                IFERROR(
                    IF(
                        OR(
                            IF(
                                ISNUMBER(M54:Y54),
                                IF(
                                    M$4:Y$4=1,
                                    M54:Y54,
                                    ""),
                                "")
                            =0),
                        0,
                        GEOMEAN(IF(
                            ISNUMBER(M54:Y54),
                            IF(
                                M$4:Y$4=1,
                                M54:Y54,
                                ""),
                            ""))
                    ),
                    IF(
                        OR(IF(
                            ISNUMBER(M54:Y54),
                            IF(
                                M$4:Y$4=2,
                                M54:Y54,
                                ""),
                            "")
                            =0),
                        0,
                        GEOMEAN(IF(
                            ISNUMBER(M54:Y54),
                            IF(
                                M$4:Y$4=2,
                                M54:Y54,
                                ""),
                            "")))
                )
            )
        )
    )
)</f>
        <v>#N/A</v>
      </c>
      <c r="I54" s="191" t="e" cm="1">
        <f t="array" ref="I54">IF(
    SUM(IF(
            ISNUMBER(
                IF(
                    $M$5:$Y$5,
                    (M54:Y54),
                    "")),
            1,
            0))
        =0,
    NA(),
    IF(
        Parameters!$D$15=1,
        IF(
            SUM(--(ISNUMBER(IF($M$5:$Y$5=1,(M54:Y54),""))))&gt;0,
            MAX(IF(
                ISNUMBER(M54:Y54),
                IF(
                    M$5:Y$5=1,
                    M54:Y54,
                    ""),
                "")),
            MAX(IF(
                ISNUMBER(M54:Y54),
                IF(
                    M$5:Y$5=2,
                    M54:Y54,
                    ""),
                ""))
        ),
        IF(
            Parameters!$D$16=1,
            IFERROR(
                AVERAGE(IF(
                    ISNUMBER(M54:Y54),
                    IF(
                        M$5:Y$5=1,
                        M54:Y54,
                        ""),
                    "")),
                AVERAGE(IF(
                    ISNUMBER(M54:Y54),
                    IF(
                        M$5:Y$5=2,
                        M54:Y54,
                        ""),
                    ""))
            ),
            IF(
                Parameters!$D$17=1,
                IFERROR(
                    IF(
                        OR(
                            IF(
                                ISNUMBER(M54:Y54),
                                IF(
                                    M$5:Y$5=1,
                                    M54:Y54,
                                    ""),
                                "")
                            =0),
                        0,
                        GEOMEAN(IF(
                            ISNUMBER(M54:Y54),
                            IF(
                                M$5:Y$5=1,
                                M54:Y54,
                                ""),
                            ""))
                    ),
                    IF(
                        OR(IF(
                            ISNUMBER(M54:Y54),
                            IF(
                                M$5:Y$5=2,
                                M54:Y54,
                                ""),
                            "")
                            =0),
                        0,
                        GEOMEAN(IF(
                            ISNUMBER(M54:Y54),
                            IF(
                                M$5:Y$5=2,
                                M54:Y54,
                                ""),
                            "")))
                )
            )
        )
    )
)</f>
        <v>#N/A</v>
      </c>
      <c r="J54" s="242" t="s">
        <v>409</v>
      </c>
      <c r="K54" s="242" t="s">
        <v>409</v>
      </c>
      <c r="L54" s="91" t="s">
        <v>707</v>
      </c>
      <c r="M54" s="192" t="s">
        <v>409</v>
      </c>
      <c r="N54" s="192" t="s">
        <v>409</v>
      </c>
      <c r="O54" s="192" t="s">
        <v>409</v>
      </c>
      <c r="P54" s="192" t="s">
        <v>409</v>
      </c>
      <c r="Q54" s="192" t="s">
        <v>409</v>
      </c>
      <c r="R54" s="192" t="s">
        <v>409</v>
      </c>
      <c r="S54" s="192" t="s">
        <v>409</v>
      </c>
      <c r="T54" s="192" t="s">
        <v>409</v>
      </c>
      <c r="U54" s="192" t="s">
        <v>409</v>
      </c>
      <c r="V54" s="192" t="s">
        <v>409</v>
      </c>
      <c r="W54" s="192" t="s">
        <v>409</v>
      </c>
      <c r="X54" s="192" t="s">
        <v>409</v>
      </c>
      <c r="Y54" s="192"/>
      <c r="Z54" s="192"/>
      <c r="AF54" s="34"/>
      <c r="AG54" s="34"/>
      <c r="AH54" s="34"/>
      <c r="AI54" s="34"/>
      <c r="AJ54" s="34"/>
      <c r="AK54" s="34"/>
      <c r="AL54" s="195"/>
      <c r="AM54" s="195"/>
      <c r="AN54" s="80"/>
      <c r="AO54" s="80"/>
      <c r="AP54" s="80"/>
      <c r="AQ54" s="35"/>
    </row>
    <row r="55" spans="1:43" x14ac:dyDescent="0.2">
      <c r="A55" s="84">
        <v>48</v>
      </c>
      <c r="B55" s="84" t="str">
        <f ca="1"/>
        <v>Cayman Islands</v>
      </c>
      <c r="C55" s="84" t="str">
        <f ca="1"/>
        <v>CYM</v>
      </c>
      <c r="D55" s="219" t="str">
        <f ca="1"/>
        <v>LCN           Latin America &amp; Caribbean</v>
      </c>
      <c r="E55" s="219" t="str">
        <f ca="1"/>
        <v>NA</v>
      </c>
      <c r="F55" s="190"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$M$4:$Y$4,
                    (M55:Y55),
                    "")),
            1,
            0))
        =0,
    NA(),
    IF(
        Parameters!$D$15=1,
        IF(
            SUM(--(ISNUMBER(IF($M$4:$Y$4=1,(M55:Y55),""))))&gt;0,
            MAX(IF(
                ISNUMBER(M55:Y55),
                IF(
                    M$4:Y$4=1,
                    M55:Y55,
                    ""),
                "")),
            MAX(IF(
                ISNUMBER(M55:Y55),
                IF(
                    M$4:Y$4=2,
                    M55:Y55,
                    ""),
                ""))
        ),
        IF(
            Parameters!$D$16=1,
            IFERROR(
                AVERAGE(IF(
                    ISNUMBER(M55:Y55),
                    IF(
                        M$4:Y$4=1,
                        M55:Y55,
                        ""),
                    "")),
                AVERAGE(IF(
                    ISNUMBER(M55:Y55),
                    IF(
                        M$4:Y$4=2,
                        M55:Y55,
                        ""),
                    ""))
            ),
            IF(
                Parameters!$D$17=1,
                IFERROR(
                    IF(
                        OR(
                            IF(
                                ISNUMBER(M55:Y55),
                                IF(
                                    M$4:Y$4=1,
                                    M55:Y55,
                                    ""),
                                "")
                            =0),
                        0,
                        GEOMEAN(IF(
                            ISNUMBER(M55:Y55),
                            IF(
                                M$4:Y$4=1,
                                M55:Y55,
                                ""),
                            ""))
                    ),
                    IF(
                        OR(IF(
                            ISNUMBER(M55:Y55),
                            IF(
                                M$4:Y$4=2,
                                M55:Y55,
                                ""),
                            "")
                            =0),
                        0,
                        GEOMEAN(IF(
                            ISNUMBER(M55:Y55),
                            IF(
                                M$4:Y$4=2,
                                M55:Y55,
                                ""),
                            "")))
                )
            )
        )
    )
)</f>
        <v>#N/A</v>
      </c>
      <c r="I55" s="191" t="e" cm="1">
        <f t="array" ref="I55">IF(
    SUM(IF(
            ISNUMBER(
                IF(
                    $M$5:$Y$5,
                    (M55:Y55),
                    "")),
            1,
            0))
        =0,
    NA(),
    IF(
        Parameters!$D$15=1,
        IF(
            SUM(--(ISNUMBER(IF($M$5:$Y$5=1,(M55:Y55),""))))&gt;0,
            MAX(IF(
                ISNUMBER(M55:Y55),
                IF(
                    M$5:Y$5=1,
                    M55:Y55,
                    ""),
                "")),
            MAX(IF(
                ISNUMBER(M55:Y55),
                IF(
                    M$5:Y$5=2,
                    M55:Y55,
                    ""),
                ""))
        ),
        IF(
            Parameters!$D$16=1,
            IFERROR(
                AVERAGE(IF(
                    ISNUMBER(M55:Y55),
                    IF(
                        M$5:Y$5=1,
                        M55:Y55,
                        ""),
                    "")),
                AVERAGE(IF(
                    ISNUMBER(M55:Y55),
                    IF(
                        M$5:Y$5=2,
                        M55:Y55,
                        ""),
                    ""))
            ),
            IF(
                Parameters!$D$17=1,
                IFERROR(
                    IF(
                        OR(
                            IF(
                                ISNUMBER(M55:Y55),
                                IF(
                                    M$5:Y$5=1,
                                    M55:Y55,
                                    ""),
                                "")
                            =0),
                        0,
                        GEOMEAN(IF(
                            ISNUMBER(M55:Y55),
                            IF(
                                M$5:Y$5=1,
                                M55:Y55,
                                ""),
                            ""))
                    ),
                    IF(
                        OR(IF(
                            ISNUMBER(M55:Y55),
                            IF(
                                M$5:Y$5=2,
                                M55:Y55,
                                ""),
                            "")
                            =0),
                        0,
                        GEOMEAN(IF(
                            ISNUMBER(M55:Y55),
                            IF(
                                M$5:Y$5=2,
                                M55:Y55,
                                ""),
                            "")))
                )
            )
        )
    )
)</f>
        <v>#N/A</v>
      </c>
      <c r="J55" s="242" t="s">
        <v>409</v>
      </c>
      <c r="K55" s="242" t="s">
        <v>409</v>
      </c>
      <c r="L55" s="91" t="s">
        <v>708</v>
      </c>
      <c r="M55" s="192" t="s">
        <v>409</v>
      </c>
      <c r="N55" s="192" t="s">
        <v>409</v>
      </c>
      <c r="O55" s="192" t="s">
        <v>409</v>
      </c>
      <c r="P55" s="192" t="s">
        <v>409</v>
      </c>
      <c r="Q55" s="192" t="s">
        <v>409</v>
      </c>
      <c r="R55" s="192" t="s">
        <v>409</v>
      </c>
      <c r="S55" s="192" t="s">
        <v>409</v>
      </c>
      <c r="T55" s="192" t="s">
        <v>409</v>
      </c>
      <c r="U55" s="192" t="s">
        <v>409</v>
      </c>
      <c r="V55" s="192" t="s">
        <v>409</v>
      </c>
      <c r="W55" s="192" t="s">
        <v>409</v>
      </c>
      <c r="X55" s="192" t="s">
        <v>409</v>
      </c>
      <c r="Y55" s="192"/>
      <c r="Z55" s="192"/>
      <c r="AF55" s="34"/>
      <c r="AG55" s="34"/>
      <c r="AH55" s="34"/>
      <c r="AI55" s="34"/>
      <c r="AJ55" s="34"/>
      <c r="AK55" s="34"/>
      <c r="AL55" s="195"/>
      <c r="AM55" s="195"/>
      <c r="AN55" s="80"/>
      <c r="AO55" s="80"/>
      <c r="AP55" s="80"/>
      <c r="AQ55" s="35"/>
    </row>
    <row r="56" spans="1:43"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$M$4:$Y$4,
                    (M56:Y56),
                    "")),
            1,
            0))
        =0,
    NA(),
    IF(
        Parameters!$D$15=1,
        IF(
            SUM(--(ISNUMBER(IF($M$4:$Y$4=1,(M56:Y56),""))))&gt;0,
            MAX(IF(
                ISNUMBER(M56:Y56),
                IF(
                    M$4:Y$4=1,
                    M56:Y56,
                    ""),
                "")),
            MAX(IF(
                ISNUMBER(M56:Y56),
                IF(
                    M$4:Y$4=2,
                    M56:Y56,
                    ""),
                ""))
        ),
        IF(
            Parameters!$D$16=1,
            IFERROR(
                AVERAGE(IF(
                    ISNUMBER(M56:Y56),
                    IF(
                        M$4:Y$4=1,
                        M56:Y56,
                        ""),
                    "")),
                AVERAGE(IF(
                    ISNUMBER(M56:Y56),
                    IF(
                        M$4:Y$4=2,
                        M56:Y56,
                        ""),
                    ""))
            ),
            IF(
                Parameters!$D$17=1,
                IFERROR(
                    IF(
                        OR(
                            IF(
                                ISNUMBER(M56:Y56),
                                IF(
                                    M$4:Y$4=1,
                                    M56:Y56,
                                    ""),
                                "")
                            =0),
                        0,
                        GEOMEAN(IF(
                            ISNUMBER(M56:Y56),
                            IF(
                                M$4:Y$4=1,
                                M56:Y56,
                                ""),
                            ""))
                    ),
                    IF(
                        OR(IF(
                            ISNUMBER(M56:Y56),
                            IF(
                                M$4:Y$4=2,
                                M56:Y56,
                                ""),
                            "")
                            =0),
                        0,
                        GEOMEAN(IF(
                            ISNUMBER(M56:Y56),
                            IF(
                                M$4:Y$4=2,
                                M56:Y56,
                                ""),
                            "")))
                )
            )
        )
    )
)</f>
        <v>0.85714285714285499</v>
      </c>
      <c r="I56" s="191" cm="1">
        <f t="array" ref="I56">IF(
    SUM(IF(
            ISNUMBER(
                IF(
                    $M$5:$Y$5,
                    (M56:Y56),
                    "")),
            1,
            0))
        =0,
    NA(),
    IF(
        Parameters!$D$15=1,
        IF(
            SUM(--(ISNUMBER(IF($M$5:$Y$5=1,(M56:Y56),""))))&gt;0,
            MAX(IF(
                ISNUMBER(M56:Y56),
                IF(
                    M$5:Y$5=1,
                    M56:Y56,
                    ""),
                "")),
            MAX(IF(
                ISNUMBER(M56:Y56),
                IF(
                    M$5:Y$5=2,
                    M56:Y56,
                    ""),
                ""))
        ),
        IF(
            Parameters!$D$16=1,
            IFERROR(
                AVERAGE(IF(
                    ISNUMBER(M56:Y56),
                    IF(
                        M$5:Y$5=1,
                        M56:Y56,
                        ""),
                    "")),
                AVERAGE(IF(
                    ISNUMBER(M56:Y56),
                    IF(
                        M$5:Y$5=2,
                        M56:Y56,
                        ""),
                    ""))
            ),
            IF(
                Parameters!$D$17=1,
                IFERROR(
                    IF(
                        OR(
                            IF(
                                ISNUMBER(M56:Y56),
                                IF(
                                    M$5:Y$5=1,
                                    M56:Y56,
                                    ""),
                                "")
                            =0),
                        0,
                        GEOMEAN(IF(
                            ISNUMBER(M56:Y56),
                            IF(
                                M$5:Y$5=1,
                                M56:Y56,
                                ""),
                            ""))
                    ),
                    IF(
                        OR(IF(
                            ISNUMBER(M56:Y56),
                            IF(
                                M$5:Y$5=2,
                                M56:Y56,
                                ""),
                            "")
                            =0),
                        0,
                        GEOMEAN(IF(
                            ISNUMBER(M56:Y56),
                            IF(
                                M$5:Y$5=2,
                                M56:Y56,
                                ""),
                            "")))
                )
            )
        )
    )
)</f>
        <v>0</v>
      </c>
      <c r="J56" s="242">
        <v>44753</v>
      </c>
      <c r="K56" s="242">
        <v>45103</v>
      </c>
      <c r="L56" s="91" t="s">
        <v>85</v>
      </c>
      <c r="M56" s="192">
        <v>0.85714285714285499</v>
      </c>
      <c r="N56" s="192">
        <v>0</v>
      </c>
      <c r="O56" s="192" t="s">
        <v>409</v>
      </c>
      <c r="P56" s="192" t="s">
        <v>409</v>
      </c>
      <c r="Q56" s="192" t="s">
        <v>409</v>
      </c>
      <c r="R56" s="192">
        <v>0.6</v>
      </c>
      <c r="S56" s="192">
        <v>-0.746999999999999</v>
      </c>
      <c r="T56" s="192">
        <v>-0.1</v>
      </c>
      <c r="U56" s="192" t="s">
        <v>409</v>
      </c>
      <c r="V56" s="192" t="s">
        <v>409</v>
      </c>
      <c r="W56" s="192" t="s">
        <v>409</v>
      </c>
      <c r="X56" s="192" t="s">
        <v>409</v>
      </c>
      <c r="Y56" s="192"/>
      <c r="Z56" s="192"/>
      <c r="AF56" s="34"/>
      <c r="AG56" s="34"/>
      <c r="AH56" s="34"/>
      <c r="AI56" s="34"/>
      <c r="AJ56" s="34"/>
      <c r="AK56" s="34"/>
      <c r="AL56" s="195"/>
      <c r="AM56" s="195"/>
      <c r="AN56" s="80"/>
      <c r="AO56" s="80"/>
      <c r="AP56" s="80"/>
      <c r="AQ56" s="35"/>
    </row>
    <row r="57" spans="1:43"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1.2626502739419603</v>
      </c>
      <c r="H57" s="80" cm="1">
        <f t="array" ref="H57">IF(
    SUM(IF(
            ISNUMBER(
                IF(
                    $M$4:$Y$4,
                    (M57:Y57),
                    "")),
            1,
            0))
        =0,
    NA(),
    IF(
        Parameters!$D$15=1,
        IF(
            SUM(--(ISNUMBER(IF($M$4:$Y$4=1,(M57:Y57),""))))&gt;0,
            MAX(IF(
                ISNUMBER(M57:Y57),
                IF(
                    M$4:Y$4=1,
                    M57:Y57,
                    ""),
                "")),
            MAX(IF(
                ISNUMBER(M57:Y57),
                IF(
                    M$4:Y$4=2,
                    M57:Y57,
                    ""),
                ""))
        ),
        IF(
            Parameters!$D$16=1,
            IFERROR(
                AVERAGE(IF(
                    ISNUMBER(M57:Y57),
                    IF(
                        M$4:Y$4=1,
                        M57:Y57,
                        ""),
                    "")),
                AVERAGE(IF(
                    ISNUMBER(M57:Y57),
                    IF(
                        M$4:Y$4=2,
                        M57:Y57,
                        ""),
                    ""))
            ),
            IF(
                Parameters!$D$17=1,
                IFERROR(
                    IF(
                        OR(
                            IF(
                                ISNUMBER(M57:Y57),
                                IF(
                                    M$4:Y$4=1,
                                    M57:Y57,
                                    ""),
                                "")
                            =0),
                        0,
                        GEOMEAN(IF(
                            ISNUMBER(M57:Y57),
                            IF(
                                M$4:Y$4=1,
                                M57:Y57,
                                ""),
                            ""))
                    ),
                    IF(
                        OR(IF(
                            ISNUMBER(M57:Y57),
                            IF(
                                M$4:Y$4=2,
                                M57:Y57,
                                ""),
                            "")
                            =0),
                        0,
                        GEOMEAN(IF(
                            ISNUMBER(M57:Y57),
                            IF(
                                M$4:Y$4=2,
                                M57:Y57,
                                ""),
                            "")))
                )
            )
        )
    )
)</f>
        <v>0.57142857142857095</v>
      </c>
      <c r="I57" s="191" cm="1">
        <f t="array" ref="I57">IF(
    SUM(IF(
            ISNUMBER(
                IF(
                    $M$5:$Y$5,
                    (M57:Y57),
                    "")),
            1,
            0))
        =0,
    NA(),
    IF(
        Parameters!$D$15=1,
        IF(
            SUM(--(ISNUMBER(IF($M$5:$Y$5=1,(M57:Y57),""))))&gt;0,
            MAX(IF(
                ISNUMBER(M57:Y57),
                IF(
                    M$5:Y$5=1,
                    M57:Y57,
                    ""),
                "")),
            MAX(IF(
                ISNUMBER(M57:Y57),
                IF(
                    M$5:Y$5=2,
                    M57:Y57,
                    ""),
                ""))
        ),
        IF(
            Parameters!$D$16=1,
            IFERROR(
                AVERAGE(IF(
                    ISNUMBER(M57:Y57),
                    IF(
                        M$5:Y$5=1,
                        M57:Y57,
                        ""),
                    "")),
                AVERAGE(IF(
                    ISNUMBER(M57:Y57),
                    IF(
                        M$5:Y$5=2,
                        M57:Y57,
                        ""),
                    ""))
            ),
            IF(
                Parameters!$D$17=1,
                IFERROR(
                    IF(
                        OR(
                            IF(
                                ISNUMBER(M57:Y57),
                                IF(
                                    M$5:Y$5=1,
                                    M57:Y57,
                                    ""),
                                "")
                            =0),
                        0,
                        GEOMEAN(IF(
                            ISNUMBER(M57:Y57),
                            IF(
                                M$5:Y$5=1,
                                M57:Y57,
                                ""),
                            ""))
                    ),
                    IF(
                        OR(IF(
                            ISNUMBER(M57:Y57),
                            IF(
                                M$5:Y$5=2,
                                M57:Y57,
                                ""),
                            "")
                            =0),
                        0,
                        GEOMEAN(IF(
                            ISNUMBER(M57:Y57),
                            IF(
                                M$5:Y$5=2,
                                M57:Y57,
                                ""),
                            "")))
                )
            )
        )
    )
)</f>
        <v>2.7899999999999898</v>
      </c>
      <c r="J57" s="242">
        <v>45019</v>
      </c>
      <c r="K57" s="242">
        <v>45103</v>
      </c>
      <c r="L57" s="91" t="s">
        <v>87</v>
      </c>
      <c r="M57" s="192">
        <v>0.57142857142857095</v>
      </c>
      <c r="N57" s="192">
        <v>2.7899999999999898</v>
      </c>
      <c r="O57" s="192" t="s">
        <v>409</v>
      </c>
      <c r="P57" s="192" t="s">
        <v>409</v>
      </c>
      <c r="Q57" s="192" t="s">
        <v>409</v>
      </c>
      <c r="R57" s="192">
        <v>0.4</v>
      </c>
      <c r="S57" s="192">
        <v>-0.50800000000000001</v>
      </c>
      <c r="T57" s="192">
        <v>0.27899999999999903</v>
      </c>
      <c r="U57" s="192" t="s">
        <v>409</v>
      </c>
      <c r="V57" s="192" t="s">
        <v>409</v>
      </c>
      <c r="W57" s="192" t="s">
        <v>409</v>
      </c>
      <c r="X57" s="192" t="s">
        <v>409</v>
      </c>
      <c r="Y57" s="192"/>
      <c r="Z57" s="192"/>
      <c r="AF57" s="34"/>
      <c r="AG57" s="34"/>
      <c r="AH57" s="34"/>
      <c r="AI57" s="34"/>
      <c r="AJ57" s="34"/>
      <c r="AK57" s="34"/>
      <c r="AL57" s="195"/>
      <c r="AM57" s="195"/>
      <c r="AN57" s="80"/>
      <c r="AO57" s="80"/>
      <c r="AP57" s="80"/>
      <c r="AQ57" s="35"/>
    </row>
    <row r="58" spans="1:43"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$M$4:$Y$4,
                    (M58:Y58),
                    "")),
            1,
            0))
        =0,
    NA(),
    IF(
        Parameters!$D$15=1,
        IF(
            SUM(--(ISNUMBER(IF($M$4:$Y$4=1,(M58:Y58),""))))&gt;0,
            MAX(IF(
                ISNUMBER(M58:Y58),
                IF(
                    M$4:Y$4=1,
                    M58:Y58,
                    ""),
                "")),
            MAX(IF(
                ISNUMBER(M58:Y58),
                IF(
                    M$4:Y$4=2,
                    M58:Y58,
                    ""),
                ""))
        ),
        IF(
            Parameters!$D$16=1,
            IFERROR(
                AVERAGE(IF(
                    ISNUMBER(M58:Y58),
                    IF(
                        M$4:Y$4=1,
                        M58:Y58,
                        ""),
                    "")),
                AVERAGE(IF(
                    ISNUMBER(M58:Y58),
                    IF(
                        M$4:Y$4=2,
                        M58:Y58,
                        ""),
                    ""))
            ),
            IF(
                Parameters!$D$17=1,
                IFERROR(
                    IF(
                        OR(
                            IF(
                                ISNUMBER(M58:Y58),
                                IF(
                                    M$4:Y$4=1,
                                    M58:Y58,
                                    ""),
                                "")
                            =0),
                        0,
                        GEOMEAN(IF(
                            ISNUMBER(M58:Y58),
                            IF(
                                M$4:Y$4=1,
                                M58:Y58,
                                ""),
                            ""))
                    ),
                    IF(
                        OR(IF(
                            ISNUMBER(M58:Y58),
                            IF(
                                M$4:Y$4=2,
                                M58:Y58,
                                ""),
                            "")
                            =0),
                        0,
                        GEOMEAN(IF(
                            ISNUMBER(M58:Y58),
                            IF(
                                M$4:Y$4=2,
                                M58:Y58,
                                ""),
                            "")))
                )
            )
        )
    )
)</f>
        <v>0.57142857142857095</v>
      </c>
      <c r="I58" s="191" cm="1">
        <f t="array" ref="I58">IF(
    SUM(IF(
            ISNUMBER(
                IF(
                    $M$5:$Y$5,
                    (M58:Y58),
                    "")),
            1,
            0))
        =0,
    NA(),
    IF(
        Parameters!$D$15=1,
        IF(
            SUM(--(ISNUMBER(IF($M$5:$Y$5=1,(M58:Y58),""))))&gt;0,
            MAX(IF(
                ISNUMBER(M58:Y58),
                IF(
                    M$5:Y$5=1,
                    M58:Y58,
                    ""),
                "")),
            MAX(IF(
                ISNUMBER(M58:Y58),
                IF(
                    M$5:Y$5=2,
                    M58:Y58,
                    ""),
                ""))
        ),
        IF(
            Parameters!$D$16=1,
            IFERROR(
                AVERAGE(IF(
                    ISNUMBER(M58:Y58),
                    IF(
                        M$5:Y$5=1,
                        M58:Y58,
                        ""),
                    "")),
                AVERAGE(IF(
                    ISNUMBER(M58:Y58),
                    IF(
                        M$5:Y$5=2,
                        M58:Y58,
                        ""),
                    ""))
            ),
            IF(
                Parameters!$D$17=1,
                IFERROR(
                    IF(
                        OR(
                            IF(
                                ISNUMBER(M58:Y58),
                                IF(
                                    M$5:Y$5=1,
                                    M58:Y58,
                                    ""),
                                "")
                            =0),
                        0,
                        GEOMEAN(IF(
                            ISNUMBER(M58:Y58),
                            IF(
                                M$5:Y$5=1,
                                M58:Y58,
                                ""),
                            ""))
                    ),
                    IF(
                        OR(IF(
                            ISNUMBER(M58:Y58),
                            IF(
                                M$5:Y$5=2,
                                M58:Y58,
                                ""),
                            "")
                            =0),
                        0,
                        GEOMEAN(IF(
                            ISNUMBER(M58:Y58),
                            IF(
                                M$5:Y$5=2,
                                M58:Y58,
                                ""),
                            "")))
                )
            )
        )
    )
)</f>
        <v>0</v>
      </c>
      <c r="J58" s="242">
        <v>44753</v>
      </c>
      <c r="K58" s="242">
        <v>45103</v>
      </c>
      <c r="L58" s="91" t="s">
        <v>89</v>
      </c>
      <c r="M58" s="192">
        <v>0.57142857142857095</v>
      </c>
      <c r="N58" s="192">
        <v>0</v>
      </c>
      <c r="O58" s="192" t="s">
        <v>409</v>
      </c>
      <c r="P58" s="192" t="s">
        <v>409</v>
      </c>
      <c r="Q58" s="192" t="s">
        <v>409</v>
      </c>
      <c r="R58" s="192">
        <v>0.4</v>
      </c>
      <c r="S58" s="192">
        <v>-0.50800000000000001</v>
      </c>
      <c r="T58" s="192">
        <v>-4.9999999999999802E-2</v>
      </c>
      <c r="U58" s="192" t="s">
        <v>409</v>
      </c>
      <c r="V58" s="192" t="s">
        <v>409</v>
      </c>
      <c r="W58" s="192" t="s">
        <v>409</v>
      </c>
      <c r="X58" s="192" t="s">
        <v>409</v>
      </c>
      <c r="Y58" s="192"/>
      <c r="Z58" s="192"/>
      <c r="AF58" s="34"/>
      <c r="AG58" s="34"/>
      <c r="AH58" s="34"/>
      <c r="AI58" s="34"/>
      <c r="AJ58" s="34"/>
      <c r="AK58" s="34"/>
      <c r="AL58" s="195"/>
      <c r="AM58" s="195"/>
      <c r="AN58" s="80"/>
      <c r="AO58" s="80"/>
      <c r="AP58" s="80"/>
      <c r="AQ58" s="35"/>
    </row>
    <row r="59" spans="1:43"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$M$4:$Y$4,
                    (M59:Y59),
                    "")),
            1,
            0))
        =0,
    NA(),
    IF(
        Parameters!$D$15=1,
        IF(
            SUM(--(ISNUMBER(IF($M$4:$Y$4=1,(M59:Y59),""))))&gt;0,
            MAX(IF(
                ISNUMBER(M59:Y59),
                IF(
                    M$4:Y$4=1,
                    M59:Y59,
                    ""),
                "")),
            MAX(IF(
                ISNUMBER(M59:Y59),
                IF(
                    M$4:Y$4=2,
                    M59:Y59,
                    ""),
                ""))
        ),
        IF(
            Parameters!$D$16=1,
            IFERROR(
                AVERAGE(IF(
                    ISNUMBER(M59:Y59),
                    IF(
                        M$4:Y$4=1,
                        M59:Y59,
                        ""),
                    "")),
                AVERAGE(IF(
                    ISNUMBER(M59:Y59),
                    IF(
                        M$4:Y$4=2,
                        M59:Y59,
                        ""),
                    ""))
            ),
            IF(
                Parameters!$D$17=1,
                IFERROR(
                    IF(
                        OR(
                            IF(
                                ISNUMBER(M59:Y59),
                                IF(
                                    M$4:Y$4=1,
                                    M59:Y59,
                                    ""),
                                "")
                            =0),
                        0,
                        GEOMEAN(IF(
                            ISNUMBER(M59:Y59),
                            IF(
                                M$4:Y$4=1,
                                M59:Y59,
                                ""),
                            ""))
                    ),
                    IF(
                        OR(IF(
                            ISNUMBER(M59:Y59),
                            IF(
                                M$4:Y$4=2,
                                M59:Y59,
                                ""),
                            "")
                            =0),
                        0,
                        GEOMEAN(IF(
                            ISNUMBER(M59:Y59),
                            IF(
                                M$4:Y$4=2,
                                M59:Y59,
                                ""),
                            "")))
                )
            )
        )
    )
)</f>
        <v>8</v>
      </c>
      <c r="I59" s="191" cm="1">
        <f t="array" ref="I59">IF(
    SUM(IF(
            ISNUMBER(
                IF(
                    $M$5:$Y$5,
                    (M59:Y59),
                    "")),
            1,
            0))
        =0,
    NA(),
    IF(
        Parameters!$D$15=1,
        IF(
            SUM(--(ISNUMBER(IF($M$5:$Y$5=1,(M59:Y59),""))))&gt;0,
            MAX(IF(
                ISNUMBER(M59:Y59),
                IF(
                    M$5:Y$5=1,
                    M59:Y59,
                    ""),
                "")),
            MAX(IF(
                ISNUMBER(M59:Y59),
                IF(
                    M$5:Y$5=2,
                    M59:Y59,
                    ""),
                ""))
        ),
        IF(
            Parameters!$D$16=1,
            IFERROR(
                AVERAGE(IF(
                    ISNUMBER(M59:Y59),
                    IF(
                        M$5:Y$5=1,
                        M59:Y59,
                        ""),
                    "")),
                AVERAGE(IF(
                    ISNUMBER(M59:Y59),
                    IF(
                        M$5:Y$5=2,
                        M59:Y59,
                        ""),
                    ""))
            ),
            IF(
                Parameters!$D$17=1,
                IFERROR(
                    IF(
                        OR(
                            IF(
                                ISNUMBER(M59:Y59),
                                IF(
                                    M$5:Y$5=1,
                                    M59:Y59,
                                    ""),
                                "")
                            =0),
                        0,
                        GEOMEAN(IF(
                            ISNUMBER(M59:Y59),
                            IF(
                                M$5:Y$5=1,
                                M59:Y59,
                                ""),
                            ""))
                    ),
                    IF(
                        OR(IF(
                            ISNUMBER(M59:Y59),
                            IF(
                                M$5:Y$5=2,
                                M59:Y59,
                                ""),
                            "")
                            =0),
                        0,
                        GEOMEAN(IF(
                            ISNUMBER(M59:Y59),
                            IF(
                                M$5:Y$5=2,
                                M59:Y59,
                                ""),
                            "")))
                )
            )
        )
    )
)</f>
        <v>0</v>
      </c>
      <c r="J59" s="242">
        <v>45019</v>
      </c>
      <c r="K59" s="242">
        <v>45103</v>
      </c>
      <c r="L59" s="91" t="s">
        <v>91</v>
      </c>
      <c r="M59" s="192">
        <v>8</v>
      </c>
      <c r="N59" s="192" t="s">
        <v>409</v>
      </c>
      <c r="O59" s="192" t="s">
        <v>409</v>
      </c>
      <c r="P59" s="192">
        <v>0</v>
      </c>
      <c r="Q59" s="192" t="s">
        <v>409</v>
      </c>
      <c r="R59" s="192">
        <v>5.6</v>
      </c>
      <c r="S59" s="192" t="s">
        <v>409</v>
      </c>
      <c r="T59" s="192" t="s">
        <v>409</v>
      </c>
      <c r="U59" s="192" t="s">
        <v>409</v>
      </c>
      <c r="V59" s="192">
        <v>-0.43982463127999999</v>
      </c>
      <c r="W59" s="192">
        <v>-0.87219081858770098</v>
      </c>
      <c r="X59" s="192" t="s">
        <v>409</v>
      </c>
      <c r="Y59" s="192"/>
      <c r="Z59" s="192"/>
      <c r="AF59" s="34"/>
      <c r="AG59" s="34"/>
      <c r="AH59" s="34"/>
      <c r="AI59" s="34"/>
      <c r="AJ59" s="34"/>
      <c r="AK59" s="34"/>
      <c r="AL59" s="195"/>
      <c r="AM59" s="195"/>
      <c r="AN59" s="80"/>
      <c r="AO59" s="80"/>
      <c r="AP59" s="80"/>
      <c r="AQ59" s="35"/>
    </row>
    <row r="60" spans="1:43"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$M$4:$Y$4,
                    (M60:Y60),
                    "")),
            1,
            0))
        =0,
    NA(),
    IF(
        Parameters!$D$15=1,
        IF(
            SUM(--(ISNUMBER(IF($M$4:$Y$4=1,(M60:Y60),""))))&gt;0,
            MAX(IF(
                ISNUMBER(M60:Y60),
                IF(
                    M$4:Y$4=1,
                    M60:Y60,
                    ""),
                "")),
            MAX(IF(
                ISNUMBER(M60:Y60),
                IF(
                    M$4:Y$4=2,
                    M60:Y60,
                    ""),
                ""))
        ),
        IF(
            Parameters!$D$16=1,
            IFERROR(
                AVERAGE(IF(
                    ISNUMBER(M60:Y60),
                    IF(
                        M$4:Y$4=1,
                        M60:Y60,
                        ""),
                    "")),
                AVERAGE(IF(
                    ISNUMBER(M60:Y60),
                    IF(
                        M$4:Y$4=2,
                        M60:Y60,
                        ""),
                    ""))
            ),
            IF(
                Parameters!$D$17=1,
                IFERROR(
                    IF(
                        OR(
                            IF(
                                ISNUMBER(M60:Y60),
                                IF(
                                    M$4:Y$4=1,
                                    M60:Y60,
                                    ""),
                                "")
                            =0),
                        0,
                        GEOMEAN(IF(
                            ISNUMBER(M60:Y60),
                            IF(
                                M$4:Y$4=1,
                                M60:Y60,
                                ""),
                            ""))
                    ),
                    IF(
                        OR(IF(
                            ISNUMBER(M60:Y60),
                            IF(
                                M$4:Y$4=2,
                                M60:Y60,
                                ""),
                            "")
                            =0),
                        0,
                        GEOMEAN(IF(
                            ISNUMBER(M60:Y60),
                            IF(
                                M$4:Y$4=2,
                                M60:Y60,
                                ""),
                            "")))
                )
            )
        )
    )
)</f>
        <v>6</v>
      </c>
      <c r="I60" s="191" t="e" cm="1">
        <f t="array" ref="I60">IF(
    SUM(IF(
            ISNUMBER(
                IF(
                    $M$5:$Y$5,
                    (M60:Y60),
                    "")),
            1,
            0))
        =0,
    NA(),
    IF(
        Parameters!$D$15=1,
        IF(
            SUM(--(ISNUMBER(IF($M$5:$Y$5=1,(M60:Y60),""))))&gt;0,
            MAX(IF(
                ISNUMBER(M60:Y60),
                IF(
                    M$5:Y$5=1,
                    M60:Y60,
                    ""),
                "")),
            MAX(IF(
                ISNUMBER(M60:Y60),
                IF(
                    M$5:Y$5=2,
                    M60:Y60,
                    ""),
                ""))
        ),
        IF(
            Parameters!$D$16=1,
            IFERROR(
                AVERAGE(IF(
                    ISNUMBER(M60:Y60),
                    IF(
                        M$5:Y$5=1,
                        M60:Y60,
                        ""),
                    "")),
                AVERAGE(IF(
                    ISNUMBER(M60:Y60),
                    IF(
                        M$5:Y$5=2,
                        M60:Y60,
                        ""),
                    ""))
            ),
            IF(
                Parameters!$D$17=1,
                IFERROR(
                    IF(
                        OR(
                            IF(
                                ISNUMBER(M60:Y60),
                                IF(
                                    M$5:Y$5=1,
                                    M60:Y60,
                                    ""),
                                "")
                            =0),
                        0,
                        GEOMEAN(IF(
                            ISNUMBER(M60:Y60),
                            IF(
                                M$5:Y$5=1,
                                M60:Y60,
                                ""),
                            ""))
                    ),
                    IF(
                        OR(IF(
                            ISNUMBER(M60:Y60),
                            IF(
                                M$5:Y$5=2,
                                M60:Y60,
                                ""),
                            "")
                            =0),
                        0,
                        GEOMEAN(IF(
                            ISNUMBER(M60:Y60),
                            IF(
                                M$5:Y$5=2,
                                M60:Y60,
                                ""),
                            "")))
                )
            )
        )
    )
)</f>
        <v>#N/A</v>
      </c>
      <c r="J60" s="242">
        <v>45019</v>
      </c>
      <c r="K60" s="242">
        <v>45014</v>
      </c>
      <c r="L60" s="91" t="s">
        <v>93</v>
      </c>
      <c r="M60" s="192">
        <v>6</v>
      </c>
      <c r="N60" s="192" t="s">
        <v>409</v>
      </c>
      <c r="O60" s="192" t="s">
        <v>409</v>
      </c>
      <c r="P60" s="192" t="s">
        <v>409</v>
      </c>
      <c r="Q60" s="192" t="s">
        <v>409</v>
      </c>
      <c r="R60" s="192">
        <v>4.2</v>
      </c>
      <c r="S60" s="192" t="s">
        <v>409</v>
      </c>
      <c r="T60" s="192" t="s">
        <v>409</v>
      </c>
      <c r="U60" s="192" t="s">
        <v>409</v>
      </c>
      <c r="V60" s="192" t="s">
        <v>409</v>
      </c>
      <c r="W60" s="192" t="s">
        <v>409</v>
      </c>
      <c r="X60" s="192" t="s">
        <v>409</v>
      </c>
      <c r="Y60" s="192"/>
      <c r="Z60" s="192"/>
      <c r="AF60" s="34"/>
      <c r="AG60" s="34"/>
      <c r="AH60" s="34"/>
      <c r="AI60" s="34"/>
      <c r="AJ60" s="34"/>
      <c r="AK60" s="34"/>
      <c r="AL60" s="195"/>
      <c r="AM60" s="195"/>
      <c r="AN60" s="80"/>
      <c r="AO60" s="80"/>
      <c r="AP60" s="80"/>
      <c r="AQ60" s="35"/>
    </row>
    <row r="61" spans="1:43"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$M$4:$Y$4,
                    (M61:Y61),
                    "")),
            1,
            0))
        =0,
    NA(),
    IF(
        Parameters!$D$15=1,
        IF(
            SUM(--(ISNUMBER(IF($M$4:$Y$4=1,(M61:Y61),""))))&gt;0,
            MAX(IF(
                ISNUMBER(M61:Y61),
                IF(
                    M$4:Y$4=1,
                    M61:Y61,
                    ""),
                "")),
            MAX(IF(
                ISNUMBER(M61:Y61),
                IF(
                    M$4:Y$4=2,
                    M61:Y61,
                    ""),
                ""))
        ),
        IF(
            Parameters!$D$16=1,
            IFERROR(
                AVERAGE(IF(
                    ISNUMBER(M61:Y61),
                    IF(
                        M$4:Y$4=1,
                        M61:Y61,
                        ""),
                    "")),
                AVERAGE(IF(
                    ISNUMBER(M61:Y61),
                    IF(
                        M$4:Y$4=2,
                        M61:Y61,
                        ""),
                    ""))
            ),
            IF(
                Parameters!$D$17=1,
                IFERROR(
                    IF(
                        OR(
                            IF(
                                ISNUMBER(M61:Y61),
                                IF(
                                    M$4:Y$4=1,
                                    M61:Y61,
                                    ""),
                                "")
                            =0),
                        0,
                        GEOMEAN(IF(
                            ISNUMBER(M61:Y61),
                            IF(
                                M$4:Y$4=1,
                                M61:Y61,
                                ""),
                            ""))
                    ),
                    IF(
                        OR(IF(
                            ISNUMBER(M61:Y61),
                            IF(
                                M$4:Y$4=2,
                                M61:Y61,
                                ""),
                            "")
                            =0),
                        0,
                        GEOMEAN(IF(
                            ISNUMBER(M61:Y61),
                            IF(
                                M$4:Y$4=2,
                                M61:Y61,
                                ""),
                            "")))
                )
            )
        )
    )
)</f>
        <v>0.28571428571428598</v>
      </c>
      <c r="I61" s="191" cm="1">
        <f t="array" ref="I61">IF(
    SUM(IF(
            ISNUMBER(
                IF(
                    $M$5:$Y$5,
                    (M61:Y61),
                    "")),
            1,
            0))
        =0,
    NA(),
    IF(
        Parameters!$D$15=1,
        IF(
            SUM(--(ISNUMBER(IF($M$5:$Y$5=1,(M61:Y61),""))))&gt;0,
            MAX(IF(
                ISNUMBER(M61:Y61),
                IF(
                    M$5:Y$5=1,
                    M61:Y61,
                    ""),
                "")),
            MAX(IF(
                ISNUMBER(M61:Y61),
                IF(
                    M$5:Y$5=2,
                    M61:Y61,
                    ""),
                ""))
        ),
        IF(
            Parameters!$D$16=1,
            IFERROR(
                AVERAGE(IF(
                    ISNUMBER(M61:Y61),
                    IF(
                        M$5:Y$5=1,
                        M61:Y61,
                        ""),
                    "")),
                AVERAGE(IF(
                    ISNUMBER(M61:Y61),
                    IF(
                        M$5:Y$5=2,
                        M61:Y61,
                        ""),
                    ""))
            ),
            IF(
                Parameters!$D$17=1,
                IFERROR(
                    IF(
                        OR(
                            IF(
                                ISNUMBER(M61:Y61),
                                IF(
                                    M$5:Y$5=1,
                                    M61:Y61,
                                    ""),
                                "")
                            =0),
                        0,
                        GEOMEAN(IF(
                            ISNUMBER(M61:Y61),
                            IF(
                                M$5:Y$5=1,
                                M61:Y61,
                                ""),
                            ""))
                    ),
                    IF(
                        OR(IF(
                            ISNUMBER(M61:Y61),
                            IF(
                                M$5:Y$5=2,
                                M61:Y61,
                                ""),
                            "")
                            =0),
                        0,
                        GEOMEAN(IF(
                            ISNUMBER(M61:Y61),
                            IF(
                                M$5:Y$5=2,
                                M61:Y61,
                                ""),
                            "")))
                )
            )
        )
    )
)</f>
        <v>0</v>
      </c>
      <c r="J61" s="242">
        <v>44753</v>
      </c>
      <c r="K61" s="242">
        <v>45058</v>
      </c>
      <c r="L61" s="91" t="s">
        <v>95</v>
      </c>
      <c r="M61" s="192">
        <v>0.28571428571428598</v>
      </c>
      <c r="N61" s="192">
        <v>0</v>
      </c>
      <c r="O61" s="192" t="s">
        <v>409</v>
      </c>
      <c r="P61" s="192" t="s">
        <v>409</v>
      </c>
      <c r="Q61" s="192" t="s">
        <v>409</v>
      </c>
      <c r="R61" s="192">
        <v>0.2</v>
      </c>
      <c r="S61" s="192">
        <v>-0.60799999999999998</v>
      </c>
      <c r="T61" s="192">
        <v>-0.55799999999999905</v>
      </c>
      <c r="U61" s="192" t="s">
        <v>409</v>
      </c>
      <c r="V61" s="192" t="s">
        <v>409</v>
      </c>
      <c r="W61" s="192" t="s">
        <v>409</v>
      </c>
      <c r="X61" s="192" t="s">
        <v>409</v>
      </c>
      <c r="Y61" s="192"/>
      <c r="Z61" s="192"/>
      <c r="AF61" s="34"/>
      <c r="AG61" s="34"/>
      <c r="AH61" s="34"/>
      <c r="AI61" s="34"/>
      <c r="AJ61" s="34"/>
      <c r="AK61" s="34"/>
      <c r="AL61" s="195"/>
      <c r="AM61" s="195"/>
      <c r="AN61" s="80"/>
      <c r="AO61" s="80"/>
      <c r="AP61" s="80"/>
      <c r="AQ61" s="35"/>
    </row>
    <row r="62" spans="1:43"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6.9693205243716907</v>
      </c>
      <c r="H62" s="80" cm="1">
        <f t="array" ref="H62">IF(
    SUM(IF(
            ISNUMBER(
                IF(
                    $M$4:$Y$4,
                    (M62:Y62),
                    "")),
            1,
            0))
        =0,
    NA(),
    IF(
        Parameters!$D$15=1,
        IF(
            SUM(--(ISNUMBER(IF($M$4:$Y$4=1,(M62:Y62),""))))&gt;0,
            MAX(IF(
                ISNUMBER(M62:Y62),
                IF(
                    M$4:Y$4=1,
                    M62:Y62,
                    ""),
                "")),
            MAX(IF(
                ISNUMBER(M62:Y62),
                IF(
                    M$4:Y$4=2,
                    M62:Y62,
                    ""),
                ""))
        ),
        IF(
            Parameters!$D$16=1,
            IFERROR(
                AVERAGE(IF(
                    ISNUMBER(M62:Y62),
                    IF(
                        M$4:Y$4=1,
                        M62:Y62,
                        ""),
                    "")),
                AVERAGE(IF(
                    ISNUMBER(M62:Y62),
                    IF(
                        M$4:Y$4=2,
                        M62:Y62,
                        ""),
                    ""))
            ),
            IF(
                Parameters!$D$17=1,
                IFERROR(
                    IF(
                        OR(
                            IF(
                                ISNUMBER(M62:Y62),
                                IF(
                                    M$4:Y$4=1,
                                    M62:Y62,
                                    ""),
                                "")
                            =0),
                        0,
                        GEOMEAN(IF(
                            ISNUMBER(M62:Y62),
                            IF(
                                M$4:Y$4=1,
                                M62:Y62,
                                ""),
                            ""))
                    ),
                    IF(
                        OR(IF(
                            ISNUMBER(M62:Y62),
                            IF(
                                M$4:Y$4=2,
                                M62:Y62,
                                ""),
                            "")
                            =0),
                        0,
                        GEOMEAN(IF(
                            ISNUMBER(M62:Y62),
                            IF(
                                M$4:Y$4=2,
                                M62:Y62,
                                ""),
                            "")))
                )
            )
        )
    )
)</f>
        <v>4.8571428571428497</v>
      </c>
      <c r="I62" s="191" cm="1">
        <f t="array" ref="I62">IF(
    SUM(IF(
            ISNUMBER(
                IF(
                    $M$5:$Y$5,
                    (M62:Y62),
                    "")),
            1,
            0))
        =0,
    NA(),
    IF(
        Parameters!$D$15=1,
        IF(
            SUM(--(ISNUMBER(IF($M$5:$Y$5=1,(M62:Y62),""))))&gt;0,
            MAX(IF(
                ISNUMBER(M62:Y62),
                IF(
                    M$5:Y$5=1,
                    M62:Y62,
                    ""),
                "")),
            MAX(IF(
                ISNUMBER(M62:Y62),
                IF(
                    M$5:Y$5=2,
                    M62:Y62,
                    ""),
                ""))
        ),
        IF(
            Parameters!$D$16=1,
            IFERROR(
                AVERAGE(IF(
                    ISNUMBER(M62:Y62),
                    IF(
                        M$5:Y$5=1,
                        M62:Y62,
                        ""),
                    "")),
                AVERAGE(IF(
                    ISNUMBER(M62:Y62),
                    IF(
                        M$5:Y$5=2,
                        M62:Y62,
                        ""),
                    ""))
            ),
            IF(
                Parameters!$D$17=1,
                IFERROR(
                    IF(
                        OR(
                            IF(
                                ISNUMBER(M62:Y62),
                                IF(
                                    M$5:Y$5=1,
                                    M62:Y62,
                                    ""),
                                "")
                            =0),
                        0,
                        GEOMEAN(IF(
                            ISNUMBER(M62:Y62),
                            IF(
                                M$5:Y$5=1,
                                M62:Y62,
                                ""),
                            ""))
                    ),
                    IF(
                        OR(IF(
                            ISNUMBER(M62:Y62),
                            IF(
                                M$5:Y$5=2,
                                M62:Y62,
                                ""),
                            "")
                            =0),
                        0,
                        GEOMEAN(IF(
                            ISNUMBER(M62:Y62),
                            IF(
                                M$5:Y$5=2,
                                M62:Y62,
                                ""),
                            "")))
                )
            )
        )
    )
)</f>
        <v>10</v>
      </c>
      <c r="J62" s="242">
        <v>44860</v>
      </c>
      <c r="K62" s="242">
        <v>45103</v>
      </c>
      <c r="L62" s="91" t="s">
        <v>97</v>
      </c>
      <c r="M62" s="192">
        <v>4.8571428571428497</v>
      </c>
      <c r="N62" s="192">
        <v>10</v>
      </c>
      <c r="O62" s="192" t="s">
        <v>409</v>
      </c>
      <c r="P62" s="192">
        <v>0.796322822570801</v>
      </c>
      <c r="Q62" s="192" t="s">
        <v>409</v>
      </c>
      <c r="R62" s="192">
        <v>3.4</v>
      </c>
      <c r="S62" s="192">
        <v>-0.90899999999999903</v>
      </c>
      <c r="T62" s="192">
        <v>1.522</v>
      </c>
      <c r="U62" s="192" t="s">
        <v>409</v>
      </c>
      <c r="V62" s="192">
        <v>3.9816141128539997E-2</v>
      </c>
      <c r="W62" s="192">
        <v>-0.18080008029937999</v>
      </c>
      <c r="X62" s="192" t="s">
        <v>409</v>
      </c>
      <c r="Y62" s="192"/>
      <c r="Z62" s="192"/>
      <c r="AF62" s="34"/>
      <c r="AG62" s="34"/>
      <c r="AH62" s="34"/>
      <c r="AI62" s="34"/>
      <c r="AJ62" s="34"/>
      <c r="AK62" s="34"/>
      <c r="AL62" s="195"/>
      <c r="AM62" s="195"/>
      <c r="AN62" s="80"/>
      <c r="AO62" s="80"/>
      <c r="AP62" s="80"/>
      <c r="AQ62" s="35"/>
    </row>
    <row r="63" spans="1:43"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$M$4:$Y$4,
                    (M63:Y63),
                    "")),
            1,
            0))
        =0,
    NA(),
    IF(
        Parameters!$D$15=1,
        IF(
            SUM(--(ISNUMBER(IF($M$4:$Y$4=1,(M63:Y63),""))))&gt;0,
            MAX(IF(
                ISNUMBER(M63:Y63),
                IF(
                    M$4:Y$4=1,
                    M63:Y63,
                    ""),
                "")),
            MAX(IF(
                ISNUMBER(M63:Y63),
                IF(
                    M$4:Y$4=2,
                    M63:Y63,
                    ""),
                ""))
        ),
        IF(
            Parameters!$D$16=1,
            IFERROR(
                AVERAGE(IF(
                    ISNUMBER(M63:Y63),
                    IF(
                        M$4:Y$4=1,
                        M63:Y63,
                        ""),
                    "")),
                AVERAGE(IF(
                    ISNUMBER(M63:Y63),
                    IF(
                        M$4:Y$4=2,
                        M63:Y63,
                        ""),
                    ""))
            ),
            IF(
                Parameters!$D$17=1,
                IFERROR(
                    IF(
                        OR(
                            IF(
                                ISNUMBER(M63:Y63),
                                IF(
                                    M$4:Y$4=1,
                                    M63:Y63,
                                    ""),
                                "")
                            =0),
                        0,
                        GEOMEAN(IF(
                            ISNUMBER(M63:Y63),
                            IF(
                                M$4:Y$4=1,
                                M63:Y63,
                                ""),
                            ""))
                    ),
                    IF(
                        OR(IF(
                            ISNUMBER(M63:Y63),
                            IF(
                                M$4:Y$4=2,
                                M63:Y63,
                                ""),
                            "")
                            =0),
                        0,
                        GEOMEAN(IF(
                            ISNUMBER(M63:Y63),
                            IF(
                                M$4:Y$4=2,
                                M63:Y63,
                                ""),
                            "")))
                )
            )
        )
    )
)</f>
        <v>3.71428571428571</v>
      </c>
      <c r="I63" s="191" t="e" cm="1">
        <f t="array" ref="I63">IF(
    SUM(IF(
            ISNUMBER(
                IF(
                    $M$5:$Y$5,
                    (M63:Y63),
                    "")),
            1,
            0))
        =0,
    NA(),
    IF(
        Parameters!$D$15=1,
        IF(
            SUM(--(ISNUMBER(IF($M$5:$Y$5=1,(M63:Y63),""))))&gt;0,
            MAX(IF(
                ISNUMBER(M63:Y63),
                IF(
                    M$5:Y$5=1,
                    M63:Y63,
                    ""),
                "")),
            MAX(IF(
                ISNUMBER(M63:Y63),
                IF(
                    M$5:Y$5=2,
                    M63:Y63,
                    ""),
                ""))
        ),
        IF(
            Parameters!$D$16=1,
            IFERROR(
                AVERAGE(IF(
                    ISNUMBER(M63:Y63),
                    IF(
                        M$5:Y$5=1,
                        M63:Y63,
                        ""),
                    "")),
                AVERAGE(IF(
                    ISNUMBER(M63:Y63),
                    IF(
                        M$5:Y$5=2,
                        M63:Y63,
                        ""),
                    ""))
            ),
            IF(
                Parameters!$D$17=1,
                IFERROR(
                    IF(
                        OR(
                            IF(
                                ISNUMBER(M63:Y63),
                                IF(
                                    M$5:Y$5=1,
                                    M63:Y63,
                                    ""),
                                "")
                            =0),
                        0,
                        GEOMEAN(IF(
                            ISNUMBER(M63:Y63),
                            IF(
                                M$5:Y$5=1,
                                M63:Y63,
                                ""),
                            ""))
                    ),
                    IF(
                        OR(IF(
                            ISNUMBER(M63:Y63),
                            IF(
                                M$5:Y$5=2,
                                M63:Y63,
                                ""),
                            "")
                            =0),
                        0,
                        GEOMEAN(IF(
                            ISNUMBER(M63:Y63),
                            IF(
                                M$5:Y$5=2,
                                M63:Y63,
                                ""),
                            "")))
                )
            )
        )
    )
)</f>
        <v>#N/A</v>
      </c>
      <c r="J63" s="242">
        <v>45019</v>
      </c>
      <c r="K63" s="242">
        <v>45014</v>
      </c>
      <c r="L63" s="91" t="s">
        <v>99</v>
      </c>
      <c r="M63" s="192">
        <v>3.71428571428571</v>
      </c>
      <c r="N63" s="192" t="s">
        <v>409</v>
      </c>
      <c r="O63" s="192" t="s">
        <v>409</v>
      </c>
      <c r="P63" s="192" t="s">
        <v>409</v>
      </c>
      <c r="Q63" s="192" t="s">
        <v>409</v>
      </c>
      <c r="R63" s="192">
        <v>2.6</v>
      </c>
      <c r="S63" s="192" t="s">
        <v>409</v>
      </c>
      <c r="T63" s="192" t="s">
        <v>409</v>
      </c>
      <c r="U63" s="192" t="s">
        <v>409</v>
      </c>
      <c r="V63" s="192" t="s">
        <v>409</v>
      </c>
      <c r="W63" s="192" t="s">
        <v>409</v>
      </c>
      <c r="X63" s="192" t="s">
        <v>409</v>
      </c>
      <c r="Y63" s="192"/>
      <c r="Z63" s="192"/>
      <c r="AF63" s="34"/>
      <c r="AG63" s="34"/>
      <c r="AH63" s="34"/>
      <c r="AI63" s="34"/>
      <c r="AJ63" s="34"/>
      <c r="AK63" s="34"/>
      <c r="AL63" s="195"/>
      <c r="AM63" s="195"/>
      <c r="AN63" s="80"/>
      <c r="AO63" s="80"/>
      <c r="AP63" s="80"/>
      <c r="AQ63" s="35"/>
    </row>
    <row r="64" spans="1:43"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2.2021917436152139</v>
      </c>
      <c r="H64" s="80" cm="1">
        <f t="array" ref="H64">IF(
    SUM(IF(
            ISNUMBER(
                IF(
                    $M$4:$Y$4,
                    (M64:Y64),
                    "")),
            1,
            0))
        =0,
    NA(),
    IF(
        Parameters!$D$15=1,
        IF(
            SUM(--(ISNUMBER(IF($M$4:$Y$4=1,(M64:Y64),""))))&gt;0,
            MAX(IF(
                ISNUMBER(M64:Y64),
                IF(
                    M$4:Y$4=1,
                    M64:Y64,
                    ""),
                "")),
            MAX(IF(
                ISNUMBER(M64:Y64),
                IF(
                    M$4:Y$4=2,
                    M64:Y64,
                    ""),
                ""))
        ),
        IF(
            Parameters!$D$16=1,
            IFERROR(
                AVERAGE(IF(
                    ISNUMBER(M64:Y64),
                    IF(
                        M$4:Y$4=1,
                        M64:Y64,
                        ""),
                    "")),
                AVERAGE(IF(
                    ISNUMBER(M64:Y64),
                    IF(
                        M$4:Y$4=2,
                        M64:Y64,
                        ""),
                    ""))
            ),
            IF(
                Parameters!$D$17=1,
                IFERROR(
                    IF(
                        OR(
                            IF(
                                ISNUMBER(M64:Y64),
                                IF(
                                    M$4:Y$4=1,
                                    M64:Y64,
                                    ""),
                                "")
                            =0),
                        0,
                        GEOMEAN(IF(
                            ISNUMBER(M64:Y64),
                            IF(
                                M$4:Y$4=1,
                                M64:Y64,
                                ""),
                            ""))
                    ),
                    IF(
                        OR(IF(
                            ISNUMBER(M64:Y64),
                            IF(
                                M$4:Y$4=2,
                                M64:Y64,
                                ""),
                            "")
                            =0),
                        0,
                        GEOMEAN(IF(
                            ISNUMBER(M64:Y64),
                            IF(
                                M$4:Y$4=2,
                                M64:Y64,
                                ""),
                            "")))
                )
            )
        )
    )
)</f>
        <v>5</v>
      </c>
      <c r="I64" s="191" cm="1">
        <f t="array" ref="I64">IF(
    SUM(IF(
            ISNUMBER(
                IF(
                    $M$5:$Y$5,
                    (M64:Y64),
                    "")),
            1,
            0))
        =0,
    NA(),
    IF(
        Parameters!$D$15=1,
        IF(
            SUM(--(ISNUMBER(IF($M$5:$Y$5=1,(M64:Y64),""))))&gt;0,
            MAX(IF(
                ISNUMBER(M64:Y64),
                IF(
                    M$5:Y$5=1,
                    M64:Y64,
                    ""),
                "")),
            MAX(IF(
                ISNUMBER(M64:Y64),
                IF(
                    M$5:Y$5=2,
                    M64:Y64,
                    ""),
                ""))
        ),
        IF(
            Parameters!$D$16=1,
            IFERROR(
                AVERAGE(IF(
                    ISNUMBER(M64:Y64),
                    IF(
                        M$5:Y$5=1,
                        M64:Y64,
                        ""),
                    "")),
                AVERAGE(IF(
                    ISNUMBER(M64:Y64),
                    IF(
                        M$5:Y$5=2,
                        M64:Y64,
                        ""),
                    ""))
            ),
            IF(
                Parameters!$D$17=1,
                IFERROR(
                    IF(
                        OR(
                            IF(
                                ISNUMBER(M64:Y64),
                                IF(
                                    M$5:Y$5=1,
                                    M64:Y64,
                                    ""),
                                "")
                            =0),
                        0,
                        GEOMEAN(IF(
                            ISNUMBER(M64:Y64),
                            IF(
                                M$5:Y$5=1,
                                M64:Y64,
                                ""),
                            ""))
                    ),
                    IF(
                        OR(IF(
                            ISNUMBER(M64:Y64),
                            IF(
                                M$5:Y$5=2,
                                M64:Y64,
                                ""),
                            "")
                            =0),
                        0,
                        GEOMEAN(IF(
                            ISNUMBER(M64:Y64),
                            IF(
                                M$5:Y$5=2,
                                M64:Y64,
                                ""),
                            "")))
                )
            )
        )
    )
)</f>
        <v>0.96992969512940297</v>
      </c>
      <c r="J64" s="242">
        <v>44860</v>
      </c>
      <c r="K64" s="242">
        <v>45103</v>
      </c>
      <c r="L64" s="91" t="s">
        <v>101</v>
      </c>
      <c r="M64" s="192">
        <v>5</v>
      </c>
      <c r="N64" s="192">
        <v>0</v>
      </c>
      <c r="O64" s="192">
        <v>0</v>
      </c>
      <c r="P64" s="192">
        <v>0.96992969512940297</v>
      </c>
      <c r="Q64" s="192" t="s">
        <v>409</v>
      </c>
      <c r="R64" s="192">
        <v>3.5</v>
      </c>
      <c r="S64" s="192">
        <v>-0.87999999999999901</v>
      </c>
      <c r="T64" s="192">
        <v>-0.66600000000000004</v>
      </c>
      <c r="U64" s="192" t="s">
        <v>539</v>
      </c>
      <c r="V64" s="192">
        <v>-0.10775327682496</v>
      </c>
      <c r="W64" s="192">
        <v>4.8496484756470198E-2</v>
      </c>
      <c r="X64" s="192" t="s">
        <v>409</v>
      </c>
      <c r="Y64" s="192"/>
      <c r="Z64" s="192"/>
      <c r="AF64" s="34"/>
      <c r="AG64" s="34"/>
      <c r="AH64" s="34"/>
      <c r="AI64" s="34"/>
      <c r="AJ64" s="34"/>
      <c r="AK64" s="34"/>
      <c r="AL64" s="195"/>
      <c r="AM64" s="195"/>
      <c r="AN64" s="80"/>
      <c r="AO64" s="80"/>
      <c r="AP64" s="80"/>
      <c r="AQ64" s="35"/>
    </row>
    <row r="65" spans="1:43"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5.9136645636549696</v>
      </c>
      <c r="H65" s="80" cm="1">
        <f t="array" ref="H65">IF(
    SUM(IF(
            ISNUMBER(
                IF(
                    $M$4:$Y$4,
                    (M65:Y65),
                    "")),
            1,
            0))
        =0,
    NA(),
    IF(
        Parameters!$D$15=1,
        IF(
            SUM(--(ISNUMBER(IF($M$4:$Y$4=1,(M65:Y65),""))))&gt;0,
            MAX(IF(
                ISNUMBER(M65:Y65),
                IF(
                    M$4:Y$4=1,
                    M65:Y65,
                    ""),
                "")),
            MAX(IF(
                ISNUMBER(M65:Y65),
                IF(
                    M$4:Y$4=2,
                    M65:Y65,
                    ""),
                ""))
        ),
        IF(
            Parameters!$D$16=1,
            IFERROR(
                AVERAGE(IF(
                    ISNUMBER(M65:Y65),
                    IF(
                        M$4:Y$4=1,
                        M65:Y65,
                        ""),
                    "")),
                AVERAGE(IF(
                    ISNUMBER(M65:Y65),
                    IF(
                        M$4:Y$4=2,
                        M65:Y65,
                        ""),
                    ""))
            ),
            IF(
                Parameters!$D$17=1,
                IFERROR(
                    IF(
                        OR(
                            IF(
                                ISNUMBER(M65:Y65),
                                IF(
                                    M$4:Y$4=1,
                                    M65:Y65,
                                    ""),
                                "")
                            =0),
                        0,
                        GEOMEAN(IF(
                            ISNUMBER(M65:Y65),
                            IF(
                                M$4:Y$4=1,
                                M65:Y65,
                                ""),
                            ""))
                    ),
                    IF(
                        OR(IF(
                            ISNUMBER(M65:Y65),
                            IF(
                                M$4:Y$4=2,
                                M65:Y65,
                                ""),
                            "")
                            =0),
                        0,
                        GEOMEAN(IF(
                            ISNUMBER(M65:Y65),
                            IF(
                                M$4:Y$4=2,
                                M65:Y65,
                                ""),
                            "")))
                )
            )
        )
    )
)</f>
        <v>4.8571428571428497</v>
      </c>
      <c r="I65" s="191" cm="1">
        <f t="array" ref="I65">IF(
    SUM(IF(
            ISNUMBER(
                IF(
                    $M$5:$Y$5,
                    (M65:Y65),
                    "")),
            1,
            0))
        =0,
    NA(),
    IF(
        Parameters!$D$15=1,
        IF(
            SUM(--(ISNUMBER(IF($M$5:$Y$5=1,(M65:Y65),""))))&gt;0,
            MAX(IF(
                ISNUMBER(M65:Y65),
                IF(
                    M$5:Y$5=1,
                    M65:Y65,
                    ""),
                "")),
            MAX(IF(
                ISNUMBER(M65:Y65),
                IF(
                    M$5:Y$5=2,
                    M65:Y65,
                    ""),
                ""))
        ),
        IF(
            Parameters!$D$16=1,
            IFERROR(
                AVERAGE(IF(
                    ISNUMBER(M65:Y65),
                    IF(
                        M$5:Y$5=1,
                        M65:Y65,
                        ""),
                    "")),
                AVERAGE(IF(
                    ISNUMBER(M65:Y65),
                    IF(
                        M$5:Y$5=2,
                        M65:Y65,
                        ""),
                    ""))
            ),
            IF(
                Parameters!$D$17=1,
                IFERROR(
                    IF(
                        OR(
                            IF(
                                ISNUMBER(M65:Y65),
                                IF(
                                    M$5:Y$5=1,
                                    M65:Y65,
                                    ""),
                                "")
                            =0),
                        0,
                        GEOMEAN(IF(
                            ISNUMBER(M65:Y65),
                            IF(
                                M$5:Y$5=1,
                                M65:Y65,
                                ""),
                            ""))
                    ),
                    IF(
                        OR(IF(
                            ISNUMBER(M65:Y65),
                            IF(
                                M$5:Y$5=2,
                                M65:Y65,
                                ""),
                            "")
                            =0),
                        0,
                        GEOMEAN(IF(
                            ISNUMBER(M65:Y65),
                            IF(
                                M$5:Y$5=2,
                                M65:Y65,
                                ""),
                            "")))
                )
            )
        )
    )
)</f>
        <v>7.2</v>
      </c>
      <c r="J65" s="242">
        <v>44753</v>
      </c>
      <c r="K65" s="242">
        <v>45103</v>
      </c>
      <c r="L65" s="91" t="s">
        <v>102</v>
      </c>
      <c r="M65" s="192">
        <v>4.8571428571428497</v>
      </c>
      <c r="N65" s="192">
        <v>0.31000000000000499</v>
      </c>
      <c r="O65" s="192">
        <v>0</v>
      </c>
      <c r="P65" s="192">
        <v>7.2</v>
      </c>
      <c r="Q65" s="192" t="s">
        <v>409</v>
      </c>
      <c r="R65" s="192">
        <v>3.4</v>
      </c>
      <c r="S65" s="192">
        <v>3.1000000000000499E-2</v>
      </c>
      <c r="T65" s="192">
        <v>-1.00399999999999</v>
      </c>
      <c r="U65" s="192" t="s">
        <v>539</v>
      </c>
      <c r="V65" s="192">
        <v>-1.2958078317260001E-2</v>
      </c>
      <c r="W65" s="192">
        <v>0.36</v>
      </c>
      <c r="X65" s="192" t="s">
        <v>409</v>
      </c>
      <c r="Y65" s="192"/>
      <c r="Z65" s="192"/>
      <c r="AF65" s="34"/>
      <c r="AG65" s="34"/>
      <c r="AH65" s="34"/>
      <c r="AI65" s="34"/>
      <c r="AJ65" s="34"/>
      <c r="AK65" s="34"/>
      <c r="AL65" s="195"/>
      <c r="AM65" s="195"/>
      <c r="AN65" s="80"/>
      <c r="AO65" s="80"/>
      <c r="AP65" s="80"/>
      <c r="AQ65" s="35"/>
    </row>
    <row r="66" spans="1:43"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$M$4:$Y$4,
                    (M66:Y66),
                    "")),
            1,
            0))
        =0,
    NA(),
    IF(
        Parameters!$D$15=1,
        IF(
            SUM(--(ISNUMBER(IF($M$4:$Y$4=1,(M66:Y66),""))))&gt;0,
            MAX(IF(
                ISNUMBER(M66:Y66),
                IF(
                    M$4:Y$4=1,
                    M66:Y66,
                    ""),
                "")),
            MAX(IF(
                ISNUMBER(M66:Y66),
                IF(
                    M$4:Y$4=2,
                    M66:Y66,
                    ""),
                ""))
        ),
        IF(
            Parameters!$D$16=1,
            IFERROR(
                AVERAGE(IF(
                    ISNUMBER(M66:Y66),
                    IF(
                        M$4:Y$4=1,
                        M66:Y66,
                        ""),
                    "")),
                AVERAGE(IF(
                    ISNUMBER(M66:Y66),
                    IF(
                        M$4:Y$4=2,
                        M66:Y66,
                        ""),
                    ""))
            ),
            IF(
                Parameters!$D$17=1,
                IFERROR(
                    IF(
                        OR(
                            IF(
                                ISNUMBER(M66:Y66),
                                IF(
                                    M$4:Y$4=1,
                                    M66:Y66,
                                    ""),
                                "")
                            =0),
                        0,
                        GEOMEAN(IF(
                            ISNUMBER(M66:Y66),
                            IF(
                                M$4:Y$4=1,
                                M66:Y66,
                                ""),
                            ""))
                    ),
                    IF(
                        OR(IF(
                            ISNUMBER(M66:Y66),
                            IF(
                                M$4:Y$4=2,
                                M66:Y66,
                                ""),
                            "")
                            =0),
                        0,
                        GEOMEAN(IF(
                            ISNUMBER(M66:Y66),
                            IF(
                                M$4:Y$4=2,
                                M66:Y66,
                                ""),
                            "")))
                )
            )
        )
    )
)</f>
        <v>8</v>
      </c>
      <c r="I66" s="191" t="e" cm="1">
        <f t="array" ref="I66">IF(
    SUM(IF(
            ISNUMBER(
                IF(
                    $M$5:$Y$5,
                    (M66:Y66),
                    "")),
            1,
            0))
        =0,
    NA(),
    IF(
        Parameters!$D$15=1,
        IF(
            SUM(--(ISNUMBER(IF($M$5:$Y$5=1,(M66:Y66),""))))&gt;0,
            MAX(IF(
                ISNUMBER(M66:Y66),
                IF(
                    M$5:Y$5=1,
                    M66:Y66,
                    ""),
                "")),
            MAX(IF(
                ISNUMBER(M66:Y66),
                IF(
                    M$5:Y$5=2,
                    M66:Y66,
                    ""),
                ""))
        ),
        IF(
            Parameters!$D$16=1,
            IFERROR(
                AVERAGE(IF(
                    ISNUMBER(M66:Y66),
                    IF(
                        M$5:Y$5=1,
                        M66:Y66,
                        ""),
                    "")),
                AVERAGE(IF(
                    ISNUMBER(M66:Y66),
                    IF(
                        M$5:Y$5=2,
                        M66:Y66,
                        ""),
                    ""))
            ),
            IF(
                Parameters!$D$17=1,
                IFERROR(
                    IF(
                        OR(
                            IF(
                                ISNUMBER(M66:Y66),
                                IF(
                                    M$5:Y$5=1,
                                    M66:Y66,
                                    ""),
                                "")
                            =0),
                        0,
                        GEOMEAN(IF(
                            ISNUMBER(M66:Y66),
                            IF(
                                M$5:Y$5=1,
                                M66:Y66,
                                ""),
                            ""))
                    ),
                    IF(
                        OR(IF(
                            ISNUMBER(M66:Y66),
                            IF(
                                M$5:Y$5=2,
                                M66:Y66,
                                ""),
                            "")
                            =0),
                        0,
                        GEOMEAN(IF(
                            ISNUMBER(M66:Y66),
                            IF(
                                M$5:Y$5=2,
                                M66:Y66,
                                ""),
                            "")))
                )
            )
        )
    )
)</f>
        <v>#N/A</v>
      </c>
      <c r="J66" s="242">
        <v>45019</v>
      </c>
      <c r="K66" s="242">
        <v>45014</v>
      </c>
      <c r="L66" s="91" t="s">
        <v>104</v>
      </c>
      <c r="M66" s="192">
        <v>8</v>
      </c>
      <c r="N66" s="192" t="s">
        <v>409</v>
      </c>
      <c r="O66" s="192" t="s">
        <v>409</v>
      </c>
      <c r="P66" s="192" t="s">
        <v>409</v>
      </c>
      <c r="Q66" s="192" t="s">
        <v>409</v>
      </c>
      <c r="R66" s="192">
        <v>5.6</v>
      </c>
      <c r="S66" s="192" t="s">
        <v>409</v>
      </c>
      <c r="T66" s="192" t="s">
        <v>409</v>
      </c>
      <c r="U66" s="192" t="s">
        <v>409</v>
      </c>
      <c r="V66" s="192" t="s">
        <v>409</v>
      </c>
      <c r="W66" s="192" t="s">
        <v>409</v>
      </c>
      <c r="X66" s="192" t="s">
        <v>409</v>
      </c>
      <c r="Y66" s="192"/>
      <c r="Z66" s="192"/>
      <c r="AF66" s="34"/>
      <c r="AG66" s="34"/>
      <c r="AH66" s="34"/>
      <c r="AI66" s="34"/>
      <c r="AJ66" s="34"/>
      <c r="AK66" s="34"/>
      <c r="AL66" s="195"/>
      <c r="AM66" s="195"/>
      <c r="AN66" s="80"/>
      <c r="AO66" s="80"/>
      <c r="AP66" s="80"/>
      <c r="AQ66" s="35"/>
    </row>
    <row r="67" spans="1:43"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$M$4:$Y$4,
                    (M67:Y67),
                    "")),
            1,
            0))
        =0,
    NA(),
    IF(
        Parameters!$D$15=1,
        IF(
            SUM(--(ISNUMBER(IF($M$4:$Y$4=1,(M67:Y67),""))))&gt;0,
            MAX(IF(
                ISNUMBER(M67:Y67),
                IF(
                    M$4:Y$4=1,
                    M67:Y67,
                    ""),
                "")),
            MAX(IF(
                ISNUMBER(M67:Y67),
                IF(
                    M$4:Y$4=2,
                    M67:Y67,
                    ""),
                ""))
        ),
        IF(
            Parameters!$D$16=1,
            IFERROR(
                AVERAGE(IF(
                    ISNUMBER(M67:Y67),
                    IF(
                        M$4:Y$4=1,
                        M67:Y67,
                        ""),
                    "")),
                AVERAGE(IF(
                    ISNUMBER(M67:Y67),
                    IF(
                        M$4:Y$4=2,
                        M67:Y67,
                        ""),
                    ""))
            ),
            IF(
                Parameters!$D$17=1,
                IFERROR(
                    IF(
                        OR(
                            IF(
                                ISNUMBER(M67:Y67),
                                IF(
                                    M$4:Y$4=1,
                                    M67:Y67,
                                    ""),
                                "")
                            =0),
                        0,
                        GEOMEAN(IF(
                            ISNUMBER(M67:Y67),
                            IF(
                                M$4:Y$4=1,
                                M67:Y67,
                                ""),
                            ""))
                    ),
                    IF(
                        OR(IF(
                            ISNUMBER(M67:Y67),
                            IF(
                                M$4:Y$4=2,
                                M67:Y67,
                                ""),
                            "")
                            =0),
                        0,
                        GEOMEAN(IF(
                            ISNUMBER(M67:Y67),
                            IF(
                                M$4:Y$4=2,
                                M67:Y67,
                                ""),
                            "")))
                )
            )
        )
    )
)</f>
        <v>0.57142857142857095</v>
      </c>
      <c r="I67" s="191" cm="1">
        <f t="array" ref="I67">IF(
    SUM(IF(
            ISNUMBER(
                IF(
                    $M$5:$Y$5,
                    (M67:Y67),
                    "")),
            1,
            0))
        =0,
    NA(),
    IF(
        Parameters!$D$15=1,
        IF(
            SUM(--(ISNUMBER(IF($M$5:$Y$5=1,(M67:Y67),""))))&gt;0,
            MAX(IF(
                ISNUMBER(M67:Y67),
                IF(
                    M$5:Y$5=1,
                    M67:Y67,
                    ""),
                "")),
            MAX(IF(
                ISNUMBER(M67:Y67),
                IF(
                    M$5:Y$5=2,
                    M67:Y67,
                    ""),
                ""))
        ),
        IF(
            Parameters!$D$16=1,
            IFERROR(
                AVERAGE(IF(
                    ISNUMBER(M67:Y67),
                    IF(
                        M$5:Y$5=1,
                        M67:Y67,
                        ""),
                    "")),
                AVERAGE(IF(
                    ISNUMBER(M67:Y67),
                    IF(
                        M$5:Y$5=2,
                        M67:Y67,
                        ""),
                    ""))
            ),
            IF(
                Parameters!$D$17=1,
                IFERROR(
                    IF(
                        OR(
                            IF(
                                ISNUMBER(M67:Y67),
                                IF(
                                    M$5:Y$5=1,
                                    M67:Y67,
                                    ""),
                                "")
                            =0),
                        0,
                        GEOMEAN(IF(
                            ISNUMBER(M67:Y67),
                            IF(
                                M$5:Y$5=1,
                                M67:Y67,
                                ""),
                            ""))
                    ),
                    IF(
                        OR(IF(
                            ISNUMBER(M67:Y67),
                            IF(
                                M$5:Y$5=2,
                                M67:Y67,
                                ""),
                            "")
                            =0),
                        0,
                        GEOMEAN(IF(
                            ISNUMBER(M67:Y67),
                            IF(
                                M$5:Y$5=2,
                                M67:Y67,
                                ""),
                            "")))
                )
            )
        )
    )
)</f>
        <v>0</v>
      </c>
      <c r="J67" s="242">
        <v>44860</v>
      </c>
      <c r="K67" s="242">
        <v>45103</v>
      </c>
      <c r="L67" s="91" t="s">
        <v>106</v>
      </c>
      <c r="M67" s="192">
        <v>0.57142857142857095</v>
      </c>
      <c r="N67" s="192">
        <v>0</v>
      </c>
      <c r="O67" s="192" t="s">
        <v>409</v>
      </c>
      <c r="P67" s="192" t="s">
        <v>409</v>
      </c>
      <c r="Q67" s="192" t="s">
        <v>409</v>
      </c>
      <c r="R67" s="192">
        <v>0.4</v>
      </c>
      <c r="S67" s="192">
        <v>-1.867</v>
      </c>
      <c r="T67" s="192">
        <v>-0.747999999999999</v>
      </c>
      <c r="U67" s="192" t="s">
        <v>409</v>
      </c>
      <c r="V67" s="192" t="s">
        <v>409</v>
      </c>
      <c r="W67" s="192" t="s">
        <v>409</v>
      </c>
      <c r="X67" s="192" t="s">
        <v>409</v>
      </c>
      <c r="Y67" s="192"/>
      <c r="Z67" s="192"/>
      <c r="AF67" s="34"/>
      <c r="AG67" s="34"/>
      <c r="AH67" s="34"/>
      <c r="AI67" s="34"/>
      <c r="AJ67" s="34"/>
      <c r="AK67" s="34"/>
      <c r="AL67" s="195"/>
      <c r="AM67" s="195"/>
      <c r="AN67" s="80"/>
      <c r="AO67" s="80"/>
      <c r="AP67" s="80"/>
      <c r="AQ67" s="35"/>
    </row>
    <row r="68" spans="1:43"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$M$4:$Y$4,
                    (M68:Y68),
                    "")),
            1,
            0))
        =0,
    NA(),
    IF(
        Parameters!$D$15=1,
        IF(
            SUM(--(ISNUMBER(IF($M$4:$Y$4=1,(M68:Y68),""))))&gt;0,
            MAX(IF(
                ISNUMBER(M68:Y68),
                IF(
                    M$4:Y$4=1,
                    M68:Y68,
                    ""),
                "")),
            MAX(IF(
                ISNUMBER(M68:Y68),
                IF(
                    M$4:Y$4=2,
                    M68:Y68,
                    ""),
                ""))
        ),
        IF(
            Parameters!$D$16=1,
            IFERROR(
                AVERAGE(IF(
                    ISNUMBER(M68:Y68),
                    IF(
                        M$4:Y$4=1,
                        M68:Y68,
                        ""),
                    "")),
                AVERAGE(IF(
                    ISNUMBER(M68:Y68),
                    IF(
                        M$4:Y$4=2,
                        M68:Y68,
                        ""),
                    ""))
            ),
            IF(
                Parameters!$D$17=1,
                IFERROR(
                    IF(
                        OR(
                            IF(
                                ISNUMBER(M68:Y68),
                                IF(
                                    M$4:Y$4=1,
                                    M68:Y68,
                                    ""),
                                "")
                            =0),
                        0,
                        GEOMEAN(IF(
                            ISNUMBER(M68:Y68),
                            IF(
                                M$4:Y$4=1,
                                M68:Y68,
                                ""),
                            ""))
                    ),
                    IF(
                        OR(IF(
                            ISNUMBER(M68:Y68),
                            IF(
                                M$4:Y$4=2,
                                M68:Y68,
                                ""),
                            "")
                            =0),
                        0,
                        GEOMEAN(IF(
                            ISNUMBER(M68:Y68),
                            IF(
                                M$4:Y$4=2,
                                M68:Y68,
                                ""),
                            "")))
                )
            )
        )
    )
)</f>
        <v>0.71428571428571297</v>
      </c>
      <c r="I68" s="191" cm="1">
        <f t="array" ref="I68">IF(
    SUM(IF(
            ISNUMBER(
                IF(
                    $M$5:$Y$5,
                    (M68:Y68),
                    "")),
            1,
            0))
        =0,
    NA(),
    IF(
        Parameters!$D$15=1,
        IF(
            SUM(--(ISNUMBER(IF($M$5:$Y$5=1,(M68:Y68),""))))&gt;0,
            MAX(IF(
                ISNUMBER(M68:Y68),
                IF(
                    M$5:Y$5=1,
                    M68:Y68,
                    ""),
                "")),
            MAX(IF(
                ISNUMBER(M68:Y68),
                IF(
                    M$5:Y$5=2,
                    M68:Y68,
                    ""),
                ""))
        ),
        IF(
            Parameters!$D$16=1,
            IFERROR(
                AVERAGE(IF(
                    ISNUMBER(M68:Y68),
                    IF(
                        M$5:Y$5=1,
                        M68:Y68,
                        ""),
                    "")),
                AVERAGE(IF(
                    ISNUMBER(M68:Y68),
                    IF(
                        M$5:Y$5=2,
                        M68:Y68,
                        ""),
                    ""))
            ),
            IF(
                Parameters!$D$17=1,
                IFERROR(
                    IF(
                        OR(
                            IF(
                                ISNUMBER(M68:Y68),
                                IF(
                                    M$5:Y$5=1,
                                    M68:Y68,
                                    ""),
                                "")
                            =0),
                        0,
                        GEOMEAN(IF(
                            ISNUMBER(M68:Y68),
                            IF(
                                M$5:Y$5=1,
                                M68:Y68,
                                ""),
                            ""))
                    ),
                    IF(
                        OR(IF(
                            ISNUMBER(M68:Y68),
                            IF(
                                M$5:Y$5=2,
                                M68:Y68,
                                ""),
                            "")
                            =0),
                        0,
                        GEOMEAN(IF(
                            ISNUMBER(M68:Y68),
                            IF(
                                M$5:Y$5=2,
                                M68:Y68,
                                ""),
                            "")))
                )
            )
        )
    )
)</f>
        <v>0</v>
      </c>
      <c r="J68" s="242">
        <v>44753</v>
      </c>
      <c r="K68" s="242">
        <v>45058</v>
      </c>
      <c r="L68" s="91" t="s">
        <v>108</v>
      </c>
      <c r="M68" s="192">
        <v>0.71428571428571297</v>
      </c>
      <c r="N68" s="192">
        <v>0</v>
      </c>
      <c r="O68" s="192" t="s">
        <v>409</v>
      </c>
      <c r="P68" s="192" t="s">
        <v>409</v>
      </c>
      <c r="Q68" s="192" t="s">
        <v>409</v>
      </c>
      <c r="R68" s="192">
        <v>0.5</v>
      </c>
      <c r="S68" s="192">
        <v>-0.60599999999999898</v>
      </c>
      <c r="T68" s="192">
        <v>-0.629</v>
      </c>
      <c r="U68" s="192" t="s">
        <v>409</v>
      </c>
      <c r="V68" s="192" t="s">
        <v>409</v>
      </c>
      <c r="W68" s="192" t="s">
        <v>409</v>
      </c>
      <c r="X68" s="192" t="s">
        <v>409</v>
      </c>
      <c r="Y68" s="192"/>
      <c r="Z68" s="192"/>
      <c r="AF68" s="34"/>
      <c r="AG68" s="34"/>
      <c r="AH68" s="34"/>
      <c r="AI68" s="34"/>
      <c r="AJ68" s="34"/>
      <c r="AK68" s="34"/>
      <c r="AL68" s="195"/>
      <c r="AM68" s="195"/>
      <c r="AN68" s="80"/>
      <c r="AO68" s="80"/>
      <c r="AP68" s="80"/>
      <c r="AQ68" s="35"/>
    </row>
    <row r="69" spans="1:43"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$M$4:$Y$4,
                    (M69:Y69),
                    "")),
            1,
            0))
        =0,
    NA(),
    IF(
        Parameters!$D$15=1,
        IF(
            SUM(--(ISNUMBER(IF($M$4:$Y$4=1,(M69:Y69),""))))&gt;0,
            MAX(IF(
                ISNUMBER(M69:Y69),
                IF(
                    M$4:Y$4=1,
                    M69:Y69,
                    ""),
                "")),
            MAX(IF(
                ISNUMBER(M69:Y69),
                IF(
                    M$4:Y$4=2,
                    M69:Y69,
                    ""),
                ""))
        ),
        IF(
            Parameters!$D$16=1,
            IFERROR(
                AVERAGE(IF(
                    ISNUMBER(M69:Y69),
                    IF(
                        M$4:Y$4=1,
                        M69:Y69,
                        ""),
                    "")),
                AVERAGE(IF(
                    ISNUMBER(M69:Y69),
                    IF(
                        M$4:Y$4=2,
                        M69:Y69,
                        ""),
                    ""))
            ),
            IF(
                Parameters!$D$17=1,
                IFERROR(
                    IF(
                        OR(
                            IF(
                                ISNUMBER(M69:Y69),
                                IF(
                                    M$4:Y$4=1,
                                    M69:Y69,
                                    ""),
                                "")
                            =0),
                        0,
                        GEOMEAN(IF(
                            ISNUMBER(M69:Y69),
                            IF(
                                M$4:Y$4=1,
                                M69:Y69,
                                ""),
                            ""))
                    ),
                    IF(
                        OR(IF(
                            ISNUMBER(M69:Y69),
                            IF(
                                M$4:Y$4=2,
                                M69:Y69,
                                ""),
                            "")
                            =0),
                        0,
                        GEOMEAN(IF(
                            ISNUMBER(M69:Y69),
                            IF(
                                M$4:Y$4=2,
                                M69:Y69,
                                ""),
                            "")))
                )
            )
        )
    )
)</f>
        <v>8.8571428571428505</v>
      </c>
      <c r="I69" s="191" cm="1">
        <f t="array" ref="I69">IF(
    SUM(IF(
            ISNUMBER(
                IF(
                    $M$5:$Y$5,
                    (M69:Y69),
                    "")),
            1,
            0))
        =0,
    NA(),
    IF(
        Parameters!$D$15=1,
        IF(
            SUM(--(ISNUMBER(IF($M$5:$Y$5=1,(M69:Y69),""))))&gt;0,
            MAX(IF(
                ISNUMBER(M69:Y69),
                IF(
                    M$5:Y$5=1,
                    M69:Y69,
                    ""),
                "")),
            MAX(IF(
                ISNUMBER(M69:Y69),
                IF(
                    M$5:Y$5=2,
                    M69:Y69,
                    ""),
                ""))
        ),
        IF(
            Parameters!$D$16=1,
            IFERROR(
                AVERAGE(IF(
                    ISNUMBER(M69:Y69),
                    IF(
                        M$5:Y$5=1,
                        M69:Y69,
                        ""),
                    "")),
                AVERAGE(IF(
                    ISNUMBER(M69:Y69),
                    IF(
                        M$5:Y$5=2,
                        M69:Y69,
                        ""),
                    ""))
            ),
            IF(
                Parameters!$D$17=1,
                IFERROR(
                    IF(
                        OR(
                            IF(
                                ISNUMBER(M69:Y69),
                                IF(
                                    M$5:Y$5=1,
                                    M69:Y69,
                                    ""),
                                "")
                            =0),
                        0,
                        GEOMEAN(IF(
                            ISNUMBER(M69:Y69),
                            IF(
                                M$5:Y$5=1,
                                M69:Y69,
                                ""),
                            ""))
                    ),
                    IF(
                        OR(IF(
                            ISNUMBER(M69:Y69),
                            IF(
                                M$5:Y$5=2,
                                M69:Y69,
                                ""),
                            "")
                            =0),
                        0,
                        GEOMEAN(IF(
                            ISNUMBER(M69:Y69),
                            IF(
                                M$5:Y$5=2,
                                M69:Y69,
                                ""),
                            "")))
                )
            )
        )
    )
)</f>
        <v>0</v>
      </c>
      <c r="J69" s="242">
        <v>44753</v>
      </c>
      <c r="K69" s="242">
        <v>45103</v>
      </c>
      <c r="L69" s="91" t="s">
        <v>110</v>
      </c>
      <c r="M69" s="192">
        <v>8.8571428571428505</v>
      </c>
      <c r="N69" s="192" t="s">
        <v>409</v>
      </c>
      <c r="O69" s="192" t="s">
        <v>409</v>
      </c>
      <c r="P69" s="192">
        <v>0</v>
      </c>
      <c r="Q69" s="192" t="s">
        <v>409</v>
      </c>
      <c r="R69" s="192">
        <v>6.2</v>
      </c>
      <c r="S69" s="192" t="s">
        <v>409</v>
      </c>
      <c r="T69" s="192" t="s">
        <v>409</v>
      </c>
      <c r="U69" s="192" t="s">
        <v>409</v>
      </c>
      <c r="V69" s="192">
        <v>-8.2077265481800096E-2</v>
      </c>
      <c r="W69" s="192">
        <v>-0.23402236554799999</v>
      </c>
      <c r="X69" s="192" t="s">
        <v>409</v>
      </c>
      <c r="Y69" s="192"/>
      <c r="Z69" s="192"/>
      <c r="AF69" s="34"/>
      <c r="AG69" s="34"/>
      <c r="AH69" s="34"/>
      <c r="AI69" s="34"/>
      <c r="AJ69" s="34"/>
      <c r="AK69" s="34"/>
      <c r="AL69" s="195"/>
      <c r="AM69" s="195"/>
      <c r="AN69" s="80"/>
      <c r="AO69" s="80"/>
      <c r="AP69" s="80"/>
      <c r="AQ69" s="35"/>
    </row>
    <row r="70" spans="1:43"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$M$4:$Y$4,
                    (M70:Y70),
                    "")),
            1,
            0))
        =0,
    NA(),
    IF(
        Parameters!$D$15=1,
        IF(
            SUM(--(ISNUMBER(IF($M$4:$Y$4=1,(M70:Y70),""))))&gt;0,
            MAX(IF(
                ISNUMBER(M70:Y70),
                IF(
                    M$4:Y$4=1,
                    M70:Y70,
                    ""),
                "")),
            MAX(IF(
                ISNUMBER(M70:Y70),
                IF(
                    M$4:Y$4=2,
                    M70:Y70,
                    ""),
                ""))
        ),
        IF(
            Parameters!$D$16=1,
            IFERROR(
                AVERAGE(IF(
                    ISNUMBER(M70:Y70),
                    IF(
                        M$4:Y$4=1,
                        M70:Y70,
                        ""),
                    "")),
                AVERAGE(IF(
                    ISNUMBER(M70:Y70),
                    IF(
                        M$4:Y$4=2,
                        M70:Y70,
                        ""),
                    ""))
            ),
            IF(
                Parameters!$D$17=1,
                IFERROR(
                    IF(
                        OR(
                            IF(
                                ISNUMBER(M70:Y70),
                                IF(
                                    M$4:Y$4=1,
                                    M70:Y70,
                                    ""),
                                "")
                            =0),
                        0,
                        GEOMEAN(IF(
                            ISNUMBER(M70:Y70),
                            IF(
                                M$4:Y$4=1,
                                M70:Y70,
                                ""),
                            ""))
                    ),
                    IF(
                        OR(IF(
                            ISNUMBER(M70:Y70),
                            IF(
                                M$4:Y$4=2,
                                M70:Y70,
                                ""),
                            "")
                            =0),
                        0,
                        GEOMEAN(IF(
                            ISNUMBER(M70:Y70),
                            IF(
                                M$4:Y$4=2,
                                M70:Y70,
                                ""),
                            "")))
                )
            )
        )
    )
)</f>
        <v>0.28571428571428598</v>
      </c>
      <c r="I70" s="191" cm="1">
        <f t="array" ref="I70">IF(
    SUM(IF(
            ISNUMBER(
                IF(
                    $M$5:$Y$5,
                    (M70:Y70),
                    "")),
            1,
            0))
        =0,
    NA(),
    IF(
        Parameters!$D$15=1,
        IF(
            SUM(--(ISNUMBER(IF($M$5:$Y$5=1,(M70:Y70),""))))&gt;0,
            MAX(IF(
                ISNUMBER(M70:Y70),
                IF(
                    M$5:Y$5=1,
                    M70:Y70,
                    ""),
                "")),
            MAX(IF(
                ISNUMBER(M70:Y70),
                IF(
                    M$5:Y$5=2,
                    M70:Y70,
                    ""),
                ""))
        ),
        IF(
            Parameters!$D$16=1,
            IFERROR(
                AVERAGE(IF(
                    ISNUMBER(M70:Y70),
                    IF(
                        M$5:Y$5=1,
                        M70:Y70,
                        ""),
                    "")),
                AVERAGE(IF(
                    ISNUMBER(M70:Y70),
                    IF(
                        M$5:Y$5=2,
                        M70:Y70,
                        ""),
                    ""))
            ),
            IF(
                Parameters!$D$17=1,
                IFERROR(
                    IF(
                        OR(
                            IF(
                                ISNUMBER(M70:Y70),
                                IF(
                                    M$5:Y$5=1,
                                    M70:Y70,
                                    ""),
                                "")
                            =0),
                        0,
                        GEOMEAN(IF(
                            ISNUMBER(M70:Y70),
                            IF(
                                M$5:Y$5=1,
                                M70:Y70,
                                ""),
                            ""))
                    ),
                    IF(
                        OR(IF(
                            ISNUMBER(M70:Y70),
                            IF(
                                M$5:Y$5=2,
                                M70:Y70,
                                ""),
                            "")
                            =0),
                        0,
                        GEOMEAN(IF(
                            ISNUMBER(M70:Y70),
                            IF(
                                M$5:Y$5=2,
                                M70:Y70,
                                ""),
                            "")))
                )
            )
        )
    )
)</f>
        <v>0</v>
      </c>
      <c r="J70" s="242">
        <v>44753</v>
      </c>
      <c r="K70" s="242">
        <v>45103</v>
      </c>
      <c r="L70" s="91" t="s">
        <v>112</v>
      </c>
      <c r="M70" s="192">
        <v>0.28571428571428598</v>
      </c>
      <c r="N70" s="192">
        <v>0</v>
      </c>
      <c r="O70" s="192" t="s">
        <v>409</v>
      </c>
      <c r="P70" s="192" t="s">
        <v>409</v>
      </c>
      <c r="Q70" s="192" t="s">
        <v>409</v>
      </c>
      <c r="R70" s="192">
        <v>0.2</v>
      </c>
      <c r="S70" s="192">
        <v>-0.83299999999999896</v>
      </c>
      <c r="T70" s="192">
        <v>-0.159</v>
      </c>
      <c r="U70" s="192" t="s">
        <v>409</v>
      </c>
      <c r="V70" s="192" t="s">
        <v>409</v>
      </c>
      <c r="W70" s="192" t="s">
        <v>409</v>
      </c>
      <c r="X70" s="192" t="s">
        <v>409</v>
      </c>
      <c r="Y70" s="192"/>
      <c r="Z70" s="192"/>
      <c r="AF70" s="34"/>
      <c r="AG70" s="34"/>
      <c r="AH70" s="34"/>
      <c r="AI70" s="34"/>
      <c r="AJ70" s="34"/>
      <c r="AK70" s="34"/>
      <c r="AL70" s="195"/>
      <c r="AM70" s="195"/>
      <c r="AN70" s="80"/>
      <c r="AO70" s="80"/>
      <c r="AP70" s="80"/>
      <c r="AQ70" s="35"/>
    </row>
    <row r="71" spans="1:43"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$M$4:$Y$4,
                    (M71:Y71),
                    "")),
            1,
            0))
        =0,
    NA(),
    IF(
        Parameters!$D$15=1,
        IF(
            SUM(--(ISNUMBER(IF($M$4:$Y$4=1,(M71:Y71),""))))&gt;0,
            MAX(IF(
                ISNUMBER(M71:Y71),
                IF(
                    M$4:Y$4=1,
                    M71:Y71,
                    ""),
                "")),
            MAX(IF(
                ISNUMBER(M71:Y71),
                IF(
                    M$4:Y$4=2,
                    M71:Y71,
                    ""),
                ""))
        ),
        IF(
            Parameters!$D$16=1,
            IFERROR(
                AVERAGE(IF(
                    ISNUMBER(M71:Y71),
                    IF(
                        M$4:Y$4=1,
                        M71:Y71,
                        ""),
                    "")),
                AVERAGE(IF(
                    ISNUMBER(M71:Y71),
                    IF(
                        M$4:Y$4=2,
                        M71:Y71,
                        ""),
                    ""))
            ),
            IF(
                Parameters!$D$17=1,
                IFERROR(
                    IF(
                        OR(
                            IF(
                                ISNUMBER(M71:Y71),
                                IF(
                                    M$4:Y$4=1,
                                    M71:Y71,
                                    ""),
                                "")
                            =0),
                        0,
                        GEOMEAN(IF(
                            ISNUMBER(M71:Y71),
                            IF(
                                M$4:Y$4=1,
                                M71:Y71,
                                ""),
                            ""))
                    ),
                    IF(
                        OR(IF(
                            ISNUMBER(M71:Y71),
                            IF(
                                M$4:Y$4=2,
                                M71:Y71,
                                ""),
                            "")
                            =0),
                        0,
                        GEOMEAN(IF(
                            ISNUMBER(M71:Y71),
                            IF(
                                M$4:Y$4=2,
                                M71:Y71,
                                ""),
                            "")))
                )
            )
        )
    )
)</f>
        <v>6.1428571428571397</v>
      </c>
      <c r="I71" s="191" cm="1">
        <f t="array" ref="I71">IF(
    SUM(IF(
            ISNUMBER(
                IF(
                    $M$5:$Y$5,
                    (M71:Y71),
                    "")),
            1,
            0))
        =0,
    NA(),
    IF(
        Parameters!$D$15=1,
        IF(
            SUM(--(ISNUMBER(IF($M$5:$Y$5=1,(M71:Y71),""))))&gt;0,
            MAX(IF(
                ISNUMBER(M71:Y71),
                IF(
                    M$5:Y$5=1,
                    M71:Y71,
                    ""),
                "")),
            MAX(IF(
                ISNUMBER(M71:Y71),
                IF(
                    M$5:Y$5=2,
                    M71:Y71,
                    ""),
                ""))
        ),
        IF(
            Parameters!$D$16=1,
            IFERROR(
                AVERAGE(IF(
                    ISNUMBER(M71:Y71),
                    IF(
                        M$5:Y$5=1,
                        M71:Y71,
                        ""),
                    "")),
                AVERAGE(IF(
                    ISNUMBER(M71:Y71),
                    IF(
                        M$5:Y$5=2,
                        M71:Y71,
                        ""),
                    ""))
            ),
            IF(
                Parameters!$D$17=1,
                IFERROR(
                    IF(
                        OR(
                            IF(
                                ISNUMBER(M71:Y71),
                                IF(
                                    M$5:Y$5=1,
                                    M71:Y71,
                                    ""),
                                "")
                            =0),
                        0,
                        GEOMEAN(IF(
                            ISNUMBER(M71:Y71),
                            IF(
                                M$5:Y$5=1,
                                M71:Y71,
                                ""),
                            ""))
                    ),
                    IF(
                        OR(IF(
                            ISNUMBER(M71:Y71),
                            IF(
                                M$5:Y$5=2,
                                M71:Y71,
                                ""),
                            "")
                            =0),
                        0,
                        GEOMEAN(IF(
                            ISNUMBER(M71:Y71),
                            IF(
                                M$5:Y$5=2,
                                M71:Y71,
                                ""),
                            "")))
                )
            )
        )
    )
)</f>
        <v>0</v>
      </c>
      <c r="J71" s="242">
        <v>45019</v>
      </c>
      <c r="K71" s="242">
        <v>45103</v>
      </c>
      <c r="L71" s="91" t="s">
        <v>114</v>
      </c>
      <c r="M71" s="192">
        <v>6.1428571428571397</v>
      </c>
      <c r="N71" s="192">
        <v>0</v>
      </c>
      <c r="O71" s="192" t="s">
        <v>409</v>
      </c>
      <c r="P71" s="192">
        <v>0</v>
      </c>
      <c r="Q71" s="192" t="s">
        <v>409</v>
      </c>
      <c r="R71" s="192">
        <v>4.3</v>
      </c>
      <c r="S71" s="192">
        <v>-2.5</v>
      </c>
      <c r="T71" s="192">
        <v>-4.351</v>
      </c>
      <c r="U71" s="192" t="s">
        <v>409</v>
      </c>
      <c r="V71" s="192">
        <v>-1.3623103479301599</v>
      </c>
      <c r="W71" s="192">
        <v>-0.52961431282758997</v>
      </c>
      <c r="X71" s="192" t="s">
        <v>409</v>
      </c>
      <c r="Y71" s="192"/>
      <c r="Z71" s="192"/>
      <c r="AF71" s="34"/>
      <c r="AG71" s="34"/>
      <c r="AH71" s="34"/>
      <c r="AI71" s="34"/>
      <c r="AJ71" s="34"/>
      <c r="AK71" s="34"/>
      <c r="AL71" s="195"/>
      <c r="AM71" s="195"/>
      <c r="AN71" s="80"/>
      <c r="AO71" s="80"/>
      <c r="AP71" s="80"/>
      <c r="AQ71" s="35"/>
    </row>
    <row r="72" spans="1:43"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$M$4:$Y$4,
                    (M72:Y72),
                    "")),
            1,
            0))
        =0,
    NA(),
    IF(
        Parameters!$D$15=1,
        IF(
            SUM(--(ISNUMBER(IF($M$4:$Y$4=1,(M72:Y72),""))))&gt;0,
            MAX(IF(
                ISNUMBER(M72:Y72),
                IF(
                    M$4:Y$4=1,
                    M72:Y72,
                    ""),
                "")),
            MAX(IF(
                ISNUMBER(M72:Y72),
                IF(
                    M$4:Y$4=2,
                    M72:Y72,
                    ""),
                ""))
        ),
        IF(
            Parameters!$D$16=1,
            IFERROR(
                AVERAGE(IF(
                    ISNUMBER(M72:Y72),
                    IF(
                        M$4:Y$4=1,
                        M72:Y72,
                        ""),
                    "")),
                AVERAGE(IF(
                    ISNUMBER(M72:Y72),
                    IF(
                        M$4:Y$4=2,
                        M72:Y72,
                        ""),
                    ""))
            ),
            IF(
                Parameters!$D$17=1,
                IFERROR(
                    IF(
                        OR(
                            IF(
                                ISNUMBER(M72:Y72),
                                IF(
                                    M$4:Y$4=1,
                                    M72:Y72,
                                    ""),
                                "")
                            =0),
                        0,
                        GEOMEAN(IF(
                            ISNUMBER(M72:Y72),
                            IF(
                                M$4:Y$4=1,
                                M72:Y72,
                                ""),
                            ""))
                    ),
                    IF(
                        OR(IF(
                            ISNUMBER(M72:Y72),
                            IF(
                                M$4:Y$4=2,
                                M72:Y72,
                                ""),
                            "")
                            =0),
                        0,
                        GEOMEAN(IF(
                            ISNUMBER(M72:Y72),
                            IF(
                                M$4:Y$4=2,
                                M72:Y72,
                                ""),
                            "")))
                )
            )
        )
    )
)</f>
        <v>0.57142857142857095</v>
      </c>
      <c r="I72" s="191" cm="1">
        <f t="array" ref="I72">IF(
    SUM(IF(
            ISNUMBER(
                IF(
                    $M$5:$Y$5,
                    (M72:Y72),
                    "")),
            1,
            0))
        =0,
    NA(),
    IF(
        Parameters!$D$15=1,
        IF(
            SUM(--(ISNUMBER(IF($M$5:$Y$5=1,(M72:Y72),""))))&gt;0,
            MAX(IF(
                ISNUMBER(M72:Y72),
                IF(
                    M$5:Y$5=1,
                    M72:Y72,
                    ""),
                "")),
            MAX(IF(
                ISNUMBER(M72:Y72),
                IF(
                    M$5:Y$5=2,
                    M72:Y72,
                    ""),
                ""))
        ),
        IF(
            Parameters!$D$16=1,
            IFERROR(
                AVERAGE(IF(
                    ISNUMBER(M72:Y72),
                    IF(
                        M$5:Y$5=1,
                        M72:Y72,
                        ""),
                    "")),
                AVERAGE(IF(
                    ISNUMBER(M72:Y72),
                    IF(
                        M$5:Y$5=2,
                        M72:Y72,
                        ""),
                    ""))
            ),
            IF(
                Parameters!$D$17=1,
                IFERROR(
                    IF(
                        OR(
                            IF(
                                ISNUMBER(M72:Y72),
                                IF(
                                    M$5:Y$5=1,
                                    M72:Y72,
                                    ""),
                                "")
                            =0),
                        0,
                        GEOMEAN(IF(
                            ISNUMBER(M72:Y72),
                            IF(
                                M$5:Y$5=1,
                                M72:Y72,
                                ""),
                            ""))
                    ),
                    IF(
                        OR(IF(
                            ISNUMBER(M72:Y72),
                            IF(
                                M$5:Y$5=2,
                                M72:Y72,
                                ""),
                            "")
                            =0),
                        0,
                        GEOMEAN(IF(
                            ISNUMBER(M72:Y72),
                            IF(
                                M$5:Y$5=2,
                                M72:Y72,
                                ""),
                            "")))
                )
            )
        )
    )
)</f>
        <v>0</v>
      </c>
      <c r="J72" s="242">
        <v>44753</v>
      </c>
      <c r="K72" s="242">
        <v>45103</v>
      </c>
      <c r="L72" s="91" t="s">
        <v>116</v>
      </c>
      <c r="M72" s="192">
        <v>0.57142857142857095</v>
      </c>
      <c r="N72" s="192">
        <v>0</v>
      </c>
      <c r="O72" s="192" t="s">
        <v>409</v>
      </c>
      <c r="P72" s="192" t="s">
        <v>409</v>
      </c>
      <c r="Q72" s="192" t="s">
        <v>409</v>
      </c>
      <c r="R72" s="192">
        <v>0.4</v>
      </c>
      <c r="S72" s="192">
        <v>-0.58299999999999996</v>
      </c>
      <c r="T72" s="192">
        <v>-0.157999999999999</v>
      </c>
      <c r="U72" s="192" t="s">
        <v>409</v>
      </c>
      <c r="V72" s="192" t="s">
        <v>409</v>
      </c>
      <c r="W72" s="192" t="s">
        <v>409</v>
      </c>
      <c r="X72" s="192" t="s">
        <v>409</v>
      </c>
      <c r="Y72" s="192"/>
      <c r="Z72" s="192"/>
      <c r="AF72" s="34"/>
      <c r="AG72" s="34"/>
      <c r="AH72" s="34"/>
      <c r="AI72" s="34"/>
      <c r="AJ72" s="34"/>
      <c r="AK72" s="34"/>
      <c r="AL72" s="195"/>
      <c r="AM72" s="195"/>
      <c r="AN72" s="80"/>
      <c r="AO72" s="80"/>
      <c r="AP72" s="80"/>
      <c r="AQ72" s="35"/>
    </row>
    <row r="73" spans="1:43"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$M$4:$Y$4,
                    (M73:Y73),
                    "")),
            1,
            0))
        =0,
    NA(),
    IF(
        Parameters!$D$15=1,
        IF(
            SUM(--(ISNUMBER(IF($M$4:$Y$4=1,(M73:Y73),""))))&gt;0,
            MAX(IF(
                ISNUMBER(M73:Y73),
                IF(
                    M$4:Y$4=1,
                    M73:Y73,
                    ""),
                "")),
            MAX(IF(
                ISNUMBER(M73:Y73),
                IF(
                    M$4:Y$4=2,
                    M73:Y73,
                    ""),
                ""))
        ),
        IF(
            Parameters!$D$16=1,
            IFERROR(
                AVERAGE(IF(
                    ISNUMBER(M73:Y73),
                    IF(
                        M$4:Y$4=1,
                        M73:Y73,
                        ""),
                    "")),
                AVERAGE(IF(
                    ISNUMBER(M73:Y73),
                    IF(
                        M$4:Y$4=2,
                        M73:Y73,
                        ""),
                    ""))
            ),
            IF(
                Parameters!$D$17=1,
                IFERROR(
                    IF(
                        OR(
                            IF(
                                ISNUMBER(M73:Y73),
                                IF(
                                    M$4:Y$4=1,
                                    M73:Y73,
                                    ""),
                                "")
                            =0),
                        0,
                        GEOMEAN(IF(
                            ISNUMBER(M73:Y73),
                            IF(
                                M$4:Y$4=1,
                                M73:Y73,
                                ""),
                            ""))
                    ),
                    IF(
                        OR(IF(
                            ISNUMBER(M73:Y73),
                            IF(
                                M$4:Y$4=2,
                                M73:Y73,
                                ""),
                            "")
                            =0),
                        0,
                        GEOMEAN(IF(
                            ISNUMBER(M73:Y73),
                            IF(
                                M$4:Y$4=2,
                                M73:Y73,
                                ""),
                            "")))
                )
            )
        )
    )
)</f>
        <v>#N/A</v>
      </c>
      <c r="I73" s="191" t="e" cm="1">
        <f t="array" ref="I73">IF(
    SUM(IF(
            ISNUMBER(
                IF(
                    $M$5:$Y$5,
                    (M73:Y73),
                    "")),
            1,
            0))
        =0,
    NA(),
    IF(
        Parameters!$D$15=1,
        IF(
            SUM(--(ISNUMBER(IF($M$5:$Y$5=1,(M73:Y73),""))))&gt;0,
            MAX(IF(
                ISNUMBER(M73:Y73),
                IF(
                    M$5:Y$5=1,
                    M73:Y73,
                    ""),
                "")),
            MAX(IF(
                ISNUMBER(M73:Y73),
                IF(
                    M$5:Y$5=2,
                    M73:Y73,
                    ""),
                ""))
        ),
        IF(
            Parameters!$D$16=1,
            IFERROR(
                AVERAGE(IF(
                    ISNUMBER(M73:Y73),
                    IF(
                        M$5:Y$5=1,
                        M73:Y73,
                        ""),
                    "")),
                AVERAGE(IF(
                    ISNUMBER(M73:Y73),
                    IF(
                        M$5:Y$5=2,
                        M73:Y73,
                        ""),
                    ""))
            ),
            IF(
                Parameters!$D$17=1,
                IFERROR(
                    IF(
                        OR(
                            IF(
                                ISNUMBER(M73:Y73),
                                IF(
                                    M$5:Y$5=1,
                                    M73:Y73,
                                    ""),
                                "")
                            =0),
                        0,
                        GEOMEAN(IF(
                            ISNUMBER(M73:Y73),
                            IF(
                                M$5:Y$5=1,
                                M73:Y73,
                                ""),
                            ""))
                    ),
                    IF(
                        OR(IF(
                            ISNUMBER(M73:Y73),
                            IF(
                                M$5:Y$5=2,
                                M73:Y73,
                                ""),
                            "")
                            =0),
                        0,
                        GEOMEAN(IF(
                            ISNUMBER(M73:Y73),
                            IF(
                                M$5:Y$5=2,
                                M73:Y73,
                                ""),
                            "")))
                )
            )
        )
    )
)</f>
        <v>#N/A</v>
      </c>
      <c r="J73" s="242" t="s">
        <v>409</v>
      </c>
      <c r="K73" s="242">
        <v>45014</v>
      </c>
      <c r="L73" s="91" t="s">
        <v>709</v>
      </c>
      <c r="M73" s="192" t="s">
        <v>409</v>
      </c>
      <c r="N73" s="192" t="s">
        <v>409</v>
      </c>
      <c r="O73" s="192" t="s">
        <v>409</v>
      </c>
      <c r="P73" s="192" t="s">
        <v>409</v>
      </c>
      <c r="Q73" s="192" t="s">
        <v>409</v>
      </c>
      <c r="R73" s="192" t="s">
        <v>409</v>
      </c>
      <c r="S73" s="192" t="s">
        <v>409</v>
      </c>
      <c r="T73" s="192" t="s">
        <v>409</v>
      </c>
      <c r="U73" s="192" t="s">
        <v>409</v>
      </c>
      <c r="V73" s="192" t="s">
        <v>409</v>
      </c>
      <c r="W73" s="192" t="s">
        <v>409</v>
      </c>
      <c r="X73" s="192" t="s">
        <v>409</v>
      </c>
      <c r="Y73" s="192"/>
      <c r="Z73" s="192"/>
      <c r="AF73" s="34"/>
      <c r="AG73" s="34"/>
      <c r="AH73" s="34"/>
      <c r="AI73" s="34"/>
      <c r="AJ73" s="34"/>
      <c r="AK73" s="34"/>
      <c r="AL73" s="195"/>
      <c r="AM73" s="195"/>
      <c r="AN73" s="80"/>
      <c r="AO73" s="80"/>
      <c r="AP73" s="80"/>
      <c r="AQ73" s="35"/>
    </row>
    <row r="74" spans="1:43"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$M$4:$Y$4,
                    (M74:Y74),
                    "")),
            1,
            0))
        =0,
    NA(),
    IF(
        Parameters!$D$15=1,
        IF(
            SUM(--(ISNUMBER(IF($M$4:$Y$4=1,(M74:Y74),""))))&gt;0,
            MAX(IF(
                ISNUMBER(M74:Y74),
                IF(
                    M$4:Y$4=1,
                    M74:Y74,
                    ""),
                "")),
            MAX(IF(
                ISNUMBER(M74:Y74),
                IF(
                    M$4:Y$4=2,
                    M74:Y74,
                    ""),
                ""))
        ),
        IF(
            Parameters!$D$16=1,
            IFERROR(
                AVERAGE(IF(
                    ISNUMBER(M74:Y74),
                    IF(
                        M$4:Y$4=1,
                        M74:Y74,
                        ""),
                    "")),
                AVERAGE(IF(
                    ISNUMBER(M74:Y74),
                    IF(
                        M$4:Y$4=2,
                        M74:Y74,
                        ""),
                    ""))
            ),
            IF(
                Parameters!$D$17=1,
                IFERROR(
                    IF(
                        OR(
                            IF(
                                ISNUMBER(M74:Y74),
                                IF(
                                    M$4:Y$4=1,
                                    M74:Y74,
                                    ""),
                                "")
                            =0),
                        0,
                        GEOMEAN(IF(
                            ISNUMBER(M74:Y74),
                            IF(
                                M$4:Y$4=1,
                                M74:Y74,
                                ""),
                            ""))
                    ),
                    IF(
                        OR(IF(
                            ISNUMBER(M74:Y74),
                            IF(
                                M$4:Y$4=2,
                                M74:Y74,
                                ""),
                            "")
                            =0),
                        0,
                        GEOMEAN(IF(
                            ISNUMBER(M74:Y74),
                            IF(
                                M$4:Y$4=2,
                                M74:Y74,
                                ""),
                            "")))
                )
            )
        )
    )
)</f>
        <v>7.5714285714285703</v>
      </c>
      <c r="I74" s="191" t="e" cm="1">
        <f t="array" ref="I74">IF(
    SUM(IF(
            ISNUMBER(
                IF(
                    $M$5:$Y$5,
                    (M74:Y74),
                    "")),
            1,
            0))
        =0,
    NA(),
    IF(
        Parameters!$D$15=1,
        IF(
            SUM(--(ISNUMBER(IF($M$5:$Y$5=1,(M74:Y74),""))))&gt;0,
            MAX(IF(
                ISNUMBER(M74:Y74),
                IF(
                    M$5:Y$5=1,
                    M74:Y74,
                    ""),
                "")),
            MAX(IF(
                ISNUMBER(M74:Y74),
                IF(
                    M$5:Y$5=2,
                    M74:Y74,
                    ""),
                ""))
        ),
        IF(
            Parameters!$D$16=1,
            IFERROR(
                AVERAGE(IF(
                    ISNUMBER(M74:Y74),
                    IF(
                        M$5:Y$5=1,
                        M74:Y74,
                        ""),
                    "")),
                AVERAGE(IF(
                    ISNUMBER(M74:Y74),
                    IF(
                        M$5:Y$5=2,
                        M74:Y74,
                        ""),
                    ""))
            ),
            IF(
                Parameters!$D$17=1,
                IFERROR(
                    IF(
                        OR(
                            IF(
                                ISNUMBER(M74:Y74),
                                IF(
                                    M$5:Y$5=1,
                                    M74:Y74,
                                    ""),
                                "")
                            =0),
                        0,
                        GEOMEAN(IF(
                            ISNUMBER(M74:Y74),
                            IF(
                                M$5:Y$5=1,
                                M74:Y74,
                                ""),
                            ""))
                    ),
                    IF(
                        OR(IF(
                            ISNUMBER(M74:Y74),
                            IF(
                                M$5:Y$5=2,
                                M74:Y74,
                                ""),
                            "")
                            =0),
                        0,
                        GEOMEAN(IF(
                            ISNUMBER(M74:Y74),
                            IF(
                                M$5:Y$5=2,
                                M74:Y74,
                                ""),
                            "")))
                )
            )
        )
    )
)</f>
        <v>#N/A</v>
      </c>
      <c r="J74" s="242">
        <v>45019</v>
      </c>
      <c r="K74" s="242">
        <v>45014</v>
      </c>
      <c r="L74" s="91" t="s">
        <v>117</v>
      </c>
      <c r="M74" s="192">
        <v>7.5714285714285703</v>
      </c>
      <c r="N74" s="192" t="s">
        <v>409</v>
      </c>
      <c r="O74" s="192" t="s">
        <v>409</v>
      </c>
      <c r="P74" s="192" t="s">
        <v>409</v>
      </c>
      <c r="Q74" s="192" t="s">
        <v>409</v>
      </c>
      <c r="R74" s="192">
        <v>5.3</v>
      </c>
      <c r="S74" s="192" t="s">
        <v>409</v>
      </c>
      <c r="T74" s="192" t="s">
        <v>409</v>
      </c>
      <c r="U74" s="192" t="s">
        <v>409</v>
      </c>
      <c r="V74" s="192" t="s">
        <v>409</v>
      </c>
      <c r="W74" s="192" t="s">
        <v>409</v>
      </c>
      <c r="X74" s="192" t="s">
        <v>409</v>
      </c>
      <c r="Y74" s="192"/>
      <c r="Z74" s="192"/>
      <c r="AF74" s="34"/>
      <c r="AG74" s="34"/>
      <c r="AH74" s="34"/>
      <c r="AI74" s="34"/>
      <c r="AJ74" s="34"/>
      <c r="AK74" s="34"/>
      <c r="AL74" s="195"/>
      <c r="AM74" s="195"/>
      <c r="AN74" s="80"/>
      <c r="AO74" s="80"/>
      <c r="AP74" s="80"/>
      <c r="AQ74" s="35"/>
    </row>
    <row r="75" spans="1:43"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$M$4:$Y$4,
                    (M75:Y75),
                    "")),
            1,
            0))
        =0,
    NA(),
    IF(
        Parameters!$D$15=1,
        IF(
            SUM(--(ISNUMBER(IF($M$4:$Y$4=1,(M75:Y75),""))))&gt;0,
            MAX(IF(
                ISNUMBER(M75:Y75),
                IF(
                    M$4:Y$4=1,
                    M75:Y75,
                    ""),
                "")),
            MAX(IF(
                ISNUMBER(M75:Y75),
                IF(
                    M$4:Y$4=2,
                    M75:Y75,
                    ""),
                ""))
        ),
        IF(
            Parameters!$D$16=1,
            IFERROR(
                AVERAGE(IF(
                    ISNUMBER(M75:Y75),
                    IF(
                        M$4:Y$4=1,
                        M75:Y75,
                        ""),
                    "")),
                AVERAGE(IF(
                    ISNUMBER(M75:Y75),
                    IF(
                        M$4:Y$4=2,
                        M75:Y75,
                        ""),
                    ""))
            ),
            IF(
                Parameters!$D$17=1,
                IFERROR(
                    IF(
                        OR(
                            IF(
                                ISNUMBER(M75:Y75),
                                IF(
                                    M$4:Y$4=1,
                                    M75:Y75,
                                    ""),
                                "")
                            =0),
                        0,
                        GEOMEAN(IF(
                            ISNUMBER(M75:Y75),
                            IF(
                                M$4:Y$4=1,
                                M75:Y75,
                                ""),
                            ""))
                    ),
                    IF(
                        OR(IF(
                            ISNUMBER(M75:Y75),
                            IF(
                                M$4:Y$4=2,
                                M75:Y75,
                                ""),
                            "")
                            =0),
                        0,
                        GEOMEAN(IF(
                            ISNUMBER(M75:Y75),
                            IF(
                                M$4:Y$4=2,
                                M75:Y75,
                                ""),
                            "")))
                )
            )
        )
    )
)</f>
        <v>6</v>
      </c>
      <c r="I75" s="191" cm="1">
        <f t="array" ref="I75">IF(
    SUM(IF(
            ISNUMBER(
                IF(
                    $M$5:$Y$5,
                    (M75:Y75),
                    "")),
            1,
            0))
        =0,
    NA(),
    IF(
        Parameters!$D$15=1,
        IF(
            SUM(--(ISNUMBER(IF($M$5:$Y$5=1,(M75:Y75),""))))&gt;0,
            MAX(IF(
                ISNUMBER(M75:Y75),
                IF(
                    M$5:Y$5=1,
                    M75:Y75,
                    ""),
                "")),
            MAX(IF(
                ISNUMBER(M75:Y75),
                IF(
                    M$5:Y$5=2,
                    M75:Y75,
                    ""),
                ""))
        ),
        IF(
            Parameters!$D$16=1,
            IFERROR(
                AVERAGE(IF(
                    ISNUMBER(M75:Y75),
                    IF(
                        M$5:Y$5=1,
                        M75:Y75,
                        ""),
                    "")),
                AVERAGE(IF(
                    ISNUMBER(M75:Y75),
                    IF(
                        M$5:Y$5=2,
                        M75:Y75,
                        ""),
                    ""))
            ),
            IF(
                Parameters!$D$17=1,
                IFERROR(
                    IF(
                        OR(
                            IF(
                                ISNUMBER(M75:Y75),
                                IF(
                                    M$5:Y$5=1,
                                    M75:Y75,
                                    ""),
                                "")
                            =0),
                        0,
                        GEOMEAN(IF(
                            ISNUMBER(M75:Y75),
                            IF(
                                M$5:Y$5=1,
                                M75:Y75,
                                ""),
                            ""))
                    ),
                    IF(
                        OR(IF(
                            ISNUMBER(M75:Y75),
                            IF(
                                M$5:Y$5=2,
                                M75:Y75,
                                ""),
                            "")
                            =0),
                        0,
                        GEOMEAN(IF(
                            ISNUMBER(M75:Y75),
                            IF(
                                M$5:Y$5=2,
                                M75:Y75,
                                ""),
                            "")))
                )
            )
        )
    )
)</f>
        <v>0</v>
      </c>
      <c r="J75" s="242">
        <v>45019</v>
      </c>
      <c r="K75" s="242">
        <v>45103</v>
      </c>
      <c r="L75" s="91" t="s">
        <v>119</v>
      </c>
      <c r="M75" s="192">
        <v>6</v>
      </c>
      <c r="N75" s="192" t="s">
        <v>409</v>
      </c>
      <c r="O75" s="192" t="s">
        <v>409</v>
      </c>
      <c r="P75" s="192">
        <v>0</v>
      </c>
      <c r="Q75" s="192" t="s">
        <v>409</v>
      </c>
      <c r="R75" s="192">
        <v>4.2</v>
      </c>
      <c r="S75" s="192" t="s">
        <v>409</v>
      </c>
      <c r="T75" s="192" t="s">
        <v>409</v>
      </c>
      <c r="U75" s="192" t="s">
        <v>409</v>
      </c>
      <c r="V75" s="192">
        <v>-2.3412159158450001E-2</v>
      </c>
      <c r="W75" s="192">
        <v>-9.1243072539560099E-2</v>
      </c>
      <c r="X75" s="192" t="s">
        <v>409</v>
      </c>
      <c r="Y75" s="192"/>
      <c r="Z75" s="192"/>
      <c r="AF75" s="34"/>
      <c r="AG75" s="34"/>
      <c r="AH75" s="34"/>
      <c r="AI75" s="34"/>
      <c r="AJ75" s="34"/>
      <c r="AK75" s="34"/>
      <c r="AL75" s="195"/>
      <c r="AM75" s="195"/>
      <c r="AN75" s="80"/>
      <c r="AO75" s="80"/>
      <c r="AP75" s="80"/>
      <c r="AQ75" s="35"/>
    </row>
    <row r="76" spans="1:43"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$M$4:$Y$4,
                    (M76:Y76),
                    "")),
            1,
            0))
        =0,
    NA(),
    IF(
        Parameters!$D$15=1,
        IF(
            SUM(--(ISNUMBER(IF($M$4:$Y$4=1,(M76:Y76),""))))&gt;0,
            MAX(IF(
                ISNUMBER(M76:Y76),
                IF(
                    M$4:Y$4=1,
                    M76:Y76,
                    ""),
                "")),
            MAX(IF(
                ISNUMBER(M76:Y76),
                IF(
                    M$4:Y$4=2,
                    M76:Y76,
                    ""),
                ""))
        ),
        IF(
            Parameters!$D$16=1,
            IFERROR(
                AVERAGE(IF(
                    ISNUMBER(M76:Y76),
                    IF(
                        M$4:Y$4=1,
                        M76:Y76,
                        ""),
                    "")),
                AVERAGE(IF(
                    ISNUMBER(M76:Y76),
                    IF(
                        M$4:Y$4=2,
                        M76:Y76,
                        ""),
                    ""))
            ),
            IF(
                Parameters!$D$17=1,
                IFERROR(
                    IF(
                        OR(
                            IF(
                                ISNUMBER(M76:Y76),
                                IF(
                                    M$4:Y$4=1,
                                    M76:Y76,
                                    ""),
                                "")
                            =0),
                        0,
                        GEOMEAN(IF(
                            ISNUMBER(M76:Y76),
                            IF(
                                M$4:Y$4=1,
                                M76:Y76,
                                ""),
                            ""))
                    ),
                    IF(
                        OR(IF(
                            ISNUMBER(M76:Y76),
                            IF(
                                M$4:Y$4=2,
                                M76:Y76,
                                ""),
                            "")
                            =0),
                        0,
                        GEOMEAN(IF(
                            ISNUMBER(M76:Y76),
                            IF(
                                M$4:Y$4=2,
                                M76:Y76,
                                ""),
                            "")))
                )
            )
        )
    )
)</f>
        <v>0.71428571428571297</v>
      </c>
      <c r="I76" s="191" cm="1">
        <f t="array" ref="I76">IF(
    SUM(IF(
            ISNUMBER(
                IF(
                    $M$5:$Y$5,
                    (M76:Y76),
                    "")),
            1,
            0))
        =0,
    NA(),
    IF(
        Parameters!$D$15=1,
        IF(
            SUM(--(ISNUMBER(IF($M$5:$Y$5=1,(M76:Y76),""))))&gt;0,
            MAX(IF(
                ISNUMBER(M76:Y76),
                IF(
                    M$5:Y$5=1,
                    M76:Y76,
                    ""),
                "")),
            MAX(IF(
                ISNUMBER(M76:Y76),
                IF(
                    M$5:Y$5=2,
                    M76:Y76,
                    ""),
                ""))
        ),
        IF(
            Parameters!$D$16=1,
            IFERROR(
                AVERAGE(IF(
                    ISNUMBER(M76:Y76),
                    IF(
                        M$5:Y$5=1,
                        M76:Y76,
                        ""),
                    "")),
                AVERAGE(IF(
                    ISNUMBER(M76:Y76),
                    IF(
                        M$5:Y$5=2,
                        M76:Y76,
                        ""),
                    ""))
            ),
            IF(
                Parameters!$D$17=1,
                IFERROR(
                    IF(
                        OR(
                            IF(
                                ISNUMBER(M76:Y76),
                                IF(
                                    M$5:Y$5=1,
                                    M76:Y76,
                                    ""),
                                "")
                            =0),
                        0,
                        GEOMEAN(IF(
                            ISNUMBER(M76:Y76),
                            IF(
                                M$5:Y$5=1,
                                M76:Y76,
                                ""),
                            ""))
                    ),
                    IF(
                        OR(IF(
                            ISNUMBER(M76:Y76),
                            IF(
                                M$5:Y$5=2,
                                M76:Y76,
                                ""),
                            "")
                            =0),
                        0,
                        GEOMEAN(IF(
                            ISNUMBER(M76:Y76),
                            IF(
                                M$5:Y$5=2,
                                M76:Y76,
                                ""),
                            "")))
                )
            )
        )
    )
)</f>
        <v>0</v>
      </c>
      <c r="J76" s="242">
        <v>44753</v>
      </c>
      <c r="K76" s="242">
        <v>45103</v>
      </c>
      <c r="L76" s="91" t="s">
        <v>121</v>
      </c>
      <c r="M76" s="192">
        <v>0.71428571428571297</v>
      </c>
      <c r="N76" s="192">
        <v>0</v>
      </c>
      <c r="O76" s="192" t="s">
        <v>409</v>
      </c>
      <c r="P76" s="192" t="s">
        <v>409</v>
      </c>
      <c r="Q76" s="192" t="s">
        <v>409</v>
      </c>
      <c r="R76" s="192">
        <v>0.5</v>
      </c>
      <c r="S76" s="192">
        <v>-0.77499999999999902</v>
      </c>
      <c r="T76" s="192">
        <v>-7.5000000000000094E-2</v>
      </c>
      <c r="U76" s="192" t="s">
        <v>409</v>
      </c>
      <c r="V76" s="192" t="s">
        <v>409</v>
      </c>
      <c r="W76" s="192" t="s">
        <v>409</v>
      </c>
      <c r="X76" s="192" t="s">
        <v>409</v>
      </c>
      <c r="Y76" s="192"/>
      <c r="Z76" s="192"/>
      <c r="AF76" s="34"/>
      <c r="AG76" s="34"/>
      <c r="AH76" s="34"/>
      <c r="AI76" s="34"/>
      <c r="AJ76" s="34"/>
      <c r="AK76" s="34"/>
      <c r="AL76" s="195"/>
      <c r="AM76" s="195"/>
      <c r="AN76" s="80"/>
      <c r="AO76" s="80"/>
      <c r="AP76" s="80"/>
      <c r="AQ76" s="35"/>
    </row>
    <row r="77" spans="1:43"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6.0944940022004364</v>
      </c>
      <c r="H77" s="80" cm="1">
        <f t="array" ref="H77">IF(
    SUM(IF(
            ISNUMBER(
                IF(
                    $M$4:$Y$4,
                    (M77:Y77),
                    "")),
            1,
            0))
        =0,
    NA(),
    IF(
        Parameters!$D$15=1,
        IF(
            SUM(--(ISNUMBER(IF($M$4:$Y$4=1,(M77:Y77),""))))&gt;0,
            MAX(IF(
                ISNUMBER(M77:Y77),
                IF(
                    M$4:Y$4=1,
                    M77:Y77,
                    ""),
                "")),
            MAX(IF(
                ISNUMBER(M77:Y77),
                IF(
                    M$4:Y$4=2,
                    M77:Y77,
                    ""),
                ""))
        ),
        IF(
            Parameters!$D$16=1,
            IFERROR(
                AVERAGE(IF(
                    ISNUMBER(M77:Y77),
                    IF(
                        M$4:Y$4=1,
                        M77:Y77,
                        ""),
                    "")),
                AVERAGE(IF(
                    ISNUMBER(M77:Y77),
                    IF(
                        M$4:Y$4=2,
                        M77:Y77,
                        ""),
                    ""))
            ),
            IF(
                Parameters!$D$17=1,
                IFERROR(
                    IF(
                        OR(
                            IF(
                                ISNUMBER(M77:Y77),
                                IF(
                                    M$4:Y$4=1,
                                    M77:Y77,
                                    ""),
                                "")
                            =0),
                        0,
                        GEOMEAN(IF(
                            ISNUMBER(M77:Y77),
                            IF(
                                M$4:Y$4=1,
                                M77:Y77,
                                ""),
                            ""))
                    ),
                    IF(
                        OR(IF(
                            ISNUMBER(M77:Y77),
                            IF(
                                M$4:Y$4=2,
                                M77:Y77,
                                ""),
                            "")
                            =0),
                        0,
                        GEOMEAN(IF(
                            ISNUMBER(M77:Y77),
                            IF(
                                M$4:Y$4=2,
                                M77:Y77,
                                ""),
                            "")))
                )
            )
        )
    )
)</f>
        <v>3.71428571428571</v>
      </c>
      <c r="I77" s="191" cm="1">
        <f t="array" ref="I77">IF(
    SUM(IF(
            ISNUMBER(
                IF(
                    $M$5:$Y$5,
                    (M77:Y77),
                    "")),
            1,
            0))
        =0,
    NA(),
    IF(
        Parameters!$D$15=1,
        IF(
            SUM(--(ISNUMBER(IF($M$5:$Y$5=1,(M77:Y77),""))))&gt;0,
            MAX(IF(
                ISNUMBER(M77:Y77),
                IF(
                    M$5:Y$5=1,
                    M77:Y77,
                    ""),
                "")),
            MAX(IF(
                ISNUMBER(M77:Y77),
                IF(
                    M$5:Y$5=2,
                    M77:Y77,
                    ""),
                ""))
        ),
        IF(
            Parameters!$D$16=1,
            IFERROR(
                AVERAGE(IF(
                    ISNUMBER(M77:Y77),
                    IF(
                        M$5:Y$5=1,
                        M77:Y77,
                        ""),
                    "")),
                AVERAGE(IF(
                    ISNUMBER(M77:Y77),
                    IF(
                        M$5:Y$5=2,
                        M77:Y77,
                        ""),
                    ""))
            ),
            IF(
                Parameters!$D$17=1,
                IFERROR(
                    IF(
                        OR(
                            IF(
                                ISNUMBER(M77:Y77),
                                IF(
                                    M$5:Y$5=1,
                                    M77:Y77,
                                    ""),
                                "")
                            =0),
                        0,
                        GEOMEAN(IF(
                            ISNUMBER(M77:Y77),
                            IF(
                                M$5:Y$5=1,
                                M77:Y77,
                                ""),
                            ""))
                    ),
                    IF(
                        OR(IF(
                            ISNUMBER(M77:Y77),
                            IF(
                                M$5:Y$5=2,
                                M77:Y77,
                                ""),
                            "")
                            =0),
                        0,
                        GEOMEAN(IF(
                            ISNUMBER(M77:Y77),
                            IF(
                                M$5:Y$5=2,
                                M77:Y77,
                                ""),
                            "")))
                )
            )
        )
    )
)</f>
        <v>10</v>
      </c>
      <c r="J77" s="242">
        <v>45019</v>
      </c>
      <c r="K77" s="242">
        <v>45103</v>
      </c>
      <c r="L77" s="91" t="s">
        <v>123</v>
      </c>
      <c r="M77" s="192">
        <v>3.71428571428571</v>
      </c>
      <c r="N77" s="192">
        <v>10</v>
      </c>
      <c r="O77" s="192">
        <v>10</v>
      </c>
      <c r="P77" s="192">
        <v>0</v>
      </c>
      <c r="Q77" s="192" t="s">
        <v>409</v>
      </c>
      <c r="R77" s="192">
        <v>2.6</v>
      </c>
      <c r="S77" s="192">
        <v>-1.91</v>
      </c>
      <c r="T77" s="192">
        <v>2.1</v>
      </c>
      <c r="U77" s="192" t="s">
        <v>541</v>
      </c>
      <c r="V77" s="192">
        <v>-0.71713309152656002</v>
      </c>
      <c r="W77" s="192">
        <v>-0.32820543474988001</v>
      </c>
      <c r="X77" s="192" t="s">
        <v>409</v>
      </c>
      <c r="Y77" s="192"/>
      <c r="Z77" s="192"/>
      <c r="AF77" s="34"/>
      <c r="AG77" s="34"/>
      <c r="AH77" s="34"/>
      <c r="AI77" s="34"/>
      <c r="AJ77" s="34"/>
      <c r="AK77" s="34"/>
      <c r="AL77" s="195"/>
      <c r="AM77" s="195"/>
      <c r="AN77" s="80"/>
      <c r="AO77" s="80"/>
      <c r="AP77" s="80"/>
      <c r="AQ77" s="35"/>
    </row>
    <row r="78" spans="1:43"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$M$4:$Y$4,
                    (M78:Y78),
                    "")),
            1,
            0))
        =0,
    NA(),
    IF(
        Parameters!$D$15=1,
        IF(
            SUM(--(ISNUMBER(IF($M$4:$Y$4=1,(M78:Y78),""))))&gt;0,
            MAX(IF(
                ISNUMBER(M78:Y78),
                IF(
                    M$4:Y$4=1,
                    M78:Y78,
                    ""),
                "")),
            MAX(IF(
                ISNUMBER(M78:Y78),
                IF(
                    M$4:Y$4=2,
                    M78:Y78,
                    ""),
                ""))
        ),
        IF(
            Parameters!$D$16=1,
            IFERROR(
                AVERAGE(IF(
                    ISNUMBER(M78:Y78),
                    IF(
                        M$4:Y$4=1,
                        M78:Y78,
                        ""),
                    "")),
                AVERAGE(IF(
                    ISNUMBER(M78:Y78),
                    IF(
                        M$4:Y$4=2,
                        M78:Y78,
                        ""),
                    ""))
            ),
            IF(
                Parameters!$D$17=1,
                IFERROR(
                    IF(
                        OR(
                            IF(
                                ISNUMBER(M78:Y78),
                                IF(
                                    M$4:Y$4=1,
                                    M78:Y78,
                                    ""),
                                "")
                            =0),
                        0,
                        GEOMEAN(IF(
                            ISNUMBER(M78:Y78),
                            IF(
                                M$4:Y$4=1,
                                M78:Y78,
                                ""),
                            ""))
                    ),
                    IF(
                        OR(IF(
                            ISNUMBER(M78:Y78),
                            IF(
                                M$4:Y$4=2,
                                M78:Y78,
                                ""),
                            "")
                            =0),
                        0,
                        GEOMEAN(IF(
                            ISNUMBER(M78:Y78),
                            IF(
                                M$4:Y$4=2,
                                M78:Y78,
                                ""),
                            "")))
                )
            )
        )
    )
)</f>
        <v>7.4285714285714199</v>
      </c>
      <c r="I78" s="191" cm="1">
        <f t="array" ref="I78">IF(
    SUM(IF(
            ISNUMBER(
                IF(
                    $M$5:$Y$5,
                    (M78:Y78),
                    "")),
            1,
            0))
        =0,
    NA(),
    IF(
        Parameters!$D$15=1,
        IF(
            SUM(--(ISNUMBER(IF($M$5:$Y$5=1,(M78:Y78),""))))&gt;0,
            MAX(IF(
                ISNUMBER(M78:Y78),
                IF(
                    M$5:Y$5=1,
                    M78:Y78,
                    ""),
                "")),
            MAX(IF(
                ISNUMBER(M78:Y78),
                IF(
                    M$5:Y$5=2,
                    M78:Y78,
                    ""),
                ""))
        ),
        IF(
            Parameters!$D$16=1,
            IFERROR(
                AVERAGE(IF(
                    ISNUMBER(M78:Y78),
                    IF(
                        M$5:Y$5=1,
                        M78:Y78,
                        ""),
                    "")),
                AVERAGE(IF(
                    ISNUMBER(M78:Y78),
                    IF(
                        M$5:Y$5=2,
                        M78:Y78,
                        ""),
                    ""))
            ),
            IF(
                Parameters!$D$17=1,
                IFERROR(
                    IF(
                        OR(
                            IF(
                                ISNUMBER(M78:Y78),
                                IF(
                                    M$5:Y$5=1,
                                    M78:Y78,
                                    ""),
                                "")
                            =0),
                        0,
                        GEOMEAN(IF(
                            ISNUMBER(M78:Y78),
                            IF(
                                M$5:Y$5=1,
                                M78:Y78,
                                ""),
                            ""))
                    ),
                    IF(
                        OR(IF(
                            ISNUMBER(M78:Y78),
                            IF(
                                M$5:Y$5=2,
                                M78:Y78,
                                ""),
                            "")
                            =0),
                        0,
                        GEOMEAN(IF(
                            ISNUMBER(M78:Y78),
                            IF(
                                M$5:Y$5=2,
                                M78:Y78,
                                ""),
                            "")))
                )
            )
        )
    )
)</f>
        <v>0</v>
      </c>
      <c r="J78" s="242">
        <v>45019</v>
      </c>
      <c r="K78" s="242">
        <v>45103</v>
      </c>
      <c r="L78" s="91" t="s">
        <v>125</v>
      </c>
      <c r="M78" s="192">
        <v>7.4285714285714199</v>
      </c>
      <c r="N78" s="192" t="s">
        <v>409</v>
      </c>
      <c r="O78" s="192">
        <v>0</v>
      </c>
      <c r="P78" s="192">
        <v>0</v>
      </c>
      <c r="Q78" s="192" t="s">
        <v>409</v>
      </c>
      <c r="R78" s="192">
        <v>5.2</v>
      </c>
      <c r="S78" s="192" t="s">
        <v>409</v>
      </c>
      <c r="T78" s="192" t="s">
        <v>409</v>
      </c>
      <c r="U78" s="192" t="s">
        <v>539</v>
      </c>
      <c r="V78" s="192">
        <v>-0.44264566184999798</v>
      </c>
      <c r="W78" s="192">
        <v>-0.16160060185240299</v>
      </c>
      <c r="X78" s="192" t="s">
        <v>409</v>
      </c>
      <c r="Y78" s="192"/>
      <c r="Z78" s="192"/>
      <c r="AF78" s="34"/>
      <c r="AG78" s="34"/>
      <c r="AH78" s="34"/>
      <c r="AI78" s="34"/>
      <c r="AJ78" s="34"/>
      <c r="AK78" s="34"/>
      <c r="AL78" s="195"/>
      <c r="AM78" s="195"/>
      <c r="AN78" s="80"/>
      <c r="AO78" s="80"/>
      <c r="AP78" s="80"/>
      <c r="AQ78" s="35"/>
    </row>
    <row r="79" spans="1:43" x14ac:dyDescent="0.2">
      <c r="A79" s="84">
        <v>72</v>
      </c>
      <c r="B79" s="84" t="str">
        <f ca="1"/>
        <v>Gibraltar</v>
      </c>
      <c r="C79" s="84" t="str">
        <f ca="1"/>
        <v>GIB</v>
      </c>
      <c r="D79" s="219" t="str">
        <f ca="1"/>
        <v>ECS           Europe &amp; Central Asia</v>
      </c>
      <c r="E79" s="219" t="str">
        <f ca="1"/>
        <v>NA</v>
      </c>
      <c r="F79" s="190"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$M$4:$Y$4,
                    (M79:Y79),
                    "")),
            1,
            0))
        =0,
    NA(),
    IF(
        Parameters!$D$15=1,
        IF(
            SUM(--(ISNUMBER(IF($M$4:$Y$4=1,(M79:Y79),""))))&gt;0,
            MAX(IF(
                ISNUMBER(M79:Y79),
                IF(
                    M$4:Y$4=1,
                    M79:Y79,
                    ""),
                "")),
            MAX(IF(
                ISNUMBER(M79:Y79),
                IF(
                    M$4:Y$4=2,
                    M79:Y79,
                    ""),
                ""))
        ),
        IF(
            Parameters!$D$16=1,
            IFERROR(
                AVERAGE(IF(
                    ISNUMBER(M79:Y79),
                    IF(
                        M$4:Y$4=1,
                        M79:Y79,
                        ""),
                    "")),
                AVERAGE(IF(
                    ISNUMBER(M79:Y79),
                    IF(
                        M$4:Y$4=2,
                        M79:Y79,
                        ""),
                    ""))
            ),
            IF(
                Parameters!$D$17=1,
                IFERROR(
                    IF(
                        OR(
                            IF(
                                ISNUMBER(M79:Y79),
                                IF(
                                    M$4:Y$4=1,
                                    M79:Y79,
                                    ""),
                                "")
                            =0),
                        0,
                        GEOMEAN(IF(
                            ISNUMBER(M79:Y79),
                            IF(
                                M$4:Y$4=1,
                                M79:Y79,
                                ""),
                            ""))
                    ),
                    IF(
                        OR(IF(
                            ISNUMBER(M79:Y79),
                            IF(
                                M$4:Y$4=2,
                                M79:Y79,
                                ""),
                            "")
                            =0),
                        0,
                        GEOMEAN(IF(
                            ISNUMBER(M79:Y79),
                            IF(
                                M$4:Y$4=2,
                                M79:Y79,
                                ""),
                            "")))
                )
            )
        )
    )
)</f>
        <v>#N/A</v>
      </c>
      <c r="I79" s="191" t="e" cm="1">
        <f t="array" ref="I79">IF(
    SUM(IF(
            ISNUMBER(
                IF(
                    $M$5:$Y$5,
                    (M79:Y79),
                    "")),
            1,
            0))
        =0,
    NA(),
    IF(
        Parameters!$D$15=1,
        IF(
            SUM(--(ISNUMBER(IF($M$5:$Y$5=1,(M79:Y79),""))))&gt;0,
            MAX(IF(
                ISNUMBER(M79:Y79),
                IF(
                    M$5:Y$5=1,
                    M79:Y79,
                    ""),
                "")),
            MAX(IF(
                ISNUMBER(M79:Y79),
                IF(
                    M$5:Y$5=2,
                    M79:Y79,
                    ""),
                ""))
        ),
        IF(
            Parameters!$D$16=1,
            IFERROR(
                AVERAGE(IF(
                    ISNUMBER(M79:Y79),
                    IF(
                        M$5:Y$5=1,
                        M79:Y79,
                        ""),
                    "")),
                AVERAGE(IF(
                    ISNUMBER(M79:Y79),
                    IF(
                        M$5:Y$5=2,
                        M79:Y79,
                        ""),
                    ""))
            ),
            IF(
                Parameters!$D$17=1,
                IFERROR(
                    IF(
                        OR(
                            IF(
                                ISNUMBER(M79:Y79),
                                IF(
                                    M$5:Y$5=1,
                                    M79:Y79,
                                    ""),
                                "")
                            =0),
                        0,
                        GEOMEAN(IF(
                            ISNUMBER(M79:Y79),
                            IF(
                                M$5:Y$5=1,
                                M79:Y79,
                                ""),
                            ""))
                    ),
                    IF(
                        OR(IF(
                            ISNUMBER(M79:Y79),
                            IF(
                                M$5:Y$5=2,
                                M79:Y79,
                                ""),
                            "")
                            =0),
                        0,
                        GEOMEAN(IF(
                            ISNUMBER(M79:Y79),
                            IF(
                                M$5:Y$5=2,
                                M79:Y79,
                                ""),
                            "")))
                )
            )
        )
    )
)</f>
        <v>#N/A</v>
      </c>
      <c r="J79" s="242" t="s">
        <v>409</v>
      </c>
      <c r="K79" s="242">
        <v>45014</v>
      </c>
      <c r="L79" s="91" t="s">
        <v>710</v>
      </c>
      <c r="M79" s="192" t="s">
        <v>409</v>
      </c>
      <c r="N79" s="192" t="s">
        <v>409</v>
      </c>
      <c r="O79" s="192" t="s">
        <v>409</v>
      </c>
      <c r="P79" s="192" t="s">
        <v>409</v>
      </c>
      <c r="Q79" s="192" t="s">
        <v>409</v>
      </c>
      <c r="R79" s="192" t="s">
        <v>409</v>
      </c>
      <c r="S79" s="192" t="s">
        <v>409</v>
      </c>
      <c r="T79" s="192" t="s">
        <v>409</v>
      </c>
      <c r="U79" s="192" t="s">
        <v>409</v>
      </c>
      <c r="V79" s="192" t="s">
        <v>409</v>
      </c>
      <c r="W79" s="192" t="s">
        <v>409</v>
      </c>
      <c r="X79" s="192" t="s">
        <v>409</v>
      </c>
      <c r="Y79" s="192"/>
      <c r="Z79" s="192"/>
      <c r="AF79" s="34"/>
      <c r="AG79" s="34"/>
      <c r="AH79" s="34"/>
      <c r="AI79" s="34"/>
      <c r="AJ79" s="34"/>
      <c r="AK79" s="34"/>
      <c r="AL79" s="195"/>
      <c r="AM79" s="195"/>
      <c r="AN79" s="80"/>
      <c r="AO79" s="80"/>
      <c r="AP79" s="80"/>
      <c r="AQ79" s="35"/>
    </row>
    <row r="80" spans="1:43"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$M$4:$Y$4,
                    (M80:Y80),
                    "")),
            1,
            0))
        =0,
    NA(),
    IF(
        Parameters!$D$15=1,
        IF(
            SUM(--(ISNUMBER(IF($M$4:$Y$4=1,(M80:Y80),""))))&gt;0,
            MAX(IF(
                ISNUMBER(M80:Y80),
                IF(
                    M$4:Y$4=1,
                    M80:Y80,
                    ""),
                "")),
            MAX(IF(
                ISNUMBER(M80:Y80),
                IF(
                    M$4:Y$4=2,
                    M80:Y80,
                    ""),
                ""))
        ),
        IF(
            Parameters!$D$16=1,
            IFERROR(
                AVERAGE(IF(
                    ISNUMBER(M80:Y80),
                    IF(
                        M$4:Y$4=1,
                        M80:Y80,
                        ""),
                    "")),
                AVERAGE(IF(
                    ISNUMBER(M80:Y80),
                    IF(
                        M$4:Y$4=2,
                        M80:Y80,
                        ""),
                    ""))
            ),
            IF(
                Parameters!$D$17=1,
                IFERROR(
                    IF(
                        OR(
                            IF(
                                ISNUMBER(M80:Y80),
                                IF(
                                    M$4:Y$4=1,
                                    M80:Y80,
                                    ""),
                                "")
                            =0),
                        0,
                        GEOMEAN(IF(
                            ISNUMBER(M80:Y80),
                            IF(
                                M$4:Y$4=1,
                                M80:Y80,
                                ""),
                            ""))
                    ),
                    IF(
                        OR(IF(
                            ISNUMBER(M80:Y80),
                            IF(
                                M$4:Y$4=2,
                                M80:Y80,
                                ""),
                            "")
                            =0),
                        0,
                        GEOMEAN(IF(
                            ISNUMBER(M80:Y80),
                            IF(
                                M$4:Y$4=2,
                                M80:Y80,
                                ""),
                            "")))
                )
            )
        )
    )
)</f>
        <v>8.71428571428571</v>
      </c>
      <c r="I80" s="191" cm="1">
        <f t="array" ref="I80">IF(
    SUM(IF(
            ISNUMBER(
                IF(
                    $M$5:$Y$5,
                    (M80:Y80),
                    "")),
            1,
            0))
        =0,
    NA(),
    IF(
        Parameters!$D$15=1,
        IF(
            SUM(--(ISNUMBER(IF($M$5:$Y$5=1,(M80:Y80),""))))&gt;0,
            MAX(IF(
                ISNUMBER(M80:Y80),
                IF(
                    M$5:Y$5=1,
                    M80:Y80,
                    ""),
                "")),
            MAX(IF(
                ISNUMBER(M80:Y80),
                IF(
                    M$5:Y$5=2,
                    M80:Y80,
                    ""),
                ""))
        ),
        IF(
            Parameters!$D$16=1,
            IFERROR(
                AVERAGE(IF(
                    ISNUMBER(M80:Y80),
                    IF(
                        M$5:Y$5=1,
                        M80:Y80,
                        ""),
                    "")),
                AVERAGE(IF(
                    ISNUMBER(M80:Y80),
                    IF(
                        M$5:Y$5=2,
                        M80:Y80,
                        ""),
                    ""))
            ),
            IF(
                Parameters!$D$17=1,
                IFERROR(
                    IF(
                        OR(
                            IF(
                                ISNUMBER(M80:Y80),
                                IF(
                                    M$5:Y$5=1,
                                    M80:Y80,
                                    ""),
                                "")
                            =0),
                        0,
                        GEOMEAN(IF(
                            ISNUMBER(M80:Y80),
                            IF(
                                M$5:Y$5=1,
                                M80:Y80,
                                ""),
                            ""))
                    ),
                    IF(
                        OR(IF(
                            ISNUMBER(M80:Y80),
                            IF(
                                M$5:Y$5=2,
                                M80:Y80,
                                ""),
                            "")
                            =0),
                        0,
                        GEOMEAN(IF(
                            ISNUMBER(M80:Y80),
                            IF(
                                M$5:Y$5=2,
                                M80:Y80,
                                ""),
                            "")))
                )
            )
        )
    )
)</f>
        <v>0</v>
      </c>
      <c r="J80" s="242">
        <v>45019</v>
      </c>
      <c r="K80" s="242">
        <v>45103</v>
      </c>
      <c r="L80" s="91" t="s">
        <v>127</v>
      </c>
      <c r="M80" s="192">
        <v>8.71428571428571</v>
      </c>
      <c r="N80" s="192" t="s">
        <v>409</v>
      </c>
      <c r="O80" s="192" t="s">
        <v>409</v>
      </c>
      <c r="P80" s="192">
        <v>0</v>
      </c>
      <c r="Q80" s="192" t="s">
        <v>409</v>
      </c>
      <c r="R80" s="192">
        <v>6.1</v>
      </c>
      <c r="S80" s="192" t="s">
        <v>409</v>
      </c>
      <c r="T80" s="192" t="s">
        <v>409</v>
      </c>
      <c r="U80" s="192" t="s">
        <v>409</v>
      </c>
      <c r="V80" s="192">
        <v>-0.39647748548810002</v>
      </c>
      <c r="W80" s="192">
        <v>-0.7389788385935</v>
      </c>
      <c r="X80" s="192" t="s">
        <v>409</v>
      </c>
      <c r="Y80" s="192"/>
      <c r="Z80" s="192"/>
      <c r="AF80" s="34"/>
      <c r="AG80" s="34"/>
      <c r="AH80" s="34"/>
      <c r="AI80" s="34"/>
      <c r="AJ80" s="34"/>
      <c r="AK80" s="34"/>
      <c r="AL80" s="195"/>
      <c r="AM80" s="195"/>
      <c r="AN80" s="80"/>
      <c r="AO80" s="80"/>
      <c r="AP80" s="80"/>
      <c r="AQ80" s="35"/>
    </row>
    <row r="81" spans="1:43"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$M$4:$Y$4,
                    (M81:Y81),
                    "")),
            1,
            0))
        =0,
    NA(),
    IF(
        Parameters!$D$15=1,
        IF(
            SUM(--(ISNUMBER(IF($M$4:$Y$4=1,(M81:Y81),""))))&gt;0,
            MAX(IF(
                ISNUMBER(M81:Y81),
                IF(
                    M$4:Y$4=1,
                    M81:Y81,
                    ""),
                "")),
            MAX(IF(
                ISNUMBER(M81:Y81),
                IF(
                    M$4:Y$4=2,
                    M81:Y81,
                    ""),
                ""))
        ),
        IF(
            Parameters!$D$16=1,
            IFERROR(
                AVERAGE(IF(
                    ISNUMBER(M81:Y81),
                    IF(
                        M$4:Y$4=1,
                        M81:Y81,
                        ""),
                    "")),
                AVERAGE(IF(
                    ISNUMBER(M81:Y81),
                    IF(
                        M$4:Y$4=2,
                        M81:Y81,
                        ""),
                    ""))
            ),
            IF(
                Parameters!$D$17=1,
                IFERROR(
                    IF(
                        OR(
                            IF(
                                ISNUMBER(M81:Y81),
                                IF(
                                    M$4:Y$4=1,
                                    M81:Y81,
                                    ""),
                                "")
                            =0),
                        0,
                        GEOMEAN(IF(
                            ISNUMBER(M81:Y81),
                            IF(
                                M$4:Y$4=1,
                                M81:Y81,
                                ""),
                            ""))
                    ),
                    IF(
                        OR(IF(
                            ISNUMBER(M81:Y81),
                            IF(
                                M$4:Y$4=2,
                                M81:Y81,
                                ""),
                            "")
                            =0),
                        0,
                        GEOMEAN(IF(
                            ISNUMBER(M81:Y81),
                            IF(
                                M$4:Y$4=2,
                                M81:Y81,
                                ""),
                            "")))
                )
            )
        )
    )
)</f>
        <v>10</v>
      </c>
      <c r="I81" s="191" cm="1">
        <f t="array" ref="I81">IF(
    SUM(IF(
            ISNUMBER(
                IF(
                    $M$5:$Y$5,
                    (M81:Y81),
                    "")),
            1,
            0))
        =0,
    NA(),
    IF(
        Parameters!$D$15=1,
        IF(
            SUM(--(ISNUMBER(IF($M$5:$Y$5=1,(M81:Y81),""))))&gt;0,
            MAX(IF(
                ISNUMBER(M81:Y81),
                IF(
                    M$5:Y$5=1,
                    M81:Y81,
                    ""),
                "")),
            MAX(IF(
                ISNUMBER(M81:Y81),
                IF(
                    M$5:Y$5=2,
                    M81:Y81,
                    ""),
                ""))
        ),
        IF(
            Parameters!$D$16=1,
            IFERROR(
                AVERAGE(IF(
                    ISNUMBER(M81:Y81),
                    IF(
                        M$5:Y$5=1,
                        M81:Y81,
                        ""),
                    "")),
                AVERAGE(IF(
                    ISNUMBER(M81:Y81),
                    IF(
                        M$5:Y$5=2,
                        M81:Y81,
                        ""),
                    ""))
            ),
            IF(
                Parameters!$D$17=1,
                IFERROR(
                    IF(
                        OR(
                            IF(
                                ISNUMBER(M81:Y81),
                                IF(
                                    M$5:Y$5=1,
                                    M81:Y81,
                                    ""),
                                "")
                            =0),
                        0,
                        GEOMEAN(IF(
                            ISNUMBER(M81:Y81),
                            IF(
                                M$5:Y$5=1,
                                M81:Y81,
                                ""),
                            ""))
                    ),
                    IF(
                        OR(IF(
                            ISNUMBER(M81:Y81),
                            IF(
                                M$5:Y$5=2,
                                M81:Y81,
                                ""),
                            "")
                            =0),
                        0,
                        GEOMEAN(IF(
                            ISNUMBER(M81:Y81),
                            IF(
                                M$5:Y$5=2,
                                M81:Y81,
                                ""),
                            "")))
                )
            )
        )
    )
)</f>
        <v>0</v>
      </c>
      <c r="J81" s="242">
        <v>45019</v>
      </c>
      <c r="K81" s="242">
        <v>45103</v>
      </c>
      <c r="L81" s="91" t="s">
        <v>128</v>
      </c>
      <c r="M81" s="192">
        <v>10</v>
      </c>
      <c r="N81" s="192" t="s">
        <v>409</v>
      </c>
      <c r="O81" s="192" t="s">
        <v>409</v>
      </c>
      <c r="P81" s="192">
        <v>0</v>
      </c>
      <c r="Q81" s="192" t="s">
        <v>409</v>
      </c>
      <c r="R81" s="192">
        <v>7</v>
      </c>
      <c r="S81" s="192" t="s">
        <v>409</v>
      </c>
      <c r="T81" s="192" t="s">
        <v>409</v>
      </c>
      <c r="U81" s="192" t="s">
        <v>409</v>
      </c>
      <c r="V81" s="192">
        <v>-0.17465607851859999</v>
      </c>
      <c r="W81" s="192">
        <v>-0.2686697899346</v>
      </c>
      <c r="X81" s="192" t="s">
        <v>409</v>
      </c>
      <c r="Y81" s="192"/>
      <c r="Z81" s="192"/>
      <c r="AF81" s="34"/>
      <c r="AG81" s="34"/>
      <c r="AH81" s="34"/>
      <c r="AI81" s="34"/>
      <c r="AJ81" s="34"/>
      <c r="AK81" s="34"/>
      <c r="AL81" s="195"/>
      <c r="AM81" s="195"/>
      <c r="AN81" s="80"/>
      <c r="AO81" s="80"/>
      <c r="AP81" s="80"/>
      <c r="AQ81" s="35"/>
    </row>
    <row r="82" spans="1:43"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$M$4:$Y$4,
                    (M82:Y82),
                    "")),
            1,
            0))
        =0,
    NA(),
    IF(
        Parameters!$D$15=1,
        IF(
            SUM(--(ISNUMBER(IF($M$4:$Y$4=1,(M82:Y82),""))))&gt;0,
            MAX(IF(
                ISNUMBER(M82:Y82),
                IF(
                    M$4:Y$4=1,
                    M82:Y82,
                    ""),
                "")),
            MAX(IF(
                ISNUMBER(M82:Y82),
                IF(
                    M$4:Y$4=2,
                    M82:Y82,
                    ""),
                ""))
        ),
        IF(
            Parameters!$D$16=1,
            IFERROR(
                AVERAGE(IF(
                    ISNUMBER(M82:Y82),
                    IF(
                        M$4:Y$4=1,
                        M82:Y82,
                        ""),
                    "")),
                AVERAGE(IF(
                    ISNUMBER(M82:Y82),
                    IF(
                        M$4:Y$4=2,
                        M82:Y82,
                        ""),
                    ""))
            ),
            IF(
                Parameters!$D$17=1,
                IFERROR(
                    IF(
                        OR(
                            IF(
                                ISNUMBER(M82:Y82),
                                IF(
                                    M$4:Y$4=1,
                                    M82:Y82,
                                    ""),
                                "")
                            =0),
                        0,
                        GEOMEAN(IF(
                            ISNUMBER(M82:Y82),
                            IF(
                                M$4:Y$4=1,
                                M82:Y82,
                                ""),
                            ""))
                    ),
                    IF(
                        OR(IF(
                            ISNUMBER(M82:Y82),
                            IF(
                                M$4:Y$4=2,
                                M82:Y82,
                                ""),
                            "")
                            =0),
                        0,
                        GEOMEAN(IF(
                            ISNUMBER(M82:Y82),
                            IF(
                                M$4:Y$4=2,
                                M82:Y82,
                                ""),
                            "")))
                )
            )
        )
    )
)</f>
        <v>9.71428571428571</v>
      </c>
      <c r="I82" s="191" cm="1">
        <f t="array" ref="I82">IF(
    SUM(IF(
            ISNUMBER(
                IF(
                    $M$5:$Y$5,
                    (M82:Y82),
                    "")),
            1,
            0))
        =0,
    NA(),
    IF(
        Parameters!$D$15=1,
        IF(
            SUM(--(ISNUMBER(IF($M$5:$Y$5=1,(M82:Y82),""))))&gt;0,
            MAX(IF(
                ISNUMBER(M82:Y82),
                IF(
                    M$5:Y$5=1,
                    M82:Y82,
                    ""),
                "")),
            MAX(IF(
                ISNUMBER(M82:Y82),
                IF(
                    M$5:Y$5=2,
                    M82:Y82,
                    ""),
                ""))
        ),
        IF(
            Parameters!$D$16=1,
            IFERROR(
                AVERAGE(IF(
                    ISNUMBER(M82:Y82),
                    IF(
                        M$5:Y$5=1,
                        M82:Y82,
                        ""),
                    "")),
                AVERAGE(IF(
                    ISNUMBER(M82:Y82),
                    IF(
                        M$5:Y$5=2,
                        M82:Y82,
                        ""),
                    ""))
            ),
            IF(
                Parameters!$D$17=1,
                IFERROR(
                    IF(
                        OR(
                            IF(
                                ISNUMBER(M82:Y82),
                                IF(
                                    M$5:Y$5=1,
                                    M82:Y82,
                                    ""),
                                "")
                            =0),
                        0,
                        GEOMEAN(IF(
                            ISNUMBER(M82:Y82),
                            IF(
                                M$5:Y$5=1,
                                M82:Y82,
                                ""),
                            ""))
                    ),
                    IF(
                        OR(IF(
                            ISNUMBER(M82:Y82),
                            IF(
                                M$5:Y$5=2,
                                M82:Y82,
                                ""),
                            "")
                            =0),
                        0,
                        GEOMEAN(IF(
                            ISNUMBER(M82:Y82),
                            IF(
                                M$5:Y$5=2,
                                M82:Y82,
                                ""),
                            "")))
                )
            )
        )
    )
)</f>
        <v>0</v>
      </c>
      <c r="J82" s="242">
        <v>45019</v>
      </c>
      <c r="K82" s="242">
        <v>45103</v>
      </c>
      <c r="L82" s="91" t="s">
        <v>130</v>
      </c>
      <c r="M82" s="192">
        <v>9.71428571428571</v>
      </c>
      <c r="N82" s="192" t="s">
        <v>409</v>
      </c>
      <c r="O82" s="192" t="s">
        <v>409</v>
      </c>
      <c r="P82" s="192">
        <v>0</v>
      </c>
      <c r="Q82" s="192" t="s">
        <v>409</v>
      </c>
      <c r="R82" s="192">
        <v>6.8</v>
      </c>
      <c r="S82" s="192" t="s">
        <v>409</v>
      </c>
      <c r="T82" s="192" t="s">
        <v>409</v>
      </c>
      <c r="U82" s="192" t="s">
        <v>409</v>
      </c>
      <c r="V82" s="192">
        <v>-0.69102417425670004</v>
      </c>
      <c r="W82" s="192">
        <v>-0.77232812801810302</v>
      </c>
      <c r="X82" s="192" t="s">
        <v>409</v>
      </c>
      <c r="Y82" s="192"/>
      <c r="Z82" s="192"/>
      <c r="AF82" s="34"/>
      <c r="AG82" s="34"/>
      <c r="AH82" s="34"/>
      <c r="AI82" s="34"/>
      <c r="AJ82" s="34"/>
      <c r="AK82" s="34"/>
      <c r="AL82" s="195"/>
      <c r="AM82" s="195"/>
      <c r="AN82" s="80"/>
      <c r="AO82" s="80"/>
      <c r="AP82" s="80"/>
      <c r="AQ82" s="35"/>
    </row>
    <row r="83" spans="1:43"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$M$4:$Y$4,
                    (M83:Y83),
                    "")),
            1,
            0))
        =0,
    NA(),
    IF(
        Parameters!$D$15=1,
        IF(
            SUM(--(ISNUMBER(IF($M$4:$Y$4=1,(M83:Y83),""))))&gt;0,
            MAX(IF(
                ISNUMBER(M83:Y83),
                IF(
                    M$4:Y$4=1,
                    M83:Y83,
                    ""),
                "")),
            MAX(IF(
                ISNUMBER(M83:Y83),
                IF(
                    M$4:Y$4=2,
                    M83:Y83,
                    ""),
                ""))
        ),
        IF(
            Parameters!$D$16=1,
            IFERROR(
                AVERAGE(IF(
                    ISNUMBER(M83:Y83),
                    IF(
                        M$4:Y$4=1,
                        M83:Y83,
                        ""),
                    "")),
                AVERAGE(IF(
                    ISNUMBER(M83:Y83),
                    IF(
                        M$4:Y$4=2,
                        M83:Y83,
                        ""),
                    ""))
            ),
            IF(
                Parameters!$D$17=1,
                IFERROR(
                    IF(
                        OR(
                            IF(
                                ISNUMBER(M83:Y83),
                                IF(
                                    M$4:Y$4=1,
                                    M83:Y83,
                                    ""),
                                "")
                            =0),
                        0,
                        GEOMEAN(IF(
                            ISNUMBER(M83:Y83),
                            IF(
                                M$4:Y$4=1,
                                M83:Y83,
                                ""),
                            ""))
                    ),
                    IF(
                        OR(IF(
                            ISNUMBER(M83:Y83),
                            IF(
                                M$4:Y$4=2,
                                M83:Y83,
                                ""),
                            "")
                            =0),
                        0,
                        GEOMEAN(IF(
                            ISNUMBER(M83:Y83),
                            IF(
                                M$4:Y$4=2,
                                M83:Y83,
                                ""),
                            "")))
                )
            )
        )
    )
)</f>
        <v>5.8571428571428497</v>
      </c>
      <c r="I83" s="191" t="e" cm="1">
        <f t="array" ref="I83">IF(
    SUM(IF(
            ISNUMBER(
                IF(
                    $M$5:$Y$5,
                    (M83:Y83),
                    "")),
            1,
            0))
        =0,
    NA(),
    IF(
        Parameters!$D$15=1,
        IF(
            SUM(--(ISNUMBER(IF($M$5:$Y$5=1,(M83:Y83),""))))&gt;0,
            MAX(IF(
                ISNUMBER(M83:Y83),
                IF(
                    M$5:Y$5=1,
                    M83:Y83,
                    ""),
                "")),
            MAX(IF(
                ISNUMBER(M83:Y83),
                IF(
                    M$5:Y$5=2,
                    M83:Y83,
                    ""),
                ""))
        ),
        IF(
            Parameters!$D$16=1,
            IFERROR(
                AVERAGE(IF(
                    ISNUMBER(M83:Y83),
                    IF(
                        M$5:Y$5=1,
                        M83:Y83,
                        ""),
                    "")),
                AVERAGE(IF(
                    ISNUMBER(M83:Y83),
                    IF(
                        M$5:Y$5=2,
                        M83:Y83,
                        ""),
                    ""))
            ),
            IF(
                Parameters!$D$17=1,
                IFERROR(
                    IF(
                        OR(
                            IF(
                                ISNUMBER(M83:Y83),
                                IF(
                                    M$5:Y$5=1,
                                    M83:Y83,
                                    ""),
                                "")
                            =0),
                        0,
                        GEOMEAN(IF(
                            ISNUMBER(M83:Y83),
                            IF(
                                M$5:Y$5=1,
                                M83:Y83,
                                ""),
                            ""))
                    ),
                    IF(
                        OR(IF(
                            ISNUMBER(M83:Y83),
                            IF(
                                M$5:Y$5=2,
                                M83:Y83,
                                ""),
                            "")
                            =0),
                        0,
                        GEOMEAN(IF(
                            ISNUMBER(M83:Y83),
                            IF(
                                M$5:Y$5=2,
                                M83:Y83,
                                ""),
                            "")))
                )
            )
        )
    )
)</f>
        <v>#N/A</v>
      </c>
      <c r="J83" s="242">
        <v>45019</v>
      </c>
      <c r="K83" s="242">
        <v>45014</v>
      </c>
      <c r="L83" s="91" t="s">
        <v>132</v>
      </c>
      <c r="M83" s="192">
        <v>5.8571428571428497</v>
      </c>
      <c r="N83" s="192" t="s">
        <v>409</v>
      </c>
      <c r="O83" s="192" t="s">
        <v>409</v>
      </c>
      <c r="P83" s="192" t="s">
        <v>409</v>
      </c>
      <c r="Q83" s="192" t="s">
        <v>409</v>
      </c>
      <c r="R83" s="192">
        <v>4.0999999999999996</v>
      </c>
      <c r="S83" s="192" t="s">
        <v>409</v>
      </c>
      <c r="T83" s="192" t="s">
        <v>409</v>
      </c>
      <c r="U83" s="192" t="s">
        <v>409</v>
      </c>
      <c r="V83" s="192" t="s">
        <v>409</v>
      </c>
      <c r="W83" s="192" t="s">
        <v>409</v>
      </c>
      <c r="X83" s="192" t="s">
        <v>409</v>
      </c>
      <c r="Y83" s="192"/>
      <c r="Z83" s="192"/>
      <c r="AF83" s="34"/>
      <c r="AG83" s="34"/>
      <c r="AH83" s="34"/>
      <c r="AI83" s="34"/>
      <c r="AJ83" s="34"/>
      <c r="AK83" s="34"/>
      <c r="AL83" s="195"/>
      <c r="AM83" s="195"/>
      <c r="AN83" s="80"/>
      <c r="AO83" s="80"/>
      <c r="AP83" s="80"/>
      <c r="AQ83" s="35"/>
    </row>
    <row r="84" spans="1:43"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$M$4:$Y$4,
                    (M84:Y84),
                    "")),
            1,
            0))
        =0,
    NA(),
    IF(
        Parameters!$D$15=1,
        IF(
            SUM(--(ISNUMBER(IF($M$4:$Y$4=1,(M84:Y84),""))))&gt;0,
            MAX(IF(
                ISNUMBER(M84:Y84),
                IF(
                    M$4:Y$4=1,
                    M84:Y84,
                    ""),
                "")),
            MAX(IF(
                ISNUMBER(M84:Y84),
                IF(
                    M$4:Y$4=2,
                    M84:Y84,
                    ""),
                ""))
        ),
        IF(
            Parameters!$D$16=1,
            IFERROR(
                AVERAGE(IF(
                    ISNUMBER(M84:Y84),
                    IF(
                        M$4:Y$4=1,
                        M84:Y84,
                        ""),
                    "")),
                AVERAGE(IF(
                    ISNUMBER(M84:Y84),
                    IF(
                        M$4:Y$4=2,
                        M84:Y84,
                        ""),
                    ""))
            ),
            IF(
                Parameters!$D$17=1,
                IFERROR(
                    IF(
                        OR(
                            IF(
                                ISNUMBER(M84:Y84),
                                IF(
                                    M$4:Y$4=1,
                                    M84:Y84,
                                    ""),
                                "")
                            =0),
                        0,
                        GEOMEAN(IF(
                            ISNUMBER(M84:Y84),
                            IF(
                                M$4:Y$4=1,
                                M84:Y84,
                                ""),
                            ""))
                    ),
                    IF(
                        OR(IF(
                            ISNUMBER(M84:Y84),
                            IF(
                                M$4:Y$4=2,
                                M84:Y84,
                                ""),
                            "")
                            =0),
                        0,
                        GEOMEAN(IF(
                            ISNUMBER(M84:Y84),
                            IF(
                                M$4:Y$4=2,
                                M84:Y84,
                                ""),
                            "")))
                )
            )
        )
    )
)</f>
        <v>0.85714285714285499</v>
      </c>
      <c r="I84" s="191" cm="1">
        <f t="array" ref="I84">IF(
    SUM(IF(
            ISNUMBER(
                IF(
                    $M$5:$Y$5,
                    (M84:Y84),
                    "")),
            1,
            0))
        =0,
    NA(),
    IF(
        Parameters!$D$15=1,
        IF(
            SUM(--(ISNUMBER(IF($M$5:$Y$5=1,(M84:Y84),""))))&gt;0,
            MAX(IF(
                ISNUMBER(M84:Y84),
                IF(
                    M$5:Y$5=1,
                    M84:Y84,
                    ""),
                "")),
            MAX(IF(
                ISNUMBER(M84:Y84),
                IF(
                    M$5:Y$5=2,
                    M84:Y84,
                    ""),
                ""))
        ),
        IF(
            Parameters!$D$16=1,
            IFERROR(
                AVERAGE(IF(
                    ISNUMBER(M84:Y84),
                    IF(
                        M$5:Y$5=1,
                        M84:Y84,
                        ""),
                    "")),
                AVERAGE(IF(
                    ISNUMBER(M84:Y84),
                    IF(
                        M$5:Y$5=2,
                        M84:Y84,
                        ""),
                    ""))
            ),
            IF(
                Parameters!$D$17=1,
                IFERROR(
                    IF(
                        OR(
                            IF(
                                ISNUMBER(M84:Y84),
                                IF(
                                    M$5:Y$5=1,
                                    M84:Y84,
                                    ""),
                                "")
                            =0),
                        0,
                        GEOMEAN(IF(
                            ISNUMBER(M84:Y84),
                            IF(
                                M$5:Y$5=1,
                                M84:Y84,
                                ""),
                            ""))
                    ),
                    IF(
                        OR(IF(
                            ISNUMBER(M84:Y84),
                            IF(
                                M$5:Y$5=2,
                                M84:Y84,
                                ""),
                            "")
                            =0),
                        0,
                        GEOMEAN(IF(
                            ISNUMBER(M84:Y84),
                            IF(
                                M$5:Y$5=2,
                                M84:Y84,
                                ""),
                            "")))
                )
            )
        )
    )
)</f>
        <v>0</v>
      </c>
      <c r="J84" s="242">
        <v>44753</v>
      </c>
      <c r="K84" s="242">
        <v>45103</v>
      </c>
      <c r="L84" s="91" t="s">
        <v>134</v>
      </c>
      <c r="M84" s="192">
        <v>0.85714285714285499</v>
      </c>
      <c r="N84" s="192">
        <v>0</v>
      </c>
      <c r="O84" s="192" t="s">
        <v>409</v>
      </c>
      <c r="P84" s="192" t="s">
        <v>409</v>
      </c>
      <c r="Q84" s="192" t="s">
        <v>409</v>
      </c>
      <c r="R84" s="192">
        <v>0.6</v>
      </c>
      <c r="S84" s="192">
        <v>-2.5750000000000002</v>
      </c>
      <c r="T84" s="192">
        <v>-1.5499999999999901</v>
      </c>
      <c r="U84" s="192" t="s">
        <v>409</v>
      </c>
      <c r="V84" s="192" t="s">
        <v>409</v>
      </c>
      <c r="W84" s="192" t="s">
        <v>409</v>
      </c>
      <c r="X84" s="192" t="s">
        <v>409</v>
      </c>
      <c r="Y84" s="192"/>
      <c r="Z84" s="192"/>
      <c r="AF84" s="34"/>
      <c r="AG84" s="34"/>
      <c r="AH84" s="34"/>
      <c r="AI84" s="34"/>
      <c r="AJ84" s="34"/>
      <c r="AK84" s="34"/>
      <c r="AL84" s="195"/>
      <c r="AM84" s="195"/>
      <c r="AN84" s="80"/>
      <c r="AO84" s="80"/>
      <c r="AP84" s="80"/>
      <c r="AQ84" s="35"/>
    </row>
    <row r="85" spans="1:43"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$M$4:$Y$4,
                    (M85:Y85),
                    "")),
            1,
            0))
        =0,
    NA(),
    IF(
        Parameters!$D$15=1,
        IF(
            SUM(--(ISNUMBER(IF($M$4:$Y$4=1,(M85:Y85),""))))&gt;0,
            MAX(IF(
                ISNUMBER(M85:Y85),
                IF(
                    M$4:Y$4=1,
                    M85:Y85,
                    ""),
                "")),
            MAX(IF(
                ISNUMBER(M85:Y85),
                IF(
                    M$4:Y$4=2,
                    M85:Y85,
                    ""),
                ""))
        ),
        IF(
            Parameters!$D$16=1,
            IFERROR(
                AVERAGE(IF(
                    ISNUMBER(M85:Y85),
                    IF(
                        M$4:Y$4=1,
                        M85:Y85,
                        ""),
                    "")),
                AVERAGE(IF(
                    ISNUMBER(M85:Y85),
                    IF(
                        M$4:Y$4=2,
                        M85:Y85,
                        ""),
                    ""))
            ),
            IF(
                Parameters!$D$17=1,
                IFERROR(
                    IF(
                        OR(
                            IF(
                                ISNUMBER(M85:Y85),
                                IF(
                                    M$4:Y$4=1,
                                    M85:Y85,
                                    ""),
                                "")
                            =0),
                        0,
                        GEOMEAN(IF(
                            ISNUMBER(M85:Y85),
                            IF(
                                M$4:Y$4=1,
                                M85:Y85,
                                ""),
                            ""))
                    ),
                    IF(
                        OR(IF(
                            ISNUMBER(M85:Y85),
                            IF(
                                M$4:Y$4=2,
                                M85:Y85,
                                ""),
                            "")
                            =0),
                        0,
                        GEOMEAN(IF(
                            ISNUMBER(M85:Y85),
                            IF(
                                M$4:Y$4=2,
                                M85:Y85,
                                ""),
                            "")))
                )
            )
        )
    )
)</f>
        <v>3.1428571428571401</v>
      </c>
      <c r="I85" s="191" t="e" cm="1">
        <f t="array" ref="I85">IF(
    SUM(IF(
            ISNUMBER(
                IF(
                    $M$5:$Y$5,
                    (M85:Y85),
                    "")),
            1,
            0))
        =0,
    NA(),
    IF(
        Parameters!$D$15=1,
        IF(
            SUM(--(ISNUMBER(IF($M$5:$Y$5=1,(M85:Y85),""))))&gt;0,
            MAX(IF(
                ISNUMBER(M85:Y85),
                IF(
                    M$5:Y$5=1,
                    M85:Y85,
                    ""),
                "")),
            MAX(IF(
                ISNUMBER(M85:Y85),
                IF(
                    M$5:Y$5=2,
                    M85:Y85,
                    ""),
                ""))
        ),
        IF(
            Parameters!$D$16=1,
            IFERROR(
                AVERAGE(IF(
                    ISNUMBER(M85:Y85),
                    IF(
                        M$5:Y$5=1,
                        M85:Y85,
                        ""),
                    "")),
                AVERAGE(IF(
                    ISNUMBER(M85:Y85),
                    IF(
                        M$5:Y$5=2,
                        M85:Y85,
                        ""),
                    ""))
            ),
            IF(
                Parameters!$D$17=1,
                IFERROR(
                    IF(
                        OR(
                            IF(
                                ISNUMBER(M85:Y85),
                                IF(
                                    M$5:Y$5=1,
                                    M85:Y85,
                                    ""),
                                "")
                            =0),
                        0,
                        GEOMEAN(IF(
                            ISNUMBER(M85:Y85),
                            IF(
                                M$5:Y$5=1,
                                M85:Y85,
                                ""),
                            ""))
                    ),
                    IF(
                        OR(IF(
                            ISNUMBER(M85:Y85),
                            IF(
                                M$5:Y$5=2,
                                M85:Y85,
                                ""),
                            "")
                            =0),
                        0,
                        GEOMEAN(IF(
                            ISNUMBER(M85:Y85),
                            IF(
                                M$5:Y$5=2,
                                M85:Y85,
                                ""),
                            "")))
                )
            )
        )
    )
)</f>
        <v>#N/A</v>
      </c>
      <c r="J85" s="242">
        <v>45019</v>
      </c>
      <c r="K85" s="242">
        <v>45014</v>
      </c>
      <c r="L85" s="91" t="s">
        <v>136</v>
      </c>
      <c r="M85" s="192">
        <v>3.1428571428571401</v>
      </c>
      <c r="N85" s="192" t="s">
        <v>409</v>
      </c>
      <c r="O85" s="192" t="s">
        <v>409</v>
      </c>
      <c r="P85" s="192" t="s">
        <v>409</v>
      </c>
      <c r="Q85" s="192" t="s">
        <v>409</v>
      </c>
      <c r="R85" s="192">
        <v>2.2000000000000002</v>
      </c>
      <c r="S85" s="192" t="s">
        <v>409</v>
      </c>
      <c r="T85" s="192" t="s">
        <v>409</v>
      </c>
      <c r="U85" s="192" t="s">
        <v>409</v>
      </c>
      <c r="V85" s="192" t="s">
        <v>409</v>
      </c>
      <c r="W85" s="192" t="s">
        <v>409</v>
      </c>
      <c r="X85" s="192" t="s">
        <v>409</v>
      </c>
      <c r="Y85" s="192"/>
      <c r="Z85" s="192"/>
      <c r="AF85" s="34"/>
      <c r="AG85" s="34"/>
      <c r="AH85" s="34"/>
      <c r="AI85" s="34"/>
      <c r="AJ85" s="34"/>
      <c r="AK85" s="34"/>
      <c r="AL85" s="195"/>
      <c r="AM85" s="195"/>
      <c r="AN85" s="80"/>
      <c r="AO85" s="80"/>
      <c r="AP85" s="80"/>
      <c r="AQ85" s="35"/>
    </row>
    <row r="86" spans="1:43" x14ac:dyDescent="0.2">
      <c r="A86" s="84">
        <v>79</v>
      </c>
      <c r="B86" s="84" t="str">
        <f ca="1"/>
        <v>Greenland</v>
      </c>
      <c r="C86" s="84" t="str">
        <f ca="1"/>
        <v>GRL</v>
      </c>
      <c r="D86" s="219" t="str">
        <f ca="1"/>
        <v>ECS           Europe &amp; Central Asia</v>
      </c>
      <c r="E86" s="219" t="str">
        <f ca="1"/>
        <v>NA</v>
      </c>
      <c r="F86" s="190"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$M$4:$Y$4,
                    (M86:Y86),
                    "")),
            1,
            0))
        =0,
    NA(),
    IF(
        Parameters!$D$15=1,
        IF(
            SUM(--(ISNUMBER(IF($M$4:$Y$4=1,(M86:Y86),""))))&gt;0,
            MAX(IF(
                ISNUMBER(M86:Y86),
                IF(
                    M$4:Y$4=1,
                    M86:Y86,
                    ""),
                "")),
            MAX(IF(
                ISNUMBER(M86:Y86),
                IF(
                    M$4:Y$4=2,
                    M86:Y86,
                    ""),
                ""))
        ),
        IF(
            Parameters!$D$16=1,
            IFERROR(
                AVERAGE(IF(
                    ISNUMBER(M86:Y86),
                    IF(
                        M$4:Y$4=1,
                        M86:Y86,
                        ""),
                    "")),
                AVERAGE(IF(
                    ISNUMBER(M86:Y86),
                    IF(
                        M$4:Y$4=2,
                        M86:Y86,
                        ""),
                    ""))
            ),
            IF(
                Parameters!$D$17=1,
                IFERROR(
                    IF(
                        OR(
                            IF(
                                ISNUMBER(M86:Y86),
                                IF(
                                    M$4:Y$4=1,
                                    M86:Y86,
                                    ""),
                                "")
                            =0),
                        0,
                        GEOMEAN(IF(
                            ISNUMBER(M86:Y86),
                            IF(
                                M$4:Y$4=1,
                                M86:Y86,
                                ""),
                            ""))
                    ),
                    IF(
                        OR(IF(
                            ISNUMBER(M86:Y86),
                            IF(
                                M$4:Y$4=2,
                                M86:Y86,
                                ""),
                            "")
                            =0),
                        0,
                        GEOMEAN(IF(
                            ISNUMBER(M86:Y86),
                            IF(
                                M$4:Y$4=2,
                                M86:Y86,
                                ""),
                            "")))
                )
            )
        )
    )
)</f>
        <v>#N/A</v>
      </c>
      <c r="I86" s="191" t="e" cm="1">
        <f t="array" ref="I86">IF(
    SUM(IF(
            ISNUMBER(
                IF(
                    $M$5:$Y$5,
                    (M86:Y86),
                    "")),
            1,
            0))
        =0,
    NA(),
    IF(
        Parameters!$D$15=1,
        IF(
            SUM(--(ISNUMBER(IF($M$5:$Y$5=1,(M86:Y86),""))))&gt;0,
            MAX(IF(
                ISNUMBER(M86:Y86),
                IF(
                    M$5:Y$5=1,
                    M86:Y86,
                    ""),
                "")),
            MAX(IF(
                ISNUMBER(M86:Y86),
                IF(
                    M$5:Y$5=2,
                    M86:Y86,
                    ""),
                ""))
        ),
        IF(
            Parameters!$D$16=1,
            IFERROR(
                AVERAGE(IF(
                    ISNUMBER(M86:Y86),
                    IF(
                        M$5:Y$5=1,
                        M86:Y86,
                        ""),
                    "")),
                AVERAGE(IF(
                    ISNUMBER(M86:Y86),
                    IF(
                        M$5:Y$5=2,
                        M86:Y86,
                        ""),
                    ""))
            ),
            IF(
                Parameters!$D$17=1,
                IFERROR(
                    IF(
                        OR(
                            IF(
                                ISNUMBER(M86:Y86),
                                IF(
                                    M$5:Y$5=1,
                                    M86:Y86,
                                    ""),
                                "")
                            =0),
                        0,
                        GEOMEAN(IF(
                            ISNUMBER(M86:Y86),
                            IF(
                                M$5:Y$5=1,
                                M86:Y86,
                                ""),
                            ""))
                    ),
                    IF(
                        OR(IF(
                            ISNUMBER(M86:Y86),
                            IF(
                                M$5:Y$5=2,
                                M86:Y86,
                                ""),
                            "")
                            =0),
                        0,
                        GEOMEAN(IF(
                            ISNUMBER(M86:Y86),
                            IF(
                                M$5:Y$5=2,
                                M86:Y86,
                                ""),
                            "")))
                )
            )
        )
    )
)</f>
        <v>#N/A</v>
      </c>
      <c r="J86" s="242" t="s">
        <v>409</v>
      </c>
      <c r="K86" s="242" t="s">
        <v>409</v>
      </c>
      <c r="L86" s="91" t="s">
        <v>711</v>
      </c>
      <c r="M86" s="192" t="s">
        <v>409</v>
      </c>
      <c r="N86" s="192" t="s">
        <v>409</v>
      </c>
      <c r="O86" s="192" t="s">
        <v>409</v>
      </c>
      <c r="P86" s="192" t="s">
        <v>409</v>
      </c>
      <c r="Q86" s="192" t="s">
        <v>409</v>
      </c>
      <c r="R86" s="192" t="s">
        <v>409</v>
      </c>
      <c r="S86" s="192" t="s">
        <v>409</v>
      </c>
      <c r="T86" s="192" t="s">
        <v>409</v>
      </c>
      <c r="U86" s="192" t="s">
        <v>409</v>
      </c>
      <c r="V86" s="192" t="s">
        <v>409</v>
      </c>
      <c r="W86" s="192" t="s">
        <v>409</v>
      </c>
      <c r="X86" s="192" t="s">
        <v>409</v>
      </c>
      <c r="Y86" s="192"/>
      <c r="Z86" s="192"/>
      <c r="AF86" s="34"/>
      <c r="AG86" s="34"/>
      <c r="AH86" s="34"/>
      <c r="AI86" s="34"/>
      <c r="AJ86" s="34"/>
      <c r="AK86" s="34"/>
      <c r="AL86" s="195"/>
      <c r="AM86" s="195"/>
      <c r="AN86" s="80"/>
      <c r="AO86" s="80"/>
      <c r="AP86" s="80"/>
      <c r="AQ86" s="35"/>
    </row>
    <row r="87" spans="1:43"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$M$4:$Y$4,
                    (M87:Y87),
                    "")),
            1,
            0))
        =0,
    NA(),
    IF(
        Parameters!$D$15=1,
        IF(
            SUM(--(ISNUMBER(IF($M$4:$Y$4=1,(M87:Y87),""))))&gt;0,
            MAX(IF(
                ISNUMBER(M87:Y87),
                IF(
                    M$4:Y$4=1,
                    M87:Y87,
                    ""),
                "")),
            MAX(IF(
                ISNUMBER(M87:Y87),
                IF(
                    M$4:Y$4=2,
                    M87:Y87,
                    ""),
                ""))
        ),
        IF(
            Parameters!$D$16=1,
            IFERROR(
                AVERAGE(IF(
                    ISNUMBER(M87:Y87),
                    IF(
                        M$4:Y$4=1,
                        M87:Y87,
                        ""),
                    "")),
                AVERAGE(IF(
                    ISNUMBER(M87:Y87),
                    IF(
                        M$4:Y$4=2,
                        M87:Y87,
                        ""),
                    ""))
            ),
            IF(
                Parameters!$D$17=1,
                IFERROR(
                    IF(
                        OR(
                            IF(
                                ISNUMBER(M87:Y87),
                                IF(
                                    M$4:Y$4=1,
                                    M87:Y87,
                                    ""),
                                "")
                            =0),
                        0,
                        GEOMEAN(IF(
                            ISNUMBER(M87:Y87),
                            IF(
                                M$4:Y$4=1,
                                M87:Y87,
                                ""),
                            ""))
                    ),
                    IF(
                        OR(IF(
                            ISNUMBER(M87:Y87),
                            IF(
                                M$4:Y$4=2,
                                M87:Y87,
                                ""),
                            "")
                            =0),
                        0,
                        GEOMEAN(IF(
                            ISNUMBER(M87:Y87),
                            IF(
                                M$4:Y$4=2,
                                M87:Y87,
                                ""),
                            "")))
                )
            )
        )
    )
)</f>
        <v>8</v>
      </c>
      <c r="I87" s="191" cm="1">
        <f t="array" ref="I87">IF(
    SUM(IF(
            ISNUMBER(
                IF(
                    $M$5:$Y$5,
                    (M87:Y87),
                    "")),
            1,
            0))
        =0,
    NA(),
    IF(
        Parameters!$D$15=1,
        IF(
            SUM(--(ISNUMBER(IF($M$5:$Y$5=1,(M87:Y87),""))))&gt;0,
            MAX(IF(
                ISNUMBER(M87:Y87),
                IF(
                    M$5:Y$5=1,
                    M87:Y87,
                    ""),
                "")),
            MAX(IF(
                ISNUMBER(M87:Y87),
                IF(
                    M$5:Y$5=2,
                    M87:Y87,
                    ""),
                ""))
        ),
        IF(
            Parameters!$D$16=1,
            IFERROR(
                AVERAGE(IF(
                    ISNUMBER(M87:Y87),
                    IF(
                        M$5:Y$5=1,
                        M87:Y87,
                        ""),
                    "")),
                AVERAGE(IF(
                    ISNUMBER(M87:Y87),
                    IF(
                        M$5:Y$5=2,
                        M87:Y87,
                        ""),
                    ""))
            ),
            IF(
                Parameters!$D$17=1,
                IFERROR(
                    IF(
                        OR(
                            IF(
                                ISNUMBER(M87:Y87),
                                IF(
                                    M$5:Y$5=1,
                                    M87:Y87,
                                    ""),
                                "")
                            =0),
                        0,
                        GEOMEAN(IF(
                            ISNUMBER(M87:Y87),
                            IF(
                                M$5:Y$5=1,
                                M87:Y87,
                                ""),
                            ""))
                    ),
                    IF(
                        OR(IF(
                            ISNUMBER(M87:Y87),
                            IF(
                                M$5:Y$5=2,
                                M87:Y87,
                                ""),
                            "")
                            =0),
                        0,
                        GEOMEAN(IF(
                            ISNUMBER(M87:Y87),
                            IF(
                                M$5:Y$5=2,
                                M87:Y87,
                                ""),
                            "")))
                )
            )
        )
    )
)</f>
        <v>0</v>
      </c>
      <c r="J87" s="242">
        <v>45019</v>
      </c>
      <c r="K87" s="242">
        <v>45103</v>
      </c>
      <c r="L87" s="91" t="s">
        <v>138</v>
      </c>
      <c r="M87" s="192">
        <v>8</v>
      </c>
      <c r="N87" s="192" t="s">
        <v>409</v>
      </c>
      <c r="O87" s="192" t="s">
        <v>409</v>
      </c>
      <c r="P87" s="192">
        <v>0</v>
      </c>
      <c r="Q87" s="192" t="s">
        <v>409</v>
      </c>
      <c r="R87" s="192">
        <v>5.6</v>
      </c>
      <c r="S87" s="192" t="s">
        <v>409</v>
      </c>
      <c r="T87" s="192" t="s">
        <v>409</v>
      </c>
      <c r="U87" s="192" t="s">
        <v>409</v>
      </c>
      <c r="V87" s="192">
        <v>-0.51104259490970005</v>
      </c>
      <c r="W87" s="192">
        <v>-0.309284210205099</v>
      </c>
      <c r="X87" s="192" t="s">
        <v>409</v>
      </c>
      <c r="Y87" s="192"/>
      <c r="Z87" s="192"/>
      <c r="AF87" s="34"/>
      <c r="AG87" s="34"/>
      <c r="AH87" s="34"/>
      <c r="AI87" s="34"/>
      <c r="AJ87" s="34"/>
      <c r="AK87" s="34"/>
      <c r="AL87" s="195"/>
      <c r="AM87" s="195"/>
      <c r="AN87" s="80"/>
      <c r="AO87" s="80"/>
      <c r="AP87" s="80"/>
      <c r="AQ87" s="35"/>
    </row>
    <row r="88" spans="1:43" x14ac:dyDescent="0.2">
      <c r="A88" s="84">
        <v>81</v>
      </c>
      <c r="B88" s="84" t="str">
        <f ca="1"/>
        <v>Guam</v>
      </c>
      <c r="C88" s="84" t="str">
        <f ca="1"/>
        <v>GUM</v>
      </c>
      <c r="D88" s="219" t="str">
        <f ca="1"/>
        <v>EAS           East Asia &amp; Pacific</v>
      </c>
      <c r="E88" s="219" t="str">
        <f ca="1"/>
        <v>NA</v>
      </c>
      <c r="F88" s="190"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$M$4:$Y$4,
                    (M88:Y88),
                    "")),
            1,
            0))
        =0,
    NA(),
    IF(
        Parameters!$D$15=1,
        IF(
            SUM(--(ISNUMBER(IF($M$4:$Y$4=1,(M88:Y88),""))))&gt;0,
            MAX(IF(
                ISNUMBER(M88:Y88),
                IF(
                    M$4:Y$4=1,
                    M88:Y88,
                    ""),
                "")),
            MAX(IF(
                ISNUMBER(M88:Y88),
                IF(
                    M$4:Y$4=2,
                    M88:Y88,
                    ""),
                ""))
        ),
        IF(
            Parameters!$D$16=1,
            IFERROR(
                AVERAGE(IF(
                    ISNUMBER(M88:Y88),
                    IF(
                        M$4:Y$4=1,
                        M88:Y88,
                        ""),
                    "")),
                AVERAGE(IF(
                    ISNUMBER(M88:Y88),
                    IF(
                        M$4:Y$4=2,
                        M88:Y88,
                        ""),
                    ""))
            ),
            IF(
                Parameters!$D$17=1,
                IFERROR(
                    IF(
                        OR(
                            IF(
                                ISNUMBER(M88:Y88),
                                IF(
                                    M$4:Y$4=1,
                                    M88:Y88,
                                    ""),
                                "")
                            =0),
                        0,
                        GEOMEAN(IF(
                            ISNUMBER(M88:Y88),
                            IF(
                                M$4:Y$4=1,
                                M88:Y88,
                                ""),
                            ""))
                    ),
                    IF(
                        OR(IF(
                            ISNUMBER(M88:Y88),
                            IF(
                                M$4:Y$4=2,
                                M88:Y88,
                                ""),
                            "")
                            =0),
                        0,
                        GEOMEAN(IF(
                            ISNUMBER(M88:Y88),
                            IF(
                                M$4:Y$4=2,
                                M88:Y88,
                                ""),
                            "")))
                )
            )
        )
    )
)</f>
        <v>#N/A</v>
      </c>
      <c r="I88" s="191" t="e" cm="1">
        <f t="array" ref="I88">IF(
    SUM(IF(
            ISNUMBER(
                IF(
                    $M$5:$Y$5,
                    (M88:Y88),
                    "")),
            1,
            0))
        =0,
    NA(),
    IF(
        Parameters!$D$15=1,
        IF(
            SUM(--(ISNUMBER(IF($M$5:$Y$5=1,(M88:Y88),""))))&gt;0,
            MAX(IF(
                ISNUMBER(M88:Y88),
                IF(
                    M$5:Y$5=1,
                    M88:Y88,
                    ""),
                "")),
            MAX(IF(
                ISNUMBER(M88:Y88),
                IF(
                    M$5:Y$5=2,
                    M88:Y88,
                    ""),
                ""))
        ),
        IF(
            Parameters!$D$16=1,
            IFERROR(
                AVERAGE(IF(
                    ISNUMBER(M88:Y88),
                    IF(
                        M$5:Y$5=1,
                        M88:Y88,
                        ""),
                    "")),
                AVERAGE(IF(
                    ISNUMBER(M88:Y88),
                    IF(
                        M$5:Y$5=2,
                        M88:Y88,
                        ""),
                    ""))
            ),
            IF(
                Parameters!$D$17=1,
                IFERROR(
                    IF(
                        OR(
                            IF(
                                ISNUMBER(M88:Y88),
                                IF(
                                    M$5:Y$5=1,
                                    M88:Y88,
                                    ""),
                                "")
                            =0),
                        0,
                        GEOMEAN(IF(
                            ISNUMBER(M88:Y88),
                            IF(
                                M$5:Y$5=1,
                                M88:Y88,
                                ""),
                            ""))
                    ),
                    IF(
                        OR(IF(
                            ISNUMBER(M88:Y88),
                            IF(
                                M$5:Y$5=2,
                                M88:Y88,
                                ""),
                            "")
                            =0),
                        0,
                        GEOMEAN(IF(
                            ISNUMBER(M88:Y88),
                            IF(
                                M$5:Y$5=2,
                                M88:Y88,
                                ""),
                            "")))
                )
            )
        )
    )
)</f>
        <v>#N/A</v>
      </c>
      <c r="J88" s="242" t="s">
        <v>409</v>
      </c>
      <c r="K88" s="242">
        <v>45014</v>
      </c>
      <c r="L88" s="91" t="s">
        <v>712</v>
      </c>
      <c r="M88" s="192" t="s">
        <v>409</v>
      </c>
      <c r="N88" s="192" t="s">
        <v>409</v>
      </c>
      <c r="O88" s="192" t="s">
        <v>409</v>
      </c>
      <c r="P88" s="192" t="s">
        <v>409</v>
      </c>
      <c r="Q88" s="192" t="s">
        <v>409</v>
      </c>
      <c r="R88" s="192" t="s">
        <v>409</v>
      </c>
      <c r="S88" s="192" t="s">
        <v>409</v>
      </c>
      <c r="T88" s="192" t="s">
        <v>409</v>
      </c>
      <c r="U88" s="192" t="s">
        <v>409</v>
      </c>
      <c r="V88" s="192" t="s">
        <v>409</v>
      </c>
      <c r="W88" s="192" t="s">
        <v>409</v>
      </c>
      <c r="X88" s="192" t="s">
        <v>409</v>
      </c>
      <c r="Y88" s="192"/>
      <c r="Z88" s="192"/>
      <c r="AF88" s="34"/>
      <c r="AG88" s="34"/>
      <c r="AH88" s="34"/>
      <c r="AI88" s="34"/>
      <c r="AJ88" s="34"/>
      <c r="AK88" s="34"/>
      <c r="AL88" s="195"/>
      <c r="AM88" s="195"/>
      <c r="AN88" s="80"/>
      <c r="AO88" s="80"/>
      <c r="AP88" s="80"/>
      <c r="AQ88" s="35"/>
    </row>
    <row r="89" spans="1:43"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$M$4:$Y$4,
                    (M89:Y89),
                    "")),
            1,
            0))
        =0,
    NA(),
    IF(
        Parameters!$D$15=1,
        IF(
            SUM(--(ISNUMBER(IF($M$4:$Y$4=1,(M89:Y89),""))))&gt;0,
            MAX(IF(
                ISNUMBER(M89:Y89),
                IF(
                    M$4:Y$4=1,
                    M89:Y89,
                    ""),
                "")),
            MAX(IF(
                ISNUMBER(M89:Y89),
                IF(
                    M$4:Y$4=2,
                    M89:Y89,
                    ""),
                ""))
        ),
        IF(
            Parameters!$D$16=1,
            IFERROR(
                AVERAGE(IF(
                    ISNUMBER(M89:Y89),
                    IF(
                        M$4:Y$4=1,
                        M89:Y89,
                        ""),
                    "")),
                AVERAGE(IF(
                    ISNUMBER(M89:Y89),
                    IF(
                        M$4:Y$4=2,
                        M89:Y89,
                        ""),
                    ""))
            ),
            IF(
                Parameters!$D$17=1,
                IFERROR(
                    IF(
                        OR(
                            IF(
                                ISNUMBER(M89:Y89),
                                IF(
                                    M$4:Y$4=1,
                                    M89:Y89,
                                    ""),
                                "")
                            =0),
                        0,
                        GEOMEAN(IF(
                            ISNUMBER(M89:Y89),
                            IF(
                                M$4:Y$4=1,
                                M89:Y89,
                                ""),
                            ""))
                    ),
                    IF(
                        OR(IF(
                            ISNUMBER(M89:Y89),
                            IF(
                                M$4:Y$4=2,
                                M89:Y89,
                                ""),
                            "")
                            =0),
                        0,
                        GEOMEAN(IF(
                            ISNUMBER(M89:Y89),
                            IF(
                                M$4:Y$4=2,
                                M89:Y89,
                                ""),
                            "")))
                )
            )
        )
    )
)</f>
        <v>5.5714285714285703</v>
      </c>
      <c r="I89" s="191" t="e" cm="1">
        <f t="array" ref="I89">IF(
    SUM(IF(
            ISNUMBER(
                IF(
                    $M$5:$Y$5,
                    (M89:Y89),
                    "")),
            1,
            0))
        =0,
    NA(),
    IF(
        Parameters!$D$15=1,
        IF(
            SUM(--(ISNUMBER(IF($M$5:$Y$5=1,(M89:Y89),""))))&gt;0,
            MAX(IF(
                ISNUMBER(M89:Y89),
                IF(
                    M$5:Y$5=1,
                    M89:Y89,
                    ""),
                "")),
            MAX(IF(
                ISNUMBER(M89:Y89),
                IF(
                    M$5:Y$5=2,
                    M89:Y89,
                    ""),
                ""))
        ),
        IF(
            Parameters!$D$16=1,
            IFERROR(
                AVERAGE(IF(
                    ISNUMBER(M89:Y89),
                    IF(
                        M$5:Y$5=1,
                        M89:Y89,
                        ""),
                    "")),
                AVERAGE(IF(
                    ISNUMBER(M89:Y89),
                    IF(
                        M$5:Y$5=2,
                        M89:Y89,
                        ""),
                    ""))
            ),
            IF(
                Parameters!$D$17=1,
                IFERROR(
                    IF(
                        OR(
                            IF(
                                ISNUMBER(M89:Y89),
                                IF(
                                    M$5:Y$5=1,
                                    M89:Y89,
                                    ""),
                                "")
                            =0),
                        0,
                        GEOMEAN(IF(
                            ISNUMBER(M89:Y89),
                            IF(
                                M$5:Y$5=1,
                                M89:Y89,
                                ""),
                            ""))
                    ),
                    IF(
                        OR(IF(
                            ISNUMBER(M89:Y89),
                            IF(
                                M$5:Y$5=2,
                                M89:Y89,
                                ""),
                            "")
                            =0),
                        0,
                        GEOMEAN(IF(
                            ISNUMBER(M89:Y89),
                            IF(
                                M$5:Y$5=2,
                                M89:Y89,
                                ""),
                            "")))
                )
            )
        )
    )
)</f>
        <v>#N/A</v>
      </c>
      <c r="J89" s="242">
        <v>45019</v>
      </c>
      <c r="K89" s="242">
        <v>45014</v>
      </c>
      <c r="L89" s="91" t="s">
        <v>140</v>
      </c>
      <c r="M89" s="192">
        <v>5.5714285714285703</v>
      </c>
      <c r="N89" s="192" t="s">
        <v>409</v>
      </c>
      <c r="O89" s="192" t="s">
        <v>409</v>
      </c>
      <c r="P89" s="192" t="s">
        <v>409</v>
      </c>
      <c r="Q89" s="192" t="s">
        <v>409</v>
      </c>
      <c r="R89" s="192">
        <v>3.9</v>
      </c>
      <c r="S89" s="192" t="s">
        <v>409</v>
      </c>
      <c r="T89" s="192" t="s">
        <v>409</v>
      </c>
      <c r="U89" s="192" t="s">
        <v>409</v>
      </c>
      <c r="V89" s="192" t="s">
        <v>409</v>
      </c>
      <c r="W89" s="192" t="s">
        <v>409</v>
      </c>
      <c r="X89" s="192" t="s">
        <v>409</v>
      </c>
      <c r="Y89" s="192"/>
      <c r="Z89" s="192"/>
      <c r="AF89" s="34"/>
      <c r="AG89" s="34"/>
      <c r="AH89" s="34"/>
      <c r="AI89" s="34"/>
      <c r="AJ89" s="34"/>
      <c r="AK89" s="34"/>
      <c r="AL89" s="195"/>
      <c r="AM89" s="195"/>
      <c r="AN89" s="80"/>
      <c r="AO89" s="80"/>
      <c r="AP89" s="80"/>
      <c r="AQ89" s="35"/>
    </row>
    <row r="90" spans="1:43"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$M$4:$Y$4,
                    (M90:Y90),
                    "")),
            1,
            0))
        =0,
    NA(),
    IF(
        Parameters!$D$15=1,
        IF(
            SUM(--(ISNUMBER(IF($M$4:$Y$4=1,(M90:Y90),""))))&gt;0,
            MAX(IF(
                ISNUMBER(M90:Y90),
                IF(
                    M$4:Y$4=1,
                    M90:Y90,
                    ""),
                "")),
            MAX(IF(
                ISNUMBER(M90:Y90),
                IF(
                    M$4:Y$4=2,
                    M90:Y90,
                    ""),
                ""))
        ),
        IF(
            Parameters!$D$16=1,
            IFERROR(
                AVERAGE(IF(
                    ISNUMBER(M90:Y90),
                    IF(
                        M$4:Y$4=1,
                        M90:Y90,
                        ""),
                    "")),
                AVERAGE(IF(
                    ISNUMBER(M90:Y90),
                    IF(
                        M$4:Y$4=2,
                        M90:Y90,
                        ""),
                    ""))
            ),
            IF(
                Parameters!$D$17=1,
                IFERROR(
                    IF(
                        OR(
                            IF(
                                ISNUMBER(M90:Y90),
                                IF(
                                    M$4:Y$4=1,
                                    M90:Y90,
                                    ""),
                                "")
                            =0),
                        0,
                        GEOMEAN(IF(
                            ISNUMBER(M90:Y90),
                            IF(
                                M$4:Y$4=1,
                                M90:Y90,
                                ""),
                            ""))
                    ),
                    IF(
                        OR(IF(
                            ISNUMBER(M90:Y90),
                            IF(
                                M$4:Y$4=2,
                                M90:Y90,
                                ""),
                            "")
                            =0),
                        0,
                        GEOMEAN(IF(
                            ISNUMBER(M90:Y90),
                            IF(
                                M$4:Y$4=2,
                                M90:Y90,
                                ""),
                            "")))
                )
            )
        )
    )
)</f>
        <v>#N/A</v>
      </c>
      <c r="I90" s="191" cm="1">
        <f t="array" ref="I90">IF(
    SUM(IF(
            ISNUMBER(
                IF(
                    $M$5:$Y$5,
                    (M90:Y90),
                    "")),
            1,
            0))
        =0,
    NA(),
    IF(
        Parameters!$D$15=1,
        IF(
            SUM(--(ISNUMBER(IF($M$5:$Y$5=1,(M90:Y90),""))))&gt;0,
            MAX(IF(
                ISNUMBER(M90:Y90),
                IF(
                    M$5:Y$5=1,
                    M90:Y90,
                    ""),
                "")),
            MAX(IF(
                ISNUMBER(M90:Y90),
                IF(
                    M$5:Y$5=2,
                    M90:Y90,
                    ""),
                ""))
        ),
        IF(
            Parameters!$D$16=1,
            IFERROR(
                AVERAGE(IF(
                    ISNUMBER(M90:Y90),
                    IF(
                        M$5:Y$5=1,
                        M90:Y90,
                        ""),
                    "")),
                AVERAGE(IF(
                    ISNUMBER(M90:Y90),
                    IF(
                        M$5:Y$5=2,
                        M90:Y90,
                        ""),
                    ""))
            ),
            IF(
                Parameters!$D$17=1,
                IFERROR(
                    IF(
                        OR(
                            IF(
                                ISNUMBER(M90:Y90),
                                IF(
                                    M$5:Y$5=1,
                                    M90:Y90,
                                    ""),
                                "")
                            =0),
                        0,
                        GEOMEAN(IF(
                            ISNUMBER(M90:Y90),
                            IF(
                                M$5:Y$5=1,
                                M90:Y90,
                                ""),
                            ""))
                    ),
                    IF(
                        OR(IF(
                            ISNUMBER(M90:Y90),
                            IF(
                                M$5:Y$5=2,
                                M90:Y90,
                                ""),
                            "")
                            =0),
                        0,
                        GEOMEAN(IF(
                            ISNUMBER(M90:Y90),
                            IF(
                                M$5:Y$5=2,
                                M90:Y90,
                                ""),
                            "")))
                )
            )
        )
    )
)</f>
        <v>0</v>
      </c>
      <c r="J90" s="242" t="s">
        <v>409</v>
      </c>
      <c r="K90" s="242">
        <v>45103</v>
      </c>
      <c r="L90" s="91" t="s">
        <v>713</v>
      </c>
      <c r="M90" s="192" t="s">
        <v>409</v>
      </c>
      <c r="N90" s="192">
        <v>0</v>
      </c>
      <c r="O90" s="192" t="s">
        <v>409</v>
      </c>
      <c r="P90" s="192" t="s">
        <v>409</v>
      </c>
      <c r="Q90" s="192" t="s">
        <v>409</v>
      </c>
      <c r="R90" s="192" t="s">
        <v>409</v>
      </c>
      <c r="S90" s="192">
        <v>-0.97499999999999898</v>
      </c>
      <c r="T90" s="192">
        <v>-0.63300000000000001</v>
      </c>
      <c r="U90" s="192" t="s">
        <v>409</v>
      </c>
      <c r="V90" s="192" t="s">
        <v>409</v>
      </c>
      <c r="W90" s="192" t="s">
        <v>409</v>
      </c>
      <c r="X90" s="192" t="s">
        <v>409</v>
      </c>
      <c r="Y90" s="192"/>
      <c r="Z90" s="192"/>
      <c r="AF90" s="34"/>
      <c r="AG90" s="34"/>
      <c r="AH90" s="34"/>
      <c r="AI90" s="34"/>
      <c r="AJ90" s="34"/>
      <c r="AK90" s="34"/>
      <c r="AL90" s="195"/>
      <c r="AM90" s="195"/>
      <c r="AN90" s="80"/>
      <c r="AO90" s="80"/>
      <c r="AP90" s="80"/>
      <c r="AQ90" s="35"/>
    </row>
    <row r="91" spans="1:43"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5.1916141172911772</v>
      </c>
      <c r="H91" s="80" cm="1">
        <f t="array" ref="H91">IF(
    SUM(IF(
            ISNUMBER(
                IF(
                    $M$4:$Y$4,
                    (M91:Y91),
                    "")),
            1,
            0))
        =0,
    NA(),
    IF(
        Parameters!$D$15=1,
        IF(
            SUM(--(ISNUMBER(IF($M$4:$Y$4=1,(M91:Y91),""))))&gt;0,
            MAX(IF(
                ISNUMBER(M91:Y91),
                IF(
                    M$4:Y$4=1,
                    M91:Y91,
                    ""),
                "")),
            MAX(IF(
                ISNUMBER(M91:Y91),
                IF(
                    M$4:Y$4=2,
                    M91:Y91,
                    ""),
                ""))
        ),
        IF(
            Parameters!$D$16=1,
            IFERROR(
                AVERAGE(IF(
                    ISNUMBER(M91:Y91),
                    IF(
                        M$4:Y$4=1,
                        M91:Y91,
                        ""),
                    "")),
                AVERAGE(IF(
                    ISNUMBER(M91:Y91),
                    IF(
                        M$4:Y$4=2,
                        M91:Y91,
                        ""),
                    ""))
            ),
            IF(
                Parameters!$D$17=1,
                IFERROR(
                    IF(
                        OR(
                            IF(
                                ISNUMBER(M91:Y91),
                                IF(
                                    M$4:Y$4=1,
                                    M91:Y91,
                                    ""),
                                "")
                            =0),
                        0,
                        GEOMEAN(IF(
                            ISNUMBER(M91:Y91),
                            IF(
                                M$4:Y$4=1,
                                M91:Y91,
                                ""),
                            ""))
                    ),
                    IF(
                        OR(IF(
                            ISNUMBER(M91:Y91),
                            IF(
                                M$4:Y$4=2,
                                M91:Y91,
                                ""),
                            "")
                            =0),
                        0,
                        GEOMEAN(IF(
                            ISNUMBER(M91:Y91),
                            IF(
                                M$4:Y$4=2,
                                M91:Y91,
                                ""),
                            "")))
                )
            )
        )
    )
)</f>
        <v>8.1428571428571406</v>
      </c>
      <c r="I91" s="191" cm="1">
        <f t="array" ref="I91">IF(
    SUM(IF(
            ISNUMBER(
                IF(
                    $M$5:$Y$5,
                    (M91:Y91),
                    "")),
            1,
            0))
        =0,
    NA(),
    IF(
        Parameters!$D$15=1,
        IF(
            SUM(--(ISNUMBER(IF($M$5:$Y$5=1,(M91:Y91),""))))&gt;0,
            MAX(IF(
                ISNUMBER(M91:Y91),
                IF(
                    M$5:Y$5=1,
                    M91:Y91,
                    ""),
                "")),
            MAX(IF(
                ISNUMBER(M91:Y91),
                IF(
                    M$5:Y$5=2,
                    M91:Y91,
                    ""),
                ""))
        ),
        IF(
            Parameters!$D$16=1,
            IFERROR(
                AVERAGE(IF(
                    ISNUMBER(M91:Y91),
                    IF(
                        M$5:Y$5=1,
                        M91:Y91,
                        ""),
                    "")),
                AVERAGE(IF(
                    ISNUMBER(M91:Y91),
                    IF(
                        M$5:Y$5=2,
                        M91:Y91,
                        ""),
                    ""))
            ),
            IF(
                Parameters!$D$17=1,
                IFERROR(
                    IF(
                        OR(
                            IF(
                                ISNUMBER(M91:Y91),
                                IF(
                                    M$5:Y$5=1,
                                    M91:Y91,
                                    ""),
                                "")
                            =0),
                        0,
                        GEOMEAN(IF(
                            ISNUMBER(M91:Y91),
                            IF(
                                M$5:Y$5=1,
                                M91:Y91,
                                ""),
                            ""))
                    ),
                    IF(
                        OR(IF(
                            ISNUMBER(M91:Y91),
                            IF(
                                M$5:Y$5=2,
                                M91:Y91,
                                ""),
                            "")
                            =0),
                        0,
                        GEOMEAN(IF(
                            ISNUMBER(M91:Y91),
                            IF(
                                M$5:Y$5=2,
                                M91:Y91,
                                ""),
                            "")))
                )
            )
        )
    )
)</f>
        <v>3.3099999999999898</v>
      </c>
      <c r="J91" s="242">
        <v>44860</v>
      </c>
      <c r="K91" s="242">
        <v>45103</v>
      </c>
      <c r="L91" s="91" t="s">
        <v>142</v>
      </c>
      <c r="M91" s="192">
        <v>8.1428571428571406</v>
      </c>
      <c r="N91" s="192">
        <v>3.3099999999999898</v>
      </c>
      <c r="O91" s="192" t="s">
        <v>409</v>
      </c>
      <c r="P91" s="192">
        <v>0</v>
      </c>
      <c r="Q91" s="192" t="s">
        <v>409</v>
      </c>
      <c r="R91" s="192">
        <v>5.7</v>
      </c>
      <c r="S91" s="192">
        <v>0.33099999999999902</v>
      </c>
      <c r="T91" s="192">
        <v>-2.343</v>
      </c>
      <c r="U91" s="192" t="s">
        <v>409</v>
      </c>
      <c r="V91" s="192">
        <v>-0.60175514221189996</v>
      </c>
      <c r="W91" s="192">
        <v>-0.173926353454601</v>
      </c>
      <c r="X91" s="192" t="s">
        <v>409</v>
      </c>
      <c r="Y91" s="192"/>
      <c r="Z91" s="192"/>
      <c r="AF91" s="34"/>
      <c r="AG91" s="34"/>
      <c r="AH91" s="34"/>
      <c r="AI91" s="34"/>
      <c r="AJ91" s="34"/>
      <c r="AK91" s="34"/>
      <c r="AL91" s="195"/>
      <c r="AM91" s="195"/>
      <c r="AN91" s="80"/>
      <c r="AO91" s="80"/>
      <c r="AP91" s="80"/>
      <c r="AQ91" s="35"/>
    </row>
    <row r="92" spans="1:43"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$M$4:$Y$4,
                    (M92:Y92),
                    "")),
            1,
            0))
        =0,
    NA(),
    IF(
        Parameters!$D$15=1,
        IF(
            SUM(--(ISNUMBER(IF($M$4:$Y$4=1,(M92:Y92),""))))&gt;0,
            MAX(IF(
                ISNUMBER(M92:Y92),
                IF(
                    M$4:Y$4=1,
                    M92:Y92,
                    ""),
                "")),
            MAX(IF(
                ISNUMBER(M92:Y92),
                IF(
                    M$4:Y$4=2,
                    M92:Y92,
                    ""),
                ""))
        ),
        IF(
            Parameters!$D$16=1,
            IFERROR(
                AVERAGE(IF(
                    ISNUMBER(M92:Y92),
                    IF(
                        M$4:Y$4=1,
                        M92:Y92,
                        ""),
                    "")),
                AVERAGE(IF(
                    ISNUMBER(M92:Y92),
                    IF(
                        M$4:Y$4=2,
                        M92:Y92,
                        ""),
                    ""))
            ),
            IF(
                Parameters!$D$17=1,
                IFERROR(
                    IF(
                        OR(
                            IF(
                                ISNUMBER(M92:Y92),
                                IF(
                                    M$4:Y$4=1,
                                    M92:Y92,
                                    ""),
                                "")
                            =0),
                        0,
                        GEOMEAN(IF(
                            ISNUMBER(M92:Y92),
                            IF(
                                M$4:Y$4=1,
                                M92:Y92,
                                ""),
                            ""))
                    ),
                    IF(
                        OR(IF(
                            ISNUMBER(M92:Y92),
                            IF(
                                M$4:Y$4=2,
                                M92:Y92,
                                ""),
                            "")
                            =0),
                        0,
                        GEOMEAN(IF(
                            ISNUMBER(M92:Y92),
                            IF(
                                M$4:Y$4=2,
                                M92:Y92,
                                ""),
                            "")))
                )
            )
        )
    )
)</f>
        <v>1.4285714285714199</v>
      </c>
      <c r="I92" s="191" cm="1">
        <f t="array" ref="I92">IF(
    SUM(IF(
            ISNUMBER(
                IF(
                    $M$5:$Y$5,
                    (M92:Y92),
                    "")),
            1,
            0))
        =0,
    NA(),
    IF(
        Parameters!$D$15=1,
        IF(
            SUM(--(ISNUMBER(IF($M$5:$Y$5=1,(M92:Y92),""))))&gt;0,
            MAX(IF(
                ISNUMBER(M92:Y92),
                IF(
                    M$5:Y$5=1,
                    M92:Y92,
                    ""),
                "")),
            MAX(IF(
                ISNUMBER(M92:Y92),
                IF(
                    M$5:Y$5=2,
                    M92:Y92,
                    ""),
                ""))
        ),
        IF(
            Parameters!$D$16=1,
            IFERROR(
                AVERAGE(IF(
                    ISNUMBER(M92:Y92),
                    IF(
                        M$5:Y$5=1,
                        M92:Y92,
                        ""),
                    "")),
                AVERAGE(IF(
                    ISNUMBER(M92:Y92),
                    IF(
                        M$5:Y$5=2,
                        M92:Y92,
                        ""),
                    ""))
            ),
            IF(
                Parameters!$D$17=1,
                IFERROR(
                    IF(
                        OR(
                            IF(
                                ISNUMBER(M92:Y92),
                                IF(
                                    M$5:Y$5=1,
                                    M92:Y92,
                                    ""),
                                "")
                            =0),
                        0,
                        GEOMEAN(IF(
                            ISNUMBER(M92:Y92),
                            IF(
                                M$5:Y$5=1,
                                M92:Y92,
                                ""),
                            ""))
                    ),
                    IF(
                        OR(IF(
                            ISNUMBER(M92:Y92),
                            IF(
                                M$5:Y$5=2,
                                M92:Y92,
                                ""),
                            "")
                            =0),
                        0,
                        GEOMEAN(IF(
                            ISNUMBER(M92:Y92),
                            IF(
                                M$5:Y$5=2,
                                M92:Y92,
                                ""),
                            "")))
                )
            )
        )
    )
)</f>
        <v>0</v>
      </c>
      <c r="J92" s="242">
        <v>45019</v>
      </c>
      <c r="K92" s="242">
        <v>45103</v>
      </c>
      <c r="L92" s="91" t="s">
        <v>144</v>
      </c>
      <c r="M92" s="192">
        <v>1.4285714285714199</v>
      </c>
      <c r="N92" s="192">
        <v>0</v>
      </c>
      <c r="O92" s="192">
        <v>0</v>
      </c>
      <c r="P92" s="192">
        <v>0</v>
      </c>
      <c r="Q92" s="192" t="s">
        <v>409</v>
      </c>
      <c r="R92" s="192">
        <v>1</v>
      </c>
      <c r="S92" s="192">
        <v>-1.3089999999999999</v>
      </c>
      <c r="T92" s="192">
        <v>-0.90799999999999903</v>
      </c>
      <c r="U92" s="192" t="s">
        <v>539</v>
      </c>
      <c r="V92" s="192">
        <v>-2.5593019407740298E-3</v>
      </c>
      <c r="W92" s="192">
        <v>0</v>
      </c>
      <c r="X92" s="192" t="s">
        <v>409</v>
      </c>
      <c r="Y92" s="192"/>
      <c r="Z92" s="192"/>
      <c r="AF92" s="34"/>
      <c r="AG92" s="34"/>
      <c r="AH92" s="34"/>
      <c r="AI92" s="34"/>
      <c r="AJ92" s="34"/>
      <c r="AK92" s="34"/>
      <c r="AL92" s="195"/>
      <c r="AM92" s="195"/>
      <c r="AN92" s="80"/>
      <c r="AO92" s="80"/>
      <c r="AP92" s="80"/>
      <c r="AQ92" s="35"/>
    </row>
    <row r="93" spans="1:43"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9.3531339685047161</v>
      </c>
      <c r="H93" s="80" cm="1">
        <f t="array" ref="H93">IF(
    SUM(IF(
            ISNUMBER(
                IF(
                    $M$4:$Y$4,
                    (M93:Y93),
                    "")),
            1,
            0))
        =0,
    NA(),
    IF(
        Parameters!$D$15=1,
        IF(
            SUM(--(ISNUMBER(IF($M$4:$Y$4=1,(M93:Y93),""))))&gt;0,
            MAX(IF(
                ISNUMBER(M93:Y93),
                IF(
                    M$4:Y$4=1,
                    M93:Y93,
                    ""),
                "")),
            MAX(IF(
                ISNUMBER(M93:Y93),
                IF(
                    M$4:Y$4=2,
                    M93:Y93,
                    ""),
                ""))
        ),
        IF(
            Parameters!$D$16=1,
            IFERROR(
                AVERAGE(IF(
                    ISNUMBER(M93:Y93),
                    IF(
                        M$4:Y$4=1,
                        M93:Y93,
                        ""),
                    "")),
                AVERAGE(IF(
                    ISNUMBER(M93:Y93),
                    IF(
                        M$4:Y$4=2,
                        M93:Y93,
                        ""),
                    ""))
            ),
            IF(
                Parameters!$D$17=1,
                IFERROR(
                    IF(
                        OR(
                            IF(
                                ISNUMBER(M93:Y93),
                                IF(
                                    M$4:Y$4=1,
                                    M93:Y93,
                                    ""),
                                "")
                            =0),
                        0,
                        GEOMEAN(IF(
                            ISNUMBER(M93:Y93),
                            IF(
                                M$4:Y$4=1,
                                M93:Y93,
                                ""),
                            ""))
                    ),
                    IF(
                        OR(IF(
                            ISNUMBER(M93:Y93),
                            IF(
                                M$4:Y$4=2,
                                M93:Y93,
                                ""),
                            "")
                            =0),
                        0,
                        GEOMEAN(IF(
                            ISNUMBER(M93:Y93),
                            IF(
                                M$4:Y$4=2,
                                M93:Y93,
                                ""),
                            "")))
                )
            )
        )
    )
)</f>
        <v>9.4285714285714199</v>
      </c>
      <c r="I93" s="191" cm="1">
        <f t="array" ref="I93">IF(
    SUM(IF(
            ISNUMBER(
                IF(
                    $M$5:$Y$5,
                    (M93:Y93),
                    "")),
            1,
            0))
        =0,
    NA(),
    IF(
        Parameters!$D$15=1,
        IF(
            SUM(--(ISNUMBER(IF($M$5:$Y$5=1,(M93:Y93),""))))&gt;0,
            MAX(IF(
                ISNUMBER(M93:Y93),
                IF(
                    M$5:Y$5=1,
                    M93:Y93,
                    ""),
                "")),
            MAX(IF(
                ISNUMBER(M93:Y93),
                IF(
                    M$5:Y$5=2,
                    M93:Y93,
                    ""),
                ""))
        ),
        IF(
            Parameters!$D$16=1,
            IFERROR(
                AVERAGE(IF(
                    ISNUMBER(M93:Y93),
                    IF(
                        M$5:Y$5=1,
                        M93:Y93,
                        ""),
                    "")),
                AVERAGE(IF(
                    ISNUMBER(M93:Y93),
                    IF(
                        M$5:Y$5=2,
                        M93:Y93,
                        ""),
                    ""))
            ),
            IF(
                Parameters!$D$17=1,
                IFERROR(
                    IF(
                        OR(
                            IF(
                                ISNUMBER(M93:Y93),
                                IF(
                                    M$5:Y$5=1,
                                    M93:Y93,
                                    ""),
                                "")
                            =0),
                        0,
                        GEOMEAN(IF(
                            ISNUMBER(M93:Y93),
                            IF(
                                M$5:Y$5=1,
                                M93:Y93,
                                ""),
                            ""))
                    ),
                    IF(
                        OR(IF(
                            ISNUMBER(M93:Y93),
                            IF(
                                M$5:Y$5=2,
                                M93:Y93,
                                ""),
                            "")
                            =0),
                        0,
                        GEOMEAN(IF(
                            ISNUMBER(M93:Y93),
                            IF(
                                M$5:Y$5=2,
                                M93:Y93,
                                ""),
                            "")))
                )
            )
        )
    )
)</f>
        <v>9.2783000792360308</v>
      </c>
      <c r="J93" s="242">
        <v>45019</v>
      </c>
      <c r="K93" s="242">
        <v>45103</v>
      </c>
      <c r="L93" s="91" t="s">
        <v>146</v>
      </c>
      <c r="M93" s="192">
        <v>9.4285714285714199</v>
      </c>
      <c r="N93" s="192" t="s">
        <v>409</v>
      </c>
      <c r="O93" s="192" t="s">
        <v>409</v>
      </c>
      <c r="P93" s="192">
        <v>9.2783000792360308</v>
      </c>
      <c r="Q93" s="192" t="s">
        <v>409</v>
      </c>
      <c r="R93" s="192">
        <v>6.6</v>
      </c>
      <c r="S93" s="192" t="s">
        <v>409</v>
      </c>
      <c r="T93" s="192" t="s">
        <v>409</v>
      </c>
      <c r="U93" s="192" t="s">
        <v>409</v>
      </c>
      <c r="V93" s="192">
        <v>0.46391500396180202</v>
      </c>
      <c r="W93" s="192">
        <v>-7.0194058606300999E-2</v>
      </c>
      <c r="X93" s="192" t="s">
        <v>409</v>
      </c>
      <c r="Y93" s="192"/>
      <c r="Z93" s="192"/>
      <c r="AF93" s="34"/>
      <c r="AG93" s="34"/>
      <c r="AH93" s="34"/>
      <c r="AI93" s="34"/>
      <c r="AJ93" s="34"/>
      <c r="AK93" s="34"/>
      <c r="AL93" s="195"/>
      <c r="AM93" s="195"/>
      <c r="AN93" s="80"/>
      <c r="AO93" s="80"/>
      <c r="AP93" s="80"/>
      <c r="AQ93" s="35"/>
    </row>
    <row r="94" spans="1:43"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$M$4:$Y$4,
                    (M94:Y94),
                    "")),
            1,
            0))
        =0,
    NA(),
    IF(
        Parameters!$D$15=1,
        IF(
            SUM(--(ISNUMBER(IF($M$4:$Y$4=1,(M94:Y94),""))))&gt;0,
            MAX(IF(
                ISNUMBER(M94:Y94),
                IF(
                    M$4:Y$4=1,
                    M94:Y94,
                    ""),
                "")),
            MAX(IF(
                ISNUMBER(M94:Y94),
                IF(
                    M$4:Y$4=2,
                    M94:Y94,
                    ""),
                ""))
        ),
        IF(
            Parameters!$D$16=1,
            IFERROR(
                AVERAGE(IF(
                    ISNUMBER(M94:Y94),
                    IF(
                        M$4:Y$4=1,
                        M94:Y94,
                        ""),
                    "")),
                AVERAGE(IF(
                    ISNUMBER(M94:Y94),
                    IF(
                        M$4:Y$4=2,
                        M94:Y94,
                        ""),
                    ""))
            ),
            IF(
                Parameters!$D$17=1,
                IFERROR(
                    IF(
                        OR(
                            IF(
                                ISNUMBER(M94:Y94),
                                IF(
                                    M$4:Y$4=1,
                                    M94:Y94,
                                    ""),
                                "")
                            =0),
                        0,
                        GEOMEAN(IF(
                            ISNUMBER(M94:Y94),
                            IF(
                                M$4:Y$4=1,
                                M94:Y94,
                                ""),
                            ""))
                    ),
                    IF(
                        OR(IF(
                            ISNUMBER(M94:Y94),
                            IF(
                                M$4:Y$4=2,
                                M94:Y94,
                                ""),
                            "")
                            =0),
                        0,
                        GEOMEAN(IF(
                            ISNUMBER(M94:Y94),
                            IF(
                                M$4:Y$4=2,
                                M94:Y94,
                                ""),
                            "")))
                )
            )
        )
    )
)</f>
        <v>1.71428571428571</v>
      </c>
      <c r="I94" s="191" cm="1">
        <f t="array" ref="I94">IF(
    SUM(IF(
            ISNUMBER(
                IF(
                    $M$5:$Y$5,
                    (M94:Y94),
                    "")),
            1,
            0))
        =0,
    NA(),
    IF(
        Parameters!$D$15=1,
        IF(
            SUM(--(ISNUMBER(IF($M$5:$Y$5=1,(M94:Y94),""))))&gt;0,
            MAX(IF(
                ISNUMBER(M94:Y94),
                IF(
                    M$5:Y$5=1,
                    M94:Y94,
                    ""),
                "")),
            MAX(IF(
                ISNUMBER(M94:Y94),
                IF(
                    M$5:Y$5=2,
                    M94:Y94,
                    ""),
                ""))
        ),
        IF(
            Parameters!$D$16=1,
            IFERROR(
                AVERAGE(IF(
                    ISNUMBER(M94:Y94),
                    IF(
                        M$5:Y$5=1,
                        M94:Y94,
                        ""),
                    "")),
                AVERAGE(IF(
                    ISNUMBER(M94:Y94),
                    IF(
                        M$5:Y$5=2,
                        M94:Y94,
                        ""),
                    ""))
            ),
            IF(
                Parameters!$D$17=1,
                IFERROR(
                    IF(
                        OR(
                            IF(
                                ISNUMBER(M94:Y94),
                                IF(
                                    M$5:Y$5=1,
                                    M94:Y94,
                                    ""),
                                "")
                            =0),
                        0,
                        GEOMEAN(IF(
                            ISNUMBER(M94:Y94),
                            IF(
                                M$5:Y$5=1,
                                M94:Y94,
                                ""),
                            ""))
                    ),
                    IF(
                        OR(IF(
                            ISNUMBER(M94:Y94),
                            IF(
                                M$5:Y$5=2,
                                M94:Y94,
                                ""),
                            "")
                            =0),
                        0,
                        GEOMEAN(IF(
                            ISNUMBER(M94:Y94),
                            IF(
                                M$5:Y$5=2,
                                M94:Y94,
                                ""),
                            "")))
                )
            )
        )
    )
)</f>
        <v>0</v>
      </c>
      <c r="J94" s="242">
        <v>45019</v>
      </c>
      <c r="K94" s="242">
        <v>45103</v>
      </c>
      <c r="L94" s="91" t="s">
        <v>148</v>
      </c>
      <c r="M94" s="192">
        <v>1.71428571428571</v>
      </c>
      <c r="N94" s="192">
        <v>0</v>
      </c>
      <c r="O94" s="192">
        <v>0</v>
      </c>
      <c r="P94" s="192" t="s">
        <v>409</v>
      </c>
      <c r="Q94" s="192" t="s">
        <v>409</v>
      </c>
      <c r="R94" s="192">
        <v>1.2</v>
      </c>
      <c r="S94" s="192">
        <v>-0.47299999999999898</v>
      </c>
      <c r="T94" s="192">
        <v>-8.4999999999999895E-2</v>
      </c>
      <c r="U94" s="192" t="s">
        <v>539</v>
      </c>
      <c r="V94" s="192" t="s">
        <v>409</v>
      </c>
      <c r="W94" s="192" t="s">
        <v>409</v>
      </c>
      <c r="X94" s="192" t="s">
        <v>409</v>
      </c>
      <c r="Y94" s="192"/>
      <c r="Z94" s="192"/>
      <c r="AF94" s="34"/>
      <c r="AG94" s="34"/>
      <c r="AH94" s="34"/>
      <c r="AI94" s="34"/>
      <c r="AJ94" s="34"/>
      <c r="AK94" s="34"/>
      <c r="AL94" s="195"/>
      <c r="AM94" s="195"/>
      <c r="AN94" s="80"/>
      <c r="AO94" s="80"/>
      <c r="AP94" s="80"/>
      <c r="AQ94" s="35"/>
    </row>
    <row r="95" spans="1:43"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$M$4:$Y$4,
                    (M95:Y95),
                    "")),
            1,
            0))
        =0,
    NA(),
    IF(
        Parameters!$D$15=1,
        IF(
            SUM(--(ISNUMBER(IF($M$4:$Y$4=1,(M95:Y95),""))))&gt;0,
            MAX(IF(
                ISNUMBER(M95:Y95),
                IF(
                    M$4:Y$4=1,
                    M95:Y95,
                    ""),
                "")),
            MAX(IF(
                ISNUMBER(M95:Y95),
                IF(
                    M$4:Y$4=2,
                    M95:Y95,
                    ""),
                ""))
        ),
        IF(
            Parameters!$D$16=1,
            IFERROR(
                AVERAGE(IF(
                    ISNUMBER(M95:Y95),
                    IF(
                        M$4:Y$4=1,
                        M95:Y95,
                        ""),
                    "")),
                AVERAGE(IF(
                    ISNUMBER(M95:Y95),
                    IF(
                        M$4:Y$4=2,
                        M95:Y95,
                        ""),
                    ""))
            ),
            IF(
                Parameters!$D$17=1,
                IFERROR(
                    IF(
                        OR(
                            IF(
                                ISNUMBER(M95:Y95),
                                IF(
                                    M$4:Y$4=1,
                                    M95:Y95,
                                    ""),
                                "")
                            =0),
                        0,
                        GEOMEAN(IF(
                            ISNUMBER(M95:Y95),
                            IF(
                                M$4:Y$4=1,
                                M95:Y95,
                                ""),
                            ""))
                    ),
                    IF(
                        OR(IF(
                            ISNUMBER(M95:Y95),
                            IF(
                                M$4:Y$4=2,
                                M95:Y95,
                                ""),
                            "")
                            =0),
                        0,
                        GEOMEAN(IF(
                            ISNUMBER(M95:Y95),
                            IF(
                                M$4:Y$4=2,
                                M95:Y95,
                                ""),
                            "")))
                )
            )
        )
    )
)</f>
        <v>4.5714285714285703</v>
      </c>
      <c r="I95" s="191" cm="1">
        <f t="array" ref="I95">IF(
    SUM(IF(
            ISNUMBER(
                IF(
                    $M$5:$Y$5,
                    (M95:Y95),
                    "")),
            1,
            0))
        =0,
    NA(),
    IF(
        Parameters!$D$15=1,
        IF(
            SUM(--(ISNUMBER(IF($M$5:$Y$5=1,(M95:Y95),""))))&gt;0,
            MAX(IF(
                ISNUMBER(M95:Y95),
                IF(
                    M$5:Y$5=1,
                    M95:Y95,
                    ""),
                "")),
            MAX(IF(
                ISNUMBER(M95:Y95),
                IF(
                    M$5:Y$5=2,
                    M95:Y95,
                    ""),
                ""))
        ),
        IF(
            Parameters!$D$16=1,
            IFERROR(
                AVERAGE(IF(
                    ISNUMBER(M95:Y95),
                    IF(
                        M$5:Y$5=1,
                        M95:Y95,
                        ""),
                    "")),
                AVERAGE(IF(
                    ISNUMBER(M95:Y95),
                    IF(
                        M$5:Y$5=2,
                        M95:Y95,
                        ""),
                    ""))
            ),
            IF(
                Parameters!$D$17=1,
                IFERROR(
                    IF(
                        OR(
                            IF(
                                ISNUMBER(M95:Y95),
                                IF(
                                    M$5:Y$5=1,
                                    M95:Y95,
                                    ""),
                                "")
                            =0),
                        0,
                        GEOMEAN(IF(
                            ISNUMBER(M95:Y95),
                            IF(
                                M$5:Y$5=1,
                                M95:Y95,
                                ""),
                            ""))
                    ),
                    IF(
                        OR(IF(
                            ISNUMBER(M95:Y95),
                            IF(
                                M$5:Y$5=2,
                                M95:Y95,
                                ""),
                            "")
                            =0),
                        0,
                        GEOMEAN(IF(
                            ISNUMBER(M95:Y95),
                            IF(
                                M$5:Y$5=2,
                                M95:Y95,
                                ""),
                            "")))
                )
            )
        )
    )
)</f>
        <v>0</v>
      </c>
      <c r="J95" s="242">
        <v>44753</v>
      </c>
      <c r="K95" s="242">
        <v>45103</v>
      </c>
      <c r="L95" s="91" t="s">
        <v>150</v>
      </c>
      <c r="M95" s="192">
        <v>4.5714285714285703</v>
      </c>
      <c r="N95" s="192">
        <v>0</v>
      </c>
      <c r="O95" s="192">
        <v>0</v>
      </c>
      <c r="P95" s="192">
        <v>0</v>
      </c>
      <c r="Q95" s="192" t="s">
        <v>409</v>
      </c>
      <c r="R95" s="192">
        <v>3.2</v>
      </c>
      <c r="S95" s="192">
        <v>-0.62999999999999901</v>
      </c>
      <c r="T95" s="192">
        <v>-0.57999999999999996</v>
      </c>
      <c r="U95" s="192" t="s">
        <v>539</v>
      </c>
      <c r="V95" s="192">
        <v>-0.64692610551278995</v>
      </c>
      <c r="W95" s="192">
        <v>-0.53589258316681998</v>
      </c>
      <c r="X95" s="192" t="s">
        <v>409</v>
      </c>
      <c r="Y95" s="192"/>
      <c r="Z95" s="192"/>
      <c r="AF95" s="34"/>
      <c r="AG95" s="34"/>
      <c r="AH95" s="34"/>
      <c r="AI95" s="34"/>
      <c r="AJ95" s="34"/>
      <c r="AK95" s="34"/>
      <c r="AL95" s="195"/>
      <c r="AM95" s="195"/>
      <c r="AN95" s="80"/>
      <c r="AO95" s="80"/>
      <c r="AP95" s="80"/>
      <c r="AQ95" s="35"/>
    </row>
    <row r="96" spans="1:43" x14ac:dyDescent="0.2">
      <c r="A96" s="84">
        <v>89</v>
      </c>
      <c r="B96" s="84" t="str">
        <f ca="1"/>
        <v>Isle of Man</v>
      </c>
      <c r="C96" s="84" t="str">
        <f ca="1"/>
        <v>IMN</v>
      </c>
      <c r="D96" s="219" t="str">
        <f ca="1"/>
        <v>ECS           Europe &amp; Central Asia</v>
      </c>
      <c r="E96" s="219" t="str">
        <f ca="1"/>
        <v>NA</v>
      </c>
      <c r="F96" s="190"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$M$4:$Y$4,
                    (M96:Y96),
                    "")),
            1,
            0))
        =0,
    NA(),
    IF(
        Parameters!$D$15=1,
        IF(
            SUM(--(ISNUMBER(IF($M$4:$Y$4=1,(M96:Y96),""))))&gt;0,
            MAX(IF(
                ISNUMBER(M96:Y96),
                IF(
                    M$4:Y$4=1,
                    M96:Y96,
                    ""),
                "")),
            MAX(IF(
                ISNUMBER(M96:Y96),
                IF(
                    M$4:Y$4=2,
                    M96:Y96,
                    ""),
                ""))
        ),
        IF(
            Parameters!$D$16=1,
            IFERROR(
                AVERAGE(IF(
                    ISNUMBER(M96:Y96),
                    IF(
                        M$4:Y$4=1,
                        M96:Y96,
                        ""),
                    "")),
                AVERAGE(IF(
                    ISNUMBER(M96:Y96),
                    IF(
                        M$4:Y$4=2,
                        M96:Y96,
                        ""),
                    ""))
            ),
            IF(
                Parameters!$D$17=1,
                IFERROR(
                    IF(
                        OR(
                            IF(
                                ISNUMBER(M96:Y96),
                                IF(
                                    M$4:Y$4=1,
                                    M96:Y96,
                                    ""),
                                "")
                            =0),
                        0,
                        GEOMEAN(IF(
                            ISNUMBER(M96:Y96),
                            IF(
                                M$4:Y$4=1,
                                M96:Y96,
                                ""),
                            ""))
                    ),
                    IF(
                        OR(IF(
                            ISNUMBER(M96:Y96),
                            IF(
                                M$4:Y$4=2,
                                M96:Y96,
                                ""),
                            "")
                            =0),
                        0,
                        GEOMEAN(IF(
                            ISNUMBER(M96:Y96),
                            IF(
                                M$4:Y$4=2,
                                M96:Y96,
                                ""),
                            "")))
                )
            )
        )
    )
)</f>
        <v>#N/A</v>
      </c>
      <c r="I96" s="191" t="e" cm="1">
        <f t="array" ref="I96">IF(
    SUM(IF(
            ISNUMBER(
                IF(
                    $M$5:$Y$5,
                    (M96:Y96),
                    "")),
            1,
            0))
        =0,
    NA(),
    IF(
        Parameters!$D$15=1,
        IF(
            SUM(--(ISNUMBER(IF($M$5:$Y$5=1,(M96:Y96),""))))&gt;0,
            MAX(IF(
                ISNUMBER(M96:Y96),
                IF(
                    M$5:Y$5=1,
                    M96:Y96,
                    ""),
                "")),
            MAX(IF(
                ISNUMBER(M96:Y96),
                IF(
                    M$5:Y$5=2,
                    M96:Y96,
                    ""),
                ""))
        ),
        IF(
            Parameters!$D$16=1,
            IFERROR(
                AVERAGE(IF(
                    ISNUMBER(M96:Y96),
                    IF(
                        M$5:Y$5=1,
                        M96:Y96,
                        ""),
                    "")),
                AVERAGE(IF(
                    ISNUMBER(M96:Y96),
                    IF(
                        M$5:Y$5=2,
                        M96:Y96,
                        ""),
                    ""))
            ),
            IF(
                Parameters!$D$17=1,
                IFERROR(
                    IF(
                        OR(
                            IF(
                                ISNUMBER(M96:Y96),
                                IF(
                                    M$5:Y$5=1,
                                    M96:Y96,
                                    ""),
                                "")
                            =0),
                        0,
                        GEOMEAN(IF(
                            ISNUMBER(M96:Y96),
                            IF(
                                M$5:Y$5=1,
                                M96:Y96,
                                ""),
                            ""))
                    ),
                    IF(
                        OR(IF(
                            ISNUMBER(M96:Y96),
                            IF(
                                M$5:Y$5=2,
                                M96:Y96,
                                ""),
                            "")
                            =0),
                        0,
                        GEOMEAN(IF(
                            ISNUMBER(M96:Y96),
                            IF(
                                M$5:Y$5=2,
                                M96:Y96,
                                ""),
                            "")))
                )
            )
        )
    )
)</f>
        <v>#N/A</v>
      </c>
      <c r="J96" s="242" t="s">
        <v>409</v>
      </c>
      <c r="K96" s="242">
        <v>45014</v>
      </c>
      <c r="L96" s="91" t="s">
        <v>714</v>
      </c>
      <c r="M96" s="192" t="s">
        <v>409</v>
      </c>
      <c r="N96" s="192" t="s">
        <v>409</v>
      </c>
      <c r="O96" s="192" t="s">
        <v>409</v>
      </c>
      <c r="P96" s="192" t="s">
        <v>409</v>
      </c>
      <c r="Q96" s="192" t="s">
        <v>409</v>
      </c>
      <c r="R96" s="192" t="s">
        <v>409</v>
      </c>
      <c r="S96" s="192" t="s">
        <v>409</v>
      </c>
      <c r="T96" s="192" t="s">
        <v>409</v>
      </c>
      <c r="U96" s="192" t="s">
        <v>409</v>
      </c>
      <c r="V96" s="192" t="s">
        <v>409</v>
      </c>
      <c r="W96" s="192" t="s">
        <v>409</v>
      </c>
      <c r="X96" s="192" t="s">
        <v>409</v>
      </c>
      <c r="Y96" s="192"/>
      <c r="Z96" s="192"/>
      <c r="AF96" s="34"/>
      <c r="AG96" s="34"/>
      <c r="AH96" s="34"/>
      <c r="AI96" s="34"/>
      <c r="AJ96" s="34"/>
      <c r="AK96" s="34"/>
      <c r="AL96" s="195"/>
      <c r="AM96" s="195"/>
      <c r="AN96" s="80"/>
      <c r="AO96" s="80"/>
      <c r="AP96" s="80"/>
      <c r="AQ96" s="35"/>
    </row>
    <row r="97" spans="1:43"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$M$4:$Y$4,
                    (M97:Y97),
                    "")),
            1,
            0))
        =0,
    NA(),
    IF(
        Parameters!$D$15=1,
        IF(
            SUM(--(ISNUMBER(IF($M$4:$Y$4=1,(M97:Y97),""))))&gt;0,
            MAX(IF(
                ISNUMBER(M97:Y97),
                IF(
                    M$4:Y$4=1,
                    M97:Y97,
                    ""),
                "")),
            MAX(IF(
                ISNUMBER(M97:Y97),
                IF(
                    M$4:Y$4=2,
                    M97:Y97,
                    ""),
                ""))
        ),
        IF(
            Parameters!$D$16=1,
            IFERROR(
                AVERAGE(IF(
                    ISNUMBER(M97:Y97),
                    IF(
                        M$4:Y$4=1,
                        M97:Y97,
                        ""),
                    "")),
                AVERAGE(IF(
                    ISNUMBER(M97:Y97),
                    IF(
                        M$4:Y$4=2,
                        M97:Y97,
                        ""),
                    ""))
            ),
            IF(
                Parameters!$D$17=1,
                IFERROR(
                    IF(
                        OR(
                            IF(
                                ISNUMBER(M97:Y97),
                                IF(
                                    M$4:Y$4=1,
                                    M97:Y97,
                                    ""),
                                "")
                            =0),
                        0,
                        GEOMEAN(IF(
                            ISNUMBER(M97:Y97),
                            IF(
                                M$4:Y$4=1,
                                M97:Y97,
                                ""),
                            ""))
                    ),
                    IF(
                        OR(IF(
                            ISNUMBER(M97:Y97),
                            IF(
                                M$4:Y$4=2,
                                M97:Y97,
                                ""),
                            "")
                            =0),
                        0,
                        GEOMEAN(IF(
                            ISNUMBER(M97:Y97),
                            IF(
                                M$4:Y$4=2,
                                M97:Y97,
                                ""),
                            "")))
                )
            )
        )
    )
)</f>
        <v>6.5714285714285703</v>
      </c>
      <c r="I97" s="191" cm="1">
        <f t="array" ref="I97">IF(
    SUM(IF(
            ISNUMBER(
                IF(
                    $M$5:$Y$5,
                    (M97:Y97),
                    "")),
            1,
            0))
        =0,
    NA(),
    IF(
        Parameters!$D$15=1,
        IF(
            SUM(--(ISNUMBER(IF($M$5:$Y$5=1,(M97:Y97),""))))&gt;0,
            MAX(IF(
                ISNUMBER(M97:Y97),
                IF(
                    M$5:Y$5=1,
                    M97:Y97,
                    ""),
                "")),
            MAX(IF(
                ISNUMBER(M97:Y97),
                IF(
                    M$5:Y$5=2,
                    M97:Y97,
                    ""),
                ""))
        ),
        IF(
            Parameters!$D$16=1,
            IFERROR(
                AVERAGE(IF(
                    ISNUMBER(M97:Y97),
                    IF(
                        M$5:Y$5=1,
                        M97:Y97,
                        ""),
                    "")),
                AVERAGE(IF(
                    ISNUMBER(M97:Y97),
                    IF(
                        M$5:Y$5=2,
                        M97:Y97,
                        ""),
                    ""))
            ),
            IF(
                Parameters!$D$17=1,
                IFERROR(
                    IF(
                        OR(
                            IF(
                                ISNUMBER(M97:Y97),
                                IF(
                                    M$5:Y$5=1,
                                    M97:Y97,
                                    ""),
                                "")
                            =0),
                        0,
                        GEOMEAN(IF(
                            ISNUMBER(M97:Y97),
                            IF(
                                M$5:Y$5=1,
                                M97:Y97,
                                ""),
                            ""))
                    ),
                    IF(
                        OR(IF(
                            ISNUMBER(M97:Y97),
                            IF(
                                M$5:Y$5=2,
                                M97:Y97,
                                ""),
                            "")
                            =0),
                        0,
                        GEOMEAN(IF(
                            ISNUMBER(M97:Y97),
                            IF(
                                M$5:Y$5=2,
                                M97:Y97,
                                ""),
                            "")))
                )
            )
        )
    )
)</f>
        <v>0</v>
      </c>
      <c r="J97" s="242">
        <v>44753</v>
      </c>
      <c r="K97" s="242">
        <v>44753</v>
      </c>
      <c r="L97" s="91" t="s">
        <v>152</v>
      </c>
      <c r="M97" s="192">
        <v>6.5714285714285703</v>
      </c>
      <c r="N97" s="192" t="s">
        <v>409</v>
      </c>
      <c r="O97" s="192">
        <v>0</v>
      </c>
      <c r="P97" s="192" t="s">
        <v>409</v>
      </c>
      <c r="Q97" s="192" t="s">
        <v>409</v>
      </c>
      <c r="R97" s="192">
        <v>4.5999999999999996</v>
      </c>
      <c r="S97" s="192" t="s">
        <v>409</v>
      </c>
      <c r="T97" s="192" t="s">
        <v>409</v>
      </c>
      <c r="U97" s="192" t="s">
        <v>539</v>
      </c>
      <c r="V97" s="192" t="s">
        <v>409</v>
      </c>
      <c r="W97" s="192" t="s">
        <v>409</v>
      </c>
      <c r="X97" s="192" t="s">
        <v>409</v>
      </c>
      <c r="Y97" s="192"/>
      <c r="Z97" s="192"/>
      <c r="AF97" s="34"/>
      <c r="AG97" s="34"/>
      <c r="AH97" s="34"/>
      <c r="AI97" s="34"/>
      <c r="AJ97" s="34"/>
      <c r="AK97" s="34"/>
      <c r="AL97" s="195"/>
      <c r="AM97" s="195"/>
      <c r="AN97" s="80"/>
      <c r="AO97" s="80"/>
      <c r="AP97" s="80"/>
      <c r="AQ97" s="35"/>
    </row>
    <row r="98" spans="1:43"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1.2961481396815711</v>
      </c>
      <c r="H98" s="80" cm="1">
        <f t="array" ref="H98">IF(
    SUM(IF(
            ISNUMBER(
                IF(
                    $M$4:$Y$4,
                    (M98:Y98),
                    "")),
            1,
            0))
        =0,
    NA(),
    IF(
        Parameters!$D$15=1,
        IF(
            SUM(--(ISNUMBER(IF($M$4:$Y$4=1,(M98:Y98),""))))&gt;0,
            MAX(IF(
                ISNUMBER(M98:Y98),
                IF(
                    M$4:Y$4=1,
                    M98:Y98,
                    ""),
                "")),
            MAX(IF(
                ISNUMBER(M98:Y98),
                IF(
                    M$4:Y$4=2,
                    M98:Y98,
                    ""),
                ""))
        ),
        IF(
            Parameters!$D$16=1,
            IFERROR(
                AVERAGE(IF(
                    ISNUMBER(M98:Y98),
                    IF(
                        M$4:Y$4=1,
                        M98:Y98,
                        ""),
                    "")),
                AVERAGE(IF(
                    ISNUMBER(M98:Y98),
                    IF(
                        M$4:Y$4=2,
                        M98:Y98,
                        ""),
                    ""))
            ),
            IF(
                Parameters!$D$17=1,
                IFERROR(
                    IF(
                        OR(
                            IF(
                                ISNUMBER(M98:Y98),
                                IF(
                                    M$4:Y$4=1,
                                    M98:Y98,
                                    ""),
                                "")
                            =0),
                        0,
                        GEOMEAN(IF(
                            ISNUMBER(M98:Y98),
                            IF(
                                M$4:Y$4=1,
                                M98:Y98,
                                ""),
                            ""))
                    ),
                    IF(
                        OR(IF(
                            ISNUMBER(M98:Y98),
                            IF(
                                M$4:Y$4=2,
                                M98:Y98,
                                ""),
                            "")
                            =0),
                        0,
                        GEOMEAN(IF(
                            ISNUMBER(M98:Y98),
                            IF(
                                M$4:Y$4=2,
                                M98:Y98,
                                ""),
                            "")))
                )
            )
        )
    )
)</f>
        <v>0.42857142857142799</v>
      </c>
      <c r="I98" s="191" cm="1">
        <f t="array" ref="I98">IF(
    SUM(IF(
            ISNUMBER(
                IF(
                    $M$5:$Y$5,
                    (M98:Y98),
                    "")),
            1,
            0))
        =0,
    NA(),
    IF(
        Parameters!$D$15=1,
        IF(
            SUM(--(ISNUMBER(IF($M$5:$Y$5=1,(M98:Y98),""))))&gt;0,
            MAX(IF(
                ISNUMBER(M98:Y98),
                IF(
                    M$5:Y$5=1,
                    M98:Y98,
                    ""),
                "")),
            MAX(IF(
                ISNUMBER(M98:Y98),
                IF(
                    M$5:Y$5=2,
                    M98:Y98,
                    ""),
                ""))
        ),
        IF(
            Parameters!$D$16=1,
            IFERROR(
                AVERAGE(IF(
                    ISNUMBER(M98:Y98),
                    IF(
                        M$5:Y$5=1,
                        M98:Y98,
                        ""),
                    "")),
                AVERAGE(IF(
                    ISNUMBER(M98:Y98),
                    IF(
                        M$5:Y$5=2,
                        M98:Y98,
                        ""),
                    ""))
            ),
            IF(
                Parameters!$D$17=1,
                IFERROR(
                    IF(
                        OR(
                            IF(
                                ISNUMBER(M98:Y98),
                                IF(
                                    M$5:Y$5=1,
                                    M98:Y98,
                                    ""),
                                "")
                            =0),
                        0,
                        GEOMEAN(IF(
                            ISNUMBER(M98:Y98),
                            IF(
                                M$5:Y$5=1,
                                M98:Y98,
                                ""),
                            ""))
                    ),
                    IF(
                        OR(IF(
                            ISNUMBER(M98:Y98),
                            IF(
                                M$5:Y$5=2,
                                M98:Y98,
                                ""),
                            "")
                            =0),
                        0,
                        GEOMEAN(IF(
                            ISNUMBER(M98:Y98),
                            IF(
                                M$5:Y$5=2,
                                M98:Y98,
                                ""),
                            "")))
                )
            )
        )
    )
)</f>
        <v>3.92</v>
      </c>
      <c r="J98" s="242">
        <v>44860</v>
      </c>
      <c r="K98" s="242">
        <v>45103</v>
      </c>
      <c r="L98" s="91" t="s">
        <v>154</v>
      </c>
      <c r="M98" s="192">
        <v>0.42857142857142799</v>
      </c>
      <c r="N98" s="192">
        <v>3.92</v>
      </c>
      <c r="O98" s="192" t="s">
        <v>409</v>
      </c>
      <c r="P98" s="192" t="s">
        <v>409</v>
      </c>
      <c r="Q98" s="192" t="s">
        <v>409</v>
      </c>
      <c r="R98" s="192">
        <v>0.3</v>
      </c>
      <c r="S98" s="192">
        <v>-1.75</v>
      </c>
      <c r="T98" s="192">
        <v>0.39200000000000002</v>
      </c>
      <c r="U98" s="192" t="s">
        <v>409</v>
      </c>
      <c r="V98" s="192" t="s">
        <v>409</v>
      </c>
      <c r="W98" s="192" t="s">
        <v>409</v>
      </c>
      <c r="X98" s="192" t="s">
        <v>409</v>
      </c>
      <c r="Y98" s="192"/>
      <c r="Z98" s="192"/>
      <c r="AF98" s="34"/>
      <c r="AG98" s="34"/>
      <c r="AH98" s="34"/>
      <c r="AI98" s="34"/>
      <c r="AJ98" s="34"/>
      <c r="AK98" s="34"/>
      <c r="AL98" s="195"/>
      <c r="AM98" s="195"/>
      <c r="AN98" s="80"/>
      <c r="AO98" s="80"/>
      <c r="AP98" s="80"/>
      <c r="AQ98" s="35"/>
    </row>
    <row r="99" spans="1:43"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3.6668398227512298</v>
      </c>
      <c r="H99" s="80" cm="1">
        <f t="array" ref="H99">IF(
    SUM(IF(
            ISNUMBER(
                IF(
                    $M$4:$Y$4,
                    (M99:Y99),
                    "")),
            1,
            0))
        =0,
    NA(),
    IF(
        Parameters!$D$15=1,
        IF(
            SUM(--(ISNUMBER(IF($M$4:$Y$4=1,(M99:Y99),""))))&gt;0,
            MAX(IF(
                ISNUMBER(M99:Y99),
                IF(
                    M$4:Y$4=1,
                    M99:Y99,
                    ""),
                "")),
            MAX(IF(
                ISNUMBER(M99:Y99),
                IF(
                    M$4:Y$4=2,
                    M99:Y99,
                    ""),
                ""))
        ),
        IF(
            Parameters!$D$16=1,
            IFERROR(
                AVERAGE(IF(
                    ISNUMBER(M99:Y99),
                    IF(
                        M$4:Y$4=1,
                        M99:Y99,
                        ""),
                    "")),
                AVERAGE(IF(
                    ISNUMBER(M99:Y99),
                    IF(
                        M$4:Y$4=2,
                        M99:Y99,
                        ""),
                    ""))
            ),
            IF(
                Parameters!$D$17=1,
                IFERROR(
                    IF(
                        OR(
                            IF(
                                ISNUMBER(M99:Y99),
                                IF(
                                    M$4:Y$4=1,
                                    M99:Y99,
                                    ""),
                                "")
                            =0),
                        0,
                        GEOMEAN(IF(
                            ISNUMBER(M99:Y99),
                            IF(
                                M$4:Y$4=1,
                                M99:Y99,
                                ""),
                            ""))
                    ),
                    IF(
                        OR(IF(
                            ISNUMBER(M99:Y99),
                            IF(
                                M$4:Y$4=2,
                                M99:Y99,
                                ""),
                            "")
                            =0),
                        0,
                        GEOMEAN(IF(
                            ISNUMBER(M99:Y99),
                            IF(
                                M$4:Y$4=2,
                                M99:Y99,
                                ""),
                            "")))
                )
            )
        )
    )
)</f>
        <v>3.71428571428571</v>
      </c>
      <c r="I99" s="191" cm="1">
        <f t="array" ref="I99">IF(
    SUM(IF(
            ISNUMBER(
                IF(
                    $M$5:$Y$5,
                    (M99:Y99),
                    "")),
            1,
            0))
        =0,
    NA(),
    IF(
        Parameters!$D$15=1,
        IF(
            SUM(--(ISNUMBER(IF($M$5:$Y$5=1,(M99:Y99),""))))&gt;0,
            MAX(IF(
                ISNUMBER(M99:Y99),
                IF(
                    M$5:Y$5=1,
                    M99:Y99,
                    ""),
                "")),
            MAX(IF(
                ISNUMBER(M99:Y99),
                IF(
                    M$5:Y$5=2,
                    M99:Y99,
                    ""),
                ""))
        ),
        IF(
            Parameters!$D$16=1,
            IFERROR(
                AVERAGE(IF(
                    ISNUMBER(M99:Y99),
                    IF(
                        M$5:Y$5=1,
                        M99:Y99,
                        ""),
                    "")),
                AVERAGE(IF(
                    ISNUMBER(M99:Y99),
                    IF(
                        M$5:Y$5=2,
                        M99:Y99,
                        ""),
                    ""))
            ),
            IF(
                Parameters!$D$17=1,
                IFERROR(
                    IF(
                        OR(
                            IF(
                                ISNUMBER(M99:Y99),
                                IF(
                                    M$5:Y$5=1,
                                    M99:Y99,
                                    ""),
                                "")
                            =0),
                        0,
                        GEOMEAN(IF(
                            ISNUMBER(M99:Y99),
                            IF(
                                M$5:Y$5=1,
                                M99:Y99,
                                ""),
                            ""))
                    ),
                    IF(
                        OR(IF(
                            ISNUMBER(M99:Y99),
                            IF(
                                M$5:Y$5=2,
                                M99:Y99,
                                ""),
                            "")
                            =0),
                        0,
                        GEOMEAN(IF(
                            ISNUMBER(M99:Y99),
                            IF(
                                M$5:Y$5=2,
                                M99:Y99,
                                ""),
                            "")))
                )
            )
        )
    )
)</f>
        <v>3.62</v>
      </c>
      <c r="J99" s="242">
        <v>45019</v>
      </c>
      <c r="K99" s="242">
        <v>45103</v>
      </c>
      <c r="L99" s="91" t="s">
        <v>155</v>
      </c>
      <c r="M99" s="192">
        <v>3.71428571428571</v>
      </c>
      <c r="N99" s="192">
        <v>3.62</v>
      </c>
      <c r="O99" s="192" t="s">
        <v>409</v>
      </c>
      <c r="P99" s="192" t="s">
        <v>409</v>
      </c>
      <c r="Q99" s="192" t="s">
        <v>409</v>
      </c>
      <c r="R99" s="192">
        <v>2.6</v>
      </c>
      <c r="S99" s="192">
        <v>0.36199999999999999</v>
      </c>
      <c r="T99" s="192">
        <v>-0.42499999999999799</v>
      </c>
      <c r="U99" s="192" t="s">
        <v>409</v>
      </c>
      <c r="V99" s="192" t="s">
        <v>409</v>
      </c>
      <c r="W99" s="192" t="s">
        <v>409</v>
      </c>
      <c r="X99" s="192" t="s">
        <v>409</v>
      </c>
      <c r="Y99" s="192"/>
      <c r="Z99" s="192"/>
      <c r="AF99" s="34"/>
      <c r="AG99" s="34"/>
      <c r="AH99" s="34"/>
      <c r="AI99" s="34"/>
      <c r="AJ99" s="34"/>
      <c r="AK99" s="34"/>
      <c r="AL99" s="195"/>
      <c r="AM99" s="195"/>
      <c r="AN99" s="80"/>
      <c r="AO99" s="80"/>
      <c r="AP99" s="80"/>
      <c r="AQ99" s="35"/>
    </row>
    <row r="100" spans="1:43"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$M$4:$Y$4,
                    (M100:Y100),
                    "")),
            1,
            0))
        =0,
    NA(),
    IF(
        Parameters!$D$15=1,
        IF(
            SUM(--(ISNUMBER(IF($M$4:$Y$4=1,(M100:Y100),""))))&gt;0,
            MAX(IF(
                ISNUMBER(M100:Y100),
                IF(
                    M$4:Y$4=1,
                    M100:Y100,
                    ""),
                "")),
            MAX(IF(
                ISNUMBER(M100:Y100),
                IF(
                    M$4:Y$4=2,
                    M100:Y100,
                    ""),
                ""))
        ),
        IF(
            Parameters!$D$16=1,
            IFERROR(
                AVERAGE(IF(
                    ISNUMBER(M100:Y100),
                    IF(
                        M$4:Y$4=1,
                        M100:Y100,
                        ""),
                    "")),
                AVERAGE(IF(
                    ISNUMBER(M100:Y100),
                    IF(
                        M$4:Y$4=2,
                        M100:Y100,
                        ""),
                    ""))
            ),
            IF(
                Parameters!$D$17=1,
                IFERROR(
                    IF(
                        OR(
                            IF(
                                ISNUMBER(M100:Y100),
                                IF(
                                    M$4:Y$4=1,
                                    M100:Y100,
                                    ""),
                                "")
                            =0),
                        0,
                        GEOMEAN(IF(
                            ISNUMBER(M100:Y100),
                            IF(
                                M$4:Y$4=1,
                                M100:Y100,
                                ""),
                            ""))
                    ),
                    IF(
                        OR(IF(
                            ISNUMBER(M100:Y100),
                            IF(
                                M$4:Y$4=2,
                                M100:Y100,
                                ""),
                            "")
                            =0),
                        0,
                        GEOMEAN(IF(
                            ISNUMBER(M100:Y100),
                            IF(
                                M$4:Y$4=2,
                                M100:Y100,
                                ""),
                            "")))
                )
            )
        )
    )
)</f>
        <v>5.5714285714285703</v>
      </c>
      <c r="I100" s="191" t="e" cm="1">
        <f t="array" ref="I100">IF(
    SUM(IF(
            ISNUMBER(
                IF(
                    $M$5:$Y$5,
                    (M100:Y100),
                    "")),
            1,
            0))
        =0,
    NA(),
    IF(
        Parameters!$D$15=1,
        IF(
            SUM(--(ISNUMBER(IF($M$5:$Y$5=1,(M100:Y100),""))))&gt;0,
            MAX(IF(
                ISNUMBER(M100:Y100),
                IF(
                    M$5:Y$5=1,
                    M100:Y100,
                    ""),
                "")),
            MAX(IF(
                ISNUMBER(M100:Y100),
                IF(
                    M$5:Y$5=2,
                    M100:Y100,
                    ""),
                ""))
        ),
        IF(
            Parameters!$D$16=1,
            IFERROR(
                AVERAGE(IF(
                    ISNUMBER(M100:Y100),
                    IF(
                        M$5:Y$5=1,
                        M100:Y100,
                        ""),
                    "")),
                AVERAGE(IF(
                    ISNUMBER(M100:Y100),
                    IF(
                        M$5:Y$5=2,
                        M100:Y100,
                        ""),
                    ""))
            ),
            IF(
                Parameters!$D$17=1,
                IFERROR(
                    IF(
                        OR(
                            IF(
                                ISNUMBER(M100:Y100),
                                IF(
                                    M$5:Y$5=1,
                                    M100:Y100,
                                    ""),
                                "")
                            =0),
                        0,
                        GEOMEAN(IF(
                            ISNUMBER(M100:Y100),
                            IF(
                                M$5:Y$5=1,
                                M100:Y100,
                                ""),
                            ""))
                    ),
                    IF(
                        OR(IF(
                            ISNUMBER(M100:Y100),
                            IF(
                                M$5:Y$5=2,
                                M100:Y100,
                                ""),
                            "")
                            =0),
                        0,
                        GEOMEAN(IF(
                            ISNUMBER(M100:Y100),
                            IF(
                                M$5:Y$5=2,
                                M100:Y100,
                                ""),
                            "")))
                )
            )
        )
    )
)</f>
        <v>#N/A</v>
      </c>
      <c r="J100" s="242">
        <v>45019</v>
      </c>
      <c r="K100" s="242">
        <v>45014</v>
      </c>
      <c r="L100" s="91" t="s">
        <v>157</v>
      </c>
      <c r="M100" s="192">
        <v>5.5714285714285703</v>
      </c>
      <c r="N100" s="192" t="s">
        <v>409</v>
      </c>
      <c r="O100" s="192" t="s">
        <v>409</v>
      </c>
      <c r="P100" s="192" t="s">
        <v>409</v>
      </c>
      <c r="Q100" s="192" t="s">
        <v>409</v>
      </c>
      <c r="R100" s="192">
        <v>3.9</v>
      </c>
      <c r="S100" s="192" t="s">
        <v>409</v>
      </c>
      <c r="T100" s="192" t="s">
        <v>409</v>
      </c>
      <c r="U100" s="192" t="s">
        <v>409</v>
      </c>
      <c r="V100" s="192" t="s">
        <v>409</v>
      </c>
      <c r="W100" s="192" t="s">
        <v>409</v>
      </c>
      <c r="X100" s="192" t="s">
        <v>409</v>
      </c>
      <c r="Y100" s="192"/>
      <c r="Z100" s="192"/>
      <c r="AF100" s="34"/>
      <c r="AG100" s="34"/>
      <c r="AH100" s="34"/>
      <c r="AI100" s="34"/>
      <c r="AJ100" s="34"/>
      <c r="AK100" s="34"/>
      <c r="AL100" s="195"/>
      <c r="AM100" s="195"/>
      <c r="AN100" s="80"/>
      <c r="AO100" s="80"/>
      <c r="AP100" s="80"/>
      <c r="AQ100" s="35"/>
    </row>
    <row r="101" spans="1:43"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$M$4:$Y$4,
                    (M101:Y101),
                    "")),
            1,
            0))
        =0,
    NA(),
    IF(
        Parameters!$D$15=1,
        IF(
            SUM(--(ISNUMBER(IF($M$4:$Y$4=1,(M101:Y101),""))))&gt;0,
            MAX(IF(
                ISNUMBER(M101:Y101),
                IF(
                    M$4:Y$4=1,
                    M101:Y101,
                    ""),
                "")),
            MAX(IF(
                ISNUMBER(M101:Y101),
                IF(
                    M$4:Y$4=2,
                    M101:Y101,
                    ""),
                ""))
        ),
        IF(
            Parameters!$D$16=1,
            IFERROR(
                AVERAGE(IF(
                    ISNUMBER(M101:Y101),
                    IF(
                        M$4:Y$4=1,
                        M101:Y101,
                        ""),
                    "")),
                AVERAGE(IF(
                    ISNUMBER(M101:Y101),
                    IF(
                        M$4:Y$4=2,
                        M101:Y101,
                        ""),
                    ""))
            ),
            IF(
                Parameters!$D$17=1,
                IFERROR(
                    IF(
                        OR(
                            IF(
                                ISNUMBER(M101:Y101),
                                IF(
                                    M$4:Y$4=1,
                                    M101:Y101,
                                    ""),
                                "")
                            =0),
                        0,
                        GEOMEAN(IF(
                            ISNUMBER(M101:Y101),
                            IF(
                                M$4:Y$4=1,
                                M101:Y101,
                                ""),
                            ""))
                    ),
                    IF(
                        OR(IF(
                            ISNUMBER(M101:Y101),
                            IF(
                                M$4:Y$4=2,
                                M101:Y101,
                                ""),
                            "")
                            =0),
                        0,
                        GEOMEAN(IF(
                            ISNUMBER(M101:Y101),
                            IF(
                                M$4:Y$4=2,
                                M101:Y101,
                                ""),
                            "")))
                )
            )
        )
    )
)</f>
        <v>0.28571428571428598</v>
      </c>
      <c r="I101" s="191" cm="1">
        <f t="array" ref="I101">IF(
    SUM(IF(
            ISNUMBER(
                IF(
                    $M$5:$Y$5,
                    (M101:Y101),
                    "")),
            1,
            0))
        =0,
    NA(),
    IF(
        Parameters!$D$15=1,
        IF(
            SUM(--(ISNUMBER(IF($M$5:$Y$5=1,(M101:Y101),""))))&gt;0,
            MAX(IF(
                ISNUMBER(M101:Y101),
                IF(
                    M$5:Y$5=1,
                    M101:Y101,
                    ""),
                "")),
            MAX(IF(
                ISNUMBER(M101:Y101),
                IF(
                    M$5:Y$5=2,
                    M101:Y101,
                    ""),
                ""))
        ),
        IF(
            Parameters!$D$16=1,
            IFERROR(
                AVERAGE(IF(
                    ISNUMBER(M101:Y101),
                    IF(
                        M$5:Y$5=1,
                        M101:Y101,
                        ""),
                    "")),
                AVERAGE(IF(
                    ISNUMBER(M101:Y101),
                    IF(
                        M$5:Y$5=2,
                        M101:Y101,
                        ""),
                    ""))
            ),
            IF(
                Parameters!$D$17=1,
                IFERROR(
                    IF(
                        OR(
                            IF(
                                ISNUMBER(M101:Y101),
                                IF(
                                    M$5:Y$5=1,
                                    M101:Y101,
                                    ""),
                                "")
                            =0),
                        0,
                        GEOMEAN(IF(
                            ISNUMBER(M101:Y101),
                            IF(
                                M$5:Y$5=1,
                                M101:Y101,
                                ""),
                            ""))
                    ),
                    IF(
                        OR(IF(
                            ISNUMBER(M101:Y101),
                            IF(
                                M$5:Y$5=2,
                                M101:Y101,
                                ""),
                            "")
                            =0),
                        0,
                        GEOMEAN(IF(
                            ISNUMBER(M101:Y101),
                            IF(
                                M$5:Y$5=2,
                                M101:Y101,
                                ""),
                            "")))
                )
            )
        )
    )
)</f>
        <v>0</v>
      </c>
      <c r="J101" s="242">
        <v>44753</v>
      </c>
      <c r="K101" s="242">
        <v>45103</v>
      </c>
      <c r="L101" s="91" t="s">
        <v>159</v>
      </c>
      <c r="M101" s="192">
        <v>0.28571428571428598</v>
      </c>
      <c r="N101" s="192">
        <v>0</v>
      </c>
      <c r="O101" s="192" t="s">
        <v>409</v>
      </c>
      <c r="P101" s="192" t="s">
        <v>409</v>
      </c>
      <c r="Q101" s="192" t="s">
        <v>409</v>
      </c>
      <c r="R101" s="192">
        <v>0.2</v>
      </c>
      <c r="S101" s="192">
        <v>-2.2669999999999999</v>
      </c>
      <c r="T101" s="192">
        <v>-0.41599999999999898</v>
      </c>
      <c r="U101" s="192" t="s">
        <v>409</v>
      </c>
      <c r="V101" s="192" t="s">
        <v>409</v>
      </c>
      <c r="W101" s="192" t="s">
        <v>409</v>
      </c>
      <c r="X101" s="192" t="s">
        <v>409</v>
      </c>
      <c r="Y101" s="192"/>
      <c r="Z101" s="192"/>
      <c r="AF101" s="34"/>
      <c r="AG101" s="34"/>
      <c r="AH101" s="34"/>
      <c r="AI101" s="34"/>
      <c r="AJ101" s="34"/>
      <c r="AK101" s="34"/>
      <c r="AL101" s="195"/>
      <c r="AM101" s="195"/>
      <c r="AN101" s="80"/>
      <c r="AO101" s="80"/>
      <c r="AP101" s="80"/>
      <c r="AQ101" s="35"/>
    </row>
    <row r="102" spans="1:43"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2.391054758290331</v>
      </c>
      <c r="H102" s="80" cm="1">
        <f t="array" ref="H102">IF(
    SUM(IF(
            ISNUMBER(
                IF(
                    $M$4:$Y$4,
                    (M102:Y102),
                    "")),
            1,
            0))
        =0,
    NA(),
    IF(
        Parameters!$D$15=1,
        IF(
            SUM(--(ISNUMBER(IF($M$4:$Y$4=1,(M102:Y102),""))))&gt;0,
            MAX(IF(
                ISNUMBER(M102:Y102),
                IF(
                    M$4:Y$4=1,
                    M102:Y102,
                    ""),
                "")),
            MAX(IF(
                ISNUMBER(M102:Y102),
                IF(
                    M$4:Y$4=2,
                    M102:Y102,
                    ""),
                ""))
        ),
        IF(
            Parameters!$D$16=1,
            IFERROR(
                AVERAGE(IF(
                    ISNUMBER(M102:Y102),
                    IF(
                        M$4:Y$4=1,
                        M102:Y102,
                        ""),
                    "")),
                AVERAGE(IF(
                    ISNUMBER(M102:Y102),
                    IF(
                        M$4:Y$4=2,
                        M102:Y102,
                        ""),
                    ""))
            ),
            IF(
                Parameters!$D$17=1,
                IFERROR(
                    IF(
                        OR(
                            IF(
                                ISNUMBER(M102:Y102),
                                IF(
                                    M$4:Y$4=1,
                                    M102:Y102,
                                    ""),
                                "")
                            =0),
                        0,
                        GEOMEAN(IF(
                            ISNUMBER(M102:Y102),
                            IF(
                                M$4:Y$4=1,
                                M102:Y102,
                                ""),
                            ""))
                    ),
                    IF(
                        OR(IF(
                            ISNUMBER(M102:Y102),
                            IF(
                                M$4:Y$4=2,
                                M102:Y102,
                                ""),
                            "")
                            =0),
                        0,
                        GEOMEAN(IF(
                            ISNUMBER(M102:Y102),
                            IF(
                                M$4:Y$4=2,
                                M102:Y102,
                                ""),
                            "")))
                )
            )
        )
    )
)</f>
        <v>0.85714285714285499</v>
      </c>
      <c r="I102" s="191" cm="1">
        <f t="array" ref="I102">IF(
    SUM(IF(
            ISNUMBER(
                IF(
                    $M$5:$Y$5,
                    (M102:Y102),
                    "")),
            1,
            0))
        =0,
    NA(),
    IF(
        Parameters!$D$15=1,
        IF(
            SUM(--(ISNUMBER(IF($M$5:$Y$5=1,(M102:Y102),""))))&gt;0,
            MAX(IF(
                ISNUMBER(M102:Y102),
                IF(
                    M$5:Y$5=1,
                    M102:Y102,
                    ""),
                "")),
            MAX(IF(
                ISNUMBER(M102:Y102),
                IF(
                    M$5:Y$5=2,
                    M102:Y102,
                    ""),
                ""))
        ),
        IF(
            Parameters!$D$16=1,
            IFERROR(
                AVERAGE(IF(
                    ISNUMBER(M102:Y102),
                    IF(
                        M$5:Y$5=1,
                        M102:Y102,
                        ""),
                    "")),
                AVERAGE(IF(
                    ISNUMBER(M102:Y102),
                    IF(
                        M$5:Y$5=2,
                        M102:Y102,
                        ""),
                    ""))
            ),
            IF(
                Parameters!$D$17=1,
                IFERROR(
                    IF(
                        OR(
                            IF(
                                ISNUMBER(M102:Y102),
                                IF(
                                    M$5:Y$5=1,
                                    M102:Y102,
                                    ""),
                                "")
                            =0),
                        0,
                        GEOMEAN(IF(
                            ISNUMBER(M102:Y102),
                            IF(
                                M$5:Y$5=1,
                                M102:Y102,
                                ""),
                            ""))
                    ),
                    IF(
                        OR(IF(
                            ISNUMBER(M102:Y102),
                            IF(
                                M$5:Y$5=2,
                                M102:Y102,
                                ""),
                            "")
                            =0),
                        0,
                        GEOMEAN(IF(
                            ISNUMBER(M102:Y102),
                            IF(
                                M$5:Y$5=2,
                                M102:Y102,
                                ""),
                            "")))
                )
            )
        )
    )
)</f>
        <v>6.6699999999999902</v>
      </c>
      <c r="J102" s="242">
        <v>45019</v>
      </c>
      <c r="K102" s="242">
        <v>45103</v>
      </c>
      <c r="L102" s="91" t="s">
        <v>161</v>
      </c>
      <c r="M102" s="192">
        <v>0.85714285714285499</v>
      </c>
      <c r="N102" s="192">
        <v>6.6699999999999902</v>
      </c>
      <c r="O102" s="192" t="s">
        <v>409</v>
      </c>
      <c r="P102" s="192" t="s">
        <v>409</v>
      </c>
      <c r="Q102" s="192" t="s">
        <v>409</v>
      </c>
      <c r="R102" s="192">
        <v>0.6</v>
      </c>
      <c r="S102" s="192">
        <v>-1.1919999999999999</v>
      </c>
      <c r="T102" s="192">
        <v>0.66699999999999904</v>
      </c>
      <c r="U102" s="192" t="s">
        <v>409</v>
      </c>
      <c r="V102" s="192" t="s">
        <v>409</v>
      </c>
      <c r="W102" s="192" t="s">
        <v>409</v>
      </c>
      <c r="X102" s="192" t="s">
        <v>409</v>
      </c>
      <c r="Y102" s="192"/>
      <c r="Z102" s="192"/>
      <c r="AF102" s="34"/>
      <c r="AG102" s="34"/>
      <c r="AH102" s="34"/>
      <c r="AI102" s="34"/>
      <c r="AJ102" s="34"/>
      <c r="AK102" s="34"/>
      <c r="AL102" s="195"/>
      <c r="AM102" s="195"/>
      <c r="AN102" s="80"/>
      <c r="AO102" s="80"/>
      <c r="AP102" s="80"/>
      <c r="AQ102" s="35"/>
    </row>
    <row r="103" spans="1:43"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1.1180339887498874</v>
      </c>
      <c r="H103" s="80" cm="1">
        <f t="array" ref="H103">IF(
    SUM(IF(
            ISNUMBER(
                IF(
                    $M$4:$Y$4,
                    (M103:Y103),
                    "")),
            1,
            0))
        =0,
    NA(),
    IF(
        Parameters!$D$15=1,
        IF(
            SUM(--(ISNUMBER(IF($M$4:$Y$4=1,(M103:Y103),""))))&gt;0,
            MAX(IF(
                ISNUMBER(M103:Y103),
                IF(
                    M$4:Y$4=1,
                    M103:Y103,
                    ""),
                "")),
            MAX(IF(
                ISNUMBER(M103:Y103),
                IF(
                    M$4:Y$4=2,
                    M103:Y103,
                    ""),
                ""))
        ),
        IF(
            Parameters!$D$16=1,
            IFERROR(
                AVERAGE(IF(
                    ISNUMBER(M103:Y103),
                    IF(
                        M$4:Y$4=1,
                        M103:Y103,
                        ""),
                    "")),
                AVERAGE(IF(
                    ISNUMBER(M103:Y103),
                    IF(
                        M$4:Y$4=2,
                        M103:Y103,
                        ""),
                    ""))
            ),
            IF(
                Parameters!$D$17=1,
                IFERROR(
                    IF(
                        OR(
                            IF(
                                ISNUMBER(M103:Y103),
                                IF(
                                    M$4:Y$4=1,
                                    M103:Y103,
                                    ""),
                                "")
                            =0),
                        0,
                        GEOMEAN(IF(
                            ISNUMBER(M103:Y103),
                            IF(
                                M$4:Y$4=1,
                                M103:Y103,
                                ""),
                            ""))
                    ),
                    IF(
                        OR(IF(
                            ISNUMBER(M103:Y103),
                            IF(
                                M$4:Y$4=2,
                                M103:Y103,
                                ""),
                            "")
                            =0),
                        0,
                        GEOMEAN(IF(
                            ISNUMBER(M103:Y103),
                            IF(
                                M$4:Y$4=2,
                                M103:Y103,
                                ""),
                            "")))
                )
            )
        )
    )
)</f>
        <v>0.71428571428571297</v>
      </c>
      <c r="I103" s="191" cm="1">
        <f t="array" ref="I103">IF(
    SUM(IF(
            ISNUMBER(
                IF(
                    $M$5:$Y$5,
                    (M103:Y103),
                    "")),
            1,
            0))
        =0,
    NA(),
    IF(
        Parameters!$D$15=1,
        IF(
            SUM(--(ISNUMBER(IF($M$5:$Y$5=1,(M103:Y103),""))))&gt;0,
            MAX(IF(
                ISNUMBER(M103:Y103),
                IF(
                    M$5:Y$5=1,
                    M103:Y103,
                    ""),
                "")),
            MAX(IF(
                ISNUMBER(M103:Y103),
                IF(
                    M$5:Y$5=2,
                    M103:Y103,
                    ""),
                ""))
        ),
        IF(
            Parameters!$D$16=1,
            IFERROR(
                AVERAGE(IF(
                    ISNUMBER(M103:Y103),
                    IF(
                        M$5:Y$5=1,
                        M103:Y103,
                        ""),
                    "")),
                AVERAGE(IF(
                    ISNUMBER(M103:Y103),
                    IF(
                        M$5:Y$5=2,
                        M103:Y103,
                        ""),
                    ""))
            ),
            IF(
                Parameters!$D$17=1,
                IFERROR(
                    IF(
                        OR(
                            IF(
                                ISNUMBER(M103:Y103),
                                IF(
                                    M$5:Y$5=1,
                                    M103:Y103,
                                    ""),
                                "")
                            =0),
                        0,
                        GEOMEAN(IF(
                            ISNUMBER(M103:Y103),
                            IF(
                                M$5:Y$5=1,
                                M103:Y103,
                                ""),
                            ""))
                    ),
                    IF(
                        OR(IF(
                            ISNUMBER(M103:Y103),
                            IF(
                                M$5:Y$5=2,
                                M103:Y103,
                                ""),
                            "")
                            =0),
                        0,
                        GEOMEAN(IF(
                            ISNUMBER(M103:Y103),
                            IF(
                                M$5:Y$5=2,
                                M103:Y103,
                                ""),
                            "")))
                )
            )
        )
    )
)</f>
        <v>1.74999999999998</v>
      </c>
      <c r="J103" s="242">
        <v>45019</v>
      </c>
      <c r="K103" s="242">
        <v>45103</v>
      </c>
      <c r="L103" s="91" t="s">
        <v>163</v>
      </c>
      <c r="M103" s="192">
        <v>0.71428571428571297</v>
      </c>
      <c r="N103" s="192">
        <v>1.74999999999998</v>
      </c>
      <c r="O103" s="192" t="s">
        <v>409</v>
      </c>
      <c r="P103" s="192" t="s">
        <v>409</v>
      </c>
      <c r="Q103" s="192" t="s">
        <v>409</v>
      </c>
      <c r="R103" s="192">
        <v>0.5</v>
      </c>
      <c r="S103" s="192">
        <v>-1.4249999999999901</v>
      </c>
      <c r="T103" s="192">
        <v>0.17499999999999799</v>
      </c>
      <c r="U103" s="192" t="s">
        <v>409</v>
      </c>
      <c r="V103" s="192" t="s">
        <v>409</v>
      </c>
      <c r="W103" s="192" t="s">
        <v>409</v>
      </c>
      <c r="X103" s="192" t="s">
        <v>409</v>
      </c>
      <c r="Y103" s="192"/>
      <c r="Z103" s="192"/>
      <c r="AF103" s="34"/>
      <c r="AG103" s="34"/>
      <c r="AH103" s="34"/>
      <c r="AI103" s="34"/>
      <c r="AJ103" s="34"/>
      <c r="AK103" s="34"/>
      <c r="AL103" s="195"/>
      <c r="AM103" s="195"/>
      <c r="AN103" s="80"/>
      <c r="AO103" s="80"/>
      <c r="AP103" s="80"/>
      <c r="AQ103" s="35"/>
    </row>
    <row r="104" spans="1:43"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$M$4:$Y$4,
                    (M104:Y104),
                    "")),
            1,
            0))
        =0,
    NA(),
    IF(
        Parameters!$D$15=1,
        IF(
            SUM(--(ISNUMBER(IF($M$4:$Y$4=1,(M104:Y104),""))))&gt;0,
            MAX(IF(
                ISNUMBER(M104:Y104),
                IF(
                    M$4:Y$4=1,
                    M104:Y104,
                    ""),
                "")),
            MAX(IF(
                ISNUMBER(M104:Y104),
                IF(
                    M$4:Y$4=2,
                    M104:Y104,
                    ""),
                ""))
        ),
        IF(
            Parameters!$D$16=1,
            IFERROR(
                AVERAGE(IF(
                    ISNUMBER(M104:Y104),
                    IF(
                        M$4:Y$4=1,
                        M104:Y104,
                        ""),
                    "")),
                AVERAGE(IF(
                    ISNUMBER(M104:Y104),
                    IF(
                        M$4:Y$4=2,
                        M104:Y104,
                        ""),
                    ""))
            ),
            IF(
                Parameters!$D$17=1,
                IFERROR(
                    IF(
                        OR(
                            IF(
                                ISNUMBER(M104:Y104),
                                IF(
                                    M$4:Y$4=1,
                                    M104:Y104,
                                    ""),
                                "")
                            =0),
                        0,
                        GEOMEAN(IF(
                            ISNUMBER(M104:Y104),
                            IF(
                                M$4:Y$4=1,
                                M104:Y104,
                                ""),
                            ""))
                    ),
                    IF(
                        OR(IF(
                            ISNUMBER(M104:Y104),
                            IF(
                                M$4:Y$4=2,
                                M104:Y104,
                                ""),
                            "")
                            =0),
                        0,
                        GEOMEAN(IF(
                            ISNUMBER(M104:Y104),
                            IF(
                                M$4:Y$4=2,
                                M104:Y104,
                                ""),
                            "")))
                )
            )
        )
    )
)</f>
        <v>5.8571428571428497</v>
      </c>
      <c r="I104" s="191" cm="1">
        <f t="array" ref="I104">IF(
    SUM(IF(
            ISNUMBER(
                IF(
                    $M$5:$Y$5,
                    (M104:Y104),
                    "")),
            1,
            0))
        =0,
    NA(),
    IF(
        Parameters!$D$15=1,
        IF(
            SUM(--(ISNUMBER(IF($M$5:$Y$5=1,(M104:Y104),""))))&gt;0,
            MAX(IF(
                ISNUMBER(M104:Y104),
                IF(
                    M$5:Y$5=1,
                    M104:Y104,
                    ""),
                "")),
            MAX(IF(
                ISNUMBER(M104:Y104),
                IF(
                    M$5:Y$5=2,
                    M104:Y104,
                    ""),
                ""))
        ),
        IF(
            Parameters!$D$16=1,
            IFERROR(
                AVERAGE(IF(
                    ISNUMBER(M104:Y104),
                    IF(
                        M$5:Y$5=1,
                        M104:Y104,
                        ""),
                    "")),
                AVERAGE(IF(
                    ISNUMBER(M104:Y104),
                    IF(
                        M$5:Y$5=2,
                        M104:Y104,
                        ""),
                    ""))
            ),
            IF(
                Parameters!$D$17=1,
                IFERROR(
                    IF(
                        OR(
                            IF(
                                ISNUMBER(M104:Y104),
                                IF(
                                    M$5:Y$5=1,
                                    M104:Y104,
                                    ""),
                                "")
                            =0),
                        0,
                        GEOMEAN(IF(
                            ISNUMBER(M104:Y104),
                            IF(
                                M$5:Y$5=1,
                                M104:Y104,
                                ""),
                            ""))
                    ),
                    IF(
                        OR(IF(
                            ISNUMBER(M104:Y104),
                            IF(
                                M$5:Y$5=2,
                                M104:Y104,
                                ""),
                            "")
                            =0),
                        0,
                        GEOMEAN(IF(
                            ISNUMBER(M104:Y104),
                            IF(
                                M$5:Y$5=2,
                                M104:Y104,
                                ""),
                            "")))
                )
            )
        )
    )
)</f>
        <v>0</v>
      </c>
      <c r="J104" s="242">
        <v>44753</v>
      </c>
      <c r="K104" s="242">
        <v>45103</v>
      </c>
      <c r="L104" s="91" t="s">
        <v>165</v>
      </c>
      <c r="M104" s="192">
        <v>5.8571428571428497</v>
      </c>
      <c r="N104" s="192">
        <v>0</v>
      </c>
      <c r="O104" s="192" t="s">
        <v>409</v>
      </c>
      <c r="P104" s="192" t="s">
        <v>409</v>
      </c>
      <c r="Q104" s="192" t="s">
        <v>409</v>
      </c>
      <c r="R104" s="192">
        <v>4.0999999999999996</v>
      </c>
      <c r="S104" s="192" t="s">
        <v>409</v>
      </c>
      <c r="T104" s="192">
        <v>-1.82499999999999</v>
      </c>
      <c r="U104" s="192" t="s">
        <v>409</v>
      </c>
      <c r="V104" s="192" t="s">
        <v>409</v>
      </c>
      <c r="W104" s="192" t="s">
        <v>409</v>
      </c>
      <c r="X104" s="192" t="s">
        <v>409</v>
      </c>
      <c r="Y104" s="192"/>
      <c r="Z104" s="192"/>
      <c r="AF104" s="34"/>
      <c r="AG104" s="34"/>
      <c r="AH104" s="34"/>
      <c r="AI104" s="34"/>
      <c r="AJ104" s="34"/>
      <c r="AK104" s="34"/>
      <c r="AL104" s="195"/>
      <c r="AM104" s="195"/>
      <c r="AN104" s="80"/>
      <c r="AO104" s="80"/>
      <c r="AP104" s="80"/>
      <c r="AQ104" s="35"/>
    </row>
    <row r="105" spans="1:43"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7.3678839761300665</v>
      </c>
      <c r="H105" s="80" cm="1">
        <f t="array" ref="H105">IF(
    SUM(IF(
            ISNUMBER(
                IF(
                    $M$4:$Y$4,
                    (M105:Y105),
                    "")),
            1,
            0))
        =0,
    NA(),
    IF(
        Parameters!$D$15=1,
        IF(
            SUM(--(ISNUMBER(IF($M$4:$Y$4=1,(M105:Y105),""))))&gt;0,
            MAX(IF(
                ISNUMBER(M105:Y105),
                IF(
                    M$4:Y$4=1,
                    M105:Y105,
                    ""),
                "")),
            MAX(IF(
                ISNUMBER(M105:Y105),
                IF(
                    M$4:Y$4=2,
                    M105:Y105,
                    ""),
                ""))
        ),
        IF(
            Parameters!$D$16=1,
            IFERROR(
                AVERAGE(IF(
                    ISNUMBER(M105:Y105),
                    IF(
                        M$4:Y$4=1,
                        M105:Y105,
                        ""),
                    "")),
                AVERAGE(IF(
                    ISNUMBER(M105:Y105),
                    IF(
                        M$4:Y$4=2,
                        M105:Y105,
                        ""),
                    ""))
            ),
            IF(
                Parameters!$D$17=1,
                IFERROR(
                    IF(
                        OR(
                            IF(
                                ISNUMBER(M105:Y105),
                                IF(
                                    M$4:Y$4=1,
                                    M105:Y105,
                                    ""),
                                "")
                            =0),
                        0,
                        GEOMEAN(IF(
                            ISNUMBER(M105:Y105),
                            IF(
                                M$4:Y$4=1,
                                M105:Y105,
                                ""),
                            ""))
                    ),
                    IF(
                        OR(IF(
                            ISNUMBER(M105:Y105),
                            IF(
                                M$4:Y$4=2,
                                M105:Y105,
                                ""),
                            "")
                            =0),
                        0,
                        GEOMEAN(IF(
                            ISNUMBER(M105:Y105),
                            IF(
                                M$4:Y$4=2,
                                M105:Y105,
                                ""),
                            "")))
                )
            )
        )
    )
)</f>
        <v>5.4285714285714199</v>
      </c>
      <c r="I105" s="191" cm="1">
        <f t="array" ref="I105">IF(
    SUM(IF(
            ISNUMBER(
                IF(
                    $M$5:$Y$5,
                    (M105:Y105),
                    "")),
            1,
            0))
        =0,
    NA(),
    IF(
        Parameters!$D$15=1,
        IF(
            SUM(--(ISNUMBER(IF($M$5:$Y$5=1,(M105:Y105),""))))&gt;0,
            MAX(IF(
                ISNUMBER(M105:Y105),
                IF(
                    M$5:Y$5=1,
                    M105:Y105,
                    ""),
                "")),
            MAX(IF(
                ISNUMBER(M105:Y105),
                IF(
                    M$5:Y$5=2,
                    M105:Y105,
                    ""),
                ""))
        ),
        IF(
            Parameters!$D$16=1,
            IFERROR(
                AVERAGE(IF(
                    ISNUMBER(M105:Y105),
                    IF(
                        M$5:Y$5=1,
                        M105:Y105,
                        ""),
                    "")),
                AVERAGE(IF(
                    ISNUMBER(M105:Y105),
                    IF(
                        M$5:Y$5=2,
                        M105:Y105,
                        ""),
                    ""))
            ),
            IF(
                Parameters!$D$17=1,
                IFERROR(
                    IF(
                        OR(
                            IF(
                                ISNUMBER(M105:Y105),
                                IF(
                                    M$5:Y$5=1,
                                    M105:Y105,
                                    ""),
                                "")
                            =0),
                        0,
                        GEOMEAN(IF(
                            ISNUMBER(M105:Y105),
                            IF(
                                M$5:Y$5=1,
                                M105:Y105,
                                ""),
                            ""))
                    ),
                    IF(
                        OR(IF(
                            ISNUMBER(M105:Y105),
                            IF(
                                M$5:Y$5=2,
                                M105:Y105,
                                ""),
                            "")
                            =0),
                        0,
                        GEOMEAN(IF(
                            ISNUMBER(M105:Y105),
                            IF(
                                M$5:Y$5=2,
                                M105:Y105,
                                ""),
                            "")))
                )
            )
        )
    )
)</f>
        <v>10</v>
      </c>
      <c r="J105" s="242">
        <v>45019</v>
      </c>
      <c r="K105" s="242">
        <v>45103</v>
      </c>
      <c r="L105" s="91" t="s">
        <v>167</v>
      </c>
      <c r="M105" s="192">
        <v>5.4285714285714199</v>
      </c>
      <c r="N105" s="192">
        <v>10</v>
      </c>
      <c r="O105" s="192">
        <v>10</v>
      </c>
      <c r="P105" s="192" t="s">
        <v>409</v>
      </c>
      <c r="Q105" s="192" t="s">
        <v>409</v>
      </c>
      <c r="R105" s="192">
        <v>3.8</v>
      </c>
      <c r="S105" s="192">
        <v>-1.242</v>
      </c>
      <c r="T105" s="192">
        <v>1.375</v>
      </c>
      <c r="U105" s="192" t="s">
        <v>541</v>
      </c>
      <c r="V105" s="192" t="s">
        <v>409</v>
      </c>
      <c r="W105" s="192" t="s">
        <v>409</v>
      </c>
      <c r="X105" s="192" t="s">
        <v>409</v>
      </c>
      <c r="Y105" s="192"/>
      <c r="Z105" s="192"/>
      <c r="AF105" s="34"/>
      <c r="AG105" s="34"/>
      <c r="AH105" s="34"/>
      <c r="AI105" s="34"/>
      <c r="AJ105" s="34"/>
      <c r="AK105" s="34"/>
      <c r="AL105" s="195"/>
      <c r="AM105" s="195"/>
      <c r="AN105" s="80"/>
      <c r="AO105" s="80"/>
      <c r="AP105" s="80"/>
      <c r="AQ105" s="35"/>
    </row>
    <row r="106" spans="1:43"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0.44077853201547357</v>
      </c>
      <c r="H106" s="80" cm="1">
        <f t="array" ref="H106">IF(
    SUM(IF(
            ISNUMBER(
                IF(
                    $M$4:$Y$4,
                    (M106:Y106),
                    "")),
            1,
            0))
        =0,
    NA(),
    IF(
        Parameters!$D$15=1,
        IF(
            SUM(--(ISNUMBER(IF($M$4:$Y$4=1,(M106:Y106),""))))&gt;0,
            MAX(IF(
                ISNUMBER(M106:Y106),
                IF(
                    M$4:Y$4=1,
                    M106:Y106,
                    ""),
                "")),
            MAX(IF(
                ISNUMBER(M106:Y106),
                IF(
                    M$4:Y$4=2,
                    M106:Y106,
                    ""),
                ""))
        ),
        IF(
            Parameters!$D$16=1,
            IFERROR(
                AVERAGE(IF(
                    ISNUMBER(M106:Y106),
                    IF(
                        M$4:Y$4=1,
                        M106:Y106,
                        ""),
                    "")),
                AVERAGE(IF(
                    ISNUMBER(M106:Y106),
                    IF(
                        M$4:Y$4=2,
                        M106:Y106,
                        ""),
                    ""))
            ),
            IF(
                Parameters!$D$17=1,
                IFERROR(
                    IF(
                        OR(
                            IF(
                                ISNUMBER(M106:Y106),
                                IF(
                                    M$4:Y$4=1,
                                    M106:Y106,
                                    ""),
                                "")
                            =0),
                        0,
                        GEOMEAN(IF(
                            ISNUMBER(M106:Y106),
                            IF(
                                M$4:Y$4=1,
                                M106:Y106,
                                ""),
                            ""))
                    ),
                    IF(
                        OR(IF(
                            ISNUMBER(M106:Y106),
                            IF(
                                M$4:Y$4=2,
                                M106:Y106,
                                ""),
                            "")
                            =0),
                        0,
                        GEOMEAN(IF(
                            ISNUMBER(M106:Y106),
                            IF(
                                M$4:Y$4=2,
                                M106:Y106,
                                ""),
                            "")))
                )
            )
        )
    )
)</f>
        <v>0.57142857142857095</v>
      </c>
      <c r="I106" s="191" cm="1">
        <f t="array" ref="I106">IF(
    SUM(IF(
            ISNUMBER(
                IF(
                    $M$5:$Y$5,
                    (M106:Y106),
                    "")),
            1,
            0))
        =0,
    NA(),
    IF(
        Parameters!$D$15=1,
        IF(
            SUM(--(ISNUMBER(IF($M$5:$Y$5=1,(M106:Y106),""))))&gt;0,
            MAX(IF(
                ISNUMBER(M106:Y106),
                IF(
                    M$5:Y$5=1,
                    M106:Y106,
                    ""),
                "")),
            MAX(IF(
                ISNUMBER(M106:Y106),
                IF(
                    M$5:Y$5=2,
                    M106:Y106,
                    ""),
                ""))
        ),
        IF(
            Parameters!$D$16=1,
            IFERROR(
                AVERAGE(IF(
                    ISNUMBER(M106:Y106),
                    IF(
                        M$5:Y$5=1,
                        M106:Y106,
                        ""),
                    "")),
                AVERAGE(IF(
                    ISNUMBER(M106:Y106),
                    IF(
                        M$5:Y$5=2,
                        M106:Y106,
                        ""),
                    ""))
            ),
            IF(
                Parameters!$D$17=1,
                IFERROR(
                    IF(
                        OR(
                            IF(
                                ISNUMBER(M106:Y106),
                                IF(
                                    M$5:Y$5=1,
                                    M106:Y106,
                                    ""),
                                "")
                            =0),
                        0,
                        GEOMEAN(IF(
                            ISNUMBER(M106:Y106),
                            IF(
                                M$5:Y$5=1,
                                M106:Y106,
                                ""),
                            ""))
                    ),
                    IF(
                        OR(IF(
                            ISNUMBER(M106:Y106),
                            IF(
                                M$5:Y$5=2,
                                M106:Y106,
                                ""),
                            "")
                            =0),
                        0,
                        GEOMEAN(IF(
                            ISNUMBER(M106:Y106),
                            IF(
                                M$5:Y$5=2,
                                M106:Y106,
                                ""),
                            "")))
                )
            )
        )
    )
)</f>
        <v>0.34000000000000302</v>
      </c>
      <c r="J106" s="242">
        <v>44753</v>
      </c>
      <c r="K106" s="242">
        <v>45103</v>
      </c>
      <c r="L106" s="91" t="s">
        <v>169</v>
      </c>
      <c r="M106" s="192">
        <v>0.57142857142857095</v>
      </c>
      <c r="N106" s="192">
        <v>0.34000000000000302</v>
      </c>
      <c r="O106" s="192" t="s">
        <v>409</v>
      </c>
      <c r="P106" s="192" t="s">
        <v>409</v>
      </c>
      <c r="Q106" s="192" t="s">
        <v>409</v>
      </c>
      <c r="R106" s="192">
        <v>0.4</v>
      </c>
      <c r="S106" s="192">
        <v>-0.25900000000000001</v>
      </c>
      <c r="T106" s="192">
        <v>3.4000000000000197E-2</v>
      </c>
      <c r="U106" s="192" t="s">
        <v>409</v>
      </c>
      <c r="V106" s="192" t="s">
        <v>409</v>
      </c>
      <c r="W106" s="192" t="s">
        <v>409</v>
      </c>
      <c r="X106" s="192" t="s">
        <v>409</v>
      </c>
      <c r="Y106" s="192"/>
      <c r="Z106" s="192"/>
      <c r="AF106" s="34"/>
      <c r="AG106" s="34"/>
      <c r="AH106" s="34"/>
      <c r="AI106" s="34"/>
      <c r="AJ106" s="34"/>
      <c r="AK106" s="34"/>
      <c r="AL106" s="195"/>
      <c r="AM106" s="195"/>
      <c r="AN106" s="80"/>
      <c r="AO106" s="80"/>
      <c r="AP106" s="80"/>
      <c r="AQ106" s="35"/>
    </row>
    <row r="107" spans="1:43"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$M$4:$Y$4,
                    (M107:Y107),
                    "")),
            1,
            0))
        =0,
    NA(),
    IF(
        Parameters!$D$15=1,
        IF(
            SUM(--(ISNUMBER(IF($M$4:$Y$4=1,(M107:Y107),""))))&gt;0,
            MAX(IF(
                ISNUMBER(M107:Y107),
                IF(
                    M$4:Y$4=1,
                    M107:Y107,
                    ""),
                "")),
            MAX(IF(
                ISNUMBER(M107:Y107),
                IF(
                    M$4:Y$4=2,
                    M107:Y107,
                    ""),
                ""))
        ),
        IF(
            Parameters!$D$16=1,
            IFERROR(
                AVERAGE(IF(
                    ISNUMBER(M107:Y107),
                    IF(
                        M$4:Y$4=1,
                        M107:Y107,
                        ""),
                    "")),
                AVERAGE(IF(
                    ISNUMBER(M107:Y107),
                    IF(
                        M$4:Y$4=2,
                        M107:Y107,
                        ""),
                    ""))
            ),
            IF(
                Parameters!$D$17=1,
                IFERROR(
                    IF(
                        OR(
                            IF(
                                ISNUMBER(M107:Y107),
                                IF(
                                    M$4:Y$4=1,
                                    M107:Y107,
                                    ""),
                                "")
                            =0),
                        0,
                        GEOMEAN(IF(
                            ISNUMBER(M107:Y107),
                            IF(
                                M$4:Y$4=1,
                                M107:Y107,
                                ""),
                            ""))
                    ),
                    IF(
                        OR(IF(
                            ISNUMBER(M107:Y107),
                            IF(
                                M$4:Y$4=2,
                                M107:Y107,
                                ""),
                            "")
                            =0),
                        0,
                        GEOMEAN(IF(
                            ISNUMBER(M107:Y107),
                            IF(
                                M$4:Y$4=2,
                                M107:Y107,
                                ""),
                            "")))
                )
            )
        )
    )
)</f>
        <v>1.4285714285714199</v>
      </c>
      <c r="I107" s="191" cm="1">
        <f t="array" ref="I107">IF(
    SUM(IF(
            ISNUMBER(
                IF(
                    $M$5:$Y$5,
                    (M107:Y107),
                    "")),
            1,
            0))
        =0,
    NA(),
    IF(
        Parameters!$D$15=1,
        IF(
            SUM(--(ISNUMBER(IF($M$5:$Y$5=1,(M107:Y107),""))))&gt;0,
            MAX(IF(
                ISNUMBER(M107:Y107),
                IF(
                    M$5:Y$5=1,
                    M107:Y107,
                    ""),
                "")),
            MAX(IF(
                ISNUMBER(M107:Y107),
                IF(
                    M$5:Y$5=2,
                    M107:Y107,
                    ""),
                ""))
        ),
        IF(
            Parameters!$D$16=1,
            IFERROR(
                AVERAGE(IF(
                    ISNUMBER(M107:Y107),
                    IF(
                        M$5:Y$5=1,
                        M107:Y107,
                        ""),
                    "")),
                AVERAGE(IF(
                    ISNUMBER(M107:Y107),
                    IF(
                        M$5:Y$5=2,
                        M107:Y107,
                        ""),
                    ""))
            ),
            IF(
                Parameters!$D$17=1,
                IFERROR(
                    IF(
                        OR(
                            IF(
                                ISNUMBER(M107:Y107),
                                IF(
                                    M$5:Y$5=1,
                                    M107:Y107,
                                    ""),
                                "")
                            =0),
                        0,
                        GEOMEAN(IF(
                            ISNUMBER(M107:Y107),
                            IF(
                                M$5:Y$5=1,
                                M107:Y107,
                                ""),
                            ""))
                    ),
                    IF(
                        OR(IF(
                            ISNUMBER(M107:Y107),
                            IF(
                                M$5:Y$5=2,
                                M107:Y107,
                                ""),
                            "")
                            =0),
                        0,
                        GEOMEAN(IF(
                            ISNUMBER(M107:Y107),
                            IF(
                                M$5:Y$5=2,
                                M107:Y107,
                                ""),
                            "")))
                )
            )
        )
    )
)</f>
        <v>0</v>
      </c>
      <c r="J107" s="242">
        <v>44753</v>
      </c>
      <c r="K107" s="242">
        <v>45014</v>
      </c>
      <c r="L107" s="91" t="s">
        <v>171</v>
      </c>
      <c r="M107" s="192">
        <v>1.4285714285714199</v>
      </c>
      <c r="N107" s="192">
        <v>0</v>
      </c>
      <c r="O107" s="192">
        <v>0</v>
      </c>
      <c r="P107" s="192" t="s">
        <v>409</v>
      </c>
      <c r="Q107" s="192" t="s">
        <v>409</v>
      </c>
      <c r="R107" s="192">
        <v>1</v>
      </c>
      <c r="S107" s="192">
        <v>0</v>
      </c>
      <c r="T107" s="192">
        <v>-2.4999999999999401E-2</v>
      </c>
      <c r="U107" s="192" t="s">
        <v>539</v>
      </c>
      <c r="V107" s="192" t="s">
        <v>409</v>
      </c>
      <c r="W107" s="192" t="s">
        <v>409</v>
      </c>
      <c r="X107" s="192" t="s">
        <v>409</v>
      </c>
      <c r="Y107" s="192"/>
      <c r="Z107" s="192"/>
      <c r="AF107" s="34"/>
      <c r="AG107" s="34"/>
      <c r="AH107" s="34"/>
      <c r="AI107" s="34"/>
      <c r="AJ107" s="34"/>
      <c r="AK107" s="34"/>
      <c r="AL107" s="195"/>
      <c r="AM107" s="195"/>
      <c r="AN107" s="80"/>
      <c r="AO107" s="80"/>
      <c r="AP107" s="80"/>
      <c r="AQ107" s="35"/>
    </row>
    <row r="108" spans="1:43"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$M$4:$Y$4,
                    (M108:Y108),
                    "")),
            1,
            0))
        =0,
    NA(),
    IF(
        Parameters!$D$15=1,
        IF(
            SUM(--(ISNUMBER(IF($M$4:$Y$4=1,(M108:Y108),""))))&gt;0,
            MAX(IF(
                ISNUMBER(M108:Y108),
                IF(
                    M$4:Y$4=1,
                    M108:Y108,
                    ""),
                "")),
            MAX(IF(
                ISNUMBER(M108:Y108),
                IF(
                    M$4:Y$4=2,
                    M108:Y108,
                    ""),
                ""))
        ),
        IF(
            Parameters!$D$16=1,
            IFERROR(
                AVERAGE(IF(
                    ISNUMBER(M108:Y108),
                    IF(
                        M$4:Y$4=1,
                        M108:Y108,
                        ""),
                    "")),
                AVERAGE(IF(
                    ISNUMBER(M108:Y108),
                    IF(
                        M$4:Y$4=2,
                        M108:Y108,
                        ""),
                    ""))
            ),
            IF(
                Parameters!$D$17=1,
                IFERROR(
                    IF(
                        OR(
                            IF(
                                ISNUMBER(M108:Y108),
                                IF(
                                    M$4:Y$4=1,
                                    M108:Y108,
                                    ""),
                                "")
                            =0),
                        0,
                        GEOMEAN(IF(
                            ISNUMBER(M108:Y108),
                            IF(
                                M$4:Y$4=1,
                                M108:Y108,
                                ""),
                            ""))
                    ),
                    IF(
                        OR(IF(
                            ISNUMBER(M108:Y108),
                            IF(
                                M$4:Y$4=2,
                                M108:Y108,
                                ""),
                            "")
                            =0),
                        0,
                        GEOMEAN(IF(
                            ISNUMBER(M108:Y108),
                            IF(
                                M$4:Y$4=2,
                                M108:Y108,
                                ""),
                            "")))
                )
            )
        )
    )
)</f>
        <v>7.8571428571428497</v>
      </c>
      <c r="I108" s="191" cm="1">
        <f t="array" ref="I108">IF(
    SUM(IF(
            ISNUMBER(
                IF(
                    $M$5:$Y$5,
                    (M108:Y108),
                    "")),
            1,
            0))
        =0,
    NA(),
    IF(
        Parameters!$D$15=1,
        IF(
            SUM(--(ISNUMBER(IF($M$5:$Y$5=1,(M108:Y108),""))))&gt;0,
            MAX(IF(
                ISNUMBER(M108:Y108),
                IF(
                    M$5:Y$5=1,
                    M108:Y108,
                    ""),
                "")),
            MAX(IF(
                ISNUMBER(M108:Y108),
                IF(
                    M$5:Y$5=2,
                    M108:Y108,
                    ""),
                ""))
        ),
        IF(
            Parameters!$D$16=1,
            IFERROR(
                AVERAGE(IF(
                    ISNUMBER(M108:Y108),
                    IF(
                        M$5:Y$5=1,
                        M108:Y108,
                        ""),
                    "")),
                AVERAGE(IF(
                    ISNUMBER(M108:Y108),
                    IF(
                        M$5:Y$5=2,
                        M108:Y108,
                        ""),
                    ""))
            ),
            IF(
                Parameters!$D$17=1,
                IFERROR(
                    IF(
                        OR(
                            IF(
                                ISNUMBER(M108:Y108),
                                IF(
                                    M$5:Y$5=1,
                                    M108:Y108,
                                    ""),
                                "")
                            =0),
                        0,
                        GEOMEAN(IF(
                            ISNUMBER(M108:Y108),
                            IF(
                                M$5:Y$5=1,
                                M108:Y108,
                                ""),
                            ""))
                    ),
                    IF(
                        OR(IF(
                            ISNUMBER(M108:Y108),
                            IF(
                                M$5:Y$5=2,
                                M108:Y108,
                                ""),
                            "")
                            =0),
                        0,
                        GEOMEAN(IF(
                            ISNUMBER(M108:Y108),
                            IF(
                                M$5:Y$5=2,
                                M108:Y108,
                                ""),
                            "")))
                )
            )
        )
    )
)</f>
        <v>0</v>
      </c>
      <c r="J108" s="242">
        <v>45019</v>
      </c>
      <c r="K108" s="242">
        <v>45103</v>
      </c>
      <c r="L108" s="91" t="s">
        <v>173</v>
      </c>
      <c r="M108" s="192">
        <v>7.8571428571428497</v>
      </c>
      <c r="N108" s="192" t="s">
        <v>409</v>
      </c>
      <c r="O108" s="192">
        <v>0</v>
      </c>
      <c r="P108" s="192">
        <v>0</v>
      </c>
      <c r="Q108" s="192" t="s">
        <v>409</v>
      </c>
      <c r="R108" s="192">
        <v>5.5</v>
      </c>
      <c r="S108" s="192" t="s">
        <v>409</v>
      </c>
      <c r="T108" s="192" t="s">
        <v>409</v>
      </c>
      <c r="U108" s="192" t="s">
        <v>539</v>
      </c>
      <c r="V108" s="192">
        <v>-0.82157980394380203</v>
      </c>
      <c r="W108" s="192">
        <v>-0.73526673118779895</v>
      </c>
      <c r="X108" s="192" t="s">
        <v>409</v>
      </c>
      <c r="Y108" s="192"/>
      <c r="Z108" s="192"/>
      <c r="AF108" s="34"/>
      <c r="AG108" s="34"/>
      <c r="AH108" s="34"/>
      <c r="AI108" s="34"/>
      <c r="AJ108" s="34"/>
      <c r="AK108" s="34"/>
      <c r="AL108" s="195"/>
      <c r="AM108" s="195"/>
      <c r="AN108" s="80"/>
      <c r="AO108" s="80"/>
      <c r="AP108" s="80"/>
      <c r="AQ108" s="35"/>
    </row>
    <row r="109" spans="1:43"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4.108179993274728</v>
      </c>
      <c r="H109" s="80" cm="1">
        <f t="array" ref="H109">IF(
    SUM(IF(
            ISNUMBER(
                IF(
                    $M$4:$Y$4,
                    (M109:Y109),
                    "")),
            1,
            0))
        =0,
    NA(),
    IF(
        Parameters!$D$15=1,
        IF(
            SUM(--(ISNUMBER(IF($M$4:$Y$4=1,(M109:Y109),""))))&gt;0,
            MAX(IF(
                ISNUMBER(M109:Y109),
                IF(
                    M$4:Y$4=1,
                    M109:Y109,
                    ""),
                "")),
            MAX(IF(
                ISNUMBER(M109:Y109),
                IF(
                    M$4:Y$4=2,
                    M109:Y109,
                    ""),
                ""))
        ),
        IF(
            Parameters!$D$16=1,
            IFERROR(
                AVERAGE(IF(
                    ISNUMBER(M109:Y109),
                    IF(
                        M$4:Y$4=1,
                        M109:Y109,
                        ""),
                    "")),
                AVERAGE(IF(
                    ISNUMBER(M109:Y109),
                    IF(
                        M$4:Y$4=2,
                        M109:Y109,
                        ""),
                    ""))
            ),
            IF(
                Parameters!$D$17=1,
                IFERROR(
                    IF(
                        OR(
                            IF(
                                ISNUMBER(M109:Y109),
                                IF(
                                    M$4:Y$4=1,
                                    M109:Y109,
                                    ""),
                                "")
                            =0),
                        0,
                        GEOMEAN(IF(
                            ISNUMBER(M109:Y109),
                            IF(
                                M$4:Y$4=1,
                                M109:Y109,
                                ""),
                            ""))
                    ),
                    IF(
                        OR(IF(
                            ISNUMBER(M109:Y109),
                            IF(
                                M$4:Y$4=2,
                                M109:Y109,
                                ""),
                            "")
                            =0),
                        0,
                        GEOMEAN(IF(
                            ISNUMBER(M109:Y109),
                            IF(
                                M$4:Y$4=2,
                                M109:Y109,
                                ""),
                            "")))
                )
            )
        )
    )
)</f>
        <v>4.71428571428571</v>
      </c>
      <c r="I109" s="191" cm="1">
        <f t="array" ref="I109">IF(
    SUM(IF(
            ISNUMBER(
                IF(
                    $M$5:$Y$5,
                    (M109:Y109),
                    "")),
            1,
            0))
        =0,
    NA(),
    IF(
        Parameters!$D$15=1,
        IF(
            SUM(--(ISNUMBER(IF($M$5:$Y$5=1,(M109:Y109),""))))&gt;0,
            MAX(IF(
                ISNUMBER(M109:Y109),
                IF(
                    M$5:Y$5=1,
                    M109:Y109,
                    ""),
                "")),
            MAX(IF(
                ISNUMBER(M109:Y109),
                IF(
                    M$5:Y$5=2,
                    M109:Y109,
                    ""),
                ""))
        ),
        IF(
            Parameters!$D$16=1,
            IFERROR(
                AVERAGE(IF(
                    ISNUMBER(M109:Y109),
                    IF(
                        M$5:Y$5=1,
                        M109:Y109,
                        ""),
                    "")),
                AVERAGE(IF(
                    ISNUMBER(M109:Y109),
                    IF(
                        M$5:Y$5=2,
                        M109:Y109,
                        ""),
                    ""))
            ),
            IF(
                Parameters!$D$17=1,
                IFERROR(
                    IF(
                        OR(
                            IF(
                                ISNUMBER(M109:Y109),
                                IF(
                                    M$5:Y$5=1,
                                    M109:Y109,
                                    ""),
                                "")
                            =0),
                        0,
                        GEOMEAN(IF(
                            ISNUMBER(M109:Y109),
                            IF(
                                M$5:Y$5=1,
                                M109:Y109,
                                ""),
                            ""))
                    ),
                    IF(
                        OR(IF(
                            ISNUMBER(M109:Y109),
                            IF(
                                M$5:Y$5=2,
                                M109:Y109,
                                ""),
                            "")
                            =0),
                        0,
                        GEOMEAN(IF(
                            ISNUMBER(M109:Y109),
                            IF(
                                M$5:Y$5=2,
                                M109:Y109,
                                ""),
                            "")))
                )
            )
        )
    )
)</f>
        <v>3.5799999999999801</v>
      </c>
      <c r="J109" s="242">
        <v>45019</v>
      </c>
      <c r="K109" s="242">
        <v>45103</v>
      </c>
      <c r="L109" s="91" t="s">
        <v>174</v>
      </c>
      <c r="M109" s="192">
        <v>4.71428571428571</v>
      </c>
      <c r="N109" s="192">
        <v>3.5799999999999801</v>
      </c>
      <c r="O109" s="192" t="s">
        <v>409</v>
      </c>
      <c r="P109" s="192">
        <v>0</v>
      </c>
      <c r="Q109" s="192" t="s">
        <v>409</v>
      </c>
      <c r="R109" s="192">
        <v>3.3</v>
      </c>
      <c r="S109" s="192">
        <v>0</v>
      </c>
      <c r="T109" s="192">
        <v>0.35799999999999799</v>
      </c>
      <c r="U109" s="192" t="s">
        <v>409</v>
      </c>
      <c r="V109" s="192">
        <v>-6.2930336414079899E-2</v>
      </c>
      <c r="W109" s="192">
        <v>-6.2945986020509895E-2</v>
      </c>
      <c r="X109" s="192" t="s">
        <v>409</v>
      </c>
      <c r="Y109" s="192"/>
      <c r="Z109" s="192"/>
      <c r="AF109" s="34"/>
      <c r="AG109" s="34"/>
      <c r="AH109" s="34"/>
      <c r="AI109" s="34"/>
      <c r="AJ109" s="34"/>
      <c r="AK109" s="34"/>
      <c r="AL109" s="195"/>
      <c r="AM109" s="195"/>
      <c r="AN109" s="80"/>
      <c r="AO109" s="80"/>
      <c r="AP109" s="80"/>
      <c r="AQ109" s="35"/>
    </row>
    <row r="110" spans="1:43"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$M$4:$Y$4,
                    (M110:Y110),
                    "")),
            1,
            0))
        =0,
    NA(),
    IF(
        Parameters!$D$15=1,
        IF(
            SUM(--(ISNUMBER(IF($M$4:$Y$4=1,(M110:Y110),""))))&gt;0,
            MAX(IF(
                ISNUMBER(M110:Y110),
                IF(
                    M$4:Y$4=1,
                    M110:Y110,
                    ""),
                "")),
            MAX(IF(
                ISNUMBER(M110:Y110),
                IF(
                    M$4:Y$4=2,
                    M110:Y110,
                    ""),
                ""))
        ),
        IF(
            Parameters!$D$16=1,
            IFERROR(
                AVERAGE(IF(
                    ISNUMBER(M110:Y110),
                    IF(
                        M$4:Y$4=1,
                        M110:Y110,
                        ""),
                    "")),
                AVERAGE(IF(
                    ISNUMBER(M110:Y110),
                    IF(
                        M$4:Y$4=2,
                        M110:Y110,
                        ""),
                    ""))
            ),
            IF(
                Parameters!$D$17=1,
                IFERROR(
                    IF(
                        OR(
                            IF(
                                ISNUMBER(M110:Y110),
                                IF(
                                    M$4:Y$4=1,
                                    M110:Y110,
                                    ""),
                                "")
                            =0),
                        0,
                        GEOMEAN(IF(
                            ISNUMBER(M110:Y110),
                            IF(
                                M$4:Y$4=1,
                                M110:Y110,
                                ""),
                            ""))
                    ),
                    IF(
                        OR(IF(
                            ISNUMBER(M110:Y110),
                            IF(
                                M$4:Y$4=2,
                                M110:Y110,
                                ""),
                            "")
                            =0),
                        0,
                        GEOMEAN(IF(
                            ISNUMBER(M110:Y110),
                            IF(
                                M$4:Y$4=2,
                                M110:Y110,
                                ""),
                            "")))
                )
            )
        )
    )
)</f>
        <v>8.2857142857142794</v>
      </c>
      <c r="I110" s="191" t="e" cm="1">
        <f t="array" ref="I110">IF(
    SUM(IF(
            ISNUMBER(
                IF(
                    $M$5:$Y$5,
                    (M110:Y110),
                    "")),
            1,
            0))
        =0,
    NA(),
    IF(
        Parameters!$D$15=1,
        IF(
            SUM(--(ISNUMBER(IF($M$5:$Y$5=1,(M110:Y110),""))))&gt;0,
            MAX(IF(
                ISNUMBER(M110:Y110),
                IF(
                    M$5:Y$5=1,
                    M110:Y110,
                    ""),
                "")),
            MAX(IF(
                ISNUMBER(M110:Y110),
                IF(
                    M$5:Y$5=2,
                    M110:Y110,
                    ""),
                ""))
        ),
        IF(
            Parameters!$D$16=1,
            IFERROR(
                AVERAGE(IF(
                    ISNUMBER(M110:Y110),
                    IF(
                        M$5:Y$5=1,
                        M110:Y110,
                        ""),
                    "")),
                AVERAGE(IF(
                    ISNUMBER(M110:Y110),
                    IF(
                        M$5:Y$5=2,
                        M110:Y110,
                        ""),
                    ""))
            ),
            IF(
                Parameters!$D$17=1,
                IFERROR(
                    IF(
                        OR(
                            IF(
                                ISNUMBER(M110:Y110),
                                IF(
                                    M$5:Y$5=1,
                                    M110:Y110,
                                    ""),
                                "")
                            =0),
                        0,
                        GEOMEAN(IF(
                            ISNUMBER(M110:Y110),
                            IF(
                                M$5:Y$5=1,
                                M110:Y110,
                                ""),
                            ""))
                    ),
                    IF(
                        OR(IF(
                            ISNUMBER(M110:Y110),
                            IF(
                                M$5:Y$5=2,
                                M110:Y110,
                                ""),
                            "")
                            =0),
                        0,
                        GEOMEAN(IF(
                            ISNUMBER(M110:Y110),
                            IF(
                                M$5:Y$5=2,
                                M110:Y110,
                                ""),
                            "")))
                )
            )
        )
    )
)</f>
        <v>#N/A</v>
      </c>
      <c r="J110" s="242">
        <v>45019</v>
      </c>
      <c r="K110" s="242">
        <v>45014</v>
      </c>
      <c r="L110" s="91" t="s">
        <v>176</v>
      </c>
      <c r="M110" s="192">
        <v>8.2857142857142794</v>
      </c>
      <c r="N110" s="192" t="s">
        <v>409</v>
      </c>
      <c r="O110" s="192" t="s">
        <v>409</v>
      </c>
      <c r="P110" s="192" t="s">
        <v>409</v>
      </c>
      <c r="Q110" s="192" t="s">
        <v>409</v>
      </c>
      <c r="R110" s="192">
        <v>5.8</v>
      </c>
      <c r="S110" s="192" t="s">
        <v>409</v>
      </c>
      <c r="T110" s="192" t="s">
        <v>409</v>
      </c>
      <c r="U110" s="192" t="s">
        <v>409</v>
      </c>
      <c r="V110" s="192" t="s">
        <v>409</v>
      </c>
      <c r="W110" s="192" t="s">
        <v>409</v>
      </c>
      <c r="X110" s="192" t="s">
        <v>409</v>
      </c>
      <c r="Y110" s="192"/>
      <c r="Z110" s="192"/>
      <c r="AF110" s="34"/>
      <c r="AG110" s="34"/>
      <c r="AH110" s="34"/>
      <c r="AI110" s="34"/>
      <c r="AJ110" s="34"/>
      <c r="AK110" s="34"/>
      <c r="AL110" s="195"/>
      <c r="AM110" s="195"/>
      <c r="AN110" s="80"/>
      <c r="AO110" s="80"/>
      <c r="AP110" s="80"/>
      <c r="AQ110" s="35"/>
    </row>
    <row r="111" spans="1:43"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$M$4:$Y$4,
                    (M111:Y111),
                    "")),
            1,
            0))
        =0,
    NA(),
    IF(
        Parameters!$D$15=1,
        IF(
            SUM(--(ISNUMBER(IF($M$4:$Y$4=1,(M111:Y111),""))))&gt;0,
            MAX(IF(
                ISNUMBER(M111:Y111),
                IF(
                    M$4:Y$4=1,
                    M111:Y111,
                    ""),
                "")),
            MAX(IF(
                ISNUMBER(M111:Y111),
                IF(
                    M$4:Y$4=2,
                    M111:Y111,
                    ""),
                ""))
        ),
        IF(
            Parameters!$D$16=1,
            IFERROR(
                AVERAGE(IF(
                    ISNUMBER(M111:Y111),
                    IF(
                        M$4:Y$4=1,
                        M111:Y111,
                        ""),
                    "")),
                AVERAGE(IF(
                    ISNUMBER(M111:Y111),
                    IF(
                        M$4:Y$4=2,
                        M111:Y111,
                        ""),
                    ""))
            ),
            IF(
                Parameters!$D$17=1,
                IFERROR(
                    IF(
                        OR(
                            IF(
                                ISNUMBER(M111:Y111),
                                IF(
                                    M$4:Y$4=1,
                                    M111:Y111,
                                    ""),
                                "")
                            =0),
                        0,
                        GEOMEAN(IF(
                            ISNUMBER(M111:Y111),
                            IF(
                                M$4:Y$4=1,
                                M111:Y111,
                                ""),
                            ""))
                    ),
                    IF(
                        OR(IF(
                            ISNUMBER(M111:Y111),
                            IF(
                                M$4:Y$4=2,
                                M111:Y111,
                                ""),
                            "")
                            =0),
                        0,
                        GEOMEAN(IF(
                            ISNUMBER(M111:Y111),
                            IF(
                                M$4:Y$4=2,
                                M111:Y111,
                                ""),
                            "")))
                )
            )
        )
    )
)</f>
        <v>7.4285714285714199</v>
      </c>
      <c r="I111" s="191" t="e" cm="1">
        <f t="array" ref="I111">IF(
    SUM(IF(
            ISNUMBER(
                IF(
                    $M$5:$Y$5,
                    (M111:Y111),
                    "")),
            1,
            0))
        =0,
    NA(),
    IF(
        Parameters!$D$15=1,
        IF(
            SUM(--(ISNUMBER(IF($M$5:$Y$5=1,(M111:Y111),""))))&gt;0,
            MAX(IF(
                ISNUMBER(M111:Y111),
                IF(
                    M$5:Y$5=1,
                    M111:Y111,
                    ""),
                "")),
            MAX(IF(
                ISNUMBER(M111:Y111),
                IF(
                    M$5:Y$5=2,
                    M111:Y111,
                    ""),
                ""))
        ),
        IF(
            Parameters!$D$16=1,
            IFERROR(
                AVERAGE(IF(
                    ISNUMBER(M111:Y111),
                    IF(
                        M$5:Y$5=1,
                        M111:Y111,
                        ""),
                    "")),
                AVERAGE(IF(
                    ISNUMBER(M111:Y111),
                    IF(
                        M$5:Y$5=2,
                        M111:Y111,
                        ""),
                    ""))
            ),
            IF(
                Parameters!$D$17=1,
                IFERROR(
                    IF(
                        OR(
                            IF(
                                ISNUMBER(M111:Y111),
                                IF(
                                    M$5:Y$5=1,
                                    M111:Y111,
                                    ""),
                                "")
                            =0),
                        0,
                        GEOMEAN(IF(
                            ISNUMBER(M111:Y111),
                            IF(
                                M$5:Y$5=1,
                                M111:Y111,
                                ""),
                            ""))
                    ),
                    IF(
                        OR(IF(
                            ISNUMBER(M111:Y111),
                            IF(
                                M$5:Y$5=2,
                                M111:Y111,
                                ""),
                            "")
                            =0),
                        0,
                        GEOMEAN(IF(
                            ISNUMBER(M111:Y111),
                            IF(
                                M$5:Y$5=2,
                                M111:Y111,
                                ""),
                            "")))
                )
            )
        )
    )
)</f>
        <v>#N/A</v>
      </c>
      <c r="J111" s="242">
        <v>44860</v>
      </c>
      <c r="K111" s="242">
        <v>45014</v>
      </c>
      <c r="L111" s="91" t="s">
        <v>178</v>
      </c>
      <c r="M111" s="192">
        <v>7.4285714285714199</v>
      </c>
      <c r="N111" s="192" t="s">
        <v>409</v>
      </c>
      <c r="O111" s="192" t="s">
        <v>409</v>
      </c>
      <c r="P111" s="192" t="s">
        <v>409</v>
      </c>
      <c r="Q111" s="192" t="s">
        <v>409</v>
      </c>
      <c r="R111" s="192">
        <v>5.2</v>
      </c>
      <c r="S111" s="192" t="s">
        <v>409</v>
      </c>
      <c r="T111" s="192" t="s">
        <v>409</v>
      </c>
      <c r="U111" s="192" t="s">
        <v>409</v>
      </c>
      <c r="V111" s="192" t="s">
        <v>409</v>
      </c>
      <c r="W111" s="192" t="s">
        <v>409</v>
      </c>
      <c r="X111" s="192" t="s">
        <v>409</v>
      </c>
      <c r="Y111" s="192"/>
      <c r="Z111" s="192"/>
      <c r="AF111" s="34"/>
      <c r="AG111" s="34"/>
      <c r="AH111" s="34"/>
      <c r="AI111" s="34"/>
      <c r="AJ111" s="34"/>
      <c r="AK111" s="34"/>
      <c r="AL111" s="195"/>
      <c r="AM111" s="195"/>
      <c r="AN111" s="80"/>
      <c r="AO111" s="80"/>
      <c r="AP111" s="80"/>
      <c r="AQ111" s="35"/>
    </row>
    <row r="112" spans="1:43"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$M$4:$Y$4,
                    (M112:Y112),
                    "")),
            1,
            0))
        =0,
    NA(),
    IF(
        Parameters!$D$15=1,
        IF(
            SUM(--(ISNUMBER(IF($M$4:$Y$4=1,(M112:Y112),""))))&gt;0,
            MAX(IF(
                ISNUMBER(M112:Y112),
                IF(
                    M$4:Y$4=1,
                    M112:Y112,
                    ""),
                "")),
            MAX(IF(
                ISNUMBER(M112:Y112),
                IF(
                    M$4:Y$4=2,
                    M112:Y112,
                    ""),
                ""))
        ),
        IF(
            Parameters!$D$16=1,
            IFERROR(
                AVERAGE(IF(
                    ISNUMBER(M112:Y112),
                    IF(
                        M$4:Y$4=1,
                        M112:Y112,
                        ""),
                    "")),
                AVERAGE(IF(
                    ISNUMBER(M112:Y112),
                    IF(
                        M$4:Y$4=2,
                        M112:Y112,
                        ""),
                    ""))
            ),
            IF(
                Parameters!$D$17=1,
                IFERROR(
                    IF(
                        OR(
                            IF(
                                ISNUMBER(M112:Y112),
                                IF(
                                    M$4:Y$4=1,
                                    M112:Y112,
                                    ""),
                                "")
                            =0),
                        0,
                        GEOMEAN(IF(
                            ISNUMBER(M112:Y112),
                            IF(
                                M$4:Y$4=1,
                                M112:Y112,
                                ""),
                            ""))
                    ),
                    IF(
                        OR(IF(
                            ISNUMBER(M112:Y112),
                            IF(
                                M$4:Y$4=2,
                                M112:Y112,
                                ""),
                            "")
                            =0),
                        0,
                        GEOMEAN(IF(
                            ISNUMBER(M112:Y112),
                            IF(
                                M$4:Y$4=2,
                                M112:Y112,
                                ""),
                            "")))
                )
            )
        )
    )
)</f>
        <v>2.71428571428571</v>
      </c>
      <c r="I112" s="191" t="e" cm="1">
        <f t="array" ref="I112">IF(
    SUM(IF(
            ISNUMBER(
                IF(
                    $M$5:$Y$5,
                    (M112:Y112),
                    "")),
            1,
            0))
        =0,
    NA(),
    IF(
        Parameters!$D$15=1,
        IF(
            SUM(--(ISNUMBER(IF($M$5:$Y$5=1,(M112:Y112),""))))&gt;0,
            MAX(IF(
                ISNUMBER(M112:Y112),
                IF(
                    M$5:Y$5=1,
                    M112:Y112,
                    ""),
                "")),
            MAX(IF(
                ISNUMBER(M112:Y112),
                IF(
                    M$5:Y$5=2,
                    M112:Y112,
                    ""),
                ""))
        ),
        IF(
            Parameters!$D$16=1,
            IFERROR(
                AVERAGE(IF(
                    ISNUMBER(M112:Y112),
                    IF(
                        M$5:Y$5=1,
                        M112:Y112,
                        ""),
                    "")),
                AVERAGE(IF(
                    ISNUMBER(M112:Y112),
                    IF(
                        M$5:Y$5=2,
                        M112:Y112,
                        ""),
                    ""))
            ),
            IF(
                Parameters!$D$17=1,
                IFERROR(
                    IF(
                        OR(
                            IF(
                                ISNUMBER(M112:Y112),
                                IF(
                                    M$5:Y$5=1,
                                    M112:Y112,
                                    ""),
                                "")
                            =0),
                        0,
                        GEOMEAN(IF(
                            ISNUMBER(M112:Y112),
                            IF(
                                M$5:Y$5=1,
                                M112:Y112,
                                ""),
                            ""))
                    ),
                    IF(
                        OR(IF(
                            ISNUMBER(M112:Y112),
                            IF(
                                M$5:Y$5=2,
                                M112:Y112,
                                ""),
                            "")
                            =0),
                        0,
                        GEOMEAN(IF(
                            ISNUMBER(M112:Y112),
                            IF(
                                M$5:Y$5=2,
                                M112:Y112,
                                ""),
                            "")))
                )
            )
        )
    )
)</f>
        <v>#N/A</v>
      </c>
      <c r="J112" s="242">
        <v>45019</v>
      </c>
      <c r="K112" s="242">
        <v>45014</v>
      </c>
      <c r="L112" s="91" t="s">
        <v>179</v>
      </c>
      <c r="M112" s="192">
        <v>2.71428571428571</v>
      </c>
      <c r="N112" s="192" t="s">
        <v>409</v>
      </c>
      <c r="O112" s="192" t="s">
        <v>409</v>
      </c>
      <c r="P112" s="192" t="s">
        <v>409</v>
      </c>
      <c r="Q112" s="192" t="s">
        <v>409</v>
      </c>
      <c r="R112" s="192">
        <v>1.9</v>
      </c>
      <c r="S112" s="192" t="s">
        <v>409</v>
      </c>
      <c r="T112" s="192" t="s">
        <v>409</v>
      </c>
      <c r="U112" s="192" t="s">
        <v>409</v>
      </c>
      <c r="V112" s="192" t="s">
        <v>409</v>
      </c>
      <c r="W112" s="192" t="s">
        <v>409</v>
      </c>
      <c r="X112" s="192" t="s">
        <v>409</v>
      </c>
      <c r="Y112" s="192"/>
      <c r="Z112" s="192"/>
      <c r="AF112" s="34"/>
      <c r="AG112" s="34"/>
      <c r="AH112" s="34"/>
      <c r="AI112" s="34"/>
      <c r="AJ112" s="34"/>
      <c r="AK112" s="34"/>
      <c r="AL112" s="195"/>
      <c r="AM112" s="195"/>
      <c r="AN112" s="80"/>
      <c r="AO112" s="80"/>
      <c r="AP112" s="80"/>
      <c r="AQ112" s="35"/>
    </row>
    <row r="113" spans="1:43"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$M$4:$Y$4,
                    (M113:Y113),
                    "")),
            1,
            0))
        =0,
    NA(),
    IF(
        Parameters!$D$15=1,
        IF(
            SUM(--(ISNUMBER(IF($M$4:$Y$4=1,(M113:Y113),""))))&gt;0,
            MAX(IF(
                ISNUMBER(M113:Y113),
                IF(
                    M$4:Y$4=1,
                    M113:Y113,
                    ""),
                "")),
            MAX(IF(
                ISNUMBER(M113:Y113),
                IF(
                    M$4:Y$4=2,
                    M113:Y113,
                    ""),
                ""))
        ),
        IF(
            Parameters!$D$16=1,
            IFERROR(
                AVERAGE(IF(
                    ISNUMBER(M113:Y113),
                    IF(
                        M$4:Y$4=1,
                        M113:Y113,
                        ""),
                    "")),
                AVERAGE(IF(
                    ISNUMBER(M113:Y113),
                    IF(
                        M$4:Y$4=2,
                        M113:Y113,
                        ""),
                    ""))
            ),
            IF(
                Parameters!$D$17=1,
                IFERROR(
                    IF(
                        OR(
                            IF(
                                ISNUMBER(M113:Y113),
                                IF(
                                    M$4:Y$4=1,
                                    M113:Y113,
                                    ""),
                                "")
                            =0),
                        0,
                        GEOMEAN(IF(
                            ISNUMBER(M113:Y113),
                            IF(
                                M$4:Y$4=1,
                                M113:Y113,
                                ""),
                            ""))
                    ),
                    IF(
                        OR(IF(
                            ISNUMBER(M113:Y113),
                            IF(
                                M$4:Y$4=2,
                                M113:Y113,
                                ""),
                            "")
                            =0),
                        0,
                        GEOMEAN(IF(
                            ISNUMBER(M113:Y113),
                            IF(
                                M$4:Y$4=2,
                                M113:Y113,
                                ""),
                            "")))
                )
            )
        )
    )
)</f>
        <v>0.57142857142857095</v>
      </c>
      <c r="I113" s="191" cm="1">
        <f t="array" ref="I113">IF(
    SUM(IF(
            ISNUMBER(
                IF(
                    $M$5:$Y$5,
                    (M113:Y113),
                    "")),
            1,
            0))
        =0,
    NA(),
    IF(
        Parameters!$D$15=1,
        IF(
            SUM(--(ISNUMBER(IF($M$5:$Y$5=1,(M113:Y113),""))))&gt;0,
            MAX(IF(
                ISNUMBER(M113:Y113),
                IF(
                    M$5:Y$5=1,
                    M113:Y113,
                    ""),
                "")),
            MAX(IF(
                ISNUMBER(M113:Y113),
                IF(
                    M$5:Y$5=2,
                    M113:Y113,
                    ""),
                ""))
        ),
        IF(
            Parameters!$D$16=1,
            IFERROR(
                AVERAGE(IF(
                    ISNUMBER(M113:Y113),
                    IF(
                        M$5:Y$5=1,
                        M113:Y113,
                        ""),
                    "")),
                AVERAGE(IF(
                    ISNUMBER(M113:Y113),
                    IF(
                        M$5:Y$5=2,
                        M113:Y113,
                        ""),
                    ""))
            ),
            IF(
                Parameters!$D$17=1,
                IFERROR(
                    IF(
                        OR(
                            IF(
                                ISNUMBER(M113:Y113),
                                IF(
                                    M$5:Y$5=1,
                                    M113:Y113,
                                    ""),
                                "")
                            =0),
                        0,
                        GEOMEAN(IF(
                            ISNUMBER(M113:Y113),
                            IF(
                                M$5:Y$5=1,
                                M113:Y113,
                                ""),
                            ""))
                    ),
                    IF(
                        OR(IF(
                            ISNUMBER(M113:Y113),
                            IF(
                                M$5:Y$5=2,
                                M113:Y113,
                                ""),
                            "")
                            =0),
                        0,
                        GEOMEAN(IF(
                            ISNUMBER(M113:Y113),
                            IF(
                                M$5:Y$5=2,
                                M113:Y113,
                                ""),
                            "")))
                )
            )
        )
    )
)</f>
        <v>0</v>
      </c>
      <c r="J113" s="242">
        <v>44860</v>
      </c>
      <c r="K113" s="242">
        <v>45103</v>
      </c>
      <c r="L113" s="91" t="s">
        <v>180</v>
      </c>
      <c r="M113" s="192">
        <v>0.57142857142857095</v>
      </c>
      <c r="N113" s="192">
        <v>0</v>
      </c>
      <c r="O113" s="192" t="s">
        <v>409</v>
      </c>
      <c r="P113" s="192" t="s">
        <v>409</v>
      </c>
      <c r="Q113" s="192" t="s">
        <v>409</v>
      </c>
      <c r="R113" s="192">
        <v>0.4</v>
      </c>
      <c r="S113" s="192">
        <v>-0.79199999999999904</v>
      </c>
      <c r="T113" s="192">
        <v>-0.26700000000000002</v>
      </c>
      <c r="U113" s="192" t="s">
        <v>409</v>
      </c>
      <c r="V113" s="192" t="s">
        <v>409</v>
      </c>
      <c r="W113" s="192" t="s">
        <v>409</v>
      </c>
      <c r="X113" s="192" t="s">
        <v>409</v>
      </c>
      <c r="Y113" s="192"/>
      <c r="Z113" s="192"/>
      <c r="AF113" s="34"/>
      <c r="AG113" s="34"/>
      <c r="AH113" s="34"/>
      <c r="AI113" s="34"/>
      <c r="AJ113" s="34"/>
      <c r="AK113" s="34"/>
      <c r="AL113" s="195"/>
      <c r="AM113" s="195"/>
      <c r="AN113" s="80"/>
      <c r="AO113" s="80"/>
      <c r="AP113" s="80"/>
      <c r="AQ113" s="35"/>
    </row>
    <row r="114" spans="1:43"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$M$4:$Y$4,
                    (M114:Y114),
                    "")),
            1,
            0))
        =0,
    NA(),
    IF(
        Parameters!$D$15=1,
        IF(
            SUM(--(ISNUMBER(IF($M$4:$Y$4=1,(M114:Y114),""))))&gt;0,
            MAX(IF(
                ISNUMBER(M114:Y114),
                IF(
                    M$4:Y$4=1,
                    M114:Y114,
                    ""),
                "")),
            MAX(IF(
                ISNUMBER(M114:Y114),
                IF(
                    M$4:Y$4=2,
                    M114:Y114,
                    ""),
                ""))
        ),
        IF(
            Parameters!$D$16=1,
            IFERROR(
                AVERAGE(IF(
                    ISNUMBER(M114:Y114),
                    IF(
                        M$4:Y$4=1,
                        M114:Y114,
                        ""),
                    "")),
                AVERAGE(IF(
                    ISNUMBER(M114:Y114),
                    IF(
                        M$4:Y$4=2,
                        M114:Y114,
                        ""),
                    ""))
            ),
            IF(
                Parameters!$D$17=1,
                IFERROR(
                    IF(
                        OR(
                            IF(
                                ISNUMBER(M114:Y114),
                                IF(
                                    M$4:Y$4=1,
                                    M114:Y114,
                                    ""),
                                "")
                            =0),
                        0,
                        GEOMEAN(IF(
                            ISNUMBER(M114:Y114),
                            IF(
                                M$4:Y$4=1,
                                M114:Y114,
                                ""),
                            ""))
                    ),
                    IF(
                        OR(IF(
                            ISNUMBER(M114:Y114),
                            IF(
                                M$4:Y$4=2,
                                M114:Y114,
                                ""),
                            "")
                            =0),
                        0,
                        GEOMEAN(IF(
                            ISNUMBER(M114:Y114),
                            IF(
                                M$4:Y$4=2,
                                M114:Y114,
                                ""),
                            "")))
                )
            )
        )
    )
)</f>
        <v>2.4285714285714199</v>
      </c>
      <c r="I114" s="191" cm="1">
        <f t="array" ref="I114">IF(
    SUM(IF(
            ISNUMBER(
                IF(
                    $M$5:$Y$5,
                    (M114:Y114),
                    "")),
            1,
            0))
        =0,
    NA(),
    IF(
        Parameters!$D$15=1,
        IF(
            SUM(--(ISNUMBER(IF($M$5:$Y$5=1,(M114:Y114),""))))&gt;0,
            MAX(IF(
                ISNUMBER(M114:Y114),
                IF(
                    M$5:Y$5=1,
                    M114:Y114,
                    ""),
                "")),
            MAX(IF(
                ISNUMBER(M114:Y114),
                IF(
                    M$5:Y$5=2,
                    M114:Y114,
                    ""),
                ""))
        ),
        IF(
            Parameters!$D$16=1,
            IFERROR(
                AVERAGE(IF(
                    ISNUMBER(M114:Y114),
                    IF(
                        M$5:Y$5=1,
                        M114:Y114,
                        ""),
                    "")),
                AVERAGE(IF(
                    ISNUMBER(M114:Y114),
                    IF(
                        M$5:Y$5=2,
                        M114:Y114,
                        ""),
                    ""))
            ),
            IF(
                Parameters!$D$17=1,
                IFERROR(
                    IF(
                        OR(
                            IF(
                                ISNUMBER(M114:Y114),
                                IF(
                                    M$5:Y$5=1,
                                    M114:Y114,
                                    ""),
                                "")
                            =0),
                        0,
                        GEOMEAN(IF(
                            ISNUMBER(M114:Y114),
                            IF(
                                M$5:Y$5=1,
                                M114:Y114,
                                ""),
                            ""))
                    ),
                    IF(
                        OR(IF(
                            ISNUMBER(M114:Y114),
                            IF(
                                M$5:Y$5=2,
                                M114:Y114,
                                ""),
                            "")
                            =0),
                        0,
                        GEOMEAN(IF(
                            ISNUMBER(M114:Y114),
                            IF(
                                M$5:Y$5=2,
                                M114:Y114,
                                ""),
                            "")))
                )
            )
        )
    )
)</f>
        <v>0</v>
      </c>
      <c r="J114" s="242">
        <v>45019</v>
      </c>
      <c r="K114" s="242">
        <v>45103</v>
      </c>
      <c r="L114" s="91" t="s">
        <v>182</v>
      </c>
      <c r="M114" s="192">
        <v>2.4285714285714199</v>
      </c>
      <c r="N114" s="192">
        <v>0</v>
      </c>
      <c r="O114" s="192" t="s">
        <v>409</v>
      </c>
      <c r="P114" s="192" t="s">
        <v>409</v>
      </c>
      <c r="Q114" s="192" t="s">
        <v>409</v>
      </c>
      <c r="R114" s="192">
        <v>1.7</v>
      </c>
      <c r="S114" s="192" t="s">
        <v>409</v>
      </c>
      <c r="T114" s="192">
        <v>0</v>
      </c>
      <c r="U114" s="192" t="s">
        <v>409</v>
      </c>
      <c r="V114" s="192" t="s">
        <v>409</v>
      </c>
      <c r="W114" s="192" t="s">
        <v>409</v>
      </c>
      <c r="X114" s="192" t="s">
        <v>409</v>
      </c>
      <c r="Y114" s="192"/>
      <c r="Z114" s="192"/>
      <c r="AF114" s="34"/>
      <c r="AG114" s="34"/>
      <c r="AH114" s="34"/>
      <c r="AI114" s="34"/>
      <c r="AJ114" s="34"/>
      <c r="AK114" s="34"/>
      <c r="AL114" s="195"/>
      <c r="AM114" s="195"/>
      <c r="AN114" s="80"/>
      <c r="AO114" s="80"/>
      <c r="AP114" s="80"/>
      <c r="AQ114" s="35"/>
    </row>
    <row r="115" spans="1:43"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$M$4:$Y$4,
                    (M115:Y115),
                    "")),
            1,
            0))
        =0,
    NA(),
    IF(
        Parameters!$D$15=1,
        IF(
            SUM(--(ISNUMBER(IF($M$4:$Y$4=1,(M115:Y115),""))))&gt;0,
            MAX(IF(
                ISNUMBER(M115:Y115),
                IF(
                    M$4:Y$4=1,
                    M115:Y115,
                    ""),
                "")),
            MAX(IF(
                ISNUMBER(M115:Y115),
                IF(
                    M$4:Y$4=2,
                    M115:Y115,
                    ""),
                ""))
        ),
        IF(
            Parameters!$D$16=1,
            IFERROR(
                AVERAGE(IF(
                    ISNUMBER(M115:Y115),
                    IF(
                        M$4:Y$4=1,
                        M115:Y115,
                        ""),
                    "")),
                AVERAGE(IF(
                    ISNUMBER(M115:Y115),
                    IF(
                        M$4:Y$4=2,
                        M115:Y115,
                        ""),
                    ""))
            ),
            IF(
                Parameters!$D$17=1,
                IFERROR(
                    IF(
                        OR(
                            IF(
                                ISNUMBER(M115:Y115),
                                IF(
                                    M$4:Y$4=1,
                                    M115:Y115,
                                    ""),
                                "")
                            =0),
                        0,
                        GEOMEAN(IF(
                            ISNUMBER(M115:Y115),
                            IF(
                                M$4:Y$4=1,
                                M115:Y115,
                                ""),
                            ""))
                    ),
                    IF(
                        OR(IF(
                            ISNUMBER(M115:Y115),
                            IF(
                                M$4:Y$4=2,
                                M115:Y115,
                                ""),
                            "")
                            =0),
                        0,
                        GEOMEAN(IF(
                            ISNUMBER(M115:Y115),
                            IF(
                                M$4:Y$4=2,
                                M115:Y115,
                                ""),
                            "")))
                )
            )
        )
    )
)</f>
        <v>7.1428571428571397</v>
      </c>
      <c r="I115" s="191" cm="1">
        <f t="array" ref="I115">IF(
    SUM(IF(
            ISNUMBER(
                IF(
                    $M$5:$Y$5,
                    (M115:Y115),
                    "")),
            1,
            0))
        =0,
    NA(),
    IF(
        Parameters!$D$15=1,
        IF(
            SUM(--(ISNUMBER(IF($M$5:$Y$5=1,(M115:Y115),""))))&gt;0,
            MAX(IF(
                ISNUMBER(M115:Y115),
                IF(
                    M$5:Y$5=1,
                    M115:Y115,
                    ""),
                "")),
            MAX(IF(
                ISNUMBER(M115:Y115),
                IF(
                    M$5:Y$5=2,
                    M115:Y115,
                    ""),
                ""))
        ),
        IF(
            Parameters!$D$16=1,
            IFERROR(
                AVERAGE(IF(
                    ISNUMBER(M115:Y115),
                    IF(
                        M$5:Y$5=1,
                        M115:Y115,
                        ""),
                    "")),
                AVERAGE(IF(
                    ISNUMBER(M115:Y115),
                    IF(
                        M$5:Y$5=2,
                        M115:Y115,
                        ""),
                    ""))
            ),
            IF(
                Parameters!$D$17=1,
                IFERROR(
                    IF(
                        OR(
                            IF(
                                ISNUMBER(M115:Y115),
                                IF(
                                    M$5:Y$5=1,
                                    M115:Y115,
                                    ""),
                                "")
                            =0),
                        0,
                        GEOMEAN(IF(
                            ISNUMBER(M115:Y115),
                            IF(
                                M$5:Y$5=1,
                                M115:Y115,
                                ""),
                            ""))
                    ),
                    IF(
                        OR(IF(
                            ISNUMBER(M115:Y115),
                            IF(
                                M$5:Y$5=2,
                                M115:Y115,
                                ""),
                            "")
                            =0),
                        0,
                        GEOMEAN(IF(
                            ISNUMBER(M115:Y115),
                            IF(
                                M$5:Y$5=2,
                                M115:Y115,
                                ""),
                            "")))
                )
            )
        )
    )
)</f>
        <v>0</v>
      </c>
      <c r="J115" s="242">
        <v>45019</v>
      </c>
      <c r="K115" s="242">
        <v>45014</v>
      </c>
      <c r="L115" s="91" t="s">
        <v>184</v>
      </c>
      <c r="M115" s="192">
        <v>7.1428571428571397</v>
      </c>
      <c r="N115" s="192" t="s">
        <v>409</v>
      </c>
      <c r="O115" s="192" t="s">
        <v>409</v>
      </c>
      <c r="P115" s="192">
        <v>0</v>
      </c>
      <c r="Q115" s="192" t="s">
        <v>409</v>
      </c>
      <c r="R115" s="192">
        <v>5</v>
      </c>
      <c r="S115" s="192" t="s">
        <v>409</v>
      </c>
      <c r="T115" s="192" t="s">
        <v>409</v>
      </c>
      <c r="U115" s="192" t="s">
        <v>409</v>
      </c>
      <c r="V115" s="192">
        <v>-6.2999587262930298E-2</v>
      </c>
      <c r="W115" s="192">
        <v>-0.14965864351265001</v>
      </c>
      <c r="X115" s="192" t="s">
        <v>409</v>
      </c>
      <c r="Y115" s="192"/>
      <c r="Z115" s="192"/>
      <c r="AF115" s="34"/>
      <c r="AG115" s="34"/>
      <c r="AH115" s="34"/>
      <c r="AI115" s="34"/>
      <c r="AJ115" s="34"/>
      <c r="AK115" s="34"/>
      <c r="AL115" s="195"/>
      <c r="AM115" s="195"/>
      <c r="AN115" s="80"/>
      <c r="AO115" s="80"/>
      <c r="AP115" s="80"/>
      <c r="AQ115" s="35"/>
    </row>
    <row r="116" spans="1:43"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7</v>
      </c>
      <c r="H116" s="80" cm="1">
        <f t="array" ref="H116">IF(
    SUM(IF(
            ISNUMBER(
                IF(
                    $M$4:$Y$4,
                    (M116:Y116),
                    "")),
            1,
            0))
        =0,
    NA(),
    IF(
        Parameters!$D$15=1,
        IF(
            SUM(--(ISNUMBER(IF($M$4:$Y$4=1,(M116:Y116),""))))&gt;0,
            MAX(IF(
                ISNUMBER(M116:Y116),
                IF(
                    M$4:Y$4=1,
                    M116:Y116,
                    ""),
                "")),
            MAX(IF(
                ISNUMBER(M116:Y116),
                IF(
                    M$4:Y$4=2,
                    M116:Y116,
                    ""),
                ""))
        ),
        IF(
            Parameters!$D$16=1,
            IFERROR(
                AVERAGE(IF(
                    ISNUMBER(M116:Y116),
                    IF(
                        M$4:Y$4=1,
                        M116:Y116,
                        ""),
                    "")),
                AVERAGE(IF(
                    ISNUMBER(M116:Y116),
                    IF(
                        M$4:Y$4=2,
                        M116:Y116,
                        ""),
                    ""))
            ),
            IF(
                Parameters!$D$17=1,
                IFERROR(
                    IF(
                        OR(
                            IF(
                                ISNUMBER(M116:Y116),
                                IF(
                                    M$4:Y$4=1,
                                    M116:Y116,
                                    ""),
                                "")
                            =0),
                        0,
                        GEOMEAN(IF(
                            ISNUMBER(M116:Y116),
                            IF(
                                M$4:Y$4=1,
                                M116:Y116,
                                ""),
                            ""))
                    ),
                    IF(
                        OR(IF(
                            ISNUMBER(M116:Y116),
                            IF(
                                M$4:Y$4=2,
                                M116:Y116,
                                ""),
                            "")
                            =0),
                        0,
                        GEOMEAN(IF(
                            ISNUMBER(M116:Y116),
                            IF(
                                M$4:Y$4=2,
                                M116:Y116,
                                ""),
                            "")))
                )
            )
        )
    )
)</f>
        <v>7</v>
      </c>
      <c r="I116" s="191" cm="1">
        <f t="array" ref="I116">IF(
    SUM(IF(
            ISNUMBER(
                IF(
                    $M$5:$Y$5,
                    (M116:Y116),
                    "")),
            1,
            0))
        =0,
    NA(),
    IF(
        Parameters!$D$15=1,
        IF(
            SUM(--(ISNUMBER(IF($M$5:$Y$5=1,(M116:Y116),""))))&gt;0,
            MAX(IF(
                ISNUMBER(M116:Y116),
                IF(
                    M$5:Y$5=1,
                    M116:Y116,
                    ""),
                "")),
            MAX(IF(
                ISNUMBER(M116:Y116),
                IF(
                    M$5:Y$5=2,
                    M116:Y116,
                    ""),
                ""))
        ),
        IF(
            Parameters!$D$16=1,
            IFERROR(
                AVERAGE(IF(
                    ISNUMBER(M116:Y116),
                    IF(
                        M$5:Y$5=1,
                        M116:Y116,
                        ""),
                    "")),
                AVERAGE(IF(
                    ISNUMBER(M116:Y116),
                    IF(
                        M$5:Y$5=2,
                        M116:Y116,
                        ""),
                    ""))
            ),
            IF(
                Parameters!$D$17=1,
                IFERROR(
                    IF(
                        OR(
                            IF(
                                ISNUMBER(M116:Y116),
                                IF(
                                    M$5:Y$5=1,
                                    M116:Y116,
                                    ""),
                                "")
                            =0),
                        0,
                        GEOMEAN(IF(
                            ISNUMBER(M116:Y116),
                            IF(
                                M$5:Y$5=1,
                                M116:Y116,
                                ""),
                            ""))
                    ),
                    IF(
                        OR(IF(
                            ISNUMBER(M116:Y116),
                            IF(
                                M$5:Y$5=2,
                                M116:Y116,
                                ""),
                            "")
                            =0),
                        0,
                        GEOMEAN(IF(
                            ISNUMBER(M116:Y116),
                            IF(
                                M$5:Y$5=2,
                                M116:Y116,
                                ""),
                            "")))
                )
            )
        )
    )
)</f>
        <v>7</v>
      </c>
      <c r="J116" s="242">
        <v>45019</v>
      </c>
      <c r="K116" s="242">
        <v>45058</v>
      </c>
      <c r="L116" s="91" t="s">
        <v>186</v>
      </c>
      <c r="M116" s="192">
        <v>7</v>
      </c>
      <c r="N116" s="192" t="s">
        <v>409</v>
      </c>
      <c r="O116" s="192" t="s">
        <v>409</v>
      </c>
      <c r="P116" s="192" t="s">
        <v>409</v>
      </c>
      <c r="Q116" s="192">
        <v>7</v>
      </c>
      <c r="R116" s="192">
        <v>4.9000000000000004</v>
      </c>
      <c r="S116" s="192" t="s">
        <v>409</v>
      </c>
      <c r="T116" s="192" t="s">
        <v>409</v>
      </c>
      <c r="U116" s="192" t="s">
        <v>409</v>
      </c>
      <c r="V116" s="192" t="s">
        <v>409</v>
      </c>
      <c r="W116" s="192" t="s">
        <v>409</v>
      </c>
      <c r="X116" s="192" t="s">
        <v>833</v>
      </c>
      <c r="Y116" s="192"/>
      <c r="Z116" s="192"/>
      <c r="AF116" s="34"/>
      <c r="AG116" s="34"/>
      <c r="AH116" s="34"/>
      <c r="AI116" s="34"/>
      <c r="AJ116" s="34"/>
      <c r="AK116" s="34"/>
      <c r="AL116" s="195"/>
      <c r="AM116" s="195"/>
      <c r="AN116" s="80"/>
      <c r="AO116" s="80"/>
      <c r="AP116" s="80"/>
      <c r="AQ116" s="35"/>
    </row>
    <row r="117" spans="1:43"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10</v>
      </c>
      <c r="H117" s="80" cm="1">
        <f t="array" ref="H117">IF(
    SUM(IF(
            ISNUMBER(
                IF(
                    $M$4:$Y$4,
                    (M117:Y117),
                    "")),
            1,
            0))
        =0,
    NA(),
    IF(
        Parameters!$D$15=1,
        IF(
            SUM(--(ISNUMBER(IF($M$4:$Y$4=1,(M117:Y117),""))))&gt;0,
            MAX(IF(
                ISNUMBER(M117:Y117),
                IF(
                    M$4:Y$4=1,
                    M117:Y117,
                    ""),
                "")),
            MAX(IF(
                ISNUMBER(M117:Y117),
                IF(
                    M$4:Y$4=2,
                    M117:Y117,
                    ""),
                ""))
        ),
        IF(
            Parameters!$D$16=1,
            IFERROR(
                AVERAGE(IF(
                    ISNUMBER(M117:Y117),
                    IF(
                        M$4:Y$4=1,
                        M117:Y117,
                        ""),
                    "")),
                AVERAGE(IF(
                    ISNUMBER(M117:Y117),
                    IF(
                        M$4:Y$4=2,
                        M117:Y117,
                        ""),
                    ""))
            ),
            IF(
                Parameters!$D$17=1,
                IFERROR(
                    IF(
                        OR(
                            IF(
                                ISNUMBER(M117:Y117),
                                IF(
                                    M$4:Y$4=1,
                                    M117:Y117,
                                    ""),
                                "")
                            =0),
                        0,
                        GEOMEAN(IF(
                            ISNUMBER(M117:Y117),
                            IF(
                                M$4:Y$4=1,
                                M117:Y117,
                                ""),
                            ""))
                    ),
                    IF(
                        OR(IF(
                            ISNUMBER(M117:Y117),
                            IF(
                                M$4:Y$4=2,
                                M117:Y117,
                                ""),
                            "")
                            =0),
                        0,
                        GEOMEAN(IF(
                            ISNUMBER(M117:Y117),
                            IF(
                                M$4:Y$4=2,
                                M117:Y117,
                                ""),
                            "")))
                )
            )
        )
    )
)</f>
        <v>10</v>
      </c>
      <c r="I117" s="191" cm="1">
        <f t="array" ref="I117">IF(
    SUM(IF(
            ISNUMBER(
                IF(
                    $M$5:$Y$5,
                    (M117:Y117),
                    "")),
            1,
            0))
        =0,
    NA(),
    IF(
        Parameters!$D$15=1,
        IF(
            SUM(--(ISNUMBER(IF($M$5:$Y$5=1,(M117:Y117),""))))&gt;0,
            MAX(IF(
                ISNUMBER(M117:Y117),
                IF(
                    M$5:Y$5=1,
                    M117:Y117,
                    ""),
                "")),
            MAX(IF(
                ISNUMBER(M117:Y117),
                IF(
                    M$5:Y$5=2,
                    M117:Y117,
                    ""),
                ""))
        ),
        IF(
            Parameters!$D$16=1,
            IFERROR(
                AVERAGE(IF(
                    ISNUMBER(M117:Y117),
                    IF(
                        M$5:Y$5=1,
                        M117:Y117,
                        ""),
                    "")),
                AVERAGE(IF(
                    ISNUMBER(M117:Y117),
                    IF(
                        M$5:Y$5=2,
                        M117:Y117,
                        ""),
                    ""))
            ),
            IF(
                Parameters!$D$17=1,
                IFERROR(
                    IF(
                        OR(
                            IF(
                                ISNUMBER(M117:Y117),
                                IF(
                                    M$5:Y$5=1,
                                    M117:Y117,
                                    ""),
                                "")
                            =0),
                        0,
                        GEOMEAN(IF(
                            ISNUMBER(M117:Y117),
                            IF(
                                M$5:Y$5=1,
                                M117:Y117,
                                ""),
                            ""))
                    ),
                    IF(
                        OR(IF(
                            ISNUMBER(M117:Y117),
                            IF(
                                M$5:Y$5=2,
                                M117:Y117,
                                ""),
                            "")
                            =0),
                        0,
                        GEOMEAN(IF(
                            ISNUMBER(M117:Y117),
                            IF(
                                M$5:Y$5=2,
                                M117:Y117,
                                ""),
                            "")))
                )
            )
        )
    )
)</f>
        <v>10</v>
      </c>
      <c r="J117" s="242">
        <v>45019</v>
      </c>
      <c r="K117" s="242">
        <v>45103</v>
      </c>
      <c r="L117" s="91" t="s">
        <v>188</v>
      </c>
      <c r="M117" s="192">
        <v>10</v>
      </c>
      <c r="N117" s="192" t="s">
        <v>409</v>
      </c>
      <c r="O117" s="192" t="s">
        <v>409</v>
      </c>
      <c r="P117" s="192">
        <v>10</v>
      </c>
      <c r="Q117" s="192" t="s">
        <v>409</v>
      </c>
      <c r="R117" s="192">
        <v>7.1</v>
      </c>
      <c r="S117" s="192" t="s">
        <v>409</v>
      </c>
      <c r="T117" s="192" t="s">
        <v>409</v>
      </c>
      <c r="U117" s="192" t="s">
        <v>409</v>
      </c>
      <c r="V117" s="192">
        <v>0.70167494121909602</v>
      </c>
      <c r="W117" s="192">
        <v>-0.42736895277389703</v>
      </c>
      <c r="X117" s="192" t="s">
        <v>409</v>
      </c>
      <c r="Y117" s="192"/>
      <c r="Z117" s="192"/>
      <c r="AF117" s="34"/>
      <c r="AG117" s="34"/>
      <c r="AH117" s="34"/>
      <c r="AI117" s="34"/>
      <c r="AJ117" s="34"/>
      <c r="AK117" s="34"/>
      <c r="AL117" s="195"/>
      <c r="AM117" s="195"/>
      <c r="AN117" s="80"/>
      <c r="AO117" s="80"/>
      <c r="AP117" s="80"/>
      <c r="AQ117" s="35"/>
    </row>
    <row r="118" spans="1:43"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$M$4:$Y$4,
                    (M118:Y118),
                    "")),
            1,
            0))
        =0,
    NA(),
    IF(
        Parameters!$D$15=1,
        IF(
            SUM(--(ISNUMBER(IF($M$4:$Y$4=1,(M118:Y118),""))))&gt;0,
            MAX(IF(
                ISNUMBER(M118:Y118),
                IF(
                    M$4:Y$4=1,
                    M118:Y118,
                    ""),
                "")),
            MAX(IF(
                ISNUMBER(M118:Y118),
                IF(
                    M$4:Y$4=2,
                    M118:Y118,
                    ""),
                ""))
        ),
        IF(
            Parameters!$D$16=1,
            IFERROR(
                AVERAGE(IF(
                    ISNUMBER(M118:Y118),
                    IF(
                        M$4:Y$4=1,
                        M118:Y118,
                        ""),
                    "")),
                AVERAGE(IF(
                    ISNUMBER(M118:Y118),
                    IF(
                        M$4:Y$4=2,
                        M118:Y118,
                        ""),
                    ""))
            ),
            IF(
                Parameters!$D$17=1,
                IFERROR(
                    IF(
                        OR(
                            IF(
                                ISNUMBER(M118:Y118),
                                IF(
                                    M$4:Y$4=1,
                                    M118:Y118,
                                    ""),
                                "")
                            =0),
                        0,
                        GEOMEAN(IF(
                            ISNUMBER(M118:Y118),
                            IF(
                                M$4:Y$4=1,
                                M118:Y118,
                                ""),
                            ""))
                    ),
                    IF(
                        OR(IF(
                            ISNUMBER(M118:Y118),
                            IF(
                                M$4:Y$4=2,
                                M118:Y118,
                                ""),
                            "")
                            =0),
                        0,
                        GEOMEAN(IF(
                            ISNUMBER(M118:Y118),
                            IF(
                                M$4:Y$4=2,
                                M118:Y118,
                                ""),
                            "")))
                )
            )
        )
    )
)</f>
        <v>4.1428571428571397</v>
      </c>
      <c r="I118" s="191" t="e" cm="1">
        <f t="array" ref="I118">IF(
    SUM(IF(
            ISNUMBER(
                IF(
                    $M$5:$Y$5,
                    (M118:Y118),
                    "")),
            1,
            0))
        =0,
    NA(),
    IF(
        Parameters!$D$15=1,
        IF(
            SUM(--(ISNUMBER(IF($M$5:$Y$5=1,(M118:Y118),""))))&gt;0,
            MAX(IF(
                ISNUMBER(M118:Y118),
                IF(
                    M$5:Y$5=1,
                    M118:Y118,
                    ""),
                "")),
            MAX(IF(
                ISNUMBER(M118:Y118),
                IF(
                    M$5:Y$5=2,
                    M118:Y118,
                    ""),
                ""))
        ),
        IF(
            Parameters!$D$16=1,
            IFERROR(
                AVERAGE(IF(
                    ISNUMBER(M118:Y118),
                    IF(
                        M$5:Y$5=1,
                        M118:Y118,
                        ""),
                    "")),
                AVERAGE(IF(
                    ISNUMBER(M118:Y118),
                    IF(
                        M$5:Y$5=2,
                        M118:Y118,
                        ""),
                    ""))
            ),
            IF(
                Parameters!$D$17=1,
                IFERROR(
                    IF(
                        OR(
                            IF(
                                ISNUMBER(M118:Y118),
                                IF(
                                    M$5:Y$5=1,
                                    M118:Y118,
                                    ""),
                                "")
                            =0),
                        0,
                        GEOMEAN(IF(
                            ISNUMBER(M118:Y118),
                            IF(
                                M$5:Y$5=1,
                                M118:Y118,
                                ""),
                            ""))
                    ),
                    IF(
                        OR(IF(
                            ISNUMBER(M118:Y118),
                            IF(
                                M$5:Y$5=2,
                                M118:Y118,
                                ""),
                            "")
                            =0),
                        0,
                        GEOMEAN(IF(
                            ISNUMBER(M118:Y118),
                            IF(
                                M$5:Y$5=2,
                                M118:Y118,
                                ""),
                            "")))
                )
            )
        )
    )
)</f>
        <v>#N/A</v>
      </c>
      <c r="J118" s="242">
        <v>45019</v>
      </c>
      <c r="K118" s="242">
        <v>45014</v>
      </c>
      <c r="L118" s="91" t="s">
        <v>190</v>
      </c>
      <c r="M118" s="192">
        <v>4.1428571428571397</v>
      </c>
      <c r="N118" s="192" t="s">
        <v>409</v>
      </c>
      <c r="O118" s="192" t="s">
        <v>409</v>
      </c>
      <c r="P118" s="192" t="s">
        <v>409</v>
      </c>
      <c r="Q118" s="192" t="s">
        <v>409</v>
      </c>
      <c r="R118" s="192">
        <v>2.9</v>
      </c>
      <c r="S118" s="192" t="s">
        <v>409</v>
      </c>
      <c r="T118" s="192" t="s">
        <v>409</v>
      </c>
      <c r="U118" s="192" t="s">
        <v>409</v>
      </c>
      <c r="V118" s="192" t="s">
        <v>409</v>
      </c>
      <c r="W118" s="192" t="s">
        <v>409</v>
      </c>
      <c r="X118" s="192" t="s">
        <v>409</v>
      </c>
      <c r="Y118" s="192"/>
      <c r="Z118" s="192"/>
      <c r="AF118" s="34"/>
      <c r="AG118" s="34"/>
      <c r="AH118" s="34"/>
      <c r="AI118" s="34"/>
      <c r="AJ118" s="34"/>
      <c r="AK118" s="34"/>
      <c r="AL118" s="195"/>
      <c r="AM118" s="195"/>
      <c r="AN118" s="80"/>
      <c r="AO118" s="80"/>
      <c r="AP118" s="80"/>
      <c r="AQ118" s="35"/>
    </row>
    <row r="119" spans="1:43"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$M$4:$Y$4,
                    (M119:Y119),
                    "")),
            1,
            0))
        =0,
    NA(),
    IF(
        Parameters!$D$15=1,
        IF(
            SUM(--(ISNUMBER(IF($M$4:$Y$4=1,(M119:Y119),""))))&gt;0,
            MAX(IF(
                ISNUMBER(M119:Y119),
                IF(
                    M$4:Y$4=1,
                    M119:Y119,
                    ""),
                "")),
            MAX(IF(
                ISNUMBER(M119:Y119),
                IF(
                    M$4:Y$4=2,
                    M119:Y119,
                    ""),
                ""))
        ),
        IF(
            Parameters!$D$16=1,
            IFERROR(
                AVERAGE(IF(
                    ISNUMBER(M119:Y119),
                    IF(
                        M$4:Y$4=1,
                        M119:Y119,
                        ""),
                    "")),
                AVERAGE(IF(
                    ISNUMBER(M119:Y119),
                    IF(
                        M$4:Y$4=2,
                        M119:Y119,
                        ""),
                    ""))
            ),
            IF(
                Parameters!$D$17=1,
                IFERROR(
                    IF(
                        OR(
                            IF(
                                ISNUMBER(M119:Y119),
                                IF(
                                    M$4:Y$4=1,
                                    M119:Y119,
                                    ""),
                                "")
                            =0),
                        0,
                        GEOMEAN(IF(
                            ISNUMBER(M119:Y119),
                            IF(
                                M$4:Y$4=1,
                                M119:Y119,
                                ""),
                            ""))
                    ),
                    IF(
                        OR(IF(
                            ISNUMBER(M119:Y119),
                            IF(
                                M$4:Y$4=2,
                                M119:Y119,
                                ""),
                            "")
                            =0),
                        0,
                        GEOMEAN(IF(
                            ISNUMBER(M119:Y119),
                            IF(
                                M$4:Y$4=2,
                                M119:Y119,
                                ""),
                            "")))
                )
            )
        )
    )
)</f>
        <v>5.4285714285714199</v>
      </c>
      <c r="I119" s="191" cm="1">
        <f t="array" ref="I119">IF(
    SUM(IF(
            ISNUMBER(
                IF(
                    $M$5:$Y$5,
                    (M119:Y119),
                    "")),
            1,
            0))
        =0,
    NA(),
    IF(
        Parameters!$D$15=1,
        IF(
            SUM(--(ISNUMBER(IF($M$5:$Y$5=1,(M119:Y119),""))))&gt;0,
            MAX(IF(
                ISNUMBER(M119:Y119),
                IF(
                    M$5:Y$5=1,
                    M119:Y119,
                    ""),
                "")),
            MAX(IF(
                ISNUMBER(M119:Y119),
                IF(
                    M$5:Y$5=2,
                    M119:Y119,
                    ""),
                ""))
        ),
        IF(
            Parameters!$D$16=1,
            IFERROR(
                AVERAGE(IF(
                    ISNUMBER(M119:Y119),
                    IF(
                        M$5:Y$5=1,
                        M119:Y119,
                        ""),
                    "")),
                AVERAGE(IF(
                    ISNUMBER(M119:Y119),
                    IF(
                        M$5:Y$5=2,
                        M119:Y119,
                        ""),
                    ""))
            ),
            IF(
                Parameters!$D$17=1,
                IFERROR(
                    IF(
                        OR(
                            IF(
                                ISNUMBER(M119:Y119),
                                IF(
                                    M$5:Y$5=1,
                                    M119:Y119,
                                    ""),
                                "")
                            =0),
                        0,
                        GEOMEAN(IF(
                            ISNUMBER(M119:Y119),
                            IF(
                                M$5:Y$5=1,
                                M119:Y119,
                                ""),
                            ""))
                    ),
                    IF(
                        OR(IF(
                            ISNUMBER(M119:Y119),
                            IF(
                                M$5:Y$5=2,
                                M119:Y119,
                                ""),
                            "")
                            =0),
                        0,
                        GEOMEAN(IF(
                            ISNUMBER(M119:Y119),
                            IF(
                                M$5:Y$5=2,
                                M119:Y119,
                                ""),
                            "")))
                )
            )
        )
    )
)</f>
        <v>0</v>
      </c>
      <c r="J119" s="242">
        <v>45019</v>
      </c>
      <c r="K119" s="242">
        <v>45103</v>
      </c>
      <c r="L119" s="91" t="s">
        <v>191</v>
      </c>
      <c r="M119" s="192">
        <v>5.4285714285714199</v>
      </c>
      <c r="N119" s="192" t="s">
        <v>409</v>
      </c>
      <c r="O119" s="192" t="s">
        <v>409</v>
      </c>
      <c r="P119" s="192">
        <v>0</v>
      </c>
      <c r="Q119" s="192" t="s">
        <v>409</v>
      </c>
      <c r="R119" s="192">
        <v>3.8</v>
      </c>
      <c r="S119" s="192" t="s">
        <v>409</v>
      </c>
      <c r="T119" s="192" t="s">
        <v>409</v>
      </c>
      <c r="U119" s="192" t="s">
        <v>409</v>
      </c>
      <c r="V119" s="192">
        <v>-0.36287285376331002</v>
      </c>
      <c r="W119" s="192">
        <v>-1.0804503700641901</v>
      </c>
      <c r="X119" s="192" t="s">
        <v>409</v>
      </c>
      <c r="Y119" s="192"/>
      <c r="Z119" s="192"/>
      <c r="AF119" s="34"/>
      <c r="AG119" s="34"/>
      <c r="AH119" s="34"/>
      <c r="AI119" s="34"/>
      <c r="AJ119" s="34"/>
      <c r="AK119" s="34"/>
      <c r="AL119" s="195"/>
      <c r="AM119" s="195"/>
      <c r="AN119" s="80"/>
      <c r="AO119" s="80"/>
      <c r="AP119" s="80"/>
      <c r="AQ119" s="35"/>
    </row>
    <row r="120" spans="1:43"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$M$4:$Y$4,
                    (M120:Y120),
                    "")),
            1,
            0))
        =0,
    NA(),
    IF(
        Parameters!$D$15=1,
        IF(
            SUM(--(ISNUMBER(IF($M$4:$Y$4=1,(M120:Y120),""))))&gt;0,
            MAX(IF(
                ISNUMBER(M120:Y120),
                IF(
                    M$4:Y$4=1,
                    M120:Y120,
                    ""),
                "")),
            MAX(IF(
                ISNUMBER(M120:Y120),
                IF(
                    M$4:Y$4=2,
                    M120:Y120,
                    ""),
                ""))
        ),
        IF(
            Parameters!$D$16=1,
            IFERROR(
                AVERAGE(IF(
                    ISNUMBER(M120:Y120),
                    IF(
                        M$4:Y$4=1,
                        M120:Y120,
                        ""),
                    "")),
                AVERAGE(IF(
                    ISNUMBER(M120:Y120),
                    IF(
                        M$4:Y$4=2,
                        M120:Y120,
                        ""),
                    ""))
            ),
            IF(
                Parameters!$D$17=1,
                IFERROR(
                    IF(
                        OR(
                            IF(
                                ISNUMBER(M120:Y120),
                                IF(
                                    M$4:Y$4=1,
                                    M120:Y120,
                                    ""),
                                "")
                            =0),
                        0,
                        GEOMEAN(IF(
                            ISNUMBER(M120:Y120),
                            IF(
                                M$4:Y$4=1,
                                M120:Y120,
                                ""),
                            ""))
                    ),
                    IF(
                        OR(IF(
                            ISNUMBER(M120:Y120),
                            IF(
                                M$4:Y$4=2,
                                M120:Y120,
                                ""),
                            "")
                            =0),
                        0,
                        GEOMEAN(IF(
                            ISNUMBER(M120:Y120),
                            IF(
                                M$4:Y$4=2,
                                M120:Y120,
                                ""),
                            "")))
                )
            )
        )
    )
)</f>
        <v>0</v>
      </c>
      <c r="I120" s="191" t="e" cm="1">
        <f t="array" ref="I120">IF(
    SUM(IF(
            ISNUMBER(
                IF(
                    $M$5:$Y$5,
                    (M120:Y120),
                    "")),
            1,
            0))
        =0,
    NA(),
    IF(
        Parameters!$D$15=1,
        IF(
            SUM(--(ISNUMBER(IF($M$5:$Y$5=1,(M120:Y120),""))))&gt;0,
            MAX(IF(
                ISNUMBER(M120:Y120),
                IF(
                    M$5:Y$5=1,
                    M120:Y120,
                    ""),
                "")),
            MAX(IF(
                ISNUMBER(M120:Y120),
                IF(
                    M$5:Y$5=2,
                    M120:Y120,
                    ""),
                ""))
        ),
        IF(
            Parameters!$D$16=1,
            IFERROR(
                AVERAGE(IF(
                    ISNUMBER(M120:Y120),
                    IF(
                        M$5:Y$5=1,
                        M120:Y120,
                        ""),
                    "")),
                AVERAGE(IF(
                    ISNUMBER(M120:Y120),
                    IF(
                        M$5:Y$5=2,
                        M120:Y120,
                        ""),
                    ""))
            ),
            IF(
                Parameters!$D$17=1,
                IFERROR(
                    IF(
                        OR(
                            IF(
                                ISNUMBER(M120:Y120),
                                IF(
                                    M$5:Y$5=1,
                                    M120:Y120,
                                    ""),
                                "")
                            =0),
                        0,
                        GEOMEAN(IF(
                            ISNUMBER(M120:Y120),
                            IF(
                                M$5:Y$5=1,
                                M120:Y120,
                                ""),
                            ""))
                    ),
                    IF(
                        OR(IF(
                            ISNUMBER(M120:Y120),
                            IF(
                                M$5:Y$5=2,
                                M120:Y120,
                                ""),
                            "")
                            =0),
                        0,
                        GEOMEAN(IF(
                            ISNUMBER(M120:Y120),
                            IF(
                                M$5:Y$5=2,
                                M120:Y120,
                                ""),
                            "")))
                )
            )
        )
    )
)</f>
        <v>#N/A</v>
      </c>
      <c r="J120" s="242">
        <v>44753</v>
      </c>
      <c r="K120" s="242">
        <v>45014</v>
      </c>
      <c r="L120" s="91" t="s">
        <v>193</v>
      </c>
      <c r="M120" s="192">
        <v>0</v>
      </c>
      <c r="N120" s="192" t="s">
        <v>409</v>
      </c>
      <c r="O120" s="192" t="s">
        <v>409</v>
      </c>
      <c r="P120" s="192" t="s">
        <v>409</v>
      </c>
      <c r="Q120" s="192" t="s">
        <v>409</v>
      </c>
      <c r="R120" s="192">
        <v>0</v>
      </c>
      <c r="S120" s="192" t="s">
        <v>409</v>
      </c>
      <c r="T120" s="192" t="s">
        <v>409</v>
      </c>
      <c r="U120" s="192" t="s">
        <v>409</v>
      </c>
      <c r="V120" s="192" t="s">
        <v>409</v>
      </c>
      <c r="W120" s="192" t="s">
        <v>409</v>
      </c>
      <c r="X120" s="192" t="s">
        <v>409</v>
      </c>
      <c r="Y120" s="192"/>
      <c r="Z120" s="192"/>
      <c r="AF120" s="34"/>
      <c r="AG120" s="34"/>
      <c r="AH120" s="34"/>
      <c r="AI120" s="34"/>
      <c r="AJ120" s="34"/>
      <c r="AK120" s="34"/>
      <c r="AL120" s="195"/>
      <c r="AM120" s="195"/>
      <c r="AN120" s="80"/>
      <c r="AO120" s="80"/>
      <c r="AP120" s="80"/>
      <c r="AQ120" s="35"/>
    </row>
    <row r="121" spans="1:43"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6.4365030434678889</v>
      </c>
      <c r="H121" s="80" cm="1">
        <f t="array" ref="H121">IF(
    SUM(IF(
            ISNUMBER(
                IF(
                    $M$4:$Y$4,
                    (M121:Y121),
                    "")),
            1,
            0))
        =0,
    NA(),
    IF(
        Parameters!$D$15=1,
        IF(
            SUM(--(ISNUMBER(IF($M$4:$Y$4=1,(M121:Y121),""))))&gt;0,
            MAX(IF(
                ISNUMBER(M121:Y121),
                IF(
                    M$4:Y$4=1,
                    M121:Y121,
                    ""),
                "")),
            MAX(IF(
                ISNUMBER(M121:Y121),
                IF(
                    M$4:Y$4=2,
                    M121:Y121,
                    ""),
                ""))
        ),
        IF(
            Parameters!$D$16=1,
            IFERROR(
                AVERAGE(IF(
                    ISNUMBER(M121:Y121),
                    IF(
                        M$4:Y$4=1,
                        M121:Y121,
                        ""),
                    "")),
                AVERAGE(IF(
                    ISNUMBER(M121:Y121),
                    IF(
                        M$4:Y$4=2,
                        M121:Y121,
                        ""),
                    ""))
            ),
            IF(
                Parameters!$D$17=1,
                IFERROR(
                    IF(
                        OR(
                            IF(
                                ISNUMBER(M121:Y121),
                                IF(
                                    M$4:Y$4=1,
                                    M121:Y121,
                                    ""),
                                "")
                            =0),
                        0,
                        GEOMEAN(IF(
                            ISNUMBER(M121:Y121),
                            IF(
                                M$4:Y$4=1,
                                M121:Y121,
                                ""),
                            ""))
                    ),
                    IF(
                        OR(IF(
                            ISNUMBER(M121:Y121),
                            IF(
                                M$4:Y$4=2,
                                M121:Y121,
                                ""),
                            "")
                            =0),
                        0,
                        GEOMEAN(IF(
                            ISNUMBER(M121:Y121),
                            IF(
                                M$4:Y$4=2,
                                M121:Y121,
                                ""),
                            "")))
                )
            )
        )
    )
)</f>
        <v>4.1428571428571397</v>
      </c>
      <c r="I121" s="191" cm="1">
        <f t="array" ref="I121">IF(
    SUM(IF(
            ISNUMBER(
                IF(
                    $M$5:$Y$5,
                    (M121:Y121),
                    "")),
            1,
            0))
        =0,
    NA(),
    IF(
        Parameters!$D$15=1,
        IF(
            SUM(--(ISNUMBER(IF($M$5:$Y$5=1,(M121:Y121),""))))&gt;0,
            MAX(IF(
                ISNUMBER(M121:Y121),
                IF(
                    M$5:Y$5=1,
                    M121:Y121,
                    ""),
                "")),
            MAX(IF(
                ISNUMBER(M121:Y121),
                IF(
                    M$5:Y$5=2,
                    M121:Y121,
                    ""),
                ""))
        ),
        IF(
            Parameters!$D$16=1,
            IFERROR(
                AVERAGE(IF(
                    ISNUMBER(M121:Y121),
                    IF(
                        M$5:Y$5=1,
                        M121:Y121,
                        ""),
                    "")),
                AVERAGE(IF(
                    ISNUMBER(M121:Y121),
                    IF(
                        M$5:Y$5=2,
                        M121:Y121,
                        ""),
                    ""))
            ),
            IF(
                Parameters!$D$17=1,
                IFERROR(
                    IF(
                        OR(
                            IF(
                                ISNUMBER(M121:Y121),
                                IF(
                                    M$5:Y$5=1,
                                    M121:Y121,
                                    ""),
                                "")
                            =0),
                        0,
                        GEOMEAN(IF(
                            ISNUMBER(M121:Y121),
                            IF(
                                M$5:Y$5=1,
                                M121:Y121,
                                ""),
                            ""))
                    ),
                    IF(
                        OR(IF(
                            ISNUMBER(M121:Y121),
                            IF(
                                M$5:Y$5=2,
                                M121:Y121,
                                ""),
                            "")
                            =0),
                        0,
                        GEOMEAN(IF(
                            ISNUMBER(M121:Y121),
                            IF(
                                M$5:Y$5=2,
                                M121:Y121,
                                ""),
                            "")))
                )
            )
        )
    )
)</f>
        <v>10</v>
      </c>
      <c r="J121" s="242">
        <v>45019</v>
      </c>
      <c r="K121" s="242">
        <v>45103</v>
      </c>
      <c r="L121" s="91" t="s">
        <v>195</v>
      </c>
      <c r="M121" s="192">
        <v>4.1428571428571397</v>
      </c>
      <c r="N121" s="192">
        <v>1.5</v>
      </c>
      <c r="O121" s="192">
        <v>0</v>
      </c>
      <c r="P121" s="192">
        <v>10</v>
      </c>
      <c r="Q121" s="192" t="s">
        <v>409</v>
      </c>
      <c r="R121" s="192">
        <v>2.9</v>
      </c>
      <c r="S121" s="192">
        <v>0.15</v>
      </c>
      <c r="T121" s="192">
        <v>-0.4</v>
      </c>
      <c r="U121" s="192" t="s">
        <v>539</v>
      </c>
      <c r="V121" s="192">
        <v>4.5910000000000002</v>
      </c>
      <c r="W121" s="192">
        <v>0.70699999999999996</v>
      </c>
      <c r="X121" s="192" t="s">
        <v>409</v>
      </c>
      <c r="Y121" s="192"/>
      <c r="Z121" s="192"/>
      <c r="AF121" s="34"/>
      <c r="AG121" s="34"/>
      <c r="AH121" s="34"/>
      <c r="AI121" s="34"/>
      <c r="AJ121" s="34"/>
      <c r="AK121" s="34"/>
      <c r="AL121" s="195"/>
      <c r="AM121" s="195"/>
      <c r="AN121" s="80"/>
      <c r="AO121" s="80"/>
      <c r="AP121" s="80"/>
      <c r="AQ121" s="35"/>
    </row>
    <row r="122" spans="1:43"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$M$4:$Y$4,
                    (M122:Y122),
                    "")),
            1,
            0))
        =0,
    NA(),
    IF(
        Parameters!$D$15=1,
        IF(
            SUM(--(ISNUMBER(IF($M$4:$Y$4=1,(M122:Y122),""))))&gt;0,
            MAX(IF(
                ISNUMBER(M122:Y122),
                IF(
                    M$4:Y$4=1,
                    M122:Y122,
                    ""),
                "")),
            MAX(IF(
                ISNUMBER(M122:Y122),
                IF(
                    M$4:Y$4=2,
                    M122:Y122,
                    ""),
                ""))
        ),
        IF(
            Parameters!$D$16=1,
            IFERROR(
                AVERAGE(IF(
                    ISNUMBER(M122:Y122),
                    IF(
                        M$4:Y$4=1,
                        M122:Y122,
                        ""),
                    "")),
                AVERAGE(IF(
                    ISNUMBER(M122:Y122),
                    IF(
                        M$4:Y$4=2,
                        M122:Y122,
                        ""),
                    ""))
            ),
            IF(
                Parameters!$D$17=1,
                IFERROR(
                    IF(
                        OR(
                            IF(
                                ISNUMBER(M122:Y122),
                                IF(
                                    M$4:Y$4=1,
                                    M122:Y122,
                                    ""),
                                "")
                            =0),
                        0,
                        GEOMEAN(IF(
                            ISNUMBER(M122:Y122),
                            IF(
                                M$4:Y$4=1,
                                M122:Y122,
                                ""),
                            ""))
                    ),
                    IF(
                        OR(IF(
                            ISNUMBER(M122:Y122),
                            IF(
                                M$4:Y$4=2,
                                M122:Y122,
                                ""),
                            "")
                            =0),
                        0,
                        GEOMEAN(IF(
                            ISNUMBER(M122:Y122),
                            IF(
                                M$4:Y$4=2,
                                M122:Y122,
                                ""),
                            "")))
                )
            )
        )
    )
)</f>
        <v>9</v>
      </c>
      <c r="I122" s="191" cm="1">
        <f t="array" ref="I122">IF(
    SUM(IF(
            ISNUMBER(
                IF(
                    $M$5:$Y$5,
                    (M122:Y122),
                    "")),
            1,
            0))
        =0,
    NA(),
    IF(
        Parameters!$D$15=1,
        IF(
            SUM(--(ISNUMBER(IF($M$5:$Y$5=1,(M122:Y122),""))))&gt;0,
            MAX(IF(
                ISNUMBER(M122:Y122),
                IF(
                    M$5:Y$5=1,
                    M122:Y122,
                    ""),
                "")),
            MAX(IF(
                ISNUMBER(M122:Y122),
                IF(
                    M$5:Y$5=2,
                    M122:Y122,
                    ""),
                ""))
        ),
        IF(
            Parameters!$D$16=1,
            IFERROR(
                AVERAGE(IF(
                    ISNUMBER(M122:Y122),
                    IF(
                        M$5:Y$5=1,
                        M122:Y122,
                        ""),
                    "")),
                AVERAGE(IF(
                    ISNUMBER(M122:Y122),
                    IF(
                        M$5:Y$5=2,
                        M122:Y122,
                        ""),
                    ""))
            ),
            IF(
                Parameters!$D$17=1,
                IFERROR(
                    IF(
                        OR(
                            IF(
                                ISNUMBER(M122:Y122),
                                IF(
                                    M$5:Y$5=1,
                                    M122:Y122,
                                    ""),
                                "")
                            =0),
                        0,
                        GEOMEAN(IF(
                            ISNUMBER(M122:Y122),
                            IF(
                                M$5:Y$5=1,
                                M122:Y122,
                                ""),
                            ""))
                    ),
                    IF(
                        OR(IF(
                            ISNUMBER(M122:Y122),
                            IF(
                                M$5:Y$5=2,
                                M122:Y122,
                                ""),
                            "")
                            =0),
                        0,
                        GEOMEAN(IF(
                            ISNUMBER(M122:Y122),
                            IF(
                                M$5:Y$5=2,
                                M122:Y122,
                                ""),
                            "")))
                )
            )
        )
    )
)</f>
        <v>0</v>
      </c>
      <c r="J122" s="242">
        <v>44860</v>
      </c>
      <c r="K122" s="242">
        <v>45103</v>
      </c>
      <c r="L122" s="91" t="s">
        <v>197</v>
      </c>
      <c r="M122" s="192">
        <v>9</v>
      </c>
      <c r="N122" s="192" t="s">
        <v>409</v>
      </c>
      <c r="O122" s="192" t="s">
        <v>409</v>
      </c>
      <c r="P122" s="192">
        <v>0</v>
      </c>
      <c r="Q122" s="192" t="s">
        <v>409</v>
      </c>
      <c r="R122" s="192">
        <v>6.3</v>
      </c>
      <c r="S122" s="192" t="s">
        <v>409</v>
      </c>
      <c r="T122" s="192" t="s">
        <v>409</v>
      </c>
      <c r="U122" s="192" t="s">
        <v>409</v>
      </c>
      <c r="V122" s="192">
        <v>-0.592858364722602</v>
      </c>
      <c r="W122" s="192">
        <v>-0.398115885277598</v>
      </c>
      <c r="X122" s="192" t="s">
        <v>409</v>
      </c>
      <c r="Y122" s="192"/>
      <c r="Z122" s="192"/>
      <c r="AF122" s="34"/>
      <c r="AG122" s="34"/>
      <c r="AH122" s="34"/>
      <c r="AI122" s="34"/>
      <c r="AJ122" s="34"/>
      <c r="AK122" s="34"/>
      <c r="AL122" s="195"/>
      <c r="AM122" s="195"/>
      <c r="AN122" s="80"/>
      <c r="AO122" s="80"/>
      <c r="AP122" s="80"/>
      <c r="AQ122" s="35"/>
    </row>
    <row r="123" spans="1:43"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$M$4:$Y$4,
                    (M123:Y123),
                    "")),
            1,
            0))
        =0,
    NA(),
    IF(
        Parameters!$D$15=1,
        IF(
            SUM(--(ISNUMBER(IF($M$4:$Y$4=1,(M123:Y123),""))))&gt;0,
            MAX(IF(
                ISNUMBER(M123:Y123),
                IF(
                    M$4:Y$4=1,
                    M123:Y123,
                    ""),
                "")),
            MAX(IF(
                ISNUMBER(M123:Y123),
                IF(
                    M$4:Y$4=2,
                    M123:Y123,
                    ""),
                ""))
        ),
        IF(
            Parameters!$D$16=1,
            IFERROR(
                AVERAGE(IF(
                    ISNUMBER(M123:Y123),
                    IF(
                        M$4:Y$4=1,
                        M123:Y123,
                        ""),
                    "")),
                AVERAGE(IF(
                    ISNUMBER(M123:Y123),
                    IF(
                        M$4:Y$4=2,
                        M123:Y123,
                        ""),
                    ""))
            ),
            IF(
                Parameters!$D$17=1,
                IFERROR(
                    IF(
                        OR(
                            IF(
                                ISNUMBER(M123:Y123),
                                IF(
                                    M$4:Y$4=1,
                                    M123:Y123,
                                    ""),
                                "")
                            =0),
                        0,
                        GEOMEAN(IF(
                            ISNUMBER(M123:Y123),
                            IF(
                                M$4:Y$4=1,
                                M123:Y123,
                                ""),
                            ""))
                    ),
                    IF(
                        OR(IF(
                            ISNUMBER(M123:Y123),
                            IF(
                                M$4:Y$4=2,
                                M123:Y123,
                                ""),
                            "")
                            =0),
                        0,
                        GEOMEAN(IF(
                            ISNUMBER(M123:Y123),
                            IF(
                                M$4:Y$4=2,
                                M123:Y123,
                                ""),
                            "")))
                )
            )
        )
    )
)</f>
        <v>1.1428571428571399</v>
      </c>
      <c r="I123" s="191" cm="1">
        <f t="array" ref="I123">IF(
    SUM(IF(
            ISNUMBER(
                IF(
                    $M$5:$Y$5,
                    (M123:Y123),
                    "")),
            1,
            0))
        =0,
    NA(),
    IF(
        Parameters!$D$15=1,
        IF(
            SUM(--(ISNUMBER(IF($M$5:$Y$5=1,(M123:Y123),""))))&gt;0,
            MAX(IF(
                ISNUMBER(M123:Y123),
                IF(
                    M$5:Y$5=1,
                    M123:Y123,
                    ""),
                "")),
            MAX(IF(
                ISNUMBER(M123:Y123),
                IF(
                    M$5:Y$5=2,
                    M123:Y123,
                    ""),
                ""))
        ),
        IF(
            Parameters!$D$16=1,
            IFERROR(
                AVERAGE(IF(
                    ISNUMBER(M123:Y123),
                    IF(
                        M$5:Y$5=1,
                        M123:Y123,
                        ""),
                    "")),
                AVERAGE(IF(
                    ISNUMBER(M123:Y123),
                    IF(
                        M$5:Y$5=2,
                        M123:Y123,
                        ""),
                    ""))
            ),
            IF(
                Parameters!$D$17=1,
                IFERROR(
                    IF(
                        OR(
                            IF(
                                ISNUMBER(M123:Y123),
                                IF(
                                    M$5:Y$5=1,
                                    M123:Y123,
                                    ""),
                                "")
                            =0),
                        0,
                        GEOMEAN(IF(
                            ISNUMBER(M123:Y123),
                            IF(
                                M$5:Y$5=1,
                                M123:Y123,
                                ""),
                            ""))
                    ),
                    IF(
                        OR(IF(
                            ISNUMBER(M123:Y123),
                            IF(
                                M$5:Y$5=2,
                                M123:Y123,
                                ""),
                            "")
                            =0),
                        0,
                        GEOMEAN(IF(
                            ISNUMBER(M123:Y123),
                            IF(
                                M$5:Y$5=2,
                                M123:Y123,
                                ""),
                            "")))
                )
            )
        )
    )
)</f>
        <v>0</v>
      </c>
      <c r="J123" s="242">
        <v>44753</v>
      </c>
      <c r="K123" s="242">
        <v>45103</v>
      </c>
      <c r="L123" s="91" t="s">
        <v>199</v>
      </c>
      <c r="M123" s="192">
        <v>1.1428571428571399</v>
      </c>
      <c r="N123" s="192">
        <v>0</v>
      </c>
      <c r="O123" s="192" t="s">
        <v>409</v>
      </c>
      <c r="P123" s="192" t="s">
        <v>409</v>
      </c>
      <c r="Q123" s="192" t="s">
        <v>409</v>
      </c>
      <c r="R123" s="192">
        <v>0.8</v>
      </c>
      <c r="S123" s="192">
        <v>-1.1879999999999999</v>
      </c>
      <c r="T123" s="192">
        <v>-1.37499999999999</v>
      </c>
      <c r="U123" s="192" t="s">
        <v>409</v>
      </c>
      <c r="V123" s="192" t="s">
        <v>409</v>
      </c>
      <c r="W123" s="192" t="s">
        <v>409</v>
      </c>
      <c r="X123" s="192" t="s">
        <v>409</v>
      </c>
      <c r="Y123" s="192"/>
      <c r="Z123" s="192"/>
      <c r="AF123" s="34"/>
      <c r="AG123" s="34"/>
      <c r="AH123" s="34"/>
      <c r="AI123" s="34"/>
      <c r="AJ123" s="34"/>
      <c r="AK123" s="34"/>
      <c r="AL123" s="195"/>
      <c r="AM123" s="195"/>
      <c r="AN123" s="80"/>
      <c r="AO123" s="80"/>
      <c r="AP123" s="80"/>
      <c r="AQ123" s="35"/>
    </row>
    <row r="124" spans="1:43"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$M$4:$Y$4,
                    (M124:Y124),
                    "")),
            1,
            0))
        =0,
    NA(),
    IF(
        Parameters!$D$15=1,
        IF(
            SUM(--(ISNUMBER(IF($M$4:$Y$4=1,(M124:Y124),""))))&gt;0,
            MAX(IF(
                ISNUMBER(M124:Y124),
                IF(
                    M$4:Y$4=1,
                    M124:Y124,
                    ""),
                "")),
            MAX(IF(
                ISNUMBER(M124:Y124),
                IF(
                    M$4:Y$4=2,
                    M124:Y124,
                    ""),
                ""))
        ),
        IF(
            Parameters!$D$16=1,
            IFERROR(
                AVERAGE(IF(
                    ISNUMBER(M124:Y124),
                    IF(
                        M$4:Y$4=1,
                        M124:Y124,
                        ""),
                    "")),
                AVERAGE(IF(
                    ISNUMBER(M124:Y124),
                    IF(
                        M$4:Y$4=2,
                        M124:Y124,
                        ""),
                    ""))
            ),
            IF(
                Parameters!$D$17=1,
                IFERROR(
                    IF(
                        OR(
                            IF(
                                ISNUMBER(M124:Y124),
                                IF(
                                    M$4:Y$4=1,
                                    M124:Y124,
                                    ""),
                                "")
                            =0),
                        0,
                        GEOMEAN(IF(
                            ISNUMBER(M124:Y124),
                            IF(
                                M$4:Y$4=1,
                                M124:Y124,
                                ""),
                            ""))
                    ),
                    IF(
                        OR(IF(
                            ISNUMBER(M124:Y124),
                            IF(
                                M$4:Y$4=2,
                                M124:Y124,
                                ""),
                            "")
                            =0),
                        0,
                        GEOMEAN(IF(
                            ISNUMBER(M124:Y124),
                            IF(
                                M$4:Y$4=2,
                                M124:Y124,
                                ""),
                            "")))
                )
            )
        )
    )
)</f>
        <v>0.71428571428571297</v>
      </c>
      <c r="I124" s="191" cm="1">
        <f t="array" ref="I124">IF(
    SUM(IF(
            ISNUMBER(
                IF(
                    $M$5:$Y$5,
                    (M124:Y124),
                    "")),
            1,
            0))
        =0,
    NA(),
    IF(
        Parameters!$D$15=1,
        IF(
            SUM(--(ISNUMBER(IF($M$5:$Y$5=1,(M124:Y124),""))))&gt;0,
            MAX(IF(
                ISNUMBER(M124:Y124),
                IF(
                    M$5:Y$5=1,
                    M124:Y124,
                    ""),
                "")),
            MAX(IF(
                ISNUMBER(M124:Y124),
                IF(
                    M$5:Y$5=2,
                    M124:Y124,
                    ""),
                ""))
        ),
        IF(
            Parameters!$D$16=1,
            IFERROR(
                AVERAGE(IF(
                    ISNUMBER(M124:Y124),
                    IF(
                        M$5:Y$5=1,
                        M124:Y124,
                        ""),
                    "")),
                AVERAGE(IF(
                    ISNUMBER(M124:Y124),
                    IF(
                        M$5:Y$5=2,
                        M124:Y124,
                        ""),
                    ""))
            ),
            IF(
                Parameters!$D$17=1,
                IFERROR(
                    IF(
                        OR(
                            IF(
                                ISNUMBER(M124:Y124),
                                IF(
                                    M$5:Y$5=1,
                                    M124:Y124,
                                    ""),
                                "")
                            =0),
                        0,
                        GEOMEAN(IF(
                            ISNUMBER(M124:Y124),
                            IF(
                                M$5:Y$5=1,
                                M124:Y124,
                                ""),
                            ""))
                    ),
                    IF(
                        OR(IF(
                            ISNUMBER(M124:Y124),
                            IF(
                                M$5:Y$5=2,
                                M124:Y124,
                                ""),
                            "")
                            =0),
                        0,
                        GEOMEAN(IF(
                            ISNUMBER(M124:Y124),
                            IF(
                                M$5:Y$5=2,
                                M124:Y124,
                                ""),
                            "")))
                )
            )
        )
    )
)</f>
        <v>0</v>
      </c>
      <c r="J124" s="242">
        <v>44860</v>
      </c>
      <c r="K124" s="242">
        <v>45103</v>
      </c>
      <c r="L124" s="91" t="s">
        <v>201</v>
      </c>
      <c r="M124" s="192">
        <v>0.71428571428571297</v>
      </c>
      <c r="N124" s="192">
        <v>0</v>
      </c>
      <c r="O124" s="192" t="s">
        <v>409</v>
      </c>
      <c r="P124" s="192" t="s">
        <v>409</v>
      </c>
      <c r="Q124" s="192" t="s">
        <v>409</v>
      </c>
      <c r="R124" s="192">
        <v>0.5</v>
      </c>
      <c r="S124" s="192">
        <v>-0.93500000000000005</v>
      </c>
      <c r="T124" s="192">
        <v>-0.63300000000000001</v>
      </c>
      <c r="U124" s="192" t="s">
        <v>409</v>
      </c>
      <c r="V124" s="192" t="s">
        <v>409</v>
      </c>
      <c r="W124" s="192" t="s">
        <v>409</v>
      </c>
      <c r="X124" s="192" t="s">
        <v>409</v>
      </c>
      <c r="Y124" s="192"/>
      <c r="Z124" s="192"/>
      <c r="AF124" s="34"/>
      <c r="AG124" s="34"/>
      <c r="AH124" s="34"/>
      <c r="AI124" s="34"/>
      <c r="AJ124" s="34"/>
      <c r="AK124" s="34"/>
      <c r="AL124" s="195"/>
      <c r="AM124" s="195"/>
      <c r="AN124" s="80"/>
      <c r="AO124" s="80"/>
      <c r="AP124" s="80"/>
      <c r="AQ124" s="35"/>
    </row>
    <row r="125" spans="1:43"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$M$4:$Y$4,
                    (M125:Y125),
                    "")),
            1,
            0))
        =0,
    NA(),
    IF(
        Parameters!$D$15=1,
        IF(
            SUM(--(ISNUMBER(IF($M$4:$Y$4=1,(M125:Y125),""))))&gt;0,
            MAX(IF(
                ISNUMBER(M125:Y125),
                IF(
                    M$4:Y$4=1,
                    M125:Y125,
                    ""),
                "")),
            MAX(IF(
                ISNUMBER(M125:Y125),
                IF(
                    M$4:Y$4=2,
                    M125:Y125,
                    ""),
                ""))
        ),
        IF(
            Parameters!$D$16=1,
            IFERROR(
                AVERAGE(IF(
                    ISNUMBER(M125:Y125),
                    IF(
                        M$4:Y$4=1,
                        M125:Y125,
                        ""),
                    "")),
                AVERAGE(IF(
                    ISNUMBER(M125:Y125),
                    IF(
                        M$4:Y$4=2,
                        M125:Y125,
                        ""),
                    ""))
            ),
            IF(
                Parameters!$D$17=1,
                IFERROR(
                    IF(
                        OR(
                            IF(
                                ISNUMBER(M125:Y125),
                                IF(
                                    M$4:Y$4=1,
                                    M125:Y125,
                                    ""),
                                "")
                            =0),
                        0,
                        GEOMEAN(IF(
                            ISNUMBER(M125:Y125),
                            IF(
                                M$4:Y$4=1,
                                M125:Y125,
                                ""),
                            ""))
                    ),
                    IF(
                        OR(IF(
                            ISNUMBER(M125:Y125),
                            IF(
                                M$4:Y$4=2,
                                M125:Y125,
                                ""),
                            "")
                            =0),
                        0,
                        GEOMEAN(IF(
                            ISNUMBER(M125:Y125),
                            IF(
                                M$4:Y$4=2,
                                M125:Y125,
                                ""),
                            "")))
                )
            )
        )
    )
)</f>
        <v>1.5714285714285701</v>
      </c>
      <c r="I125" s="191" cm="1">
        <f t="array" ref="I125">IF(
    SUM(IF(
            ISNUMBER(
                IF(
                    $M$5:$Y$5,
                    (M125:Y125),
                    "")),
            1,
            0))
        =0,
    NA(),
    IF(
        Parameters!$D$15=1,
        IF(
            SUM(--(ISNUMBER(IF($M$5:$Y$5=1,(M125:Y125),""))))&gt;0,
            MAX(IF(
                ISNUMBER(M125:Y125),
                IF(
                    M$5:Y$5=1,
                    M125:Y125,
                    ""),
                "")),
            MAX(IF(
                ISNUMBER(M125:Y125),
                IF(
                    M$5:Y$5=2,
                    M125:Y125,
                    ""),
                ""))
        ),
        IF(
            Parameters!$D$16=1,
            IFERROR(
                AVERAGE(IF(
                    ISNUMBER(M125:Y125),
                    IF(
                        M$5:Y$5=1,
                        M125:Y125,
                        ""),
                    "")),
                AVERAGE(IF(
                    ISNUMBER(M125:Y125),
                    IF(
                        M$5:Y$5=2,
                        M125:Y125,
                        ""),
                    ""))
            ),
            IF(
                Parameters!$D$17=1,
                IFERROR(
                    IF(
                        OR(
                            IF(
                                ISNUMBER(M125:Y125),
                                IF(
                                    M$5:Y$5=1,
                                    M125:Y125,
                                    ""),
                                "")
                            =0),
                        0,
                        GEOMEAN(IF(
                            ISNUMBER(M125:Y125),
                            IF(
                                M$5:Y$5=1,
                                M125:Y125,
                                ""),
                            ""))
                    ),
                    IF(
                        OR(IF(
                            ISNUMBER(M125:Y125),
                            IF(
                                M$5:Y$5=2,
                                M125:Y125,
                                ""),
                            "")
                            =0),
                        0,
                        GEOMEAN(IF(
                            ISNUMBER(M125:Y125),
                            IF(
                                M$5:Y$5=2,
                                M125:Y125,
                                ""),
                            "")))
                )
            )
        )
    )
)</f>
        <v>0</v>
      </c>
      <c r="J125" s="242">
        <v>44753</v>
      </c>
      <c r="K125" s="242">
        <v>45103</v>
      </c>
      <c r="L125" s="91" t="s">
        <v>203</v>
      </c>
      <c r="M125" s="192">
        <v>1.5714285714285701</v>
      </c>
      <c r="N125" s="192">
        <v>0</v>
      </c>
      <c r="O125" s="192" t="s">
        <v>409</v>
      </c>
      <c r="P125" s="192" t="s">
        <v>409</v>
      </c>
      <c r="Q125" s="192" t="s">
        <v>409</v>
      </c>
      <c r="R125" s="192">
        <v>1.1000000000000001</v>
      </c>
      <c r="S125" s="192">
        <v>-0.61</v>
      </c>
      <c r="T125" s="192">
        <v>-0.54199999999999904</v>
      </c>
      <c r="U125" s="192" t="s">
        <v>409</v>
      </c>
      <c r="V125" s="192" t="s">
        <v>409</v>
      </c>
      <c r="W125" s="192" t="s">
        <v>409</v>
      </c>
      <c r="X125" s="192" t="s">
        <v>409</v>
      </c>
      <c r="Y125" s="192"/>
      <c r="Z125" s="192"/>
      <c r="AF125" s="34"/>
      <c r="AG125" s="34"/>
      <c r="AH125" s="34"/>
      <c r="AI125" s="34"/>
      <c r="AJ125" s="34"/>
      <c r="AK125" s="34"/>
      <c r="AL125" s="195"/>
      <c r="AM125" s="195"/>
      <c r="AN125" s="80"/>
      <c r="AO125" s="80"/>
      <c r="AP125" s="80"/>
      <c r="AQ125" s="35"/>
    </row>
    <row r="126" spans="1:43"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4</v>
      </c>
      <c r="H126" s="80" t="e" cm="1">
        <f t="array" ref="H126">IF(
    SUM(IF(
            ISNUMBER(
                IF(
                    $M$4:$Y$4,
                    (M126:Y126),
                    "")),
            1,
            0))
        =0,
    NA(),
    IF(
        Parameters!$D$15=1,
        IF(
            SUM(--(ISNUMBER(IF($M$4:$Y$4=1,(M126:Y126),""))))&gt;0,
            MAX(IF(
                ISNUMBER(M126:Y126),
                IF(
                    M$4:Y$4=1,
                    M126:Y126,
                    ""),
                "")),
            MAX(IF(
                ISNUMBER(M126:Y126),
                IF(
                    M$4:Y$4=2,
                    M126:Y126,
                    ""),
                ""))
        ),
        IF(
            Parameters!$D$16=1,
            IFERROR(
                AVERAGE(IF(
                    ISNUMBER(M126:Y126),
                    IF(
                        M$4:Y$4=1,
                        M126:Y126,
                        ""),
                    "")),
                AVERAGE(IF(
                    ISNUMBER(M126:Y126),
                    IF(
                        M$4:Y$4=2,
                        M126:Y126,
                        ""),
                    ""))
            ),
            IF(
                Parameters!$D$17=1,
                IFERROR(
                    IF(
                        OR(
                            IF(
                                ISNUMBER(M126:Y126),
                                IF(
                                    M$4:Y$4=1,
                                    M126:Y126,
                                    ""),
                                "")
                            =0),
                        0,
                        GEOMEAN(IF(
                            ISNUMBER(M126:Y126),
                            IF(
                                M$4:Y$4=1,
                                M126:Y126,
                                ""),
                            ""))
                    ),
                    IF(
                        OR(IF(
                            ISNUMBER(M126:Y126),
                            IF(
                                M$4:Y$4=2,
                                M126:Y126,
                                ""),
                            "")
                            =0),
                        0,
                        GEOMEAN(IF(
                            ISNUMBER(M126:Y126),
                            IF(
                                M$4:Y$4=2,
                                M126:Y126,
                                ""),
                            "")))
                )
            )
        )
    )
)</f>
        <v>#N/A</v>
      </c>
      <c r="I126" s="191" cm="1">
        <f t="array" ref="I126">IF(
    SUM(IF(
            ISNUMBER(
                IF(
                    $M$5:$Y$5,
                    (M126:Y126),
                    "")),
            1,
            0))
        =0,
    NA(),
    IF(
        Parameters!$D$15=1,
        IF(
            SUM(--(ISNUMBER(IF($M$5:$Y$5=1,(M126:Y126),""))))&gt;0,
            MAX(IF(
                ISNUMBER(M126:Y126),
                IF(
                    M$5:Y$5=1,
                    M126:Y126,
                    ""),
                "")),
            MAX(IF(
                ISNUMBER(M126:Y126),
                IF(
                    M$5:Y$5=2,
                    M126:Y126,
                    ""),
                ""))
        ),
        IF(
            Parameters!$D$16=1,
            IFERROR(
                AVERAGE(IF(
                    ISNUMBER(M126:Y126),
                    IF(
                        M$5:Y$5=1,
                        M126:Y126,
                        ""),
                    "")),
                AVERAGE(IF(
                    ISNUMBER(M126:Y126),
                    IF(
                        M$5:Y$5=2,
                        M126:Y126,
                        ""),
                    ""))
            ),
            IF(
                Parameters!$D$17=1,
                IFERROR(
                    IF(
                        OR(
                            IF(
                                ISNUMBER(M126:Y126),
                                IF(
                                    M$5:Y$5=1,
                                    M126:Y126,
                                    ""),
                                "")
                            =0),
                        0,
                        GEOMEAN(IF(
                            ISNUMBER(M126:Y126),
                            IF(
                                M$5:Y$5=1,
                                M126:Y126,
                                ""),
                            ""))
                    ),
                    IF(
                        OR(IF(
                            ISNUMBER(M126:Y126),
                            IF(
                                M$5:Y$5=2,
                                M126:Y126,
                                ""),
                            "")
                            =0),
                        0,
                        GEOMEAN(IF(
                            ISNUMBER(M126:Y126),
                            IF(
                                M$5:Y$5=2,
                                M126:Y126,
                                ""),
                            "")))
                )
            )
        )
    )
)</f>
        <v>4</v>
      </c>
      <c r="J126" s="242" t="s">
        <v>409</v>
      </c>
      <c r="K126" s="242">
        <v>45103</v>
      </c>
      <c r="L126" s="91" t="s">
        <v>715</v>
      </c>
      <c r="M126" s="192" t="s">
        <v>409</v>
      </c>
      <c r="N126" s="192">
        <v>4</v>
      </c>
      <c r="O126" s="192" t="s">
        <v>409</v>
      </c>
      <c r="P126" s="192" t="s">
        <v>409</v>
      </c>
      <c r="Q126" s="192" t="s">
        <v>409</v>
      </c>
      <c r="R126" s="192" t="s">
        <v>409</v>
      </c>
      <c r="S126" s="192">
        <v>4.9999999999999802E-2</v>
      </c>
      <c r="T126" s="192">
        <v>0.4</v>
      </c>
      <c r="U126" s="192" t="s">
        <v>409</v>
      </c>
      <c r="V126" s="192" t="s">
        <v>409</v>
      </c>
      <c r="W126" s="192" t="s">
        <v>409</v>
      </c>
      <c r="X126" s="192" t="s">
        <v>409</v>
      </c>
      <c r="Y126" s="192"/>
      <c r="Z126" s="192"/>
      <c r="AF126" s="34"/>
      <c r="AG126" s="34"/>
      <c r="AH126" s="34"/>
      <c r="AI126" s="34"/>
      <c r="AJ126" s="34"/>
      <c r="AK126" s="34"/>
      <c r="AL126" s="195"/>
      <c r="AM126" s="195"/>
      <c r="AN126" s="80"/>
      <c r="AO126" s="80"/>
      <c r="AP126" s="80"/>
      <c r="AQ126" s="35"/>
    </row>
    <row r="127" spans="1:43" x14ac:dyDescent="0.2">
      <c r="A127" s="84">
        <v>120</v>
      </c>
      <c r="B127" s="84" t="str">
        <f ca="1"/>
        <v>St. Martin (French part)</v>
      </c>
      <c r="C127" s="84" t="str">
        <f ca="1"/>
        <v>MAF</v>
      </c>
      <c r="D127" s="219" t="str">
        <f ca="1"/>
        <v>LCN           Latin America &amp; Caribbean</v>
      </c>
      <c r="E127" s="219" t="str">
        <f ca="1"/>
        <v>NA</v>
      </c>
      <c r="F127" s="190"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$M$4:$Y$4,
                    (M127:Y127),
                    "")),
            1,
            0))
        =0,
    NA(),
    IF(
        Parameters!$D$15=1,
        IF(
            SUM(--(ISNUMBER(IF($M$4:$Y$4=1,(M127:Y127),""))))&gt;0,
            MAX(IF(
                ISNUMBER(M127:Y127),
                IF(
                    M$4:Y$4=1,
                    M127:Y127,
                    ""),
                "")),
            MAX(IF(
                ISNUMBER(M127:Y127),
                IF(
                    M$4:Y$4=2,
                    M127:Y127,
                    ""),
                ""))
        ),
        IF(
            Parameters!$D$16=1,
            IFERROR(
                AVERAGE(IF(
                    ISNUMBER(M127:Y127),
                    IF(
                        M$4:Y$4=1,
                        M127:Y127,
                        ""),
                    "")),
                AVERAGE(IF(
                    ISNUMBER(M127:Y127),
                    IF(
                        M$4:Y$4=2,
                        M127:Y127,
                        ""),
                    ""))
            ),
            IF(
                Parameters!$D$17=1,
                IFERROR(
                    IF(
                        OR(
                            IF(
                                ISNUMBER(M127:Y127),
                                IF(
                                    M$4:Y$4=1,
                                    M127:Y127,
                                    ""),
                                "")
                            =0),
                        0,
                        GEOMEAN(IF(
                            ISNUMBER(M127:Y127),
                            IF(
                                M$4:Y$4=1,
                                M127:Y127,
                                ""),
                            ""))
                    ),
                    IF(
                        OR(IF(
                            ISNUMBER(M127:Y127),
                            IF(
                                M$4:Y$4=2,
                                M127:Y127,
                                ""),
                            "")
                            =0),
                        0,
                        GEOMEAN(IF(
                            ISNUMBER(M127:Y127),
                            IF(
                                M$4:Y$4=2,
                                M127:Y127,
                                ""),
                            "")))
                )
            )
        )
    )
)</f>
        <v>#N/A</v>
      </c>
      <c r="I127" s="191" t="e" cm="1">
        <f t="array" ref="I127">IF(
    SUM(IF(
            ISNUMBER(
                IF(
                    $M$5:$Y$5,
                    (M127:Y127),
                    "")),
            1,
            0))
        =0,
    NA(),
    IF(
        Parameters!$D$15=1,
        IF(
            SUM(--(ISNUMBER(IF($M$5:$Y$5=1,(M127:Y127),""))))&gt;0,
            MAX(IF(
                ISNUMBER(M127:Y127),
                IF(
                    M$5:Y$5=1,
                    M127:Y127,
                    ""),
                "")),
            MAX(IF(
                ISNUMBER(M127:Y127),
                IF(
                    M$5:Y$5=2,
                    M127:Y127,
                    ""),
                ""))
        ),
        IF(
            Parameters!$D$16=1,
            IFERROR(
                AVERAGE(IF(
                    ISNUMBER(M127:Y127),
                    IF(
                        M$5:Y$5=1,
                        M127:Y127,
                        ""),
                    "")),
                AVERAGE(IF(
                    ISNUMBER(M127:Y127),
                    IF(
                        M$5:Y$5=2,
                        M127:Y127,
                        ""),
                    ""))
            ),
            IF(
                Parameters!$D$17=1,
                IFERROR(
                    IF(
                        OR(
                            IF(
                                ISNUMBER(M127:Y127),
                                IF(
                                    M$5:Y$5=1,
                                    M127:Y127,
                                    ""),
                                "")
                            =0),
                        0,
                        GEOMEAN(IF(
                            ISNUMBER(M127:Y127),
                            IF(
                                M$5:Y$5=1,
                                M127:Y127,
                                ""),
                            ""))
                    ),
                    IF(
                        OR(IF(
                            ISNUMBER(M127:Y127),
                            IF(
                                M$5:Y$5=2,
                                M127:Y127,
                                ""),
                            "")
                            =0),
                        0,
                        GEOMEAN(IF(
                            ISNUMBER(M127:Y127),
                            IF(
                                M$5:Y$5=2,
                                M127:Y127,
                                ""),
                            "")))
                )
            )
        )
    )
)</f>
        <v>#N/A</v>
      </c>
      <c r="J127" s="242" t="s">
        <v>409</v>
      </c>
      <c r="K127" s="242">
        <v>45014</v>
      </c>
      <c r="L127" s="91" t="s">
        <v>716</v>
      </c>
      <c r="M127" s="192" t="s">
        <v>409</v>
      </c>
      <c r="N127" s="192" t="s">
        <v>409</v>
      </c>
      <c r="O127" s="192" t="s">
        <v>409</v>
      </c>
      <c r="P127" s="192" t="s">
        <v>409</v>
      </c>
      <c r="Q127" s="192" t="s">
        <v>409</v>
      </c>
      <c r="R127" s="192" t="s">
        <v>409</v>
      </c>
      <c r="S127" s="192" t="s">
        <v>409</v>
      </c>
      <c r="T127" s="192" t="s">
        <v>409</v>
      </c>
      <c r="U127" s="192" t="s">
        <v>409</v>
      </c>
      <c r="V127" s="192" t="s">
        <v>409</v>
      </c>
      <c r="W127" s="192" t="s">
        <v>409</v>
      </c>
      <c r="X127" s="192" t="s">
        <v>409</v>
      </c>
      <c r="Y127" s="192"/>
      <c r="Z127" s="192"/>
      <c r="AF127" s="34"/>
      <c r="AG127" s="34"/>
      <c r="AH127" s="34"/>
      <c r="AI127" s="34"/>
      <c r="AJ127" s="34"/>
      <c r="AK127" s="34"/>
      <c r="AL127" s="195"/>
      <c r="AM127" s="195"/>
      <c r="AN127" s="80"/>
      <c r="AO127" s="80"/>
      <c r="AP127" s="80"/>
      <c r="AQ127" s="35"/>
    </row>
    <row r="128" spans="1:43"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8.0178372573727259</v>
      </c>
      <c r="H128" s="80" cm="1">
        <f t="array" ref="H128">IF(
    SUM(IF(
            ISNUMBER(
                IF(
                    $M$4:$Y$4,
                    (M128:Y128),
                    "")),
            1,
            0))
        =0,
    NA(),
    IF(
        Parameters!$D$15=1,
        IF(
            SUM(--(ISNUMBER(IF($M$4:$Y$4=1,(M128:Y128),""))))&gt;0,
            MAX(IF(
                ISNUMBER(M128:Y128),
                IF(
                    M$4:Y$4=1,
                    M128:Y128,
                    ""),
                "")),
            MAX(IF(
                ISNUMBER(M128:Y128),
                IF(
                    M$4:Y$4=2,
                    M128:Y128,
                    ""),
                ""))
        ),
        IF(
            Parameters!$D$16=1,
            IFERROR(
                AVERAGE(IF(
                    ISNUMBER(M128:Y128),
                    IF(
                        M$4:Y$4=1,
                        M128:Y128,
                        ""),
                    "")),
                AVERAGE(IF(
                    ISNUMBER(M128:Y128),
                    IF(
                        M$4:Y$4=2,
                        M128:Y128,
                        ""),
                    ""))
            ),
            IF(
                Parameters!$D$17=1,
                IFERROR(
                    IF(
                        OR(
                            IF(
                                ISNUMBER(M128:Y128),
                                IF(
                                    M$4:Y$4=1,
                                    M128:Y128,
                                    ""),
                                "")
                            =0),
                        0,
                        GEOMEAN(IF(
                            ISNUMBER(M128:Y128),
                            IF(
                                M$4:Y$4=1,
                                M128:Y128,
                                ""),
                            ""))
                    ),
                    IF(
                        OR(IF(
                            ISNUMBER(M128:Y128),
                            IF(
                                M$4:Y$4=2,
                                M128:Y128,
                                ""),
                            "")
                            =0),
                        0,
                        GEOMEAN(IF(
                            ISNUMBER(M128:Y128),
                            IF(
                                M$4:Y$4=2,
                                M128:Y128,
                                ""),
                            "")))
                )
            )
        )
    )
)</f>
        <v>6.4285714285714199</v>
      </c>
      <c r="I128" s="191" cm="1">
        <f t="array" ref="I128">IF(
    SUM(IF(
            ISNUMBER(
                IF(
                    $M$5:$Y$5,
                    (M128:Y128),
                    "")),
            1,
            0))
        =0,
    NA(),
    IF(
        Parameters!$D$15=1,
        IF(
            SUM(--(ISNUMBER(IF($M$5:$Y$5=1,(M128:Y128),""))))&gt;0,
            MAX(IF(
                ISNUMBER(M128:Y128),
                IF(
                    M$5:Y$5=1,
                    M128:Y128,
                    ""),
                "")),
            MAX(IF(
                ISNUMBER(M128:Y128),
                IF(
                    M$5:Y$5=2,
                    M128:Y128,
                    ""),
                ""))
        ),
        IF(
            Parameters!$D$16=1,
            IFERROR(
                AVERAGE(IF(
                    ISNUMBER(M128:Y128),
                    IF(
                        M$5:Y$5=1,
                        M128:Y128,
                        ""),
                    "")),
                AVERAGE(IF(
                    ISNUMBER(M128:Y128),
                    IF(
                        M$5:Y$5=2,
                        M128:Y128,
                        ""),
                    ""))
            ),
            IF(
                Parameters!$D$17=1,
                IFERROR(
                    IF(
                        OR(
                            IF(
                                ISNUMBER(M128:Y128),
                                IF(
                                    M$5:Y$5=1,
                                    M128:Y128,
                                    ""),
                                "")
                            =0),
                        0,
                        GEOMEAN(IF(
                            ISNUMBER(M128:Y128),
                            IF(
                                M$5:Y$5=1,
                                M128:Y128,
                                ""),
                            ""))
                    ),
                    IF(
                        OR(IF(
                            ISNUMBER(M128:Y128),
                            IF(
                                M$5:Y$5=2,
                                M128:Y128,
                                ""),
                            "")
                            =0),
                        0,
                        GEOMEAN(IF(
                            ISNUMBER(M128:Y128),
                            IF(
                                M$5:Y$5=2,
                                M128:Y128,
                                ""),
                            "")))
                )
            )
        )
    )
)</f>
        <v>10</v>
      </c>
      <c r="J128" s="242">
        <v>44860</v>
      </c>
      <c r="K128" s="242">
        <v>45103</v>
      </c>
      <c r="L128" s="91" t="s">
        <v>205</v>
      </c>
      <c r="M128" s="192">
        <v>6.4285714285714199</v>
      </c>
      <c r="N128" s="192">
        <v>10</v>
      </c>
      <c r="O128" s="192">
        <v>7</v>
      </c>
      <c r="P128" s="192">
        <v>0</v>
      </c>
      <c r="Q128" s="192" t="s">
        <v>409</v>
      </c>
      <c r="R128" s="192">
        <v>4.5</v>
      </c>
      <c r="S128" s="192">
        <v>1</v>
      </c>
      <c r="T128" s="192">
        <v>-0.29999999999999799</v>
      </c>
      <c r="U128" s="192" t="s">
        <v>540</v>
      </c>
      <c r="V128" s="192">
        <v>0</v>
      </c>
      <c r="W128" s="192">
        <v>-3.5107959304965998E-2</v>
      </c>
      <c r="X128" s="192" t="s">
        <v>409</v>
      </c>
      <c r="Y128" s="192"/>
      <c r="Z128" s="192"/>
      <c r="AF128" s="34"/>
      <c r="AG128" s="34"/>
      <c r="AH128" s="34"/>
      <c r="AI128" s="34"/>
      <c r="AJ128" s="34"/>
      <c r="AK128" s="34"/>
      <c r="AL128" s="195"/>
      <c r="AM128" s="195"/>
      <c r="AN128" s="80"/>
      <c r="AO128" s="80"/>
      <c r="AP128" s="80"/>
      <c r="AQ128" s="35"/>
    </row>
    <row r="129" spans="1:43" x14ac:dyDescent="0.2">
      <c r="A129" s="84">
        <v>122</v>
      </c>
      <c r="B129" s="84" t="str">
        <f ca="1"/>
        <v>Monaco</v>
      </c>
      <c r="C129" s="84" t="str">
        <f ca="1"/>
        <v>MCO</v>
      </c>
      <c r="D129" s="219" t="str">
        <f ca="1"/>
        <v>ECS           Europe &amp; Central Asia</v>
      </c>
      <c r="E129" s="219" t="str">
        <f ca="1"/>
        <v>NA</v>
      </c>
      <c r="F129" s="190"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$M$4:$Y$4,
                    (M129:Y129),
                    "")),
            1,
            0))
        =0,
    NA(),
    IF(
        Parameters!$D$15=1,
        IF(
            SUM(--(ISNUMBER(IF($M$4:$Y$4=1,(M129:Y129),""))))&gt;0,
            MAX(IF(
                ISNUMBER(M129:Y129),
                IF(
                    M$4:Y$4=1,
                    M129:Y129,
                    ""),
                "")),
            MAX(IF(
                ISNUMBER(M129:Y129),
                IF(
                    M$4:Y$4=2,
                    M129:Y129,
                    ""),
                ""))
        ),
        IF(
            Parameters!$D$16=1,
            IFERROR(
                AVERAGE(IF(
                    ISNUMBER(M129:Y129),
                    IF(
                        M$4:Y$4=1,
                        M129:Y129,
                        ""),
                    "")),
                AVERAGE(IF(
                    ISNUMBER(M129:Y129),
                    IF(
                        M$4:Y$4=2,
                        M129:Y129,
                        ""),
                    ""))
            ),
            IF(
                Parameters!$D$17=1,
                IFERROR(
                    IF(
                        OR(
                            IF(
                                ISNUMBER(M129:Y129),
                                IF(
                                    M$4:Y$4=1,
                                    M129:Y129,
                                    ""),
                                "")
                            =0),
                        0,
                        GEOMEAN(IF(
                            ISNUMBER(M129:Y129),
                            IF(
                                M$4:Y$4=1,
                                M129:Y129,
                                ""),
                            ""))
                    ),
                    IF(
                        OR(IF(
                            ISNUMBER(M129:Y129),
                            IF(
                                M$4:Y$4=2,
                                M129:Y129,
                                ""),
                            "")
                            =0),
                        0,
                        GEOMEAN(IF(
                            ISNUMBER(M129:Y129),
                            IF(
                                M$4:Y$4=2,
                                M129:Y129,
                                ""),
                            "")))
                )
            )
        )
    )
)</f>
        <v>#N/A</v>
      </c>
      <c r="I129" s="191" t="e" cm="1">
        <f t="array" ref="I129">IF(
    SUM(IF(
            ISNUMBER(
                IF(
                    $M$5:$Y$5,
                    (M129:Y129),
                    "")),
            1,
            0))
        =0,
    NA(),
    IF(
        Parameters!$D$15=1,
        IF(
            SUM(--(ISNUMBER(IF($M$5:$Y$5=1,(M129:Y129),""))))&gt;0,
            MAX(IF(
                ISNUMBER(M129:Y129),
                IF(
                    M$5:Y$5=1,
                    M129:Y129,
                    ""),
                "")),
            MAX(IF(
                ISNUMBER(M129:Y129),
                IF(
                    M$5:Y$5=2,
                    M129:Y129,
                    ""),
                ""))
        ),
        IF(
            Parameters!$D$16=1,
            IFERROR(
                AVERAGE(IF(
                    ISNUMBER(M129:Y129),
                    IF(
                        M$5:Y$5=1,
                        M129:Y129,
                        ""),
                    "")),
                AVERAGE(IF(
                    ISNUMBER(M129:Y129),
                    IF(
                        M$5:Y$5=2,
                        M129:Y129,
                        ""),
                    ""))
            ),
            IF(
                Parameters!$D$17=1,
                IFERROR(
                    IF(
                        OR(
                            IF(
                                ISNUMBER(M129:Y129),
                                IF(
                                    M$5:Y$5=1,
                                    M129:Y129,
                                    ""),
                                "")
                            =0),
                        0,
                        GEOMEAN(IF(
                            ISNUMBER(M129:Y129),
                            IF(
                                M$5:Y$5=1,
                                M129:Y129,
                                ""),
                            ""))
                    ),
                    IF(
                        OR(IF(
                            ISNUMBER(M129:Y129),
                            IF(
                                M$5:Y$5=2,
                                M129:Y129,
                                ""),
                            "")
                            =0),
                        0,
                        GEOMEAN(IF(
                            ISNUMBER(M129:Y129),
                            IF(
                                M$5:Y$5=2,
                                M129:Y129,
                                ""),
                            "")))
                )
            )
        )
    )
)</f>
        <v>#N/A</v>
      </c>
      <c r="J129" s="242" t="s">
        <v>409</v>
      </c>
      <c r="K129" s="242">
        <v>45014</v>
      </c>
      <c r="L129" s="91" t="s">
        <v>717</v>
      </c>
      <c r="M129" s="192" t="s">
        <v>409</v>
      </c>
      <c r="N129" s="192" t="s">
        <v>409</v>
      </c>
      <c r="O129" s="192" t="s">
        <v>409</v>
      </c>
      <c r="P129" s="192" t="s">
        <v>409</v>
      </c>
      <c r="Q129" s="192" t="s">
        <v>409</v>
      </c>
      <c r="R129" s="192" t="s">
        <v>409</v>
      </c>
      <c r="S129" s="192" t="s">
        <v>409</v>
      </c>
      <c r="T129" s="192" t="s">
        <v>409</v>
      </c>
      <c r="U129" s="192" t="s">
        <v>409</v>
      </c>
      <c r="V129" s="192" t="s">
        <v>409</v>
      </c>
      <c r="W129" s="192" t="s">
        <v>409</v>
      </c>
      <c r="X129" s="192" t="s">
        <v>409</v>
      </c>
      <c r="Y129" s="192"/>
      <c r="Z129" s="192"/>
      <c r="AF129" s="34"/>
      <c r="AG129" s="34"/>
      <c r="AH129" s="34"/>
      <c r="AI129" s="34"/>
      <c r="AJ129" s="34"/>
      <c r="AK129" s="34"/>
      <c r="AL129" s="195"/>
      <c r="AM129" s="195"/>
      <c r="AN129" s="80"/>
      <c r="AO129" s="80"/>
      <c r="AP129" s="80"/>
      <c r="AQ129" s="35"/>
    </row>
    <row r="130" spans="1:43"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$M$4:$Y$4,
                    (M130:Y130),
                    "")),
            1,
            0))
        =0,
    NA(),
    IF(
        Parameters!$D$15=1,
        IF(
            SUM(--(ISNUMBER(IF($M$4:$Y$4=1,(M130:Y130),""))))&gt;0,
            MAX(IF(
                ISNUMBER(M130:Y130),
                IF(
                    M$4:Y$4=1,
                    M130:Y130,
                    ""),
                "")),
            MAX(IF(
                ISNUMBER(M130:Y130),
                IF(
                    M$4:Y$4=2,
                    M130:Y130,
                    ""),
                ""))
        ),
        IF(
            Parameters!$D$16=1,
            IFERROR(
                AVERAGE(IF(
                    ISNUMBER(M130:Y130),
                    IF(
                        M$4:Y$4=1,
                        M130:Y130,
                        ""),
                    "")),
                AVERAGE(IF(
                    ISNUMBER(M130:Y130),
                    IF(
                        M$4:Y$4=2,
                        M130:Y130,
                        ""),
                    ""))
            ),
            IF(
                Parameters!$D$17=1,
                IFERROR(
                    IF(
                        OR(
                            IF(
                                ISNUMBER(M130:Y130),
                                IF(
                                    M$4:Y$4=1,
                                    M130:Y130,
                                    ""),
                                "")
                            =0),
                        0,
                        GEOMEAN(IF(
                            ISNUMBER(M130:Y130),
                            IF(
                                M$4:Y$4=1,
                                M130:Y130,
                                ""),
                            ""))
                    ),
                    IF(
                        OR(IF(
                            ISNUMBER(M130:Y130),
                            IF(
                                M$4:Y$4=2,
                                M130:Y130,
                                ""),
                            "")
                            =0),
                        0,
                        GEOMEAN(IF(
                            ISNUMBER(M130:Y130),
                            IF(
                                M$4:Y$4=2,
                                M130:Y130,
                                ""),
                            "")))
                )
            )
        )
    )
)</f>
        <v>3.5714285714285698</v>
      </c>
      <c r="I130" s="191" cm="1">
        <f t="array" ref="I130">IF(
    SUM(IF(
            ISNUMBER(
                IF(
                    $M$5:$Y$5,
                    (M130:Y130),
                    "")),
            1,
            0))
        =0,
    NA(),
    IF(
        Parameters!$D$15=1,
        IF(
            SUM(--(ISNUMBER(IF($M$5:$Y$5=1,(M130:Y130),""))))&gt;0,
            MAX(IF(
                ISNUMBER(M130:Y130),
                IF(
                    M$5:Y$5=1,
                    M130:Y130,
                    ""),
                "")),
            MAX(IF(
                ISNUMBER(M130:Y130),
                IF(
                    M$5:Y$5=2,
                    M130:Y130,
                    ""),
                ""))
        ),
        IF(
            Parameters!$D$16=1,
            IFERROR(
                AVERAGE(IF(
                    ISNUMBER(M130:Y130),
                    IF(
                        M$5:Y$5=1,
                        M130:Y130,
                        ""),
                    "")),
                AVERAGE(IF(
                    ISNUMBER(M130:Y130),
                    IF(
                        M$5:Y$5=2,
                        M130:Y130,
                        ""),
                    ""))
            ),
            IF(
                Parameters!$D$17=1,
                IFERROR(
                    IF(
                        OR(
                            IF(
                                ISNUMBER(M130:Y130),
                                IF(
                                    M$5:Y$5=1,
                                    M130:Y130,
                                    ""),
                                "")
                            =0),
                        0,
                        GEOMEAN(IF(
                            ISNUMBER(M130:Y130),
                            IF(
                                M$5:Y$5=1,
                                M130:Y130,
                                ""),
                            ""))
                    ),
                    IF(
                        OR(IF(
                            ISNUMBER(M130:Y130),
                            IF(
                                M$5:Y$5=2,
                                M130:Y130,
                                ""),
                            "")
                            =0),
                        0,
                        GEOMEAN(IF(
                            ISNUMBER(M130:Y130),
                            IF(
                                M$5:Y$5=2,
                                M130:Y130,
                                ""),
                            "")))
                )
            )
        )
    )
)</f>
        <v>0</v>
      </c>
      <c r="J130" s="242">
        <v>44860</v>
      </c>
      <c r="K130" s="242">
        <v>45103</v>
      </c>
      <c r="L130" s="91" t="s">
        <v>206</v>
      </c>
      <c r="M130" s="192">
        <v>3.5714285714285698</v>
      </c>
      <c r="N130" s="192">
        <v>0</v>
      </c>
      <c r="O130" s="192" t="s">
        <v>409</v>
      </c>
      <c r="P130" s="192" t="e" cm="1">
        <f t="array" ref="P130">-Inf</f>
        <v>#NAME?</v>
      </c>
      <c r="Q130" s="192" t="s">
        <v>409</v>
      </c>
      <c r="R130" s="192">
        <v>2.5</v>
      </c>
      <c r="S130" s="192">
        <v>-0.66400000000000003</v>
      </c>
      <c r="T130" s="192">
        <v>-0.57499999999999996</v>
      </c>
      <c r="U130" s="192" t="s">
        <v>409</v>
      </c>
      <c r="V130" s="192" t="s">
        <v>409</v>
      </c>
      <c r="W130" s="192" t="s">
        <v>409</v>
      </c>
      <c r="X130" s="192" t="s">
        <v>409</v>
      </c>
      <c r="Y130" s="192"/>
      <c r="Z130" s="192"/>
      <c r="AF130" s="34"/>
      <c r="AG130" s="34"/>
      <c r="AH130" s="34"/>
      <c r="AI130" s="34"/>
      <c r="AJ130" s="34"/>
      <c r="AK130" s="34"/>
      <c r="AL130" s="195"/>
      <c r="AM130" s="195"/>
      <c r="AN130" s="80"/>
      <c r="AO130" s="80"/>
      <c r="AP130" s="80"/>
      <c r="AQ130" s="35"/>
    </row>
    <row r="131" spans="1:43"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2.1363913949953881</v>
      </c>
      <c r="H131" s="80" cm="1">
        <f t="array" ref="H131">IF(
    SUM(IF(
            ISNUMBER(
                IF(
                    $M$4:$Y$4,
                    (M131:Y131),
                    "")),
            1,
            0))
        =0,
    NA(),
    IF(
        Parameters!$D$15=1,
        IF(
            SUM(--(ISNUMBER(IF($M$4:$Y$4=1,(M131:Y131),""))))&gt;0,
            MAX(IF(
                ISNUMBER(M131:Y131),
                IF(
                    M$4:Y$4=1,
                    M131:Y131,
                    ""),
                "")),
            MAX(IF(
                ISNUMBER(M131:Y131),
                IF(
                    M$4:Y$4=2,
                    M131:Y131,
                    ""),
                ""))
        ),
        IF(
            Parameters!$D$16=1,
            IFERROR(
                AVERAGE(IF(
                    ISNUMBER(M131:Y131),
                    IF(
                        M$4:Y$4=1,
                        M131:Y131,
                        ""),
                    "")),
                AVERAGE(IF(
                    ISNUMBER(M131:Y131),
                    IF(
                        M$4:Y$4=2,
                        M131:Y131,
                        ""),
                    ""))
            ),
            IF(
                Parameters!$D$17=1,
                IFERROR(
                    IF(
                        OR(
                            IF(
                                ISNUMBER(M131:Y131),
                                IF(
                                    M$4:Y$4=1,
                                    M131:Y131,
                                    ""),
                                "")
                            =0),
                        0,
                        GEOMEAN(IF(
                            ISNUMBER(M131:Y131),
                            IF(
                                M$4:Y$4=1,
                                M131:Y131,
                                ""),
                            ""))
                    ),
                    IF(
                        OR(IF(
                            ISNUMBER(M131:Y131),
                            IF(
                                M$4:Y$4=2,
                                M131:Y131,
                                ""),
                            "")
                            =0),
                        0,
                        GEOMEAN(IF(
                            ISNUMBER(M131:Y131),
                            IF(
                                M$4:Y$4=2,
                                M131:Y131,
                                ""),
                            "")))
                )
            )
        )
    )
)</f>
        <v>9.2857142857142794</v>
      </c>
      <c r="I131" s="191" cm="1">
        <f t="array" ref="I131">IF(
    SUM(IF(
            ISNUMBER(
                IF(
                    $M$5:$Y$5,
                    (M131:Y131),
                    "")),
            1,
            0))
        =0,
    NA(),
    IF(
        Parameters!$D$15=1,
        IF(
            SUM(--(ISNUMBER(IF($M$5:$Y$5=1,(M131:Y131),""))))&gt;0,
            MAX(IF(
                ISNUMBER(M131:Y131),
                IF(
                    M$5:Y$5=1,
                    M131:Y131,
                    ""),
                "")),
            MAX(IF(
                ISNUMBER(M131:Y131),
                IF(
                    M$5:Y$5=2,
                    M131:Y131,
                    ""),
                ""))
        ),
        IF(
            Parameters!$D$16=1,
            IFERROR(
                AVERAGE(IF(
                    ISNUMBER(M131:Y131),
                    IF(
                        M$5:Y$5=1,
                        M131:Y131,
                        ""),
                    "")),
                AVERAGE(IF(
                    ISNUMBER(M131:Y131),
                    IF(
                        M$5:Y$5=2,
                        M131:Y131,
                        ""),
                    ""))
            ),
            IF(
                Parameters!$D$17=1,
                IFERROR(
                    IF(
                        OR(
                            IF(
                                ISNUMBER(M131:Y131),
                                IF(
                                    M$5:Y$5=1,
                                    M131:Y131,
                                    ""),
                                "")
                            =0),
                        0,
                        GEOMEAN(IF(
                            ISNUMBER(M131:Y131),
                            IF(
                                M$5:Y$5=1,
                                M131:Y131,
                                ""),
                            ""))
                    ),
                    IF(
                        OR(IF(
                            ISNUMBER(M131:Y131),
                            IF(
                                M$5:Y$5=2,
                                M131:Y131,
                                ""),
                            "")
                            =0),
                        0,
                        GEOMEAN(IF(
                            ISNUMBER(M131:Y131),
                            IF(
                                M$5:Y$5=2,
                                M131:Y131,
                                ""),
                            "")))
                )
            )
        )
    )
)</f>
        <v>0.49152580535803703</v>
      </c>
      <c r="J131" s="242">
        <v>45019</v>
      </c>
      <c r="K131" s="242">
        <v>45103</v>
      </c>
      <c r="L131" s="91" t="s">
        <v>208</v>
      </c>
      <c r="M131" s="192">
        <v>9.2857142857142794</v>
      </c>
      <c r="N131" s="192" t="s">
        <v>409</v>
      </c>
      <c r="O131" s="192" t="s">
        <v>409</v>
      </c>
      <c r="P131" s="192">
        <v>0.49152580535803703</v>
      </c>
      <c r="Q131" s="192" t="s">
        <v>409</v>
      </c>
      <c r="R131" s="192">
        <v>6.5</v>
      </c>
      <c r="S131" s="192" t="s">
        <v>409</v>
      </c>
      <c r="T131" s="192" t="s">
        <v>409</v>
      </c>
      <c r="U131" s="192" t="s">
        <v>409</v>
      </c>
      <c r="V131" s="192">
        <v>2.4576290267901899E-2</v>
      </c>
      <c r="W131" s="192">
        <v>-0.37822052192079503</v>
      </c>
      <c r="X131" s="192" t="s">
        <v>409</v>
      </c>
      <c r="Y131" s="192"/>
      <c r="Z131" s="192"/>
      <c r="AF131" s="34"/>
      <c r="AG131" s="34"/>
      <c r="AH131" s="34"/>
      <c r="AI131" s="34"/>
      <c r="AJ131" s="34"/>
      <c r="AK131" s="34"/>
      <c r="AL131" s="195"/>
      <c r="AM131" s="195"/>
      <c r="AN131" s="80"/>
      <c r="AO131" s="80"/>
      <c r="AP131" s="80"/>
      <c r="AQ131" s="35"/>
    </row>
    <row r="132" spans="1:43"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$M$4:$Y$4,
                    (M132:Y132),
                    "")),
            1,
            0))
        =0,
    NA(),
    IF(
        Parameters!$D$15=1,
        IF(
            SUM(--(ISNUMBER(IF($M$4:$Y$4=1,(M132:Y132),""))))&gt;0,
            MAX(IF(
                ISNUMBER(M132:Y132),
                IF(
                    M$4:Y$4=1,
                    M132:Y132,
                    ""),
                "")),
            MAX(IF(
                ISNUMBER(M132:Y132),
                IF(
                    M$4:Y$4=2,
                    M132:Y132,
                    ""),
                ""))
        ),
        IF(
            Parameters!$D$16=1,
            IFERROR(
                AVERAGE(IF(
                    ISNUMBER(M132:Y132),
                    IF(
                        M$4:Y$4=1,
                        M132:Y132,
                        ""),
                    "")),
                AVERAGE(IF(
                    ISNUMBER(M132:Y132),
                    IF(
                        M$4:Y$4=2,
                        M132:Y132,
                        ""),
                    ""))
            ),
            IF(
                Parameters!$D$17=1,
                IFERROR(
                    IF(
                        OR(
                            IF(
                                ISNUMBER(M132:Y132),
                                IF(
                                    M$4:Y$4=1,
                                    M132:Y132,
                                    ""),
                                "")
                            =0),
                        0,
                        GEOMEAN(IF(
                            ISNUMBER(M132:Y132),
                            IF(
                                M$4:Y$4=1,
                                M132:Y132,
                                ""),
                            ""))
                    ),
                    IF(
                        OR(IF(
                            ISNUMBER(M132:Y132),
                            IF(
                                M$4:Y$4=2,
                                M132:Y132,
                                ""),
                            "")
                            =0),
                        0,
                        GEOMEAN(IF(
                            ISNUMBER(M132:Y132),
                            IF(
                                M$4:Y$4=2,
                                M132:Y132,
                                ""),
                            "")))
                )
            )
        )
    )
)</f>
        <v>3.4285714285714199</v>
      </c>
      <c r="I132" s="191" t="e" cm="1">
        <f t="array" ref="I132">IF(
    SUM(IF(
            ISNUMBER(
                IF(
                    $M$5:$Y$5,
                    (M132:Y132),
                    "")),
            1,
            0))
        =0,
    NA(),
    IF(
        Parameters!$D$15=1,
        IF(
            SUM(--(ISNUMBER(IF($M$5:$Y$5=1,(M132:Y132),""))))&gt;0,
            MAX(IF(
                ISNUMBER(M132:Y132),
                IF(
                    M$5:Y$5=1,
                    M132:Y132,
                    ""),
                "")),
            MAX(IF(
                ISNUMBER(M132:Y132),
                IF(
                    M$5:Y$5=2,
                    M132:Y132,
                    ""),
                ""))
        ),
        IF(
            Parameters!$D$16=1,
            IFERROR(
                AVERAGE(IF(
                    ISNUMBER(M132:Y132),
                    IF(
                        M$5:Y$5=1,
                        M132:Y132,
                        ""),
                    "")),
                AVERAGE(IF(
                    ISNUMBER(M132:Y132),
                    IF(
                        M$5:Y$5=2,
                        M132:Y132,
                        ""),
                    ""))
            ),
            IF(
                Parameters!$D$17=1,
                IFERROR(
                    IF(
                        OR(
                            IF(
                                ISNUMBER(M132:Y132),
                                IF(
                                    M$5:Y$5=1,
                                    M132:Y132,
                                    ""),
                                "")
                            =0),
                        0,
                        GEOMEAN(IF(
                            ISNUMBER(M132:Y132),
                            IF(
                                M$5:Y$5=1,
                                M132:Y132,
                                ""),
                            ""))
                    ),
                    IF(
                        OR(IF(
                            ISNUMBER(M132:Y132),
                            IF(
                                M$5:Y$5=2,
                                M132:Y132,
                                ""),
                            "")
                            =0),
                        0,
                        GEOMEAN(IF(
                            ISNUMBER(M132:Y132),
                            IF(
                                M$5:Y$5=2,
                                M132:Y132,
                                ""),
                            "")))
                )
            )
        )
    )
)</f>
        <v>#N/A</v>
      </c>
      <c r="J132" s="242">
        <v>45019</v>
      </c>
      <c r="K132" s="242">
        <v>45014</v>
      </c>
      <c r="L132" s="91" t="s">
        <v>210</v>
      </c>
      <c r="M132" s="192">
        <v>3.4285714285714199</v>
      </c>
      <c r="N132" s="192" t="s">
        <v>409</v>
      </c>
      <c r="O132" s="192" t="s">
        <v>409</v>
      </c>
      <c r="P132" s="192" t="s">
        <v>409</v>
      </c>
      <c r="Q132" s="192" t="s">
        <v>409</v>
      </c>
      <c r="R132" s="192">
        <v>2.4</v>
      </c>
      <c r="S132" s="192" t="s">
        <v>409</v>
      </c>
      <c r="T132" s="192" t="s">
        <v>409</v>
      </c>
      <c r="U132" s="192" t="s">
        <v>409</v>
      </c>
      <c r="V132" s="192" t="s">
        <v>409</v>
      </c>
      <c r="W132" s="192" t="s">
        <v>409</v>
      </c>
      <c r="X132" s="192" t="s">
        <v>409</v>
      </c>
      <c r="Y132" s="192"/>
      <c r="Z132" s="192"/>
      <c r="AF132" s="34"/>
      <c r="AG132" s="34"/>
      <c r="AH132" s="34"/>
      <c r="AI132" s="34"/>
      <c r="AJ132" s="34"/>
      <c r="AK132" s="34"/>
      <c r="AL132" s="195"/>
      <c r="AM132" s="195"/>
      <c r="AN132" s="80"/>
      <c r="AO132" s="80"/>
      <c r="AP132" s="80"/>
      <c r="AQ132" s="35"/>
    </row>
    <row r="133" spans="1:43"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$M$4:$Y$4,
                    (M133:Y133),
                    "")),
            1,
            0))
        =0,
    NA(),
    IF(
        Parameters!$D$15=1,
        IF(
            SUM(--(ISNUMBER(IF($M$4:$Y$4=1,(M133:Y133),""))))&gt;0,
            MAX(IF(
                ISNUMBER(M133:Y133),
                IF(
                    M$4:Y$4=1,
                    M133:Y133,
                    ""),
                "")),
            MAX(IF(
                ISNUMBER(M133:Y133),
                IF(
                    M$4:Y$4=2,
                    M133:Y133,
                    ""),
                ""))
        ),
        IF(
            Parameters!$D$16=1,
            IFERROR(
                AVERAGE(IF(
                    ISNUMBER(M133:Y133),
                    IF(
                        M$4:Y$4=1,
                        M133:Y133,
                        ""),
                    "")),
                AVERAGE(IF(
                    ISNUMBER(M133:Y133),
                    IF(
                        M$4:Y$4=2,
                        M133:Y133,
                        ""),
                    ""))
            ),
            IF(
                Parameters!$D$17=1,
                IFERROR(
                    IF(
                        OR(
                            IF(
                                ISNUMBER(M133:Y133),
                                IF(
                                    M$4:Y$4=1,
                                    M133:Y133,
                                    ""),
                                "")
                            =0),
                        0,
                        GEOMEAN(IF(
                            ISNUMBER(M133:Y133),
                            IF(
                                M$4:Y$4=1,
                                M133:Y133,
                                ""),
                            ""))
                    ),
                    IF(
                        OR(IF(
                            ISNUMBER(M133:Y133),
                            IF(
                                M$4:Y$4=2,
                                M133:Y133,
                                ""),
                            "")
                            =0),
                        0,
                        GEOMEAN(IF(
                            ISNUMBER(M133:Y133),
                            IF(
                                M$4:Y$4=2,
                                M133:Y133,
                                ""),
                            "")))
                )
            )
        )
    )
)</f>
        <v>4.71428571428571</v>
      </c>
      <c r="I133" s="191" cm="1">
        <f t="array" ref="I133">IF(
    SUM(IF(
            ISNUMBER(
                IF(
                    $M$5:$Y$5,
                    (M133:Y133),
                    "")),
            1,
            0))
        =0,
    NA(),
    IF(
        Parameters!$D$15=1,
        IF(
            SUM(--(ISNUMBER(IF($M$5:$Y$5=1,(M133:Y133),""))))&gt;0,
            MAX(IF(
                ISNUMBER(M133:Y133),
                IF(
                    M$5:Y$5=1,
                    M133:Y133,
                    ""),
                "")),
            MAX(IF(
                ISNUMBER(M133:Y133),
                IF(
                    M$5:Y$5=2,
                    M133:Y133,
                    ""),
                ""))
        ),
        IF(
            Parameters!$D$16=1,
            IFERROR(
                AVERAGE(IF(
                    ISNUMBER(M133:Y133),
                    IF(
                        M$5:Y$5=1,
                        M133:Y133,
                        ""),
                    "")),
                AVERAGE(IF(
                    ISNUMBER(M133:Y133),
                    IF(
                        M$5:Y$5=2,
                        M133:Y133,
                        ""),
                    ""))
            ),
            IF(
                Parameters!$D$17=1,
                IFERROR(
                    IF(
                        OR(
                            IF(
                                ISNUMBER(M133:Y133),
                                IF(
                                    M$5:Y$5=1,
                                    M133:Y133,
                                    ""),
                                "")
                            =0),
                        0,
                        GEOMEAN(IF(
                            ISNUMBER(M133:Y133),
                            IF(
                                M$5:Y$5=1,
                                M133:Y133,
                                ""),
                            ""))
                    ),
                    IF(
                        OR(IF(
                            ISNUMBER(M133:Y133),
                            IF(
                                M$5:Y$5=2,
                                M133:Y133,
                                ""),
                            "")
                            =0),
                        0,
                        GEOMEAN(IF(
                            ISNUMBER(M133:Y133),
                            IF(
                                M$5:Y$5=2,
                                M133:Y133,
                                ""),
                            "")))
                )
            )
        )
    )
)</f>
        <v>0</v>
      </c>
      <c r="J133" s="242">
        <v>44753</v>
      </c>
      <c r="K133" s="242">
        <v>45103</v>
      </c>
      <c r="L133" s="91" t="s">
        <v>212</v>
      </c>
      <c r="M133" s="192">
        <v>4.71428571428571</v>
      </c>
      <c r="N133" s="192">
        <v>0</v>
      </c>
      <c r="O133" s="192">
        <v>0</v>
      </c>
      <c r="P133" s="192">
        <v>0</v>
      </c>
      <c r="Q133" s="192" t="s">
        <v>409</v>
      </c>
      <c r="R133" s="192">
        <v>3.3</v>
      </c>
      <c r="S133" s="192">
        <v>-0.87</v>
      </c>
      <c r="T133" s="192">
        <v>-0.26999999999999902</v>
      </c>
      <c r="U133" s="192" t="s">
        <v>539</v>
      </c>
      <c r="V133" s="192">
        <v>-0.24</v>
      </c>
      <c r="W133" s="192">
        <v>-2.9935057237569802E-2</v>
      </c>
      <c r="X133" s="192" t="s">
        <v>409</v>
      </c>
      <c r="Y133" s="192"/>
      <c r="Z133" s="192"/>
      <c r="AF133" s="34"/>
      <c r="AG133" s="34"/>
      <c r="AH133" s="34"/>
      <c r="AI133" s="34"/>
      <c r="AJ133" s="34"/>
      <c r="AK133" s="34"/>
      <c r="AL133" s="195"/>
      <c r="AM133" s="195"/>
      <c r="AN133" s="80"/>
      <c r="AO133" s="80"/>
      <c r="AP133" s="80"/>
      <c r="AQ133" s="35"/>
    </row>
    <row r="134" spans="1:43"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$M$4:$Y$4,
                    (M134:Y134),
                    "")),
            1,
            0))
        =0,
    NA(),
    IF(
        Parameters!$D$15=1,
        IF(
            SUM(--(ISNUMBER(IF($M$4:$Y$4=1,(M134:Y134),""))))&gt;0,
            MAX(IF(
                ISNUMBER(M134:Y134),
                IF(
                    M$4:Y$4=1,
                    M134:Y134,
                    ""),
                "")),
            MAX(IF(
                ISNUMBER(M134:Y134),
                IF(
                    M$4:Y$4=2,
                    M134:Y134,
                    ""),
                ""))
        ),
        IF(
            Parameters!$D$16=1,
            IFERROR(
                AVERAGE(IF(
                    ISNUMBER(M134:Y134),
                    IF(
                        M$4:Y$4=1,
                        M134:Y134,
                        ""),
                    "")),
                AVERAGE(IF(
                    ISNUMBER(M134:Y134),
                    IF(
                        M$4:Y$4=2,
                        M134:Y134,
                        ""),
                    ""))
            ),
            IF(
                Parameters!$D$17=1,
                IFERROR(
                    IF(
                        OR(
                            IF(
                                ISNUMBER(M134:Y134),
                                IF(
                                    M$4:Y$4=1,
                                    M134:Y134,
                                    ""),
                                "")
                            =0),
                        0,
                        GEOMEAN(IF(
                            ISNUMBER(M134:Y134),
                            IF(
                                M$4:Y$4=1,
                                M134:Y134,
                                ""),
                            ""))
                    ),
                    IF(
                        OR(IF(
                            ISNUMBER(M134:Y134),
                            IF(
                                M$4:Y$4=2,
                                M134:Y134,
                                ""),
                            "")
                            =0),
                        0,
                        GEOMEAN(IF(
                            ISNUMBER(M134:Y134),
                            IF(
                                M$4:Y$4=2,
                                M134:Y134,
                                ""),
                            "")))
                )
            )
        )
    )
)</f>
        <v>7.5714285714285703</v>
      </c>
      <c r="I134" s="191" t="e" cm="1">
        <f t="array" ref="I134">IF(
    SUM(IF(
            ISNUMBER(
                IF(
                    $M$5:$Y$5,
                    (M134:Y134),
                    "")),
            1,
            0))
        =0,
    NA(),
    IF(
        Parameters!$D$15=1,
        IF(
            SUM(--(ISNUMBER(IF($M$5:$Y$5=1,(M134:Y134),""))))&gt;0,
            MAX(IF(
                ISNUMBER(M134:Y134),
                IF(
                    M$5:Y$5=1,
                    M134:Y134,
                    ""),
                "")),
            MAX(IF(
                ISNUMBER(M134:Y134),
                IF(
                    M$5:Y$5=2,
                    M134:Y134,
                    ""),
                ""))
        ),
        IF(
            Parameters!$D$16=1,
            IFERROR(
                AVERAGE(IF(
                    ISNUMBER(M134:Y134),
                    IF(
                        M$5:Y$5=1,
                        M134:Y134,
                        ""),
                    "")),
                AVERAGE(IF(
                    ISNUMBER(M134:Y134),
                    IF(
                        M$5:Y$5=2,
                        M134:Y134,
                        ""),
                    ""))
            ),
            IF(
                Parameters!$D$17=1,
                IFERROR(
                    IF(
                        OR(
                            IF(
                                ISNUMBER(M134:Y134),
                                IF(
                                    M$5:Y$5=1,
                                    M134:Y134,
                                    ""),
                                "")
                            =0),
                        0,
                        GEOMEAN(IF(
                            ISNUMBER(M134:Y134),
                            IF(
                                M$5:Y$5=1,
                                M134:Y134,
                                ""),
                            ""))
                    ),
                    IF(
                        OR(IF(
                            ISNUMBER(M134:Y134),
                            IF(
                                M$5:Y$5=2,
                                M134:Y134,
                                ""),
                            "")
                            =0),
                        0,
                        GEOMEAN(IF(
                            ISNUMBER(M134:Y134),
                            IF(
                                M$5:Y$5=2,
                                M134:Y134,
                                ""),
                            "")))
                )
            )
        )
    )
)</f>
        <v>#N/A</v>
      </c>
      <c r="J134" s="242">
        <v>45019</v>
      </c>
      <c r="K134" s="242">
        <v>45014</v>
      </c>
      <c r="L134" s="91" t="s">
        <v>214</v>
      </c>
      <c r="M134" s="192">
        <v>7.5714285714285703</v>
      </c>
      <c r="N134" s="192" t="s">
        <v>409</v>
      </c>
      <c r="O134" s="192" t="s">
        <v>409</v>
      </c>
      <c r="P134" s="192" t="s">
        <v>409</v>
      </c>
      <c r="Q134" s="192" t="s">
        <v>409</v>
      </c>
      <c r="R134" s="192">
        <v>5.3</v>
      </c>
      <c r="S134" s="192" t="s">
        <v>409</v>
      </c>
      <c r="T134" s="192" t="s">
        <v>409</v>
      </c>
      <c r="U134" s="192" t="s">
        <v>409</v>
      </c>
      <c r="V134" s="192" t="s">
        <v>409</v>
      </c>
      <c r="W134" s="192" t="s">
        <v>409</v>
      </c>
      <c r="X134" s="192" t="s">
        <v>409</v>
      </c>
      <c r="Y134" s="192"/>
      <c r="Z134" s="192"/>
      <c r="AF134" s="34"/>
      <c r="AG134" s="34"/>
      <c r="AH134" s="34"/>
      <c r="AI134" s="34"/>
      <c r="AJ134" s="34"/>
      <c r="AK134" s="34"/>
      <c r="AL134" s="195"/>
      <c r="AM134" s="195"/>
      <c r="AN134" s="80"/>
      <c r="AO134" s="80"/>
      <c r="AP134" s="80"/>
      <c r="AQ134" s="35"/>
    </row>
    <row r="135" spans="1:43"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$M$4:$Y$4,
                    (M135:Y135),
                    "")),
            1,
            0))
        =0,
    NA(),
    IF(
        Parameters!$D$15=1,
        IF(
            SUM(--(ISNUMBER(IF($M$4:$Y$4=1,(M135:Y135),""))))&gt;0,
            MAX(IF(
                ISNUMBER(M135:Y135),
                IF(
                    M$4:Y$4=1,
                    M135:Y135,
                    ""),
                "")),
            MAX(IF(
                ISNUMBER(M135:Y135),
                IF(
                    M$4:Y$4=2,
                    M135:Y135,
                    ""),
                ""))
        ),
        IF(
            Parameters!$D$16=1,
            IFERROR(
                AVERAGE(IF(
                    ISNUMBER(M135:Y135),
                    IF(
                        M$4:Y$4=1,
                        M135:Y135,
                        ""),
                    "")),
                AVERAGE(IF(
                    ISNUMBER(M135:Y135),
                    IF(
                        M$4:Y$4=2,
                        M135:Y135,
                        ""),
                    ""))
            ),
            IF(
                Parameters!$D$17=1,
                IFERROR(
                    IF(
                        OR(
                            IF(
                                ISNUMBER(M135:Y135),
                                IF(
                                    M$4:Y$4=1,
                                    M135:Y135,
                                    ""),
                                "")
                            =0),
                        0,
                        GEOMEAN(IF(
                            ISNUMBER(M135:Y135),
                            IF(
                                M$4:Y$4=1,
                                M135:Y135,
                                ""),
                            ""))
                    ),
                    IF(
                        OR(IF(
                            ISNUMBER(M135:Y135),
                            IF(
                                M$4:Y$4=2,
                                M135:Y135,
                                ""),
                            "")
                            =0),
                        0,
                        GEOMEAN(IF(
                            ISNUMBER(M135:Y135),
                            IF(
                                M$4:Y$4=2,
                                M135:Y135,
                                ""),
                            "")))
                )
            )
        )
    )
)</f>
        <v>3.4285714285714199</v>
      </c>
      <c r="I135" s="191" cm="1">
        <f t="array" ref="I135">IF(
    SUM(IF(
            ISNUMBER(
                IF(
                    $M$5:$Y$5,
                    (M135:Y135),
                    "")),
            1,
            0))
        =0,
    NA(),
    IF(
        Parameters!$D$15=1,
        IF(
            SUM(--(ISNUMBER(IF($M$5:$Y$5=1,(M135:Y135),""))))&gt;0,
            MAX(IF(
                ISNUMBER(M135:Y135),
                IF(
                    M$5:Y$5=1,
                    M135:Y135,
                    ""),
                "")),
            MAX(IF(
                ISNUMBER(M135:Y135),
                IF(
                    M$5:Y$5=2,
                    M135:Y135,
                    ""),
                ""))
        ),
        IF(
            Parameters!$D$16=1,
            IFERROR(
                AVERAGE(IF(
                    ISNUMBER(M135:Y135),
                    IF(
                        M$5:Y$5=1,
                        M135:Y135,
                        ""),
                    "")),
                AVERAGE(IF(
                    ISNUMBER(M135:Y135),
                    IF(
                        M$5:Y$5=2,
                        M135:Y135,
                        ""),
                    ""))
            ),
            IF(
                Parameters!$D$17=1,
                IFERROR(
                    IF(
                        OR(
                            IF(
                                ISNUMBER(M135:Y135),
                                IF(
                                    M$5:Y$5=1,
                                    M135:Y135,
                                    ""),
                                "")
                            =0),
                        0,
                        GEOMEAN(IF(
                            ISNUMBER(M135:Y135),
                            IF(
                                M$5:Y$5=1,
                                M135:Y135,
                                ""),
                            ""))
                    ),
                    IF(
                        OR(IF(
                            ISNUMBER(M135:Y135),
                            IF(
                                M$5:Y$5=2,
                                M135:Y135,
                                ""),
                            "")
                            =0),
                        0,
                        GEOMEAN(IF(
                            ISNUMBER(M135:Y135),
                            IF(
                                M$5:Y$5=2,
                                M135:Y135,
                                ""),
                            "")))
                )
            )
        )
    )
)</f>
        <v>0</v>
      </c>
      <c r="J135" s="242">
        <v>44860</v>
      </c>
      <c r="K135" s="242">
        <v>45103</v>
      </c>
      <c r="L135" s="91" t="s">
        <v>216</v>
      </c>
      <c r="M135" s="192">
        <v>3.4285714285714199</v>
      </c>
      <c r="N135" s="192">
        <v>0</v>
      </c>
      <c r="O135" s="192" t="s">
        <v>409</v>
      </c>
      <c r="P135" s="192">
        <v>0</v>
      </c>
      <c r="Q135" s="192" t="s">
        <v>409</v>
      </c>
      <c r="R135" s="192">
        <v>2.4</v>
      </c>
      <c r="S135" s="192">
        <v>-1.19999999999999</v>
      </c>
      <c r="T135" s="192">
        <v>-0.67500000000000004</v>
      </c>
      <c r="U135" s="192" t="s">
        <v>409</v>
      </c>
      <c r="V135" s="192">
        <v>-5.5110299999999897E-2</v>
      </c>
      <c r="W135" s="192">
        <v>-0.1155519</v>
      </c>
      <c r="X135" s="192" t="s">
        <v>409</v>
      </c>
      <c r="Y135" s="192"/>
      <c r="Z135" s="192"/>
      <c r="AF135" s="34"/>
      <c r="AG135" s="34"/>
      <c r="AH135" s="34"/>
      <c r="AI135" s="34"/>
      <c r="AJ135" s="34"/>
      <c r="AK135" s="34"/>
      <c r="AL135" s="195"/>
      <c r="AM135" s="195"/>
      <c r="AN135" s="80"/>
      <c r="AO135" s="80"/>
      <c r="AP135" s="80"/>
      <c r="AQ135" s="35"/>
    </row>
    <row r="136" spans="1:43"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6.3795138935937494</v>
      </c>
      <c r="H136" s="80" cm="1">
        <f t="array" ref="H136">IF(
    SUM(IF(
            ISNUMBER(
                IF(
                    $M$4:$Y$4,
                    (M136:Y136),
                    "")),
            1,
            0))
        =0,
    NA(),
    IF(
        Parameters!$D$15=1,
        IF(
            SUM(--(ISNUMBER(IF($M$4:$Y$4=1,(M136:Y136),""))))&gt;0,
            MAX(IF(
                ISNUMBER(M136:Y136),
                IF(
                    M$4:Y$4=1,
                    M136:Y136,
                    ""),
                "")),
            MAX(IF(
                ISNUMBER(M136:Y136),
                IF(
                    M$4:Y$4=2,
                    M136:Y136,
                    ""),
                ""))
        ),
        IF(
            Parameters!$D$16=1,
            IFERROR(
                AVERAGE(IF(
                    ISNUMBER(M136:Y136),
                    IF(
                        M$4:Y$4=1,
                        M136:Y136,
                        ""),
                    "")),
                AVERAGE(IF(
                    ISNUMBER(M136:Y136),
                    IF(
                        M$4:Y$4=2,
                        M136:Y136,
                        ""),
                    ""))
            ),
            IF(
                Parameters!$D$17=1,
                IFERROR(
                    IF(
                        OR(
                            IF(
                                ISNUMBER(M136:Y136),
                                IF(
                                    M$4:Y$4=1,
                                    M136:Y136,
                                    ""),
                                "")
                            =0),
                        0,
                        GEOMEAN(IF(
                            ISNUMBER(M136:Y136),
                            IF(
                                M$4:Y$4=1,
                                M136:Y136,
                                ""),
                            ""))
                    ),
                    IF(
                        OR(IF(
                            ISNUMBER(M136:Y136),
                            IF(
                                M$4:Y$4=2,
                                M136:Y136,
                                ""),
                            "")
                            =0),
                        0,
                        GEOMEAN(IF(
                            ISNUMBER(M136:Y136),
                            IF(
                                M$4:Y$4=2,
                                M136:Y136,
                                ""),
                            "")))
                )
            )
        )
    )
)</f>
        <v>9.8571428571428505</v>
      </c>
      <c r="I136" s="191" cm="1">
        <f t="array" ref="I136">IF(
    SUM(IF(
            ISNUMBER(
                IF(
                    $M$5:$Y$5,
                    (M136:Y136),
                    "")),
            1,
            0))
        =0,
    NA(),
    IF(
        Parameters!$D$15=1,
        IF(
            SUM(--(ISNUMBER(IF($M$5:$Y$5=1,(M136:Y136),""))))&gt;0,
            MAX(IF(
                ISNUMBER(M136:Y136),
                IF(
                    M$5:Y$5=1,
                    M136:Y136,
                    ""),
                "")),
            MAX(IF(
                ISNUMBER(M136:Y136),
                IF(
                    M$5:Y$5=2,
                    M136:Y136,
                    ""),
                ""))
        ),
        IF(
            Parameters!$D$16=1,
            IFERROR(
                AVERAGE(IF(
                    ISNUMBER(M136:Y136),
                    IF(
                        M$5:Y$5=1,
                        M136:Y136,
                        ""),
                    "")),
                AVERAGE(IF(
                    ISNUMBER(M136:Y136),
                    IF(
                        M$5:Y$5=2,
                        M136:Y136,
                        ""),
                    ""))
            ),
            IF(
                Parameters!$D$17=1,
                IFERROR(
                    IF(
                        OR(
                            IF(
                                ISNUMBER(M136:Y136),
                                IF(
                                    M$5:Y$5=1,
                                    M136:Y136,
                                    ""),
                                "")
                            =0),
                        0,
                        GEOMEAN(IF(
                            ISNUMBER(M136:Y136),
                            IF(
                                M$5:Y$5=1,
                                M136:Y136,
                                ""),
                            ""))
                    ),
                    IF(
                        OR(IF(
                            ISNUMBER(M136:Y136),
                            IF(
                                M$5:Y$5=2,
                                M136:Y136,
                                ""),
                            "")
                            =0),
                        0,
                        GEOMEAN(IF(
                            ISNUMBER(M136:Y136),
                            IF(
                                M$5:Y$5=2,
                                M136:Y136,
                                ""),
                            "")))
                )
            )
        )
    )
)</f>
        <v>4.1288026468099996</v>
      </c>
      <c r="J136" s="242">
        <v>45019</v>
      </c>
      <c r="K136" s="242">
        <v>45103</v>
      </c>
      <c r="L136" s="91" t="s">
        <v>218</v>
      </c>
      <c r="M136" s="192">
        <v>9.8571428571428505</v>
      </c>
      <c r="N136" s="192" t="s">
        <v>409</v>
      </c>
      <c r="O136" s="192" t="s">
        <v>409</v>
      </c>
      <c r="P136" s="192">
        <v>4.1288026468099996</v>
      </c>
      <c r="Q136" s="192" t="s">
        <v>409</v>
      </c>
      <c r="R136" s="192">
        <v>6.9</v>
      </c>
      <c r="S136" s="192" t="s">
        <v>409</v>
      </c>
      <c r="T136" s="192" t="s">
        <v>409</v>
      </c>
      <c r="U136" s="192" t="s">
        <v>409</v>
      </c>
      <c r="V136" s="192">
        <v>0.20644013234049999</v>
      </c>
      <c r="W136" s="192">
        <v>-0.68828265202609995</v>
      </c>
      <c r="X136" s="192" t="s">
        <v>409</v>
      </c>
      <c r="Y136" s="192"/>
      <c r="Z136" s="192"/>
      <c r="AF136" s="34"/>
      <c r="AG136" s="34"/>
      <c r="AH136" s="34"/>
      <c r="AI136" s="34"/>
      <c r="AJ136" s="34"/>
      <c r="AK136" s="34"/>
      <c r="AL136" s="195"/>
      <c r="AM136" s="195"/>
      <c r="AN136" s="80"/>
      <c r="AO136" s="80"/>
      <c r="AP136" s="80"/>
      <c r="AQ136" s="35"/>
    </row>
    <row r="137" spans="1:43"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$M$4:$Y$4,
                    (M137:Y137),
                    "")),
            1,
            0))
        =0,
    NA(),
    IF(
        Parameters!$D$15=1,
        IF(
            SUM(--(ISNUMBER(IF($M$4:$Y$4=1,(M137:Y137),""))))&gt;0,
            MAX(IF(
                ISNUMBER(M137:Y137),
                IF(
                    M$4:Y$4=1,
                    M137:Y137,
                    ""),
                "")),
            MAX(IF(
                ISNUMBER(M137:Y137),
                IF(
                    M$4:Y$4=2,
                    M137:Y137,
                    ""),
                ""))
        ),
        IF(
            Parameters!$D$16=1,
            IFERROR(
                AVERAGE(IF(
                    ISNUMBER(M137:Y137),
                    IF(
                        M$4:Y$4=1,
                        M137:Y137,
                        ""),
                    "")),
                AVERAGE(IF(
                    ISNUMBER(M137:Y137),
                    IF(
                        M$4:Y$4=2,
                        M137:Y137,
                        ""),
                    ""))
            ),
            IF(
                Parameters!$D$17=1,
                IFERROR(
                    IF(
                        OR(
                            IF(
                                ISNUMBER(M137:Y137),
                                IF(
                                    M$4:Y$4=1,
                                    M137:Y137,
                                    ""),
                                "")
                            =0),
                        0,
                        GEOMEAN(IF(
                            ISNUMBER(M137:Y137),
                            IF(
                                M$4:Y$4=1,
                                M137:Y137,
                                ""),
                            ""))
                    ),
                    IF(
                        OR(IF(
                            ISNUMBER(M137:Y137),
                            IF(
                                M$4:Y$4=2,
                                M137:Y137,
                                ""),
                            "")
                            =0),
                        0,
                        GEOMEAN(IF(
                            ISNUMBER(M137:Y137),
                            IF(
                                M$4:Y$4=2,
                                M137:Y137,
                                ""),
                            "")))
                )
            )
        )
    )
)</f>
        <v>0.85714285714285499</v>
      </c>
      <c r="I137" s="191" cm="1">
        <f t="array" ref="I137">IF(
    SUM(IF(
            ISNUMBER(
                IF(
                    $M$5:$Y$5,
                    (M137:Y137),
                    "")),
            1,
            0))
        =0,
    NA(),
    IF(
        Parameters!$D$15=1,
        IF(
            SUM(--(ISNUMBER(IF($M$5:$Y$5=1,(M137:Y137),""))))&gt;0,
            MAX(IF(
                ISNUMBER(M137:Y137),
                IF(
                    M$5:Y$5=1,
                    M137:Y137,
                    ""),
                "")),
            MAX(IF(
                ISNUMBER(M137:Y137),
                IF(
                    M$5:Y$5=2,
                    M137:Y137,
                    ""),
                ""))
        ),
        IF(
            Parameters!$D$16=1,
            IFERROR(
                AVERAGE(IF(
                    ISNUMBER(M137:Y137),
                    IF(
                        M$5:Y$5=1,
                        M137:Y137,
                        ""),
                    "")),
                AVERAGE(IF(
                    ISNUMBER(M137:Y137),
                    IF(
                        M$5:Y$5=2,
                        M137:Y137,
                        ""),
                    ""))
            ),
            IF(
                Parameters!$D$17=1,
                IFERROR(
                    IF(
                        OR(
                            IF(
                                ISNUMBER(M137:Y137),
                                IF(
                                    M$5:Y$5=1,
                                    M137:Y137,
                                    ""),
                                "")
                            =0),
                        0,
                        GEOMEAN(IF(
                            ISNUMBER(M137:Y137),
                            IF(
                                M$5:Y$5=1,
                                M137:Y137,
                                ""),
                            ""))
                    ),
                    IF(
                        OR(IF(
                            ISNUMBER(M137:Y137),
                            IF(
                                M$5:Y$5=2,
                                M137:Y137,
                                ""),
                            "")
                            =0),
                        0,
                        GEOMEAN(IF(
                            ISNUMBER(M137:Y137),
                            IF(
                                M$5:Y$5=2,
                                M137:Y137,
                                ""),
                            "")))
                )
            )
        )
    )
)</f>
        <v>0</v>
      </c>
      <c r="J137" s="242">
        <v>44860</v>
      </c>
      <c r="K137" s="242">
        <v>45103</v>
      </c>
      <c r="L137" s="91" t="s">
        <v>220</v>
      </c>
      <c r="M137" s="192">
        <v>0.85714285714285499</v>
      </c>
      <c r="N137" s="192">
        <v>0</v>
      </c>
      <c r="O137" s="192" t="s">
        <v>409</v>
      </c>
      <c r="P137" s="192" t="s">
        <v>409</v>
      </c>
      <c r="Q137" s="192" t="s">
        <v>409</v>
      </c>
      <c r="R137" s="192">
        <v>0.6</v>
      </c>
      <c r="S137" s="192">
        <v>-0.48299999999999998</v>
      </c>
      <c r="T137" s="192">
        <v>-0.94999999999999896</v>
      </c>
      <c r="U137" s="192" t="s">
        <v>409</v>
      </c>
      <c r="V137" s="192" t="s">
        <v>409</v>
      </c>
      <c r="W137" s="192" t="s">
        <v>409</v>
      </c>
      <c r="X137" s="192" t="s">
        <v>409</v>
      </c>
      <c r="Y137" s="192"/>
      <c r="Z137" s="192"/>
      <c r="AF137" s="34"/>
      <c r="AG137" s="34"/>
      <c r="AH137" s="34"/>
      <c r="AI137" s="34"/>
      <c r="AJ137" s="34"/>
      <c r="AK137" s="34"/>
      <c r="AL137" s="195"/>
      <c r="AM137" s="195"/>
      <c r="AN137" s="80"/>
      <c r="AO137" s="80"/>
      <c r="AP137" s="80"/>
      <c r="AQ137" s="35"/>
    </row>
    <row r="138" spans="1:43"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8.5356395693083709</v>
      </c>
      <c r="H138" s="80" cm="1">
        <f t="array" ref="H138">IF(
    SUM(IF(
            ISNUMBER(
                IF(
                    $M$4:$Y$4,
                    (M138:Y138),
                    "")),
            1,
            0))
        =0,
    NA(),
    IF(
        Parameters!$D$15=1,
        IF(
            SUM(--(ISNUMBER(IF($M$4:$Y$4=1,(M138:Y138),""))))&gt;0,
            MAX(IF(
                ISNUMBER(M138:Y138),
                IF(
                    M$4:Y$4=1,
                    M138:Y138,
                    ""),
                "")),
            MAX(IF(
                ISNUMBER(M138:Y138),
                IF(
                    M$4:Y$4=2,
                    M138:Y138,
                    ""),
                ""))
        ),
        IF(
            Parameters!$D$16=1,
            IFERROR(
                AVERAGE(IF(
                    ISNUMBER(M138:Y138),
                    IF(
                        M$4:Y$4=1,
                        M138:Y138,
                        ""),
                    "")),
                AVERAGE(IF(
                    ISNUMBER(M138:Y138),
                    IF(
                        M$4:Y$4=2,
                        M138:Y138,
                        ""),
                    ""))
            ),
            IF(
                Parameters!$D$17=1,
                IFERROR(
                    IF(
                        OR(
                            IF(
                                ISNUMBER(M138:Y138),
                                IF(
                                    M$4:Y$4=1,
                                    M138:Y138,
                                    ""),
                                "")
                            =0),
                        0,
                        GEOMEAN(IF(
                            ISNUMBER(M138:Y138),
                            IF(
                                M$4:Y$4=1,
                                M138:Y138,
                                ""),
                            ""))
                    ),
                    IF(
                        OR(IF(
                            ISNUMBER(M138:Y138),
                            IF(
                                M$4:Y$4=2,
                                M138:Y138,
                                ""),
                            "")
                            =0),
                        0,
                        GEOMEAN(IF(
                            ISNUMBER(M138:Y138),
                            IF(
                                M$4:Y$4=2,
                                M138:Y138,
                                ""),
                            "")))
                )
            )
        )
    )
)</f>
        <v>7.2857142857142803</v>
      </c>
      <c r="I138" s="191" cm="1">
        <f t="array" ref="I138">IF(
    SUM(IF(
            ISNUMBER(
                IF(
                    $M$5:$Y$5,
                    (M138:Y138),
                    "")),
            1,
            0))
        =0,
    NA(),
    IF(
        Parameters!$D$15=1,
        IF(
            SUM(--(ISNUMBER(IF($M$5:$Y$5=1,(M138:Y138),""))))&gt;0,
            MAX(IF(
                ISNUMBER(M138:Y138),
                IF(
                    M$5:Y$5=1,
                    M138:Y138,
                    ""),
                "")),
            MAX(IF(
                ISNUMBER(M138:Y138),
                IF(
                    M$5:Y$5=2,
                    M138:Y138,
                    ""),
                ""))
        ),
        IF(
            Parameters!$D$16=1,
            IFERROR(
                AVERAGE(IF(
                    ISNUMBER(M138:Y138),
                    IF(
                        M$5:Y$5=1,
                        M138:Y138,
                        ""),
                    "")),
                AVERAGE(IF(
                    ISNUMBER(M138:Y138),
                    IF(
                        M$5:Y$5=2,
                        M138:Y138,
                        ""),
                    ""))
            ),
            IF(
                Parameters!$D$17=1,
                IFERROR(
                    IF(
                        OR(
                            IF(
                                ISNUMBER(M138:Y138),
                                IF(
                                    M$5:Y$5=1,
                                    M138:Y138,
                                    ""),
                                "")
                            =0),
                        0,
                        GEOMEAN(IF(
                            ISNUMBER(M138:Y138),
                            IF(
                                M$5:Y$5=1,
                                M138:Y138,
                                ""),
                            ""))
                    ),
                    IF(
                        OR(IF(
                            ISNUMBER(M138:Y138),
                            IF(
                                M$5:Y$5=2,
                                M138:Y138,
                                ""),
                            "")
                            =0),
                        0,
                        GEOMEAN(IF(
                            ISNUMBER(M138:Y138),
                            IF(
                                M$5:Y$5=2,
                                M138:Y138,
                                ""),
                            "")))
                )
            )
        )
    )
)</f>
        <v>10</v>
      </c>
      <c r="J138" s="242">
        <v>44860</v>
      </c>
      <c r="K138" s="242">
        <v>45058</v>
      </c>
      <c r="L138" s="91" t="s">
        <v>222</v>
      </c>
      <c r="M138" s="192">
        <v>7.2857142857142803</v>
      </c>
      <c r="N138" s="192" t="s">
        <v>409</v>
      </c>
      <c r="O138" s="192" t="s">
        <v>409</v>
      </c>
      <c r="P138" s="192" t="s">
        <v>409</v>
      </c>
      <c r="Q138" s="192">
        <v>10</v>
      </c>
      <c r="R138" s="192">
        <v>5.0999999999999996</v>
      </c>
      <c r="S138" s="192" t="s">
        <v>409</v>
      </c>
      <c r="T138" s="192" t="s">
        <v>409</v>
      </c>
      <c r="U138" s="192" t="s">
        <v>409</v>
      </c>
      <c r="V138" s="192" t="s">
        <v>409</v>
      </c>
      <c r="W138" s="192" t="s">
        <v>409</v>
      </c>
      <c r="X138" s="192" t="s">
        <v>834</v>
      </c>
      <c r="Y138" s="192"/>
      <c r="Z138" s="192"/>
      <c r="AF138" s="34"/>
      <c r="AG138" s="34"/>
      <c r="AH138" s="34"/>
      <c r="AI138" s="34"/>
      <c r="AJ138" s="34"/>
      <c r="AK138" s="34"/>
      <c r="AL138" s="195"/>
      <c r="AM138" s="195"/>
      <c r="AN138" s="80"/>
      <c r="AO138" s="80"/>
      <c r="AP138" s="80"/>
      <c r="AQ138" s="35"/>
    </row>
    <row r="139" spans="1:43"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$M$4:$Y$4,
                    (M139:Y139),
                    "")),
            1,
            0))
        =0,
    NA(),
    IF(
        Parameters!$D$15=1,
        IF(
            SUM(--(ISNUMBER(IF($M$4:$Y$4=1,(M139:Y139),""))))&gt;0,
            MAX(IF(
                ISNUMBER(M139:Y139),
                IF(
                    M$4:Y$4=1,
                    M139:Y139,
                    ""),
                "")),
            MAX(IF(
                ISNUMBER(M139:Y139),
                IF(
                    M$4:Y$4=2,
                    M139:Y139,
                    ""),
                ""))
        ),
        IF(
            Parameters!$D$16=1,
            IFERROR(
                AVERAGE(IF(
                    ISNUMBER(M139:Y139),
                    IF(
                        M$4:Y$4=1,
                        M139:Y139,
                        ""),
                    "")),
                AVERAGE(IF(
                    ISNUMBER(M139:Y139),
                    IF(
                        M$4:Y$4=2,
                        M139:Y139,
                        ""),
                    ""))
            ),
            IF(
                Parameters!$D$17=1,
                IFERROR(
                    IF(
                        OR(
                            IF(
                                ISNUMBER(M139:Y139),
                                IF(
                                    M$4:Y$4=1,
                                    M139:Y139,
                                    ""),
                                "")
                            =0),
                        0,
                        GEOMEAN(IF(
                            ISNUMBER(M139:Y139),
                            IF(
                                M$4:Y$4=1,
                                M139:Y139,
                                ""),
                            ""))
                    ),
                    IF(
                        OR(IF(
                            ISNUMBER(M139:Y139),
                            IF(
                                M$4:Y$4=2,
                                M139:Y139,
                                ""),
                            "")
                            =0),
                        0,
                        GEOMEAN(IF(
                            ISNUMBER(M139:Y139),
                            IF(
                                M$4:Y$4=2,
                                M139:Y139,
                                ""),
                            "")))
                )
            )
        )
    )
)</f>
        <v>3.1428571428571401</v>
      </c>
      <c r="I139" s="191" t="e" cm="1">
        <f t="array" ref="I139">IF(
    SUM(IF(
            ISNUMBER(
                IF(
                    $M$5:$Y$5,
                    (M139:Y139),
                    "")),
            1,
            0))
        =0,
    NA(),
    IF(
        Parameters!$D$15=1,
        IF(
            SUM(--(ISNUMBER(IF($M$5:$Y$5=1,(M139:Y139),""))))&gt;0,
            MAX(IF(
                ISNUMBER(M139:Y139),
                IF(
                    M$5:Y$5=1,
                    M139:Y139,
                    ""),
                "")),
            MAX(IF(
                ISNUMBER(M139:Y139),
                IF(
                    M$5:Y$5=2,
                    M139:Y139,
                    ""),
                ""))
        ),
        IF(
            Parameters!$D$16=1,
            IFERROR(
                AVERAGE(IF(
                    ISNUMBER(M139:Y139),
                    IF(
                        M$5:Y$5=1,
                        M139:Y139,
                        ""),
                    "")),
                AVERAGE(IF(
                    ISNUMBER(M139:Y139),
                    IF(
                        M$5:Y$5=2,
                        M139:Y139,
                        ""),
                    ""))
            ),
            IF(
                Parameters!$D$17=1,
                IFERROR(
                    IF(
                        OR(
                            IF(
                                ISNUMBER(M139:Y139),
                                IF(
                                    M$5:Y$5=1,
                                    M139:Y139,
                                    ""),
                                "")
                            =0),
                        0,
                        GEOMEAN(IF(
                            ISNUMBER(M139:Y139),
                            IF(
                                M$5:Y$5=1,
                                M139:Y139,
                                ""),
                            ""))
                    ),
                    IF(
                        OR(IF(
                            ISNUMBER(M139:Y139),
                            IF(
                                M$5:Y$5=2,
                                M139:Y139,
                                ""),
                            "")
                            =0),
                        0,
                        GEOMEAN(IF(
                            ISNUMBER(M139:Y139),
                            IF(
                                M$5:Y$5=2,
                                M139:Y139,
                                ""),
                            "")))
                )
            )
        )
    )
)</f>
        <v>#N/A</v>
      </c>
      <c r="J139" s="242">
        <v>44860</v>
      </c>
      <c r="K139" s="242">
        <v>45014</v>
      </c>
      <c r="L139" s="91" t="s">
        <v>224</v>
      </c>
      <c r="M139" s="192">
        <v>3.1428571428571401</v>
      </c>
      <c r="N139" s="192" t="s">
        <v>409</v>
      </c>
      <c r="O139" s="192" t="s">
        <v>409</v>
      </c>
      <c r="P139" s="192" t="s">
        <v>409</v>
      </c>
      <c r="Q139" s="192" t="s">
        <v>409</v>
      </c>
      <c r="R139" s="192">
        <v>2.2000000000000002</v>
      </c>
      <c r="S139" s="192" t="s">
        <v>409</v>
      </c>
      <c r="T139" s="192" t="s">
        <v>409</v>
      </c>
      <c r="U139" s="192" t="s">
        <v>409</v>
      </c>
      <c r="V139" s="192" t="s">
        <v>409</v>
      </c>
      <c r="W139" s="192" t="s">
        <v>409</v>
      </c>
      <c r="X139" s="192" t="s">
        <v>409</v>
      </c>
      <c r="Y139" s="192"/>
      <c r="Z139" s="192"/>
      <c r="AF139" s="34"/>
      <c r="AG139" s="34"/>
      <c r="AH139" s="34"/>
      <c r="AI139" s="34"/>
      <c r="AJ139" s="34"/>
      <c r="AK139" s="34"/>
      <c r="AL139" s="195"/>
      <c r="AM139" s="195"/>
      <c r="AN139" s="80"/>
      <c r="AO139" s="80"/>
      <c r="AP139" s="80"/>
      <c r="AQ139" s="35"/>
    </row>
    <row r="140" spans="1:43"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7.0710678118654755</v>
      </c>
      <c r="H140" s="80" cm="1">
        <f t="array" ref="H140">IF(
    SUM(IF(
            ISNUMBER(
                IF(
                    $M$4:$Y$4,
                    (M140:Y140),
                    "")),
            1,
            0))
        =0,
    NA(),
    IF(
        Parameters!$D$15=1,
        IF(
            SUM(--(ISNUMBER(IF($M$4:$Y$4=1,(M140:Y140),""))))&gt;0,
            MAX(IF(
                ISNUMBER(M140:Y140),
                IF(
                    M$4:Y$4=1,
                    M140:Y140,
                    ""),
                "")),
            MAX(IF(
                ISNUMBER(M140:Y140),
                IF(
                    M$4:Y$4=2,
                    M140:Y140,
                    ""),
                ""))
        ),
        IF(
            Parameters!$D$16=1,
            IFERROR(
                AVERAGE(IF(
                    ISNUMBER(M140:Y140),
                    IF(
                        M$4:Y$4=1,
                        M140:Y140,
                        ""),
                    "")),
                AVERAGE(IF(
                    ISNUMBER(M140:Y140),
                    IF(
                        M$4:Y$4=2,
                        M140:Y140,
                        ""),
                    ""))
            ),
            IF(
                Parameters!$D$17=1,
                IFERROR(
                    IF(
                        OR(
                            IF(
                                ISNUMBER(M140:Y140),
                                IF(
                                    M$4:Y$4=1,
                                    M140:Y140,
                                    ""),
                                "")
                            =0),
                        0,
                        GEOMEAN(IF(
                            ISNUMBER(M140:Y140),
                            IF(
                                M$4:Y$4=1,
                                M140:Y140,
                                ""),
                            ""))
                    ),
                    IF(
                        OR(IF(
                            ISNUMBER(M140:Y140),
                            IF(
                                M$4:Y$4=2,
                                M140:Y140,
                                ""),
                            "")
                            =0),
                        0,
                        GEOMEAN(IF(
                            ISNUMBER(M140:Y140),
                            IF(
                                M$4:Y$4=2,
                                M140:Y140,
                                ""),
                            "")))
                )
            )
        )
    )
)</f>
        <v>5</v>
      </c>
      <c r="I140" s="191" cm="1">
        <f t="array" ref="I140">IF(
    SUM(IF(
            ISNUMBER(
                IF(
                    $M$5:$Y$5,
                    (M140:Y140),
                    "")),
            1,
            0))
        =0,
    NA(),
    IF(
        Parameters!$D$15=1,
        IF(
            SUM(--(ISNUMBER(IF($M$5:$Y$5=1,(M140:Y140),""))))&gt;0,
            MAX(IF(
                ISNUMBER(M140:Y140),
                IF(
                    M$5:Y$5=1,
                    M140:Y140,
                    ""),
                "")),
            MAX(IF(
                ISNUMBER(M140:Y140),
                IF(
                    M$5:Y$5=2,
                    M140:Y140,
                    ""),
                ""))
        ),
        IF(
            Parameters!$D$16=1,
            IFERROR(
                AVERAGE(IF(
                    ISNUMBER(M140:Y140),
                    IF(
                        M$5:Y$5=1,
                        M140:Y140,
                        ""),
                    "")),
                AVERAGE(IF(
                    ISNUMBER(M140:Y140),
                    IF(
                        M$5:Y$5=2,
                        M140:Y140,
                        ""),
                    ""))
            ),
            IF(
                Parameters!$D$17=1,
                IFERROR(
                    IF(
                        OR(
                            IF(
                                ISNUMBER(M140:Y140),
                                IF(
                                    M$5:Y$5=1,
                                    M140:Y140,
                                    ""),
                                "")
                            =0),
                        0,
                        GEOMEAN(IF(
                            ISNUMBER(M140:Y140),
                            IF(
                                M$5:Y$5=1,
                                M140:Y140,
                                ""),
                            ""))
                    ),
                    IF(
                        OR(IF(
                            ISNUMBER(M140:Y140),
                            IF(
                                M$5:Y$5=2,
                                M140:Y140,
                                ""),
                            "")
                            =0),
                        0,
                        GEOMEAN(IF(
                            ISNUMBER(M140:Y140),
                            IF(
                                M$5:Y$5=2,
                                M140:Y140,
                                ""),
                            "")))
                )
            )
        )
    )
)</f>
        <v>10</v>
      </c>
      <c r="J140" s="242">
        <v>45019</v>
      </c>
      <c r="K140" s="242">
        <v>45103</v>
      </c>
      <c r="L140" s="91" t="s">
        <v>226</v>
      </c>
      <c r="M140" s="192">
        <v>5</v>
      </c>
      <c r="N140" s="192">
        <v>10</v>
      </c>
      <c r="O140" s="192" t="s">
        <v>409</v>
      </c>
      <c r="P140" s="192">
        <v>5.2534302308080399E-2</v>
      </c>
      <c r="Q140" s="192">
        <v>10</v>
      </c>
      <c r="R140" s="192">
        <v>3.5</v>
      </c>
      <c r="S140" s="192">
        <v>-0.80999999999999905</v>
      </c>
      <c r="T140" s="192">
        <v>1.0999999999999901</v>
      </c>
      <c r="U140" s="192" t="s">
        <v>409</v>
      </c>
      <c r="V140" s="192">
        <v>5.7278107435098995E-4</v>
      </c>
      <c r="W140" s="192">
        <v>2.6267151154040201E-3</v>
      </c>
      <c r="X140" s="192" t="s">
        <v>835</v>
      </c>
      <c r="Y140" s="192"/>
      <c r="Z140" s="192"/>
      <c r="AF140" s="34"/>
      <c r="AG140" s="34"/>
      <c r="AH140" s="34"/>
      <c r="AI140" s="34"/>
      <c r="AJ140" s="34"/>
      <c r="AK140" s="34"/>
      <c r="AL140" s="195"/>
      <c r="AM140" s="195"/>
      <c r="AN140" s="80"/>
      <c r="AO140" s="80"/>
      <c r="AP140" s="80"/>
      <c r="AQ140" s="35"/>
    </row>
    <row r="141" spans="1:43" x14ac:dyDescent="0.2">
      <c r="A141" s="84">
        <v>134</v>
      </c>
      <c r="B141" s="84" t="str">
        <f ca="1"/>
        <v>Northern Mariana Islands</v>
      </c>
      <c r="C141" s="84" t="str">
        <f ca="1"/>
        <v>MNP</v>
      </c>
      <c r="D141" s="219" t="str">
        <f ca="1"/>
        <v>EAS           East Asia &amp; Pacific</v>
      </c>
      <c r="E141" s="219" t="str">
        <f ca="1"/>
        <v>NA</v>
      </c>
      <c r="F141" s="190"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$M$4:$Y$4,
                    (M141:Y141),
                    "")),
            1,
            0))
        =0,
    NA(),
    IF(
        Parameters!$D$15=1,
        IF(
            SUM(--(ISNUMBER(IF($M$4:$Y$4=1,(M141:Y141),""))))&gt;0,
            MAX(IF(
                ISNUMBER(M141:Y141),
                IF(
                    M$4:Y$4=1,
                    M141:Y141,
                    ""),
                "")),
            MAX(IF(
                ISNUMBER(M141:Y141),
                IF(
                    M$4:Y$4=2,
                    M141:Y141,
                    ""),
                ""))
        ),
        IF(
            Parameters!$D$16=1,
            IFERROR(
                AVERAGE(IF(
                    ISNUMBER(M141:Y141),
                    IF(
                        M$4:Y$4=1,
                        M141:Y141,
                        ""),
                    "")),
                AVERAGE(IF(
                    ISNUMBER(M141:Y141),
                    IF(
                        M$4:Y$4=2,
                        M141:Y141,
                        ""),
                    ""))
            ),
            IF(
                Parameters!$D$17=1,
                IFERROR(
                    IF(
                        OR(
                            IF(
                                ISNUMBER(M141:Y141),
                                IF(
                                    M$4:Y$4=1,
                                    M141:Y141,
                                    ""),
                                "")
                            =0),
                        0,
                        GEOMEAN(IF(
                            ISNUMBER(M141:Y141),
                            IF(
                                M$4:Y$4=1,
                                M141:Y141,
                                ""),
                            ""))
                    ),
                    IF(
                        OR(IF(
                            ISNUMBER(M141:Y141),
                            IF(
                                M$4:Y$4=2,
                                M141:Y141,
                                ""),
                            "")
                            =0),
                        0,
                        GEOMEAN(IF(
                            ISNUMBER(M141:Y141),
                            IF(
                                M$4:Y$4=2,
                                M141:Y141,
                                ""),
                            "")))
                )
            )
        )
    )
)</f>
        <v>#N/A</v>
      </c>
      <c r="I141" s="191" t="e" cm="1">
        <f t="array" ref="I141">IF(
    SUM(IF(
            ISNUMBER(
                IF(
                    $M$5:$Y$5,
                    (M141:Y141),
                    "")),
            1,
            0))
        =0,
    NA(),
    IF(
        Parameters!$D$15=1,
        IF(
            SUM(--(ISNUMBER(IF($M$5:$Y$5=1,(M141:Y141),""))))&gt;0,
            MAX(IF(
                ISNUMBER(M141:Y141),
                IF(
                    M$5:Y$5=1,
                    M141:Y141,
                    ""),
                "")),
            MAX(IF(
                ISNUMBER(M141:Y141),
                IF(
                    M$5:Y$5=2,
                    M141:Y141,
                    ""),
                ""))
        ),
        IF(
            Parameters!$D$16=1,
            IFERROR(
                AVERAGE(IF(
                    ISNUMBER(M141:Y141),
                    IF(
                        M$5:Y$5=1,
                        M141:Y141,
                        ""),
                    "")),
                AVERAGE(IF(
                    ISNUMBER(M141:Y141),
                    IF(
                        M$5:Y$5=2,
                        M141:Y141,
                        ""),
                    ""))
            ),
            IF(
                Parameters!$D$17=1,
                IFERROR(
                    IF(
                        OR(
                            IF(
                                ISNUMBER(M141:Y141),
                                IF(
                                    M$5:Y$5=1,
                                    M141:Y141,
                                    ""),
                                "")
                            =0),
                        0,
                        GEOMEAN(IF(
                            ISNUMBER(M141:Y141),
                            IF(
                                M$5:Y$5=1,
                                M141:Y141,
                                ""),
                            ""))
                    ),
                    IF(
                        OR(IF(
                            ISNUMBER(M141:Y141),
                            IF(
                                M$5:Y$5=2,
                                M141:Y141,
                                ""),
                            "")
                            =0),
                        0,
                        GEOMEAN(IF(
                            ISNUMBER(M141:Y141),
                            IF(
                                M$5:Y$5=2,
                                M141:Y141,
                                ""),
                            "")))
                )
            )
        )
    )
)</f>
        <v>#N/A</v>
      </c>
      <c r="J141" s="242" t="s">
        <v>409</v>
      </c>
      <c r="K141" s="242">
        <v>45014</v>
      </c>
      <c r="L141" s="91" t="s">
        <v>718</v>
      </c>
      <c r="M141" s="192" t="s">
        <v>409</v>
      </c>
      <c r="N141" s="192" t="s">
        <v>409</v>
      </c>
      <c r="O141" s="192" t="s">
        <v>409</v>
      </c>
      <c r="P141" s="192" t="s">
        <v>409</v>
      </c>
      <c r="Q141" s="192" t="s">
        <v>409</v>
      </c>
      <c r="R141" s="192" t="s">
        <v>409</v>
      </c>
      <c r="S141" s="192" t="s">
        <v>409</v>
      </c>
      <c r="T141" s="192" t="s">
        <v>409</v>
      </c>
      <c r="U141" s="192" t="s">
        <v>409</v>
      </c>
      <c r="V141" s="192" t="s">
        <v>409</v>
      </c>
      <c r="W141" s="192" t="s">
        <v>409</v>
      </c>
      <c r="X141" s="192" t="s">
        <v>409</v>
      </c>
      <c r="Y141" s="192"/>
      <c r="Z141" s="192"/>
      <c r="AF141" s="34"/>
      <c r="AG141" s="34"/>
      <c r="AH141" s="34"/>
      <c r="AI141" s="34"/>
      <c r="AJ141" s="34"/>
      <c r="AK141" s="34"/>
      <c r="AL141" s="195"/>
      <c r="AM141" s="195"/>
      <c r="AN141" s="80"/>
      <c r="AO141" s="80"/>
      <c r="AP141" s="80"/>
      <c r="AQ141" s="35"/>
    </row>
    <row r="142" spans="1:43"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$M$4:$Y$4,
                    (M142:Y142),
                    "")),
            1,
            0))
        =0,
    NA(),
    IF(
        Parameters!$D$15=1,
        IF(
            SUM(--(ISNUMBER(IF($M$4:$Y$4=1,(M142:Y142),""))))&gt;0,
            MAX(IF(
                ISNUMBER(M142:Y142),
                IF(
                    M$4:Y$4=1,
                    M142:Y142,
                    ""),
                "")),
            MAX(IF(
                ISNUMBER(M142:Y142),
                IF(
                    M$4:Y$4=2,
                    M142:Y142,
                    ""),
                ""))
        ),
        IF(
            Parameters!$D$16=1,
            IFERROR(
                AVERAGE(IF(
                    ISNUMBER(M142:Y142),
                    IF(
                        M$4:Y$4=1,
                        M142:Y142,
                        ""),
                    "")),
                AVERAGE(IF(
                    ISNUMBER(M142:Y142),
                    IF(
                        M$4:Y$4=2,
                        M142:Y142,
                        ""),
                    ""))
            ),
            IF(
                Parameters!$D$17=1,
                IFERROR(
                    IF(
                        OR(
                            IF(
                                ISNUMBER(M142:Y142),
                                IF(
                                    M$4:Y$4=1,
                                    M142:Y142,
                                    ""),
                                "")
                            =0),
                        0,
                        GEOMEAN(IF(
                            ISNUMBER(M142:Y142),
                            IF(
                                M$4:Y$4=1,
                                M142:Y142,
                                ""),
                            ""))
                    ),
                    IF(
                        OR(IF(
                            ISNUMBER(M142:Y142),
                            IF(
                                M$4:Y$4=2,
                                M142:Y142,
                                ""),
                            "")
                            =0),
                        0,
                        GEOMEAN(IF(
                            ISNUMBER(M142:Y142),
                            IF(
                                M$4:Y$4=2,
                                M142:Y142,
                                ""),
                            "")))
                )
            )
        )
    )
)</f>
        <v>10</v>
      </c>
      <c r="I142" s="191" cm="1">
        <f t="array" ref="I142">IF(
    SUM(IF(
            ISNUMBER(
                IF(
                    $M$5:$Y$5,
                    (M142:Y142),
                    "")),
            1,
            0))
        =0,
    NA(),
    IF(
        Parameters!$D$15=1,
        IF(
            SUM(--(ISNUMBER(IF($M$5:$Y$5=1,(M142:Y142),""))))&gt;0,
            MAX(IF(
                ISNUMBER(M142:Y142),
                IF(
                    M$5:Y$5=1,
                    M142:Y142,
                    ""),
                "")),
            MAX(IF(
                ISNUMBER(M142:Y142),
                IF(
                    M$5:Y$5=2,
                    M142:Y142,
                    ""),
                ""))
        ),
        IF(
            Parameters!$D$16=1,
            IFERROR(
                AVERAGE(IF(
                    ISNUMBER(M142:Y142),
                    IF(
                        M$5:Y$5=1,
                        M142:Y142,
                        ""),
                    "")),
                AVERAGE(IF(
                    ISNUMBER(M142:Y142),
                    IF(
                        M$5:Y$5=2,
                        M142:Y142,
                        ""),
                    ""))
            ),
            IF(
                Parameters!$D$17=1,
                IFERROR(
                    IF(
                        OR(
                            IF(
                                ISNUMBER(M142:Y142),
                                IF(
                                    M$5:Y$5=1,
                                    M142:Y142,
                                    ""),
                                "")
                            =0),
                        0,
                        GEOMEAN(IF(
                            ISNUMBER(M142:Y142),
                            IF(
                                M$5:Y$5=1,
                                M142:Y142,
                                ""),
                            ""))
                    ),
                    IF(
                        OR(IF(
                            ISNUMBER(M142:Y142),
                            IF(
                                M$5:Y$5=2,
                                M142:Y142,
                                ""),
                            "")
                            =0),
                        0,
                        GEOMEAN(IF(
                            ISNUMBER(M142:Y142),
                            IF(
                                M$5:Y$5=2,
                                M142:Y142,
                                ""),
                            "")))
                )
            )
        )
    )
)</f>
        <v>0</v>
      </c>
      <c r="J142" s="242">
        <v>45019</v>
      </c>
      <c r="K142" s="242">
        <v>45103</v>
      </c>
      <c r="L142" s="91" t="s">
        <v>228</v>
      </c>
      <c r="M142" s="192">
        <v>10</v>
      </c>
      <c r="N142" s="192" t="s">
        <v>409</v>
      </c>
      <c r="O142" s="192" t="s">
        <v>409</v>
      </c>
      <c r="P142" s="192">
        <v>0</v>
      </c>
      <c r="Q142" s="192" t="s">
        <v>409</v>
      </c>
      <c r="R142" s="192">
        <v>7.6</v>
      </c>
      <c r="S142" s="192" t="s">
        <v>409</v>
      </c>
      <c r="T142" s="192" t="s">
        <v>409</v>
      </c>
      <c r="U142" s="192" t="s">
        <v>409</v>
      </c>
      <c r="V142" s="192">
        <v>-0.28999774549109197</v>
      </c>
      <c r="W142" s="192">
        <v>-0.81923439388640396</v>
      </c>
      <c r="X142" s="192" t="s">
        <v>409</v>
      </c>
      <c r="Y142" s="192"/>
      <c r="Z142" s="192"/>
      <c r="AF142" s="34"/>
      <c r="AG142" s="34"/>
      <c r="AH142" s="34"/>
      <c r="AI142" s="34"/>
      <c r="AJ142" s="34"/>
      <c r="AK142" s="34"/>
      <c r="AL142" s="195"/>
      <c r="AM142" s="195"/>
      <c r="AN142" s="80"/>
      <c r="AO142" s="80"/>
      <c r="AP142" s="80"/>
      <c r="AQ142" s="35"/>
    </row>
    <row r="143" spans="1:43"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$M$4:$Y$4,
                    (M143:Y143),
                    "")),
            1,
            0))
        =0,
    NA(),
    IF(
        Parameters!$D$15=1,
        IF(
            SUM(--(ISNUMBER(IF($M$4:$Y$4=1,(M143:Y143),""))))&gt;0,
            MAX(IF(
                ISNUMBER(M143:Y143),
                IF(
                    M$4:Y$4=1,
                    M143:Y143,
                    ""),
                "")),
            MAX(IF(
                ISNUMBER(M143:Y143),
                IF(
                    M$4:Y$4=2,
                    M143:Y143,
                    ""),
                ""))
        ),
        IF(
            Parameters!$D$16=1,
            IFERROR(
                AVERAGE(IF(
                    ISNUMBER(M143:Y143),
                    IF(
                        M$4:Y$4=1,
                        M143:Y143,
                        ""),
                    "")),
                AVERAGE(IF(
                    ISNUMBER(M143:Y143),
                    IF(
                        M$4:Y$4=2,
                        M143:Y143,
                        ""),
                    ""))
            ),
            IF(
                Parameters!$D$17=1,
                IFERROR(
                    IF(
                        OR(
                            IF(
                                ISNUMBER(M143:Y143),
                                IF(
                                    M$4:Y$4=1,
                                    M143:Y143,
                                    ""),
                                "")
                            =0),
                        0,
                        GEOMEAN(IF(
                            ISNUMBER(M143:Y143),
                            IF(
                                M$4:Y$4=1,
                                M143:Y143,
                                ""),
                            ""))
                    ),
                    IF(
                        OR(IF(
                            ISNUMBER(M143:Y143),
                            IF(
                                M$4:Y$4=2,
                                M143:Y143,
                                ""),
                            "")
                            =0),
                        0,
                        GEOMEAN(IF(
                            ISNUMBER(M143:Y143),
                            IF(
                                M$4:Y$4=2,
                                M143:Y143,
                                ""),
                            "")))
                )
            )
        )
    )
)</f>
        <v>8.2857142857142794</v>
      </c>
      <c r="I143" s="191" cm="1">
        <f t="array" ref="I143">IF(
    SUM(IF(
            ISNUMBER(
                IF(
                    $M$5:$Y$5,
                    (M143:Y143),
                    "")),
            1,
            0))
        =0,
    NA(),
    IF(
        Parameters!$D$15=1,
        IF(
            SUM(--(ISNUMBER(IF($M$5:$Y$5=1,(M143:Y143),""))))&gt;0,
            MAX(IF(
                ISNUMBER(M143:Y143),
                IF(
                    M$5:Y$5=1,
                    M143:Y143,
                    ""),
                "")),
            MAX(IF(
                ISNUMBER(M143:Y143),
                IF(
                    M$5:Y$5=2,
                    M143:Y143,
                    ""),
                ""))
        ),
        IF(
            Parameters!$D$16=1,
            IFERROR(
                AVERAGE(IF(
                    ISNUMBER(M143:Y143),
                    IF(
                        M$5:Y$5=1,
                        M143:Y143,
                        ""),
                    "")),
                AVERAGE(IF(
                    ISNUMBER(M143:Y143),
                    IF(
                        M$5:Y$5=2,
                        M143:Y143,
                        ""),
                    ""))
            ),
            IF(
                Parameters!$D$17=1,
                IFERROR(
                    IF(
                        OR(
                            IF(
                                ISNUMBER(M143:Y143),
                                IF(
                                    M$5:Y$5=1,
                                    M143:Y143,
                                    ""),
                                "")
                            =0),
                        0,
                        GEOMEAN(IF(
                            ISNUMBER(M143:Y143),
                            IF(
                                M$5:Y$5=1,
                                M143:Y143,
                                ""),
                            ""))
                    ),
                    IF(
                        OR(IF(
                            ISNUMBER(M143:Y143),
                            IF(
                                M$5:Y$5=2,
                                M143:Y143,
                                ""),
                            "")
                            =0),
                        0,
                        GEOMEAN(IF(
                            ISNUMBER(M143:Y143),
                            IF(
                                M$5:Y$5=2,
                                M143:Y143,
                                ""),
                            "")))
                )
            )
        )
    )
)</f>
        <v>0</v>
      </c>
      <c r="J143" s="242">
        <v>45019</v>
      </c>
      <c r="K143" s="242">
        <v>45103</v>
      </c>
      <c r="L143" s="91" t="s">
        <v>230</v>
      </c>
      <c r="M143" s="192">
        <v>8.2857142857142794</v>
      </c>
      <c r="N143" s="192" t="s">
        <v>409</v>
      </c>
      <c r="O143" s="192" t="s">
        <v>409</v>
      </c>
      <c r="P143" s="192">
        <v>0</v>
      </c>
      <c r="Q143" s="192" t="s">
        <v>409</v>
      </c>
      <c r="R143" s="192">
        <v>5.8</v>
      </c>
      <c r="S143" s="192" t="s">
        <v>409</v>
      </c>
      <c r="T143" s="192" t="s">
        <v>409</v>
      </c>
      <c r="U143" s="192" t="s">
        <v>409</v>
      </c>
      <c r="V143" s="192">
        <v>-4.2213531197489801E-2</v>
      </c>
      <c r="W143" s="192">
        <v>-7.7900824309470096E-2</v>
      </c>
      <c r="X143" s="192" t="s">
        <v>409</v>
      </c>
      <c r="Y143" s="192"/>
      <c r="Z143" s="192"/>
      <c r="AF143" s="34"/>
      <c r="AG143" s="34"/>
      <c r="AH143" s="34"/>
      <c r="AI143" s="34"/>
      <c r="AJ143" s="34"/>
      <c r="AK143" s="34"/>
      <c r="AL143" s="195"/>
      <c r="AM143" s="195"/>
      <c r="AN143" s="80"/>
      <c r="AO143" s="80"/>
      <c r="AP143" s="80"/>
      <c r="AQ143" s="35"/>
    </row>
    <row r="144" spans="1:43"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$M$4:$Y$4,
                    (M144:Y144),
                    "")),
            1,
            0))
        =0,
    NA(),
    IF(
        Parameters!$D$15=1,
        IF(
            SUM(--(ISNUMBER(IF($M$4:$Y$4=1,(M144:Y144),""))))&gt;0,
            MAX(IF(
                ISNUMBER(M144:Y144),
                IF(
                    M$4:Y$4=1,
                    M144:Y144,
                    ""),
                "")),
            MAX(IF(
                ISNUMBER(M144:Y144),
                IF(
                    M$4:Y$4=2,
                    M144:Y144,
                    ""),
                ""))
        ),
        IF(
            Parameters!$D$16=1,
            IFERROR(
                AVERAGE(IF(
                    ISNUMBER(M144:Y144),
                    IF(
                        M$4:Y$4=1,
                        M144:Y144,
                        ""),
                    "")),
                AVERAGE(IF(
                    ISNUMBER(M144:Y144),
                    IF(
                        M$4:Y$4=2,
                        M144:Y144,
                        ""),
                    ""))
            ),
            IF(
                Parameters!$D$17=1,
                IFERROR(
                    IF(
                        OR(
                            IF(
                                ISNUMBER(M144:Y144),
                                IF(
                                    M$4:Y$4=1,
                                    M144:Y144,
                                    ""),
                                "")
                            =0),
                        0,
                        GEOMEAN(IF(
                            ISNUMBER(M144:Y144),
                            IF(
                                M$4:Y$4=1,
                                M144:Y144,
                                ""),
                            ""))
                    ),
                    IF(
                        OR(IF(
                            ISNUMBER(M144:Y144),
                            IF(
                                M$4:Y$4=2,
                                M144:Y144,
                                ""),
                            "")
                            =0),
                        0,
                        GEOMEAN(IF(
                            ISNUMBER(M144:Y144),
                            IF(
                                M$4:Y$4=2,
                                M144:Y144,
                                ""),
                            "")))
                )
            )
        )
    )
)</f>
        <v>3.8571428571428501</v>
      </c>
      <c r="I144" s="191" cm="1">
        <f t="array" ref="I144">IF(
    SUM(IF(
            ISNUMBER(
                IF(
                    $M$5:$Y$5,
                    (M144:Y144),
                    "")),
            1,
            0))
        =0,
    NA(),
    IF(
        Parameters!$D$15=1,
        IF(
            SUM(--(ISNUMBER(IF($M$5:$Y$5=1,(M144:Y144),""))))&gt;0,
            MAX(IF(
                ISNUMBER(M144:Y144),
                IF(
                    M$5:Y$5=1,
                    M144:Y144,
                    ""),
                "")),
            MAX(IF(
                ISNUMBER(M144:Y144),
                IF(
                    M$5:Y$5=2,
                    M144:Y144,
                    ""),
                ""))
        ),
        IF(
            Parameters!$D$16=1,
            IFERROR(
                AVERAGE(IF(
                    ISNUMBER(M144:Y144),
                    IF(
                        M$5:Y$5=1,
                        M144:Y144,
                        ""),
                    "")),
                AVERAGE(IF(
                    ISNUMBER(M144:Y144),
                    IF(
                        M$5:Y$5=2,
                        M144:Y144,
                        ""),
                    ""))
            ),
            IF(
                Parameters!$D$17=1,
                IFERROR(
                    IF(
                        OR(
                            IF(
                                ISNUMBER(M144:Y144),
                                IF(
                                    M$5:Y$5=1,
                                    M144:Y144,
                                    ""),
                                "")
                            =0),
                        0,
                        GEOMEAN(IF(
                            ISNUMBER(M144:Y144),
                            IF(
                                M$5:Y$5=1,
                                M144:Y144,
                                ""),
                            ""))
                    ),
                    IF(
                        OR(IF(
                            ISNUMBER(M144:Y144),
                            IF(
                                M$5:Y$5=2,
                                M144:Y144,
                                ""),
                            "")
                            =0),
                        0,
                        GEOMEAN(IF(
                            ISNUMBER(M144:Y144),
                            IF(
                                M$5:Y$5=2,
                                M144:Y144,
                                ""),
                            "")))
                )
            )
        )
    )
)</f>
        <v>0</v>
      </c>
      <c r="J144" s="242">
        <v>45019</v>
      </c>
      <c r="K144" s="242">
        <v>45103</v>
      </c>
      <c r="L144" s="91" t="s">
        <v>232</v>
      </c>
      <c r="M144" s="192">
        <v>3.8571428571428501</v>
      </c>
      <c r="N144" s="192">
        <v>0</v>
      </c>
      <c r="O144" s="192" t="s">
        <v>409</v>
      </c>
      <c r="P144" s="192" t="s">
        <v>409</v>
      </c>
      <c r="Q144" s="192" t="s">
        <v>409</v>
      </c>
      <c r="R144" s="192">
        <v>2.7</v>
      </c>
      <c r="S144" s="192">
        <v>-1.43999999999999</v>
      </c>
      <c r="T144" s="192">
        <v>-9.9999999999999603E-2</v>
      </c>
      <c r="U144" s="192" t="s">
        <v>409</v>
      </c>
      <c r="V144" s="192" t="s">
        <v>409</v>
      </c>
      <c r="W144" s="192" t="s">
        <v>409</v>
      </c>
      <c r="X144" s="192" t="s">
        <v>409</v>
      </c>
      <c r="Y144" s="192"/>
      <c r="Z144" s="192"/>
      <c r="AF144" s="34"/>
      <c r="AG144" s="34"/>
      <c r="AH144" s="34"/>
      <c r="AI144" s="34"/>
      <c r="AJ144" s="34"/>
      <c r="AK144" s="34"/>
      <c r="AL144" s="195"/>
      <c r="AM144" s="195"/>
      <c r="AN144" s="80"/>
      <c r="AO144" s="80"/>
      <c r="AP144" s="80"/>
      <c r="AQ144" s="35"/>
    </row>
    <row r="145" spans="1:43"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9.4112394811431983</v>
      </c>
      <c r="H145" s="80" cm="1">
        <f t="array" ref="H145">IF(
    SUM(IF(
            ISNUMBER(
                IF(
                    $M$4:$Y$4,
                    (M145:Y145),
                    "")),
            1,
            0))
        =0,
    NA(),
    IF(
        Parameters!$D$15=1,
        IF(
            SUM(--(ISNUMBER(IF($M$4:$Y$4=1,(M145:Y145),""))))&gt;0,
            MAX(IF(
                ISNUMBER(M145:Y145),
                IF(
                    M$4:Y$4=1,
                    M145:Y145,
                    ""),
                "")),
            MAX(IF(
                ISNUMBER(M145:Y145),
                IF(
                    M$4:Y$4=2,
                    M145:Y145,
                    ""),
                ""))
        ),
        IF(
            Parameters!$D$16=1,
            IFERROR(
                AVERAGE(IF(
                    ISNUMBER(M145:Y145),
                    IF(
                        M$4:Y$4=1,
                        M145:Y145,
                        ""),
                    "")),
                AVERAGE(IF(
                    ISNUMBER(M145:Y145),
                    IF(
                        M$4:Y$4=2,
                        M145:Y145,
                        ""),
                    ""))
            ),
            IF(
                Parameters!$D$17=1,
                IFERROR(
                    IF(
                        OR(
                            IF(
                                ISNUMBER(M145:Y145),
                                IF(
                                    M$4:Y$4=1,
                                    M145:Y145,
                                    ""),
                                "")
                            =0),
                        0,
                        GEOMEAN(IF(
                            ISNUMBER(M145:Y145),
                            IF(
                                M$4:Y$4=1,
                                M145:Y145,
                                ""),
                            ""))
                    ),
                    IF(
                        OR(IF(
                            ISNUMBER(M145:Y145),
                            IF(
                                M$4:Y$4=2,
                                M145:Y145,
                                ""),
                            "")
                            =0),
                        0,
                        GEOMEAN(IF(
                            ISNUMBER(M145:Y145),
                            IF(
                                M$4:Y$4=2,
                                M145:Y145,
                                ""),
                            "")))
                )
            )
        )
    )
)</f>
        <v>8.8571428571428505</v>
      </c>
      <c r="I145" s="191" cm="1">
        <f t="array" ref="I145">IF(
    SUM(IF(
            ISNUMBER(
                IF(
                    $M$5:$Y$5,
                    (M145:Y145),
                    "")),
            1,
            0))
        =0,
    NA(),
    IF(
        Parameters!$D$15=1,
        IF(
            SUM(--(ISNUMBER(IF($M$5:$Y$5=1,(M145:Y145),""))))&gt;0,
            MAX(IF(
                ISNUMBER(M145:Y145),
                IF(
                    M$5:Y$5=1,
                    M145:Y145,
                    ""),
                "")),
            MAX(IF(
                ISNUMBER(M145:Y145),
                IF(
                    M$5:Y$5=2,
                    M145:Y145,
                    ""),
                ""))
        ),
        IF(
            Parameters!$D$16=1,
            IFERROR(
                AVERAGE(IF(
                    ISNUMBER(M145:Y145),
                    IF(
                        M$5:Y$5=1,
                        M145:Y145,
                        ""),
                    "")),
                AVERAGE(IF(
                    ISNUMBER(M145:Y145),
                    IF(
                        M$5:Y$5=2,
                        M145:Y145,
                        ""),
                    ""))
            ),
            IF(
                Parameters!$D$17=1,
                IFERROR(
                    IF(
                        OR(
                            IF(
                                ISNUMBER(M145:Y145),
                                IF(
                                    M$5:Y$5=1,
                                    M145:Y145,
                                    ""),
                                "")
                            =0),
                        0,
                        GEOMEAN(IF(
                            ISNUMBER(M145:Y145),
                            IF(
                                M$5:Y$5=1,
                                M145:Y145,
                                ""),
                            ""))
                    ),
                    IF(
                        OR(IF(
                            ISNUMBER(M145:Y145),
                            IF(
                                M$5:Y$5=2,
                                M145:Y145,
                                ""),
                            "")
                            =0),
                        0,
                        GEOMEAN(IF(
                            ISNUMBER(M145:Y145),
                            IF(
                                M$5:Y$5=2,
                                M145:Y145,
                                ""),
                            "")))
                )
            )
        )
    )
)</f>
        <v>10</v>
      </c>
      <c r="J145" s="242">
        <v>45019</v>
      </c>
      <c r="K145" s="242">
        <v>45103</v>
      </c>
      <c r="L145" s="91" t="s">
        <v>234</v>
      </c>
      <c r="M145" s="192">
        <v>8.8571428571428505</v>
      </c>
      <c r="N145" s="192" t="s">
        <v>409</v>
      </c>
      <c r="O145" s="192" t="s">
        <v>409</v>
      </c>
      <c r="P145" s="192">
        <v>10</v>
      </c>
      <c r="Q145" s="192" t="s">
        <v>409</v>
      </c>
      <c r="R145" s="192">
        <v>6.2</v>
      </c>
      <c r="S145" s="192" t="s">
        <v>409</v>
      </c>
      <c r="T145" s="192" t="s">
        <v>409</v>
      </c>
      <c r="U145" s="192" t="s">
        <v>409</v>
      </c>
      <c r="V145" s="192">
        <v>0.52924043330079895</v>
      </c>
      <c r="W145" s="192">
        <v>-0.13244107703819499</v>
      </c>
      <c r="X145" s="192" t="s">
        <v>409</v>
      </c>
      <c r="Y145" s="192"/>
      <c r="Z145" s="192"/>
      <c r="AF145" s="34"/>
      <c r="AG145" s="34"/>
      <c r="AH145" s="34"/>
      <c r="AI145" s="34"/>
      <c r="AJ145" s="34"/>
      <c r="AK145" s="34"/>
      <c r="AL145" s="195"/>
      <c r="AM145" s="195"/>
      <c r="AN145" s="80"/>
      <c r="AO145" s="80"/>
      <c r="AP145" s="80"/>
      <c r="AQ145" s="35"/>
    </row>
    <row r="146" spans="1:43"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1.79284291400159</v>
      </c>
      <c r="H146" s="80" cm="1">
        <f t="array" ref="H146">IF(
    SUM(IF(
            ISNUMBER(
                IF(
                    $M$4:$Y$4,
                    (M146:Y146),
                    "")),
            1,
            0))
        =0,
    NA(),
    IF(
        Parameters!$D$15=1,
        IF(
            SUM(--(ISNUMBER(IF($M$4:$Y$4=1,(M146:Y146),""))))&gt;0,
            MAX(IF(
                ISNUMBER(M146:Y146),
                IF(
                    M$4:Y$4=1,
                    M146:Y146,
                    ""),
                "")),
            MAX(IF(
                ISNUMBER(M146:Y146),
                IF(
                    M$4:Y$4=2,
                    M146:Y146,
                    ""),
                ""))
        ),
        IF(
            Parameters!$D$16=1,
            IFERROR(
                AVERAGE(IF(
                    ISNUMBER(M146:Y146),
                    IF(
                        M$4:Y$4=1,
                        M146:Y146,
                        ""),
                    "")),
                AVERAGE(IF(
                    ISNUMBER(M146:Y146),
                    IF(
                        M$4:Y$4=2,
                        M146:Y146,
                        ""),
                    ""))
            ),
            IF(
                Parameters!$D$17=1,
                IFERROR(
                    IF(
                        OR(
                            IF(
                                ISNUMBER(M146:Y146),
                                IF(
                                    M$4:Y$4=1,
                                    M146:Y146,
                                    ""),
                                "")
                            =0),
                        0,
                        GEOMEAN(IF(
                            ISNUMBER(M146:Y146),
                            IF(
                                M$4:Y$4=1,
                                M146:Y146,
                                ""),
                            ""))
                    ),
                    IF(
                        OR(IF(
                            ISNUMBER(M146:Y146),
                            IF(
                                M$4:Y$4=2,
                                M146:Y146,
                                ""),
                            "")
                            =0),
                        0,
                        GEOMEAN(IF(
                            ISNUMBER(M146:Y146),
                            IF(
                                M$4:Y$4=2,
                                M146:Y146,
                                ""),
                            "")))
                )
            )
        )
    )
)</f>
        <v>2.5714285714285698</v>
      </c>
      <c r="I146" s="191" cm="1">
        <f t="array" ref="I146">IF(
    SUM(IF(
            ISNUMBER(
                IF(
                    $M$5:$Y$5,
                    (M146:Y146),
                    "")),
            1,
            0))
        =0,
    NA(),
    IF(
        Parameters!$D$15=1,
        IF(
            SUM(--(ISNUMBER(IF($M$5:$Y$5=1,(M146:Y146),""))))&gt;0,
            MAX(IF(
                ISNUMBER(M146:Y146),
                IF(
                    M$5:Y$5=1,
                    M146:Y146,
                    ""),
                "")),
            MAX(IF(
                ISNUMBER(M146:Y146),
                IF(
                    M$5:Y$5=2,
                    M146:Y146,
                    ""),
                ""))
        ),
        IF(
            Parameters!$D$16=1,
            IFERROR(
                AVERAGE(IF(
                    ISNUMBER(M146:Y146),
                    IF(
                        M$5:Y$5=1,
                        M146:Y146,
                        ""),
                    "")),
                AVERAGE(IF(
                    ISNUMBER(M146:Y146),
                    IF(
                        M$5:Y$5=2,
                        M146:Y146,
                        ""),
                    ""))
            ),
            IF(
                Parameters!$D$17=1,
                IFERROR(
                    IF(
                        OR(
                            IF(
                                ISNUMBER(M146:Y146),
                                IF(
                                    M$5:Y$5=1,
                                    M146:Y146,
                                    ""),
                                "")
                            =0),
                        0,
                        GEOMEAN(IF(
                            ISNUMBER(M146:Y146),
                            IF(
                                M$5:Y$5=1,
                                M146:Y146,
                                ""),
                            ""))
                    ),
                    IF(
                        OR(IF(
                            ISNUMBER(M146:Y146),
                            IF(
                                M$5:Y$5=2,
                                M146:Y146,
                                ""),
                            "")
                            =0),
                        0,
                        GEOMEAN(IF(
                            ISNUMBER(M146:Y146),
                            IF(
                                M$5:Y$5=2,
                                M146:Y146,
                                ""),
                            "")))
                )
            )
        )
    )
)</f>
        <v>1.25</v>
      </c>
      <c r="J146" s="242">
        <v>44753</v>
      </c>
      <c r="K146" s="242">
        <v>45103</v>
      </c>
      <c r="L146" s="91" t="s">
        <v>236</v>
      </c>
      <c r="M146" s="192">
        <v>2.5714285714285698</v>
      </c>
      <c r="N146" s="192">
        <v>1.25</v>
      </c>
      <c r="O146" s="192">
        <v>0</v>
      </c>
      <c r="P146" s="192">
        <v>0</v>
      </c>
      <c r="Q146" s="192" t="s">
        <v>409</v>
      </c>
      <c r="R146" s="192">
        <v>1.8</v>
      </c>
      <c r="S146" s="192">
        <v>-0.82499999999999996</v>
      </c>
      <c r="T146" s="192">
        <v>0.125</v>
      </c>
      <c r="U146" s="192" t="s">
        <v>539</v>
      </c>
      <c r="V146" s="192">
        <v>-2.4890466601567999E-3</v>
      </c>
      <c r="W146" s="192">
        <v>-1.0018378796117001E-3</v>
      </c>
      <c r="X146" s="192" t="s">
        <v>409</v>
      </c>
      <c r="Y146" s="192"/>
      <c r="Z146" s="192"/>
      <c r="AF146" s="34"/>
      <c r="AG146" s="34"/>
      <c r="AH146" s="34"/>
      <c r="AI146" s="34"/>
      <c r="AJ146" s="34"/>
      <c r="AK146" s="34"/>
      <c r="AL146" s="195"/>
      <c r="AM146" s="195"/>
      <c r="AN146" s="80"/>
      <c r="AO146" s="80"/>
      <c r="AP146" s="80"/>
      <c r="AQ146" s="35"/>
    </row>
    <row r="147" spans="1:43"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$M$4:$Y$4,
                    (M147:Y147),
                    "")),
            1,
            0))
        =0,
    NA(),
    IF(
        Parameters!$D$15=1,
        IF(
            SUM(--(ISNUMBER(IF($M$4:$Y$4=1,(M147:Y147),""))))&gt;0,
            MAX(IF(
                ISNUMBER(M147:Y147),
                IF(
                    M$4:Y$4=1,
                    M147:Y147,
                    ""),
                "")),
            MAX(IF(
                ISNUMBER(M147:Y147),
                IF(
                    M$4:Y$4=2,
                    M147:Y147,
                    ""),
                ""))
        ),
        IF(
            Parameters!$D$16=1,
            IFERROR(
                AVERAGE(IF(
                    ISNUMBER(M147:Y147),
                    IF(
                        M$4:Y$4=1,
                        M147:Y147,
                        ""),
                    "")),
                AVERAGE(IF(
                    ISNUMBER(M147:Y147),
                    IF(
                        M$4:Y$4=2,
                        M147:Y147,
                        ""),
                    ""))
            ),
            IF(
                Parameters!$D$17=1,
                IFERROR(
                    IF(
                        OR(
                            IF(
                                ISNUMBER(M147:Y147),
                                IF(
                                    M$4:Y$4=1,
                                    M147:Y147,
                                    ""),
                                "")
                            =0),
                        0,
                        GEOMEAN(IF(
                            ISNUMBER(M147:Y147),
                            IF(
                                M$4:Y$4=1,
                                M147:Y147,
                                ""),
                            ""))
                    ),
                    IF(
                        OR(IF(
                            ISNUMBER(M147:Y147),
                            IF(
                                M$4:Y$4=2,
                                M147:Y147,
                                ""),
                            "")
                            =0),
                        0,
                        GEOMEAN(IF(
                            ISNUMBER(M147:Y147),
                            IF(
                                M$4:Y$4=2,
                                M147:Y147,
                                ""),
                            "")))
                )
            )
        )
    )
)</f>
        <v>8.1428571428571406</v>
      </c>
      <c r="I147" s="191" cm="1">
        <f t="array" ref="I147">IF(
    SUM(IF(
            ISNUMBER(
                IF(
                    $M$5:$Y$5,
                    (M147:Y147),
                    "")),
            1,
            0))
        =0,
    NA(),
    IF(
        Parameters!$D$15=1,
        IF(
            SUM(--(ISNUMBER(IF($M$5:$Y$5=1,(M147:Y147),""))))&gt;0,
            MAX(IF(
                ISNUMBER(M147:Y147),
                IF(
                    M$5:Y$5=1,
                    M147:Y147,
                    ""),
                "")),
            MAX(IF(
                ISNUMBER(M147:Y147),
                IF(
                    M$5:Y$5=2,
                    M147:Y147,
                    ""),
                ""))
        ),
        IF(
            Parameters!$D$16=1,
            IFERROR(
                AVERAGE(IF(
                    ISNUMBER(M147:Y147),
                    IF(
                        M$5:Y$5=1,
                        M147:Y147,
                        ""),
                    "")),
                AVERAGE(IF(
                    ISNUMBER(M147:Y147),
                    IF(
                        M$5:Y$5=2,
                        M147:Y147,
                        ""),
                    ""))
            ),
            IF(
                Parameters!$D$17=1,
                IFERROR(
                    IF(
                        OR(
                            IF(
                                ISNUMBER(M147:Y147),
                                IF(
                                    M$5:Y$5=1,
                                    M147:Y147,
                                    ""),
                                "")
                            =0),
                        0,
                        GEOMEAN(IF(
                            ISNUMBER(M147:Y147),
                            IF(
                                M$5:Y$5=1,
                                M147:Y147,
                                ""),
                            ""))
                    ),
                    IF(
                        OR(IF(
                            ISNUMBER(M147:Y147),
                            IF(
                                M$5:Y$5=2,
                                M147:Y147,
                                ""),
                            "")
                            =0),
                        0,
                        GEOMEAN(IF(
                            ISNUMBER(M147:Y147),
                            IF(
                                M$5:Y$5=2,
                                M147:Y147,
                                ""),
                            "")))
                )
            )
        )
    )
)</f>
        <v>0</v>
      </c>
      <c r="J147" s="242">
        <v>45019</v>
      </c>
      <c r="K147" s="242">
        <v>45103</v>
      </c>
      <c r="L147" s="91" t="s">
        <v>238</v>
      </c>
      <c r="M147" s="192">
        <v>8.1428571428571406</v>
      </c>
      <c r="N147" s="192" t="s">
        <v>409</v>
      </c>
      <c r="O147" s="192" t="s">
        <v>409</v>
      </c>
      <c r="P147" s="192">
        <v>0</v>
      </c>
      <c r="Q147" s="192" t="s">
        <v>409</v>
      </c>
      <c r="R147" s="192">
        <v>5.7</v>
      </c>
      <c r="S147" s="192" t="s">
        <v>409</v>
      </c>
      <c r="T147" s="192" t="s">
        <v>409</v>
      </c>
      <c r="U147" s="192" t="s">
        <v>409</v>
      </c>
      <c r="V147" s="192">
        <v>-0.26549863556109798</v>
      </c>
      <c r="W147" s="192">
        <v>-5.4256944496199097E-2</v>
      </c>
      <c r="X147" s="192" t="s">
        <v>409</v>
      </c>
      <c r="Y147" s="192"/>
      <c r="Z147" s="192"/>
      <c r="AF147" s="34"/>
      <c r="AG147" s="34"/>
      <c r="AH147" s="34"/>
      <c r="AI147" s="34"/>
      <c r="AJ147" s="34"/>
      <c r="AK147" s="34"/>
      <c r="AL147" s="195"/>
      <c r="AM147" s="195"/>
      <c r="AN147" s="80"/>
      <c r="AO147" s="80"/>
      <c r="AP147" s="80"/>
      <c r="AQ147" s="35"/>
    </row>
    <row r="148" spans="1:43" x14ac:dyDescent="0.2">
      <c r="A148" s="84">
        <v>141</v>
      </c>
      <c r="B148" s="84" t="str">
        <f ca="1"/>
        <v>New Caledonia</v>
      </c>
      <c r="C148" s="84" t="str">
        <f ca="1"/>
        <v>NCL</v>
      </c>
      <c r="D148" s="219" t="str">
        <f ca="1"/>
        <v>EAS           East Asia &amp; Pacific</v>
      </c>
      <c r="E148" s="219" t="str">
        <f ca="1"/>
        <v>NA</v>
      </c>
      <c r="F148" s="190"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$M$4:$Y$4,
                    (M148:Y148),
                    "")),
            1,
            0))
        =0,
    NA(),
    IF(
        Parameters!$D$15=1,
        IF(
            SUM(--(ISNUMBER(IF($M$4:$Y$4=1,(M148:Y148),""))))&gt;0,
            MAX(IF(
                ISNUMBER(M148:Y148),
                IF(
                    M$4:Y$4=1,
                    M148:Y148,
                    ""),
                "")),
            MAX(IF(
                ISNUMBER(M148:Y148),
                IF(
                    M$4:Y$4=2,
                    M148:Y148,
                    ""),
                ""))
        ),
        IF(
            Parameters!$D$16=1,
            IFERROR(
                AVERAGE(IF(
                    ISNUMBER(M148:Y148),
                    IF(
                        M$4:Y$4=1,
                        M148:Y148,
                        ""),
                    "")),
                AVERAGE(IF(
                    ISNUMBER(M148:Y148),
                    IF(
                        M$4:Y$4=2,
                        M148:Y148,
                        ""),
                    ""))
            ),
            IF(
                Parameters!$D$17=1,
                IFERROR(
                    IF(
                        OR(
                            IF(
                                ISNUMBER(M148:Y148),
                                IF(
                                    M$4:Y$4=1,
                                    M148:Y148,
                                    ""),
                                "")
                            =0),
                        0,
                        GEOMEAN(IF(
                            ISNUMBER(M148:Y148),
                            IF(
                                M$4:Y$4=1,
                                M148:Y148,
                                ""),
                            ""))
                    ),
                    IF(
                        OR(IF(
                            ISNUMBER(M148:Y148),
                            IF(
                                M$4:Y$4=2,
                                M148:Y148,
                                ""),
                            "")
                            =0),
                        0,
                        GEOMEAN(IF(
                            ISNUMBER(M148:Y148),
                            IF(
                                M$4:Y$4=2,
                                M148:Y148,
                                ""),
                            "")))
                )
            )
        )
    )
)</f>
        <v>#N/A</v>
      </c>
      <c r="I148" s="191" t="e" cm="1">
        <f t="array" ref="I148">IF(
    SUM(IF(
            ISNUMBER(
                IF(
                    $M$5:$Y$5,
                    (M148:Y148),
                    "")),
            1,
            0))
        =0,
    NA(),
    IF(
        Parameters!$D$15=1,
        IF(
            SUM(--(ISNUMBER(IF($M$5:$Y$5=1,(M148:Y148),""))))&gt;0,
            MAX(IF(
                ISNUMBER(M148:Y148),
                IF(
                    M$5:Y$5=1,
                    M148:Y148,
                    ""),
                "")),
            MAX(IF(
                ISNUMBER(M148:Y148),
                IF(
                    M$5:Y$5=2,
                    M148:Y148,
                    ""),
                ""))
        ),
        IF(
            Parameters!$D$16=1,
            IFERROR(
                AVERAGE(IF(
                    ISNUMBER(M148:Y148),
                    IF(
                        M$5:Y$5=1,
                        M148:Y148,
                        ""),
                    "")),
                AVERAGE(IF(
                    ISNUMBER(M148:Y148),
                    IF(
                        M$5:Y$5=2,
                        M148:Y148,
                        ""),
                    ""))
            ),
            IF(
                Parameters!$D$17=1,
                IFERROR(
                    IF(
                        OR(
                            IF(
                                ISNUMBER(M148:Y148),
                                IF(
                                    M$5:Y$5=1,
                                    M148:Y148,
                                    ""),
                                "")
                            =0),
                        0,
                        GEOMEAN(IF(
                            ISNUMBER(M148:Y148),
                            IF(
                                M$5:Y$5=1,
                                M148:Y148,
                                ""),
                            ""))
                    ),
                    IF(
                        OR(IF(
                            ISNUMBER(M148:Y148),
                            IF(
                                M$5:Y$5=2,
                                M148:Y148,
                                ""),
                            "")
                            =0),
                        0,
                        GEOMEAN(IF(
                            ISNUMBER(M148:Y148),
                            IF(
                                M$5:Y$5=2,
                                M148:Y148,
                                ""),
                            "")))
                )
            )
        )
    )
)</f>
        <v>#N/A</v>
      </c>
      <c r="J148" s="242" t="s">
        <v>409</v>
      </c>
      <c r="K148" s="242">
        <v>45014</v>
      </c>
      <c r="L148" s="91" t="s">
        <v>719</v>
      </c>
      <c r="M148" s="192" t="s">
        <v>409</v>
      </c>
      <c r="N148" s="192" t="s">
        <v>409</v>
      </c>
      <c r="O148" s="192" t="s">
        <v>409</v>
      </c>
      <c r="P148" s="192" t="s">
        <v>409</v>
      </c>
      <c r="Q148" s="192" t="s">
        <v>409</v>
      </c>
      <c r="R148" s="192" t="s">
        <v>409</v>
      </c>
      <c r="S148" s="192" t="s">
        <v>409</v>
      </c>
      <c r="T148" s="192" t="s">
        <v>409</v>
      </c>
      <c r="U148" s="192" t="s">
        <v>409</v>
      </c>
      <c r="V148" s="192" t="s">
        <v>409</v>
      </c>
      <c r="W148" s="192" t="s">
        <v>409</v>
      </c>
      <c r="X148" s="192" t="s">
        <v>409</v>
      </c>
      <c r="Y148" s="192"/>
      <c r="Z148" s="192"/>
      <c r="AF148" s="34"/>
      <c r="AG148" s="34"/>
      <c r="AH148" s="34"/>
      <c r="AI148" s="34"/>
      <c r="AJ148" s="34"/>
      <c r="AK148" s="34"/>
      <c r="AL148" s="195"/>
      <c r="AM148" s="195"/>
      <c r="AN148" s="80"/>
      <c r="AO148" s="80"/>
      <c r="AP148" s="80"/>
      <c r="AQ148" s="35"/>
    </row>
    <row r="149" spans="1:43"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$M$4:$Y$4,
                    (M149:Y149),
                    "")),
            1,
            0))
        =0,
    NA(),
    IF(
        Parameters!$D$15=1,
        IF(
            SUM(--(ISNUMBER(IF($M$4:$Y$4=1,(M149:Y149),""))))&gt;0,
            MAX(IF(
                ISNUMBER(M149:Y149),
                IF(
                    M$4:Y$4=1,
                    M149:Y149,
                    ""),
                "")),
            MAX(IF(
                ISNUMBER(M149:Y149),
                IF(
                    M$4:Y$4=2,
                    M149:Y149,
                    ""),
                ""))
        ),
        IF(
            Parameters!$D$16=1,
            IFERROR(
                AVERAGE(IF(
                    ISNUMBER(M149:Y149),
                    IF(
                        M$4:Y$4=1,
                        M149:Y149,
                        ""),
                    "")),
                AVERAGE(IF(
                    ISNUMBER(M149:Y149),
                    IF(
                        M$4:Y$4=2,
                        M149:Y149,
                        ""),
                    ""))
            ),
            IF(
                Parameters!$D$17=1,
                IFERROR(
                    IF(
                        OR(
                            IF(
                                ISNUMBER(M149:Y149),
                                IF(
                                    M$4:Y$4=1,
                                    M149:Y149,
                                    ""),
                                "")
                            =0),
                        0,
                        GEOMEAN(IF(
                            ISNUMBER(M149:Y149),
                            IF(
                                M$4:Y$4=1,
                                M149:Y149,
                                ""),
                            ""))
                    ),
                    IF(
                        OR(IF(
                            ISNUMBER(M149:Y149),
                            IF(
                                M$4:Y$4=2,
                                M149:Y149,
                                ""),
                            "")
                            =0),
                        0,
                        GEOMEAN(IF(
                            ISNUMBER(M149:Y149),
                            IF(
                                M$4:Y$4=2,
                                M149:Y149,
                                ""),
                            "")))
                )
            )
        )
    )
)</f>
        <v>10</v>
      </c>
      <c r="I149" s="191" cm="1">
        <f t="array" ref="I149">IF(
    SUM(IF(
            ISNUMBER(
                IF(
                    $M$5:$Y$5,
                    (M149:Y149),
                    "")),
            1,
            0))
        =0,
    NA(),
    IF(
        Parameters!$D$15=1,
        IF(
            SUM(--(ISNUMBER(IF($M$5:$Y$5=1,(M149:Y149),""))))&gt;0,
            MAX(IF(
                ISNUMBER(M149:Y149),
                IF(
                    M$5:Y$5=1,
                    M149:Y149,
                    ""),
                "")),
            MAX(IF(
                ISNUMBER(M149:Y149),
                IF(
                    M$5:Y$5=2,
                    M149:Y149,
                    ""),
                ""))
        ),
        IF(
            Parameters!$D$16=1,
            IFERROR(
                AVERAGE(IF(
                    ISNUMBER(M149:Y149),
                    IF(
                        M$5:Y$5=1,
                        M149:Y149,
                        ""),
                    "")),
                AVERAGE(IF(
                    ISNUMBER(M149:Y149),
                    IF(
                        M$5:Y$5=2,
                        M149:Y149,
                        ""),
                    ""))
            ),
            IF(
                Parameters!$D$17=1,
                IFERROR(
                    IF(
                        OR(
                            IF(
                                ISNUMBER(M149:Y149),
                                IF(
                                    M$5:Y$5=1,
                                    M149:Y149,
                                    ""),
                                "")
                            =0),
                        0,
                        GEOMEAN(IF(
                            ISNUMBER(M149:Y149),
                            IF(
                                M$5:Y$5=1,
                                M149:Y149,
                                ""),
                            ""))
                    ),
                    IF(
                        OR(IF(
                            ISNUMBER(M149:Y149),
                            IF(
                                M$5:Y$5=2,
                                M149:Y149,
                                ""),
                            "")
                            =0),
                        0,
                        GEOMEAN(IF(
                            ISNUMBER(M149:Y149),
                            IF(
                                M$5:Y$5=2,
                                M149:Y149,
                                ""),
                            "")))
                )
            )
        )
    )
)</f>
        <v>0</v>
      </c>
      <c r="J149" s="242">
        <v>45019</v>
      </c>
      <c r="K149" s="242">
        <v>45103</v>
      </c>
      <c r="L149" s="91" t="s">
        <v>240</v>
      </c>
      <c r="M149" s="192">
        <v>10</v>
      </c>
      <c r="N149" s="192" t="s">
        <v>409</v>
      </c>
      <c r="O149" s="192" t="s">
        <v>409</v>
      </c>
      <c r="P149" s="192">
        <v>0</v>
      </c>
      <c r="Q149" s="192" t="s">
        <v>409</v>
      </c>
      <c r="R149" s="192">
        <v>7.3</v>
      </c>
      <c r="S149" s="192" t="s">
        <v>409</v>
      </c>
      <c r="T149" s="192" t="s">
        <v>409</v>
      </c>
      <c r="U149" s="192" t="s">
        <v>409</v>
      </c>
      <c r="V149" s="192">
        <v>-0.72617180841160001</v>
      </c>
      <c r="W149" s="192">
        <v>-1.78340486348409</v>
      </c>
      <c r="X149" s="192" t="s">
        <v>409</v>
      </c>
      <c r="Y149" s="192"/>
      <c r="Z149" s="192"/>
      <c r="AF149" s="34"/>
      <c r="AG149" s="34"/>
      <c r="AH149" s="34"/>
      <c r="AI149" s="34"/>
      <c r="AJ149" s="34"/>
      <c r="AK149" s="34"/>
      <c r="AL149" s="195"/>
      <c r="AM149" s="195"/>
      <c r="AN149" s="80"/>
      <c r="AO149" s="80"/>
      <c r="AP149" s="80"/>
      <c r="AQ149" s="35"/>
    </row>
    <row r="150" spans="1:43"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$M$4:$Y$4,
                    (M150:Y150),
                    "")),
            1,
            0))
        =0,
    NA(),
    IF(
        Parameters!$D$15=1,
        IF(
            SUM(--(ISNUMBER(IF($M$4:$Y$4=1,(M150:Y150),""))))&gt;0,
            MAX(IF(
                ISNUMBER(M150:Y150),
                IF(
                    M$4:Y$4=1,
                    M150:Y150,
                    ""),
                "")),
            MAX(IF(
                ISNUMBER(M150:Y150),
                IF(
                    M$4:Y$4=2,
                    M150:Y150,
                    ""),
                ""))
        ),
        IF(
            Parameters!$D$16=1,
            IFERROR(
                AVERAGE(IF(
                    ISNUMBER(M150:Y150),
                    IF(
                        M$4:Y$4=1,
                        M150:Y150,
                        ""),
                    "")),
                AVERAGE(IF(
                    ISNUMBER(M150:Y150),
                    IF(
                        M$4:Y$4=2,
                        M150:Y150,
                        ""),
                    ""))
            ),
            IF(
                Parameters!$D$17=1,
                IFERROR(
                    IF(
                        OR(
                            IF(
                                ISNUMBER(M150:Y150),
                                IF(
                                    M$4:Y$4=1,
                                    M150:Y150,
                                    ""),
                                "")
                            =0),
                        0,
                        GEOMEAN(IF(
                            ISNUMBER(M150:Y150),
                            IF(
                                M$4:Y$4=1,
                                M150:Y150,
                                ""),
                            ""))
                    ),
                    IF(
                        OR(IF(
                            ISNUMBER(M150:Y150),
                            IF(
                                M$4:Y$4=2,
                                M150:Y150,
                                ""),
                            "")
                            =0),
                        0,
                        GEOMEAN(IF(
                            ISNUMBER(M150:Y150),
                            IF(
                                M$4:Y$4=2,
                                M150:Y150,
                                ""),
                            "")))
                )
            )
        )
    )
)</f>
        <v>8.2857142857142794</v>
      </c>
      <c r="I150" s="191" cm="1">
        <f t="array" ref="I150">IF(
    SUM(IF(
            ISNUMBER(
                IF(
                    $M$5:$Y$5,
                    (M150:Y150),
                    "")),
            1,
            0))
        =0,
    NA(),
    IF(
        Parameters!$D$15=1,
        IF(
            SUM(--(ISNUMBER(IF($M$5:$Y$5=1,(M150:Y150),""))))&gt;0,
            MAX(IF(
                ISNUMBER(M150:Y150),
                IF(
                    M$5:Y$5=1,
                    M150:Y150,
                    ""),
                "")),
            MAX(IF(
                ISNUMBER(M150:Y150),
                IF(
                    M$5:Y$5=2,
                    M150:Y150,
                    ""),
                ""))
        ),
        IF(
            Parameters!$D$16=1,
            IFERROR(
                AVERAGE(IF(
                    ISNUMBER(M150:Y150),
                    IF(
                        M$5:Y$5=1,
                        M150:Y150,
                        ""),
                    "")),
                AVERAGE(IF(
                    ISNUMBER(M150:Y150),
                    IF(
                        M$5:Y$5=2,
                        M150:Y150,
                        ""),
                    ""))
            ),
            IF(
                Parameters!$D$17=1,
                IFERROR(
                    IF(
                        OR(
                            IF(
                                ISNUMBER(M150:Y150),
                                IF(
                                    M$5:Y$5=1,
                                    M150:Y150,
                                    ""),
                                "")
                            =0),
                        0,
                        GEOMEAN(IF(
                            ISNUMBER(M150:Y150),
                            IF(
                                M$5:Y$5=1,
                                M150:Y150,
                                ""),
                            ""))
                    ),
                    IF(
                        OR(IF(
                            ISNUMBER(M150:Y150),
                            IF(
                                M$5:Y$5=2,
                                M150:Y150,
                                ""),
                            "")
                            =0),
                        0,
                        GEOMEAN(IF(
                            ISNUMBER(M150:Y150),
                            IF(
                                M$5:Y$5=2,
                                M150:Y150,
                                ""),
                            "")))
                )
            )
        )
    )
)</f>
        <v>0</v>
      </c>
      <c r="J150" s="242">
        <v>45019</v>
      </c>
      <c r="K150" s="242">
        <v>45014</v>
      </c>
      <c r="L150" s="91" t="s">
        <v>242</v>
      </c>
      <c r="M150" s="192">
        <v>8.2857142857142794</v>
      </c>
      <c r="N150" s="192" t="s">
        <v>409</v>
      </c>
      <c r="O150" s="192">
        <v>0</v>
      </c>
      <c r="P150" s="192">
        <v>0</v>
      </c>
      <c r="Q150" s="192" t="s">
        <v>409</v>
      </c>
      <c r="R150" s="192">
        <v>5.8</v>
      </c>
      <c r="S150" s="192" t="s">
        <v>409</v>
      </c>
      <c r="T150" s="192" t="s">
        <v>409</v>
      </c>
      <c r="U150" s="192" t="s">
        <v>539</v>
      </c>
      <c r="V150" s="192">
        <v>-0.27632525585840301</v>
      </c>
      <c r="W150" s="192">
        <v>-0.34477495957169801</v>
      </c>
      <c r="X150" s="192" t="s">
        <v>409</v>
      </c>
      <c r="Y150" s="192"/>
      <c r="Z150" s="192"/>
      <c r="AF150" s="34"/>
      <c r="AG150" s="34"/>
      <c r="AH150" s="34"/>
      <c r="AI150" s="34"/>
      <c r="AJ150" s="34"/>
      <c r="AK150" s="34"/>
      <c r="AL150" s="195"/>
      <c r="AM150" s="195"/>
      <c r="AN150" s="80"/>
      <c r="AO150" s="80"/>
      <c r="AP150" s="80"/>
      <c r="AQ150" s="35"/>
    </row>
    <row r="151" spans="1:43"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8.6189160737133417</v>
      </c>
      <c r="H151" s="80" cm="1">
        <f t="array" ref="H151">IF(
    SUM(IF(
            ISNUMBER(
                IF(
                    $M$4:$Y$4,
                    (M151:Y151),
                    "")),
            1,
            0))
        =0,
    NA(),
    IF(
        Parameters!$D$15=1,
        IF(
            SUM(--(ISNUMBER(IF($M$4:$Y$4=1,(M151:Y151),""))))&gt;0,
            MAX(IF(
                ISNUMBER(M151:Y151),
                IF(
                    M$4:Y$4=1,
                    M151:Y151,
                    ""),
                "")),
            MAX(IF(
                ISNUMBER(M151:Y151),
                IF(
                    M$4:Y$4=2,
                    M151:Y151,
                    ""),
                ""))
        ),
        IF(
            Parameters!$D$16=1,
            IFERROR(
                AVERAGE(IF(
                    ISNUMBER(M151:Y151),
                    IF(
                        M$4:Y$4=1,
                        M151:Y151,
                        ""),
                    "")),
                AVERAGE(IF(
                    ISNUMBER(M151:Y151),
                    IF(
                        M$4:Y$4=2,
                        M151:Y151,
                        ""),
                    ""))
            ),
            IF(
                Parameters!$D$17=1,
                IFERROR(
                    IF(
                        OR(
                            IF(
                                ISNUMBER(M151:Y151),
                                IF(
                                    M$4:Y$4=1,
                                    M151:Y151,
                                    ""),
                                "")
                            =0),
                        0,
                        GEOMEAN(IF(
                            ISNUMBER(M151:Y151),
                            IF(
                                M$4:Y$4=1,
                                M151:Y151,
                                ""),
                            ""))
                    ),
                    IF(
                        OR(IF(
                            ISNUMBER(M151:Y151),
                            IF(
                                M$4:Y$4=2,
                                M151:Y151,
                                ""),
                            "")
                            =0),
                        0,
                        GEOMEAN(IF(
                            ISNUMBER(M151:Y151),
                            IF(
                                M$4:Y$4=2,
                                M151:Y151,
                                ""),
                            "")))
                )
            )
        )
    )
)</f>
        <v>7.4285714285714199</v>
      </c>
      <c r="I151" s="191" cm="1">
        <f t="array" ref="I151">IF(
    SUM(IF(
            ISNUMBER(
                IF(
                    $M$5:$Y$5,
                    (M151:Y151),
                    "")),
            1,
            0))
        =0,
    NA(),
    IF(
        Parameters!$D$15=1,
        IF(
            SUM(--(ISNUMBER(IF($M$5:$Y$5=1,(M151:Y151),""))))&gt;0,
            MAX(IF(
                ISNUMBER(M151:Y151),
                IF(
                    M$5:Y$5=1,
                    M151:Y151,
                    ""),
                "")),
            MAX(IF(
                ISNUMBER(M151:Y151),
                IF(
                    M$5:Y$5=2,
                    M151:Y151,
                    ""),
                ""))
        ),
        IF(
            Parameters!$D$16=1,
            IFERROR(
                AVERAGE(IF(
                    ISNUMBER(M151:Y151),
                    IF(
                        M$5:Y$5=1,
                        M151:Y151,
                        ""),
                    "")),
                AVERAGE(IF(
                    ISNUMBER(M151:Y151),
                    IF(
                        M$5:Y$5=2,
                        M151:Y151,
                        ""),
                    ""))
            ),
            IF(
                Parameters!$D$17=1,
                IFERROR(
                    IF(
                        OR(
                            IF(
                                ISNUMBER(M151:Y151),
                                IF(
                                    M$5:Y$5=1,
                                    M151:Y151,
                                    ""),
                                "")
                            =0),
                        0,
                        GEOMEAN(IF(
                            ISNUMBER(M151:Y151),
                            IF(
                                M$5:Y$5=1,
                                M151:Y151,
                                ""),
                            ""))
                    ),
                    IF(
                        OR(IF(
                            ISNUMBER(M151:Y151),
                            IF(
                                M$5:Y$5=2,
                                M151:Y151,
                                ""),
                            "")
                            =0),
                        0,
                        GEOMEAN(IF(
                            ISNUMBER(M151:Y151),
                            IF(
                                M$5:Y$5=2,
                                M151:Y151,
                                ""),
                            "")))
                )
            )
        )
    )
)</f>
        <v>10</v>
      </c>
      <c r="J151" s="242">
        <v>44860</v>
      </c>
      <c r="K151" s="242">
        <v>45103</v>
      </c>
      <c r="L151" s="91" t="s">
        <v>244</v>
      </c>
      <c r="M151" s="192">
        <v>7.4285714285714199</v>
      </c>
      <c r="N151" s="192">
        <v>10</v>
      </c>
      <c r="O151" s="192" t="s">
        <v>409</v>
      </c>
      <c r="P151" s="192">
        <v>3.4566593170165998</v>
      </c>
      <c r="Q151" s="192" t="s">
        <v>409</v>
      </c>
      <c r="R151" s="192">
        <v>5.2</v>
      </c>
      <c r="S151" s="192">
        <v>-3.5819999999999999</v>
      </c>
      <c r="T151" s="192">
        <v>3.9239999999999902</v>
      </c>
      <c r="U151" s="192" t="s">
        <v>409</v>
      </c>
      <c r="V151" s="192">
        <v>-0.27960395812987898</v>
      </c>
      <c r="W151" s="192">
        <v>0.17283296585082999</v>
      </c>
      <c r="X151" s="192" t="s">
        <v>409</v>
      </c>
      <c r="Y151" s="192"/>
      <c r="Z151" s="192"/>
      <c r="AF151" s="34"/>
      <c r="AG151" s="34"/>
      <c r="AH151" s="34"/>
      <c r="AI151" s="34"/>
      <c r="AJ151" s="34"/>
      <c r="AK151" s="34"/>
      <c r="AL151" s="195"/>
      <c r="AM151" s="195"/>
      <c r="AN151" s="80"/>
      <c r="AO151" s="80"/>
      <c r="AP151" s="80"/>
      <c r="AQ151" s="35"/>
    </row>
    <row r="152" spans="1:43"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$M$4:$Y$4,
                    (M152:Y152),
                    "")),
            1,
            0))
        =0,
    NA(),
    IF(
        Parameters!$D$15=1,
        IF(
            SUM(--(ISNUMBER(IF($M$4:$Y$4=1,(M152:Y152),""))))&gt;0,
            MAX(IF(
                ISNUMBER(M152:Y152),
                IF(
                    M$4:Y$4=1,
                    M152:Y152,
                    ""),
                "")),
            MAX(IF(
                ISNUMBER(M152:Y152),
                IF(
                    M$4:Y$4=2,
                    M152:Y152,
                    ""),
                ""))
        ),
        IF(
            Parameters!$D$16=1,
            IFERROR(
                AVERAGE(IF(
                    ISNUMBER(M152:Y152),
                    IF(
                        M$4:Y$4=1,
                        M152:Y152,
                        ""),
                    "")),
                AVERAGE(IF(
                    ISNUMBER(M152:Y152),
                    IF(
                        M$4:Y$4=2,
                        M152:Y152,
                        ""),
                    ""))
            ),
            IF(
                Parameters!$D$17=1,
                IFERROR(
                    IF(
                        OR(
                            IF(
                                ISNUMBER(M152:Y152),
                                IF(
                                    M$4:Y$4=1,
                                    M152:Y152,
                                    ""),
                                "")
                            =0),
                        0,
                        GEOMEAN(IF(
                            ISNUMBER(M152:Y152),
                            IF(
                                M$4:Y$4=1,
                                M152:Y152,
                                ""),
                            ""))
                    ),
                    IF(
                        OR(IF(
                            ISNUMBER(M152:Y152),
                            IF(
                                M$4:Y$4=2,
                                M152:Y152,
                                ""),
                            "")
                            =0),
                        0,
                        GEOMEAN(IF(
                            ISNUMBER(M152:Y152),
                            IF(
                                M$4:Y$4=2,
                                M152:Y152,
                                ""),
                            "")))
                )
            )
        )
    )
)</f>
        <v>0.28571428571428598</v>
      </c>
      <c r="I152" s="191" cm="1">
        <f t="array" ref="I152">IF(
    SUM(IF(
            ISNUMBER(
                IF(
                    $M$5:$Y$5,
                    (M152:Y152),
                    "")),
            1,
            0))
        =0,
    NA(),
    IF(
        Parameters!$D$15=1,
        IF(
            SUM(--(ISNUMBER(IF($M$5:$Y$5=1,(M152:Y152),""))))&gt;0,
            MAX(IF(
                ISNUMBER(M152:Y152),
                IF(
                    M$5:Y$5=1,
                    M152:Y152,
                    ""),
                "")),
            MAX(IF(
                ISNUMBER(M152:Y152),
                IF(
                    M$5:Y$5=2,
                    M152:Y152,
                    ""),
                ""))
        ),
        IF(
            Parameters!$D$16=1,
            IFERROR(
                AVERAGE(IF(
                    ISNUMBER(M152:Y152),
                    IF(
                        M$5:Y$5=1,
                        M152:Y152,
                        ""),
                    "")),
                AVERAGE(IF(
                    ISNUMBER(M152:Y152),
                    IF(
                        M$5:Y$5=2,
                        M152:Y152,
                        ""),
                    ""))
            ),
            IF(
                Parameters!$D$17=1,
                IFERROR(
                    IF(
                        OR(
                            IF(
                                ISNUMBER(M152:Y152),
                                IF(
                                    M$5:Y$5=1,
                                    M152:Y152,
                                    ""),
                                "")
                            =0),
                        0,
                        GEOMEAN(IF(
                            ISNUMBER(M152:Y152),
                            IF(
                                M$5:Y$5=1,
                                M152:Y152,
                                ""),
                            ""))
                    ),
                    IF(
                        OR(IF(
                            ISNUMBER(M152:Y152),
                            IF(
                                M$5:Y$5=2,
                                M152:Y152,
                                ""),
                            "")
                            =0),
                        0,
                        GEOMEAN(IF(
                            ISNUMBER(M152:Y152),
                            IF(
                                M$5:Y$5=2,
                                M152:Y152,
                                ""),
                            "")))
                )
            )
        )
    )
)</f>
        <v>0</v>
      </c>
      <c r="J152" s="242">
        <v>45019</v>
      </c>
      <c r="K152" s="242">
        <v>45103</v>
      </c>
      <c r="L152" s="91" t="s">
        <v>246</v>
      </c>
      <c r="M152" s="192">
        <v>0.28571428571428598</v>
      </c>
      <c r="N152" s="192">
        <v>0</v>
      </c>
      <c r="O152" s="192" t="s">
        <v>409</v>
      </c>
      <c r="P152" s="192" t="s">
        <v>409</v>
      </c>
      <c r="Q152" s="192" t="s">
        <v>409</v>
      </c>
      <c r="R152" s="192">
        <v>0.2</v>
      </c>
      <c r="S152" s="192">
        <v>-0.68899999999999995</v>
      </c>
      <c r="T152" s="192">
        <v>-0.625</v>
      </c>
      <c r="U152" s="192" t="s">
        <v>409</v>
      </c>
      <c r="V152" s="192" t="s">
        <v>409</v>
      </c>
      <c r="W152" s="192" t="s">
        <v>409</v>
      </c>
      <c r="X152" s="192" t="s">
        <v>409</v>
      </c>
      <c r="Y152" s="192"/>
      <c r="Z152" s="192"/>
      <c r="AF152" s="34"/>
      <c r="AG152" s="34"/>
      <c r="AH152" s="34"/>
      <c r="AI152" s="34"/>
      <c r="AJ152" s="34"/>
      <c r="AK152" s="34"/>
      <c r="AL152" s="195"/>
      <c r="AM152" s="195"/>
      <c r="AN152" s="80"/>
      <c r="AO152" s="80"/>
      <c r="AP152" s="80"/>
      <c r="AQ152" s="35"/>
    </row>
    <row r="153" spans="1:43"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$M$4:$Y$4,
                    (M153:Y153),
                    "")),
            1,
            0))
        =0,
    NA(),
    IF(
        Parameters!$D$15=1,
        IF(
            SUM(--(ISNUMBER(IF($M$4:$Y$4=1,(M153:Y153),""))))&gt;0,
            MAX(IF(
                ISNUMBER(M153:Y153),
                IF(
                    M$4:Y$4=1,
                    M153:Y153,
                    ""),
                "")),
            MAX(IF(
                ISNUMBER(M153:Y153),
                IF(
                    M$4:Y$4=2,
                    M153:Y153,
                    ""),
                ""))
        ),
        IF(
            Parameters!$D$16=1,
            IFERROR(
                AVERAGE(IF(
                    ISNUMBER(M153:Y153),
                    IF(
                        M$4:Y$4=1,
                        M153:Y153,
                        ""),
                    "")),
                AVERAGE(IF(
                    ISNUMBER(M153:Y153),
                    IF(
                        M$4:Y$4=2,
                        M153:Y153,
                        ""),
                    ""))
            ),
            IF(
                Parameters!$D$17=1,
                IFERROR(
                    IF(
                        OR(
                            IF(
                                ISNUMBER(M153:Y153),
                                IF(
                                    M$4:Y$4=1,
                                    M153:Y153,
                                    ""),
                                "")
                            =0),
                        0,
                        GEOMEAN(IF(
                            ISNUMBER(M153:Y153),
                            IF(
                                M$4:Y$4=1,
                                M153:Y153,
                                ""),
                            ""))
                    ),
                    IF(
                        OR(IF(
                            ISNUMBER(M153:Y153),
                            IF(
                                M$4:Y$4=2,
                                M153:Y153,
                                ""),
                            "")
                            =0),
                        0,
                        GEOMEAN(IF(
                            ISNUMBER(M153:Y153),
                            IF(
                                M$4:Y$4=2,
                                M153:Y153,
                                ""),
                            "")))
                )
            )
        )
    )
)</f>
        <v>0.14285714285714199</v>
      </c>
      <c r="I153" s="191" cm="1">
        <f t="array" ref="I153">IF(
    SUM(IF(
            ISNUMBER(
                IF(
                    $M$5:$Y$5,
                    (M153:Y153),
                    "")),
            1,
            0))
        =0,
    NA(),
    IF(
        Parameters!$D$15=1,
        IF(
            SUM(--(ISNUMBER(IF($M$5:$Y$5=1,(M153:Y153),""))))&gt;0,
            MAX(IF(
                ISNUMBER(M153:Y153),
                IF(
                    M$5:Y$5=1,
                    M153:Y153,
                    ""),
                "")),
            MAX(IF(
                ISNUMBER(M153:Y153),
                IF(
                    M$5:Y$5=2,
                    M153:Y153,
                    ""),
                ""))
        ),
        IF(
            Parameters!$D$16=1,
            IFERROR(
                AVERAGE(IF(
                    ISNUMBER(M153:Y153),
                    IF(
                        M$5:Y$5=1,
                        M153:Y153,
                        ""),
                    "")),
                AVERAGE(IF(
                    ISNUMBER(M153:Y153),
                    IF(
                        M$5:Y$5=2,
                        M153:Y153,
                        ""),
                    ""))
            ),
            IF(
                Parameters!$D$17=1,
                IFERROR(
                    IF(
                        OR(
                            IF(
                                ISNUMBER(M153:Y153),
                                IF(
                                    M$5:Y$5=1,
                                    M153:Y153,
                                    ""),
                                "")
                            =0),
                        0,
                        GEOMEAN(IF(
                            ISNUMBER(M153:Y153),
                            IF(
                                M$5:Y$5=1,
                                M153:Y153,
                                ""),
                            ""))
                    ),
                    IF(
                        OR(IF(
                            ISNUMBER(M153:Y153),
                            IF(
                                M$5:Y$5=2,
                                M153:Y153,
                                ""),
                            "")
                            =0),
                        0,
                        GEOMEAN(IF(
                            ISNUMBER(M153:Y153),
                            IF(
                                M$5:Y$5=2,
                                M153:Y153,
                                ""),
                            "")))
                )
            )
        )
    )
)</f>
        <v>0</v>
      </c>
      <c r="J153" s="242">
        <v>45019</v>
      </c>
      <c r="K153" s="242">
        <v>45103</v>
      </c>
      <c r="L153" s="91" t="s">
        <v>248</v>
      </c>
      <c r="M153" s="192">
        <v>0.14285714285714199</v>
      </c>
      <c r="N153" s="192">
        <v>0</v>
      </c>
      <c r="O153" s="192" t="s">
        <v>409</v>
      </c>
      <c r="P153" s="192" t="s">
        <v>409</v>
      </c>
      <c r="Q153" s="192" t="s">
        <v>409</v>
      </c>
      <c r="R153" s="192">
        <v>0.1</v>
      </c>
      <c r="S153" s="192">
        <v>-1.1579999999999999</v>
      </c>
      <c r="T153" s="192">
        <v>-0.184999999999999</v>
      </c>
      <c r="U153" s="192" t="s">
        <v>409</v>
      </c>
      <c r="V153" s="192" t="s">
        <v>409</v>
      </c>
      <c r="W153" s="192" t="s">
        <v>409</v>
      </c>
      <c r="X153" s="192" t="s">
        <v>409</v>
      </c>
      <c r="Y153" s="192"/>
      <c r="Z153" s="192"/>
      <c r="AF153" s="34"/>
      <c r="AG153" s="34"/>
      <c r="AH153" s="34"/>
      <c r="AI153" s="34"/>
      <c r="AJ153" s="34"/>
      <c r="AK153" s="34"/>
      <c r="AL153" s="195"/>
      <c r="AM153" s="195"/>
      <c r="AN153" s="80"/>
      <c r="AO153" s="80"/>
      <c r="AP153" s="80"/>
      <c r="AQ153" s="35"/>
    </row>
    <row r="154" spans="1:43"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$M$4:$Y$4,
                    (M154:Y154),
                    "")),
            1,
            0))
        =0,
    NA(),
    IF(
        Parameters!$D$15=1,
        IF(
            SUM(--(ISNUMBER(IF($M$4:$Y$4=1,(M154:Y154),""))))&gt;0,
            MAX(IF(
                ISNUMBER(M154:Y154),
                IF(
                    M$4:Y$4=1,
                    M154:Y154,
                    ""),
                "")),
            MAX(IF(
                ISNUMBER(M154:Y154),
                IF(
                    M$4:Y$4=2,
                    M154:Y154,
                    ""),
                ""))
        ),
        IF(
            Parameters!$D$16=1,
            IFERROR(
                AVERAGE(IF(
                    ISNUMBER(M154:Y154),
                    IF(
                        M$4:Y$4=1,
                        M154:Y154,
                        ""),
                    "")),
                AVERAGE(IF(
                    ISNUMBER(M154:Y154),
                    IF(
                        M$4:Y$4=2,
                        M154:Y154,
                        ""),
                    ""))
            ),
            IF(
                Parameters!$D$17=1,
                IFERROR(
                    IF(
                        OR(
                            IF(
                                ISNUMBER(M154:Y154),
                                IF(
                                    M$4:Y$4=1,
                                    M154:Y154,
                                    ""),
                                "")
                            =0),
                        0,
                        GEOMEAN(IF(
                            ISNUMBER(M154:Y154),
                            IF(
                                M$4:Y$4=1,
                                M154:Y154,
                                ""),
                            ""))
                    ),
                    IF(
                        OR(IF(
                            ISNUMBER(M154:Y154),
                            IF(
                                M$4:Y$4=2,
                                M154:Y154,
                                ""),
                            "")
                            =0),
                        0,
                        GEOMEAN(IF(
                            ISNUMBER(M154:Y154),
                            IF(
                                M$4:Y$4=2,
                                M154:Y154,
                                ""),
                            "")))
                )
            )
        )
    )
)</f>
        <v>7.8571428571428497</v>
      </c>
      <c r="I154" s="191" t="e" cm="1">
        <f t="array" ref="I154">IF(
    SUM(IF(
            ISNUMBER(
                IF(
                    $M$5:$Y$5,
                    (M154:Y154),
                    "")),
            1,
            0))
        =0,
    NA(),
    IF(
        Parameters!$D$15=1,
        IF(
            SUM(--(ISNUMBER(IF($M$5:$Y$5=1,(M154:Y154),""))))&gt;0,
            MAX(IF(
                ISNUMBER(M154:Y154),
                IF(
                    M$5:Y$5=1,
                    M154:Y154,
                    ""),
                "")),
            MAX(IF(
                ISNUMBER(M154:Y154),
                IF(
                    M$5:Y$5=2,
                    M154:Y154,
                    ""),
                ""))
        ),
        IF(
            Parameters!$D$16=1,
            IFERROR(
                AVERAGE(IF(
                    ISNUMBER(M154:Y154),
                    IF(
                        M$5:Y$5=1,
                        M154:Y154,
                        ""),
                    "")),
                AVERAGE(IF(
                    ISNUMBER(M154:Y154),
                    IF(
                        M$5:Y$5=2,
                        M154:Y154,
                        ""),
                    ""))
            ),
            IF(
                Parameters!$D$17=1,
                IFERROR(
                    IF(
                        OR(
                            IF(
                                ISNUMBER(M154:Y154),
                                IF(
                                    M$5:Y$5=1,
                                    M154:Y154,
                                    ""),
                                "")
                            =0),
                        0,
                        GEOMEAN(IF(
                            ISNUMBER(M154:Y154),
                            IF(
                                M$5:Y$5=1,
                                M154:Y154,
                                ""),
                            ""))
                    ),
                    IF(
                        OR(IF(
                            ISNUMBER(M154:Y154),
                            IF(
                                M$5:Y$5=2,
                                M154:Y154,
                                ""),
                            "")
                            =0),
                        0,
                        GEOMEAN(IF(
                            ISNUMBER(M154:Y154),
                            IF(
                                M$5:Y$5=2,
                                M154:Y154,
                                ""),
                            "")))
                )
            )
        )
    )
)</f>
        <v>#N/A</v>
      </c>
      <c r="J154" s="242">
        <v>45019</v>
      </c>
      <c r="K154" s="242">
        <v>45014</v>
      </c>
      <c r="L154" s="91" t="s">
        <v>250</v>
      </c>
      <c r="M154" s="192">
        <v>7.8571428571428497</v>
      </c>
      <c r="N154" s="192" t="s">
        <v>409</v>
      </c>
      <c r="O154" s="192" t="s">
        <v>409</v>
      </c>
      <c r="P154" s="192" t="s">
        <v>409</v>
      </c>
      <c r="Q154" s="192" t="s">
        <v>409</v>
      </c>
      <c r="R154" s="192">
        <v>5.5</v>
      </c>
      <c r="S154" s="192" t="s">
        <v>409</v>
      </c>
      <c r="T154" s="192" t="s">
        <v>409</v>
      </c>
      <c r="U154" s="192" t="s">
        <v>409</v>
      </c>
      <c r="V154" s="192" t="s">
        <v>409</v>
      </c>
      <c r="W154" s="192" t="s">
        <v>409</v>
      </c>
      <c r="X154" s="192" t="s">
        <v>409</v>
      </c>
      <c r="Y154" s="192"/>
      <c r="Z154" s="192"/>
      <c r="AF154" s="34"/>
      <c r="AG154" s="34"/>
      <c r="AH154" s="34"/>
      <c r="AI154" s="34"/>
      <c r="AJ154" s="34"/>
      <c r="AK154" s="34"/>
      <c r="AL154" s="195"/>
      <c r="AM154" s="195"/>
      <c r="AN154" s="80"/>
      <c r="AO154" s="80"/>
      <c r="AP154" s="80"/>
      <c r="AQ154" s="35"/>
    </row>
    <row r="155" spans="1:43"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$M$4:$Y$4,
                    (M155:Y155),
                    "")),
            1,
            0))
        =0,
    NA(),
    IF(
        Parameters!$D$15=1,
        IF(
            SUM(--(ISNUMBER(IF($M$4:$Y$4=1,(M155:Y155),""))))&gt;0,
            MAX(IF(
                ISNUMBER(M155:Y155),
                IF(
                    M$4:Y$4=1,
                    M155:Y155,
                    ""),
                "")),
            MAX(IF(
                ISNUMBER(M155:Y155),
                IF(
                    M$4:Y$4=2,
                    M155:Y155,
                    ""),
                ""))
        ),
        IF(
            Parameters!$D$16=1,
            IFERROR(
                AVERAGE(IF(
                    ISNUMBER(M155:Y155),
                    IF(
                        M$4:Y$4=1,
                        M155:Y155,
                        ""),
                    "")),
                AVERAGE(IF(
                    ISNUMBER(M155:Y155),
                    IF(
                        M$4:Y$4=2,
                        M155:Y155,
                        ""),
                    ""))
            ),
            IF(
                Parameters!$D$17=1,
                IFERROR(
                    IF(
                        OR(
                            IF(
                                ISNUMBER(M155:Y155),
                                IF(
                                    M$4:Y$4=1,
                                    M155:Y155,
                                    ""),
                                "")
                            =0),
                        0,
                        GEOMEAN(IF(
                            ISNUMBER(M155:Y155),
                            IF(
                                M$4:Y$4=1,
                                M155:Y155,
                                ""),
                            ""))
                    ),
                    IF(
                        OR(IF(
                            ISNUMBER(M155:Y155),
                            IF(
                                M$4:Y$4=2,
                                M155:Y155,
                                ""),
                            "")
                            =0),
                        0,
                        GEOMEAN(IF(
                            ISNUMBER(M155:Y155),
                            IF(
                                M$4:Y$4=2,
                                M155:Y155,
                                ""),
                            "")))
                )
            )
        )
    )
)</f>
        <v>5.2857142857142803</v>
      </c>
      <c r="I155" s="191" t="e" cm="1">
        <f t="array" ref="I155">IF(
    SUM(IF(
            ISNUMBER(
                IF(
                    $M$5:$Y$5,
                    (M155:Y155),
                    "")),
            1,
            0))
        =0,
    NA(),
    IF(
        Parameters!$D$15=1,
        IF(
            SUM(--(ISNUMBER(IF($M$5:$Y$5=1,(M155:Y155),""))))&gt;0,
            MAX(IF(
                ISNUMBER(M155:Y155),
                IF(
                    M$5:Y$5=1,
                    M155:Y155,
                    ""),
                "")),
            MAX(IF(
                ISNUMBER(M155:Y155),
                IF(
                    M$5:Y$5=2,
                    M155:Y155,
                    ""),
                ""))
        ),
        IF(
            Parameters!$D$16=1,
            IFERROR(
                AVERAGE(IF(
                    ISNUMBER(M155:Y155),
                    IF(
                        M$5:Y$5=1,
                        M155:Y155,
                        ""),
                    "")),
                AVERAGE(IF(
                    ISNUMBER(M155:Y155),
                    IF(
                        M$5:Y$5=2,
                        M155:Y155,
                        ""),
                    ""))
            ),
            IF(
                Parameters!$D$17=1,
                IFERROR(
                    IF(
                        OR(
                            IF(
                                ISNUMBER(M155:Y155),
                                IF(
                                    M$5:Y$5=1,
                                    M155:Y155,
                                    ""),
                                "")
                            =0),
                        0,
                        GEOMEAN(IF(
                            ISNUMBER(M155:Y155),
                            IF(
                                M$5:Y$5=1,
                                M155:Y155,
                                ""),
                            ""))
                    ),
                    IF(
                        OR(IF(
                            ISNUMBER(M155:Y155),
                            IF(
                                M$5:Y$5=2,
                                M155:Y155,
                                ""),
                            "")
                            =0),
                        0,
                        GEOMEAN(IF(
                            ISNUMBER(M155:Y155),
                            IF(
                                M$5:Y$5=2,
                                M155:Y155,
                                ""),
                            "")))
                )
            )
        )
    )
)</f>
        <v>#N/A</v>
      </c>
      <c r="J155" s="242">
        <v>45019</v>
      </c>
      <c r="K155" s="242">
        <v>45014</v>
      </c>
      <c r="L155" s="91" t="s">
        <v>252</v>
      </c>
      <c r="M155" s="192">
        <v>5.2857142857142803</v>
      </c>
      <c r="N155" s="192" t="s">
        <v>409</v>
      </c>
      <c r="O155" s="192" t="s">
        <v>409</v>
      </c>
      <c r="P155" s="192" t="s">
        <v>409</v>
      </c>
      <c r="Q155" s="192" t="s">
        <v>409</v>
      </c>
      <c r="R155" s="192">
        <v>3.7</v>
      </c>
      <c r="S155" s="192" t="s">
        <v>409</v>
      </c>
      <c r="T155" s="192" t="s">
        <v>409</v>
      </c>
      <c r="U155" s="192" t="s">
        <v>409</v>
      </c>
      <c r="V155" s="192" t="s">
        <v>409</v>
      </c>
      <c r="W155" s="192" t="s">
        <v>409</v>
      </c>
      <c r="X155" s="192" t="s">
        <v>409</v>
      </c>
      <c r="Y155" s="192"/>
      <c r="Z155" s="192"/>
      <c r="AF155" s="34"/>
      <c r="AG155" s="34"/>
      <c r="AH155" s="34"/>
      <c r="AI155" s="34"/>
      <c r="AJ155" s="34"/>
      <c r="AK155" s="34"/>
      <c r="AL155" s="195"/>
      <c r="AM155" s="195"/>
      <c r="AN155" s="80"/>
      <c r="AO155" s="80"/>
      <c r="AP155" s="80"/>
      <c r="AQ155" s="35"/>
    </row>
    <row r="156" spans="1:43"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$M$4:$Y$4,
                    (M156:Y156),
                    "")),
            1,
            0))
        =0,
    NA(),
    IF(
        Parameters!$D$15=1,
        IF(
            SUM(--(ISNUMBER(IF($M$4:$Y$4=1,(M156:Y156),""))))&gt;0,
            MAX(IF(
                ISNUMBER(M156:Y156),
                IF(
                    M$4:Y$4=1,
                    M156:Y156,
                    ""),
                "")),
            MAX(IF(
                ISNUMBER(M156:Y156),
                IF(
                    M$4:Y$4=2,
                    M156:Y156,
                    ""),
                ""))
        ),
        IF(
            Parameters!$D$16=1,
            IFERROR(
                AVERAGE(IF(
                    ISNUMBER(M156:Y156),
                    IF(
                        M$4:Y$4=1,
                        M156:Y156,
                        ""),
                    "")),
                AVERAGE(IF(
                    ISNUMBER(M156:Y156),
                    IF(
                        M$4:Y$4=2,
                        M156:Y156,
                        ""),
                    ""))
            ),
            IF(
                Parameters!$D$17=1,
                IFERROR(
                    IF(
                        OR(
                            IF(
                                ISNUMBER(M156:Y156),
                                IF(
                                    M$4:Y$4=1,
                                    M156:Y156,
                                    ""),
                                "")
                            =0),
                        0,
                        GEOMEAN(IF(
                            ISNUMBER(M156:Y156),
                            IF(
                                M$4:Y$4=1,
                                M156:Y156,
                                ""),
                            ""))
                    ),
                    IF(
                        OR(IF(
                            ISNUMBER(M156:Y156),
                            IF(
                                M$4:Y$4=2,
                                M156:Y156,
                                ""),
                            "")
                            =0),
                        0,
                        GEOMEAN(IF(
                            ISNUMBER(M156:Y156),
                            IF(
                                M$4:Y$4=2,
                                M156:Y156,
                                ""),
                            "")))
                )
            )
        )
    )
)</f>
        <v>0.42857142857142799</v>
      </c>
      <c r="I156" s="191" cm="1">
        <f t="array" ref="I156">IF(
    SUM(IF(
            ISNUMBER(
                IF(
                    $M$5:$Y$5,
                    (M156:Y156),
                    "")),
            1,
            0))
        =0,
    NA(),
    IF(
        Parameters!$D$15=1,
        IF(
            SUM(--(ISNUMBER(IF($M$5:$Y$5=1,(M156:Y156),""))))&gt;0,
            MAX(IF(
                ISNUMBER(M156:Y156),
                IF(
                    M$5:Y$5=1,
                    M156:Y156,
                    ""),
                "")),
            MAX(IF(
                ISNUMBER(M156:Y156),
                IF(
                    M$5:Y$5=2,
                    M156:Y156,
                    ""),
                ""))
        ),
        IF(
            Parameters!$D$16=1,
            IFERROR(
                AVERAGE(IF(
                    ISNUMBER(M156:Y156),
                    IF(
                        M$5:Y$5=1,
                        M156:Y156,
                        ""),
                    "")),
                AVERAGE(IF(
                    ISNUMBER(M156:Y156),
                    IF(
                        M$5:Y$5=2,
                        M156:Y156,
                        ""),
                    ""))
            ),
            IF(
                Parameters!$D$17=1,
                IFERROR(
                    IF(
                        OR(
                            IF(
                                ISNUMBER(M156:Y156),
                                IF(
                                    M$5:Y$5=1,
                                    M156:Y156,
                                    ""),
                                "")
                            =0),
                        0,
                        GEOMEAN(IF(
                            ISNUMBER(M156:Y156),
                            IF(
                                M$5:Y$5=1,
                                M156:Y156,
                                ""),
                            ""))
                    ),
                    IF(
                        OR(IF(
                            ISNUMBER(M156:Y156),
                            IF(
                                M$5:Y$5=2,
                                M156:Y156,
                                ""),
                            "")
                            =0),
                        0,
                        GEOMEAN(IF(
                            ISNUMBER(M156:Y156),
                            IF(
                                M$5:Y$5=2,
                                M156:Y156,
                                ""),
                            "")))
                )
            )
        )
    )
)</f>
        <v>0</v>
      </c>
      <c r="J156" s="242">
        <v>45019</v>
      </c>
      <c r="K156" s="242">
        <v>45103</v>
      </c>
      <c r="L156" s="91" t="s">
        <v>254</v>
      </c>
      <c r="M156" s="192">
        <v>0.42857142857142799</v>
      </c>
      <c r="N156" s="192">
        <v>0</v>
      </c>
      <c r="O156" s="192" t="s">
        <v>409</v>
      </c>
      <c r="P156" s="192" t="s">
        <v>409</v>
      </c>
      <c r="Q156" s="192" t="s">
        <v>409</v>
      </c>
      <c r="R156" s="192">
        <v>0.3</v>
      </c>
      <c r="S156" s="192">
        <v>-0.45</v>
      </c>
      <c r="T156" s="192">
        <v>-0.84999999999999898</v>
      </c>
      <c r="U156" s="192" t="s">
        <v>409</v>
      </c>
      <c r="V156" s="192" t="s">
        <v>409</v>
      </c>
      <c r="W156" s="192" t="s">
        <v>409</v>
      </c>
      <c r="X156" s="192" t="s">
        <v>409</v>
      </c>
      <c r="Y156" s="192"/>
      <c r="Z156" s="192"/>
      <c r="AF156" s="34"/>
      <c r="AG156" s="34"/>
      <c r="AH156" s="34"/>
      <c r="AI156" s="34"/>
      <c r="AJ156" s="34"/>
      <c r="AK156" s="34"/>
      <c r="AL156" s="195"/>
      <c r="AM156" s="195"/>
      <c r="AN156" s="80"/>
      <c r="AO156" s="80"/>
      <c r="AP156" s="80"/>
      <c r="AQ156" s="35"/>
    </row>
    <row r="157" spans="1:43"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$M$4:$Y$4,
                    (M157:Y157),
                    "")),
            1,
            0))
        =0,
    NA(),
    IF(
        Parameters!$D$15=1,
        IF(
            SUM(--(ISNUMBER(IF($M$4:$Y$4=1,(M157:Y157),""))))&gt;0,
            MAX(IF(
                ISNUMBER(M157:Y157),
                IF(
                    M$4:Y$4=1,
                    M157:Y157,
                    ""),
                "")),
            MAX(IF(
                ISNUMBER(M157:Y157),
                IF(
                    M$4:Y$4=2,
                    M157:Y157,
                    ""),
                ""))
        ),
        IF(
            Parameters!$D$16=1,
            IFERROR(
                AVERAGE(IF(
                    ISNUMBER(M157:Y157),
                    IF(
                        M$4:Y$4=1,
                        M157:Y157,
                        ""),
                    "")),
                AVERAGE(IF(
                    ISNUMBER(M157:Y157),
                    IF(
                        M$4:Y$4=2,
                        M157:Y157,
                        ""),
                    ""))
            ),
            IF(
                Parameters!$D$17=1,
                IFERROR(
                    IF(
                        OR(
                            IF(
                                ISNUMBER(M157:Y157),
                                IF(
                                    M$4:Y$4=1,
                                    M157:Y157,
                                    ""),
                                "")
                            =0),
                        0,
                        GEOMEAN(IF(
                            ISNUMBER(M157:Y157),
                            IF(
                                M$4:Y$4=1,
                                M157:Y157,
                                ""),
                            ""))
                    ),
                    IF(
                        OR(IF(
                            ISNUMBER(M157:Y157),
                            IF(
                                M$4:Y$4=2,
                                M157:Y157,
                                ""),
                            "")
                            =0),
                        0,
                        GEOMEAN(IF(
                            ISNUMBER(M157:Y157),
                            IF(
                                M$4:Y$4=2,
                                M157:Y157,
                                ""),
                            "")))
                )
            )
        )
    )
)</f>
        <v>2.71428571428571</v>
      </c>
      <c r="I157" s="191" t="e" cm="1">
        <f t="array" ref="I157">IF(
    SUM(IF(
            ISNUMBER(
                IF(
                    $M$5:$Y$5,
                    (M157:Y157),
                    "")),
            1,
            0))
        =0,
    NA(),
    IF(
        Parameters!$D$15=1,
        IF(
            SUM(--(ISNUMBER(IF($M$5:$Y$5=1,(M157:Y157),""))))&gt;0,
            MAX(IF(
                ISNUMBER(M157:Y157),
                IF(
                    M$5:Y$5=1,
                    M157:Y157,
                    ""),
                "")),
            MAX(IF(
                ISNUMBER(M157:Y157),
                IF(
                    M$5:Y$5=2,
                    M157:Y157,
                    ""),
                ""))
        ),
        IF(
            Parameters!$D$16=1,
            IFERROR(
                AVERAGE(IF(
                    ISNUMBER(M157:Y157),
                    IF(
                        M$5:Y$5=1,
                        M157:Y157,
                        ""),
                    "")),
                AVERAGE(IF(
                    ISNUMBER(M157:Y157),
                    IF(
                        M$5:Y$5=2,
                        M157:Y157,
                        ""),
                    ""))
            ),
            IF(
                Parameters!$D$17=1,
                IFERROR(
                    IF(
                        OR(
                            IF(
                                ISNUMBER(M157:Y157),
                                IF(
                                    M$5:Y$5=1,
                                    M157:Y157,
                                    ""),
                                "")
                            =0),
                        0,
                        GEOMEAN(IF(
                            ISNUMBER(M157:Y157),
                            IF(
                                M$5:Y$5=1,
                                M157:Y157,
                                ""),
                            ""))
                    ),
                    IF(
                        OR(IF(
                            ISNUMBER(M157:Y157),
                            IF(
                                M$5:Y$5=2,
                                M157:Y157,
                                ""),
                            "")
                            =0),
                        0,
                        GEOMEAN(IF(
                            ISNUMBER(M157:Y157),
                            IF(
                                M$5:Y$5=2,
                                M157:Y157,
                                ""),
                            "")))
                )
            )
        )
    )
)</f>
        <v>#N/A</v>
      </c>
      <c r="J157" s="242">
        <v>44753</v>
      </c>
      <c r="K157" s="242">
        <v>45014</v>
      </c>
      <c r="L157" s="91" t="s">
        <v>256</v>
      </c>
      <c r="M157" s="192">
        <v>2.71428571428571</v>
      </c>
      <c r="N157" s="192" t="s">
        <v>409</v>
      </c>
      <c r="O157" s="192" t="s">
        <v>409</v>
      </c>
      <c r="P157" s="192" t="s">
        <v>409</v>
      </c>
      <c r="Q157" s="192" t="s">
        <v>409</v>
      </c>
      <c r="R157" s="192">
        <v>1.9</v>
      </c>
      <c r="S157" s="192" t="s">
        <v>409</v>
      </c>
      <c r="T157" s="192" t="s">
        <v>409</v>
      </c>
      <c r="U157" s="192" t="s">
        <v>409</v>
      </c>
      <c r="V157" s="192" t="s">
        <v>409</v>
      </c>
      <c r="W157" s="192" t="s">
        <v>409</v>
      </c>
      <c r="X157" s="192" t="s">
        <v>409</v>
      </c>
      <c r="Y157" s="192"/>
      <c r="Z157" s="192"/>
      <c r="AF157" s="34"/>
      <c r="AG157" s="34"/>
      <c r="AH157" s="34"/>
      <c r="AI157" s="34"/>
      <c r="AJ157" s="34"/>
      <c r="AK157" s="34"/>
      <c r="AL157" s="195"/>
      <c r="AM157" s="195"/>
      <c r="AN157" s="80"/>
      <c r="AO157" s="80"/>
      <c r="AP157" s="80"/>
      <c r="AQ157" s="35"/>
    </row>
    <row r="158" spans="1:43"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$M$4:$Y$4,
                    (M158:Y158),
                    "")),
            1,
            0))
        =0,
    NA(),
    IF(
        Parameters!$D$15=1,
        IF(
            SUM(--(ISNUMBER(IF($M$4:$Y$4=1,(M158:Y158),""))))&gt;0,
            MAX(IF(
                ISNUMBER(M158:Y158),
                IF(
                    M$4:Y$4=1,
                    M158:Y158,
                    ""),
                "")),
            MAX(IF(
                ISNUMBER(M158:Y158),
                IF(
                    M$4:Y$4=2,
                    M158:Y158,
                    ""),
                ""))
        ),
        IF(
            Parameters!$D$16=1,
            IFERROR(
                AVERAGE(IF(
                    ISNUMBER(M158:Y158),
                    IF(
                        M$4:Y$4=1,
                        M158:Y158,
                        ""),
                    "")),
                AVERAGE(IF(
                    ISNUMBER(M158:Y158),
                    IF(
                        M$4:Y$4=2,
                        M158:Y158,
                        ""),
                    ""))
            ),
            IF(
                Parameters!$D$17=1,
                IFERROR(
                    IF(
                        OR(
                            IF(
                                ISNUMBER(M158:Y158),
                                IF(
                                    M$4:Y$4=1,
                                    M158:Y158,
                                    ""),
                                "")
                            =0),
                        0,
                        GEOMEAN(IF(
                            ISNUMBER(M158:Y158),
                            IF(
                                M$4:Y$4=1,
                                M158:Y158,
                                ""),
                            ""))
                    ),
                    IF(
                        OR(IF(
                            ISNUMBER(M158:Y158),
                            IF(
                                M$4:Y$4=2,
                                M158:Y158,
                                ""),
                            "")
                            =0),
                        0,
                        GEOMEAN(IF(
                            ISNUMBER(M158:Y158),
                            IF(
                                M$4:Y$4=2,
                                M158:Y158,
                                ""),
                            "")))
                )
            )
        )
    )
)</f>
        <v>7.5714285714285703</v>
      </c>
      <c r="I158" s="191" cm="1">
        <f t="array" ref="I158">IF(
    SUM(IF(
            ISNUMBER(
                IF(
                    $M$5:$Y$5,
                    (M158:Y158),
                    "")),
            1,
            0))
        =0,
    NA(),
    IF(
        Parameters!$D$15=1,
        IF(
            SUM(--(ISNUMBER(IF($M$5:$Y$5=1,(M158:Y158),""))))&gt;0,
            MAX(IF(
                ISNUMBER(M158:Y158),
                IF(
                    M$5:Y$5=1,
                    M158:Y158,
                    ""),
                "")),
            MAX(IF(
                ISNUMBER(M158:Y158),
                IF(
                    M$5:Y$5=2,
                    M158:Y158,
                    ""),
                ""))
        ),
        IF(
            Parameters!$D$16=1,
            IFERROR(
                AVERAGE(IF(
                    ISNUMBER(M158:Y158),
                    IF(
                        M$5:Y$5=1,
                        M158:Y158,
                        ""),
                    "")),
                AVERAGE(IF(
                    ISNUMBER(M158:Y158),
                    IF(
                        M$5:Y$5=2,
                        M158:Y158,
                        ""),
                    ""))
            ),
            IF(
                Parameters!$D$17=1,
                IFERROR(
                    IF(
                        OR(
                            IF(
                                ISNUMBER(M158:Y158),
                                IF(
                                    M$5:Y$5=1,
                                    M158:Y158,
                                    ""),
                                "")
                            =0),
                        0,
                        GEOMEAN(IF(
                            ISNUMBER(M158:Y158),
                            IF(
                                M$5:Y$5=1,
                                M158:Y158,
                                ""),
                            ""))
                    ),
                    IF(
                        OR(IF(
                            ISNUMBER(M158:Y158),
                            IF(
                                M$5:Y$5=2,
                                M158:Y158,
                                ""),
                            "")
                            =0),
                        0,
                        GEOMEAN(IF(
                            ISNUMBER(M158:Y158),
                            IF(
                                M$5:Y$5=2,
                                M158:Y158,
                                ""),
                            "")))
                )
            )
        )
    )
)</f>
        <v>0</v>
      </c>
      <c r="J158" s="242">
        <v>44860</v>
      </c>
      <c r="K158" s="242">
        <v>45103</v>
      </c>
      <c r="L158" s="91" t="s">
        <v>258</v>
      </c>
      <c r="M158" s="192">
        <v>7.5714285714285703</v>
      </c>
      <c r="N158" s="192">
        <v>0</v>
      </c>
      <c r="O158" s="192">
        <v>0</v>
      </c>
      <c r="P158" s="192">
        <v>0</v>
      </c>
      <c r="Q158" s="192" t="s">
        <v>409</v>
      </c>
      <c r="R158" s="192">
        <v>5.3</v>
      </c>
      <c r="S158" s="192">
        <v>-9.9999999999999603E-2</v>
      </c>
      <c r="T158" s="192">
        <v>-0.26200000000000001</v>
      </c>
      <c r="U158" s="192" t="s">
        <v>539</v>
      </c>
      <c r="V158" s="192">
        <v>-1.69890741141701E-2</v>
      </c>
      <c r="W158" s="192">
        <v>-0.26970431527895999</v>
      </c>
      <c r="X158" s="192" t="s">
        <v>409</v>
      </c>
      <c r="Y158" s="192"/>
      <c r="Z158" s="192"/>
      <c r="AF158" s="34"/>
      <c r="AG158" s="34"/>
      <c r="AH158" s="34"/>
      <c r="AI158" s="34"/>
      <c r="AJ158" s="34"/>
      <c r="AK158" s="34"/>
      <c r="AL158" s="195"/>
      <c r="AM158" s="195"/>
      <c r="AN158" s="80"/>
      <c r="AO158" s="80"/>
      <c r="AP158" s="80"/>
      <c r="AQ158" s="35"/>
    </row>
    <row r="159" spans="1:43"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2.2649145304296643</v>
      </c>
      <c r="H159" s="80" cm="1">
        <f t="array" ref="H159">IF(
    SUM(IF(
            ISNUMBER(
                IF(
                    $M$4:$Y$4,
                    (M159:Y159),
                    "")),
            1,
            0))
        =0,
    NA(),
    IF(
        Parameters!$D$15=1,
        IF(
            SUM(--(ISNUMBER(IF($M$4:$Y$4=1,(M159:Y159),""))))&gt;0,
            MAX(IF(
                ISNUMBER(M159:Y159),
                IF(
                    M$4:Y$4=1,
                    M159:Y159,
                    ""),
                "")),
            MAX(IF(
                ISNUMBER(M159:Y159),
                IF(
                    M$4:Y$4=2,
                    M159:Y159,
                    ""),
                ""))
        ),
        IF(
            Parameters!$D$16=1,
            IFERROR(
                AVERAGE(IF(
                    ISNUMBER(M159:Y159),
                    IF(
                        M$4:Y$4=1,
                        M159:Y159,
                        ""),
                    "")),
                AVERAGE(IF(
                    ISNUMBER(M159:Y159),
                    IF(
                        M$4:Y$4=2,
                        M159:Y159,
                        ""),
                    ""))
            ),
            IF(
                Parameters!$D$17=1,
                IFERROR(
                    IF(
                        OR(
                            IF(
                                ISNUMBER(M159:Y159),
                                IF(
                                    M$4:Y$4=1,
                                    M159:Y159,
                                    ""),
                                "")
                            =0),
                        0,
                        GEOMEAN(IF(
                            ISNUMBER(M159:Y159),
                            IF(
                                M$4:Y$4=1,
                                M159:Y159,
                                ""),
                            ""))
                    ),
                    IF(
                        OR(IF(
                            ISNUMBER(M159:Y159),
                            IF(
                                M$4:Y$4=2,
                                M159:Y159,
                                ""),
                            "")
                            =0),
                        0,
                        GEOMEAN(IF(
                            ISNUMBER(M159:Y159),
                            IF(
                                M$4:Y$4=2,
                                M159:Y159,
                                ""),
                            "")))
                )
            )
        )
    )
)</f>
        <v>3.5714285714285698</v>
      </c>
      <c r="I159" s="191" cm="1">
        <f t="array" ref="I159">IF(
    SUM(IF(
            ISNUMBER(
                IF(
                    $M$5:$Y$5,
                    (M159:Y159),
                    "")),
            1,
            0))
        =0,
    NA(),
    IF(
        Parameters!$D$15=1,
        IF(
            SUM(--(ISNUMBER(IF($M$5:$Y$5=1,(M159:Y159),""))))&gt;0,
            MAX(IF(
                ISNUMBER(M159:Y159),
                IF(
                    M$5:Y$5=1,
                    M159:Y159,
                    ""),
                "")),
            MAX(IF(
                ISNUMBER(M159:Y159),
                IF(
                    M$5:Y$5=2,
                    M159:Y159,
                    ""),
                ""))
        ),
        IF(
            Parameters!$D$16=1,
            IFERROR(
                AVERAGE(IF(
                    ISNUMBER(M159:Y159),
                    IF(
                        M$5:Y$5=1,
                        M159:Y159,
                        ""),
                    "")),
                AVERAGE(IF(
                    ISNUMBER(M159:Y159),
                    IF(
                        M$5:Y$5=2,
                        M159:Y159,
                        ""),
                    ""))
            ),
            IF(
                Parameters!$D$17=1,
                IFERROR(
                    IF(
                        OR(
                            IF(
                                ISNUMBER(M159:Y159),
                                IF(
                                    M$5:Y$5=1,
                                    M159:Y159,
                                    ""),
                                "")
                            =0),
                        0,
                        GEOMEAN(IF(
                            ISNUMBER(M159:Y159),
                            IF(
                                M$5:Y$5=1,
                                M159:Y159,
                                ""),
                            ""))
                    ),
                    IF(
                        OR(IF(
                            ISNUMBER(M159:Y159),
                            IF(
                                M$5:Y$5=2,
                                M159:Y159,
                                ""),
                            "")
                            =0),
                        0,
                        GEOMEAN(IF(
                            ISNUMBER(M159:Y159),
                            IF(
                                M$5:Y$5=2,
                                M159:Y159,
                                ""),
                            "")))
                )
            )
        )
    )
)</f>
        <v>1.4363545924423999</v>
      </c>
      <c r="J159" s="242">
        <v>45019</v>
      </c>
      <c r="K159" s="242">
        <v>45103</v>
      </c>
      <c r="L159" s="91" t="s">
        <v>260</v>
      </c>
      <c r="M159" s="192">
        <v>3.5714285714285698</v>
      </c>
      <c r="N159" s="192">
        <v>0</v>
      </c>
      <c r="O159" s="192" t="s">
        <v>409</v>
      </c>
      <c r="P159" s="192">
        <v>1.4363545924423999</v>
      </c>
      <c r="Q159" s="192" t="s">
        <v>409</v>
      </c>
      <c r="R159" s="192">
        <v>2.5</v>
      </c>
      <c r="S159" s="192">
        <v>-2.4929999999999901</v>
      </c>
      <c r="T159" s="192">
        <v>-7.2549999999999901</v>
      </c>
      <c r="U159" s="192" t="s">
        <v>409</v>
      </c>
      <c r="V159" s="192">
        <v>7.1817729622120102E-2</v>
      </c>
      <c r="W159" s="192">
        <v>-9.8160002380609998E-2</v>
      </c>
      <c r="X159" s="192" t="s">
        <v>409</v>
      </c>
      <c r="Y159" s="192"/>
      <c r="Z159" s="192"/>
      <c r="AF159" s="34"/>
      <c r="AG159" s="34"/>
      <c r="AH159" s="34"/>
      <c r="AI159" s="34"/>
      <c r="AJ159" s="34"/>
      <c r="AK159" s="34"/>
      <c r="AL159" s="195"/>
      <c r="AM159" s="195"/>
      <c r="AN159" s="80"/>
      <c r="AO159" s="80"/>
      <c r="AP159" s="80"/>
      <c r="AQ159" s="35"/>
    </row>
    <row r="160" spans="1:43"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$M$4:$Y$4,
                    (M160:Y160),
                    "")),
            1,
            0))
        =0,
    NA(),
    IF(
        Parameters!$D$15=1,
        IF(
            SUM(--(ISNUMBER(IF($M$4:$Y$4=1,(M160:Y160),""))))&gt;0,
            MAX(IF(
                ISNUMBER(M160:Y160),
                IF(
                    M$4:Y$4=1,
                    M160:Y160,
                    ""),
                "")),
            MAX(IF(
                ISNUMBER(M160:Y160),
                IF(
                    M$4:Y$4=2,
                    M160:Y160,
                    ""),
                ""))
        ),
        IF(
            Parameters!$D$16=1,
            IFERROR(
                AVERAGE(IF(
                    ISNUMBER(M160:Y160),
                    IF(
                        M$4:Y$4=1,
                        M160:Y160,
                        ""),
                    "")),
                AVERAGE(IF(
                    ISNUMBER(M160:Y160),
                    IF(
                        M$4:Y$4=2,
                        M160:Y160,
                        ""),
                    ""))
            ),
            IF(
                Parameters!$D$17=1,
                IFERROR(
                    IF(
                        OR(
                            IF(
                                ISNUMBER(M160:Y160),
                                IF(
                                    M$4:Y$4=1,
                                    M160:Y160,
                                    ""),
                                "")
                            =0),
                        0,
                        GEOMEAN(IF(
                            ISNUMBER(M160:Y160),
                            IF(
                                M$4:Y$4=1,
                                M160:Y160,
                                ""),
                            ""))
                    ),
                    IF(
                        OR(IF(
                            ISNUMBER(M160:Y160),
                            IF(
                                M$4:Y$4=2,
                                M160:Y160,
                                ""),
                            "")
                            =0),
                        0,
                        GEOMEAN(IF(
                            ISNUMBER(M160:Y160),
                            IF(
                                M$4:Y$4=2,
                                M160:Y160,
                                ""),
                            "")))
                )
            )
        )
    )
)</f>
        <v>4.8571428571428497</v>
      </c>
      <c r="I160" s="191" cm="1">
        <f t="array" ref="I160">IF(
    SUM(IF(
            ISNUMBER(
                IF(
                    $M$5:$Y$5,
                    (M160:Y160),
                    "")),
            1,
            0))
        =0,
    NA(),
    IF(
        Parameters!$D$15=1,
        IF(
            SUM(--(ISNUMBER(IF($M$5:$Y$5=1,(M160:Y160),""))))&gt;0,
            MAX(IF(
                ISNUMBER(M160:Y160),
                IF(
                    M$5:Y$5=1,
                    M160:Y160,
                    ""),
                "")),
            MAX(IF(
                ISNUMBER(M160:Y160),
                IF(
                    M$5:Y$5=2,
                    M160:Y160,
                    ""),
                ""))
        ),
        IF(
            Parameters!$D$16=1,
            IFERROR(
                AVERAGE(IF(
                    ISNUMBER(M160:Y160),
                    IF(
                        M$5:Y$5=1,
                        M160:Y160,
                        ""),
                    "")),
                AVERAGE(IF(
                    ISNUMBER(M160:Y160),
                    IF(
                        M$5:Y$5=2,
                        M160:Y160,
                        ""),
                    ""))
            ),
            IF(
                Parameters!$D$17=1,
                IFERROR(
                    IF(
                        OR(
                            IF(
                                ISNUMBER(M160:Y160),
                                IF(
                                    M$5:Y$5=1,
                                    M160:Y160,
                                    ""),
                                "")
                            =0),
                        0,
                        GEOMEAN(IF(
                            ISNUMBER(M160:Y160),
                            IF(
                                M$5:Y$5=1,
                                M160:Y160,
                                ""),
                            ""))
                    ),
                    IF(
                        OR(IF(
                            ISNUMBER(M160:Y160),
                            IF(
                                M$5:Y$5=2,
                                M160:Y160,
                                ""),
                            "")
                            =0),
                        0,
                        GEOMEAN(IF(
                            ISNUMBER(M160:Y160),
                            IF(
                                M$5:Y$5=2,
                                M160:Y160,
                                ""),
                            "")))
                )
            )
        )
    )
)</f>
        <v>0</v>
      </c>
      <c r="J160" s="242">
        <v>44860</v>
      </c>
      <c r="K160" s="242">
        <v>45103</v>
      </c>
      <c r="L160" s="91" t="s">
        <v>262</v>
      </c>
      <c r="M160" s="192">
        <v>4.8571428571428497</v>
      </c>
      <c r="N160" s="192">
        <v>0</v>
      </c>
      <c r="O160" s="192">
        <v>0</v>
      </c>
      <c r="P160" s="192">
        <v>0</v>
      </c>
      <c r="Q160" s="192" t="s">
        <v>409</v>
      </c>
      <c r="R160" s="192">
        <v>3.4</v>
      </c>
      <c r="S160" s="192">
        <v>-2.8999999999999901</v>
      </c>
      <c r="T160" s="192">
        <v>-2.2999999999999998</v>
      </c>
      <c r="U160" s="192" t="s">
        <v>539</v>
      </c>
      <c r="V160" s="192">
        <v>-2.1064408492670799</v>
      </c>
      <c r="W160" s="192">
        <v>-8.3637237548829901E-2</v>
      </c>
      <c r="X160" s="192" t="s">
        <v>409</v>
      </c>
      <c r="Y160" s="192"/>
      <c r="Z160" s="192"/>
      <c r="AF160" s="34"/>
      <c r="AG160" s="34"/>
      <c r="AH160" s="34"/>
      <c r="AI160" s="34"/>
      <c r="AJ160" s="34"/>
      <c r="AK160" s="34"/>
      <c r="AL160" s="195"/>
      <c r="AM160" s="195"/>
      <c r="AN160" s="80"/>
      <c r="AO160" s="80"/>
      <c r="AP160" s="80"/>
      <c r="AQ160" s="35"/>
    </row>
    <row r="161" spans="1:43"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$M$4:$Y$4,
                    (M161:Y161),
                    "")),
            1,
            0))
        =0,
    NA(),
    IF(
        Parameters!$D$15=1,
        IF(
            SUM(--(ISNUMBER(IF($M$4:$Y$4=1,(M161:Y161),""))))&gt;0,
            MAX(IF(
                ISNUMBER(M161:Y161),
                IF(
                    M$4:Y$4=1,
                    M161:Y161,
                    ""),
                "")),
            MAX(IF(
                ISNUMBER(M161:Y161),
                IF(
                    M$4:Y$4=2,
                    M161:Y161,
                    ""),
                ""))
        ),
        IF(
            Parameters!$D$16=1,
            IFERROR(
                AVERAGE(IF(
                    ISNUMBER(M161:Y161),
                    IF(
                        M$4:Y$4=1,
                        M161:Y161,
                        ""),
                    "")),
                AVERAGE(IF(
                    ISNUMBER(M161:Y161),
                    IF(
                        M$4:Y$4=2,
                        M161:Y161,
                        ""),
                    ""))
            ),
            IF(
                Parameters!$D$17=1,
                IFERROR(
                    IF(
                        OR(
                            IF(
                                ISNUMBER(M161:Y161),
                                IF(
                                    M$4:Y$4=1,
                                    M161:Y161,
                                    ""),
                                "")
                            =0),
                        0,
                        GEOMEAN(IF(
                            ISNUMBER(M161:Y161),
                            IF(
                                M$4:Y$4=1,
                                M161:Y161,
                                ""),
                            ""))
                    ),
                    IF(
                        OR(IF(
                            ISNUMBER(M161:Y161),
                            IF(
                                M$4:Y$4=2,
                                M161:Y161,
                                ""),
                            "")
                            =0),
                        0,
                        GEOMEAN(IF(
                            ISNUMBER(M161:Y161),
                            IF(
                                M$4:Y$4=2,
                                M161:Y161,
                                ""),
                            "")))
                )
            )
        )
    )
)</f>
        <v>5.5714285714285703</v>
      </c>
      <c r="I161" s="191" cm="1">
        <f t="array" ref="I161">IF(
    SUM(IF(
            ISNUMBER(
                IF(
                    $M$5:$Y$5,
                    (M161:Y161),
                    "")),
            1,
            0))
        =0,
    NA(),
    IF(
        Parameters!$D$15=1,
        IF(
            SUM(--(ISNUMBER(IF($M$5:$Y$5=1,(M161:Y161),""))))&gt;0,
            MAX(IF(
                ISNUMBER(M161:Y161),
                IF(
                    M$5:Y$5=1,
                    M161:Y161,
                    ""),
                "")),
            MAX(IF(
                ISNUMBER(M161:Y161),
                IF(
                    M$5:Y$5=2,
                    M161:Y161,
                    ""),
                ""))
        ),
        IF(
            Parameters!$D$16=1,
            IFERROR(
                AVERAGE(IF(
                    ISNUMBER(M161:Y161),
                    IF(
                        M$5:Y$5=1,
                        M161:Y161,
                        ""),
                    "")),
                AVERAGE(IF(
                    ISNUMBER(M161:Y161),
                    IF(
                        M$5:Y$5=2,
                        M161:Y161,
                        ""),
                    ""))
            ),
            IF(
                Parameters!$D$17=1,
                IFERROR(
                    IF(
                        OR(
                            IF(
                                ISNUMBER(M161:Y161),
                                IF(
                                    M$5:Y$5=1,
                                    M161:Y161,
                                    ""),
                                "")
                            =0),
                        0,
                        GEOMEAN(IF(
                            ISNUMBER(M161:Y161),
                            IF(
                                M$5:Y$5=1,
                                M161:Y161,
                                ""),
                            ""))
                    ),
                    IF(
                        OR(IF(
                            ISNUMBER(M161:Y161),
                            IF(
                                M$5:Y$5=2,
                                M161:Y161,
                                ""),
                            "")
                            =0),
                        0,
                        GEOMEAN(IF(
                            ISNUMBER(M161:Y161),
                            IF(
                                M$5:Y$5=2,
                                M161:Y161,
                                ""),
                            "")))
                )
            )
        )
    )
)</f>
        <v>0</v>
      </c>
      <c r="J161" s="242">
        <v>45019</v>
      </c>
      <c r="K161" s="242">
        <v>45103</v>
      </c>
      <c r="L161" s="91" t="s">
        <v>264</v>
      </c>
      <c r="M161" s="192">
        <v>5.5714285714285703</v>
      </c>
      <c r="N161" s="192">
        <v>0</v>
      </c>
      <c r="O161" s="192">
        <v>0</v>
      </c>
      <c r="P161" s="192">
        <v>0</v>
      </c>
      <c r="Q161" s="192" t="s">
        <v>409</v>
      </c>
      <c r="R161" s="192">
        <v>3.9</v>
      </c>
      <c r="S161" s="192">
        <v>-2.383</v>
      </c>
      <c r="T161" s="192">
        <v>-2.617</v>
      </c>
      <c r="U161" s="192" t="s">
        <v>539</v>
      </c>
      <c r="V161" s="192">
        <v>-0.65982959284530995</v>
      </c>
      <c r="W161" s="192">
        <v>-0.47866613328383001</v>
      </c>
      <c r="X161" s="192" t="s">
        <v>409</v>
      </c>
      <c r="Y161" s="192"/>
      <c r="Z161" s="192"/>
      <c r="AF161" s="34"/>
      <c r="AG161" s="34"/>
      <c r="AH161" s="34"/>
      <c r="AI161" s="34"/>
      <c r="AJ161" s="34"/>
      <c r="AK161" s="34"/>
      <c r="AL161" s="195"/>
      <c r="AM161" s="195"/>
      <c r="AN161" s="80"/>
      <c r="AO161" s="80"/>
      <c r="AP161" s="80"/>
      <c r="AQ161" s="35"/>
    </row>
    <row r="162" spans="1:43"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$M$4:$Y$4,
                    (M162:Y162),
                    "")),
            1,
            0))
        =0,
    NA(),
    IF(
        Parameters!$D$15=1,
        IF(
            SUM(--(ISNUMBER(IF($M$4:$Y$4=1,(M162:Y162),""))))&gt;0,
            MAX(IF(
                ISNUMBER(M162:Y162),
                IF(
                    M$4:Y$4=1,
                    M162:Y162,
                    ""),
                "")),
            MAX(IF(
                ISNUMBER(M162:Y162),
                IF(
                    M$4:Y$4=2,
                    M162:Y162,
                    ""),
                ""))
        ),
        IF(
            Parameters!$D$16=1,
            IFERROR(
                AVERAGE(IF(
                    ISNUMBER(M162:Y162),
                    IF(
                        M$4:Y$4=1,
                        M162:Y162,
                        ""),
                    "")),
                AVERAGE(IF(
                    ISNUMBER(M162:Y162),
                    IF(
                        M$4:Y$4=2,
                        M162:Y162,
                        ""),
                    ""))
            ),
            IF(
                Parameters!$D$17=1,
                IFERROR(
                    IF(
                        OR(
                            IF(
                                ISNUMBER(M162:Y162),
                                IF(
                                    M$4:Y$4=1,
                                    M162:Y162,
                                    ""),
                                "")
                            =0),
                        0,
                        GEOMEAN(IF(
                            ISNUMBER(M162:Y162),
                            IF(
                                M$4:Y$4=1,
                                M162:Y162,
                                ""),
                            ""))
                    ),
                    IF(
                        OR(IF(
                            ISNUMBER(M162:Y162),
                            IF(
                                M$4:Y$4=2,
                                M162:Y162,
                                ""),
                            "")
                            =0),
                        0,
                        GEOMEAN(IF(
                            ISNUMBER(M162:Y162),
                            IF(
                                M$4:Y$4=2,
                                M162:Y162,
                                ""),
                            "")))
                )
            )
        )
    )
)</f>
        <v>5.8571428571428497</v>
      </c>
      <c r="I162" s="191" t="e" cm="1">
        <f t="array" ref="I162">IF(
    SUM(IF(
            ISNUMBER(
                IF(
                    $M$5:$Y$5,
                    (M162:Y162),
                    "")),
            1,
            0))
        =0,
    NA(),
    IF(
        Parameters!$D$15=1,
        IF(
            SUM(--(ISNUMBER(IF($M$5:$Y$5=1,(M162:Y162),""))))&gt;0,
            MAX(IF(
                ISNUMBER(M162:Y162),
                IF(
                    M$5:Y$5=1,
                    M162:Y162,
                    ""),
                "")),
            MAX(IF(
                ISNUMBER(M162:Y162),
                IF(
                    M$5:Y$5=2,
                    M162:Y162,
                    ""),
                ""))
        ),
        IF(
            Parameters!$D$16=1,
            IFERROR(
                AVERAGE(IF(
                    ISNUMBER(M162:Y162),
                    IF(
                        M$5:Y$5=1,
                        M162:Y162,
                        ""),
                    "")),
                AVERAGE(IF(
                    ISNUMBER(M162:Y162),
                    IF(
                        M$5:Y$5=2,
                        M162:Y162,
                        ""),
                    ""))
            ),
            IF(
                Parameters!$D$17=1,
                IFERROR(
                    IF(
                        OR(
                            IF(
                                ISNUMBER(M162:Y162),
                                IF(
                                    M$5:Y$5=1,
                                    M162:Y162,
                                    ""),
                                "")
                            =0),
                        0,
                        GEOMEAN(IF(
                            ISNUMBER(M162:Y162),
                            IF(
                                M$5:Y$5=1,
                                M162:Y162,
                                ""),
                            ""))
                    ),
                    IF(
                        OR(IF(
                            ISNUMBER(M162:Y162),
                            IF(
                                M$5:Y$5=2,
                                M162:Y162,
                                ""),
                            "")
                            =0),
                        0,
                        GEOMEAN(IF(
                            ISNUMBER(M162:Y162),
                            IF(
                                M$5:Y$5=2,
                                M162:Y162,
                                ""),
                            "")))
                )
            )
        )
    )
)</f>
        <v>#N/A</v>
      </c>
      <c r="J162" s="242">
        <v>45019</v>
      </c>
      <c r="K162" s="242">
        <v>45014</v>
      </c>
      <c r="L162" s="91" t="s">
        <v>266</v>
      </c>
      <c r="M162" s="192">
        <v>5.8571428571428497</v>
      </c>
      <c r="N162" s="192" t="s">
        <v>409</v>
      </c>
      <c r="O162" s="192" t="s">
        <v>409</v>
      </c>
      <c r="P162" s="192" t="s">
        <v>409</v>
      </c>
      <c r="Q162" s="192" t="s">
        <v>409</v>
      </c>
      <c r="R162" s="192">
        <v>4.0999999999999996</v>
      </c>
      <c r="S162" s="192" t="s">
        <v>409</v>
      </c>
      <c r="T162" s="192" t="s">
        <v>409</v>
      </c>
      <c r="U162" s="192" t="s">
        <v>409</v>
      </c>
      <c r="V162" s="192" t="s">
        <v>409</v>
      </c>
      <c r="W162" s="192" t="s">
        <v>409</v>
      </c>
      <c r="X162" s="192" t="s">
        <v>409</v>
      </c>
      <c r="Y162" s="192"/>
      <c r="Z162" s="192"/>
      <c r="AF162" s="34"/>
      <c r="AG162" s="34"/>
      <c r="AH162" s="34"/>
      <c r="AI162" s="34"/>
      <c r="AJ162" s="34"/>
      <c r="AK162" s="34"/>
      <c r="AL162" s="195"/>
      <c r="AM162" s="195"/>
      <c r="AN162" s="80"/>
      <c r="AO162" s="80"/>
      <c r="AP162" s="80"/>
      <c r="AQ162" s="35"/>
    </row>
    <row r="163" spans="1:43"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$M$4:$Y$4,
                    (M163:Y163),
                    "")),
            1,
            0))
        =0,
    NA(),
    IF(
        Parameters!$D$15=1,
        IF(
            SUM(--(ISNUMBER(IF($M$4:$Y$4=1,(M163:Y163),""))))&gt;0,
            MAX(IF(
                ISNUMBER(M163:Y163),
                IF(
                    M$4:Y$4=1,
                    M163:Y163,
                    ""),
                "")),
            MAX(IF(
                ISNUMBER(M163:Y163),
                IF(
                    M$4:Y$4=2,
                    M163:Y163,
                    ""),
                ""))
        ),
        IF(
            Parameters!$D$16=1,
            IFERROR(
                AVERAGE(IF(
                    ISNUMBER(M163:Y163),
                    IF(
                        M$4:Y$4=1,
                        M163:Y163,
                        ""),
                    "")),
                AVERAGE(IF(
                    ISNUMBER(M163:Y163),
                    IF(
                        M$4:Y$4=2,
                        M163:Y163,
                        ""),
                    ""))
            ),
            IF(
                Parameters!$D$17=1,
                IFERROR(
                    IF(
                        OR(
                            IF(
                                ISNUMBER(M163:Y163),
                                IF(
                                    M$4:Y$4=1,
                                    M163:Y163,
                                    ""),
                                "")
                            =0),
                        0,
                        GEOMEAN(IF(
                            ISNUMBER(M163:Y163),
                            IF(
                                M$4:Y$4=1,
                                M163:Y163,
                                ""),
                            ""))
                    ),
                    IF(
                        OR(IF(
                            ISNUMBER(M163:Y163),
                            IF(
                                M$4:Y$4=2,
                                M163:Y163,
                                ""),
                            "")
                            =0),
                        0,
                        GEOMEAN(IF(
                            ISNUMBER(M163:Y163),
                            IF(
                                M$4:Y$4=2,
                                M163:Y163,
                                ""),
                            "")))
                )
            )
        )
    )
)</f>
        <v>9</v>
      </c>
      <c r="I163" s="191" t="e" cm="1">
        <f t="array" ref="I163">IF(
    SUM(IF(
            ISNUMBER(
                IF(
                    $M$5:$Y$5,
                    (M163:Y163),
                    "")),
            1,
            0))
        =0,
    NA(),
    IF(
        Parameters!$D$15=1,
        IF(
            SUM(--(ISNUMBER(IF($M$5:$Y$5=1,(M163:Y163),""))))&gt;0,
            MAX(IF(
                ISNUMBER(M163:Y163),
                IF(
                    M$5:Y$5=1,
                    M163:Y163,
                    ""),
                "")),
            MAX(IF(
                ISNUMBER(M163:Y163),
                IF(
                    M$5:Y$5=2,
                    M163:Y163,
                    ""),
                ""))
        ),
        IF(
            Parameters!$D$16=1,
            IFERROR(
                AVERAGE(IF(
                    ISNUMBER(M163:Y163),
                    IF(
                        M$5:Y$5=1,
                        M163:Y163,
                        ""),
                    "")),
                AVERAGE(IF(
                    ISNUMBER(M163:Y163),
                    IF(
                        M$5:Y$5=2,
                        M163:Y163,
                        ""),
                    ""))
            ),
            IF(
                Parameters!$D$17=1,
                IFERROR(
                    IF(
                        OR(
                            IF(
                                ISNUMBER(M163:Y163),
                                IF(
                                    M$5:Y$5=1,
                                    M163:Y163,
                                    ""),
                                "")
                            =0),
                        0,
                        GEOMEAN(IF(
                            ISNUMBER(M163:Y163),
                            IF(
                                M$5:Y$5=1,
                                M163:Y163,
                                ""),
                            ""))
                    ),
                    IF(
                        OR(IF(
                            ISNUMBER(M163:Y163),
                            IF(
                                M$5:Y$5=2,
                                M163:Y163,
                                ""),
                            "")
                            =0),
                        0,
                        GEOMEAN(IF(
                            ISNUMBER(M163:Y163),
                            IF(
                                M$5:Y$5=2,
                                M163:Y163,
                                ""),
                            "")))
                )
            )
        )
    )
)</f>
        <v>#N/A</v>
      </c>
      <c r="J163" s="242">
        <v>45019</v>
      </c>
      <c r="K163" s="242">
        <v>45014</v>
      </c>
      <c r="L163" s="91" t="s">
        <v>268</v>
      </c>
      <c r="M163" s="192">
        <v>9</v>
      </c>
      <c r="N163" s="192" t="s">
        <v>409</v>
      </c>
      <c r="O163" s="192" t="s">
        <v>409</v>
      </c>
      <c r="P163" s="192" t="s">
        <v>409</v>
      </c>
      <c r="Q163" s="192" t="s">
        <v>409</v>
      </c>
      <c r="R163" s="192">
        <v>6.3</v>
      </c>
      <c r="S163" s="192" t="s">
        <v>409</v>
      </c>
      <c r="T163" s="192" t="s">
        <v>409</v>
      </c>
      <c r="U163" s="192" t="s">
        <v>409</v>
      </c>
      <c r="V163" s="192" t="s">
        <v>409</v>
      </c>
      <c r="W163" s="192" t="s">
        <v>409</v>
      </c>
      <c r="X163" s="192" t="s">
        <v>409</v>
      </c>
      <c r="Y163" s="192"/>
      <c r="Z163" s="192"/>
      <c r="AF163" s="34"/>
      <c r="AG163" s="34"/>
      <c r="AH163" s="34"/>
      <c r="AI163" s="34"/>
      <c r="AJ163" s="34"/>
      <c r="AK163" s="34"/>
      <c r="AL163" s="195"/>
      <c r="AM163" s="195"/>
      <c r="AN163" s="80"/>
      <c r="AO163" s="80"/>
      <c r="AP163" s="80"/>
      <c r="AQ163" s="35"/>
    </row>
    <row r="164" spans="1:43"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1.4106735979665885</v>
      </c>
      <c r="H164" s="80" cm="1">
        <f t="array" ref="H164">IF(
    SUM(IF(
            ISNUMBER(
                IF(
                    $M$4:$Y$4,
                    (M164:Y164),
                    "")),
            1,
            0))
        =0,
    NA(),
    IF(
        Parameters!$D$15=1,
        IF(
            SUM(--(ISNUMBER(IF($M$4:$Y$4=1,(M164:Y164),""))))&gt;0,
            MAX(IF(
                ISNUMBER(M164:Y164),
                IF(
                    M$4:Y$4=1,
                    M164:Y164,
                    ""),
                "")),
            MAX(IF(
                ISNUMBER(M164:Y164),
                IF(
                    M$4:Y$4=2,
                    M164:Y164,
                    ""),
                ""))
        ),
        IF(
            Parameters!$D$16=1,
            IFERROR(
                AVERAGE(IF(
                    ISNUMBER(M164:Y164),
                    IF(
                        M$4:Y$4=1,
                        M164:Y164,
                        ""),
                    "")),
                AVERAGE(IF(
                    ISNUMBER(M164:Y164),
                    IF(
                        M$4:Y$4=2,
                        M164:Y164,
                        ""),
                    ""))
            ),
            IF(
                Parameters!$D$17=1,
                IFERROR(
                    IF(
                        OR(
                            IF(
                                ISNUMBER(M164:Y164),
                                IF(
                                    M$4:Y$4=1,
                                    M164:Y164,
                                    ""),
                                "")
                            =0),
                        0,
                        GEOMEAN(IF(
                            ISNUMBER(M164:Y164),
                            IF(
                                M$4:Y$4=1,
                                M164:Y164,
                                ""),
                            ""))
                    ),
                    IF(
                        OR(IF(
                            ISNUMBER(M164:Y164),
                            IF(
                                M$4:Y$4=2,
                                M164:Y164,
                                ""),
                            "")
                            =0),
                        0,
                        GEOMEAN(IF(
                            ISNUMBER(M164:Y164),
                            IF(
                                M$4:Y$4=2,
                                M164:Y164,
                                ""),
                            "")))
                )
            )
        )
    )
)</f>
        <v>1</v>
      </c>
      <c r="I164" s="191" cm="1">
        <f t="array" ref="I164">IF(
    SUM(IF(
            ISNUMBER(
                IF(
                    $M$5:$Y$5,
                    (M164:Y164),
                    "")),
            1,
            0))
        =0,
    NA(),
    IF(
        Parameters!$D$15=1,
        IF(
            SUM(--(ISNUMBER(IF($M$5:$Y$5=1,(M164:Y164),""))))&gt;0,
            MAX(IF(
                ISNUMBER(M164:Y164),
                IF(
                    M$5:Y$5=1,
                    M164:Y164,
                    ""),
                "")),
            MAX(IF(
                ISNUMBER(M164:Y164),
                IF(
                    M$5:Y$5=2,
                    M164:Y164,
                    ""),
                ""))
        ),
        IF(
            Parameters!$D$16=1,
            IFERROR(
                AVERAGE(IF(
                    ISNUMBER(M164:Y164),
                    IF(
                        M$5:Y$5=1,
                        M164:Y164,
                        ""),
                    "")),
                AVERAGE(IF(
                    ISNUMBER(M164:Y164),
                    IF(
                        M$5:Y$5=2,
                        M164:Y164,
                        ""),
                    ""))
            ),
            IF(
                Parameters!$D$17=1,
                IFERROR(
                    IF(
                        OR(
                            IF(
                                ISNUMBER(M164:Y164),
                                IF(
                                    M$5:Y$5=1,
                                    M164:Y164,
                                    ""),
                                "")
                            =0),
                        0,
                        GEOMEAN(IF(
                            ISNUMBER(M164:Y164),
                            IF(
                                M$5:Y$5=1,
                                M164:Y164,
                                ""),
                            ""))
                    ),
                    IF(
                        OR(IF(
                            ISNUMBER(M164:Y164),
                            IF(
                                M$5:Y$5=2,
                                M164:Y164,
                                ""),
                            "")
                            =0),
                        0,
                        GEOMEAN(IF(
                            ISNUMBER(M164:Y164),
                            IF(
                                M$5:Y$5=2,
                                M164:Y164,
                                ""),
                            "")))
                )
            )
        )
    )
)</f>
        <v>1.99</v>
      </c>
      <c r="J164" s="242">
        <v>45019</v>
      </c>
      <c r="K164" s="242">
        <v>45103</v>
      </c>
      <c r="L164" s="91" t="s">
        <v>270</v>
      </c>
      <c r="M164" s="192">
        <v>1</v>
      </c>
      <c r="N164" s="192">
        <v>1.99</v>
      </c>
      <c r="O164" s="192">
        <v>0</v>
      </c>
      <c r="P164" s="192">
        <v>0</v>
      </c>
      <c r="Q164" s="192" t="s">
        <v>409</v>
      </c>
      <c r="R164" s="192">
        <v>0.7</v>
      </c>
      <c r="S164" s="192">
        <v>-0.47499999999999998</v>
      </c>
      <c r="T164" s="192">
        <v>0.19900000000000001</v>
      </c>
      <c r="U164" s="192" t="s">
        <v>539</v>
      </c>
      <c r="V164" s="192">
        <v>-1.1410393557038E-2</v>
      </c>
      <c r="W164" s="192">
        <v>-4.5584039244129801E-3</v>
      </c>
      <c r="X164" s="192" t="s">
        <v>409</v>
      </c>
      <c r="Y164" s="192"/>
      <c r="Z164" s="192"/>
      <c r="AF164" s="34"/>
      <c r="AG164" s="34"/>
      <c r="AH164" s="34"/>
      <c r="AI164" s="34"/>
      <c r="AJ164" s="34"/>
      <c r="AK164" s="34"/>
      <c r="AL164" s="195"/>
      <c r="AM164" s="195"/>
      <c r="AN164" s="80"/>
      <c r="AO164" s="80"/>
      <c r="AP164" s="80"/>
      <c r="AQ164" s="35"/>
    </row>
    <row r="165" spans="1:43"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$M$4:$Y$4,
                    (M165:Y165),
                    "")),
            1,
            0))
        =0,
    NA(),
    IF(
        Parameters!$D$15=1,
        IF(
            SUM(--(ISNUMBER(IF($M$4:$Y$4=1,(M165:Y165),""))))&gt;0,
            MAX(IF(
                ISNUMBER(M165:Y165),
                IF(
                    M$4:Y$4=1,
                    M165:Y165,
                    ""),
                "")),
            MAX(IF(
                ISNUMBER(M165:Y165),
                IF(
                    M$4:Y$4=2,
                    M165:Y165,
                    ""),
                ""))
        ),
        IF(
            Parameters!$D$16=1,
            IFERROR(
                AVERAGE(IF(
                    ISNUMBER(M165:Y165),
                    IF(
                        M$4:Y$4=1,
                        M165:Y165,
                        ""),
                    "")),
                AVERAGE(IF(
                    ISNUMBER(M165:Y165),
                    IF(
                        M$4:Y$4=2,
                        M165:Y165,
                        ""),
                    ""))
            ),
            IF(
                Parameters!$D$17=1,
                IFERROR(
                    IF(
                        OR(
                            IF(
                                ISNUMBER(M165:Y165),
                                IF(
                                    M$4:Y$4=1,
                                    M165:Y165,
                                    ""),
                                "")
                            =0),
                        0,
                        GEOMEAN(IF(
                            ISNUMBER(M165:Y165),
                            IF(
                                M$4:Y$4=1,
                                M165:Y165,
                                ""),
                            ""))
                    ),
                    IF(
                        OR(IF(
                            ISNUMBER(M165:Y165),
                            IF(
                                M$4:Y$4=2,
                                M165:Y165,
                                ""),
                            "")
                            =0),
                        0,
                        GEOMEAN(IF(
                            ISNUMBER(M165:Y165),
                            IF(
                                M$4:Y$4=2,
                                M165:Y165,
                                ""),
                            "")))
                )
            )
        )
    )
)</f>
        <v>#N/A</v>
      </c>
      <c r="I165" s="191" cm="1">
        <f t="array" ref="I165">IF(
    SUM(IF(
            ISNUMBER(
                IF(
                    $M$5:$Y$5,
                    (M165:Y165),
                    "")),
            1,
            0))
        =0,
    NA(),
    IF(
        Parameters!$D$15=1,
        IF(
            SUM(--(ISNUMBER(IF($M$5:$Y$5=1,(M165:Y165),""))))&gt;0,
            MAX(IF(
                ISNUMBER(M165:Y165),
                IF(
                    M$5:Y$5=1,
                    M165:Y165,
                    ""),
                "")),
            MAX(IF(
                ISNUMBER(M165:Y165),
                IF(
                    M$5:Y$5=2,
                    M165:Y165,
                    ""),
                ""))
        ),
        IF(
            Parameters!$D$16=1,
            IFERROR(
                AVERAGE(IF(
                    ISNUMBER(M165:Y165),
                    IF(
                        M$5:Y$5=1,
                        M165:Y165,
                        ""),
                    "")),
                AVERAGE(IF(
                    ISNUMBER(M165:Y165),
                    IF(
                        M$5:Y$5=2,
                        M165:Y165,
                        ""),
                    ""))
            ),
            IF(
                Parameters!$D$17=1,
                IFERROR(
                    IF(
                        OR(
                            IF(
                                ISNUMBER(M165:Y165),
                                IF(
                                    M$5:Y$5=1,
                                    M165:Y165,
                                    ""),
                                "")
                            =0),
                        0,
                        GEOMEAN(IF(
                            ISNUMBER(M165:Y165),
                            IF(
                                M$5:Y$5=1,
                                M165:Y165,
                                ""),
                            ""))
                    ),
                    IF(
                        OR(IF(
                            ISNUMBER(M165:Y165),
                            IF(
                                M$5:Y$5=2,
                                M165:Y165,
                                ""),
                            "")
                            =0),
                        0,
                        GEOMEAN(IF(
                            ISNUMBER(M165:Y165),
                            IF(
                                M$5:Y$5=2,
                                M165:Y165,
                                ""),
                            "")))
                )
            )
        )
    )
)</f>
        <v>0</v>
      </c>
      <c r="J165" s="242" t="s">
        <v>409</v>
      </c>
      <c r="K165" s="242">
        <v>45103</v>
      </c>
      <c r="L165" s="91" t="s">
        <v>720</v>
      </c>
      <c r="M165" s="192" t="s">
        <v>409</v>
      </c>
      <c r="N165" s="192">
        <v>0</v>
      </c>
      <c r="O165" s="192" t="s">
        <v>409</v>
      </c>
      <c r="P165" s="192" t="s">
        <v>409</v>
      </c>
      <c r="Q165" s="192" t="s">
        <v>409</v>
      </c>
      <c r="R165" s="192" t="s">
        <v>409</v>
      </c>
      <c r="S165" s="192">
        <v>-2.0999999999999899</v>
      </c>
      <c r="T165" s="192">
        <v>-0.70000000000000095</v>
      </c>
      <c r="U165" s="192" t="s">
        <v>409</v>
      </c>
      <c r="V165" s="192" t="s">
        <v>409</v>
      </c>
      <c r="W165" s="192" t="s">
        <v>409</v>
      </c>
      <c r="X165" s="192" t="s">
        <v>409</v>
      </c>
      <c r="Y165" s="192"/>
      <c r="Z165" s="192"/>
      <c r="AF165" s="34"/>
      <c r="AG165" s="34"/>
      <c r="AH165" s="34"/>
      <c r="AI165" s="34"/>
      <c r="AJ165" s="34"/>
      <c r="AK165" s="34"/>
      <c r="AL165" s="195"/>
      <c r="AM165" s="195"/>
      <c r="AN165" s="80"/>
      <c r="AO165" s="80"/>
      <c r="AP165" s="80"/>
      <c r="AQ165" s="35"/>
    </row>
    <row r="166" spans="1:43"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$M$4:$Y$4,
                    (M166:Y166),
                    "")),
            1,
            0))
        =0,
    NA(),
    IF(
        Parameters!$D$15=1,
        IF(
            SUM(--(ISNUMBER(IF($M$4:$Y$4=1,(M166:Y166),""))))&gt;0,
            MAX(IF(
                ISNUMBER(M166:Y166),
                IF(
                    M$4:Y$4=1,
                    M166:Y166,
                    ""),
                "")),
            MAX(IF(
                ISNUMBER(M166:Y166),
                IF(
                    M$4:Y$4=2,
                    M166:Y166,
                    ""),
                ""))
        ),
        IF(
            Parameters!$D$16=1,
            IFERROR(
                AVERAGE(IF(
                    ISNUMBER(M166:Y166),
                    IF(
                        M$4:Y$4=1,
                        M166:Y166,
                        ""),
                    "")),
                AVERAGE(IF(
                    ISNUMBER(M166:Y166),
                    IF(
                        M$4:Y$4=2,
                        M166:Y166,
                        ""),
                    ""))
            ),
            IF(
                Parameters!$D$17=1,
                IFERROR(
                    IF(
                        OR(
                            IF(
                                ISNUMBER(M166:Y166),
                                IF(
                                    M$4:Y$4=1,
                                    M166:Y166,
                                    ""),
                                "")
                            =0),
                        0,
                        GEOMEAN(IF(
                            ISNUMBER(M166:Y166),
                            IF(
                                M$4:Y$4=1,
                                M166:Y166,
                                ""),
                            ""))
                    ),
                    IF(
                        OR(IF(
                            ISNUMBER(M166:Y166),
                            IF(
                                M$4:Y$4=2,
                                M166:Y166,
                                ""),
                            "")
                            =0),
                        0,
                        GEOMEAN(IF(
                            ISNUMBER(M166:Y166),
                            IF(
                                M$4:Y$4=2,
                                M166:Y166,
                                ""),
                            "")))
                )
            )
        )
    )
)</f>
        <v>6.8571428571428497</v>
      </c>
      <c r="I166" s="191" t="e" cm="1">
        <f t="array" ref="I166">IF(
    SUM(IF(
            ISNUMBER(
                IF(
                    $M$5:$Y$5,
                    (M166:Y166),
                    "")),
            1,
            0))
        =0,
    NA(),
    IF(
        Parameters!$D$15=1,
        IF(
            SUM(--(ISNUMBER(IF($M$5:$Y$5=1,(M166:Y166),""))))&gt;0,
            MAX(IF(
                ISNUMBER(M166:Y166),
                IF(
                    M$5:Y$5=1,
                    M166:Y166,
                    ""),
                "")),
            MAX(IF(
                ISNUMBER(M166:Y166),
                IF(
                    M$5:Y$5=2,
                    M166:Y166,
                    ""),
                ""))
        ),
        IF(
            Parameters!$D$16=1,
            IFERROR(
                AVERAGE(IF(
                    ISNUMBER(M166:Y166),
                    IF(
                        M$5:Y$5=1,
                        M166:Y166,
                        ""),
                    "")),
                AVERAGE(IF(
                    ISNUMBER(M166:Y166),
                    IF(
                        M$5:Y$5=2,
                        M166:Y166,
                        ""),
                    ""))
            ),
            IF(
                Parameters!$D$17=1,
                IFERROR(
                    IF(
                        OR(
                            IF(
                                ISNUMBER(M166:Y166),
                                IF(
                                    M$5:Y$5=1,
                                    M166:Y166,
                                    ""),
                                "")
                            =0),
                        0,
                        GEOMEAN(IF(
                            ISNUMBER(M166:Y166),
                            IF(
                                M$5:Y$5=1,
                                M166:Y166,
                                ""),
                            ""))
                    ),
                    IF(
                        OR(IF(
                            ISNUMBER(M166:Y166),
                            IF(
                                M$5:Y$5=2,
                                M166:Y166,
                                ""),
                            "")
                            =0),
                        0,
                        GEOMEAN(IF(
                            ISNUMBER(M166:Y166),
                            IF(
                                M$5:Y$5=2,
                                M166:Y166,
                                ""),
                            "")))
                )
            )
        )
    )
)</f>
        <v>#N/A</v>
      </c>
      <c r="J166" s="242">
        <v>45019</v>
      </c>
      <c r="K166" s="242">
        <v>45014</v>
      </c>
      <c r="L166" s="91" t="s">
        <v>271</v>
      </c>
      <c r="M166" s="192">
        <v>6.8571428571428497</v>
      </c>
      <c r="N166" s="192" t="s">
        <v>409</v>
      </c>
      <c r="O166" s="192" t="s">
        <v>409</v>
      </c>
      <c r="P166" s="192" t="s">
        <v>409</v>
      </c>
      <c r="Q166" s="192" t="s">
        <v>409</v>
      </c>
      <c r="R166" s="192">
        <v>4.8</v>
      </c>
      <c r="S166" s="192" t="s">
        <v>409</v>
      </c>
      <c r="T166" s="192" t="s">
        <v>409</v>
      </c>
      <c r="U166" s="192" t="s">
        <v>409</v>
      </c>
      <c r="V166" s="192" t="s">
        <v>409</v>
      </c>
      <c r="W166" s="192" t="s">
        <v>409</v>
      </c>
      <c r="X166" s="192" t="s">
        <v>409</v>
      </c>
      <c r="Y166" s="192"/>
      <c r="Z166" s="192"/>
      <c r="AF166" s="34"/>
      <c r="AG166" s="34"/>
      <c r="AH166" s="34"/>
      <c r="AI166" s="34"/>
      <c r="AJ166" s="34"/>
      <c r="AK166" s="34"/>
      <c r="AL166" s="195"/>
      <c r="AM166" s="195"/>
      <c r="AN166" s="80"/>
      <c r="AO166" s="80"/>
      <c r="AP166" s="80"/>
      <c r="AQ166" s="35"/>
    </row>
    <row r="167" spans="1:43"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$M$4:$Y$4,
                    (M167:Y167),
                    "")),
            1,
            0))
        =0,
    NA(),
    IF(
        Parameters!$D$15=1,
        IF(
            SUM(--(ISNUMBER(IF($M$4:$Y$4=1,(M167:Y167),""))))&gt;0,
            MAX(IF(
                ISNUMBER(M167:Y167),
                IF(
                    M$4:Y$4=1,
                    M167:Y167,
                    ""),
                "")),
            MAX(IF(
                ISNUMBER(M167:Y167),
                IF(
                    M$4:Y$4=2,
                    M167:Y167,
                    ""),
                ""))
        ),
        IF(
            Parameters!$D$16=1,
            IFERROR(
                AVERAGE(IF(
                    ISNUMBER(M167:Y167),
                    IF(
                        M$4:Y$4=1,
                        M167:Y167,
                        ""),
                    "")),
                AVERAGE(IF(
                    ISNUMBER(M167:Y167),
                    IF(
                        M$4:Y$4=2,
                        M167:Y167,
                        ""),
                    ""))
            ),
            IF(
                Parameters!$D$17=1,
                IFERROR(
                    IF(
                        OR(
                            IF(
                                ISNUMBER(M167:Y167),
                                IF(
                                    M$4:Y$4=1,
                                    M167:Y167,
                                    ""),
                                "")
                            =0),
                        0,
                        GEOMEAN(IF(
                            ISNUMBER(M167:Y167),
                            IF(
                                M$4:Y$4=1,
                                M167:Y167,
                                ""),
                            ""))
                    ),
                    IF(
                        OR(IF(
                            ISNUMBER(M167:Y167),
                            IF(
                                M$4:Y$4=2,
                                M167:Y167,
                                ""),
                            "")
                            =0),
                        0,
                        GEOMEAN(IF(
                            ISNUMBER(M167:Y167),
                            IF(
                                M$4:Y$4=2,
                                M167:Y167,
                                ""),
                            "")))
                )
            )
        )
    )
)</f>
        <v>1</v>
      </c>
      <c r="I167" s="191" cm="1">
        <f t="array" ref="I167">IF(
    SUM(IF(
            ISNUMBER(
                IF(
                    $M$5:$Y$5,
                    (M167:Y167),
                    "")),
            1,
            0))
        =0,
    NA(),
    IF(
        Parameters!$D$15=1,
        IF(
            SUM(--(ISNUMBER(IF($M$5:$Y$5=1,(M167:Y167),""))))&gt;0,
            MAX(IF(
                ISNUMBER(M167:Y167),
                IF(
                    M$5:Y$5=1,
                    M167:Y167,
                    ""),
                "")),
            MAX(IF(
                ISNUMBER(M167:Y167),
                IF(
                    M$5:Y$5=2,
                    M167:Y167,
                    ""),
                ""))
        ),
        IF(
            Parameters!$D$16=1,
            IFERROR(
                AVERAGE(IF(
                    ISNUMBER(M167:Y167),
                    IF(
                        M$5:Y$5=1,
                        M167:Y167,
                        ""),
                    "")),
                AVERAGE(IF(
                    ISNUMBER(M167:Y167),
                    IF(
                        M$5:Y$5=2,
                        M167:Y167,
                        ""),
                    ""))
            ),
            IF(
                Parameters!$D$17=1,
                IFERROR(
                    IF(
                        OR(
                            IF(
                                ISNUMBER(M167:Y167),
                                IF(
                                    M$5:Y$5=1,
                                    M167:Y167,
                                    ""),
                                "")
                            =0),
                        0,
                        GEOMEAN(IF(
                            ISNUMBER(M167:Y167),
                            IF(
                                M$5:Y$5=1,
                                M167:Y167,
                                ""),
                            ""))
                    ),
                    IF(
                        OR(IF(
                            ISNUMBER(M167:Y167),
                            IF(
                                M$5:Y$5=2,
                                M167:Y167,
                                ""),
                            "")
                            =0),
                        0,
                        GEOMEAN(IF(
                            ISNUMBER(M167:Y167),
                            IF(
                                M$5:Y$5=2,
                                M167:Y167,
                                ""),
                            "")))
                )
            )
        )
    )
)</f>
        <v>0</v>
      </c>
      <c r="J167" s="242">
        <v>45019</v>
      </c>
      <c r="K167" s="242">
        <v>45103</v>
      </c>
      <c r="L167" s="91" t="s">
        <v>273</v>
      </c>
      <c r="M167" s="192">
        <v>1</v>
      </c>
      <c r="N167" s="192">
        <v>0</v>
      </c>
      <c r="O167" s="192" t="s">
        <v>409</v>
      </c>
      <c r="P167" s="192" t="s">
        <v>409</v>
      </c>
      <c r="Q167" s="192" t="s">
        <v>409</v>
      </c>
      <c r="R167" s="192">
        <v>0.7</v>
      </c>
      <c r="S167" s="192">
        <v>-0.54199999999999904</v>
      </c>
      <c r="T167" s="192">
        <v>-0.56699999999999995</v>
      </c>
      <c r="U167" s="192" t="s">
        <v>409</v>
      </c>
      <c r="V167" s="192" t="s">
        <v>409</v>
      </c>
      <c r="W167" s="192" t="s">
        <v>409</v>
      </c>
      <c r="X167" s="192" t="s">
        <v>409</v>
      </c>
      <c r="Y167" s="192"/>
      <c r="Z167" s="192"/>
      <c r="AF167" s="34"/>
      <c r="AG167" s="34"/>
      <c r="AH167" s="34"/>
      <c r="AI167" s="34"/>
      <c r="AJ167" s="34"/>
      <c r="AK167" s="34"/>
      <c r="AL167" s="195"/>
      <c r="AM167" s="195"/>
      <c r="AN167" s="80"/>
      <c r="AO167" s="80"/>
      <c r="AP167" s="80"/>
      <c r="AQ167" s="35"/>
    </row>
    <row r="168" spans="1:43"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4.245568184644628</v>
      </c>
      <c r="H168" s="80" cm="1">
        <f t="array" ref="H168">IF(
    SUM(IF(
            ISNUMBER(
                IF(
                    $M$4:$Y$4,
                    (M168:Y168),
                    "")),
            1,
            0))
        =0,
    NA(),
    IF(
        Parameters!$D$15=1,
        IF(
            SUM(--(ISNUMBER(IF($M$4:$Y$4=1,(M168:Y168),""))))&gt;0,
            MAX(IF(
                ISNUMBER(M168:Y168),
                IF(
                    M$4:Y$4=1,
                    M168:Y168,
                    ""),
                "")),
            MAX(IF(
                ISNUMBER(M168:Y168),
                IF(
                    M$4:Y$4=2,
                    M168:Y168,
                    ""),
                ""))
        ),
        IF(
            Parameters!$D$16=1,
            IFERROR(
                AVERAGE(IF(
                    ISNUMBER(M168:Y168),
                    IF(
                        M$4:Y$4=1,
                        M168:Y168,
                        ""),
                    "")),
                AVERAGE(IF(
                    ISNUMBER(M168:Y168),
                    IF(
                        M$4:Y$4=2,
                        M168:Y168,
                        ""),
                    ""))
            ),
            IF(
                Parameters!$D$17=1,
                IFERROR(
                    IF(
                        OR(
                            IF(
                                ISNUMBER(M168:Y168),
                                IF(
                                    M$4:Y$4=1,
                                    M168:Y168,
                                    ""),
                                "")
                            =0),
                        0,
                        GEOMEAN(IF(
                            ISNUMBER(M168:Y168),
                            IF(
                                M$4:Y$4=1,
                                M168:Y168,
                                ""),
                            ""))
                    ),
                    IF(
                        OR(IF(
                            ISNUMBER(M168:Y168),
                            IF(
                                M$4:Y$4=2,
                                M168:Y168,
                                ""),
                            "")
                            =0),
                        0,
                        GEOMEAN(IF(
                            ISNUMBER(M168:Y168),
                            IF(
                                M$4:Y$4=2,
                                M168:Y168,
                                ""),
                            "")))
                )
            )
        )
    )
)</f>
        <v>5.1428571428571397</v>
      </c>
      <c r="I168" s="191" cm="1">
        <f t="array" ref="I168">IF(
    SUM(IF(
            ISNUMBER(
                IF(
                    $M$5:$Y$5,
                    (M168:Y168),
                    "")),
            1,
            0))
        =0,
    NA(),
    IF(
        Parameters!$D$15=1,
        IF(
            SUM(--(ISNUMBER(IF($M$5:$Y$5=1,(M168:Y168),""))))&gt;0,
            MAX(IF(
                ISNUMBER(M168:Y168),
                IF(
                    M$5:Y$5=1,
                    M168:Y168,
                    ""),
                "")),
            MAX(IF(
                ISNUMBER(M168:Y168),
                IF(
                    M$5:Y$5=2,
                    M168:Y168,
                    ""),
                ""))
        ),
        IF(
            Parameters!$D$16=1,
            IFERROR(
                AVERAGE(IF(
                    ISNUMBER(M168:Y168),
                    IF(
                        M$5:Y$5=1,
                        M168:Y168,
                        ""),
                    "")),
                AVERAGE(IF(
                    ISNUMBER(M168:Y168),
                    IF(
                        M$5:Y$5=2,
                        M168:Y168,
                        ""),
                    ""))
            ),
            IF(
                Parameters!$D$17=1,
                IFERROR(
                    IF(
                        OR(
                            IF(
                                ISNUMBER(M168:Y168),
                                IF(
                                    M$5:Y$5=1,
                                    M168:Y168,
                                    ""),
                                "")
                            =0),
                        0,
                        GEOMEAN(IF(
                            ISNUMBER(M168:Y168),
                            IF(
                                M$5:Y$5=1,
                                M168:Y168,
                                ""),
                            ""))
                    ),
                    IF(
                        OR(IF(
                            ISNUMBER(M168:Y168),
                            IF(
                                M$5:Y$5=2,
                                M168:Y168,
                                ""),
                            "")
                            =0),
                        0,
                        GEOMEAN(IF(
                            ISNUMBER(M168:Y168),
                            IF(
                                M$5:Y$5=2,
                                M168:Y168,
                                ""),
                            "")))
                )
            )
        )
    )
)</f>
        <v>3.5048317909240798</v>
      </c>
      <c r="J168" s="242">
        <v>45019</v>
      </c>
      <c r="K168" s="242">
        <v>45103</v>
      </c>
      <c r="L168" s="91" t="s">
        <v>275</v>
      </c>
      <c r="M168" s="192">
        <v>5.1428571428571397</v>
      </c>
      <c r="N168" s="192">
        <v>0</v>
      </c>
      <c r="O168" s="192" t="s">
        <v>409</v>
      </c>
      <c r="P168" s="192">
        <v>3.5048317909240798</v>
      </c>
      <c r="Q168" s="192" t="s">
        <v>409</v>
      </c>
      <c r="R168" s="192">
        <v>3.6</v>
      </c>
      <c r="S168" s="192">
        <v>-0.32500000000000001</v>
      </c>
      <c r="T168" s="192">
        <v>-0.19800000000000001</v>
      </c>
      <c r="U168" s="192" t="s">
        <v>409</v>
      </c>
      <c r="V168" s="192">
        <v>0.175241589546204</v>
      </c>
      <c r="W168" s="192">
        <v>-1.33569240570071E-2</v>
      </c>
      <c r="X168" s="192" t="s">
        <v>409</v>
      </c>
      <c r="Y168" s="192"/>
      <c r="Z168" s="192"/>
      <c r="AF168" s="34"/>
      <c r="AG168" s="34"/>
      <c r="AH168" s="34"/>
      <c r="AI168" s="34"/>
      <c r="AJ168" s="34"/>
      <c r="AK168" s="34"/>
      <c r="AL168" s="195"/>
      <c r="AM168" s="195"/>
      <c r="AN168" s="80"/>
      <c r="AO168" s="80"/>
      <c r="AP168" s="80"/>
      <c r="AQ168" s="35"/>
    </row>
    <row r="169" spans="1:43"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7.4642002729217882</v>
      </c>
      <c r="H169" s="80" cm="1">
        <f t="array" ref="H169">IF(
    SUM(IF(
            ISNUMBER(
                IF(
                    $M$4:$Y$4,
                    (M169:Y169),
                    "")),
            1,
            0))
        =0,
    NA(),
    IF(
        Parameters!$D$15=1,
        IF(
            SUM(--(ISNUMBER(IF($M$4:$Y$4=1,(M169:Y169),""))))&gt;0,
            MAX(IF(
                ISNUMBER(M169:Y169),
                IF(
                    M$4:Y$4=1,
                    M169:Y169,
                    ""),
                "")),
            MAX(IF(
                ISNUMBER(M169:Y169),
                IF(
                    M$4:Y$4=2,
                    M169:Y169,
                    ""),
                ""))
        ),
        IF(
            Parameters!$D$16=1,
            IFERROR(
                AVERAGE(IF(
                    ISNUMBER(M169:Y169),
                    IF(
                        M$4:Y$4=1,
                        M169:Y169,
                        ""),
                    "")),
                AVERAGE(IF(
                    ISNUMBER(M169:Y169),
                    IF(
                        M$4:Y$4=2,
                        M169:Y169,
                        ""),
                    ""))
            ),
            IF(
                Parameters!$D$17=1,
                IFERROR(
                    IF(
                        OR(
                            IF(
                                ISNUMBER(M169:Y169),
                                IF(
                                    M$4:Y$4=1,
                                    M169:Y169,
                                    ""),
                                "")
                            =0),
                        0,
                        GEOMEAN(IF(
                            ISNUMBER(M169:Y169),
                            IF(
                                M$4:Y$4=1,
                                M169:Y169,
                                ""),
                            ""))
                    ),
                    IF(
                        OR(IF(
                            ISNUMBER(M169:Y169),
                            IF(
                                M$4:Y$4=2,
                                M169:Y169,
                                ""),
                            "")
                            =0),
                        0,
                        GEOMEAN(IF(
                            ISNUMBER(M169:Y169),
                            IF(
                                M$4:Y$4=2,
                                M169:Y169,
                                ""),
                            "")))
                )
            )
        )
    )
)</f>
        <v>5.5714285714285703</v>
      </c>
      <c r="I169" s="191" cm="1">
        <f t="array" ref="I169">IF(
    SUM(IF(
            ISNUMBER(
                IF(
                    $M$5:$Y$5,
                    (M169:Y169),
                    "")),
            1,
            0))
        =0,
    NA(),
    IF(
        Parameters!$D$15=1,
        IF(
            SUM(--(ISNUMBER(IF($M$5:$Y$5=1,(M169:Y169),""))))&gt;0,
            MAX(IF(
                ISNUMBER(M169:Y169),
                IF(
                    M$5:Y$5=1,
                    M169:Y169,
                    ""),
                "")),
            MAX(IF(
                ISNUMBER(M169:Y169),
                IF(
                    M$5:Y$5=2,
                    M169:Y169,
                    ""),
                ""))
        ),
        IF(
            Parameters!$D$16=1,
            IFERROR(
                AVERAGE(IF(
                    ISNUMBER(M169:Y169),
                    IF(
                        M$5:Y$5=1,
                        M169:Y169,
                        ""),
                    "")),
                AVERAGE(IF(
                    ISNUMBER(M169:Y169),
                    IF(
                        M$5:Y$5=2,
                        M169:Y169,
                        ""),
                    ""))
            ),
            IF(
                Parameters!$D$17=1,
                IFERROR(
                    IF(
                        OR(
                            IF(
                                ISNUMBER(M169:Y169),
                                IF(
                                    M$5:Y$5=1,
                                    M169:Y169,
                                    ""),
                                "")
                            =0),
                        0,
                        GEOMEAN(IF(
                            ISNUMBER(M169:Y169),
                            IF(
                                M$5:Y$5=1,
                                M169:Y169,
                                ""),
                            ""))
                    ),
                    IF(
                        OR(IF(
                            ISNUMBER(M169:Y169),
                            IF(
                                M$5:Y$5=2,
                                M169:Y169,
                                ""),
                            "")
                            =0),
                        0,
                        GEOMEAN(IF(
                            ISNUMBER(M169:Y169),
                            IF(
                                M$5:Y$5=2,
                                M169:Y169,
                                ""),
                            "")))
                )
            )
        )
    )
)</f>
        <v>10</v>
      </c>
      <c r="J169" s="242">
        <v>45019</v>
      </c>
      <c r="K169" s="242">
        <v>45058</v>
      </c>
      <c r="L169" s="91" t="s">
        <v>721</v>
      </c>
      <c r="M169" s="192">
        <v>5.5714285714285703</v>
      </c>
      <c r="N169" s="192" t="s">
        <v>409</v>
      </c>
      <c r="O169" s="192" t="s">
        <v>409</v>
      </c>
      <c r="P169" s="192">
        <v>0</v>
      </c>
      <c r="Q169" s="192">
        <v>10</v>
      </c>
      <c r="R169" s="192">
        <v>3.9</v>
      </c>
      <c r="S169" s="192" t="s">
        <v>409</v>
      </c>
      <c r="T169" s="192" t="s">
        <v>409</v>
      </c>
      <c r="U169" s="192" t="s">
        <v>409</v>
      </c>
      <c r="V169" s="192">
        <v>0</v>
      </c>
      <c r="W169" s="192">
        <v>-6.4708113594855995E-2</v>
      </c>
      <c r="X169" s="192" t="s">
        <v>836</v>
      </c>
      <c r="Y169" s="192"/>
      <c r="Z169" s="192"/>
      <c r="AF169" s="34"/>
      <c r="AG169" s="34"/>
      <c r="AH169" s="34"/>
      <c r="AI169" s="34"/>
      <c r="AJ169" s="34"/>
      <c r="AK169" s="34"/>
      <c r="AL169" s="195"/>
      <c r="AM169" s="195"/>
      <c r="AN169" s="80"/>
      <c r="AO169" s="80"/>
      <c r="AP169" s="80"/>
      <c r="AQ169" s="35"/>
    </row>
    <row r="170" spans="1:43" x14ac:dyDescent="0.2">
      <c r="A170" s="84">
        <v>163</v>
      </c>
      <c r="B170" s="84" t="str">
        <f ca="1"/>
        <v>French Polynesia</v>
      </c>
      <c r="C170" s="84" t="str">
        <f ca="1"/>
        <v>PYF</v>
      </c>
      <c r="D170" s="219" t="str">
        <f ca="1"/>
        <v>EAS           East Asia &amp; Pacific</v>
      </c>
      <c r="E170" s="219" t="str">
        <f ca="1"/>
        <v>NA</v>
      </c>
      <c r="F170" s="190"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$M$4:$Y$4,
                    (M170:Y170),
                    "")),
            1,
            0))
        =0,
    NA(),
    IF(
        Parameters!$D$15=1,
        IF(
            SUM(--(ISNUMBER(IF($M$4:$Y$4=1,(M170:Y170),""))))&gt;0,
            MAX(IF(
                ISNUMBER(M170:Y170),
                IF(
                    M$4:Y$4=1,
                    M170:Y170,
                    ""),
                "")),
            MAX(IF(
                ISNUMBER(M170:Y170),
                IF(
                    M$4:Y$4=2,
                    M170:Y170,
                    ""),
                ""))
        ),
        IF(
            Parameters!$D$16=1,
            IFERROR(
                AVERAGE(IF(
                    ISNUMBER(M170:Y170),
                    IF(
                        M$4:Y$4=1,
                        M170:Y170,
                        ""),
                    "")),
                AVERAGE(IF(
                    ISNUMBER(M170:Y170),
                    IF(
                        M$4:Y$4=2,
                        M170:Y170,
                        ""),
                    ""))
            ),
            IF(
                Parameters!$D$17=1,
                IFERROR(
                    IF(
                        OR(
                            IF(
                                ISNUMBER(M170:Y170),
                                IF(
                                    M$4:Y$4=1,
                                    M170:Y170,
                                    ""),
                                "")
                            =0),
                        0,
                        GEOMEAN(IF(
                            ISNUMBER(M170:Y170),
                            IF(
                                M$4:Y$4=1,
                                M170:Y170,
                                ""),
                            ""))
                    ),
                    IF(
                        OR(IF(
                            ISNUMBER(M170:Y170),
                            IF(
                                M$4:Y$4=2,
                                M170:Y170,
                                ""),
                            "")
                            =0),
                        0,
                        GEOMEAN(IF(
                            ISNUMBER(M170:Y170),
                            IF(
                                M$4:Y$4=2,
                                M170:Y170,
                                ""),
                            "")))
                )
            )
        )
    )
)</f>
        <v>#N/A</v>
      </c>
      <c r="I170" s="191" t="e" cm="1">
        <f t="array" ref="I170">IF(
    SUM(IF(
            ISNUMBER(
                IF(
                    $M$5:$Y$5,
                    (M170:Y170),
                    "")),
            1,
            0))
        =0,
    NA(),
    IF(
        Parameters!$D$15=1,
        IF(
            SUM(--(ISNUMBER(IF($M$5:$Y$5=1,(M170:Y170),""))))&gt;0,
            MAX(IF(
                ISNUMBER(M170:Y170),
                IF(
                    M$5:Y$5=1,
                    M170:Y170,
                    ""),
                "")),
            MAX(IF(
                ISNUMBER(M170:Y170),
                IF(
                    M$5:Y$5=2,
                    M170:Y170,
                    ""),
                ""))
        ),
        IF(
            Parameters!$D$16=1,
            IFERROR(
                AVERAGE(IF(
                    ISNUMBER(M170:Y170),
                    IF(
                        M$5:Y$5=1,
                        M170:Y170,
                        ""),
                    "")),
                AVERAGE(IF(
                    ISNUMBER(M170:Y170),
                    IF(
                        M$5:Y$5=2,
                        M170:Y170,
                        ""),
                    ""))
            ),
            IF(
                Parameters!$D$17=1,
                IFERROR(
                    IF(
                        OR(
                            IF(
                                ISNUMBER(M170:Y170),
                                IF(
                                    M$5:Y$5=1,
                                    M170:Y170,
                                    ""),
                                "")
                            =0),
                        0,
                        GEOMEAN(IF(
                            ISNUMBER(M170:Y170),
                            IF(
                                M$5:Y$5=1,
                                M170:Y170,
                                ""),
                            ""))
                    ),
                    IF(
                        OR(IF(
                            ISNUMBER(M170:Y170),
                            IF(
                                M$5:Y$5=2,
                                M170:Y170,
                                ""),
                            "")
                            =0),
                        0,
                        GEOMEAN(IF(
                            ISNUMBER(M170:Y170),
                            IF(
                                M$5:Y$5=2,
                                M170:Y170,
                                ""),
                            "")))
                )
            )
        )
    )
)</f>
        <v>#N/A</v>
      </c>
      <c r="J170" s="242" t="s">
        <v>409</v>
      </c>
      <c r="K170" s="242">
        <v>45014</v>
      </c>
      <c r="L170" s="91" t="s">
        <v>722</v>
      </c>
      <c r="M170" s="192" t="s">
        <v>409</v>
      </c>
      <c r="N170" s="192" t="s">
        <v>409</v>
      </c>
      <c r="O170" s="192" t="s">
        <v>409</v>
      </c>
      <c r="P170" s="192" t="s">
        <v>409</v>
      </c>
      <c r="Q170" s="192" t="s">
        <v>409</v>
      </c>
      <c r="R170" s="192" t="s">
        <v>409</v>
      </c>
      <c r="S170" s="192" t="s">
        <v>409</v>
      </c>
      <c r="T170" s="192" t="s">
        <v>409</v>
      </c>
      <c r="U170" s="192" t="s">
        <v>409</v>
      </c>
      <c r="V170" s="192" t="s">
        <v>409</v>
      </c>
      <c r="W170" s="192" t="s">
        <v>409</v>
      </c>
      <c r="X170" s="192" t="s">
        <v>409</v>
      </c>
      <c r="Y170" s="192"/>
      <c r="Z170" s="192"/>
      <c r="AF170" s="34"/>
      <c r="AG170" s="34"/>
      <c r="AH170" s="34"/>
      <c r="AI170" s="34"/>
      <c r="AJ170" s="34"/>
      <c r="AK170" s="34"/>
      <c r="AL170" s="195"/>
      <c r="AM170" s="195"/>
      <c r="AN170" s="80"/>
      <c r="AO170" s="80"/>
      <c r="AP170" s="80"/>
      <c r="AQ170" s="35"/>
    </row>
    <row r="171" spans="1:43"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$M$4:$Y$4,
                    (M171:Y171),
                    "")),
            1,
            0))
        =0,
    NA(),
    IF(
        Parameters!$D$15=1,
        IF(
            SUM(--(ISNUMBER(IF($M$4:$Y$4=1,(M171:Y171),""))))&gt;0,
            MAX(IF(
                ISNUMBER(M171:Y171),
                IF(
                    M$4:Y$4=1,
                    M171:Y171,
                    ""),
                "")),
            MAX(IF(
                ISNUMBER(M171:Y171),
                IF(
                    M$4:Y$4=2,
                    M171:Y171,
                    ""),
                ""))
        ),
        IF(
            Parameters!$D$16=1,
            IFERROR(
                AVERAGE(IF(
                    ISNUMBER(M171:Y171),
                    IF(
                        M$4:Y$4=1,
                        M171:Y171,
                        ""),
                    "")),
                AVERAGE(IF(
                    ISNUMBER(M171:Y171),
                    IF(
                        M$4:Y$4=2,
                        M171:Y171,
                        ""),
                    ""))
            ),
            IF(
                Parameters!$D$17=1,
                IFERROR(
                    IF(
                        OR(
                            IF(
                                ISNUMBER(M171:Y171),
                                IF(
                                    M$4:Y$4=1,
                                    M171:Y171,
                                    ""),
                                "")
                            =0),
                        0,
                        GEOMEAN(IF(
                            ISNUMBER(M171:Y171),
                            IF(
                                M$4:Y$4=1,
                                M171:Y171,
                                ""),
                            ""))
                    ),
                    IF(
                        OR(IF(
                            ISNUMBER(M171:Y171),
                            IF(
                                M$4:Y$4=2,
                                M171:Y171,
                                ""),
                            "")
                            =0),
                        0,
                        GEOMEAN(IF(
                            ISNUMBER(M171:Y171),
                            IF(
                                M$4:Y$4=2,
                                M171:Y171,
                                ""),
                            "")))
                )
            )
        )
    )
)</f>
        <v>1.71428571428571</v>
      </c>
      <c r="I171" s="191" cm="1">
        <f t="array" ref="I171">IF(
    SUM(IF(
            ISNUMBER(
                IF(
                    $M$5:$Y$5,
                    (M171:Y171),
                    "")),
            1,
            0))
        =0,
    NA(),
    IF(
        Parameters!$D$15=1,
        IF(
            SUM(--(ISNUMBER(IF($M$5:$Y$5=1,(M171:Y171),""))))&gt;0,
            MAX(IF(
                ISNUMBER(M171:Y171),
                IF(
                    M$5:Y$5=1,
                    M171:Y171,
                    ""),
                "")),
            MAX(IF(
                ISNUMBER(M171:Y171),
                IF(
                    M$5:Y$5=2,
                    M171:Y171,
                    ""),
                ""))
        ),
        IF(
            Parameters!$D$16=1,
            IFERROR(
                AVERAGE(IF(
                    ISNUMBER(M171:Y171),
                    IF(
                        M$5:Y$5=1,
                        M171:Y171,
                        ""),
                    "")),
                AVERAGE(IF(
                    ISNUMBER(M171:Y171),
                    IF(
                        M$5:Y$5=2,
                        M171:Y171,
                        ""),
                    ""))
            ),
            IF(
                Parameters!$D$17=1,
                IFERROR(
                    IF(
                        OR(
                            IF(
                                ISNUMBER(M171:Y171),
                                IF(
                                    M$5:Y$5=1,
                                    M171:Y171,
                                    ""),
                                "")
                            =0),
                        0,
                        GEOMEAN(IF(
                            ISNUMBER(M171:Y171),
                            IF(
                                M$5:Y$5=1,
                                M171:Y171,
                                ""),
                            ""))
                    ),
                    IF(
                        OR(IF(
                            ISNUMBER(M171:Y171),
                            IF(
                                M$5:Y$5=2,
                                M171:Y171,
                                ""),
                            "")
                            =0),
                        0,
                        GEOMEAN(IF(
                            ISNUMBER(M171:Y171),
                            IF(
                                M$5:Y$5=2,
                                M171:Y171,
                                ""),
                            "")))
                )
            )
        )
    )
)</f>
        <v>0</v>
      </c>
      <c r="J171" s="242">
        <v>44753</v>
      </c>
      <c r="K171" s="242">
        <v>44753</v>
      </c>
      <c r="L171" s="91" t="s">
        <v>277</v>
      </c>
      <c r="M171" s="192">
        <v>1.71428571428571</v>
      </c>
      <c r="N171" s="192" t="s">
        <v>409</v>
      </c>
      <c r="O171" s="192">
        <v>0</v>
      </c>
      <c r="P171" s="192" t="s">
        <v>409</v>
      </c>
      <c r="Q171" s="192" t="s">
        <v>409</v>
      </c>
      <c r="R171" s="192">
        <v>1.2</v>
      </c>
      <c r="S171" s="192" t="s">
        <v>409</v>
      </c>
      <c r="T171" s="192" t="s">
        <v>409</v>
      </c>
      <c r="U171" s="192" t="s">
        <v>539</v>
      </c>
      <c r="V171" s="192" t="s">
        <v>409</v>
      </c>
      <c r="W171" s="192" t="s">
        <v>409</v>
      </c>
      <c r="X171" s="192" t="s">
        <v>409</v>
      </c>
      <c r="Y171" s="192"/>
      <c r="Z171" s="192"/>
      <c r="AF171" s="34"/>
      <c r="AG171" s="34"/>
      <c r="AH171" s="34"/>
      <c r="AI171" s="34"/>
      <c r="AJ171" s="34"/>
      <c r="AK171" s="34"/>
      <c r="AL171" s="195"/>
      <c r="AM171" s="195"/>
      <c r="AN171" s="80"/>
      <c r="AO171" s="80"/>
      <c r="AP171" s="80"/>
      <c r="AQ171" s="35"/>
    </row>
    <row r="172" spans="1:43"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0.64253960411569089</v>
      </c>
      <c r="H172" s="80" cm="1">
        <f t="array" ref="H172">IF(
    SUM(IF(
            ISNUMBER(
                IF(
                    $M$4:$Y$4,
                    (M172:Y172),
                    "")),
            1,
            0))
        =0,
    NA(),
    IF(
        Parameters!$D$15=1,
        IF(
            SUM(--(ISNUMBER(IF($M$4:$Y$4=1,(M172:Y172),""))))&gt;0,
            MAX(IF(
                ISNUMBER(M172:Y172),
                IF(
                    M$4:Y$4=1,
                    M172:Y172,
                    ""),
                "")),
            MAX(IF(
                ISNUMBER(M172:Y172),
                IF(
                    M$4:Y$4=2,
                    M172:Y172,
                    ""),
                ""))
        ),
        IF(
            Parameters!$D$16=1,
            IFERROR(
                AVERAGE(IF(
                    ISNUMBER(M172:Y172),
                    IF(
                        M$4:Y$4=1,
                        M172:Y172,
                        ""),
                    "")),
                AVERAGE(IF(
                    ISNUMBER(M172:Y172),
                    IF(
                        M$4:Y$4=2,
                        M172:Y172,
                        ""),
                    ""))
            ),
            IF(
                Parameters!$D$17=1,
                IFERROR(
                    IF(
                        OR(
                            IF(
                                ISNUMBER(M172:Y172),
                                IF(
                                    M$4:Y$4=1,
                                    M172:Y172,
                                    ""),
                                "")
                            =0),
                        0,
                        GEOMEAN(IF(
                            ISNUMBER(M172:Y172),
                            IF(
                                M$4:Y$4=1,
                                M172:Y172,
                                ""),
                            ""))
                    ),
                    IF(
                        OR(IF(
                            ISNUMBER(M172:Y172),
                            IF(
                                M$4:Y$4=2,
                                M172:Y172,
                                ""),
                            "")
                            =0),
                        0,
                        GEOMEAN(IF(
                            ISNUMBER(M172:Y172),
                            IF(
                                M$4:Y$4=2,
                                M172:Y172,
                                ""),
                            "")))
                )
            )
        )
    )
)</f>
        <v>2.4285714285714199</v>
      </c>
      <c r="I172" s="191" cm="1">
        <f t="array" ref="I172">IF(
    SUM(IF(
            ISNUMBER(
                IF(
                    $M$5:$Y$5,
                    (M172:Y172),
                    "")),
            1,
            0))
        =0,
    NA(),
    IF(
        Parameters!$D$15=1,
        IF(
            SUM(--(ISNUMBER(IF($M$5:$Y$5=1,(M172:Y172),""))))&gt;0,
            MAX(IF(
                ISNUMBER(M172:Y172),
                IF(
                    M$5:Y$5=1,
                    M172:Y172,
                    ""),
                "")),
            MAX(IF(
                ISNUMBER(M172:Y172),
                IF(
                    M$5:Y$5=2,
                    M172:Y172,
                    ""),
                ""))
        ),
        IF(
            Parameters!$D$16=1,
            IFERROR(
                AVERAGE(IF(
                    ISNUMBER(M172:Y172),
                    IF(
                        M$5:Y$5=1,
                        M172:Y172,
                        ""),
                    "")),
                AVERAGE(IF(
                    ISNUMBER(M172:Y172),
                    IF(
                        M$5:Y$5=2,
                        M172:Y172,
                        ""),
                    ""))
            ),
            IF(
                Parameters!$D$17=1,
                IFERROR(
                    IF(
                        OR(
                            IF(
                                ISNUMBER(M172:Y172),
                                IF(
                                    M$5:Y$5=1,
                                    M172:Y172,
                                    ""),
                                "")
                            =0),
                        0,
                        GEOMEAN(IF(
                            ISNUMBER(M172:Y172),
                            IF(
                                M$5:Y$5=1,
                                M172:Y172,
                                ""),
                            ""))
                    ),
                    IF(
                        OR(IF(
                            ISNUMBER(M172:Y172),
                            IF(
                                M$5:Y$5=2,
                                M172:Y172,
                                ""),
                            "")
                            =0),
                        0,
                        GEOMEAN(IF(
                            ISNUMBER(M172:Y172),
                            IF(
                                M$5:Y$5=2,
                                M172:Y172,
                                ""),
                            "")))
                )
            )
        )
    )
)</f>
        <v>0.17000000000000301</v>
      </c>
      <c r="J172" s="242">
        <v>45019</v>
      </c>
      <c r="K172" s="242">
        <v>45103</v>
      </c>
      <c r="L172" s="91" t="s">
        <v>279</v>
      </c>
      <c r="M172" s="192">
        <v>2.4285714285714199</v>
      </c>
      <c r="N172" s="192">
        <v>0.17000000000000301</v>
      </c>
      <c r="O172" s="192">
        <v>0</v>
      </c>
      <c r="P172" s="192">
        <v>0</v>
      </c>
      <c r="Q172" s="192" t="s">
        <v>409</v>
      </c>
      <c r="R172" s="192">
        <v>1.7</v>
      </c>
      <c r="S172" s="192">
        <v>1.70000000000003E-2</v>
      </c>
      <c r="T172" s="192">
        <v>-0.46700000000000003</v>
      </c>
      <c r="U172" s="192" t="s">
        <v>539</v>
      </c>
      <c r="V172" s="192">
        <v>-9.6863435228929706E-2</v>
      </c>
      <c r="W172" s="192">
        <v>-8.5747194215500103E-2</v>
      </c>
      <c r="X172" s="192" t="s">
        <v>409</v>
      </c>
      <c r="Y172" s="192"/>
      <c r="Z172" s="192"/>
      <c r="AF172" s="34"/>
      <c r="AG172" s="34"/>
      <c r="AH172" s="34"/>
      <c r="AI172" s="34"/>
      <c r="AJ172" s="34"/>
      <c r="AK172" s="34"/>
      <c r="AL172" s="195"/>
      <c r="AM172" s="195"/>
      <c r="AN172" s="80"/>
      <c r="AO172" s="80"/>
      <c r="AP172" s="80"/>
      <c r="AQ172" s="35"/>
    </row>
    <row r="173" spans="1:43"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$M$4:$Y$4,
                    (M173:Y173),
                    "")),
            1,
            0))
        =0,
    NA(),
    IF(
        Parameters!$D$15=1,
        IF(
            SUM(--(ISNUMBER(IF($M$4:$Y$4=1,(M173:Y173),""))))&gt;0,
            MAX(IF(
                ISNUMBER(M173:Y173),
                IF(
                    M$4:Y$4=1,
                    M173:Y173,
                    ""),
                "")),
            MAX(IF(
                ISNUMBER(M173:Y173),
                IF(
                    M$4:Y$4=2,
                    M173:Y173,
                    ""),
                ""))
        ),
        IF(
            Parameters!$D$16=1,
            IFERROR(
                AVERAGE(IF(
                    ISNUMBER(M173:Y173),
                    IF(
                        M$4:Y$4=1,
                        M173:Y173,
                        ""),
                    "")),
                AVERAGE(IF(
                    ISNUMBER(M173:Y173),
                    IF(
                        M$4:Y$4=2,
                        M173:Y173,
                        ""),
                    ""))
            ),
            IF(
                Parameters!$D$17=1,
                IFERROR(
                    IF(
                        OR(
                            IF(
                                ISNUMBER(M173:Y173),
                                IF(
                                    M$4:Y$4=1,
                                    M173:Y173,
                                    ""),
                                "")
                            =0),
                        0,
                        GEOMEAN(IF(
                            ISNUMBER(M173:Y173),
                            IF(
                                M$4:Y$4=1,
                                M173:Y173,
                                ""),
                            ""))
                    ),
                    IF(
                        OR(IF(
                            ISNUMBER(M173:Y173),
                            IF(
                                M$4:Y$4=2,
                                M173:Y173,
                                ""),
                            "")
                            =0),
                        0,
                        GEOMEAN(IF(
                            ISNUMBER(M173:Y173),
                            IF(
                                M$4:Y$4=2,
                                M173:Y173,
                                ""),
                            "")))
                )
            )
        )
    )
)</f>
        <v>2.1428571428571401</v>
      </c>
      <c r="I173" s="191" cm="1">
        <f t="array" ref="I173">IF(
    SUM(IF(
            ISNUMBER(
                IF(
                    $M$5:$Y$5,
                    (M173:Y173),
                    "")),
            1,
            0))
        =0,
    NA(),
    IF(
        Parameters!$D$15=1,
        IF(
            SUM(--(ISNUMBER(IF($M$5:$Y$5=1,(M173:Y173),""))))&gt;0,
            MAX(IF(
                ISNUMBER(M173:Y173),
                IF(
                    M$5:Y$5=1,
                    M173:Y173,
                    ""),
                "")),
            MAX(IF(
                ISNUMBER(M173:Y173),
                IF(
                    M$5:Y$5=2,
                    M173:Y173,
                    ""),
                ""))
        ),
        IF(
            Parameters!$D$16=1,
            IFERROR(
                AVERAGE(IF(
                    ISNUMBER(M173:Y173),
                    IF(
                        M$5:Y$5=1,
                        M173:Y173,
                        ""),
                    "")),
                AVERAGE(IF(
                    ISNUMBER(M173:Y173),
                    IF(
                        M$5:Y$5=2,
                        M173:Y173,
                        ""),
                    ""))
            ),
            IF(
                Parameters!$D$17=1,
                IFERROR(
                    IF(
                        OR(
                            IF(
                                ISNUMBER(M173:Y173),
                                IF(
                                    M$5:Y$5=1,
                                    M173:Y173,
                                    ""),
                                "")
                            =0),
                        0,
                        GEOMEAN(IF(
                            ISNUMBER(M173:Y173),
                            IF(
                                M$5:Y$5=1,
                                M173:Y173,
                                ""),
                            ""))
                    ),
                    IF(
                        OR(IF(
                            ISNUMBER(M173:Y173),
                            IF(
                                M$5:Y$5=2,
                                M173:Y173,
                                ""),
                            "")
                            =0),
                        0,
                        GEOMEAN(IF(
                            ISNUMBER(M173:Y173),
                            IF(
                                M$5:Y$5=2,
                                M173:Y173,
                                ""),
                            "")))
                )
            )
        )
    )
)</f>
        <v>0</v>
      </c>
      <c r="J173" s="242">
        <v>44860</v>
      </c>
      <c r="K173" s="242">
        <v>45103</v>
      </c>
      <c r="L173" s="91" t="s">
        <v>281</v>
      </c>
      <c r="M173" s="192">
        <v>2.1428571428571401</v>
      </c>
      <c r="N173" s="192">
        <v>0</v>
      </c>
      <c r="O173" s="192">
        <v>0</v>
      </c>
      <c r="P173" s="192" t="s">
        <v>409</v>
      </c>
      <c r="Q173" s="192" t="s">
        <v>409</v>
      </c>
      <c r="R173" s="192">
        <v>1.5</v>
      </c>
      <c r="S173" s="192">
        <v>-0.88300000000000001</v>
      </c>
      <c r="T173" s="192">
        <v>-0.95799999999999996</v>
      </c>
      <c r="U173" s="192" t="s">
        <v>539</v>
      </c>
      <c r="V173" s="192" t="s">
        <v>409</v>
      </c>
      <c r="W173" s="192" t="s">
        <v>409</v>
      </c>
      <c r="X173" s="192" t="s">
        <v>409</v>
      </c>
      <c r="Y173" s="192"/>
      <c r="Z173" s="192"/>
      <c r="AF173" s="34"/>
      <c r="AG173" s="34"/>
      <c r="AH173" s="34"/>
      <c r="AI173" s="34"/>
      <c r="AJ173" s="34"/>
      <c r="AK173" s="34"/>
      <c r="AL173" s="195"/>
      <c r="AM173" s="195"/>
      <c r="AN173" s="80"/>
      <c r="AO173" s="80"/>
      <c r="AP173" s="80"/>
      <c r="AQ173" s="35"/>
    </row>
    <row r="174" spans="1:43"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6.127780224244451</v>
      </c>
      <c r="H174" s="80" cm="1">
        <f t="array" ref="H174">IF(
    SUM(IF(
            ISNUMBER(
                IF(
                    $M$4:$Y$4,
                    (M174:Y174),
                    "")),
            1,
            0))
        =0,
    NA(),
    IF(
        Parameters!$D$15=1,
        IF(
            SUM(--(ISNUMBER(IF($M$4:$Y$4=1,(M174:Y174),""))))&gt;0,
            MAX(IF(
                ISNUMBER(M174:Y174),
                IF(
                    M$4:Y$4=1,
                    M174:Y174,
                    ""),
                "")),
            MAX(IF(
                ISNUMBER(M174:Y174),
                IF(
                    M$4:Y$4=2,
                    M174:Y174,
                    ""),
                ""))
        ),
        IF(
            Parameters!$D$16=1,
            IFERROR(
                AVERAGE(IF(
                    ISNUMBER(M174:Y174),
                    IF(
                        M$4:Y$4=1,
                        M174:Y174,
                        ""),
                    "")),
                AVERAGE(IF(
                    ISNUMBER(M174:Y174),
                    IF(
                        M$4:Y$4=2,
                        M174:Y174,
                        ""),
                    ""))
            ),
            IF(
                Parameters!$D$17=1,
                IFERROR(
                    IF(
                        OR(
                            IF(
                                ISNUMBER(M174:Y174),
                                IF(
                                    M$4:Y$4=1,
                                    M174:Y174,
                                    ""),
                                "")
                            =0),
                        0,
                        GEOMEAN(IF(
                            ISNUMBER(M174:Y174),
                            IF(
                                M$4:Y$4=1,
                                M174:Y174,
                                ""),
                            ""))
                    ),
                    IF(
                        OR(IF(
                            ISNUMBER(M174:Y174),
                            IF(
                                M$4:Y$4=2,
                                M174:Y174,
                                ""),
                            "")
                            =0),
                        0,
                        GEOMEAN(IF(
                            ISNUMBER(M174:Y174),
                            IF(
                                M$4:Y$4=2,
                                M174:Y174,
                                ""),
                            "")))
                )
            )
        )
    )
)</f>
        <v>9</v>
      </c>
      <c r="I174" s="191" cm="1">
        <f t="array" ref="I174">IF(
    SUM(IF(
            ISNUMBER(
                IF(
                    $M$5:$Y$5,
                    (M174:Y174),
                    "")),
            1,
            0))
        =0,
    NA(),
    IF(
        Parameters!$D$15=1,
        IF(
            SUM(--(ISNUMBER(IF($M$5:$Y$5=1,(M174:Y174),""))))&gt;0,
            MAX(IF(
                ISNUMBER(M174:Y174),
                IF(
                    M$5:Y$5=1,
                    M174:Y174,
                    ""),
                "")),
            MAX(IF(
                ISNUMBER(M174:Y174),
                IF(
                    M$5:Y$5=2,
                    M174:Y174,
                    ""),
                ""))
        ),
        IF(
            Parameters!$D$16=1,
            IFERROR(
                AVERAGE(IF(
                    ISNUMBER(M174:Y174),
                    IF(
                        M$5:Y$5=1,
                        M174:Y174,
                        ""),
                    "")),
                AVERAGE(IF(
                    ISNUMBER(M174:Y174),
                    IF(
                        M$5:Y$5=2,
                        M174:Y174,
                        ""),
                    ""))
            ),
            IF(
                Parameters!$D$17=1,
                IFERROR(
                    IF(
                        OR(
                            IF(
                                ISNUMBER(M174:Y174),
                                IF(
                                    M$5:Y$5=1,
                                    M174:Y174,
                                    ""),
                                "")
                            =0),
                        0,
                        GEOMEAN(IF(
                            ISNUMBER(M174:Y174),
                            IF(
                                M$5:Y$5=1,
                                M174:Y174,
                                ""),
                            ""))
                    ),
                    IF(
                        OR(IF(
                            ISNUMBER(M174:Y174),
                            IF(
                                M$5:Y$5=2,
                                M174:Y174,
                                ""),
                            "")
                            =0),
                        0,
                        GEOMEAN(IF(
                            ISNUMBER(M174:Y174),
                            IF(
                                M$5:Y$5=2,
                                M174:Y174,
                                ""),
                            "")))
                )
            )
        )
    )
)</f>
        <v>4.1721878307379301</v>
      </c>
      <c r="J174" s="242">
        <v>45019</v>
      </c>
      <c r="K174" s="242">
        <v>45103</v>
      </c>
      <c r="L174" s="91" t="s">
        <v>283</v>
      </c>
      <c r="M174" s="192">
        <v>9</v>
      </c>
      <c r="N174" s="192" t="s">
        <v>409</v>
      </c>
      <c r="O174" s="192" t="s">
        <v>409</v>
      </c>
      <c r="P174" s="192">
        <v>4.1721878307379301</v>
      </c>
      <c r="Q174" s="192" t="s">
        <v>409</v>
      </c>
      <c r="R174" s="192">
        <v>6.3</v>
      </c>
      <c r="S174" s="192" t="s">
        <v>409</v>
      </c>
      <c r="T174" s="192" t="s">
        <v>409</v>
      </c>
      <c r="U174" s="192" t="s">
        <v>409</v>
      </c>
      <c r="V174" s="192">
        <v>0.20860939153689601</v>
      </c>
      <c r="W174" s="192">
        <v>-0.38220766601039502</v>
      </c>
      <c r="X174" s="192" t="s">
        <v>409</v>
      </c>
      <c r="Y174" s="192"/>
      <c r="Z174" s="192"/>
      <c r="AF174" s="34"/>
      <c r="AG174" s="34"/>
      <c r="AH174" s="34"/>
      <c r="AI174" s="34"/>
      <c r="AJ174" s="34"/>
      <c r="AK174" s="34"/>
      <c r="AL174" s="195"/>
      <c r="AM174" s="195"/>
      <c r="AN174" s="80"/>
      <c r="AO174" s="80"/>
      <c r="AP174" s="80"/>
      <c r="AQ174" s="35"/>
    </row>
    <row r="175" spans="1:43"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3.3166247903553985</v>
      </c>
      <c r="H175" s="80" cm="1">
        <f t="array" ref="H175">IF(
    SUM(IF(
            ISNUMBER(
                IF(
                    $M$4:$Y$4,
                    (M175:Y175),
                    "")),
            1,
            0))
        =0,
    NA(),
    IF(
        Parameters!$D$15=1,
        IF(
            SUM(--(ISNUMBER(IF($M$4:$Y$4=1,(M175:Y175),""))))&gt;0,
            MAX(IF(
                ISNUMBER(M175:Y175),
                IF(
                    M$4:Y$4=1,
                    M175:Y175,
                    ""),
                "")),
            MAX(IF(
                ISNUMBER(M175:Y175),
                IF(
                    M$4:Y$4=2,
                    M175:Y175,
                    ""),
                ""))
        ),
        IF(
            Parameters!$D$16=1,
            IFERROR(
                AVERAGE(IF(
                    ISNUMBER(M175:Y175),
                    IF(
                        M$4:Y$4=1,
                        M175:Y175,
                        ""),
                    "")),
                AVERAGE(IF(
                    ISNUMBER(M175:Y175),
                    IF(
                        M$4:Y$4=2,
                        M175:Y175,
                        ""),
                    ""))
            ),
            IF(
                Parameters!$D$17=1,
                IFERROR(
                    IF(
                        OR(
                            IF(
                                ISNUMBER(M175:Y175),
                                IF(
                                    M$4:Y$4=1,
                                    M175:Y175,
                                    ""),
                                "")
                            =0),
                        0,
                        GEOMEAN(IF(
                            ISNUMBER(M175:Y175),
                            IF(
                                M$4:Y$4=1,
                                M175:Y175,
                                ""),
                            ""))
                    ),
                    IF(
                        OR(IF(
                            ISNUMBER(M175:Y175),
                            IF(
                                M$4:Y$4=2,
                                M175:Y175,
                                ""),
                            "")
                            =0),
                        0,
                        GEOMEAN(IF(
                            ISNUMBER(M175:Y175),
                            IF(
                                M$4:Y$4=2,
                                M175:Y175,
                                ""),
                            "")))
                )
            )
        )
    )
)</f>
        <v>1.5714285714285701</v>
      </c>
      <c r="I175" s="191" cm="1">
        <f t="array" ref="I175">IF(
    SUM(IF(
            ISNUMBER(
                IF(
                    $M$5:$Y$5,
                    (M175:Y175),
                    "")),
            1,
            0))
        =0,
    NA(),
    IF(
        Parameters!$D$15=1,
        IF(
            SUM(--(ISNUMBER(IF($M$5:$Y$5=1,(M175:Y175),""))))&gt;0,
            MAX(IF(
                ISNUMBER(M175:Y175),
                IF(
                    M$5:Y$5=1,
                    M175:Y175,
                    ""),
                "")),
            MAX(IF(
                ISNUMBER(M175:Y175),
                IF(
                    M$5:Y$5=2,
                    M175:Y175,
                    ""),
                ""))
        ),
        IF(
            Parameters!$D$16=1,
            IFERROR(
                AVERAGE(IF(
                    ISNUMBER(M175:Y175),
                    IF(
                        M$5:Y$5=1,
                        M175:Y175,
                        ""),
                    "")),
                AVERAGE(IF(
                    ISNUMBER(M175:Y175),
                    IF(
                        M$5:Y$5=2,
                        M175:Y175,
                        ""),
                    ""))
            ),
            IF(
                Parameters!$D$17=1,
                IFERROR(
                    IF(
                        OR(
                            IF(
                                ISNUMBER(M175:Y175),
                                IF(
                                    M$5:Y$5=1,
                                    M175:Y175,
                                    ""),
                                "")
                            =0),
                        0,
                        GEOMEAN(IF(
                            ISNUMBER(M175:Y175),
                            IF(
                                M$5:Y$5=1,
                                M175:Y175,
                                ""),
                            ""))
                    ),
                    IF(
                        OR(IF(
                            ISNUMBER(M175:Y175),
                            IF(
                                M$5:Y$5=2,
                                M175:Y175,
                                ""),
                            "")
                            =0),
                        0,
                        GEOMEAN(IF(
                            ISNUMBER(M175:Y175),
                            IF(
                                M$5:Y$5=2,
                                M175:Y175,
                                ""),
                            "")))
                )
            )
        )
    )
)</f>
        <v>7</v>
      </c>
      <c r="J175" s="242">
        <v>45019</v>
      </c>
      <c r="K175" s="242">
        <v>44753</v>
      </c>
      <c r="L175" s="91" t="s">
        <v>285</v>
      </c>
      <c r="M175" s="192">
        <v>1.5714285714285701</v>
      </c>
      <c r="N175" s="192">
        <v>0</v>
      </c>
      <c r="O175" s="192">
        <v>7</v>
      </c>
      <c r="P175" s="192" t="s">
        <v>409</v>
      </c>
      <c r="Q175" s="192" t="s">
        <v>409</v>
      </c>
      <c r="R175" s="192">
        <v>1.1000000000000001</v>
      </c>
      <c r="S175" s="192" t="s">
        <v>409</v>
      </c>
      <c r="T175" s="192">
        <v>-1</v>
      </c>
      <c r="U175" s="192" t="s">
        <v>540</v>
      </c>
      <c r="V175" s="192" t="s">
        <v>409</v>
      </c>
      <c r="W175" s="192" t="s">
        <v>409</v>
      </c>
      <c r="X175" s="192" t="s">
        <v>409</v>
      </c>
      <c r="Y175" s="192"/>
      <c r="Z175" s="192"/>
      <c r="AF175" s="34"/>
      <c r="AG175" s="34"/>
      <c r="AH175" s="34"/>
      <c r="AI175" s="34"/>
      <c r="AJ175" s="34"/>
      <c r="AK175" s="34"/>
      <c r="AL175" s="195"/>
      <c r="AM175" s="195"/>
      <c r="AN175" s="80"/>
      <c r="AO175" s="80"/>
      <c r="AP175" s="80"/>
      <c r="AQ175" s="35"/>
    </row>
    <row r="176" spans="1:43"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9.5618288746751485</v>
      </c>
      <c r="H176" s="80" cm="1">
        <f t="array" ref="H176">IF(
    SUM(IF(
            ISNUMBER(
                IF(
                    $M$4:$Y$4,
                    (M176:Y176),
                    "")),
            1,
            0))
        =0,
    NA(),
    IF(
        Parameters!$D$15=1,
        IF(
            SUM(--(ISNUMBER(IF($M$4:$Y$4=1,(M176:Y176),""))))&gt;0,
            MAX(IF(
                ISNUMBER(M176:Y176),
                IF(
                    M$4:Y$4=1,
                    M176:Y176,
                    ""),
                "")),
            MAX(IF(
                ISNUMBER(M176:Y176),
                IF(
                    M$4:Y$4=2,
                    M176:Y176,
                    ""),
                ""))
        ),
        IF(
            Parameters!$D$16=1,
            IFERROR(
                AVERAGE(IF(
                    ISNUMBER(M176:Y176),
                    IF(
                        M$4:Y$4=1,
                        M176:Y176,
                        ""),
                    "")),
                AVERAGE(IF(
                    ISNUMBER(M176:Y176),
                    IF(
                        M$4:Y$4=2,
                        M176:Y176,
                        ""),
                    ""))
            ),
            IF(
                Parameters!$D$17=1,
                IFERROR(
                    IF(
                        OR(
                            IF(
                                ISNUMBER(M176:Y176),
                                IF(
                                    M$4:Y$4=1,
                                    M176:Y176,
                                    ""),
                                "")
                            =0),
                        0,
                        GEOMEAN(IF(
                            ISNUMBER(M176:Y176),
                            IF(
                                M$4:Y$4=1,
                                M176:Y176,
                                ""),
                            ""))
                    ),
                    IF(
                        OR(IF(
                            ISNUMBER(M176:Y176),
                            IF(
                                M$4:Y$4=2,
                                M176:Y176,
                                ""),
                            "")
                            =0),
                        0,
                        GEOMEAN(IF(
                            ISNUMBER(M176:Y176),
                            IF(
                                M$4:Y$4=2,
                                M176:Y176,
                                ""),
                            "")))
                )
            )
        )
    )
)</f>
        <v>9.1428571428571406</v>
      </c>
      <c r="I176" s="191" cm="1">
        <f t="array" ref="I176">IF(
    SUM(IF(
            ISNUMBER(
                IF(
                    $M$5:$Y$5,
                    (M176:Y176),
                    "")),
            1,
            0))
        =0,
    NA(),
    IF(
        Parameters!$D$15=1,
        IF(
            SUM(--(ISNUMBER(IF($M$5:$Y$5=1,(M176:Y176),""))))&gt;0,
            MAX(IF(
                ISNUMBER(M176:Y176),
                IF(
                    M$5:Y$5=1,
                    M176:Y176,
                    ""),
                "")),
            MAX(IF(
                ISNUMBER(M176:Y176),
                IF(
                    M$5:Y$5=2,
                    M176:Y176,
                    ""),
                ""))
        ),
        IF(
            Parameters!$D$16=1,
            IFERROR(
                AVERAGE(IF(
                    ISNUMBER(M176:Y176),
                    IF(
                        M$5:Y$5=1,
                        M176:Y176,
                        ""),
                    "")),
                AVERAGE(IF(
                    ISNUMBER(M176:Y176),
                    IF(
                        M$5:Y$5=2,
                        M176:Y176,
                        ""),
                    ""))
            ),
            IF(
                Parameters!$D$17=1,
                IFERROR(
                    IF(
                        OR(
                            IF(
                                ISNUMBER(M176:Y176),
                                IF(
                                    M$5:Y$5=1,
                                    M176:Y176,
                                    ""),
                                "")
                            =0),
                        0,
                        GEOMEAN(IF(
                            ISNUMBER(M176:Y176),
                            IF(
                                M$5:Y$5=1,
                                M176:Y176,
                                ""),
                            ""))
                    ),
                    IF(
                        OR(IF(
                            ISNUMBER(M176:Y176),
                            IF(
                                M$5:Y$5=2,
                                M176:Y176,
                                ""),
                            "")
                            =0),
                        0,
                        GEOMEAN(IF(
                            ISNUMBER(M176:Y176),
                            IF(
                                M$5:Y$5=2,
                                M176:Y176,
                                ""),
                            "")))
                )
            )
        )
    )
)</f>
        <v>10</v>
      </c>
      <c r="J176" s="242">
        <v>45019</v>
      </c>
      <c r="K176" s="242">
        <v>45103</v>
      </c>
      <c r="L176" s="91" t="s">
        <v>287</v>
      </c>
      <c r="M176" s="192">
        <v>9.1428571428571406</v>
      </c>
      <c r="N176" s="192">
        <v>10</v>
      </c>
      <c r="O176" s="192" t="s">
        <v>409</v>
      </c>
      <c r="P176" s="192">
        <v>10</v>
      </c>
      <c r="Q176" s="192" t="s">
        <v>409</v>
      </c>
      <c r="R176" s="192">
        <v>6.4</v>
      </c>
      <c r="S176" s="192">
        <v>3.8090000000000002</v>
      </c>
      <c r="T176" s="192">
        <v>1.498</v>
      </c>
      <c r="U176" s="192" t="s">
        <v>409</v>
      </c>
      <c r="V176" s="192">
        <v>1.5254036691643</v>
      </c>
      <c r="W176" s="192">
        <v>0.310902306786701</v>
      </c>
      <c r="X176" s="192" t="s">
        <v>409</v>
      </c>
      <c r="Y176" s="192"/>
      <c r="Z176" s="192"/>
      <c r="AF176" s="34"/>
      <c r="AG176" s="34"/>
      <c r="AH176" s="34"/>
      <c r="AI176" s="34"/>
      <c r="AJ176" s="34"/>
      <c r="AK176" s="34"/>
      <c r="AL176" s="195"/>
      <c r="AM176" s="195"/>
      <c r="AN176" s="80"/>
      <c r="AO176" s="80"/>
      <c r="AP176" s="80"/>
      <c r="AQ176" s="35"/>
    </row>
    <row r="177" spans="1:43"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$M$4:$Y$4,
                    (M177:Y177),
                    "")),
            1,
            0))
        =0,
    NA(),
    IF(
        Parameters!$D$15=1,
        IF(
            SUM(--(ISNUMBER(IF($M$4:$Y$4=1,(M177:Y177),""))))&gt;0,
            MAX(IF(
                ISNUMBER(M177:Y177),
                IF(
                    M$4:Y$4=1,
                    M177:Y177,
                    ""),
                "")),
            MAX(IF(
                ISNUMBER(M177:Y177),
                IF(
                    M$4:Y$4=2,
                    M177:Y177,
                    ""),
                ""))
        ),
        IF(
            Parameters!$D$16=1,
            IFERROR(
                AVERAGE(IF(
                    ISNUMBER(M177:Y177),
                    IF(
                        M$4:Y$4=1,
                        M177:Y177,
                        ""),
                    "")),
                AVERAGE(IF(
                    ISNUMBER(M177:Y177),
                    IF(
                        M$4:Y$4=2,
                        M177:Y177,
                        ""),
                    ""))
            ),
            IF(
                Parameters!$D$17=1,
                IFERROR(
                    IF(
                        OR(
                            IF(
                                ISNUMBER(M177:Y177),
                                IF(
                                    M$4:Y$4=1,
                                    M177:Y177,
                                    ""),
                                "")
                            =0),
                        0,
                        GEOMEAN(IF(
                            ISNUMBER(M177:Y177),
                            IF(
                                M$4:Y$4=1,
                                M177:Y177,
                                ""),
                            ""))
                    ),
                    IF(
                        OR(IF(
                            ISNUMBER(M177:Y177),
                            IF(
                                M$4:Y$4=2,
                                M177:Y177,
                                ""),
                            "")
                            =0),
                        0,
                        GEOMEAN(IF(
                            ISNUMBER(M177:Y177),
                            IF(
                                M$4:Y$4=2,
                                M177:Y177,
                                ""),
                            "")))
                )
            )
        )
    )
)</f>
        <v>9</v>
      </c>
      <c r="I177" s="191" cm="1">
        <f t="array" ref="I177">IF(
    SUM(IF(
            ISNUMBER(
                IF(
                    $M$5:$Y$5,
                    (M177:Y177),
                    "")),
            1,
            0))
        =0,
    NA(),
    IF(
        Parameters!$D$15=1,
        IF(
            SUM(--(ISNUMBER(IF($M$5:$Y$5=1,(M177:Y177),""))))&gt;0,
            MAX(IF(
                ISNUMBER(M177:Y177),
                IF(
                    M$5:Y$5=1,
                    M177:Y177,
                    ""),
                "")),
            MAX(IF(
                ISNUMBER(M177:Y177),
                IF(
                    M$5:Y$5=2,
                    M177:Y177,
                    ""),
                ""))
        ),
        IF(
            Parameters!$D$16=1,
            IFERROR(
                AVERAGE(IF(
                    ISNUMBER(M177:Y177),
                    IF(
                        M$5:Y$5=1,
                        M177:Y177,
                        ""),
                    "")),
                AVERAGE(IF(
                    ISNUMBER(M177:Y177),
                    IF(
                        M$5:Y$5=2,
                        M177:Y177,
                        ""),
                    ""))
            ),
            IF(
                Parameters!$D$17=1,
                IFERROR(
                    IF(
                        OR(
                            IF(
                                ISNUMBER(M177:Y177),
                                IF(
                                    M$5:Y$5=1,
                                    M177:Y177,
                                    ""),
                                "")
                            =0),
                        0,
                        GEOMEAN(IF(
                            ISNUMBER(M177:Y177),
                            IF(
                                M$5:Y$5=1,
                                M177:Y177,
                                ""),
                            ""))
                    ),
                    IF(
                        OR(IF(
                            ISNUMBER(M177:Y177),
                            IF(
                                M$5:Y$5=2,
                                M177:Y177,
                                ""),
                            "")
                            =0),
                        0,
                        GEOMEAN(IF(
                            ISNUMBER(M177:Y177),
                            IF(
                                M$5:Y$5=2,
                                M177:Y177,
                                ""),
                            "")))
                )
            )
        )
    )
)</f>
        <v>0</v>
      </c>
      <c r="J177" s="242">
        <v>45019</v>
      </c>
      <c r="K177" s="242">
        <v>45014</v>
      </c>
      <c r="L177" s="91" t="s">
        <v>289</v>
      </c>
      <c r="M177" s="192">
        <v>9</v>
      </c>
      <c r="N177" s="192" t="s">
        <v>409</v>
      </c>
      <c r="O177" s="192" t="s">
        <v>409</v>
      </c>
      <c r="P177" s="192">
        <v>0</v>
      </c>
      <c r="Q177" s="192" t="s">
        <v>409</v>
      </c>
      <c r="R177" s="192">
        <v>6.3</v>
      </c>
      <c r="S177" s="192" t="s">
        <v>409</v>
      </c>
      <c r="T177" s="192" t="s">
        <v>409</v>
      </c>
      <c r="U177" s="192" t="s">
        <v>409</v>
      </c>
      <c r="V177" s="192">
        <v>-0.101832149785739</v>
      </c>
      <c r="W177" s="192">
        <v>-0.12960150702788001</v>
      </c>
      <c r="X177" s="192" t="s">
        <v>409</v>
      </c>
      <c r="Y177" s="192"/>
      <c r="Z177" s="192"/>
      <c r="AF177" s="34"/>
      <c r="AG177" s="34"/>
      <c r="AH177" s="34"/>
      <c r="AI177" s="34"/>
      <c r="AJ177" s="34"/>
      <c r="AK177" s="34"/>
      <c r="AL177" s="195"/>
      <c r="AM177" s="195"/>
      <c r="AN177" s="80"/>
      <c r="AO177" s="80"/>
      <c r="AP177" s="80"/>
      <c r="AQ177" s="35"/>
    </row>
    <row r="178" spans="1:43"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$M$4:$Y$4,
                    (M178:Y178),
                    "")),
            1,
            0))
        =0,
    NA(),
    IF(
        Parameters!$D$15=1,
        IF(
            SUM(--(ISNUMBER(IF($M$4:$Y$4=1,(M178:Y178),""))))&gt;0,
            MAX(IF(
                ISNUMBER(M178:Y178),
                IF(
                    M$4:Y$4=1,
                    M178:Y178,
                    ""),
                "")),
            MAX(IF(
                ISNUMBER(M178:Y178),
                IF(
                    M$4:Y$4=2,
                    M178:Y178,
                    ""),
                ""))
        ),
        IF(
            Parameters!$D$16=1,
            IFERROR(
                AVERAGE(IF(
                    ISNUMBER(M178:Y178),
                    IF(
                        M$4:Y$4=1,
                        M178:Y178,
                        ""),
                    "")),
                AVERAGE(IF(
                    ISNUMBER(M178:Y178),
                    IF(
                        M$4:Y$4=2,
                        M178:Y178,
                        ""),
                    ""))
            ),
            IF(
                Parameters!$D$17=1,
                IFERROR(
                    IF(
                        OR(
                            IF(
                                ISNUMBER(M178:Y178),
                                IF(
                                    M$4:Y$4=1,
                                    M178:Y178,
                                    ""),
                                "")
                            =0),
                        0,
                        GEOMEAN(IF(
                            ISNUMBER(M178:Y178),
                            IF(
                                M$4:Y$4=1,
                                M178:Y178,
                                ""),
                            ""))
                    ),
                    IF(
                        OR(IF(
                            ISNUMBER(M178:Y178),
                            IF(
                                M$4:Y$4=2,
                                M178:Y178,
                                ""),
                            "")
                            =0),
                        0,
                        GEOMEAN(IF(
                            ISNUMBER(M178:Y178),
                            IF(
                                M$4:Y$4=2,
                                M178:Y178,
                                ""),
                            "")))
                )
            )
        )
    )
)</f>
        <v>0.14285714285714199</v>
      </c>
      <c r="I178" s="191" cm="1">
        <f t="array" ref="I178">IF(
    SUM(IF(
            ISNUMBER(
                IF(
                    $M$5:$Y$5,
                    (M178:Y178),
                    "")),
            1,
            0))
        =0,
    NA(),
    IF(
        Parameters!$D$15=1,
        IF(
            SUM(--(ISNUMBER(IF($M$5:$Y$5=1,(M178:Y178),""))))&gt;0,
            MAX(IF(
                ISNUMBER(M178:Y178),
                IF(
                    M$5:Y$5=1,
                    M178:Y178,
                    ""),
                "")),
            MAX(IF(
                ISNUMBER(M178:Y178),
                IF(
                    M$5:Y$5=2,
                    M178:Y178,
                    ""),
                ""))
        ),
        IF(
            Parameters!$D$16=1,
            IFERROR(
                AVERAGE(IF(
                    ISNUMBER(M178:Y178),
                    IF(
                        M$5:Y$5=1,
                        M178:Y178,
                        ""),
                    "")),
                AVERAGE(IF(
                    ISNUMBER(M178:Y178),
                    IF(
                        M$5:Y$5=2,
                        M178:Y178,
                        ""),
                    ""))
            ),
            IF(
                Parameters!$D$17=1,
                IFERROR(
                    IF(
                        OR(
                            IF(
                                ISNUMBER(M178:Y178),
                                IF(
                                    M$5:Y$5=1,
                                    M178:Y178,
                                    ""),
                                "")
                            =0),
                        0,
                        GEOMEAN(IF(
                            ISNUMBER(M178:Y178),
                            IF(
                                M$5:Y$5=1,
                                M178:Y178,
                                ""),
                            ""))
                    ),
                    IF(
                        OR(IF(
                            ISNUMBER(M178:Y178),
                            IF(
                                M$5:Y$5=2,
                                M178:Y178,
                                ""),
                            "")
                            =0),
                        0,
                        GEOMEAN(IF(
                            ISNUMBER(M178:Y178),
                            IF(
                                M$5:Y$5=2,
                                M178:Y178,
                                ""),
                            "")))
                )
            )
        )
    )
)</f>
        <v>0</v>
      </c>
      <c r="J178" s="242">
        <v>45019</v>
      </c>
      <c r="K178" s="242">
        <v>45103</v>
      </c>
      <c r="L178" s="91" t="s">
        <v>291</v>
      </c>
      <c r="M178" s="192">
        <v>0.14285714285714199</v>
      </c>
      <c r="N178" s="192">
        <v>0</v>
      </c>
      <c r="O178" s="192" t="s">
        <v>409</v>
      </c>
      <c r="P178" s="192" t="s">
        <v>409</v>
      </c>
      <c r="Q178" s="192" t="s">
        <v>409</v>
      </c>
      <c r="R178" s="192">
        <v>0.1</v>
      </c>
      <c r="S178" s="192">
        <v>-0.54999999999999905</v>
      </c>
      <c r="T178" s="192">
        <v>-0.35</v>
      </c>
      <c r="U178" s="192" t="s">
        <v>409</v>
      </c>
      <c r="V178" s="192" t="s">
        <v>409</v>
      </c>
      <c r="W178" s="192" t="s">
        <v>409</v>
      </c>
      <c r="X178" s="192" t="s">
        <v>409</v>
      </c>
      <c r="Y178" s="192"/>
      <c r="Z178" s="192"/>
      <c r="AF178" s="34"/>
      <c r="AG178" s="34"/>
      <c r="AH178" s="34"/>
      <c r="AI178" s="34"/>
      <c r="AJ178" s="34"/>
      <c r="AK178" s="34"/>
      <c r="AL178" s="195"/>
      <c r="AM178" s="195"/>
      <c r="AN178" s="80"/>
      <c r="AO178" s="80"/>
      <c r="AP178" s="80"/>
      <c r="AQ178" s="35"/>
    </row>
    <row r="179" spans="1:43"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$M$4:$Y$4,
                    (M179:Y179),
                    "")),
            1,
            0))
        =0,
    NA(),
    IF(
        Parameters!$D$15=1,
        IF(
            SUM(--(ISNUMBER(IF($M$4:$Y$4=1,(M179:Y179),""))))&gt;0,
            MAX(IF(
                ISNUMBER(M179:Y179),
                IF(
                    M$4:Y$4=1,
                    M179:Y179,
                    ""),
                "")),
            MAX(IF(
                ISNUMBER(M179:Y179),
                IF(
                    M$4:Y$4=2,
                    M179:Y179,
                    ""),
                ""))
        ),
        IF(
            Parameters!$D$16=1,
            IFERROR(
                AVERAGE(IF(
                    ISNUMBER(M179:Y179),
                    IF(
                        M$4:Y$4=1,
                        M179:Y179,
                        ""),
                    "")),
                AVERAGE(IF(
                    ISNUMBER(M179:Y179),
                    IF(
                        M$4:Y$4=2,
                        M179:Y179,
                        ""),
                    ""))
            ),
            IF(
                Parameters!$D$17=1,
                IFERROR(
                    IF(
                        OR(
                            IF(
                                ISNUMBER(M179:Y179),
                                IF(
                                    M$4:Y$4=1,
                                    M179:Y179,
                                    ""),
                                "")
                            =0),
                        0,
                        GEOMEAN(IF(
                            ISNUMBER(M179:Y179),
                            IF(
                                M$4:Y$4=1,
                                M179:Y179,
                                ""),
                            ""))
                    ),
                    IF(
                        OR(IF(
                            ISNUMBER(M179:Y179),
                            IF(
                                M$4:Y$4=2,
                                M179:Y179,
                                ""),
                            "")
                            =0),
                        0,
                        GEOMEAN(IF(
                            ISNUMBER(M179:Y179),
                            IF(
                                M$4:Y$4=2,
                                M179:Y179,
                                ""),
                            "")))
                )
            )
        )
    )
)</f>
        <v>8.2857142857142794</v>
      </c>
      <c r="I179" s="191" t="e" cm="1">
        <f t="array" ref="I179">IF(
    SUM(IF(
            ISNUMBER(
                IF(
                    $M$5:$Y$5,
                    (M179:Y179),
                    "")),
            1,
            0))
        =0,
    NA(),
    IF(
        Parameters!$D$15=1,
        IF(
            SUM(--(ISNUMBER(IF($M$5:$Y$5=1,(M179:Y179),""))))&gt;0,
            MAX(IF(
                ISNUMBER(M179:Y179),
                IF(
                    M$5:Y$5=1,
                    M179:Y179,
                    ""),
                "")),
            MAX(IF(
                ISNUMBER(M179:Y179),
                IF(
                    M$5:Y$5=2,
                    M179:Y179,
                    ""),
                ""))
        ),
        IF(
            Parameters!$D$16=1,
            IFERROR(
                AVERAGE(IF(
                    ISNUMBER(M179:Y179),
                    IF(
                        M$5:Y$5=1,
                        M179:Y179,
                        ""),
                    "")),
                AVERAGE(IF(
                    ISNUMBER(M179:Y179),
                    IF(
                        M$5:Y$5=2,
                        M179:Y179,
                        ""),
                    ""))
            ),
            IF(
                Parameters!$D$17=1,
                IFERROR(
                    IF(
                        OR(
                            IF(
                                ISNUMBER(M179:Y179),
                                IF(
                                    M$5:Y$5=1,
                                    M179:Y179,
                                    ""),
                                "")
                            =0),
                        0,
                        GEOMEAN(IF(
                            ISNUMBER(M179:Y179),
                            IF(
                                M$5:Y$5=1,
                                M179:Y179,
                                ""),
                            ""))
                    ),
                    IF(
                        OR(IF(
                            ISNUMBER(M179:Y179),
                            IF(
                                M$5:Y$5=2,
                                M179:Y179,
                                ""),
                            "")
                            =0),
                        0,
                        GEOMEAN(IF(
                            ISNUMBER(M179:Y179),
                            IF(
                                M$5:Y$5=2,
                                M179:Y179,
                                ""),
                            "")))
                )
            )
        )
    )
)</f>
        <v>#N/A</v>
      </c>
      <c r="J179" s="242">
        <v>45019</v>
      </c>
      <c r="K179" s="242">
        <v>45014</v>
      </c>
      <c r="L179" s="91" t="s">
        <v>293</v>
      </c>
      <c r="M179" s="192">
        <v>8.2857142857142794</v>
      </c>
      <c r="N179" s="192" t="s">
        <v>409</v>
      </c>
      <c r="O179" s="192" t="s">
        <v>409</v>
      </c>
      <c r="P179" s="192" t="s">
        <v>409</v>
      </c>
      <c r="Q179" s="192" t="s">
        <v>409</v>
      </c>
      <c r="R179" s="192">
        <v>5.8</v>
      </c>
      <c r="S179" s="192" t="s">
        <v>409</v>
      </c>
      <c r="T179" s="192" t="s">
        <v>409</v>
      </c>
      <c r="U179" s="192" t="s">
        <v>409</v>
      </c>
      <c r="V179" s="192" t="s">
        <v>409</v>
      </c>
      <c r="W179" s="192" t="s">
        <v>409</v>
      </c>
      <c r="X179" s="192" t="s">
        <v>409</v>
      </c>
      <c r="Y179" s="192"/>
      <c r="Z179" s="192"/>
      <c r="AF179" s="34"/>
      <c r="AG179" s="34"/>
      <c r="AH179" s="34"/>
      <c r="AI179" s="34"/>
      <c r="AJ179" s="34"/>
      <c r="AK179" s="34"/>
      <c r="AL179" s="195"/>
      <c r="AM179" s="195"/>
      <c r="AN179" s="80"/>
      <c r="AO179" s="80"/>
      <c r="AP179" s="80"/>
      <c r="AQ179" s="35"/>
    </row>
    <row r="180" spans="1:43"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$M$4:$Y$4,
                    (M180:Y180),
                    "")),
            1,
            0))
        =0,
    NA(),
    IF(
        Parameters!$D$15=1,
        IF(
            SUM(--(ISNUMBER(IF($M$4:$Y$4=1,(M180:Y180),""))))&gt;0,
            MAX(IF(
                ISNUMBER(M180:Y180),
                IF(
                    M$4:Y$4=1,
                    M180:Y180,
                    ""),
                "")),
            MAX(IF(
                ISNUMBER(M180:Y180),
                IF(
                    M$4:Y$4=2,
                    M180:Y180,
                    ""),
                ""))
        ),
        IF(
            Parameters!$D$16=1,
            IFERROR(
                AVERAGE(IF(
                    ISNUMBER(M180:Y180),
                    IF(
                        M$4:Y$4=1,
                        M180:Y180,
                        ""),
                    "")),
                AVERAGE(IF(
                    ISNUMBER(M180:Y180),
                    IF(
                        M$4:Y$4=2,
                        M180:Y180,
                        ""),
                    ""))
            ),
            IF(
                Parameters!$D$17=1,
                IFERROR(
                    IF(
                        OR(
                            IF(
                                ISNUMBER(M180:Y180),
                                IF(
                                    M$4:Y$4=1,
                                    M180:Y180,
                                    ""),
                                "")
                            =0),
                        0,
                        GEOMEAN(IF(
                            ISNUMBER(M180:Y180),
                            IF(
                                M$4:Y$4=1,
                                M180:Y180,
                                ""),
                            ""))
                    ),
                    IF(
                        OR(IF(
                            ISNUMBER(M180:Y180),
                            IF(
                                M$4:Y$4=2,
                                M180:Y180,
                                ""),
                            "")
                            =0),
                        0,
                        GEOMEAN(IF(
                            ISNUMBER(M180:Y180),
                            IF(
                                M$4:Y$4=2,
                                M180:Y180,
                                ""),
                            "")))
                )
            )
        )
    )
)</f>
        <v>10</v>
      </c>
      <c r="I180" s="191" cm="1">
        <f t="array" ref="I180">IF(
    SUM(IF(
            ISNUMBER(
                IF(
                    $M$5:$Y$5,
                    (M180:Y180),
                    "")),
            1,
            0))
        =0,
    NA(),
    IF(
        Parameters!$D$15=1,
        IF(
            SUM(--(ISNUMBER(IF($M$5:$Y$5=1,(M180:Y180),""))))&gt;0,
            MAX(IF(
                ISNUMBER(M180:Y180),
                IF(
                    M$5:Y$5=1,
                    M180:Y180,
                    ""),
                "")),
            MAX(IF(
                ISNUMBER(M180:Y180),
                IF(
                    M$5:Y$5=2,
                    M180:Y180,
                    ""),
                ""))
        ),
        IF(
            Parameters!$D$16=1,
            IFERROR(
                AVERAGE(IF(
                    ISNUMBER(M180:Y180),
                    IF(
                        M$5:Y$5=1,
                        M180:Y180,
                        ""),
                    "")),
                AVERAGE(IF(
                    ISNUMBER(M180:Y180),
                    IF(
                        M$5:Y$5=2,
                        M180:Y180,
                        ""),
                    ""))
            ),
            IF(
                Parameters!$D$17=1,
                IFERROR(
                    IF(
                        OR(
                            IF(
                                ISNUMBER(M180:Y180),
                                IF(
                                    M$5:Y$5=1,
                                    M180:Y180,
                                    ""),
                                "")
                            =0),
                        0,
                        GEOMEAN(IF(
                            ISNUMBER(M180:Y180),
                            IF(
                                M$5:Y$5=1,
                                M180:Y180,
                                ""),
                            ""))
                    ),
                    IF(
                        OR(IF(
                            ISNUMBER(M180:Y180),
                            IF(
                                M$5:Y$5=2,
                                M180:Y180,
                                ""),
                            "")
                            =0),
                        0,
                        GEOMEAN(IF(
                            ISNUMBER(M180:Y180),
                            IF(
                                M$5:Y$5=2,
                                M180:Y180,
                                ""),
                            "")))
                )
            )
        )
    )
)</f>
        <v>0</v>
      </c>
      <c r="J180" s="242">
        <v>45019</v>
      </c>
      <c r="K180" s="242">
        <v>45014</v>
      </c>
      <c r="L180" s="91" t="s">
        <v>295</v>
      </c>
      <c r="M180" s="192">
        <v>10</v>
      </c>
      <c r="N180" s="192" t="s">
        <v>409</v>
      </c>
      <c r="O180" s="192" t="s">
        <v>409</v>
      </c>
      <c r="P180" s="192">
        <v>0</v>
      </c>
      <c r="Q180" s="192" t="s">
        <v>409</v>
      </c>
      <c r="R180" s="192">
        <v>7</v>
      </c>
      <c r="S180" s="192" t="s">
        <v>409</v>
      </c>
      <c r="T180" s="192" t="s">
        <v>409</v>
      </c>
      <c r="U180" s="192" t="s">
        <v>409</v>
      </c>
      <c r="V180" s="192">
        <v>-0.61921777825450197</v>
      </c>
      <c r="W180" s="192">
        <v>-0.61457857290899998</v>
      </c>
      <c r="X180" s="192" t="s">
        <v>409</v>
      </c>
      <c r="Y180" s="192"/>
      <c r="Z180" s="192"/>
      <c r="AF180" s="34"/>
      <c r="AG180" s="34"/>
      <c r="AH180" s="34"/>
      <c r="AI180" s="34"/>
      <c r="AJ180" s="34"/>
      <c r="AK180" s="34"/>
      <c r="AL180" s="195"/>
      <c r="AM180" s="195"/>
      <c r="AN180" s="80"/>
      <c r="AO180" s="80"/>
      <c r="AP180" s="80"/>
      <c r="AQ180" s="35"/>
    </row>
    <row r="181" spans="1:43"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2.463452358195739</v>
      </c>
      <c r="H181" s="80" cm="1">
        <f t="array" ref="H181">IF(
    SUM(IF(
            ISNUMBER(
                IF(
                    $M$4:$Y$4,
                    (M181:Y181),
                    "")),
            1,
            0))
        =0,
    NA(),
    IF(
        Parameters!$D$15=1,
        IF(
            SUM(--(ISNUMBER(IF($M$4:$Y$4=1,(M181:Y181),""))))&gt;0,
            MAX(IF(
                ISNUMBER(M181:Y181),
                IF(
                    M$4:Y$4=1,
                    M181:Y181,
                    ""),
                "")),
            MAX(IF(
                ISNUMBER(M181:Y181),
                IF(
                    M$4:Y$4=2,
                    M181:Y181,
                    ""),
                ""))
        ),
        IF(
            Parameters!$D$16=1,
            IFERROR(
                AVERAGE(IF(
                    ISNUMBER(M181:Y181),
                    IF(
                        M$4:Y$4=1,
                        M181:Y181,
                        ""),
                    "")),
                AVERAGE(IF(
                    ISNUMBER(M181:Y181),
                    IF(
                        M$4:Y$4=2,
                        M181:Y181,
                        ""),
                    ""))
            ),
            IF(
                Parameters!$D$17=1,
                IFERROR(
                    IF(
                        OR(
                            IF(
                                ISNUMBER(M181:Y181),
                                IF(
                                    M$4:Y$4=1,
                                    M181:Y181,
                                    ""),
                                "")
                            =0),
                        0,
                        GEOMEAN(IF(
                            ISNUMBER(M181:Y181),
                            IF(
                                M$4:Y$4=1,
                                M181:Y181,
                                ""),
                            ""))
                    ),
                    IF(
                        OR(IF(
                            ISNUMBER(M181:Y181),
                            IF(
                                M$4:Y$4=2,
                                M181:Y181,
                                ""),
                            "")
                            =0),
                        0,
                        GEOMEAN(IF(
                            ISNUMBER(M181:Y181),
                            IF(
                                M$4:Y$4=2,
                                M181:Y181,
                                ""),
                            "")))
                )
            )
        )
    )
)</f>
        <v>6.4285714285714199</v>
      </c>
      <c r="I181" s="191" cm="1">
        <f t="array" ref="I181">IF(
    SUM(IF(
            ISNUMBER(
                IF(
                    $M$5:$Y$5,
                    (M181:Y181),
                    "")),
            1,
            0))
        =0,
    NA(),
    IF(
        Parameters!$D$15=1,
        IF(
            SUM(--(ISNUMBER(IF($M$5:$Y$5=1,(M181:Y181),""))))&gt;0,
            MAX(IF(
                ISNUMBER(M181:Y181),
                IF(
                    M$5:Y$5=1,
                    M181:Y181,
                    ""),
                "")),
            MAX(IF(
                ISNUMBER(M181:Y181),
                IF(
                    M$5:Y$5=2,
                    M181:Y181,
                    ""),
                ""))
        ),
        IF(
            Parameters!$D$16=1,
            IFERROR(
                AVERAGE(IF(
                    ISNUMBER(M181:Y181),
                    IF(
                        M$5:Y$5=1,
                        M181:Y181,
                        ""),
                    "")),
                AVERAGE(IF(
                    ISNUMBER(M181:Y181),
                    IF(
                        M$5:Y$5=2,
                        M181:Y181,
                        ""),
                    ""))
            ),
            IF(
                Parameters!$D$17=1,
                IFERROR(
                    IF(
                        OR(
                            IF(
                                ISNUMBER(M181:Y181),
                                IF(
                                    M$5:Y$5=1,
                                    M181:Y181,
                                    ""),
                                "")
                            =0),
                        0,
                        GEOMEAN(IF(
                            ISNUMBER(M181:Y181),
                            IF(
                                M$5:Y$5=1,
                                M181:Y181,
                                ""),
                            ""))
                    ),
                    IF(
                        OR(IF(
                            ISNUMBER(M181:Y181),
                            IF(
                                M$5:Y$5=2,
                                M181:Y181,
                                ""),
                            "")
                            =0),
                        0,
                        GEOMEAN(IF(
                            ISNUMBER(M181:Y181),
                            IF(
                                M$5:Y$5=2,
                                M181:Y181,
                                ""),
                            "")))
                )
            )
        )
    )
)</f>
        <v>0.94400405883780203</v>
      </c>
      <c r="J181" s="242">
        <v>45019</v>
      </c>
      <c r="K181" s="242">
        <v>45103</v>
      </c>
      <c r="L181" s="91" t="s">
        <v>297</v>
      </c>
      <c r="M181" s="192">
        <v>6.4285714285714199</v>
      </c>
      <c r="N181" s="192">
        <v>0</v>
      </c>
      <c r="O181" s="192" t="s">
        <v>409</v>
      </c>
      <c r="P181" s="192">
        <v>0.94400405883780203</v>
      </c>
      <c r="Q181" s="192" t="s">
        <v>409</v>
      </c>
      <c r="R181" s="192">
        <v>4.5</v>
      </c>
      <c r="S181" s="192">
        <v>-0.5</v>
      </c>
      <c r="T181" s="192">
        <v>-0.6</v>
      </c>
      <c r="U181" s="192" t="s">
        <v>409</v>
      </c>
      <c r="V181" s="192">
        <v>4.7200202941890097E-2</v>
      </c>
      <c r="W181" s="192">
        <v>-6.7420005798339802E-2</v>
      </c>
      <c r="X181" s="192" t="s">
        <v>409</v>
      </c>
      <c r="Y181" s="192"/>
      <c r="Z181" s="192"/>
      <c r="AF181" s="34"/>
      <c r="AG181" s="34"/>
      <c r="AH181" s="34"/>
      <c r="AI181" s="34"/>
      <c r="AJ181" s="34"/>
      <c r="AK181" s="34"/>
      <c r="AL181" s="195"/>
      <c r="AM181" s="195"/>
      <c r="AN181" s="80"/>
      <c r="AO181" s="80"/>
      <c r="AP181" s="80"/>
      <c r="AQ181" s="35"/>
    </row>
    <row r="182" spans="1:43"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$M$4:$Y$4,
                    (M182:Y182),
                    "")),
            1,
            0))
        =0,
    NA(),
    IF(
        Parameters!$D$15=1,
        IF(
            SUM(--(ISNUMBER(IF($M$4:$Y$4=1,(M182:Y182),""))))&gt;0,
            MAX(IF(
                ISNUMBER(M182:Y182),
                IF(
                    M$4:Y$4=1,
                    M182:Y182,
                    ""),
                "")),
            MAX(IF(
                ISNUMBER(M182:Y182),
                IF(
                    M$4:Y$4=2,
                    M182:Y182,
                    ""),
                ""))
        ),
        IF(
            Parameters!$D$16=1,
            IFERROR(
                AVERAGE(IF(
                    ISNUMBER(M182:Y182),
                    IF(
                        M$4:Y$4=1,
                        M182:Y182,
                        ""),
                    "")),
                AVERAGE(IF(
                    ISNUMBER(M182:Y182),
                    IF(
                        M$4:Y$4=2,
                        M182:Y182,
                        ""),
                    ""))
            ),
            IF(
                Parameters!$D$17=1,
                IFERROR(
                    IF(
                        OR(
                            IF(
                                ISNUMBER(M182:Y182),
                                IF(
                                    M$4:Y$4=1,
                                    M182:Y182,
                                    ""),
                                "")
                            =0),
                        0,
                        GEOMEAN(IF(
                            ISNUMBER(M182:Y182),
                            IF(
                                M$4:Y$4=1,
                                M182:Y182,
                                ""),
                            ""))
                    ),
                    IF(
                        OR(IF(
                            ISNUMBER(M182:Y182),
                            IF(
                                M$4:Y$4=2,
                                M182:Y182,
                                ""),
                            "")
                            =0),
                        0,
                        GEOMEAN(IF(
                            ISNUMBER(M182:Y182),
                            IF(
                                M$4:Y$4=2,
                                M182:Y182,
                                ""),
                            "")))
                )
            )
        )
    )
)</f>
        <v>#N/A</v>
      </c>
      <c r="I182" s="191" cm="1">
        <f t="array" ref="I182">IF(
    SUM(IF(
            ISNUMBER(
                IF(
                    $M$5:$Y$5,
                    (M182:Y182),
                    "")),
            1,
            0))
        =0,
    NA(),
    IF(
        Parameters!$D$15=1,
        IF(
            SUM(--(ISNUMBER(IF($M$5:$Y$5=1,(M182:Y182),""))))&gt;0,
            MAX(IF(
                ISNUMBER(M182:Y182),
                IF(
                    M$5:Y$5=1,
                    M182:Y182,
                    ""),
                "")),
            MAX(IF(
                ISNUMBER(M182:Y182),
                IF(
                    M$5:Y$5=2,
                    M182:Y182,
                    ""),
                ""))
        ),
        IF(
            Parameters!$D$16=1,
            IFERROR(
                AVERAGE(IF(
                    ISNUMBER(M182:Y182),
                    IF(
                        M$5:Y$5=1,
                        M182:Y182,
                        ""),
                    "")),
                AVERAGE(IF(
                    ISNUMBER(M182:Y182),
                    IF(
                        M$5:Y$5=2,
                        M182:Y182,
                        ""),
                    ""))
            ),
            IF(
                Parameters!$D$17=1,
                IFERROR(
                    IF(
                        OR(
                            IF(
                                ISNUMBER(M182:Y182),
                                IF(
                                    M$5:Y$5=1,
                                    M182:Y182,
                                    ""),
                                "")
                            =0),
                        0,
                        GEOMEAN(IF(
                            ISNUMBER(M182:Y182),
                            IF(
                                M$5:Y$5=1,
                                M182:Y182,
                                ""),
                            ""))
                    ),
                    IF(
                        OR(IF(
                            ISNUMBER(M182:Y182),
                            IF(
                                M$5:Y$5=2,
                                M182:Y182,
                                ""),
                            "")
                            =0),
                        0,
                        GEOMEAN(IF(
                            ISNUMBER(M182:Y182),
                            IF(
                                M$5:Y$5=2,
                                M182:Y182,
                                ""),
                            "")))
                )
            )
        )
    )
)</f>
        <v>0</v>
      </c>
      <c r="J182" s="242" t="s">
        <v>409</v>
      </c>
      <c r="K182" s="242">
        <v>45103</v>
      </c>
      <c r="L182" s="91" t="s">
        <v>723</v>
      </c>
      <c r="M182" s="192" t="s">
        <v>409</v>
      </c>
      <c r="N182" s="192">
        <v>0</v>
      </c>
      <c r="O182" s="192" t="s">
        <v>409</v>
      </c>
      <c r="P182" s="192" t="s">
        <v>409</v>
      </c>
      <c r="Q182" s="192" t="s">
        <v>409</v>
      </c>
      <c r="R182" s="192" t="s">
        <v>409</v>
      </c>
      <c r="S182" s="192">
        <v>-0.36399999999999899</v>
      </c>
      <c r="T182" s="192">
        <v>-1.4969999999999899</v>
      </c>
      <c r="U182" s="192" t="s">
        <v>409</v>
      </c>
      <c r="V182" s="192" t="s">
        <v>409</v>
      </c>
      <c r="W182" s="192" t="s">
        <v>409</v>
      </c>
      <c r="X182" s="192" t="s">
        <v>409</v>
      </c>
      <c r="Y182" s="192"/>
      <c r="Z182" s="192"/>
      <c r="AF182" s="34"/>
      <c r="AG182" s="34"/>
      <c r="AH182" s="34"/>
      <c r="AI182" s="34"/>
      <c r="AJ182" s="34"/>
      <c r="AK182" s="34"/>
      <c r="AL182" s="195"/>
      <c r="AM182" s="195"/>
      <c r="AN182" s="80"/>
      <c r="AO182" s="80"/>
      <c r="AP182" s="80"/>
      <c r="AQ182" s="35"/>
    </row>
    <row r="183" spans="1:43"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8.2687984920955415</v>
      </c>
      <c r="H183" s="80" cm="1">
        <f t="array" ref="H183">IF(
    SUM(IF(
            ISNUMBER(
                IF(
                    $M$4:$Y$4,
                    (M183:Y183),
                    "")),
            1,
            0))
        =0,
    NA(),
    IF(
        Parameters!$D$15=1,
        IF(
            SUM(--(ISNUMBER(IF($M$4:$Y$4=1,(M183:Y183),""))))&gt;0,
            MAX(IF(
                ISNUMBER(M183:Y183),
                IF(
                    M$4:Y$4=1,
                    M183:Y183,
                    ""),
                "")),
            MAX(IF(
                ISNUMBER(M183:Y183),
                IF(
                    M$4:Y$4=2,
                    M183:Y183,
                    ""),
                ""))
        ),
        IF(
            Parameters!$D$16=1,
            IFERROR(
                AVERAGE(IF(
                    ISNUMBER(M183:Y183),
                    IF(
                        M$4:Y$4=1,
                        M183:Y183,
                        ""),
                    "")),
                AVERAGE(IF(
                    ISNUMBER(M183:Y183),
                    IF(
                        M$4:Y$4=2,
                        M183:Y183,
                        ""),
                    ""))
            ),
            IF(
                Parameters!$D$17=1,
                IFERROR(
                    IF(
                        OR(
                            IF(
                                ISNUMBER(M183:Y183),
                                IF(
                                    M$4:Y$4=1,
                                    M183:Y183,
                                    ""),
                                "")
                            =0),
                        0,
                        GEOMEAN(IF(
                            ISNUMBER(M183:Y183),
                            IF(
                                M$4:Y$4=1,
                                M183:Y183,
                                ""),
                            ""))
                    ),
                    IF(
                        OR(IF(
                            ISNUMBER(M183:Y183),
                            IF(
                                M$4:Y$4=2,
                                M183:Y183,
                                ""),
                            "")
                            =0),
                        0,
                        GEOMEAN(IF(
                            ISNUMBER(M183:Y183),
                            IF(
                                M$4:Y$4=2,
                                M183:Y183,
                                ""),
                            "")))
                )
            )
        )
    )
)</f>
        <v>10</v>
      </c>
      <c r="I183" s="191" cm="1">
        <f t="array" ref="I183">IF(
    SUM(IF(
            ISNUMBER(
                IF(
                    $M$5:$Y$5,
                    (M183:Y183),
                    "")),
            1,
            0))
        =0,
    NA(),
    IF(
        Parameters!$D$15=1,
        IF(
            SUM(--(ISNUMBER(IF($M$5:$Y$5=1,(M183:Y183),""))))&gt;0,
            MAX(IF(
                ISNUMBER(M183:Y183),
                IF(
                    M$5:Y$5=1,
                    M183:Y183,
                    ""),
                "")),
            MAX(IF(
                ISNUMBER(M183:Y183),
                IF(
                    M$5:Y$5=2,
                    M183:Y183,
                    ""),
                ""))
        ),
        IF(
            Parameters!$D$16=1,
            IFERROR(
                AVERAGE(IF(
                    ISNUMBER(M183:Y183),
                    IF(
                        M$5:Y$5=1,
                        M183:Y183,
                        ""),
                    "")),
                AVERAGE(IF(
                    ISNUMBER(M183:Y183),
                    IF(
                        M$5:Y$5=2,
                        M183:Y183,
                        ""),
                    ""))
            ),
            IF(
                Parameters!$D$17=1,
                IFERROR(
                    IF(
                        OR(
                            IF(
                                ISNUMBER(M183:Y183),
                                IF(
                                    M$5:Y$5=1,
                                    M183:Y183,
                                    ""),
                                "")
                            =0),
                        0,
                        GEOMEAN(IF(
                            ISNUMBER(M183:Y183),
                            IF(
                                M$5:Y$5=1,
                                M183:Y183,
                                ""),
                            ""))
                    ),
                    IF(
                        OR(IF(
                            ISNUMBER(M183:Y183),
                            IF(
                                M$5:Y$5=2,
                                M183:Y183,
                                ""),
                            "")
                            =0),
                        0,
                        GEOMEAN(IF(
                            ISNUMBER(M183:Y183),
                            IF(
                                M$5:Y$5=2,
                                M183:Y183,
                                ""),
                            "")))
                )
            )
        )
    )
)</f>
        <v>6.8373028502881503</v>
      </c>
      <c r="J183" s="242">
        <v>45019</v>
      </c>
      <c r="K183" s="242">
        <v>45103</v>
      </c>
      <c r="L183" s="91" t="s">
        <v>299</v>
      </c>
      <c r="M183" s="192">
        <v>10</v>
      </c>
      <c r="N183" s="192" t="s">
        <v>409</v>
      </c>
      <c r="O183" s="192" t="s">
        <v>409</v>
      </c>
      <c r="P183" s="192">
        <v>6.8373028502881503</v>
      </c>
      <c r="Q183" s="192" t="s">
        <v>409</v>
      </c>
      <c r="R183" s="192">
        <v>7.5</v>
      </c>
      <c r="S183" s="192" t="s">
        <v>409</v>
      </c>
      <c r="T183" s="192" t="s">
        <v>409</v>
      </c>
      <c r="U183" s="192" t="s">
        <v>409</v>
      </c>
      <c r="V183" s="192">
        <v>0.34186514251440803</v>
      </c>
      <c r="W183" s="192">
        <v>-0.30167409247070498</v>
      </c>
      <c r="X183" s="192" t="s">
        <v>409</v>
      </c>
      <c r="Y183" s="192"/>
      <c r="Z183" s="192"/>
      <c r="AF183" s="34"/>
      <c r="AG183" s="34"/>
      <c r="AH183" s="34"/>
      <c r="AI183" s="34"/>
      <c r="AJ183" s="34"/>
      <c r="AK183" s="34"/>
      <c r="AL183" s="195"/>
      <c r="AM183" s="195"/>
      <c r="AN183" s="80"/>
      <c r="AO183" s="80"/>
      <c r="AP183" s="80"/>
      <c r="AQ183" s="35"/>
    </row>
    <row r="184" spans="1:43"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4.780914437337568</v>
      </c>
      <c r="H184" s="80" cm="1">
        <f t="array" ref="H184">IF(
    SUM(IF(
            ISNUMBER(
                IF(
                    $M$4:$Y$4,
                    (M184:Y184),
                    "")),
            1,
            0))
        =0,
    NA(),
    IF(
        Parameters!$D$15=1,
        IF(
            SUM(--(ISNUMBER(IF($M$4:$Y$4=1,(M184:Y184),""))))&gt;0,
            MAX(IF(
                ISNUMBER(M184:Y184),
                IF(
                    M$4:Y$4=1,
                    M184:Y184,
                    ""),
                "")),
            MAX(IF(
                ISNUMBER(M184:Y184),
                IF(
                    M$4:Y$4=2,
                    M184:Y184,
                    ""),
                ""))
        ),
        IF(
            Parameters!$D$16=1,
            IFERROR(
                AVERAGE(IF(
                    ISNUMBER(M184:Y184),
                    IF(
                        M$4:Y$4=1,
                        M184:Y184,
                        ""),
                    "")),
                AVERAGE(IF(
                    ISNUMBER(M184:Y184),
                    IF(
                        M$4:Y$4=2,
                        M184:Y184,
                        ""),
                    ""))
            ),
            IF(
                Parameters!$D$17=1,
                IFERROR(
                    IF(
                        OR(
                            IF(
                                ISNUMBER(M184:Y184),
                                IF(
                                    M$4:Y$4=1,
                                    M184:Y184,
                                    ""),
                                "")
                            =0),
                        0,
                        GEOMEAN(IF(
                            ISNUMBER(M184:Y184),
                            IF(
                                M$4:Y$4=1,
                                M184:Y184,
                                ""),
                            ""))
                    ),
                    IF(
                        OR(IF(
                            ISNUMBER(M184:Y184),
                            IF(
                                M$4:Y$4=2,
                                M184:Y184,
                                ""),
                            "")
                            =0),
                        0,
                        GEOMEAN(IF(
                            ISNUMBER(M184:Y184),
                            IF(
                                M$4:Y$4=2,
                                M184:Y184,
                                ""),
                            "")))
                )
            )
        )
    )
)</f>
        <v>2.2857142857142798</v>
      </c>
      <c r="I184" s="191" cm="1">
        <f t="array" ref="I184">IF(
    SUM(IF(
            ISNUMBER(
                IF(
                    $M$5:$Y$5,
                    (M184:Y184),
                    "")),
            1,
            0))
        =0,
    NA(),
    IF(
        Parameters!$D$15=1,
        IF(
            SUM(--(ISNUMBER(IF($M$5:$Y$5=1,(M184:Y184),""))))&gt;0,
            MAX(IF(
                ISNUMBER(M184:Y184),
                IF(
                    M$5:Y$5=1,
                    M184:Y184,
                    ""),
                "")),
            MAX(IF(
                ISNUMBER(M184:Y184),
                IF(
                    M$5:Y$5=2,
                    M184:Y184,
                    ""),
                ""))
        ),
        IF(
            Parameters!$D$16=1,
            IFERROR(
                AVERAGE(IF(
                    ISNUMBER(M184:Y184),
                    IF(
                        M$5:Y$5=1,
                        M184:Y184,
                        ""),
                    "")),
                AVERAGE(IF(
                    ISNUMBER(M184:Y184),
                    IF(
                        M$5:Y$5=2,
                        M184:Y184,
                        ""),
                    ""))
            ),
            IF(
                Parameters!$D$17=1,
                IFERROR(
                    IF(
                        OR(
                            IF(
                                ISNUMBER(M184:Y184),
                                IF(
                                    M$5:Y$5=1,
                                    M184:Y184,
                                    ""),
                                "")
                            =0),
                        0,
                        GEOMEAN(IF(
                            ISNUMBER(M184:Y184),
                            IF(
                                M$5:Y$5=1,
                                M184:Y184,
                                ""),
                            ""))
                    ),
                    IF(
                        OR(IF(
                            ISNUMBER(M184:Y184),
                            IF(
                                M$5:Y$5=2,
                                M184:Y184,
                                ""),
                            "")
                            =0),
                        0,
                        GEOMEAN(IF(
                            ISNUMBER(M184:Y184),
                            IF(
                                M$5:Y$5=2,
                                M184:Y184,
                                ""),
                            "")))
                )
            )
        )
    )
)</f>
        <v>10</v>
      </c>
      <c r="J184" s="242">
        <v>45019</v>
      </c>
      <c r="K184" s="242">
        <v>45103</v>
      </c>
      <c r="L184" s="91" t="s">
        <v>301</v>
      </c>
      <c r="M184" s="192">
        <v>2.2857142857142798</v>
      </c>
      <c r="N184" s="192">
        <v>10</v>
      </c>
      <c r="O184" s="192">
        <v>10</v>
      </c>
      <c r="P184" s="192" t="s">
        <v>409</v>
      </c>
      <c r="Q184" s="192" t="s">
        <v>409</v>
      </c>
      <c r="R184" s="192">
        <v>1.6</v>
      </c>
      <c r="S184" s="192">
        <v>-1.6119999999999901</v>
      </c>
      <c r="T184" s="192">
        <v>1.27999999999999</v>
      </c>
      <c r="U184" s="192" t="s">
        <v>541</v>
      </c>
      <c r="V184" s="192" t="s">
        <v>409</v>
      </c>
      <c r="W184" s="192" t="s">
        <v>409</v>
      </c>
      <c r="X184" s="192" t="s">
        <v>409</v>
      </c>
      <c r="Y184" s="192"/>
      <c r="Z184" s="192"/>
      <c r="AF184" s="34"/>
      <c r="AG184" s="34"/>
      <c r="AH184" s="34"/>
      <c r="AI184" s="34"/>
      <c r="AJ184" s="34"/>
      <c r="AK184" s="34"/>
      <c r="AL184" s="195"/>
      <c r="AM184" s="195"/>
      <c r="AN184" s="80"/>
      <c r="AO184" s="80"/>
      <c r="AP184" s="80"/>
      <c r="AQ184" s="35"/>
    </row>
    <row r="185" spans="1:43"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$M$4:$Y$4,
                    (M185:Y185),
                    "")),
            1,
            0))
        =0,
    NA(),
    IF(
        Parameters!$D$15=1,
        IF(
            SUM(--(ISNUMBER(IF($M$4:$Y$4=1,(M185:Y185),""))))&gt;0,
            MAX(IF(
                ISNUMBER(M185:Y185),
                IF(
                    M$4:Y$4=1,
                    M185:Y185,
                    ""),
                "")),
            MAX(IF(
                ISNUMBER(M185:Y185),
                IF(
                    M$4:Y$4=2,
                    M185:Y185,
                    ""),
                ""))
        ),
        IF(
            Parameters!$D$16=1,
            IFERROR(
                AVERAGE(IF(
                    ISNUMBER(M185:Y185),
                    IF(
                        M$4:Y$4=1,
                        M185:Y185,
                        ""),
                    "")),
                AVERAGE(IF(
                    ISNUMBER(M185:Y185),
                    IF(
                        M$4:Y$4=2,
                        M185:Y185,
                        ""),
                    ""))
            ),
            IF(
                Parameters!$D$17=1,
                IFERROR(
                    IF(
                        OR(
                            IF(
                                ISNUMBER(M185:Y185),
                                IF(
                                    M$4:Y$4=1,
                                    M185:Y185,
                                    ""),
                                "")
                            =0),
                        0,
                        GEOMEAN(IF(
                            ISNUMBER(M185:Y185),
                            IF(
                                M$4:Y$4=1,
                                M185:Y185,
                                ""),
                            ""))
                    ),
                    IF(
                        OR(IF(
                            ISNUMBER(M185:Y185),
                            IF(
                                M$4:Y$4=2,
                                M185:Y185,
                                ""),
                            "")
                            =0),
                        0,
                        GEOMEAN(IF(
                            ISNUMBER(M185:Y185),
                            IF(
                                M$4:Y$4=2,
                                M185:Y185,
                                ""),
                            "")))
                )
            )
        )
    )
)</f>
        <v>10</v>
      </c>
      <c r="I185" s="191" cm="1">
        <f t="array" ref="I185">IF(
    SUM(IF(
            ISNUMBER(
                IF(
                    $M$5:$Y$5,
                    (M185:Y185),
                    "")),
            1,
            0))
        =0,
    NA(),
    IF(
        Parameters!$D$15=1,
        IF(
            SUM(--(ISNUMBER(IF($M$5:$Y$5=1,(M185:Y185),""))))&gt;0,
            MAX(IF(
                ISNUMBER(M185:Y185),
                IF(
                    M$5:Y$5=1,
                    M185:Y185,
                    ""),
                "")),
            MAX(IF(
                ISNUMBER(M185:Y185),
                IF(
                    M$5:Y$5=2,
                    M185:Y185,
                    ""),
                ""))
        ),
        IF(
            Parameters!$D$16=1,
            IFERROR(
                AVERAGE(IF(
                    ISNUMBER(M185:Y185),
                    IF(
                        M$5:Y$5=1,
                        M185:Y185,
                        ""),
                    "")),
                AVERAGE(IF(
                    ISNUMBER(M185:Y185),
                    IF(
                        M$5:Y$5=2,
                        M185:Y185,
                        ""),
                    ""))
            ),
            IF(
                Parameters!$D$17=1,
                IFERROR(
                    IF(
                        OR(
                            IF(
                                ISNUMBER(M185:Y185),
                                IF(
                                    M$5:Y$5=1,
                                    M185:Y185,
                                    ""),
                                "")
                            =0),
                        0,
                        GEOMEAN(IF(
                            ISNUMBER(M185:Y185),
                            IF(
                                M$5:Y$5=1,
                                M185:Y185,
                                ""),
                            ""))
                    ),
                    IF(
                        OR(IF(
                            ISNUMBER(M185:Y185),
                            IF(
                                M$5:Y$5=2,
                                M185:Y185,
                                ""),
                            "")
                            =0),
                        0,
                        GEOMEAN(IF(
                            ISNUMBER(M185:Y185),
                            IF(
                                M$5:Y$5=2,
                                M185:Y185,
                                ""),
                            "")))
                )
            )
        )
    )
)</f>
        <v>10</v>
      </c>
      <c r="J185" s="242">
        <v>45019</v>
      </c>
      <c r="K185" s="242">
        <v>45103</v>
      </c>
      <c r="L185" s="91" t="s">
        <v>303</v>
      </c>
      <c r="M185" s="192">
        <v>10</v>
      </c>
      <c r="N185" s="192" t="s">
        <v>409</v>
      </c>
      <c r="O185" s="192" t="s">
        <v>409</v>
      </c>
      <c r="P185" s="192">
        <v>10</v>
      </c>
      <c r="Q185" s="192" t="s">
        <v>409</v>
      </c>
      <c r="R185" s="192">
        <v>9.1</v>
      </c>
      <c r="S185" s="192" t="s">
        <v>409</v>
      </c>
      <c r="T185" s="192" t="s">
        <v>409</v>
      </c>
      <c r="U185" s="192" t="s">
        <v>409</v>
      </c>
      <c r="V185" s="192">
        <v>1.0024358733761001</v>
      </c>
      <c r="W185" s="192">
        <v>-7.7314335083599403E-2</v>
      </c>
      <c r="X185" s="192" t="s">
        <v>409</v>
      </c>
      <c r="Y185" s="192"/>
      <c r="Z185" s="192"/>
      <c r="AF185" s="34"/>
      <c r="AG185" s="34"/>
      <c r="AH185" s="34"/>
      <c r="AI185" s="34"/>
      <c r="AJ185" s="34"/>
      <c r="AK185" s="34"/>
      <c r="AL185" s="195"/>
      <c r="AM185" s="195"/>
      <c r="AN185" s="80"/>
      <c r="AO185" s="80"/>
      <c r="AP185" s="80"/>
      <c r="AQ185" s="35"/>
    </row>
    <row r="186" spans="1:43"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4.12124608235517</v>
      </c>
      <c r="H186" s="80" cm="1">
        <f t="array" ref="H186">IF(
    SUM(IF(
            ISNUMBER(
                IF(
                    $M$4:$Y$4,
                    (M186:Y186),
                    "")),
            1,
            0))
        =0,
    NA(),
    IF(
        Parameters!$D$15=1,
        IF(
            SUM(--(ISNUMBER(IF($M$4:$Y$4=1,(M186:Y186),""))))&gt;0,
            MAX(IF(
                ISNUMBER(M186:Y186),
                IF(
                    M$4:Y$4=1,
                    M186:Y186,
                    ""),
                "")),
            MAX(IF(
                ISNUMBER(M186:Y186),
                IF(
                    M$4:Y$4=2,
                    M186:Y186,
                    ""),
                ""))
        ),
        IF(
            Parameters!$D$16=1,
            IFERROR(
                AVERAGE(IF(
                    ISNUMBER(M186:Y186),
                    IF(
                        M$4:Y$4=1,
                        M186:Y186,
                        ""),
                    "")),
                AVERAGE(IF(
                    ISNUMBER(M186:Y186),
                    IF(
                        M$4:Y$4=2,
                        M186:Y186,
                        ""),
                    ""))
            ),
            IF(
                Parameters!$D$17=1,
                IFERROR(
                    IF(
                        OR(
                            IF(
                                ISNUMBER(M186:Y186),
                                IF(
                                    M$4:Y$4=1,
                                    M186:Y186,
                                    ""),
                                "")
                            =0),
                        0,
                        GEOMEAN(IF(
                            ISNUMBER(M186:Y186),
                            IF(
                                M$4:Y$4=1,
                                M186:Y186,
                                ""),
                            ""))
                    ),
                    IF(
                        OR(IF(
                            ISNUMBER(M186:Y186),
                            IF(
                                M$4:Y$4=2,
                                M186:Y186,
                                ""),
                            "")
                            =0),
                        0,
                        GEOMEAN(IF(
                            ISNUMBER(M186:Y186),
                            IF(
                                M$4:Y$4=2,
                                M186:Y186,
                                ""),
                            "")))
                )
            )
        )
    )
)</f>
        <v>8</v>
      </c>
      <c r="I186" s="191" cm="1">
        <f t="array" ref="I186">IF(
    SUM(IF(
            ISNUMBER(
                IF(
                    $M$5:$Y$5,
                    (M186:Y186),
                    "")),
            1,
            0))
        =0,
    NA(),
    IF(
        Parameters!$D$15=1,
        IF(
            SUM(--(ISNUMBER(IF($M$5:$Y$5=1,(M186:Y186),""))))&gt;0,
            MAX(IF(
                ISNUMBER(M186:Y186),
                IF(
                    M$5:Y$5=1,
                    M186:Y186,
                    ""),
                "")),
            MAX(IF(
                ISNUMBER(M186:Y186),
                IF(
                    M$5:Y$5=2,
                    M186:Y186,
                    ""),
                ""))
        ),
        IF(
            Parameters!$D$16=1,
            IFERROR(
                AVERAGE(IF(
                    ISNUMBER(M186:Y186),
                    IF(
                        M$5:Y$5=1,
                        M186:Y186,
                        ""),
                    "")),
                AVERAGE(IF(
                    ISNUMBER(M186:Y186),
                    IF(
                        M$5:Y$5=2,
                        M186:Y186,
                        ""),
                    ""))
            ),
            IF(
                Parameters!$D$17=1,
                IFERROR(
                    IF(
                        OR(
                            IF(
                                ISNUMBER(M186:Y186),
                                IF(
                                    M$5:Y$5=1,
                                    M186:Y186,
                                    ""),
                                "")
                            =0),
                        0,
                        GEOMEAN(IF(
                            ISNUMBER(M186:Y186),
                            IF(
                                M$5:Y$5=1,
                                M186:Y186,
                                ""),
                            ""))
                    ),
                    IF(
                        OR(IF(
                            ISNUMBER(M186:Y186),
                            IF(
                                M$5:Y$5=2,
                                M186:Y186,
                                ""),
                            "")
                            =0),
                        0,
                        GEOMEAN(IF(
                            ISNUMBER(M186:Y186),
                            IF(
                                M$5:Y$5=2,
                                M186:Y186,
                                ""),
                            "")))
                )
            )
        )
    )
)</f>
        <v>2.1230836589159798</v>
      </c>
      <c r="J186" s="242">
        <v>45019</v>
      </c>
      <c r="K186" s="242">
        <v>45103</v>
      </c>
      <c r="L186" s="91" t="s">
        <v>304</v>
      </c>
      <c r="M186" s="192">
        <v>8</v>
      </c>
      <c r="N186" s="192" t="s">
        <v>409</v>
      </c>
      <c r="O186" s="192" t="s">
        <v>409</v>
      </c>
      <c r="P186" s="192">
        <v>2.1230836589159798</v>
      </c>
      <c r="Q186" s="192" t="s">
        <v>409</v>
      </c>
      <c r="R186" s="192">
        <v>5.6</v>
      </c>
      <c r="S186" s="192" t="s">
        <v>409</v>
      </c>
      <c r="T186" s="192" t="s">
        <v>409</v>
      </c>
      <c r="U186" s="192" t="s">
        <v>409</v>
      </c>
      <c r="V186" s="192">
        <v>0.10615418294579899</v>
      </c>
      <c r="W186" s="192">
        <v>-3.3487534703899903E-2</v>
      </c>
      <c r="X186" s="192" t="s">
        <v>409</v>
      </c>
      <c r="Y186" s="192"/>
      <c r="Z186" s="192"/>
      <c r="AF186" s="34"/>
      <c r="AG186" s="34"/>
      <c r="AH186" s="34"/>
      <c r="AI186" s="34"/>
      <c r="AJ186" s="34"/>
      <c r="AK186" s="34"/>
      <c r="AL186" s="195"/>
      <c r="AM186" s="195"/>
      <c r="AN186" s="80"/>
      <c r="AO186" s="80"/>
      <c r="AP186" s="80"/>
      <c r="AQ186" s="35"/>
    </row>
    <row r="187" spans="1:43"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1.6278820596099552</v>
      </c>
      <c r="H187" s="80" cm="1">
        <f t="array" ref="H187">IF(
    SUM(IF(
            ISNUMBER(
                IF(
                    $M$4:$Y$4,
                    (M187:Y187),
                    "")),
            1,
            0))
        =0,
    NA(),
    IF(
        Parameters!$D$15=1,
        IF(
            SUM(--(ISNUMBER(IF($M$4:$Y$4=1,(M187:Y187),""))))&gt;0,
            MAX(IF(
                ISNUMBER(M187:Y187),
                IF(
                    M$4:Y$4=1,
                    M187:Y187,
                    ""),
                "")),
            MAX(IF(
                ISNUMBER(M187:Y187),
                IF(
                    M$4:Y$4=2,
                    M187:Y187,
                    ""),
                ""))
        ),
        IF(
            Parameters!$D$16=1,
            IFERROR(
                AVERAGE(IF(
                    ISNUMBER(M187:Y187),
                    IF(
                        M$4:Y$4=1,
                        M187:Y187,
                        ""),
                    "")),
                AVERAGE(IF(
                    ISNUMBER(M187:Y187),
                    IF(
                        M$4:Y$4=2,
                        M187:Y187,
                        ""),
                    ""))
            ),
            IF(
                Parameters!$D$17=1,
                IFERROR(
                    IF(
                        OR(
                            IF(
                                ISNUMBER(M187:Y187),
                                IF(
                                    M$4:Y$4=1,
                                    M187:Y187,
                                    ""),
                                "")
                            =0),
                        0,
                        GEOMEAN(IF(
                            ISNUMBER(M187:Y187),
                            IF(
                                M$4:Y$4=1,
                                M187:Y187,
                                ""),
                            ""))
                    ),
                    IF(
                        OR(IF(
                            ISNUMBER(M187:Y187),
                            IF(
                                M$4:Y$4=2,
                                M187:Y187,
                                ""),
                            "")
                            =0),
                        0,
                        GEOMEAN(IF(
                            ISNUMBER(M187:Y187),
                            IF(
                                M$4:Y$4=2,
                                M187:Y187,
                                ""),
                            "")))
                )
            )
        )
    )
)</f>
        <v>5</v>
      </c>
      <c r="I187" s="191" cm="1">
        <f t="array" ref="I187">IF(
    SUM(IF(
            ISNUMBER(
                IF(
                    $M$5:$Y$5,
                    (M187:Y187),
                    "")),
            1,
            0))
        =0,
    NA(),
    IF(
        Parameters!$D$15=1,
        IF(
            SUM(--(ISNUMBER(IF($M$5:$Y$5=1,(M187:Y187),""))))&gt;0,
            MAX(IF(
                ISNUMBER(M187:Y187),
                IF(
                    M$5:Y$5=1,
                    M187:Y187,
                    ""),
                "")),
            MAX(IF(
                ISNUMBER(M187:Y187),
                IF(
                    M$5:Y$5=2,
                    M187:Y187,
                    ""),
                ""))
        ),
        IF(
            Parameters!$D$16=1,
            IFERROR(
                AVERAGE(IF(
                    ISNUMBER(M187:Y187),
                    IF(
                        M$5:Y$5=1,
                        M187:Y187,
                        ""),
                    "")),
                AVERAGE(IF(
                    ISNUMBER(M187:Y187),
                    IF(
                        M$5:Y$5=2,
                        M187:Y187,
                        ""),
                    ""))
            ),
            IF(
                Parameters!$D$17=1,
                IFERROR(
                    IF(
                        OR(
                            IF(
                                ISNUMBER(M187:Y187),
                                IF(
                                    M$5:Y$5=1,
                                    M187:Y187,
                                    ""),
                                "")
                            =0),
                        0,
                        GEOMEAN(IF(
                            ISNUMBER(M187:Y187),
                            IF(
                                M$5:Y$5=1,
                                M187:Y187,
                                ""),
                            ""))
                    ),
                    IF(
                        OR(IF(
                            ISNUMBER(M187:Y187),
                            IF(
                                M$5:Y$5=2,
                                M187:Y187,
                                ""),
                            "")
                            =0),
                        0,
                        GEOMEAN(IF(
                            ISNUMBER(M187:Y187),
                            IF(
                                M$5:Y$5=2,
                                M187:Y187,
                                ""),
                            "")))
                )
            )
        )
    )
)</f>
        <v>0.52999999999999003</v>
      </c>
      <c r="J187" s="242">
        <v>44860</v>
      </c>
      <c r="K187" s="242">
        <v>45103</v>
      </c>
      <c r="L187" s="91" t="s">
        <v>306</v>
      </c>
      <c r="M187" s="192">
        <v>5</v>
      </c>
      <c r="N187" s="192">
        <v>0.52999999999999003</v>
      </c>
      <c r="O187" s="192" t="s">
        <v>409</v>
      </c>
      <c r="P187" s="192" t="s">
        <v>409</v>
      </c>
      <c r="Q187" s="192" t="s">
        <v>409</v>
      </c>
      <c r="R187" s="192">
        <v>3.5</v>
      </c>
      <c r="S187" s="192">
        <v>-0.29999999999999799</v>
      </c>
      <c r="T187" s="192">
        <v>5.2999999999998999E-2</v>
      </c>
      <c r="U187" s="192" t="s">
        <v>409</v>
      </c>
      <c r="V187" s="192" t="s">
        <v>409</v>
      </c>
      <c r="W187" s="192" t="s">
        <v>409</v>
      </c>
      <c r="X187" s="192" t="s">
        <v>409</v>
      </c>
      <c r="Y187" s="192"/>
      <c r="Z187" s="192"/>
      <c r="AF187" s="34"/>
      <c r="AG187" s="34"/>
      <c r="AH187" s="34"/>
      <c r="AI187" s="34"/>
      <c r="AJ187" s="34"/>
      <c r="AK187" s="34"/>
      <c r="AL187" s="195"/>
      <c r="AM187" s="195"/>
      <c r="AN187" s="80"/>
      <c r="AO187" s="80"/>
      <c r="AP187" s="80"/>
      <c r="AQ187" s="35"/>
    </row>
    <row r="188" spans="1:43"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1.7008401285415149</v>
      </c>
      <c r="H188" s="80" cm="1">
        <f t="array" ref="H188">IF(
    SUM(IF(
            ISNUMBER(
                IF(
                    $M$4:$Y$4,
                    (M188:Y188),
                    "")),
            1,
            0))
        =0,
    NA(),
    IF(
        Parameters!$D$15=1,
        IF(
            SUM(--(ISNUMBER(IF($M$4:$Y$4=1,(M188:Y188),""))))&gt;0,
            MAX(IF(
                ISNUMBER(M188:Y188),
                IF(
                    M$4:Y$4=1,
                    M188:Y188,
                    ""),
                "")),
            MAX(IF(
                ISNUMBER(M188:Y188),
                IF(
                    M$4:Y$4=2,
                    M188:Y188,
                    ""),
                ""))
        ),
        IF(
            Parameters!$D$16=1,
            IFERROR(
                AVERAGE(IF(
                    ISNUMBER(M188:Y188),
                    IF(
                        M$4:Y$4=1,
                        M188:Y188,
                        ""),
                    "")),
                AVERAGE(IF(
                    ISNUMBER(M188:Y188),
                    IF(
                        M$4:Y$4=2,
                        M188:Y188,
                        ""),
                    ""))
            ),
            IF(
                Parameters!$D$17=1,
                IFERROR(
                    IF(
                        OR(
                            IF(
                                ISNUMBER(M188:Y188),
                                IF(
                                    M$4:Y$4=1,
                                    M188:Y188,
                                    ""),
                                "")
                            =0),
                        0,
                        GEOMEAN(IF(
                            ISNUMBER(M188:Y188),
                            IF(
                                M$4:Y$4=1,
                                M188:Y188,
                                ""),
                            ""))
                    ),
                    IF(
                        OR(IF(
                            ISNUMBER(M188:Y188),
                            IF(
                                M$4:Y$4=2,
                                M188:Y188,
                                ""),
                            "")
                            =0),
                        0,
                        GEOMEAN(IF(
                            ISNUMBER(M188:Y188),
                            IF(
                                M$4:Y$4=2,
                                M188:Y188,
                                ""),
                            "")))
                )
            )
        )
    )
)</f>
        <v>1.28571428571428</v>
      </c>
      <c r="I188" s="191" cm="1">
        <f t="array" ref="I188">IF(
    SUM(IF(
            ISNUMBER(
                IF(
                    $M$5:$Y$5,
                    (M188:Y188),
                    "")),
            1,
            0))
        =0,
    NA(),
    IF(
        Parameters!$D$15=1,
        IF(
            SUM(--(ISNUMBER(IF($M$5:$Y$5=1,(M188:Y188),""))))&gt;0,
            MAX(IF(
                ISNUMBER(M188:Y188),
                IF(
                    M$5:Y$5=1,
                    M188:Y188,
                    ""),
                "")),
            MAX(IF(
                ISNUMBER(M188:Y188),
                IF(
                    M$5:Y$5=2,
                    M188:Y188,
                    ""),
                ""))
        ),
        IF(
            Parameters!$D$16=1,
            IFERROR(
                AVERAGE(IF(
                    ISNUMBER(M188:Y188),
                    IF(
                        M$5:Y$5=1,
                        M188:Y188,
                        ""),
                    "")),
                AVERAGE(IF(
                    ISNUMBER(M188:Y188),
                    IF(
                        M$5:Y$5=2,
                        M188:Y188,
                        ""),
                    ""))
            ),
            IF(
                Parameters!$D$17=1,
                IFERROR(
                    IF(
                        OR(
                            IF(
                                ISNUMBER(M188:Y188),
                                IF(
                                    M$5:Y$5=1,
                                    M188:Y188,
                                    ""),
                                "")
                            =0),
                        0,
                        GEOMEAN(IF(
                            ISNUMBER(M188:Y188),
                            IF(
                                M$5:Y$5=1,
                                M188:Y188,
                                ""),
                            ""))
                    ),
                    IF(
                        OR(IF(
                            ISNUMBER(M188:Y188),
                            IF(
                                M$5:Y$5=2,
                                M188:Y188,
                                ""),
                            "")
                            =0),
                        0,
                        GEOMEAN(IF(
                            ISNUMBER(M188:Y188),
                            IF(
                                M$5:Y$5=2,
                                M188:Y188,
                                ""),
                            "")))
                )
            )
        )
    )
)</f>
        <v>2.2499999999999898</v>
      </c>
      <c r="J188" s="242">
        <v>44860</v>
      </c>
      <c r="K188" s="242">
        <v>45103</v>
      </c>
      <c r="L188" s="91" t="s">
        <v>307</v>
      </c>
      <c r="M188" s="192">
        <v>1.28571428571428</v>
      </c>
      <c r="N188" s="192">
        <v>2.2499999999999898</v>
      </c>
      <c r="O188" s="192" t="s">
        <v>409</v>
      </c>
      <c r="P188" s="192" t="s">
        <v>409</v>
      </c>
      <c r="Q188" s="192" t="s">
        <v>409</v>
      </c>
      <c r="R188" s="192">
        <v>0.9</v>
      </c>
      <c r="S188" s="192">
        <v>-0.71699999999999897</v>
      </c>
      <c r="T188" s="192">
        <v>0.22499999999999901</v>
      </c>
      <c r="U188" s="192" t="s">
        <v>409</v>
      </c>
      <c r="V188" s="192" t="s">
        <v>409</v>
      </c>
      <c r="W188" s="192" t="s">
        <v>409</v>
      </c>
      <c r="X188" s="192" t="s">
        <v>409</v>
      </c>
      <c r="Y188" s="192"/>
      <c r="Z188" s="192"/>
      <c r="AF188" s="34"/>
      <c r="AG188" s="34"/>
      <c r="AH188" s="34"/>
      <c r="AI188" s="34"/>
      <c r="AJ188" s="34"/>
      <c r="AK188" s="34"/>
      <c r="AL188" s="195"/>
      <c r="AM188" s="195"/>
      <c r="AN188" s="80"/>
      <c r="AO188" s="80"/>
      <c r="AP188" s="80"/>
      <c r="AQ188" s="35"/>
    </row>
    <row r="189" spans="1:43"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$M$4:$Y$4,
                    (M189:Y189),
                    "")),
            1,
            0))
        =0,
    NA(),
    IF(
        Parameters!$D$15=1,
        IF(
            SUM(--(ISNUMBER(IF($M$4:$Y$4=1,(M189:Y189),""))))&gt;0,
            MAX(IF(
                ISNUMBER(M189:Y189),
                IF(
                    M$4:Y$4=1,
                    M189:Y189,
                    ""),
                "")),
            MAX(IF(
                ISNUMBER(M189:Y189),
                IF(
                    M$4:Y$4=2,
                    M189:Y189,
                    ""),
                ""))
        ),
        IF(
            Parameters!$D$16=1,
            IFERROR(
                AVERAGE(IF(
                    ISNUMBER(M189:Y189),
                    IF(
                        M$4:Y$4=1,
                        M189:Y189,
                        ""),
                    "")),
                AVERAGE(IF(
                    ISNUMBER(M189:Y189),
                    IF(
                        M$4:Y$4=2,
                        M189:Y189,
                        ""),
                    ""))
            ),
            IF(
                Parameters!$D$17=1,
                IFERROR(
                    IF(
                        OR(
                            IF(
                                ISNUMBER(M189:Y189),
                                IF(
                                    M$4:Y$4=1,
                                    M189:Y189,
                                    ""),
                                "")
                            =0),
                        0,
                        GEOMEAN(IF(
                            ISNUMBER(M189:Y189),
                            IF(
                                M$4:Y$4=1,
                                M189:Y189,
                                ""),
                            ""))
                    ),
                    IF(
                        OR(IF(
                            ISNUMBER(M189:Y189),
                            IF(
                                M$4:Y$4=2,
                                M189:Y189,
                                ""),
                            "")
                            =0),
                        0,
                        GEOMEAN(IF(
                            ISNUMBER(M189:Y189),
                            IF(
                                M$4:Y$4=2,
                                M189:Y189,
                                ""),
                            "")))
                )
            )
        )
    )
)</f>
        <v>0.28571428571428598</v>
      </c>
      <c r="I189" s="191" cm="1">
        <f t="array" ref="I189">IF(
    SUM(IF(
            ISNUMBER(
                IF(
                    $M$5:$Y$5,
                    (M189:Y189),
                    "")),
            1,
            0))
        =0,
    NA(),
    IF(
        Parameters!$D$15=1,
        IF(
            SUM(--(ISNUMBER(IF($M$5:$Y$5=1,(M189:Y189),""))))&gt;0,
            MAX(IF(
                ISNUMBER(M189:Y189),
                IF(
                    M$5:Y$5=1,
                    M189:Y189,
                    ""),
                "")),
            MAX(IF(
                ISNUMBER(M189:Y189),
                IF(
                    M$5:Y$5=2,
                    M189:Y189,
                    ""),
                ""))
        ),
        IF(
            Parameters!$D$16=1,
            IFERROR(
                AVERAGE(IF(
                    ISNUMBER(M189:Y189),
                    IF(
                        M$5:Y$5=1,
                        M189:Y189,
                        ""),
                    "")),
                AVERAGE(IF(
                    ISNUMBER(M189:Y189),
                    IF(
                        M$5:Y$5=2,
                        M189:Y189,
                        ""),
                    ""))
            ),
            IF(
                Parameters!$D$17=1,
                IFERROR(
                    IF(
                        OR(
                            IF(
                                ISNUMBER(M189:Y189),
                                IF(
                                    M$5:Y$5=1,
                                    M189:Y189,
                                    ""),
                                "")
                            =0),
                        0,
                        GEOMEAN(IF(
                            ISNUMBER(M189:Y189),
                            IF(
                                M$5:Y$5=1,
                                M189:Y189,
                                ""),
                            ""))
                    ),
                    IF(
                        OR(IF(
                            ISNUMBER(M189:Y189),
                            IF(
                                M$5:Y$5=2,
                                M189:Y189,
                                ""),
                            "")
                            =0),
                        0,
                        GEOMEAN(IF(
                            ISNUMBER(M189:Y189),
                            IF(
                                M$5:Y$5=2,
                                M189:Y189,
                                ""),
                            "")))
                )
            )
        )
    )
)</f>
        <v>0</v>
      </c>
      <c r="J189" s="242">
        <v>44753</v>
      </c>
      <c r="K189" s="242">
        <v>45103</v>
      </c>
      <c r="L189" s="91" t="s">
        <v>309</v>
      </c>
      <c r="M189" s="192">
        <v>0.28571428571428598</v>
      </c>
      <c r="N189" s="192">
        <v>0</v>
      </c>
      <c r="O189" s="192" t="s">
        <v>409</v>
      </c>
      <c r="P189" s="192" t="s">
        <v>409</v>
      </c>
      <c r="Q189" s="192" t="s">
        <v>409</v>
      </c>
      <c r="R189" s="192">
        <v>0.2</v>
      </c>
      <c r="S189" s="192">
        <v>-0.72499999999999898</v>
      </c>
      <c r="T189" s="192">
        <v>-0.27500000000000002</v>
      </c>
      <c r="U189" s="192" t="s">
        <v>409</v>
      </c>
      <c r="V189" s="192" t="s">
        <v>409</v>
      </c>
      <c r="W189" s="192" t="s">
        <v>409</v>
      </c>
      <c r="X189" s="192" t="s">
        <v>409</v>
      </c>
      <c r="Y189" s="192"/>
      <c r="Z189" s="192"/>
      <c r="AF189" s="34"/>
      <c r="AG189" s="34"/>
      <c r="AH189" s="34"/>
      <c r="AI189" s="34"/>
      <c r="AJ189" s="34"/>
      <c r="AK189" s="34"/>
      <c r="AL189" s="195"/>
      <c r="AM189" s="195"/>
      <c r="AN189" s="80"/>
      <c r="AO189" s="80"/>
      <c r="AP189" s="80"/>
      <c r="AQ189" s="35"/>
    </row>
    <row r="190" spans="1:43"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0.85857024007524152</v>
      </c>
      <c r="H190" s="80" cm="1">
        <f t="array" ref="H190">IF(
    SUM(IF(
            ISNUMBER(
                IF(
                    $M$4:$Y$4,
                    (M190:Y190),
                    "")),
            1,
            0))
        =0,
    NA(),
    IF(
        Parameters!$D$15=1,
        IF(
            SUM(--(ISNUMBER(IF($M$4:$Y$4=1,(M190:Y190),""))))&gt;0,
            MAX(IF(
                ISNUMBER(M190:Y190),
                IF(
                    M$4:Y$4=1,
                    M190:Y190,
                    ""),
                "")),
            MAX(IF(
                ISNUMBER(M190:Y190),
                IF(
                    M$4:Y$4=2,
                    M190:Y190,
                    ""),
                ""))
        ),
        IF(
            Parameters!$D$16=1,
            IFERROR(
                AVERAGE(IF(
                    ISNUMBER(M190:Y190),
                    IF(
                        M$4:Y$4=1,
                        M190:Y190,
                        ""),
                    "")),
                AVERAGE(IF(
                    ISNUMBER(M190:Y190),
                    IF(
                        M$4:Y$4=2,
                        M190:Y190,
                        ""),
                    ""))
            ),
            IF(
                Parameters!$D$17=1,
                IFERROR(
                    IF(
                        OR(
                            IF(
                                ISNUMBER(M190:Y190),
                                IF(
                                    M$4:Y$4=1,
                                    M190:Y190,
                                    ""),
                                "")
                            =0),
                        0,
                        GEOMEAN(IF(
                            ISNUMBER(M190:Y190),
                            IF(
                                M$4:Y$4=1,
                                M190:Y190,
                                ""),
                            ""))
                    ),
                    IF(
                        OR(IF(
                            ISNUMBER(M190:Y190),
                            IF(
                                M$4:Y$4=2,
                                M190:Y190,
                                ""),
                            "")
                            =0),
                        0,
                        GEOMEAN(IF(
                            ISNUMBER(M190:Y190),
                            IF(
                                M$4:Y$4=2,
                                M190:Y190,
                                ""),
                            "")))
                )
            )
        )
    )
)</f>
        <v>0.28571428571428598</v>
      </c>
      <c r="I190" s="191" cm="1">
        <f t="array" ref="I190">IF(
    SUM(IF(
            ISNUMBER(
                IF(
                    $M$5:$Y$5,
                    (M190:Y190),
                    "")),
            1,
            0))
        =0,
    NA(),
    IF(
        Parameters!$D$15=1,
        IF(
            SUM(--(ISNUMBER(IF($M$5:$Y$5=1,(M190:Y190),""))))&gt;0,
            MAX(IF(
                ISNUMBER(M190:Y190),
                IF(
                    M$5:Y$5=1,
                    M190:Y190,
                    ""),
                "")),
            MAX(IF(
                ISNUMBER(M190:Y190),
                IF(
                    M$5:Y$5=2,
                    M190:Y190,
                    ""),
                ""))
        ),
        IF(
            Parameters!$D$16=1,
            IFERROR(
                AVERAGE(IF(
                    ISNUMBER(M190:Y190),
                    IF(
                        M$5:Y$5=1,
                        M190:Y190,
                        ""),
                    "")),
                AVERAGE(IF(
                    ISNUMBER(M190:Y190),
                    IF(
                        M$5:Y$5=2,
                        M190:Y190,
                        ""),
                    ""))
            ),
            IF(
                Parameters!$D$17=1,
                IFERROR(
                    IF(
                        OR(
                            IF(
                                ISNUMBER(M190:Y190),
                                IF(
                                    M$5:Y$5=1,
                                    M190:Y190,
                                    ""),
                                "")
                            =0),
                        0,
                        GEOMEAN(IF(
                            ISNUMBER(M190:Y190),
                            IF(
                                M$5:Y$5=1,
                                M190:Y190,
                                ""),
                            ""))
                    ),
                    IF(
                        OR(IF(
                            ISNUMBER(M190:Y190),
                            IF(
                                M$5:Y$5=2,
                                M190:Y190,
                                ""),
                            "")
                            =0),
                        0,
                        GEOMEAN(IF(
                            ISNUMBER(M190:Y190),
                            IF(
                                M$5:Y$5=2,
                                M190:Y190,
                                ""),
                            "")))
                )
            )
        )
    )
)</f>
        <v>2.58</v>
      </c>
      <c r="J190" s="242">
        <v>44860</v>
      </c>
      <c r="K190" s="242">
        <v>45103</v>
      </c>
      <c r="L190" s="91" t="s">
        <v>311</v>
      </c>
      <c r="M190" s="192">
        <v>0.28571428571428598</v>
      </c>
      <c r="N190" s="192">
        <v>2.58</v>
      </c>
      <c r="O190" s="192" t="s">
        <v>409</v>
      </c>
      <c r="P190" s="192" t="s">
        <v>409</v>
      </c>
      <c r="Q190" s="192" t="s">
        <v>409</v>
      </c>
      <c r="R190" s="192">
        <v>0.2</v>
      </c>
      <c r="S190" s="192">
        <v>-1.333</v>
      </c>
      <c r="T190" s="192">
        <v>0.25800000000000001</v>
      </c>
      <c r="U190" s="192" t="s">
        <v>409</v>
      </c>
      <c r="V190" s="192" t="s">
        <v>409</v>
      </c>
      <c r="W190" s="192" t="s">
        <v>409</v>
      </c>
      <c r="X190" s="192" t="s">
        <v>409</v>
      </c>
      <c r="Y190" s="192"/>
      <c r="Z190" s="192"/>
      <c r="AF190" s="34"/>
      <c r="AG190" s="34"/>
      <c r="AH190" s="34"/>
      <c r="AI190" s="34"/>
      <c r="AJ190" s="34"/>
      <c r="AK190" s="34"/>
      <c r="AL190" s="195"/>
      <c r="AM190" s="195"/>
      <c r="AN190" s="80"/>
      <c r="AO190" s="80"/>
      <c r="AP190" s="80"/>
      <c r="AQ190" s="35"/>
    </row>
    <row r="191" spans="1:43"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$M$4:$Y$4,
                    (M191:Y191),
                    "")),
            1,
            0))
        =0,
    NA(),
    IF(
        Parameters!$D$15=1,
        IF(
            SUM(--(ISNUMBER(IF($M$4:$Y$4=1,(M191:Y191),""))))&gt;0,
            MAX(IF(
                ISNUMBER(M191:Y191),
                IF(
                    M$4:Y$4=1,
                    M191:Y191,
                    ""),
                "")),
            MAX(IF(
                ISNUMBER(M191:Y191),
                IF(
                    M$4:Y$4=2,
                    M191:Y191,
                    ""),
                ""))
        ),
        IF(
            Parameters!$D$16=1,
            IFERROR(
                AVERAGE(IF(
                    ISNUMBER(M191:Y191),
                    IF(
                        M$4:Y$4=1,
                        M191:Y191,
                        ""),
                    "")),
                AVERAGE(IF(
                    ISNUMBER(M191:Y191),
                    IF(
                        M$4:Y$4=2,
                        M191:Y191,
                        ""),
                    ""))
            ),
            IF(
                Parameters!$D$17=1,
                IFERROR(
                    IF(
                        OR(
                            IF(
                                ISNUMBER(M191:Y191),
                                IF(
                                    M$4:Y$4=1,
                                    M191:Y191,
                                    ""),
                                "")
                            =0),
                        0,
                        GEOMEAN(IF(
                            ISNUMBER(M191:Y191),
                            IF(
                                M$4:Y$4=1,
                                M191:Y191,
                                ""),
                            ""))
                    ),
                    IF(
                        OR(IF(
                            ISNUMBER(M191:Y191),
                            IF(
                                M$4:Y$4=2,
                                M191:Y191,
                                ""),
                            "")
                            =0),
                        0,
                        GEOMEAN(IF(
                            ISNUMBER(M191:Y191),
                            IF(
                                M$4:Y$4=2,
                                M191:Y191,
                                ""),
                            "")))
                )
            )
        )
    )
)</f>
        <v>8</v>
      </c>
      <c r="I191" s="191" cm="1">
        <f t="array" ref="I191">IF(
    SUM(IF(
            ISNUMBER(
                IF(
                    $M$5:$Y$5,
                    (M191:Y191),
                    "")),
            1,
            0))
        =0,
    NA(),
    IF(
        Parameters!$D$15=1,
        IF(
            SUM(--(ISNUMBER(IF($M$5:$Y$5=1,(M191:Y191),""))))&gt;0,
            MAX(IF(
                ISNUMBER(M191:Y191),
                IF(
                    M$5:Y$5=1,
                    M191:Y191,
                    ""),
                "")),
            MAX(IF(
                ISNUMBER(M191:Y191),
                IF(
                    M$5:Y$5=2,
                    M191:Y191,
                    ""),
                ""))
        ),
        IF(
            Parameters!$D$16=1,
            IFERROR(
                AVERAGE(IF(
                    ISNUMBER(M191:Y191),
                    IF(
                        M$5:Y$5=1,
                        M191:Y191,
                        ""),
                    "")),
                AVERAGE(IF(
                    ISNUMBER(M191:Y191),
                    IF(
                        M$5:Y$5=2,
                        M191:Y191,
                        ""),
                    ""))
            ),
            IF(
                Parameters!$D$17=1,
                IFERROR(
                    IF(
                        OR(
                            IF(
                                ISNUMBER(M191:Y191),
                                IF(
                                    M$5:Y$5=1,
                                    M191:Y191,
                                    ""),
                                "")
                            =0),
                        0,
                        GEOMEAN(IF(
                            ISNUMBER(M191:Y191),
                            IF(
                                M$5:Y$5=1,
                                M191:Y191,
                                ""),
                            ""))
                    ),
                    IF(
                        OR(IF(
                            ISNUMBER(M191:Y191),
                            IF(
                                M$5:Y$5=2,
                                M191:Y191,
                                ""),
                            "")
                            =0),
                        0,
                        GEOMEAN(IF(
                            ISNUMBER(M191:Y191),
                            IF(
                                M$5:Y$5=2,
                                M191:Y191,
                                ""),
                            "")))
                )
            )
        )
    )
)</f>
        <v>0</v>
      </c>
      <c r="J191" s="242">
        <v>44860</v>
      </c>
      <c r="K191" s="242">
        <v>45103</v>
      </c>
      <c r="L191" s="91" t="s">
        <v>313</v>
      </c>
      <c r="M191" s="192">
        <v>8</v>
      </c>
      <c r="N191" s="192" t="s">
        <v>409</v>
      </c>
      <c r="O191" s="192" t="s">
        <v>409</v>
      </c>
      <c r="P191" s="192">
        <v>0</v>
      </c>
      <c r="Q191" s="192" t="s">
        <v>409</v>
      </c>
      <c r="R191" s="192">
        <v>5.6</v>
      </c>
      <c r="S191" s="192" t="s">
        <v>409</v>
      </c>
      <c r="T191" s="192" t="s">
        <v>409</v>
      </c>
      <c r="U191" s="192" t="s">
        <v>409</v>
      </c>
      <c r="V191" s="192">
        <v>-0.48007532565119998</v>
      </c>
      <c r="W191" s="192">
        <v>-0.72018813812470095</v>
      </c>
      <c r="X191" s="192" t="s">
        <v>409</v>
      </c>
      <c r="Y191" s="192"/>
      <c r="Z191" s="192"/>
      <c r="AF191" s="34"/>
      <c r="AG191" s="34"/>
      <c r="AH191" s="34"/>
      <c r="AI191" s="34"/>
      <c r="AJ191" s="34"/>
      <c r="AK191" s="34"/>
      <c r="AL191" s="195"/>
      <c r="AM191" s="195"/>
      <c r="AN191" s="80"/>
      <c r="AO191" s="80"/>
      <c r="AP191" s="80"/>
      <c r="AQ191" s="35"/>
    </row>
    <row r="192" spans="1:43" x14ac:dyDescent="0.2">
      <c r="A192" s="84">
        <v>185</v>
      </c>
      <c r="B192" s="84" t="str">
        <f ca="1"/>
        <v>Sint Maarten (Dutch part)</v>
      </c>
      <c r="C192" s="84" t="str">
        <f ca="1"/>
        <v>SXM</v>
      </c>
      <c r="D192" s="219" t="str">
        <f ca="1"/>
        <v>LCN           Latin America &amp; Caribbean</v>
      </c>
      <c r="E192" s="219" t="str">
        <f ca="1"/>
        <v>NA</v>
      </c>
      <c r="F192" s="190"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$M$4:$Y$4,
                    (M192:Y192),
                    "")),
            1,
            0))
        =0,
    NA(),
    IF(
        Parameters!$D$15=1,
        IF(
            SUM(--(ISNUMBER(IF($M$4:$Y$4=1,(M192:Y192),""))))&gt;0,
            MAX(IF(
                ISNUMBER(M192:Y192),
                IF(
                    M$4:Y$4=1,
                    M192:Y192,
                    ""),
                "")),
            MAX(IF(
                ISNUMBER(M192:Y192),
                IF(
                    M$4:Y$4=2,
                    M192:Y192,
                    ""),
                ""))
        ),
        IF(
            Parameters!$D$16=1,
            IFERROR(
                AVERAGE(IF(
                    ISNUMBER(M192:Y192),
                    IF(
                        M$4:Y$4=1,
                        M192:Y192,
                        ""),
                    "")),
                AVERAGE(IF(
                    ISNUMBER(M192:Y192),
                    IF(
                        M$4:Y$4=2,
                        M192:Y192,
                        ""),
                    ""))
            ),
            IF(
                Parameters!$D$17=1,
                IFERROR(
                    IF(
                        OR(
                            IF(
                                ISNUMBER(M192:Y192),
                                IF(
                                    M$4:Y$4=1,
                                    M192:Y192,
                                    ""),
                                "")
                            =0),
                        0,
                        GEOMEAN(IF(
                            ISNUMBER(M192:Y192),
                            IF(
                                M$4:Y$4=1,
                                M192:Y192,
                                ""),
                            ""))
                    ),
                    IF(
                        OR(IF(
                            ISNUMBER(M192:Y192),
                            IF(
                                M$4:Y$4=2,
                                M192:Y192,
                                ""),
                            "")
                            =0),
                        0,
                        GEOMEAN(IF(
                            ISNUMBER(M192:Y192),
                            IF(
                                M$4:Y$4=2,
                                M192:Y192,
                                ""),
                            "")))
                )
            )
        )
    )
)</f>
        <v>#N/A</v>
      </c>
      <c r="I192" s="191" t="e" cm="1">
        <f t="array" ref="I192">IF(
    SUM(IF(
            ISNUMBER(
                IF(
                    $M$5:$Y$5,
                    (M192:Y192),
                    "")),
            1,
            0))
        =0,
    NA(),
    IF(
        Parameters!$D$15=1,
        IF(
            SUM(--(ISNUMBER(IF($M$5:$Y$5=1,(M192:Y192),""))))&gt;0,
            MAX(IF(
                ISNUMBER(M192:Y192),
                IF(
                    M$5:Y$5=1,
                    M192:Y192,
                    ""),
                "")),
            MAX(IF(
                ISNUMBER(M192:Y192),
                IF(
                    M$5:Y$5=2,
                    M192:Y192,
                    ""),
                ""))
        ),
        IF(
            Parameters!$D$16=1,
            IFERROR(
                AVERAGE(IF(
                    ISNUMBER(M192:Y192),
                    IF(
                        M$5:Y$5=1,
                        M192:Y192,
                        ""),
                    "")),
                AVERAGE(IF(
                    ISNUMBER(M192:Y192),
                    IF(
                        M$5:Y$5=2,
                        M192:Y192,
                        ""),
                    ""))
            ),
            IF(
                Parameters!$D$17=1,
                IFERROR(
                    IF(
                        OR(
                            IF(
                                ISNUMBER(M192:Y192),
                                IF(
                                    M$5:Y$5=1,
                                    M192:Y192,
                                    ""),
                                "")
                            =0),
                        0,
                        GEOMEAN(IF(
                            ISNUMBER(M192:Y192),
                            IF(
                                M$5:Y$5=1,
                                M192:Y192,
                                ""),
                            ""))
                    ),
                    IF(
                        OR(IF(
                            ISNUMBER(M192:Y192),
                            IF(
                                M$5:Y$5=2,
                                M192:Y192,
                                ""),
                            "")
                            =0),
                        0,
                        GEOMEAN(IF(
                            ISNUMBER(M192:Y192),
                            IF(
                                M$5:Y$5=2,
                                M192:Y192,
                                ""),
                            "")))
                )
            )
        )
    )
)</f>
        <v>#N/A</v>
      </c>
      <c r="J192" s="242" t="s">
        <v>409</v>
      </c>
      <c r="K192" s="242" t="s">
        <v>409</v>
      </c>
      <c r="L192" s="91" t="s">
        <v>724</v>
      </c>
      <c r="M192" s="192" t="s">
        <v>409</v>
      </c>
      <c r="N192" s="192" t="s">
        <v>409</v>
      </c>
      <c r="O192" s="192" t="s">
        <v>409</v>
      </c>
      <c r="P192" s="192" t="s">
        <v>409</v>
      </c>
      <c r="Q192" s="192" t="s">
        <v>409</v>
      </c>
      <c r="R192" s="192" t="s">
        <v>409</v>
      </c>
      <c r="S192" s="192" t="s">
        <v>409</v>
      </c>
      <c r="T192" s="192" t="s">
        <v>409</v>
      </c>
      <c r="U192" s="192" t="s">
        <v>409</v>
      </c>
      <c r="V192" s="192" t="s">
        <v>409</v>
      </c>
      <c r="W192" s="192" t="s">
        <v>409</v>
      </c>
      <c r="X192" s="192" t="s">
        <v>409</v>
      </c>
      <c r="Y192" s="192"/>
      <c r="Z192" s="192"/>
      <c r="AF192" s="34"/>
      <c r="AG192" s="34"/>
      <c r="AH192" s="34"/>
      <c r="AI192" s="34"/>
      <c r="AJ192" s="34"/>
      <c r="AK192" s="34"/>
      <c r="AL192" s="195"/>
      <c r="AM192" s="195"/>
      <c r="AN192" s="80"/>
      <c r="AO192" s="80"/>
      <c r="AP192" s="80"/>
      <c r="AQ192" s="35"/>
    </row>
    <row r="193" spans="1:53"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$M$4:$Y$4,
                    (M193:Y193),
                    "")),
            1,
            0))
        =0,
    NA(),
    IF(
        Parameters!$D$15=1,
        IF(
            SUM(--(ISNUMBER(IF($M$4:$Y$4=1,(M193:Y193),""))))&gt;0,
            MAX(IF(
                ISNUMBER(M193:Y193),
                IF(
                    M$4:Y$4=1,
                    M193:Y193,
                    ""),
                "")),
            MAX(IF(
                ISNUMBER(M193:Y193),
                IF(
                    M$4:Y$4=2,
                    M193:Y193,
                    ""),
                ""))
        ),
        IF(
            Parameters!$D$16=1,
            IFERROR(
                AVERAGE(IF(
                    ISNUMBER(M193:Y193),
                    IF(
                        M$4:Y$4=1,
                        M193:Y193,
                        ""),
                    "")),
                AVERAGE(IF(
                    ISNUMBER(M193:Y193),
                    IF(
                        M$4:Y$4=2,
                        M193:Y193,
                        ""),
                    ""))
            ),
            IF(
                Parameters!$D$17=1,
                IFERROR(
                    IF(
                        OR(
                            IF(
                                ISNUMBER(M193:Y193),
                                IF(
                                    M$4:Y$4=1,
                                    M193:Y193,
                                    ""),
                                "")
                            =0),
                        0,
                        GEOMEAN(IF(
                            ISNUMBER(M193:Y193),
                            IF(
                                M$4:Y$4=1,
                                M193:Y193,
                                ""),
                            ""))
                    ),
                    IF(
                        OR(IF(
                            ISNUMBER(M193:Y193),
                            IF(
                                M$4:Y$4=2,
                                M193:Y193,
                                ""),
                            "")
                            =0),
                        0,
                        GEOMEAN(IF(
                            ISNUMBER(M193:Y193),
                            IF(
                                M$4:Y$4=2,
                                M193:Y193,
                                ""),
                            "")))
                )
            )
        )
    )
)</f>
        <v>2.1428571428571401</v>
      </c>
      <c r="I193" s="191" cm="1">
        <f t="array" ref="I193">IF(
    SUM(IF(
            ISNUMBER(
                IF(
                    $M$5:$Y$5,
                    (M193:Y193),
                    "")),
            1,
            0))
        =0,
    NA(),
    IF(
        Parameters!$D$15=1,
        IF(
            SUM(--(ISNUMBER(IF($M$5:$Y$5=1,(M193:Y193),""))))&gt;0,
            MAX(IF(
                ISNUMBER(M193:Y193),
                IF(
                    M$5:Y$5=1,
                    M193:Y193,
                    ""),
                "")),
            MAX(IF(
                ISNUMBER(M193:Y193),
                IF(
                    M$5:Y$5=2,
                    M193:Y193,
                    ""),
                ""))
        ),
        IF(
            Parameters!$D$16=1,
            IFERROR(
                AVERAGE(IF(
                    ISNUMBER(M193:Y193),
                    IF(
                        M$5:Y$5=1,
                        M193:Y193,
                        ""),
                    "")),
                AVERAGE(IF(
                    ISNUMBER(M193:Y193),
                    IF(
                        M$5:Y$5=2,
                        M193:Y193,
                        ""),
                    ""))
            ),
            IF(
                Parameters!$D$17=1,
                IFERROR(
                    IF(
                        OR(
                            IF(
                                ISNUMBER(M193:Y193),
                                IF(
                                    M$5:Y$5=1,
                                    M193:Y193,
                                    ""),
                                "")
                            =0),
                        0,
                        GEOMEAN(IF(
                            ISNUMBER(M193:Y193),
                            IF(
                                M$5:Y$5=1,
                                M193:Y193,
                                ""),
                            ""))
                    ),
                    IF(
                        OR(IF(
                            ISNUMBER(M193:Y193),
                            IF(
                                M$5:Y$5=2,
                                M193:Y193,
                                ""),
                            "")
                            =0),
                        0,
                        GEOMEAN(IF(
                            ISNUMBER(M193:Y193),
                            IF(
                                M$5:Y$5=2,
                                M193:Y193,
                                ""),
                            "")))
                )
            )
        )
    )
)</f>
        <v>0</v>
      </c>
      <c r="J193" s="242">
        <v>44753</v>
      </c>
      <c r="K193" s="242">
        <v>45103</v>
      </c>
      <c r="L193" s="91" t="s">
        <v>315</v>
      </c>
      <c r="M193" s="192">
        <v>2.1428571428571401</v>
      </c>
      <c r="N193" s="192">
        <v>0</v>
      </c>
      <c r="O193" s="192" t="s">
        <v>409</v>
      </c>
      <c r="P193" s="192">
        <v>0</v>
      </c>
      <c r="Q193" s="192" t="s">
        <v>409</v>
      </c>
      <c r="R193" s="192">
        <v>1.5</v>
      </c>
      <c r="S193" s="192">
        <v>0</v>
      </c>
      <c r="T193" s="192">
        <v>0</v>
      </c>
      <c r="U193" s="192" t="s">
        <v>409</v>
      </c>
      <c r="V193" s="192">
        <v>-0.111569452328067</v>
      </c>
      <c r="W193" s="192">
        <v>0</v>
      </c>
      <c r="X193" s="192" t="s">
        <v>409</v>
      </c>
      <c r="Y193" s="192"/>
      <c r="Z193" s="192"/>
      <c r="AF193" s="34"/>
      <c r="AG193" s="34"/>
      <c r="AH193" s="34"/>
      <c r="AI193" s="34"/>
      <c r="AJ193" s="34"/>
      <c r="AK193" s="34"/>
      <c r="AL193" s="195"/>
      <c r="AM193" s="195"/>
      <c r="AN193" s="80"/>
      <c r="AO193" s="80"/>
      <c r="AP193" s="80"/>
      <c r="AQ193" s="35"/>
    </row>
    <row r="194" spans="1:53"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7.9372539331937713</v>
      </c>
      <c r="H194" s="80" cm="1">
        <f t="array" ref="H194">IF(
    SUM(IF(
            ISNUMBER(
                IF(
                    $M$4:$Y$4,
                    (M194:Y194),
                    "")),
            1,
            0))
        =0,
    NA(),
    IF(
        Parameters!$D$15=1,
        IF(
            SUM(--(ISNUMBER(IF($M$4:$Y$4=1,(M194:Y194),""))))&gt;0,
            MAX(IF(
                ISNUMBER(M194:Y194),
                IF(
                    M$4:Y$4=1,
                    M194:Y194,
                    ""),
                "")),
            MAX(IF(
                ISNUMBER(M194:Y194),
                IF(
                    M$4:Y$4=2,
                    M194:Y194,
                    ""),
                ""))
        ),
        IF(
            Parameters!$D$16=1,
            IFERROR(
                AVERAGE(IF(
                    ISNUMBER(M194:Y194),
                    IF(
                        M$4:Y$4=1,
                        M194:Y194,
                        ""),
                    "")),
                AVERAGE(IF(
                    ISNUMBER(M194:Y194),
                    IF(
                        M$4:Y$4=2,
                        M194:Y194,
                        ""),
                    ""))
            ),
            IF(
                Parameters!$D$17=1,
                IFERROR(
                    IF(
                        OR(
                            IF(
                                ISNUMBER(M194:Y194),
                                IF(
                                    M$4:Y$4=1,
                                    M194:Y194,
                                    ""),
                                "")
                            =0),
                        0,
                        GEOMEAN(IF(
                            ISNUMBER(M194:Y194),
                            IF(
                                M$4:Y$4=1,
                                M194:Y194,
                                ""),
                            ""))
                    ),
                    IF(
                        OR(IF(
                            ISNUMBER(M194:Y194),
                            IF(
                                M$4:Y$4=2,
                                M194:Y194,
                                ""),
                            "")
                            =0),
                        0,
                        GEOMEAN(IF(
                            ISNUMBER(M194:Y194),
                            IF(
                                M$4:Y$4=2,
                                M194:Y194,
                                ""),
                            "")))
                )
            )
        )
    )
)</f>
        <v>9</v>
      </c>
      <c r="I194" s="191" cm="1">
        <f t="array" ref="I194">IF(
    SUM(IF(
            ISNUMBER(
                IF(
                    $M$5:$Y$5,
                    (M194:Y194),
                    "")),
            1,
            0))
        =0,
    NA(),
    IF(
        Parameters!$D$15=1,
        IF(
            SUM(--(ISNUMBER(IF($M$5:$Y$5=1,(M194:Y194),""))))&gt;0,
            MAX(IF(
                ISNUMBER(M194:Y194),
                IF(
                    M$5:Y$5=1,
                    M194:Y194,
                    ""),
                "")),
            MAX(IF(
                ISNUMBER(M194:Y194),
                IF(
                    M$5:Y$5=2,
                    M194:Y194,
                    ""),
                ""))
        ),
        IF(
            Parameters!$D$16=1,
            IFERROR(
                AVERAGE(IF(
                    ISNUMBER(M194:Y194),
                    IF(
                        M$5:Y$5=1,
                        M194:Y194,
                        ""),
                    "")),
                AVERAGE(IF(
                    ISNUMBER(M194:Y194),
                    IF(
                        M$5:Y$5=2,
                        M194:Y194,
                        ""),
                    ""))
            ),
            IF(
                Parameters!$D$17=1,
                IFERROR(
                    IF(
                        OR(
                            IF(
                                ISNUMBER(M194:Y194),
                                IF(
                                    M$5:Y$5=1,
                                    M194:Y194,
                                    ""),
                                "")
                            =0),
                        0,
                        GEOMEAN(IF(
                            ISNUMBER(M194:Y194),
                            IF(
                                M$5:Y$5=1,
                                M194:Y194,
                                ""),
                            ""))
                    ),
                    IF(
                        OR(IF(
                            ISNUMBER(M194:Y194),
                            IF(
                                M$5:Y$5=2,
                                M194:Y194,
                                ""),
                            "")
                            =0),
                        0,
                        GEOMEAN(IF(
                            ISNUMBER(M194:Y194),
                            IF(
                                M$5:Y$5=2,
                                M194:Y194,
                                ""),
                            "")))
                )
            )
        )
    )
)</f>
        <v>7</v>
      </c>
      <c r="J194" s="242">
        <v>45019</v>
      </c>
      <c r="K194" s="242">
        <v>45058</v>
      </c>
      <c r="L194" s="91" t="s">
        <v>316</v>
      </c>
      <c r="M194" s="192">
        <v>9</v>
      </c>
      <c r="N194" s="192" t="s">
        <v>409</v>
      </c>
      <c r="O194" s="192" t="s">
        <v>409</v>
      </c>
      <c r="P194" s="192" t="s">
        <v>409</v>
      </c>
      <c r="Q194" s="192">
        <v>7</v>
      </c>
      <c r="R194" s="192">
        <v>6.3</v>
      </c>
      <c r="S194" s="192" t="s">
        <v>409</v>
      </c>
      <c r="T194" s="192" t="s">
        <v>409</v>
      </c>
      <c r="U194" s="192" t="s">
        <v>409</v>
      </c>
      <c r="V194" s="192" t="s">
        <v>409</v>
      </c>
      <c r="W194" s="192" t="s">
        <v>409</v>
      </c>
      <c r="X194" s="192" t="s">
        <v>833</v>
      </c>
      <c r="Y194" s="192"/>
      <c r="Z194" s="192"/>
      <c r="AF194" s="34"/>
      <c r="AG194" s="34"/>
      <c r="AH194" s="34"/>
      <c r="AI194" s="34"/>
      <c r="AJ194" s="34"/>
      <c r="AK194" s="34"/>
      <c r="AL194" s="195"/>
      <c r="AM194" s="195"/>
      <c r="AN194" s="80"/>
      <c r="AO194" s="80"/>
      <c r="AP194" s="80"/>
      <c r="AQ194" s="35"/>
    </row>
    <row r="195" spans="1:53" x14ac:dyDescent="0.2">
      <c r="A195" s="84">
        <v>188</v>
      </c>
      <c r="B195" s="84" t="str">
        <f ca="1"/>
        <v>Turks and Caicos Islands</v>
      </c>
      <c r="C195" s="84" t="str">
        <f ca="1"/>
        <v>TCA</v>
      </c>
      <c r="D195" s="219" t="str">
        <f ca="1"/>
        <v>LCN           Latin America &amp; Caribbean</v>
      </c>
      <c r="E195" s="219" t="str">
        <f ca="1"/>
        <v>NA</v>
      </c>
      <c r="F195" s="190"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$M$4:$Y$4,
                    (M195:Y195),
                    "")),
            1,
            0))
        =0,
    NA(),
    IF(
        Parameters!$D$15=1,
        IF(
            SUM(--(ISNUMBER(IF($M$4:$Y$4=1,(M195:Y195),""))))&gt;0,
            MAX(IF(
                ISNUMBER(M195:Y195),
                IF(
                    M$4:Y$4=1,
                    M195:Y195,
                    ""),
                "")),
            MAX(IF(
                ISNUMBER(M195:Y195),
                IF(
                    M$4:Y$4=2,
                    M195:Y195,
                    ""),
                ""))
        ),
        IF(
            Parameters!$D$16=1,
            IFERROR(
                AVERAGE(IF(
                    ISNUMBER(M195:Y195),
                    IF(
                        M$4:Y$4=1,
                        M195:Y195,
                        ""),
                    "")),
                AVERAGE(IF(
                    ISNUMBER(M195:Y195),
                    IF(
                        M$4:Y$4=2,
                        M195:Y195,
                        ""),
                    ""))
            ),
            IF(
                Parameters!$D$17=1,
                IFERROR(
                    IF(
                        OR(
                            IF(
                                ISNUMBER(M195:Y195),
                                IF(
                                    M$4:Y$4=1,
                                    M195:Y195,
                                    ""),
                                "")
                            =0),
                        0,
                        GEOMEAN(IF(
                            ISNUMBER(M195:Y195),
                            IF(
                                M$4:Y$4=1,
                                M195:Y195,
                                ""),
                            ""))
                    ),
                    IF(
                        OR(IF(
                            ISNUMBER(M195:Y195),
                            IF(
                                M$4:Y$4=2,
                                M195:Y195,
                                ""),
                            "")
                            =0),
                        0,
                        GEOMEAN(IF(
                            ISNUMBER(M195:Y195),
                            IF(
                                M$4:Y$4=2,
                                M195:Y195,
                                ""),
                            "")))
                )
            )
        )
    )
)</f>
        <v>#N/A</v>
      </c>
      <c r="I195" s="191" t="e" cm="1">
        <f t="array" ref="I195">IF(
    SUM(IF(
            ISNUMBER(
                IF(
                    $M$5:$Y$5,
                    (M195:Y195),
                    "")),
            1,
            0))
        =0,
    NA(),
    IF(
        Parameters!$D$15=1,
        IF(
            SUM(--(ISNUMBER(IF($M$5:$Y$5=1,(M195:Y195),""))))&gt;0,
            MAX(IF(
                ISNUMBER(M195:Y195),
                IF(
                    M$5:Y$5=1,
                    M195:Y195,
                    ""),
                "")),
            MAX(IF(
                ISNUMBER(M195:Y195),
                IF(
                    M$5:Y$5=2,
                    M195:Y195,
                    ""),
                ""))
        ),
        IF(
            Parameters!$D$16=1,
            IFERROR(
                AVERAGE(IF(
                    ISNUMBER(M195:Y195),
                    IF(
                        M$5:Y$5=1,
                        M195:Y195,
                        ""),
                    "")),
                AVERAGE(IF(
                    ISNUMBER(M195:Y195),
                    IF(
                        M$5:Y$5=2,
                        M195:Y195,
                        ""),
                    ""))
            ),
            IF(
                Parameters!$D$17=1,
                IFERROR(
                    IF(
                        OR(
                            IF(
                                ISNUMBER(M195:Y195),
                                IF(
                                    M$5:Y$5=1,
                                    M195:Y195,
                                    ""),
                                "")
                            =0),
                        0,
                        GEOMEAN(IF(
                            ISNUMBER(M195:Y195),
                            IF(
                                M$5:Y$5=1,
                                M195:Y195,
                                ""),
                            ""))
                    ),
                    IF(
                        OR(IF(
                            ISNUMBER(M195:Y195),
                            IF(
                                M$5:Y$5=2,
                                M195:Y195,
                                ""),
                            "")
                            =0),
                        0,
                        GEOMEAN(IF(
                            ISNUMBER(M195:Y195),
                            IF(
                                M$5:Y$5=2,
                                M195:Y195,
                                ""),
                            "")))
                )
            )
        )
    )
)</f>
        <v>#N/A</v>
      </c>
      <c r="J195" s="242" t="s">
        <v>409</v>
      </c>
      <c r="K195" s="242">
        <v>45014</v>
      </c>
      <c r="L195" s="91" t="s">
        <v>725</v>
      </c>
      <c r="M195" s="192" t="s">
        <v>409</v>
      </c>
      <c r="N195" s="192" t="s">
        <v>409</v>
      </c>
      <c r="O195" s="192" t="s">
        <v>409</v>
      </c>
      <c r="P195" s="192" t="s">
        <v>409</v>
      </c>
      <c r="Q195" s="192" t="s">
        <v>409</v>
      </c>
      <c r="R195" s="192" t="s">
        <v>409</v>
      </c>
      <c r="S195" s="192" t="s">
        <v>409</v>
      </c>
      <c r="T195" s="192" t="s">
        <v>409</v>
      </c>
      <c r="U195" s="192" t="s">
        <v>409</v>
      </c>
      <c r="V195" s="192" t="s">
        <v>409</v>
      </c>
      <c r="W195" s="192" t="s">
        <v>409</v>
      </c>
      <c r="X195" s="192" t="s">
        <v>409</v>
      </c>
      <c r="Y195" s="192"/>
      <c r="Z195" s="192"/>
      <c r="AF195" s="34"/>
      <c r="AG195" s="34"/>
      <c r="AH195" s="34"/>
      <c r="AI195" s="34"/>
      <c r="AJ195" s="34"/>
      <c r="AK195" s="34"/>
      <c r="AL195" s="195"/>
      <c r="AM195" s="195"/>
      <c r="AN195" s="80"/>
      <c r="AO195" s="80"/>
      <c r="AP195" s="80"/>
      <c r="AQ195" s="35"/>
    </row>
    <row r="196" spans="1:53"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$M$4:$Y$4,
                    (M196:Y196),
                    "")),
            1,
            0))
        =0,
    NA(),
    IF(
        Parameters!$D$15=1,
        IF(
            SUM(--(ISNUMBER(IF($M$4:$Y$4=1,(M196:Y196),""))))&gt;0,
            MAX(IF(
                ISNUMBER(M196:Y196),
                IF(
                    M$4:Y$4=1,
                    M196:Y196,
                    ""),
                "")),
            MAX(IF(
                ISNUMBER(M196:Y196),
                IF(
                    M$4:Y$4=2,
                    M196:Y196,
                    ""),
                ""))
        ),
        IF(
            Parameters!$D$16=1,
            IFERROR(
                AVERAGE(IF(
                    ISNUMBER(M196:Y196),
                    IF(
                        M$4:Y$4=1,
                        M196:Y196,
                        ""),
                    "")),
                AVERAGE(IF(
                    ISNUMBER(M196:Y196),
                    IF(
                        M$4:Y$4=2,
                        M196:Y196,
                        ""),
                    ""))
            ),
            IF(
                Parameters!$D$17=1,
                IFERROR(
                    IF(
                        OR(
                            IF(
                                ISNUMBER(M196:Y196),
                                IF(
                                    M$4:Y$4=1,
                                    M196:Y196,
                                    ""),
                                "")
                            =0),
                        0,
                        GEOMEAN(IF(
                            ISNUMBER(M196:Y196),
                            IF(
                                M$4:Y$4=1,
                                M196:Y196,
                                ""),
                            ""))
                    ),
                    IF(
                        OR(IF(
                            ISNUMBER(M196:Y196),
                            IF(
                                M$4:Y$4=2,
                                M196:Y196,
                                ""),
                            "")
                            =0),
                        0,
                        GEOMEAN(IF(
                            ISNUMBER(M196:Y196),
                            IF(
                                M$4:Y$4=2,
                                M196:Y196,
                                ""),
                            "")))
                )
            )
        )
    )
)</f>
        <v>10</v>
      </c>
      <c r="I196" s="191" cm="1">
        <f t="array" ref="I196">IF(
    SUM(IF(
            ISNUMBER(
                IF(
                    $M$5:$Y$5,
                    (M196:Y196),
                    "")),
            1,
            0))
        =0,
    NA(),
    IF(
        Parameters!$D$15=1,
        IF(
            SUM(--(ISNUMBER(IF($M$5:$Y$5=1,(M196:Y196),""))))&gt;0,
            MAX(IF(
                ISNUMBER(M196:Y196),
                IF(
                    M$5:Y$5=1,
                    M196:Y196,
                    ""),
                "")),
            MAX(IF(
                ISNUMBER(M196:Y196),
                IF(
                    M$5:Y$5=2,
                    M196:Y196,
                    ""),
                ""))
        ),
        IF(
            Parameters!$D$16=1,
            IFERROR(
                AVERAGE(IF(
                    ISNUMBER(M196:Y196),
                    IF(
                        M$5:Y$5=1,
                        M196:Y196,
                        ""),
                    "")),
                AVERAGE(IF(
                    ISNUMBER(M196:Y196),
                    IF(
                        M$5:Y$5=2,
                        M196:Y196,
                        ""),
                    ""))
            ),
            IF(
                Parameters!$D$17=1,
                IFERROR(
                    IF(
                        OR(
                            IF(
                                ISNUMBER(M196:Y196),
                                IF(
                                    M$5:Y$5=1,
                                    M196:Y196,
                                    ""),
                                "")
                            =0),
                        0,
                        GEOMEAN(IF(
                            ISNUMBER(M196:Y196),
                            IF(
                                M$5:Y$5=1,
                                M196:Y196,
                                ""),
                            ""))
                    ),
                    IF(
                        OR(IF(
                            ISNUMBER(M196:Y196),
                            IF(
                                M$5:Y$5=2,
                                M196:Y196,
                                ""),
                            "")
                            =0),
                        0,
                        GEOMEAN(IF(
                            ISNUMBER(M196:Y196),
                            IF(
                                M$5:Y$5=2,
                                M196:Y196,
                                ""),
                            "")))
                )
            )
        )
    )
)</f>
        <v>0</v>
      </c>
      <c r="J196" s="242">
        <v>45019</v>
      </c>
      <c r="K196" s="242">
        <v>45103</v>
      </c>
      <c r="L196" s="91" t="s">
        <v>318</v>
      </c>
      <c r="M196" s="192">
        <v>10</v>
      </c>
      <c r="N196" s="192" t="s">
        <v>409</v>
      </c>
      <c r="O196" s="192" t="s">
        <v>409</v>
      </c>
      <c r="P196" s="192">
        <v>0</v>
      </c>
      <c r="Q196" s="192" t="s">
        <v>409</v>
      </c>
      <c r="R196" s="192">
        <v>7</v>
      </c>
      <c r="S196" s="192" t="s">
        <v>409</v>
      </c>
      <c r="T196" s="192" t="s">
        <v>409</v>
      </c>
      <c r="U196" s="192" t="s">
        <v>409</v>
      </c>
      <c r="V196" s="192">
        <v>-5.5534138918297102E-2</v>
      </c>
      <c r="W196" s="192">
        <v>-0.15541622469569899</v>
      </c>
      <c r="X196" s="192" t="s">
        <v>409</v>
      </c>
      <c r="Y196" s="192"/>
      <c r="Z196" s="192"/>
      <c r="AF196" s="34"/>
      <c r="AG196" s="34"/>
      <c r="AH196" s="34"/>
      <c r="AI196" s="34"/>
      <c r="AJ196" s="34"/>
      <c r="AK196" s="34"/>
      <c r="AL196" s="195"/>
      <c r="AM196" s="195"/>
      <c r="AN196" s="80"/>
      <c r="AO196" s="80"/>
      <c r="AP196" s="80"/>
      <c r="AQ196" s="35"/>
    </row>
    <row r="197" spans="1:53"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$M$4:$Y$4,
                    (M197:Y197),
                    "")),
            1,
            0))
        =0,
    NA(),
    IF(
        Parameters!$D$15=1,
        IF(
            SUM(--(ISNUMBER(IF($M$4:$Y$4=1,(M197:Y197),""))))&gt;0,
            MAX(IF(
                ISNUMBER(M197:Y197),
                IF(
                    M$4:Y$4=1,
                    M197:Y197,
                    ""),
                "")),
            MAX(IF(
                ISNUMBER(M197:Y197),
                IF(
                    M$4:Y$4=2,
                    M197:Y197,
                    ""),
                ""))
        ),
        IF(
            Parameters!$D$16=1,
            IFERROR(
                AVERAGE(IF(
                    ISNUMBER(M197:Y197),
                    IF(
                        M$4:Y$4=1,
                        M197:Y197,
                        ""),
                    "")),
                AVERAGE(IF(
                    ISNUMBER(M197:Y197),
                    IF(
                        M$4:Y$4=2,
                        M197:Y197,
                        ""),
                    ""))
            ),
            IF(
                Parameters!$D$17=1,
                IFERROR(
                    IF(
                        OR(
                            IF(
                                ISNUMBER(M197:Y197),
                                IF(
                                    M$4:Y$4=1,
                                    M197:Y197,
                                    ""),
                                "")
                            =0),
                        0,
                        GEOMEAN(IF(
                            ISNUMBER(M197:Y197),
                            IF(
                                M$4:Y$4=1,
                                M197:Y197,
                                ""),
                            ""))
                    ),
                    IF(
                        OR(IF(
                            ISNUMBER(M197:Y197),
                            IF(
                                M$4:Y$4=2,
                                M197:Y197,
                                ""),
                            "")
                            =0),
                        0,
                        GEOMEAN(IF(
                            ISNUMBER(M197:Y197),
                            IF(
                                M$4:Y$4=2,
                                M197:Y197,
                                ""),
                            "")))
                )
            )
        )
    )
)</f>
        <v>8.4285714285714199</v>
      </c>
      <c r="I197" s="191" cm="1">
        <f t="array" ref="I197">IF(
    SUM(IF(
            ISNUMBER(
                IF(
                    $M$5:$Y$5,
                    (M197:Y197),
                    "")),
            1,
            0))
        =0,
    NA(),
    IF(
        Parameters!$D$15=1,
        IF(
            SUM(--(ISNUMBER(IF($M$5:$Y$5=1,(M197:Y197),""))))&gt;0,
            MAX(IF(
                ISNUMBER(M197:Y197),
                IF(
                    M$5:Y$5=1,
                    M197:Y197,
                    ""),
                "")),
            MAX(IF(
                ISNUMBER(M197:Y197),
                IF(
                    M$5:Y$5=2,
                    M197:Y197,
                    ""),
                ""))
        ),
        IF(
            Parameters!$D$16=1,
            IFERROR(
                AVERAGE(IF(
                    ISNUMBER(M197:Y197),
                    IF(
                        M$5:Y$5=1,
                        M197:Y197,
                        ""),
                    "")),
                AVERAGE(IF(
                    ISNUMBER(M197:Y197),
                    IF(
                        M$5:Y$5=2,
                        M197:Y197,
                        ""),
                    ""))
            ),
            IF(
                Parameters!$D$17=1,
                IFERROR(
                    IF(
                        OR(
                            IF(
                                ISNUMBER(M197:Y197),
                                IF(
                                    M$5:Y$5=1,
                                    M197:Y197,
                                    ""),
                                "")
                            =0),
                        0,
                        GEOMEAN(IF(
                            ISNUMBER(M197:Y197),
                            IF(
                                M$5:Y$5=1,
                                M197:Y197,
                                ""),
                            ""))
                    ),
                    IF(
                        OR(IF(
                            ISNUMBER(M197:Y197),
                            IF(
                                M$5:Y$5=2,
                                M197:Y197,
                                ""),
                            "")
                            =0),
                        0,
                        GEOMEAN(IF(
                            ISNUMBER(M197:Y197),
                            IF(
                                M$5:Y$5=2,
                                M197:Y197,
                                ""),
                            "")))
                )
            )
        )
    )
)</f>
        <v>0</v>
      </c>
      <c r="J197" s="242">
        <v>45019</v>
      </c>
      <c r="K197" s="242">
        <v>45103</v>
      </c>
      <c r="L197" s="91" t="s">
        <v>320</v>
      </c>
      <c r="M197" s="192">
        <v>8.4285714285714199</v>
      </c>
      <c r="N197" s="192" t="s">
        <v>409</v>
      </c>
      <c r="O197" s="192" t="s">
        <v>409</v>
      </c>
      <c r="P197" s="192">
        <v>0</v>
      </c>
      <c r="Q197" s="192" t="s">
        <v>409</v>
      </c>
      <c r="R197" s="192">
        <v>5.9</v>
      </c>
      <c r="S197" s="192" t="s">
        <v>409</v>
      </c>
      <c r="T197" s="192" t="s">
        <v>409</v>
      </c>
      <c r="U197" s="192" t="s">
        <v>409</v>
      </c>
      <c r="V197" s="192">
        <v>-0.89540223201770197</v>
      </c>
      <c r="W197" s="192">
        <v>-0.706312980600597</v>
      </c>
      <c r="X197" s="192" t="s">
        <v>409</v>
      </c>
      <c r="Y197" s="192"/>
      <c r="Z197" s="192"/>
      <c r="AF197" s="34"/>
      <c r="AG197" s="34"/>
      <c r="AH197" s="34"/>
      <c r="AI197" s="34"/>
      <c r="AJ197" s="34"/>
      <c r="AK197" s="34"/>
      <c r="AL197" s="195"/>
      <c r="AM197" s="195"/>
      <c r="AN197" s="80"/>
      <c r="AO197" s="80"/>
      <c r="AP197" s="80"/>
      <c r="AQ197" s="35"/>
    </row>
    <row r="198" spans="1:53"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0.18447891414972326</v>
      </c>
      <c r="H198" s="80" cm="1">
        <f t="array" ref="H198">IF(
    SUM(IF(
            ISNUMBER(
                IF(
                    $M$4:$Y$4,
                    (M198:Y198),
                    "")),
            1,
            0))
        =0,
    NA(),
    IF(
        Parameters!$D$15=1,
        IF(
            SUM(--(ISNUMBER(IF($M$4:$Y$4=1,(M198:Y198),""))))&gt;0,
            MAX(IF(
                ISNUMBER(M198:Y198),
                IF(
                    M$4:Y$4=1,
                    M198:Y198,
                    ""),
                "")),
            MAX(IF(
                ISNUMBER(M198:Y198),
                IF(
                    M$4:Y$4=2,
                    M198:Y198,
                    ""),
                ""))
        ),
        IF(
            Parameters!$D$16=1,
            IFERROR(
                AVERAGE(IF(
                    ISNUMBER(M198:Y198),
                    IF(
                        M$4:Y$4=1,
                        M198:Y198,
                        ""),
                    "")),
                AVERAGE(IF(
                    ISNUMBER(M198:Y198),
                    IF(
                        M$4:Y$4=2,
                        M198:Y198,
                        ""),
                    ""))
            ),
            IF(
                Parameters!$D$17=1,
                IFERROR(
                    IF(
                        OR(
                            IF(
                                ISNUMBER(M198:Y198),
                                IF(
                                    M$4:Y$4=1,
                                    M198:Y198,
                                    ""),
                                "")
                            =0),
                        0,
                        GEOMEAN(IF(
                            ISNUMBER(M198:Y198),
                            IF(
                                M$4:Y$4=1,
                                M198:Y198,
                                ""),
                            ""))
                    ),
                    IF(
                        OR(IF(
                            ISNUMBER(M198:Y198),
                            IF(
                                M$4:Y$4=2,
                                M198:Y198,
                                ""),
                            "")
                            =0),
                        0,
                        GEOMEAN(IF(
                            ISNUMBER(M198:Y198),
                            IF(
                                M$4:Y$4=2,
                                M198:Y198,
                                ""),
                            "")))
                )
            )
        )
    )
)</f>
        <v>2.71428571428571</v>
      </c>
      <c r="I198" s="191" cm="1">
        <f t="array" ref="I198">IF(
    SUM(IF(
            ISNUMBER(
                IF(
                    $M$5:$Y$5,
                    (M198:Y198),
                    "")),
            1,
            0))
        =0,
    NA(),
    IF(
        Parameters!$D$15=1,
        IF(
            SUM(--(ISNUMBER(IF($M$5:$Y$5=1,(M198:Y198),""))))&gt;0,
            MAX(IF(
                ISNUMBER(M198:Y198),
                IF(
                    M$5:Y$5=1,
                    M198:Y198,
                    ""),
                "")),
            MAX(IF(
                ISNUMBER(M198:Y198),
                IF(
                    M$5:Y$5=2,
                    M198:Y198,
                    ""),
                ""))
        ),
        IF(
            Parameters!$D$16=1,
            IFERROR(
                AVERAGE(IF(
                    ISNUMBER(M198:Y198),
                    IF(
                        M$5:Y$5=1,
                        M198:Y198,
                        ""),
                    "")),
                AVERAGE(IF(
                    ISNUMBER(M198:Y198),
                    IF(
                        M$5:Y$5=2,
                        M198:Y198,
                        ""),
                    ""))
            ),
            IF(
                Parameters!$D$17=1,
                IFERROR(
                    IF(
                        OR(
                            IF(
                                ISNUMBER(M198:Y198),
                                IF(
                                    M$5:Y$5=1,
                                    M198:Y198,
                                    ""),
                                "")
                            =0),
                        0,
                        GEOMEAN(IF(
                            ISNUMBER(M198:Y198),
                            IF(
                                M$5:Y$5=1,
                                M198:Y198,
                                ""),
                            ""))
                    ),
                    IF(
                        OR(IF(
                            ISNUMBER(M198:Y198),
                            IF(
                                M$5:Y$5=2,
                                M198:Y198,
                                ""),
                            "")
                            =0),
                        0,
                        GEOMEAN(IF(
                            ISNUMBER(M198:Y198),
                            IF(
                                M$5:Y$5=2,
                                M198:Y198,
                                ""),
                            "")))
                )
            )
        )
    )
)</f>
        <v>1.25382783347909E-2</v>
      </c>
      <c r="J198" s="242">
        <v>45019</v>
      </c>
      <c r="K198" s="242" t="s">
        <v>409</v>
      </c>
      <c r="L198" s="91" t="s">
        <v>322</v>
      </c>
      <c r="M198" s="192">
        <v>2.71428571428571</v>
      </c>
      <c r="N198" s="192">
        <v>0</v>
      </c>
      <c r="O198" s="192">
        <v>0</v>
      </c>
      <c r="P198" s="192">
        <v>1.25382783347909E-2</v>
      </c>
      <c r="Q198" s="192" t="s">
        <v>409</v>
      </c>
      <c r="R198" s="192">
        <v>1.9</v>
      </c>
      <c r="S198" s="192">
        <v>-0.5</v>
      </c>
      <c r="T198" s="192">
        <v>-0.5</v>
      </c>
      <c r="U198" s="192" t="s">
        <v>539</v>
      </c>
      <c r="V198" s="192">
        <v>4.6364756980189E-4</v>
      </c>
      <c r="W198" s="192">
        <v>6.2691391673960002E-4</v>
      </c>
      <c r="X198" s="192" t="s">
        <v>409</v>
      </c>
      <c r="AF198" s="80"/>
      <c r="AG198" s="80"/>
      <c r="AH198" s="80"/>
      <c r="AI198" s="80"/>
      <c r="AJ198" s="80"/>
      <c r="AK198" s="80"/>
      <c r="AL198" s="80"/>
      <c r="AM198" s="80"/>
      <c r="AN198" s="80"/>
      <c r="AO198" s="80"/>
      <c r="AP198" s="80"/>
      <c r="AQ198" s="81"/>
      <c r="AR198" s="81"/>
    </row>
    <row r="199" spans="1:53"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$M$4:$Y$4,
                    (M199:Y199),
                    "")),
            1,
            0))
        =0,
    NA(),
    IF(
        Parameters!$D$15=1,
        IF(
            SUM(--(ISNUMBER(IF($M$4:$Y$4=1,(M199:Y199),""))))&gt;0,
            MAX(IF(
                ISNUMBER(M199:Y199),
                IF(
                    M$4:Y$4=1,
                    M199:Y199,
                    ""),
                "")),
            MAX(IF(
                ISNUMBER(M199:Y199),
                IF(
                    M$4:Y$4=2,
                    M199:Y199,
                    ""),
                ""))
        ),
        IF(
            Parameters!$D$16=1,
            IFERROR(
                AVERAGE(IF(
                    ISNUMBER(M199:Y199),
                    IF(
                        M$4:Y$4=1,
                        M199:Y199,
                        ""),
                    "")),
                AVERAGE(IF(
                    ISNUMBER(M199:Y199),
                    IF(
                        M$4:Y$4=2,
                        M199:Y199,
                        ""),
                    ""))
            ),
            IF(
                Parameters!$D$17=1,
                IFERROR(
                    IF(
                        OR(
                            IF(
                                ISNUMBER(M199:Y199),
                                IF(
                                    M$4:Y$4=1,
                                    M199:Y199,
                                    ""),
                                "")
                            =0),
                        0,
                        GEOMEAN(IF(
                            ISNUMBER(M199:Y199),
                            IF(
                                M$4:Y$4=1,
                                M199:Y199,
                                ""),
                            ""))
                    ),
                    IF(
                        OR(IF(
                            ISNUMBER(M199:Y199),
                            IF(
                                M$4:Y$4=2,
                                M199:Y199,
                                ""),
                            "")
                            =0),
                        0,
                        GEOMEAN(IF(
                            ISNUMBER(M199:Y199),
                            IF(
                                M$4:Y$4=2,
                                M199:Y199,
                                ""),
                            "")))
                )
            )
        )
    )
)</f>
        <v>6.2857142857142803</v>
      </c>
      <c r="I199" s="191" cm="1">
        <f t="array" ref="I199">IF(
    SUM(IF(
            ISNUMBER(
                IF(
                    $M$5:$Y$5,
                    (M199:Y199),
                    "")),
            1,
            0))
        =0,
    NA(),
    IF(
        Parameters!$D$15=1,
        IF(
            SUM(--(ISNUMBER(IF($M$5:$Y$5=1,(M199:Y199),""))))&gt;0,
            MAX(IF(
                ISNUMBER(M199:Y199),
                IF(
                    M$5:Y$5=1,
                    M199:Y199,
                    ""),
                "")),
            MAX(IF(
                ISNUMBER(M199:Y199),
                IF(
                    M$5:Y$5=2,
                    M199:Y199,
                    ""),
                ""))
        ),
        IF(
            Parameters!$D$16=1,
            IFERROR(
                AVERAGE(IF(
                    ISNUMBER(M199:Y199),
                    IF(
                        M$5:Y$5=1,
                        M199:Y199,
                        ""),
                    "")),
                AVERAGE(IF(
                    ISNUMBER(M199:Y199),
                    IF(
                        M$5:Y$5=2,
                        M199:Y199,
                        ""),
                    ""))
            ),
            IF(
                Parameters!$D$17=1,
                IFERROR(
                    IF(
                        OR(
                            IF(
                                ISNUMBER(M199:Y199),
                                IF(
                                    M$5:Y$5=1,
                                    M199:Y199,
                                    ""),
                                "")
                            =0),
                        0,
                        GEOMEAN(IF(
                            ISNUMBER(M199:Y199),
                            IF(
                                M$5:Y$5=1,
                                M199:Y199,
                                ""),
                            ""))
                    ),
                    IF(
                        OR(IF(
                            ISNUMBER(M199:Y199),
                            IF(
                                M$5:Y$5=2,
                                M199:Y199,
                                ""),
                            "")
                            =0),
                        0,
                        GEOMEAN(IF(
                            ISNUMBER(M199:Y199),
                            IF(
                                M$5:Y$5=2,
                                M199:Y199,
                                ""),
                            "")))
                )
            )
        )
    )
)</f>
        <v>0</v>
      </c>
      <c r="J199" s="242">
        <v>45019</v>
      </c>
      <c r="K199" s="242">
        <v>45014</v>
      </c>
      <c r="L199" s="91" t="s">
        <v>324</v>
      </c>
      <c r="M199" s="192">
        <v>6.2857142857142803</v>
      </c>
      <c r="N199" s="192" t="s">
        <v>409</v>
      </c>
      <c r="O199" s="192" t="s">
        <v>409</v>
      </c>
      <c r="P199" s="192">
        <v>0</v>
      </c>
      <c r="Q199" s="192" t="s">
        <v>409</v>
      </c>
      <c r="R199" s="192">
        <v>4.4000000000000004</v>
      </c>
      <c r="S199" s="192" t="s">
        <v>409</v>
      </c>
      <c r="T199" s="192" t="s">
        <v>409</v>
      </c>
      <c r="U199" s="192" t="s">
        <v>409</v>
      </c>
      <c r="V199" s="192">
        <v>-0.13916510862893</v>
      </c>
      <c r="W199" s="192">
        <v>-0.11503491052240999</v>
      </c>
      <c r="X199" s="192" t="s">
        <v>409</v>
      </c>
      <c r="AF199" s="80"/>
      <c r="AG199" s="80"/>
      <c r="AH199" s="80"/>
      <c r="AI199" s="80"/>
      <c r="AJ199" s="80"/>
      <c r="AK199" s="80"/>
      <c r="AL199" s="80"/>
      <c r="AM199" s="80"/>
      <c r="AN199" s="80"/>
      <c r="AO199" s="80"/>
      <c r="AP199" s="80"/>
      <c r="AQ199" s="80"/>
      <c r="AR199" s="81"/>
      <c r="AS199" s="81"/>
      <c r="AT199" s="81"/>
      <c r="AU199" s="81"/>
      <c r="AV199" s="81"/>
      <c r="AW199" s="81"/>
      <c r="AX199" s="81"/>
      <c r="AY199" s="81"/>
      <c r="AZ199" s="81"/>
      <c r="BA199" s="81"/>
    </row>
    <row r="200" spans="1:53"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$M$4:$Y$4,
                    (M200:Y200),
                    "")),
            1,
            0))
        =0,
    NA(),
    IF(
        Parameters!$D$15=1,
        IF(
            SUM(--(ISNUMBER(IF($M$4:$Y$4=1,(M200:Y200),""))))&gt;0,
            MAX(IF(
                ISNUMBER(M200:Y200),
                IF(
                    M$4:Y$4=1,
                    M200:Y200,
                    ""),
                "")),
            MAX(IF(
                ISNUMBER(M200:Y200),
                IF(
                    M$4:Y$4=2,
                    M200:Y200,
                    ""),
                ""))
        ),
        IF(
            Parameters!$D$16=1,
            IFERROR(
                AVERAGE(IF(
                    ISNUMBER(M200:Y200),
                    IF(
                        M$4:Y$4=1,
                        M200:Y200,
                        ""),
                    "")),
                AVERAGE(IF(
                    ISNUMBER(M200:Y200),
                    IF(
                        M$4:Y$4=2,
                        M200:Y200,
                        ""),
                    ""))
            ),
            IF(
                Parameters!$D$17=1,
                IFERROR(
                    IF(
                        OR(
                            IF(
                                ISNUMBER(M200:Y200),
                                IF(
                                    M$4:Y$4=1,
                                    M200:Y200,
                                    ""),
                                "")
                            =0),
                        0,
                        GEOMEAN(IF(
                            ISNUMBER(M200:Y200),
                            IF(
                                M$4:Y$4=1,
                                M200:Y200,
                                ""),
                            ""))
                    ),
                    IF(
                        OR(IF(
                            ISNUMBER(M200:Y200),
                            IF(
                                M$4:Y$4=2,
                                M200:Y200,
                                ""),
                            "")
                            =0),
                        0,
                        GEOMEAN(IF(
                            ISNUMBER(M200:Y200),
                            IF(
                                M$4:Y$4=2,
                                M200:Y200,
                                ""),
                            "")))
                )
            )
        )
    )
)</f>
        <v>2.2857142857142798</v>
      </c>
      <c r="I200" s="191" t="e" cm="1">
        <f t="array" ref="I200">IF(
    SUM(IF(
            ISNUMBER(
                IF(
                    $M$5:$Y$5,
                    (M200:Y200),
                    "")),
            1,
            0))
        =0,
    NA(),
    IF(
        Parameters!$D$15=1,
        IF(
            SUM(--(ISNUMBER(IF($M$5:$Y$5=1,(M200:Y200),""))))&gt;0,
            MAX(IF(
                ISNUMBER(M200:Y200),
                IF(
                    M$5:Y$5=1,
                    M200:Y200,
                    ""),
                "")),
            MAX(IF(
                ISNUMBER(M200:Y200),
                IF(
                    M$5:Y$5=2,
                    M200:Y200,
                    ""),
                ""))
        ),
        IF(
            Parameters!$D$16=1,
            IFERROR(
                AVERAGE(IF(
                    ISNUMBER(M200:Y200),
                    IF(
                        M$5:Y$5=1,
                        M200:Y200,
                        ""),
                    "")),
                AVERAGE(IF(
                    ISNUMBER(M200:Y200),
                    IF(
                        M$5:Y$5=2,
                        M200:Y200,
                        ""),
                    ""))
            ),
            IF(
                Parameters!$D$17=1,
                IFERROR(
                    IF(
                        OR(
                            IF(
                                ISNUMBER(M200:Y200),
                                IF(
                                    M$5:Y$5=1,
                                    M200:Y200,
                                    ""),
                                "")
                            =0),
                        0,
                        GEOMEAN(IF(
                            ISNUMBER(M200:Y200),
                            IF(
                                M$5:Y$5=1,
                                M200:Y200,
                                ""),
                            ""))
                    ),
                    IF(
                        OR(IF(
                            ISNUMBER(M200:Y200),
                            IF(
                                M$5:Y$5=2,
                                M200:Y200,
                                ""),
                            "")
                            =0),
                        0,
                        GEOMEAN(IF(
                            ISNUMBER(M200:Y200),
                            IF(
                                M$5:Y$5=2,
                                M200:Y200,
                                ""),
                            "")))
                )
            )
        )
    )
)</f>
        <v>#N/A</v>
      </c>
      <c r="J200" s="242">
        <v>45019</v>
      </c>
      <c r="K200" s="242">
        <v>45014</v>
      </c>
      <c r="L200" s="91" t="s">
        <v>326</v>
      </c>
      <c r="M200" s="192">
        <v>2.2857142857142798</v>
      </c>
      <c r="N200" s="192" t="s">
        <v>409</v>
      </c>
      <c r="O200" s="192" t="s">
        <v>409</v>
      </c>
      <c r="P200" s="192" t="s">
        <v>409</v>
      </c>
      <c r="Q200" s="192" t="s">
        <v>409</v>
      </c>
      <c r="R200" s="192">
        <v>1.6</v>
      </c>
      <c r="S200" s="192" t="s">
        <v>409</v>
      </c>
      <c r="T200" s="192" t="s">
        <v>409</v>
      </c>
      <c r="U200" s="192" t="s">
        <v>409</v>
      </c>
      <c r="V200" s="192" t="s">
        <v>409</v>
      </c>
      <c r="W200" s="192" t="s">
        <v>409</v>
      </c>
      <c r="X200" s="192" t="s">
        <v>409</v>
      </c>
      <c r="AF200" s="80"/>
      <c r="AG200" s="80"/>
      <c r="AH200" s="80"/>
      <c r="AI200" s="80"/>
      <c r="AJ200" s="80"/>
      <c r="AK200" s="80"/>
      <c r="AL200" s="80"/>
      <c r="AM200" s="80"/>
      <c r="AN200" s="80"/>
      <c r="AO200" s="80"/>
      <c r="AP200" s="80"/>
      <c r="AQ200" s="80"/>
      <c r="AR200" s="81"/>
      <c r="AS200" s="81"/>
      <c r="AT200" s="81"/>
      <c r="AU200" s="81"/>
      <c r="AV200" s="81"/>
      <c r="AW200" s="81"/>
      <c r="AX200" s="81"/>
      <c r="AY200" s="81"/>
      <c r="AZ200" s="81"/>
      <c r="BA200" s="81"/>
    </row>
    <row r="201" spans="1:53"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$M$4:$Y$4,
                    (M201:Y201),
                    "")),
            1,
            0))
        =0,
    NA(),
    IF(
        Parameters!$D$15=1,
        IF(
            SUM(--(ISNUMBER(IF($M$4:$Y$4=1,(M201:Y201),""))))&gt;0,
            MAX(IF(
                ISNUMBER(M201:Y201),
                IF(
                    M$4:Y$4=1,
                    M201:Y201,
                    ""),
                "")),
            MAX(IF(
                ISNUMBER(M201:Y201),
                IF(
                    M$4:Y$4=2,
                    M201:Y201,
                    ""),
                ""))
        ),
        IF(
            Parameters!$D$16=1,
            IFERROR(
                AVERAGE(IF(
                    ISNUMBER(M201:Y201),
                    IF(
                        M$4:Y$4=1,
                        M201:Y201,
                        ""),
                    "")),
                AVERAGE(IF(
                    ISNUMBER(M201:Y201),
                    IF(
                        M$4:Y$4=2,
                        M201:Y201,
                        ""),
                    ""))
            ),
            IF(
                Parameters!$D$17=1,
                IFERROR(
                    IF(
                        OR(
                            IF(
                                ISNUMBER(M201:Y201),
                                IF(
                                    M$4:Y$4=1,
                                    M201:Y201,
                                    ""),
                                "")
                            =0),
                        0,
                        GEOMEAN(IF(
                            ISNUMBER(M201:Y201),
                            IF(
                                M$4:Y$4=1,
                                M201:Y201,
                                ""),
                            ""))
                    ),
                    IF(
                        OR(IF(
                            ISNUMBER(M201:Y201),
                            IF(
                                M$4:Y$4=2,
                                M201:Y201,
                                ""),
                            "")
                            =0),
                        0,
                        GEOMEAN(IF(
                            ISNUMBER(M201:Y201),
                            IF(
                                M$4:Y$4=2,
                                M201:Y201,
                                ""),
                            "")))
                )
            )
        )
    )
)</f>
        <v>8.4285714285714199</v>
      </c>
      <c r="I201" s="191" cm="1">
        <f t="array" ref="I201">IF(
    SUM(IF(
            ISNUMBER(
                IF(
                    $M$5:$Y$5,
                    (M201:Y201),
                    "")),
            1,
            0))
        =0,
    NA(),
    IF(
        Parameters!$D$15=1,
        IF(
            SUM(--(ISNUMBER(IF($M$5:$Y$5=1,(M201:Y201),""))))&gt;0,
            MAX(IF(
                ISNUMBER(M201:Y201),
                IF(
                    M$5:Y$5=1,
                    M201:Y201,
                    ""),
                "")),
            MAX(IF(
                ISNUMBER(M201:Y201),
                IF(
                    M$5:Y$5=2,
                    M201:Y201,
                    ""),
                ""))
        ),
        IF(
            Parameters!$D$16=1,
            IFERROR(
                AVERAGE(IF(
                    ISNUMBER(M201:Y201),
                    IF(
                        M$5:Y$5=1,
                        M201:Y201,
                        ""),
                    "")),
                AVERAGE(IF(
                    ISNUMBER(M201:Y201),
                    IF(
                        M$5:Y$5=2,
                        M201:Y201,
                        ""),
                    ""))
            ),
            IF(
                Parameters!$D$17=1,
                IFERROR(
                    IF(
                        OR(
                            IF(
                                ISNUMBER(M201:Y201),
                                IF(
                                    M$5:Y$5=1,
                                    M201:Y201,
                                    ""),
                                "")
                            =0),
                        0,
                        GEOMEAN(IF(
                            ISNUMBER(M201:Y201),
                            IF(
                                M$5:Y$5=1,
                                M201:Y201,
                                ""),
                            ""))
                    ),
                    IF(
                        OR(IF(
                            ISNUMBER(M201:Y201),
                            IF(
                                M$5:Y$5=2,
                                M201:Y201,
                                ""),
                            "")
                            =0),
                        0,
                        GEOMEAN(IF(
                            ISNUMBER(M201:Y201),
                            IF(
                                M$5:Y$5=2,
                                M201:Y201,
                                ""),
                            "")))
                )
            )
        )
    )
)</f>
        <v>0</v>
      </c>
      <c r="J201" s="242">
        <v>45019</v>
      </c>
      <c r="K201" s="242">
        <v>45014</v>
      </c>
      <c r="L201" s="91" t="s">
        <v>328</v>
      </c>
      <c r="M201" s="192">
        <v>8.4285714285714199</v>
      </c>
      <c r="N201" s="192" t="s">
        <v>409</v>
      </c>
      <c r="O201" s="192" t="s">
        <v>409</v>
      </c>
      <c r="P201" s="192">
        <v>0</v>
      </c>
      <c r="Q201" s="192" t="s">
        <v>409</v>
      </c>
      <c r="R201" s="192">
        <v>5.9</v>
      </c>
      <c r="S201" s="192" t="s">
        <v>409</v>
      </c>
      <c r="T201" s="192" t="s">
        <v>409</v>
      </c>
      <c r="U201" s="192" t="s">
        <v>409</v>
      </c>
      <c r="V201" s="192">
        <v>-0.2487999840623</v>
      </c>
      <c r="W201" s="192">
        <v>-0.238622519331599</v>
      </c>
      <c r="X201" s="192" t="s">
        <v>409</v>
      </c>
      <c r="AF201" s="181"/>
      <c r="AG201" s="181"/>
      <c r="AH201" s="181"/>
      <c r="AI201" s="181"/>
      <c r="AJ201" s="181"/>
      <c r="AK201" s="181"/>
      <c r="AL201" s="181" t="str">
        <f>IFERROR(INDEX('Data Dictionary'!$I$8:$I$39,MATCH(AL7,'Data Dictionary'!$K$8:$K$39,0)),"")</f>
        <v/>
      </c>
      <c r="AM201" s="80" t="str">
        <f>IFERROR(INDEX('Data Dictionary'!$I$8:$I$34,MATCH(AM7,'Data Dictionary'!$M$8:$M$34,0)),"")</f>
        <v/>
      </c>
      <c r="AN201" s="80" t="str">
        <f>IFERROR(INDEX('Data Dictionary'!$I$8:$I$34,MATCH(AN7,'Data Dictionary'!$M$8:$M$34,0)),"")</f>
        <v/>
      </c>
      <c r="AO201" s="80" t="str">
        <f>IFERROR(INDEX('Data Dictionary'!$I$8:$I$34,MATCH(AO7,'Data Dictionary'!$M$8:$M$34,0)),"")</f>
        <v/>
      </c>
      <c r="AP201" s="80" t="str">
        <f>IFERROR(INDEX('Data Dictionary'!$I$8:$I$34,MATCH(AP7,'Data Dictionary'!$M$8:$M$34,0)),"")</f>
        <v/>
      </c>
      <c r="AQ201" s="181" t="str">
        <f>IFERROR(INDEX('Data Dictionary'!$I$8:$I$34,MATCH(AQ7,'Data Dictionary'!$M$8:$M$34,0)),"")</f>
        <v/>
      </c>
      <c r="AR201" s="181" t="str">
        <f>IFERROR(INDEX('Data Dictionary'!$I$8:$I$34,MATCH(AR7,'Data Dictionary'!$M$8:$M$34,0)),"")</f>
        <v/>
      </c>
      <c r="AS201" s="81"/>
      <c r="AT201" s="81"/>
      <c r="AU201" s="81"/>
      <c r="AV201" s="81"/>
      <c r="AW201" s="81"/>
      <c r="AX201" s="81"/>
      <c r="AY201" s="81"/>
      <c r="AZ201" s="81"/>
      <c r="BA201" s="81"/>
    </row>
    <row r="202" spans="1:53"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$M$4:$Y$4,
                    (M202:Y202),
                    "")),
            1,
            0))
        =0,
    NA(),
    IF(
        Parameters!$D$15=1,
        IF(
            SUM(--(ISNUMBER(IF($M$4:$Y$4=1,(M202:Y202),""))))&gt;0,
            MAX(IF(
                ISNUMBER(M202:Y202),
                IF(
                    M$4:Y$4=1,
                    M202:Y202,
                    ""),
                "")),
            MAX(IF(
                ISNUMBER(M202:Y202),
                IF(
                    M$4:Y$4=2,
                    M202:Y202,
                    ""),
                ""))
        ),
        IF(
            Parameters!$D$16=1,
            IFERROR(
                AVERAGE(IF(
                    ISNUMBER(M202:Y202),
                    IF(
                        M$4:Y$4=1,
                        M202:Y202,
                        ""),
                    "")),
                AVERAGE(IF(
                    ISNUMBER(M202:Y202),
                    IF(
                        M$4:Y$4=2,
                        M202:Y202,
                        ""),
                    ""))
            ),
            IF(
                Parameters!$D$17=1,
                IFERROR(
                    IF(
                        OR(
                            IF(
                                ISNUMBER(M202:Y202),
                                IF(
                                    M$4:Y$4=1,
                                    M202:Y202,
                                    ""),
                                "")
                            =0),
                        0,
                        GEOMEAN(IF(
                            ISNUMBER(M202:Y202),
                            IF(
                                M$4:Y$4=1,
                                M202:Y202,
                                ""),
                            ""))
                    ),
                    IF(
                        OR(IF(
                            ISNUMBER(M202:Y202),
                            IF(
                                M$4:Y$4=2,
                                M202:Y202,
                                ""),
                            "")
                            =0),
                        0,
                        GEOMEAN(IF(
                            ISNUMBER(M202:Y202),
                            IF(
                                M$4:Y$4=2,
                                M202:Y202,
                                ""),
                            "")))
                )
            )
        )
    )
)</f>
        <v>7.8571428571428497</v>
      </c>
      <c r="I202" s="191" t="e" cm="1">
        <f t="array" ref="I202">IF(
    SUM(IF(
            ISNUMBER(
                IF(
                    $M$5:$Y$5,
                    (M202:Y202),
                    "")),
            1,
            0))
        =0,
    NA(),
    IF(
        Parameters!$D$15=1,
        IF(
            SUM(--(ISNUMBER(IF($M$5:$Y$5=1,(M202:Y202),""))))&gt;0,
            MAX(IF(
                ISNUMBER(M202:Y202),
                IF(
                    M$5:Y$5=1,
                    M202:Y202,
                    ""),
                "")),
            MAX(IF(
                ISNUMBER(M202:Y202),
                IF(
                    M$5:Y$5=2,
                    M202:Y202,
                    ""),
                ""))
        ),
        IF(
            Parameters!$D$16=1,
            IFERROR(
                AVERAGE(IF(
                    ISNUMBER(M202:Y202),
                    IF(
                        M$5:Y$5=1,
                        M202:Y202,
                        ""),
                    "")),
                AVERAGE(IF(
                    ISNUMBER(M202:Y202),
                    IF(
                        M$5:Y$5=2,
                        M202:Y202,
                        ""),
                    ""))
            ),
            IF(
                Parameters!$D$17=1,
                IFERROR(
                    IF(
                        OR(
                            IF(
                                ISNUMBER(M202:Y202),
                                IF(
                                    M$5:Y$5=1,
                                    M202:Y202,
                                    ""),
                                "")
                            =0),
                        0,
                        GEOMEAN(IF(
                            ISNUMBER(M202:Y202),
                            IF(
                                M$5:Y$5=1,
                                M202:Y202,
                                ""),
                            ""))
                    ),
                    IF(
                        OR(IF(
                            ISNUMBER(M202:Y202),
                            IF(
                                M$5:Y$5=2,
                                M202:Y202,
                                ""),
                            "")
                            =0),
                        0,
                        GEOMEAN(IF(
                            ISNUMBER(M202:Y202),
                            IF(
                                M$5:Y$5=2,
                                M202:Y202,
                                ""),
                            "")))
                )
            )
        )
    )
)</f>
        <v>#N/A</v>
      </c>
      <c r="J202" s="242">
        <v>45019</v>
      </c>
      <c r="K202" s="242">
        <v>45014</v>
      </c>
      <c r="L202" s="91" t="s">
        <v>330</v>
      </c>
      <c r="M202" s="192">
        <v>7.8571428571428497</v>
      </c>
      <c r="N202" s="192" t="s">
        <v>409</v>
      </c>
      <c r="O202" s="192" t="s">
        <v>409</v>
      </c>
      <c r="P202" s="192" t="s">
        <v>409</v>
      </c>
      <c r="Q202" s="192" t="s">
        <v>409</v>
      </c>
      <c r="R202" s="192">
        <v>5.5</v>
      </c>
      <c r="S202" s="192" t="s">
        <v>409</v>
      </c>
      <c r="T202" s="192" t="s">
        <v>409</v>
      </c>
      <c r="U202" s="192" t="s">
        <v>409</v>
      </c>
      <c r="V202" s="192" t="s">
        <v>409</v>
      </c>
      <c r="W202" s="192" t="s">
        <v>409</v>
      </c>
      <c r="X202" s="192" t="s">
        <v>409</v>
      </c>
      <c r="AF202" s="181"/>
      <c r="AG202" s="181"/>
      <c r="AH202" s="181"/>
      <c r="AI202" s="181"/>
      <c r="AJ202" s="181"/>
      <c r="AK202" s="181"/>
      <c r="AL202" s="181" t="str">
        <f>IFERROR(INDEX('Data Dictionary'!$J$8:$J$39,MATCH(AL7,'Data Dictionary'!$K$8:$K$39,0)),"")</f>
        <v/>
      </c>
      <c r="AM202" s="80" t="str">
        <f>IFERROR(INDEX('Data Dictionary'!$J$8:$J$34,MATCH(AM7,'Data Dictionary'!$M$8:$M$34,0)),"")</f>
        <v/>
      </c>
      <c r="AN202" s="80" t="str">
        <f>IFERROR(INDEX('Data Dictionary'!$J$8:$J$34,MATCH(AN7,'Data Dictionary'!$M$8:$M$34,0)),"")</f>
        <v/>
      </c>
      <c r="AO202" s="80" t="str">
        <f>IFERROR(INDEX('Data Dictionary'!$J$8:$J$34,MATCH(AO7,'Data Dictionary'!$M$8:$M$34,0)),"")</f>
        <v/>
      </c>
      <c r="AP202" s="80" t="str">
        <f>IFERROR(INDEX('Data Dictionary'!$J$8:$J$34,MATCH(AP7,'Data Dictionary'!$M$8:$M$34,0)),"")</f>
        <v/>
      </c>
      <c r="AQ202" s="181" t="str">
        <f>IFERROR(INDEX('Data Dictionary'!$J$8:$J$34,MATCH(AQ7,'Data Dictionary'!$M$8:$M$34,0)),"")</f>
        <v/>
      </c>
      <c r="AR202" s="181" t="str">
        <f>IFERROR(INDEX('Data Dictionary'!$J$8:$J$34,MATCH(AR7,'Data Dictionary'!$M$8:$M$34,0)),"")</f>
        <v/>
      </c>
      <c r="AS202" s="81"/>
      <c r="AT202" s="81"/>
      <c r="AU202" s="81"/>
      <c r="AV202" s="81"/>
      <c r="AW202" s="81"/>
      <c r="AX202" s="81"/>
      <c r="AY202" s="81"/>
      <c r="AZ202" s="81"/>
      <c r="BA202" s="81"/>
    </row>
    <row r="203" spans="1:53"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$M$4:$Y$4,
                    (M203:Y203),
                    "")),
            1,
            0))
        =0,
    NA(),
    IF(
        Parameters!$D$15=1,
        IF(
            SUM(--(ISNUMBER(IF($M$4:$Y$4=1,(M203:Y203),""))))&gt;0,
            MAX(IF(
                ISNUMBER(M203:Y203),
                IF(
                    M$4:Y$4=1,
                    M203:Y203,
                    ""),
                "")),
            MAX(IF(
                ISNUMBER(M203:Y203),
                IF(
                    M$4:Y$4=2,
                    M203:Y203,
                    ""),
                ""))
        ),
        IF(
            Parameters!$D$16=1,
            IFERROR(
                AVERAGE(IF(
                    ISNUMBER(M203:Y203),
                    IF(
                        M$4:Y$4=1,
                        M203:Y203,
                        ""),
                    "")),
                AVERAGE(IF(
                    ISNUMBER(M203:Y203),
                    IF(
                        M$4:Y$4=2,
                        M203:Y203,
                        ""),
                    ""))
            ),
            IF(
                Parameters!$D$17=1,
                IFERROR(
                    IF(
                        OR(
                            IF(
                                ISNUMBER(M203:Y203),
                                IF(
                                    M$4:Y$4=1,
                                    M203:Y203,
                                    ""),
                                "")
                            =0),
                        0,
                        GEOMEAN(IF(
                            ISNUMBER(M203:Y203),
                            IF(
                                M$4:Y$4=1,
                                M203:Y203,
                                ""),
                            ""))
                    ),
                    IF(
                        OR(IF(
                            ISNUMBER(M203:Y203),
                            IF(
                                M$4:Y$4=2,
                                M203:Y203,
                                ""),
                            "")
                            =0),
                        0,
                        GEOMEAN(IF(
                            ISNUMBER(M203:Y203),
                            IF(
                                M$4:Y$4=2,
                                M203:Y203,
                                ""),
                            "")))
                )
            )
        )
    )
)</f>
        <v>2.8571428571428501</v>
      </c>
      <c r="I203" s="191" t="e" cm="1">
        <f t="array" ref="I203">IF(
    SUM(IF(
            ISNUMBER(
                IF(
                    $M$5:$Y$5,
                    (M203:Y203),
                    "")),
            1,
            0))
        =0,
    NA(),
    IF(
        Parameters!$D$15=1,
        IF(
            SUM(--(ISNUMBER(IF($M$5:$Y$5=1,(M203:Y203),""))))&gt;0,
            MAX(IF(
                ISNUMBER(M203:Y203),
                IF(
                    M$5:Y$5=1,
                    M203:Y203,
                    ""),
                "")),
            MAX(IF(
                ISNUMBER(M203:Y203),
                IF(
                    M$5:Y$5=2,
                    M203:Y203,
                    ""),
                ""))
        ),
        IF(
            Parameters!$D$16=1,
            IFERROR(
                AVERAGE(IF(
                    ISNUMBER(M203:Y203),
                    IF(
                        M$5:Y$5=1,
                        M203:Y203,
                        ""),
                    "")),
                AVERAGE(IF(
                    ISNUMBER(M203:Y203),
                    IF(
                        M$5:Y$5=2,
                        M203:Y203,
                        ""),
                    ""))
            ),
            IF(
                Parameters!$D$17=1,
                IFERROR(
                    IF(
                        OR(
                            IF(
                                ISNUMBER(M203:Y203),
                                IF(
                                    M$5:Y$5=1,
                                    M203:Y203,
                                    ""),
                                "")
                            =0),
                        0,
                        GEOMEAN(IF(
                            ISNUMBER(M203:Y203),
                            IF(
                                M$5:Y$5=1,
                                M203:Y203,
                                ""),
                            ""))
                    ),
                    IF(
                        OR(IF(
                            ISNUMBER(M203:Y203),
                            IF(
                                M$5:Y$5=2,
                                M203:Y203,
                                ""),
                            "")
                            =0),
                        0,
                        GEOMEAN(IF(
                            ISNUMBER(M203:Y203),
                            IF(
                                M$5:Y$5=2,
                                M203:Y203,
                                ""),
                            "")))
                )
            )
        )
    )
)</f>
        <v>#N/A</v>
      </c>
      <c r="J203" s="242">
        <v>45019</v>
      </c>
      <c r="K203" s="242">
        <v>45014</v>
      </c>
      <c r="L203" s="91" t="s">
        <v>332</v>
      </c>
      <c r="M203" s="192">
        <v>2.8571428571428501</v>
      </c>
      <c r="N203" s="192" t="s">
        <v>409</v>
      </c>
      <c r="O203" s="192" t="s">
        <v>409</v>
      </c>
      <c r="P203" s="192" t="s">
        <v>409</v>
      </c>
      <c r="Q203" s="192" t="s">
        <v>409</v>
      </c>
      <c r="R203" s="192">
        <v>2</v>
      </c>
      <c r="S203" s="192" t="s">
        <v>409</v>
      </c>
      <c r="T203" s="192" t="s">
        <v>409</v>
      </c>
      <c r="U203" s="192" t="s">
        <v>409</v>
      </c>
      <c r="V203" s="192" t="s">
        <v>409</v>
      </c>
      <c r="W203" s="192" t="s">
        <v>409</v>
      </c>
      <c r="X203" s="192" t="s">
        <v>409</v>
      </c>
      <c r="AF203" s="80"/>
      <c r="AG203" s="80"/>
      <c r="AH203" s="80"/>
      <c r="AI203" s="80"/>
      <c r="AJ203" s="80"/>
      <c r="AK203" s="80"/>
      <c r="AL203" s="80"/>
      <c r="AM203" s="80"/>
      <c r="AN203" s="80"/>
      <c r="AO203" s="80"/>
      <c r="AP203" s="80"/>
      <c r="AQ203" s="80"/>
      <c r="AR203" s="81"/>
      <c r="AS203" s="81"/>
      <c r="AT203" s="81"/>
      <c r="AU203" s="81"/>
      <c r="AV203" s="81"/>
      <c r="AW203" s="81"/>
      <c r="AX203" s="81"/>
      <c r="AY203" s="81"/>
      <c r="AZ203" s="81"/>
      <c r="BA203" s="81"/>
    </row>
    <row r="204" spans="1:53"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5.9761430466719672</v>
      </c>
      <c r="H204" s="80" cm="1">
        <f t="array" ref="H204">IF(
    SUM(IF(
            ISNUMBER(
                IF(
                    $M$4:$Y$4,
                    (M204:Y204),
                    "")),
            1,
            0))
        =0,
    NA(),
    IF(
        Parameters!$D$15=1,
        IF(
            SUM(--(ISNUMBER(IF($M$4:$Y$4=1,(M204:Y204),""))))&gt;0,
            MAX(IF(
                ISNUMBER(M204:Y204),
                IF(
                    M$4:Y$4=1,
                    M204:Y204,
                    ""),
                "")),
            MAX(IF(
                ISNUMBER(M204:Y204),
                IF(
                    M$4:Y$4=2,
                    M204:Y204,
                    ""),
                ""))
        ),
        IF(
            Parameters!$D$16=1,
            IFERROR(
                AVERAGE(IF(
                    ISNUMBER(M204:Y204),
                    IF(
                        M$4:Y$4=1,
                        M204:Y204,
                        ""),
                    "")),
                AVERAGE(IF(
                    ISNUMBER(M204:Y204),
                    IF(
                        M$4:Y$4=2,
                        M204:Y204,
                        ""),
                    ""))
            ),
            IF(
                Parameters!$D$17=1,
                IFERROR(
                    IF(
                        OR(
                            IF(
                                ISNUMBER(M204:Y204),
                                IF(
                                    M$4:Y$4=1,
                                    M204:Y204,
                                    ""),
                                "")
                            =0),
                        0,
                        GEOMEAN(IF(
                            ISNUMBER(M204:Y204),
                            IF(
                                M$4:Y$4=1,
                                M204:Y204,
                                ""),
                            ""))
                    ),
                    IF(
                        OR(IF(
                            ISNUMBER(M204:Y204),
                            IF(
                                M$4:Y$4=2,
                                M204:Y204,
                                ""),
                            "")
                            =0),
                        0,
                        GEOMEAN(IF(
                            ISNUMBER(M204:Y204),
                            IF(
                                M$4:Y$4=2,
                                M204:Y204,
                                ""),
                            "")))
                )
            )
        )
    )
)</f>
        <v>3.5714285714285698</v>
      </c>
      <c r="I204" s="191" cm="1">
        <f t="array" ref="I204">IF(
    SUM(IF(
            ISNUMBER(
                IF(
                    $M$5:$Y$5,
                    (M204:Y204),
                    "")),
            1,
            0))
        =0,
    NA(),
    IF(
        Parameters!$D$15=1,
        IF(
            SUM(--(ISNUMBER(IF($M$5:$Y$5=1,(M204:Y204),""))))&gt;0,
            MAX(IF(
                ISNUMBER(M204:Y204),
                IF(
                    M$5:Y$5=1,
                    M204:Y204,
                    ""),
                "")),
            MAX(IF(
                ISNUMBER(M204:Y204),
                IF(
                    M$5:Y$5=2,
                    M204:Y204,
                    ""),
                ""))
        ),
        IF(
            Parameters!$D$16=1,
            IFERROR(
                AVERAGE(IF(
                    ISNUMBER(M204:Y204),
                    IF(
                        M$5:Y$5=1,
                        M204:Y204,
                        ""),
                    "")),
                AVERAGE(IF(
                    ISNUMBER(M204:Y204),
                    IF(
                        M$5:Y$5=2,
                        M204:Y204,
                        ""),
                    ""))
            ),
            IF(
                Parameters!$D$17=1,
                IFERROR(
                    IF(
                        OR(
                            IF(
                                ISNUMBER(M204:Y204),
                                IF(
                                    M$5:Y$5=1,
                                    M204:Y204,
                                    ""),
                                "")
                            =0),
                        0,
                        GEOMEAN(IF(
                            ISNUMBER(M204:Y204),
                            IF(
                                M$5:Y$5=1,
                                M204:Y204,
                                ""),
                            ""))
                    ),
                    IF(
                        OR(IF(
                            ISNUMBER(M204:Y204),
                            IF(
                                M$5:Y$5=2,
                                M204:Y204,
                                ""),
                            "")
                            =0),
                        0,
                        GEOMEAN(IF(
                            ISNUMBER(M204:Y204),
                            IF(
                                M$5:Y$5=2,
                                M204:Y204,
                                ""),
                            "")))
                )
            )
        )
    )
)</f>
        <v>10</v>
      </c>
      <c r="J204" s="242">
        <v>45019</v>
      </c>
      <c r="K204" s="242">
        <v>44753</v>
      </c>
      <c r="L204" s="91" t="s">
        <v>334</v>
      </c>
      <c r="M204" s="192">
        <v>3.5714285714285698</v>
      </c>
      <c r="N204" s="192">
        <v>0</v>
      </c>
      <c r="O204" s="192">
        <v>10</v>
      </c>
      <c r="P204" s="192">
        <v>0</v>
      </c>
      <c r="Q204" s="192" t="s">
        <v>409</v>
      </c>
      <c r="R204" s="192">
        <v>2.5</v>
      </c>
      <c r="S204" s="192" t="s">
        <v>409</v>
      </c>
      <c r="T204" s="192">
        <v>-1.19999999999999</v>
      </c>
      <c r="U204" s="192" t="s">
        <v>541</v>
      </c>
      <c r="V204" s="192">
        <v>-2.0434682424169001E-2</v>
      </c>
      <c r="W204" s="192">
        <v>-2.2651345143062E-2</v>
      </c>
      <c r="X204" s="192" t="s">
        <v>409</v>
      </c>
      <c r="AF204" s="80"/>
      <c r="AG204" s="80"/>
      <c r="AH204" s="80"/>
      <c r="AI204" s="80"/>
      <c r="AJ204" s="80"/>
      <c r="AK204" s="80"/>
      <c r="AL204" s="80"/>
      <c r="AM204" s="80"/>
      <c r="AN204" s="80"/>
      <c r="AO204" s="80"/>
      <c r="AP204" s="80"/>
      <c r="AQ204" s="80"/>
      <c r="AR204" s="81"/>
      <c r="AS204" s="81"/>
      <c r="AT204" s="81"/>
      <c r="AU204" s="81"/>
      <c r="AV204" s="81"/>
      <c r="AW204" s="81"/>
      <c r="AX204" s="81"/>
      <c r="AY204" s="81"/>
      <c r="AZ204" s="81"/>
      <c r="BA204" s="81"/>
    </row>
    <row r="205" spans="1:53"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2.0450596517316875</v>
      </c>
      <c r="H205" s="80" cm="1">
        <f t="array" ref="H205">IF(
    SUM(IF(
            ISNUMBER(
                IF(
                    $M$4:$Y$4,
                    (M205:Y205),
                    "")),
            1,
            0))
        =0,
    NA(),
    IF(
        Parameters!$D$15=1,
        IF(
            SUM(--(ISNUMBER(IF($M$4:$Y$4=1,(M205:Y205),""))))&gt;0,
            MAX(IF(
                ISNUMBER(M205:Y205),
                IF(
                    M$4:Y$4=1,
                    M205:Y205,
                    ""),
                "")),
            MAX(IF(
                ISNUMBER(M205:Y205),
                IF(
                    M$4:Y$4=2,
                    M205:Y205,
                    ""),
                ""))
        ),
        IF(
            Parameters!$D$16=1,
            IFERROR(
                AVERAGE(IF(
                    ISNUMBER(M205:Y205),
                    IF(
                        M$4:Y$4=1,
                        M205:Y205,
                        ""),
                    "")),
                AVERAGE(IF(
                    ISNUMBER(M205:Y205),
                    IF(
                        M$4:Y$4=2,
                        M205:Y205,
                        ""),
                    ""))
            ),
            IF(
                Parameters!$D$17=1,
                IFERROR(
                    IF(
                        OR(
                            IF(
                                ISNUMBER(M205:Y205),
                                IF(
                                    M$4:Y$4=1,
                                    M205:Y205,
                                    ""),
                                "")
                            =0),
                        0,
                        GEOMEAN(IF(
                            ISNUMBER(M205:Y205),
                            IF(
                                M$4:Y$4=1,
                                M205:Y205,
                                ""),
                            ""))
                    ),
                    IF(
                        OR(IF(
                            ISNUMBER(M205:Y205),
                            IF(
                                M$4:Y$4=2,
                                M205:Y205,
                                ""),
                            "")
                            =0),
                        0,
                        GEOMEAN(IF(
                            ISNUMBER(M205:Y205),
                            IF(
                                M$4:Y$4=2,
                                M205:Y205,
                                ""),
                            "")))
                )
            )
        )
    )
)</f>
        <v>2.4285714285714199</v>
      </c>
      <c r="I205" s="191" cm="1">
        <f t="array" ref="I205">IF(
    SUM(IF(
            ISNUMBER(
                IF(
                    $M$5:$Y$5,
                    (M205:Y205),
                    "")),
            1,
            0))
        =0,
    NA(),
    IF(
        Parameters!$D$15=1,
        IF(
            SUM(--(ISNUMBER(IF($M$5:$Y$5=1,(M205:Y205),""))))&gt;0,
            MAX(IF(
                ISNUMBER(M205:Y205),
                IF(
                    M$5:Y$5=1,
                    M205:Y205,
                    ""),
                "")),
            MAX(IF(
                ISNUMBER(M205:Y205),
                IF(
                    M$5:Y$5=2,
                    M205:Y205,
                    ""),
                ""))
        ),
        IF(
            Parameters!$D$16=1,
            IFERROR(
                AVERAGE(IF(
                    ISNUMBER(M205:Y205),
                    IF(
                        M$5:Y$5=1,
                        M205:Y205,
                        ""),
                    "")),
                AVERAGE(IF(
                    ISNUMBER(M205:Y205),
                    IF(
                        M$5:Y$5=2,
                        M205:Y205,
                        ""),
                    ""))
            ),
            IF(
                Parameters!$D$17=1,
                IFERROR(
                    IF(
                        OR(
                            IF(
                                ISNUMBER(M205:Y205),
                                IF(
                                    M$5:Y$5=1,
                                    M205:Y205,
                                    ""),
                                "")
                            =0),
                        0,
                        GEOMEAN(IF(
                            ISNUMBER(M205:Y205),
                            IF(
                                M$5:Y$5=1,
                                M205:Y205,
                                ""),
                            ""))
                    ),
                    IF(
                        OR(IF(
                            ISNUMBER(M205:Y205),
                            IF(
                                M$5:Y$5=2,
                                M205:Y205,
                                ""),
                            "")
                            =0),
                        0,
                        GEOMEAN(IF(
                            ISNUMBER(M205:Y205),
                            IF(
                                M$5:Y$5=2,
                                M205:Y205,
                                ""),
                            "")))
                )
            )
        )
    )
)</f>
        <v>1.72211075611686</v>
      </c>
      <c r="J205" s="242">
        <v>45019</v>
      </c>
      <c r="K205" s="242">
        <v>45014</v>
      </c>
      <c r="L205" s="91" t="s">
        <v>335</v>
      </c>
      <c r="M205" s="192">
        <v>2.4285714285714199</v>
      </c>
      <c r="N205" s="192">
        <v>0</v>
      </c>
      <c r="O205" s="192">
        <v>0</v>
      </c>
      <c r="P205" s="192">
        <v>1.72211075611686</v>
      </c>
      <c r="Q205" s="192" t="s">
        <v>409</v>
      </c>
      <c r="R205" s="192">
        <v>1.7</v>
      </c>
      <c r="S205" s="192">
        <v>-0.65800000000000103</v>
      </c>
      <c r="T205" s="192">
        <v>-1.1869999999999901</v>
      </c>
      <c r="U205" s="192" t="s">
        <v>539</v>
      </c>
      <c r="V205" s="192">
        <v>8.6105537805842999E-2</v>
      </c>
      <c r="W205" s="192">
        <v>7.8782172306383E-2</v>
      </c>
      <c r="X205" s="192" t="s">
        <v>409</v>
      </c>
      <c r="AF205" s="80"/>
      <c r="AG205" s="80"/>
      <c r="AH205" s="80"/>
      <c r="AI205" s="80"/>
      <c r="AJ205" s="80"/>
      <c r="AK205" s="80"/>
      <c r="AL205" s="80"/>
      <c r="AM205" s="80"/>
      <c r="AN205" s="80"/>
      <c r="AO205" s="80"/>
      <c r="AP205" s="80"/>
      <c r="AQ205" s="80"/>
      <c r="AR205" s="81"/>
      <c r="AS205" s="81"/>
      <c r="AT205" s="81"/>
      <c r="AU205" s="81"/>
      <c r="AV205" s="81"/>
      <c r="AW205" s="81"/>
      <c r="AX205" s="81"/>
      <c r="AY205" s="81"/>
      <c r="AZ205" s="81"/>
      <c r="BA205" s="81"/>
    </row>
    <row r="206" spans="1:53"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$M$4:$Y$4,
                    (M206:Y206),
                    "")),
            1,
            0))
        =0,
    NA(),
    IF(
        Parameters!$D$15=1,
        IF(
            SUM(--(ISNUMBER(IF($M$4:$Y$4=1,(M206:Y206),""))))&gt;0,
            MAX(IF(
                ISNUMBER(M206:Y206),
                IF(
                    M$4:Y$4=1,
                    M206:Y206,
                    ""),
                "")),
            MAX(IF(
                ISNUMBER(M206:Y206),
                IF(
                    M$4:Y$4=2,
                    M206:Y206,
                    ""),
                ""))
        ),
        IF(
            Parameters!$D$16=1,
            IFERROR(
                AVERAGE(IF(
                    ISNUMBER(M206:Y206),
                    IF(
                        M$4:Y$4=1,
                        M206:Y206,
                        ""),
                    "")),
                AVERAGE(IF(
                    ISNUMBER(M206:Y206),
                    IF(
                        M$4:Y$4=2,
                        M206:Y206,
                        ""),
                    ""))
            ),
            IF(
                Parameters!$D$17=1,
                IFERROR(
                    IF(
                        OR(
                            IF(
                                ISNUMBER(M206:Y206),
                                IF(
                                    M$4:Y$4=1,
                                    M206:Y206,
                                    ""),
                                "")
                            =0),
                        0,
                        GEOMEAN(IF(
                            ISNUMBER(M206:Y206),
                            IF(
                                M$4:Y$4=1,
                                M206:Y206,
                                ""),
                            ""))
                    ),
                    IF(
                        OR(IF(
                            ISNUMBER(M206:Y206),
                            IF(
                                M$4:Y$4=2,
                                M206:Y206,
                                ""),
                            "")
                            =0),
                        0,
                        GEOMEAN(IF(
                            ISNUMBER(M206:Y206),
                            IF(
                                M$4:Y$4=2,
                                M206:Y206,
                                ""),
                            "")))
                )
            )
        )
    )
)</f>
        <v>7.5714285714285703</v>
      </c>
      <c r="I206" s="191" t="e" cm="1">
        <f t="array" ref="I206">IF(
    SUM(IF(
            ISNUMBER(
                IF(
                    $M$5:$Y$5,
                    (M206:Y206),
                    "")),
            1,
            0))
        =0,
    NA(),
    IF(
        Parameters!$D$15=1,
        IF(
            SUM(--(ISNUMBER(IF($M$5:$Y$5=1,(M206:Y206),""))))&gt;0,
            MAX(IF(
                ISNUMBER(M206:Y206),
                IF(
                    M$5:Y$5=1,
                    M206:Y206,
                    ""),
                "")),
            MAX(IF(
                ISNUMBER(M206:Y206),
                IF(
                    M$5:Y$5=2,
                    M206:Y206,
                    ""),
                ""))
        ),
        IF(
            Parameters!$D$16=1,
            IFERROR(
                AVERAGE(IF(
                    ISNUMBER(M206:Y206),
                    IF(
                        M$5:Y$5=1,
                        M206:Y206,
                        ""),
                    "")),
                AVERAGE(IF(
                    ISNUMBER(M206:Y206),
                    IF(
                        M$5:Y$5=2,
                        M206:Y206,
                        ""),
                    ""))
            ),
            IF(
                Parameters!$D$17=1,
                IFERROR(
                    IF(
                        OR(
                            IF(
                                ISNUMBER(M206:Y206),
                                IF(
                                    M$5:Y$5=1,
                                    M206:Y206,
                                    ""),
                                "")
                            =0),
                        0,
                        GEOMEAN(IF(
                            ISNUMBER(M206:Y206),
                            IF(
                                M$5:Y$5=1,
                                M206:Y206,
                                ""),
                            ""))
                    ),
                    IF(
                        OR(IF(
                            ISNUMBER(M206:Y206),
                            IF(
                                M$5:Y$5=2,
                                M206:Y206,
                                ""),
                            "")
                            =0),
                        0,
                        GEOMEAN(IF(
                            ISNUMBER(M206:Y206),
                            IF(
                                M$5:Y$5=2,
                                M206:Y206,
                                ""),
                            "")))
                )
            )
        )
    )
)</f>
        <v>#N/A</v>
      </c>
      <c r="J206" s="242">
        <v>45019</v>
      </c>
      <c r="K206" s="242">
        <v>45014</v>
      </c>
      <c r="L206" s="91" t="s">
        <v>337</v>
      </c>
      <c r="M206" s="192">
        <v>7.5714285714285703</v>
      </c>
      <c r="N206" s="192" t="s">
        <v>409</v>
      </c>
      <c r="O206" s="192" t="s">
        <v>409</v>
      </c>
      <c r="P206" s="192" t="s">
        <v>409</v>
      </c>
      <c r="Q206" s="192" t="s">
        <v>409</v>
      </c>
      <c r="R206" s="192">
        <v>5.3</v>
      </c>
      <c r="S206" s="192" t="s">
        <v>409</v>
      </c>
      <c r="T206" s="192" t="s">
        <v>409</v>
      </c>
      <c r="U206" s="192" t="s">
        <v>409</v>
      </c>
      <c r="V206" s="192" t="s">
        <v>409</v>
      </c>
      <c r="W206" s="192" t="s">
        <v>409</v>
      </c>
      <c r="X206" s="192" t="s">
        <v>409</v>
      </c>
    </row>
    <row r="207" spans="1:53"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1</v>
      </c>
      <c r="H207" s="80" t="e" cm="1">
        <f t="array" ref="H207">IF(
    SUM(IF(
            ISNUMBER(
                IF(
                    $M$4:$Y$4,
                    (M207:Y207),
                    "")),
            1,
            0))
        =0,
    NA(),
    IF(
        Parameters!$D$15=1,
        IF(
            SUM(--(ISNUMBER(IF($M$4:$Y$4=1,(M207:Y207),""))))&gt;0,
            MAX(IF(
                ISNUMBER(M207:Y207),
                IF(
                    M$4:Y$4=1,
                    M207:Y207,
                    ""),
                "")),
            MAX(IF(
                ISNUMBER(M207:Y207),
                IF(
                    M$4:Y$4=2,
                    M207:Y207,
                    ""),
                ""))
        ),
        IF(
            Parameters!$D$16=1,
            IFERROR(
                AVERAGE(IF(
                    ISNUMBER(M207:Y207),
                    IF(
                        M$4:Y$4=1,
                        M207:Y207,
                        ""),
                    "")),
                AVERAGE(IF(
                    ISNUMBER(M207:Y207),
                    IF(
                        M$4:Y$4=2,
                        M207:Y207,
                        ""),
                    ""))
            ),
            IF(
                Parameters!$D$17=1,
                IFERROR(
                    IF(
                        OR(
                            IF(
                                ISNUMBER(M207:Y207),
                                IF(
                                    M$4:Y$4=1,
                                    M207:Y207,
                                    ""),
                                "")
                            =0),
                        0,
                        GEOMEAN(IF(
                            ISNUMBER(M207:Y207),
                            IF(
                                M$4:Y$4=1,
                                M207:Y207,
                                ""),
                            ""))
                    ),
                    IF(
                        OR(IF(
                            ISNUMBER(M207:Y207),
                            IF(
                                M$4:Y$4=2,
                                M207:Y207,
                                ""),
                            "")
                            =0),
                        0,
                        GEOMEAN(IF(
                            ISNUMBER(M207:Y207),
                            IF(
                                M$4:Y$4=2,
                                M207:Y207,
                                ""),
                            "")))
                )
            )
        )
    )
)</f>
        <v>#N/A</v>
      </c>
      <c r="I207" s="191" cm="1">
        <f t="array" ref="I207">IF(
    SUM(IF(
            ISNUMBER(
                IF(
                    $M$5:$Y$5,
                    (M207:Y207),
                    "")),
            1,
            0))
        =0,
    NA(),
    IF(
        Parameters!$D$15=1,
        IF(
            SUM(--(ISNUMBER(IF($M$5:$Y$5=1,(M207:Y207),""))))&gt;0,
            MAX(IF(
                ISNUMBER(M207:Y207),
                IF(
                    M$5:Y$5=1,
                    M207:Y207,
                    ""),
                "")),
            MAX(IF(
                ISNUMBER(M207:Y207),
                IF(
                    M$5:Y$5=2,
                    M207:Y207,
                    ""),
                ""))
        ),
        IF(
            Parameters!$D$16=1,
            IFERROR(
                AVERAGE(IF(
                    ISNUMBER(M207:Y207),
                    IF(
                        M$5:Y$5=1,
                        M207:Y207,
                        ""),
                    "")),
                AVERAGE(IF(
                    ISNUMBER(M207:Y207),
                    IF(
                        M$5:Y$5=2,
                        M207:Y207,
                        ""),
                    ""))
            ),
            IF(
                Parameters!$D$17=1,
                IFERROR(
                    IF(
                        OR(
                            IF(
                                ISNUMBER(M207:Y207),
                                IF(
                                    M$5:Y$5=1,
                                    M207:Y207,
                                    ""),
                                "")
                            =0),
                        0,
                        GEOMEAN(IF(
                            ISNUMBER(M207:Y207),
                            IF(
                                M$5:Y$5=1,
                                M207:Y207,
                                ""),
                            ""))
                    ),
                    IF(
                        OR(IF(
                            ISNUMBER(M207:Y207),
                            IF(
                                M$5:Y$5=2,
                                M207:Y207,
                                ""),
                            "")
                            =0),
                        0,
                        GEOMEAN(IF(
                            ISNUMBER(M207:Y207),
                            IF(
                                M$5:Y$5=2,
                                M207:Y207,
                                ""),
                            "")))
                )
            )
        )
    )
)</f>
        <v>1</v>
      </c>
      <c r="J207" s="242" t="s">
        <v>409</v>
      </c>
      <c r="K207" s="242">
        <v>45103</v>
      </c>
      <c r="L207" s="91" t="s">
        <v>726</v>
      </c>
      <c r="M207" s="192" t="s">
        <v>409</v>
      </c>
      <c r="N207" s="192">
        <v>1</v>
      </c>
      <c r="O207" s="192" t="s">
        <v>409</v>
      </c>
      <c r="P207" s="192" t="s">
        <v>409</v>
      </c>
      <c r="Q207" s="192" t="s">
        <v>409</v>
      </c>
      <c r="R207" s="192" t="s">
        <v>409</v>
      </c>
      <c r="S207" s="192">
        <v>-0.28999999999999998</v>
      </c>
      <c r="T207" s="192">
        <v>0.1</v>
      </c>
      <c r="U207" s="192" t="s">
        <v>409</v>
      </c>
      <c r="V207" s="192" t="s">
        <v>409</v>
      </c>
      <c r="W207" s="192" t="s">
        <v>409</v>
      </c>
      <c r="X207" s="192" t="s">
        <v>409</v>
      </c>
    </row>
    <row r="208" spans="1:53"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4.8579158375234543</v>
      </c>
      <c r="H208" s="80" cm="1">
        <f t="array" ref="H208">IF(
    SUM(IF(
            ISNUMBER(
                IF(
                    $M$4:$Y$4,
                    (M208:Y208),
                    "")),
            1,
            0))
        =0,
    NA(),
    IF(
        Parameters!$D$15=1,
        IF(
            SUM(--(ISNUMBER(IF($M$4:$Y$4=1,(M208:Y208),""))))&gt;0,
            MAX(IF(
                ISNUMBER(M208:Y208),
                IF(
                    M$4:Y$4=1,
                    M208:Y208,
                    ""),
                "")),
            MAX(IF(
                ISNUMBER(M208:Y208),
                IF(
                    M$4:Y$4=2,
                    M208:Y208,
                    ""),
                ""))
        ),
        IF(
            Parameters!$D$16=1,
            IFERROR(
                AVERAGE(IF(
                    ISNUMBER(M208:Y208),
                    IF(
                        M$4:Y$4=1,
                        M208:Y208,
                        ""),
                    "")),
                AVERAGE(IF(
                    ISNUMBER(M208:Y208),
                    IF(
                        M$4:Y$4=2,
                        M208:Y208,
                        ""),
                    ""))
            ),
            IF(
                Parameters!$D$17=1,
                IFERROR(
                    IF(
                        OR(
                            IF(
                                ISNUMBER(M208:Y208),
                                IF(
                                    M$4:Y$4=1,
                                    M208:Y208,
                                    ""),
                                "")
                            =0),
                        0,
                        GEOMEAN(IF(
                            ISNUMBER(M208:Y208),
                            IF(
                                M$4:Y$4=1,
                                M208:Y208,
                                ""),
                            ""))
                    ),
                    IF(
                        OR(IF(
                            ISNUMBER(M208:Y208),
                            IF(
                                M$4:Y$4=2,
                                M208:Y208,
                                ""),
                            "")
                            =0),
                        0,
                        GEOMEAN(IF(
                            ISNUMBER(M208:Y208),
                            IF(
                                M$4:Y$4=2,
                                M208:Y208,
                                ""),
                            "")))
                )
            )
        )
    )
)</f>
        <v>8.2857142857142794</v>
      </c>
      <c r="I208" s="191" cm="1">
        <f t="array" ref="I208">IF(
    SUM(IF(
            ISNUMBER(
                IF(
                    $M$5:$Y$5,
                    (M208:Y208),
                    "")),
            1,
            0))
        =0,
    NA(),
    IF(
        Parameters!$D$15=1,
        IF(
            SUM(--(ISNUMBER(IF($M$5:$Y$5=1,(M208:Y208),""))))&gt;0,
            MAX(IF(
                ISNUMBER(M208:Y208),
                IF(
                    M$5:Y$5=1,
                    M208:Y208,
                    ""),
                "")),
            MAX(IF(
                ISNUMBER(M208:Y208),
                IF(
                    M$5:Y$5=2,
                    M208:Y208,
                    ""),
                ""))
        ),
        IF(
            Parameters!$D$16=1,
            IFERROR(
                AVERAGE(IF(
                    ISNUMBER(M208:Y208),
                    IF(
                        M$5:Y$5=1,
                        M208:Y208,
                        ""),
                    "")),
                AVERAGE(IF(
                    ISNUMBER(M208:Y208),
                    IF(
                        M$5:Y$5=2,
                        M208:Y208,
                        ""),
                    ""))
            ),
            IF(
                Parameters!$D$17=1,
                IFERROR(
                    IF(
                        OR(
                            IF(
                                ISNUMBER(M208:Y208),
                                IF(
                                    M$5:Y$5=1,
                                    M208:Y208,
                                    ""),
                                "")
                            =0),
                        0,
                        GEOMEAN(IF(
                            ISNUMBER(M208:Y208),
                            IF(
                                M$5:Y$5=1,
                                M208:Y208,
                                ""),
                            ""))
                    ),
                    IF(
                        OR(IF(
                            ISNUMBER(M208:Y208),
                            IF(
                                M$5:Y$5=2,
                                M208:Y208,
                                ""),
                            "")
                            =0),
                        0,
                        GEOMEAN(IF(
                            ISNUMBER(M208:Y208),
                            IF(
                                M$5:Y$5=2,
                                M208:Y208,
                                ""),
                            "")))
                )
            )
        )
    )
)</f>
        <v>2.84819696536601</v>
      </c>
      <c r="J208" s="242">
        <v>45019</v>
      </c>
      <c r="K208" s="242">
        <v>45014</v>
      </c>
      <c r="L208" s="91" t="s">
        <v>339</v>
      </c>
      <c r="M208" s="192">
        <v>8.2857142857142794</v>
      </c>
      <c r="N208" s="192" t="s">
        <v>409</v>
      </c>
      <c r="O208" s="192" t="s">
        <v>409</v>
      </c>
      <c r="P208" s="192">
        <v>2.84819696536601</v>
      </c>
      <c r="Q208" s="192" t="s">
        <v>409</v>
      </c>
      <c r="R208" s="192">
        <v>5.8</v>
      </c>
      <c r="S208" s="192" t="s">
        <v>409</v>
      </c>
      <c r="T208" s="192" t="s">
        <v>409</v>
      </c>
      <c r="U208" s="192" t="s">
        <v>409</v>
      </c>
      <c r="V208" s="192">
        <v>5.0841623883101802E-2</v>
      </c>
      <c r="W208" s="192">
        <v>0.142409848268301</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$M$4:$Y$4,
                    (M209:Y209),
                    "")),
            1,
            0))
        =0,
    NA(),
    IF(
        Parameters!$D$15=1,
        IF(
            SUM(--(ISNUMBER(IF($M$4:$Y$4=1,(M209:Y209),""))))&gt;0,
            MAX(IF(
                ISNUMBER(M209:Y209),
                IF(
                    M$4:Y$4=1,
                    M209:Y209,
                    ""),
                "")),
            MAX(IF(
                ISNUMBER(M209:Y209),
                IF(
                    M$4:Y$4=2,
                    M209:Y209,
                    ""),
                ""))
        ),
        IF(
            Parameters!$D$16=1,
            IFERROR(
                AVERAGE(IF(
                    ISNUMBER(M209:Y209),
                    IF(
                        M$4:Y$4=1,
                        M209:Y209,
                        ""),
                    "")),
                AVERAGE(IF(
                    ISNUMBER(M209:Y209),
                    IF(
                        M$4:Y$4=2,
                        M209:Y209,
                        ""),
                    ""))
            ),
            IF(
                Parameters!$D$17=1,
                IFERROR(
                    IF(
                        OR(
                            IF(
                                ISNUMBER(M209:Y209),
                                IF(
                                    M$4:Y$4=1,
                                    M209:Y209,
                                    ""),
                                "")
                            =0),
                        0,
                        GEOMEAN(IF(
                            ISNUMBER(M209:Y209),
                            IF(
                                M$4:Y$4=1,
                                M209:Y209,
                                ""),
                            ""))
                    ),
                    IF(
                        OR(IF(
                            ISNUMBER(M209:Y209),
                            IF(
                                M$4:Y$4=2,
                                M209:Y209,
                                ""),
                            "")
                            =0),
                        0,
                        GEOMEAN(IF(
                            ISNUMBER(M209:Y209),
                            IF(
                                M$4:Y$4=2,
                                M209:Y209,
                                ""),
                            "")))
                )
            )
        )
    )
)</f>
        <v>9</v>
      </c>
      <c r="I209" s="191" cm="1">
        <f t="array" ref="I209">IF(
    SUM(IF(
            ISNUMBER(
                IF(
                    $M$5:$Y$5,
                    (M209:Y209),
                    "")),
            1,
            0))
        =0,
    NA(),
    IF(
        Parameters!$D$15=1,
        IF(
            SUM(--(ISNUMBER(IF($M$5:$Y$5=1,(M209:Y209),""))))&gt;0,
            MAX(IF(
                ISNUMBER(M209:Y209),
                IF(
                    M$5:Y$5=1,
                    M209:Y209,
                    ""),
                "")),
            MAX(IF(
                ISNUMBER(M209:Y209),
                IF(
                    M$5:Y$5=2,
                    M209:Y209,
                    ""),
                ""))
        ),
        IF(
            Parameters!$D$16=1,
            IFERROR(
                AVERAGE(IF(
                    ISNUMBER(M209:Y209),
                    IF(
                        M$5:Y$5=1,
                        M209:Y209,
                        ""),
                    "")),
                AVERAGE(IF(
                    ISNUMBER(M209:Y209),
                    IF(
                        M$5:Y$5=2,
                        M209:Y209,
                        ""),
                    ""))
            ),
            IF(
                Parameters!$D$17=1,
                IFERROR(
                    IF(
                        OR(
                            IF(
                                ISNUMBER(M209:Y209),
                                IF(
                                    M$5:Y$5=1,
                                    M209:Y209,
                                    ""),
                                "")
                            =0),
                        0,
                        GEOMEAN(IF(
                            ISNUMBER(M209:Y209),
                            IF(
                                M$5:Y$5=1,
                                M209:Y209,
                                ""),
                            ""))
                    ),
                    IF(
                        OR(IF(
                            ISNUMBER(M209:Y209),
                            IF(
                                M$5:Y$5=2,
                                M209:Y209,
                                ""),
                            "")
                            =0),
                        0,
                        GEOMEAN(IF(
                            ISNUMBER(M209:Y209),
                            IF(
                                M$5:Y$5=2,
                                M209:Y209,
                                ""),
                            "")))
                )
            )
        )
    )
)</f>
        <v>0</v>
      </c>
      <c r="J209" s="242">
        <v>45019</v>
      </c>
      <c r="K209" s="242">
        <v>45014</v>
      </c>
      <c r="L209" s="91" t="s">
        <v>341</v>
      </c>
      <c r="M209" s="192">
        <v>9</v>
      </c>
      <c r="N209" s="192" t="s">
        <v>409</v>
      </c>
      <c r="O209" s="192">
        <v>0</v>
      </c>
      <c r="P209" s="192">
        <v>0</v>
      </c>
      <c r="Q209" s="192" t="s">
        <v>409</v>
      </c>
      <c r="R209" s="192">
        <v>6.3</v>
      </c>
      <c r="S209" s="192" t="s">
        <v>409</v>
      </c>
      <c r="T209" s="192" t="s">
        <v>409</v>
      </c>
      <c r="U209" s="192" t="s">
        <v>539</v>
      </c>
      <c r="V209" s="192">
        <v>-8.0980347655597001E-2</v>
      </c>
      <c r="W209" s="192">
        <v>-8.4127221500601507E-2</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4.780914437337568</v>
      </c>
      <c r="H210" s="80" cm="1">
        <f t="array" ref="H210">IF(
    SUM(IF(
            ISNUMBER(
                IF(
                    $M$4:$Y$4,
                    (M210:Y210),
                    "")),
            1,
            0))
        =0,
    NA(),
    IF(
        Parameters!$D$15=1,
        IF(
            SUM(--(ISNUMBER(IF($M$4:$Y$4=1,(M210:Y210),""))))&gt;0,
            MAX(IF(
                ISNUMBER(M210:Y210),
                IF(
                    M$4:Y$4=1,
                    M210:Y210,
                    ""),
                "")),
            MAX(IF(
                ISNUMBER(M210:Y210),
                IF(
                    M$4:Y$4=2,
                    M210:Y210,
                    ""),
                ""))
        ),
        IF(
            Parameters!$D$16=1,
            IFERROR(
                AVERAGE(IF(
                    ISNUMBER(M210:Y210),
                    IF(
                        M$4:Y$4=1,
                        M210:Y210,
                        ""),
                    "")),
                AVERAGE(IF(
                    ISNUMBER(M210:Y210),
                    IF(
                        M$4:Y$4=2,
                        M210:Y210,
                        ""),
                    ""))
            ),
            IF(
                Parameters!$D$17=1,
                IFERROR(
                    IF(
                        OR(
                            IF(
                                ISNUMBER(M210:Y210),
                                IF(
                                    M$4:Y$4=1,
                                    M210:Y210,
                                    ""),
                                "")
                            =0),
                        0,
                        GEOMEAN(IF(
                            ISNUMBER(M210:Y210),
                            IF(
                                M$4:Y$4=1,
                                M210:Y210,
                                ""),
                            ""))
                    ),
                    IF(
                        OR(IF(
                            ISNUMBER(M210:Y210),
                            IF(
                                M$4:Y$4=2,
                                M210:Y210,
                                ""),
                            "")
                            =0),
                        0,
                        GEOMEAN(IF(
                            ISNUMBER(M210:Y210),
                            IF(
                                M$4:Y$4=2,
                                M210:Y210,
                                ""),
                            "")))
                )
            )
        )
    )
)</f>
        <v>2.2857142857142798</v>
      </c>
      <c r="I210" s="191" cm="1">
        <f t="array" ref="I210">IF(
    SUM(IF(
            ISNUMBER(
                IF(
                    $M$5:$Y$5,
                    (M210:Y210),
                    "")),
            1,
            0))
        =0,
    NA(),
    IF(
        Parameters!$D$15=1,
        IF(
            SUM(--(ISNUMBER(IF($M$5:$Y$5=1,(M210:Y210),""))))&gt;0,
            MAX(IF(
                ISNUMBER(M210:Y210),
                IF(
                    M$5:Y$5=1,
                    M210:Y210,
                    ""),
                "")),
            MAX(IF(
                ISNUMBER(M210:Y210),
                IF(
                    M$5:Y$5=2,
                    M210:Y210,
                    ""),
                ""))
        ),
        IF(
            Parameters!$D$16=1,
            IFERROR(
                AVERAGE(IF(
                    ISNUMBER(M210:Y210),
                    IF(
                        M$5:Y$5=1,
                        M210:Y210,
                        ""),
                    "")),
                AVERAGE(IF(
                    ISNUMBER(M210:Y210),
                    IF(
                        M$5:Y$5=2,
                        M210:Y210,
                        ""),
                    ""))
            ),
            IF(
                Parameters!$D$17=1,
                IFERROR(
                    IF(
                        OR(
                            IF(
                                ISNUMBER(M210:Y210),
                                IF(
                                    M$5:Y$5=1,
                                    M210:Y210,
                                    ""),
                                "")
                            =0),
                        0,
                        GEOMEAN(IF(
                            ISNUMBER(M210:Y210),
                            IF(
                                M$5:Y$5=1,
                                M210:Y210,
                                ""),
                            ""))
                    ),
                    IF(
                        OR(IF(
                            ISNUMBER(M210:Y210),
                            IF(
                                M$5:Y$5=2,
                                M210:Y210,
                                ""),
                            "")
                            =0),
                        0,
                        GEOMEAN(IF(
                            ISNUMBER(M210:Y210),
                            IF(
                                M$5:Y$5=2,
                                M210:Y210,
                                ""),
                            "")))
                )
            )
        )
    )
)</f>
        <v>10</v>
      </c>
      <c r="J210" s="242">
        <v>44860</v>
      </c>
      <c r="K210" s="242">
        <v>45103</v>
      </c>
      <c r="L210" s="91" t="s">
        <v>343</v>
      </c>
      <c r="M210" s="192">
        <v>2.2857142857142798</v>
      </c>
      <c r="N210" s="192">
        <v>10</v>
      </c>
      <c r="O210" s="192">
        <v>0</v>
      </c>
      <c r="P210" s="192" t="s">
        <v>409</v>
      </c>
      <c r="Q210" s="192" t="s">
        <v>409</v>
      </c>
      <c r="R210" s="192">
        <v>1.6</v>
      </c>
      <c r="S210" s="192">
        <v>14.6929999999999</v>
      </c>
      <c r="T210" s="192">
        <v>0.68500000000000005</v>
      </c>
      <c r="U210" s="192" t="s">
        <v>539</v>
      </c>
      <c r="V210" s="192" t="s">
        <v>409</v>
      </c>
      <c r="W210" s="192" t="s">
        <v>409</v>
      </c>
      <c r="X210" s="192" t="s">
        <v>409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$M$4:$Y$4,
                    (M211:Y211),
                    "")),
            1,
            0))
        =0,
    NA(),
    IF(
        Parameters!$D$15=1,
        IF(
            SUM(--(ISNUMBER(IF($M$4:$Y$4=1,(M211:Y211),""))))&gt;0,
            MAX(IF(
                ISNUMBER(M211:Y211),
                IF(
                    M$4:Y$4=1,
                    M211:Y211,
                    ""),
                "")),
            MAX(IF(
                ISNUMBER(M211:Y211),
                IF(
                    M$4:Y$4=2,
                    M211:Y211,
                    ""),
                ""))
        ),
        IF(
            Parameters!$D$16=1,
            IFERROR(
                AVERAGE(IF(
                    ISNUMBER(M211:Y211),
                    IF(
                        M$4:Y$4=1,
                        M211:Y211,
                        ""),
                    "")),
                AVERAGE(IF(
                    ISNUMBER(M211:Y211),
                    IF(
                        M$4:Y$4=2,
                        M211:Y211,
                        ""),
                    ""))
            ),
            IF(
                Parameters!$D$17=1,
                IFERROR(
                    IF(
                        OR(
                            IF(
                                ISNUMBER(M211:Y211),
                                IF(
                                    M$4:Y$4=1,
                                    M211:Y211,
                                    ""),
                                "")
                            =0),
                        0,
                        GEOMEAN(IF(
                            ISNUMBER(M211:Y211),
                            IF(
                                M$4:Y$4=1,
                                M211:Y211,
                                ""),
                            ""))
                    ),
                    IF(
                        OR(IF(
                            ISNUMBER(M211:Y211),
                            IF(
                                M$4:Y$4=2,
                                M211:Y211,
                                ""),
                            "")
                            =0),
                        0,
                        GEOMEAN(IF(
                            ISNUMBER(M211:Y211),
                            IF(
                                M$4:Y$4=2,
                                M211:Y211,
                                ""),
                            "")))
                )
            )
        )
    )
)</f>
        <v>2.5714285714285698</v>
      </c>
      <c r="I211" s="191" cm="1">
        <f t="array" ref="I211">IF(
    SUM(IF(
            ISNUMBER(
                IF(
                    $M$5:$Y$5,
                    (M211:Y211),
                    "")),
            1,
            0))
        =0,
    NA(),
    IF(
        Parameters!$D$15=1,
        IF(
            SUM(--(ISNUMBER(IF($M$5:$Y$5=1,(M211:Y211),""))))&gt;0,
            MAX(IF(
                ISNUMBER(M211:Y211),
                IF(
                    M$5:Y$5=1,
                    M211:Y211,
                    ""),
                "")),
            MAX(IF(
                ISNUMBER(M211:Y211),
                IF(
                    M$5:Y$5=2,
                    M211:Y211,
                    ""),
                ""))
        ),
        IF(
            Parameters!$D$16=1,
            IFERROR(
                AVERAGE(IF(
                    ISNUMBER(M211:Y211),
                    IF(
                        M$5:Y$5=1,
                        M211:Y211,
                        ""),
                    "")),
                AVERAGE(IF(
                    ISNUMBER(M211:Y211),
                    IF(
                        M$5:Y$5=2,
                        M211:Y211,
                        ""),
                    ""))
            ),
            IF(
                Parameters!$D$17=1,
                IFERROR(
                    IF(
                        OR(
                            IF(
                                ISNUMBER(M211:Y211),
                                IF(
                                    M$5:Y$5=1,
                                    M211:Y211,
                                    ""),
                                "")
                            =0),
                        0,
                        GEOMEAN(IF(
                            ISNUMBER(M211:Y211),
                            IF(
                                M$5:Y$5=1,
                                M211:Y211,
                                ""),
                            ""))
                    ),
                    IF(
                        OR(IF(
                            ISNUMBER(M211:Y211),
                            IF(
                                M$5:Y$5=2,
                                M211:Y211,
                                ""),
                            "")
                            =0),
                        0,
                        GEOMEAN(IF(
                            ISNUMBER(M211:Y211),
                            IF(
                                M$5:Y$5=2,
                                M211:Y211,
                                ""),
                            "")))
                )
            )
        )
    )
)</f>
        <v>0</v>
      </c>
      <c r="J211" s="242">
        <v>44753</v>
      </c>
      <c r="K211" s="242">
        <v>45103</v>
      </c>
      <c r="L211" s="91" t="s">
        <v>345</v>
      </c>
      <c r="M211" s="192">
        <v>2.5714285714285698</v>
      </c>
      <c r="N211" s="192">
        <v>0</v>
      </c>
      <c r="O211" s="192">
        <v>0</v>
      </c>
      <c r="P211" s="192">
        <v>0</v>
      </c>
      <c r="Q211" s="192" t="s">
        <v>409</v>
      </c>
      <c r="R211" s="192">
        <v>1.8</v>
      </c>
      <c r="S211" s="192">
        <v>-1.508</v>
      </c>
      <c r="T211" s="192">
        <v>-0.97499999999999898</v>
      </c>
      <c r="U211" s="192" t="s">
        <v>539</v>
      </c>
      <c r="V211" s="192">
        <v>-3.6124348640441999E-2</v>
      </c>
      <c r="W211" s="192">
        <v>-1.9134953618049001E-2</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$M$4:$Y$4,
                    (M212:Y212),
                    "")),
            1,
            0))
        =0,
    NA(),
    IF(
        Parameters!$D$15=1,
        IF(
            SUM(--(ISNUMBER(IF($M$4:$Y$4=1,(M212:Y212),""))))&gt;0,
            MAX(IF(
                ISNUMBER(M212:Y212),
                IF(
                    M$4:Y$4=1,
                    M212:Y212,
                    ""),
                "")),
            MAX(IF(
                ISNUMBER(M212:Y212),
                IF(
                    M$4:Y$4=2,
                    M212:Y212,
                    ""),
                ""))
        ),
        IF(
            Parameters!$D$16=1,
            IFERROR(
                AVERAGE(IF(
                    ISNUMBER(M212:Y212),
                    IF(
                        M$4:Y$4=1,
                        M212:Y212,
                        ""),
                    "")),
                AVERAGE(IF(
                    ISNUMBER(M212:Y212),
                    IF(
                        M$4:Y$4=2,
                        M212:Y212,
                        ""),
                    ""))
            ),
            IF(
                Parameters!$D$17=1,
                IFERROR(
                    IF(
                        OR(
                            IF(
                                ISNUMBER(M212:Y212),
                                IF(
                                    M$4:Y$4=1,
                                    M212:Y212,
                                    ""),
                                "")
                            =0),
                        0,
                        GEOMEAN(IF(
                            ISNUMBER(M212:Y212),
                            IF(
                                M$4:Y$4=1,
                                M212:Y212,
                                ""),
                            ""))
                    ),
                    IF(
                        OR(IF(
                            ISNUMBER(M212:Y212),
                            IF(
                                M$4:Y$4=2,
                                M212:Y212,
                                ""),
                            "")
                            =0),
                        0,
                        GEOMEAN(IF(
                            ISNUMBER(M212:Y212),
                            IF(
                                M$4:Y$4=2,
                                M212:Y212,
                                ""),
                            "")))
                )
            )
        )
    )
)</f>
        <v>1.1428571428571399</v>
      </c>
      <c r="I212" s="191" cm="1">
        <f t="array" ref="I212">IF(
    SUM(IF(
            ISNUMBER(
                IF(
                    $M$5:$Y$5,
                    (M212:Y212),
                    "")),
            1,
            0))
        =0,
    NA(),
    IF(
        Parameters!$D$15=1,
        IF(
            SUM(--(ISNUMBER(IF($M$5:$Y$5=1,(M212:Y212),""))))&gt;0,
            MAX(IF(
                ISNUMBER(M212:Y212),
                IF(
                    M$5:Y$5=1,
                    M212:Y212,
                    ""),
                "")),
            MAX(IF(
                ISNUMBER(M212:Y212),
                IF(
                    M$5:Y$5=2,
                    M212:Y212,
                    ""),
                ""))
        ),
        IF(
            Parameters!$D$16=1,
            IFERROR(
                AVERAGE(IF(
                    ISNUMBER(M212:Y212),
                    IF(
                        M$5:Y$5=1,
                        M212:Y212,
                        ""),
                    "")),
                AVERAGE(IF(
                    ISNUMBER(M212:Y212),
                    IF(
                        M$5:Y$5=2,
                        M212:Y212,
                        ""),
                    ""))
            ),
            IF(
                Parameters!$D$17=1,
                IFERROR(
                    IF(
                        OR(
                            IF(
                                ISNUMBER(M212:Y212),
                                IF(
                                    M$5:Y$5=1,
                                    M212:Y212,
                                    ""),
                                "")
                            =0),
                        0,
                        GEOMEAN(IF(
                            ISNUMBER(M212:Y212),
                            IF(
                                M$5:Y$5=1,
                                M212:Y212,
                                ""),
                            ""))
                    ),
                    IF(
                        OR(IF(
                            ISNUMBER(M212:Y212),
                            IF(
                                M$5:Y$5=2,
                                M212:Y212,
                                ""),
                            "")
                            =0),
                        0,
                        GEOMEAN(IF(
                            ISNUMBER(M212:Y212),
                            IF(
                                M$5:Y$5=2,
                                M212:Y212,
                                ""),
                            "")))
                )
            )
        )
    )
)</f>
        <v>0</v>
      </c>
      <c r="J212" s="242">
        <v>45019</v>
      </c>
      <c r="K212" s="242">
        <v>45103</v>
      </c>
      <c r="L212" s="91" t="s">
        <v>346</v>
      </c>
      <c r="M212" s="192">
        <v>1.1428571428571399</v>
      </c>
      <c r="N212" s="192">
        <v>0</v>
      </c>
      <c r="O212" s="192" t="s">
        <v>409</v>
      </c>
      <c r="P212" s="192" t="s">
        <v>409</v>
      </c>
      <c r="Q212" s="192" t="s">
        <v>409</v>
      </c>
      <c r="R212" s="192">
        <v>0.8</v>
      </c>
      <c r="S212" s="192">
        <v>-1.7250000000000001</v>
      </c>
      <c r="T212" s="192">
        <v>-2.7250000000000001</v>
      </c>
      <c r="U212" s="192" t="s">
        <v>409</v>
      </c>
      <c r="V212" s="192" t="s">
        <v>409</v>
      </c>
      <c r="W212" s="192" t="s">
        <v>409</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$M$4:$Y$4,
                    (M213:Y213),
                    "")),
            1,
            0))
        =0,
    NA(),
    IF(
        Parameters!$D$15=1,
        IF(
            SUM(--(ISNUMBER(IF($M$4:$Y$4=1,(M213:Y213),""))))&gt;0,
            MAX(IF(
                ISNUMBER(M213:Y213),
                IF(
                    M$4:Y$4=1,
                    M213:Y213,
                    ""),
                "")),
            MAX(IF(
                ISNUMBER(M213:Y213),
                IF(
                    M$4:Y$4=2,
                    M213:Y213,
                    ""),
                ""))
        ),
        IF(
            Parameters!$D$16=1,
            IFERROR(
                AVERAGE(IF(
                    ISNUMBER(M213:Y213),
                    IF(
                        M$4:Y$4=1,
                        M213:Y213,
                        ""),
                    "")),
                AVERAGE(IF(
                    ISNUMBER(M213:Y213),
                    IF(
                        M$4:Y$4=2,
                        M213:Y213,
                        ""),
                    ""))
            ),
            IF(
                Parameters!$D$17=1,
                IFERROR(
                    IF(
                        OR(
                            IF(
                                ISNUMBER(M213:Y213),
                                IF(
                                    M$4:Y$4=1,
                                    M213:Y213,
                                    ""),
                                "")
                            =0),
                        0,
                        GEOMEAN(IF(
                            ISNUMBER(M213:Y213),
                            IF(
                                M$4:Y$4=1,
                                M213:Y213,
                                ""),
                            ""))
                    ),
                    IF(
                        OR(IF(
                            ISNUMBER(M213:Y213),
                            IF(
                                M$4:Y$4=2,
                                M213:Y213,
                                ""),
                            "")
                            =0),
                        0,
                        GEOMEAN(IF(
                            ISNUMBER(M213:Y213),
                            IF(
                                M$4:Y$4=2,
                                M213:Y213,
                                ""),
                            "")))
                )
            )
        )
    )
)</f>
        <v>4.2857142857142803</v>
      </c>
      <c r="I213" s="191" cm="1">
        <f t="array" ref="I213">IF(
    SUM(IF(
            ISNUMBER(
                IF(
                    $M$5:$Y$5,
                    (M213:Y213),
                    "")),
            1,
            0))
        =0,
    NA(),
    IF(
        Parameters!$D$15=1,
        IF(
            SUM(--(ISNUMBER(IF($M$5:$Y$5=1,(M213:Y213),""))))&gt;0,
            MAX(IF(
                ISNUMBER(M213:Y213),
                IF(
                    M$5:Y$5=1,
                    M213:Y213,
                    ""),
                "")),
            MAX(IF(
                ISNUMBER(M213:Y213),
                IF(
                    M$5:Y$5=2,
                    M213:Y213,
                    ""),
                ""))
        ),
        IF(
            Parameters!$D$16=1,
            IFERROR(
                AVERAGE(IF(
                    ISNUMBER(M213:Y213),
                    IF(
                        M$5:Y$5=1,
                        M213:Y213,
                        ""),
                    "")),
                AVERAGE(IF(
                    ISNUMBER(M213:Y213),
                    IF(
                        M$5:Y$5=2,
                        M213:Y213,
                        ""),
                    ""))
            ),
            IF(
                Parameters!$D$17=1,
                IFERROR(
                    IF(
                        OR(
                            IF(
                                ISNUMBER(M213:Y213),
                                IF(
                                    M$5:Y$5=1,
                                    M213:Y213,
                                    ""),
                                "")
                            =0),
                        0,
                        GEOMEAN(IF(
                            ISNUMBER(M213:Y213),
                            IF(
                                M$5:Y$5=1,
                                M213:Y213,
                                ""),
                            ""))
                    ),
                    IF(
                        OR(IF(
                            ISNUMBER(M213:Y213),
                            IF(
                                M$5:Y$5=2,
                                M213:Y213,
                                ""),
                            "")
                            =0),
                        0,
                        GEOMEAN(IF(
                            ISNUMBER(M213:Y213),
                            IF(
                                M$5:Y$5=2,
                                M213:Y213,
                                ""),
                            "")))
                )
            )
        )
    )
)</f>
        <v>0</v>
      </c>
      <c r="J213" s="242">
        <v>45019</v>
      </c>
      <c r="K213" s="242">
        <v>45103</v>
      </c>
      <c r="L213" s="91" t="s">
        <v>348</v>
      </c>
      <c r="M213" s="192">
        <v>4.2857142857142803</v>
      </c>
      <c r="N213" s="192">
        <v>0</v>
      </c>
      <c r="O213" s="192" t="s">
        <v>409</v>
      </c>
      <c r="P213" s="192">
        <v>0</v>
      </c>
      <c r="Q213" s="192" t="s">
        <v>409</v>
      </c>
      <c r="R213" s="192">
        <v>3</v>
      </c>
      <c r="S213" s="192">
        <v>-0.77399999999999902</v>
      </c>
      <c r="T213" s="192">
        <v>-0.90600000000000003</v>
      </c>
      <c r="U213" s="192" t="s">
        <v>409</v>
      </c>
      <c r="V213" s="192">
        <v>-1.2470000000000001</v>
      </c>
      <c r="W213" s="192">
        <v>-1.1850000000000001</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$M$4:$Y$4,
                    (M214:Y214),
                    "")),
            1,
            0))
        =0,
    NA(),
    IF(
        Parameters!$D$15=1,
        IF(
            SUM(--(ISNUMBER(IF($M$4:$Y$4=1,(M214:Y214),""))))&gt;0,
            MAX(IF(
                ISNUMBER(M214:Y214),
                IF(
                    M$4:Y$4=1,
                    M214:Y214,
                    ""),
                "")),
            MAX(IF(
                ISNUMBER(M214:Y214),
                IF(
                    M$4:Y$4=2,
                    M214:Y214,
                    ""),
                ""))
        ),
        IF(
            Parameters!$D$16=1,
            IFERROR(
                AVERAGE(IF(
                    ISNUMBER(M214:Y214),
                    IF(
                        M$4:Y$4=1,
                        M214:Y214,
                        ""),
                    "")),
                AVERAGE(IF(
                    ISNUMBER(M214:Y214),
                    IF(
                        M$4:Y$4=2,
                        M214:Y214,
                        ""),
                    ""))
            ),
            IF(
                Parameters!$D$17=1,
                IFERROR(
                    IF(
                        OR(
                            IF(
                                ISNUMBER(M214:Y214),
                                IF(
                                    M$4:Y$4=1,
                                    M214:Y214,
                                    ""),
                                "")
                            =0),
                        0,
                        GEOMEAN(IF(
                            ISNUMBER(M214:Y214),
                            IF(
                                M$4:Y$4=1,
                                M214:Y214,
                                ""),
                            ""))
                    ),
                    IF(
                        OR(IF(
                            ISNUMBER(M214:Y214),
                            IF(
                                M$4:Y$4=2,
                                M214:Y214,
                                ""),
                            "")
                            =0),
                        0,
                        GEOMEAN(IF(
                            ISNUMBER(M214:Y214),
                            IF(
                                M$4:Y$4=2,
                                M214:Y214,
                                ""),
                            "")))
                )
            )
        )
    )
)</f>
        <v>6</v>
      </c>
      <c r="I214" s="191" t="e" cm="1">
        <f t="array" ref="I214">IF(
    SUM(IF(
            ISNUMBER(
                IF(
                    $M$5:$Y$5,
                    (M214:Y214),
                    "")),
            1,
            0))
        =0,
    NA(),
    IF(
        Parameters!$D$15=1,
        IF(
            SUM(--(ISNUMBER(IF($M$5:$Y$5=1,(M214:Y214),""))))&gt;0,
            MAX(IF(
                ISNUMBER(M214:Y214),
                IF(
                    M$5:Y$5=1,
                    M214:Y214,
                    ""),
                "")),
            MAX(IF(
                ISNUMBER(M214:Y214),
                IF(
                    M$5:Y$5=2,
                    M214:Y214,
                    ""),
                ""))
        ),
        IF(
            Parameters!$D$16=1,
            IFERROR(
                AVERAGE(IF(
                    ISNUMBER(M214:Y214),
                    IF(
                        M$5:Y$5=1,
                        M214:Y214,
                        ""),
                    "")),
                AVERAGE(IF(
                    ISNUMBER(M214:Y214),
                    IF(
                        M$5:Y$5=2,
                        M214:Y214,
                        ""),
                    ""))
            ),
            IF(
                Parameters!$D$17=1,
                IFERROR(
                    IF(
                        OR(
                            IF(
                                ISNUMBER(M214:Y214),
                                IF(
                                    M$5:Y$5=1,
                                    M214:Y214,
                                    ""),
                                "")
                            =0),
                        0,
                        GEOMEAN(IF(
                            ISNUMBER(M214:Y214),
                            IF(
                                M$5:Y$5=1,
                                M214:Y214,
                                ""),
                            ""))
                    ),
                    IF(
                        OR(IF(
                            ISNUMBER(M214:Y214),
                            IF(
                                M$5:Y$5=2,
                                M214:Y214,
                                ""),
                            "")
                            =0),
                        0,
                        GEOMEAN(IF(
                            ISNUMBER(M214:Y214),
                            IF(
                                M$5:Y$5=2,
                                M214:Y214,
                                ""),
                            "")))
                )
            )
        )
    )
)</f>
        <v>#N/A</v>
      </c>
      <c r="J214" s="242">
        <v>45019</v>
      </c>
      <c r="K214" s="242" t="s">
        <v>409</v>
      </c>
      <c r="L214" s="91" t="s">
        <v>349</v>
      </c>
      <c r="M214" s="192">
        <v>6</v>
      </c>
      <c r="N214" s="192" t="s">
        <v>409</v>
      </c>
      <c r="O214" s="192" t="s">
        <v>409</v>
      </c>
      <c r="P214" s="192" t="s">
        <v>409</v>
      </c>
      <c r="Q214" s="192" t="s">
        <v>409</v>
      </c>
      <c r="R214" s="192">
        <v>4.2</v>
      </c>
      <c r="S214" s="192" t="s">
        <v>409</v>
      </c>
      <c r="T214" s="192" t="s">
        <v>409</v>
      </c>
      <c r="U214" s="192" t="s">
        <v>409</v>
      </c>
      <c r="V214" s="192" t="s">
        <v>409</v>
      </c>
      <c r="W214" s="192" t="s">
        <v>409</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$M$4:$Y$4,
                    (M215:Y215),
                    "")),
            1,
            0))
        =0,
    NA(),
    IF(
        Parameters!$D$15=1,
        IF(
            SUM(--(ISNUMBER(IF($M$4:$Y$4=1,(M215:Y215),""))))&gt;0,
            MAX(IF(
                ISNUMBER(M215:Y215),
                IF(
                    M$4:Y$4=1,
                    M215:Y215,
                    ""),
                "")),
            MAX(IF(
                ISNUMBER(M215:Y215),
                IF(
                    M$4:Y$4=2,
                    M215:Y215,
                    ""),
                ""))
        ),
        IF(
            Parameters!$D$16=1,
            IFERROR(
                AVERAGE(IF(
                    ISNUMBER(M215:Y215),
                    IF(
                        M$4:Y$4=1,
                        M215:Y215,
                        ""),
                    "")),
                AVERAGE(IF(
                    ISNUMBER(M215:Y215),
                    IF(
                        M$4:Y$4=2,
                        M215:Y215,
                        ""),
                    ""))
            ),
            IF(
                Parameters!$D$17=1,
                IFERROR(
                    IF(
                        OR(
                            IF(
                                ISNUMBER(M215:Y215),
                                IF(
                                    M$4:Y$4=1,
                                    M215:Y215,
                                    ""),
                                "")
                            =0),
                        0,
                        GEOMEAN(IF(
                            ISNUMBER(M215:Y215),
                            IF(
                                M$4:Y$4=1,
                                M215:Y215,
                                ""),
                            ""))
                    ),
                    IF(
                        OR(IF(
                            ISNUMBER(M215:Y215),
                            IF(
                                M$4:Y$4=2,
                                M215:Y215,
                                ""),
                            "")
                            =0),
                        0,
                        GEOMEAN(IF(
                            ISNUMBER(M215:Y215),
                            IF(
                                M$4:Y$4=2,
                                M215:Y215,
                                ""),
                            "")))
                )
            )
        )
    )
)</f>
        <v>5.71428571428571</v>
      </c>
      <c r="I215" s="191" t="e" cm="1">
        <f t="array" ref="I215">IF(
    SUM(IF(
            ISNUMBER(
                IF(
                    $M$5:$Y$5,
                    (M215:Y215),
                    "")),
            1,
            0))
        =0,
    NA(),
    IF(
        Parameters!$D$15=1,
        IF(
            SUM(--(ISNUMBER(IF($M$5:$Y$5=1,(M215:Y215),""))))&gt;0,
            MAX(IF(
                ISNUMBER(M215:Y215),
                IF(
                    M$5:Y$5=1,
                    M215:Y215,
                    ""),
                "")),
            MAX(IF(
                ISNUMBER(M215:Y215),
                IF(
                    M$5:Y$5=2,
                    M215:Y215,
                    ""),
                ""))
        ),
        IF(
            Parameters!$D$16=1,
            IFERROR(
                AVERAGE(IF(
                    ISNUMBER(M215:Y215),
                    IF(
                        M$5:Y$5=1,
                        M215:Y215,
                        ""),
                    "")),
                AVERAGE(IF(
                    ISNUMBER(M215:Y215),
                    IF(
                        M$5:Y$5=2,
                        M215:Y215,
                        ""),
                    ""))
            ),
            IF(
                Parameters!$D$17=1,
                IFERROR(
                    IF(
                        OR(
                            IF(
                                ISNUMBER(M215:Y215),
                                IF(
                                    M$5:Y$5=1,
                                    M215:Y215,
                                    ""),
                                "")
                            =0),
                        0,
                        GEOMEAN(IF(
                            ISNUMBER(M215:Y215),
                            IF(
                                M$5:Y$5=1,
                                M215:Y215,
                                ""),
                            ""))
                    ),
                    IF(
                        OR(IF(
                            ISNUMBER(M215:Y215),
                            IF(
                                M$5:Y$5=2,
                                M215:Y215,
                                ""),
                            "")
                            =0),
                        0,
                        GEOMEAN(IF(
                            ISNUMBER(M215:Y215),
                            IF(
                                M$5:Y$5=2,
                                M215:Y215,
                                ""),
                            "")))
                )
            )
        )
    )
)</f>
        <v>#N/A</v>
      </c>
      <c r="J215" s="242">
        <v>45019</v>
      </c>
      <c r="K215" s="242">
        <v>45014</v>
      </c>
      <c r="L215" s="91" t="s">
        <v>350</v>
      </c>
      <c r="M215" s="192">
        <v>5.71428571428571</v>
      </c>
      <c r="N215" s="192" t="s">
        <v>409</v>
      </c>
      <c r="O215" s="192" t="s">
        <v>409</v>
      </c>
      <c r="P215" s="192" t="s">
        <v>409</v>
      </c>
      <c r="Q215" s="192" t="s">
        <v>409</v>
      </c>
      <c r="R215" s="192">
        <v>4</v>
      </c>
      <c r="S215" s="192" t="s">
        <v>409</v>
      </c>
      <c r="T215" s="192" t="s">
        <v>409</v>
      </c>
      <c r="U215" s="192" t="s">
        <v>409</v>
      </c>
      <c r="V215" s="192" t="s">
        <v>409</v>
      </c>
      <c r="W215" s="192" t="s">
        <v>409</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$M$4:$Y$4,
                    (M216:Y216),
                    "")),
            1,
            0))
        =0,
    NA(),
    IF(
        Parameters!$D$15=1,
        IF(
            SUM(--(ISNUMBER(IF($M$4:$Y$4=1,(M216:Y216),""))))&gt;0,
            MAX(IF(
                ISNUMBER(M216:Y216),
                IF(
                    M$4:Y$4=1,
                    M216:Y216,
                    ""),
                "")),
            MAX(IF(
                ISNUMBER(M216:Y216),
                IF(
                    M$4:Y$4=2,
                    M216:Y216,
                    ""),
                ""))
        ),
        IF(
            Parameters!$D$16=1,
            IFERROR(
                AVERAGE(IF(
                    ISNUMBER(M216:Y216),
                    IF(
                        M$4:Y$4=1,
                        M216:Y216,
                        ""),
                    "")),
                AVERAGE(IF(
                    ISNUMBER(M216:Y216),
                    IF(
                        M$4:Y$4=2,
                        M216:Y216,
                        ""),
                    ""))
            ),
            IF(
                Parameters!$D$17=1,
                IFERROR(
                    IF(
                        OR(
                            IF(
                                ISNUMBER(M216:Y216),
                                IF(
                                    M$4:Y$4=1,
                                    M216:Y216,
                                    ""),
                                "")
                            =0),
                        0,
                        GEOMEAN(IF(
                            ISNUMBER(M216:Y216),
                            IF(
                                M$4:Y$4=1,
                                M216:Y216,
                                ""),
                            ""))
                    ),
                    IF(
                        OR(IF(
                            ISNUMBER(M216:Y216),
                            IF(
                                M$4:Y$4=2,
                                M216:Y216,
                                ""),
                            "")
                            =0),
                        0,
                        GEOMEAN(IF(
                            ISNUMBER(M216:Y216),
                            IF(
                                M$4:Y$4=2,
                                M216:Y216,
                                ""),
                            "")))
                )
            )
        )
    )
)</f>
        <v>#N/A</v>
      </c>
      <c r="I216" s="191" t="e" cm="1">
        <f t="array" ref="I216">IF(
    SUM(IF(
            ISNUMBER(
                IF(
                    $M$5:$Y$5,
                    (M216:Y216),
                    "")),
            1,
            0))
        =0,
    NA(),
    IF(
        Parameters!$D$15=1,
        IF(
            SUM(--(ISNUMBER(IF($M$5:$Y$5=1,(M216:Y216),""))))&gt;0,
            MAX(IF(
                ISNUMBER(M216:Y216),
                IF(
                    M$5:Y$5=1,
                    M216:Y216,
                    ""),
                "")),
            MAX(IF(
                ISNUMBER(M216:Y216),
                IF(
                    M$5:Y$5=2,
                    M216:Y216,
                    ""),
                ""))
        ),
        IF(
            Parameters!$D$16=1,
            IFERROR(
                AVERAGE(IF(
                    ISNUMBER(M216:Y216),
                    IF(
                        M$5:Y$5=1,
                        M216:Y216,
                        ""),
                    "")),
                AVERAGE(IF(
                    ISNUMBER(M216:Y216),
                    IF(
                        M$5:Y$5=2,
                        M216:Y216,
                        ""),
                    ""))
            ),
            IF(
                Parameters!$D$17=1,
                IFERROR(
                    IF(
                        OR(
                            IF(
                                ISNUMBER(M216:Y216),
                                IF(
                                    M$5:Y$5=1,
                                    M216:Y216,
                                    ""),
                                "")
                            =0),
                        0,
                        GEOMEAN(IF(
                            ISNUMBER(M216:Y216),
                            IF(
                                M$5:Y$5=1,
                                M216:Y216,
                                ""),
                            ""))
                    ),
                    IF(
                        OR(IF(
                            ISNUMBER(M216:Y216),
                            IF(
                                M$5:Y$5=2,
                                M216:Y216,
                                ""),
                            "")
                            =0),
                        0,
                        GEOMEAN(IF(
                            ISNUMBER(M216:Y216),
                            IF(
                                M$5:Y$5=2,
                                M216:Y216,
                                ""),
                            "")))
                )
            )
        )
    )
)</f>
        <v>#N/A</v>
      </c>
      <c r="J216" s="242" t="s">
        <v>409</v>
      </c>
      <c r="K216" s="242">
        <v>45014</v>
      </c>
      <c r="L216" s="91" t="s">
        <v>727</v>
      </c>
      <c r="M216" s="192" t="s">
        <v>409</v>
      </c>
      <c r="N216" s="192" t="s">
        <v>409</v>
      </c>
      <c r="O216" s="192" t="s">
        <v>409</v>
      </c>
      <c r="P216" s="192" t="s">
        <v>409</v>
      </c>
      <c r="Q216" s="192" t="s">
        <v>409</v>
      </c>
      <c r="R216" s="192" t="s">
        <v>409</v>
      </c>
      <c r="S216" s="192" t="s">
        <v>409</v>
      </c>
      <c r="T216" s="192" t="s">
        <v>409</v>
      </c>
      <c r="U216" s="192" t="s">
        <v>409</v>
      </c>
      <c r="V216" s="192" t="s">
        <v>409</v>
      </c>
      <c r="W216" s="192" t="s">
        <v>409</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$M$4:$Y$4,
                    (M217:Y217),
                    "")),
            1,
            0))
        =0,
    NA(),
    IF(
        Parameters!$D$15=1,
        IF(
            SUM(--(ISNUMBER(IF($M$4:$Y$4=1,(M217:Y217),""))))&gt;0,
            MAX(IF(
                ISNUMBER(M217:Y217),
                IF(
                    M$4:Y$4=1,
                    M217:Y217,
                    ""),
                "")),
            MAX(IF(
                ISNUMBER(M217:Y217),
                IF(
                    M$4:Y$4=2,
                    M217:Y217,
                    ""),
                ""))
        ),
        IF(
            Parameters!$D$16=1,
            IFERROR(
                AVERAGE(IF(
                    ISNUMBER(M217:Y217),
                    IF(
                        M$4:Y$4=1,
                        M217:Y217,
                        ""),
                    "")),
                AVERAGE(IF(
                    ISNUMBER(M217:Y217),
                    IF(
                        M$4:Y$4=2,
                        M217:Y217,
                        ""),
                    ""))
            ),
            IF(
                Parameters!$D$17=1,
                IFERROR(
                    IF(
                        OR(
                            IF(
                                ISNUMBER(M217:Y217),
                                IF(
                                    M$4:Y$4=1,
                                    M217:Y217,
                                    ""),
                                "")
                            =0),
                        0,
                        GEOMEAN(IF(
                            ISNUMBER(M217:Y217),
                            IF(
                                M$4:Y$4=1,
                                M217:Y217,
                                ""),
                            ""))
                    ),
                    IF(
                        OR(IF(
                            ISNUMBER(M217:Y217),
                            IF(
                                M$4:Y$4=2,
                                M217:Y217,
                                ""),
                            "")
                            =0),
                        0,
                        GEOMEAN(IF(
                            ISNUMBER(M217:Y217),
                            IF(
                                M$4:Y$4=2,
                                M217:Y217,
                                ""),
                            "")))
                )
            )
        )
    )
)</f>
        <v>#N/A</v>
      </c>
      <c r="I217" s="191" t="e" cm="1">
        <f t="array" ref="I217">IF(
    SUM(IF(
            ISNUMBER(
                IF(
                    $M$5:$Y$5,
                    (M217:Y217),
                    "")),
            1,
            0))
        =0,
    NA(),
    IF(
        Parameters!$D$15=1,
        IF(
            SUM(--(ISNUMBER(IF($M$5:$Y$5=1,(M217:Y217),""))))&gt;0,
            MAX(IF(
                ISNUMBER(M217:Y217),
                IF(
                    M$5:Y$5=1,
                    M217:Y217,
                    ""),
                "")),
            MAX(IF(
                ISNUMBER(M217:Y217),
                IF(
                    M$5:Y$5=2,
                    M217:Y217,
                    ""),
                ""))
        ),
        IF(
            Parameters!$D$16=1,
            IFERROR(
                AVERAGE(IF(
                    ISNUMBER(M217:Y217),
                    IF(
                        M$5:Y$5=1,
                        M217:Y217,
                        ""),
                    "")),
                AVERAGE(IF(
                    ISNUMBER(M217:Y217),
                    IF(
                        M$5:Y$5=2,
                        M217:Y217,
                        ""),
                    ""))
            ),
            IF(
                Parameters!$D$17=1,
                IFERROR(
                    IF(
                        OR(
                            IF(
                                ISNUMBER(M217:Y217),
                                IF(
                                    M$5:Y$5=1,
                                    M217:Y217,
                                    ""),
                                "")
                            =0),
                        0,
                        GEOMEAN(IF(
                            ISNUMBER(M217:Y217),
                            IF(
                                M$5:Y$5=1,
                                M217:Y217,
                                ""),
                            ""))
                    ),
                    IF(
                        OR(IF(
                            ISNUMBER(M217:Y217),
                            IF(
                                M$5:Y$5=2,
                                M217:Y217,
                                ""),
                            "")
                            =0),
                        0,
                        GEOMEAN(IF(
                            ISNUMBER(M217:Y217),
                            IF(
                                M$5:Y$5=2,
                                M217:Y217,
                                ""),
                            "")))
                )
            )
        )
    )
)</f>
        <v>#N/A</v>
      </c>
      <c r="J217" s="242" t="s">
        <v>409</v>
      </c>
      <c r="K217" s="242">
        <v>45014</v>
      </c>
      <c r="L217" s="91" t="s">
        <v>728</v>
      </c>
      <c r="M217" s="192" t="s">
        <v>409</v>
      </c>
      <c r="N217" s="192" t="s">
        <v>409</v>
      </c>
      <c r="O217" s="192" t="s">
        <v>409</v>
      </c>
      <c r="P217" s="192" t="s">
        <v>409</v>
      </c>
      <c r="Q217" s="192" t="s">
        <v>409</v>
      </c>
      <c r="R217" s="192" t="s">
        <v>409</v>
      </c>
      <c r="S217" s="192" t="s">
        <v>409</v>
      </c>
      <c r="T217" s="192" t="s">
        <v>409</v>
      </c>
      <c r="U217" s="192" t="s">
        <v>409</v>
      </c>
      <c r="V217" s="192" t="s">
        <v>409</v>
      </c>
      <c r="W217" s="192" t="s">
        <v>409</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5.7370973248050889</v>
      </c>
      <c r="H218" s="80" cm="1">
        <f t="array" ref="H218">IF(
    SUM(IF(
            ISNUMBER(
                IF(
                    $M$4:$Y$4,
                    (M218:Y218),
                    "")),
            1,
            0))
        =0,
    NA(),
    IF(
        Parameters!$D$15=1,
        IF(
            SUM(--(ISNUMBER(IF($M$4:$Y$4=1,(M218:Y218),""))))&gt;0,
            MAX(IF(
                ISNUMBER(M218:Y218),
                IF(
                    M$4:Y$4=1,
                    M218:Y218,
                    ""),
                "")),
            MAX(IF(
                ISNUMBER(M218:Y218),
                IF(
                    M$4:Y$4=2,
                    M218:Y218,
                    ""),
                ""))
        ),
        IF(
            Parameters!$D$16=1,
            IFERROR(
                AVERAGE(IF(
                    ISNUMBER(M218:Y218),
                    IF(
                        M$4:Y$4=1,
                        M218:Y218,
                        ""),
                    "")),
                AVERAGE(IF(
                    ISNUMBER(M218:Y218),
                    IF(
                        M$4:Y$4=2,
                        M218:Y218,
                        ""),
                    ""))
            ),
            IF(
                Parameters!$D$17=1,
                IFERROR(
                    IF(
                        OR(
                            IF(
                                ISNUMBER(M218:Y218),
                                IF(
                                    M$4:Y$4=1,
                                    M218:Y218,
                                    ""),
                                "")
                            =0),
                        0,
                        GEOMEAN(IF(
                            ISNUMBER(M218:Y218),
                            IF(
                                M$4:Y$4=1,
                                M218:Y218,
                                ""),
                            ""))
                    ),
                    IF(
                        OR(IF(
                            ISNUMBER(M218:Y218),
                            IF(
                                M$4:Y$4=2,
                                M218:Y218,
                                ""),
                            "")
                            =0),
                        0,
                        GEOMEAN(IF(
                            ISNUMBER(M218:Y218),
                            IF(
                                M$4:Y$4=2,
                                M218:Y218,
                                ""),
                            "")))
                )
            )
        )
    )
)</f>
        <v>4.5714285714285703</v>
      </c>
      <c r="I218" s="191" cm="1">
        <f t="array" ref="I218">IF(
    SUM(IF(
            ISNUMBER(
                IF(
                    $M$5:$Y$5,
                    (M218:Y218),
                    "")),
            1,
            0))
        =0,
    NA(),
    IF(
        Parameters!$D$15=1,
        IF(
            SUM(--(ISNUMBER(IF($M$5:$Y$5=1,(M218:Y218),""))))&gt;0,
            MAX(IF(
                ISNUMBER(M218:Y218),
                IF(
                    M$5:Y$5=1,
                    M218:Y218,
                    ""),
                "")),
            MAX(IF(
                ISNUMBER(M218:Y218),
                IF(
                    M$5:Y$5=2,
                    M218:Y218,
                    ""),
                ""))
        ),
        IF(
            Parameters!$D$16=1,
            IFERROR(
                AVERAGE(IF(
                    ISNUMBER(M218:Y218),
                    IF(
                        M$5:Y$5=1,
                        M218:Y218,
                        ""),
                    "")),
                AVERAGE(IF(
                    ISNUMBER(M218:Y218),
                    IF(
                        M$5:Y$5=2,
                        M218:Y218,
                        ""),
                    ""))
            ),
            IF(
                Parameters!$D$17=1,
                IFERROR(
                    IF(
                        OR(
                            IF(
                                ISNUMBER(M218:Y218),
                                IF(
                                    M$5:Y$5=1,
                                    M218:Y218,
                                    ""),
                                "")
                            =0),
                        0,
                        GEOMEAN(IF(
                            ISNUMBER(M218:Y218),
                            IF(
                                M$5:Y$5=1,
                                M218:Y218,
                                ""),
                            ""))
                    ),
                    IF(
                        OR(IF(
                            ISNUMBER(M218:Y218),
                            IF(
                                M$5:Y$5=2,
                                M218:Y218,
                                ""),
                            "")
                            =0),
                        0,
                        GEOMEAN(IF(
                            ISNUMBER(M218:Y218),
                            IF(
                                M$5:Y$5=2,
                                M218:Y218,
                                ""),
                            "")))
                )
            )
        )
    )
)</f>
        <v>7.2</v>
      </c>
      <c r="J218" s="242">
        <v>44860</v>
      </c>
      <c r="K218" s="242">
        <v>45103</v>
      </c>
      <c r="L218" s="91" t="s">
        <v>351</v>
      </c>
      <c r="M218" s="192">
        <v>4.5714285714285703</v>
      </c>
      <c r="N218" s="192">
        <v>7.2</v>
      </c>
      <c r="O218" s="192">
        <v>0</v>
      </c>
      <c r="P218" s="192">
        <v>0</v>
      </c>
      <c r="Q218" s="192" t="s">
        <v>409</v>
      </c>
      <c r="R218" s="192">
        <v>3.2</v>
      </c>
      <c r="S218" s="192">
        <v>-0.88</v>
      </c>
      <c r="T218" s="192">
        <v>0.72</v>
      </c>
      <c r="U218" s="192" t="s">
        <v>539</v>
      </c>
      <c r="V218" s="192">
        <v>-5.0921910760124103E-2</v>
      </c>
      <c r="W218" s="192">
        <v>-4.3243948781033999E-2</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$M$4:$Y$4,
                    (M219:Y219),
                    "")),
            1,
            0))
        =0,
    NA(),
    IF(
        Parameters!$D$15=1,
        IF(
            SUM(--(ISNUMBER(IF($M$4:$Y$4=1,(M219:Y219),""))))&gt;0,
            MAX(IF(
                ISNUMBER(M219:Y219),
                IF(
                    M$4:Y$4=1,
                    M219:Y219,
                    ""),
                "")),
            MAX(IF(
                ISNUMBER(M219:Y219),
                IF(
                    M$4:Y$4=2,
                    M219:Y219,
                    ""),
                ""))
        ),
        IF(
            Parameters!$D$16=1,
            IFERROR(
                AVERAGE(IF(
                    ISNUMBER(M219:Y219),
                    IF(
                        M$4:Y$4=1,
                        M219:Y219,
                        ""),
                    "")),
                AVERAGE(IF(
                    ISNUMBER(M219:Y219),
                    IF(
                        M$4:Y$4=2,
                        M219:Y219,
                        ""),
                    ""))
            ),
            IF(
                Parameters!$D$17=1,
                IFERROR(
                    IF(
                        OR(
                            IF(
                                ISNUMBER(M219:Y219),
                                IF(
                                    M$4:Y$4=1,
                                    M219:Y219,
                                    ""),
                                "")
                            =0),
                        0,
                        GEOMEAN(IF(
                            ISNUMBER(M219:Y219),
                            IF(
                                M$4:Y$4=1,
                                M219:Y219,
                                ""),
                            ""))
                    ),
                    IF(
                        OR(IF(
                            ISNUMBER(M219:Y219),
                            IF(
                                M$4:Y$4=2,
                                M219:Y219,
                                ""),
                            "")
                            =0),
                        0,
                        GEOMEAN(IF(
                            ISNUMBER(M219:Y219),
                            IF(
                                M$4:Y$4=2,
                                M219:Y219,
                                ""),
                            "")))
                )
            )
        )
    )
)</f>
        <v>8.1428571428571406</v>
      </c>
      <c r="I219" s="191" t="e" cm="1">
        <f t="array" ref="I219">IF(
    SUM(IF(
            ISNUMBER(
                IF(
                    $M$5:$Y$5,
                    (M219:Y219),
                    "")),
            1,
            0))
        =0,
    NA(),
    IF(
        Parameters!$D$15=1,
        IF(
            SUM(--(ISNUMBER(IF($M$5:$Y$5=1,(M219:Y219),""))))&gt;0,
            MAX(IF(
                ISNUMBER(M219:Y219),
                IF(
                    M$5:Y$5=1,
                    M219:Y219,
                    ""),
                "")),
            MAX(IF(
                ISNUMBER(M219:Y219),
                IF(
                    M$5:Y$5=2,
                    M219:Y219,
                    ""),
                ""))
        ),
        IF(
            Parameters!$D$16=1,
            IFERROR(
                AVERAGE(IF(
                    ISNUMBER(M219:Y219),
                    IF(
                        M$5:Y$5=1,
                        M219:Y219,
                        ""),
                    "")),
                AVERAGE(IF(
                    ISNUMBER(M219:Y219),
                    IF(
                        M$5:Y$5=2,
                        M219:Y219,
                        ""),
                    ""))
            ),
            IF(
                Parameters!$D$17=1,
                IFERROR(
                    IF(
                        OR(
                            IF(
                                ISNUMBER(M219:Y219),
                                IF(
                                    M$5:Y$5=1,
                                    M219:Y219,
                                    ""),
                                "")
                            =0),
                        0,
                        GEOMEAN(IF(
                            ISNUMBER(M219:Y219),
                            IF(
                                M$5:Y$5=1,
                                M219:Y219,
                                ""),
                            ""))
                    ),
                    IF(
                        OR(IF(
                            ISNUMBER(M219:Y219),
                            IF(
                                M$5:Y$5=2,
                                M219:Y219,
                                ""),
                            "")
                            =0),
                        0,
                        GEOMEAN(IF(
                            ISNUMBER(M219:Y219),
                            IF(
                                M$5:Y$5=2,
                                M219:Y219,
                                ""),
                            "")))
                )
            )
        )
    )
)</f>
        <v>#N/A</v>
      </c>
      <c r="J219" s="242">
        <v>45019</v>
      </c>
      <c r="K219" s="242">
        <v>45014</v>
      </c>
      <c r="L219" s="91" t="s">
        <v>353</v>
      </c>
      <c r="M219" s="192">
        <v>8.1428571428571406</v>
      </c>
      <c r="N219" s="192" t="s">
        <v>409</v>
      </c>
      <c r="O219" s="192" t="s">
        <v>409</v>
      </c>
      <c r="P219" s="192" t="s">
        <v>409</v>
      </c>
      <c r="Q219" s="192" t="s">
        <v>409</v>
      </c>
      <c r="R219" s="192">
        <v>5.7</v>
      </c>
      <c r="S219" s="192" t="s">
        <v>409</v>
      </c>
      <c r="T219" s="192" t="s">
        <v>409</v>
      </c>
      <c r="U219" s="192" t="s">
        <v>409</v>
      </c>
      <c r="V219" s="192" t="s">
        <v>409</v>
      </c>
      <c r="W219" s="192" t="s">
        <v>409</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$M$4:$Y$4,
                    (M220:Y220),
                    "")),
            1,
            0))
        =0,
    NA(),
    IF(
        Parameters!$D$15=1,
        IF(
            SUM(--(ISNUMBER(IF($M$4:$Y$4=1,(M220:Y220),""))))&gt;0,
            MAX(IF(
                ISNUMBER(M220:Y220),
                IF(
                    M$4:Y$4=1,
                    M220:Y220,
                    ""),
                "")),
            MAX(IF(
                ISNUMBER(M220:Y220),
                IF(
                    M$4:Y$4=2,
                    M220:Y220,
                    ""),
                ""))
        ),
        IF(
            Parameters!$D$16=1,
            IFERROR(
                AVERAGE(IF(
                    ISNUMBER(M220:Y220),
                    IF(
                        M$4:Y$4=1,
                        M220:Y220,
                        ""),
                    "")),
                AVERAGE(IF(
                    ISNUMBER(M220:Y220),
                    IF(
                        M$4:Y$4=2,
                        M220:Y220,
                        ""),
                    ""))
            ),
            IF(
                Parameters!$D$17=1,
                IFERROR(
                    IF(
                        OR(
                            IF(
                                ISNUMBER(M220:Y220),
                                IF(
                                    M$4:Y$4=1,
                                    M220:Y220,
                                    ""),
                                "")
                            =0),
                        0,
                        GEOMEAN(IF(
                            ISNUMBER(M220:Y220),
                            IF(
                                M$4:Y$4=1,
                                M220:Y220,
                                ""),
                            ""))
                    ),
                    IF(
                        OR(IF(
                            ISNUMBER(M220:Y220),
                            IF(
                                M$4:Y$4=2,
                                M220:Y220,
                                ""),
                            "")
                            =0),
                        0,
                        GEOMEAN(IF(
                            ISNUMBER(M220:Y220),
                            IF(
                                M$4:Y$4=2,
                                M220:Y220,
                                ""),
                            "")))
                )
            )
        )
    )
)</f>
        <v>7.5714285714285703</v>
      </c>
      <c r="I220" s="191" t="e" cm="1">
        <f t="array" ref="I220">IF(
    SUM(IF(
            ISNUMBER(
                IF(
                    $M$5:$Y$5,
                    (M220:Y220),
                    "")),
            1,
            0))
        =0,
    NA(),
    IF(
        Parameters!$D$15=1,
        IF(
            SUM(--(ISNUMBER(IF($M$5:$Y$5=1,(M220:Y220),""))))&gt;0,
            MAX(IF(
                ISNUMBER(M220:Y220),
                IF(
                    M$5:Y$5=1,
                    M220:Y220,
                    ""),
                "")),
            MAX(IF(
                ISNUMBER(M220:Y220),
                IF(
                    M$5:Y$5=2,
                    M220:Y220,
                    ""),
                ""))
        ),
        IF(
            Parameters!$D$16=1,
            IFERROR(
                AVERAGE(IF(
                    ISNUMBER(M220:Y220),
                    IF(
                        M$5:Y$5=1,
                        M220:Y220,
                        ""),
                    "")),
                AVERAGE(IF(
                    ISNUMBER(M220:Y220),
                    IF(
                        M$5:Y$5=2,
                        M220:Y220,
                        ""),
                    ""))
            ),
            IF(
                Parameters!$D$17=1,
                IFERROR(
                    IF(
                        OR(
                            IF(
                                ISNUMBER(M220:Y220),
                                IF(
                                    M$5:Y$5=1,
                                    M220:Y220,
                                    ""),
                                "")
                            =0),
                        0,
                        GEOMEAN(IF(
                            ISNUMBER(M220:Y220),
                            IF(
                                M$5:Y$5=1,
                                M220:Y220,
                                ""),
                            ""))
                    ),
                    IF(
                        OR(IF(
                            ISNUMBER(M220:Y220),
                            IF(
                                M$5:Y$5=2,
                                M220:Y220,
                                ""),
                            "")
                            =0),
                        0,
                        GEOMEAN(IF(
                            ISNUMBER(M220:Y220),
                            IF(
                                M$5:Y$5=2,
                                M220:Y220,
                                ""),
                            "")))
                )
            )
        )
    )
)</f>
        <v>#N/A</v>
      </c>
      <c r="J220" s="242">
        <v>44753</v>
      </c>
      <c r="K220" s="242">
        <v>45014</v>
      </c>
      <c r="L220" s="91" t="s">
        <v>355</v>
      </c>
      <c r="M220" s="192">
        <v>7.5714285714285703</v>
      </c>
      <c r="N220" s="192" t="s">
        <v>409</v>
      </c>
      <c r="O220" s="192" t="s">
        <v>409</v>
      </c>
      <c r="P220" s="192" t="s">
        <v>409</v>
      </c>
      <c r="Q220" s="192" t="s">
        <v>409</v>
      </c>
      <c r="R220" s="192">
        <v>5.3</v>
      </c>
      <c r="S220" s="192" t="s">
        <v>409</v>
      </c>
      <c r="T220" s="192" t="s">
        <v>409</v>
      </c>
      <c r="U220" s="192" t="s">
        <v>409</v>
      </c>
      <c r="V220" s="192" t="s">
        <v>409</v>
      </c>
      <c r="W220" s="192" t="s">
        <v>409</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$M$4:$Y$4,
                    (M221:Y221),
                    "")),
            1,
            0))
        =0,
    NA(),
    IF(
        Parameters!$D$15=1,
        IF(
            SUM(--(ISNUMBER(IF($M$4:$Y$4=1,(M221:Y221),""))))&gt;0,
            MAX(IF(
                ISNUMBER(M221:Y221),
                IF(
                    M$4:Y$4=1,
                    M221:Y221,
                    ""),
                "")),
            MAX(IF(
                ISNUMBER(M221:Y221),
                IF(
                    M$4:Y$4=2,
                    M221:Y221,
                    ""),
                ""))
        ),
        IF(
            Parameters!$D$16=1,
            IFERROR(
                AVERAGE(IF(
                    ISNUMBER(M221:Y221),
                    IF(
                        M$4:Y$4=1,
                        M221:Y221,
                        ""),
                    "")),
                AVERAGE(IF(
                    ISNUMBER(M221:Y221),
                    IF(
                        M$4:Y$4=2,
                        M221:Y221,
                        ""),
                    ""))
            ),
            IF(
                Parameters!$D$17=1,
                IFERROR(
                    IF(
                        OR(
                            IF(
                                ISNUMBER(M221:Y221),
                                IF(
                                    M$4:Y$4=1,
                                    M221:Y221,
                                    ""),
                                "")
                            =0),
                        0,
                        GEOMEAN(IF(
                            ISNUMBER(M221:Y221),
                            IF(
                                M$4:Y$4=1,
                                M221:Y221,
                                ""),
                            ""))
                    ),
                    IF(
                        OR(IF(
                            ISNUMBER(M221:Y221),
                            IF(
                                M$4:Y$4=2,
                                M221:Y221,
                                ""),
                            "")
                            =0),
                        0,
                        GEOMEAN(IF(
                            ISNUMBER(M221:Y221),
                            IF(
                                M$4:Y$4=2,
                                M221:Y221,
                                ""),
                            "")))
                )
            )
        )
    )
)</f>
        <v>#N/A</v>
      </c>
      <c r="I221" s="191" t="e" cm="1">
        <f t="array" ref="I221">IF(
    SUM(IF(
            ISNUMBER(
                IF(
                    $M$5:$Y$5,
                    (M221:Y221),
                    "")),
            1,
            0))
        =0,
    NA(),
    IF(
        Parameters!$D$15=1,
        IF(
            SUM(--(ISNUMBER(IF($M$5:$Y$5=1,(M221:Y221),""))))&gt;0,
            MAX(IF(
                ISNUMBER(M221:Y221),
                IF(
                    M$5:Y$5=1,
                    M221:Y221,
                    ""),
                "")),
            MAX(IF(
                ISNUMBER(M221:Y221),
                IF(
                    M$5:Y$5=2,
                    M221:Y221,
                    ""),
                ""))
        ),
        IF(
            Parameters!$D$16=1,
            IFERROR(
                AVERAGE(IF(
                    ISNUMBER(M221:Y221),
                    IF(
                        M$5:Y$5=1,
                        M221:Y221,
                        ""),
                    "")),
                AVERAGE(IF(
                    ISNUMBER(M221:Y221),
                    IF(
                        M$5:Y$5=2,
                        M221:Y221,
                        ""),
                    ""))
            ),
            IF(
                Parameters!$D$17=1,
                IFERROR(
                    IF(
                        OR(
                            IF(
                                ISNUMBER(M221:Y221),
                                IF(
                                    M$5:Y$5=1,
                                    M221:Y221,
                                    ""),
                                "")
                            =0),
                        0,
                        GEOMEAN(IF(
                            ISNUMBER(M221:Y221),
                            IF(
                                M$5:Y$5=1,
                                M221:Y221,
                                ""),
                            ""))
                    ),
                    IF(
                        OR(IF(
                            ISNUMBER(M221:Y221),
                            IF(
                                M$5:Y$5=2,
                                M221:Y221,
                                ""),
                            "")
                            =0),
                        0,
                        GEOMEAN(IF(
                            ISNUMBER(M221:Y221),
                            IF(
                                M$5:Y$5=2,
                                M221:Y221,
                                ""),
                            "")))
                )
            )
        )
    )
)</f>
        <v>#N/A</v>
      </c>
      <c r="J221" s="242" t="s">
        <v>409</v>
      </c>
      <c r="K221" s="242" t="s">
        <v>409</v>
      </c>
      <c r="L221" s="91" t="s">
        <v>729</v>
      </c>
      <c r="M221" s="192" t="s">
        <v>409</v>
      </c>
      <c r="N221" s="192" t="s">
        <v>409</v>
      </c>
      <c r="O221" s="192" t="s">
        <v>409</v>
      </c>
      <c r="P221" s="192" t="s">
        <v>409</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$M$4:$Y$4,
                    (M222:Y222),
                    "")),
            1,
            0))
        =0,
    NA(),
    IF(
        Parameters!$D$15=1,
        IF(
            SUM(--(ISNUMBER(IF($M$4:$Y$4=1,(M222:Y222),""))))&gt;0,
            MAX(IF(
                ISNUMBER(M222:Y222),
                IF(
                    M$4:Y$4=1,
                    M222:Y222,
                    ""),
                "")),
            MAX(IF(
                ISNUMBER(M222:Y222),
                IF(
                    M$4:Y$4=2,
                    M222:Y222,
                    ""),
                ""))
        ),
        IF(
            Parameters!$D$16=1,
            IFERROR(
                AVERAGE(IF(
                    ISNUMBER(M222:Y222),
                    IF(
                        M$4:Y$4=1,
                        M222:Y222,
                        ""),
                    "")),
                AVERAGE(IF(
                    ISNUMBER(M222:Y222),
                    IF(
                        M$4:Y$4=2,
                        M222:Y222,
                        ""),
                    ""))
            ),
            IF(
                Parameters!$D$17=1,
                IFERROR(
                    IF(
                        OR(
                            IF(
                                ISNUMBER(M222:Y222),
                                IF(
                                    M$4:Y$4=1,
                                    M222:Y222,
                                    ""),
                                "")
                            =0),
                        0,
                        GEOMEAN(IF(
                            ISNUMBER(M222:Y222),
                            IF(
                                M$4:Y$4=1,
                                M222:Y222,
                                ""),
                            ""))
                    ),
                    IF(
                        OR(IF(
                            ISNUMBER(M222:Y222),
                            IF(
                                M$4:Y$4=2,
                                M222:Y222,
                                ""),
                            "")
                            =0),
                        0,
                        GEOMEAN(IF(
                            ISNUMBER(M222:Y222),
                            IF(
                                M$4:Y$4=2,
                                M222:Y222,
                                ""),
                            "")))
                )
            )
        )
    )
)</f>
        <v>10</v>
      </c>
      <c r="I222" s="191" t="e" cm="1">
        <f t="array" ref="I222">IF(
    SUM(IF(
            ISNUMBER(
                IF(
                    $M$5:$Y$5,
                    (M222:Y222),
                    "")),
            1,
            0))
        =0,
    NA(),
    IF(
        Parameters!$D$15=1,
        IF(
            SUM(--(ISNUMBER(IF($M$5:$Y$5=1,(M222:Y222),""))))&gt;0,
            MAX(IF(
                ISNUMBER(M222:Y222),
                IF(
                    M$5:Y$5=1,
                    M222:Y222,
                    ""),
                "")),
            MAX(IF(
                ISNUMBER(M222:Y222),
                IF(
                    M$5:Y$5=2,
                    M222:Y222,
                    ""),
                ""))
        ),
        IF(
            Parameters!$D$16=1,
            IFERROR(
                AVERAGE(IF(
                    ISNUMBER(M222:Y222),
                    IF(
                        M$5:Y$5=1,
                        M222:Y222,
                        ""),
                    "")),
                AVERAGE(IF(
                    ISNUMBER(M222:Y222),
                    IF(
                        M$5:Y$5=2,
                        M222:Y222,
                        ""),
                    ""))
            ),
            IF(
                Parameters!$D$17=1,
                IFERROR(
                    IF(
                        OR(
                            IF(
                                ISNUMBER(M222:Y222),
                                IF(
                                    M$5:Y$5=1,
                                    M222:Y222,
                                    ""),
                                "")
                            =0),
                        0,
                        GEOMEAN(IF(
                            ISNUMBER(M222:Y222),
                            IF(
                                M$5:Y$5=1,
                                M222:Y222,
                                ""),
                            ""))
                    ),
                    IF(
                        OR(IF(
                            ISNUMBER(M222:Y222),
                            IF(
                                M$5:Y$5=2,
                                M222:Y222,
                                ""),
                            "")
                            =0),
                        0,
                        GEOMEAN(IF(
                            ISNUMBER(M222:Y222),
                            IF(
                                M$5:Y$5=2,
                                M222:Y222,
                                ""),
                            "")))
                )
            )
        )
    )
)</f>
        <v>#N/A</v>
      </c>
      <c r="J222" s="242">
        <v>45019</v>
      </c>
      <c r="K222" s="242">
        <v>45014</v>
      </c>
      <c r="L222" s="91" t="s">
        <v>356</v>
      </c>
      <c r="M222" s="192">
        <v>10</v>
      </c>
      <c r="N222" s="192" t="s">
        <v>409</v>
      </c>
      <c r="O222" s="192" t="s">
        <v>409</v>
      </c>
      <c r="P222" s="192" t="s">
        <v>409</v>
      </c>
      <c r="Q222" s="192" t="s">
        <v>409</v>
      </c>
      <c r="R222" s="192">
        <v>7.4</v>
      </c>
      <c r="S222" s="192" t="s">
        <v>409</v>
      </c>
      <c r="T222" s="192" t="s">
        <v>409</v>
      </c>
      <c r="U222" s="192" t="s">
        <v>409</v>
      </c>
      <c r="V222" s="192" t="s">
        <v>409</v>
      </c>
      <c r="W222" s="192" t="s">
        <v>409</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7.745966692414834</v>
      </c>
      <c r="H223" s="80" cm="1">
        <f t="array" ref="H223">IF(
    SUM(IF(
            ISNUMBER(
                IF(
                    $M$4:$Y$4,
                    (M223:Y223),
                    "")),
            1,
            0))
        =0,
    NA(),
    IF(
        Parameters!$D$15=1,
        IF(
            SUM(--(ISNUMBER(IF($M$4:$Y$4=1,(M223:Y223),""))))&gt;0,
            MAX(IF(
                ISNUMBER(M223:Y223),
                IF(
                    M$4:Y$4=1,
                    M223:Y223,
                    ""),
                "")),
            MAX(IF(
                ISNUMBER(M223:Y223),
                IF(
                    M$4:Y$4=2,
                    M223:Y223,
                    ""),
                ""))
        ),
        IF(
            Parameters!$D$16=1,
            IFERROR(
                AVERAGE(IF(
                    ISNUMBER(M223:Y223),
                    IF(
                        M$4:Y$4=1,
                        M223:Y223,
                        ""),
                    "")),
                AVERAGE(IF(
                    ISNUMBER(M223:Y223),
                    IF(
                        M$4:Y$4=2,
                        M223:Y223,
                        ""),
                    ""))
            ),
            IF(
                Parameters!$D$17=1,
                IFERROR(
                    IF(
                        OR(
                            IF(
                                ISNUMBER(M223:Y223),
                                IF(
                                    M$4:Y$4=1,
                                    M223:Y223,
                                    ""),
                                "")
                            =0),
                        0,
                        GEOMEAN(IF(
                            ISNUMBER(M223:Y223),
                            IF(
                                M$4:Y$4=1,
                                M223:Y223,
                                ""),
                            ""))
                    ),
                    IF(
                        OR(IF(
                            ISNUMBER(M223:Y223),
                            IF(
                                M$4:Y$4=2,
                                M223:Y223,
                                ""),
                            "")
                            =0),
                        0,
                        GEOMEAN(IF(
                            ISNUMBER(M223:Y223),
                            IF(
                                M$4:Y$4=2,
                                M223:Y223,
                                ""),
                            "")))
                )
            )
        )
    )
)</f>
        <v>6</v>
      </c>
      <c r="I223" s="191" cm="1">
        <f t="array" ref="I223">IF(
    SUM(IF(
            ISNUMBER(
                IF(
                    $M$5:$Y$5,
                    (M223:Y223),
                    "")),
            1,
            0))
        =0,
    NA(),
    IF(
        Parameters!$D$15=1,
        IF(
            SUM(--(ISNUMBER(IF($M$5:$Y$5=1,(M223:Y223),""))))&gt;0,
            MAX(IF(
                ISNUMBER(M223:Y223),
                IF(
                    M$5:Y$5=1,
                    M223:Y223,
                    ""),
                "")),
            MAX(IF(
                ISNUMBER(M223:Y223),
                IF(
                    M$5:Y$5=2,
                    M223:Y223,
                    ""),
                ""))
        ),
        IF(
            Parameters!$D$16=1,
            IFERROR(
                AVERAGE(IF(
                    ISNUMBER(M223:Y223),
                    IF(
                        M$5:Y$5=1,
                        M223:Y223,
                        ""),
                    "")),
                AVERAGE(IF(
                    ISNUMBER(M223:Y223),
                    IF(
                        M$5:Y$5=2,
                        M223:Y223,
                        ""),
                    ""))
            ),
            IF(
                Parameters!$D$17=1,
                IFERROR(
                    IF(
                        OR(
                            IF(
                                ISNUMBER(M223:Y223),
                                IF(
                                    M$5:Y$5=1,
                                    M223:Y223,
                                    ""),
                                "")
                            =0),
                        0,
                        GEOMEAN(IF(
                            ISNUMBER(M223:Y223),
                            IF(
                                M$5:Y$5=1,
                                M223:Y223,
                                ""),
                            ""))
                    ),
                    IF(
                        OR(IF(
                            ISNUMBER(M223:Y223),
                            IF(
                                M$5:Y$5=2,
                                M223:Y223,
                                ""),
                            "")
                            =0),
                        0,
                        GEOMEAN(IF(
                            ISNUMBER(M223:Y223),
                            IF(
                                M$5:Y$5=2,
                                M223:Y223,
                                ""),
                            "")))
                )
            )
        )
    )
)</f>
        <v>10</v>
      </c>
      <c r="J223" s="242">
        <v>44753</v>
      </c>
      <c r="K223" s="242">
        <v>45103</v>
      </c>
      <c r="L223" s="91" t="s">
        <v>358</v>
      </c>
      <c r="M223" s="192">
        <v>6</v>
      </c>
      <c r="N223" s="192">
        <v>10</v>
      </c>
      <c r="O223" s="192">
        <v>10</v>
      </c>
      <c r="P223" s="192">
        <v>0</v>
      </c>
      <c r="Q223" s="192" t="s">
        <v>409</v>
      </c>
      <c r="R223" s="192">
        <v>4.2</v>
      </c>
      <c r="S223" s="192">
        <v>-0.79999999999999705</v>
      </c>
      <c r="T223" s="192">
        <v>5.1249999999999902</v>
      </c>
      <c r="U223" s="192" t="s">
        <v>541</v>
      </c>
      <c r="V223" s="192">
        <v>-0.15876984759340099</v>
      </c>
      <c r="W223" s="192">
        <v>-9.24698153190988E-2</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$M$4:$Y$4,
                    (M224:Y224),
                    "")),
            1,
            0))
        =0,
    NA(),
    IF(
        Parameters!$D$15=1,
        IF(
            SUM(--(ISNUMBER(IF($M$4:$Y$4=1,(M224:Y224),""))))&gt;0,
            MAX(IF(
                ISNUMBER(M224:Y224),
                IF(
                    M$4:Y$4=1,
                    M224:Y224,
                    ""),
                "")),
            MAX(IF(
                ISNUMBER(M224:Y224),
                IF(
                    M$4:Y$4=2,
                    M224:Y224,
                    ""),
                ""))
        ),
        IF(
            Parameters!$D$16=1,
            IFERROR(
                AVERAGE(IF(
                    ISNUMBER(M224:Y224),
                    IF(
                        M$4:Y$4=1,
                        M224:Y224,
                        ""),
                    "")),
                AVERAGE(IF(
                    ISNUMBER(M224:Y224),
                    IF(
                        M$4:Y$4=2,
                        M224:Y224,
                        ""),
                    ""))
            ),
            IF(
                Parameters!$D$17=1,
                IFERROR(
                    IF(
                        OR(
                            IF(
                                ISNUMBER(M224:Y224),
                                IF(
                                    M$4:Y$4=1,
                                    M224:Y224,
                                    ""),
                                "")
                            =0),
                        0,
                        GEOMEAN(IF(
                            ISNUMBER(M224:Y224),
                            IF(
                                M$4:Y$4=1,
                                M224:Y224,
                                ""),
                            ""))
                    ),
                    IF(
                        OR(IF(
                            ISNUMBER(M224:Y224),
                            IF(
                                M$4:Y$4=2,
                                M224:Y224,
                                ""),
                            "")
                            =0),
                        0,
                        GEOMEAN(IF(
                            ISNUMBER(M224:Y224),
                            IF(
                                M$4:Y$4=2,
                                M224:Y224,
                                ""),
                            "")))
                )
            )
        )
    )
)</f>
        <v>9</v>
      </c>
      <c r="I224" s="191" cm="1">
        <f t="array" ref="I224">IF(
    SUM(IF(
            ISNUMBER(
                IF(
                    $M$5:$Y$5,
                    (M224:Y224),
                    "")),
            1,
            0))
        =0,
    NA(),
    IF(
        Parameters!$D$15=1,
        IF(
            SUM(--(ISNUMBER(IF($M$5:$Y$5=1,(M224:Y224),""))))&gt;0,
            MAX(IF(
                ISNUMBER(M224:Y224),
                IF(
                    M$5:Y$5=1,
                    M224:Y224,
                    ""),
                "")),
            MAX(IF(
                ISNUMBER(M224:Y224),
                IF(
                    M$5:Y$5=2,
                    M224:Y224,
                    ""),
                ""))
        ),
        IF(
            Parameters!$D$16=1,
            IFERROR(
                AVERAGE(IF(
                    ISNUMBER(M224:Y224),
                    IF(
                        M$5:Y$5=1,
                        M224:Y224,
                        ""),
                    "")),
                AVERAGE(IF(
                    ISNUMBER(M224:Y224),
                    IF(
                        M$5:Y$5=2,
                        M224:Y224,
                        ""),
                    ""))
            ),
            IF(
                Parameters!$D$17=1,
                IFERROR(
                    IF(
                        OR(
                            IF(
                                ISNUMBER(M224:Y224),
                                IF(
                                    M$5:Y$5=1,
                                    M224:Y224,
                                    ""),
                                "")
                            =0),
                        0,
                        GEOMEAN(IF(
                            ISNUMBER(M224:Y224),
                            IF(
                                M$5:Y$5=1,
                                M224:Y224,
                                ""),
                            ""))
                    ),
                    IF(
                        OR(IF(
                            ISNUMBER(M224:Y224),
                            IF(
                                M$5:Y$5=2,
                                M224:Y224,
                                ""),
                            "")
                            =0),
                        0,
                        GEOMEAN(IF(
                            ISNUMBER(M224:Y224),
                            IF(
                                M$5:Y$5=2,
                                M224:Y224,
                                ""),
                            "")))
                )
            )
        )
    )
)</f>
        <v>0</v>
      </c>
      <c r="J224" s="242">
        <v>44860</v>
      </c>
      <c r="K224" s="242">
        <v>45103</v>
      </c>
      <c r="L224" s="91" t="s">
        <v>360</v>
      </c>
      <c r="M224" s="192">
        <v>9</v>
      </c>
      <c r="N224" s="192" t="s">
        <v>409</v>
      </c>
      <c r="O224" s="192" t="s">
        <v>409</v>
      </c>
      <c r="P224" s="192">
        <v>0</v>
      </c>
      <c r="Q224" s="192" t="s">
        <v>409</v>
      </c>
      <c r="R224" s="192">
        <v>6.3</v>
      </c>
      <c r="S224" s="192" t="s">
        <v>409</v>
      </c>
      <c r="T224" s="192" t="s">
        <v>409</v>
      </c>
      <c r="U224" s="192" t="s">
        <v>409</v>
      </c>
      <c r="V224" s="192">
        <v>-8.6321238360397998E-2</v>
      </c>
      <c r="W224" s="192">
        <v>-0.248421439907098</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$M$4:$Y$4,
                    (M225:Y225),
                    "")),
            1,
            0))
        =0,
    NA(),
    IF(
        Parameters!$D$15=1,
        IF(
            SUM(--(ISNUMBER(IF($M$4:$Y$4=1,(M225:Y225),""))))&gt;0,
            MAX(IF(
                ISNUMBER(M225:Y225),
                IF(
                    M$4:Y$4=1,
                    M225:Y225,
                    ""),
                "")),
            MAX(IF(
                ISNUMBER(M225:Y225),
                IF(
                    M$4:Y$4=2,
                    M225:Y225,
                    ""),
                ""))
        ),
        IF(
            Parameters!$D$16=1,
            IFERROR(
                AVERAGE(IF(
                    ISNUMBER(M225:Y225),
                    IF(
                        M$4:Y$4=1,
                        M225:Y225,
                        ""),
                    "")),
                AVERAGE(IF(
                    ISNUMBER(M225:Y225),
                    IF(
                        M$4:Y$4=2,
                        M225:Y225,
                        ""),
                    ""))
            ),
            IF(
                Parameters!$D$17=1,
                IFERROR(
                    IF(
                        OR(
                            IF(
                                ISNUMBER(M225:Y225),
                                IF(
                                    M$4:Y$4=1,
                                    M225:Y225,
                                    ""),
                                "")
                            =0),
                        0,
                        GEOMEAN(IF(
                            ISNUMBER(M225:Y225),
                            IF(
                                M$4:Y$4=1,
                                M225:Y225,
                                ""),
                            ""))
                    ),
                    IF(
                        OR(IF(
                            ISNUMBER(M225:Y225),
                            IF(
                                M$4:Y$4=2,
                                M225:Y225,
                                ""),
                            "")
                            =0),
                        0,
                        GEOMEAN(IF(
                            ISNUMBER(M225:Y225),
                            IF(
                                M$4:Y$4=2,
                                M225:Y225,
                                ""),
                            "")))
                )
            )
        )
    )
)</f>
        <v>8.1428571428571406</v>
      </c>
      <c r="I225" s="191" cm="1">
        <f t="array" ref="I225">IF(
    SUM(IF(
            ISNUMBER(
                IF(
                    $M$5:$Y$5,
                    (M225:Y225),
                    "")),
            1,
            0))
        =0,
    NA(),
    IF(
        Parameters!$D$15=1,
        IF(
            SUM(--(ISNUMBER(IF($M$5:$Y$5=1,(M225:Y225),""))))&gt;0,
            MAX(IF(
                ISNUMBER(M225:Y225),
                IF(
                    M$5:Y$5=1,
                    M225:Y225,
                    ""),
                "")),
            MAX(IF(
                ISNUMBER(M225:Y225),
                IF(
                    M$5:Y$5=2,
                    M225:Y225,
                    ""),
                ""))
        ),
        IF(
            Parameters!$D$16=1,
            IFERROR(
                AVERAGE(IF(
                    ISNUMBER(M225:Y225),
                    IF(
                        M$5:Y$5=1,
                        M225:Y225,
                        ""),
                    "")),
                AVERAGE(IF(
                    ISNUMBER(M225:Y225),
                    IF(
                        M$5:Y$5=2,
                        M225:Y225,
                        ""),
                    ""))
            ),
            IF(
                Parameters!$D$17=1,
                IFERROR(
                    IF(
                        OR(
                            IF(
                                ISNUMBER(M225:Y225),
                                IF(
                                    M$5:Y$5=1,
                                    M225:Y225,
                                    ""),
                                "")
                            =0),
                        0,
                        GEOMEAN(IF(
                            ISNUMBER(M225:Y225),
                            IF(
                                M$5:Y$5=1,
                                M225:Y225,
                                ""),
                            ""))
                    ),
                    IF(
                        OR(IF(
                            ISNUMBER(M225:Y225),
                            IF(
                                M$5:Y$5=2,
                                M225:Y225,
                                ""),
                            "")
                            =0),
                        0,
                        GEOMEAN(IF(
                            ISNUMBER(M225:Y225),
                            IF(
                                M$5:Y$5=2,
                                M225:Y225,
                                ""),
                            "")))
                )
            )
        )
    )
)</f>
        <v>0</v>
      </c>
      <c r="J225" s="242">
        <v>45019</v>
      </c>
      <c r="K225" s="242">
        <v>45014</v>
      </c>
      <c r="L225" s="91" t="s">
        <v>362</v>
      </c>
      <c r="M225" s="192">
        <v>8.1428571428571406</v>
      </c>
      <c r="N225" s="192" t="s">
        <v>409</v>
      </c>
      <c r="O225" s="192" t="s">
        <v>409</v>
      </c>
      <c r="P225" s="192">
        <v>0</v>
      </c>
      <c r="Q225" s="192" t="s">
        <v>409</v>
      </c>
      <c r="R225" s="192">
        <v>5.7</v>
      </c>
      <c r="S225" s="192" t="s">
        <v>409</v>
      </c>
      <c r="T225" s="192" t="s">
        <v>409</v>
      </c>
      <c r="U225" s="192" t="s">
        <v>409</v>
      </c>
      <c r="V225" s="192">
        <v>-0.73641169782749905</v>
      </c>
      <c r="W225" s="192">
        <v>-0.74265431255680203</v>
      </c>
      <c r="X225" s="192" t="s">
        <v>409</v>
      </c>
    </row>
    <row r="226" spans="1:24" x14ac:dyDescent="0.2">
      <c r="L226" s="79"/>
      <c r="M226" s="80"/>
      <c r="N226" s="80"/>
      <c r="O226" s="80"/>
      <c r="P226" s="80"/>
      <c r="Q226" s="80"/>
      <c r="R226" s="80"/>
      <c r="S226" s="80"/>
      <c r="T226" s="80"/>
      <c r="U226" s="80"/>
      <c r="V226" s="87"/>
      <c r="W226" s="87"/>
      <c r="X226" s="87"/>
    </row>
    <row r="227" spans="1:24" x14ac:dyDescent="0.2">
      <c r="J227" s="241"/>
      <c r="K227" s="241"/>
      <c r="L227" s="79"/>
      <c r="M227" s="80"/>
      <c r="N227" s="80"/>
      <c r="O227" s="80"/>
      <c r="P227" s="80"/>
      <c r="Q227" s="80"/>
      <c r="R227" s="80"/>
      <c r="S227" s="80"/>
      <c r="T227" s="80"/>
      <c r="U227" s="80"/>
      <c r="V227" s="87"/>
      <c r="W227" s="87"/>
      <c r="X227" s="87"/>
    </row>
    <row r="228" spans="1:24" x14ac:dyDescent="0.2">
      <c r="J228" s="241"/>
      <c r="K228" s="241"/>
      <c r="L228" s="79"/>
      <c r="M228" s="80"/>
      <c r="N228" s="80"/>
      <c r="O228" s="80"/>
      <c r="P228" s="80"/>
      <c r="Q228" s="80"/>
      <c r="R228" s="80"/>
      <c r="S228" s="80"/>
      <c r="T228" s="80"/>
      <c r="U228" s="80"/>
      <c r="V228" s="87"/>
      <c r="W228" s="87"/>
      <c r="X228" s="87"/>
    </row>
    <row r="229" spans="1:24" x14ac:dyDescent="0.2">
      <c r="J229" s="241"/>
      <c r="K229" s="241"/>
      <c r="L229" s="91"/>
      <c r="M229" s="181"/>
      <c r="N229" s="181"/>
      <c r="O229" s="181"/>
      <c r="P229" s="181"/>
      <c r="Q229" s="181"/>
      <c r="R229" s="181"/>
      <c r="S229" s="181"/>
      <c r="T229" s="181"/>
      <c r="U229" s="181"/>
      <c r="V229" s="202"/>
      <c r="W229" s="202"/>
      <c r="X229" s="202"/>
    </row>
    <row r="230" spans="1:24" x14ac:dyDescent="0.2">
      <c r="J230" s="241"/>
      <c r="K230" s="241"/>
      <c r="L230" s="91"/>
      <c r="M230" s="181"/>
      <c r="N230" s="181"/>
      <c r="O230" s="181"/>
      <c r="P230" s="181"/>
      <c r="Q230" s="181"/>
      <c r="R230" s="181"/>
      <c r="S230" s="181"/>
      <c r="T230" s="181"/>
      <c r="U230" s="181"/>
      <c r="V230" s="202"/>
      <c r="W230" s="202"/>
      <c r="X230" s="202"/>
    </row>
    <row r="231" spans="1:24" x14ac:dyDescent="0.2">
      <c r="J231" s="241"/>
      <c r="K231" s="241"/>
      <c r="L231" s="79"/>
      <c r="M231" s="80"/>
      <c r="N231" s="80"/>
      <c r="O231" s="80"/>
      <c r="P231" s="80"/>
      <c r="Q231" s="80"/>
      <c r="R231" s="80"/>
      <c r="S231" s="80"/>
      <c r="T231" s="80"/>
      <c r="U231" s="80"/>
      <c r="V231" s="87"/>
      <c r="W231" s="87"/>
      <c r="X231" s="87"/>
    </row>
    <row r="232" spans="1:24" x14ac:dyDescent="0.2">
      <c r="J232" s="241"/>
      <c r="K232" s="241"/>
      <c r="L232" s="79"/>
      <c r="M232" s="80"/>
      <c r="N232" s="80"/>
      <c r="O232" s="80"/>
      <c r="P232" s="80"/>
      <c r="R232" s="80"/>
      <c r="S232" s="80"/>
      <c r="T232" s="80"/>
      <c r="U232" s="80"/>
      <c r="V232" s="87"/>
      <c r="W232" s="87"/>
      <c r="X232" s="87"/>
    </row>
    <row r="233" spans="1:24" x14ac:dyDescent="0.2">
      <c r="J233" s="241"/>
      <c r="K233" s="241"/>
      <c r="L233" s="79"/>
      <c r="M233" s="80"/>
      <c r="N233" s="80">
        <f>COUNTIF(N8:N225,10)</f>
        <v>12</v>
      </c>
      <c r="O233" s="80">
        <f>COUNTIF(O8:O225,10)</f>
        <v>7</v>
      </c>
      <c r="P233" s="80">
        <f>COUNTIF(P8:P225,10)</f>
        <v>7</v>
      </c>
      <c r="Q233" s="80">
        <f>COUNTIF(Q8:Q225,1)</f>
        <v>0</v>
      </c>
      <c r="R233" s="80">
        <f>COUNTIF(R8:R225,"&gt;=.7")</f>
        <v>160</v>
      </c>
      <c r="S233" s="80">
        <f>COUNTIF(S8:S225,"&gt;=.7")</f>
        <v>4</v>
      </c>
      <c r="T233" s="80">
        <f>COUNTIF(T8:T225,"High")</f>
        <v>0</v>
      </c>
      <c r="U233" s="80">
        <f>COUNTIF(U8:U225,"&gt;.6")</f>
        <v>0</v>
      </c>
      <c r="V233" s="80">
        <f>COUNTIF(V8:V225,"&gt;.35")</f>
        <v>9</v>
      </c>
      <c r="W233" s="87"/>
      <c r="X233" s="87"/>
    </row>
    <row r="234" spans="1:24" x14ac:dyDescent="0.2">
      <c r="N234" s="80">
        <f>COUNTIF(N9:N226,"&gt;9.9")</f>
        <v>12</v>
      </c>
      <c r="O234" s="80">
        <f>COUNTIF(O9:O226,"&gt;9.9")</f>
        <v>7</v>
      </c>
      <c r="P234" s="80">
        <f>COUNTIF(P9:P226,"&gt;=9.95")</f>
        <v>7</v>
      </c>
      <c r="Q234" s="80">
        <f>COUNTIF(Q9:Q226,"&gt;=9.95")</f>
        <v>4</v>
      </c>
      <c r="R234" s="80">
        <f>COUNTIF(R9:R226,"&gt;=1.4")</f>
        <v>147</v>
      </c>
      <c r="S234" s="80">
        <f>COUNTIF(S9:S226,"&gt;=1.4")</f>
        <v>2</v>
      </c>
      <c r="T234" s="80">
        <f>COUNTIF(T9:T226,"&gt;=9.95")</f>
        <v>0</v>
      </c>
      <c r="U234" s="80">
        <f>COUNTIF(U9:U226,"&gt;=1")</f>
        <v>0</v>
      </c>
      <c r="V234" s="80">
        <f>COUNTIF(V8:V225,"&gt;.7")</f>
        <v>6</v>
      </c>
      <c r="W234" s="87"/>
      <c r="X234" s="87"/>
    </row>
  </sheetData>
  <conditionalFormatting sqref="G1:G5">
    <cfRule type="cellIs" dxfId="158" priority="25" stopIfTrue="1" operator="greaterThanOrEqual">
      <formula>0</formula>
    </cfRule>
  </conditionalFormatting>
  <conditionalFormatting sqref="G8:G225">
    <cfRule type="cellIs" dxfId="155" priority="4" stopIfTrue="1" operator="greaterThanOrEqual">
      <formula>0</formula>
    </cfRule>
  </conditionalFormatting>
  <conditionalFormatting sqref="G1:H5">
    <cfRule type="expression" dxfId="152" priority="11" stopIfTrue="1">
      <formula>G1=""</formula>
    </cfRule>
  </conditionalFormatting>
  <conditionalFormatting sqref="G8:H225">
    <cfRule type="expression" dxfId="151" priority="1" stopIfTrue="1">
      <formula>G8=""</formula>
    </cfRule>
  </conditionalFormatting>
  <conditionalFormatting sqref="H1:H5">
    <cfRule type="expression" dxfId="148" priority="18">
      <formula>H1=10</formula>
    </cfRule>
    <cfRule type="cellIs" dxfId="147" priority="17" operator="between">
      <formula>7</formula>
      <formula>9.99</formula>
    </cfRule>
    <cfRule type="cellIs" dxfId="146" priority="16" operator="between">
      <formula>0</formula>
      <formula>6.999</formula>
    </cfRule>
  </conditionalFormatting>
  <conditionalFormatting sqref="H8:H225">
    <cfRule type="expression" dxfId="141" priority="73">
      <formula>H8=10</formula>
    </cfRule>
    <cfRule type="cellIs" dxfId="140" priority="71" operator="between">
      <formula>0</formula>
      <formula>6.999</formula>
    </cfRule>
    <cfRule type="cellIs" dxfId="139" priority="72" operator="between">
      <formula>7</formula>
      <formula>9.99</formula>
    </cfRule>
  </conditionalFormatting>
  <conditionalFormatting sqref="I2:I3">
    <cfRule type="expression" dxfId="138" priority="26">
      <formula>I2=""</formula>
    </cfRule>
    <cfRule type="cellIs" dxfId="137" priority="27" operator="between">
      <formula>0</formula>
      <formula>6.999</formula>
    </cfRule>
    <cfRule type="expression" dxfId="136" priority="29">
      <formula>I2=10</formula>
    </cfRule>
    <cfRule type="cellIs" dxfId="135" priority="28" operator="between">
      <formula>7</formula>
      <formula>9.99</formula>
    </cfRule>
  </conditionalFormatting>
  <conditionalFormatting sqref="I2:I5">
    <cfRule type="cellIs" dxfId="134" priority="13" operator="between">
      <formula>0</formula>
      <formula>6.999</formula>
    </cfRule>
    <cfRule type="expression" dxfId="133" priority="15">
      <formula>I2=10</formula>
    </cfRule>
    <cfRule type="cellIs" dxfId="132" priority="14" operator="between">
      <formula>7</formula>
      <formula>9.99</formula>
    </cfRule>
    <cfRule type="expression" dxfId="131" priority="12">
      <formula>I2=""</formula>
    </cfRule>
  </conditionalFormatting>
  <conditionalFormatting sqref="I4:I5">
    <cfRule type="expression" dxfId="130" priority="7">
      <formula>I4=""</formula>
    </cfRule>
    <cfRule type="expression" dxfId="129" priority="10">
      <formula>I4=10</formula>
    </cfRule>
    <cfRule type="cellIs" dxfId="128" priority="8" operator="between">
      <formula>0</formula>
      <formula>6.999</formula>
    </cfRule>
    <cfRule type="cellIs" dxfId="127" priority="9" operator="between">
      <formula>7</formula>
      <formula>9.99</formula>
    </cfRule>
  </conditionalFormatting>
  <conditionalFormatting sqref="I8:I225">
    <cfRule type="expression" dxfId="126" priority="66">
      <formula>I8=""</formula>
    </cfRule>
    <cfRule type="cellIs" dxfId="125" priority="69" stopIfTrue="1" operator="greaterThanOrEqual">
      <formula>0</formula>
    </cfRule>
  </conditionalFormatting>
  <conditionalFormatting sqref="J8:K225">
    <cfRule type="colorScale" priority="888">
      <colorScale>
        <cfvo type="min"/>
        <cfvo type="max"/>
        <color rgb="FFFCDCDF"/>
        <color rgb="FFF2676B"/>
      </colorScale>
    </cfRule>
  </conditionalFormatting>
  <conditionalFormatting sqref="J9:K9">
    <cfRule type="colorScale" priority="37">
      <colorScale>
        <cfvo type="min"/>
        <cfvo type="max"/>
        <color rgb="FFFCDCDF"/>
        <color rgb="FFF2676B"/>
      </colorScale>
    </cfRule>
  </conditionalFormatting>
  <conditionalFormatting sqref="L8:L15 L17:L225">
    <cfRule type="expression" dxfId="122" priority="42">
      <formula>$L8&lt;&gt;$C8</formula>
    </cfRule>
  </conditionalFormatting>
  <conditionalFormatting sqref="M2:V3 W3:Z3">
    <cfRule type="expression" dxfId="121" priority="32">
      <formula>M2=L2</formula>
    </cfRule>
    <cfRule type="expression" dxfId="120" priority="31">
      <formula>M2&lt;&gt;L2</formula>
    </cfRule>
    <cfRule type="expression" dxfId="119" priority="30">
      <formula>M2=L2</formula>
    </cfRule>
  </conditionalFormatting>
  <conditionalFormatting sqref="M198:X225 M8:Z197">
    <cfRule type="colorScale" priority="39">
      <colorScale>
        <cfvo type="num" val="0"/>
        <cfvo type="num" val="10"/>
        <color rgb="FFFCFCFF"/>
        <color rgb="FFFFFF00"/>
      </colorScale>
    </cfRule>
  </conditionalFormatting>
  <conditionalFormatting sqref="M6:Z6">
    <cfRule type="expression" dxfId="118" priority="22">
      <formula>ISNUMBER(SEARCH("_raw",M$7))</formula>
    </cfRule>
  </conditionalFormatting>
  <conditionalFormatting sqref="M8:Z197 M198:X225">
    <cfRule type="expression" dxfId="117" priority="38" stopIfTrue="1">
      <formula>ISNUMBER(SEARCH("_raw",M$7))</formula>
    </cfRule>
  </conditionalFormatting>
  <conditionalFormatting sqref="W2:AD3">
    <cfRule type="expression" dxfId="116" priority="33">
      <formula>W2=R2</formula>
    </cfRule>
    <cfRule type="expression" dxfId="115" priority="34">
      <formula>W2&lt;&gt;R2</formula>
    </cfRule>
    <cfRule type="expression" dxfId="114"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ADFDB0AD-0C93-AC4A-9038-761967B8199D}">
            <xm:f>Parameters!$D$38</xm:f>
            <x14:dxf>
              <font>
                <sz val="12"/>
                <color rgb="FF000000"/>
                <name val="Arial"/>
              </font>
              <fill>
                <patternFill patternType="solid">
                  <bgColor rgb="FFEE9F8F"/>
                </patternFill>
              </fill>
            </x14:dxf>
          </x14:cfRule>
          <x14:cfRule type="cellIs" priority="23" stopIfTrue="1" operator="greaterThanOrEqual" id="{25607E25-314D-BA49-BEF4-87348BA5DDC8}">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CFDEB44D-011D-D344-9D0B-7C29EC023224}">
            <xm:f>Parameters!$D$38</xm:f>
            <x14:dxf>
              <font>
                <sz val="12"/>
                <color rgb="FF000000"/>
                <name val="Arial"/>
              </font>
              <fill>
                <patternFill patternType="solid">
                  <bgColor rgb="FFEE9F8F"/>
                </patternFill>
              </fill>
            </x14:dxf>
          </x14:cfRule>
          <x14:cfRule type="cellIs" priority="2" stopIfTrue="1" operator="greaterThanOrEqual" id="{EDDC596B-FD1B-8845-BDC8-5622695C43F4}">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7BF20AE8-A334-2343-9844-097BDBECC97D}">
            <xm:f>0</xm:f>
            <xm:f>Parameters!$D$42</xm:f>
            <x14:dxf>
              <font>
                <sz val="12"/>
                <color rgb="FF000000"/>
                <name val="Arial"/>
              </font>
              <fill>
                <patternFill patternType="solid">
                  <bgColor rgb="FFFCDCDF"/>
                </patternFill>
              </fill>
            </x14:dxf>
          </x14:cfRule>
          <x14:cfRule type="cellIs" priority="19" stopIfTrue="1" operator="greaterThanOrEqual" id="{F8B8933E-1D9A-C34E-8A17-F237A1125386}">
            <xm:f>Parameters!$D$41</xm:f>
            <x14:dxf>
              <font>
                <sz val="12"/>
                <color rgb="FF000000"/>
                <name val="Arial"/>
              </font>
              <fill>
                <patternFill patternType="solid">
                  <bgColor rgb="FFF2676B"/>
                </patternFill>
              </fill>
            </x14:dxf>
          </x14:cfRule>
          <x14:cfRule type="cellIs" priority="20" stopIfTrue="1" operator="greaterThanOrEqual" id="{DCD29384-F343-D840-B85C-79CAC66D697E}">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6" stopIfTrue="1" operator="between" id="{442B6125-5959-B74F-97CB-7C9C322D96A2}">
            <xm:f>0</xm:f>
            <xm:f>Parameters!$D$42</xm:f>
            <x14:dxf>
              <font>
                <sz val="12"/>
                <color rgb="FF000000"/>
                <name val="Arial"/>
              </font>
              <fill>
                <patternFill patternType="solid">
                  <bgColor rgb="FFFCDCDF"/>
                </patternFill>
              </fill>
            </x14:dxf>
          </x14:cfRule>
          <x14:cfRule type="cellIs" priority="75" stopIfTrue="1" operator="greaterThanOrEqual" id="{3030B90D-AC96-F54F-910A-1B5B157E6212}">
            <xm:f>Parameters!$D$42</xm:f>
            <x14:dxf>
              <font>
                <sz val="12"/>
                <color rgb="FF000000"/>
                <name val="Arial"/>
              </font>
              <fill>
                <patternFill patternType="solid">
                  <bgColor rgb="FFF7A9AC"/>
                </patternFill>
              </fill>
            </x14:dxf>
          </x14:cfRule>
          <x14:cfRule type="cellIs" priority="74" stopIfTrue="1" operator="greaterThanOrEqual" id="{7E1F1194-0AFF-C34A-8991-A21F54718FB3}">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8" stopIfTrue="1" operator="greaterThanOrEqual" id="{4D0B9169-A8BE-CF48-B801-F5D32B6A51C8}">
            <xm:f>Parameters!$D$38</xm:f>
            <x14:dxf>
              <font>
                <sz val="12"/>
                <color rgb="FF000000"/>
                <name val="Arial"/>
              </font>
              <fill>
                <patternFill patternType="solid">
                  <bgColor rgb="FFF9BF8E"/>
                </patternFill>
              </fill>
            </x14:dxf>
          </x14:cfRule>
          <x14:cfRule type="cellIs" priority="67" stopIfTrue="1" operator="greaterThanOrEqual" id="{D43C87BD-83C2-2D49-A658-019411BE123C}">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5" id="{22366C8C-4FAF-6B45-BA8D-6EE2D2B46C97}">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895664FA-4518-A24D-9B54-97B3D018295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N233"/>
  <sheetViews>
    <sheetView zoomScaleNormal="100" workbookViewId="0">
      <selection activeCell="D8" sqref="D8"/>
    </sheetView>
  </sheetViews>
  <sheetFormatPr baseColWidth="10" defaultColWidth="8.7109375" defaultRowHeight="16" x14ac:dyDescent="0.2"/>
  <cols>
    <col min="1" max="1" width="5.28515625" style="35" customWidth="1"/>
    <col min="2" max="2" width="22.7109375" style="35" customWidth="1"/>
    <col min="3" max="5" width="8.7109375" style="35"/>
    <col min="6" max="6" width="3.7109375" style="35" customWidth="1"/>
    <col min="7" max="9" width="9.7109375" style="86" customWidth="1"/>
    <col min="10" max="10" width="23.5703125" style="242" bestFit="1" customWidth="1"/>
    <col min="11" max="11" width="22.7109375" style="242" bestFit="1" customWidth="1"/>
    <col min="12" max="12" width="6.140625" style="44" bestFit="1" customWidth="1"/>
    <col min="13" max="13" width="17.5703125" style="86" bestFit="1" customWidth="1"/>
    <col min="14" max="14" width="22.85546875" style="86" bestFit="1" customWidth="1"/>
    <col min="15" max="15" width="11.85546875" style="86" bestFit="1" customWidth="1"/>
    <col min="16" max="16" width="10.85546875" style="86" bestFit="1" customWidth="1"/>
    <col min="17" max="17" width="17.140625" style="86" bestFit="1" customWidth="1"/>
    <col min="18" max="18" width="14.7109375" style="86" bestFit="1" customWidth="1"/>
    <col min="19" max="19" width="16.5703125" style="86" bestFit="1" customWidth="1"/>
    <col min="20" max="20" width="80.5703125" style="86" bestFit="1" customWidth="1"/>
    <col min="21" max="21" width="15" style="86" bestFit="1" customWidth="1"/>
    <col min="22" max="22" width="47" style="86" bestFit="1" customWidth="1"/>
    <col min="23" max="23" width="29.140625" style="86" customWidth="1"/>
    <col min="24" max="24" width="80.5703125" style="86" bestFit="1" customWidth="1"/>
    <col min="25" max="30" width="8.7109375" style="86" customWidth="1"/>
    <col min="31" max="31" width="8.7109375" style="86"/>
    <col min="32"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426</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c r="X2" s="177"/>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Emerging</v>
      </c>
      <c r="S3" s="178" t="str">
        <f t="shared" si="1"/>
        <v/>
      </c>
      <c r="T3" s="178" t="str">
        <f t="shared" si="1"/>
        <v/>
      </c>
      <c r="U3" s="178" t="str">
        <f t="shared" si="1"/>
        <v/>
      </c>
      <c r="V3" s="178" t="str">
        <f>IF(V4=1,"Underlying",IF(V5=1,"Emerging",""))</f>
        <v/>
      </c>
      <c r="W3" s="178"/>
      <c r="X3" s="178"/>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Natural Multi-hazard Rating</v>
      </c>
      <c r="N6" s="246" t="str">
        <f>IFERROR(INDEX('Data Dictionary'!$E$8:$E$39,MATCH(N7,'Data Dictionary'!$K$8:$K$39,0)),IFERROR(CONCATENATE(INDEX('Data Dictionary'!$E$8:$E$39,MATCH(LEFT(N7, SEARCH("_raw",N7,1)-1),'Data Dictionary'!$L$8:$L$39,0))," (Raw)"),""))</f>
        <v>GDACS Live Hazard Tracker</v>
      </c>
      <c r="O6" s="246" t="str">
        <f>IFERROR(INDEX('Data Dictionary'!$E$8:$E$39,MATCH(O7,'Data Dictionary'!$K$8:$K$39,0)),IFERROR(CONCATENATE(INDEX('Data Dictionary'!$E$8:$E$39,MATCH(LEFT(O7, SEARCH("_raw",O7,1)-1),'Data Dictionary'!$L$8:$L$39,0))," (Raw)"),""))</f>
        <v>Locust Threat Level</v>
      </c>
      <c r="P6" s="246" t="str">
        <f>IFERROR(INDEX('Data Dictionary'!$E$8:$E$39,MATCH(P7,'Data Dictionary'!$K$8:$K$39,0)),IFERROR(CONCATENATE(INDEX('Data Dictionary'!$E$8:$E$39,MATCH(LEFT(P7, SEARCH("_raw",P7,1)-1),'Data Dictionary'!$L$8:$L$39,0))," (Raw)"),""))</f>
        <v>INFORM Severity</v>
      </c>
      <c r="Q6" s="246" t="str">
        <f>IFERROR(INDEX('Data Dictionary'!$E$8:$E$39,MATCH(Q7,'Data Dictionary'!$K$8:$K$39,0)),IFERROR(CONCATENATE(INDEX('Data Dictionary'!$E$8:$E$39,MATCH(LEFT(Q7, SEARCH("_raw",Q7,1)-1),'Data Dictionary'!$L$8:$L$39,0))," (Raw)"),""))</f>
        <v>Seasonal Forecast Index</v>
      </c>
      <c r="R6" s="246" t="str">
        <f>IFERROR(INDEX('Data Dictionary'!$E$8:$E$39,MATCH(R7,'Data Dictionary'!$K$8:$K$39,0)),IFERROR(CONCATENATE(INDEX('Data Dictionary'!$E$8:$E$39,MATCH(LEFT(R7, SEARCH("_raw",R7,1)-1),'Data Dictionary'!$L$8:$L$39,0))," (Raw)"),""))</f>
        <v>ACAPS Risk List (Natural Hazard)</v>
      </c>
      <c r="S6" s="246" t="str">
        <f>IFERROR(INDEX('Data Dictionary'!$E$8:$E$39,MATCH(S7,'Data Dictionary'!$K$8:$K$39,0)),IFERROR(CONCATENATE(INDEX('Data Dictionary'!$E$8:$E$39,MATCH(LEFT(S7, SEARCH("_raw",S7,1)-1),'Data Dictionary'!$L$8:$L$39,0))," (Raw)"),""))</f>
        <v>INFORM Natural Multi-hazard Rating (Raw)</v>
      </c>
      <c r="T6" s="246" t="str">
        <f>IFERROR(INDEX('Data Dictionary'!$E$8:$E$39,MATCH(T7,'Data Dictionary'!$K$8:$K$39,0)),IFERROR(CONCATENATE(INDEX('Data Dictionary'!$E$8:$E$39,MATCH(LEFT(T7, SEARCH("_raw",T7,1)-1),'Data Dictionary'!$L$8:$L$39,0))," (Raw)"),""))</f>
        <v>GDACS Live Hazard Tracker (Raw)</v>
      </c>
      <c r="U6" s="246" t="str">
        <f>IFERROR(INDEX('Data Dictionary'!$E$8:$E$39,MATCH(U7,'Data Dictionary'!$K$8:$K$39,0)),IFERROR(CONCATENATE(INDEX('Data Dictionary'!$E$8:$E$39,MATCH(LEFT(U7, SEARCH("_raw",U7,1)-1),'Data Dictionary'!$L$8:$L$39,0))," (Raw)"),""))</f>
        <v>Locust Threat Level (Raw)</v>
      </c>
      <c r="V6" s="246" t="str">
        <f>IFERROR(INDEX('Data Dictionary'!$E$8:$E$39,MATCH(V7,'Data Dictionary'!$K$8:$K$39,0)),IFERROR(CONCATENATE(INDEX('Data Dictionary'!$E$8:$E$39,MATCH(LEFT(V7, SEARCH("_raw",V7,1)-1),'Data Dictionary'!$L$8:$L$39,0))," (Raw)"),""))</f>
        <v>INFORM Severity (Raw)</v>
      </c>
      <c r="W6" s="246"/>
      <c r="X6" s="246"/>
      <c r="Y6" s="246"/>
      <c r="Z6" s="246"/>
      <c r="AA6" s="99"/>
      <c r="AB6" s="99"/>
      <c r="AC6" s="99"/>
      <c r="AD6" s="35"/>
      <c r="AE6" s="35"/>
    </row>
    <row r="7" spans="1:38" s="94" customFormat="1" ht="29" x14ac:dyDescent="0.2">
      <c r="A7" s="198"/>
      <c r="B7" s="188"/>
      <c r="C7" s="188"/>
      <c r="D7" s="218"/>
      <c r="E7" s="218"/>
      <c r="F7" s="102"/>
      <c r="G7" s="189"/>
      <c r="H7" s="189"/>
      <c r="I7" s="189"/>
      <c r="J7" s="243" t="s">
        <v>614</v>
      </c>
      <c r="K7" s="243" t="s">
        <v>615</v>
      </c>
      <c r="L7" s="244" t="s">
        <v>2</v>
      </c>
      <c r="M7" s="247" t="s">
        <v>389</v>
      </c>
      <c r="N7" s="247" t="s">
        <v>395</v>
      </c>
      <c r="O7" s="247" t="s">
        <v>396</v>
      </c>
      <c r="P7" s="247" t="s">
        <v>810</v>
      </c>
      <c r="Q7" s="247" t="s">
        <v>394</v>
      </c>
      <c r="R7" s="247" t="s">
        <v>638</v>
      </c>
      <c r="S7" s="247" t="s">
        <v>476</v>
      </c>
      <c r="T7" s="247" t="s">
        <v>475</v>
      </c>
      <c r="U7" s="247" t="s">
        <v>477</v>
      </c>
      <c r="V7" s="247" t="s">
        <v>811</v>
      </c>
      <c r="W7" s="247" t="s">
        <v>527</v>
      </c>
      <c r="X7" s="247" t="s">
        <v>639</v>
      </c>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10</v>
      </c>
      <c r="H8" s="80" t="e" cm="1">
        <f t="array" ref="H8">IF(
    SUM(IF(
            ISNUMBER(
                IF(
                    $M$4:$V$4,
                    (M8:V8),
                    "")),
            1,
            0))
        =0,
    NA(),
    IF(
        Parameters!$D$15=1,
        IF(
            SUM(--(ISNUMBER(IF($M$4:$V$4=1,(M8:V8),""))))&gt;0,
            MAX(IF(
                ISNUMBER(M8:V8),
                IF(
                    M$4:V$4=1,
                    M8:V8,
                    ""),
                "")),
            MAX(IF(
                ISNUMBER(M8:V8),
                IF(
                    M$4:V$4=2,
                    M8:V8,
                    ""),
                ""))
        ),
        IF(
            Parameters!$D$16=1,
            IFERROR(
                AVERAGE(IF(
                    ISNUMBER(M8:V8),
                    IF(
                        M$4:V$4=1,
                        M8:V8,
                        ""),
                    "")),
                AVERAGE(IF(
                    ISNUMBER(M8:V8),
                    IF(
                        M$4:V$4=2,
                        M8:V8,
                        ""),
                    ""))
            ),
            IF(
                Parameters!$D$17=1,
                IFERROR(
                    IF(
                        OR(
                            IF(
                                ISNUMBER(M8:V8),
                                IF(
                                    M$4:V$4=1,
                                    M8:V8,
                                    ""),
                                "")
                            =0),
                        0,
                        GEOMEAN(IF(
                            ISNUMBER(M8:V8),
                            IF(
                                M$4:V$4=1,
                                M8:V8,
                                ""),
                            ""))
                    ),
                    IF(
                        OR(IF(
                            ISNUMBER(M8:V8),
                            IF(
                                M$4:V$4=2,
                                M8:V8,
                                ""),
                            "")
                            =0),
                        0,
                        GEOMEAN(IF(
                            ISNUMBER(M8:V8),
                            IF(
                                M$4:V$4=2,
                                M8:V8,
                                ""),
                            "")))
                )
            )
        )
    )
)</f>
        <v>#N/A</v>
      </c>
      <c r="I8" s="191" cm="1">
        <f t="array" ref="I8">IF(
    SUM(IF(
            ISNUMBER(
                IF(
                    $M$5:$V$5,
                    (M8:V8),
                    "")),
            1,
            0))
        =0,
    NA(),
    IF(
        Parameters!$D$15=1,
        IF(
            SUM(--(ISNUMBER(IF($M$5:$V$5=1,(M8:V8),""))))&gt;0,
            MAX(IF(
                ISNUMBER(M8:V8),
                IF(
                    M$5:V$5=1,
                    M8:V8,
                    ""),
                "")),
            MAX(IF(
                ISNUMBER(M8:V8),
                IF(
                    M$5:V$5=2,
                    M8:V8,
                    ""),
                ""))
        ),
        IF(
            Parameters!$D$16=1,
            IFERROR(
                AVERAGE(IF(
                    ISNUMBER(M8:V8),
                    IF(
                        M$5:V$5=1,
                        M8:V8,
                        ""),
                    "")),
                AVERAGE(IF(
                    ISNUMBER(M8:V8),
                    IF(
                        M$5:V$5=2,
                        M8:V8,
                        ""),
                    ""))
            ),
            IF(
                Parameters!$D$17=1,
                IFERROR(
                    IF(
                        OR(
                            IF(
                                ISNUMBER(M8:V8),
                                IF(
                                    M$5:V$5=1,
                                    M8:V8,
                                    ""),
                                "")
                            =0),
                        0,
                        GEOMEAN(IF(
                            ISNUMBER(M8:V8),
                            IF(
                                M$5:V$5=1,
                                M8:V8,
                                ""),
                            ""))
                    ),
                    IF(
                        OR(IF(
                            ISNUMBER(M8:V8),
                            IF(
                                M$5:V$5=2,
                                M8:V8,
                                ""),
                            "")
                            =0),
                        0,
                        GEOMEAN(IF(
                            ISNUMBER(M8:V8),
                            IF(
                                M$5:V$5=2,
                                M8:V8,
                                ""),
                            "")))
                )
            )
        )
    )
)</f>
        <v>10</v>
      </c>
      <c r="J8" s="242">
        <v>44887</v>
      </c>
      <c r="K8" s="242">
        <v>45034</v>
      </c>
      <c r="L8" s="91" t="s">
        <v>702</v>
      </c>
      <c r="M8" s="192" t="s">
        <v>409</v>
      </c>
      <c r="N8" s="192">
        <v>0</v>
      </c>
      <c r="O8" s="192" t="s">
        <v>409</v>
      </c>
      <c r="P8" s="192">
        <v>0</v>
      </c>
      <c r="Q8" s="192">
        <v>10</v>
      </c>
      <c r="R8" s="192" t="s">
        <v>409</v>
      </c>
      <c r="S8" s="192" t="s">
        <v>409</v>
      </c>
      <c r="T8" s="192" t="s">
        <v>883</v>
      </c>
      <c r="U8" s="192" t="s">
        <v>409</v>
      </c>
      <c r="V8" s="192" t="s">
        <v>409</v>
      </c>
      <c r="W8" s="192">
        <v>1</v>
      </c>
      <c r="X8" s="192" t="s">
        <v>409</v>
      </c>
      <c r="Y8" s="192"/>
      <c r="Z8" s="192"/>
      <c r="AA8" s="103"/>
      <c r="AB8" s="103"/>
      <c r="AC8" s="103"/>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9.831920802501747</v>
      </c>
      <c r="H9" s="80" cm="1">
        <f t="array" ref="H9">IF(
    SUM(IF(
            ISNUMBER(
                IF(
                    $M$4:$V$4,
                    (M9:V9),
                    "")),
            1,
            0))
        =0,
    NA(),
    IF(
        Parameters!$D$15=1,
        IF(
            SUM(--(ISNUMBER(IF($M$4:$V$4=1,(M9:V9),""))))&gt;0,
            MAX(IF(
                ISNUMBER(M9:V9),
                IF(
                    M$4:V$4=1,
                    M9:V9,
                    ""),
                "")),
            MAX(IF(
                ISNUMBER(M9:V9),
                IF(
                    M$4:V$4=2,
                    M9:V9,
                    ""),
                ""))
        ),
        IF(
            Parameters!$D$16=1,
            IFERROR(
                AVERAGE(IF(
                    ISNUMBER(M9:V9),
                    IF(
                        M$4:V$4=1,
                        M9:V9,
                        ""),
                    "")),
                AVERAGE(IF(
                    ISNUMBER(M9:V9),
                    IF(
                        M$4:V$4=2,
                        M9:V9,
                        ""),
                    ""))
            ),
            IF(
                Parameters!$D$17=1,
                IFERROR(
                    IF(
                        OR(
                            IF(
                                ISNUMBER(M9:V9),
                                IF(
                                    M$4:V$4=1,
                                    M9:V9,
                                    ""),
                                "")
                            =0),
                        0,
                        GEOMEAN(IF(
                            ISNUMBER(M9:V9),
                            IF(
                                M$4:V$4=1,
                                M9:V9,
                                ""),
                            ""))
                    ),
                    IF(
                        OR(IF(
                            ISNUMBER(M9:V9),
                            IF(
                                M$4:V$4=2,
                                M9:V9,
                                ""),
                            "")
                            =0),
                        0,
                        GEOMEAN(IF(
                            ISNUMBER(M9:V9),
                            IF(
                                M$4:V$4=2,
                                M9:V9,
                                ""),
                            "")))
                )
            )
        )
    )
)</f>
        <v>9.6666666666666607</v>
      </c>
      <c r="I9" s="191" cm="1">
        <f t="array" ref="I9">IF(
    SUM(IF(
            ISNUMBER(
                IF(
                    $M$5:$V$5,
                    (M9:V9),
                    "")),
            1,
            0))
        =0,
    NA(),
    IF(
        Parameters!$D$15=1,
        IF(
            SUM(--(ISNUMBER(IF($M$5:$V$5=1,(M9:V9),""))))&gt;0,
            MAX(IF(
                ISNUMBER(M9:V9),
                IF(
                    M$5:V$5=1,
                    M9:V9,
                    ""),
                "")),
            MAX(IF(
                ISNUMBER(M9:V9),
                IF(
                    M$5:V$5=2,
                    M9:V9,
                    ""),
                ""))
        ),
        IF(
            Parameters!$D$16=1,
            IFERROR(
                AVERAGE(IF(
                    ISNUMBER(M9:V9),
                    IF(
                        M$5:V$5=1,
                        M9:V9,
                        ""),
                    "")),
                AVERAGE(IF(
                    ISNUMBER(M9:V9),
                    IF(
                        M$5:V$5=2,
                        M9:V9,
                        ""),
                    ""))
            ),
            IF(
                Parameters!$D$17=1,
                IFERROR(
                    IF(
                        OR(
                            IF(
                                ISNUMBER(M9:V9),
                                IF(
                                    M$5:V$5=1,
                                    M9:V9,
                                    ""),
                                "")
                            =0),
                        0,
                        GEOMEAN(IF(
                            ISNUMBER(M9:V9),
                            IF(
                                M$5:V$5=1,
                                M9:V9,
                                ""),
                            ""))
                    ),
                    IF(
                        OR(IF(
                            ISNUMBER(M9:V9),
                            IF(
                                M$5:V$5=2,
                                M9:V9,
                                ""),
                            "")
                            =0),
                        0,
                        GEOMEAN(IF(
                            ISNUMBER(M9:V9),
                            IF(
                                M$5:V$5=2,
                                M9:V9,
                                ""),
                            "")))
                )
            )
        )
    )
)</f>
        <v>10</v>
      </c>
      <c r="J9" s="242">
        <v>44753</v>
      </c>
      <c r="K9" s="242">
        <v>45099</v>
      </c>
      <c r="L9" s="91" t="s">
        <v>7</v>
      </c>
      <c r="M9" s="192">
        <v>9.6666666666666607</v>
      </c>
      <c r="N9" s="192" t="s">
        <v>409</v>
      </c>
      <c r="O9" s="192">
        <v>0</v>
      </c>
      <c r="P9" s="192">
        <v>10</v>
      </c>
      <c r="Q9" s="192">
        <v>0</v>
      </c>
      <c r="R9" s="192" t="s">
        <v>409</v>
      </c>
      <c r="S9" s="192">
        <v>6.8</v>
      </c>
      <c r="T9" s="192" t="s">
        <v>409</v>
      </c>
      <c r="U9" s="192">
        <v>0</v>
      </c>
      <c r="V9" s="192" t="s">
        <v>884</v>
      </c>
      <c r="W9" s="192">
        <v>0</v>
      </c>
      <c r="X9" s="192" t="s">
        <v>409</v>
      </c>
      <c r="Y9" s="192"/>
      <c r="Z9" s="192"/>
      <c r="AA9" s="80"/>
      <c r="AB9" s="80"/>
      <c r="AC9" s="80"/>
    </row>
    <row r="10" spans="1:38"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5.9160797830996161</v>
      </c>
      <c r="H10" s="80" cm="1">
        <f t="array" ref="H10">IF(
    SUM(IF(
            ISNUMBER(
                IF(
                    $M$4:$V$4,
                    (M10:V10),
                    "")),
            1,
            0))
        =0,
    NA(),
    IF(
        Parameters!$D$15=1,
        IF(
            SUM(--(ISNUMBER(IF($M$4:$V$4=1,(M10:V10),""))))&gt;0,
            MAX(IF(
                ISNUMBER(M10:V10),
                IF(
                    M$4:V$4=1,
                    M10:V10,
                    ""),
                "")),
            MAX(IF(
                ISNUMBER(M10:V10),
                IF(
                    M$4:V$4=2,
                    M10:V10,
                    ""),
                ""))
        ),
        IF(
            Parameters!$D$16=1,
            IFERROR(
                AVERAGE(IF(
                    ISNUMBER(M10:V10),
                    IF(
                        M$4:V$4=1,
                        M10:V10,
                        ""),
                    "")),
                AVERAGE(IF(
                    ISNUMBER(M10:V10),
                    IF(
                        M$4:V$4=2,
                        M10:V10,
                        ""),
                    ""))
            ),
            IF(
                Parameters!$D$17=1,
                IFERROR(
                    IF(
                        OR(
                            IF(
                                ISNUMBER(M10:V10),
                                IF(
                                    M$4:V$4=1,
                                    M10:V10,
                                    ""),
                                "")
                            =0),
                        0,
                        GEOMEAN(IF(
                            ISNUMBER(M10:V10),
                            IF(
                                M$4:V$4=1,
                                M10:V10,
                                ""),
                            ""))
                    ),
                    IF(
                        OR(IF(
                            ISNUMBER(M10:V10),
                            IF(
                                M$4:V$4=2,
                                M10:V10,
                                ""),
                            "")
                            =0),
                        0,
                        GEOMEAN(IF(
                            ISNUMBER(M10:V10),
                            IF(
                                M$4:V$4=2,
                                M10:V10,
                                ""),
                            "")))
                )
            )
        )
    )
)</f>
        <v>3.5</v>
      </c>
      <c r="I10" s="191" cm="1">
        <f t="array" ref="I10">IF(
    SUM(IF(
            ISNUMBER(
                IF(
                    $M$5:$V$5,
                    (M10:V10),
                    "")),
            1,
            0))
        =0,
    NA(),
    IF(
        Parameters!$D$15=1,
        IF(
            SUM(--(ISNUMBER(IF($M$5:$V$5=1,(M10:V10),""))))&gt;0,
            MAX(IF(
                ISNUMBER(M10:V10),
                IF(
                    M$5:V$5=1,
                    M10:V10,
                    ""),
                "")),
            MAX(IF(
                ISNUMBER(M10:V10),
                IF(
                    M$5:V$5=2,
                    M10:V10,
                    ""),
                ""))
        ),
        IF(
            Parameters!$D$16=1,
            IFERROR(
                AVERAGE(IF(
                    ISNUMBER(M10:V10),
                    IF(
                        M$5:V$5=1,
                        M10:V10,
                        ""),
                    "")),
                AVERAGE(IF(
                    ISNUMBER(M10:V10),
                    IF(
                        M$5:V$5=2,
                        M10:V10,
                        ""),
                    ""))
            ),
            IF(
                Parameters!$D$17=1,
                IFERROR(
                    IF(
                        OR(
                            IF(
                                ISNUMBER(M10:V10),
                                IF(
                                    M$5:V$5=1,
                                    M10:V10,
                                    ""),
                                "")
                            =0),
                        0,
                        GEOMEAN(IF(
                            ISNUMBER(M10:V10),
                            IF(
                                M$5:V$5=1,
                                M10:V10,
                                ""),
                            ""))
                    ),
                    IF(
                        OR(IF(
                            ISNUMBER(M10:V10),
                            IF(
                                M$5:V$5=2,
                                M10:V10,
                                ""),
                            "")
                            =0),
                        0,
                        GEOMEAN(IF(
                            ISNUMBER(M10:V10),
                            IF(
                                M$5:V$5=2,
                                M10:V10,
                                ""),
                            "")))
                )
            )
        )
    )
)</f>
        <v>10</v>
      </c>
      <c r="J10" s="242">
        <v>44860</v>
      </c>
      <c r="K10" s="242">
        <v>45099</v>
      </c>
      <c r="L10" s="91" t="s">
        <v>9</v>
      </c>
      <c r="M10" s="192">
        <v>3.5</v>
      </c>
      <c r="N10" s="192" t="s">
        <v>409</v>
      </c>
      <c r="O10" s="192">
        <v>0</v>
      </c>
      <c r="P10" s="192">
        <v>10</v>
      </c>
      <c r="Q10" s="192">
        <v>0</v>
      </c>
      <c r="R10" s="192" t="s">
        <v>409</v>
      </c>
      <c r="S10" s="192">
        <v>3.1</v>
      </c>
      <c r="T10" s="192" t="s">
        <v>409</v>
      </c>
      <c r="U10" s="192">
        <v>0</v>
      </c>
      <c r="V10" s="192" t="s">
        <v>885</v>
      </c>
      <c r="W10" s="192">
        <v>0</v>
      </c>
      <c r="X10" s="192" t="s">
        <v>409</v>
      </c>
      <c r="Y10" s="192"/>
      <c r="Z10" s="192"/>
      <c r="AA10" s="80"/>
      <c r="AB10" s="80"/>
      <c r="AC10" s="80"/>
    </row>
    <row r="11" spans="1:38"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$M$4:$V$4,
                    (M11:V11),
                    "")),
            1,
            0))
        =0,
    NA(),
    IF(
        Parameters!$D$15=1,
        IF(
            SUM(--(ISNUMBER(IF($M$4:$V$4=1,(M11:V11),""))))&gt;0,
            MAX(IF(
                ISNUMBER(M11:V11),
                IF(
                    M$4:V$4=1,
                    M11:V11,
                    ""),
                "")),
            MAX(IF(
                ISNUMBER(M11:V11),
                IF(
                    M$4:V$4=2,
                    M11:V11,
                    ""),
                ""))
        ),
        IF(
            Parameters!$D$16=1,
            IFERROR(
                AVERAGE(IF(
                    ISNUMBER(M11:V11),
                    IF(
                        M$4:V$4=1,
                        M11:V11,
                        ""),
                    "")),
                AVERAGE(IF(
                    ISNUMBER(M11:V11),
                    IF(
                        M$4:V$4=2,
                        M11:V11,
                        ""),
                    ""))
            ),
            IF(
                Parameters!$D$17=1,
                IFERROR(
                    IF(
                        OR(
                            IF(
                                ISNUMBER(M11:V11),
                                IF(
                                    M$4:V$4=1,
                                    M11:V11,
                                    ""),
                                "")
                            =0),
                        0,
                        GEOMEAN(IF(
                            ISNUMBER(M11:V11),
                            IF(
                                M$4:V$4=1,
                                M11:V11,
                                ""),
                            ""))
                    ),
                    IF(
                        OR(IF(
                            ISNUMBER(M11:V11),
                            IF(
                                M$4:V$4=2,
                                M11:V11,
                                ""),
                            "")
                            =0),
                        0,
                        GEOMEAN(IF(
                            ISNUMBER(M11:V11),
                            IF(
                                M$4:V$4=2,
                                M11:V11,
                                ""),
                            "")))
                )
            )
        )
    )
)</f>
        <v>8.5</v>
      </c>
      <c r="I11" s="191" cm="1">
        <f t="array" ref="I11">IF(
    SUM(IF(
            ISNUMBER(
                IF(
                    $M$5:$V$5,
                    (M11:V11),
                    "")),
            1,
            0))
        =0,
    NA(),
    IF(
        Parameters!$D$15=1,
        IF(
            SUM(--(ISNUMBER(IF($M$5:$V$5=1,(M11:V11),""))))&gt;0,
            MAX(IF(
                ISNUMBER(M11:V11),
                IF(
                    M$5:V$5=1,
                    M11:V11,
                    ""),
                "")),
            MAX(IF(
                ISNUMBER(M11:V11),
                IF(
                    M$5:V$5=2,
                    M11:V11,
                    ""),
                ""))
        ),
        IF(
            Parameters!$D$16=1,
            IFERROR(
                AVERAGE(IF(
                    ISNUMBER(M11:V11),
                    IF(
                        M$5:V$5=1,
                        M11:V11,
                        ""),
                    "")),
                AVERAGE(IF(
                    ISNUMBER(M11:V11),
                    IF(
                        M$5:V$5=2,
                        M11:V11,
                        ""),
                    ""))
            ),
            IF(
                Parameters!$D$17=1,
                IFERROR(
                    IF(
                        OR(
                            IF(
                                ISNUMBER(M11:V11),
                                IF(
                                    M$5:V$5=1,
                                    M11:V11,
                                    ""),
                                "")
                            =0),
                        0,
                        GEOMEAN(IF(
                            ISNUMBER(M11:V11),
                            IF(
                                M$5:V$5=1,
                                M11:V11,
                                ""),
                            ""))
                    ),
                    IF(
                        OR(IF(
                            ISNUMBER(M11:V11),
                            IF(
                                M$5:V$5=2,
                                M11:V11,
                                ""),
                            "")
                            =0),
                        0,
                        GEOMEAN(IF(
                            ISNUMBER(M11:V11),
                            IF(
                                M$5:V$5=2,
                                M11:V11,
                                ""),
                            "")))
                )
            )
        )
    )
)</f>
        <v>0</v>
      </c>
      <c r="J11" s="242">
        <v>45019</v>
      </c>
      <c r="K11" s="242">
        <v>44831</v>
      </c>
      <c r="L11" s="91" t="s">
        <v>11</v>
      </c>
      <c r="M11" s="192">
        <v>8.5</v>
      </c>
      <c r="N11" s="192" t="s">
        <v>409</v>
      </c>
      <c r="O11" s="192">
        <v>0</v>
      </c>
      <c r="P11" s="192">
        <v>0</v>
      </c>
      <c r="Q11" s="192">
        <v>0</v>
      </c>
      <c r="R11" s="192" t="s">
        <v>409</v>
      </c>
      <c r="S11" s="192">
        <v>6.1</v>
      </c>
      <c r="T11" s="192" t="s">
        <v>409</v>
      </c>
      <c r="U11" s="192">
        <v>0</v>
      </c>
      <c r="V11" s="192" t="s">
        <v>409</v>
      </c>
      <c r="W11" s="192">
        <v>0</v>
      </c>
      <c r="X11" s="192" t="s">
        <v>409</v>
      </c>
      <c r="Y11" s="192"/>
      <c r="Z11" s="192"/>
      <c r="AA11" s="80"/>
      <c r="AB11" s="80"/>
      <c r="AC11" s="80"/>
    </row>
    <row r="12" spans="1:38"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$M$4:$V$4,
                    (M12:V12),
                    "")),
            1,
            0))
        =0,
    NA(),
    IF(
        Parameters!$D$15=1,
        IF(
            SUM(--(ISNUMBER(IF($M$4:$V$4=1,(M12:V12),""))))&gt;0,
            MAX(IF(
                ISNUMBER(M12:V12),
                IF(
                    M$4:V$4=1,
                    M12:V12,
                    ""),
                "")),
            MAX(IF(
                ISNUMBER(M12:V12),
                IF(
                    M$4:V$4=2,
                    M12:V12,
                    ""),
                ""))
        ),
        IF(
            Parameters!$D$16=1,
            IFERROR(
                AVERAGE(IF(
                    ISNUMBER(M12:V12),
                    IF(
                        M$4:V$4=1,
                        M12:V12,
                        ""),
                    "")),
                AVERAGE(IF(
                    ISNUMBER(M12:V12),
                    IF(
                        M$4:V$4=2,
                        M12:V12,
                        ""),
                    ""))
            ),
            IF(
                Parameters!$D$17=1,
                IFERROR(
                    IF(
                        OR(
                            IF(
                                ISNUMBER(M12:V12),
                                IF(
                                    M$4:V$4=1,
                                    M12:V12,
                                    ""),
                                "")
                            =0),
                        0,
                        GEOMEAN(IF(
                            ISNUMBER(M12:V12),
                            IF(
                                M$4:V$4=1,
                                M12:V12,
                                ""),
                            ""))
                    ),
                    IF(
                        OR(IF(
                            ISNUMBER(M12:V12),
                            IF(
                                M$4:V$4=2,
                                M12:V12,
                                ""),
                            "")
                            =0),
                        0,
                        GEOMEAN(IF(
                            ISNUMBER(M12:V12),
                            IF(
                                M$4:V$4=2,
                                M12:V12,
                                ""),
                            "")))
                )
            )
        )
    )
)</f>
        <v>#N/A</v>
      </c>
      <c r="I12" s="191" cm="1">
        <f t="array" ref="I12">IF(
    SUM(IF(
            ISNUMBER(
                IF(
                    $M$5:$V$5,
                    (M12:V12),
                    "")),
            1,
            0))
        =0,
    NA(),
    IF(
        Parameters!$D$15=1,
        IF(
            SUM(--(ISNUMBER(IF($M$5:$V$5=1,(M12:V12),""))))&gt;0,
            MAX(IF(
                ISNUMBER(M12:V12),
                IF(
                    M$5:V$5=1,
                    M12:V12,
                    ""),
                "")),
            MAX(IF(
                ISNUMBER(M12:V12),
                IF(
                    M$5:V$5=2,
                    M12:V12,
                    ""),
                ""))
        ),
        IF(
            Parameters!$D$16=1,
            IFERROR(
                AVERAGE(IF(
                    ISNUMBER(M12:V12),
                    IF(
                        M$5:V$5=1,
                        M12:V12,
                        ""),
                    "")),
                AVERAGE(IF(
                    ISNUMBER(M12:V12),
                    IF(
                        M$5:V$5=2,
                        M12:V12,
                        ""),
                    ""))
            ),
            IF(
                Parameters!$D$17=1,
                IFERROR(
                    IF(
                        OR(
                            IF(
                                ISNUMBER(M12:V12),
                                IF(
                                    M$5:V$5=1,
                                    M12:V12,
                                    ""),
                                "")
                            =0),
                        0,
                        GEOMEAN(IF(
                            ISNUMBER(M12:V12),
                            IF(
                                M$5:V$5=1,
                                M12:V12,
                                ""),
                            ""))
                    ),
                    IF(
                        OR(IF(
                            ISNUMBER(M12:V12),
                            IF(
                                M$5:V$5=2,
                                M12:V12,
                                ""),
                            "")
                            =0),
                        0,
                        GEOMEAN(IF(
                            ISNUMBER(M12:V12),
                            IF(
                                M$5:V$5=2,
                                M12:V12,
                                ""),
                            "")))
                )
            )
        )
    )
)</f>
        <v>0</v>
      </c>
      <c r="J12" s="242" t="s">
        <v>409</v>
      </c>
      <c r="K12" s="242">
        <v>44887</v>
      </c>
      <c r="L12" s="91" t="s">
        <v>703</v>
      </c>
      <c r="M12" s="192" t="s">
        <v>409</v>
      </c>
      <c r="N12" s="192" t="s">
        <v>409</v>
      </c>
      <c r="O12" s="192" t="s">
        <v>409</v>
      </c>
      <c r="P12" s="192">
        <v>0</v>
      </c>
      <c r="Q12" s="192">
        <v>0</v>
      </c>
      <c r="R12" s="192" t="s">
        <v>409</v>
      </c>
      <c r="S12" s="192" t="s">
        <v>409</v>
      </c>
      <c r="T12" s="192" t="s">
        <v>409</v>
      </c>
      <c r="U12" s="192" t="s">
        <v>409</v>
      </c>
      <c r="V12" s="192" t="s">
        <v>409</v>
      </c>
      <c r="W12" s="192">
        <v>0</v>
      </c>
      <c r="X12" s="192" t="s">
        <v>409</v>
      </c>
      <c r="Y12" s="192"/>
      <c r="Z12" s="192"/>
      <c r="AA12" s="80"/>
      <c r="AB12" s="80"/>
      <c r="AC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$M$4:$V$4,
                    (M13:V13),
                    "")),
            1,
            0))
        =0,
    NA(),
    IF(
        Parameters!$D$15=1,
        IF(
            SUM(--(ISNUMBER(IF($M$4:$V$4=1,(M13:V13),""))))&gt;0,
            MAX(IF(
                ISNUMBER(M13:V13),
                IF(
                    M$4:V$4=1,
                    M13:V13,
                    ""),
                "")),
            MAX(IF(
                ISNUMBER(M13:V13),
                IF(
                    M$4:V$4=2,
                    M13:V13,
                    ""),
                ""))
        ),
        IF(
            Parameters!$D$16=1,
            IFERROR(
                AVERAGE(IF(
                    ISNUMBER(M13:V13),
                    IF(
                        M$4:V$4=1,
                        M13:V13,
                        ""),
                    "")),
                AVERAGE(IF(
                    ISNUMBER(M13:V13),
                    IF(
                        M$4:V$4=2,
                        M13:V13,
                        ""),
                    ""))
            ),
            IF(
                Parameters!$D$17=1,
                IFERROR(
                    IF(
                        OR(
                            IF(
                                ISNUMBER(M13:V13),
                                IF(
                                    M$4:V$4=1,
                                    M13:V13,
                                    ""),
                                "")
                            =0),
                        0,
                        GEOMEAN(IF(
                            ISNUMBER(M13:V13),
                            IF(
                                M$4:V$4=1,
                                M13:V13,
                                ""),
                            ""))
                    ),
                    IF(
                        OR(IF(
                            ISNUMBER(M13:V13),
                            IF(
                                M$4:V$4=2,
                                M13:V13,
                                ""),
                            "")
                            =0),
                        0,
                        GEOMEAN(IF(
                            ISNUMBER(M13:V13),
                            IF(
                                M$4:V$4=2,
                                M13:V13,
                                ""),
                            "")))
                )
            )
        )
    )
)</f>
        <v>5.3333333333333304</v>
      </c>
      <c r="I13" s="191" cm="1">
        <f t="array" ref="I13">IF(
    SUM(IF(
            ISNUMBER(
                IF(
                    $M$5:$V$5,
                    (M13:V13),
                    "")),
            1,
            0))
        =0,
    NA(),
    IF(
        Parameters!$D$15=1,
        IF(
            SUM(--(ISNUMBER(IF($M$5:$V$5=1,(M13:V13),""))))&gt;0,
            MAX(IF(
                ISNUMBER(M13:V13),
                IF(
                    M$5:V$5=1,
                    M13:V13,
                    ""),
                "")),
            MAX(IF(
                ISNUMBER(M13:V13),
                IF(
                    M$5:V$5=2,
                    M13:V13,
                    ""),
                ""))
        ),
        IF(
            Parameters!$D$16=1,
            IFERROR(
                AVERAGE(IF(
                    ISNUMBER(M13:V13),
                    IF(
                        M$5:V$5=1,
                        M13:V13,
                        ""),
                    "")),
                AVERAGE(IF(
                    ISNUMBER(M13:V13),
                    IF(
                        M$5:V$5=2,
                        M13:V13,
                        ""),
                    ""))
            ),
            IF(
                Parameters!$D$17=1,
                IFERROR(
                    IF(
                        OR(
                            IF(
                                ISNUMBER(M13:V13),
                                IF(
                                    M$5:V$5=1,
                                    M13:V13,
                                    ""),
                                "")
                            =0),
                        0,
                        GEOMEAN(IF(
                            ISNUMBER(M13:V13),
                            IF(
                                M$5:V$5=1,
                                M13:V13,
                                ""),
                            ""))
                    ),
                    IF(
                        OR(IF(
                            ISNUMBER(M13:V13),
                            IF(
                                M$5:V$5=2,
                                M13:V13,
                                ""),
                            "")
                            =0),
                        0,
                        GEOMEAN(IF(
                            ISNUMBER(M13:V13),
                            IF(
                                M$5:V$5=2,
                                M13:V13,
                                ""),
                            "")))
                )
            )
        )
    )
)</f>
        <v>0</v>
      </c>
      <c r="J13" s="242">
        <v>44860</v>
      </c>
      <c r="K13" s="242">
        <v>44831</v>
      </c>
      <c r="L13" s="91" t="s">
        <v>13</v>
      </c>
      <c r="M13" s="192">
        <v>5.3333333333333304</v>
      </c>
      <c r="N13" s="192" t="s">
        <v>409</v>
      </c>
      <c r="O13" s="192">
        <v>0</v>
      </c>
      <c r="P13" s="192">
        <v>0</v>
      </c>
      <c r="Q13" s="192">
        <v>0</v>
      </c>
      <c r="R13" s="192" t="s">
        <v>409</v>
      </c>
      <c r="S13" s="192">
        <v>4.2</v>
      </c>
      <c r="T13" s="192" t="s">
        <v>409</v>
      </c>
      <c r="U13" s="192">
        <v>0</v>
      </c>
      <c r="V13" s="192" t="s">
        <v>409</v>
      </c>
      <c r="W13" s="192">
        <v>0</v>
      </c>
      <c r="X13" s="192" t="s">
        <v>409</v>
      </c>
      <c r="Y13" s="192"/>
      <c r="Z13" s="192"/>
      <c r="AA13" s="80"/>
      <c r="AB13" s="80"/>
      <c r="AC13" s="80"/>
    </row>
    <row r="14" spans="1:38"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7.416198487095663</v>
      </c>
      <c r="H14" s="80" cm="1">
        <f t="array" ref="H14">IF(
    SUM(IF(
            ISNUMBER(
                IF(
                    $M$4:$V$4,
                    (M14:V14),
                    "")),
            1,
            0))
        =0,
    NA(),
    IF(
        Parameters!$D$15=1,
        IF(
            SUM(--(ISNUMBER(IF($M$4:$V$4=1,(M14:V14),""))))&gt;0,
            MAX(IF(
                ISNUMBER(M14:V14),
                IF(
                    M$4:V$4=1,
                    M14:V14,
                    ""),
                "")),
            MAX(IF(
                ISNUMBER(M14:V14),
                IF(
                    M$4:V$4=2,
                    M14:V14,
                    ""),
                ""))
        ),
        IF(
            Parameters!$D$16=1,
            IFERROR(
                AVERAGE(IF(
                    ISNUMBER(M14:V14),
                    IF(
                        M$4:V$4=1,
                        M14:V14,
                        ""),
                    "")),
                AVERAGE(IF(
                    ISNUMBER(M14:V14),
                    IF(
                        M$4:V$4=2,
                        M14:V14,
                        ""),
                    ""))
            ),
            IF(
                Parameters!$D$17=1,
                IFERROR(
                    IF(
                        OR(
                            IF(
                                ISNUMBER(M14:V14),
                                IF(
                                    M$4:V$4=1,
                                    M14:V14,
                                    ""),
                                "")
                            =0),
                        0,
                        GEOMEAN(IF(
                            ISNUMBER(M14:V14),
                            IF(
                                M$4:V$4=1,
                                M14:V14,
                                ""),
                            ""))
                    ),
                    IF(
                        OR(IF(
                            ISNUMBER(M14:V14),
                            IF(
                                M$4:V$4=2,
                                M14:V14,
                                ""),
                            "")
                            =0),
                        0,
                        GEOMEAN(IF(
                            ISNUMBER(M14:V14),
                            IF(
                                M$4:V$4=2,
                                M14:V14,
                                ""),
                            "")))
                )
            )
        )
    )
)</f>
        <v>5.5</v>
      </c>
      <c r="I14" s="191" cm="1">
        <f t="array" ref="I14">IF(
    SUM(IF(
            ISNUMBER(
                IF(
                    $M$5:$V$5,
                    (M14:V14),
                    "")),
            1,
            0))
        =0,
    NA(),
    IF(
        Parameters!$D$15=1,
        IF(
            SUM(--(ISNUMBER(IF($M$5:$V$5=1,(M14:V14),""))))&gt;0,
            MAX(IF(
                ISNUMBER(M14:V14),
                IF(
                    M$5:V$5=1,
                    M14:V14,
                    ""),
                "")),
            MAX(IF(
                ISNUMBER(M14:V14),
                IF(
                    M$5:V$5=2,
                    M14:V14,
                    ""),
                ""))
        ),
        IF(
            Parameters!$D$16=1,
            IFERROR(
                AVERAGE(IF(
                    ISNUMBER(M14:V14),
                    IF(
                        M$5:V$5=1,
                        M14:V14,
                        ""),
                    "")),
                AVERAGE(IF(
                    ISNUMBER(M14:V14),
                    IF(
                        M$5:V$5=2,
                        M14:V14,
                        ""),
                    ""))
            ),
            IF(
                Parameters!$D$17=1,
                IFERROR(
                    IF(
                        OR(
                            IF(
                                ISNUMBER(M14:V14),
                                IF(
                                    M$5:V$5=1,
                                    M14:V14,
                                    ""),
                                "")
                            =0),
                        0,
                        GEOMEAN(IF(
                            ISNUMBER(M14:V14),
                            IF(
                                M$5:V$5=1,
                                M14:V14,
                                ""),
                            ""))
                    ),
                    IF(
                        OR(IF(
                            ISNUMBER(M14:V14),
                            IF(
                                M$5:V$5=2,
                                M14:V14,
                                ""),
                            "")
                            =0),
                        0,
                        GEOMEAN(IF(
                            ISNUMBER(M14:V14),
                            IF(
                                M$5:V$5=2,
                                M14:V14,
                                ""),
                            "")))
                )
            )
        )
    )
)</f>
        <v>10</v>
      </c>
      <c r="J14" s="242">
        <v>45019</v>
      </c>
      <c r="K14" s="242">
        <v>45103</v>
      </c>
      <c r="L14" s="91" t="s">
        <v>15</v>
      </c>
      <c r="M14" s="192">
        <v>5.5</v>
      </c>
      <c r="N14" s="192">
        <v>10</v>
      </c>
      <c r="O14" s="192">
        <v>0</v>
      </c>
      <c r="P14" s="192">
        <v>0</v>
      </c>
      <c r="Q14" s="192">
        <v>0</v>
      </c>
      <c r="R14" s="192" t="s">
        <v>409</v>
      </c>
      <c r="S14" s="192">
        <v>4.3</v>
      </c>
      <c r="T14" s="192" t="s">
        <v>886</v>
      </c>
      <c r="U14" s="192">
        <v>0</v>
      </c>
      <c r="V14" s="192" t="s">
        <v>409</v>
      </c>
      <c r="W14" s="192">
        <v>0.19211822660098499</v>
      </c>
      <c r="X14" s="192" t="s">
        <v>409</v>
      </c>
      <c r="Y14" s="192"/>
      <c r="Z14" s="192"/>
      <c r="AA14" s="80"/>
      <c r="AB14" s="80"/>
      <c r="AC14" s="80"/>
    </row>
    <row r="15" spans="1:38"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$M$4:$V$4,
                    (M15:V15),
                    "")),
            1,
            0))
        =0,
    NA(),
    IF(
        Parameters!$D$15=1,
        IF(
            SUM(--(ISNUMBER(IF($M$4:$V$4=1,(M15:V15),""))))&gt;0,
            MAX(IF(
                ISNUMBER(M15:V15),
                IF(
                    M$4:V$4=1,
                    M15:V15,
                    ""),
                "")),
            MAX(IF(
                ISNUMBER(M15:V15),
                IF(
                    M$4:V$4=2,
                    M15:V15,
                    ""),
                ""))
        ),
        IF(
            Parameters!$D$16=1,
            IFERROR(
                AVERAGE(IF(
                    ISNUMBER(M15:V15),
                    IF(
                        M$4:V$4=1,
                        M15:V15,
                        ""),
                    "")),
                AVERAGE(IF(
                    ISNUMBER(M15:V15),
                    IF(
                        M$4:V$4=2,
                        M15:V15,
                        ""),
                    ""))
            ),
            IF(
                Parameters!$D$17=1,
                IFERROR(
                    IF(
                        OR(
                            IF(
                                ISNUMBER(M15:V15),
                                IF(
                                    M$4:V$4=1,
                                    M15:V15,
                                    ""),
                                "")
                            =0),
                        0,
                        GEOMEAN(IF(
                            ISNUMBER(M15:V15),
                            IF(
                                M$4:V$4=1,
                                M15:V15,
                                ""),
                            ""))
                    ),
                    IF(
                        OR(IF(
                            ISNUMBER(M15:V15),
                            IF(
                                M$4:V$4=2,
                                M15:V15,
                                ""),
                            "")
                            =0),
                        0,
                        GEOMEAN(IF(
                            ISNUMBER(M15:V15),
                            IF(
                                M$4:V$4=2,
                                M15:V15,
                                ""),
                            "")))
                )
            )
        )
    )
)</f>
        <v>5.5</v>
      </c>
      <c r="I15" s="191" cm="1">
        <f t="array" ref="I15">IF(
    SUM(IF(
            ISNUMBER(
                IF(
                    $M$5:$V$5,
                    (M15:V15),
                    "")),
            1,
            0))
        =0,
    NA(),
    IF(
        Parameters!$D$15=1,
        IF(
            SUM(--(ISNUMBER(IF($M$5:$V$5=1,(M15:V15),""))))&gt;0,
            MAX(IF(
                ISNUMBER(M15:V15),
                IF(
                    M$5:V$5=1,
                    M15:V15,
                    ""),
                "")),
            MAX(IF(
                ISNUMBER(M15:V15),
                IF(
                    M$5:V$5=2,
                    M15:V15,
                    ""),
                ""))
        ),
        IF(
            Parameters!$D$16=1,
            IFERROR(
                AVERAGE(IF(
                    ISNUMBER(M15:V15),
                    IF(
                        M$5:V$5=1,
                        M15:V15,
                        ""),
                    "")),
                AVERAGE(IF(
                    ISNUMBER(M15:V15),
                    IF(
                        M$5:V$5=2,
                        M15:V15,
                        ""),
                    ""))
            ),
            IF(
                Parameters!$D$17=1,
                IFERROR(
                    IF(
                        OR(
                            IF(
                                ISNUMBER(M15:V15),
                                IF(
                                    M$5:V$5=1,
                                    M15:V15,
                                    ""),
                                "")
                            =0),
                        0,
                        GEOMEAN(IF(
                            ISNUMBER(M15:V15),
                            IF(
                                M$5:V$5=1,
                                M15:V15,
                                ""),
                            ""))
                    ),
                    IF(
                        OR(IF(
                            ISNUMBER(M15:V15),
                            IF(
                                M$5:V$5=2,
                                M15:V15,
                                ""),
                            "")
                            =0),
                        0,
                        GEOMEAN(IF(
                            ISNUMBER(M15:V15),
                            IF(
                                M$5:V$5=2,
                                M15:V15,
                                ""),
                            "")))
                )
            )
        )
    )
)</f>
        <v>0</v>
      </c>
      <c r="J15" s="242">
        <v>45019</v>
      </c>
      <c r="K15" s="242">
        <v>44929</v>
      </c>
      <c r="L15" s="91" t="s">
        <v>17</v>
      </c>
      <c r="M15" s="192">
        <v>5.5</v>
      </c>
      <c r="N15" s="192" t="s">
        <v>409</v>
      </c>
      <c r="O15" s="192">
        <v>0</v>
      </c>
      <c r="P15" s="192">
        <v>0</v>
      </c>
      <c r="Q15" s="192">
        <v>0</v>
      </c>
      <c r="R15" s="192" t="s">
        <v>409</v>
      </c>
      <c r="S15" s="192">
        <v>4.3</v>
      </c>
      <c r="T15" s="192" t="s">
        <v>409</v>
      </c>
      <c r="U15" s="192">
        <v>0</v>
      </c>
      <c r="V15" s="192" t="s">
        <v>409</v>
      </c>
      <c r="W15" s="192">
        <v>0</v>
      </c>
      <c r="X15" s="192" t="s">
        <v>409</v>
      </c>
      <c r="Y15" s="192"/>
      <c r="Z15" s="192"/>
      <c r="AA15" s="80"/>
      <c r="AB15" s="80"/>
      <c r="AC15" s="80"/>
    </row>
    <row r="16" spans="1:38"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10</v>
      </c>
      <c r="H16" s="80" t="e" cm="1">
        <f t="array" ref="H16">IF(
    SUM(IF(
            ISNUMBER(
                IF(
                    $M$4:$V$4,
                    (M16:V16),
                    "")),
            1,
            0))
        =0,
    NA(),
    IF(
        Parameters!$D$15=1,
        IF(
            SUM(--(ISNUMBER(IF($M$4:$V$4=1,(M16:V16),""))))&gt;0,
            MAX(IF(
                ISNUMBER(M16:V16),
                IF(
                    M$4:V$4=1,
                    M16:V16,
                    ""),
                "")),
            MAX(IF(
                ISNUMBER(M16:V16),
                IF(
                    M$4:V$4=2,
                    M16:V16,
                    ""),
                ""))
        ),
        IF(
            Parameters!$D$16=1,
            IFERROR(
                AVERAGE(IF(
                    ISNUMBER(M16:V16),
                    IF(
                        M$4:V$4=1,
                        M16:V16,
                        ""),
                    "")),
                AVERAGE(IF(
                    ISNUMBER(M16:V16),
                    IF(
                        M$4:V$4=2,
                        M16:V16,
                        ""),
                    ""))
            ),
            IF(
                Parameters!$D$17=1,
                IFERROR(
                    IF(
                        OR(
                            IF(
                                ISNUMBER(M16:V16),
                                IF(
                                    M$4:V$4=1,
                                    M16:V16,
                                    ""),
                                "")
                            =0),
                        0,
                        GEOMEAN(IF(
                            ISNUMBER(M16:V16),
                            IF(
                                M$4:V$4=1,
                                M16:V16,
                                ""),
                            ""))
                    ),
                    IF(
                        OR(IF(
                            ISNUMBER(M16:V16),
                            IF(
                                M$4:V$4=2,
                                M16:V16,
                                ""),
                            "")
                            =0),
                        0,
                        GEOMEAN(IF(
                            ISNUMBER(M16:V16),
                            IF(
                                M$4:V$4=2,
                                M16:V16,
                                ""),
                            "")))
                )
            )
        )
    )
)</f>
        <v>#N/A</v>
      </c>
      <c r="I16" s="191" cm="1">
        <f t="array" ref="I16">IF(
    SUM(IF(
            ISNUMBER(
                IF(
                    $M$5:$V$5,
                    (M16:V16),
                    "")),
            1,
            0))
        =0,
    NA(),
    IF(
        Parameters!$D$15=1,
        IF(
            SUM(--(ISNUMBER(IF($M$5:$V$5=1,(M16:V16),""))))&gt;0,
            MAX(IF(
                ISNUMBER(M16:V16),
                IF(
                    M$5:V$5=1,
                    M16:V16,
                    ""),
                "")),
            MAX(IF(
                ISNUMBER(M16:V16),
                IF(
                    M$5:V$5=2,
                    M16:V16,
                    ""),
                ""))
        ),
        IF(
            Parameters!$D$16=1,
            IFERROR(
                AVERAGE(IF(
                    ISNUMBER(M16:V16),
                    IF(
                        M$5:V$5=1,
                        M16:V16,
                        ""),
                    "")),
                AVERAGE(IF(
                    ISNUMBER(M16:V16),
                    IF(
                        M$5:V$5=2,
                        M16:V16,
                        ""),
                    ""))
            ),
            IF(
                Parameters!$D$17=1,
                IFERROR(
                    IF(
                        OR(
                            IF(
                                ISNUMBER(M16:V16),
                                IF(
                                    M$5:V$5=1,
                                    M16:V16,
                                    ""),
                                "")
                            =0),
                        0,
                        GEOMEAN(IF(
                            ISNUMBER(M16:V16),
                            IF(
                                M$5:V$5=1,
                                M16:V16,
                                ""),
                            ""))
                    ),
                    IF(
                        OR(IF(
                            ISNUMBER(M16:V16),
                            IF(
                                M$5:V$5=2,
                                M16:V16,
                                ""),
                            "")
                            =0),
                        0,
                        GEOMEAN(IF(
                            ISNUMBER(M16:V16),
                            IF(
                                M$5:V$5=2,
                                M16:V16,
                                ""),
                            "")))
                )
            )
        )
    )
)</f>
        <v>10</v>
      </c>
      <c r="J16" s="242" t="s">
        <v>409</v>
      </c>
      <c r="K16" s="242">
        <v>45093</v>
      </c>
      <c r="L16" s="239" t="s">
        <v>704</v>
      </c>
      <c r="M16" s="192" t="s">
        <v>409</v>
      </c>
      <c r="N16" s="192" t="s">
        <v>409</v>
      </c>
      <c r="O16" s="192" t="s">
        <v>409</v>
      </c>
      <c r="P16" s="192">
        <v>0</v>
      </c>
      <c r="Q16" s="192">
        <v>10</v>
      </c>
      <c r="R16" s="192" t="s">
        <v>409</v>
      </c>
      <c r="S16" s="192" t="s">
        <v>409</v>
      </c>
      <c r="T16" s="192" t="s">
        <v>409</v>
      </c>
      <c r="U16" s="192" t="s">
        <v>409</v>
      </c>
      <c r="V16" s="192" t="s">
        <v>409</v>
      </c>
      <c r="W16" s="192">
        <v>1</v>
      </c>
      <c r="X16" s="192" t="s">
        <v>409</v>
      </c>
      <c r="Y16" s="192"/>
      <c r="Z16" s="192"/>
      <c r="AA16" s="80"/>
      <c r="AB16" s="80"/>
      <c r="AC16" s="80"/>
    </row>
    <row r="17" spans="1:29"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6.7082039324993685</v>
      </c>
      <c r="H17" s="80" cm="1">
        <f t="array" ref="H17">IF(
    SUM(IF(
            ISNUMBER(
                IF(
                    $M$4:$V$4,
                    (M17:V17),
                    "")),
            1,
            0))
        =0,
    NA(),
    IF(
        Parameters!$D$15=1,
        IF(
            SUM(--(ISNUMBER(IF($M$4:$V$4=1,(M17:V17),""))))&gt;0,
            MAX(IF(
                ISNUMBER(M17:V17),
                IF(
                    M$4:V$4=1,
                    M17:V17,
                    ""),
                "")),
            MAX(IF(
                ISNUMBER(M17:V17),
                IF(
                    M$4:V$4=2,
                    M17:V17,
                    ""),
                ""))
        ),
        IF(
            Parameters!$D$16=1,
            IFERROR(
                AVERAGE(IF(
                    ISNUMBER(M17:V17),
                    IF(
                        M$4:V$4=1,
                        M17:V17,
                        ""),
                    "")),
                AVERAGE(IF(
                    ISNUMBER(M17:V17),
                    IF(
                        M$4:V$4=2,
                        M17:V17,
                        ""),
                    ""))
            ),
            IF(
                Parameters!$D$17=1,
                IFERROR(
                    IF(
                        OR(
                            IF(
                                ISNUMBER(M17:V17),
                                IF(
                                    M$4:V$4=1,
                                    M17:V17,
                                    ""),
                                "")
                            =0),
                        0,
                        GEOMEAN(IF(
                            ISNUMBER(M17:V17),
                            IF(
                                M$4:V$4=1,
                                M17:V17,
                                ""),
                            ""))
                    ),
                    IF(
                        OR(IF(
                            ISNUMBER(M17:V17),
                            IF(
                                M$4:V$4=2,
                                M17:V17,
                                ""),
                            "")
                            =0),
                        0,
                        GEOMEAN(IF(
                            ISNUMBER(M17:V17),
                            IF(
                                M$4:V$4=2,
                                M17:V17,
                                ""),
                            "")))
                )
            )
        )
    )
)</f>
        <v>4.5</v>
      </c>
      <c r="I17" s="191" cm="1">
        <f t="array" ref="I17">IF(
    SUM(IF(
            ISNUMBER(
                IF(
                    $M$5:$V$5,
                    (M17:V17),
                    "")),
            1,
            0))
        =0,
    NA(),
    IF(
        Parameters!$D$15=1,
        IF(
            SUM(--(ISNUMBER(IF($M$5:$V$5=1,(M17:V17),""))))&gt;0,
            MAX(IF(
                ISNUMBER(M17:V17),
                IF(
                    M$5:V$5=1,
                    M17:V17,
                    ""),
                "")),
            MAX(IF(
                ISNUMBER(M17:V17),
                IF(
                    M$5:V$5=2,
                    M17:V17,
                    ""),
                ""))
        ),
        IF(
            Parameters!$D$16=1,
            IFERROR(
                AVERAGE(IF(
                    ISNUMBER(M17:V17),
                    IF(
                        M$5:V$5=1,
                        M17:V17,
                        ""),
                    "")),
                AVERAGE(IF(
                    ISNUMBER(M17:V17),
                    IF(
                        M$5:V$5=2,
                        M17:V17,
                        ""),
                    ""))
            ),
            IF(
                Parameters!$D$17=1,
                IFERROR(
                    IF(
                        OR(
                            IF(
                                ISNUMBER(M17:V17),
                                IF(
                                    M$5:V$5=1,
                                    M17:V17,
                                    ""),
                                "")
                            =0),
                        0,
                        GEOMEAN(IF(
                            ISNUMBER(M17:V17),
                            IF(
                                M$5:V$5=1,
                                M17:V17,
                                ""),
                            ""))
                    ),
                    IF(
                        OR(IF(
                            ISNUMBER(M17:V17),
                            IF(
                                M$5:V$5=2,
                                M17:V17,
                                ""),
                            "")
                            =0),
                        0,
                        GEOMEAN(IF(
                            ISNUMBER(M17:V17),
                            IF(
                                M$5:V$5=2,
                                M17:V17,
                                ""),
                            "")))
                )
            )
        )
    )
)</f>
        <v>10</v>
      </c>
      <c r="J17" s="242">
        <v>44860</v>
      </c>
      <c r="K17" s="242">
        <v>45093</v>
      </c>
      <c r="L17" s="91" t="s">
        <v>19</v>
      </c>
      <c r="M17" s="192">
        <v>4.5</v>
      </c>
      <c r="N17" s="192" t="s">
        <v>409</v>
      </c>
      <c r="O17" s="192">
        <v>0</v>
      </c>
      <c r="P17" s="192">
        <v>0</v>
      </c>
      <c r="Q17" s="192">
        <v>10</v>
      </c>
      <c r="R17" s="192" t="s">
        <v>409</v>
      </c>
      <c r="S17" s="192">
        <v>3.7</v>
      </c>
      <c r="T17" s="192" t="s">
        <v>409</v>
      </c>
      <c r="U17" s="192">
        <v>0</v>
      </c>
      <c r="V17" s="192" t="s">
        <v>409</v>
      </c>
      <c r="W17" s="192">
        <v>1</v>
      </c>
      <c r="X17" s="192" t="s">
        <v>409</v>
      </c>
      <c r="Y17" s="192"/>
      <c r="Z17" s="192"/>
      <c r="AA17" s="80"/>
      <c r="AB17" s="80"/>
      <c r="AC17" s="80"/>
    </row>
    <row r="18" spans="1:29"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$M$4:$V$4,
                    (M18:V18),
                    "")),
            1,
            0))
        =0,
    NA(),
    IF(
        Parameters!$D$15=1,
        IF(
            SUM(--(ISNUMBER(IF($M$4:$V$4=1,(M18:V18),""))))&gt;0,
            MAX(IF(
                ISNUMBER(M18:V18),
                IF(
                    M$4:V$4=1,
                    M18:V18,
                    ""),
                "")),
            MAX(IF(
                ISNUMBER(M18:V18),
                IF(
                    M$4:V$4=2,
                    M18:V18,
                    ""),
                ""))
        ),
        IF(
            Parameters!$D$16=1,
            IFERROR(
                AVERAGE(IF(
                    ISNUMBER(M18:V18),
                    IF(
                        M$4:V$4=1,
                        M18:V18,
                        ""),
                    "")),
                AVERAGE(IF(
                    ISNUMBER(M18:V18),
                    IF(
                        M$4:V$4=2,
                        M18:V18,
                        ""),
                    ""))
            ),
            IF(
                Parameters!$D$17=1,
                IFERROR(
                    IF(
                        OR(
                            IF(
                                ISNUMBER(M18:V18),
                                IF(
                                    M$4:V$4=1,
                                    M18:V18,
                                    ""),
                                "")
                            =0),
                        0,
                        GEOMEAN(IF(
                            ISNUMBER(M18:V18),
                            IF(
                                M$4:V$4=1,
                                M18:V18,
                                ""),
                            ""))
                    ),
                    IF(
                        OR(IF(
                            ISNUMBER(M18:V18),
                            IF(
                                M$4:V$4=2,
                                M18:V18,
                                ""),
                            "")
                            =0),
                        0,
                        GEOMEAN(IF(
                            ISNUMBER(M18:V18),
                            IF(
                                M$4:V$4=2,
                                M18:V18,
                                ""),
                            "")))
                )
            )
        )
    )
)</f>
        <v>6.3333333333333304</v>
      </c>
      <c r="I18" s="191" cm="1">
        <f t="array" ref="I18">IF(
    SUM(IF(
            ISNUMBER(
                IF(
                    $M$5:$V$5,
                    (M18:V18),
                    "")),
            1,
            0))
        =0,
    NA(),
    IF(
        Parameters!$D$15=1,
        IF(
            SUM(--(ISNUMBER(IF($M$5:$V$5=1,(M18:V18),""))))&gt;0,
            MAX(IF(
                ISNUMBER(M18:V18),
                IF(
                    M$5:V$5=1,
                    M18:V18,
                    ""),
                "")),
            MAX(IF(
                ISNUMBER(M18:V18),
                IF(
                    M$5:V$5=2,
                    M18:V18,
                    ""),
                ""))
        ),
        IF(
            Parameters!$D$16=1,
            IFERROR(
                AVERAGE(IF(
                    ISNUMBER(M18:V18),
                    IF(
                        M$5:V$5=1,
                        M18:V18,
                        ""),
                    "")),
                AVERAGE(IF(
                    ISNUMBER(M18:V18),
                    IF(
                        M$5:V$5=2,
                        M18:V18,
                        ""),
                    ""))
            ),
            IF(
                Parameters!$D$17=1,
                IFERROR(
                    IF(
                        OR(
                            IF(
                                ISNUMBER(M18:V18),
                                IF(
                                    M$5:V$5=1,
                                    M18:V18,
                                    ""),
                                "")
                            =0),
                        0,
                        GEOMEAN(IF(
                            ISNUMBER(M18:V18),
                            IF(
                                M$5:V$5=1,
                                M18:V18,
                                ""),
                            ""))
                    ),
                    IF(
                        OR(IF(
                            ISNUMBER(M18:V18),
                            IF(
                                M$5:V$5=2,
                                M18:V18,
                                ""),
                            "")
                            =0),
                        0,
                        GEOMEAN(IF(
                            ISNUMBER(M18:V18),
                            IF(
                                M$5:V$5=2,
                                M18:V18,
                                ""),
                            "")))
                )
            )
        )
    )
)</f>
        <v>0</v>
      </c>
      <c r="J18" s="242">
        <v>44753</v>
      </c>
      <c r="K18" s="242">
        <v>45093</v>
      </c>
      <c r="L18" s="91" t="s">
        <v>21</v>
      </c>
      <c r="M18" s="192">
        <v>6.3333333333333304</v>
      </c>
      <c r="N18" s="192">
        <v>0</v>
      </c>
      <c r="O18" s="192">
        <v>0</v>
      </c>
      <c r="P18" s="192">
        <v>0</v>
      </c>
      <c r="Q18" s="192">
        <v>0</v>
      </c>
      <c r="R18" s="192" t="s">
        <v>409</v>
      </c>
      <c r="S18" s="192">
        <v>4.8</v>
      </c>
      <c r="T18" s="192" t="s">
        <v>844</v>
      </c>
      <c r="U18" s="192">
        <v>0</v>
      </c>
      <c r="V18" s="192" t="s">
        <v>409</v>
      </c>
      <c r="W18" s="192">
        <v>0.269607843137254</v>
      </c>
      <c r="X18" s="192" t="s">
        <v>409</v>
      </c>
      <c r="Y18" s="192"/>
      <c r="Z18" s="192"/>
      <c r="AA18" s="80"/>
      <c r="AB18" s="80"/>
      <c r="AC18" s="80"/>
    </row>
    <row r="19" spans="1:29"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$M$4:$V$4,
                    (M19:V19),
                    "")),
            1,
            0))
        =0,
    NA(),
    IF(
        Parameters!$D$15=1,
        IF(
            SUM(--(ISNUMBER(IF($M$4:$V$4=1,(M19:V19),""))))&gt;0,
            MAX(IF(
                ISNUMBER(M19:V19),
                IF(
                    M$4:V$4=1,
                    M19:V19,
                    ""),
                "")),
            MAX(IF(
                ISNUMBER(M19:V19),
                IF(
                    M$4:V$4=2,
                    M19:V19,
                    ""),
                ""))
        ),
        IF(
            Parameters!$D$16=1,
            IFERROR(
                AVERAGE(IF(
                    ISNUMBER(M19:V19),
                    IF(
                        M$4:V$4=1,
                        M19:V19,
                        ""),
                    "")),
                AVERAGE(IF(
                    ISNUMBER(M19:V19),
                    IF(
                        M$4:V$4=2,
                        M19:V19,
                        ""),
                    ""))
            ),
            IF(
                Parameters!$D$17=1,
                IFERROR(
                    IF(
                        OR(
                            IF(
                                ISNUMBER(M19:V19),
                                IF(
                                    M$4:V$4=1,
                                    M19:V19,
                                    ""),
                                "")
                            =0),
                        0,
                        GEOMEAN(IF(
                            ISNUMBER(M19:V19),
                            IF(
                                M$4:V$4=1,
                                M19:V19,
                                ""),
                            ""))
                    ),
                    IF(
                        OR(IF(
                            ISNUMBER(M19:V19),
                            IF(
                                M$4:V$4=2,
                                M19:V19,
                                ""),
                            "")
                            =0),
                        0,
                        GEOMEAN(IF(
                            ISNUMBER(M19:V19),
                            IF(
                                M$4:V$4=2,
                                M19:V19,
                                ""),
                            "")))
                )
            )
        )
    )
)</f>
        <v>2.5</v>
      </c>
      <c r="I19" s="191" cm="1">
        <f t="array" ref="I19">IF(
    SUM(IF(
            ISNUMBER(
                IF(
                    $M$5:$V$5,
                    (M19:V19),
                    "")),
            1,
            0))
        =0,
    NA(),
    IF(
        Parameters!$D$15=1,
        IF(
            SUM(--(ISNUMBER(IF($M$5:$V$5=1,(M19:V19),""))))&gt;0,
            MAX(IF(
                ISNUMBER(M19:V19),
                IF(
                    M$5:V$5=1,
                    M19:V19,
                    ""),
                "")),
            MAX(IF(
                ISNUMBER(M19:V19),
                IF(
                    M$5:V$5=2,
                    M19:V19,
                    ""),
                ""))
        ),
        IF(
            Parameters!$D$16=1,
            IFERROR(
                AVERAGE(IF(
                    ISNUMBER(M19:V19),
                    IF(
                        M$5:V$5=1,
                        M19:V19,
                        ""),
                    "")),
                AVERAGE(IF(
                    ISNUMBER(M19:V19),
                    IF(
                        M$5:V$5=2,
                        M19:V19,
                        ""),
                    ""))
            ),
            IF(
                Parameters!$D$17=1,
                IFERROR(
                    IF(
                        OR(
                            IF(
                                ISNUMBER(M19:V19),
                                IF(
                                    M$5:V$5=1,
                                    M19:V19,
                                    ""),
                                "")
                            =0),
                        0,
                        GEOMEAN(IF(
                            ISNUMBER(M19:V19),
                            IF(
                                M$5:V$5=1,
                                M19:V19,
                                ""),
                            ""))
                    ),
                    IF(
                        OR(IF(
                            ISNUMBER(M19:V19),
                            IF(
                                M$5:V$5=2,
                                M19:V19,
                                ""),
                            "")
                            =0),
                        0,
                        GEOMEAN(IF(
                            ISNUMBER(M19:V19),
                            IF(
                                M$5:V$5=2,
                                M19:V19,
                                ""),
                            "")))
                )
            )
        )
    )
)</f>
        <v>0</v>
      </c>
      <c r="J19" s="242">
        <v>44860</v>
      </c>
      <c r="K19" s="242">
        <v>44852</v>
      </c>
      <c r="L19" s="91" t="s">
        <v>23</v>
      </c>
      <c r="M19" s="192">
        <v>2.5</v>
      </c>
      <c r="N19" s="192" t="s">
        <v>409</v>
      </c>
      <c r="O19" s="192">
        <v>0</v>
      </c>
      <c r="P19" s="192">
        <v>0</v>
      </c>
      <c r="Q19" s="192">
        <v>0</v>
      </c>
      <c r="R19" s="192" t="s">
        <v>409</v>
      </c>
      <c r="S19" s="192">
        <v>2.5</v>
      </c>
      <c r="T19" s="192" t="s">
        <v>409</v>
      </c>
      <c r="U19" s="192">
        <v>0</v>
      </c>
      <c r="V19" s="192" t="s">
        <v>409</v>
      </c>
      <c r="W19" s="192">
        <v>0</v>
      </c>
      <c r="X19" s="192" t="s">
        <v>409</v>
      </c>
      <c r="Y19" s="192"/>
      <c r="Z19" s="192"/>
      <c r="AA19" s="80"/>
      <c r="AB19" s="80"/>
      <c r="AC19" s="80"/>
    </row>
    <row r="20" spans="1:29"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$M$4:$V$4,
                    (M20:V20),
                    "")),
            1,
            0))
        =0,
    NA(),
    IF(
        Parameters!$D$15=1,
        IF(
            SUM(--(ISNUMBER(IF($M$4:$V$4=1,(M20:V20),""))))&gt;0,
            MAX(IF(
                ISNUMBER(M20:V20),
                IF(
                    M$4:V$4=1,
                    M20:V20,
                    ""),
                "")),
            MAX(IF(
                ISNUMBER(M20:V20),
                IF(
                    M$4:V$4=2,
                    M20:V20,
                    ""),
                ""))
        ),
        IF(
            Parameters!$D$16=1,
            IFERROR(
                AVERAGE(IF(
                    ISNUMBER(M20:V20),
                    IF(
                        M$4:V$4=1,
                        M20:V20,
                        ""),
                    "")),
                AVERAGE(IF(
                    ISNUMBER(M20:V20),
                    IF(
                        M$4:V$4=2,
                        M20:V20,
                        ""),
                    ""))
            ),
            IF(
                Parameters!$D$17=1,
                IFERROR(
                    IF(
                        OR(
                            IF(
                                ISNUMBER(M20:V20),
                                IF(
                                    M$4:V$4=1,
                                    M20:V20,
                                    ""),
                                "")
                            =0),
                        0,
                        GEOMEAN(IF(
                            ISNUMBER(M20:V20),
                            IF(
                                M$4:V$4=1,
                                M20:V20,
                                ""),
                            ""))
                    ),
                    IF(
                        OR(IF(
                            ISNUMBER(M20:V20),
                            IF(
                                M$4:V$4=2,
                                M20:V20,
                                ""),
                            "")
                            =0),
                        0,
                        GEOMEAN(IF(
                            ISNUMBER(M20:V20),
                            IF(
                                M$4:V$4=2,
                                M20:V20,
                                ""),
                            "")))
                )
            )
        )
    )
)</f>
        <v>6.3333333333333304</v>
      </c>
      <c r="I20" s="191" cm="1">
        <f t="array" ref="I20">IF(
    SUM(IF(
            ISNUMBER(
                IF(
                    $M$5:$V$5,
                    (M20:V20),
                    "")),
            1,
            0))
        =0,
    NA(),
    IF(
        Parameters!$D$15=1,
        IF(
            SUM(--(ISNUMBER(IF($M$5:$V$5=1,(M20:V20),""))))&gt;0,
            MAX(IF(
                ISNUMBER(M20:V20),
                IF(
                    M$5:V$5=1,
                    M20:V20,
                    ""),
                "")),
            MAX(IF(
                ISNUMBER(M20:V20),
                IF(
                    M$5:V$5=2,
                    M20:V20,
                    ""),
                ""))
        ),
        IF(
            Parameters!$D$16=1,
            IFERROR(
                AVERAGE(IF(
                    ISNUMBER(M20:V20),
                    IF(
                        M$5:V$5=1,
                        M20:V20,
                        ""),
                    "")),
                AVERAGE(IF(
                    ISNUMBER(M20:V20),
                    IF(
                        M$5:V$5=2,
                        M20:V20,
                        ""),
                    ""))
            ),
            IF(
                Parameters!$D$17=1,
                IFERROR(
                    IF(
                        OR(
                            IF(
                                ISNUMBER(M20:V20),
                                IF(
                                    M$5:V$5=1,
                                    M20:V20,
                                    ""),
                                "")
                            =0),
                        0,
                        GEOMEAN(IF(
                            ISNUMBER(M20:V20),
                            IF(
                                M$5:V$5=1,
                                M20:V20,
                                ""),
                            ""))
                    ),
                    IF(
                        OR(IF(
                            ISNUMBER(M20:V20),
                            IF(
                                M$5:V$5=2,
                                M20:V20,
                                ""),
                            "")
                            =0),
                        0,
                        GEOMEAN(IF(
                            ISNUMBER(M20:V20),
                            IF(
                                M$5:V$5=2,
                                M20:V20,
                                ""),
                            "")))
                )
            )
        )
    )
)</f>
        <v>0</v>
      </c>
      <c r="J20" s="242">
        <v>44753</v>
      </c>
      <c r="K20" s="242">
        <v>45019</v>
      </c>
      <c r="L20" s="91" t="s">
        <v>25</v>
      </c>
      <c r="M20" s="192">
        <v>6.3333333333333304</v>
      </c>
      <c r="N20" s="192" t="s">
        <v>409</v>
      </c>
      <c r="O20" s="192">
        <v>0</v>
      </c>
      <c r="P20" s="192">
        <v>0</v>
      </c>
      <c r="Q20" s="192">
        <v>0</v>
      </c>
      <c r="R20" s="192" t="s">
        <v>409</v>
      </c>
      <c r="S20" s="192">
        <v>4.8</v>
      </c>
      <c r="T20" s="192" t="s">
        <v>409</v>
      </c>
      <c r="U20" s="192">
        <v>0</v>
      </c>
      <c r="V20" s="192" t="s">
        <v>409</v>
      </c>
      <c r="W20" s="192">
        <v>0</v>
      </c>
      <c r="X20" s="192" t="s">
        <v>409</v>
      </c>
      <c r="Y20" s="192"/>
      <c r="Z20" s="192"/>
      <c r="AA20" s="80"/>
      <c r="AB20" s="80"/>
      <c r="AC20" s="80"/>
    </row>
    <row r="21" spans="1:29"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6.5828058860438308</v>
      </c>
      <c r="H21" s="80" cm="1">
        <f t="array" ref="H21">IF(
    SUM(IF(
            ISNUMBER(
                IF(
                    $M$4:$V$4,
                    (M21:V21),
                    "")),
            1,
            0))
        =0,
    NA(),
    IF(
        Parameters!$D$15=1,
        IF(
            SUM(--(ISNUMBER(IF($M$4:$V$4=1,(M21:V21),""))))&gt;0,
            MAX(IF(
                ISNUMBER(M21:V21),
                IF(
                    M$4:V$4=1,
                    M21:V21,
                    ""),
                "")),
            MAX(IF(
                ISNUMBER(M21:V21),
                IF(
                    M$4:V$4=2,
                    M21:V21,
                    ""),
                ""))
        ),
        IF(
            Parameters!$D$16=1,
            IFERROR(
                AVERAGE(IF(
                    ISNUMBER(M21:V21),
                    IF(
                        M$4:V$4=1,
                        M21:V21,
                        ""),
                    "")),
                AVERAGE(IF(
                    ISNUMBER(M21:V21),
                    IF(
                        M$4:V$4=2,
                        M21:V21,
                        ""),
                    ""))
            ),
            IF(
                Parameters!$D$17=1,
                IFERROR(
                    IF(
                        OR(
                            IF(
                                ISNUMBER(M21:V21),
                                IF(
                                    M$4:V$4=1,
                                    M21:V21,
                                    ""),
                                "")
                            =0),
                        0,
                        GEOMEAN(IF(
                            ISNUMBER(M21:V21),
                            IF(
                                M$4:V$4=1,
                                M21:V21,
                                ""),
                            ""))
                    ),
                    IF(
                        OR(IF(
                            ISNUMBER(M21:V21),
                            IF(
                                M$4:V$4=2,
                                M21:V21,
                                ""),
                            "")
                            =0),
                        0,
                        GEOMEAN(IF(
                            ISNUMBER(M21:V21),
                            IF(
                                M$4:V$4=2,
                                M21:V21,
                                ""),
                            "")))
                )
            )
        )
    )
)</f>
        <v>4.3333333333333304</v>
      </c>
      <c r="I21" s="191" cm="1">
        <f t="array" ref="I21">IF(
    SUM(IF(
            ISNUMBER(
                IF(
                    $M$5:$V$5,
                    (M21:V21),
                    "")),
            1,
            0))
        =0,
    NA(),
    IF(
        Parameters!$D$15=1,
        IF(
            SUM(--(ISNUMBER(IF($M$5:$V$5=1,(M21:V21),""))))&gt;0,
            MAX(IF(
                ISNUMBER(M21:V21),
                IF(
                    M$5:V$5=1,
                    M21:V21,
                    ""),
                "")),
            MAX(IF(
                ISNUMBER(M21:V21),
                IF(
                    M$5:V$5=2,
                    M21:V21,
                    ""),
                ""))
        ),
        IF(
            Parameters!$D$16=1,
            IFERROR(
                AVERAGE(IF(
                    ISNUMBER(M21:V21),
                    IF(
                        M$5:V$5=1,
                        M21:V21,
                        ""),
                    "")),
                AVERAGE(IF(
                    ISNUMBER(M21:V21),
                    IF(
                        M$5:V$5=2,
                        M21:V21,
                        ""),
                    ""))
            ),
            IF(
                Parameters!$D$17=1,
                IFERROR(
                    IF(
                        OR(
                            IF(
                                ISNUMBER(M21:V21),
                                IF(
                                    M$5:V$5=1,
                                    M21:V21,
                                    ""),
                                "")
                            =0),
                        0,
                        GEOMEAN(IF(
                            ISNUMBER(M21:V21),
                            IF(
                                M$5:V$5=1,
                                M21:V21,
                                ""),
                            ""))
                    ),
                    IF(
                        OR(IF(
                            ISNUMBER(M21:V21),
                            IF(
                                M$5:V$5=2,
                                M21:V21,
                                ""),
                            "")
                            =0),
                        0,
                        GEOMEAN(IF(
                            ISNUMBER(M21:V21),
                            IF(
                                M$5:V$5=2,
                                M21:V21,
                                ""),
                            "")))
                )
            )
        )
    )
)</f>
        <v>10</v>
      </c>
      <c r="J21" s="242">
        <v>44753</v>
      </c>
      <c r="K21" s="242">
        <v>45099</v>
      </c>
      <c r="L21" s="91" t="s">
        <v>27</v>
      </c>
      <c r="M21" s="192">
        <v>4.3333333333333304</v>
      </c>
      <c r="N21" s="192" t="s">
        <v>409</v>
      </c>
      <c r="O21" s="192">
        <v>0</v>
      </c>
      <c r="P21" s="192">
        <v>10</v>
      </c>
      <c r="Q21" s="192">
        <v>0</v>
      </c>
      <c r="R21" s="192" t="s">
        <v>409</v>
      </c>
      <c r="S21" s="192">
        <v>3.6</v>
      </c>
      <c r="T21" s="192" t="s">
        <v>409</v>
      </c>
      <c r="U21" s="192">
        <v>0</v>
      </c>
      <c r="V21" s="192" t="s">
        <v>887</v>
      </c>
      <c r="W21" s="192">
        <v>0</v>
      </c>
      <c r="X21" s="192" t="s">
        <v>409</v>
      </c>
      <c r="Y21" s="192"/>
      <c r="Z21" s="192"/>
      <c r="AA21" s="80"/>
      <c r="AB21" s="80"/>
      <c r="AC21" s="80"/>
    </row>
    <row r="22" spans="1:29"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$M$4:$V$4,
                    (M22:V22),
                    "")),
            1,
            0))
        =0,
    NA(),
    IF(
        Parameters!$D$15=1,
        IF(
            SUM(--(ISNUMBER(IF($M$4:$V$4=1,(M22:V22),""))))&gt;0,
            MAX(IF(
                ISNUMBER(M22:V22),
                IF(
                    M$4:V$4=1,
                    M22:V22,
                    ""),
                "")),
            MAX(IF(
                ISNUMBER(M22:V22),
                IF(
                    M$4:V$4=2,
                    M22:V22,
                    ""),
                ""))
        ),
        IF(
            Parameters!$D$16=1,
            IFERROR(
                AVERAGE(IF(
                    ISNUMBER(M22:V22),
                    IF(
                        M$4:V$4=1,
                        M22:V22,
                        ""),
                    "")),
                AVERAGE(IF(
                    ISNUMBER(M22:V22),
                    IF(
                        M$4:V$4=2,
                        M22:V22,
                        ""),
                    ""))
            ),
            IF(
                Parameters!$D$17=1,
                IFERROR(
                    IF(
                        OR(
                            IF(
                                ISNUMBER(M22:V22),
                                IF(
                                    M$4:V$4=1,
                                    M22:V22,
                                    ""),
                                "")
                            =0),
                        0,
                        GEOMEAN(IF(
                            ISNUMBER(M22:V22),
                            IF(
                                M$4:V$4=1,
                                M22:V22,
                                ""),
                            ""))
                    ),
                    IF(
                        OR(IF(
                            ISNUMBER(M22:V22),
                            IF(
                                M$4:V$4=2,
                                M22:V22,
                                ""),
                            "")
                            =0),
                        0,
                        GEOMEAN(IF(
                            ISNUMBER(M22:V22),
                            IF(
                                M$4:V$4=2,
                                M22:V22,
                                ""),
                            "")))
                )
            )
        )
    )
)</f>
        <v>1.5</v>
      </c>
      <c r="I22" s="191" cm="1">
        <f t="array" ref="I22">IF(
    SUM(IF(
            ISNUMBER(
                IF(
                    $M$5:$V$5,
                    (M22:V22),
                    "")),
            1,
            0))
        =0,
    NA(),
    IF(
        Parameters!$D$15=1,
        IF(
            SUM(--(ISNUMBER(IF($M$5:$V$5=1,(M22:V22),""))))&gt;0,
            MAX(IF(
                ISNUMBER(M22:V22),
                IF(
                    M$5:V$5=1,
                    M22:V22,
                    ""),
                "")),
            MAX(IF(
                ISNUMBER(M22:V22),
                IF(
                    M$5:V$5=2,
                    M22:V22,
                    ""),
                ""))
        ),
        IF(
            Parameters!$D$16=1,
            IFERROR(
                AVERAGE(IF(
                    ISNUMBER(M22:V22),
                    IF(
                        M$5:V$5=1,
                        M22:V22,
                        ""),
                    "")),
                AVERAGE(IF(
                    ISNUMBER(M22:V22),
                    IF(
                        M$5:V$5=2,
                        M22:V22,
                        ""),
                    ""))
            ),
            IF(
                Parameters!$D$17=1,
                IFERROR(
                    IF(
                        OR(
                            IF(
                                ISNUMBER(M22:V22),
                                IF(
                                    M$5:V$5=1,
                                    M22:V22,
                                    ""),
                                "")
                            =0),
                        0,
                        GEOMEAN(IF(
                            ISNUMBER(M22:V22),
                            IF(
                                M$5:V$5=1,
                                M22:V22,
                                ""),
                            ""))
                    ),
                    IF(
                        OR(IF(
                            ISNUMBER(M22:V22),
                            IF(
                                M$5:V$5=2,
                                M22:V22,
                                ""),
                            "")
                            =0),
                        0,
                        GEOMEAN(IF(
                            ISNUMBER(M22:V22),
                            IF(
                                M$5:V$5=2,
                                M22:V22,
                                ""),
                            "")))
                )
            )
        )
    )
)</f>
        <v>0</v>
      </c>
      <c r="J22" s="242">
        <v>45019</v>
      </c>
      <c r="K22" s="242">
        <v>44852</v>
      </c>
      <c r="L22" s="91" t="s">
        <v>29</v>
      </c>
      <c r="M22" s="192">
        <v>1.5</v>
      </c>
      <c r="N22" s="192" t="s">
        <v>409</v>
      </c>
      <c r="O22" s="192">
        <v>0</v>
      </c>
      <c r="P22" s="192">
        <v>0</v>
      </c>
      <c r="Q22" s="192">
        <v>0</v>
      </c>
      <c r="R22" s="192" t="s">
        <v>409</v>
      </c>
      <c r="S22" s="192">
        <v>1.9</v>
      </c>
      <c r="T22" s="192" t="s">
        <v>409</v>
      </c>
      <c r="U22" s="192">
        <v>0</v>
      </c>
      <c r="V22" s="192" t="s">
        <v>409</v>
      </c>
      <c r="W22" s="192">
        <v>0</v>
      </c>
      <c r="X22" s="192" t="s">
        <v>409</v>
      </c>
      <c r="Y22" s="192"/>
      <c r="Z22" s="192"/>
      <c r="AA22" s="80"/>
      <c r="AB22" s="80"/>
      <c r="AC22" s="80"/>
    </row>
    <row r="23" spans="1:29"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$M$4:$V$4,
                    (M23:V23),
                    "")),
            1,
            0))
        =0,
    NA(),
    IF(
        Parameters!$D$15=1,
        IF(
            SUM(--(ISNUMBER(IF($M$4:$V$4=1,(M23:V23),""))))&gt;0,
            MAX(IF(
                ISNUMBER(M23:V23),
                IF(
                    M$4:V$4=1,
                    M23:V23,
                    ""),
                "")),
            MAX(IF(
                ISNUMBER(M23:V23),
                IF(
                    M$4:V$4=2,
                    M23:V23,
                    ""),
                ""))
        ),
        IF(
            Parameters!$D$16=1,
            IFERROR(
                AVERAGE(IF(
                    ISNUMBER(M23:V23),
                    IF(
                        M$4:V$4=1,
                        M23:V23,
                        ""),
                    "")),
                AVERAGE(IF(
                    ISNUMBER(M23:V23),
                    IF(
                        M$4:V$4=2,
                        M23:V23,
                        ""),
                    ""))
            ),
            IF(
                Parameters!$D$17=1,
                IFERROR(
                    IF(
                        OR(
                            IF(
                                ISNUMBER(M23:V23),
                                IF(
                                    M$4:V$4=1,
                                    M23:V23,
                                    ""),
                                "")
                            =0),
                        0,
                        GEOMEAN(IF(
                            ISNUMBER(M23:V23),
                            IF(
                                M$4:V$4=1,
                                M23:V23,
                                ""),
                            ""))
                    ),
                    IF(
                        OR(IF(
                            ISNUMBER(M23:V23),
                            IF(
                                M$4:V$4=2,
                                M23:V23,
                                ""),
                            "")
                            =0),
                        0,
                        GEOMEAN(IF(
                            ISNUMBER(M23:V23),
                            IF(
                                M$4:V$4=2,
                                M23:V23,
                                ""),
                            "")))
                )
            )
        )
    )
)</f>
        <v>3.1666666666666599</v>
      </c>
      <c r="I23" s="191" cm="1">
        <f t="array" ref="I23">IF(
    SUM(IF(
            ISNUMBER(
                IF(
                    $M$5:$V$5,
                    (M23:V23),
                    "")),
            1,
            0))
        =0,
    NA(),
    IF(
        Parameters!$D$15=1,
        IF(
            SUM(--(ISNUMBER(IF($M$5:$V$5=1,(M23:V23),""))))&gt;0,
            MAX(IF(
                ISNUMBER(M23:V23),
                IF(
                    M$5:V$5=1,
                    M23:V23,
                    ""),
                "")),
            MAX(IF(
                ISNUMBER(M23:V23),
                IF(
                    M$5:V$5=2,
                    M23:V23,
                    ""),
                ""))
        ),
        IF(
            Parameters!$D$16=1,
            IFERROR(
                AVERAGE(IF(
                    ISNUMBER(M23:V23),
                    IF(
                        M$5:V$5=1,
                        M23:V23,
                        ""),
                    "")),
                AVERAGE(IF(
                    ISNUMBER(M23:V23),
                    IF(
                        M$5:V$5=2,
                        M23:V23,
                        ""),
                    ""))
            ),
            IF(
                Parameters!$D$17=1,
                IFERROR(
                    IF(
                        OR(
                            IF(
                                ISNUMBER(M23:V23),
                                IF(
                                    M$5:V$5=1,
                                    M23:V23,
                                    ""),
                                "")
                            =0),
                        0,
                        GEOMEAN(IF(
                            ISNUMBER(M23:V23),
                            IF(
                                M$5:V$5=1,
                                M23:V23,
                                ""),
                            ""))
                    ),
                    IF(
                        OR(IF(
                            ISNUMBER(M23:V23),
                            IF(
                                M$5:V$5=2,
                                M23:V23,
                                ""),
                            "")
                            =0),
                        0,
                        GEOMEAN(IF(
                            ISNUMBER(M23:V23),
                            IF(
                                M$5:V$5=2,
                                M23:V23,
                                ""),
                            "")))
                )
            )
        )
    )
)</f>
        <v>0</v>
      </c>
      <c r="J23" s="242">
        <v>44860</v>
      </c>
      <c r="K23" s="242">
        <v>44753</v>
      </c>
      <c r="L23" s="91" t="s">
        <v>31</v>
      </c>
      <c r="M23" s="192">
        <v>3.1666666666666599</v>
      </c>
      <c r="N23" s="192" t="s">
        <v>409</v>
      </c>
      <c r="O23" s="192">
        <v>0</v>
      </c>
      <c r="P23" s="192">
        <v>0</v>
      </c>
      <c r="Q23" s="192">
        <v>0</v>
      </c>
      <c r="R23" s="192" t="s">
        <v>409</v>
      </c>
      <c r="S23" s="192">
        <v>2.9</v>
      </c>
      <c r="T23" s="192" t="s">
        <v>409</v>
      </c>
      <c r="U23" s="192">
        <v>0</v>
      </c>
      <c r="V23" s="192" t="s">
        <v>409</v>
      </c>
      <c r="W23" s="192">
        <v>0</v>
      </c>
      <c r="X23" s="192" t="s">
        <v>409</v>
      </c>
      <c r="Y23" s="192"/>
      <c r="Z23" s="192"/>
      <c r="AA23" s="80"/>
      <c r="AB23" s="80"/>
      <c r="AC23" s="80"/>
    </row>
    <row r="24" spans="1:29"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$M$4:$V$4,
                    (M24:V24),
                    "")),
            1,
            0))
        =0,
    NA(),
    IF(
        Parameters!$D$15=1,
        IF(
            SUM(--(ISNUMBER(IF($M$4:$V$4=1,(M24:V24),""))))&gt;0,
            MAX(IF(
                ISNUMBER(M24:V24),
                IF(
                    M$4:V$4=1,
                    M24:V24,
                    ""),
                "")),
            MAX(IF(
                ISNUMBER(M24:V24),
                IF(
                    M$4:V$4=2,
                    M24:V24,
                    ""),
                ""))
        ),
        IF(
            Parameters!$D$16=1,
            IFERROR(
                AVERAGE(IF(
                    ISNUMBER(M24:V24),
                    IF(
                        M$4:V$4=1,
                        M24:V24,
                        ""),
                    "")),
                AVERAGE(IF(
                    ISNUMBER(M24:V24),
                    IF(
                        M$4:V$4=2,
                        M24:V24,
                        ""),
                    ""))
            ),
            IF(
                Parameters!$D$17=1,
                IFERROR(
                    IF(
                        OR(
                            IF(
                                ISNUMBER(M24:V24),
                                IF(
                                    M$4:V$4=1,
                                    M24:V24,
                                    ""),
                                "")
                            =0),
                        0,
                        GEOMEAN(IF(
                            ISNUMBER(M24:V24),
                            IF(
                                M$4:V$4=1,
                                M24:V24,
                                ""),
                            ""))
                    ),
                    IF(
                        OR(IF(
                            ISNUMBER(M24:V24),
                            IF(
                                M$4:V$4=2,
                                M24:V24,
                                ""),
                            "")
                            =0),
                        0,
                        GEOMEAN(IF(
                            ISNUMBER(M24:V24),
                            IF(
                                M$4:V$4=2,
                                M24:V24,
                                ""),
                            "")))
                )
            )
        )
    )
)</f>
        <v>4.5</v>
      </c>
      <c r="I24" s="191" cm="1">
        <f t="array" ref="I24">IF(
    SUM(IF(
            ISNUMBER(
                IF(
                    $M$5:$V$5,
                    (M24:V24),
                    "")),
            1,
            0))
        =0,
    NA(),
    IF(
        Parameters!$D$15=1,
        IF(
            SUM(--(ISNUMBER(IF($M$5:$V$5=1,(M24:V24),""))))&gt;0,
            MAX(IF(
                ISNUMBER(M24:V24),
                IF(
                    M$5:V$5=1,
                    M24:V24,
                    ""),
                "")),
            MAX(IF(
                ISNUMBER(M24:V24),
                IF(
                    M$5:V$5=2,
                    M24:V24,
                    ""),
                ""))
        ),
        IF(
            Parameters!$D$16=1,
            IFERROR(
                AVERAGE(IF(
                    ISNUMBER(M24:V24),
                    IF(
                        M$5:V$5=1,
                        M24:V24,
                        ""),
                    "")),
                AVERAGE(IF(
                    ISNUMBER(M24:V24),
                    IF(
                        M$5:V$5=2,
                        M24:V24,
                        ""),
                    ""))
            ),
            IF(
                Parameters!$D$17=1,
                IFERROR(
                    IF(
                        OR(
                            IF(
                                ISNUMBER(M24:V24),
                                IF(
                                    M$5:V$5=1,
                                    M24:V24,
                                    ""),
                                "")
                            =0),
                        0,
                        GEOMEAN(IF(
                            ISNUMBER(M24:V24),
                            IF(
                                M$5:V$5=1,
                                M24:V24,
                                ""),
                            ""))
                    ),
                    IF(
                        OR(IF(
                            ISNUMBER(M24:V24),
                            IF(
                                M$5:V$5=2,
                                M24:V24,
                                ""),
                            "")
                            =0),
                        0,
                        GEOMEAN(IF(
                            ISNUMBER(M24:V24),
                            IF(
                                M$5:V$5=2,
                                M24:V24,
                                ""),
                            "")))
                )
            )
        )
    )
)</f>
        <v>0</v>
      </c>
      <c r="J24" s="242">
        <v>45019</v>
      </c>
      <c r="K24" s="242">
        <v>44862</v>
      </c>
      <c r="L24" s="91" t="s">
        <v>33</v>
      </c>
      <c r="M24" s="192">
        <v>4.5</v>
      </c>
      <c r="N24" s="192" t="s">
        <v>409</v>
      </c>
      <c r="O24" s="192">
        <v>0</v>
      </c>
      <c r="P24" s="192">
        <v>0</v>
      </c>
      <c r="Q24" s="192">
        <v>0</v>
      </c>
      <c r="R24" s="192" t="s">
        <v>409</v>
      </c>
      <c r="S24" s="192">
        <v>3.7</v>
      </c>
      <c r="T24" s="192" t="s">
        <v>409</v>
      </c>
      <c r="U24" s="192">
        <v>0</v>
      </c>
      <c r="V24" s="192" t="s">
        <v>409</v>
      </c>
      <c r="W24" s="192">
        <v>0</v>
      </c>
      <c r="X24" s="192" t="s">
        <v>409</v>
      </c>
      <c r="Y24" s="192"/>
      <c r="Z24" s="192"/>
      <c r="AA24" s="80"/>
      <c r="AB24" s="80"/>
      <c r="AC24" s="80"/>
    </row>
    <row r="25" spans="1:29"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$M$4:$V$4,
                    (M25:V25),
                    "")),
            1,
            0))
        =0,
    NA(),
    IF(
        Parameters!$D$15=1,
        IF(
            SUM(--(ISNUMBER(IF($M$4:$V$4=1,(M25:V25),""))))&gt;0,
            MAX(IF(
                ISNUMBER(M25:V25),
                IF(
                    M$4:V$4=1,
                    M25:V25,
                    ""),
                "")),
            MAX(IF(
                ISNUMBER(M25:V25),
                IF(
                    M$4:V$4=2,
                    M25:V25,
                    ""),
                ""))
        ),
        IF(
            Parameters!$D$16=1,
            IFERROR(
                AVERAGE(IF(
                    ISNUMBER(M25:V25),
                    IF(
                        M$4:V$4=1,
                        M25:V25,
                        ""),
                    "")),
                AVERAGE(IF(
                    ISNUMBER(M25:V25),
                    IF(
                        M$4:V$4=2,
                        M25:V25,
                        ""),
                    ""))
            ),
            IF(
                Parameters!$D$17=1,
                IFERROR(
                    IF(
                        OR(
                            IF(
                                ISNUMBER(M25:V25),
                                IF(
                                    M$4:V$4=1,
                                    M25:V25,
                                    ""),
                                "")
                            =0),
                        0,
                        GEOMEAN(IF(
                            ISNUMBER(M25:V25),
                            IF(
                                M$4:V$4=1,
                                M25:V25,
                                ""),
                            ""))
                    ),
                    IF(
                        OR(IF(
                            ISNUMBER(M25:V25),
                            IF(
                                M$4:V$4=2,
                                M25:V25,
                                ""),
                            "")
                            =0),
                        0,
                        GEOMEAN(IF(
                            ISNUMBER(M25:V25),
                            IF(
                                M$4:V$4=2,
                                M25:V25,
                                ""),
                            "")))
                )
            )
        )
    )
)</f>
        <v>10</v>
      </c>
      <c r="I25" s="191" cm="1">
        <f t="array" ref="I25">IF(
    SUM(IF(
            ISNUMBER(
                IF(
                    $M$5:$V$5,
                    (M25:V25),
                    "")),
            1,
            0))
        =0,
    NA(),
    IF(
        Parameters!$D$15=1,
        IF(
            SUM(--(ISNUMBER(IF($M$5:$V$5=1,(M25:V25),""))))&gt;0,
            MAX(IF(
                ISNUMBER(M25:V25),
                IF(
                    M$5:V$5=1,
                    M25:V25,
                    ""),
                "")),
            MAX(IF(
                ISNUMBER(M25:V25),
                IF(
                    M$5:V$5=2,
                    M25:V25,
                    ""),
                ""))
        ),
        IF(
            Parameters!$D$16=1,
            IFERROR(
                AVERAGE(IF(
                    ISNUMBER(M25:V25),
                    IF(
                        M$5:V$5=1,
                        M25:V25,
                        ""),
                    "")),
                AVERAGE(IF(
                    ISNUMBER(M25:V25),
                    IF(
                        M$5:V$5=2,
                        M25:V25,
                        ""),
                    ""))
            ),
            IF(
                Parameters!$D$17=1,
                IFERROR(
                    IF(
                        OR(
                            IF(
                                ISNUMBER(M25:V25),
                                IF(
                                    M$5:V$5=1,
                                    M25:V25,
                                    ""),
                                "")
                            =0),
                        0,
                        GEOMEAN(IF(
                            ISNUMBER(M25:V25),
                            IF(
                                M$5:V$5=1,
                                M25:V25,
                                ""),
                            ""))
                    ),
                    IF(
                        OR(IF(
                            ISNUMBER(M25:V25),
                            IF(
                                M$5:V$5=2,
                                M25:V25,
                                ""),
                            "")
                            =0),
                        0,
                        GEOMEAN(IF(
                            ISNUMBER(M25:V25),
                            IF(
                                M$5:V$5=2,
                                M25:V25,
                                ""),
                            "")))
                )
            )
        )
    )
)</f>
        <v>0</v>
      </c>
      <c r="J25" s="242">
        <v>44860</v>
      </c>
      <c r="K25" s="242">
        <v>45091</v>
      </c>
      <c r="L25" s="91" t="s">
        <v>35</v>
      </c>
      <c r="M25" s="192">
        <v>10</v>
      </c>
      <c r="N25" s="192">
        <v>0</v>
      </c>
      <c r="O25" s="192">
        <v>0</v>
      </c>
      <c r="P25" s="192">
        <v>0</v>
      </c>
      <c r="Q25" s="192">
        <v>0</v>
      </c>
      <c r="R25" s="192" t="s">
        <v>409</v>
      </c>
      <c r="S25" s="192">
        <v>8.1</v>
      </c>
      <c r="T25" s="192" t="s">
        <v>845</v>
      </c>
      <c r="U25" s="192">
        <v>0</v>
      </c>
      <c r="V25" s="192" t="s">
        <v>409</v>
      </c>
      <c r="W25" s="192">
        <v>0</v>
      </c>
      <c r="X25" s="192" t="s">
        <v>409</v>
      </c>
      <c r="Y25" s="192"/>
      <c r="Z25" s="192"/>
      <c r="AA25" s="80"/>
      <c r="AB25" s="80"/>
      <c r="AC25" s="80"/>
    </row>
    <row r="26" spans="1:29"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$M$4:$V$4,
                    (M26:V26),
                    "")),
            1,
            0))
        =0,
    NA(),
    IF(
        Parameters!$D$15=1,
        IF(
            SUM(--(ISNUMBER(IF($M$4:$V$4=1,(M26:V26),""))))&gt;0,
            MAX(IF(
                ISNUMBER(M26:V26),
                IF(
                    M$4:V$4=1,
                    M26:V26,
                    ""),
                "")),
            MAX(IF(
                ISNUMBER(M26:V26),
                IF(
                    M$4:V$4=2,
                    M26:V26,
                    ""),
                ""))
        ),
        IF(
            Parameters!$D$16=1,
            IFERROR(
                AVERAGE(IF(
                    ISNUMBER(M26:V26),
                    IF(
                        M$4:V$4=1,
                        M26:V26,
                        ""),
                    "")),
                AVERAGE(IF(
                    ISNUMBER(M26:V26),
                    IF(
                        M$4:V$4=2,
                        M26:V26,
                        ""),
                    ""))
            ),
            IF(
                Parameters!$D$17=1,
                IFERROR(
                    IF(
                        OR(
                            IF(
                                ISNUMBER(M26:V26),
                                IF(
                                    M$4:V$4=1,
                                    M26:V26,
                                    ""),
                                "")
                            =0),
                        0,
                        GEOMEAN(IF(
                            ISNUMBER(M26:V26),
                            IF(
                                M$4:V$4=1,
                                M26:V26,
                                ""),
                            ""))
                    ),
                    IF(
                        OR(IF(
                            ISNUMBER(M26:V26),
                            IF(
                                M$4:V$4=2,
                                M26:V26,
                                ""),
                            "")
                            =0),
                        0,
                        GEOMEAN(IF(
                            ISNUMBER(M26:V26),
                            IF(
                                M$4:V$4=2,
                                M26:V26,
                                ""),
                            "")))
                )
            )
        )
    )
)</f>
        <v>4.1666666666666599</v>
      </c>
      <c r="I26" s="191" cm="1">
        <f t="array" ref="I26">IF(
    SUM(IF(
            ISNUMBER(
                IF(
                    $M$5:$V$5,
                    (M26:V26),
                    "")),
            1,
            0))
        =0,
    NA(),
    IF(
        Parameters!$D$15=1,
        IF(
            SUM(--(ISNUMBER(IF($M$5:$V$5=1,(M26:V26),""))))&gt;0,
            MAX(IF(
                ISNUMBER(M26:V26),
                IF(
                    M$5:V$5=1,
                    M26:V26,
                    ""),
                "")),
            MAX(IF(
                ISNUMBER(M26:V26),
                IF(
                    M$5:V$5=2,
                    M26:V26,
                    ""),
                ""))
        ),
        IF(
            Parameters!$D$16=1,
            IFERROR(
                AVERAGE(IF(
                    ISNUMBER(M26:V26),
                    IF(
                        M$5:V$5=1,
                        M26:V26,
                        ""),
                    "")),
                AVERAGE(IF(
                    ISNUMBER(M26:V26),
                    IF(
                        M$5:V$5=2,
                        M26:V26,
                        ""),
                    ""))
            ),
            IF(
                Parameters!$D$17=1,
                IFERROR(
                    IF(
                        OR(
                            IF(
                                ISNUMBER(M26:V26),
                                IF(
                                    M$5:V$5=1,
                                    M26:V26,
                                    ""),
                                "")
                            =0),
                        0,
                        GEOMEAN(IF(
                            ISNUMBER(M26:V26),
                            IF(
                                M$5:V$5=1,
                                M26:V26,
                                ""),
                            ""))
                    ),
                    IF(
                        OR(IF(
                            ISNUMBER(M26:V26),
                            IF(
                                M$5:V$5=2,
                                M26:V26,
                                ""),
                            "")
                            =0),
                        0,
                        GEOMEAN(IF(
                            ISNUMBER(M26:V26),
                            IF(
                                M$5:V$5=2,
                                M26:V26,
                                ""),
                            "")))
                )
            )
        )
    )
)</f>
        <v>0</v>
      </c>
      <c r="J26" s="242">
        <v>45019</v>
      </c>
      <c r="K26" s="242">
        <v>44860</v>
      </c>
      <c r="L26" s="91" t="s">
        <v>37</v>
      </c>
      <c r="M26" s="192">
        <v>4.1666666666666599</v>
      </c>
      <c r="N26" s="192" t="s">
        <v>409</v>
      </c>
      <c r="O26" s="192">
        <v>0</v>
      </c>
      <c r="P26" s="192">
        <v>0</v>
      </c>
      <c r="Q26" s="192">
        <v>0</v>
      </c>
      <c r="R26" s="192" t="s">
        <v>409</v>
      </c>
      <c r="S26" s="192">
        <v>3.5</v>
      </c>
      <c r="T26" s="192" t="s">
        <v>409</v>
      </c>
      <c r="U26" s="192">
        <v>0</v>
      </c>
      <c r="V26" s="192" t="s">
        <v>409</v>
      </c>
      <c r="W26" s="192">
        <v>0</v>
      </c>
      <c r="X26" s="192" t="s">
        <v>409</v>
      </c>
      <c r="Y26" s="192"/>
      <c r="Z26" s="192"/>
      <c r="AA26" s="80"/>
      <c r="AB26" s="80"/>
      <c r="AC26" s="80"/>
    </row>
    <row r="27" spans="1:29"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$M$4:$V$4,
                    (M27:V27),
                    "")),
            1,
            0))
        =0,
    NA(),
    IF(
        Parameters!$D$15=1,
        IF(
            SUM(--(ISNUMBER(IF($M$4:$V$4=1,(M27:V27),""))))&gt;0,
            MAX(IF(
                ISNUMBER(M27:V27),
                IF(
                    M$4:V$4=1,
                    M27:V27,
                    ""),
                "")),
            MAX(IF(
                ISNUMBER(M27:V27),
                IF(
                    M$4:V$4=2,
                    M27:V27,
                    ""),
                ""))
        ),
        IF(
            Parameters!$D$16=1,
            IFERROR(
                AVERAGE(IF(
                    ISNUMBER(M27:V27),
                    IF(
                        M$4:V$4=1,
                        M27:V27,
                        ""),
                    "")),
                AVERAGE(IF(
                    ISNUMBER(M27:V27),
                    IF(
                        M$4:V$4=2,
                        M27:V27,
                        ""),
                    ""))
            ),
            IF(
                Parameters!$D$17=1,
                IFERROR(
                    IF(
                        OR(
                            IF(
                                ISNUMBER(M27:V27),
                                IF(
                                    M$4:V$4=1,
                                    M27:V27,
                                    ""),
                                "")
                            =0),
                        0,
                        GEOMEAN(IF(
                            ISNUMBER(M27:V27),
                            IF(
                                M$4:V$4=1,
                                M27:V27,
                                ""),
                            ""))
                    ),
                    IF(
                        OR(IF(
                            ISNUMBER(M27:V27),
                            IF(
                                M$4:V$4=2,
                                M27:V27,
                                ""),
                            "")
                            =0),
                        0,
                        GEOMEAN(IF(
                            ISNUMBER(M27:V27),
                            IF(
                                M$4:V$4=2,
                                M27:V27,
                                ""),
                            "")))
                )
            )
        )
    )
)</f>
        <v>0</v>
      </c>
      <c r="I27" s="191" cm="1">
        <f t="array" ref="I27">IF(
    SUM(IF(
            ISNUMBER(
                IF(
                    $M$5:$V$5,
                    (M27:V27),
                    "")),
            1,
            0))
        =0,
    NA(),
    IF(
        Parameters!$D$15=1,
        IF(
            SUM(--(ISNUMBER(IF($M$5:$V$5=1,(M27:V27),""))))&gt;0,
            MAX(IF(
                ISNUMBER(M27:V27),
                IF(
                    M$5:V$5=1,
                    M27:V27,
                    ""),
                "")),
            MAX(IF(
                ISNUMBER(M27:V27),
                IF(
                    M$5:V$5=2,
                    M27:V27,
                    ""),
                ""))
        ),
        IF(
            Parameters!$D$16=1,
            IFERROR(
                AVERAGE(IF(
                    ISNUMBER(M27:V27),
                    IF(
                        M$5:V$5=1,
                        M27:V27,
                        ""),
                    "")),
                AVERAGE(IF(
                    ISNUMBER(M27:V27),
                    IF(
                        M$5:V$5=2,
                        M27:V27,
                        ""),
                    ""))
            ),
            IF(
                Parameters!$D$17=1,
                IFERROR(
                    IF(
                        OR(
                            IF(
                                ISNUMBER(M27:V27),
                                IF(
                                    M$5:V$5=1,
                                    M27:V27,
                                    ""),
                                "")
                            =0),
                        0,
                        GEOMEAN(IF(
                            ISNUMBER(M27:V27),
                            IF(
                                M$5:V$5=1,
                                M27:V27,
                                ""),
                            ""))
                    ),
                    IF(
                        OR(IF(
                            ISNUMBER(M27:V27),
                            IF(
                                M$5:V$5=2,
                                M27:V27,
                                ""),
                            "")
                            =0),
                        0,
                        GEOMEAN(IF(
                            ISNUMBER(M27:V27),
                            IF(
                                M$5:V$5=2,
                                M27:V27,
                                ""),
                            "")))
                )
            )
        )
    )
)</f>
        <v>0</v>
      </c>
      <c r="J27" s="242">
        <v>45019</v>
      </c>
      <c r="K27" s="242">
        <v>44753</v>
      </c>
      <c r="L27" s="91" t="s">
        <v>39</v>
      </c>
      <c r="M27" s="192">
        <v>0</v>
      </c>
      <c r="N27" s="192" t="s">
        <v>409</v>
      </c>
      <c r="O27" s="192">
        <v>0</v>
      </c>
      <c r="P27" s="192">
        <v>0</v>
      </c>
      <c r="Q27" s="192" t="s">
        <v>409</v>
      </c>
      <c r="R27" s="192" t="s">
        <v>409</v>
      </c>
      <c r="S27" s="192">
        <v>0.6</v>
      </c>
      <c r="T27" s="192" t="s">
        <v>409</v>
      </c>
      <c r="U27" s="192">
        <v>0</v>
      </c>
      <c r="V27" s="192" t="s">
        <v>409</v>
      </c>
      <c r="W27" s="192" t="s">
        <v>409</v>
      </c>
      <c r="X27" s="192" t="s">
        <v>409</v>
      </c>
      <c r="Y27" s="192"/>
      <c r="Z27" s="192"/>
      <c r="AA27" s="80"/>
      <c r="AB27" s="80"/>
      <c r="AC27" s="80"/>
    </row>
    <row r="28" spans="1:29"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$M$4:$V$4,
                    (M28:V28),
                    "")),
            1,
            0))
        =0,
    NA(),
    IF(
        Parameters!$D$15=1,
        IF(
            SUM(--(ISNUMBER(IF($M$4:$V$4=1,(M28:V28),""))))&gt;0,
            MAX(IF(
                ISNUMBER(M28:V28),
                IF(
                    M$4:V$4=1,
                    M28:V28,
                    ""),
                "")),
            MAX(IF(
                ISNUMBER(M28:V28),
                IF(
                    M$4:V$4=2,
                    M28:V28,
                    ""),
                ""))
        ),
        IF(
            Parameters!$D$16=1,
            IFERROR(
                AVERAGE(IF(
                    ISNUMBER(M28:V28),
                    IF(
                        M$4:V$4=1,
                        M28:V28,
                        ""),
                    "")),
                AVERAGE(IF(
                    ISNUMBER(M28:V28),
                    IF(
                        M$4:V$4=2,
                        M28:V28,
                        ""),
                    ""))
            ),
            IF(
                Parameters!$D$17=1,
                IFERROR(
                    IF(
                        OR(
                            IF(
                                ISNUMBER(M28:V28),
                                IF(
                                    M$4:V$4=1,
                                    M28:V28,
                                    ""),
                                "")
                            =0),
                        0,
                        GEOMEAN(IF(
                            ISNUMBER(M28:V28),
                            IF(
                                M$4:V$4=1,
                                M28:V28,
                                ""),
                            ""))
                    ),
                    IF(
                        OR(IF(
                            ISNUMBER(M28:V28),
                            IF(
                                M$4:V$4=2,
                                M28:V28,
                                ""),
                            "")
                            =0),
                        0,
                        GEOMEAN(IF(
                            ISNUMBER(M28:V28),
                            IF(
                                M$4:V$4=2,
                                M28:V28,
                                ""),
                            "")))
                )
            )
        )
    )
)</f>
        <v>3.8333333333333299</v>
      </c>
      <c r="I28" s="191" cm="1">
        <f t="array" ref="I28">IF(
    SUM(IF(
            ISNUMBER(
                IF(
                    $M$5:$V$5,
                    (M28:V28),
                    "")),
            1,
            0))
        =0,
    NA(),
    IF(
        Parameters!$D$15=1,
        IF(
            SUM(--(ISNUMBER(IF($M$5:$V$5=1,(M28:V28),""))))&gt;0,
            MAX(IF(
                ISNUMBER(M28:V28),
                IF(
                    M$5:V$5=1,
                    M28:V28,
                    ""),
                "")),
            MAX(IF(
                ISNUMBER(M28:V28),
                IF(
                    M$5:V$5=2,
                    M28:V28,
                    ""),
                ""))
        ),
        IF(
            Parameters!$D$16=1,
            IFERROR(
                AVERAGE(IF(
                    ISNUMBER(M28:V28),
                    IF(
                        M$5:V$5=1,
                        M28:V28,
                        ""),
                    "")),
                AVERAGE(IF(
                    ISNUMBER(M28:V28),
                    IF(
                        M$5:V$5=2,
                        M28:V28,
                        ""),
                    ""))
            ),
            IF(
                Parameters!$D$17=1,
                IFERROR(
                    IF(
                        OR(
                            IF(
                                ISNUMBER(M28:V28),
                                IF(
                                    M$5:V$5=1,
                                    M28:V28,
                                    ""),
                                "")
                            =0),
                        0,
                        GEOMEAN(IF(
                            ISNUMBER(M28:V28),
                            IF(
                                M$5:V$5=1,
                                M28:V28,
                                ""),
                            ""))
                    ),
                    IF(
                        OR(IF(
                            ISNUMBER(M28:V28),
                            IF(
                                M$5:V$5=2,
                                M28:V28,
                                ""),
                            "")
                            =0),
                        0,
                        GEOMEAN(IF(
                            ISNUMBER(M28:V28),
                            IF(
                                M$5:V$5=2,
                                M28:V28,
                                ""),
                            "")))
                )
            )
        )
    )
)</f>
        <v>0</v>
      </c>
      <c r="J28" s="242">
        <v>44860</v>
      </c>
      <c r="K28" s="242">
        <v>44762</v>
      </c>
      <c r="L28" s="91" t="s">
        <v>40</v>
      </c>
      <c r="M28" s="192">
        <v>3.8333333333333299</v>
      </c>
      <c r="N28" s="192" t="s">
        <v>409</v>
      </c>
      <c r="O28" s="192">
        <v>0</v>
      </c>
      <c r="P28" s="192">
        <v>0</v>
      </c>
      <c r="Q28" s="192">
        <v>0</v>
      </c>
      <c r="R28" s="192" t="s">
        <v>409</v>
      </c>
      <c r="S28" s="192">
        <v>3.3</v>
      </c>
      <c r="T28" s="192" t="s">
        <v>409</v>
      </c>
      <c r="U28" s="192">
        <v>0</v>
      </c>
      <c r="V28" s="192" t="s">
        <v>409</v>
      </c>
      <c r="W28" s="192">
        <v>0</v>
      </c>
      <c r="X28" s="192" t="s">
        <v>409</v>
      </c>
      <c r="Y28" s="192"/>
      <c r="Z28" s="192"/>
      <c r="AA28" s="80"/>
      <c r="AB28" s="80"/>
      <c r="AC28" s="80"/>
    </row>
    <row r="29" spans="1:29"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$M$4:$V$4,
                    (M29:V29),
                    "")),
            1,
            0))
        =0,
    NA(),
    IF(
        Parameters!$D$15=1,
        IF(
            SUM(--(ISNUMBER(IF($M$4:$V$4=1,(M29:V29),""))))&gt;0,
            MAX(IF(
                ISNUMBER(M29:V29),
                IF(
                    M$4:V$4=1,
                    M29:V29,
                    ""),
                "")),
            MAX(IF(
                ISNUMBER(M29:V29),
                IF(
                    M$4:V$4=2,
                    M29:V29,
                    ""),
                ""))
        ),
        IF(
            Parameters!$D$16=1,
            IFERROR(
                AVERAGE(IF(
                    ISNUMBER(M29:V29),
                    IF(
                        M$4:V$4=1,
                        M29:V29,
                        ""),
                    "")),
                AVERAGE(IF(
                    ISNUMBER(M29:V29),
                    IF(
                        M$4:V$4=2,
                        M29:V29,
                        ""),
                    ""))
            ),
            IF(
                Parameters!$D$17=1,
                IFERROR(
                    IF(
                        OR(
                            IF(
                                ISNUMBER(M29:V29),
                                IF(
                                    M$4:V$4=1,
                                    M29:V29,
                                    ""),
                                "")
                            =0),
                        0,
                        GEOMEAN(IF(
                            ISNUMBER(M29:V29),
                            IF(
                                M$4:V$4=1,
                                M29:V29,
                                ""),
                            ""))
                    ),
                    IF(
                        OR(IF(
                            ISNUMBER(M29:V29),
                            IF(
                                M$4:V$4=2,
                                M29:V29,
                                ""),
                            "")
                            =0),
                        0,
                        GEOMEAN(IF(
                            ISNUMBER(M29:V29),
                            IF(
                                M$4:V$4=2,
                                M29:V29,
                                ""),
                            "")))
                )
            )
        )
    )
)</f>
        <v>5</v>
      </c>
      <c r="I29" s="191" cm="1">
        <f t="array" ref="I29">IF(
    SUM(IF(
            ISNUMBER(
                IF(
                    $M$5:$V$5,
                    (M29:V29),
                    "")),
            1,
            0))
        =0,
    NA(),
    IF(
        Parameters!$D$15=1,
        IF(
            SUM(--(ISNUMBER(IF($M$5:$V$5=1,(M29:V29),""))))&gt;0,
            MAX(IF(
                ISNUMBER(M29:V29),
                IF(
                    M$5:V$5=1,
                    M29:V29,
                    ""),
                "")),
            MAX(IF(
                ISNUMBER(M29:V29),
                IF(
                    M$5:V$5=2,
                    M29:V29,
                    ""),
                ""))
        ),
        IF(
            Parameters!$D$16=1,
            IFERROR(
                AVERAGE(IF(
                    ISNUMBER(M29:V29),
                    IF(
                        M$5:V$5=1,
                        M29:V29,
                        ""),
                    "")),
                AVERAGE(IF(
                    ISNUMBER(M29:V29),
                    IF(
                        M$5:V$5=2,
                        M29:V29,
                        ""),
                    ""))
            ),
            IF(
                Parameters!$D$17=1,
                IFERROR(
                    IF(
                        OR(
                            IF(
                                ISNUMBER(M29:V29),
                                IF(
                                    M$5:V$5=1,
                                    M29:V29,
                                    ""),
                                "")
                            =0),
                        0,
                        GEOMEAN(IF(
                            ISNUMBER(M29:V29),
                            IF(
                                M$5:V$5=1,
                                M29:V29,
                                ""),
                            ""))
                    ),
                    IF(
                        OR(IF(
                            ISNUMBER(M29:V29),
                            IF(
                                M$5:V$5=2,
                                M29:V29,
                                ""),
                            "")
                            =0),
                        0,
                        GEOMEAN(IF(
                            ISNUMBER(M29:V29),
                            IF(
                                M$5:V$5=2,
                                M29:V29,
                                ""),
                            "")))
                )
            )
        )
    )
)</f>
        <v>0</v>
      </c>
      <c r="J29" s="242">
        <v>44753</v>
      </c>
      <c r="K29" s="242">
        <v>44753</v>
      </c>
      <c r="L29" s="91" t="s">
        <v>42</v>
      </c>
      <c r="M29" s="192">
        <v>5</v>
      </c>
      <c r="N29" s="192" t="s">
        <v>409</v>
      </c>
      <c r="O29" s="192">
        <v>0</v>
      </c>
      <c r="P29" s="192">
        <v>0</v>
      </c>
      <c r="Q29" s="192">
        <v>0</v>
      </c>
      <c r="R29" s="192" t="s">
        <v>409</v>
      </c>
      <c r="S29" s="192">
        <v>4</v>
      </c>
      <c r="T29" s="192" t="s">
        <v>409</v>
      </c>
      <c r="U29" s="192">
        <v>0</v>
      </c>
      <c r="V29" s="192" t="s">
        <v>409</v>
      </c>
      <c r="W29" s="192">
        <v>0</v>
      </c>
      <c r="X29" s="192" t="s">
        <v>409</v>
      </c>
      <c r="Y29" s="192"/>
      <c r="Z29" s="192"/>
      <c r="AA29" s="80"/>
      <c r="AB29" s="80"/>
      <c r="AC29" s="80"/>
    </row>
    <row r="30" spans="1:29"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$M$4:$V$4,
                    (M30:V30),
                    "")),
            1,
            0))
        =0,
    NA(),
    IF(
        Parameters!$D$15=1,
        IF(
            SUM(--(ISNUMBER(IF($M$4:$V$4=1,(M30:V30),""))))&gt;0,
            MAX(IF(
                ISNUMBER(M30:V30),
                IF(
                    M$4:V$4=1,
                    M30:V30,
                    ""),
                "")),
            MAX(IF(
                ISNUMBER(M30:V30),
                IF(
                    M$4:V$4=2,
                    M30:V30,
                    ""),
                ""))
        ),
        IF(
            Parameters!$D$16=1,
            IFERROR(
                AVERAGE(IF(
                    ISNUMBER(M30:V30),
                    IF(
                        M$4:V$4=1,
                        M30:V30,
                        ""),
                    "")),
                AVERAGE(IF(
                    ISNUMBER(M30:V30),
                    IF(
                        M$4:V$4=2,
                        M30:V30,
                        ""),
                    ""))
            ),
            IF(
                Parameters!$D$17=1,
                IFERROR(
                    IF(
                        OR(
                            IF(
                                ISNUMBER(M30:V30),
                                IF(
                                    M$4:V$4=1,
                                    M30:V30,
                                    ""),
                                "")
                            =0),
                        0,
                        GEOMEAN(IF(
                            ISNUMBER(M30:V30),
                            IF(
                                M$4:V$4=1,
                                M30:V30,
                                ""),
                            ""))
                    ),
                    IF(
                        OR(IF(
                            ISNUMBER(M30:V30),
                            IF(
                                M$4:V$4=2,
                                M30:V30,
                                ""),
                            "")
                            =0),
                        0,
                        GEOMEAN(IF(
                            ISNUMBER(M30:V30),
                            IF(
                                M$4:V$4=2,
                                M30:V30,
                                ""),
                            "")))
                )
            )
        )
    )
)</f>
        <v>1.8333333333333299</v>
      </c>
      <c r="I30" s="191" cm="1">
        <f t="array" ref="I30">IF(
    SUM(IF(
            ISNUMBER(
                IF(
                    $M$5:$V$5,
                    (M30:V30),
                    "")),
            1,
            0))
        =0,
    NA(),
    IF(
        Parameters!$D$15=1,
        IF(
            SUM(--(ISNUMBER(IF($M$5:$V$5=1,(M30:V30),""))))&gt;0,
            MAX(IF(
                ISNUMBER(M30:V30),
                IF(
                    M$5:V$5=1,
                    M30:V30,
                    ""),
                "")),
            MAX(IF(
                ISNUMBER(M30:V30),
                IF(
                    M$5:V$5=2,
                    M30:V30,
                    ""),
                ""))
        ),
        IF(
            Parameters!$D$16=1,
            IFERROR(
                AVERAGE(IF(
                    ISNUMBER(M30:V30),
                    IF(
                        M$5:V$5=1,
                        M30:V30,
                        ""),
                    "")),
                AVERAGE(IF(
                    ISNUMBER(M30:V30),
                    IF(
                        M$5:V$5=2,
                        M30:V30,
                        ""),
                    ""))
            ),
            IF(
                Parameters!$D$17=1,
                IFERROR(
                    IF(
                        OR(
                            IF(
                                ISNUMBER(M30:V30),
                                IF(
                                    M$5:V$5=1,
                                    M30:V30,
                                    ""),
                                "")
                            =0),
                        0,
                        GEOMEAN(IF(
                            ISNUMBER(M30:V30),
                            IF(
                                M$5:V$5=1,
                                M30:V30,
                                ""),
                            ""))
                    ),
                    IF(
                        OR(IF(
                            ISNUMBER(M30:V30),
                            IF(
                                M$5:V$5=2,
                                M30:V30,
                                ""),
                            "")
                            =0),
                        0,
                        GEOMEAN(IF(
                            ISNUMBER(M30:V30),
                            IF(
                                M$5:V$5=2,
                                M30:V30,
                                ""),
                            "")))
                )
            )
        )
    )
)</f>
        <v>0</v>
      </c>
      <c r="J30" s="242">
        <v>45019</v>
      </c>
      <c r="K30" s="242">
        <v>44753</v>
      </c>
      <c r="L30" s="91" t="s">
        <v>44</v>
      </c>
      <c r="M30" s="192">
        <v>1.8333333333333299</v>
      </c>
      <c r="N30" s="192" t="s">
        <v>409</v>
      </c>
      <c r="O30" s="192">
        <v>0</v>
      </c>
      <c r="P30" s="192">
        <v>0</v>
      </c>
      <c r="Q30" s="192">
        <v>0</v>
      </c>
      <c r="R30" s="192" t="s">
        <v>409</v>
      </c>
      <c r="S30" s="192">
        <v>2.1</v>
      </c>
      <c r="T30" s="192" t="s">
        <v>409</v>
      </c>
      <c r="U30" s="192">
        <v>0</v>
      </c>
      <c r="V30" s="192" t="s">
        <v>409</v>
      </c>
      <c r="W30" s="192">
        <v>0</v>
      </c>
      <c r="X30" s="192" t="s">
        <v>409</v>
      </c>
      <c r="Y30" s="192"/>
      <c r="Z30" s="192"/>
      <c r="AA30" s="80"/>
      <c r="AB30" s="80"/>
      <c r="AC30" s="80"/>
    </row>
    <row r="31" spans="1:29"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$M$4:$V$4,
                    (M31:V31),
                    "")),
            1,
            0))
        =0,
    NA(),
    IF(
        Parameters!$D$15=1,
        IF(
            SUM(--(ISNUMBER(IF($M$4:$V$4=1,(M31:V31),""))))&gt;0,
            MAX(IF(
                ISNUMBER(M31:V31),
                IF(
                    M$4:V$4=1,
                    M31:V31,
                    ""),
                "")),
            MAX(IF(
                ISNUMBER(M31:V31),
                IF(
                    M$4:V$4=2,
                    M31:V31,
                    ""),
                ""))
        ),
        IF(
            Parameters!$D$16=1,
            IFERROR(
                AVERAGE(IF(
                    ISNUMBER(M31:V31),
                    IF(
                        M$4:V$4=1,
                        M31:V31,
                        ""),
                    "")),
                AVERAGE(IF(
                    ISNUMBER(M31:V31),
                    IF(
                        M$4:V$4=2,
                        M31:V31,
                        ""),
                    ""))
            ),
            IF(
                Parameters!$D$17=1,
                IFERROR(
                    IF(
                        OR(
                            IF(
                                ISNUMBER(M31:V31),
                                IF(
                                    M$4:V$4=1,
                                    M31:V31,
                                    ""),
                                "")
                            =0),
                        0,
                        GEOMEAN(IF(
                            ISNUMBER(M31:V31),
                            IF(
                                M$4:V$4=1,
                                M31:V31,
                                ""),
                            ""))
                    ),
                    IF(
                        OR(IF(
                            ISNUMBER(M31:V31),
                            IF(
                                M$4:V$4=2,
                                M31:V31,
                                ""),
                            "")
                            =0),
                        0,
                        GEOMEAN(IF(
                            ISNUMBER(M31:V31),
                            IF(
                                M$4:V$4=2,
                                M31:V31,
                                ""),
                            "")))
                )
            )
        )
    )
)</f>
        <v>7.5</v>
      </c>
      <c r="I31" s="191" cm="1">
        <f t="array" ref="I31">IF(
    SUM(IF(
            ISNUMBER(
                IF(
                    $M$5:$V$5,
                    (M31:V31),
                    "")),
            1,
            0))
        =0,
    NA(),
    IF(
        Parameters!$D$15=1,
        IF(
            SUM(--(ISNUMBER(IF($M$5:$V$5=1,(M31:V31),""))))&gt;0,
            MAX(IF(
                ISNUMBER(M31:V31),
                IF(
                    M$5:V$5=1,
                    M31:V31,
                    ""),
                "")),
            MAX(IF(
                ISNUMBER(M31:V31),
                IF(
                    M$5:V$5=2,
                    M31:V31,
                    ""),
                ""))
        ),
        IF(
            Parameters!$D$16=1,
            IFERROR(
                AVERAGE(IF(
                    ISNUMBER(M31:V31),
                    IF(
                        M$5:V$5=1,
                        M31:V31,
                        ""),
                    "")),
                AVERAGE(IF(
                    ISNUMBER(M31:V31),
                    IF(
                        M$5:V$5=2,
                        M31:V31,
                        ""),
                    ""))
            ),
            IF(
                Parameters!$D$17=1,
                IFERROR(
                    IF(
                        OR(
                            IF(
                                ISNUMBER(M31:V31),
                                IF(
                                    M$5:V$5=1,
                                    M31:V31,
                                    ""),
                                "")
                            =0),
                        0,
                        GEOMEAN(IF(
                            ISNUMBER(M31:V31),
                            IF(
                                M$5:V$5=1,
                                M31:V31,
                                ""),
                            ""))
                    ),
                    IF(
                        OR(IF(
                            ISNUMBER(M31:V31),
                            IF(
                                M$5:V$5=2,
                                M31:V31,
                                ""),
                            "")
                            =0),
                        0,
                        GEOMEAN(IF(
                            ISNUMBER(M31:V31),
                            IF(
                                M$5:V$5=2,
                                M31:V31,
                                ""),
                            "")))
                )
            )
        )
    )
)</f>
        <v>0</v>
      </c>
      <c r="J31" s="242">
        <v>44753</v>
      </c>
      <c r="K31" s="242">
        <v>45103</v>
      </c>
      <c r="L31" s="91" t="s">
        <v>46</v>
      </c>
      <c r="M31" s="192">
        <v>7.5</v>
      </c>
      <c r="N31" s="192">
        <v>0</v>
      </c>
      <c r="O31" s="192">
        <v>0</v>
      </c>
      <c r="P31" s="192">
        <v>0</v>
      </c>
      <c r="Q31" s="192">
        <v>0</v>
      </c>
      <c r="R31" s="192" t="s">
        <v>409</v>
      </c>
      <c r="S31" s="192">
        <v>5.5</v>
      </c>
      <c r="T31" s="192" t="s">
        <v>934</v>
      </c>
      <c r="U31" s="192">
        <v>0</v>
      </c>
      <c r="V31" s="192" t="s">
        <v>409</v>
      </c>
      <c r="W31" s="192">
        <v>0.5</v>
      </c>
      <c r="X31" s="192" t="s">
        <v>409</v>
      </c>
      <c r="Y31" s="192"/>
      <c r="Z31" s="192"/>
      <c r="AA31" s="80"/>
      <c r="AB31" s="80"/>
      <c r="AC31" s="80"/>
    </row>
    <row r="32" spans="1:29"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$M$4:$V$4,
                    (M32:V32),
                    "")),
            1,
            0))
        =0,
    NA(),
    IF(
        Parameters!$D$15=1,
        IF(
            SUM(--(ISNUMBER(IF($M$4:$V$4=1,(M32:V32),""))))&gt;0,
            MAX(IF(
                ISNUMBER(M32:V32),
                IF(
                    M$4:V$4=1,
                    M32:V32,
                    ""),
                "")),
            MAX(IF(
                ISNUMBER(M32:V32),
                IF(
                    M$4:V$4=2,
                    M32:V32,
                    ""),
                ""))
        ),
        IF(
            Parameters!$D$16=1,
            IFERROR(
                AVERAGE(IF(
                    ISNUMBER(M32:V32),
                    IF(
                        M$4:V$4=1,
                        M32:V32,
                        ""),
                    "")),
                AVERAGE(IF(
                    ISNUMBER(M32:V32),
                    IF(
                        M$4:V$4=2,
                        M32:V32,
                        ""),
                    ""))
            ),
            IF(
                Parameters!$D$17=1,
                IFERROR(
                    IF(
                        OR(
                            IF(
                                ISNUMBER(M32:V32),
                                IF(
                                    M$4:V$4=1,
                                    M32:V32,
                                    ""),
                                "")
                            =0),
                        0,
                        GEOMEAN(IF(
                            ISNUMBER(M32:V32),
                            IF(
                                M$4:V$4=1,
                                M32:V32,
                                ""),
                            ""))
                    ),
                    IF(
                        OR(IF(
                            ISNUMBER(M32:V32),
                            IF(
                                M$4:V$4=2,
                                M32:V32,
                                ""),
                            "")
                            =0),
                        0,
                        GEOMEAN(IF(
                            ISNUMBER(M32:V32),
                            IF(
                                M$4:V$4=2,
                                M32:V32,
                                ""),
                            "")))
                )
            )
        )
    )
)</f>
        <v>#N/A</v>
      </c>
      <c r="I32" s="191" cm="1">
        <f t="array" ref="I32">IF(
    SUM(IF(
            ISNUMBER(
                IF(
                    $M$5:$V$5,
                    (M32:V32),
                    "")),
            1,
            0))
        =0,
    NA(),
    IF(
        Parameters!$D$15=1,
        IF(
            SUM(--(ISNUMBER(IF($M$5:$V$5=1,(M32:V32),""))))&gt;0,
            MAX(IF(
                ISNUMBER(M32:V32),
                IF(
                    M$5:V$5=1,
                    M32:V32,
                    ""),
                "")),
            MAX(IF(
                ISNUMBER(M32:V32),
                IF(
                    M$5:V$5=2,
                    M32:V32,
                    ""),
                ""))
        ),
        IF(
            Parameters!$D$16=1,
            IFERROR(
                AVERAGE(IF(
                    ISNUMBER(M32:V32),
                    IF(
                        M$5:V$5=1,
                        M32:V32,
                        ""),
                    "")),
                AVERAGE(IF(
                    ISNUMBER(M32:V32),
                    IF(
                        M$5:V$5=2,
                        M32:V32,
                        ""),
                    ""))
            ),
            IF(
                Parameters!$D$17=1,
                IFERROR(
                    IF(
                        OR(
                            IF(
                                ISNUMBER(M32:V32),
                                IF(
                                    M$5:V$5=1,
                                    M32:V32,
                                    ""),
                                "")
                            =0),
                        0,
                        GEOMEAN(IF(
                            ISNUMBER(M32:V32),
                            IF(
                                M$5:V$5=1,
                                M32:V32,
                                ""),
                            ""))
                    ),
                    IF(
                        OR(IF(
                            ISNUMBER(M32:V32),
                            IF(
                                M$5:V$5=2,
                                M32:V32,
                                ""),
                            "")
                            =0),
                        0,
                        GEOMEAN(IF(
                            ISNUMBER(M32:V32),
                            IF(
                                M$5:V$5=2,
                                M32:V32,
                                ""),
                            "")))
                )
            )
        )
    )
)</f>
        <v>0</v>
      </c>
      <c r="J32" s="242" t="s">
        <v>409</v>
      </c>
      <c r="K32" s="242" t="s">
        <v>409</v>
      </c>
      <c r="L32" s="91" t="s">
        <v>705</v>
      </c>
      <c r="M32" s="192" t="s">
        <v>409</v>
      </c>
      <c r="N32" s="192" t="s">
        <v>409</v>
      </c>
      <c r="O32" s="192" t="s">
        <v>409</v>
      </c>
      <c r="P32" s="192">
        <v>0</v>
      </c>
      <c r="Q32" s="192" t="s">
        <v>409</v>
      </c>
      <c r="R32" s="192" t="s">
        <v>409</v>
      </c>
      <c r="S32" s="192" t="s">
        <v>409</v>
      </c>
      <c r="T32" s="192" t="s">
        <v>409</v>
      </c>
      <c r="U32" s="192" t="s">
        <v>409</v>
      </c>
      <c r="V32" s="192" t="s">
        <v>409</v>
      </c>
      <c r="W32" s="192" t="s">
        <v>409</v>
      </c>
      <c r="X32" s="192" t="s">
        <v>409</v>
      </c>
      <c r="Y32" s="192"/>
      <c r="Z32" s="192"/>
      <c r="AA32" s="80"/>
      <c r="AB32" s="80"/>
      <c r="AC32" s="80"/>
    </row>
    <row r="33" spans="1:29"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7.9582242575422129</v>
      </c>
      <c r="H33" s="80" cm="1">
        <f t="array" ref="H33">IF(
    SUM(IF(
            ISNUMBER(
                IF(
                    $M$4:$V$4,
                    (M33:V33),
                    "")),
            1,
            0))
        =0,
    NA(),
    IF(
        Parameters!$D$15=1,
        IF(
            SUM(--(ISNUMBER(IF($M$4:$V$4=1,(M33:V33),""))))&gt;0,
            MAX(IF(
                ISNUMBER(M33:V33),
                IF(
                    M$4:V$4=1,
                    M33:V33,
                    ""),
                "")),
            MAX(IF(
                ISNUMBER(M33:V33),
                IF(
                    M$4:V$4=2,
                    M33:V33,
                    ""),
                ""))
        ),
        IF(
            Parameters!$D$16=1,
            IFERROR(
                AVERAGE(IF(
                    ISNUMBER(M33:V33),
                    IF(
                        M$4:V$4=1,
                        M33:V33,
                        ""),
                    "")),
                AVERAGE(IF(
                    ISNUMBER(M33:V33),
                    IF(
                        M$4:V$4=2,
                        M33:V33,
                        ""),
                    ""))
            ),
            IF(
                Parameters!$D$17=1,
                IFERROR(
                    IF(
                        OR(
                            IF(
                                ISNUMBER(M33:V33),
                                IF(
                                    M$4:V$4=1,
                                    M33:V33,
                                    ""),
                                "")
                            =0),
                        0,
                        GEOMEAN(IF(
                            ISNUMBER(M33:V33),
                            IF(
                                M$4:V$4=1,
                                M33:V33,
                                ""),
                            ""))
                    ),
                    IF(
                        OR(IF(
                            ISNUMBER(M33:V33),
                            IF(
                                M$4:V$4=2,
                                M33:V33,
                                ""),
                            "")
                            =0),
                        0,
                        GEOMEAN(IF(
                            ISNUMBER(M33:V33),
                            IF(
                                M$4:V$4=2,
                                M33:V33,
                                ""),
                            "")))
                )
            )
        )
    )
)</f>
        <v>6.3333333333333304</v>
      </c>
      <c r="I33" s="191" cm="1">
        <f t="array" ref="I33">IF(
    SUM(IF(
            ISNUMBER(
                IF(
                    $M$5:$V$5,
                    (M33:V33),
                    "")),
            1,
            0))
        =0,
    NA(),
    IF(
        Parameters!$D$15=1,
        IF(
            SUM(--(ISNUMBER(IF($M$5:$V$5=1,(M33:V33),""))))&gt;0,
            MAX(IF(
                ISNUMBER(M33:V33),
                IF(
                    M$5:V$5=1,
                    M33:V33,
                    ""),
                "")),
            MAX(IF(
                ISNUMBER(M33:V33),
                IF(
                    M$5:V$5=2,
                    M33:V33,
                    ""),
                ""))
        ),
        IF(
            Parameters!$D$16=1,
            IFERROR(
                AVERAGE(IF(
                    ISNUMBER(M33:V33),
                    IF(
                        M$5:V$5=1,
                        M33:V33,
                        ""),
                    "")),
                AVERAGE(IF(
                    ISNUMBER(M33:V33),
                    IF(
                        M$5:V$5=2,
                        M33:V33,
                        ""),
                    ""))
            ),
            IF(
                Parameters!$D$17=1,
                IFERROR(
                    IF(
                        OR(
                            IF(
                                ISNUMBER(M33:V33),
                                IF(
                                    M$5:V$5=1,
                                    M33:V33,
                                    ""),
                                "")
                            =0),
                        0,
                        GEOMEAN(IF(
                            ISNUMBER(M33:V33),
                            IF(
                                M$5:V$5=1,
                                M33:V33,
                                ""),
                            ""))
                    ),
                    IF(
                        OR(IF(
                            ISNUMBER(M33:V33),
                            IF(
                                M$5:V$5=2,
                                M33:V33,
                                ""),
                            "")
                            =0),
                        0,
                        GEOMEAN(IF(
                            ISNUMBER(M33:V33),
                            IF(
                                M$5:V$5=2,
                                M33:V33,
                                ""),
                            "")))
                )
            )
        )
    )
)</f>
        <v>10</v>
      </c>
      <c r="J33" s="242">
        <v>44860</v>
      </c>
      <c r="K33" s="242">
        <v>45103</v>
      </c>
      <c r="L33" s="91" t="s">
        <v>48</v>
      </c>
      <c r="M33" s="192">
        <v>6.3333333333333304</v>
      </c>
      <c r="N33" s="192">
        <v>10</v>
      </c>
      <c r="O33" s="192">
        <v>0</v>
      </c>
      <c r="P33" s="192">
        <v>0</v>
      </c>
      <c r="Q33" s="192">
        <v>0</v>
      </c>
      <c r="R33" s="192" t="s">
        <v>409</v>
      </c>
      <c r="S33" s="192">
        <v>4.8</v>
      </c>
      <c r="T33" s="192" t="s">
        <v>886</v>
      </c>
      <c r="U33" s="192">
        <v>0</v>
      </c>
      <c r="V33" s="192" t="s">
        <v>409</v>
      </c>
      <c r="W33" s="192">
        <v>0.06</v>
      </c>
      <c r="X33" s="192" t="s">
        <v>409</v>
      </c>
      <c r="Y33" s="192"/>
      <c r="Z33" s="192"/>
      <c r="AA33" s="80"/>
      <c r="AB33" s="80"/>
      <c r="AC33" s="80"/>
    </row>
    <row r="34" spans="1:29"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7.0710678118654755</v>
      </c>
      <c r="H34" s="80" cm="1">
        <f t="array" ref="H34">IF(
    SUM(IF(
            ISNUMBER(
                IF(
                    $M$4:$V$4,
                    (M34:V34),
                    "")),
            1,
            0))
        =0,
    NA(),
    IF(
        Parameters!$D$15=1,
        IF(
            SUM(--(ISNUMBER(IF($M$4:$V$4=1,(M34:V34),""))))&gt;0,
            MAX(IF(
                ISNUMBER(M34:V34),
                IF(
                    M$4:V$4=1,
                    M34:V34,
                    ""),
                "")),
            MAX(IF(
                ISNUMBER(M34:V34),
                IF(
                    M$4:V$4=2,
                    M34:V34,
                    ""),
                ""))
        ),
        IF(
            Parameters!$D$16=1,
            IFERROR(
                AVERAGE(IF(
                    ISNUMBER(M34:V34),
                    IF(
                        M$4:V$4=1,
                        M34:V34,
                        ""),
                    "")),
                AVERAGE(IF(
                    ISNUMBER(M34:V34),
                    IF(
                        M$4:V$4=2,
                        M34:V34,
                        ""),
                    ""))
            ),
            IF(
                Parameters!$D$17=1,
                IFERROR(
                    IF(
                        OR(
                            IF(
                                ISNUMBER(M34:V34),
                                IF(
                                    M$4:V$4=1,
                                    M34:V34,
                                    ""),
                                "")
                            =0),
                        0,
                        GEOMEAN(IF(
                            ISNUMBER(M34:V34),
                            IF(
                                M$4:V$4=1,
                                M34:V34,
                                ""),
                            ""))
                    ),
                    IF(
                        OR(IF(
                            ISNUMBER(M34:V34),
                            IF(
                                M$4:V$4=2,
                                M34:V34,
                                ""),
                            "")
                            =0),
                        0,
                        GEOMEAN(IF(
                            ISNUMBER(M34:V34),
                            IF(
                                M$4:V$4=2,
                                M34:V34,
                                ""),
                            "")))
                )
            )
        )
    )
)</f>
        <v>5</v>
      </c>
      <c r="I34" s="191" cm="1">
        <f t="array" ref="I34">IF(
    SUM(IF(
            ISNUMBER(
                IF(
                    $M$5:$V$5,
                    (M34:V34),
                    "")),
            1,
            0))
        =0,
    NA(),
    IF(
        Parameters!$D$15=1,
        IF(
            SUM(--(ISNUMBER(IF($M$5:$V$5=1,(M34:V34),""))))&gt;0,
            MAX(IF(
                ISNUMBER(M34:V34),
                IF(
                    M$5:V$5=1,
                    M34:V34,
                    ""),
                "")),
            MAX(IF(
                ISNUMBER(M34:V34),
                IF(
                    M$5:V$5=2,
                    M34:V34,
                    ""),
                ""))
        ),
        IF(
            Parameters!$D$16=1,
            IFERROR(
                AVERAGE(IF(
                    ISNUMBER(M34:V34),
                    IF(
                        M$5:V$5=1,
                        M34:V34,
                        ""),
                    "")),
                AVERAGE(IF(
                    ISNUMBER(M34:V34),
                    IF(
                        M$5:V$5=2,
                        M34:V34,
                        ""),
                    ""))
            ),
            IF(
                Parameters!$D$17=1,
                IFERROR(
                    IF(
                        OR(
                            IF(
                                ISNUMBER(M34:V34),
                                IF(
                                    M$5:V$5=1,
                                    M34:V34,
                                    ""),
                                "")
                            =0),
                        0,
                        GEOMEAN(IF(
                            ISNUMBER(M34:V34),
                            IF(
                                M$5:V$5=1,
                                M34:V34,
                                ""),
                            ""))
                    ),
                    IF(
                        OR(IF(
                            ISNUMBER(M34:V34),
                            IF(
                                M$5:V$5=2,
                                M34:V34,
                                ""),
                            "")
                            =0),
                        0,
                        GEOMEAN(IF(
                            ISNUMBER(M34:V34),
                            IF(
                                M$5:V$5=2,
                                M34:V34,
                                ""),
                            "")))
                )
            )
        )
    )
)</f>
        <v>10</v>
      </c>
      <c r="J34" s="242">
        <v>44753</v>
      </c>
      <c r="K34" s="242">
        <v>45103</v>
      </c>
      <c r="L34" s="91" t="s">
        <v>50</v>
      </c>
      <c r="M34" s="192">
        <v>5</v>
      </c>
      <c r="N34" s="192">
        <v>10</v>
      </c>
      <c r="O34" s="192">
        <v>0</v>
      </c>
      <c r="P34" s="192">
        <v>0</v>
      </c>
      <c r="Q34" s="192">
        <v>0</v>
      </c>
      <c r="R34" s="192" t="s">
        <v>409</v>
      </c>
      <c r="S34" s="192">
        <v>4</v>
      </c>
      <c r="T34" s="192" t="s">
        <v>935</v>
      </c>
      <c r="U34" s="192">
        <v>0</v>
      </c>
      <c r="V34" s="192" t="s">
        <v>409</v>
      </c>
      <c r="W34" s="192">
        <v>7.8488372093023201E-2</v>
      </c>
      <c r="X34" s="192" t="s">
        <v>409</v>
      </c>
      <c r="Y34" s="192"/>
      <c r="Z34" s="192"/>
      <c r="AA34" s="80"/>
      <c r="AB34" s="80"/>
      <c r="AC34" s="80"/>
    </row>
    <row r="35" spans="1:29"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$M$4:$V$4,
                    (M35:V35),
                    "")),
            1,
            0))
        =0,
    NA(),
    IF(
        Parameters!$D$15=1,
        IF(
            SUM(--(ISNUMBER(IF($M$4:$V$4=1,(M35:V35),""))))&gt;0,
            MAX(IF(
                ISNUMBER(M35:V35),
                IF(
                    M$4:V$4=1,
                    M35:V35,
                    ""),
                "")),
            MAX(IF(
                ISNUMBER(M35:V35),
                IF(
                    M$4:V$4=2,
                    M35:V35,
                    ""),
                ""))
        ),
        IF(
            Parameters!$D$16=1,
            IFERROR(
                AVERAGE(IF(
                    ISNUMBER(M35:V35),
                    IF(
                        M$4:V$4=1,
                        M35:V35,
                        ""),
                    "")),
                AVERAGE(IF(
                    ISNUMBER(M35:V35),
                    IF(
                        M$4:V$4=2,
                        M35:V35,
                        ""),
                    ""))
            ),
            IF(
                Parameters!$D$17=1,
                IFERROR(
                    IF(
                        OR(
                            IF(
                                ISNUMBER(M35:V35),
                                IF(
                                    M$4:V$4=1,
                                    M35:V35,
                                    ""),
                                "")
                            =0),
                        0,
                        GEOMEAN(IF(
                            ISNUMBER(M35:V35),
                            IF(
                                M$4:V$4=1,
                                M35:V35,
                                ""),
                            ""))
                    ),
                    IF(
                        OR(IF(
                            ISNUMBER(M35:V35),
                            IF(
                                M$4:V$4=2,
                                M35:V35,
                                ""),
                            "")
                            =0),
                        0,
                        GEOMEAN(IF(
                            ISNUMBER(M35:V35),
                            IF(
                                M$4:V$4=2,
                                M35:V35,
                                ""),
                            "")))
                )
            )
        )
    )
)</f>
        <v>4.6666666666666599</v>
      </c>
      <c r="I35" s="191" cm="1">
        <f t="array" ref="I35">IF(
    SUM(IF(
            ISNUMBER(
                IF(
                    $M$5:$V$5,
                    (M35:V35),
                    "")),
            1,
            0))
        =0,
    NA(),
    IF(
        Parameters!$D$15=1,
        IF(
            SUM(--(ISNUMBER(IF($M$5:$V$5=1,(M35:V35),""))))&gt;0,
            MAX(IF(
                ISNUMBER(M35:V35),
                IF(
                    M$5:V$5=1,
                    M35:V35,
                    ""),
                "")),
            MAX(IF(
                ISNUMBER(M35:V35),
                IF(
                    M$5:V$5=2,
                    M35:V35,
                    ""),
                ""))
        ),
        IF(
            Parameters!$D$16=1,
            IFERROR(
                AVERAGE(IF(
                    ISNUMBER(M35:V35),
                    IF(
                        M$5:V$5=1,
                        M35:V35,
                        ""),
                    "")),
                AVERAGE(IF(
                    ISNUMBER(M35:V35),
                    IF(
                        M$5:V$5=2,
                        M35:V35,
                        ""),
                    ""))
            ),
            IF(
                Parameters!$D$17=1,
                IFERROR(
                    IF(
                        OR(
                            IF(
                                ISNUMBER(M35:V35),
                                IF(
                                    M$5:V$5=1,
                                    M35:V35,
                                    ""),
                                "")
                            =0),
                        0,
                        GEOMEAN(IF(
                            ISNUMBER(M35:V35),
                            IF(
                                M$5:V$5=1,
                                M35:V35,
                                ""),
                            ""))
                    ),
                    IF(
                        OR(IF(
                            ISNUMBER(M35:V35),
                            IF(
                                M$5:V$5=2,
                                M35:V35,
                                ""),
                            "")
                            =0),
                        0,
                        GEOMEAN(IF(
                            ISNUMBER(M35:V35),
                            IF(
                                M$5:V$5=2,
                                M35:V35,
                                ""),
                            "")))
                )
            )
        )
    )
)</f>
        <v>0</v>
      </c>
      <c r="J35" s="242">
        <v>44753</v>
      </c>
      <c r="K35" s="242">
        <v>45103</v>
      </c>
      <c r="L35" s="91" t="s">
        <v>52</v>
      </c>
      <c r="M35" s="192">
        <v>4.6666666666666599</v>
      </c>
      <c r="N35" s="192">
        <v>0</v>
      </c>
      <c r="O35" s="192">
        <v>0</v>
      </c>
      <c r="P35" s="192">
        <v>0</v>
      </c>
      <c r="Q35" s="192">
        <v>0</v>
      </c>
      <c r="R35" s="192" t="s">
        <v>409</v>
      </c>
      <c r="S35" s="192">
        <v>3.8</v>
      </c>
      <c r="T35" s="192" t="s">
        <v>883</v>
      </c>
      <c r="U35" s="192">
        <v>0</v>
      </c>
      <c r="V35" s="192" t="s">
        <v>409</v>
      </c>
      <c r="W35" s="192">
        <v>0</v>
      </c>
      <c r="X35" s="192" t="s">
        <v>409</v>
      </c>
      <c r="Y35" s="192"/>
      <c r="Z35" s="192"/>
      <c r="AA35" s="80"/>
      <c r="AB35" s="80"/>
      <c r="AC35" s="80"/>
    </row>
    <row r="36" spans="1:29"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$M$4:$V$4,
                    (M36:V36),
                    "")),
            1,
            0))
        =0,
    NA(),
    IF(
        Parameters!$D$15=1,
        IF(
            SUM(--(ISNUMBER(IF($M$4:$V$4=1,(M36:V36),""))))&gt;0,
            MAX(IF(
                ISNUMBER(M36:V36),
                IF(
                    M$4:V$4=1,
                    M36:V36,
                    ""),
                "")),
            MAX(IF(
                ISNUMBER(M36:V36),
                IF(
                    M$4:V$4=2,
                    M36:V36,
                    ""),
                ""))
        ),
        IF(
            Parameters!$D$16=1,
            IFERROR(
                AVERAGE(IF(
                    ISNUMBER(M36:V36),
                    IF(
                        M$4:V$4=1,
                        M36:V36,
                        ""),
                    "")),
                AVERAGE(IF(
                    ISNUMBER(M36:V36),
                    IF(
                        M$4:V$4=2,
                        M36:V36,
                        ""),
                    ""))
            ),
            IF(
                Parameters!$D$17=1,
                IFERROR(
                    IF(
                        OR(
                            IF(
                                ISNUMBER(M36:V36),
                                IF(
                                    M$4:V$4=1,
                                    M36:V36,
                                    ""),
                                "")
                            =0),
                        0,
                        GEOMEAN(IF(
                            ISNUMBER(M36:V36),
                            IF(
                                M$4:V$4=1,
                                M36:V36,
                                ""),
                            ""))
                    ),
                    IF(
                        OR(IF(
                            ISNUMBER(M36:V36),
                            IF(
                                M$4:V$4=2,
                                M36:V36,
                                ""),
                            "")
                            =0),
                        0,
                        GEOMEAN(IF(
                            ISNUMBER(M36:V36),
                            IF(
                                M$4:V$4=2,
                                M36:V36,
                                ""),
                            "")))
                )
            )
        )
    )
)</f>
        <v>2.8333333333333299</v>
      </c>
      <c r="I36" s="191" cm="1">
        <f t="array" ref="I36">IF(
    SUM(IF(
            ISNUMBER(
                IF(
                    $M$5:$V$5,
                    (M36:V36),
                    "")),
            1,
            0))
        =0,
    NA(),
    IF(
        Parameters!$D$15=1,
        IF(
            SUM(--(ISNUMBER(IF($M$5:$V$5=1,(M36:V36),""))))&gt;0,
            MAX(IF(
                ISNUMBER(M36:V36),
                IF(
                    M$5:V$5=1,
                    M36:V36,
                    ""),
                "")),
            MAX(IF(
                ISNUMBER(M36:V36),
                IF(
                    M$5:V$5=2,
                    M36:V36,
                    ""),
                ""))
        ),
        IF(
            Parameters!$D$16=1,
            IFERROR(
                AVERAGE(IF(
                    ISNUMBER(M36:V36),
                    IF(
                        M$5:V$5=1,
                        M36:V36,
                        ""),
                    "")),
                AVERAGE(IF(
                    ISNUMBER(M36:V36),
                    IF(
                        M$5:V$5=2,
                        M36:V36,
                        ""),
                    ""))
            ),
            IF(
                Parameters!$D$17=1,
                IFERROR(
                    IF(
                        OR(
                            IF(
                                ISNUMBER(M36:V36),
                                IF(
                                    M$5:V$5=1,
                                    M36:V36,
                                    ""),
                                "")
                            =0),
                        0,
                        GEOMEAN(IF(
                            ISNUMBER(M36:V36),
                            IF(
                                M$5:V$5=1,
                                M36:V36,
                                ""),
                            ""))
                    ),
                    IF(
                        OR(IF(
                            ISNUMBER(M36:V36),
                            IF(
                                M$5:V$5=2,
                                M36:V36,
                                ""),
                            "")
                            =0),
                        0,
                        GEOMEAN(IF(
                            ISNUMBER(M36:V36),
                            IF(
                                M$5:V$5=2,
                                M36:V36,
                                ""),
                            "")))
                )
            )
        )
    )
)</f>
        <v>0</v>
      </c>
      <c r="J36" s="242">
        <v>44753</v>
      </c>
      <c r="K36" s="242">
        <v>45093</v>
      </c>
      <c r="L36" s="91" t="s">
        <v>54</v>
      </c>
      <c r="M36" s="192">
        <v>2.8333333333333299</v>
      </c>
      <c r="N36" s="192" t="s">
        <v>409</v>
      </c>
      <c r="O36" s="192">
        <v>0</v>
      </c>
      <c r="P36" s="192">
        <v>0</v>
      </c>
      <c r="Q36" s="192">
        <v>0</v>
      </c>
      <c r="R36" s="192" t="s">
        <v>409</v>
      </c>
      <c r="S36" s="192">
        <v>2.7</v>
      </c>
      <c r="T36" s="192" t="s">
        <v>409</v>
      </c>
      <c r="U36" s="192">
        <v>0</v>
      </c>
      <c r="V36" s="192" t="s">
        <v>409</v>
      </c>
      <c r="W36" s="192">
        <v>0</v>
      </c>
      <c r="X36" s="192" t="s">
        <v>409</v>
      </c>
      <c r="Y36" s="192"/>
      <c r="Z36" s="192"/>
      <c r="AA36" s="80"/>
      <c r="AB36" s="80"/>
      <c r="AC36" s="80"/>
    </row>
    <row r="37" spans="1:29"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$M$4:$V$4,
                    (M37:V37),
                    "")),
            1,
            0))
        =0,
    NA(),
    IF(
        Parameters!$D$15=1,
        IF(
            SUM(--(ISNUMBER(IF($M$4:$V$4=1,(M37:V37),""))))&gt;0,
            MAX(IF(
                ISNUMBER(M37:V37),
                IF(
                    M$4:V$4=1,
                    M37:V37,
                    ""),
                "")),
            MAX(IF(
                ISNUMBER(M37:V37),
                IF(
                    M$4:V$4=2,
                    M37:V37,
                    ""),
                ""))
        ),
        IF(
            Parameters!$D$16=1,
            IFERROR(
                AVERAGE(IF(
                    ISNUMBER(M37:V37),
                    IF(
                        M$4:V$4=1,
                        M37:V37,
                        ""),
                    "")),
                AVERAGE(IF(
                    ISNUMBER(M37:V37),
                    IF(
                        M$4:V$4=2,
                        M37:V37,
                        ""),
                    ""))
            ),
            IF(
                Parameters!$D$17=1,
                IFERROR(
                    IF(
                        OR(
                            IF(
                                ISNUMBER(M37:V37),
                                IF(
                                    M$4:V$4=1,
                                    M37:V37,
                                    ""),
                                "")
                            =0),
                        0,
                        GEOMEAN(IF(
                            ISNUMBER(M37:V37),
                            IF(
                                M$4:V$4=1,
                                M37:V37,
                                ""),
                            ""))
                    ),
                    IF(
                        OR(IF(
                            ISNUMBER(M37:V37),
                            IF(
                                M$4:V$4=2,
                                M37:V37,
                                ""),
                            "")
                            =0),
                        0,
                        GEOMEAN(IF(
                            ISNUMBER(M37:V37),
                            IF(
                                M$4:V$4=2,
                                M37:V37,
                                ""),
                            "")))
                )
            )
        )
    )
)</f>
        <v>4.1666666666666599</v>
      </c>
      <c r="I37" s="191" cm="1">
        <f t="array" ref="I37">IF(
    SUM(IF(
            ISNUMBER(
                IF(
                    $M$5:$V$5,
                    (M37:V37),
                    "")),
            1,
            0))
        =0,
    NA(),
    IF(
        Parameters!$D$15=1,
        IF(
            SUM(--(ISNUMBER(IF($M$5:$V$5=1,(M37:V37),""))))&gt;0,
            MAX(IF(
                ISNUMBER(M37:V37),
                IF(
                    M$5:V$5=1,
                    M37:V37,
                    ""),
                "")),
            MAX(IF(
                ISNUMBER(M37:V37),
                IF(
                    M$5:V$5=2,
                    M37:V37,
                    ""),
                ""))
        ),
        IF(
            Parameters!$D$16=1,
            IFERROR(
                AVERAGE(IF(
                    ISNUMBER(M37:V37),
                    IF(
                        M$5:V$5=1,
                        M37:V37,
                        ""),
                    "")),
                AVERAGE(IF(
                    ISNUMBER(M37:V37),
                    IF(
                        M$5:V$5=2,
                        M37:V37,
                        ""),
                    ""))
            ),
            IF(
                Parameters!$D$17=1,
                IFERROR(
                    IF(
                        OR(
                            IF(
                                ISNUMBER(M37:V37),
                                IF(
                                    M$5:V$5=1,
                                    M37:V37,
                                    ""),
                                "")
                            =0),
                        0,
                        GEOMEAN(IF(
                            ISNUMBER(M37:V37),
                            IF(
                                M$5:V$5=1,
                                M37:V37,
                                ""),
                            ""))
                    ),
                    IF(
                        OR(IF(
                            ISNUMBER(M37:V37),
                            IF(
                                M$5:V$5=2,
                                M37:V37,
                                ""),
                            "")
                            =0),
                        0,
                        GEOMEAN(IF(
                            ISNUMBER(M37:V37),
                            IF(
                                M$5:V$5=2,
                                M37:V37,
                                ""),
                            "")))
                )
            )
        )
    )
)</f>
        <v>0</v>
      </c>
      <c r="J37" s="242">
        <v>44860</v>
      </c>
      <c r="K37" s="242">
        <v>44830</v>
      </c>
      <c r="L37" s="91" t="s">
        <v>56</v>
      </c>
      <c r="M37" s="192">
        <v>4.1666666666666599</v>
      </c>
      <c r="N37" s="192" t="s">
        <v>409</v>
      </c>
      <c r="O37" s="192">
        <v>0</v>
      </c>
      <c r="P37" s="192">
        <v>0</v>
      </c>
      <c r="Q37" s="192">
        <v>0</v>
      </c>
      <c r="R37" s="192" t="s">
        <v>409</v>
      </c>
      <c r="S37" s="192">
        <v>3.5</v>
      </c>
      <c r="T37" s="192" t="s">
        <v>409</v>
      </c>
      <c r="U37" s="192">
        <v>0</v>
      </c>
      <c r="V37" s="192" t="s">
        <v>409</v>
      </c>
      <c r="W37" s="192">
        <v>0</v>
      </c>
      <c r="X37" s="192" t="s">
        <v>409</v>
      </c>
      <c r="Y37" s="192"/>
      <c r="Z37" s="192"/>
      <c r="AA37" s="80"/>
      <c r="AB37" s="80"/>
      <c r="AC37" s="80"/>
    </row>
    <row r="38" spans="1:29"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$M$4:$V$4,
                    (M38:V38),
                    "")),
            1,
            0))
        =0,
    NA(),
    IF(
        Parameters!$D$15=1,
        IF(
            SUM(--(ISNUMBER(IF($M$4:$V$4=1,(M38:V38),""))))&gt;0,
            MAX(IF(
                ISNUMBER(M38:V38),
                IF(
                    M$4:V$4=1,
                    M38:V38,
                    ""),
                "")),
            MAX(IF(
                ISNUMBER(M38:V38),
                IF(
                    M$4:V$4=2,
                    M38:V38,
                    ""),
                ""))
        ),
        IF(
            Parameters!$D$16=1,
            IFERROR(
                AVERAGE(IF(
                    ISNUMBER(M38:V38),
                    IF(
                        M$4:V$4=1,
                        M38:V38,
                        ""),
                    "")),
                AVERAGE(IF(
                    ISNUMBER(M38:V38),
                    IF(
                        M$4:V$4=2,
                        M38:V38,
                        ""),
                    ""))
            ),
            IF(
                Parameters!$D$17=1,
                IFERROR(
                    IF(
                        OR(
                            IF(
                                ISNUMBER(M38:V38),
                                IF(
                                    M$4:V$4=1,
                                    M38:V38,
                                    ""),
                                "")
                            =0),
                        0,
                        GEOMEAN(IF(
                            ISNUMBER(M38:V38),
                            IF(
                                M$4:V$4=1,
                                M38:V38,
                                ""),
                            ""))
                    ),
                    IF(
                        OR(IF(
                            ISNUMBER(M38:V38),
                            IF(
                                M$4:V$4=2,
                                M38:V38,
                                ""),
                            "")
                            =0),
                        0,
                        GEOMEAN(IF(
                            ISNUMBER(M38:V38),
                            IF(
                                M$4:V$4=2,
                                M38:V38,
                                ""),
                            "")))
                )
            )
        )
    )
)</f>
        <v>2.5</v>
      </c>
      <c r="I38" s="191" cm="1">
        <f t="array" ref="I38">IF(
    SUM(IF(
            ISNUMBER(
                IF(
                    $M$5:$V$5,
                    (M38:V38),
                    "")),
            1,
            0))
        =0,
    NA(),
    IF(
        Parameters!$D$15=1,
        IF(
            SUM(--(ISNUMBER(IF($M$5:$V$5=1,(M38:V38),""))))&gt;0,
            MAX(IF(
                ISNUMBER(M38:V38),
                IF(
                    M$5:V$5=1,
                    M38:V38,
                    ""),
                "")),
            MAX(IF(
                ISNUMBER(M38:V38),
                IF(
                    M$5:V$5=2,
                    M38:V38,
                    ""),
                ""))
        ),
        IF(
            Parameters!$D$16=1,
            IFERROR(
                AVERAGE(IF(
                    ISNUMBER(M38:V38),
                    IF(
                        M$5:V$5=1,
                        M38:V38,
                        ""),
                    "")),
                AVERAGE(IF(
                    ISNUMBER(M38:V38),
                    IF(
                        M$5:V$5=2,
                        M38:V38,
                        ""),
                    ""))
            ),
            IF(
                Parameters!$D$17=1,
                IFERROR(
                    IF(
                        OR(
                            IF(
                                ISNUMBER(M38:V38),
                                IF(
                                    M$5:V$5=1,
                                    M38:V38,
                                    ""),
                                "")
                            =0),
                        0,
                        GEOMEAN(IF(
                            ISNUMBER(M38:V38),
                            IF(
                                M$5:V$5=1,
                                M38:V38,
                                ""),
                            ""))
                    ),
                    IF(
                        OR(IF(
                            ISNUMBER(M38:V38),
                            IF(
                                M$5:V$5=2,
                                M38:V38,
                                ""),
                            "")
                            =0),
                        0,
                        GEOMEAN(IF(
                            ISNUMBER(M38:V38),
                            IF(
                                M$5:V$5=2,
                                M38:V38,
                                ""),
                            "")))
                )
            )
        )
    )
)</f>
        <v>0</v>
      </c>
      <c r="J38" s="242">
        <v>45019</v>
      </c>
      <c r="K38" s="242">
        <v>45001</v>
      </c>
      <c r="L38" s="91" t="s">
        <v>58</v>
      </c>
      <c r="M38" s="192">
        <v>2.5</v>
      </c>
      <c r="N38" s="192" t="s">
        <v>409</v>
      </c>
      <c r="O38" s="192">
        <v>0</v>
      </c>
      <c r="P38" s="192">
        <v>0</v>
      </c>
      <c r="Q38" s="192">
        <v>0</v>
      </c>
      <c r="R38" s="192" t="s">
        <v>409</v>
      </c>
      <c r="S38" s="192">
        <v>2.5</v>
      </c>
      <c r="T38" s="192" t="s">
        <v>409</v>
      </c>
      <c r="U38" s="192">
        <v>0</v>
      </c>
      <c r="V38" s="192" t="s">
        <v>409</v>
      </c>
      <c r="W38" s="192">
        <v>0</v>
      </c>
      <c r="X38" s="192" t="s">
        <v>409</v>
      </c>
      <c r="Y38" s="192"/>
      <c r="Z38" s="192"/>
      <c r="AA38" s="80"/>
      <c r="AB38" s="80"/>
      <c r="AC38" s="80"/>
    </row>
    <row r="39" spans="1:29"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$M$4:$V$4,
                    (M39:V39),
                    "")),
            1,
            0))
        =0,
    NA(),
    IF(
        Parameters!$D$15=1,
        IF(
            SUM(--(ISNUMBER(IF($M$4:$V$4=1,(M39:V39),""))))&gt;0,
            MAX(IF(
                ISNUMBER(M39:V39),
                IF(
                    M$4:V$4=1,
                    M39:V39,
                    ""),
                "")),
            MAX(IF(
                ISNUMBER(M39:V39),
                IF(
                    M$4:V$4=2,
                    M39:V39,
                    ""),
                ""))
        ),
        IF(
            Parameters!$D$16=1,
            IFERROR(
                AVERAGE(IF(
                    ISNUMBER(M39:V39),
                    IF(
                        M$4:V$4=1,
                        M39:V39,
                        ""),
                    "")),
                AVERAGE(IF(
                    ISNUMBER(M39:V39),
                    IF(
                        M$4:V$4=2,
                        M39:V39,
                        ""),
                    ""))
            ),
            IF(
                Parameters!$D$17=1,
                IFERROR(
                    IF(
                        OR(
                            IF(
                                ISNUMBER(M39:V39),
                                IF(
                                    M$4:V$4=1,
                                    M39:V39,
                                    ""),
                                "")
                            =0),
                        0,
                        GEOMEAN(IF(
                            ISNUMBER(M39:V39),
                            IF(
                                M$4:V$4=1,
                                M39:V39,
                                ""),
                            ""))
                    ),
                    IF(
                        OR(IF(
                            ISNUMBER(M39:V39),
                            IF(
                                M$4:V$4=2,
                                M39:V39,
                                ""),
                            "")
                            =0),
                        0,
                        GEOMEAN(IF(
                            ISNUMBER(M39:V39),
                            IF(
                                M$4:V$4=2,
                                M39:V39,
                                ""),
                            "")))
                )
            )
        )
    )
)</f>
        <v>4.3333333333333304</v>
      </c>
      <c r="I39" s="191" cm="1">
        <f t="array" ref="I39">IF(
    SUM(IF(
            ISNUMBER(
                IF(
                    $M$5:$V$5,
                    (M39:V39),
                    "")),
            1,
            0))
        =0,
    NA(),
    IF(
        Parameters!$D$15=1,
        IF(
            SUM(--(ISNUMBER(IF($M$5:$V$5=1,(M39:V39),""))))&gt;0,
            MAX(IF(
                ISNUMBER(M39:V39),
                IF(
                    M$5:V$5=1,
                    M39:V39,
                    ""),
                "")),
            MAX(IF(
                ISNUMBER(M39:V39),
                IF(
                    M$5:V$5=2,
                    M39:V39,
                    ""),
                ""))
        ),
        IF(
            Parameters!$D$16=1,
            IFERROR(
                AVERAGE(IF(
                    ISNUMBER(M39:V39),
                    IF(
                        M$5:V$5=1,
                        M39:V39,
                        ""),
                    "")),
                AVERAGE(IF(
                    ISNUMBER(M39:V39),
                    IF(
                        M$5:V$5=2,
                        M39:V39,
                        ""),
                    ""))
            ),
            IF(
                Parameters!$D$17=1,
                IFERROR(
                    IF(
                        OR(
                            IF(
                                ISNUMBER(M39:V39),
                                IF(
                                    M$5:V$5=1,
                                    M39:V39,
                                    ""),
                                "")
                            =0),
                        0,
                        GEOMEAN(IF(
                            ISNUMBER(M39:V39),
                            IF(
                                M$5:V$5=1,
                                M39:V39,
                                ""),
                            ""))
                    ),
                    IF(
                        OR(IF(
                            ISNUMBER(M39:V39),
                            IF(
                                M$5:V$5=2,
                                M39:V39,
                                ""),
                            "")
                            =0),
                        0,
                        GEOMEAN(IF(
                            ISNUMBER(M39:V39),
                            IF(
                                M$5:V$5=2,
                                M39:V39,
                                ""),
                            "")))
                )
            )
        )
    )
)</f>
        <v>0</v>
      </c>
      <c r="J39" s="242">
        <v>45019</v>
      </c>
      <c r="K39" s="242">
        <v>44887</v>
      </c>
      <c r="L39" s="91" t="s">
        <v>60</v>
      </c>
      <c r="M39" s="192">
        <v>4.3333333333333304</v>
      </c>
      <c r="N39" s="192" t="s">
        <v>409</v>
      </c>
      <c r="O39" s="192">
        <v>0</v>
      </c>
      <c r="P39" s="192">
        <v>0</v>
      </c>
      <c r="Q39" s="192">
        <v>0</v>
      </c>
      <c r="R39" s="192" t="s">
        <v>409</v>
      </c>
      <c r="S39" s="192">
        <v>3.6</v>
      </c>
      <c r="T39" s="192" t="s">
        <v>409</v>
      </c>
      <c r="U39" s="192">
        <v>0</v>
      </c>
      <c r="V39" s="192" t="s">
        <v>409</v>
      </c>
      <c r="W39" s="192">
        <v>0</v>
      </c>
      <c r="X39" s="192" t="s">
        <v>409</v>
      </c>
      <c r="Y39" s="192"/>
      <c r="Z39" s="192"/>
      <c r="AA39" s="80"/>
      <c r="AB39" s="80"/>
      <c r="AC39" s="80"/>
    </row>
    <row r="40" spans="1:29"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$M$4:$V$4,
                    (M40:V40),
                    "")),
            1,
            0))
        =0,
    NA(),
    IF(
        Parameters!$D$15=1,
        IF(
            SUM(--(ISNUMBER(IF($M$4:$V$4=1,(M40:V40),""))))&gt;0,
            MAX(IF(
                ISNUMBER(M40:V40),
                IF(
                    M$4:V$4=1,
                    M40:V40,
                    ""),
                "")),
            MAX(IF(
                ISNUMBER(M40:V40),
                IF(
                    M$4:V$4=2,
                    M40:V40,
                    ""),
                ""))
        ),
        IF(
            Parameters!$D$16=1,
            IFERROR(
                AVERAGE(IF(
                    ISNUMBER(M40:V40),
                    IF(
                        M$4:V$4=1,
                        M40:V40,
                        ""),
                    "")),
                AVERAGE(IF(
                    ISNUMBER(M40:V40),
                    IF(
                        M$4:V$4=2,
                        M40:V40,
                        ""),
                    ""))
            ),
            IF(
                Parameters!$D$17=1,
                IFERROR(
                    IF(
                        OR(
                            IF(
                                ISNUMBER(M40:V40),
                                IF(
                                    M$4:V$4=1,
                                    M40:V40,
                                    ""),
                                "")
                            =0),
                        0,
                        GEOMEAN(IF(
                            ISNUMBER(M40:V40),
                            IF(
                                M$4:V$4=1,
                                M40:V40,
                                ""),
                            ""))
                    ),
                    IF(
                        OR(IF(
                            ISNUMBER(M40:V40),
                            IF(
                                M$4:V$4=2,
                                M40:V40,
                                ""),
                            "")
                            =0),
                        0,
                        GEOMEAN(IF(
                            ISNUMBER(M40:V40),
                            IF(
                                M$4:V$4=2,
                                M40:V40,
                                ""),
                            "")))
                )
            )
        )
    )
)</f>
        <v>5.5</v>
      </c>
      <c r="I40" s="191" cm="1">
        <f t="array" ref="I40">IF(
    SUM(IF(
            ISNUMBER(
                IF(
                    $M$5:$V$5,
                    (M40:V40),
                    "")),
            1,
            0))
        =0,
    NA(),
    IF(
        Parameters!$D$15=1,
        IF(
            SUM(--(ISNUMBER(IF($M$5:$V$5=1,(M40:V40),""))))&gt;0,
            MAX(IF(
                ISNUMBER(M40:V40),
                IF(
                    M$5:V$5=1,
                    M40:V40,
                    ""),
                "")),
            MAX(IF(
                ISNUMBER(M40:V40),
                IF(
                    M$5:V$5=2,
                    M40:V40,
                    ""),
                ""))
        ),
        IF(
            Parameters!$D$16=1,
            IFERROR(
                AVERAGE(IF(
                    ISNUMBER(M40:V40),
                    IF(
                        M$5:V$5=1,
                        M40:V40,
                        ""),
                    "")),
                AVERAGE(IF(
                    ISNUMBER(M40:V40),
                    IF(
                        M$5:V$5=2,
                        M40:V40,
                        ""),
                    ""))
            ),
            IF(
                Parameters!$D$17=1,
                IFERROR(
                    IF(
                        OR(
                            IF(
                                ISNUMBER(M40:V40),
                                IF(
                                    M$5:V$5=1,
                                    M40:V40,
                                    ""),
                                "")
                            =0),
                        0,
                        GEOMEAN(IF(
                            ISNUMBER(M40:V40),
                            IF(
                                M$5:V$5=1,
                                M40:V40,
                                ""),
                            ""))
                    ),
                    IF(
                        OR(IF(
                            ISNUMBER(M40:V40),
                            IF(
                                M$5:V$5=2,
                                M40:V40,
                                ""),
                            "")
                            =0),
                        0,
                        GEOMEAN(IF(
                            ISNUMBER(M40:V40),
                            IF(
                                M$5:V$5=2,
                                M40:V40,
                                ""),
                            "")))
                )
            )
        )
    )
)</f>
        <v>0</v>
      </c>
      <c r="J40" s="242">
        <v>44860</v>
      </c>
      <c r="K40" s="242">
        <v>45103</v>
      </c>
      <c r="L40" s="91" t="s">
        <v>62</v>
      </c>
      <c r="M40" s="192">
        <v>5.5</v>
      </c>
      <c r="N40" s="192">
        <v>0</v>
      </c>
      <c r="O40" s="192">
        <v>0</v>
      </c>
      <c r="P40" s="192">
        <v>0</v>
      </c>
      <c r="Q40" s="192">
        <v>0</v>
      </c>
      <c r="R40" s="192" t="s">
        <v>409</v>
      </c>
      <c r="S40" s="192">
        <v>4.3</v>
      </c>
      <c r="T40" s="192" t="s">
        <v>888</v>
      </c>
      <c r="U40" s="192">
        <v>0</v>
      </c>
      <c r="V40" s="192" t="s">
        <v>409</v>
      </c>
      <c r="W40" s="192">
        <v>0</v>
      </c>
      <c r="X40" s="192" t="s">
        <v>409</v>
      </c>
      <c r="Y40" s="192"/>
      <c r="Z40" s="192"/>
      <c r="AA40" s="80"/>
      <c r="AB40" s="80"/>
      <c r="AC40" s="80"/>
    </row>
    <row r="41" spans="1:29"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$M$4:$V$4,
                    (M41:V41),
                    "")),
            1,
            0))
        =0,
    NA(),
    IF(
        Parameters!$D$15=1,
        IF(
            SUM(--(ISNUMBER(IF($M$4:$V$4=1,(M41:V41),""))))&gt;0,
            MAX(IF(
                ISNUMBER(M41:V41),
                IF(
                    M$4:V$4=1,
                    M41:V41,
                    ""),
                "")),
            MAX(IF(
                ISNUMBER(M41:V41),
                IF(
                    M$4:V$4=2,
                    M41:V41,
                    ""),
                ""))
        ),
        IF(
            Parameters!$D$16=1,
            IFERROR(
                AVERAGE(IF(
                    ISNUMBER(M41:V41),
                    IF(
                        M$4:V$4=1,
                        M41:V41,
                        ""),
                    "")),
                AVERAGE(IF(
                    ISNUMBER(M41:V41),
                    IF(
                        M$4:V$4=2,
                        M41:V41,
                        ""),
                    ""))
            ),
            IF(
                Parameters!$D$17=1,
                IFERROR(
                    IF(
                        OR(
                            IF(
                                ISNUMBER(M41:V41),
                                IF(
                                    M$4:V$4=1,
                                    M41:V41,
                                    ""),
                                "")
                            =0),
                        0,
                        GEOMEAN(IF(
                            ISNUMBER(M41:V41),
                            IF(
                                M$4:V$4=1,
                                M41:V41,
                                ""),
                            ""))
                    ),
                    IF(
                        OR(IF(
                            ISNUMBER(M41:V41),
                            IF(
                                M$4:V$4=2,
                                M41:V41,
                                ""),
                            "")
                            =0),
                        0,
                        GEOMEAN(IF(
                            ISNUMBER(M41:V41),
                            IF(
                                M$4:V$4=2,
                                M41:V41,
                                ""),
                            "")))
                )
            )
        )
    )
)</f>
        <v>2.1666666666666599</v>
      </c>
      <c r="I41" s="191" cm="1">
        <f t="array" ref="I41">IF(
    SUM(IF(
            ISNUMBER(
                IF(
                    $M$5:$V$5,
                    (M41:V41),
                    "")),
            1,
            0))
        =0,
    NA(),
    IF(
        Parameters!$D$15=1,
        IF(
            SUM(--(ISNUMBER(IF($M$5:$V$5=1,(M41:V41),""))))&gt;0,
            MAX(IF(
                ISNUMBER(M41:V41),
                IF(
                    M$5:V$5=1,
                    M41:V41,
                    ""),
                "")),
            MAX(IF(
                ISNUMBER(M41:V41),
                IF(
                    M$5:V$5=2,
                    M41:V41,
                    ""),
                ""))
        ),
        IF(
            Parameters!$D$16=1,
            IFERROR(
                AVERAGE(IF(
                    ISNUMBER(M41:V41),
                    IF(
                        M$5:V$5=1,
                        M41:V41,
                        ""),
                    "")),
                AVERAGE(IF(
                    ISNUMBER(M41:V41),
                    IF(
                        M$5:V$5=2,
                        M41:V41,
                        ""),
                    ""))
            ),
            IF(
                Parameters!$D$17=1,
                IFERROR(
                    IF(
                        OR(
                            IF(
                                ISNUMBER(M41:V41),
                                IF(
                                    M$5:V$5=1,
                                    M41:V41,
                                    ""),
                                "")
                            =0),
                        0,
                        GEOMEAN(IF(
                            ISNUMBER(M41:V41),
                            IF(
                                M$5:V$5=1,
                                M41:V41,
                                ""),
                            ""))
                    ),
                    IF(
                        OR(IF(
                            ISNUMBER(M41:V41),
                            IF(
                                M$5:V$5=2,
                                M41:V41,
                                ""),
                            "")
                            =0),
                        0,
                        GEOMEAN(IF(
                            ISNUMBER(M41:V41),
                            IF(
                                M$5:V$5=2,
                                M41:V41,
                                ""),
                            "")))
                )
            )
        )
    )
)</f>
        <v>0</v>
      </c>
      <c r="J41" s="242">
        <v>44860</v>
      </c>
      <c r="K41" s="242">
        <v>44862</v>
      </c>
      <c r="L41" s="91" t="s">
        <v>64</v>
      </c>
      <c r="M41" s="192">
        <v>2.1666666666666599</v>
      </c>
      <c r="N41" s="192" t="s">
        <v>409</v>
      </c>
      <c r="O41" s="192">
        <v>0</v>
      </c>
      <c r="P41" s="192">
        <v>0</v>
      </c>
      <c r="Q41" s="192">
        <v>0</v>
      </c>
      <c r="R41" s="192" t="s">
        <v>409</v>
      </c>
      <c r="S41" s="192">
        <v>2.2999999999999998</v>
      </c>
      <c r="T41" s="192" t="s">
        <v>409</v>
      </c>
      <c r="U41" s="192">
        <v>0</v>
      </c>
      <c r="V41" s="192" t="s">
        <v>409</v>
      </c>
      <c r="W41" s="192">
        <v>0</v>
      </c>
      <c r="X41" s="192" t="s">
        <v>409</v>
      </c>
      <c r="Y41" s="192"/>
      <c r="Z41" s="192"/>
      <c r="AA41" s="80"/>
      <c r="AB41" s="80"/>
      <c r="AC41" s="80"/>
    </row>
    <row r="42" spans="1:29"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$M$4:$V$4,
                    (M42:V42),
                    "")),
            1,
            0))
        =0,
    NA(),
    IF(
        Parameters!$D$15=1,
        IF(
            SUM(--(ISNUMBER(IF($M$4:$V$4=1,(M42:V42),""))))&gt;0,
            MAX(IF(
                ISNUMBER(M42:V42),
                IF(
                    M$4:V$4=1,
                    M42:V42,
                    ""),
                "")),
            MAX(IF(
                ISNUMBER(M42:V42),
                IF(
                    M$4:V$4=2,
                    M42:V42,
                    ""),
                ""))
        ),
        IF(
            Parameters!$D$16=1,
            IFERROR(
                AVERAGE(IF(
                    ISNUMBER(M42:V42),
                    IF(
                        M$4:V$4=1,
                        M42:V42,
                        ""),
                    "")),
                AVERAGE(IF(
                    ISNUMBER(M42:V42),
                    IF(
                        M$4:V$4=2,
                        M42:V42,
                        ""),
                    ""))
            ),
            IF(
                Parameters!$D$17=1,
                IFERROR(
                    IF(
                        OR(
                            IF(
                                ISNUMBER(M42:V42),
                                IF(
                                    M$4:V$4=1,
                                    M42:V42,
                                    ""),
                                "")
                            =0),
                        0,
                        GEOMEAN(IF(
                            ISNUMBER(M42:V42),
                            IF(
                                M$4:V$4=1,
                                M42:V42,
                                ""),
                            ""))
                    ),
                    IF(
                        OR(IF(
                            ISNUMBER(M42:V42),
                            IF(
                                M$4:V$4=2,
                                M42:V42,
                                ""),
                            "")
                            =0),
                        0,
                        GEOMEAN(IF(
                            ISNUMBER(M42:V42),
                            IF(
                                M$4:V$4=2,
                                M42:V42,
                                ""),
                            "")))
                )
            )
        )
    )
)</f>
        <v>#N/A</v>
      </c>
      <c r="I42" s="191" cm="1">
        <f t="array" ref="I42">IF(
    SUM(IF(
            ISNUMBER(
                IF(
                    $M$5:$V$5,
                    (M42:V42),
                    "")),
            1,
            0))
        =0,
    NA(),
    IF(
        Parameters!$D$15=1,
        IF(
            SUM(--(ISNUMBER(IF($M$5:$V$5=1,(M42:V42),""))))&gt;0,
            MAX(IF(
                ISNUMBER(M42:V42),
                IF(
                    M$5:V$5=1,
                    M42:V42,
                    ""),
                "")),
            MAX(IF(
                ISNUMBER(M42:V42),
                IF(
                    M$5:V$5=2,
                    M42:V42,
                    ""),
                ""))
        ),
        IF(
            Parameters!$D$16=1,
            IFERROR(
                AVERAGE(IF(
                    ISNUMBER(M42:V42),
                    IF(
                        M$5:V$5=1,
                        M42:V42,
                        ""),
                    "")),
                AVERAGE(IF(
                    ISNUMBER(M42:V42),
                    IF(
                        M$5:V$5=2,
                        M42:V42,
                        ""),
                    ""))
            ),
            IF(
                Parameters!$D$17=1,
                IFERROR(
                    IF(
                        OR(
                            IF(
                                ISNUMBER(M42:V42),
                                IF(
                                    M$5:V$5=1,
                                    M42:V42,
                                    ""),
                                "")
                            =0),
                        0,
                        GEOMEAN(IF(
                            ISNUMBER(M42:V42),
                            IF(
                                M$5:V$5=1,
                                M42:V42,
                                ""),
                            ""))
                    ),
                    IF(
                        OR(IF(
                            ISNUMBER(M42:V42),
                            IF(
                                M$5:V$5=2,
                                M42:V42,
                                ""),
                            "")
                            =0),
                        0,
                        GEOMEAN(IF(
                            ISNUMBER(M42:V42),
                            IF(
                                M$5:V$5=2,
                                M42:V42,
                                ""),
                            "")))
                )
            )
        )
    )
)</f>
        <v>0</v>
      </c>
      <c r="J42" s="242" t="s">
        <v>409</v>
      </c>
      <c r="K42" s="242" t="s">
        <v>409</v>
      </c>
      <c r="L42" s="91" t="s">
        <v>706</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c r="Z42" s="192"/>
      <c r="AA42" s="80"/>
      <c r="AB42" s="80"/>
      <c r="AC42" s="80"/>
    </row>
    <row r="43" spans="1:29"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9.3094933625126242</v>
      </c>
      <c r="H43" s="80" cm="1">
        <f t="array" ref="H43">IF(
    SUM(IF(
            ISNUMBER(
                IF(
                    $M$4:$V$4,
                    (M43:V43),
                    "")),
            1,
            0))
        =0,
    NA(),
    IF(
        Parameters!$D$15=1,
        IF(
            SUM(--(ISNUMBER(IF($M$4:$V$4=1,(M43:V43),""))))&gt;0,
            MAX(IF(
                ISNUMBER(M43:V43),
                IF(
                    M$4:V$4=1,
                    M43:V43,
                    ""),
                "")),
            MAX(IF(
                ISNUMBER(M43:V43),
                IF(
                    M$4:V$4=2,
                    M43:V43,
                    ""),
                ""))
        ),
        IF(
            Parameters!$D$16=1,
            IFERROR(
                AVERAGE(IF(
                    ISNUMBER(M43:V43),
                    IF(
                        M$4:V$4=1,
                        M43:V43,
                        ""),
                    "")),
                AVERAGE(IF(
                    ISNUMBER(M43:V43),
                    IF(
                        M$4:V$4=2,
                        M43:V43,
                        ""),
                    ""))
            ),
            IF(
                Parameters!$D$17=1,
                IFERROR(
                    IF(
                        OR(
                            IF(
                                ISNUMBER(M43:V43),
                                IF(
                                    M$4:V$4=1,
                                    M43:V43,
                                    ""),
                                "")
                            =0),
                        0,
                        GEOMEAN(IF(
                            ISNUMBER(M43:V43),
                            IF(
                                M$4:V$4=1,
                                M43:V43,
                                ""),
                            ""))
                    ),
                    IF(
                        OR(IF(
                            ISNUMBER(M43:V43),
                            IF(
                                M$4:V$4=2,
                                M43:V43,
                                ""),
                            "")
                            =0),
                        0,
                        GEOMEAN(IF(
                            ISNUMBER(M43:V43),
                            IF(
                                M$4:V$4=2,
                                M43:V43,
                                ""),
                            "")))
                )
            )
        )
    )
)</f>
        <v>8.6666666666666607</v>
      </c>
      <c r="I43" s="191" cm="1">
        <f t="array" ref="I43">IF(
    SUM(IF(
            ISNUMBER(
                IF(
                    $M$5:$V$5,
                    (M43:V43),
                    "")),
            1,
            0))
        =0,
    NA(),
    IF(
        Parameters!$D$15=1,
        IF(
            SUM(--(ISNUMBER(IF($M$5:$V$5=1,(M43:V43),""))))&gt;0,
            MAX(IF(
                ISNUMBER(M43:V43),
                IF(
                    M$5:V$5=1,
                    M43:V43,
                    ""),
                "")),
            MAX(IF(
                ISNUMBER(M43:V43),
                IF(
                    M$5:V$5=2,
                    M43:V43,
                    ""),
                ""))
        ),
        IF(
            Parameters!$D$16=1,
            IFERROR(
                AVERAGE(IF(
                    ISNUMBER(M43:V43),
                    IF(
                        M$5:V$5=1,
                        M43:V43,
                        ""),
                    "")),
                AVERAGE(IF(
                    ISNUMBER(M43:V43),
                    IF(
                        M$5:V$5=2,
                        M43:V43,
                        ""),
                    ""))
            ),
            IF(
                Parameters!$D$17=1,
                IFERROR(
                    IF(
                        OR(
                            IF(
                                ISNUMBER(M43:V43),
                                IF(
                                    M$5:V$5=1,
                                    M43:V43,
                                    ""),
                                "")
                            =0),
                        0,
                        GEOMEAN(IF(
                            ISNUMBER(M43:V43),
                            IF(
                                M$5:V$5=1,
                                M43:V43,
                                ""),
                            ""))
                    ),
                    IF(
                        OR(IF(
                            ISNUMBER(M43:V43),
                            IF(
                                M$5:V$5=2,
                                M43:V43,
                                ""),
                            "")
                            =0),
                        0,
                        GEOMEAN(IF(
                            ISNUMBER(M43:V43),
                            IF(
                                M$5:V$5=2,
                                M43:V43,
                                ""),
                            "")))
                )
            )
        )
    )
)</f>
        <v>10</v>
      </c>
      <c r="J43" s="242">
        <v>44753</v>
      </c>
      <c r="K43" s="242">
        <v>45103</v>
      </c>
      <c r="L43" s="91" t="s">
        <v>66</v>
      </c>
      <c r="M43" s="192">
        <v>8.6666666666666607</v>
      </c>
      <c r="N43" s="192">
        <v>10</v>
      </c>
      <c r="O43" s="192">
        <v>0</v>
      </c>
      <c r="P43" s="192">
        <v>0</v>
      </c>
      <c r="Q43" s="192">
        <v>0</v>
      </c>
      <c r="R43" s="192" t="s">
        <v>409</v>
      </c>
      <c r="S43" s="192">
        <v>6.2</v>
      </c>
      <c r="T43" s="192" t="s">
        <v>889</v>
      </c>
      <c r="U43" s="192">
        <v>0</v>
      </c>
      <c r="V43" s="192" t="s">
        <v>409</v>
      </c>
      <c r="W43" s="192">
        <v>0.14285714285714199</v>
      </c>
      <c r="X43" s="192" t="s">
        <v>409</v>
      </c>
      <c r="Y43" s="192"/>
      <c r="Z43" s="192"/>
      <c r="AA43" s="80"/>
      <c r="AB43" s="80"/>
      <c r="AC43" s="80"/>
    </row>
    <row r="44" spans="1:29"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$M$4:$V$4,
                    (M44:V44),
                    "")),
            1,
            0))
        =0,
    NA(),
    IF(
        Parameters!$D$15=1,
        IF(
            SUM(--(ISNUMBER(IF($M$4:$V$4=1,(M44:V44),""))))&gt;0,
            MAX(IF(
                ISNUMBER(M44:V44),
                IF(
                    M$4:V$4=1,
                    M44:V44,
                    ""),
                "")),
            MAX(IF(
                ISNUMBER(M44:V44),
                IF(
                    M$4:V$4=2,
                    M44:V44,
                    ""),
                ""))
        ),
        IF(
            Parameters!$D$16=1,
            IFERROR(
                AVERAGE(IF(
                    ISNUMBER(M44:V44),
                    IF(
                        M$4:V$4=1,
                        M44:V44,
                        ""),
                    "")),
                AVERAGE(IF(
                    ISNUMBER(M44:V44),
                    IF(
                        M$4:V$4=2,
                        M44:V44,
                        ""),
                    ""))
            ),
            IF(
                Parameters!$D$17=1,
                IFERROR(
                    IF(
                        OR(
                            IF(
                                ISNUMBER(M44:V44),
                                IF(
                                    M$4:V$4=1,
                                    M44:V44,
                                    ""),
                                "")
                            =0),
                        0,
                        GEOMEAN(IF(
                            ISNUMBER(M44:V44),
                            IF(
                                M$4:V$4=1,
                                M44:V44,
                                ""),
                            ""))
                    ),
                    IF(
                        OR(IF(
                            ISNUMBER(M44:V44),
                            IF(
                                M$4:V$4=2,
                                M44:V44,
                                ""),
                            "")
                            =0),
                        0,
                        GEOMEAN(IF(
                            ISNUMBER(M44:V44),
                            IF(
                                M$4:V$4=2,
                                M44:V44,
                                ""),
                            "")))
                )
            )
        )
    )
)</f>
        <v>10</v>
      </c>
      <c r="I44" s="191" cm="1">
        <f t="array" ref="I44">IF(
    SUM(IF(
            ISNUMBER(
                IF(
                    $M$5:$V$5,
                    (M44:V44),
                    "")),
            1,
            0))
        =0,
    NA(),
    IF(
        Parameters!$D$15=1,
        IF(
            SUM(--(ISNUMBER(IF($M$5:$V$5=1,(M44:V44),""))))&gt;0,
            MAX(IF(
                ISNUMBER(M44:V44),
                IF(
                    M$5:V$5=1,
                    M44:V44,
                    ""),
                "")),
            MAX(IF(
                ISNUMBER(M44:V44),
                IF(
                    M$5:V$5=2,
                    M44:V44,
                    ""),
                ""))
        ),
        IF(
            Parameters!$D$16=1,
            IFERROR(
                AVERAGE(IF(
                    ISNUMBER(M44:V44),
                    IF(
                        M$5:V$5=1,
                        M44:V44,
                        ""),
                    "")),
                AVERAGE(IF(
                    ISNUMBER(M44:V44),
                    IF(
                        M$5:V$5=2,
                        M44:V44,
                        ""),
                    ""))
            ),
            IF(
                Parameters!$D$17=1,
                IFERROR(
                    IF(
                        OR(
                            IF(
                                ISNUMBER(M44:V44),
                                IF(
                                    M$5:V$5=1,
                                    M44:V44,
                                    ""),
                                "")
                            =0),
                        0,
                        GEOMEAN(IF(
                            ISNUMBER(M44:V44),
                            IF(
                                M$5:V$5=1,
                                M44:V44,
                                ""),
                            ""))
                    ),
                    IF(
                        OR(IF(
                            ISNUMBER(M44:V44),
                            IF(
                                M$5:V$5=2,
                                M44:V44,
                                ""),
                            "")
                            =0),
                        0,
                        GEOMEAN(IF(
                            ISNUMBER(M44:V44),
                            IF(
                                M$5:V$5=2,
                                M44:V44,
                                ""),
                            "")))
                )
            )
        )
    )
)</f>
        <v>0</v>
      </c>
      <c r="J44" s="242">
        <v>44753</v>
      </c>
      <c r="K44" s="242">
        <v>45091</v>
      </c>
      <c r="L44" s="91" t="s">
        <v>68</v>
      </c>
      <c r="M44" s="192">
        <v>10</v>
      </c>
      <c r="N44" s="192">
        <v>0</v>
      </c>
      <c r="O44" s="192">
        <v>0</v>
      </c>
      <c r="P44" s="192">
        <v>0</v>
      </c>
      <c r="Q44" s="192">
        <v>0</v>
      </c>
      <c r="R44" s="192" t="s">
        <v>409</v>
      </c>
      <c r="S44" s="192">
        <v>7.5</v>
      </c>
      <c r="T44" s="192" t="s">
        <v>846</v>
      </c>
      <c r="U44" s="192">
        <v>0</v>
      </c>
      <c r="V44" s="192" t="s">
        <v>409</v>
      </c>
      <c r="W44" s="192">
        <v>0</v>
      </c>
      <c r="X44" s="192" t="s">
        <v>409</v>
      </c>
      <c r="Y44" s="192"/>
      <c r="Z44" s="192"/>
      <c r="AA44" s="80"/>
      <c r="AB44" s="80"/>
      <c r="AC44" s="80"/>
    </row>
    <row r="45" spans="1:29"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$M$4:$V$4,
                    (M45:V45),
                    "")),
            1,
            0))
        =0,
    NA(),
    IF(
        Parameters!$D$15=1,
        IF(
            SUM(--(ISNUMBER(IF($M$4:$V$4=1,(M45:V45),""))))&gt;0,
            MAX(IF(
                ISNUMBER(M45:V45),
                IF(
                    M$4:V$4=1,
                    M45:V45,
                    ""),
                "")),
            MAX(IF(
                ISNUMBER(M45:V45),
                IF(
                    M$4:V$4=2,
                    M45:V45,
                    ""),
                ""))
        ),
        IF(
            Parameters!$D$16=1,
            IFERROR(
                AVERAGE(IF(
                    ISNUMBER(M45:V45),
                    IF(
                        M$4:V$4=1,
                        M45:V45,
                        ""),
                    "")),
                AVERAGE(IF(
                    ISNUMBER(M45:V45),
                    IF(
                        M$4:V$4=2,
                        M45:V45,
                        ""),
                    ""))
            ),
            IF(
                Parameters!$D$17=1,
                IFERROR(
                    IF(
                        OR(
                            IF(
                                ISNUMBER(M45:V45),
                                IF(
                                    M$4:V$4=1,
                                    M45:V45,
                                    ""),
                                "")
                            =0),
                        0,
                        GEOMEAN(IF(
                            ISNUMBER(M45:V45),
                            IF(
                                M$4:V$4=1,
                                M45:V45,
                                ""),
                            ""))
                    ),
                    IF(
                        OR(IF(
                            ISNUMBER(M45:V45),
                            IF(
                                M$4:V$4=2,
                                M45:V45,
                                ""),
                            "")
                            =0),
                        0,
                        GEOMEAN(IF(
                            ISNUMBER(M45:V45),
                            IF(
                                M$4:V$4=2,
                                M45:V45,
                                ""),
                            "")))
                )
            )
        )
    )
)</f>
        <v>4.6666666666666599</v>
      </c>
      <c r="I45" s="191" cm="1">
        <f t="array" ref="I45">IF(
    SUM(IF(
            ISNUMBER(
                IF(
                    $M$5:$V$5,
                    (M45:V45),
                    "")),
            1,
            0))
        =0,
    NA(),
    IF(
        Parameters!$D$15=1,
        IF(
            SUM(--(ISNUMBER(IF($M$5:$V$5=1,(M45:V45),""))))&gt;0,
            MAX(IF(
                ISNUMBER(M45:V45),
                IF(
                    M$5:V$5=1,
                    M45:V45,
                    ""),
                "")),
            MAX(IF(
                ISNUMBER(M45:V45),
                IF(
                    M$5:V$5=2,
                    M45:V45,
                    ""),
                ""))
        ),
        IF(
            Parameters!$D$16=1,
            IFERROR(
                AVERAGE(IF(
                    ISNUMBER(M45:V45),
                    IF(
                        M$5:V$5=1,
                        M45:V45,
                        ""),
                    "")),
                AVERAGE(IF(
                    ISNUMBER(M45:V45),
                    IF(
                        M$5:V$5=2,
                        M45:V45,
                        ""),
                    ""))
            ),
            IF(
                Parameters!$D$17=1,
                IFERROR(
                    IF(
                        OR(
                            IF(
                                ISNUMBER(M45:V45),
                                IF(
                                    M$5:V$5=1,
                                    M45:V45,
                                    ""),
                                "")
                            =0),
                        0,
                        GEOMEAN(IF(
                            ISNUMBER(M45:V45),
                            IF(
                                M$5:V$5=1,
                                M45:V45,
                                ""),
                            ""))
                    ),
                    IF(
                        OR(IF(
                            ISNUMBER(M45:V45),
                            IF(
                                M$5:V$5=2,
                                M45:V45,
                                ""),
                            "")
                            =0),
                        0,
                        GEOMEAN(IF(
                            ISNUMBER(M45:V45),
                            IF(
                                M$5:V$5=2,
                                M45:V45,
                                ""),
                            "")))
                )
            )
        )
    )
)</f>
        <v>0</v>
      </c>
      <c r="J45" s="242">
        <v>45019</v>
      </c>
      <c r="K45" s="242">
        <v>45091</v>
      </c>
      <c r="L45" s="91" t="s">
        <v>69</v>
      </c>
      <c r="M45" s="192">
        <v>4.6666666666666599</v>
      </c>
      <c r="N45" s="192">
        <v>0</v>
      </c>
      <c r="O45" s="192">
        <v>0</v>
      </c>
      <c r="P45" s="192">
        <v>0</v>
      </c>
      <c r="Q45" s="192">
        <v>0</v>
      </c>
      <c r="R45" s="192" t="s">
        <v>409</v>
      </c>
      <c r="S45" s="192">
        <v>3.8</v>
      </c>
      <c r="T45" s="192" t="s">
        <v>846</v>
      </c>
      <c r="U45" s="192">
        <v>0</v>
      </c>
      <c r="V45" s="192" t="s">
        <v>409</v>
      </c>
      <c r="W45" s="192">
        <v>0</v>
      </c>
      <c r="X45" s="192" t="s">
        <v>409</v>
      </c>
      <c r="Y45" s="192"/>
      <c r="Z45" s="192"/>
      <c r="AA45" s="80"/>
      <c r="AB45" s="80"/>
      <c r="AC45" s="80"/>
    </row>
    <row r="46" spans="1:29"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$M$4:$V$4,
                    (M46:V46),
                    "")),
            1,
            0))
        =0,
    NA(),
    IF(
        Parameters!$D$15=1,
        IF(
            SUM(--(ISNUMBER(IF($M$4:$V$4=1,(M46:V46),""))))&gt;0,
            MAX(IF(
                ISNUMBER(M46:V46),
                IF(
                    M$4:V$4=1,
                    M46:V46,
                    ""),
                "")),
            MAX(IF(
                ISNUMBER(M46:V46),
                IF(
                    M$4:V$4=2,
                    M46:V46,
                    ""),
                ""))
        ),
        IF(
            Parameters!$D$16=1,
            IFERROR(
                AVERAGE(IF(
                    ISNUMBER(M46:V46),
                    IF(
                        M$4:V$4=1,
                        M46:V46,
                        ""),
                    "")),
                AVERAGE(IF(
                    ISNUMBER(M46:V46),
                    IF(
                        M$4:V$4=2,
                        M46:V46,
                        ""),
                    ""))
            ),
            IF(
                Parameters!$D$17=1,
                IFERROR(
                    IF(
                        OR(
                            IF(
                                ISNUMBER(M46:V46),
                                IF(
                                    M$4:V$4=1,
                                    M46:V46,
                                    ""),
                                "")
                            =0),
                        0,
                        GEOMEAN(IF(
                            ISNUMBER(M46:V46),
                            IF(
                                M$4:V$4=1,
                                M46:V46,
                                ""),
                            ""))
                    ),
                    IF(
                        OR(IF(
                            ISNUMBER(M46:V46),
                            IF(
                                M$4:V$4=2,
                                M46:V46,
                                ""),
                            "")
                            =0),
                        0,
                        GEOMEAN(IF(
                            ISNUMBER(M46:V46),
                            IF(
                                M$4:V$4=2,
                                M46:V46,
                                ""),
                            "")))
                )
            )
        )
    )
)</f>
        <v>4.6666666666666599</v>
      </c>
      <c r="I46" s="191" cm="1">
        <f t="array" ref="I46">IF(
    SUM(IF(
            ISNUMBER(
                IF(
                    $M$5:$V$5,
                    (M46:V46),
                    "")),
            1,
            0))
        =0,
    NA(),
    IF(
        Parameters!$D$15=1,
        IF(
            SUM(--(ISNUMBER(IF($M$5:$V$5=1,(M46:V46),""))))&gt;0,
            MAX(IF(
                ISNUMBER(M46:V46),
                IF(
                    M$5:V$5=1,
                    M46:V46,
                    ""),
                "")),
            MAX(IF(
                ISNUMBER(M46:V46),
                IF(
                    M$5:V$5=2,
                    M46:V46,
                    ""),
                ""))
        ),
        IF(
            Parameters!$D$16=1,
            IFERROR(
                AVERAGE(IF(
                    ISNUMBER(M46:V46),
                    IF(
                        M$5:V$5=1,
                        M46:V46,
                        ""),
                    "")),
                AVERAGE(IF(
                    ISNUMBER(M46:V46),
                    IF(
                        M$5:V$5=2,
                        M46:V46,
                        ""),
                    ""))
            ),
            IF(
                Parameters!$D$17=1,
                IFERROR(
                    IF(
                        OR(
                            IF(
                                ISNUMBER(M46:V46),
                                IF(
                                    M$5:V$5=1,
                                    M46:V46,
                                    ""),
                                "")
                            =0),
                        0,
                        GEOMEAN(IF(
                            ISNUMBER(M46:V46),
                            IF(
                                M$5:V$5=1,
                                M46:V46,
                                ""),
                            ""))
                    ),
                    IF(
                        OR(IF(
                            ISNUMBER(M46:V46),
                            IF(
                                M$5:V$5=2,
                                M46:V46,
                                ""),
                            "")
                            =0),
                        0,
                        GEOMEAN(IF(
                            ISNUMBER(M46:V46),
                            IF(
                                M$5:V$5=2,
                                M46:V46,
                                ""),
                            "")))
                )
            )
        )
    )
)</f>
        <v>0</v>
      </c>
      <c r="J46" s="242">
        <v>45019</v>
      </c>
      <c r="K46" s="242">
        <v>44862</v>
      </c>
      <c r="L46" s="91" t="s">
        <v>71</v>
      </c>
      <c r="M46" s="192">
        <v>4.6666666666666599</v>
      </c>
      <c r="N46" s="192" t="s">
        <v>409</v>
      </c>
      <c r="O46" s="192">
        <v>0</v>
      </c>
      <c r="P46" s="192">
        <v>0</v>
      </c>
      <c r="Q46" s="192">
        <v>0</v>
      </c>
      <c r="R46" s="192" t="s">
        <v>409</v>
      </c>
      <c r="S46" s="192">
        <v>3.8</v>
      </c>
      <c r="T46" s="192" t="s">
        <v>409</v>
      </c>
      <c r="U46" s="192">
        <v>0</v>
      </c>
      <c r="V46" s="192" t="s">
        <v>409</v>
      </c>
      <c r="W46" s="192">
        <v>0</v>
      </c>
      <c r="X46" s="192" t="s">
        <v>409</v>
      </c>
      <c r="Y46" s="192"/>
      <c r="Z46" s="192"/>
      <c r="AA46" s="80"/>
      <c r="AB46" s="80"/>
      <c r="AC46" s="80"/>
    </row>
    <row r="47" spans="1:29"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$M$4:$V$4,
                    (M47:V47),
                    "")),
            1,
            0))
        =0,
    NA(),
    IF(
        Parameters!$D$15=1,
        IF(
            SUM(--(ISNUMBER(IF($M$4:$V$4=1,(M47:V47),""))))&gt;0,
            MAX(IF(
                ISNUMBER(M47:V47),
                IF(
                    M$4:V$4=1,
                    M47:V47,
                    ""),
                "")),
            MAX(IF(
                ISNUMBER(M47:V47),
                IF(
                    M$4:V$4=2,
                    M47:V47,
                    ""),
                ""))
        ),
        IF(
            Parameters!$D$16=1,
            IFERROR(
                AVERAGE(IF(
                    ISNUMBER(M47:V47),
                    IF(
                        M$4:V$4=1,
                        M47:V47,
                        ""),
                    "")),
                AVERAGE(IF(
                    ISNUMBER(M47:V47),
                    IF(
                        M$4:V$4=2,
                        M47:V47,
                        ""),
                    ""))
            ),
            IF(
                Parameters!$D$17=1,
                IFERROR(
                    IF(
                        OR(
                            IF(
                                ISNUMBER(M47:V47),
                                IF(
                                    M$4:V$4=1,
                                    M47:V47,
                                    ""),
                                "")
                            =0),
                        0,
                        GEOMEAN(IF(
                            ISNUMBER(M47:V47),
                            IF(
                                M$4:V$4=1,
                                M47:V47,
                                ""),
                            ""))
                    ),
                    IF(
                        OR(IF(
                            ISNUMBER(M47:V47),
                            IF(
                                M$4:V$4=2,
                                M47:V47,
                                ""),
                            "")
                            =0),
                        0,
                        GEOMEAN(IF(
                            ISNUMBER(M47:V47),
                            IF(
                                M$4:V$4=2,
                                M47:V47,
                                ""),
                            "")))
                )
            )
        )
    )
)</f>
        <v>5.9999999999999902</v>
      </c>
      <c r="I47" s="191" cm="1">
        <f t="array" ref="I47">IF(
    SUM(IF(
            ISNUMBER(
                IF(
                    $M$5:$V$5,
                    (M47:V47),
                    "")),
            1,
            0))
        =0,
    NA(),
    IF(
        Parameters!$D$15=1,
        IF(
            SUM(--(ISNUMBER(IF($M$5:$V$5=1,(M47:V47),""))))&gt;0,
            MAX(IF(
                ISNUMBER(M47:V47),
                IF(
                    M$5:V$5=1,
                    M47:V47,
                    ""),
                "")),
            MAX(IF(
                ISNUMBER(M47:V47),
                IF(
                    M$5:V$5=2,
                    M47:V47,
                    ""),
                ""))
        ),
        IF(
            Parameters!$D$16=1,
            IFERROR(
                AVERAGE(IF(
                    ISNUMBER(M47:V47),
                    IF(
                        M$5:V$5=1,
                        M47:V47,
                        ""),
                    "")),
                AVERAGE(IF(
                    ISNUMBER(M47:V47),
                    IF(
                        M$5:V$5=2,
                        M47:V47,
                        ""),
                    ""))
            ),
            IF(
                Parameters!$D$17=1,
                IFERROR(
                    IF(
                        OR(
                            IF(
                                ISNUMBER(M47:V47),
                                IF(
                                    M$5:V$5=1,
                                    M47:V47,
                                    ""),
                                "")
                            =0),
                        0,
                        GEOMEAN(IF(
                            ISNUMBER(M47:V47),
                            IF(
                                M$5:V$5=1,
                                M47:V47,
                                ""),
                            ""))
                    ),
                    IF(
                        OR(IF(
                            ISNUMBER(M47:V47),
                            IF(
                                M$5:V$5=2,
                                M47:V47,
                                ""),
                            "")
                            =0),
                        0,
                        GEOMEAN(IF(
                            ISNUMBER(M47:V47),
                            IF(
                                M$5:V$5=2,
                                M47:V47,
                                ""),
                            "")))
                )
            )
        )
    )
)</f>
        <v>0</v>
      </c>
      <c r="J47" s="242">
        <v>45019</v>
      </c>
      <c r="K47" s="242">
        <v>45091</v>
      </c>
      <c r="L47" s="91" t="s">
        <v>72</v>
      </c>
      <c r="M47" s="192">
        <v>5.9999999999999902</v>
      </c>
      <c r="N47" s="192">
        <v>0</v>
      </c>
      <c r="O47" s="192">
        <v>0</v>
      </c>
      <c r="P47" s="192">
        <v>0</v>
      </c>
      <c r="Q47" s="192">
        <v>0</v>
      </c>
      <c r="R47" s="192" t="s">
        <v>409</v>
      </c>
      <c r="S47" s="192">
        <v>4.5999999999999996</v>
      </c>
      <c r="T47" s="192" t="s">
        <v>847</v>
      </c>
      <c r="U47" s="192">
        <v>0</v>
      </c>
      <c r="V47" s="192" t="s">
        <v>409</v>
      </c>
      <c r="W47" s="192">
        <v>0</v>
      </c>
      <c r="X47" s="192" t="s">
        <v>409</v>
      </c>
      <c r="Y47" s="192"/>
      <c r="Z47" s="192"/>
      <c r="AA47" s="80"/>
      <c r="AB47" s="80"/>
      <c r="AC47" s="80"/>
    </row>
    <row r="48" spans="1:29"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$M$4:$V$4,
                    (M48:V48),
                    "")),
            1,
            0))
        =0,
    NA(),
    IF(
        Parameters!$D$15=1,
        IF(
            SUM(--(ISNUMBER(IF($M$4:$V$4=1,(M48:V48),""))))&gt;0,
            MAX(IF(
                ISNUMBER(M48:V48),
                IF(
                    M$4:V$4=1,
                    M48:V48,
                    ""),
                "")),
            MAX(IF(
                ISNUMBER(M48:V48),
                IF(
                    M$4:V$4=2,
                    M48:V48,
                    ""),
                ""))
        ),
        IF(
            Parameters!$D$16=1,
            IFERROR(
                AVERAGE(IF(
                    ISNUMBER(M48:V48),
                    IF(
                        M$4:V$4=1,
                        M48:V48,
                        ""),
                    "")),
                AVERAGE(IF(
                    ISNUMBER(M48:V48),
                    IF(
                        M$4:V$4=2,
                        M48:V48,
                        ""),
                    ""))
            ),
            IF(
                Parameters!$D$17=1,
                IFERROR(
                    IF(
                        OR(
                            IF(
                                ISNUMBER(M48:V48),
                                IF(
                                    M$4:V$4=1,
                                    M48:V48,
                                    ""),
                                "")
                            =0),
                        0,
                        GEOMEAN(IF(
                            ISNUMBER(M48:V48),
                            IF(
                                M$4:V$4=1,
                                M48:V48,
                                ""),
                            ""))
                    ),
                    IF(
                        OR(IF(
                            ISNUMBER(M48:V48),
                            IF(
                                M$4:V$4=2,
                                M48:V48,
                                ""),
                            "")
                            =0),
                        0,
                        GEOMEAN(IF(
                            ISNUMBER(M48:V48),
                            IF(
                                M$4:V$4=2,
                                M48:V48,
                                ""),
                            "")))
                )
            )
        )
    )
)</f>
        <v>4.8333333333333304</v>
      </c>
      <c r="I48" s="191" cm="1">
        <f t="array" ref="I48">IF(
    SUM(IF(
            ISNUMBER(
                IF(
                    $M$5:$V$5,
                    (M48:V48),
                    "")),
            1,
            0))
        =0,
    NA(),
    IF(
        Parameters!$D$15=1,
        IF(
            SUM(--(ISNUMBER(IF($M$5:$V$5=1,(M48:V48),""))))&gt;0,
            MAX(IF(
                ISNUMBER(M48:V48),
                IF(
                    M$5:V$5=1,
                    M48:V48,
                    ""),
                "")),
            MAX(IF(
                ISNUMBER(M48:V48),
                IF(
                    M$5:V$5=2,
                    M48:V48,
                    ""),
                ""))
        ),
        IF(
            Parameters!$D$16=1,
            IFERROR(
                AVERAGE(IF(
                    ISNUMBER(M48:V48),
                    IF(
                        M$5:V$5=1,
                        M48:V48,
                        ""),
                    "")),
                AVERAGE(IF(
                    ISNUMBER(M48:V48),
                    IF(
                        M$5:V$5=2,
                        M48:V48,
                        ""),
                    ""))
            ),
            IF(
                Parameters!$D$17=1,
                IFERROR(
                    IF(
                        OR(
                            IF(
                                ISNUMBER(M48:V48),
                                IF(
                                    M$5:V$5=1,
                                    M48:V48,
                                    ""),
                                "")
                            =0),
                        0,
                        GEOMEAN(IF(
                            ISNUMBER(M48:V48),
                            IF(
                                M$5:V$5=1,
                                M48:V48,
                                ""),
                            ""))
                    ),
                    IF(
                        OR(IF(
                            ISNUMBER(M48:V48),
                            IF(
                                M$5:V$5=2,
                                M48:V48,
                                ""),
                            "")
                            =0),
                        0,
                        GEOMEAN(IF(
                            ISNUMBER(M48:V48),
                            IF(
                                M$5:V$5=2,
                                M48:V48,
                                ""),
                            "")))
                )
            )
        )
    )
)</f>
        <v>0</v>
      </c>
      <c r="J48" s="242">
        <v>44753</v>
      </c>
      <c r="K48" s="242">
        <v>44753</v>
      </c>
      <c r="L48" s="91" t="s">
        <v>73</v>
      </c>
      <c r="M48" s="192">
        <v>4.8333333333333304</v>
      </c>
      <c r="N48" s="192" t="s">
        <v>409</v>
      </c>
      <c r="O48" s="192">
        <v>0</v>
      </c>
      <c r="P48" s="192">
        <v>0</v>
      </c>
      <c r="Q48" s="192">
        <v>0</v>
      </c>
      <c r="R48" s="192" t="s">
        <v>409</v>
      </c>
      <c r="S48" s="192">
        <v>3.9</v>
      </c>
      <c r="T48" s="192" t="s">
        <v>409</v>
      </c>
      <c r="U48" s="192">
        <v>0</v>
      </c>
      <c r="V48" s="192" t="s">
        <v>409</v>
      </c>
      <c r="W48" s="192">
        <v>0</v>
      </c>
      <c r="X48" s="192" t="s">
        <v>409</v>
      </c>
      <c r="Y48" s="192"/>
      <c r="Z48" s="192"/>
      <c r="AA48" s="80"/>
      <c r="AB48" s="80"/>
      <c r="AC48" s="80"/>
    </row>
    <row r="49" spans="1:29"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9.7467943448089631</v>
      </c>
      <c r="H49" s="80" cm="1">
        <f t="array" ref="H49">IF(
    SUM(IF(
            ISNUMBER(
                IF(
                    $M$4:$V$4,
                    (M49:V49),
                    "")),
            1,
            0))
        =0,
    NA(),
    IF(
        Parameters!$D$15=1,
        IF(
            SUM(--(ISNUMBER(IF($M$4:$V$4=1,(M49:V49),""))))&gt;0,
            MAX(IF(
                ISNUMBER(M49:V49),
                IF(
                    M$4:V$4=1,
                    M49:V49,
                    ""),
                "")),
            MAX(IF(
                ISNUMBER(M49:V49),
                IF(
                    M$4:V$4=2,
                    M49:V49,
                    ""),
                ""))
        ),
        IF(
            Parameters!$D$16=1,
            IFERROR(
                AVERAGE(IF(
                    ISNUMBER(M49:V49),
                    IF(
                        M$4:V$4=1,
                        M49:V49,
                        ""),
                    "")),
                AVERAGE(IF(
                    ISNUMBER(M49:V49),
                    IF(
                        M$4:V$4=2,
                        M49:V49,
                        ""),
                    ""))
            ),
            IF(
                Parameters!$D$17=1,
                IFERROR(
                    IF(
                        OR(
                            IF(
                                ISNUMBER(M49:V49),
                                IF(
                                    M$4:V$4=1,
                                    M49:V49,
                                    ""),
                                "")
                            =0),
                        0,
                        GEOMEAN(IF(
                            ISNUMBER(M49:V49),
                            IF(
                                M$4:V$4=1,
                                M49:V49,
                                ""),
                            ""))
                    ),
                    IF(
                        OR(IF(
                            ISNUMBER(M49:V49),
                            IF(
                                M$4:V$4=2,
                                M49:V49,
                                ""),
                            "")
                            =0),
                        0,
                        GEOMEAN(IF(
                            ISNUMBER(M49:V49),
                            IF(
                                M$4:V$4=2,
                                M49:V49,
                                ""),
                            "")))
                )
            )
        )
    )
)</f>
        <v>9.5</v>
      </c>
      <c r="I49" s="191" cm="1">
        <f t="array" ref="I49">IF(
    SUM(IF(
            ISNUMBER(
                IF(
                    $M$5:$V$5,
                    (M49:V49),
                    "")),
            1,
            0))
        =0,
    NA(),
    IF(
        Parameters!$D$15=1,
        IF(
            SUM(--(ISNUMBER(IF($M$5:$V$5=1,(M49:V49),""))))&gt;0,
            MAX(IF(
                ISNUMBER(M49:V49),
                IF(
                    M$5:V$5=1,
                    M49:V49,
                    ""),
                "")),
            MAX(IF(
                ISNUMBER(M49:V49),
                IF(
                    M$5:V$5=2,
                    M49:V49,
                    ""),
                ""))
        ),
        IF(
            Parameters!$D$16=1,
            IFERROR(
                AVERAGE(IF(
                    ISNUMBER(M49:V49),
                    IF(
                        M$5:V$5=1,
                        M49:V49,
                        ""),
                    "")),
                AVERAGE(IF(
                    ISNUMBER(M49:V49),
                    IF(
                        M$5:V$5=2,
                        M49:V49,
                        ""),
                    ""))
            ),
            IF(
                Parameters!$D$17=1,
                IFERROR(
                    IF(
                        OR(
                            IF(
                                ISNUMBER(M49:V49),
                                IF(
                                    M$5:V$5=1,
                                    M49:V49,
                                    ""),
                                "")
                            =0),
                        0,
                        GEOMEAN(IF(
                            ISNUMBER(M49:V49),
                            IF(
                                M$5:V$5=1,
                                M49:V49,
                                ""),
                            ""))
                    ),
                    IF(
                        OR(IF(
                            ISNUMBER(M49:V49),
                            IF(
                                M$5:V$5=2,
                                M49:V49,
                                ""),
                            "")
                            =0),
                        0,
                        GEOMEAN(IF(
                            ISNUMBER(M49:V49),
                            IF(
                                M$5:V$5=2,
                                M49:V49,
                                ""),
                            "")))
                )
            )
        )
    )
)</f>
        <v>10</v>
      </c>
      <c r="J49" s="242">
        <v>44753</v>
      </c>
      <c r="K49" s="242">
        <v>45099</v>
      </c>
      <c r="L49" s="91" t="s">
        <v>75</v>
      </c>
      <c r="M49" s="192">
        <v>9.5</v>
      </c>
      <c r="N49" s="192">
        <v>0</v>
      </c>
      <c r="O49" s="192">
        <v>0</v>
      </c>
      <c r="P49" s="192">
        <v>10</v>
      </c>
      <c r="Q49" s="192">
        <v>0</v>
      </c>
      <c r="R49" s="192" t="s">
        <v>409</v>
      </c>
      <c r="S49" s="192">
        <v>6.7</v>
      </c>
      <c r="T49" s="192" t="s">
        <v>890</v>
      </c>
      <c r="U49" s="192">
        <v>0</v>
      </c>
      <c r="V49" s="192" t="s">
        <v>891</v>
      </c>
      <c r="W49" s="192">
        <v>0.164179104477611</v>
      </c>
      <c r="X49" s="192" t="s">
        <v>409</v>
      </c>
      <c r="Y49" s="192"/>
      <c r="Z49" s="192"/>
      <c r="AA49" s="80"/>
      <c r="AB49" s="80"/>
      <c r="AC49" s="80"/>
    </row>
    <row r="50" spans="1:29"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$M$4:$V$4,
                    (M50:V50),
                    "")),
            1,
            0))
        =0,
    NA(),
    IF(
        Parameters!$D$15=1,
        IF(
            SUM(--(ISNUMBER(IF($M$4:$V$4=1,(M50:V50),""))))&gt;0,
            MAX(IF(
                ISNUMBER(M50:V50),
                IF(
                    M$4:V$4=1,
                    M50:V50,
                    ""),
                "")),
            MAX(IF(
                ISNUMBER(M50:V50),
                IF(
                    M$4:V$4=2,
                    M50:V50,
                    ""),
                ""))
        ),
        IF(
            Parameters!$D$16=1,
            IFERROR(
                AVERAGE(IF(
                    ISNUMBER(M50:V50),
                    IF(
                        M$4:V$4=1,
                        M50:V50,
                        ""),
                    "")),
                AVERAGE(IF(
                    ISNUMBER(M50:V50),
                    IF(
                        M$4:V$4=2,
                        M50:V50,
                        ""),
                    ""))
            ),
            IF(
                Parameters!$D$17=1,
                IFERROR(
                    IF(
                        OR(
                            IF(
                                ISNUMBER(M50:V50),
                                IF(
                                    M$4:V$4=1,
                                    M50:V50,
                                    ""),
                                "")
                            =0),
                        0,
                        GEOMEAN(IF(
                            ISNUMBER(M50:V50),
                            IF(
                                M$4:V$4=1,
                                M50:V50,
                                ""),
                            ""))
                    ),
                    IF(
                        OR(IF(
                            ISNUMBER(M50:V50),
                            IF(
                                M$4:V$4=2,
                                M50:V50,
                                ""),
                            "")
                            =0),
                        0,
                        GEOMEAN(IF(
                            ISNUMBER(M50:V50),
                            IF(
                                M$4:V$4=2,
                                M50:V50,
                                ""),
                            "")))
                )
            )
        )
    )
)</f>
        <v>2.8333333333333299</v>
      </c>
      <c r="I50" s="191" cm="1">
        <f t="array" ref="I50">IF(
    SUM(IF(
            ISNUMBER(
                IF(
                    $M$5:$V$5,
                    (M50:V50),
                    "")),
            1,
            0))
        =0,
    NA(),
    IF(
        Parameters!$D$15=1,
        IF(
            SUM(--(ISNUMBER(IF($M$5:$V$5=1,(M50:V50),""))))&gt;0,
            MAX(IF(
                ISNUMBER(M50:V50),
                IF(
                    M$5:V$5=1,
                    M50:V50,
                    ""),
                "")),
            MAX(IF(
                ISNUMBER(M50:V50),
                IF(
                    M$5:V$5=2,
                    M50:V50,
                    ""),
                ""))
        ),
        IF(
            Parameters!$D$16=1,
            IFERROR(
                AVERAGE(IF(
                    ISNUMBER(M50:V50),
                    IF(
                        M$5:V$5=1,
                        M50:V50,
                        ""),
                    "")),
                AVERAGE(IF(
                    ISNUMBER(M50:V50),
                    IF(
                        M$5:V$5=2,
                        M50:V50,
                        ""),
                    ""))
            ),
            IF(
                Parameters!$D$17=1,
                IFERROR(
                    IF(
                        OR(
                            IF(
                                ISNUMBER(M50:V50),
                                IF(
                                    M$5:V$5=1,
                                    M50:V50,
                                    ""),
                                "")
                            =0),
                        0,
                        GEOMEAN(IF(
                            ISNUMBER(M50:V50),
                            IF(
                                M$5:V$5=1,
                                M50:V50,
                                ""),
                            ""))
                    ),
                    IF(
                        OR(IF(
                            ISNUMBER(M50:V50),
                            IF(
                                M$5:V$5=2,
                                M50:V50,
                                ""),
                            "")
                            =0),
                        0,
                        GEOMEAN(IF(
                            ISNUMBER(M50:V50),
                            IF(
                                M$5:V$5=2,
                                M50:V50,
                                ""),
                            "")))
                )
            )
        )
    )
)</f>
        <v>0</v>
      </c>
      <c r="J50" s="242">
        <v>45019</v>
      </c>
      <c r="K50" s="242">
        <v>45014</v>
      </c>
      <c r="L50" s="91" t="s">
        <v>77</v>
      </c>
      <c r="M50" s="192">
        <v>2.8333333333333299</v>
      </c>
      <c r="N50" s="192" t="s">
        <v>409</v>
      </c>
      <c r="O50" s="192">
        <v>0</v>
      </c>
      <c r="P50" s="192">
        <v>0</v>
      </c>
      <c r="Q50" s="192">
        <v>0</v>
      </c>
      <c r="R50" s="192" t="s">
        <v>409</v>
      </c>
      <c r="S50" s="192">
        <v>2.7</v>
      </c>
      <c r="T50" s="192" t="s">
        <v>409</v>
      </c>
      <c r="U50" s="192">
        <v>0</v>
      </c>
      <c r="V50" s="192" t="s">
        <v>409</v>
      </c>
      <c r="W50" s="192">
        <v>0</v>
      </c>
      <c r="X50" s="192" t="s">
        <v>409</v>
      </c>
      <c r="Y50" s="192"/>
      <c r="Z50" s="192"/>
      <c r="AA50" s="80"/>
      <c r="AB50" s="80"/>
      <c r="AC50" s="80"/>
    </row>
    <row r="51" spans="1:29"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$M$4:$V$4,
                    (M51:V51),
                    "")),
            1,
            0))
        =0,
    NA(),
    IF(
        Parameters!$D$15=1,
        IF(
            SUM(--(ISNUMBER(IF($M$4:$V$4=1,(M51:V51),""))))&gt;0,
            MAX(IF(
                ISNUMBER(M51:V51),
                IF(
                    M$4:V$4=1,
                    M51:V51,
                    ""),
                "")),
            MAX(IF(
                ISNUMBER(M51:V51),
                IF(
                    M$4:V$4=2,
                    M51:V51,
                    ""),
                ""))
        ),
        IF(
            Parameters!$D$16=1,
            IFERROR(
                AVERAGE(IF(
                    ISNUMBER(M51:V51),
                    IF(
                        M$4:V$4=1,
                        M51:V51,
                        ""),
                    "")),
                AVERAGE(IF(
                    ISNUMBER(M51:V51),
                    IF(
                        M$4:V$4=2,
                        M51:V51,
                        ""),
                    ""))
            ),
            IF(
                Parameters!$D$17=1,
                IFERROR(
                    IF(
                        OR(
                            IF(
                                ISNUMBER(M51:V51),
                                IF(
                                    M$4:V$4=1,
                                    M51:V51,
                                    ""),
                                "")
                            =0),
                        0,
                        GEOMEAN(IF(
                            ISNUMBER(M51:V51),
                            IF(
                                M$4:V$4=1,
                                M51:V51,
                                ""),
                            ""))
                    ),
                    IF(
                        OR(IF(
                            ISNUMBER(M51:V51),
                            IF(
                                M$4:V$4=2,
                                M51:V51,
                                ""),
                            "")
                            =0),
                        0,
                        GEOMEAN(IF(
                            ISNUMBER(M51:V51),
                            IF(
                                M$4:V$4=2,
                                M51:V51,
                                ""),
                            "")))
                )
            )
        )
    )
)</f>
        <v>1.5</v>
      </c>
      <c r="I51" s="191" cm="1">
        <f t="array" ref="I51">IF(
    SUM(IF(
            ISNUMBER(
                IF(
                    $M$5:$V$5,
                    (M51:V51),
                    "")),
            1,
            0))
        =0,
    NA(),
    IF(
        Parameters!$D$15=1,
        IF(
            SUM(--(ISNUMBER(IF($M$5:$V$5=1,(M51:V51),""))))&gt;0,
            MAX(IF(
                ISNUMBER(M51:V51),
                IF(
                    M$5:V$5=1,
                    M51:V51,
                    ""),
                "")),
            MAX(IF(
                ISNUMBER(M51:V51),
                IF(
                    M$5:V$5=2,
                    M51:V51,
                    ""),
                ""))
        ),
        IF(
            Parameters!$D$16=1,
            IFERROR(
                AVERAGE(IF(
                    ISNUMBER(M51:V51),
                    IF(
                        M$5:V$5=1,
                        M51:V51,
                        ""),
                    "")),
                AVERAGE(IF(
                    ISNUMBER(M51:V51),
                    IF(
                        M$5:V$5=2,
                        M51:V51,
                        ""),
                    ""))
            ),
            IF(
                Parameters!$D$17=1,
                IFERROR(
                    IF(
                        OR(
                            IF(
                                ISNUMBER(M51:V51),
                                IF(
                                    M$5:V$5=1,
                                    M51:V51,
                                    ""),
                                "")
                            =0),
                        0,
                        GEOMEAN(IF(
                            ISNUMBER(M51:V51),
                            IF(
                                M$5:V$5=1,
                                M51:V51,
                                ""),
                            ""))
                    ),
                    IF(
                        OR(IF(
                            ISNUMBER(M51:V51),
                            IF(
                                M$5:V$5=2,
                                M51:V51,
                                ""),
                            "")
                            =0),
                        0,
                        GEOMEAN(IF(
                            ISNUMBER(M51:V51),
                            IF(
                                M$5:V$5=2,
                                M51:V51,
                                ""),
                            "")))
                )
            )
        )
    )
)</f>
        <v>0</v>
      </c>
      <c r="J51" s="242">
        <v>45019</v>
      </c>
      <c r="K51" s="242">
        <v>45093</v>
      </c>
      <c r="L51" s="91" t="s">
        <v>79</v>
      </c>
      <c r="M51" s="192">
        <v>1.5</v>
      </c>
      <c r="N51" s="192" t="s">
        <v>409</v>
      </c>
      <c r="O51" s="192">
        <v>0</v>
      </c>
      <c r="P51" s="192">
        <v>0</v>
      </c>
      <c r="Q51" s="192">
        <v>0</v>
      </c>
      <c r="R51" s="192" t="s">
        <v>409</v>
      </c>
      <c r="S51" s="192">
        <v>1.9</v>
      </c>
      <c r="T51" s="192" t="s">
        <v>409</v>
      </c>
      <c r="U51" s="192">
        <v>0</v>
      </c>
      <c r="V51" s="192" t="s">
        <v>409</v>
      </c>
      <c r="W51" s="192">
        <v>0.42857142857142799</v>
      </c>
      <c r="X51" s="192" t="s">
        <v>409</v>
      </c>
      <c r="Y51" s="192"/>
      <c r="Z51" s="192"/>
      <c r="AA51" s="80"/>
      <c r="AB51" s="80"/>
      <c r="AC51" s="80"/>
    </row>
    <row r="52" spans="1:29"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$M$4:$V$4,
                    (M52:V52),
                    "")),
            1,
            0))
        =0,
    NA(),
    IF(
        Parameters!$D$15=1,
        IF(
            SUM(--(ISNUMBER(IF($M$4:$V$4=1,(M52:V52),""))))&gt;0,
            MAX(IF(
                ISNUMBER(M52:V52),
                IF(
                    M$4:V$4=1,
                    M52:V52,
                    ""),
                "")),
            MAX(IF(
                ISNUMBER(M52:V52),
                IF(
                    M$4:V$4=2,
                    M52:V52,
                    ""),
                ""))
        ),
        IF(
            Parameters!$D$16=1,
            IFERROR(
                AVERAGE(IF(
                    ISNUMBER(M52:V52),
                    IF(
                        M$4:V$4=1,
                        M52:V52,
                        ""),
                    "")),
                AVERAGE(IF(
                    ISNUMBER(M52:V52),
                    IF(
                        M$4:V$4=2,
                        M52:V52,
                        ""),
                    ""))
            ),
            IF(
                Parameters!$D$17=1,
                IFERROR(
                    IF(
                        OR(
                            IF(
                                ISNUMBER(M52:V52),
                                IF(
                                    M$4:V$4=1,
                                    M52:V52,
                                    ""),
                                "")
                            =0),
                        0,
                        GEOMEAN(IF(
                            ISNUMBER(M52:V52),
                            IF(
                                M$4:V$4=1,
                                M52:V52,
                                ""),
                            ""))
                    ),
                    IF(
                        OR(IF(
                            ISNUMBER(M52:V52),
                            IF(
                                M$4:V$4=2,
                                M52:V52,
                                ""),
                            "")
                            =0),
                        0,
                        GEOMEAN(IF(
                            ISNUMBER(M52:V52),
                            IF(
                                M$4:V$4=2,
                                M52:V52,
                                ""),
                            "")))
                )
            )
        )
    )
)</f>
        <v>8.5</v>
      </c>
      <c r="I52" s="191" cm="1">
        <f t="array" ref="I52">IF(
    SUM(IF(
            ISNUMBER(
                IF(
                    $M$5:$V$5,
                    (M52:V52),
                    "")),
            1,
            0))
        =0,
    NA(),
    IF(
        Parameters!$D$15=1,
        IF(
            SUM(--(ISNUMBER(IF($M$5:$V$5=1,(M52:V52),""))))&gt;0,
            MAX(IF(
                ISNUMBER(M52:V52),
                IF(
                    M$5:V$5=1,
                    M52:V52,
                    ""),
                "")),
            MAX(IF(
                ISNUMBER(M52:V52),
                IF(
                    M$5:V$5=2,
                    M52:V52,
                    ""),
                ""))
        ),
        IF(
            Parameters!$D$16=1,
            IFERROR(
                AVERAGE(IF(
                    ISNUMBER(M52:V52),
                    IF(
                        M$5:V$5=1,
                        M52:V52,
                        ""),
                    "")),
                AVERAGE(IF(
                    ISNUMBER(M52:V52),
                    IF(
                        M$5:V$5=2,
                        M52:V52,
                        ""),
                    ""))
            ),
            IF(
                Parameters!$D$17=1,
                IFERROR(
                    IF(
                        OR(
                            IF(
                                ISNUMBER(M52:V52),
                                IF(
                                    M$5:V$5=1,
                                    M52:V52,
                                    ""),
                                "")
                            =0),
                        0,
                        GEOMEAN(IF(
                            ISNUMBER(M52:V52),
                            IF(
                                M$5:V$5=1,
                                M52:V52,
                                ""),
                            ""))
                    ),
                    IF(
                        OR(IF(
                            ISNUMBER(M52:V52),
                            IF(
                                M$5:V$5=2,
                                M52:V52,
                                ""),
                            "")
                            =0),
                        0,
                        GEOMEAN(IF(
                            ISNUMBER(M52:V52),
                            IF(
                                M$5:V$5=2,
                                M52:V52,
                                ""),
                            "")))
                )
            )
        )
    )
)</f>
        <v>0</v>
      </c>
      <c r="J52" s="242">
        <v>44860</v>
      </c>
      <c r="K52" s="242">
        <v>45103</v>
      </c>
      <c r="L52" s="91" t="s">
        <v>81</v>
      </c>
      <c r="M52" s="192">
        <v>8.5</v>
      </c>
      <c r="N52" s="192">
        <v>0</v>
      </c>
      <c r="O52" s="192">
        <v>0</v>
      </c>
      <c r="P52" s="192">
        <v>0</v>
      </c>
      <c r="Q52" s="192">
        <v>0</v>
      </c>
      <c r="R52" s="192" t="s">
        <v>409</v>
      </c>
      <c r="S52" s="192">
        <v>6.1</v>
      </c>
      <c r="T52" s="192" t="s">
        <v>934</v>
      </c>
      <c r="U52" s="192">
        <v>0</v>
      </c>
      <c r="V52" s="192" t="s">
        <v>409</v>
      </c>
      <c r="W52" s="192">
        <v>0</v>
      </c>
      <c r="X52" s="192" t="s">
        <v>409</v>
      </c>
      <c r="Y52" s="192"/>
      <c r="Z52" s="192"/>
      <c r="AA52" s="80"/>
      <c r="AB52" s="80"/>
      <c r="AC52" s="80"/>
    </row>
    <row r="53" spans="1:29"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$M$4:$V$4,
                    (M53:V53),
                    "")),
            1,
            0))
        =0,
    NA(),
    IF(
        Parameters!$D$15=1,
        IF(
            SUM(--(ISNUMBER(IF($M$4:$V$4=1,(M53:V53),""))))&gt;0,
            MAX(IF(
                ISNUMBER(M53:V53),
                IF(
                    M$4:V$4=1,
                    M53:V53,
                    ""),
                "")),
            MAX(IF(
                ISNUMBER(M53:V53),
                IF(
                    M$4:V$4=2,
                    M53:V53,
                    ""),
                ""))
        ),
        IF(
            Parameters!$D$16=1,
            IFERROR(
                AVERAGE(IF(
                    ISNUMBER(M53:V53),
                    IF(
                        M$4:V$4=1,
                        M53:V53,
                        ""),
                    "")),
                AVERAGE(IF(
                    ISNUMBER(M53:V53),
                    IF(
                        M$4:V$4=2,
                        M53:V53,
                        ""),
                    ""))
            ),
            IF(
                Parameters!$D$17=1,
                IFERROR(
                    IF(
                        OR(
                            IF(
                                ISNUMBER(M53:V53),
                                IF(
                                    M$4:V$4=1,
                                    M53:V53,
                                    ""),
                                "")
                            =0),
                        0,
                        GEOMEAN(IF(
                            ISNUMBER(M53:V53),
                            IF(
                                M$4:V$4=1,
                                M53:V53,
                                ""),
                            ""))
                    ),
                    IF(
                        OR(IF(
                            ISNUMBER(M53:V53),
                            IF(
                                M$4:V$4=2,
                                M53:V53,
                                ""),
                            "")
                            =0),
                        0,
                        GEOMEAN(IF(
                            ISNUMBER(M53:V53),
                            IF(
                                M$4:V$4=2,
                                M53:V53,
                                ""),
                            "")))
                )
            )
        )
    )
)</f>
        <v>7.5</v>
      </c>
      <c r="I53" s="191" cm="1">
        <f t="array" ref="I53">IF(
    SUM(IF(
            ISNUMBER(
                IF(
                    $M$5:$V$5,
                    (M53:V53),
                    "")),
            1,
            0))
        =0,
    NA(),
    IF(
        Parameters!$D$15=1,
        IF(
            SUM(--(ISNUMBER(IF($M$5:$V$5=1,(M53:V53),""))))&gt;0,
            MAX(IF(
                ISNUMBER(M53:V53),
                IF(
                    M$5:V$5=1,
                    M53:V53,
                    ""),
                "")),
            MAX(IF(
                ISNUMBER(M53:V53),
                IF(
                    M$5:V$5=2,
                    M53:V53,
                    ""),
                ""))
        ),
        IF(
            Parameters!$D$16=1,
            IFERROR(
                AVERAGE(IF(
                    ISNUMBER(M53:V53),
                    IF(
                        M$5:V$5=1,
                        M53:V53,
                        ""),
                    "")),
                AVERAGE(IF(
                    ISNUMBER(M53:V53),
                    IF(
                        M$5:V$5=2,
                        M53:V53,
                        ""),
                    ""))
            ),
            IF(
                Parameters!$D$17=1,
                IFERROR(
                    IF(
                        OR(
                            IF(
                                ISNUMBER(M53:V53),
                                IF(
                                    M$5:V$5=1,
                                    M53:V53,
                                    ""),
                                "")
                            =0),
                        0,
                        GEOMEAN(IF(
                            ISNUMBER(M53:V53),
                            IF(
                                M$5:V$5=1,
                                M53:V53,
                                ""),
                            ""))
                    ),
                    IF(
                        OR(IF(
                            ISNUMBER(M53:V53),
                            IF(
                                M$5:V$5=2,
                                M53:V53,
                                ""),
                            "")
                            =0),
                        0,
                        GEOMEAN(IF(
                            ISNUMBER(M53:V53),
                            IF(
                                M$5:V$5=2,
                                M53:V53,
                                ""),
                            "")))
                )
            )
        )
    )
)</f>
        <v>0</v>
      </c>
      <c r="J53" s="242">
        <v>45019</v>
      </c>
      <c r="K53" s="242">
        <v>45103</v>
      </c>
      <c r="L53" s="91" t="s">
        <v>83</v>
      </c>
      <c r="M53" s="192">
        <v>7.5</v>
      </c>
      <c r="N53" s="192">
        <v>0</v>
      </c>
      <c r="O53" s="192">
        <v>0</v>
      </c>
      <c r="P53" s="192">
        <v>0</v>
      </c>
      <c r="Q53" s="192">
        <v>0</v>
      </c>
      <c r="R53" s="192" t="s">
        <v>409</v>
      </c>
      <c r="S53" s="192">
        <v>5.5</v>
      </c>
      <c r="T53" s="192" t="s">
        <v>936</v>
      </c>
      <c r="U53" s="192">
        <v>0</v>
      </c>
      <c r="V53" s="192" t="s">
        <v>409</v>
      </c>
      <c r="W53" s="192">
        <v>0</v>
      </c>
      <c r="X53" s="192" t="s">
        <v>409</v>
      </c>
      <c r="Y53" s="192"/>
      <c r="Z53" s="192"/>
      <c r="AA53" s="80"/>
      <c r="AB53" s="80"/>
      <c r="AC53" s="80"/>
    </row>
    <row r="54" spans="1:29"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$M$4:$V$4,
                    (M54:V54),
                    "")),
            1,
            0))
        =0,
    NA(),
    IF(
        Parameters!$D$15=1,
        IF(
            SUM(--(ISNUMBER(IF($M$4:$V$4=1,(M54:V54),""))))&gt;0,
            MAX(IF(
                ISNUMBER(M54:V54),
                IF(
                    M$4:V$4=1,
                    M54:V54,
                    ""),
                "")),
            MAX(IF(
                ISNUMBER(M54:V54),
                IF(
                    M$4:V$4=2,
                    M54:V54,
                    ""),
                ""))
        ),
        IF(
            Parameters!$D$16=1,
            IFERROR(
                AVERAGE(IF(
                    ISNUMBER(M54:V54),
                    IF(
                        M$4:V$4=1,
                        M54:V54,
                        ""),
                    "")),
                AVERAGE(IF(
                    ISNUMBER(M54:V54),
                    IF(
                        M$4:V$4=2,
                        M54:V54,
                        ""),
                    ""))
            ),
            IF(
                Parameters!$D$17=1,
                IFERROR(
                    IF(
                        OR(
                            IF(
                                ISNUMBER(M54:V54),
                                IF(
                                    M$4:V$4=1,
                                    M54:V54,
                                    ""),
                                "")
                            =0),
                        0,
                        GEOMEAN(IF(
                            ISNUMBER(M54:V54),
                            IF(
                                M$4:V$4=1,
                                M54:V54,
                                ""),
                            ""))
                    ),
                    IF(
                        OR(IF(
                            ISNUMBER(M54:V54),
                            IF(
                                M$4:V$4=2,
                                M54:V54,
                                ""),
                            "")
                            =0),
                        0,
                        GEOMEAN(IF(
                            ISNUMBER(M54:V54),
                            IF(
                                M$4:V$4=2,
                                M54:V54,
                                ""),
                            "")))
                )
            )
        )
    )
)</f>
        <v>#N/A</v>
      </c>
      <c r="I54" s="191" cm="1">
        <f t="array" ref="I54">IF(
    SUM(IF(
            ISNUMBER(
                IF(
                    $M$5:$V$5,
                    (M54:V54),
                    "")),
            1,
            0))
        =0,
    NA(),
    IF(
        Parameters!$D$15=1,
        IF(
            SUM(--(ISNUMBER(IF($M$5:$V$5=1,(M54:V54),""))))&gt;0,
            MAX(IF(
                ISNUMBER(M54:V54),
                IF(
                    M$5:V$5=1,
                    M54:V54,
                    ""),
                "")),
            MAX(IF(
                ISNUMBER(M54:V54),
                IF(
                    M$5:V$5=2,
                    M54:V54,
                    ""),
                ""))
        ),
        IF(
            Parameters!$D$16=1,
            IFERROR(
                AVERAGE(IF(
                    ISNUMBER(M54:V54),
                    IF(
                        M$5:V$5=1,
                        M54:V54,
                        ""),
                    "")),
                AVERAGE(IF(
                    ISNUMBER(M54:V54),
                    IF(
                        M$5:V$5=2,
                        M54:V54,
                        ""),
                    ""))
            ),
            IF(
                Parameters!$D$17=1,
                IFERROR(
                    IF(
                        OR(
                            IF(
                                ISNUMBER(M54:V54),
                                IF(
                                    M$5:V$5=1,
                                    M54:V54,
                                    ""),
                                "")
                            =0),
                        0,
                        GEOMEAN(IF(
                            ISNUMBER(M54:V54),
                            IF(
                                M$5:V$5=1,
                                M54:V54,
                                ""),
                            ""))
                    ),
                    IF(
                        OR(IF(
                            ISNUMBER(M54:V54),
                            IF(
                                M$5:V$5=2,
                                M54:V54,
                                ""),
                            "")
                            =0),
                        0,
                        GEOMEAN(IF(
                            ISNUMBER(M54:V54),
                            IF(
                                M$5:V$5=2,
                                M54:V54,
                                ""),
                            "")))
                )
            )
        )
    )
)</f>
        <v>0</v>
      </c>
      <c r="J54" s="242" t="s">
        <v>409</v>
      </c>
      <c r="K54" s="242" t="s">
        <v>409</v>
      </c>
      <c r="L54" s="91" t="s">
        <v>707</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c r="Z54" s="192"/>
      <c r="AA54" s="80"/>
      <c r="AB54" s="80"/>
      <c r="AC54" s="80"/>
    </row>
    <row r="55" spans="1:29"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$M$4:$V$4,
                    (M55:V55),
                    "")),
            1,
            0))
        =0,
    NA(),
    IF(
        Parameters!$D$15=1,
        IF(
            SUM(--(ISNUMBER(IF($M$4:$V$4=1,(M55:V55),""))))&gt;0,
            MAX(IF(
                ISNUMBER(M55:V55),
                IF(
                    M$4:V$4=1,
                    M55:V55,
                    ""),
                "")),
            MAX(IF(
                ISNUMBER(M55:V55),
                IF(
                    M$4:V$4=2,
                    M55:V55,
                    ""),
                ""))
        ),
        IF(
            Parameters!$D$16=1,
            IFERROR(
                AVERAGE(IF(
                    ISNUMBER(M55:V55),
                    IF(
                        M$4:V$4=1,
                        M55:V55,
                        ""),
                    "")),
                AVERAGE(IF(
                    ISNUMBER(M55:V55),
                    IF(
                        M$4:V$4=2,
                        M55:V55,
                        ""),
                    ""))
            ),
            IF(
                Parameters!$D$17=1,
                IFERROR(
                    IF(
                        OR(
                            IF(
                                ISNUMBER(M55:V55),
                                IF(
                                    M$4:V$4=1,
                                    M55:V55,
                                    ""),
                                "")
                            =0),
                        0,
                        GEOMEAN(IF(
                            ISNUMBER(M55:V55),
                            IF(
                                M$4:V$4=1,
                                M55:V55,
                                ""),
                            ""))
                    ),
                    IF(
                        OR(IF(
                            ISNUMBER(M55:V55),
                            IF(
                                M$4:V$4=2,
                                M55:V55,
                                ""),
                            "")
                            =0),
                        0,
                        GEOMEAN(IF(
                            ISNUMBER(M55:V55),
                            IF(
                                M$4:V$4=2,
                                M55:V55,
                                ""),
                            "")))
                )
            )
        )
    )
)</f>
        <v>#N/A</v>
      </c>
      <c r="I55" s="191" cm="1">
        <f t="array" ref="I55">IF(
    SUM(IF(
            ISNUMBER(
                IF(
                    $M$5:$V$5,
                    (M55:V55),
                    "")),
            1,
            0))
        =0,
    NA(),
    IF(
        Parameters!$D$15=1,
        IF(
            SUM(--(ISNUMBER(IF($M$5:$V$5=1,(M55:V55),""))))&gt;0,
            MAX(IF(
                ISNUMBER(M55:V55),
                IF(
                    M$5:V$5=1,
                    M55:V55,
                    ""),
                "")),
            MAX(IF(
                ISNUMBER(M55:V55),
                IF(
                    M$5:V$5=2,
                    M55:V55,
                    ""),
                ""))
        ),
        IF(
            Parameters!$D$16=1,
            IFERROR(
                AVERAGE(IF(
                    ISNUMBER(M55:V55),
                    IF(
                        M$5:V$5=1,
                        M55:V55,
                        ""),
                    "")),
                AVERAGE(IF(
                    ISNUMBER(M55:V55),
                    IF(
                        M$5:V$5=2,
                        M55:V55,
                        ""),
                    ""))
            ),
            IF(
                Parameters!$D$17=1,
                IFERROR(
                    IF(
                        OR(
                            IF(
                                ISNUMBER(M55:V55),
                                IF(
                                    M$5:V$5=1,
                                    M55:V55,
                                    ""),
                                "")
                            =0),
                        0,
                        GEOMEAN(IF(
                            ISNUMBER(M55:V55),
                            IF(
                                M$5:V$5=1,
                                M55:V55,
                                ""),
                            ""))
                    ),
                    IF(
                        OR(IF(
                            ISNUMBER(M55:V55),
                            IF(
                                M$5:V$5=2,
                                M55:V55,
                                ""),
                            "")
                            =0),
                        0,
                        GEOMEAN(IF(
                            ISNUMBER(M55:V55),
                            IF(
                                M$5:V$5=2,
                                M55:V55,
                                ""),
                            "")))
                )
            )
        )
    )
)</f>
        <v>0</v>
      </c>
      <c r="J55" s="242">
        <v>44887</v>
      </c>
      <c r="K55" s="242">
        <v>44887</v>
      </c>
      <c r="L55" s="91" t="s">
        <v>708</v>
      </c>
      <c r="M55" s="192" t="s">
        <v>409</v>
      </c>
      <c r="N55" s="192" t="s">
        <v>409</v>
      </c>
      <c r="O55" s="192" t="s">
        <v>409</v>
      </c>
      <c r="P55" s="192">
        <v>0</v>
      </c>
      <c r="Q55" s="192" t="s">
        <v>409</v>
      </c>
      <c r="R55" s="192" t="s">
        <v>409</v>
      </c>
      <c r="S55" s="192" t="s">
        <v>409</v>
      </c>
      <c r="T55" s="192" t="s">
        <v>409</v>
      </c>
      <c r="U55" s="192" t="s">
        <v>409</v>
      </c>
      <c r="V55" s="192" t="s">
        <v>409</v>
      </c>
      <c r="W55" s="192" t="s">
        <v>409</v>
      </c>
      <c r="X55" s="192" t="s">
        <v>409</v>
      </c>
      <c r="Y55" s="192"/>
      <c r="Z55" s="192"/>
      <c r="AA55" s="80"/>
      <c r="AB55" s="80"/>
      <c r="AC55" s="80"/>
    </row>
    <row r="56" spans="1:29"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$M$4:$V$4,
                    (M56:V56),
                    "")),
            1,
            0))
        =0,
    NA(),
    IF(
        Parameters!$D$15=1,
        IF(
            SUM(--(ISNUMBER(IF($M$4:$V$4=1,(M56:V56),""))))&gt;0,
            MAX(IF(
                ISNUMBER(M56:V56),
                IF(
                    M$4:V$4=1,
                    M56:V56,
                    ""),
                "")),
            MAX(IF(
                ISNUMBER(M56:V56),
                IF(
                    M$4:V$4=2,
                    M56:V56,
                    ""),
                ""))
        ),
        IF(
            Parameters!$D$16=1,
            IFERROR(
                AVERAGE(IF(
                    ISNUMBER(M56:V56),
                    IF(
                        M$4:V$4=1,
                        M56:V56,
                        ""),
                    "")),
                AVERAGE(IF(
                    ISNUMBER(M56:V56),
                    IF(
                        M$4:V$4=2,
                        M56:V56,
                        ""),
                    ""))
            ),
            IF(
                Parameters!$D$17=1,
                IFERROR(
                    IF(
                        OR(
                            IF(
                                ISNUMBER(M56:V56),
                                IF(
                                    M$4:V$4=1,
                                    M56:V56,
                                    ""),
                                "")
                            =0),
                        0,
                        GEOMEAN(IF(
                            ISNUMBER(M56:V56),
                            IF(
                                M$4:V$4=1,
                                M56:V56,
                                ""),
                            ""))
                    ),
                    IF(
                        OR(IF(
                            ISNUMBER(M56:V56),
                            IF(
                                M$4:V$4=2,
                                M56:V56,
                                ""),
                            "")
                            =0),
                        0,
                        GEOMEAN(IF(
                            ISNUMBER(M56:V56),
                            IF(
                                M$4:V$4=2,
                                M56:V56,
                                ""),
                            "")))
                )
            )
        )
    )
)</f>
        <v>5.6666666666666599</v>
      </c>
      <c r="I56" s="191" cm="1">
        <f t="array" ref="I56">IF(
    SUM(IF(
            ISNUMBER(
                IF(
                    $M$5:$V$5,
                    (M56:V56),
                    "")),
            1,
            0))
        =0,
    NA(),
    IF(
        Parameters!$D$15=1,
        IF(
            SUM(--(ISNUMBER(IF($M$5:$V$5=1,(M56:V56),""))))&gt;0,
            MAX(IF(
                ISNUMBER(M56:V56),
                IF(
                    M$5:V$5=1,
                    M56:V56,
                    ""),
                "")),
            MAX(IF(
                ISNUMBER(M56:V56),
                IF(
                    M$5:V$5=2,
                    M56:V56,
                    ""),
                ""))
        ),
        IF(
            Parameters!$D$16=1,
            IFERROR(
                AVERAGE(IF(
                    ISNUMBER(M56:V56),
                    IF(
                        M$5:V$5=1,
                        M56:V56,
                        ""),
                    "")),
                AVERAGE(IF(
                    ISNUMBER(M56:V56),
                    IF(
                        M$5:V$5=2,
                        M56:V56,
                        ""),
                    ""))
            ),
            IF(
                Parameters!$D$17=1,
                IFERROR(
                    IF(
                        OR(
                            IF(
                                ISNUMBER(M56:V56),
                                IF(
                                    M$5:V$5=1,
                                    M56:V56,
                                    ""),
                                "")
                            =0),
                        0,
                        GEOMEAN(IF(
                            ISNUMBER(M56:V56),
                            IF(
                                M$5:V$5=1,
                                M56:V56,
                                ""),
                            ""))
                    ),
                    IF(
                        OR(IF(
                            ISNUMBER(M56:V56),
                            IF(
                                M$5:V$5=2,
                                M56:V56,
                                ""),
                            "")
                            =0),
                        0,
                        GEOMEAN(IF(
                            ISNUMBER(M56:V56),
                            IF(
                                M$5:V$5=2,
                                M56:V56,
                                ""),
                            "")))
                )
            )
        )
    )
)</f>
        <v>0</v>
      </c>
      <c r="J56" s="242">
        <v>45019</v>
      </c>
      <c r="K56" s="242">
        <v>45075</v>
      </c>
      <c r="L56" s="91" t="s">
        <v>85</v>
      </c>
      <c r="M56" s="192">
        <v>5.6666666666666599</v>
      </c>
      <c r="N56" s="192" t="s">
        <v>409</v>
      </c>
      <c r="O56" s="192">
        <v>0</v>
      </c>
      <c r="P56" s="192">
        <v>0</v>
      </c>
      <c r="Q56" s="192">
        <v>0</v>
      </c>
      <c r="R56" s="192" t="s">
        <v>409</v>
      </c>
      <c r="S56" s="192">
        <v>4.4000000000000004</v>
      </c>
      <c r="T56" s="192" t="s">
        <v>409</v>
      </c>
      <c r="U56" s="192">
        <v>0</v>
      </c>
      <c r="V56" s="192" t="s">
        <v>409</v>
      </c>
      <c r="W56" s="192">
        <v>0</v>
      </c>
      <c r="X56" s="192" t="s">
        <v>409</v>
      </c>
      <c r="Y56" s="192"/>
      <c r="Z56" s="192"/>
      <c r="AA56" s="80"/>
      <c r="AB56" s="80"/>
      <c r="AC56" s="80"/>
    </row>
    <row r="57" spans="1:29"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$M$4:$V$4,
                    (M57:V57),
                    "")),
            1,
            0))
        =0,
    NA(),
    IF(
        Parameters!$D$15=1,
        IF(
            SUM(--(ISNUMBER(IF($M$4:$V$4=1,(M57:V57),""))))&gt;0,
            MAX(IF(
                ISNUMBER(M57:V57),
                IF(
                    M$4:V$4=1,
                    M57:V57,
                    ""),
                "")),
            MAX(IF(
                ISNUMBER(M57:V57),
                IF(
                    M$4:V$4=2,
                    M57:V57,
                    ""),
                ""))
        ),
        IF(
            Parameters!$D$16=1,
            IFERROR(
                AVERAGE(IF(
                    ISNUMBER(M57:V57),
                    IF(
                        M$4:V$4=1,
                        M57:V57,
                        ""),
                    "")),
                AVERAGE(IF(
                    ISNUMBER(M57:V57),
                    IF(
                        M$4:V$4=2,
                        M57:V57,
                        ""),
                    ""))
            ),
            IF(
                Parameters!$D$17=1,
                IFERROR(
                    IF(
                        OR(
                            IF(
                                ISNUMBER(M57:V57),
                                IF(
                                    M$4:V$4=1,
                                    M57:V57,
                                    ""),
                                "")
                            =0),
                        0,
                        GEOMEAN(IF(
                            ISNUMBER(M57:V57),
                            IF(
                                M$4:V$4=1,
                                M57:V57,
                                ""),
                            ""))
                    ),
                    IF(
                        OR(IF(
                            ISNUMBER(M57:V57),
                            IF(
                                M$4:V$4=2,
                                M57:V57,
                                ""),
                            "")
                            =0),
                        0,
                        GEOMEAN(IF(
                            ISNUMBER(M57:V57),
                            IF(
                                M$4:V$4=2,
                                M57:V57,
                                ""),
                            "")))
                )
            )
        )
    )
)</f>
        <v>1.3333333333333299</v>
      </c>
      <c r="I57" s="191" cm="1">
        <f t="array" ref="I57">IF(
    SUM(IF(
            ISNUMBER(
                IF(
                    $M$5:$V$5,
                    (M57:V57),
                    "")),
            1,
            0))
        =0,
    NA(),
    IF(
        Parameters!$D$15=1,
        IF(
            SUM(--(ISNUMBER(IF($M$5:$V$5=1,(M57:V57),""))))&gt;0,
            MAX(IF(
                ISNUMBER(M57:V57),
                IF(
                    M$5:V$5=1,
                    M57:V57,
                    ""),
                "")),
            MAX(IF(
                ISNUMBER(M57:V57),
                IF(
                    M$5:V$5=2,
                    M57:V57,
                    ""),
                ""))
        ),
        IF(
            Parameters!$D$16=1,
            IFERROR(
                AVERAGE(IF(
                    ISNUMBER(M57:V57),
                    IF(
                        M$5:V$5=1,
                        M57:V57,
                        ""),
                    "")),
                AVERAGE(IF(
                    ISNUMBER(M57:V57),
                    IF(
                        M$5:V$5=2,
                        M57:V57,
                        ""),
                    ""))
            ),
            IF(
                Parameters!$D$17=1,
                IFERROR(
                    IF(
                        OR(
                            IF(
                                ISNUMBER(M57:V57),
                                IF(
                                    M$5:V$5=1,
                                    M57:V57,
                                    ""),
                                "")
                            =0),
                        0,
                        GEOMEAN(IF(
                            ISNUMBER(M57:V57),
                            IF(
                                M$5:V$5=1,
                                M57:V57,
                                ""),
                            ""))
                    ),
                    IF(
                        OR(IF(
                            ISNUMBER(M57:V57),
                            IF(
                                M$5:V$5=2,
                                M57:V57,
                                ""),
                            "")
                            =0),
                        0,
                        GEOMEAN(IF(
                            ISNUMBER(M57:V57),
                            IF(
                                M$5:V$5=2,
                                M57:V57,
                                ""),
                            "")))
                )
            )
        )
    )
)</f>
        <v>0</v>
      </c>
      <c r="J57" s="242">
        <v>45019</v>
      </c>
      <c r="K57" s="242">
        <v>44852</v>
      </c>
      <c r="L57" s="91" t="s">
        <v>87</v>
      </c>
      <c r="M57" s="192">
        <v>1.3333333333333299</v>
      </c>
      <c r="N57" s="192" t="s">
        <v>409</v>
      </c>
      <c r="O57" s="192">
        <v>0</v>
      </c>
      <c r="P57" s="192">
        <v>0</v>
      </c>
      <c r="Q57" s="192">
        <v>0</v>
      </c>
      <c r="R57" s="192" t="s">
        <v>409</v>
      </c>
      <c r="S57" s="192">
        <v>1.8</v>
      </c>
      <c r="T57" s="192" t="s">
        <v>409</v>
      </c>
      <c r="U57" s="192">
        <v>0</v>
      </c>
      <c r="V57" s="192" t="s">
        <v>409</v>
      </c>
      <c r="W57" s="192">
        <v>0</v>
      </c>
      <c r="X57" s="192" t="s">
        <v>409</v>
      </c>
      <c r="Y57" s="192"/>
      <c r="Z57" s="192"/>
      <c r="AA57" s="80"/>
      <c r="AB57" s="80"/>
      <c r="AC57" s="80"/>
    </row>
    <row r="58" spans="1:29"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$M$4:$V$4,
                    (M58:V58),
                    "")),
            1,
            0))
        =0,
    NA(),
    IF(
        Parameters!$D$15=1,
        IF(
            SUM(--(ISNUMBER(IF($M$4:$V$4=1,(M58:V58),""))))&gt;0,
            MAX(IF(
                ISNUMBER(M58:V58),
                IF(
                    M$4:V$4=1,
                    M58:V58,
                    ""),
                "")),
            MAX(IF(
                ISNUMBER(M58:V58),
                IF(
                    M$4:V$4=2,
                    M58:V58,
                    ""),
                ""))
        ),
        IF(
            Parameters!$D$16=1,
            IFERROR(
                AVERAGE(IF(
                    ISNUMBER(M58:V58),
                    IF(
                        M$4:V$4=1,
                        M58:V58,
                        ""),
                    "")),
                AVERAGE(IF(
                    ISNUMBER(M58:V58),
                    IF(
                        M$4:V$4=2,
                        M58:V58,
                        ""),
                    ""))
            ),
            IF(
                Parameters!$D$17=1,
                IFERROR(
                    IF(
                        OR(
                            IF(
                                ISNUMBER(M58:V58),
                                IF(
                                    M$4:V$4=1,
                                    M58:V58,
                                    ""),
                                "")
                            =0),
                        0,
                        GEOMEAN(IF(
                            ISNUMBER(M58:V58),
                            IF(
                                M$4:V$4=1,
                                M58:V58,
                                ""),
                            ""))
                    ),
                    IF(
                        OR(IF(
                            ISNUMBER(M58:V58),
                            IF(
                                M$4:V$4=2,
                                M58:V58,
                                ""),
                            "")
                            =0),
                        0,
                        GEOMEAN(IF(
                            ISNUMBER(M58:V58),
                            IF(
                                M$4:V$4=2,
                                M58:V58,
                                ""),
                            "")))
                )
            )
        )
    )
)</f>
        <v>2.6666666666666599</v>
      </c>
      <c r="I58" s="191" cm="1">
        <f t="array" ref="I58">IF(
    SUM(IF(
            ISNUMBER(
                IF(
                    $M$5:$V$5,
                    (M58:V58),
                    "")),
            1,
            0))
        =0,
    NA(),
    IF(
        Parameters!$D$15=1,
        IF(
            SUM(--(ISNUMBER(IF($M$5:$V$5=1,(M58:V58),""))))&gt;0,
            MAX(IF(
                ISNUMBER(M58:V58),
                IF(
                    M$5:V$5=1,
                    M58:V58,
                    ""),
                "")),
            MAX(IF(
                ISNUMBER(M58:V58),
                IF(
                    M$5:V$5=2,
                    M58:V58,
                    ""),
                ""))
        ),
        IF(
            Parameters!$D$16=1,
            IFERROR(
                AVERAGE(IF(
                    ISNUMBER(M58:V58),
                    IF(
                        M$5:V$5=1,
                        M58:V58,
                        ""),
                    "")),
                AVERAGE(IF(
                    ISNUMBER(M58:V58),
                    IF(
                        M$5:V$5=2,
                        M58:V58,
                        ""),
                    ""))
            ),
            IF(
                Parameters!$D$17=1,
                IFERROR(
                    IF(
                        OR(
                            IF(
                                ISNUMBER(M58:V58),
                                IF(
                                    M$5:V$5=1,
                                    M58:V58,
                                    ""),
                                "")
                            =0),
                        0,
                        GEOMEAN(IF(
                            ISNUMBER(M58:V58),
                            IF(
                                M$5:V$5=1,
                                M58:V58,
                                ""),
                            ""))
                    ),
                    IF(
                        OR(IF(
                            ISNUMBER(M58:V58),
                            IF(
                                M$5:V$5=2,
                                M58:V58,
                                ""),
                            "")
                            =0),
                        0,
                        GEOMEAN(IF(
                            ISNUMBER(M58:V58),
                            IF(
                                M$5:V$5=2,
                                M58:V58,
                                ""),
                            "")))
                )
            )
        )
    )
)</f>
        <v>0</v>
      </c>
      <c r="J58" s="242">
        <v>44753</v>
      </c>
      <c r="K58" s="242">
        <v>45014</v>
      </c>
      <c r="L58" s="91" t="s">
        <v>89</v>
      </c>
      <c r="M58" s="192">
        <v>2.6666666666666599</v>
      </c>
      <c r="N58" s="192" t="s">
        <v>409</v>
      </c>
      <c r="O58" s="192">
        <v>0</v>
      </c>
      <c r="P58" s="192">
        <v>0</v>
      </c>
      <c r="Q58" s="192">
        <v>0</v>
      </c>
      <c r="R58" s="192" t="s">
        <v>409</v>
      </c>
      <c r="S58" s="192">
        <v>2.6</v>
      </c>
      <c r="T58" s="192" t="s">
        <v>409</v>
      </c>
      <c r="U58" s="192">
        <v>0</v>
      </c>
      <c r="V58" s="192" t="s">
        <v>409</v>
      </c>
      <c r="W58" s="192">
        <v>0</v>
      </c>
      <c r="X58" s="192" t="s">
        <v>409</v>
      </c>
      <c r="Y58" s="192"/>
      <c r="Z58" s="192"/>
      <c r="AA58" s="80"/>
      <c r="AB58" s="80"/>
      <c r="AC58" s="80"/>
    </row>
    <row r="59" spans="1:29"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$M$4:$V$4,
                    (M59:V59),
                    "")),
            1,
            0))
        =0,
    NA(),
    IF(
        Parameters!$D$15=1,
        IF(
            SUM(--(ISNUMBER(IF($M$4:$V$4=1,(M59:V59),""))))&gt;0,
            MAX(IF(
                ISNUMBER(M59:V59),
                IF(
                    M$4:V$4=1,
                    M59:V59,
                    ""),
                "")),
            MAX(IF(
                ISNUMBER(M59:V59),
                IF(
                    M$4:V$4=2,
                    M59:V59,
                    ""),
                ""))
        ),
        IF(
            Parameters!$D$16=1,
            IFERROR(
                AVERAGE(IF(
                    ISNUMBER(M59:V59),
                    IF(
                        M$4:V$4=1,
                        M59:V59,
                        ""),
                    "")),
                AVERAGE(IF(
                    ISNUMBER(M59:V59),
                    IF(
                        M$4:V$4=2,
                        M59:V59,
                        ""),
                    ""))
            ),
            IF(
                Parameters!$D$17=1,
                IFERROR(
                    IF(
                        OR(
                            IF(
                                ISNUMBER(M59:V59),
                                IF(
                                    M$4:V$4=1,
                                    M59:V59,
                                    ""),
                                "")
                            =0),
                        0,
                        GEOMEAN(IF(
                            ISNUMBER(M59:V59),
                            IF(
                                M$4:V$4=1,
                                M59:V59,
                                ""),
                            ""))
                    ),
                    IF(
                        OR(IF(
                            ISNUMBER(M59:V59),
                            IF(
                                M$4:V$4=2,
                                M59:V59,
                                ""),
                            "")
                            =0),
                        0,
                        GEOMEAN(IF(
                            ISNUMBER(M59:V59),
                            IF(
                                M$4:V$4=2,
                                M59:V59,
                                ""),
                            "")))
                )
            )
        )
    )
)</f>
        <v>7.6666666666666599</v>
      </c>
      <c r="I59" s="191" cm="1">
        <f t="array" ref="I59">IF(
    SUM(IF(
            ISNUMBER(
                IF(
                    $M$5:$V$5,
                    (M59:V59),
                    "")),
            1,
            0))
        =0,
    NA(),
    IF(
        Parameters!$D$15=1,
        IF(
            SUM(--(ISNUMBER(IF($M$5:$V$5=1,(M59:V59),""))))&gt;0,
            MAX(IF(
                ISNUMBER(M59:V59),
                IF(
                    M$5:V$5=1,
                    M59:V59,
                    ""),
                "")),
            MAX(IF(
                ISNUMBER(M59:V59),
                IF(
                    M$5:V$5=2,
                    M59:V59,
                    ""),
                ""))
        ),
        IF(
            Parameters!$D$16=1,
            IFERROR(
                AVERAGE(IF(
                    ISNUMBER(M59:V59),
                    IF(
                        M$5:V$5=1,
                        M59:V59,
                        ""),
                    "")),
                AVERAGE(IF(
                    ISNUMBER(M59:V59),
                    IF(
                        M$5:V$5=2,
                        M59:V59,
                        ""),
                    ""))
            ),
            IF(
                Parameters!$D$17=1,
                IFERROR(
                    IF(
                        OR(
                            IF(
                                ISNUMBER(M59:V59),
                                IF(
                                    M$5:V$5=1,
                                    M59:V59,
                                    ""),
                                "")
                            =0),
                        0,
                        GEOMEAN(IF(
                            ISNUMBER(M59:V59),
                            IF(
                                M$5:V$5=1,
                                M59:V59,
                                ""),
                            ""))
                    ),
                    IF(
                        OR(IF(
                            ISNUMBER(M59:V59),
                            IF(
                                M$5:V$5=2,
                                M59:V59,
                                ""),
                            "")
                            =0),
                        0,
                        GEOMEAN(IF(
                            ISNUMBER(M59:V59),
                            IF(
                                M$5:V$5=2,
                                M59:V59,
                                ""),
                            "")))
                )
            )
        )
    )
)</f>
        <v>0</v>
      </c>
      <c r="J59" s="242">
        <v>45019</v>
      </c>
      <c r="K59" s="242">
        <v>44860</v>
      </c>
      <c r="L59" s="91" t="s">
        <v>91</v>
      </c>
      <c r="M59" s="192">
        <v>7.6666666666666599</v>
      </c>
      <c r="N59" s="192" t="s">
        <v>409</v>
      </c>
      <c r="O59" s="192">
        <v>0</v>
      </c>
      <c r="P59" s="192">
        <v>0</v>
      </c>
      <c r="Q59" s="192">
        <v>0</v>
      </c>
      <c r="R59" s="192" t="s">
        <v>409</v>
      </c>
      <c r="S59" s="192">
        <v>5.6</v>
      </c>
      <c r="T59" s="192" t="s">
        <v>409</v>
      </c>
      <c r="U59" s="192">
        <v>0</v>
      </c>
      <c r="V59" s="192" t="s">
        <v>409</v>
      </c>
      <c r="W59" s="192">
        <v>0</v>
      </c>
      <c r="X59" s="192" t="s">
        <v>409</v>
      </c>
      <c r="Y59" s="192"/>
      <c r="Z59" s="192"/>
      <c r="AA59" s="80"/>
      <c r="AB59" s="80"/>
      <c r="AC59" s="80"/>
    </row>
    <row r="60" spans="1:29"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8.0622577482985491</v>
      </c>
      <c r="H60" s="80" cm="1">
        <f t="array" ref="H60">IF(
    SUM(IF(
            ISNUMBER(
                IF(
                    $M$4:$V$4,
                    (M60:V60),
                    "")),
            1,
            0))
        =0,
    NA(),
    IF(
        Parameters!$D$15=1,
        IF(
            SUM(--(ISNUMBER(IF($M$4:$V$4=1,(M60:V60),""))))&gt;0,
            MAX(IF(
                ISNUMBER(M60:V60),
                IF(
                    M$4:V$4=1,
                    M60:V60,
                    ""),
                "")),
            MAX(IF(
                ISNUMBER(M60:V60),
                IF(
                    M$4:V$4=2,
                    M60:V60,
                    ""),
                ""))
        ),
        IF(
            Parameters!$D$16=1,
            IFERROR(
                AVERAGE(IF(
                    ISNUMBER(M60:V60),
                    IF(
                        M$4:V$4=1,
                        M60:V60,
                        ""),
                    "")),
                AVERAGE(IF(
                    ISNUMBER(M60:V60),
                    IF(
                        M$4:V$4=2,
                        M60:V60,
                        ""),
                    ""))
            ),
            IF(
                Parameters!$D$17=1,
                IFERROR(
                    IF(
                        OR(
                            IF(
                                ISNUMBER(M60:V60),
                                IF(
                                    M$4:V$4=1,
                                    M60:V60,
                                    ""),
                                "")
                            =0),
                        0,
                        GEOMEAN(IF(
                            ISNUMBER(M60:V60),
                            IF(
                                M$4:V$4=1,
                                M60:V60,
                                ""),
                            ""))
                    ),
                    IF(
                        OR(IF(
                            ISNUMBER(M60:V60),
                            IF(
                                M$4:V$4=2,
                                M60:V60,
                                ""),
                            "")
                            =0),
                        0,
                        GEOMEAN(IF(
                            ISNUMBER(M60:V60),
                            IF(
                                M$4:V$4=2,
                                M60:V60,
                                ""),
                            "")))
                )
            )
        )
    )
)</f>
        <v>6.5</v>
      </c>
      <c r="I60" s="191" cm="1">
        <f t="array" ref="I60">IF(
    SUM(IF(
            ISNUMBER(
                IF(
                    $M$5:$V$5,
                    (M60:V60),
                    "")),
            1,
            0))
        =0,
    NA(),
    IF(
        Parameters!$D$15=1,
        IF(
            SUM(--(ISNUMBER(IF($M$5:$V$5=1,(M60:V60),""))))&gt;0,
            MAX(IF(
                ISNUMBER(M60:V60),
                IF(
                    M$5:V$5=1,
                    M60:V60,
                    ""),
                "")),
            MAX(IF(
                ISNUMBER(M60:V60),
                IF(
                    M$5:V$5=2,
                    M60:V60,
                    ""),
                ""))
        ),
        IF(
            Parameters!$D$16=1,
            IFERROR(
                AVERAGE(IF(
                    ISNUMBER(M60:V60),
                    IF(
                        M$5:V$5=1,
                        M60:V60,
                        ""),
                    "")),
                AVERAGE(IF(
                    ISNUMBER(M60:V60),
                    IF(
                        M$5:V$5=2,
                        M60:V60,
                        ""),
                    ""))
            ),
            IF(
                Parameters!$D$17=1,
                IFERROR(
                    IF(
                        OR(
                            IF(
                                ISNUMBER(M60:V60),
                                IF(
                                    M$5:V$5=1,
                                    M60:V60,
                                    ""),
                                "")
                            =0),
                        0,
                        GEOMEAN(IF(
                            ISNUMBER(M60:V60),
                            IF(
                                M$5:V$5=1,
                                M60:V60,
                                ""),
                            ""))
                    ),
                    IF(
                        OR(IF(
                            ISNUMBER(M60:V60),
                            IF(
                                M$5:V$5=2,
                                M60:V60,
                                ""),
                            "")
                            =0),
                        0,
                        GEOMEAN(IF(
                            ISNUMBER(M60:V60),
                            IF(
                                M$5:V$5=2,
                                M60:V60,
                                ""),
                            "")))
                )
            )
        )
    )
)</f>
        <v>10</v>
      </c>
      <c r="J60" s="242">
        <v>44860</v>
      </c>
      <c r="K60" s="242">
        <v>45093</v>
      </c>
      <c r="L60" s="91" t="s">
        <v>93</v>
      </c>
      <c r="M60" s="192">
        <v>6.5</v>
      </c>
      <c r="N60" s="192" t="s">
        <v>409</v>
      </c>
      <c r="O60" s="192">
        <v>0</v>
      </c>
      <c r="P60" s="192">
        <v>0</v>
      </c>
      <c r="Q60" s="192">
        <v>10</v>
      </c>
      <c r="R60" s="192" t="s">
        <v>409</v>
      </c>
      <c r="S60" s="192">
        <v>4.9000000000000004</v>
      </c>
      <c r="T60" s="192" t="s">
        <v>409</v>
      </c>
      <c r="U60" s="192">
        <v>0</v>
      </c>
      <c r="V60" s="192" t="s">
        <v>409</v>
      </c>
      <c r="W60" s="192">
        <v>1</v>
      </c>
      <c r="X60" s="192" t="s">
        <v>409</v>
      </c>
      <c r="Y60" s="192"/>
      <c r="Z60" s="192"/>
      <c r="AA60" s="80"/>
      <c r="AB60" s="80"/>
      <c r="AC60" s="80"/>
    </row>
    <row r="61" spans="1:29"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$M$4:$V$4,
                    (M61:V61),
                    "")),
            1,
            0))
        =0,
    NA(),
    IF(
        Parameters!$D$15=1,
        IF(
            SUM(--(ISNUMBER(IF($M$4:$V$4=1,(M61:V61),""))))&gt;0,
            MAX(IF(
                ISNUMBER(M61:V61),
                IF(
                    M$4:V$4=1,
                    M61:V61,
                    ""),
                "")),
            MAX(IF(
                ISNUMBER(M61:V61),
                IF(
                    M$4:V$4=2,
                    M61:V61,
                    ""),
                ""))
        ),
        IF(
            Parameters!$D$16=1,
            IFERROR(
                AVERAGE(IF(
                    ISNUMBER(M61:V61),
                    IF(
                        M$4:V$4=1,
                        M61:V61,
                        ""),
                    "")),
                AVERAGE(IF(
                    ISNUMBER(M61:V61),
                    IF(
                        M$4:V$4=2,
                        M61:V61,
                        ""),
                    ""))
            ),
            IF(
                Parameters!$D$17=1,
                IFERROR(
                    IF(
                        OR(
                            IF(
                                ISNUMBER(M61:V61),
                                IF(
                                    M$4:V$4=1,
                                    M61:V61,
                                    ""),
                                "")
                            =0),
                        0,
                        GEOMEAN(IF(
                            ISNUMBER(M61:V61),
                            IF(
                                M$4:V$4=1,
                                M61:V61,
                                ""),
                            ""))
                    ),
                    IF(
                        OR(IF(
                            ISNUMBER(M61:V61),
                            IF(
                                M$4:V$4=2,
                                M61:V61,
                                ""),
                            "")
                            =0),
                        0,
                        GEOMEAN(IF(
                            ISNUMBER(M61:V61),
                            IF(
                                M$4:V$4=2,
                                M61:V61,
                                ""),
                            "")))
                )
            )
        )
    )
)</f>
        <v>0</v>
      </c>
      <c r="I61" s="191" cm="1">
        <f t="array" ref="I61">IF(
    SUM(IF(
            ISNUMBER(
                IF(
                    $M$5:$V$5,
                    (M61:V61),
                    "")),
            1,
            0))
        =0,
    NA(),
    IF(
        Parameters!$D$15=1,
        IF(
            SUM(--(ISNUMBER(IF($M$5:$V$5=1,(M61:V61),""))))&gt;0,
            MAX(IF(
                ISNUMBER(M61:V61),
                IF(
                    M$5:V$5=1,
                    M61:V61,
                    ""),
                "")),
            MAX(IF(
                ISNUMBER(M61:V61),
                IF(
                    M$5:V$5=2,
                    M61:V61,
                    ""),
                ""))
        ),
        IF(
            Parameters!$D$16=1,
            IFERROR(
                AVERAGE(IF(
                    ISNUMBER(M61:V61),
                    IF(
                        M$5:V$5=1,
                        M61:V61,
                        ""),
                    "")),
                AVERAGE(IF(
                    ISNUMBER(M61:V61),
                    IF(
                        M$5:V$5=2,
                        M61:V61,
                        ""),
                    ""))
            ),
            IF(
                Parameters!$D$17=1,
                IFERROR(
                    IF(
                        OR(
                            IF(
                                ISNUMBER(M61:V61),
                                IF(
                                    M$5:V$5=1,
                                    M61:V61,
                                    ""),
                                "")
                            =0),
                        0,
                        GEOMEAN(IF(
                            ISNUMBER(M61:V61),
                            IF(
                                M$5:V$5=1,
                                M61:V61,
                                ""),
                            ""))
                    ),
                    IF(
                        OR(IF(
                            ISNUMBER(M61:V61),
                            IF(
                                M$5:V$5=2,
                                M61:V61,
                                ""),
                            "")
                            =0),
                        0,
                        GEOMEAN(IF(
                            ISNUMBER(M61:V61),
                            IF(
                                M$5:V$5=2,
                                M61:V61,
                                ""),
                            "")))
                )
            )
        )
    )
)</f>
        <v>0</v>
      </c>
      <c r="J61" s="242">
        <v>45019</v>
      </c>
      <c r="K61" s="242">
        <v>45014</v>
      </c>
      <c r="L61" s="91" t="s">
        <v>95</v>
      </c>
      <c r="M61" s="192">
        <v>0</v>
      </c>
      <c r="N61" s="192" t="s">
        <v>409</v>
      </c>
      <c r="O61" s="192">
        <v>0</v>
      </c>
      <c r="P61" s="192">
        <v>0</v>
      </c>
      <c r="Q61" s="192">
        <v>0</v>
      </c>
      <c r="R61" s="192" t="s">
        <v>409</v>
      </c>
      <c r="S61" s="192">
        <v>1</v>
      </c>
      <c r="T61" s="192" t="s">
        <v>409</v>
      </c>
      <c r="U61" s="192">
        <v>0</v>
      </c>
      <c r="V61" s="192" t="s">
        <v>409</v>
      </c>
      <c r="W61" s="192">
        <v>0</v>
      </c>
      <c r="X61" s="192" t="s">
        <v>409</v>
      </c>
      <c r="Y61" s="192"/>
      <c r="Z61" s="192"/>
      <c r="AA61" s="80"/>
      <c r="AB61" s="80"/>
      <c r="AC61" s="80"/>
    </row>
    <row r="62" spans="1:29"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$M$4:$V$4,
                    (M62:V62),
                    "")),
            1,
            0))
        =0,
    NA(),
    IF(
        Parameters!$D$15=1,
        IF(
            SUM(--(ISNUMBER(IF($M$4:$V$4=1,(M62:V62),""))))&gt;0,
            MAX(IF(
                ISNUMBER(M62:V62),
                IF(
                    M$4:V$4=1,
                    M62:V62,
                    ""),
                "")),
            MAX(IF(
                ISNUMBER(M62:V62),
                IF(
                    M$4:V$4=2,
                    M62:V62,
                    ""),
                ""))
        ),
        IF(
            Parameters!$D$16=1,
            IFERROR(
                AVERAGE(IF(
                    ISNUMBER(M62:V62),
                    IF(
                        M$4:V$4=1,
                        M62:V62,
                        ""),
                    "")),
                AVERAGE(IF(
                    ISNUMBER(M62:V62),
                    IF(
                        M$4:V$4=2,
                        M62:V62,
                        ""),
                    ""))
            ),
            IF(
                Parameters!$D$17=1,
                IFERROR(
                    IF(
                        OR(
                            IF(
                                ISNUMBER(M62:V62),
                                IF(
                                    M$4:V$4=1,
                                    M62:V62,
                                    ""),
                                "")
                            =0),
                        0,
                        GEOMEAN(IF(
                            ISNUMBER(M62:V62),
                            IF(
                                M$4:V$4=1,
                                M62:V62,
                                ""),
                            ""))
                    ),
                    IF(
                        OR(IF(
                            ISNUMBER(M62:V62),
                            IF(
                                M$4:V$4=2,
                                M62:V62,
                                ""),
                            "")
                            =0),
                        0,
                        GEOMEAN(IF(
                            ISNUMBER(M62:V62),
                            IF(
                                M$4:V$4=2,
                                M62:V62,
                                ""),
                            "")))
                )
            )
        )
    )
)</f>
        <v>9.5</v>
      </c>
      <c r="I62" s="191" cm="1">
        <f t="array" ref="I62">IF(
    SUM(IF(
            ISNUMBER(
                IF(
                    $M$5:$V$5,
                    (M62:V62),
                    "")),
            1,
            0))
        =0,
    NA(),
    IF(
        Parameters!$D$15=1,
        IF(
            SUM(--(ISNUMBER(IF($M$5:$V$5=1,(M62:V62),""))))&gt;0,
            MAX(IF(
                ISNUMBER(M62:V62),
                IF(
                    M$5:V$5=1,
                    M62:V62,
                    ""),
                "")),
            MAX(IF(
                ISNUMBER(M62:V62),
                IF(
                    M$5:V$5=2,
                    M62:V62,
                    ""),
                ""))
        ),
        IF(
            Parameters!$D$16=1,
            IFERROR(
                AVERAGE(IF(
                    ISNUMBER(M62:V62),
                    IF(
                        M$5:V$5=1,
                        M62:V62,
                        ""),
                    "")),
                AVERAGE(IF(
                    ISNUMBER(M62:V62),
                    IF(
                        M$5:V$5=2,
                        M62:V62,
                        ""),
                    ""))
            ),
            IF(
                Parameters!$D$17=1,
                IFERROR(
                    IF(
                        OR(
                            IF(
                                ISNUMBER(M62:V62),
                                IF(
                                    M$5:V$5=1,
                                    M62:V62,
                                    ""),
                                "")
                            =0),
                        0,
                        GEOMEAN(IF(
                            ISNUMBER(M62:V62),
                            IF(
                                M$5:V$5=1,
                                M62:V62,
                                ""),
                            ""))
                    ),
                    IF(
                        OR(IF(
                            ISNUMBER(M62:V62),
                            IF(
                                M$5:V$5=2,
                                M62:V62,
                                ""),
                            "")
                            =0),
                        0,
                        GEOMEAN(IF(
                            ISNUMBER(M62:V62),
                            IF(
                                M$5:V$5=2,
                                M62:V62,
                                ""),
                            "")))
                )
            )
        )
    )
)</f>
        <v>0</v>
      </c>
      <c r="J62" s="242">
        <v>44753</v>
      </c>
      <c r="K62" s="242">
        <v>45103</v>
      </c>
      <c r="L62" s="91" t="s">
        <v>97</v>
      </c>
      <c r="M62" s="192">
        <v>9.5</v>
      </c>
      <c r="N62" s="192">
        <v>0</v>
      </c>
      <c r="O62" s="192">
        <v>0</v>
      </c>
      <c r="P62" s="192">
        <v>0</v>
      </c>
      <c r="Q62" s="192">
        <v>0</v>
      </c>
      <c r="R62" s="192" t="s">
        <v>409</v>
      </c>
      <c r="S62" s="192">
        <v>6.7</v>
      </c>
      <c r="T62" s="192" t="s">
        <v>937</v>
      </c>
      <c r="U62" s="192">
        <v>0</v>
      </c>
      <c r="V62" s="192" t="s">
        <v>409</v>
      </c>
      <c r="W62" s="192">
        <v>0</v>
      </c>
      <c r="X62" s="192" t="s">
        <v>409</v>
      </c>
      <c r="Y62" s="192"/>
      <c r="Z62" s="192"/>
      <c r="AA62" s="80"/>
      <c r="AB62" s="80"/>
      <c r="AC62" s="80"/>
    </row>
    <row r="63" spans="1:29"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7.9582242575422129</v>
      </c>
      <c r="H63" s="80" cm="1">
        <f t="array" ref="H63">IF(
    SUM(IF(
            ISNUMBER(
                IF(
                    $M$4:$V$4,
                    (M63:V63),
                    "")),
            1,
            0))
        =0,
    NA(),
    IF(
        Parameters!$D$15=1,
        IF(
            SUM(--(ISNUMBER(IF($M$4:$V$4=1,(M63:V63),""))))&gt;0,
            MAX(IF(
                ISNUMBER(M63:V63),
                IF(
                    M$4:V$4=1,
                    M63:V63,
                    ""),
                "")),
            MAX(IF(
                ISNUMBER(M63:V63),
                IF(
                    M$4:V$4=2,
                    M63:V63,
                    ""),
                ""))
        ),
        IF(
            Parameters!$D$16=1,
            IFERROR(
                AVERAGE(IF(
                    ISNUMBER(M63:V63),
                    IF(
                        M$4:V$4=1,
                        M63:V63,
                        ""),
                    "")),
                AVERAGE(IF(
                    ISNUMBER(M63:V63),
                    IF(
                        M$4:V$4=2,
                        M63:V63,
                        ""),
                    ""))
            ),
            IF(
                Parameters!$D$17=1,
                IFERROR(
                    IF(
                        OR(
                            IF(
                                ISNUMBER(M63:V63),
                                IF(
                                    M$4:V$4=1,
                                    M63:V63,
                                    ""),
                                "")
                            =0),
                        0,
                        GEOMEAN(IF(
                            ISNUMBER(M63:V63),
                            IF(
                                M$4:V$4=1,
                                M63:V63,
                                ""),
                            ""))
                    ),
                    IF(
                        OR(IF(
                            ISNUMBER(M63:V63),
                            IF(
                                M$4:V$4=2,
                                M63:V63,
                                ""),
                            "")
                            =0),
                        0,
                        GEOMEAN(IF(
                            ISNUMBER(M63:V63),
                            IF(
                                M$4:V$4=2,
                                M63:V63,
                                ""),
                            "")))
                )
            )
        )
    )
)</f>
        <v>6.3333333333333304</v>
      </c>
      <c r="I63" s="191" cm="1">
        <f t="array" ref="I63">IF(
    SUM(IF(
            ISNUMBER(
                IF(
                    $M$5:$V$5,
                    (M63:V63),
                    "")),
            1,
            0))
        =0,
    NA(),
    IF(
        Parameters!$D$15=1,
        IF(
            SUM(--(ISNUMBER(IF($M$5:$V$5=1,(M63:V63),""))))&gt;0,
            MAX(IF(
                ISNUMBER(M63:V63),
                IF(
                    M$5:V$5=1,
                    M63:V63,
                    ""),
                "")),
            MAX(IF(
                ISNUMBER(M63:V63),
                IF(
                    M$5:V$5=2,
                    M63:V63,
                    ""),
                ""))
        ),
        IF(
            Parameters!$D$16=1,
            IFERROR(
                AVERAGE(IF(
                    ISNUMBER(M63:V63),
                    IF(
                        M$5:V$5=1,
                        M63:V63,
                        ""),
                    "")),
                AVERAGE(IF(
                    ISNUMBER(M63:V63),
                    IF(
                        M$5:V$5=2,
                        M63:V63,
                        ""),
                    ""))
            ),
            IF(
                Parameters!$D$17=1,
                IFERROR(
                    IF(
                        OR(
                            IF(
                                ISNUMBER(M63:V63),
                                IF(
                                    M$5:V$5=1,
                                    M63:V63,
                                    ""),
                                "")
                            =0),
                        0,
                        GEOMEAN(IF(
                            ISNUMBER(M63:V63),
                            IF(
                                M$5:V$5=1,
                                M63:V63,
                                ""),
                            ""))
                    ),
                    IF(
                        OR(IF(
                            ISNUMBER(M63:V63),
                            IF(
                                M$5:V$5=2,
                                M63:V63,
                                ""),
                            "")
                            =0),
                        0,
                        GEOMEAN(IF(
                            ISNUMBER(M63:V63),
                            IF(
                                M$5:V$5=2,
                                M63:V63,
                                ""),
                            "")))
                )
            )
        )
    )
)</f>
        <v>10</v>
      </c>
      <c r="J63" s="242">
        <v>45019</v>
      </c>
      <c r="K63" s="242">
        <v>45103</v>
      </c>
      <c r="L63" s="91" t="s">
        <v>99</v>
      </c>
      <c r="M63" s="192">
        <v>6.3333333333333304</v>
      </c>
      <c r="N63" s="192">
        <v>10</v>
      </c>
      <c r="O63" s="192">
        <v>0</v>
      </c>
      <c r="P63" s="192">
        <v>0</v>
      </c>
      <c r="Q63" s="192">
        <v>0</v>
      </c>
      <c r="R63" s="192" t="s">
        <v>409</v>
      </c>
      <c r="S63" s="192">
        <v>4.8</v>
      </c>
      <c r="T63" s="192" t="s">
        <v>892</v>
      </c>
      <c r="U63" s="192">
        <v>0</v>
      </c>
      <c r="V63" s="192" t="s">
        <v>409</v>
      </c>
      <c r="W63" s="192">
        <v>8.7719298245614002E-2</v>
      </c>
      <c r="X63" s="192" t="s">
        <v>409</v>
      </c>
      <c r="Y63" s="192"/>
      <c r="Z63" s="192"/>
      <c r="AA63" s="80"/>
      <c r="AB63" s="80"/>
      <c r="AC63" s="80"/>
    </row>
    <row r="64" spans="1:29"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$M$4:$V$4,
                    (M64:V64),
                    "")),
            1,
            0))
        =0,
    NA(),
    IF(
        Parameters!$D$15=1,
        IF(
            SUM(--(ISNUMBER(IF($M$4:$V$4=1,(M64:V64),""))))&gt;0,
            MAX(IF(
                ISNUMBER(M64:V64),
                IF(
                    M$4:V$4=1,
                    M64:V64,
                    ""),
                "")),
            MAX(IF(
                ISNUMBER(M64:V64),
                IF(
                    M$4:V$4=2,
                    M64:V64,
                    ""),
                ""))
        ),
        IF(
            Parameters!$D$16=1,
            IFERROR(
                AVERAGE(IF(
                    ISNUMBER(M64:V64),
                    IF(
                        M$4:V$4=1,
                        M64:V64,
                        ""),
                    "")),
                AVERAGE(IF(
                    ISNUMBER(M64:V64),
                    IF(
                        M$4:V$4=2,
                        M64:V64,
                        ""),
                    ""))
            ),
            IF(
                Parameters!$D$17=1,
                IFERROR(
                    IF(
                        OR(
                            IF(
                                ISNUMBER(M64:V64),
                                IF(
                                    M$4:V$4=1,
                                    M64:V64,
                                    ""),
                                "")
                            =0),
                        0,
                        GEOMEAN(IF(
                            ISNUMBER(M64:V64),
                            IF(
                                M$4:V$4=1,
                                M64:V64,
                                ""),
                            ""))
                    ),
                    IF(
                        OR(IF(
                            ISNUMBER(M64:V64),
                            IF(
                                M$4:V$4=2,
                                M64:V64,
                                ""),
                            "")
                            =0),
                        0,
                        GEOMEAN(IF(
                            ISNUMBER(M64:V64),
                            IF(
                                M$4:V$4=2,
                                M64:V64,
                                ""),
                            "")))
                )
            )
        )
    )
)</f>
        <v>9.8333333333333304</v>
      </c>
      <c r="I64" s="191" cm="1">
        <f t="array" ref="I64">IF(
    SUM(IF(
            ISNUMBER(
                IF(
                    $M$5:$V$5,
                    (M64:V64),
                    "")),
            1,
            0))
        =0,
    NA(),
    IF(
        Parameters!$D$15=1,
        IF(
            SUM(--(ISNUMBER(IF($M$5:$V$5=1,(M64:V64),""))))&gt;0,
            MAX(IF(
                ISNUMBER(M64:V64),
                IF(
                    M$5:V$5=1,
                    M64:V64,
                    ""),
                "")),
            MAX(IF(
                ISNUMBER(M64:V64),
                IF(
                    M$5:V$5=2,
                    M64:V64,
                    ""),
                ""))
        ),
        IF(
            Parameters!$D$16=1,
            IFERROR(
                AVERAGE(IF(
                    ISNUMBER(M64:V64),
                    IF(
                        M$5:V$5=1,
                        M64:V64,
                        ""),
                    "")),
                AVERAGE(IF(
                    ISNUMBER(M64:V64),
                    IF(
                        M$5:V$5=2,
                        M64:V64,
                        ""),
                    ""))
            ),
            IF(
                Parameters!$D$17=1,
                IFERROR(
                    IF(
                        OR(
                            IF(
                                ISNUMBER(M64:V64),
                                IF(
                                    M$5:V$5=1,
                                    M64:V64,
                                    ""),
                                "")
                            =0),
                        0,
                        GEOMEAN(IF(
                            ISNUMBER(M64:V64),
                            IF(
                                M$5:V$5=1,
                                M64:V64,
                                ""),
                            ""))
                    ),
                    IF(
                        OR(IF(
                            ISNUMBER(M64:V64),
                            IF(
                                M$5:V$5=2,
                                M64:V64,
                                ""),
                            "")
                            =0),
                        0,
                        GEOMEAN(IF(
                            ISNUMBER(M64:V64),
                            IF(
                                M$5:V$5=2,
                                M64:V64,
                                ""),
                            "")))
                )
            )
        )
    )
)</f>
        <v>0</v>
      </c>
      <c r="J64" s="242">
        <v>44753</v>
      </c>
      <c r="K64" s="242">
        <v>45103</v>
      </c>
      <c r="L64" s="91" t="s">
        <v>101</v>
      </c>
      <c r="M64" s="192">
        <v>9.8333333333333304</v>
      </c>
      <c r="N64" s="192">
        <v>0</v>
      </c>
      <c r="O64" s="192">
        <v>0</v>
      </c>
      <c r="P64" s="192">
        <v>0</v>
      </c>
      <c r="Q64" s="192">
        <v>0</v>
      </c>
      <c r="R64" s="192" t="s">
        <v>409</v>
      </c>
      <c r="S64" s="192">
        <v>6.9</v>
      </c>
      <c r="T64" s="192" t="s">
        <v>893</v>
      </c>
      <c r="U64" s="192">
        <v>0</v>
      </c>
      <c r="V64" s="192" t="s">
        <v>409</v>
      </c>
      <c r="W64" s="192">
        <v>0.14285714285714199</v>
      </c>
      <c r="X64" s="192" t="s">
        <v>409</v>
      </c>
      <c r="Y64" s="192"/>
      <c r="Z64" s="192"/>
      <c r="AA64" s="80"/>
      <c r="AB64" s="80"/>
      <c r="AC64" s="80"/>
    </row>
    <row r="65" spans="1:29"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7.9582242575422129</v>
      </c>
      <c r="H65" s="80" cm="1">
        <f t="array" ref="H65">IF(
    SUM(IF(
            ISNUMBER(
                IF(
                    $M$4:$V$4,
                    (M65:V65),
                    "")),
            1,
            0))
        =0,
    NA(),
    IF(
        Parameters!$D$15=1,
        IF(
            SUM(--(ISNUMBER(IF($M$4:$V$4=1,(M65:V65),""))))&gt;0,
            MAX(IF(
                ISNUMBER(M65:V65),
                IF(
                    M$4:V$4=1,
                    M65:V65,
                    ""),
                "")),
            MAX(IF(
                ISNUMBER(M65:V65),
                IF(
                    M$4:V$4=2,
                    M65:V65,
                    ""),
                ""))
        ),
        IF(
            Parameters!$D$16=1,
            IFERROR(
                AVERAGE(IF(
                    ISNUMBER(M65:V65),
                    IF(
                        M$4:V$4=1,
                        M65:V65,
                        ""),
                    "")),
                AVERAGE(IF(
                    ISNUMBER(M65:V65),
                    IF(
                        M$4:V$4=2,
                        M65:V65,
                        ""),
                    ""))
            ),
            IF(
                Parameters!$D$17=1,
                IFERROR(
                    IF(
                        OR(
                            IF(
                                ISNUMBER(M65:V65),
                                IF(
                                    M$4:V$4=1,
                                    M65:V65,
                                    ""),
                                "")
                            =0),
                        0,
                        GEOMEAN(IF(
                            ISNUMBER(M65:V65),
                            IF(
                                M$4:V$4=1,
                                M65:V65,
                                ""),
                            ""))
                    ),
                    IF(
                        OR(IF(
                            ISNUMBER(M65:V65),
                            IF(
                                M$4:V$4=2,
                                M65:V65,
                                ""),
                            "")
                            =0),
                        0,
                        GEOMEAN(IF(
                            ISNUMBER(M65:V65),
                            IF(
                                M$4:V$4=2,
                                M65:V65,
                                ""),
                            "")))
                )
            )
        )
    )
)</f>
        <v>6.3333333333333304</v>
      </c>
      <c r="I65" s="191" cm="1">
        <f t="array" ref="I65">IF(
    SUM(IF(
            ISNUMBER(
                IF(
                    $M$5:$V$5,
                    (M65:V65),
                    "")),
            1,
            0))
        =0,
    NA(),
    IF(
        Parameters!$D$15=1,
        IF(
            SUM(--(ISNUMBER(IF($M$5:$V$5=1,(M65:V65),""))))&gt;0,
            MAX(IF(
                ISNUMBER(M65:V65),
                IF(
                    M$5:V$5=1,
                    M65:V65,
                    ""),
                "")),
            MAX(IF(
                ISNUMBER(M65:V65),
                IF(
                    M$5:V$5=2,
                    M65:V65,
                    ""),
                ""))
        ),
        IF(
            Parameters!$D$16=1,
            IFERROR(
                AVERAGE(IF(
                    ISNUMBER(M65:V65),
                    IF(
                        M$5:V$5=1,
                        M65:V65,
                        ""),
                    "")),
                AVERAGE(IF(
                    ISNUMBER(M65:V65),
                    IF(
                        M$5:V$5=2,
                        M65:V65,
                        ""),
                    ""))
            ),
            IF(
                Parameters!$D$17=1,
                IFERROR(
                    IF(
                        OR(
                            IF(
                                ISNUMBER(M65:V65),
                                IF(
                                    M$5:V$5=1,
                                    M65:V65,
                                    ""),
                                "")
                            =0),
                        0,
                        GEOMEAN(IF(
                            ISNUMBER(M65:V65),
                            IF(
                                M$5:V$5=1,
                                M65:V65,
                                ""),
                            ""))
                    ),
                    IF(
                        OR(IF(
                            ISNUMBER(M65:V65),
                            IF(
                                M$5:V$5=2,
                                M65:V65,
                                ""),
                            "")
                            =0),
                        0,
                        GEOMEAN(IF(
                            ISNUMBER(M65:V65),
                            IF(
                                M$5:V$5=2,
                                M65:V65,
                                ""),
                            "")))
                )
            )
        )
    )
)</f>
        <v>10</v>
      </c>
      <c r="J65" s="242">
        <v>45019</v>
      </c>
      <c r="K65" s="242">
        <v>45103</v>
      </c>
      <c r="L65" s="91" t="s">
        <v>102</v>
      </c>
      <c r="M65" s="192">
        <v>6.3333333333333304</v>
      </c>
      <c r="N65" s="192">
        <v>10</v>
      </c>
      <c r="O65" s="192">
        <v>0</v>
      </c>
      <c r="P65" s="192">
        <v>0</v>
      </c>
      <c r="Q65" s="192">
        <v>0</v>
      </c>
      <c r="R65" s="192" t="s">
        <v>409</v>
      </c>
      <c r="S65" s="192">
        <v>4.8</v>
      </c>
      <c r="T65" s="192" t="s">
        <v>892</v>
      </c>
      <c r="U65" s="192">
        <v>0</v>
      </c>
      <c r="V65" s="192" t="s">
        <v>409</v>
      </c>
      <c r="W65" s="192">
        <v>0</v>
      </c>
      <c r="X65" s="192" t="s">
        <v>409</v>
      </c>
      <c r="Y65" s="192"/>
      <c r="Z65" s="192"/>
      <c r="AA65" s="80"/>
      <c r="AB65" s="80"/>
      <c r="AC65" s="80"/>
    </row>
    <row r="66" spans="1:29"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$M$4:$V$4,
                    (M66:V66),
                    "")),
            1,
            0))
        =0,
    NA(),
    IF(
        Parameters!$D$15=1,
        IF(
            SUM(--(ISNUMBER(IF($M$4:$V$4=1,(M66:V66),""))))&gt;0,
            MAX(IF(
                ISNUMBER(M66:V66),
                IF(
                    M$4:V$4=1,
                    M66:V66,
                    ""),
                "")),
            MAX(IF(
                ISNUMBER(M66:V66),
                IF(
                    M$4:V$4=2,
                    M66:V66,
                    ""),
                ""))
        ),
        IF(
            Parameters!$D$16=1,
            IFERROR(
                AVERAGE(IF(
                    ISNUMBER(M66:V66),
                    IF(
                        M$4:V$4=1,
                        M66:V66,
                        ""),
                    "")),
                AVERAGE(IF(
                    ISNUMBER(M66:V66),
                    IF(
                        M$4:V$4=2,
                        M66:V66,
                        ""),
                    ""))
            ),
            IF(
                Parameters!$D$17=1,
                IFERROR(
                    IF(
                        OR(
                            IF(
                                ISNUMBER(M66:V66),
                                IF(
                                    M$4:V$4=1,
                                    M66:V66,
                                    ""),
                                "")
                            =0),
                        0,
                        GEOMEAN(IF(
                            ISNUMBER(M66:V66),
                            IF(
                                M$4:V$4=1,
                                M66:V66,
                                ""),
                            ""))
                    ),
                    IF(
                        OR(IF(
                            ISNUMBER(M66:V66),
                            IF(
                                M$4:V$4=2,
                                M66:V66,
                                ""),
                            "")
                            =0),
                        0,
                        GEOMEAN(IF(
                            ISNUMBER(M66:V66),
                            IF(
                                M$4:V$4=2,
                                M66:V66,
                                ""),
                            "")))
                )
            )
        )
    )
)</f>
        <v>4</v>
      </c>
      <c r="I66" s="191" cm="1">
        <f t="array" ref="I66">IF(
    SUM(IF(
            ISNUMBER(
                IF(
                    $M$5:$V$5,
                    (M66:V66),
                    "")),
            1,
            0))
        =0,
    NA(),
    IF(
        Parameters!$D$15=1,
        IF(
            SUM(--(ISNUMBER(IF($M$5:$V$5=1,(M66:V66),""))))&gt;0,
            MAX(IF(
                ISNUMBER(M66:V66),
                IF(
                    M$5:V$5=1,
                    M66:V66,
                    ""),
                "")),
            MAX(IF(
                ISNUMBER(M66:V66),
                IF(
                    M$5:V$5=2,
                    M66:V66,
                    ""),
                ""))
        ),
        IF(
            Parameters!$D$16=1,
            IFERROR(
                AVERAGE(IF(
                    ISNUMBER(M66:V66),
                    IF(
                        M$5:V$5=1,
                        M66:V66,
                        ""),
                    "")),
                AVERAGE(IF(
                    ISNUMBER(M66:V66),
                    IF(
                        M$5:V$5=2,
                        M66:V66,
                        ""),
                    ""))
            ),
            IF(
                Parameters!$D$17=1,
                IFERROR(
                    IF(
                        OR(
                            IF(
                                ISNUMBER(M66:V66),
                                IF(
                                    M$5:V$5=1,
                                    M66:V66,
                                    ""),
                                "")
                            =0),
                        0,
                        GEOMEAN(IF(
                            ISNUMBER(M66:V66),
                            IF(
                                M$5:V$5=1,
                                M66:V66,
                                ""),
                            ""))
                    ),
                    IF(
                        OR(IF(
                            ISNUMBER(M66:V66),
                            IF(
                                M$5:V$5=2,
                                M66:V66,
                                ""),
                            "")
                            =0),
                        0,
                        GEOMEAN(IF(
                            ISNUMBER(M66:V66),
                            IF(
                                M$5:V$5=2,
                                M66:V66,
                                ""),
                            "")))
                )
            )
        )
    )
)</f>
        <v>0</v>
      </c>
      <c r="J66" s="242">
        <v>45019</v>
      </c>
      <c r="K66" s="242">
        <v>44860</v>
      </c>
      <c r="L66" s="91" t="s">
        <v>104</v>
      </c>
      <c r="M66" s="192">
        <v>4</v>
      </c>
      <c r="N66" s="192" t="s">
        <v>409</v>
      </c>
      <c r="O66" s="192">
        <v>0</v>
      </c>
      <c r="P66" s="192">
        <v>0</v>
      </c>
      <c r="Q66" s="192">
        <v>0</v>
      </c>
      <c r="R66" s="192" t="s">
        <v>409</v>
      </c>
      <c r="S66" s="192">
        <v>3.4</v>
      </c>
      <c r="T66" s="192" t="s">
        <v>409</v>
      </c>
      <c r="U66" s="192">
        <v>0</v>
      </c>
      <c r="V66" s="192" t="s">
        <v>409</v>
      </c>
      <c r="W66" s="192">
        <v>0</v>
      </c>
      <c r="X66" s="192" t="s">
        <v>409</v>
      </c>
      <c r="Y66" s="192"/>
      <c r="Z66" s="192"/>
      <c r="AA66" s="80"/>
      <c r="AB66" s="80"/>
      <c r="AC66" s="80"/>
    </row>
    <row r="67" spans="1:29"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7.1879528842826037</v>
      </c>
      <c r="H67" s="80" cm="1">
        <f t="array" ref="H67">IF(
    SUM(IF(
            ISNUMBER(
                IF(
                    $M$4:$V$4,
                    (M67:V67),
                    "")),
            1,
            0))
        =0,
    NA(),
    IF(
        Parameters!$D$15=1,
        IF(
            SUM(--(ISNUMBER(IF($M$4:$V$4=1,(M67:V67),""))))&gt;0,
            MAX(IF(
                ISNUMBER(M67:V67),
                IF(
                    M$4:V$4=1,
                    M67:V67,
                    ""),
                "")),
            MAX(IF(
                ISNUMBER(M67:V67),
                IF(
                    M$4:V$4=2,
                    M67:V67,
                    ""),
                ""))
        ),
        IF(
            Parameters!$D$16=1,
            IFERROR(
                AVERAGE(IF(
                    ISNUMBER(M67:V67),
                    IF(
                        M$4:V$4=1,
                        M67:V67,
                        ""),
                    "")),
                AVERAGE(IF(
                    ISNUMBER(M67:V67),
                    IF(
                        M$4:V$4=2,
                        M67:V67,
                        ""),
                    ""))
            ),
            IF(
                Parameters!$D$17=1,
                IFERROR(
                    IF(
                        OR(
                            IF(
                                ISNUMBER(M67:V67),
                                IF(
                                    M$4:V$4=1,
                                    M67:V67,
                                    ""),
                                "")
                            =0),
                        0,
                        GEOMEAN(IF(
                            ISNUMBER(M67:V67),
                            IF(
                                M$4:V$4=1,
                                M67:V67,
                                ""),
                            ""))
                    ),
                    IF(
                        OR(IF(
                            ISNUMBER(M67:V67),
                            IF(
                                M$4:V$4=2,
                                M67:V67,
                                ""),
                            "")
                            =0),
                        0,
                        GEOMEAN(IF(
                            ISNUMBER(M67:V67),
                            IF(
                                M$4:V$4=2,
                                M67:V67,
                                ""),
                            "")))
                )
            )
        )
    )
)</f>
        <v>5.1666666666666599</v>
      </c>
      <c r="I67" s="191" cm="1">
        <f t="array" ref="I67">IF(
    SUM(IF(
            ISNUMBER(
                IF(
                    $M$5:$V$5,
                    (M67:V67),
                    "")),
            1,
            0))
        =0,
    NA(),
    IF(
        Parameters!$D$15=1,
        IF(
            SUM(--(ISNUMBER(IF($M$5:$V$5=1,(M67:V67),""))))&gt;0,
            MAX(IF(
                ISNUMBER(M67:V67),
                IF(
                    M$5:V$5=1,
                    M67:V67,
                    ""),
                "")),
            MAX(IF(
                ISNUMBER(M67:V67),
                IF(
                    M$5:V$5=2,
                    M67:V67,
                    ""),
                ""))
        ),
        IF(
            Parameters!$D$16=1,
            IFERROR(
                AVERAGE(IF(
                    ISNUMBER(M67:V67),
                    IF(
                        M$5:V$5=1,
                        M67:V67,
                        ""),
                    "")),
                AVERAGE(IF(
                    ISNUMBER(M67:V67),
                    IF(
                        M$5:V$5=2,
                        M67:V67,
                        ""),
                    ""))
            ),
            IF(
                Parameters!$D$17=1,
                IFERROR(
                    IF(
                        OR(
                            IF(
                                ISNUMBER(M67:V67),
                                IF(
                                    M$5:V$5=1,
                                    M67:V67,
                                    ""),
                                "")
                            =0),
                        0,
                        GEOMEAN(IF(
                            ISNUMBER(M67:V67),
                            IF(
                                M$5:V$5=1,
                                M67:V67,
                                ""),
                            ""))
                    ),
                    IF(
                        OR(IF(
                            ISNUMBER(M67:V67),
                            IF(
                                M$5:V$5=2,
                                M67:V67,
                                ""),
                            "")
                            =0),
                        0,
                        GEOMEAN(IF(
                            ISNUMBER(M67:V67),
                            IF(
                                M$5:V$5=2,
                                M67:V67,
                                ""),
                            "")))
                )
            )
        )
    )
)</f>
        <v>10</v>
      </c>
      <c r="J67" s="242">
        <v>45019</v>
      </c>
      <c r="K67" s="242">
        <v>45103</v>
      </c>
      <c r="L67" s="91" t="s">
        <v>106</v>
      </c>
      <c r="M67" s="192">
        <v>5.1666666666666599</v>
      </c>
      <c r="N67" s="192">
        <v>10</v>
      </c>
      <c r="O67" s="192">
        <v>0</v>
      </c>
      <c r="P67" s="192">
        <v>0</v>
      </c>
      <c r="Q67" s="192">
        <v>0</v>
      </c>
      <c r="R67" s="192" t="s">
        <v>409</v>
      </c>
      <c r="S67" s="192">
        <v>4.0999999999999996</v>
      </c>
      <c r="T67" s="192" t="s">
        <v>894</v>
      </c>
      <c r="U67" s="192">
        <v>0</v>
      </c>
      <c r="V67" s="192" t="s">
        <v>409</v>
      </c>
      <c r="W67" s="192">
        <v>0</v>
      </c>
      <c r="X67" s="192" t="s">
        <v>409</v>
      </c>
      <c r="Y67" s="192"/>
      <c r="Z67" s="192"/>
      <c r="AA67" s="80"/>
      <c r="AB67" s="80"/>
      <c r="AC67" s="80"/>
    </row>
    <row r="68" spans="1:29"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$M$4:$V$4,
                    (M68:V68),
                    "")),
            1,
            0))
        =0,
    NA(),
    IF(
        Parameters!$D$15=1,
        IF(
            SUM(--(ISNUMBER(IF($M$4:$V$4=1,(M68:V68),""))))&gt;0,
            MAX(IF(
                ISNUMBER(M68:V68),
                IF(
                    M$4:V$4=1,
                    M68:V68,
                    ""),
                "")),
            MAX(IF(
                ISNUMBER(M68:V68),
                IF(
                    M$4:V$4=2,
                    M68:V68,
                    ""),
                ""))
        ),
        IF(
            Parameters!$D$16=1,
            IFERROR(
                AVERAGE(IF(
                    ISNUMBER(M68:V68),
                    IF(
                        M$4:V$4=1,
                        M68:V68,
                        ""),
                    "")),
                AVERAGE(IF(
                    ISNUMBER(M68:V68),
                    IF(
                        M$4:V$4=2,
                        M68:V68,
                        ""),
                    ""))
            ),
            IF(
                Parameters!$D$17=1,
                IFERROR(
                    IF(
                        OR(
                            IF(
                                ISNUMBER(M68:V68),
                                IF(
                                    M$4:V$4=1,
                                    M68:V68,
                                    ""),
                                "")
                            =0),
                        0,
                        GEOMEAN(IF(
                            ISNUMBER(M68:V68),
                            IF(
                                M$4:V$4=1,
                                M68:V68,
                                ""),
                            ""))
                    ),
                    IF(
                        OR(IF(
                            ISNUMBER(M68:V68),
                            IF(
                                M$4:V$4=2,
                                M68:V68,
                                ""),
                            "")
                            =0),
                        0,
                        GEOMEAN(IF(
                            ISNUMBER(M68:V68),
                            IF(
                                M$4:V$4=2,
                                M68:V68,
                                ""),
                            "")))
                )
            )
        )
    )
)</f>
        <v>0</v>
      </c>
      <c r="I68" s="191" cm="1">
        <f t="array" ref="I68">IF(
    SUM(IF(
            ISNUMBER(
                IF(
                    $M$5:$V$5,
                    (M68:V68),
                    "")),
            1,
            0))
        =0,
    NA(),
    IF(
        Parameters!$D$15=1,
        IF(
            SUM(--(ISNUMBER(IF($M$5:$V$5=1,(M68:V68),""))))&gt;0,
            MAX(IF(
                ISNUMBER(M68:V68),
                IF(
                    M$5:V$5=1,
                    M68:V68,
                    ""),
                "")),
            MAX(IF(
                ISNUMBER(M68:V68),
                IF(
                    M$5:V$5=2,
                    M68:V68,
                    ""),
                ""))
        ),
        IF(
            Parameters!$D$16=1,
            IFERROR(
                AVERAGE(IF(
                    ISNUMBER(M68:V68),
                    IF(
                        M$5:V$5=1,
                        M68:V68,
                        ""),
                    "")),
                AVERAGE(IF(
                    ISNUMBER(M68:V68),
                    IF(
                        M$5:V$5=2,
                        M68:V68,
                        ""),
                    ""))
            ),
            IF(
                Parameters!$D$17=1,
                IFERROR(
                    IF(
                        OR(
                            IF(
                                ISNUMBER(M68:V68),
                                IF(
                                    M$5:V$5=1,
                                    M68:V68,
                                    ""),
                                "")
                            =0),
                        0,
                        GEOMEAN(IF(
                            ISNUMBER(M68:V68),
                            IF(
                                M$5:V$5=1,
                                M68:V68,
                                ""),
                            ""))
                    ),
                    IF(
                        OR(IF(
                            ISNUMBER(M68:V68),
                            IF(
                                M$5:V$5=2,
                                M68:V68,
                                ""),
                            "")
                            =0),
                        0,
                        GEOMEAN(IF(
                            ISNUMBER(M68:V68),
                            IF(
                                M$5:V$5=2,
                                M68:V68,
                                ""),
                            "")))
                )
            )
        )
    )
)</f>
        <v>0</v>
      </c>
      <c r="J68" s="242">
        <v>44753</v>
      </c>
      <c r="K68" s="242">
        <v>45016</v>
      </c>
      <c r="L68" s="91" t="s">
        <v>108</v>
      </c>
      <c r="M68" s="192">
        <v>0</v>
      </c>
      <c r="N68" s="192" t="s">
        <v>409</v>
      </c>
      <c r="O68" s="192">
        <v>0</v>
      </c>
      <c r="P68" s="192">
        <v>0</v>
      </c>
      <c r="Q68" s="192">
        <v>0</v>
      </c>
      <c r="R68" s="192" t="s">
        <v>409</v>
      </c>
      <c r="S68" s="192">
        <v>0.9</v>
      </c>
      <c r="T68" s="192" t="s">
        <v>409</v>
      </c>
      <c r="U68" s="192">
        <v>0</v>
      </c>
      <c r="V68" s="192" t="s">
        <v>409</v>
      </c>
      <c r="W68" s="192">
        <v>0</v>
      </c>
      <c r="X68" s="192" t="s">
        <v>409</v>
      </c>
      <c r="Y68" s="192"/>
      <c r="Z68" s="192"/>
      <c r="AA68" s="80"/>
      <c r="AB68" s="80"/>
      <c r="AC68" s="80"/>
    </row>
    <row r="69" spans="1:29"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7.5277265270908051</v>
      </c>
      <c r="H69" s="80" cm="1">
        <f t="array" ref="H69">IF(
    SUM(IF(
            ISNUMBER(
                IF(
                    $M$4:$V$4,
                    (M69:V69),
                    "")),
            1,
            0))
        =0,
    NA(),
    IF(
        Parameters!$D$15=1,
        IF(
            SUM(--(ISNUMBER(IF($M$4:$V$4=1,(M69:V69),""))))&gt;0,
            MAX(IF(
                ISNUMBER(M69:V69),
                IF(
                    M$4:V$4=1,
                    M69:V69,
                    ""),
                "")),
            MAX(IF(
                ISNUMBER(M69:V69),
                IF(
                    M$4:V$4=2,
                    M69:V69,
                    ""),
                ""))
        ),
        IF(
            Parameters!$D$16=1,
            IFERROR(
                AVERAGE(IF(
                    ISNUMBER(M69:V69),
                    IF(
                        M$4:V$4=1,
                        M69:V69,
                        ""),
                    "")),
                AVERAGE(IF(
                    ISNUMBER(M69:V69),
                    IF(
                        M$4:V$4=2,
                        M69:V69,
                        ""),
                    ""))
            ),
            IF(
                Parameters!$D$17=1,
                IFERROR(
                    IF(
                        OR(
                            IF(
                                ISNUMBER(M69:V69),
                                IF(
                                    M$4:V$4=1,
                                    M69:V69,
                                    ""),
                                "")
                            =0),
                        0,
                        GEOMEAN(IF(
                            ISNUMBER(M69:V69),
                            IF(
                                M$4:V$4=1,
                                M69:V69,
                                ""),
                            ""))
                    ),
                    IF(
                        OR(IF(
                            ISNUMBER(M69:V69),
                            IF(
                                M$4:V$4=2,
                                M69:V69,
                                ""),
                            "")
                            =0),
                        0,
                        GEOMEAN(IF(
                            ISNUMBER(M69:V69),
                            IF(
                                M$4:V$4=2,
                                M69:V69,
                                ""),
                            "")))
                )
            )
        )
    )
)</f>
        <v>5.6666666666666599</v>
      </c>
      <c r="I69" s="191" cm="1">
        <f t="array" ref="I69">IF(
    SUM(IF(
            ISNUMBER(
                IF(
                    $M$5:$V$5,
                    (M69:V69),
                    "")),
            1,
            0))
        =0,
    NA(),
    IF(
        Parameters!$D$15=1,
        IF(
            SUM(--(ISNUMBER(IF($M$5:$V$5=1,(M69:V69),""))))&gt;0,
            MAX(IF(
                ISNUMBER(M69:V69),
                IF(
                    M$5:V$5=1,
                    M69:V69,
                    ""),
                "")),
            MAX(IF(
                ISNUMBER(M69:V69),
                IF(
                    M$5:V$5=2,
                    M69:V69,
                    ""),
                ""))
        ),
        IF(
            Parameters!$D$16=1,
            IFERROR(
                AVERAGE(IF(
                    ISNUMBER(M69:V69),
                    IF(
                        M$5:V$5=1,
                        M69:V69,
                        ""),
                    "")),
                AVERAGE(IF(
                    ISNUMBER(M69:V69),
                    IF(
                        M$5:V$5=2,
                        M69:V69,
                        ""),
                    ""))
            ),
            IF(
                Parameters!$D$17=1,
                IFERROR(
                    IF(
                        OR(
                            IF(
                                ISNUMBER(M69:V69),
                                IF(
                                    M$5:V$5=1,
                                    M69:V69,
                                    ""),
                                "")
                            =0),
                        0,
                        GEOMEAN(IF(
                            ISNUMBER(M69:V69),
                            IF(
                                M$5:V$5=1,
                                M69:V69,
                                ""),
                            ""))
                    ),
                    IF(
                        OR(IF(
                            ISNUMBER(M69:V69),
                            IF(
                                M$5:V$5=2,
                                M69:V69,
                                ""),
                            "")
                            =0),
                        0,
                        GEOMEAN(IF(
                            ISNUMBER(M69:V69),
                            IF(
                                M$5:V$5=2,
                                M69:V69,
                                ""),
                            "")))
                )
            )
        )
    )
)</f>
        <v>10</v>
      </c>
      <c r="J69" s="242">
        <v>44753</v>
      </c>
      <c r="K69" s="242">
        <v>45099</v>
      </c>
      <c r="L69" s="91" t="s">
        <v>110</v>
      </c>
      <c r="M69" s="192">
        <v>5.6666666666666599</v>
      </c>
      <c r="N69" s="192" t="s">
        <v>409</v>
      </c>
      <c r="O69" s="192">
        <v>0</v>
      </c>
      <c r="P69" s="192">
        <v>10</v>
      </c>
      <c r="Q69" s="192">
        <v>0</v>
      </c>
      <c r="R69" s="192" t="s">
        <v>409</v>
      </c>
      <c r="S69" s="192">
        <v>4.4000000000000004</v>
      </c>
      <c r="T69" s="192" t="s">
        <v>409</v>
      </c>
      <c r="U69" s="192">
        <v>0</v>
      </c>
      <c r="V69" s="192" t="s">
        <v>895</v>
      </c>
      <c r="W69" s="192">
        <v>0</v>
      </c>
      <c r="X69" s="192" t="s">
        <v>409</v>
      </c>
      <c r="Y69" s="192"/>
      <c r="Z69" s="192"/>
      <c r="AA69" s="80"/>
      <c r="AB69" s="80"/>
      <c r="AC69" s="80"/>
    </row>
    <row r="70" spans="1:29"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$M$4:$V$4,
                    (M70:V70),
                    "")),
            1,
            0))
        =0,
    NA(),
    IF(
        Parameters!$D$15=1,
        IF(
            SUM(--(ISNUMBER(IF($M$4:$V$4=1,(M70:V70),""))))&gt;0,
            MAX(IF(
                ISNUMBER(M70:V70),
                IF(
                    M$4:V$4=1,
                    M70:V70,
                    ""),
                "")),
            MAX(IF(
                ISNUMBER(M70:V70),
                IF(
                    M$4:V$4=2,
                    M70:V70,
                    ""),
                ""))
        ),
        IF(
            Parameters!$D$16=1,
            IFERROR(
                AVERAGE(IF(
                    ISNUMBER(M70:V70),
                    IF(
                        M$4:V$4=1,
                        M70:V70,
                        ""),
                    "")),
                AVERAGE(IF(
                    ISNUMBER(M70:V70),
                    IF(
                        M$4:V$4=2,
                        M70:V70,
                        ""),
                    ""))
            ),
            IF(
                Parameters!$D$17=1,
                IFERROR(
                    IF(
                        OR(
                            IF(
                                ISNUMBER(M70:V70),
                                IF(
                                    M$4:V$4=1,
                                    M70:V70,
                                    ""),
                                "")
                            =0),
                        0,
                        GEOMEAN(IF(
                            ISNUMBER(M70:V70),
                            IF(
                                M$4:V$4=1,
                                M70:V70,
                                ""),
                            ""))
                    ),
                    IF(
                        OR(IF(
                            ISNUMBER(M70:V70),
                            IF(
                                M$4:V$4=2,
                                M70:V70,
                                ""),
                            "")
                            =0),
                        0,
                        GEOMEAN(IF(
                            ISNUMBER(M70:V70),
                            IF(
                                M$4:V$4=2,
                                M70:V70,
                                ""),
                            "")))
                )
            )
        )
    )
)</f>
        <v>0</v>
      </c>
      <c r="I70" s="191" cm="1">
        <f t="array" ref="I70">IF(
    SUM(IF(
            ISNUMBER(
                IF(
                    $M$5:$V$5,
                    (M70:V70),
                    "")),
            1,
            0))
        =0,
    NA(),
    IF(
        Parameters!$D$15=1,
        IF(
            SUM(--(ISNUMBER(IF($M$5:$V$5=1,(M70:V70),""))))&gt;0,
            MAX(IF(
                ISNUMBER(M70:V70),
                IF(
                    M$5:V$5=1,
                    M70:V70,
                    ""),
                "")),
            MAX(IF(
                ISNUMBER(M70:V70),
                IF(
                    M$5:V$5=2,
                    M70:V70,
                    ""),
                ""))
        ),
        IF(
            Parameters!$D$16=1,
            IFERROR(
                AVERAGE(IF(
                    ISNUMBER(M70:V70),
                    IF(
                        M$5:V$5=1,
                        M70:V70,
                        ""),
                    "")),
                AVERAGE(IF(
                    ISNUMBER(M70:V70),
                    IF(
                        M$5:V$5=2,
                        M70:V70,
                        ""),
                    ""))
            ),
            IF(
                Parameters!$D$17=1,
                IFERROR(
                    IF(
                        OR(
                            IF(
                                ISNUMBER(M70:V70),
                                IF(
                                    M$5:V$5=1,
                                    M70:V70,
                                    ""),
                                "")
                            =0),
                        0,
                        GEOMEAN(IF(
                            ISNUMBER(M70:V70),
                            IF(
                                M$5:V$5=1,
                                M70:V70,
                                ""),
                            ""))
                    ),
                    IF(
                        OR(IF(
                            ISNUMBER(M70:V70),
                            IF(
                                M$5:V$5=2,
                                M70:V70,
                                ""),
                            "")
                            =0),
                        0,
                        GEOMEAN(IF(
                            ISNUMBER(M70:V70),
                            IF(
                                M$5:V$5=2,
                                M70:V70,
                                ""),
                            "")))
                )
            )
        )
    )
)</f>
        <v>0</v>
      </c>
      <c r="J70" s="242">
        <v>45019</v>
      </c>
      <c r="K70" s="242">
        <v>45016</v>
      </c>
      <c r="L70" s="91" t="s">
        <v>112</v>
      </c>
      <c r="M70" s="192">
        <v>0</v>
      </c>
      <c r="N70" s="192" t="s">
        <v>409</v>
      </c>
      <c r="O70" s="192">
        <v>0</v>
      </c>
      <c r="P70" s="192">
        <v>0</v>
      </c>
      <c r="Q70" s="192">
        <v>0</v>
      </c>
      <c r="R70" s="192" t="s">
        <v>409</v>
      </c>
      <c r="S70" s="192">
        <v>0.4</v>
      </c>
      <c r="T70" s="192" t="s">
        <v>409</v>
      </c>
      <c r="U70" s="192">
        <v>0</v>
      </c>
      <c r="V70" s="192" t="s">
        <v>409</v>
      </c>
      <c r="W70" s="192">
        <v>0</v>
      </c>
      <c r="X70" s="192" t="s">
        <v>409</v>
      </c>
      <c r="Y70" s="192"/>
      <c r="Z70" s="192"/>
      <c r="AA70" s="80"/>
      <c r="AB70" s="80"/>
      <c r="AC70" s="80"/>
    </row>
    <row r="71" spans="1:29"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$M$4:$V$4,
                    (M71:V71),
                    "")),
            1,
            0))
        =0,
    NA(),
    IF(
        Parameters!$D$15=1,
        IF(
            SUM(--(ISNUMBER(IF($M$4:$V$4=1,(M71:V71),""))))&gt;0,
            MAX(IF(
                ISNUMBER(M71:V71),
                IF(
                    M$4:V$4=1,
                    M71:V71,
                    ""),
                "")),
            MAX(IF(
                ISNUMBER(M71:V71),
                IF(
                    M$4:V$4=2,
                    M71:V71,
                    ""),
                ""))
        ),
        IF(
            Parameters!$D$16=1,
            IFERROR(
                AVERAGE(IF(
                    ISNUMBER(M71:V71),
                    IF(
                        M$4:V$4=1,
                        M71:V71,
                        ""),
                    "")),
                AVERAGE(IF(
                    ISNUMBER(M71:V71),
                    IF(
                        M$4:V$4=2,
                        M71:V71,
                        ""),
                    ""))
            ),
            IF(
                Parameters!$D$17=1,
                IFERROR(
                    IF(
                        OR(
                            IF(
                                ISNUMBER(M71:V71),
                                IF(
                                    M$4:V$4=1,
                                    M71:V71,
                                    ""),
                                "")
                            =0),
                        0,
                        GEOMEAN(IF(
                            ISNUMBER(M71:V71),
                            IF(
                                M$4:V$4=1,
                                M71:V71,
                                ""),
                            ""))
                    ),
                    IF(
                        OR(IF(
                            ISNUMBER(M71:V71),
                            IF(
                                M$4:V$4=2,
                                M71:V71,
                                ""),
                            "")
                            =0),
                        0,
                        GEOMEAN(IF(
                            ISNUMBER(M71:V71),
                            IF(
                                M$4:V$4=2,
                                M71:V71,
                                ""),
                            "")))
                )
            )
        )
    )
)</f>
        <v>5</v>
      </c>
      <c r="I71" s="191" cm="1">
        <f t="array" ref="I71">IF(
    SUM(IF(
            ISNUMBER(
                IF(
                    $M$5:$V$5,
                    (M71:V71),
                    "")),
            1,
            0))
        =0,
    NA(),
    IF(
        Parameters!$D$15=1,
        IF(
            SUM(--(ISNUMBER(IF($M$5:$V$5=1,(M71:V71),""))))&gt;0,
            MAX(IF(
                ISNUMBER(M71:V71),
                IF(
                    M$5:V$5=1,
                    M71:V71,
                    ""),
                "")),
            MAX(IF(
                ISNUMBER(M71:V71),
                IF(
                    M$5:V$5=2,
                    M71:V71,
                    ""),
                ""))
        ),
        IF(
            Parameters!$D$16=1,
            IFERROR(
                AVERAGE(IF(
                    ISNUMBER(M71:V71),
                    IF(
                        M$5:V$5=1,
                        M71:V71,
                        ""),
                    "")),
                AVERAGE(IF(
                    ISNUMBER(M71:V71),
                    IF(
                        M$5:V$5=2,
                        M71:V71,
                        ""),
                    ""))
            ),
            IF(
                Parameters!$D$17=1,
                IFERROR(
                    IF(
                        OR(
                            IF(
                                ISNUMBER(M71:V71),
                                IF(
                                    M$5:V$5=1,
                                    M71:V71,
                                    ""),
                                "")
                            =0),
                        0,
                        GEOMEAN(IF(
                            ISNUMBER(M71:V71),
                            IF(
                                M$5:V$5=1,
                                M71:V71,
                                ""),
                            ""))
                    ),
                    IF(
                        OR(IF(
                            ISNUMBER(M71:V71),
                            IF(
                                M$5:V$5=2,
                                M71:V71,
                                ""),
                            "")
                            =0),
                        0,
                        GEOMEAN(IF(
                            ISNUMBER(M71:V71),
                            IF(
                                M$5:V$5=2,
                                M71:V71,
                                ""),
                            "")))
                )
            )
        )
    )
)</f>
        <v>0</v>
      </c>
      <c r="J71" s="242">
        <v>45019</v>
      </c>
      <c r="K71" s="242">
        <v>45099</v>
      </c>
      <c r="L71" s="91" t="s">
        <v>114</v>
      </c>
      <c r="M71" s="192">
        <v>5</v>
      </c>
      <c r="N71" s="192">
        <v>0</v>
      </c>
      <c r="O71" s="192">
        <v>0</v>
      </c>
      <c r="P71" s="192">
        <v>0</v>
      </c>
      <c r="Q71" s="192">
        <v>0</v>
      </c>
      <c r="R71" s="192" t="s">
        <v>409</v>
      </c>
      <c r="S71" s="192">
        <v>4</v>
      </c>
      <c r="T71" s="192" t="s">
        <v>896</v>
      </c>
      <c r="U71" s="192">
        <v>0</v>
      </c>
      <c r="V71" s="192" t="s">
        <v>409</v>
      </c>
      <c r="W71" s="192">
        <v>0</v>
      </c>
      <c r="X71" s="192" t="s">
        <v>409</v>
      </c>
      <c r="Y71" s="192"/>
      <c r="Z71" s="192"/>
      <c r="AA71" s="80"/>
      <c r="AB71" s="80"/>
      <c r="AC71" s="80"/>
    </row>
    <row r="72" spans="1:29"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$M$4:$V$4,
                    (M72:V72),
                    "")),
            1,
            0))
        =0,
    NA(),
    IF(
        Parameters!$D$15=1,
        IF(
            SUM(--(ISNUMBER(IF($M$4:$V$4=1,(M72:V72),""))))&gt;0,
            MAX(IF(
                ISNUMBER(M72:V72),
                IF(
                    M$4:V$4=1,
                    M72:V72,
                    ""),
                "")),
            MAX(IF(
                ISNUMBER(M72:V72),
                IF(
                    M$4:V$4=2,
                    M72:V72,
                    ""),
                ""))
        ),
        IF(
            Parameters!$D$16=1,
            IFERROR(
                AVERAGE(IF(
                    ISNUMBER(M72:V72),
                    IF(
                        M$4:V$4=1,
                        M72:V72,
                        ""),
                    "")),
                AVERAGE(IF(
                    ISNUMBER(M72:V72),
                    IF(
                        M$4:V$4=2,
                        M72:V72,
                        ""),
                    ""))
            ),
            IF(
                Parameters!$D$17=1,
                IFERROR(
                    IF(
                        OR(
                            IF(
                                ISNUMBER(M72:V72),
                                IF(
                                    M$4:V$4=1,
                                    M72:V72,
                                    ""),
                                "")
                            =0),
                        0,
                        GEOMEAN(IF(
                            ISNUMBER(M72:V72),
                            IF(
                                M$4:V$4=1,
                                M72:V72,
                                ""),
                            ""))
                    ),
                    IF(
                        OR(IF(
                            ISNUMBER(M72:V72),
                            IF(
                                M$4:V$4=2,
                                M72:V72,
                                ""),
                            "")
                            =0),
                        0,
                        GEOMEAN(IF(
                            ISNUMBER(M72:V72),
                            IF(
                                M$4:V$4=2,
                                M72:V72,
                                ""),
                            "")))
                )
            )
        )
    )
)</f>
        <v>4</v>
      </c>
      <c r="I72" s="191" cm="1">
        <f t="array" ref="I72">IF(
    SUM(IF(
            ISNUMBER(
                IF(
                    $M$5:$V$5,
                    (M72:V72),
                    "")),
            1,
            0))
        =0,
    NA(),
    IF(
        Parameters!$D$15=1,
        IF(
            SUM(--(ISNUMBER(IF($M$5:$V$5=1,(M72:V72),""))))&gt;0,
            MAX(IF(
                ISNUMBER(M72:V72),
                IF(
                    M$5:V$5=1,
                    M72:V72,
                    ""),
                "")),
            MAX(IF(
                ISNUMBER(M72:V72),
                IF(
                    M$5:V$5=2,
                    M72:V72,
                    ""),
                ""))
        ),
        IF(
            Parameters!$D$16=1,
            IFERROR(
                AVERAGE(IF(
                    ISNUMBER(M72:V72),
                    IF(
                        M$5:V$5=1,
                        M72:V72,
                        ""),
                    "")),
                AVERAGE(IF(
                    ISNUMBER(M72:V72),
                    IF(
                        M$5:V$5=2,
                        M72:V72,
                        ""),
                    ""))
            ),
            IF(
                Parameters!$D$17=1,
                IFERROR(
                    IF(
                        OR(
                            IF(
                                ISNUMBER(M72:V72),
                                IF(
                                    M$5:V$5=1,
                                    M72:V72,
                                    ""),
                                "")
                            =0),
                        0,
                        GEOMEAN(IF(
                            ISNUMBER(M72:V72),
                            IF(
                                M$5:V$5=1,
                                M72:V72,
                                ""),
                            ""))
                    ),
                    IF(
                        OR(IF(
                            ISNUMBER(M72:V72),
                            IF(
                                M$5:V$5=2,
                                M72:V72,
                                ""),
                            "")
                            =0),
                        0,
                        GEOMEAN(IF(
                            ISNUMBER(M72:V72),
                            IF(
                                M$5:V$5=2,
                                M72:V72,
                                ""),
                            "")))
                )
            )
        )
    )
)</f>
        <v>0</v>
      </c>
      <c r="J72" s="242">
        <v>44753</v>
      </c>
      <c r="K72" s="242">
        <v>45103</v>
      </c>
      <c r="L72" s="91" t="s">
        <v>116</v>
      </c>
      <c r="M72" s="192">
        <v>4</v>
      </c>
      <c r="N72" s="192">
        <v>0</v>
      </c>
      <c r="O72" s="192">
        <v>0</v>
      </c>
      <c r="P72" s="192">
        <v>0</v>
      </c>
      <c r="Q72" s="192">
        <v>0</v>
      </c>
      <c r="R72" s="192" t="s">
        <v>409</v>
      </c>
      <c r="S72" s="192">
        <v>3.4</v>
      </c>
      <c r="T72" s="192" t="s">
        <v>897</v>
      </c>
      <c r="U72" s="192">
        <v>0</v>
      </c>
      <c r="V72" s="192" t="s">
        <v>409</v>
      </c>
      <c r="W72" s="192">
        <v>0</v>
      </c>
      <c r="X72" s="192" t="s">
        <v>409</v>
      </c>
      <c r="Y72" s="192"/>
      <c r="Z72" s="192"/>
      <c r="AA72" s="80"/>
      <c r="AB72" s="80"/>
      <c r="AC72" s="80"/>
    </row>
    <row r="73" spans="1:29"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$M$4:$V$4,
                    (M73:V73),
                    "")),
            1,
            0))
        =0,
    NA(),
    IF(
        Parameters!$D$15=1,
        IF(
            SUM(--(ISNUMBER(IF($M$4:$V$4=1,(M73:V73),""))))&gt;0,
            MAX(IF(
                ISNUMBER(M73:V73),
                IF(
                    M$4:V$4=1,
                    M73:V73,
                    ""),
                "")),
            MAX(IF(
                ISNUMBER(M73:V73),
                IF(
                    M$4:V$4=2,
                    M73:V73,
                    ""),
                ""))
        ),
        IF(
            Parameters!$D$16=1,
            IFERROR(
                AVERAGE(IF(
                    ISNUMBER(M73:V73),
                    IF(
                        M$4:V$4=1,
                        M73:V73,
                        ""),
                    "")),
                AVERAGE(IF(
                    ISNUMBER(M73:V73),
                    IF(
                        M$4:V$4=2,
                        M73:V73,
                        ""),
                    ""))
            ),
            IF(
                Parameters!$D$17=1,
                IFERROR(
                    IF(
                        OR(
                            IF(
                                ISNUMBER(M73:V73),
                                IF(
                                    M$4:V$4=1,
                                    M73:V73,
                                    ""),
                                "")
                            =0),
                        0,
                        GEOMEAN(IF(
                            ISNUMBER(M73:V73),
                            IF(
                                M$4:V$4=1,
                                M73:V73,
                                ""),
                            ""))
                    ),
                    IF(
                        OR(IF(
                            ISNUMBER(M73:V73),
                            IF(
                                M$4:V$4=2,
                                M73:V73,
                                ""),
                            "")
                            =0),
                        0,
                        GEOMEAN(IF(
                            ISNUMBER(M73:V73),
                            IF(
                                M$4:V$4=2,
                                M73:V73,
                                ""),
                            "")))
                )
            )
        )
    )
)</f>
        <v>#N/A</v>
      </c>
      <c r="I73" s="191" cm="1">
        <f t="array" ref="I73">IF(
    SUM(IF(
            ISNUMBER(
                IF(
                    $M$5:$V$5,
                    (M73:V73),
                    "")),
            1,
            0))
        =0,
    NA(),
    IF(
        Parameters!$D$15=1,
        IF(
            SUM(--(ISNUMBER(IF($M$5:$V$5=1,(M73:V73),""))))&gt;0,
            MAX(IF(
                ISNUMBER(M73:V73),
                IF(
                    M$5:V$5=1,
                    M73:V73,
                    ""),
                "")),
            MAX(IF(
                ISNUMBER(M73:V73),
                IF(
                    M$5:V$5=2,
                    M73:V73,
                    ""),
                ""))
        ),
        IF(
            Parameters!$D$16=1,
            IFERROR(
                AVERAGE(IF(
                    ISNUMBER(M73:V73),
                    IF(
                        M$5:V$5=1,
                        M73:V73,
                        ""),
                    "")),
                AVERAGE(IF(
                    ISNUMBER(M73:V73),
                    IF(
                        M$5:V$5=2,
                        M73:V73,
                        ""),
                    ""))
            ),
            IF(
                Parameters!$D$17=1,
                IFERROR(
                    IF(
                        OR(
                            IF(
                                ISNUMBER(M73:V73),
                                IF(
                                    M$5:V$5=1,
                                    M73:V73,
                                    ""),
                                "")
                            =0),
                        0,
                        GEOMEAN(IF(
                            ISNUMBER(M73:V73),
                            IF(
                                M$5:V$5=1,
                                M73:V73,
                                ""),
                            ""))
                    ),
                    IF(
                        OR(IF(
                            ISNUMBER(M73:V73),
                            IF(
                                M$5:V$5=2,
                                M73:V73,
                                ""),
                            "")
                            =0),
                        0,
                        GEOMEAN(IF(
                            ISNUMBER(M73:V73),
                            IF(
                                M$5:V$5=2,
                                M73:V73,
                                ""),
                            "")))
                )
            )
        )
    )
)</f>
        <v>0</v>
      </c>
      <c r="J73" s="242" t="s">
        <v>409</v>
      </c>
      <c r="K73" s="242">
        <v>44887</v>
      </c>
      <c r="L73" s="91" t="s">
        <v>709</v>
      </c>
      <c r="M73" s="192" t="s">
        <v>409</v>
      </c>
      <c r="N73" s="192" t="s">
        <v>409</v>
      </c>
      <c r="O73" s="192" t="s">
        <v>409</v>
      </c>
      <c r="P73" s="192">
        <v>0</v>
      </c>
      <c r="Q73" s="192">
        <v>0</v>
      </c>
      <c r="R73" s="192" t="s">
        <v>409</v>
      </c>
      <c r="S73" s="192" t="s">
        <v>409</v>
      </c>
      <c r="T73" s="192" t="s">
        <v>409</v>
      </c>
      <c r="U73" s="192" t="s">
        <v>409</v>
      </c>
      <c r="V73" s="192" t="s">
        <v>409</v>
      </c>
      <c r="W73" s="192">
        <v>0</v>
      </c>
      <c r="X73" s="192" t="s">
        <v>409</v>
      </c>
      <c r="Y73" s="192"/>
      <c r="Z73" s="192"/>
      <c r="AA73" s="80"/>
      <c r="AB73" s="80"/>
      <c r="AC73" s="80"/>
    </row>
    <row r="74" spans="1:29"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7.3029674334022125</v>
      </c>
      <c r="H74" s="80" cm="1">
        <f t="array" ref="H74">IF(
    SUM(IF(
            ISNUMBER(
                IF(
                    $M$4:$V$4,
                    (M74:V74),
                    "")),
            1,
            0))
        =0,
    NA(),
    IF(
        Parameters!$D$15=1,
        IF(
            SUM(--(ISNUMBER(IF($M$4:$V$4=1,(M74:V74),""))))&gt;0,
            MAX(IF(
                ISNUMBER(M74:V74),
                IF(
                    M$4:V$4=1,
                    M74:V74,
                    ""),
                "")),
            MAX(IF(
                ISNUMBER(M74:V74),
                IF(
                    M$4:V$4=2,
                    M74:V74,
                    ""),
                ""))
        ),
        IF(
            Parameters!$D$16=1,
            IFERROR(
                AVERAGE(IF(
                    ISNUMBER(M74:V74),
                    IF(
                        M$4:V$4=1,
                        M74:V74,
                        ""),
                    "")),
                AVERAGE(IF(
                    ISNUMBER(M74:V74),
                    IF(
                        M$4:V$4=2,
                        M74:V74,
                        ""),
                    ""))
            ),
            IF(
                Parameters!$D$17=1,
                IFERROR(
                    IF(
                        OR(
                            IF(
                                ISNUMBER(M74:V74),
                                IF(
                                    M$4:V$4=1,
                                    M74:V74,
                                    ""),
                                "")
                            =0),
                        0,
                        GEOMEAN(IF(
                            ISNUMBER(M74:V74),
                            IF(
                                M$4:V$4=1,
                                M74:V74,
                                ""),
                            ""))
                    ),
                    IF(
                        OR(IF(
                            ISNUMBER(M74:V74),
                            IF(
                                M$4:V$4=2,
                                M74:V74,
                                ""),
                            "")
                            =0),
                        0,
                        GEOMEAN(IF(
                            ISNUMBER(M74:V74),
                            IF(
                                M$4:V$4=2,
                                M74:V74,
                                ""),
                            "")))
                )
            )
        )
    )
)</f>
        <v>5.3333333333333304</v>
      </c>
      <c r="I74" s="191" cm="1">
        <f t="array" ref="I74">IF(
    SUM(IF(
            ISNUMBER(
                IF(
                    $M$5:$V$5,
                    (M74:V74),
                    "")),
            1,
            0))
        =0,
    NA(),
    IF(
        Parameters!$D$15=1,
        IF(
            SUM(--(ISNUMBER(IF($M$5:$V$5=1,(M74:V74),""))))&gt;0,
            MAX(IF(
                ISNUMBER(M74:V74),
                IF(
                    M$5:V$5=1,
                    M74:V74,
                    ""),
                "")),
            MAX(IF(
                ISNUMBER(M74:V74),
                IF(
                    M$5:V$5=2,
                    M74:V74,
                    ""),
                ""))
        ),
        IF(
            Parameters!$D$16=1,
            IFERROR(
                AVERAGE(IF(
                    ISNUMBER(M74:V74),
                    IF(
                        M$5:V$5=1,
                        M74:V74,
                        ""),
                    "")),
                AVERAGE(IF(
                    ISNUMBER(M74:V74),
                    IF(
                        M$5:V$5=2,
                        M74:V74,
                        ""),
                    ""))
            ),
            IF(
                Parameters!$D$17=1,
                IFERROR(
                    IF(
                        OR(
                            IF(
                                ISNUMBER(M74:V74),
                                IF(
                                    M$5:V$5=1,
                                    M74:V74,
                                    ""),
                                "")
                            =0),
                        0,
                        GEOMEAN(IF(
                            ISNUMBER(M74:V74),
                            IF(
                                M$5:V$5=1,
                                M74:V74,
                                ""),
                            ""))
                    ),
                    IF(
                        OR(IF(
                            ISNUMBER(M74:V74),
                            IF(
                                M$5:V$5=2,
                                M74:V74,
                                ""),
                            "")
                            =0),
                        0,
                        GEOMEAN(IF(
                            ISNUMBER(M74:V74),
                            IF(
                                M$5:V$5=2,
                                M74:V74,
                                ""),
                            "")))
                )
            )
        )
    )
)</f>
        <v>10</v>
      </c>
      <c r="J74" s="242">
        <v>44753</v>
      </c>
      <c r="K74" s="242">
        <v>45075</v>
      </c>
      <c r="L74" s="91" t="s">
        <v>117</v>
      </c>
      <c r="M74" s="192">
        <v>5.3333333333333304</v>
      </c>
      <c r="N74" s="192" t="s">
        <v>409</v>
      </c>
      <c r="O74" s="192">
        <v>0</v>
      </c>
      <c r="P74" s="192">
        <v>0</v>
      </c>
      <c r="Q74" s="192">
        <v>10</v>
      </c>
      <c r="R74" s="192" t="s">
        <v>409</v>
      </c>
      <c r="S74" s="192">
        <v>4.2</v>
      </c>
      <c r="T74" s="192" t="s">
        <v>409</v>
      </c>
      <c r="U74" s="192">
        <v>0</v>
      </c>
      <c r="V74" s="192" t="s">
        <v>409</v>
      </c>
      <c r="W74" s="192">
        <v>0.8</v>
      </c>
      <c r="X74" s="192" t="s">
        <v>409</v>
      </c>
      <c r="Y74" s="192"/>
      <c r="Z74" s="192"/>
      <c r="AA74" s="80"/>
      <c r="AB74" s="80"/>
      <c r="AC74" s="80"/>
    </row>
    <row r="75" spans="1:29"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$M$4:$V$4,
                    (M75:V75),
                    "")),
            1,
            0))
        =0,
    NA(),
    IF(
        Parameters!$D$15=1,
        IF(
            SUM(--(ISNUMBER(IF($M$4:$V$4=1,(M75:V75),""))))&gt;0,
            MAX(IF(
                ISNUMBER(M75:V75),
                IF(
                    M$4:V$4=1,
                    M75:V75,
                    ""),
                "")),
            MAX(IF(
                ISNUMBER(M75:V75),
                IF(
                    M$4:V$4=2,
                    M75:V75,
                    ""),
                ""))
        ),
        IF(
            Parameters!$D$16=1,
            IFERROR(
                AVERAGE(IF(
                    ISNUMBER(M75:V75),
                    IF(
                        M$4:V$4=1,
                        M75:V75,
                        ""),
                    "")),
                AVERAGE(IF(
                    ISNUMBER(M75:V75),
                    IF(
                        M$4:V$4=2,
                        M75:V75,
                        ""),
                    ""))
            ),
            IF(
                Parameters!$D$17=1,
                IFERROR(
                    IF(
                        OR(
                            IF(
                                ISNUMBER(M75:V75),
                                IF(
                                    M$4:V$4=1,
                                    M75:V75,
                                    ""),
                                "")
                            =0),
                        0,
                        GEOMEAN(IF(
                            ISNUMBER(M75:V75),
                            IF(
                                M$4:V$4=1,
                                M75:V75,
                                ""),
                            ""))
                    ),
                    IF(
                        OR(IF(
                            ISNUMBER(M75:V75),
                            IF(
                                M$4:V$4=2,
                                M75:V75,
                                ""),
                            "")
                            =0),
                        0,
                        GEOMEAN(IF(
                            ISNUMBER(M75:V75),
                            IF(
                                M$4:V$4=2,
                                M75:V75,
                                ""),
                            "")))
                )
            )
        )
    )
)</f>
        <v>2.6666666666666599</v>
      </c>
      <c r="I75" s="191" cm="1">
        <f t="array" ref="I75">IF(
    SUM(IF(
            ISNUMBER(
                IF(
                    $M$5:$V$5,
                    (M75:V75),
                    "")),
            1,
            0))
        =0,
    NA(),
    IF(
        Parameters!$D$15=1,
        IF(
            SUM(--(ISNUMBER(IF($M$5:$V$5=1,(M75:V75),""))))&gt;0,
            MAX(IF(
                ISNUMBER(M75:V75),
                IF(
                    M$5:V$5=1,
                    M75:V75,
                    ""),
                "")),
            MAX(IF(
                ISNUMBER(M75:V75),
                IF(
                    M$5:V$5=2,
                    M75:V75,
                    ""),
                ""))
        ),
        IF(
            Parameters!$D$16=1,
            IFERROR(
                AVERAGE(IF(
                    ISNUMBER(M75:V75),
                    IF(
                        M$5:V$5=1,
                        M75:V75,
                        ""),
                    "")),
                AVERAGE(IF(
                    ISNUMBER(M75:V75),
                    IF(
                        M$5:V$5=2,
                        M75:V75,
                        ""),
                    ""))
            ),
            IF(
                Parameters!$D$17=1,
                IFERROR(
                    IF(
                        OR(
                            IF(
                                ISNUMBER(M75:V75),
                                IF(
                                    M$5:V$5=1,
                                    M75:V75,
                                    ""),
                                "")
                            =0),
                        0,
                        GEOMEAN(IF(
                            ISNUMBER(M75:V75),
                            IF(
                                M$5:V$5=1,
                                M75:V75,
                                ""),
                            ""))
                    ),
                    IF(
                        OR(IF(
                            ISNUMBER(M75:V75),
                            IF(
                                M$5:V$5=2,
                                M75:V75,
                                ""),
                            "")
                            =0),
                        0,
                        GEOMEAN(IF(
                            ISNUMBER(M75:V75),
                            IF(
                                M$5:V$5=2,
                                M75:V75,
                                ""),
                            "")))
                )
            )
        )
    )
)</f>
        <v>0</v>
      </c>
      <c r="J75" s="242">
        <v>44753</v>
      </c>
      <c r="K75" s="242">
        <v>44862</v>
      </c>
      <c r="L75" s="91" t="s">
        <v>119</v>
      </c>
      <c r="M75" s="192">
        <v>2.6666666666666599</v>
      </c>
      <c r="N75" s="192" t="s">
        <v>409</v>
      </c>
      <c r="O75" s="192">
        <v>0</v>
      </c>
      <c r="P75" s="192">
        <v>0</v>
      </c>
      <c r="Q75" s="192">
        <v>0</v>
      </c>
      <c r="R75" s="192" t="s">
        <v>409</v>
      </c>
      <c r="S75" s="192">
        <v>2.6</v>
      </c>
      <c r="T75" s="192" t="s">
        <v>409</v>
      </c>
      <c r="U75" s="192">
        <v>0</v>
      </c>
      <c r="V75" s="192" t="s">
        <v>409</v>
      </c>
      <c r="W75" s="192">
        <v>0</v>
      </c>
      <c r="X75" s="192" t="s">
        <v>409</v>
      </c>
      <c r="Y75" s="192"/>
      <c r="Z75" s="192"/>
      <c r="AA75" s="80"/>
      <c r="AB75" s="80"/>
      <c r="AC75" s="80"/>
    </row>
    <row r="76" spans="1:29"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$M$4:$V$4,
                    (M76:V76),
                    "")),
            1,
            0))
        =0,
    NA(),
    IF(
        Parameters!$D$15=1,
        IF(
            SUM(--(ISNUMBER(IF($M$4:$V$4=1,(M76:V76),""))))&gt;0,
            MAX(IF(
                ISNUMBER(M76:V76),
                IF(
                    M$4:V$4=1,
                    M76:V76,
                    ""),
                "")),
            MAX(IF(
                ISNUMBER(M76:V76),
                IF(
                    M$4:V$4=2,
                    M76:V76,
                    ""),
                ""))
        ),
        IF(
            Parameters!$D$16=1,
            IFERROR(
                AVERAGE(IF(
                    ISNUMBER(M76:V76),
                    IF(
                        M$4:V$4=1,
                        M76:V76,
                        ""),
                    "")),
                AVERAGE(IF(
                    ISNUMBER(M76:V76),
                    IF(
                        M$4:V$4=2,
                        M76:V76,
                        ""),
                    ""))
            ),
            IF(
                Parameters!$D$17=1,
                IFERROR(
                    IF(
                        OR(
                            IF(
                                ISNUMBER(M76:V76),
                                IF(
                                    M$4:V$4=1,
                                    M76:V76,
                                    ""),
                                "")
                            =0),
                        0,
                        GEOMEAN(IF(
                            ISNUMBER(M76:V76),
                            IF(
                                M$4:V$4=1,
                                M76:V76,
                                ""),
                            ""))
                    ),
                    IF(
                        OR(IF(
                            ISNUMBER(M76:V76),
                            IF(
                                M$4:V$4=2,
                                M76:V76,
                                ""),
                            "")
                            =0),
                        0,
                        GEOMEAN(IF(
                            ISNUMBER(M76:V76),
                            IF(
                                M$4:V$4=2,
                                M76:V76,
                                ""),
                            "")))
                )
            )
        )
    )
)</f>
        <v>2.5</v>
      </c>
      <c r="I76" s="191" cm="1">
        <f t="array" ref="I76">IF(
    SUM(IF(
            ISNUMBER(
                IF(
                    $M$5:$V$5,
                    (M76:V76),
                    "")),
            1,
            0))
        =0,
    NA(),
    IF(
        Parameters!$D$15=1,
        IF(
            SUM(--(ISNUMBER(IF($M$5:$V$5=1,(M76:V76),""))))&gt;0,
            MAX(IF(
                ISNUMBER(M76:V76),
                IF(
                    M$5:V$5=1,
                    M76:V76,
                    ""),
                "")),
            MAX(IF(
                ISNUMBER(M76:V76),
                IF(
                    M$5:V$5=2,
                    M76:V76,
                    ""),
                ""))
        ),
        IF(
            Parameters!$D$16=1,
            IFERROR(
                AVERAGE(IF(
                    ISNUMBER(M76:V76),
                    IF(
                        M$5:V$5=1,
                        M76:V76,
                        ""),
                    "")),
                AVERAGE(IF(
                    ISNUMBER(M76:V76),
                    IF(
                        M$5:V$5=2,
                        M76:V76,
                        ""),
                    ""))
            ),
            IF(
                Parameters!$D$17=1,
                IFERROR(
                    IF(
                        OR(
                            IF(
                                ISNUMBER(M76:V76),
                                IF(
                                    M$5:V$5=1,
                                    M76:V76,
                                    ""),
                                "")
                            =0),
                        0,
                        GEOMEAN(IF(
                            ISNUMBER(M76:V76),
                            IF(
                                M$5:V$5=1,
                                M76:V76,
                                ""),
                            ""))
                    ),
                    IF(
                        OR(IF(
                            ISNUMBER(M76:V76),
                            IF(
                                M$5:V$5=2,
                                M76:V76,
                                ""),
                            "")
                            =0),
                        0,
                        GEOMEAN(IF(
                            ISNUMBER(M76:V76),
                            IF(
                                M$5:V$5=2,
                                M76:V76,
                                ""),
                            "")))
                )
            )
        )
    )
)</f>
        <v>0</v>
      </c>
      <c r="J76" s="242">
        <v>45019</v>
      </c>
      <c r="K76" s="242">
        <v>44802</v>
      </c>
      <c r="L76" s="91" t="s">
        <v>121</v>
      </c>
      <c r="M76" s="192">
        <v>2.5</v>
      </c>
      <c r="N76" s="192" t="s">
        <v>409</v>
      </c>
      <c r="O76" s="192">
        <v>0</v>
      </c>
      <c r="P76" s="192">
        <v>0</v>
      </c>
      <c r="Q76" s="192">
        <v>0</v>
      </c>
      <c r="R76" s="192" t="s">
        <v>409</v>
      </c>
      <c r="S76" s="192">
        <v>2.5</v>
      </c>
      <c r="T76" s="192" t="s">
        <v>409</v>
      </c>
      <c r="U76" s="192">
        <v>0</v>
      </c>
      <c r="V76" s="192" t="s">
        <v>409</v>
      </c>
      <c r="W76" s="192">
        <v>0</v>
      </c>
      <c r="X76" s="192" t="s">
        <v>409</v>
      </c>
      <c r="Y76" s="192"/>
      <c r="Z76" s="192"/>
      <c r="AA76" s="80"/>
      <c r="AB76" s="80"/>
      <c r="AC76" s="80"/>
    </row>
    <row r="77" spans="1:29"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$M$4:$V$4,
                    (M77:V77),
                    "")),
            1,
            0))
        =0,
    NA(),
    IF(
        Parameters!$D$15=1,
        IF(
            SUM(--(ISNUMBER(IF($M$4:$V$4=1,(M77:V77),""))))&gt;0,
            MAX(IF(
                ISNUMBER(M77:V77),
                IF(
                    M$4:V$4=1,
                    M77:V77,
                    ""),
                "")),
            MAX(IF(
                ISNUMBER(M77:V77),
                IF(
                    M$4:V$4=2,
                    M77:V77,
                    ""),
                ""))
        ),
        IF(
            Parameters!$D$16=1,
            IFERROR(
                AVERAGE(IF(
                    ISNUMBER(M77:V77),
                    IF(
                        M$4:V$4=1,
                        M77:V77,
                        ""),
                    "")),
                AVERAGE(IF(
                    ISNUMBER(M77:V77),
                    IF(
                        M$4:V$4=2,
                        M77:V77,
                        ""),
                    ""))
            ),
            IF(
                Parameters!$D$17=1,
                IFERROR(
                    IF(
                        OR(
                            IF(
                                ISNUMBER(M77:V77),
                                IF(
                                    M$4:V$4=1,
                                    M77:V77,
                                    ""),
                                "")
                            =0),
                        0,
                        GEOMEAN(IF(
                            ISNUMBER(M77:V77),
                            IF(
                                M$4:V$4=1,
                                M77:V77,
                                ""),
                            ""))
                    ),
                    IF(
                        OR(IF(
                            ISNUMBER(M77:V77),
                            IF(
                                M$4:V$4=2,
                                M77:V77,
                                ""),
                            "")
                            =0),
                        0,
                        GEOMEAN(IF(
                            ISNUMBER(M77:V77),
                            IF(
                                M$4:V$4=2,
                                M77:V77,
                                ""),
                            "")))
                )
            )
        )
    )
)</f>
        <v>5.6666666666666599</v>
      </c>
      <c r="I77" s="191" cm="1">
        <f t="array" ref="I77">IF(
    SUM(IF(
            ISNUMBER(
                IF(
                    $M$5:$V$5,
                    (M77:V77),
                    "")),
            1,
            0))
        =0,
    NA(),
    IF(
        Parameters!$D$15=1,
        IF(
            SUM(--(ISNUMBER(IF($M$5:$V$5=1,(M77:V77),""))))&gt;0,
            MAX(IF(
                ISNUMBER(M77:V77),
                IF(
                    M$5:V$5=1,
                    M77:V77,
                    ""),
                "")),
            MAX(IF(
                ISNUMBER(M77:V77),
                IF(
                    M$5:V$5=2,
                    M77:V77,
                    ""),
                ""))
        ),
        IF(
            Parameters!$D$16=1,
            IFERROR(
                AVERAGE(IF(
                    ISNUMBER(M77:V77),
                    IF(
                        M$5:V$5=1,
                        M77:V77,
                        ""),
                    "")),
                AVERAGE(IF(
                    ISNUMBER(M77:V77),
                    IF(
                        M$5:V$5=2,
                        M77:V77,
                        ""),
                    ""))
            ),
            IF(
                Parameters!$D$17=1,
                IFERROR(
                    IF(
                        OR(
                            IF(
                                ISNUMBER(M77:V77),
                                IF(
                                    M$5:V$5=1,
                                    M77:V77,
                                    ""),
                                "")
                            =0),
                        0,
                        GEOMEAN(IF(
                            ISNUMBER(M77:V77),
                            IF(
                                M$5:V$5=1,
                                M77:V77,
                                ""),
                            ""))
                    ),
                    IF(
                        OR(IF(
                            ISNUMBER(M77:V77),
                            IF(
                                M$5:V$5=2,
                                M77:V77,
                                ""),
                            "")
                            =0),
                        0,
                        GEOMEAN(IF(
                            ISNUMBER(M77:V77),
                            IF(
                                M$5:V$5=2,
                                M77:V77,
                                ""),
                            "")))
                )
            )
        )
    )
)</f>
        <v>0</v>
      </c>
      <c r="J77" s="242">
        <v>44753</v>
      </c>
      <c r="K77" s="242">
        <v>44929</v>
      </c>
      <c r="L77" s="91" t="s">
        <v>123</v>
      </c>
      <c r="M77" s="192">
        <v>5.6666666666666599</v>
      </c>
      <c r="N77" s="192" t="s">
        <v>409</v>
      </c>
      <c r="O77" s="192">
        <v>0</v>
      </c>
      <c r="P77" s="192">
        <v>0</v>
      </c>
      <c r="Q77" s="192">
        <v>0</v>
      </c>
      <c r="R77" s="192" t="s">
        <v>409</v>
      </c>
      <c r="S77" s="192">
        <v>4.4000000000000004</v>
      </c>
      <c r="T77" s="192" t="s">
        <v>409</v>
      </c>
      <c r="U77" s="192">
        <v>0</v>
      </c>
      <c r="V77" s="192" t="s">
        <v>409</v>
      </c>
      <c r="W77" s="192">
        <v>0</v>
      </c>
      <c r="X77" s="192" t="s">
        <v>409</v>
      </c>
      <c r="Y77" s="192"/>
      <c r="Z77" s="192"/>
      <c r="AA77" s="80"/>
      <c r="AB77" s="80"/>
      <c r="AC77" s="80"/>
    </row>
    <row r="78" spans="1:29"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$M$4:$V$4,
                    (M78:V78),
                    "")),
            1,
            0))
        =0,
    NA(),
    IF(
        Parameters!$D$15=1,
        IF(
            SUM(--(ISNUMBER(IF($M$4:$V$4=1,(M78:V78),""))))&gt;0,
            MAX(IF(
                ISNUMBER(M78:V78),
                IF(
                    M$4:V$4=1,
                    M78:V78,
                    ""),
                "")),
            MAX(IF(
                ISNUMBER(M78:V78),
                IF(
                    M$4:V$4=2,
                    M78:V78,
                    ""),
                ""))
        ),
        IF(
            Parameters!$D$16=1,
            IFERROR(
                AVERAGE(IF(
                    ISNUMBER(M78:V78),
                    IF(
                        M$4:V$4=1,
                        M78:V78,
                        ""),
                    "")),
                AVERAGE(IF(
                    ISNUMBER(M78:V78),
                    IF(
                        M$4:V$4=2,
                        M78:V78,
                        ""),
                    ""))
            ),
            IF(
                Parameters!$D$17=1,
                IFERROR(
                    IF(
                        OR(
                            IF(
                                ISNUMBER(M78:V78),
                                IF(
                                    M$4:V$4=1,
                                    M78:V78,
                                    ""),
                                "")
                            =0),
                        0,
                        GEOMEAN(IF(
                            ISNUMBER(M78:V78),
                            IF(
                                M$4:V$4=1,
                                M78:V78,
                                ""),
                            ""))
                    ),
                    IF(
                        OR(IF(
                            ISNUMBER(M78:V78),
                            IF(
                                M$4:V$4=2,
                                M78:V78,
                                ""),
                            "")
                            =0),
                        0,
                        GEOMEAN(IF(
                            ISNUMBER(M78:V78),
                            IF(
                                M$4:V$4=2,
                                M78:V78,
                                ""),
                            "")))
                )
            )
        )
    )
)</f>
        <v>4.5</v>
      </c>
      <c r="I78" s="191" cm="1">
        <f t="array" ref="I78">IF(
    SUM(IF(
            ISNUMBER(
                IF(
                    $M$5:$V$5,
                    (M78:V78),
                    "")),
            1,
            0))
        =0,
    NA(),
    IF(
        Parameters!$D$15=1,
        IF(
            SUM(--(ISNUMBER(IF($M$5:$V$5=1,(M78:V78),""))))&gt;0,
            MAX(IF(
                ISNUMBER(M78:V78),
                IF(
                    M$5:V$5=1,
                    M78:V78,
                    ""),
                "")),
            MAX(IF(
                ISNUMBER(M78:V78),
                IF(
                    M$5:V$5=2,
                    M78:V78,
                    ""),
                ""))
        ),
        IF(
            Parameters!$D$16=1,
            IFERROR(
                AVERAGE(IF(
                    ISNUMBER(M78:V78),
                    IF(
                        M$5:V$5=1,
                        M78:V78,
                        ""),
                    "")),
                AVERAGE(IF(
                    ISNUMBER(M78:V78),
                    IF(
                        M$5:V$5=2,
                        M78:V78,
                        ""),
                    ""))
            ),
            IF(
                Parameters!$D$17=1,
                IFERROR(
                    IF(
                        OR(
                            IF(
                                ISNUMBER(M78:V78),
                                IF(
                                    M$5:V$5=1,
                                    M78:V78,
                                    ""),
                                "")
                            =0),
                        0,
                        GEOMEAN(IF(
                            ISNUMBER(M78:V78),
                            IF(
                                M$5:V$5=1,
                                M78:V78,
                                ""),
                            ""))
                    ),
                    IF(
                        OR(IF(
                            ISNUMBER(M78:V78),
                            IF(
                                M$5:V$5=2,
                                M78:V78,
                                ""),
                            "")
                            =0),
                        0,
                        GEOMEAN(IF(
                            ISNUMBER(M78:V78),
                            IF(
                                M$5:V$5=2,
                                M78:V78,
                                ""),
                            "")))
                )
            )
        )
    )
)</f>
        <v>0</v>
      </c>
      <c r="J78" s="242">
        <v>45019</v>
      </c>
      <c r="K78" s="242">
        <v>45103</v>
      </c>
      <c r="L78" s="91" t="s">
        <v>125</v>
      </c>
      <c r="M78" s="192">
        <v>4.5</v>
      </c>
      <c r="N78" s="192">
        <v>0</v>
      </c>
      <c r="O78" s="192">
        <v>0</v>
      </c>
      <c r="P78" s="192">
        <v>0</v>
      </c>
      <c r="Q78" s="192">
        <v>0</v>
      </c>
      <c r="R78" s="192" t="s">
        <v>409</v>
      </c>
      <c r="S78" s="192">
        <v>3.7</v>
      </c>
      <c r="T78" s="192" t="s">
        <v>938</v>
      </c>
      <c r="U78" s="192">
        <v>0</v>
      </c>
      <c r="V78" s="192" t="s">
        <v>409</v>
      </c>
      <c r="W78" s="192">
        <v>0</v>
      </c>
      <c r="X78" s="192" t="s">
        <v>409</v>
      </c>
      <c r="Y78" s="192"/>
      <c r="Z78" s="192"/>
      <c r="AA78" s="80"/>
      <c r="AB78" s="80"/>
      <c r="AC78" s="80"/>
    </row>
    <row r="79" spans="1:29"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$M$4:$V$4,
                    (M79:V79),
                    "")),
            1,
            0))
        =0,
    NA(),
    IF(
        Parameters!$D$15=1,
        IF(
            SUM(--(ISNUMBER(IF($M$4:$V$4=1,(M79:V79),""))))&gt;0,
            MAX(IF(
                ISNUMBER(M79:V79),
                IF(
                    M$4:V$4=1,
                    M79:V79,
                    ""),
                "")),
            MAX(IF(
                ISNUMBER(M79:V79),
                IF(
                    M$4:V$4=2,
                    M79:V79,
                    ""),
                ""))
        ),
        IF(
            Parameters!$D$16=1,
            IFERROR(
                AVERAGE(IF(
                    ISNUMBER(M79:V79),
                    IF(
                        M$4:V$4=1,
                        M79:V79,
                        ""),
                    "")),
                AVERAGE(IF(
                    ISNUMBER(M79:V79),
                    IF(
                        M$4:V$4=2,
                        M79:V79,
                        ""),
                    ""))
            ),
            IF(
                Parameters!$D$17=1,
                IFERROR(
                    IF(
                        OR(
                            IF(
                                ISNUMBER(M79:V79),
                                IF(
                                    M$4:V$4=1,
                                    M79:V79,
                                    ""),
                                "")
                            =0),
                        0,
                        GEOMEAN(IF(
                            ISNUMBER(M79:V79),
                            IF(
                                M$4:V$4=1,
                                M79:V79,
                                ""),
                            ""))
                    ),
                    IF(
                        OR(IF(
                            ISNUMBER(M79:V79),
                            IF(
                                M$4:V$4=2,
                                M79:V79,
                                ""),
                            "")
                            =0),
                        0,
                        GEOMEAN(IF(
                            ISNUMBER(M79:V79),
                            IF(
                                M$4:V$4=2,
                                M79:V79,
                                ""),
                            "")))
                )
            )
        )
    )
)</f>
        <v>#N/A</v>
      </c>
      <c r="I79" s="191" cm="1">
        <f t="array" ref="I79">IF(
    SUM(IF(
            ISNUMBER(
                IF(
                    $M$5:$V$5,
                    (M79:V79),
                    "")),
            1,
            0))
        =0,
    NA(),
    IF(
        Parameters!$D$15=1,
        IF(
            SUM(--(ISNUMBER(IF($M$5:$V$5=1,(M79:V79),""))))&gt;0,
            MAX(IF(
                ISNUMBER(M79:V79),
                IF(
                    M$5:V$5=1,
                    M79:V79,
                    ""),
                "")),
            MAX(IF(
                ISNUMBER(M79:V79),
                IF(
                    M$5:V$5=2,
                    M79:V79,
                    ""),
                ""))
        ),
        IF(
            Parameters!$D$16=1,
            IFERROR(
                AVERAGE(IF(
                    ISNUMBER(M79:V79),
                    IF(
                        M$5:V$5=1,
                        M79:V79,
                        ""),
                    "")),
                AVERAGE(IF(
                    ISNUMBER(M79:V79),
                    IF(
                        M$5:V$5=2,
                        M79:V79,
                        ""),
                    ""))
            ),
            IF(
                Parameters!$D$17=1,
                IFERROR(
                    IF(
                        OR(
                            IF(
                                ISNUMBER(M79:V79),
                                IF(
                                    M$5:V$5=1,
                                    M79:V79,
                                    ""),
                                "")
                            =0),
                        0,
                        GEOMEAN(IF(
                            ISNUMBER(M79:V79),
                            IF(
                                M$5:V$5=1,
                                M79:V79,
                                ""),
                            ""))
                    ),
                    IF(
                        OR(IF(
                            ISNUMBER(M79:V79),
                            IF(
                                M$5:V$5=2,
                                M79:V79,
                                ""),
                            "")
                            =0),
                        0,
                        GEOMEAN(IF(
                            ISNUMBER(M79:V79),
                            IF(
                                M$5:V$5=2,
                                M79:V79,
                                ""),
                            "")))
                )
            )
        )
    )
)</f>
        <v>0</v>
      </c>
      <c r="J79" s="242" t="s">
        <v>409</v>
      </c>
      <c r="K79" s="242">
        <v>45019</v>
      </c>
      <c r="L79" s="91" t="s">
        <v>710</v>
      </c>
      <c r="M79" s="192" t="s">
        <v>409</v>
      </c>
      <c r="N79" s="192" t="s">
        <v>409</v>
      </c>
      <c r="O79" s="192" t="s">
        <v>409</v>
      </c>
      <c r="P79" s="192">
        <v>0</v>
      </c>
      <c r="Q79" s="192">
        <v>0</v>
      </c>
      <c r="R79" s="192" t="s">
        <v>409</v>
      </c>
      <c r="S79" s="192" t="s">
        <v>409</v>
      </c>
      <c r="T79" s="192" t="s">
        <v>409</v>
      </c>
      <c r="U79" s="192" t="s">
        <v>409</v>
      </c>
      <c r="V79" s="192" t="s">
        <v>409</v>
      </c>
      <c r="W79" s="192">
        <v>0</v>
      </c>
      <c r="X79" s="192" t="s">
        <v>409</v>
      </c>
      <c r="Y79" s="192"/>
      <c r="Z79" s="192"/>
      <c r="AA79" s="80"/>
      <c r="AB79" s="80"/>
      <c r="AC79" s="80"/>
    </row>
    <row r="80" spans="1:29"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$M$4:$V$4,
                    (M80:V80),
                    "")),
            1,
            0))
        =0,
    NA(),
    IF(
        Parameters!$D$15=1,
        IF(
            SUM(--(ISNUMBER(IF($M$4:$V$4=1,(M80:V80),""))))&gt;0,
            MAX(IF(
                ISNUMBER(M80:V80),
                IF(
                    M$4:V$4=1,
                    M80:V80,
                    ""),
                "")),
            MAX(IF(
                ISNUMBER(M80:V80),
                IF(
                    M$4:V$4=2,
                    M80:V80,
                    ""),
                ""))
        ),
        IF(
            Parameters!$D$16=1,
            IFERROR(
                AVERAGE(IF(
                    ISNUMBER(M80:V80),
                    IF(
                        M$4:V$4=1,
                        M80:V80,
                        ""),
                    "")),
                AVERAGE(IF(
                    ISNUMBER(M80:V80),
                    IF(
                        M$4:V$4=2,
                        M80:V80,
                        ""),
                    ""))
            ),
            IF(
                Parameters!$D$17=1,
                IFERROR(
                    IF(
                        OR(
                            IF(
                                ISNUMBER(M80:V80),
                                IF(
                                    M$4:V$4=1,
                                    M80:V80,
                                    ""),
                                "")
                            =0),
                        0,
                        GEOMEAN(IF(
                            ISNUMBER(M80:V80),
                            IF(
                                M$4:V$4=1,
                                M80:V80,
                                ""),
                            ""))
                    ),
                    IF(
                        OR(IF(
                            ISNUMBER(M80:V80),
                            IF(
                                M$4:V$4=2,
                                M80:V80,
                                ""),
                            "")
                            =0),
                        0,
                        GEOMEAN(IF(
                            ISNUMBER(M80:V80),
                            IF(
                                M$4:V$4=2,
                                M80:V80,
                                ""),
                            "")))
                )
            )
        )
    )
)</f>
        <v>4.8333333333333304</v>
      </c>
      <c r="I80" s="191" cm="1">
        <f t="array" ref="I80">IF(
    SUM(IF(
            ISNUMBER(
                IF(
                    $M$5:$V$5,
                    (M80:V80),
                    "")),
            1,
            0))
        =0,
    NA(),
    IF(
        Parameters!$D$15=1,
        IF(
            SUM(--(ISNUMBER(IF($M$5:$V$5=1,(M80:V80),""))))&gt;0,
            MAX(IF(
                ISNUMBER(M80:V80),
                IF(
                    M$5:V$5=1,
                    M80:V80,
                    ""),
                "")),
            MAX(IF(
                ISNUMBER(M80:V80),
                IF(
                    M$5:V$5=2,
                    M80:V80,
                    ""),
                ""))
        ),
        IF(
            Parameters!$D$16=1,
            IFERROR(
                AVERAGE(IF(
                    ISNUMBER(M80:V80),
                    IF(
                        M$5:V$5=1,
                        M80:V80,
                        ""),
                    "")),
                AVERAGE(IF(
                    ISNUMBER(M80:V80),
                    IF(
                        M$5:V$5=2,
                        M80:V80,
                        ""),
                    ""))
            ),
            IF(
                Parameters!$D$17=1,
                IFERROR(
                    IF(
                        OR(
                            IF(
                                ISNUMBER(M80:V80),
                                IF(
                                    M$5:V$5=1,
                                    M80:V80,
                                    ""),
                                "")
                            =0),
                        0,
                        GEOMEAN(IF(
                            ISNUMBER(M80:V80),
                            IF(
                                M$5:V$5=1,
                                M80:V80,
                                ""),
                            ""))
                    ),
                    IF(
                        OR(IF(
                            ISNUMBER(M80:V80),
                            IF(
                                M$5:V$5=2,
                                M80:V80,
                                ""),
                            "")
                            =0),
                        0,
                        GEOMEAN(IF(
                            ISNUMBER(M80:V80),
                            IF(
                                M$5:V$5=2,
                                M80:V80,
                                ""),
                            "")))
                )
            )
        )
    )
)</f>
        <v>0</v>
      </c>
      <c r="J80" s="242">
        <v>44753</v>
      </c>
      <c r="K80" s="242">
        <v>44929</v>
      </c>
      <c r="L80" s="91" t="s">
        <v>127</v>
      </c>
      <c r="M80" s="192">
        <v>4.8333333333333304</v>
      </c>
      <c r="N80" s="192" t="s">
        <v>409</v>
      </c>
      <c r="O80" s="192">
        <v>0</v>
      </c>
      <c r="P80" s="192">
        <v>0</v>
      </c>
      <c r="Q80" s="192">
        <v>0</v>
      </c>
      <c r="R80" s="192" t="s">
        <v>409</v>
      </c>
      <c r="S80" s="192">
        <v>3.9</v>
      </c>
      <c r="T80" s="192" t="s">
        <v>409</v>
      </c>
      <c r="U80" s="192">
        <v>0</v>
      </c>
      <c r="V80" s="192" t="s">
        <v>409</v>
      </c>
      <c r="W80" s="192">
        <v>0</v>
      </c>
      <c r="X80" s="192" t="s">
        <v>409</v>
      </c>
      <c r="Y80" s="192"/>
      <c r="Z80" s="192"/>
      <c r="AA80" s="80"/>
      <c r="AB80" s="80"/>
      <c r="AC80" s="80"/>
    </row>
    <row r="81" spans="1:29"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$M$4:$V$4,
                    (M81:V81),
                    "")),
            1,
            0))
        =0,
    NA(),
    IF(
        Parameters!$D$15=1,
        IF(
            SUM(--(ISNUMBER(IF($M$4:$V$4=1,(M81:V81),""))))&gt;0,
            MAX(IF(
                ISNUMBER(M81:V81),
                IF(
                    M$4:V$4=1,
                    M81:V81,
                    ""),
                "")),
            MAX(IF(
                ISNUMBER(M81:V81),
                IF(
                    M$4:V$4=2,
                    M81:V81,
                    ""),
                ""))
        ),
        IF(
            Parameters!$D$16=1,
            IFERROR(
                AVERAGE(IF(
                    ISNUMBER(M81:V81),
                    IF(
                        M$4:V$4=1,
                        M81:V81,
                        ""),
                    "")),
                AVERAGE(IF(
                    ISNUMBER(M81:V81),
                    IF(
                        M$4:V$4=2,
                        M81:V81,
                        ""),
                    ""))
            ),
            IF(
                Parameters!$D$17=1,
                IFERROR(
                    IF(
                        OR(
                            IF(
                                ISNUMBER(M81:V81),
                                IF(
                                    M$4:V$4=1,
                                    M81:V81,
                                    ""),
                                "")
                            =0),
                        0,
                        GEOMEAN(IF(
                            ISNUMBER(M81:V81),
                            IF(
                                M$4:V$4=1,
                                M81:V81,
                                ""),
                            ""))
                    ),
                    IF(
                        OR(IF(
                            ISNUMBER(M81:V81),
                            IF(
                                M$4:V$4=2,
                                M81:V81,
                                ""),
                            "")
                            =0),
                        0,
                        GEOMEAN(IF(
                            ISNUMBER(M81:V81),
                            IF(
                                M$4:V$4=2,
                                M81:V81,
                                ""),
                            "")))
                )
            )
        )
    )
)</f>
        <v>3.5</v>
      </c>
      <c r="I81" s="191" cm="1">
        <f t="array" ref="I81">IF(
    SUM(IF(
            ISNUMBER(
                IF(
                    $M$5:$V$5,
                    (M81:V81),
                    "")),
            1,
            0))
        =0,
    NA(),
    IF(
        Parameters!$D$15=1,
        IF(
            SUM(--(ISNUMBER(IF($M$5:$V$5=1,(M81:V81),""))))&gt;0,
            MAX(IF(
                ISNUMBER(M81:V81),
                IF(
                    M$5:V$5=1,
                    M81:V81,
                    ""),
                "")),
            MAX(IF(
                ISNUMBER(M81:V81),
                IF(
                    M$5:V$5=2,
                    M81:V81,
                    ""),
                ""))
        ),
        IF(
            Parameters!$D$16=1,
            IFERROR(
                AVERAGE(IF(
                    ISNUMBER(M81:V81),
                    IF(
                        M$5:V$5=1,
                        M81:V81,
                        ""),
                    "")),
                AVERAGE(IF(
                    ISNUMBER(M81:V81),
                    IF(
                        M$5:V$5=2,
                        M81:V81,
                        ""),
                    ""))
            ),
            IF(
                Parameters!$D$17=1,
                IFERROR(
                    IF(
                        OR(
                            IF(
                                ISNUMBER(M81:V81),
                                IF(
                                    M$5:V$5=1,
                                    M81:V81,
                                    ""),
                                "")
                            =0),
                        0,
                        GEOMEAN(IF(
                            ISNUMBER(M81:V81),
                            IF(
                                M$5:V$5=1,
                                M81:V81,
                                ""),
                            ""))
                    ),
                    IF(
                        OR(IF(
                            ISNUMBER(M81:V81),
                            IF(
                                M$5:V$5=2,
                                M81:V81,
                                ""),
                            "")
                            =0),
                        0,
                        GEOMEAN(IF(
                            ISNUMBER(M81:V81),
                            IF(
                                M$5:V$5=2,
                                M81:V81,
                                ""),
                            "")))
                )
            )
        )
    )
)</f>
        <v>0</v>
      </c>
      <c r="J81" s="242">
        <v>44753</v>
      </c>
      <c r="K81" s="242">
        <v>45093</v>
      </c>
      <c r="L81" s="91" t="s">
        <v>128</v>
      </c>
      <c r="M81" s="192">
        <v>3.5</v>
      </c>
      <c r="N81" s="192" t="s">
        <v>409</v>
      </c>
      <c r="O81" s="192">
        <v>0</v>
      </c>
      <c r="P81" s="192">
        <v>0</v>
      </c>
      <c r="Q81" s="192">
        <v>0</v>
      </c>
      <c r="R81" s="192" t="s">
        <v>409</v>
      </c>
      <c r="S81" s="192">
        <v>3.1</v>
      </c>
      <c r="T81" s="192" t="s">
        <v>409</v>
      </c>
      <c r="U81" s="192">
        <v>0</v>
      </c>
      <c r="V81" s="192" t="s">
        <v>409</v>
      </c>
      <c r="W81" s="192">
        <v>0.125</v>
      </c>
      <c r="X81" s="192" t="s">
        <v>409</v>
      </c>
      <c r="Y81" s="192"/>
      <c r="Z81" s="192"/>
      <c r="AA81" s="80"/>
      <c r="AB81" s="80"/>
      <c r="AC81" s="80"/>
    </row>
    <row r="82" spans="1:29"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$M$4:$V$4,
                    (M82:V82),
                    "")),
            1,
            0))
        =0,
    NA(),
    IF(
        Parameters!$D$15=1,
        IF(
            SUM(--(ISNUMBER(IF($M$4:$V$4=1,(M82:V82),""))))&gt;0,
            MAX(IF(
                ISNUMBER(M82:V82),
                IF(
                    M$4:V$4=1,
                    M82:V82,
                    ""),
                "")),
            MAX(IF(
                ISNUMBER(M82:V82),
                IF(
                    M$4:V$4=2,
                    M82:V82,
                    ""),
                ""))
        ),
        IF(
            Parameters!$D$16=1,
            IFERROR(
                AVERAGE(IF(
                    ISNUMBER(M82:V82),
                    IF(
                        M$4:V$4=1,
                        M82:V82,
                        ""),
                    "")),
                AVERAGE(IF(
                    ISNUMBER(M82:V82),
                    IF(
                        M$4:V$4=2,
                        M82:V82,
                        ""),
                    ""))
            ),
            IF(
                Parameters!$D$17=1,
                IFERROR(
                    IF(
                        OR(
                            IF(
                                ISNUMBER(M82:V82),
                                IF(
                                    M$4:V$4=1,
                                    M82:V82,
                                    ""),
                                "")
                            =0),
                        0,
                        GEOMEAN(IF(
                            ISNUMBER(M82:V82),
                            IF(
                                M$4:V$4=1,
                                M82:V82,
                                ""),
                            ""))
                    ),
                    IF(
                        OR(IF(
                            ISNUMBER(M82:V82),
                            IF(
                                M$4:V$4=2,
                                M82:V82,
                                ""),
                            "")
                            =0),
                        0,
                        GEOMEAN(IF(
                            ISNUMBER(M82:V82),
                            IF(
                                M$4:V$4=2,
                                M82:V82,
                                ""),
                            "")))
                )
            )
        )
    )
)</f>
        <v>2.9999999999999898</v>
      </c>
      <c r="I82" s="191" cm="1">
        <f t="array" ref="I82">IF(
    SUM(IF(
            ISNUMBER(
                IF(
                    $M$5:$V$5,
                    (M82:V82),
                    "")),
            1,
            0))
        =0,
    NA(),
    IF(
        Parameters!$D$15=1,
        IF(
            SUM(--(ISNUMBER(IF($M$5:$V$5=1,(M82:V82),""))))&gt;0,
            MAX(IF(
                ISNUMBER(M82:V82),
                IF(
                    M$5:V$5=1,
                    M82:V82,
                    ""),
                "")),
            MAX(IF(
                ISNUMBER(M82:V82),
                IF(
                    M$5:V$5=2,
                    M82:V82,
                    ""),
                ""))
        ),
        IF(
            Parameters!$D$16=1,
            IFERROR(
                AVERAGE(IF(
                    ISNUMBER(M82:V82),
                    IF(
                        M$5:V$5=1,
                        M82:V82,
                        ""),
                    "")),
                AVERAGE(IF(
                    ISNUMBER(M82:V82),
                    IF(
                        M$5:V$5=2,
                        M82:V82,
                        ""),
                    ""))
            ),
            IF(
                Parameters!$D$17=1,
                IFERROR(
                    IF(
                        OR(
                            IF(
                                ISNUMBER(M82:V82),
                                IF(
                                    M$5:V$5=1,
                                    M82:V82,
                                    ""),
                                "")
                            =0),
                        0,
                        GEOMEAN(IF(
                            ISNUMBER(M82:V82),
                            IF(
                                M$5:V$5=1,
                                M82:V82,
                                ""),
                            ""))
                    ),
                    IF(
                        OR(IF(
                            ISNUMBER(M82:V82),
                            IF(
                                M$5:V$5=2,
                                M82:V82,
                                ""),
                            "")
                            =0),
                        0,
                        GEOMEAN(IF(
                            ISNUMBER(M82:V82),
                            IF(
                                M$5:V$5=2,
                                M82:V82,
                                ""),
                            "")))
                )
            )
        )
    )
)</f>
        <v>0</v>
      </c>
      <c r="J82" s="242">
        <v>45019</v>
      </c>
      <c r="K82" s="242">
        <v>45019</v>
      </c>
      <c r="L82" s="91" t="s">
        <v>130</v>
      </c>
      <c r="M82" s="192">
        <v>2.9999999999999898</v>
      </c>
      <c r="N82" s="192" t="s">
        <v>409</v>
      </c>
      <c r="O82" s="192">
        <v>0</v>
      </c>
      <c r="P82" s="192">
        <v>0</v>
      </c>
      <c r="Q82" s="192">
        <v>0</v>
      </c>
      <c r="R82" s="192" t="s">
        <v>409</v>
      </c>
      <c r="S82" s="192">
        <v>2.8</v>
      </c>
      <c r="T82" s="192" t="s">
        <v>409</v>
      </c>
      <c r="U82" s="192">
        <v>0</v>
      </c>
      <c r="V82" s="192" t="s">
        <v>409</v>
      </c>
      <c r="W82" s="192">
        <v>0</v>
      </c>
      <c r="X82" s="192" t="s">
        <v>409</v>
      </c>
      <c r="Y82" s="192"/>
      <c r="Z82" s="192"/>
      <c r="AA82" s="80"/>
      <c r="AB82" s="80"/>
      <c r="AC82" s="80"/>
    </row>
    <row r="83" spans="1:29"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$M$4:$V$4,
                    (M83:V83),
                    "")),
            1,
            0))
        =0,
    NA(),
    IF(
        Parameters!$D$15=1,
        IF(
            SUM(--(ISNUMBER(IF($M$4:$V$4=1,(M83:V83),""))))&gt;0,
            MAX(IF(
                ISNUMBER(M83:V83),
                IF(
                    M$4:V$4=1,
                    M83:V83,
                    ""),
                "")),
            MAX(IF(
                ISNUMBER(M83:V83),
                IF(
                    M$4:V$4=2,
                    M83:V83,
                    ""),
                ""))
        ),
        IF(
            Parameters!$D$16=1,
            IFERROR(
                AVERAGE(IF(
                    ISNUMBER(M83:V83),
                    IF(
                        M$4:V$4=1,
                        M83:V83,
                        ""),
                    "")),
                AVERAGE(IF(
                    ISNUMBER(M83:V83),
                    IF(
                        M$4:V$4=2,
                        M83:V83,
                        ""),
                    ""))
            ),
            IF(
                Parameters!$D$17=1,
                IFERROR(
                    IF(
                        OR(
                            IF(
                                ISNUMBER(M83:V83),
                                IF(
                                    M$4:V$4=1,
                                    M83:V83,
                                    ""),
                                "")
                            =0),
                        0,
                        GEOMEAN(IF(
                            ISNUMBER(M83:V83),
                            IF(
                                M$4:V$4=1,
                                M83:V83,
                                ""),
                            ""))
                    ),
                    IF(
                        OR(IF(
                            ISNUMBER(M83:V83),
                            IF(
                                M$4:V$4=2,
                                M83:V83,
                                ""),
                            "")
                            =0),
                        0,
                        GEOMEAN(IF(
                            ISNUMBER(M83:V83),
                            IF(
                                M$4:V$4=2,
                                M83:V83,
                                ""),
                            "")))
                )
            )
        )
    )
)</f>
        <v>3.3333333333333299</v>
      </c>
      <c r="I83" s="191" cm="1">
        <f t="array" ref="I83">IF(
    SUM(IF(
            ISNUMBER(
                IF(
                    $M$5:$V$5,
                    (M83:V83),
                    "")),
            1,
            0))
        =0,
    NA(),
    IF(
        Parameters!$D$15=1,
        IF(
            SUM(--(ISNUMBER(IF($M$5:$V$5=1,(M83:V83),""))))&gt;0,
            MAX(IF(
                ISNUMBER(M83:V83),
                IF(
                    M$5:V$5=1,
                    M83:V83,
                    ""),
                "")),
            MAX(IF(
                ISNUMBER(M83:V83),
                IF(
                    M$5:V$5=2,
                    M83:V83,
                    ""),
                ""))
        ),
        IF(
            Parameters!$D$16=1,
            IFERROR(
                AVERAGE(IF(
                    ISNUMBER(M83:V83),
                    IF(
                        M$5:V$5=1,
                        M83:V83,
                        ""),
                    "")),
                AVERAGE(IF(
                    ISNUMBER(M83:V83),
                    IF(
                        M$5:V$5=2,
                        M83:V83,
                        ""),
                    ""))
            ),
            IF(
                Parameters!$D$17=1,
                IFERROR(
                    IF(
                        OR(
                            IF(
                                ISNUMBER(M83:V83),
                                IF(
                                    M$5:V$5=1,
                                    M83:V83,
                                    ""),
                                "")
                            =0),
                        0,
                        GEOMEAN(IF(
                            ISNUMBER(M83:V83),
                            IF(
                                M$5:V$5=1,
                                M83:V83,
                                ""),
                            ""))
                    ),
                    IF(
                        OR(IF(
                            ISNUMBER(M83:V83),
                            IF(
                                M$5:V$5=2,
                                M83:V83,
                                ""),
                            "")
                            =0),
                        0,
                        GEOMEAN(IF(
                            ISNUMBER(M83:V83),
                            IF(
                                M$5:V$5=2,
                                M83:V83,
                                ""),
                            "")))
                )
            )
        )
    )
)</f>
        <v>0</v>
      </c>
      <c r="J83" s="242">
        <v>44860</v>
      </c>
      <c r="K83" s="242">
        <v>44862</v>
      </c>
      <c r="L83" s="91" t="s">
        <v>132</v>
      </c>
      <c r="M83" s="192">
        <v>3.3333333333333299</v>
      </c>
      <c r="N83" s="192" t="s">
        <v>409</v>
      </c>
      <c r="O83" s="192">
        <v>0</v>
      </c>
      <c r="P83" s="192">
        <v>0</v>
      </c>
      <c r="Q83" s="192">
        <v>0</v>
      </c>
      <c r="R83" s="192" t="s">
        <v>409</v>
      </c>
      <c r="S83" s="192">
        <v>3</v>
      </c>
      <c r="T83" s="192" t="s">
        <v>409</v>
      </c>
      <c r="U83" s="192">
        <v>0</v>
      </c>
      <c r="V83" s="192" t="s">
        <v>409</v>
      </c>
      <c r="W83" s="192">
        <v>0</v>
      </c>
      <c r="X83" s="192" t="s">
        <v>409</v>
      </c>
      <c r="Y83" s="192"/>
      <c r="Z83" s="192"/>
      <c r="AA83" s="80"/>
      <c r="AB83" s="80"/>
      <c r="AC83" s="80"/>
    </row>
    <row r="84" spans="1:29"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$M$4:$V$4,
                    (M84:V84),
                    "")),
            1,
            0))
        =0,
    NA(),
    IF(
        Parameters!$D$15=1,
        IF(
            SUM(--(ISNUMBER(IF($M$4:$V$4=1,(M84:V84),""))))&gt;0,
            MAX(IF(
                ISNUMBER(M84:V84),
                IF(
                    M$4:V$4=1,
                    M84:V84,
                    ""),
                "")),
            MAX(IF(
                ISNUMBER(M84:V84),
                IF(
                    M$4:V$4=2,
                    M84:V84,
                    ""),
                ""))
        ),
        IF(
            Parameters!$D$16=1,
            IFERROR(
                AVERAGE(IF(
                    ISNUMBER(M84:V84),
                    IF(
                        M$4:V$4=1,
                        M84:V84,
                        ""),
                    "")),
                AVERAGE(IF(
                    ISNUMBER(M84:V84),
                    IF(
                        M$4:V$4=2,
                        M84:V84,
                        ""),
                    ""))
            ),
            IF(
                Parameters!$D$17=1,
                IFERROR(
                    IF(
                        OR(
                            IF(
                                ISNUMBER(M84:V84),
                                IF(
                                    M$4:V$4=1,
                                    M84:V84,
                                    ""),
                                "")
                            =0),
                        0,
                        GEOMEAN(IF(
                            ISNUMBER(M84:V84),
                            IF(
                                M$4:V$4=1,
                                M84:V84,
                                ""),
                            ""))
                    ),
                    IF(
                        OR(IF(
                            ISNUMBER(M84:V84),
                            IF(
                                M$4:V$4=2,
                                M84:V84,
                                ""),
                            "")
                            =0),
                        0,
                        GEOMEAN(IF(
                            ISNUMBER(M84:V84),
                            IF(
                                M$4:V$4=2,
                                M84:V84,
                                ""),
                            "")))
                )
            )
        )
    )
)</f>
        <v>8.1666666666666607</v>
      </c>
      <c r="I84" s="191" cm="1">
        <f t="array" ref="I84">IF(
    SUM(IF(
            ISNUMBER(
                IF(
                    $M$5:$V$5,
                    (M84:V84),
                    "")),
            1,
            0))
        =0,
    NA(),
    IF(
        Parameters!$D$15=1,
        IF(
            SUM(--(ISNUMBER(IF($M$5:$V$5=1,(M84:V84),""))))&gt;0,
            MAX(IF(
                ISNUMBER(M84:V84),
                IF(
                    M$5:V$5=1,
                    M84:V84,
                    ""),
                "")),
            MAX(IF(
                ISNUMBER(M84:V84),
                IF(
                    M$5:V$5=2,
                    M84:V84,
                    ""),
                ""))
        ),
        IF(
            Parameters!$D$16=1,
            IFERROR(
                AVERAGE(IF(
                    ISNUMBER(M84:V84),
                    IF(
                        M$5:V$5=1,
                        M84:V84,
                        ""),
                    "")),
                AVERAGE(IF(
                    ISNUMBER(M84:V84),
                    IF(
                        M$5:V$5=2,
                        M84:V84,
                        ""),
                    ""))
            ),
            IF(
                Parameters!$D$17=1,
                IFERROR(
                    IF(
                        OR(
                            IF(
                                ISNUMBER(M84:V84),
                                IF(
                                    M$5:V$5=1,
                                    M84:V84,
                                    ""),
                                "")
                            =0),
                        0,
                        GEOMEAN(IF(
                            ISNUMBER(M84:V84),
                            IF(
                                M$5:V$5=1,
                                M84:V84,
                                ""),
                            ""))
                    ),
                    IF(
                        OR(IF(
                            ISNUMBER(M84:V84),
                            IF(
                                M$5:V$5=2,
                                M84:V84,
                                ""),
                            "")
                            =0),
                        0,
                        GEOMEAN(IF(
                            ISNUMBER(M84:V84),
                            IF(
                                M$5:V$5=2,
                                M84:V84,
                                ""),
                            "")))
                )
            )
        )
    )
)</f>
        <v>0</v>
      </c>
      <c r="J84" s="242">
        <v>44753</v>
      </c>
      <c r="K84" s="242">
        <v>44887</v>
      </c>
      <c r="L84" s="91" t="s">
        <v>134</v>
      </c>
      <c r="M84" s="192">
        <v>8.1666666666666607</v>
      </c>
      <c r="N84" s="192" t="s">
        <v>409</v>
      </c>
      <c r="O84" s="192">
        <v>0</v>
      </c>
      <c r="P84" s="192">
        <v>0</v>
      </c>
      <c r="Q84" s="192">
        <v>0</v>
      </c>
      <c r="R84" s="192" t="s">
        <v>409</v>
      </c>
      <c r="S84" s="192">
        <v>5.9</v>
      </c>
      <c r="T84" s="192" t="s">
        <v>409</v>
      </c>
      <c r="U84" s="192">
        <v>0</v>
      </c>
      <c r="V84" s="192" t="s">
        <v>409</v>
      </c>
      <c r="W84" s="192">
        <v>0</v>
      </c>
      <c r="X84" s="192" t="s">
        <v>409</v>
      </c>
      <c r="Y84" s="192"/>
      <c r="Z84" s="192"/>
      <c r="AA84" s="80"/>
      <c r="AB84" s="80"/>
      <c r="AC84" s="80"/>
    </row>
    <row r="85" spans="1:29"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$M$4:$V$4,
                    (M85:V85),
                    "")),
            1,
            0))
        =0,
    NA(),
    IF(
        Parameters!$D$15=1,
        IF(
            SUM(--(ISNUMBER(IF($M$4:$V$4=1,(M85:V85),""))))&gt;0,
            MAX(IF(
                ISNUMBER(M85:V85),
                IF(
                    M$4:V$4=1,
                    M85:V85,
                    ""),
                "")),
            MAX(IF(
                ISNUMBER(M85:V85),
                IF(
                    M$4:V$4=2,
                    M85:V85,
                    ""),
                ""))
        ),
        IF(
            Parameters!$D$16=1,
            IFERROR(
                AVERAGE(IF(
                    ISNUMBER(M85:V85),
                    IF(
                        M$4:V$4=1,
                        M85:V85,
                        ""),
                    "")),
                AVERAGE(IF(
                    ISNUMBER(M85:V85),
                    IF(
                        M$4:V$4=2,
                        M85:V85,
                        ""),
                    ""))
            ),
            IF(
                Parameters!$D$17=1,
                IFERROR(
                    IF(
                        OR(
                            IF(
                                ISNUMBER(M85:V85),
                                IF(
                                    M$4:V$4=1,
                                    M85:V85,
                                    ""),
                                "")
                            =0),
                        0,
                        GEOMEAN(IF(
                            ISNUMBER(M85:V85),
                            IF(
                                M$4:V$4=1,
                                M85:V85,
                                ""),
                            ""))
                    ),
                    IF(
                        OR(IF(
                            ISNUMBER(M85:V85),
                            IF(
                                M$4:V$4=2,
                                M85:V85,
                                ""),
                            "")
                            =0),
                        0,
                        GEOMEAN(IF(
                            ISNUMBER(M85:V85),
                            IF(
                                M$4:V$4=2,
                                M85:V85,
                                ""),
                            "")))
                )
            )
        )
    )
)</f>
        <v>1.1666666666666601</v>
      </c>
      <c r="I85" s="191" cm="1">
        <f t="array" ref="I85">IF(
    SUM(IF(
            ISNUMBER(
                IF(
                    $M$5:$V$5,
                    (M85:V85),
                    "")),
            1,
            0))
        =0,
    NA(),
    IF(
        Parameters!$D$15=1,
        IF(
            SUM(--(ISNUMBER(IF($M$5:$V$5=1,(M85:V85),""))))&gt;0,
            MAX(IF(
                ISNUMBER(M85:V85),
                IF(
                    M$5:V$5=1,
                    M85:V85,
                    ""),
                "")),
            MAX(IF(
                ISNUMBER(M85:V85),
                IF(
                    M$5:V$5=2,
                    M85:V85,
                    ""),
                ""))
        ),
        IF(
            Parameters!$D$16=1,
            IFERROR(
                AVERAGE(IF(
                    ISNUMBER(M85:V85),
                    IF(
                        M$5:V$5=1,
                        M85:V85,
                        ""),
                    "")),
                AVERAGE(IF(
                    ISNUMBER(M85:V85),
                    IF(
                        M$5:V$5=2,
                        M85:V85,
                        ""),
                    ""))
            ),
            IF(
                Parameters!$D$17=1,
                IFERROR(
                    IF(
                        OR(
                            IF(
                                ISNUMBER(M85:V85),
                                IF(
                                    M$5:V$5=1,
                                    M85:V85,
                                    ""),
                                "")
                            =0),
                        0,
                        GEOMEAN(IF(
                            ISNUMBER(M85:V85),
                            IF(
                                M$5:V$5=1,
                                M85:V85,
                                ""),
                            ""))
                    ),
                    IF(
                        OR(IF(
                            ISNUMBER(M85:V85),
                            IF(
                                M$5:V$5=2,
                                M85:V85,
                                ""),
                            "")
                            =0),
                        0,
                        GEOMEAN(IF(
                            ISNUMBER(M85:V85),
                            IF(
                                M$5:V$5=2,
                                M85:V85,
                                ""),
                            "")))
                )
            )
        )
    )
)</f>
        <v>0</v>
      </c>
      <c r="J85" s="242">
        <v>44753</v>
      </c>
      <c r="K85" s="242">
        <v>45103</v>
      </c>
      <c r="L85" s="91" t="s">
        <v>136</v>
      </c>
      <c r="M85" s="192">
        <v>1.1666666666666601</v>
      </c>
      <c r="N85" s="192">
        <v>0</v>
      </c>
      <c r="O85" s="192">
        <v>0</v>
      </c>
      <c r="P85" s="192">
        <v>0</v>
      </c>
      <c r="Q85" s="192">
        <v>0</v>
      </c>
      <c r="R85" s="192" t="s">
        <v>409</v>
      </c>
      <c r="S85" s="192">
        <v>1.7</v>
      </c>
      <c r="T85" s="192" t="s">
        <v>883</v>
      </c>
      <c r="U85" s="192">
        <v>0</v>
      </c>
      <c r="V85" s="192" t="s">
        <v>409</v>
      </c>
      <c r="W85" s="192">
        <v>0.5</v>
      </c>
      <c r="X85" s="192" t="s">
        <v>409</v>
      </c>
      <c r="Y85" s="192"/>
      <c r="Z85" s="192"/>
      <c r="AA85" s="80"/>
      <c r="AB85" s="80"/>
      <c r="AC85" s="80"/>
    </row>
    <row r="86" spans="1:29"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$M$4:$V$4,
                    (M86:V86),
                    "")),
            1,
            0))
        =0,
    NA(),
    IF(
        Parameters!$D$15=1,
        IF(
            SUM(--(ISNUMBER(IF($M$4:$V$4=1,(M86:V86),""))))&gt;0,
            MAX(IF(
                ISNUMBER(M86:V86),
                IF(
                    M$4:V$4=1,
                    M86:V86,
                    ""),
                "")),
            MAX(IF(
                ISNUMBER(M86:V86),
                IF(
                    M$4:V$4=2,
                    M86:V86,
                    ""),
                ""))
        ),
        IF(
            Parameters!$D$16=1,
            IFERROR(
                AVERAGE(IF(
                    ISNUMBER(M86:V86),
                    IF(
                        M$4:V$4=1,
                        M86:V86,
                        ""),
                    "")),
                AVERAGE(IF(
                    ISNUMBER(M86:V86),
                    IF(
                        M$4:V$4=2,
                        M86:V86,
                        ""),
                    ""))
            ),
            IF(
                Parameters!$D$17=1,
                IFERROR(
                    IF(
                        OR(
                            IF(
                                ISNUMBER(M86:V86),
                                IF(
                                    M$4:V$4=1,
                                    M86:V86,
                                    ""),
                                "")
                            =0),
                        0,
                        GEOMEAN(IF(
                            ISNUMBER(M86:V86),
                            IF(
                                M$4:V$4=1,
                                M86:V86,
                                ""),
                            ""))
                    ),
                    IF(
                        OR(IF(
                            ISNUMBER(M86:V86),
                            IF(
                                M$4:V$4=2,
                                M86:V86,
                                ""),
                            "")
                            =0),
                        0,
                        GEOMEAN(IF(
                            ISNUMBER(M86:V86),
                            IF(
                                M$4:V$4=2,
                                M86:V86,
                                ""),
                            "")))
                )
            )
        )
    )
)</f>
        <v>#N/A</v>
      </c>
      <c r="I86" s="191" cm="1">
        <f t="array" ref="I86">IF(
    SUM(IF(
            ISNUMBER(
                IF(
                    $M$5:$V$5,
                    (M86:V86),
                    "")),
            1,
            0))
        =0,
    NA(),
    IF(
        Parameters!$D$15=1,
        IF(
            SUM(--(ISNUMBER(IF($M$5:$V$5=1,(M86:V86),""))))&gt;0,
            MAX(IF(
                ISNUMBER(M86:V86),
                IF(
                    M$5:V$5=1,
                    M86:V86,
                    ""),
                "")),
            MAX(IF(
                ISNUMBER(M86:V86),
                IF(
                    M$5:V$5=2,
                    M86:V86,
                    ""),
                ""))
        ),
        IF(
            Parameters!$D$16=1,
            IFERROR(
                AVERAGE(IF(
                    ISNUMBER(M86:V86),
                    IF(
                        M$5:V$5=1,
                        M86:V86,
                        ""),
                    "")),
                AVERAGE(IF(
                    ISNUMBER(M86:V86),
                    IF(
                        M$5:V$5=2,
                        M86:V86,
                        ""),
                    ""))
            ),
            IF(
                Parameters!$D$17=1,
                IFERROR(
                    IF(
                        OR(
                            IF(
                                ISNUMBER(M86:V86),
                                IF(
                                    M$5:V$5=1,
                                    M86:V86,
                                    ""),
                                "")
                            =0),
                        0,
                        GEOMEAN(IF(
                            ISNUMBER(M86:V86),
                            IF(
                                M$5:V$5=1,
                                M86:V86,
                                ""),
                            ""))
                    ),
                    IF(
                        OR(IF(
                            ISNUMBER(M86:V86),
                            IF(
                                M$5:V$5=2,
                                M86:V86,
                                ""),
                            "")
                            =0),
                        0,
                        GEOMEAN(IF(
                            ISNUMBER(M86:V86),
                            IF(
                                M$5:V$5=2,
                                M86:V86,
                                ""),
                            "")))
                )
            )
        )
    )
)</f>
        <v>0</v>
      </c>
      <c r="J86" s="242">
        <v>44887</v>
      </c>
      <c r="K86" s="242">
        <v>44887</v>
      </c>
      <c r="L86" s="91" t="s">
        <v>711</v>
      </c>
      <c r="M86" s="192" t="s">
        <v>409</v>
      </c>
      <c r="N86" s="192" t="s">
        <v>409</v>
      </c>
      <c r="O86" s="192" t="s">
        <v>409</v>
      </c>
      <c r="P86" s="192">
        <v>0</v>
      </c>
      <c r="Q86" s="192" t="s">
        <v>409</v>
      </c>
      <c r="R86" s="192" t="s">
        <v>409</v>
      </c>
      <c r="S86" s="192" t="s">
        <v>409</v>
      </c>
      <c r="T86" s="192" t="s">
        <v>409</v>
      </c>
      <c r="U86" s="192" t="s">
        <v>409</v>
      </c>
      <c r="V86" s="192" t="s">
        <v>409</v>
      </c>
      <c r="W86" s="192" t="s">
        <v>409</v>
      </c>
      <c r="X86" s="192" t="s">
        <v>409</v>
      </c>
      <c r="Y86" s="192"/>
      <c r="Z86" s="192"/>
      <c r="AA86" s="80"/>
      <c r="AB86" s="80"/>
      <c r="AC86" s="80"/>
    </row>
    <row r="87" spans="1:29"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$M$4:$V$4,
                    (M87:V87),
                    "")),
            1,
            0))
        =0,
    NA(),
    IF(
        Parameters!$D$15=1,
        IF(
            SUM(--(ISNUMBER(IF($M$4:$V$4=1,(M87:V87),""))))&gt;0,
            MAX(IF(
                ISNUMBER(M87:V87),
                IF(
                    M$4:V$4=1,
                    M87:V87,
                    ""),
                "")),
            MAX(IF(
                ISNUMBER(M87:V87),
                IF(
                    M$4:V$4=2,
                    M87:V87,
                    ""),
                ""))
        ),
        IF(
            Parameters!$D$16=1,
            IFERROR(
                AVERAGE(IF(
                    ISNUMBER(M87:V87),
                    IF(
                        M$4:V$4=1,
                        M87:V87,
                        ""),
                    "")),
                AVERAGE(IF(
                    ISNUMBER(M87:V87),
                    IF(
                        M$4:V$4=2,
                        M87:V87,
                        ""),
                    ""))
            ),
            IF(
                Parameters!$D$17=1,
                IFERROR(
                    IF(
                        OR(
                            IF(
                                ISNUMBER(M87:V87),
                                IF(
                                    M$4:V$4=1,
                                    M87:V87,
                                    ""),
                                "")
                            =0),
                        0,
                        GEOMEAN(IF(
                            ISNUMBER(M87:V87),
                            IF(
                                M$4:V$4=1,
                                M87:V87,
                                ""),
                            ""))
                    ),
                    IF(
                        OR(IF(
                            ISNUMBER(M87:V87),
                            IF(
                                M$4:V$4=2,
                                M87:V87,
                                ""),
                            "")
                            =0),
                        0,
                        GEOMEAN(IF(
                            ISNUMBER(M87:V87),
                            IF(
                                M$4:V$4=2,
                                M87:V87,
                                ""),
                            "")))
                )
            )
        )
    )
)</f>
        <v>9.3333333333333304</v>
      </c>
      <c r="I87" s="191" cm="1">
        <f t="array" ref="I87">IF(
    SUM(IF(
            ISNUMBER(
                IF(
                    $M$5:$V$5,
                    (M87:V87),
                    "")),
            1,
            0))
        =0,
    NA(),
    IF(
        Parameters!$D$15=1,
        IF(
            SUM(--(ISNUMBER(IF($M$5:$V$5=1,(M87:V87),""))))&gt;0,
            MAX(IF(
                ISNUMBER(M87:V87),
                IF(
                    M$5:V$5=1,
                    M87:V87,
                    ""),
                "")),
            MAX(IF(
                ISNUMBER(M87:V87),
                IF(
                    M$5:V$5=2,
                    M87:V87,
                    ""),
                ""))
        ),
        IF(
            Parameters!$D$16=1,
            IFERROR(
                AVERAGE(IF(
                    ISNUMBER(M87:V87),
                    IF(
                        M$5:V$5=1,
                        M87:V87,
                        ""),
                    "")),
                AVERAGE(IF(
                    ISNUMBER(M87:V87),
                    IF(
                        M$5:V$5=2,
                        M87:V87,
                        ""),
                    ""))
            ),
            IF(
                Parameters!$D$17=1,
                IFERROR(
                    IF(
                        OR(
                            IF(
                                ISNUMBER(M87:V87),
                                IF(
                                    M$5:V$5=1,
                                    M87:V87,
                                    ""),
                                "")
                            =0),
                        0,
                        GEOMEAN(IF(
                            ISNUMBER(M87:V87),
                            IF(
                                M$5:V$5=1,
                                M87:V87,
                                ""),
                            ""))
                    ),
                    IF(
                        OR(IF(
                            ISNUMBER(M87:V87),
                            IF(
                                M$5:V$5=2,
                                M87:V87,
                                ""),
                            "")
                            =0),
                        0,
                        GEOMEAN(IF(
                            ISNUMBER(M87:V87),
                            IF(
                                M$5:V$5=2,
                                M87:V87,
                                ""),
                            "")))
                )
            )
        )
    )
)</f>
        <v>0</v>
      </c>
      <c r="J87" s="242">
        <v>44753</v>
      </c>
      <c r="K87" s="242">
        <v>45103</v>
      </c>
      <c r="L87" s="91" t="s">
        <v>138</v>
      </c>
      <c r="M87" s="192">
        <v>9.3333333333333304</v>
      </c>
      <c r="N87" s="192">
        <v>0</v>
      </c>
      <c r="O87" s="192">
        <v>0</v>
      </c>
      <c r="P87" s="192">
        <v>0</v>
      </c>
      <c r="Q87" s="192">
        <v>0</v>
      </c>
      <c r="R87" s="192" t="s">
        <v>409</v>
      </c>
      <c r="S87" s="192">
        <v>6.6</v>
      </c>
      <c r="T87" s="192" t="s">
        <v>939</v>
      </c>
      <c r="U87" s="192">
        <v>0</v>
      </c>
      <c r="V87" s="192" t="s">
        <v>409</v>
      </c>
      <c r="W87" s="192">
        <v>0</v>
      </c>
      <c r="X87" s="192" t="s">
        <v>409</v>
      </c>
      <c r="Y87" s="192"/>
      <c r="Z87" s="192"/>
      <c r="AA87" s="80"/>
      <c r="AB87" s="80"/>
      <c r="AC87" s="80"/>
    </row>
    <row r="88" spans="1:29"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$M$4:$V$4,
                    (M88:V88),
                    "")),
            1,
            0))
        =0,
    NA(),
    IF(
        Parameters!$D$15=1,
        IF(
            SUM(--(ISNUMBER(IF($M$4:$V$4=1,(M88:V88),""))))&gt;0,
            MAX(IF(
                ISNUMBER(M88:V88),
                IF(
                    M$4:V$4=1,
                    M88:V88,
                    ""),
                "")),
            MAX(IF(
                ISNUMBER(M88:V88),
                IF(
                    M$4:V$4=2,
                    M88:V88,
                    ""),
                ""))
        ),
        IF(
            Parameters!$D$16=1,
            IFERROR(
                AVERAGE(IF(
                    ISNUMBER(M88:V88),
                    IF(
                        M$4:V$4=1,
                        M88:V88,
                        ""),
                    "")),
                AVERAGE(IF(
                    ISNUMBER(M88:V88),
                    IF(
                        M$4:V$4=2,
                        M88:V88,
                        ""),
                    ""))
            ),
            IF(
                Parameters!$D$17=1,
                IFERROR(
                    IF(
                        OR(
                            IF(
                                ISNUMBER(M88:V88),
                                IF(
                                    M$4:V$4=1,
                                    M88:V88,
                                    ""),
                                "")
                            =0),
                        0,
                        GEOMEAN(IF(
                            ISNUMBER(M88:V88),
                            IF(
                                M$4:V$4=1,
                                M88:V88,
                                ""),
                            ""))
                    ),
                    IF(
                        OR(IF(
                            ISNUMBER(M88:V88),
                            IF(
                                M$4:V$4=2,
                                M88:V88,
                                ""),
                            "")
                            =0),
                        0,
                        GEOMEAN(IF(
                            ISNUMBER(M88:V88),
                            IF(
                                M$4:V$4=2,
                                M88:V88,
                                ""),
                            "")))
                )
            )
        )
    )
)</f>
        <v>#N/A</v>
      </c>
      <c r="I88" s="191" cm="1">
        <f t="array" ref="I88">IF(
    SUM(IF(
            ISNUMBER(
                IF(
                    $M$5:$V$5,
                    (M88:V88),
                    "")),
            1,
            0))
        =0,
    NA(),
    IF(
        Parameters!$D$15=1,
        IF(
            SUM(--(ISNUMBER(IF($M$5:$V$5=1,(M88:V88),""))))&gt;0,
            MAX(IF(
                ISNUMBER(M88:V88),
                IF(
                    M$5:V$5=1,
                    M88:V88,
                    ""),
                "")),
            MAX(IF(
                ISNUMBER(M88:V88),
                IF(
                    M$5:V$5=2,
                    M88:V88,
                    ""),
                ""))
        ),
        IF(
            Parameters!$D$16=1,
            IFERROR(
                AVERAGE(IF(
                    ISNUMBER(M88:V88),
                    IF(
                        M$5:V$5=1,
                        M88:V88,
                        ""),
                    "")),
                AVERAGE(IF(
                    ISNUMBER(M88:V88),
                    IF(
                        M$5:V$5=2,
                        M88:V88,
                        ""),
                    ""))
            ),
            IF(
                Parameters!$D$17=1,
                IFERROR(
                    IF(
                        OR(
                            IF(
                                ISNUMBER(M88:V88),
                                IF(
                                    M$5:V$5=1,
                                    M88:V88,
                                    ""),
                                "")
                            =0),
                        0,
                        GEOMEAN(IF(
                            ISNUMBER(M88:V88),
                            IF(
                                M$5:V$5=1,
                                M88:V88,
                                ""),
                            ""))
                    ),
                    IF(
                        OR(IF(
                            ISNUMBER(M88:V88),
                            IF(
                                M$5:V$5=2,
                                M88:V88,
                                ""),
                            "")
                            =0),
                        0,
                        GEOMEAN(IF(
                            ISNUMBER(M88:V88),
                            IF(
                                M$5:V$5=2,
                                M88:V88,
                                ""),
                            "")))
                )
            )
        )
    )
)</f>
        <v>0</v>
      </c>
      <c r="J88" s="242" t="s">
        <v>409</v>
      </c>
      <c r="K88" s="242">
        <v>45091</v>
      </c>
      <c r="L88" s="91" t="s">
        <v>712</v>
      </c>
      <c r="M88" s="192" t="s">
        <v>409</v>
      </c>
      <c r="N88" s="192">
        <v>0</v>
      </c>
      <c r="O88" s="192" t="s">
        <v>409</v>
      </c>
      <c r="P88" s="192">
        <v>0</v>
      </c>
      <c r="Q88" s="192">
        <v>0</v>
      </c>
      <c r="R88" s="192" t="s">
        <v>409</v>
      </c>
      <c r="S88" s="192" t="s">
        <v>409</v>
      </c>
      <c r="T88" s="192" t="s">
        <v>848</v>
      </c>
      <c r="U88" s="192" t="s">
        <v>409</v>
      </c>
      <c r="V88" s="192" t="s">
        <v>409</v>
      </c>
      <c r="W88" s="192">
        <v>0</v>
      </c>
      <c r="X88" s="192" t="s">
        <v>409</v>
      </c>
      <c r="Y88" s="192"/>
      <c r="Z88" s="192"/>
      <c r="AA88" s="80"/>
      <c r="AB88" s="80"/>
      <c r="AC88" s="80"/>
    </row>
    <row r="89" spans="1:29"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6.9522178715380676</v>
      </c>
      <c r="H89" s="80" cm="1">
        <f t="array" ref="H89">IF(
    SUM(IF(
            ISNUMBER(
                IF(
                    $M$4:$V$4,
                    (M89:V89),
                    "")),
            1,
            0))
        =0,
    NA(),
    IF(
        Parameters!$D$15=1,
        IF(
            SUM(--(ISNUMBER(IF($M$4:$V$4=1,(M89:V89),""))))&gt;0,
            MAX(IF(
                ISNUMBER(M89:V89),
                IF(
                    M$4:V$4=1,
                    M89:V89,
                    ""),
                "")),
            MAX(IF(
                ISNUMBER(M89:V89),
                IF(
                    M$4:V$4=2,
                    M89:V89,
                    ""),
                ""))
        ),
        IF(
            Parameters!$D$16=1,
            IFERROR(
                AVERAGE(IF(
                    ISNUMBER(M89:V89),
                    IF(
                        M$4:V$4=1,
                        M89:V89,
                        ""),
                    "")),
                AVERAGE(IF(
                    ISNUMBER(M89:V89),
                    IF(
                        M$4:V$4=2,
                        M89:V89,
                        ""),
                    ""))
            ),
            IF(
                Parameters!$D$17=1,
                IFERROR(
                    IF(
                        OR(
                            IF(
                                ISNUMBER(M89:V89),
                                IF(
                                    M$4:V$4=1,
                                    M89:V89,
                                    ""),
                                "")
                            =0),
                        0,
                        GEOMEAN(IF(
                            ISNUMBER(M89:V89),
                            IF(
                                M$4:V$4=1,
                                M89:V89,
                                ""),
                            ""))
                    ),
                    IF(
                        OR(IF(
                            ISNUMBER(M89:V89),
                            IF(
                                M$4:V$4=2,
                                M89:V89,
                                ""),
                            "")
                            =0),
                        0,
                        GEOMEAN(IF(
                            ISNUMBER(M89:V89),
                            IF(
                                M$4:V$4=2,
                                M89:V89,
                                ""),
                            "")))
                )
            )
        )
    )
)</f>
        <v>4.8333333333333304</v>
      </c>
      <c r="I89" s="191" cm="1">
        <f t="array" ref="I89">IF(
    SUM(IF(
            ISNUMBER(
                IF(
                    $M$5:$V$5,
                    (M89:V89),
                    "")),
            1,
            0))
        =0,
    NA(),
    IF(
        Parameters!$D$15=1,
        IF(
            SUM(--(ISNUMBER(IF($M$5:$V$5=1,(M89:V89),""))))&gt;0,
            MAX(IF(
                ISNUMBER(M89:V89),
                IF(
                    M$5:V$5=1,
                    M89:V89,
                    ""),
                "")),
            MAX(IF(
                ISNUMBER(M89:V89),
                IF(
                    M$5:V$5=2,
                    M89:V89,
                    ""),
                ""))
        ),
        IF(
            Parameters!$D$16=1,
            IFERROR(
                AVERAGE(IF(
                    ISNUMBER(M89:V89),
                    IF(
                        M$5:V$5=1,
                        M89:V89,
                        ""),
                    "")),
                AVERAGE(IF(
                    ISNUMBER(M89:V89),
                    IF(
                        M$5:V$5=2,
                        M89:V89,
                        ""),
                    ""))
            ),
            IF(
                Parameters!$D$17=1,
                IFERROR(
                    IF(
                        OR(
                            IF(
                                ISNUMBER(M89:V89),
                                IF(
                                    M$5:V$5=1,
                                    M89:V89,
                                    ""),
                                "")
                            =0),
                        0,
                        GEOMEAN(IF(
                            ISNUMBER(M89:V89),
                            IF(
                                M$5:V$5=1,
                                M89:V89,
                                ""),
                            ""))
                    ),
                    IF(
                        OR(IF(
                            ISNUMBER(M89:V89),
                            IF(
                                M$5:V$5=2,
                                M89:V89,
                                ""),
                            "")
                            =0),
                        0,
                        GEOMEAN(IF(
                            ISNUMBER(M89:V89),
                            IF(
                                M$5:V$5=2,
                                M89:V89,
                                ""),
                            "")))
                )
            )
        )
    )
)</f>
        <v>10</v>
      </c>
      <c r="J89" s="242">
        <v>44753</v>
      </c>
      <c r="K89" s="242">
        <v>45093</v>
      </c>
      <c r="L89" s="91" t="s">
        <v>140</v>
      </c>
      <c r="M89" s="192">
        <v>4.8333333333333304</v>
      </c>
      <c r="N89" s="192" t="s">
        <v>409</v>
      </c>
      <c r="O89" s="192">
        <v>0</v>
      </c>
      <c r="P89" s="192">
        <v>0</v>
      </c>
      <c r="Q89" s="192">
        <v>10</v>
      </c>
      <c r="R89" s="192" t="s">
        <v>409</v>
      </c>
      <c r="S89" s="192">
        <v>3.9</v>
      </c>
      <c r="T89" s="192" t="s">
        <v>409</v>
      </c>
      <c r="U89" s="192">
        <v>0</v>
      </c>
      <c r="V89" s="192" t="s">
        <v>409</v>
      </c>
      <c r="W89" s="192">
        <v>1</v>
      </c>
      <c r="X89" s="192" t="s">
        <v>409</v>
      </c>
      <c r="Y89" s="192"/>
      <c r="Z89" s="192"/>
      <c r="AA89" s="80"/>
      <c r="AB89" s="80"/>
      <c r="AC89" s="80"/>
    </row>
    <row r="90" spans="1:29"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$M$4:$V$4,
                    (M90:V90),
                    "")),
            1,
            0))
        =0,
    NA(),
    IF(
        Parameters!$D$15=1,
        IF(
            SUM(--(ISNUMBER(IF($M$4:$V$4=1,(M90:V90),""))))&gt;0,
            MAX(IF(
                ISNUMBER(M90:V90),
                IF(
                    M$4:V$4=1,
                    M90:V90,
                    ""),
                "")),
            MAX(IF(
                ISNUMBER(M90:V90),
                IF(
                    M$4:V$4=2,
                    M90:V90,
                    ""),
                ""))
        ),
        IF(
            Parameters!$D$16=1,
            IFERROR(
                AVERAGE(IF(
                    ISNUMBER(M90:V90),
                    IF(
                        M$4:V$4=1,
                        M90:V90,
                        ""),
                    "")),
                AVERAGE(IF(
                    ISNUMBER(M90:V90),
                    IF(
                        M$4:V$4=2,
                        M90:V90,
                        ""),
                    ""))
            ),
            IF(
                Parameters!$D$17=1,
                IFERROR(
                    IF(
                        OR(
                            IF(
                                ISNUMBER(M90:V90),
                                IF(
                                    M$4:V$4=1,
                                    M90:V90,
                                    ""),
                                "")
                            =0),
                        0,
                        GEOMEAN(IF(
                            ISNUMBER(M90:V90),
                            IF(
                                M$4:V$4=1,
                                M90:V90,
                                ""),
                            ""))
                    ),
                    IF(
                        OR(IF(
                            ISNUMBER(M90:V90),
                            IF(
                                M$4:V$4=2,
                                M90:V90,
                                ""),
                            "")
                            =0),
                        0,
                        GEOMEAN(IF(
                            ISNUMBER(M90:V90),
                            IF(
                                M$4:V$4=2,
                                M90:V90,
                                ""),
                            "")))
                )
            )
        )
    )
)</f>
        <v>#N/A</v>
      </c>
      <c r="I90" s="191" cm="1">
        <f t="array" ref="I90">IF(
    SUM(IF(
            ISNUMBER(
                IF(
                    $M$5:$V$5,
                    (M90:V90),
                    "")),
            1,
            0))
        =0,
    NA(),
    IF(
        Parameters!$D$15=1,
        IF(
            SUM(--(ISNUMBER(IF($M$5:$V$5=1,(M90:V90),""))))&gt;0,
            MAX(IF(
                ISNUMBER(M90:V90),
                IF(
                    M$5:V$5=1,
                    M90:V90,
                    ""),
                "")),
            MAX(IF(
                ISNUMBER(M90:V90),
                IF(
                    M$5:V$5=2,
                    M90:V90,
                    ""),
                ""))
        ),
        IF(
            Parameters!$D$16=1,
            IFERROR(
                AVERAGE(IF(
                    ISNUMBER(M90:V90),
                    IF(
                        M$5:V$5=1,
                        M90:V90,
                        ""),
                    "")),
                AVERAGE(IF(
                    ISNUMBER(M90:V90),
                    IF(
                        M$5:V$5=2,
                        M90:V90,
                        ""),
                    ""))
            ),
            IF(
                Parameters!$D$17=1,
                IFERROR(
                    IF(
                        OR(
                            IF(
                                ISNUMBER(M90:V90),
                                IF(
                                    M$5:V$5=1,
                                    M90:V90,
                                    ""),
                                "")
                            =0),
                        0,
                        GEOMEAN(IF(
                            ISNUMBER(M90:V90),
                            IF(
                                M$5:V$5=1,
                                M90:V90,
                                ""),
                            ""))
                    ),
                    IF(
                        OR(IF(
                            ISNUMBER(M90:V90),
                            IF(
                                M$5:V$5=2,
                                M90:V90,
                                ""),
                            "")
                            =0),
                        0,
                        GEOMEAN(IF(
                            ISNUMBER(M90:V90),
                            IF(
                                M$5:V$5=2,
                                M90:V90,
                                ""),
                            "")))
                )
            )
        )
    )
)</f>
        <v>0</v>
      </c>
      <c r="J90" s="242">
        <v>44887</v>
      </c>
      <c r="K90" s="242">
        <v>45001</v>
      </c>
      <c r="L90" s="91" t="s">
        <v>713</v>
      </c>
      <c r="M90" s="192" t="s">
        <v>409</v>
      </c>
      <c r="N90" s="192" t="s">
        <v>409</v>
      </c>
      <c r="O90" s="192" t="s">
        <v>409</v>
      </c>
      <c r="P90" s="192">
        <v>0</v>
      </c>
      <c r="Q90" s="192">
        <v>0</v>
      </c>
      <c r="R90" s="192" t="s">
        <v>409</v>
      </c>
      <c r="S90" s="192" t="s">
        <v>409</v>
      </c>
      <c r="T90" s="192" t="s">
        <v>409</v>
      </c>
      <c r="U90" s="192" t="s">
        <v>409</v>
      </c>
      <c r="V90" s="192" t="s">
        <v>409</v>
      </c>
      <c r="W90" s="192">
        <v>0</v>
      </c>
      <c r="X90" s="192" t="s">
        <v>409</v>
      </c>
      <c r="Y90" s="192"/>
      <c r="Z90" s="192"/>
      <c r="AA90" s="80"/>
      <c r="AB90" s="80"/>
      <c r="AC90" s="80"/>
    </row>
    <row r="91" spans="1:29"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9.5742710775633775</v>
      </c>
      <c r="H91" s="80" cm="1">
        <f t="array" ref="H91">IF(
    SUM(IF(
            ISNUMBER(
                IF(
                    $M$4:$V$4,
                    (M91:V91),
                    "")),
            1,
            0))
        =0,
    NA(),
    IF(
        Parameters!$D$15=1,
        IF(
            SUM(--(ISNUMBER(IF($M$4:$V$4=1,(M91:V91),""))))&gt;0,
            MAX(IF(
                ISNUMBER(M91:V91),
                IF(
                    M$4:V$4=1,
                    M91:V91,
                    ""),
                "")),
            MAX(IF(
                ISNUMBER(M91:V91),
                IF(
                    M$4:V$4=2,
                    M91:V91,
                    ""),
                ""))
        ),
        IF(
            Parameters!$D$16=1,
            IFERROR(
                AVERAGE(IF(
                    ISNUMBER(M91:V91),
                    IF(
                        M$4:V$4=1,
                        M91:V91,
                        ""),
                    "")),
                AVERAGE(IF(
                    ISNUMBER(M91:V91),
                    IF(
                        M$4:V$4=2,
                        M91:V91,
                        ""),
                    ""))
            ),
            IF(
                Parameters!$D$17=1,
                IFERROR(
                    IF(
                        OR(
                            IF(
                                ISNUMBER(M91:V91),
                                IF(
                                    M$4:V$4=1,
                                    M91:V91,
                                    ""),
                                "")
                            =0),
                        0,
                        GEOMEAN(IF(
                            ISNUMBER(M91:V91),
                            IF(
                                M$4:V$4=1,
                                M91:V91,
                                ""),
                            ""))
                    ),
                    IF(
                        OR(IF(
                            ISNUMBER(M91:V91),
                            IF(
                                M$4:V$4=2,
                                M91:V91,
                                ""),
                            "")
                            =0),
                        0,
                        GEOMEAN(IF(
                            ISNUMBER(M91:V91),
                            IF(
                                M$4:V$4=2,
                                M91:V91,
                                ""),
                            "")))
                )
            )
        )
    )
)</f>
        <v>9.1666666666666607</v>
      </c>
      <c r="I91" s="191" cm="1">
        <f t="array" ref="I91">IF(
    SUM(IF(
            ISNUMBER(
                IF(
                    $M$5:$V$5,
                    (M91:V91),
                    "")),
            1,
            0))
        =0,
    NA(),
    IF(
        Parameters!$D$15=1,
        IF(
            SUM(--(ISNUMBER(IF($M$5:$V$5=1,(M91:V91),""))))&gt;0,
            MAX(IF(
                ISNUMBER(M91:V91),
                IF(
                    M$5:V$5=1,
                    M91:V91,
                    ""),
                "")),
            MAX(IF(
                ISNUMBER(M91:V91),
                IF(
                    M$5:V$5=2,
                    M91:V91,
                    ""),
                ""))
        ),
        IF(
            Parameters!$D$16=1,
            IFERROR(
                AVERAGE(IF(
                    ISNUMBER(M91:V91),
                    IF(
                        M$5:V$5=1,
                        M91:V91,
                        ""),
                    "")),
                AVERAGE(IF(
                    ISNUMBER(M91:V91),
                    IF(
                        M$5:V$5=2,
                        M91:V91,
                        ""),
                    ""))
            ),
            IF(
                Parameters!$D$17=1,
                IFERROR(
                    IF(
                        OR(
                            IF(
                                ISNUMBER(M91:V91),
                                IF(
                                    M$5:V$5=1,
                                    M91:V91,
                                    ""),
                                "")
                            =0),
                        0,
                        GEOMEAN(IF(
                            ISNUMBER(M91:V91),
                            IF(
                                M$5:V$5=1,
                                M91:V91,
                                ""),
                            ""))
                    ),
                    IF(
                        OR(IF(
                            ISNUMBER(M91:V91),
                            IF(
                                M$5:V$5=2,
                                M91:V91,
                                ""),
                            "")
                            =0),
                        0,
                        GEOMEAN(IF(
                            ISNUMBER(M91:V91),
                            IF(
                                M$5:V$5=2,
                                M91:V91,
                                ""),
                            "")))
                )
            )
        )
    )
)</f>
        <v>10</v>
      </c>
      <c r="J91" s="242">
        <v>44753</v>
      </c>
      <c r="K91" s="242">
        <v>45099</v>
      </c>
      <c r="L91" s="91" t="s">
        <v>142</v>
      </c>
      <c r="M91" s="192">
        <v>9.1666666666666607</v>
      </c>
      <c r="N91" s="192">
        <v>0</v>
      </c>
      <c r="O91" s="192">
        <v>0</v>
      </c>
      <c r="P91" s="192">
        <v>10</v>
      </c>
      <c r="Q91" s="192">
        <v>0</v>
      </c>
      <c r="R91" s="192" t="s">
        <v>409</v>
      </c>
      <c r="S91" s="192">
        <v>6.5</v>
      </c>
      <c r="T91" s="192" t="s">
        <v>934</v>
      </c>
      <c r="U91" s="192">
        <v>0</v>
      </c>
      <c r="V91" s="192" t="s">
        <v>898</v>
      </c>
      <c r="W91" s="192">
        <v>0.4375</v>
      </c>
      <c r="X91" s="192" t="s">
        <v>409</v>
      </c>
      <c r="Y91" s="192"/>
      <c r="Z91" s="192"/>
      <c r="AA91" s="80"/>
      <c r="AB91" s="80"/>
      <c r="AC91" s="80"/>
    </row>
    <row r="92" spans="1:29"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$M$4:$V$4,
                    (M92:V92),
                    "")),
            1,
            0))
        =0,
    NA(),
    IF(
        Parameters!$D$15=1,
        IF(
            SUM(--(ISNUMBER(IF($M$4:$V$4=1,(M92:V92),""))))&gt;0,
            MAX(IF(
                ISNUMBER(M92:V92),
                IF(
                    M$4:V$4=1,
                    M92:V92,
                    ""),
                "")),
            MAX(IF(
                ISNUMBER(M92:V92),
                IF(
                    M$4:V$4=2,
                    M92:V92,
                    ""),
                ""))
        ),
        IF(
            Parameters!$D$16=1,
            IFERROR(
                AVERAGE(IF(
                    ISNUMBER(M92:V92),
                    IF(
                        M$4:V$4=1,
                        M92:V92,
                        ""),
                    "")),
                AVERAGE(IF(
                    ISNUMBER(M92:V92),
                    IF(
                        M$4:V$4=2,
                        M92:V92,
                        ""),
                    ""))
            ),
            IF(
                Parameters!$D$17=1,
                IFERROR(
                    IF(
                        OR(
                            IF(
                                ISNUMBER(M92:V92),
                                IF(
                                    M$4:V$4=1,
                                    M92:V92,
                                    ""),
                                "")
                            =0),
                        0,
                        GEOMEAN(IF(
                            ISNUMBER(M92:V92),
                            IF(
                                M$4:V$4=1,
                                M92:V92,
                                ""),
                            ""))
                    ),
                    IF(
                        OR(IF(
                            ISNUMBER(M92:V92),
                            IF(
                                M$4:V$4=2,
                                M92:V92,
                                ""),
                            "")
                            =0),
                        0,
                        GEOMEAN(IF(
                            ISNUMBER(M92:V92),
                            IF(
                                M$4:V$4=2,
                                M92:V92,
                                ""),
                            "")))
                )
            )
        )
    )
)</f>
        <v>5.9999999999999902</v>
      </c>
      <c r="I92" s="191" cm="1">
        <f t="array" ref="I92">IF(
    SUM(IF(
            ISNUMBER(
                IF(
                    $M$5:$V$5,
                    (M92:V92),
                    "")),
            1,
            0))
        =0,
    NA(),
    IF(
        Parameters!$D$15=1,
        IF(
            SUM(--(ISNUMBER(IF($M$5:$V$5=1,(M92:V92),""))))&gt;0,
            MAX(IF(
                ISNUMBER(M92:V92),
                IF(
                    M$5:V$5=1,
                    M92:V92,
                    ""),
                "")),
            MAX(IF(
                ISNUMBER(M92:V92),
                IF(
                    M$5:V$5=2,
                    M92:V92,
                    ""),
                ""))
        ),
        IF(
            Parameters!$D$16=1,
            IFERROR(
                AVERAGE(IF(
                    ISNUMBER(M92:V92),
                    IF(
                        M$5:V$5=1,
                        M92:V92,
                        ""),
                    "")),
                AVERAGE(IF(
                    ISNUMBER(M92:V92),
                    IF(
                        M$5:V$5=2,
                        M92:V92,
                        ""),
                    ""))
            ),
            IF(
                Parameters!$D$17=1,
                IFERROR(
                    IF(
                        OR(
                            IF(
                                ISNUMBER(M92:V92),
                                IF(
                                    M$5:V$5=1,
                                    M92:V92,
                                    ""),
                                "")
                            =0),
                        0,
                        GEOMEAN(IF(
                            ISNUMBER(M92:V92),
                            IF(
                                M$5:V$5=1,
                                M92:V92,
                                ""),
                            ""))
                    ),
                    IF(
                        OR(IF(
                            ISNUMBER(M92:V92),
                            IF(
                                M$5:V$5=2,
                                M92:V92,
                                ""),
                            "")
                            =0),
                        0,
                        GEOMEAN(IF(
                            ISNUMBER(M92:V92),
                            IF(
                                M$5:V$5=2,
                                M92:V92,
                                ""),
                            "")))
                )
            )
        )
    )
)</f>
        <v>0</v>
      </c>
      <c r="J92" s="242">
        <v>45019</v>
      </c>
      <c r="K92" s="242">
        <v>44831</v>
      </c>
      <c r="L92" s="91" t="s">
        <v>144</v>
      </c>
      <c r="M92" s="192">
        <v>5.9999999999999902</v>
      </c>
      <c r="N92" s="192" t="s">
        <v>409</v>
      </c>
      <c r="O92" s="192">
        <v>0</v>
      </c>
      <c r="P92" s="192">
        <v>0</v>
      </c>
      <c r="Q92" s="192">
        <v>0</v>
      </c>
      <c r="R92" s="192" t="s">
        <v>409</v>
      </c>
      <c r="S92" s="192">
        <v>4.5999999999999996</v>
      </c>
      <c r="T92" s="192" t="s">
        <v>409</v>
      </c>
      <c r="U92" s="192">
        <v>0</v>
      </c>
      <c r="V92" s="192" t="s">
        <v>409</v>
      </c>
      <c r="W92" s="192">
        <v>0</v>
      </c>
      <c r="X92" s="192" t="s">
        <v>409</v>
      </c>
      <c r="Y92" s="192"/>
      <c r="Z92" s="192"/>
      <c r="AA92" s="80"/>
      <c r="AB92" s="80"/>
      <c r="AC92" s="80"/>
    </row>
    <row r="93" spans="1:29"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$M$4:$V$4,
                    (M93:V93),
                    "")),
            1,
            0))
        =0,
    NA(),
    IF(
        Parameters!$D$15=1,
        IF(
            SUM(--(ISNUMBER(IF($M$4:$V$4=1,(M93:V93),""))))&gt;0,
            MAX(IF(
                ISNUMBER(M93:V93),
                IF(
                    M$4:V$4=1,
                    M93:V93,
                    ""),
                "")),
            MAX(IF(
                ISNUMBER(M93:V93),
                IF(
                    M$4:V$4=2,
                    M93:V93,
                    ""),
                ""))
        ),
        IF(
            Parameters!$D$16=1,
            IFERROR(
                AVERAGE(IF(
                    ISNUMBER(M93:V93),
                    IF(
                        M$4:V$4=1,
                        M93:V93,
                        ""),
                    "")),
                AVERAGE(IF(
                    ISNUMBER(M93:V93),
                    IF(
                        M$4:V$4=2,
                        M93:V93,
                        ""),
                    ""))
            ),
            IF(
                Parameters!$D$17=1,
                IFERROR(
                    IF(
                        OR(
                            IF(
                                ISNUMBER(M93:V93),
                                IF(
                                    M$4:V$4=1,
                                    M93:V93,
                                    ""),
                                "")
                            =0),
                        0,
                        GEOMEAN(IF(
                            ISNUMBER(M93:V93),
                            IF(
                                M$4:V$4=1,
                                M93:V93,
                                ""),
                            ""))
                    ),
                    IF(
                        OR(IF(
                            ISNUMBER(M93:V93),
                            IF(
                                M$4:V$4=2,
                                M93:V93,
                                ""),
                            "")
                            =0),
                        0,
                        GEOMEAN(IF(
                            ISNUMBER(M93:V93),
                            IF(
                                M$4:V$4=2,
                                M93:V93,
                                ""),
                            "")))
                )
            )
        )
    )
)</f>
        <v>10</v>
      </c>
      <c r="I93" s="191" cm="1">
        <f t="array" ref="I93">IF(
    SUM(IF(
            ISNUMBER(
                IF(
                    $M$5:$V$5,
                    (M93:V93),
                    "")),
            1,
            0))
        =0,
    NA(),
    IF(
        Parameters!$D$15=1,
        IF(
            SUM(--(ISNUMBER(IF($M$5:$V$5=1,(M93:V93),""))))&gt;0,
            MAX(IF(
                ISNUMBER(M93:V93),
                IF(
                    M$5:V$5=1,
                    M93:V93,
                    ""),
                "")),
            MAX(IF(
                ISNUMBER(M93:V93),
                IF(
                    M$5:V$5=2,
                    M93:V93,
                    ""),
                ""))
        ),
        IF(
            Parameters!$D$16=1,
            IFERROR(
                AVERAGE(IF(
                    ISNUMBER(M93:V93),
                    IF(
                        M$5:V$5=1,
                        M93:V93,
                        ""),
                    "")),
                AVERAGE(IF(
                    ISNUMBER(M93:V93),
                    IF(
                        M$5:V$5=2,
                        M93:V93,
                        ""),
                    ""))
            ),
            IF(
                Parameters!$D$17=1,
                IFERROR(
                    IF(
                        OR(
                            IF(
                                ISNUMBER(M93:V93),
                                IF(
                                    M$5:V$5=1,
                                    M93:V93,
                                    ""),
                                "")
                            =0),
                        0,
                        GEOMEAN(IF(
                            ISNUMBER(M93:V93),
                            IF(
                                M$5:V$5=1,
                                M93:V93,
                                ""),
                            ""))
                    ),
                    IF(
                        OR(IF(
                            ISNUMBER(M93:V93),
                            IF(
                                M$5:V$5=2,
                                M93:V93,
                                ""),
                            "")
                            =0),
                        0,
                        GEOMEAN(IF(
                            ISNUMBER(M93:V93),
                            IF(
                                M$5:V$5=2,
                                M93:V93,
                                ""),
                            "")))
                )
            )
        )
    )
)</f>
        <v>10</v>
      </c>
      <c r="J93" s="242">
        <v>44753</v>
      </c>
      <c r="K93" s="242">
        <v>45099</v>
      </c>
      <c r="L93" s="91" t="s">
        <v>146</v>
      </c>
      <c r="M93" s="192">
        <v>10</v>
      </c>
      <c r="N93" s="192">
        <v>0</v>
      </c>
      <c r="O93" s="192">
        <v>0</v>
      </c>
      <c r="P93" s="192">
        <v>10</v>
      </c>
      <c r="Q93" s="192">
        <v>0</v>
      </c>
      <c r="R93" s="192" t="s">
        <v>409</v>
      </c>
      <c r="S93" s="192">
        <v>7</v>
      </c>
      <c r="T93" s="192" t="s">
        <v>937</v>
      </c>
      <c r="U93" s="192">
        <v>0</v>
      </c>
      <c r="V93" s="192" t="s">
        <v>899</v>
      </c>
      <c r="W93" s="192">
        <v>0</v>
      </c>
      <c r="X93" s="192" t="s">
        <v>409</v>
      </c>
      <c r="Y93" s="192"/>
      <c r="Z93" s="192"/>
      <c r="AA93" s="80"/>
      <c r="AB93" s="80"/>
      <c r="AC93" s="80"/>
    </row>
    <row r="94" spans="1:29"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$M$4:$V$4,
                    (M94:V94),
                    "")),
            1,
            0))
        =0,
    NA(),
    IF(
        Parameters!$D$15=1,
        IF(
            SUM(--(ISNUMBER(IF($M$4:$V$4=1,(M94:V94),""))))&gt;0,
            MAX(IF(
                ISNUMBER(M94:V94),
                IF(
                    M$4:V$4=1,
                    M94:V94,
                    ""),
                "")),
            MAX(IF(
                ISNUMBER(M94:V94),
                IF(
                    M$4:V$4=2,
                    M94:V94,
                    ""),
                ""))
        ),
        IF(
            Parameters!$D$16=1,
            IFERROR(
                AVERAGE(IF(
                    ISNUMBER(M94:V94),
                    IF(
                        M$4:V$4=1,
                        M94:V94,
                        ""),
                    "")),
                AVERAGE(IF(
                    ISNUMBER(M94:V94),
                    IF(
                        M$4:V$4=2,
                        M94:V94,
                        ""),
                    ""))
            ),
            IF(
                Parameters!$D$17=1,
                IFERROR(
                    IF(
                        OR(
                            IF(
                                ISNUMBER(M94:V94),
                                IF(
                                    M$4:V$4=1,
                                    M94:V94,
                                    ""),
                                "")
                            =0),
                        0,
                        GEOMEAN(IF(
                            ISNUMBER(M94:V94),
                            IF(
                                M$4:V$4=1,
                                M94:V94,
                                ""),
                            ""))
                    ),
                    IF(
                        OR(IF(
                            ISNUMBER(M94:V94),
                            IF(
                                M$4:V$4=2,
                                M94:V94,
                                ""),
                            "")
                            =0),
                        0,
                        GEOMEAN(IF(
                            ISNUMBER(M94:V94),
                            IF(
                                M$4:V$4=2,
                                M94:V94,
                                ""),
                            "")))
                )
            )
        )
    )
)</f>
        <v>4.1666666666666599</v>
      </c>
      <c r="I94" s="191" cm="1">
        <f t="array" ref="I94">IF(
    SUM(IF(
            ISNUMBER(
                IF(
                    $M$5:$V$5,
                    (M94:V94),
                    "")),
            1,
            0))
        =0,
    NA(),
    IF(
        Parameters!$D$15=1,
        IF(
            SUM(--(ISNUMBER(IF($M$5:$V$5=1,(M94:V94),""))))&gt;0,
            MAX(IF(
                ISNUMBER(M94:V94),
                IF(
                    M$5:V$5=1,
                    M94:V94,
                    ""),
                "")),
            MAX(IF(
                ISNUMBER(M94:V94),
                IF(
                    M$5:V$5=2,
                    M94:V94,
                    ""),
                ""))
        ),
        IF(
            Parameters!$D$16=1,
            IFERROR(
                AVERAGE(IF(
                    ISNUMBER(M94:V94),
                    IF(
                        M$5:V$5=1,
                        M94:V94,
                        ""),
                    "")),
                AVERAGE(IF(
                    ISNUMBER(M94:V94),
                    IF(
                        M$5:V$5=2,
                        M94:V94,
                        ""),
                    ""))
            ),
            IF(
                Parameters!$D$17=1,
                IFERROR(
                    IF(
                        OR(
                            IF(
                                ISNUMBER(M94:V94),
                                IF(
                                    M$5:V$5=1,
                                    M94:V94,
                                    ""),
                                "")
                            =0),
                        0,
                        GEOMEAN(IF(
                            ISNUMBER(M94:V94),
                            IF(
                                M$5:V$5=1,
                                M94:V94,
                                ""),
                            ""))
                    ),
                    IF(
                        OR(IF(
                            ISNUMBER(M94:V94),
                            IF(
                                M$5:V$5=2,
                                M94:V94,
                                ""),
                            "")
                            =0),
                        0,
                        GEOMEAN(IF(
                            ISNUMBER(M94:V94),
                            IF(
                                M$5:V$5=2,
                                M94:V94,
                                ""),
                            "")))
                )
            )
        )
    )
)</f>
        <v>0</v>
      </c>
      <c r="J94" s="242">
        <v>44753</v>
      </c>
      <c r="K94" s="242">
        <v>45091</v>
      </c>
      <c r="L94" s="91" t="s">
        <v>148</v>
      </c>
      <c r="M94" s="192">
        <v>4.1666666666666599</v>
      </c>
      <c r="N94" s="192">
        <v>0</v>
      </c>
      <c r="O94" s="192">
        <v>0</v>
      </c>
      <c r="P94" s="192">
        <v>0</v>
      </c>
      <c r="Q94" s="192">
        <v>0</v>
      </c>
      <c r="R94" s="192" t="s">
        <v>409</v>
      </c>
      <c r="S94" s="192">
        <v>3.5</v>
      </c>
      <c r="T94" s="192" t="s">
        <v>849</v>
      </c>
      <c r="U94" s="192">
        <v>0</v>
      </c>
      <c r="V94" s="192" t="s">
        <v>409</v>
      </c>
      <c r="W94" s="192">
        <v>0</v>
      </c>
      <c r="X94" s="192" t="s">
        <v>409</v>
      </c>
      <c r="Y94" s="192"/>
      <c r="Z94" s="192"/>
      <c r="AA94" s="80"/>
      <c r="AB94" s="80"/>
      <c r="AC94" s="80"/>
    </row>
    <row r="95" spans="1:29"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10</v>
      </c>
      <c r="H95" s="80" cm="1">
        <f t="array" ref="H95">IF(
    SUM(IF(
            ISNUMBER(
                IF(
                    $M$4:$V$4,
                    (M95:V95),
                    "")),
            1,
            0))
        =0,
    NA(),
    IF(
        Parameters!$D$15=1,
        IF(
            SUM(--(ISNUMBER(IF($M$4:$V$4=1,(M95:V95),""))))&gt;0,
            MAX(IF(
                ISNUMBER(M95:V95),
                IF(
                    M$4:V$4=1,
                    M95:V95,
                    ""),
                "")),
            MAX(IF(
                ISNUMBER(M95:V95),
                IF(
                    M$4:V$4=2,
                    M95:V95,
                    ""),
                ""))
        ),
        IF(
            Parameters!$D$16=1,
            IFERROR(
                AVERAGE(IF(
                    ISNUMBER(M95:V95),
                    IF(
                        M$4:V$4=1,
                        M95:V95,
                        ""),
                    "")),
                AVERAGE(IF(
                    ISNUMBER(M95:V95),
                    IF(
                        M$4:V$4=2,
                        M95:V95,
                        ""),
                    ""))
            ),
            IF(
                Parameters!$D$17=1,
                IFERROR(
                    IF(
                        OR(
                            IF(
                                ISNUMBER(M95:V95),
                                IF(
                                    M$4:V$4=1,
                                    M95:V95,
                                    ""),
                                "")
                            =0),
                        0,
                        GEOMEAN(IF(
                            ISNUMBER(M95:V95),
                            IF(
                                M$4:V$4=1,
                                M95:V95,
                                ""),
                            ""))
                    ),
                    IF(
                        OR(IF(
                            ISNUMBER(M95:V95),
                            IF(
                                M$4:V$4=2,
                                M95:V95,
                                ""),
                            "")
                            =0),
                        0,
                        GEOMEAN(IF(
                            ISNUMBER(M95:V95),
                            IF(
                                M$4:V$4=2,
                                M95:V95,
                                ""),
                            "")))
                )
            )
        )
    )
)</f>
        <v>10</v>
      </c>
      <c r="I95" s="191" cm="1">
        <f t="array" ref="I95">IF(
    SUM(IF(
            ISNUMBER(
                IF(
                    $M$5:$V$5,
                    (M95:V95),
                    "")),
            1,
            0))
        =0,
    NA(),
    IF(
        Parameters!$D$15=1,
        IF(
            SUM(--(ISNUMBER(IF($M$5:$V$5=1,(M95:V95),""))))&gt;0,
            MAX(IF(
                ISNUMBER(M95:V95),
                IF(
                    M$5:V$5=1,
                    M95:V95,
                    ""),
                "")),
            MAX(IF(
                ISNUMBER(M95:V95),
                IF(
                    M$5:V$5=2,
                    M95:V95,
                    ""),
                ""))
        ),
        IF(
            Parameters!$D$16=1,
            IFERROR(
                AVERAGE(IF(
                    ISNUMBER(M95:V95),
                    IF(
                        M$5:V$5=1,
                        M95:V95,
                        ""),
                    "")),
                AVERAGE(IF(
                    ISNUMBER(M95:V95),
                    IF(
                        M$5:V$5=2,
                        M95:V95,
                        ""),
                    ""))
            ),
            IF(
                Parameters!$D$17=1,
                IFERROR(
                    IF(
                        OR(
                            IF(
                                ISNUMBER(M95:V95),
                                IF(
                                    M$5:V$5=1,
                                    M95:V95,
                                    ""),
                                "")
                            =0),
                        0,
                        GEOMEAN(IF(
                            ISNUMBER(M95:V95),
                            IF(
                                M$5:V$5=1,
                                M95:V95,
                                ""),
                            ""))
                    ),
                    IF(
                        OR(IF(
                            ISNUMBER(M95:V95),
                            IF(
                                M$5:V$5=2,
                                M95:V95,
                                ""),
                            "")
                            =0),
                        0,
                        GEOMEAN(IF(
                            ISNUMBER(M95:V95),
                            IF(
                                M$5:V$5=2,
                                M95:V95,
                                ""),
                            "")))
                )
            )
        )
    )
)</f>
        <v>10</v>
      </c>
      <c r="J95" s="242">
        <v>44860</v>
      </c>
      <c r="K95" s="242">
        <v>45093</v>
      </c>
      <c r="L95" s="91" t="s">
        <v>150</v>
      </c>
      <c r="M95" s="192">
        <v>10</v>
      </c>
      <c r="N95" s="192">
        <v>0</v>
      </c>
      <c r="O95" s="192">
        <v>0</v>
      </c>
      <c r="P95" s="192">
        <v>0</v>
      </c>
      <c r="Q95" s="192">
        <v>10</v>
      </c>
      <c r="R95" s="192" t="s">
        <v>409</v>
      </c>
      <c r="S95" s="192">
        <v>7.7</v>
      </c>
      <c r="T95" s="192" t="s">
        <v>900</v>
      </c>
      <c r="U95" s="192">
        <v>0</v>
      </c>
      <c r="V95" s="192" t="s">
        <v>409</v>
      </c>
      <c r="W95" s="192">
        <v>0.55000000000000004</v>
      </c>
      <c r="X95" s="192" t="s">
        <v>409</v>
      </c>
      <c r="Y95" s="192"/>
      <c r="Z95" s="192"/>
      <c r="AA95" s="80"/>
      <c r="AB95" s="80"/>
      <c r="AC95" s="80"/>
    </row>
    <row r="96" spans="1:29"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$M$4:$V$4,
                    (M96:V96),
                    "")),
            1,
            0))
        =0,
    NA(),
    IF(
        Parameters!$D$15=1,
        IF(
            SUM(--(ISNUMBER(IF($M$4:$V$4=1,(M96:V96),""))))&gt;0,
            MAX(IF(
                ISNUMBER(M96:V96),
                IF(
                    M$4:V$4=1,
                    M96:V96,
                    ""),
                "")),
            MAX(IF(
                ISNUMBER(M96:V96),
                IF(
                    M$4:V$4=2,
                    M96:V96,
                    ""),
                ""))
        ),
        IF(
            Parameters!$D$16=1,
            IFERROR(
                AVERAGE(IF(
                    ISNUMBER(M96:V96),
                    IF(
                        M$4:V$4=1,
                        M96:V96,
                        ""),
                    "")),
                AVERAGE(IF(
                    ISNUMBER(M96:V96),
                    IF(
                        M$4:V$4=2,
                        M96:V96,
                        ""),
                    ""))
            ),
            IF(
                Parameters!$D$17=1,
                IFERROR(
                    IF(
                        OR(
                            IF(
                                ISNUMBER(M96:V96),
                                IF(
                                    M$4:V$4=1,
                                    M96:V96,
                                    ""),
                                "")
                            =0),
                        0,
                        GEOMEAN(IF(
                            ISNUMBER(M96:V96),
                            IF(
                                M$4:V$4=1,
                                M96:V96,
                                ""),
                            ""))
                    ),
                    IF(
                        OR(IF(
                            ISNUMBER(M96:V96),
                            IF(
                                M$4:V$4=2,
                                M96:V96,
                                ""),
                            "")
                            =0),
                        0,
                        GEOMEAN(IF(
                            ISNUMBER(M96:V96),
                            IF(
                                M$4:V$4=2,
                                M96:V96,
                                ""),
                            "")))
                )
            )
        )
    )
)</f>
        <v>#N/A</v>
      </c>
      <c r="I96" s="191" cm="1">
        <f t="array" ref="I96">IF(
    SUM(IF(
            ISNUMBER(
                IF(
                    $M$5:$V$5,
                    (M96:V96),
                    "")),
            1,
            0))
        =0,
    NA(),
    IF(
        Parameters!$D$15=1,
        IF(
            SUM(--(ISNUMBER(IF($M$5:$V$5=1,(M96:V96),""))))&gt;0,
            MAX(IF(
                ISNUMBER(M96:V96),
                IF(
                    M$5:V$5=1,
                    M96:V96,
                    ""),
                "")),
            MAX(IF(
                ISNUMBER(M96:V96),
                IF(
                    M$5:V$5=2,
                    M96:V96,
                    ""),
                ""))
        ),
        IF(
            Parameters!$D$16=1,
            IFERROR(
                AVERAGE(IF(
                    ISNUMBER(M96:V96),
                    IF(
                        M$5:V$5=1,
                        M96:V96,
                        ""),
                    "")),
                AVERAGE(IF(
                    ISNUMBER(M96:V96),
                    IF(
                        M$5:V$5=2,
                        M96:V96,
                        ""),
                    ""))
            ),
            IF(
                Parameters!$D$17=1,
                IFERROR(
                    IF(
                        OR(
                            IF(
                                ISNUMBER(M96:V96),
                                IF(
                                    M$5:V$5=1,
                                    M96:V96,
                                    ""),
                                "")
                            =0),
                        0,
                        GEOMEAN(IF(
                            ISNUMBER(M96:V96),
                            IF(
                                M$5:V$5=1,
                                M96:V96,
                                ""),
                            ""))
                    ),
                    IF(
                        OR(IF(
                            ISNUMBER(M96:V96),
                            IF(
                                M$5:V$5=2,
                                M96:V96,
                                ""),
                            "")
                            =0),
                        0,
                        GEOMEAN(IF(
                            ISNUMBER(M96:V96),
                            IF(
                                M$5:V$5=2,
                                M96:V96,
                                ""),
                            "")))
                )
            )
        )
    )
)</f>
        <v>0</v>
      </c>
      <c r="J96" s="242" t="s">
        <v>409</v>
      </c>
      <c r="K96" s="242">
        <v>45019</v>
      </c>
      <c r="L96" s="91" t="s">
        <v>714</v>
      </c>
      <c r="M96" s="192" t="s">
        <v>409</v>
      </c>
      <c r="N96" s="192" t="s">
        <v>409</v>
      </c>
      <c r="O96" s="192" t="s">
        <v>409</v>
      </c>
      <c r="P96" s="192">
        <v>0</v>
      </c>
      <c r="Q96" s="192">
        <v>0</v>
      </c>
      <c r="R96" s="192" t="s">
        <v>409</v>
      </c>
      <c r="S96" s="192" t="s">
        <v>409</v>
      </c>
      <c r="T96" s="192" t="s">
        <v>409</v>
      </c>
      <c r="U96" s="192" t="s">
        <v>409</v>
      </c>
      <c r="V96" s="192" t="s">
        <v>409</v>
      </c>
      <c r="W96" s="192">
        <v>0</v>
      </c>
      <c r="X96" s="192" t="s">
        <v>409</v>
      </c>
      <c r="Y96" s="192"/>
      <c r="Z96" s="192"/>
      <c r="AA96" s="80"/>
      <c r="AB96" s="80"/>
      <c r="AC96" s="80"/>
    </row>
    <row r="97" spans="1:29"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$M$4:$V$4,
                    (M97:V97),
                    "")),
            1,
            0))
        =0,
    NA(),
    IF(
        Parameters!$D$15=1,
        IF(
            SUM(--(ISNUMBER(IF($M$4:$V$4=1,(M97:V97),""))))&gt;0,
            MAX(IF(
                ISNUMBER(M97:V97),
                IF(
                    M$4:V$4=1,
                    M97:V97,
                    ""),
                "")),
            MAX(IF(
                ISNUMBER(M97:V97),
                IF(
                    M$4:V$4=2,
                    M97:V97,
                    ""),
                ""))
        ),
        IF(
            Parameters!$D$16=1,
            IFERROR(
                AVERAGE(IF(
                    ISNUMBER(M97:V97),
                    IF(
                        M$4:V$4=1,
                        M97:V97,
                        ""),
                    "")),
                AVERAGE(IF(
                    ISNUMBER(M97:V97),
                    IF(
                        M$4:V$4=2,
                        M97:V97,
                        ""),
                    ""))
            ),
            IF(
                Parameters!$D$17=1,
                IFERROR(
                    IF(
                        OR(
                            IF(
                                ISNUMBER(M97:V97),
                                IF(
                                    M$4:V$4=1,
                                    M97:V97,
                                    ""),
                                "")
                            =0),
                        0,
                        GEOMEAN(IF(
                            ISNUMBER(M97:V97),
                            IF(
                                M$4:V$4=1,
                                M97:V97,
                                ""),
                            ""))
                    ),
                    IF(
                        OR(IF(
                            ISNUMBER(M97:V97),
                            IF(
                                M$4:V$4=2,
                                M97:V97,
                                ""),
                            "")
                            =0),
                        0,
                        GEOMEAN(IF(
                            ISNUMBER(M97:V97),
                            IF(
                                M$4:V$4=2,
                                M97:V97,
                                ""),
                            "")))
                )
            )
        )
    )
)</f>
        <v>10</v>
      </c>
      <c r="I97" s="191" cm="1">
        <f t="array" ref="I97">IF(
    SUM(IF(
            ISNUMBER(
                IF(
                    $M$5:$V$5,
                    (M97:V97),
                    "")),
            1,
            0))
        =0,
    NA(),
    IF(
        Parameters!$D$15=1,
        IF(
            SUM(--(ISNUMBER(IF($M$5:$V$5=1,(M97:V97),""))))&gt;0,
            MAX(IF(
                ISNUMBER(M97:V97),
                IF(
                    M$5:V$5=1,
                    M97:V97,
                    ""),
                "")),
            MAX(IF(
                ISNUMBER(M97:V97),
                IF(
                    M$5:V$5=2,
                    M97:V97,
                    ""),
                ""))
        ),
        IF(
            Parameters!$D$16=1,
            IFERROR(
                AVERAGE(IF(
                    ISNUMBER(M97:V97),
                    IF(
                        M$5:V$5=1,
                        M97:V97,
                        ""),
                    "")),
                AVERAGE(IF(
                    ISNUMBER(M97:V97),
                    IF(
                        M$5:V$5=2,
                        M97:V97,
                        ""),
                    ""))
            ),
            IF(
                Parameters!$D$17=1,
                IFERROR(
                    IF(
                        OR(
                            IF(
                                ISNUMBER(M97:V97),
                                IF(
                                    M$5:V$5=1,
                                    M97:V97,
                                    ""),
                                "")
                            =0),
                        0,
                        GEOMEAN(IF(
                            ISNUMBER(M97:V97),
                            IF(
                                M$5:V$5=1,
                                M97:V97,
                                ""),
                            ""))
                    ),
                    IF(
                        OR(IF(
                            ISNUMBER(M97:V97),
                            IF(
                                M$5:V$5=2,
                                M97:V97,
                                ""),
                            "")
                            =0),
                        0,
                        GEOMEAN(IF(
                            ISNUMBER(M97:V97),
                            IF(
                                M$5:V$5=2,
                                M97:V97,
                                ""),
                            "")))
                )
            )
        )
    )
)</f>
        <v>0</v>
      </c>
      <c r="J97" s="242">
        <v>45019</v>
      </c>
      <c r="K97" s="242">
        <v>45103</v>
      </c>
      <c r="L97" s="91" t="s">
        <v>152</v>
      </c>
      <c r="M97" s="192">
        <v>10</v>
      </c>
      <c r="N97" s="192">
        <v>0</v>
      </c>
      <c r="O97" s="192">
        <v>0</v>
      </c>
      <c r="P97" s="192">
        <v>0</v>
      </c>
      <c r="Q97" s="192">
        <v>0</v>
      </c>
      <c r="R97" s="192" t="s">
        <v>409</v>
      </c>
      <c r="S97" s="192">
        <v>7.6</v>
      </c>
      <c r="T97" s="192" t="s">
        <v>901</v>
      </c>
      <c r="U97" s="192">
        <v>0</v>
      </c>
      <c r="V97" s="192" t="s">
        <v>409</v>
      </c>
      <c r="W97" s="192">
        <v>1.11524163568773E-2</v>
      </c>
      <c r="X97" s="192" t="s">
        <v>409</v>
      </c>
      <c r="Y97" s="192"/>
      <c r="Z97" s="192"/>
      <c r="AA97" s="80"/>
      <c r="AB97" s="80"/>
      <c r="AC97" s="80"/>
    </row>
    <row r="98" spans="1:29"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$M$4:$V$4,
                    (M98:V98),
                    "")),
            1,
            0))
        =0,
    NA(),
    IF(
        Parameters!$D$15=1,
        IF(
            SUM(--(ISNUMBER(IF($M$4:$V$4=1,(M98:V98),""))))&gt;0,
            MAX(IF(
                ISNUMBER(M98:V98),
                IF(
                    M$4:V$4=1,
                    M98:V98,
                    ""),
                "")),
            MAX(IF(
                ISNUMBER(M98:V98),
                IF(
                    M$4:V$4=2,
                    M98:V98,
                    ""),
                ""))
        ),
        IF(
            Parameters!$D$16=1,
            IFERROR(
                AVERAGE(IF(
                    ISNUMBER(M98:V98),
                    IF(
                        M$4:V$4=1,
                        M98:V98,
                        ""),
                    "")),
                AVERAGE(IF(
                    ISNUMBER(M98:V98),
                    IF(
                        M$4:V$4=2,
                        M98:V98,
                        ""),
                    ""))
            ),
            IF(
                Parameters!$D$17=1,
                IFERROR(
                    IF(
                        OR(
                            IF(
                                ISNUMBER(M98:V98),
                                IF(
                                    M$4:V$4=1,
                                    M98:V98,
                                    ""),
                                "")
                            =0),
                        0,
                        GEOMEAN(IF(
                            ISNUMBER(M98:V98),
                            IF(
                                M$4:V$4=1,
                                M98:V98,
                                ""),
                            ""))
                    ),
                    IF(
                        OR(IF(
                            ISNUMBER(M98:V98),
                            IF(
                                M$4:V$4=2,
                                M98:V98,
                                ""),
                            "")
                            =0),
                        0,
                        GEOMEAN(IF(
                            ISNUMBER(M98:V98),
                            IF(
                                M$4:V$4=2,
                                M98:V98,
                                ""),
                            "")))
                )
            )
        )
    )
)</f>
        <v>2.1666666666666599</v>
      </c>
      <c r="I98" s="191" cm="1">
        <f t="array" ref="I98">IF(
    SUM(IF(
            ISNUMBER(
                IF(
                    $M$5:$V$5,
                    (M98:V98),
                    "")),
            1,
            0))
        =0,
    NA(),
    IF(
        Parameters!$D$15=1,
        IF(
            SUM(--(ISNUMBER(IF($M$5:$V$5=1,(M98:V98),""))))&gt;0,
            MAX(IF(
                ISNUMBER(M98:V98),
                IF(
                    M$5:V$5=1,
                    M98:V98,
                    ""),
                "")),
            MAX(IF(
                ISNUMBER(M98:V98),
                IF(
                    M$5:V$5=2,
                    M98:V98,
                    ""),
                ""))
        ),
        IF(
            Parameters!$D$16=1,
            IFERROR(
                AVERAGE(IF(
                    ISNUMBER(M98:V98),
                    IF(
                        M$5:V$5=1,
                        M98:V98,
                        ""),
                    "")),
                AVERAGE(IF(
                    ISNUMBER(M98:V98),
                    IF(
                        M$5:V$5=2,
                        M98:V98,
                        ""),
                    ""))
            ),
            IF(
                Parameters!$D$17=1,
                IFERROR(
                    IF(
                        OR(
                            IF(
                                ISNUMBER(M98:V98),
                                IF(
                                    M$5:V$5=1,
                                    M98:V98,
                                    ""),
                                "")
                            =0),
                        0,
                        GEOMEAN(IF(
                            ISNUMBER(M98:V98),
                            IF(
                                M$5:V$5=1,
                                M98:V98,
                                ""),
                            ""))
                    ),
                    IF(
                        OR(IF(
                            ISNUMBER(M98:V98),
                            IF(
                                M$5:V$5=2,
                                M98:V98,
                                ""),
                            "")
                            =0),
                        0,
                        GEOMEAN(IF(
                            ISNUMBER(M98:V98),
                            IF(
                                M$5:V$5=2,
                                M98:V98,
                                ""),
                            "")))
                )
            )
        )
    )
)</f>
        <v>0</v>
      </c>
      <c r="J98" s="242">
        <v>44860</v>
      </c>
      <c r="K98" s="242">
        <v>44860</v>
      </c>
      <c r="L98" s="91" t="s">
        <v>154</v>
      </c>
      <c r="M98" s="192">
        <v>2.1666666666666599</v>
      </c>
      <c r="N98" s="192" t="s">
        <v>409</v>
      </c>
      <c r="O98" s="192">
        <v>0</v>
      </c>
      <c r="P98" s="192">
        <v>0</v>
      </c>
      <c r="Q98" s="192">
        <v>0</v>
      </c>
      <c r="R98" s="192" t="s">
        <v>409</v>
      </c>
      <c r="S98" s="192">
        <v>2.2999999999999998</v>
      </c>
      <c r="T98" s="192" t="s">
        <v>409</v>
      </c>
      <c r="U98" s="192">
        <v>0</v>
      </c>
      <c r="V98" s="192" t="s">
        <v>409</v>
      </c>
      <c r="W98" s="192">
        <v>0</v>
      </c>
      <c r="X98" s="192" t="s">
        <v>409</v>
      </c>
      <c r="Y98" s="192"/>
      <c r="Z98" s="192"/>
      <c r="AA98" s="80"/>
      <c r="AB98" s="80"/>
      <c r="AC98" s="80"/>
    </row>
    <row r="99" spans="1:29"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$M$4:$V$4,
                    (M99:V99),
                    "")),
            1,
            0))
        =0,
    NA(),
    IF(
        Parameters!$D$15=1,
        IF(
            SUM(--(ISNUMBER(IF($M$4:$V$4=1,(M99:V99),""))))&gt;0,
            MAX(IF(
                ISNUMBER(M99:V99),
                IF(
                    M$4:V$4=1,
                    M99:V99,
                    ""),
                "")),
            MAX(IF(
                ISNUMBER(M99:V99),
                IF(
                    M$4:V$4=2,
                    M99:V99,
                    ""),
                ""))
        ),
        IF(
            Parameters!$D$16=1,
            IFERROR(
                AVERAGE(IF(
                    ISNUMBER(M99:V99),
                    IF(
                        M$4:V$4=1,
                        M99:V99,
                        ""),
                    "")),
                AVERAGE(IF(
                    ISNUMBER(M99:V99),
                    IF(
                        M$4:V$4=2,
                        M99:V99,
                        ""),
                    ""))
            ),
            IF(
                Parameters!$D$17=1,
                IFERROR(
                    IF(
                        OR(
                            IF(
                                ISNUMBER(M99:V99),
                                IF(
                                    M$4:V$4=1,
                                    M99:V99,
                                    ""),
                                "")
                            =0),
                        0,
                        GEOMEAN(IF(
                            ISNUMBER(M99:V99),
                            IF(
                                M$4:V$4=1,
                                M99:V99,
                                ""),
                            ""))
                    ),
                    IF(
                        OR(IF(
                            ISNUMBER(M99:V99),
                            IF(
                                M$4:V$4=2,
                                M99:V99,
                                ""),
                            "")
                            =0),
                        0,
                        GEOMEAN(IF(
                            ISNUMBER(M99:V99),
                            IF(
                                M$4:V$4=2,
                                M99:V99,
                                ""),
                            "")))
                )
            )
        )
    )
)</f>
        <v>9.6666666666666607</v>
      </c>
      <c r="I99" s="191" cm="1">
        <f t="array" ref="I99">IF(
    SUM(IF(
            ISNUMBER(
                IF(
                    $M$5:$V$5,
                    (M99:V99),
                    "")),
            1,
            0))
        =0,
    NA(),
    IF(
        Parameters!$D$15=1,
        IF(
            SUM(--(ISNUMBER(IF($M$5:$V$5=1,(M99:V99),""))))&gt;0,
            MAX(IF(
                ISNUMBER(M99:V99),
                IF(
                    M$5:V$5=1,
                    M99:V99,
                    ""),
                "")),
            MAX(IF(
                ISNUMBER(M99:V99),
                IF(
                    M$5:V$5=2,
                    M99:V99,
                    ""),
                ""))
        ),
        IF(
            Parameters!$D$16=1,
            IFERROR(
                AVERAGE(IF(
                    ISNUMBER(M99:V99),
                    IF(
                        M$5:V$5=1,
                        M99:V99,
                        ""),
                    "")),
                AVERAGE(IF(
                    ISNUMBER(M99:V99),
                    IF(
                        M$5:V$5=2,
                        M99:V99,
                        ""),
                    ""))
            ),
            IF(
                Parameters!$D$17=1,
                IFERROR(
                    IF(
                        OR(
                            IF(
                                ISNUMBER(M99:V99),
                                IF(
                                    M$5:V$5=1,
                                    M99:V99,
                                    ""),
                                "")
                            =0),
                        0,
                        GEOMEAN(IF(
                            ISNUMBER(M99:V99),
                            IF(
                                M$5:V$5=1,
                                M99:V99,
                                ""),
                            ""))
                    ),
                    IF(
                        OR(IF(
                            ISNUMBER(M99:V99),
                            IF(
                                M$5:V$5=2,
                                M99:V99,
                                ""),
                            "")
                            =0),
                        0,
                        GEOMEAN(IF(
                            ISNUMBER(M99:V99),
                            IF(
                                M$5:V$5=2,
                                M99:V99,
                                ""),
                            "")))
                )
            )
        )
    )
)</f>
        <v>0</v>
      </c>
      <c r="J99" s="242">
        <v>44753</v>
      </c>
      <c r="K99" s="242">
        <v>45099</v>
      </c>
      <c r="L99" s="91" t="s">
        <v>155</v>
      </c>
      <c r="M99" s="192">
        <v>9.6666666666666607</v>
      </c>
      <c r="N99" s="192">
        <v>0</v>
      </c>
      <c r="O99" s="192">
        <v>0</v>
      </c>
      <c r="P99" s="192">
        <v>0</v>
      </c>
      <c r="Q99" s="192">
        <v>0</v>
      </c>
      <c r="R99" s="192" t="s">
        <v>409</v>
      </c>
      <c r="S99" s="192">
        <v>6.8</v>
      </c>
      <c r="T99" s="192" t="s">
        <v>902</v>
      </c>
      <c r="U99" s="192">
        <v>0</v>
      </c>
      <c r="V99" s="192" t="s">
        <v>409</v>
      </c>
      <c r="W99" s="192">
        <v>0.1</v>
      </c>
      <c r="X99" s="192" t="s">
        <v>409</v>
      </c>
      <c r="Y99" s="192"/>
      <c r="Z99" s="192"/>
      <c r="AA99" s="80"/>
      <c r="AB99" s="80"/>
      <c r="AC99" s="80"/>
    </row>
    <row r="100" spans="1:29"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$M$4:$V$4,
                    (M100:V100),
                    "")),
            1,
            0))
        =0,
    NA(),
    IF(
        Parameters!$D$15=1,
        IF(
            SUM(--(ISNUMBER(IF($M$4:$V$4=1,(M100:V100),""))))&gt;0,
            MAX(IF(
                ISNUMBER(M100:V100),
                IF(
                    M$4:V$4=1,
                    M100:V100,
                    ""),
                "")),
            MAX(IF(
                ISNUMBER(M100:V100),
                IF(
                    M$4:V$4=2,
                    M100:V100,
                    ""),
                ""))
        ),
        IF(
            Parameters!$D$16=1,
            IFERROR(
                AVERAGE(IF(
                    ISNUMBER(M100:V100),
                    IF(
                        M$4:V$4=1,
                        M100:V100,
                        ""),
                    "")),
                AVERAGE(IF(
                    ISNUMBER(M100:V100),
                    IF(
                        M$4:V$4=2,
                        M100:V100,
                        ""),
                    ""))
            ),
            IF(
                Parameters!$D$17=1,
                IFERROR(
                    IF(
                        OR(
                            IF(
                                ISNUMBER(M100:V100),
                                IF(
                                    M$4:V$4=1,
                                    M100:V100,
                                    ""),
                                "")
                            =0),
                        0,
                        GEOMEAN(IF(
                            ISNUMBER(M100:V100),
                            IF(
                                M$4:V$4=1,
                                M100:V100,
                                ""),
                            ""))
                    ),
                    IF(
                        OR(IF(
                            ISNUMBER(M100:V100),
                            IF(
                                M$4:V$4=2,
                                M100:V100,
                                ""),
                            "")
                            =0),
                        0,
                        GEOMEAN(IF(
                            ISNUMBER(M100:V100),
                            IF(
                                M$4:V$4=2,
                                M100:V100,
                                ""),
                            "")))
                )
            )
        )
    )
)</f>
        <v>8.1666666666666607</v>
      </c>
      <c r="I100" s="191" cm="1">
        <f t="array" ref="I100">IF(
    SUM(IF(
            ISNUMBER(
                IF(
                    $M$5:$V$5,
                    (M100:V100),
                    "")),
            1,
            0))
        =0,
    NA(),
    IF(
        Parameters!$D$15=1,
        IF(
            SUM(--(ISNUMBER(IF($M$5:$V$5=1,(M100:V100),""))))&gt;0,
            MAX(IF(
                ISNUMBER(M100:V100),
                IF(
                    M$5:V$5=1,
                    M100:V100,
                    ""),
                "")),
            MAX(IF(
                ISNUMBER(M100:V100),
                IF(
                    M$5:V$5=2,
                    M100:V100,
                    ""),
                ""))
        ),
        IF(
            Parameters!$D$16=1,
            IFERROR(
                AVERAGE(IF(
                    ISNUMBER(M100:V100),
                    IF(
                        M$5:V$5=1,
                        M100:V100,
                        ""),
                    "")),
                AVERAGE(IF(
                    ISNUMBER(M100:V100),
                    IF(
                        M$5:V$5=2,
                        M100:V100,
                        ""),
                    ""))
            ),
            IF(
                Parameters!$D$17=1,
                IFERROR(
                    IF(
                        OR(
                            IF(
                                ISNUMBER(M100:V100),
                                IF(
                                    M$5:V$5=1,
                                    M100:V100,
                                    ""),
                                "")
                            =0),
                        0,
                        GEOMEAN(IF(
                            ISNUMBER(M100:V100),
                            IF(
                                M$5:V$5=1,
                                M100:V100,
                                ""),
                            ""))
                    ),
                    IF(
                        OR(IF(
                            ISNUMBER(M100:V100),
                            IF(
                                M$5:V$5=2,
                                M100:V100,
                                ""),
                            "")
                            =0),
                        0,
                        GEOMEAN(IF(
                            ISNUMBER(M100:V100),
                            IF(
                                M$5:V$5=2,
                                M100:V100,
                                ""),
                            "")))
                )
            )
        )
    )
)</f>
        <v>0</v>
      </c>
      <c r="J100" s="242">
        <v>45019</v>
      </c>
      <c r="K100" s="242">
        <v>45093</v>
      </c>
      <c r="L100" s="91" t="s">
        <v>157</v>
      </c>
      <c r="M100" s="192">
        <v>8.1666666666666607</v>
      </c>
      <c r="N100" s="192" t="s">
        <v>409</v>
      </c>
      <c r="O100" s="192">
        <v>0</v>
      </c>
      <c r="P100" s="192">
        <v>0</v>
      </c>
      <c r="Q100" s="192">
        <v>0</v>
      </c>
      <c r="R100" s="192" t="s">
        <v>409</v>
      </c>
      <c r="S100" s="192">
        <v>5.9</v>
      </c>
      <c r="T100" s="192" t="s">
        <v>409</v>
      </c>
      <c r="U100" s="192">
        <v>0</v>
      </c>
      <c r="V100" s="192" t="s">
        <v>409</v>
      </c>
      <c r="W100" s="192">
        <v>0</v>
      </c>
      <c r="X100" s="192" t="s">
        <v>409</v>
      </c>
      <c r="Y100" s="192"/>
      <c r="Z100" s="192"/>
      <c r="AA100" s="80"/>
      <c r="AB100" s="80"/>
      <c r="AC100" s="80"/>
    </row>
    <row r="101" spans="1:29"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$M$4:$V$4,
                    (M101:V101),
                    "")),
            1,
            0))
        =0,
    NA(),
    IF(
        Parameters!$D$15=1,
        IF(
            SUM(--(ISNUMBER(IF($M$4:$V$4=1,(M101:V101),""))))&gt;0,
            MAX(IF(
                ISNUMBER(M101:V101),
                IF(
                    M$4:V$4=1,
                    M101:V101,
                    ""),
                "")),
            MAX(IF(
                ISNUMBER(M101:V101),
                IF(
                    M$4:V$4=2,
                    M101:V101,
                    ""),
                ""))
        ),
        IF(
            Parameters!$D$16=1,
            IFERROR(
                AVERAGE(IF(
                    ISNUMBER(M101:V101),
                    IF(
                        M$4:V$4=1,
                        M101:V101,
                        ""),
                    "")),
                AVERAGE(IF(
                    ISNUMBER(M101:V101),
                    IF(
                        M$4:V$4=2,
                        M101:V101,
                        ""),
                    ""))
            ),
            IF(
                Parameters!$D$17=1,
                IFERROR(
                    IF(
                        OR(
                            IF(
                                ISNUMBER(M101:V101),
                                IF(
                                    M$4:V$4=1,
                                    M101:V101,
                                    ""),
                                "")
                            =0),
                        0,
                        GEOMEAN(IF(
                            ISNUMBER(M101:V101),
                            IF(
                                M$4:V$4=1,
                                M101:V101,
                                ""),
                            ""))
                    ),
                    IF(
                        OR(IF(
                            ISNUMBER(M101:V101),
                            IF(
                                M$4:V$4=2,
                                M101:V101,
                                ""),
                            "")
                            =0),
                        0,
                        GEOMEAN(IF(
                            ISNUMBER(M101:V101),
                            IF(
                                M$4:V$4=2,
                                M101:V101,
                                ""),
                            "")))
                )
            )
        )
    )
)</f>
        <v>2</v>
      </c>
      <c r="I101" s="191" cm="1">
        <f t="array" ref="I101">IF(
    SUM(IF(
            ISNUMBER(
                IF(
                    $M$5:$V$5,
                    (M101:V101),
                    "")),
            1,
            0))
        =0,
    NA(),
    IF(
        Parameters!$D$15=1,
        IF(
            SUM(--(ISNUMBER(IF($M$5:$V$5=1,(M101:V101),""))))&gt;0,
            MAX(IF(
                ISNUMBER(M101:V101),
                IF(
                    M$5:V$5=1,
                    M101:V101,
                    ""),
                "")),
            MAX(IF(
                ISNUMBER(M101:V101),
                IF(
                    M$5:V$5=2,
                    M101:V101,
                    ""),
                ""))
        ),
        IF(
            Parameters!$D$16=1,
            IFERROR(
                AVERAGE(IF(
                    ISNUMBER(M101:V101),
                    IF(
                        M$5:V$5=1,
                        M101:V101,
                        ""),
                    "")),
                AVERAGE(IF(
                    ISNUMBER(M101:V101),
                    IF(
                        M$5:V$5=2,
                        M101:V101,
                        ""),
                    ""))
            ),
            IF(
                Parameters!$D$17=1,
                IFERROR(
                    IF(
                        OR(
                            IF(
                                ISNUMBER(M101:V101),
                                IF(
                                    M$5:V$5=1,
                                    M101:V101,
                                    ""),
                                "")
                            =0),
                        0,
                        GEOMEAN(IF(
                            ISNUMBER(M101:V101),
                            IF(
                                M$5:V$5=1,
                                M101:V101,
                                ""),
                            ""))
                    ),
                    IF(
                        OR(IF(
                            ISNUMBER(M101:V101),
                            IF(
                                M$5:V$5=2,
                                M101:V101,
                                ""),
                            "")
                            =0),
                        0,
                        GEOMEAN(IF(
                            ISNUMBER(M101:V101),
                            IF(
                                M$5:V$5=2,
                                M101:V101,
                                ""),
                            "")))
                )
            )
        )
    )
)</f>
        <v>0</v>
      </c>
      <c r="J101" s="242">
        <v>44860</v>
      </c>
      <c r="K101" s="242">
        <v>44830</v>
      </c>
      <c r="L101" s="91" t="s">
        <v>159</v>
      </c>
      <c r="M101" s="192">
        <v>2</v>
      </c>
      <c r="N101" s="192" t="s">
        <v>409</v>
      </c>
      <c r="O101" s="192">
        <v>0</v>
      </c>
      <c r="P101" s="192">
        <v>0</v>
      </c>
      <c r="Q101" s="192">
        <v>0</v>
      </c>
      <c r="R101" s="192" t="s">
        <v>409</v>
      </c>
      <c r="S101" s="192">
        <v>2.2000000000000002</v>
      </c>
      <c r="T101" s="192" t="s">
        <v>409</v>
      </c>
      <c r="U101" s="192">
        <v>0</v>
      </c>
      <c r="V101" s="192" t="s">
        <v>409</v>
      </c>
      <c r="W101" s="192">
        <v>0</v>
      </c>
      <c r="X101" s="192" t="s">
        <v>409</v>
      </c>
      <c r="Y101" s="192"/>
      <c r="Z101" s="192"/>
      <c r="AA101" s="80"/>
      <c r="AB101" s="80"/>
      <c r="AC101" s="80"/>
    </row>
    <row r="102" spans="1:29"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$M$4:$V$4,
                    (M102:V102),
                    "")),
            1,
            0))
        =0,
    NA(),
    IF(
        Parameters!$D$15=1,
        IF(
            SUM(--(ISNUMBER(IF($M$4:$V$4=1,(M102:V102),""))))&gt;0,
            MAX(IF(
                ISNUMBER(M102:V102),
                IF(
                    M$4:V$4=1,
                    M102:V102,
                    ""),
                "")),
            MAX(IF(
                ISNUMBER(M102:V102),
                IF(
                    M$4:V$4=2,
                    M102:V102,
                    ""),
                ""))
        ),
        IF(
            Parameters!$D$16=1,
            IFERROR(
                AVERAGE(IF(
                    ISNUMBER(M102:V102),
                    IF(
                        M$4:V$4=1,
                        M102:V102,
                        ""),
                    "")),
                AVERAGE(IF(
                    ISNUMBER(M102:V102),
                    IF(
                        M$4:V$4=2,
                        M102:V102,
                        ""),
                    ""))
            ),
            IF(
                Parameters!$D$17=1,
                IFERROR(
                    IF(
                        OR(
                            IF(
                                ISNUMBER(M102:V102),
                                IF(
                                    M$4:V$4=1,
                                    M102:V102,
                                    ""),
                                "")
                            =0),
                        0,
                        GEOMEAN(IF(
                            ISNUMBER(M102:V102),
                            IF(
                                M$4:V$4=1,
                                M102:V102,
                                ""),
                            ""))
                    ),
                    IF(
                        OR(IF(
                            ISNUMBER(M102:V102),
                            IF(
                                M$4:V$4=2,
                                M102:V102,
                                ""),
                            "")
                            =0),
                        0,
                        GEOMEAN(IF(
                            ISNUMBER(M102:V102),
                            IF(
                                M$4:V$4=2,
                                M102:V102,
                                ""),
                            "")))
                )
            )
        )
    )
)</f>
        <v>5.9999999999999902</v>
      </c>
      <c r="I102" s="191" cm="1">
        <f t="array" ref="I102">IF(
    SUM(IF(
            ISNUMBER(
                IF(
                    $M$5:$V$5,
                    (M102:V102),
                    "")),
            1,
            0))
        =0,
    NA(),
    IF(
        Parameters!$D$15=1,
        IF(
            SUM(--(ISNUMBER(IF($M$5:$V$5=1,(M102:V102),""))))&gt;0,
            MAX(IF(
                ISNUMBER(M102:V102),
                IF(
                    M$5:V$5=1,
                    M102:V102,
                    ""),
                "")),
            MAX(IF(
                ISNUMBER(M102:V102),
                IF(
                    M$5:V$5=2,
                    M102:V102,
                    ""),
                ""))
        ),
        IF(
            Parameters!$D$16=1,
            IFERROR(
                AVERAGE(IF(
                    ISNUMBER(M102:V102),
                    IF(
                        M$5:V$5=1,
                        M102:V102,
                        ""),
                    "")),
                AVERAGE(IF(
                    ISNUMBER(M102:V102),
                    IF(
                        M$5:V$5=2,
                        M102:V102,
                        ""),
                    ""))
            ),
            IF(
                Parameters!$D$17=1,
                IFERROR(
                    IF(
                        OR(
                            IF(
                                ISNUMBER(M102:V102),
                                IF(
                                    M$5:V$5=1,
                                    M102:V102,
                                    ""),
                                "")
                            =0),
                        0,
                        GEOMEAN(IF(
                            ISNUMBER(M102:V102),
                            IF(
                                M$5:V$5=1,
                                M102:V102,
                                ""),
                            ""))
                    ),
                    IF(
                        OR(IF(
                            ISNUMBER(M102:V102),
                            IF(
                                M$5:V$5=2,
                                M102:V102,
                                ""),
                            "")
                            =0),
                        0,
                        GEOMEAN(IF(
                            ISNUMBER(M102:V102),
                            IF(
                                M$5:V$5=2,
                                M102:V102,
                                ""),
                            "")))
                )
            )
        )
    )
)</f>
        <v>0</v>
      </c>
      <c r="J102" s="242">
        <v>44860</v>
      </c>
      <c r="K102" s="242">
        <v>45001</v>
      </c>
      <c r="L102" s="91" t="s">
        <v>161</v>
      </c>
      <c r="M102" s="192">
        <v>5.9999999999999902</v>
      </c>
      <c r="N102" s="192" t="s">
        <v>409</v>
      </c>
      <c r="O102" s="192">
        <v>0</v>
      </c>
      <c r="P102" s="192">
        <v>0</v>
      </c>
      <c r="Q102" s="192">
        <v>0</v>
      </c>
      <c r="R102" s="192" t="s">
        <v>409</v>
      </c>
      <c r="S102" s="192">
        <v>4.5999999999999996</v>
      </c>
      <c r="T102" s="192" t="s">
        <v>409</v>
      </c>
      <c r="U102" s="192">
        <v>0</v>
      </c>
      <c r="V102" s="192" t="s">
        <v>409</v>
      </c>
      <c r="W102" s="192">
        <v>0</v>
      </c>
      <c r="X102" s="192" t="s">
        <v>409</v>
      </c>
      <c r="Y102" s="192"/>
      <c r="Z102" s="192"/>
      <c r="AA102" s="80"/>
      <c r="AB102" s="80"/>
      <c r="AC102" s="80"/>
    </row>
    <row r="103" spans="1:29"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$M$4:$V$4,
                    (M103:V103),
                    "")),
            1,
            0))
        =0,
    NA(),
    IF(
        Parameters!$D$15=1,
        IF(
            SUM(--(ISNUMBER(IF($M$4:$V$4=1,(M103:V103),""))))&gt;0,
            MAX(IF(
                ISNUMBER(M103:V103),
                IF(
                    M$4:V$4=1,
                    M103:V103,
                    ""),
                "")),
            MAX(IF(
                ISNUMBER(M103:V103),
                IF(
                    M$4:V$4=2,
                    M103:V103,
                    ""),
                ""))
        ),
        IF(
            Parameters!$D$16=1,
            IFERROR(
                AVERAGE(IF(
                    ISNUMBER(M103:V103),
                    IF(
                        M$4:V$4=1,
                        M103:V103,
                        ""),
                    "")),
                AVERAGE(IF(
                    ISNUMBER(M103:V103),
                    IF(
                        M$4:V$4=2,
                        M103:V103,
                        ""),
                    ""))
            ),
            IF(
                Parameters!$D$17=1,
                IFERROR(
                    IF(
                        OR(
                            IF(
                                ISNUMBER(M103:V103),
                                IF(
                                    M$4:V$4=1,
                                    M103:V103,
                                    ""),
                                "")
                            =0),
                        0,
                        GEOMEAN(IF(
                            ISNUMBER(M103:V103),
                            IF(
                                M$4:V$4=1,
                                M103:V103,
                                ""),
                            ""))
                    ),
                    IF(
                        OR(IF(
                            ISNUMBER(M103:V103),
                            IF(
                                M$4:V$4=2,
                                M103:V103,
                                ""),
                            "")
                            =0),
                        0,
                        GEOMEAN(IF(
                            ISNUMBER(M103:V103),
                            IF(
                                M$4:V$4=2,
                                M103:V103,
                                ""),
                            "")))
                )
            )
        )
    )
)</f>
        <v>7</v>
      </c>
      <c r="I103" s="191" cm="1">
        <f t="array" ref="I103">IF(
    SUM(IF(
            ISNUMBER(
                IF(
                    $M$5:$V$5,
                    (M103:V103),
                    "")),
            1,
            0))
        =0,
    NA(),
    IF(
        Parameters!$D$15=1,
        IF(
            SUM(--(ISNUMBER(IF($M$5:$V$5=1,(M103:V103),""))))&gt;0,
            MAX(IF(
                ISNUMBER(M103:V103),
                IF(
                    M$5:V$5=1,
                    M103:V103,
                    ""),
                "")),
            MAX(IF(
                ISNUMBER(M103:V103),
                IF(
                    M$5:V$5=2,
                    M103:V103,
                    ""),
                ""))
        ),
        IF(
            Parameters!$D$16=1,
            IFERROR(
                AVERAGE(IF(
                    ISNUMBER(M103:V103),
                    IF(
                        M$5:V$5=1,
                        M103:V103,
                        ""),
                    "")),
                AVERAGE(IF(
                    ISNUMBER(M103:V103),
                    IF(
                        M$5:V$5=2,
                        M103:V103,
                        ""),
                    ""))
            ),
            IF(
                Parameters!$D$17=1,
                IFERROR(
                    IF(
                        OR(
                            IF(
                                ISNUMBER(M103:V103),
                                IF(
                                    M$5:V$5=1,
                                    M103:V103,
                                    ""),
                                "")
                            =0),
                        0,
                        GEOMEAN(IF(
                            ISNUMBER(M103:V103),
                            IF(
                                M$5:V$5=1,
                                M103:V103,
                                ""),
                            ""))
                    ),
                    IF(
                        OR(IF(
                            ISNUMBER(M103:V103),
                            IF(
                                M$5:V$5=2,
                                M103:V103,
                                ""),
                            "")
                            =0),
                        0,
                        GEOMEAN(IF(
                            ISNUMBER(M103:V103),
                            IF(
                                M$5:V$5=2,
                                M103:V103,
                                ""),
                            "")))
                )
            )
        )
    )
)</f>
        <v>0</v>
      </c>
      <c r="J103" s="242">
        <v>45019</v>
      </c>
      <c r="K103" s="242">
        <v>45103</v>
      </c>
      <c r="L103" s="91" t="s">
        <v>163</v>
      </c>
      <c r="M103" s="192">
        <v>7</v>
      </c>
      <c r="N103" s="192">
        <v>0</v>
      </c>
      <c r="O103" s="192">
        <v>0</v>
      </c>
      <c r="P103" s="192">
        <v>0</v>
      </c>
      <c r="Q103" s="192">
        <v>0</v>
      </c>
      <c r="R103" s="192" t="s">
        <v>409</v>
      </c>
      <c r="S103" s="192">
        <v>5.2</v>
      </c>
      <c r="T103" s="192" t="s">
        <v>903</v>
      </c>
      <c r="U103" s="192">
        <v>0</v>
      </c>
      <c r="V103" s="192" t="s">
        <v>409</v>
      </c>
      <c r="W103" s="192">
        <v>2.94117647058823E-2</v>
      </c>
      <c r="X103" s="192" t="s">
        <v>409</v>
      </c>
      <c r="Y103" s="192"/>
      <c r="Z103" s="192"/>
      <c r="AA103" s="80"/>
      <c r="AB103" s="80"/>
      <c r="AC103" s="80"/>
    </row>
    <row r="104" spans="1:29"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$M$4:$V$4,
                    (M104:V104),
                    "")),
            1,
            0))
        =0,
    NA(),
    IF(
        Parameters!$D$15=1,
        IF(
            SUM(--(ISNUMBER(IF($M$4:$V$4=1,(M104:V104),""))))&gt;0,
            MAX(IF(
                ISNUMBER(M104:V104),
                IF(
                    M$4:V$4=1,
                    M104:V104,
                    ""),
                "")),
            MAX(IF(
                ISNUMBER(M104:V104),
                IF(
                    M$4:V$4=2,
                    M104:V104,
                    ""),
                ""))
        ),
        IF(
            Parameters!$D$16=1,
            IFERROR(
                AVERAGE(IF(
                    ISNUMBER(M104:V104),
                    IF(
                        M$4:V$4=1,
                        M104:V104,
                        ""),
                    "")),
                AVERAGE(IF(
                    ISNUMBER(M104:V104),
                    IF(
                        M$4:V$4=2,
                        M104:V104,
                        ""),
                    ""))
            ),
            IF(
                Parameters!$D$17=1,
                IFERROR(
                    IF(
                        OR(
                            IF(
                                ISNUMBER(M104:V104),
                                IF(
                                    M$4:V$4=1,
                                    M104:V104,
                                    ""),
                                "")
                            =0),
                        0,
                        GEOMEAN(IF(
                            ISNUMBER(M104:V104),
                            IF(
                                M$4:V$4=1,
                                M104:V104,
                                ""),
                            ""))
                    ),
                    IF(
                        OR(IF(
                            ISNUMBER(M104:V104),
                            IF(
                                M$4:V$4=2,
                                M104:V104,
                                ""),
                            "")
                            =0),
                        0,
                        GEOMEAN(IF(
                            ISNUMBER(M104:V104),
                            IF(
                                M$4:V$4=2,
                                M104:V104,
                                ""),
                            "")))
                )
            )
        )
    )
)</f>
        <v>7.5</v>
      </c>
      <c r="I104" s="191" cm="1">
        <f t="array" ref="I104">IF(
    SUM(IF(
            ISNUMBER(
                IF(
                    $M$5:$V$5,
                    (M104:V104),
                    "")),
            1,
            0))
        =0,
    NA(),
    IF(
        Parameters!$D$15=1,
        IF(
            SUM(--(ISNUMBER(IF($M$5:$V$5=1,(M104:V104),""))))&gt;0,
            MAX(IF(
                ISNUMBER(M104:V104),
                IF(
                    M$5:V$5=1,
                    M104:V104,
                    ""),
                "")),
            MAX(IF(
                ISNUMBER(M104:V104),
                IF(
                    M$5:V$5=2,
                    M104:V104,
                    ""),
                ""))
        ),
        IF(
            Parameters!$D$16=1,
            IFERROR(
                AVERAGE(IF(
                    ISNUMBER(M104:V104),
                    IF(
                        M$5:V$5=1,
                        M104:V104,
                        ""),
                    "")),
                AVERAGE(IF(
                    ISNUMBER(M104:V104),
                    IF(
                        M$5:V$5=2,
                        M104:V104,
                        ""),
                    ""))
            ),
            IF(
                Parameters!$D$17=1,
                IFERROR(
                    IF(
                        OR(
                            IF(
                                ISNUMBER(M104:V104),
                                IF(
                                    M$5:V$5=1,
                                    M104:V104,
                                    ""),
                                "")
                            =0),
                        0,
                        GEOMEAN(IF(
                            ISNUMBER(M104:V104),
                            IF(
                                M$5:V$5=1,
                                M104:V104,
                                ""),
                            ""))
                    ),
                    IF(
                        OR(IF(
                            ISNUMBER(M104:V104),
                            IF(
                                M$5:V$5=2,
                                M104:V104,
                                ""),
                            "")
                            =0),
                        0,
                        GEOMEAN(IF(
                            ISNUMBER(M104:V104),
                            IF(
                                M$5:V$5=2,
                                M104:V104,
                                ""),
                            "")))
                )
            )
        )
    )
)</f>
        <v>0</v>
      </c>
      <c r="J104" s="242">
        <v>45019</v>
      </c>
      <c r="K104" s="242">
        <v>45075</v>
      </c>
      <c r="L104" s="91" t="s">
        <v>165</v>
      </c>
      <c r="M104" s="192">
        <v>7.5</v>
      </c>
      <c r="N104" s="192" t="s">
        <v>409</v>
      </c>
      <c r="O104" s="192">
        <v>0</v>
      </c>
      <c r="P104" s="192">
        <v>0</v>
      </c>
      <c r="Q104" s="192">
        <v>0</v>
      </c>
      <c r="R104" s="192" t="s">
        <v>409</v>
      </c>
      <c r="S104" s="192">
        <v>5.5</v>
      </c>
      <c r="T104" s="192" t="s">
        <v>409</v>
      </c>
      <c r="U104" s="192">
        <v>0</v>
      </c>
      <c r="V104" s="192" t="s">
        <v>409</v>
      </c>
      <c r="W104" s="192">
        <v>0</v>
      </c>
      <c r="X104" s="192" t="s">
        <v>409</v>
      </c>
      <c r="Y104" s="192"/>
      <c r="Z104" s="192"/>
      <c r="AA104" s="80"/>
      <c r="AB104" s="80"/>
      <c r="AC104" s="80"/>
    </row>
    <row r="105" spans="1:29"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$M$4:$V$4,
                    (M105:V105),
                    "")),
            1,
            0))
        =0,
    NA(),
    IF(
        Parameters!$D$15=1,
        IF(
            SUM(--(ISNUMBER(IF($M$4:$V$4=1,(M105:V105),""))))&gt;0,
            MAX(IF(
                ISNUMBER(M105:V105),
                IF(
                    M$4:V$4=1,
                    M105:V105,
                    ""),
                "")),
            MAX(IF(
                ISNUMBER(M105:V105),
                IF(
                    M$4:V$4=2,
                    M105:V105,
                    ""),
                ""))
        ),
        IF(
            Parameters!$D$16=1,
            IFERROR(
                AVERAGE(IF(
                    ISNUMBER(M105:V105),
                    IF(
                        M$4:V$4=1,
                        M105:V105,
                        ""),
                    "")),
                AVERAGE(IF(
                    ISNUMBER(M105:V105),
                    IF(
                        M$4:V$4=2,
                        M105:V105,
                        ""),
                    ""))
            ),
            IF(
                Parameters!$D$17=1,
                IFERROR(
                    IF(
                        OR(
                            IF(
                                ISNUMBER(M105:V105),
                                IF(
                                    M$4:V$4=1,
                                    M105:V105,
                                    ""),
                                "")
                            =0),
                        0,
                        GEOMEAN(IF(
                            ISNUMBER(M105:V105),
                            IF(
                                M$4:V$4=1,
                                M105:V105,
                                ""),
                            ""))
                    ),
                    IF(
                        OR(IF(
                            ISNUMBER(M105:V105),
                            IF(
                                M$4:V$4=2,
                                M105:V105,
                                ""),
                            "")
                            =0),
                        0,
                        GEOMEAN(IF(
                            ISNUMBER(M105:V105),
                            IF(
                                M$4:V$4=2,
                                M105:V105,
                                ""),
                            "")))
                )
            )
        )
    )
)</f>
        <v>5.3333333333333304</v>
      </c>
      <c r="I105" s="191" cm="1">
        <f t="array" ref="I105">IF(
    SUM(IF(
            ISNUMBER(
                IF(
                    $M$5:$V$5,
                    (M105:V105),
                    "")),
            1,
            0))
        =0,
    NA(),
    IF(
        Parameters!$D$15=1,
        IF(
            SUM(--(ISNUMBER(IF($M$5:$V$5=1,(M105:V105),""))))&gt;0,
            MAX(IF(
                ISNUMBER(M105:V105),
                IF(
                    M$5:V$5=1,
                    M105:V105,
                    ""),
                "")),
            MAX(IF(
                ISNUMBER(M105:V105),
                IF(
                    M$5:V$5=2,
                    M105:V105,
                    ""),
                ""))
        ),
        IF(
            Parameters!$D$16=1,
            IFERROR(
                AVERAGE(IF(
                    ISNUMBER(M105:V105),
                    IF(
                        M$5:V$5=1,
                        M105:V105,
                        ""),
                    "")),
                AVERAGE(IF(
                    ISNUMBER(M105:V105),
                    IF(
                        M$5:V$5=2,
                        M105:V105,
                        ""),
                    ""))
            ),
            IF(
                Parameters!$D$17=1,
                IFERROR(
                    IF(
                        OR(
                            IF(
                                ISNUMBER(M105:V105),
                                IF(
                                    M$5:V$5=1,
                                    M105:V105,
                                    ""),
                                "")
                            =0),
                        0,
                        GEOMEAN(IF(
                            ISNUMBER(M105:V105),
                            IF(
                                M$5:V$5=1,
                                M105:V105,
                                ""),
                            ""))
                    ),
                    IF(
                        OR(IF(
                            ISNUMBER(M105:V105),
                            IF(
                                M$5:V$5=2,
                                M105:V105,
                                ""),
                            "")
                            =0),
                        0,
                        GEOMEAN(IF(
                            ISNUMBER(M105:V105),
                            IF(
                                M$5:V$5=2,
                                M105:V105,
                                ""),
                            "")))
                )
            )
        )
    )
)</f>
        <v>0</v>
      </c>
      <c r="J105" s="242">
        <v>45019</v>
      </c>
      <c r="K105" s="242">
        <v>45001</v>
      </c>
      <c r="L105" s="91" t="s">
        <v>167</v>
      </c>
      <c r="M105" s="192">
        <v>5.3333333333333304</v>
      </c>
      <c r="N105" s="192" t="s">
        <v>409</v>
      </c>
      <c r="O105" s="192">
        <v>0</v>
      </c>
      <c r="P105" s="192">
        <v>0</v>
      </c>
      <c r="Q105" s="192">
        <v>0</v>
      </c>
      <c r="R105" s="192" t="s">
        <v>409</v>
      </c>
      <c r="S105" s="192">
        <v>4.2</v>
      </c>
      <c r="T105" s="192" t="s">
        <v>409</v>
      </c>
      <c r="U105" s="192">
        <v>0</v>
      </c>
      <c r="V105" s="192" t="s">
        <v>409</v>
      </c>
      <c r="W105" s="192">
        <v>0</v>
      </c>
      <c r="X105" s="192" t="s">
        <v>409</v>
      </c>
      <c r="Y105" s="192"/>
      <c r="Z105" s="192"/>
      <c r="AA105" s="80"/>
      <c r="AB105" s="80"/>
      <c r="AC105" s="80"/>
    </row>
    <row r="106" spans="1:29"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$M$4:$V$4,
                    (M106:V106),
                    "")),
            1,
            0))
        =0,
    NA(),
    IF(
        Parameters!$D$15=1,
        IF(
            SUM(--(ISNUMBER(IF($M$4:$V$4=1,(M106:V106),""))))&gt;0,
            MAX(IF(
                ISNUMBER(M106:V106),
                IF(
                    M$4:V$4=1,
                    M106:V106,
                    ""),
                "")),
            MAX(IF(
                ISNUMBER(M106:V106),
                IF(
                    M$4:V$4=2,
                    M106:V106,
                    ""),
                ""))
        ),
        IF(
            Parameters!$D$16=1,
            IFERROR(
                AVERAGE(IF(
                    ISNUMBER(M106:V106),
                    IF(
                        M$4:V$4=1,
                        M106:V106,
                        ""),
                    "")),
                AVERAGE(IF(
                    ISNUMBER(M106:V106),
                    IF(
                        M$4:V$4=2,
                        M106:V106,
                        ""),
                    ""))
            ),
            IF(
                Parameters!$D$17=1,
                IFERROR(
                    IF(
                        OR(
                            IF(
                                ISNUMBER(M106:V106),
                                IF(
                                    M$4:V$4=1,
                                    M106:V106,
                                    ""),
                                "")
                            =0),
                        0,
                        GEOMEAN(IF(
                            ISNUMBER(M106:V106),
                            IF(
                                M$4:V$4=1,
                                M106:V106,
                                ""),
                            ""))
                    ),
                    IF(
                        OR(IF(
                            ISNUMBER(M106:V106),
                            IF(
                                M$4:V$4=2,
                                M106:V106,
                                ""),
                            "")
                            =0),
                        0,
                        GEOMEAN(IF(
                            ISNUMBER(M106:V106),
                            IF(
                                M$4:V$4=2,
                                M106:V106,
                                ""),
                            "")))
                )
            )
        )
    )
)</f>
        <v>10</v>
      </c>
      <c r="I106" s="191" cm="1">
        <f t="array" ref="I106">IF(
    SUM(IF(
            ISNUMBER(
                IF(
                    $M$5:$V$5,
                    (M106:V106),
                    "")),
            1,
            0))
        =0,
    NA(),
    IF(
        Parameters!$D$15=1,
        IF(
            SUM(--(ISNUMBER(IF($M$5:$V$5=1,(M106:V106),""))))&gt;0,
            MAX(IF(
                ISNUMBER(M106:V106),
                IF(
                    M$5:V$5=1,
                    M106:V106,
                    ""),
                "")),
            MAX(IF(
                ISNUMBER(M106:V106),
                IF(
                    M$5:V$5=2,
                    M106:V106,
                    ""),
                ""))
        ),
        IF(
            Parameters!$D$16=1,
            IFERROR(
                AVERAGE(IF(
                    ISNUMBER(M106:V106),
                    IF(
                        M$5:V$5=1,
                        M106:V106,
                        ""),
                    "")),
                AVERAGE(IF(
                    ISNUMBER(M106:V106),
                    IF(
                        M$5:V$5=2,
                        M106:V106,
                        ""),
                    ""))
            ),
            IF(
                Parameters!$D$17=1,
                IFERROR(
                    IF(
                        OR(
                            IF(
                                ISNUMBER(M106:V106),
                                IF(
                                    M$5:V$5=1,
                                    M106:V106,
                                    ""),
                                "")
                            =0),
                        0,
                        GEOMEAN(IF(
                            ISNUMBER(M106:V106),
                            IF(
                                M$5:V$5=1,
                                M106:V106,
                                ""),
                            ""))
                    ),
                    IF(
                        OR(IF(
                            ISNUMBER(M106:V106),
                            IF(
                                M$5:V$5=2,
                                M106:V106,
                                ""),
                            "")
                            =0),
                        0,
                        GEOMEAN(IF(
                            ISNUMBER(M106:V106),
                            IF(
                                M$5:V$5=2,
                                M106:V106,
                                ""),
                            "")))
                )
            )
        )
    )
)</f>
        <v>0</v>
      </c>
      <c r="J106" s="242">
        <v>44753</v>
      </c>
      <c r="K106" s="242">
        <v>45016</v>
      </c>
      <c r="L106" s="91" t="s">
        <v>169</v>
      </c>
      <c r="M106" s="192">
        <v>10</v>
      </c>
      <c r="N106" s="192" t="s">
        <v>409</v>
      </c>
      <c r="O106" s="192">
        <v>0</v>
      </c>
      <c r="P106" s="192">
        <v>0</v>
      </c>
      <c r="Q106" s="192">
        <v>0</v>
      </c>
      <c r="R106" s="192" t="s">
        <v>409</v>
      </c>
      <c r="S106" s="192">
        <v>8.1</v>
      </c>
      <c r="T106" s="192" t="s">
        <v>409</v>
      </c>
      <c r="U106" s="192">
        <v>0</v>
      </c>
      <c r="V106" s="192" t="s">
        <v>409</v>
      </c>
      <c r="W106" s="192">
        <v>0</v>
      </c>
      <c r="X106" s="192" t="s">
        <v>409</v>
      </c>
      <c r="Y106" s="192"/>
      <c r="Z106" s="192"/>
      <c r="AA106" s="80"/>
      <c r="AB106" s="80"/>
      <c r="AC106" s="80"/>
    </row>
    <row r="107" spans="1:29"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7.3029674334022125</v>
      </c>
      <c r="H107" s="80" cm="1">
        <f t="array" ref="H107">IF(
    SUM(IF(
            ISNUMBER(
                IF(
                    $M$4:$V$4,
                    (M107:V107),
                    "")),
            1,
            0))
        =0,
    NA(),
    IF(
        Parameters!$D$15=1,
        IF(
            SUM(--(ISNUMBER(IF($M$4:$V$4=1,(M107:V107),""))))&gt;0,
            MAX(IF(
                ISNUMBER(M107:V107),
                IF(
                    M$4:V$4=1,
                    M107:V107,
                    ""),
                "")),
            MAX(IF(
                ISNUMBER(M107:V107),
                IF(
                    M$4:V$4=2,
                    M107:V107,
                    ""),
                ""))
        ),
        IF(
            Parameters!$D$16=1,
            IFERROR(
                AVERAGE(IF(
                    ISNUMBER(M107:V107),
                    IF(
                        M$4:V$4=1,
                        M107:V107,
                        ""),
                    "")),
                AVERAGE(IF(
                    ISNUMBER(M107:V107),
                    IF(
                        M$4:V$4=2,
                        M107:V107,
                        ""),
                    ""))
            ),
            IF(
                Parameters!$D$17=1,
                IFERROR(
                    IF(
                        OR(
                            IF(
                                ISNUMBER(M107:V107),
                                IF(
                                    M$4:V$4=1,
                                    M107:V107,
                                    ""),
                                "")
                            =0),
                        0,
                        GEOMEAN(IF(
                            ISNUMBER(M107:V107),
                            IF(
                                M$4:V$4=1,
                                M107:V107,
                                ""),
                            ""))
                    ),
                    IF(
                        OR(IF(
                            ISNUMBER(M107:V107),
                            IF(
                                M$4:V$4=2,
                                M107:V107,
                                ""),
                            "")
                            =0),
                        0,
                        GEOMEAN(IF(
                            ISNUMBER(M107:V107),
                            IF(
                                M$4:V$4=2,
                                M107:V107,
                                ""),
                            "")))
                )
            )
        )
    )
)</f>
        <v>5.3333333333333304</v>
      </c>
      <c r="I107" s="191" cm="1">
        <f t="array" ref="I107">IF(
    SUM(IF(
            ISNUMBER(
                IF(
                    $M$5:$V$5,
                    (M107:V107),
                    "")),
            1,
            0))
        =0,
    NA(),
    IF(
        Parameters!$D$15=1,
        IF(
            SUM(--(ISNUMBER(IF($M$5:$V$5=1,(M107:V107),""))))&gt;0,
            MAX(IF(
                ISNUMBER(M107:V107),
                IF(
                    M$5:V$5=1,
                    M107:V107,
                    ""),
                "")),
            MAX(IF(
                ISNUMBER(M107:V107),
                IF(
                    M$5:V$5=2,
                    M107:V107,
                    ""),
                ""))
        ),
        IF(
            Parameters!$D$16=1,
            IFERROR(
                AVERAGE(IF(
                    ISNUMBER(M107:V107),
                    IF(
                        M$5:V$5=1,
                        M107:V107,
                        ""),
                    "")),
                AVERAGE(IF(
                    ISNUMBER(M107:V107),
                    IF(
                        M$5:V$5=2,
                        M107:V107,
                        ""),
                    ""))
            ),
            IF(
                Parameters!$D$17=1,
                IFERROR(
                    IF(
                        OR(
                            IF(
                                ISNUMBER(M107:V107),
                                IF(
                                    M$5:V$5=1,
                                    M107:V107,
                                    ""),
                                "")
                            =0),
                        0,
                        GEOMEAN(IF(
                            ISNUMBER(M107:V107),
                            IF(
                                M$5:V$5=1,
                                M107:V107,
                                ""),
                            ""))
                    ),
                    IF(
                        OR(IF(
                            ISNUMBER(M107:V107),
                            IF(
                                M$5:V$5=2,
                                M107:V107,
                                ""),
                            "")
                            =0),
                        0,
                        GEOMEAN(IF(
                            ISNUMBER(M107:V107),
                            IF(
                                M$5:V$5=2,
                                M107:V107,
                                ""),
                            "")))
                )
            )
        )
    )
)</f>
        <v>10</v>
      </c>
      <c r="J107" s="242">
        <v>44753</v>
      </c>
      <c r="K107" s="242">
        <v>45103</v>
      </c>
      <c r="L107" s="91" t="s">
        <v>171</v>
      </c>
      <c r="M107" s="192">
        <v>5.3333333333333304</v>
      </c>
      <c r="N107" s="192">
        <v>10</v>
      </c>
      <c r="O107" s="192">
        <v>0</v>
      </c>
      <c r="P107" s="192">
        <v>0</v>
      </c>
      <c r="Q107" s="192">
        <v>0</v>
      </c>
      <c r="R107" s="192" t="s">
        <v>409</v>
      </c>
      <c r="S107" s="192">
        <v>4.2</v>
      </c>
      <c r="T107" s="192" t="s">
        <v>940</v>
      </c>
      <c r="U107" s="192">
        <v>0</v>
      </c>
      <c r="V107" s="192" t="s">
        <v>409</v>
      </c>
      <c r="W107" s="192">
        <v>2.80112044817927E-3</v>
      </c>
      <c r="X107" s="192" t="s">
        <v>409</v>
      </c>
      <c r="Y107" s="192"/>
      <c r="Z107" s="192"/>
      <c r="AA107" s="80"/>
      <c r="AB107" s="80"/>
      <c r="AC107" s="80"/>
    </row>
    <row r="108" spans="1:29"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8.266397845091495</v>
      </c>
      <c r="H108" s="80" cm="1">
        <f t="array" ref="H108">IF(
    SUM(IF(
            ISNUMBER(
                IF(
                    $M$4:$V$4,
                    (M108:V108),
                    "")),
            1,
            0))
        =0,
    NA(),
    IF(
        Parameters!$D$15=1,
        IF(
            SUM(--(ISNUMBER(IF($M$4:$V$4=1,(M108:V108),""))))&gt;0,
            MAX(IF(
                ISNUMBER(M108:V108),
                IF(
                    M$4:V$4=1,
                    M108:V108,
                    ""),
                "")),
            MAX(IF(
                ISNUMBER(M108:V108),
                IF(
                    M$4:V$4=2,
                    M108:V108,
                    ""),
                ""))
        ),
        IF(
            Parameters!$D$16=1,
            IFERROR(
                AVERAGE(IF(
                    ISNUMBER(M108:V108),
                    IF(
                        M$4:V$4=1,
                        M108:V108,
                        ""),
                    "")),
                AVERAGE(IF(
                    ISNUMBER(M108:V108),
                    IF(
                        M$4:V$4=2,
                        M108:V108,
                        ""),
                    ""))
            ),
            IF(
                Parameters!$D$17=1,
                IFERROR(
                    IF(
                        OR(
                            IF(
                                ISNUMBER(M108:V108),
                                IF(
                                    M$4:V$4=1,
                                    M108:V108,
                                    ""),
                                "")
                            =0),
                        0,
                        GEOMEAN(IF(
                            ISNUMBER(M108:V108),
                            IF(
                                M$4:V$4=1,
                                M108:V108,
                                ""),
                            ""))
                    ),
                    IF(
                        OR(IF(
                            ISNUMBER(M108:V108),
                            IF(
                                M$4:V$4=2,
                                M108:V108,
                                ""),
                            "")
                            =0),
                        0,
                        GEOMEAN(IF(
                            ISNUMBER(M108:V108),
                            IF(
                                M$4:V$4=2,
                                M108:V108,
                                ""),
                            "")))
                )
            )
        )
    )
)</f>
        <v>6.8333333333333304</v>
      </c>
      <c r="I108" s="191" cm="1">
        <f t="array" ref="I108">IF(
    SUM(IF(
            ISNUMBER(
                IF(
                    $M$5:$V$5,
                    (M108:V108),
                    "")),
            1,
            0))
        =0,
    NA(),
    IF(
        Parameters!$D$15=1,
        IF(
            SUM(--(ISNUMBER(IF($M$5:$V$5=1,(M108:V108),""))))&gt;0,
            MAX(IF(
                ISNUMBER(M108:V108),
                IF(
                    M$5:V$5=1,
                    M108:V108,
                    ""),
                "")),
            MAX(IF(
                ISNUMBER(M108:V108),
                IF(
                    M$5:V$5=2,
                    M108:V108,
                    ""),
                ""))
        ),
        IF(
            Parameters!$D$16=1,
            IFERROR(
                AVERAGE(IF(
                    ISNUMBER(M108:V108),
                    IF(
                        M$5:V$5=1,
                        M108:V108,
                        ""),
                    "")),
                AVERAGE(IF(
                    ISNUMBER(M108:V108),
                    IF(
                        M$5:V$5=2,
                        M108:V108,
                        ""),
                    ""))
            ),
            IF(
                Parameters!$D$17=1,
                IFERROR(
                    IF(
                        OR(
                            IF(
                                ISNUMBER(M108:V108),
                                IF(
                                    M$5:V$5=1,
                                    M108:V108,
                                    ""),
                                "")
                            =0),
                        0,
                        GEOMEAN(IF(
                            ISNUMBER(M108:V108),
                            IF(
                                M$5:V$5=1,
                                M108:V108,
                                ""),
                            ""))
                    ),
                    IF(
                        OR(IF(
                            ISNUMBER(M108:V108),
                            IF(
                                M$5:V$5=2,
                                M108:V108,
                                ""),
                            "")
                            =0),
                        0,
                        GEOMEAN(IF(
                            ISNUMBER(M108:V108),
                            IF(
                                M$5:V$5=2,
                                M108:V108,
                                ""),
                            "")))
                )
            )
        )
    )
)</f>
        <v>10</v>
      </c>
      <c r="J108" s="242">
        <v>44753</v>
      </c>
      <c r="K108" s="242">
        <v>45099</v>
      </c>
      <c r="L108" s="91" t="s">
        <v>173</v>
      </c>
      <c r="M108" s="192">
        <v>6.8333333333333304</v>
      </c>
      <c r="N108" s="192">
        <v>0</v>
      </c>
      <c r="O108" s="192">
        <v>0</v>
      </c>
      <c r="P108" s="192">
        <v>10</v>
      </c>
      <c r="Q108" s="192">
        <v>0</v>
      </c>
      <c r="R108" s="192" t="s">
        <v>409</v>
      </c>
      <c r="S108" s="192">
        <v>5.0999999999999996</v>
      </c>
      <c r="T108" s="192" t="s">
        <v>904</v>
      </c>
      <c r="U108" s="192">
        <v>0</v>
      </c>
      <c r="V108" s="192" t="s">
        <v>905</v>
      </c>
      <c r="W108" s="192">
        <v>0</v>
      </c>
      <c r="X108" s="192" t="s">
        <v>409</v>
      </c>
      <c r="Y108" s="192"/>
      <c r="Z108" s="192"/>
      <c r="AA108" s="80"/>
      <c r="AB108" s="80"/>
      <c r="AC108" s="80"/>
    </row>
    <row r="109" spans="1:29"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8.0622577482985491</v>
      </c>
      <c r="H109" s="80" cm="1">
        <f t="array" ref="H109">IF(
    SUM(IF(
            ISNUMBER(
                IF(
                    $M$4:$V$4,
                    (M109:V109),
                    "")),
            1,
            0))
        =0,
    NA(),
    IF(
        Parameters!$D$15=1,
        IF(
            SUM(--(ISNUMBER(IF($M$4:$V$4=1,(M109:V109),""))))&gt;0,
            MAX(IF(
                ISNUMBER(M109:V109),
                IF(
                    M$4:V$4=1,
                    M109:V109,
                    ""),
                "")),
            MAX(IF(
                ISNUMBER(M109:V109),
                IF(
                    M$4:V$4=2,
                    M109:V109,
                    ""),
                ""))
        ),
        IF(
            Parameters!$D$16=1,
            IFERROR(
                AVERAGE(IF(
                    ISNUMBER(M109:V109),
                    IF(
                        M$4:V$4=1,
                        M109:V109,
                        ""),
                    "")),
                AVERAGE(IF(
                    ISNUMBER(M109:V109),
                    IF(
                        M$4:V$4=2,
                        M109:V109,
                        ""),
                    ""))
            ),
            IF(
                Parameters!$D$17=1,
                IFERROR(
                    IF(
                        OR(
                            IF(
                                ISNUMBER(M109:V109),
                                IF(
                                    M$4:V$4=1,
                                    M109:V109,
                                    ""),
                                "")
                            =0),
                        0,
                        GEOMEAN(IF(
                            ISNUMBER(M109:V109),
                            IF(
                                M$4:V$4=1,
                                M109:V109,
                                ""),
                            ""))
                    ),
                    IF(
                        OR(IF(
                            ISNUMBER(M109:V109),
                            IF(
                                M$4:V$4=2,
                                M109:V109,
                                ""),
                            "")
                            =0),
                        0,
                        GEOMEAN(IF(
                            ISNUMBER(M109:V109),
                            IF(
                                M$4:V$4=2,
                                M109:V109,
                                ""),
                            "")))
                )
            )
        )
    )
)</f>
        <v>6.5</v>
      </c>
      <c r="I109" s="191" cm="1">
        <f t="array" ref="I109">IF(
    SUM(IF(
            ISNUMBER(
                IF(
                    $M$5:$V$5,
                    (M109:V109),
                    "")),
            1,
            0))
        =0,
    NA(),
    IF(
        Parameters!$D$15=1,
        IF(
            SUM(--(ISNUMBER(IF($M$5:$V$5=1,(M109:V109),""))))&gt;0,
            MAX(IF(
                ISNUMBER(M109:V109),
                IF(
                    M$5:V$5=1,
                    M109:V109,
                    ""),
                "")),
            MAX(IF(
                ISNUMBER(M109:V109),
                IF(
                    M$5:V$5=2,
                    M109:V109,
                    ""),
                ""))
        ),
        IF(
            Parameters!$D$16=1,
            IFERROR(
                AVERAGE(IF(
                    ISNUMBER(M109:V109),
                    IF(
                        M$5:V$5=1,
                        M109:V109,
                        ""),
                    "")),
                AVERAGE(IF(
                    ISNUMBER(M109:V109),
                    IF(
                        M$5:V$5=2,
                        M109:V109,
                        ""),
                    ""))
            ),
            IF(
                Parameters!$D$17=1,
                IFERROR(
                    IF(
                        OR(
                            IF(
                                ISNUMBER(M109:V109),
                                IF(
                                    M$5:V$5=1,
                                    M109:V109,
                                    ""),
                                "")
                            =0),
                        0,
                        GEOMEAN(IF(
                            ISNUMBER(M109:V109),
                            IF(
                                M$5:V$5=1,
                                M109:V109,
                                ""),
                            ""))
                    ),
                    IF(
                        OR(IF(
                            ISNUMBER(M109:V109),
                            IF(
                                M$5:V$5=2,
                                M109:V109,
                                ""),
                            "")
                            =0),
                        0,
                        GEOMEAN(IF(
                            ISNUMBER(M109:V109),
                            IF(
                                M$5:V$5=2,
                                M109:V109,
                                ""),
                            "")))
                )
            )
        )
    )
)</f>
        <v>10</v>
      </c>
      <c r="J109" s="242">
        <v>45019</v>
      </c>
      <c r="K109" s="242">
        <v>45103</v>
      </c>
      <c r="L109" s="91" t="s">
        <v>174</v>
      </c>
      <c r="M109" s="192">
        <v>6.5</v>
      </c>
      <c r="N109" s="192">
        <v>10</v>
      </c>
      <c r="O109" s="192">
        <v>0</v>
      </c>
      <c r="P109" s="192">
        <v>0</v>
      </c>
      <c r="Q109" s="192">
        <v>0</v>
      </c>
      <c r="R109" s="192" t="s">
        <v>409</v>
      </c>
      <c r="S109" s="192">
        <v>4.9000000000000004</v>
      </c>
      <c r="T109" s="192" t="s">
        <v>906</v>
      </c>
      <c r="U109" s="192">
        <v>0</v>
      </c>
      <c r="V109" s="192" t="s">
        <v>409</v>
      </c>
      <c r="W109" s="192">
        <v>0</v>
      </c>
      <c r="X109" s="192" t="s">
        <v>409</v>
      </c>
      <c r="Y109" s="192"/>
      <c r="Z109" s="192"/>
      <c r="AA109" s="80"/>
      <c r="AB109" s="80"/>
      <c r="AC109" s="80"/>
    </row>
    <row r="110" spans="1:29"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$M$4:$V$4,
                    (M110:V110),
                    "")),
            1,
            0))
        =0,
    NA(),
    IF(
        Parameters!$D$15=1,
        IF(
            SUM(--(ISNUMBER(IF($M$4:$V$4=1,(M110:V110),""))))&gt;0,
            MAX(IF(
                ISNUMBER(M110:V110),
                IF(
                    M$4:V$4=1,
                    M110:V110,
                    ""),
                "")),
            MAX(IF(
                ISNUMBER(M110:V110),
                IF(
                    M$4:V$4=2,
                    M110:V110,
                    ""),
                ""))
        ),
        IF(
            Parameters!$D$16=1,
            IFERROR(
                AVERAGE(IF(
                    ISNUMBER(M110:V110),
                    IF(
                        M$4:V$4=1,
                        M110:V110,
                        ""),
                    "")),
                AVERAGE(IF(
                    ISNUMBER(M110:V110),
                    IF(
                        M$4:V$4=2,
                        M110:V110,
                        ""),
                    ""))
            ),
            IF(
                Parameters!$D$17=1,
                IFERROR(
                    IF(
                        OR(
                            IF(
                                ISNUMBER(M110:V110),
                                IF(
                                    M$4:V$4=1,
                                    M110:V110,
                                    ""),
                                "")
                            =0),
                        0,
                        GEOMEAN(IF(
                            ISNUMBER(M110:V110),
                            IF(
                                M$4:V$4=1,
                                M110:V110,
                                ""),
                            ""))
                    ),
                    IF(
                        OR(IF(
                            ISNUMBER(M110:V110),
                            IF(
                                M$4:V$4=2,
                                M110:V110,
                                ""),
                            "")
                            =0),
                        0,
                        GEOMEAN(IF(
                            ISNUMBER(M110:V110),
                            IF(
                                M$4:V$4=2,
                                M110:V110,
                                ""),
                            "")))
                )
            )
        )
    )
)</f>
        <v>8</v>
      </c>
      <c r="I110" s="191" cm="1">
        <f t="array" ref="I110">IF(
    SUM(IF(
            ISNUMBER(
                IF(
                    $M$5:$V$5,
                    (M110:V110),
                    "")),
            1,
            0))
        =0,
    NA(),
    IF(
        Parameters!$D$15=1,
        IF(
            SUM(--(ISNUMBER(IF($M$5:$V$5=1,(M110:V110),""))))&gt;0,
            MAX(IF(
                ISNUMBER(M110:V110),
                IF(
                    M$5:V$5=1,
                    M110:V110,
                    ""),
                "")),
            MAX(IF(
                ISNUMBER(M110:V110),
                IF(
                    M$5:V$5=2,
                    M110:V110,
                    ""),
                ""))
        ),
        IF(
            Parameters!$D$16=1,
            IFERROR(
                AVERAGE(IF(
                    ISNUMBER(M110:V110),
                    IF(
                        M$5:V$5=1,
                        M110:V110,
                        ""),
                    "")),
                AVERAGE(IF(
                    ISNUMBER(M110:V110),
                    IF(
                        M$5:V$5=2,
                        M110:V110,
                        ""),
                    ""))
            ),
            IF(
                Parameters!$D$17=1,
                IFERROR(
                    IF(
                        OR(
                            IF(
                                ISNUMBER(M110:V110),
                                IF(
                                    M$5:V$5=1,
                                    M110:V110,
                                    ""),
                                "")
                            =0),
                        0,
                        GEOMEAN(IF(
                            ISNUMBER(M110:V110),
                            IF(
                                M$5:V$5=1,
                                M110:V110,
                                ""),
                            ""))
                    ),
                    IF(
                        OR(IF(
                            ISNUMBER(M110:V110),
                            IF(
                                M$5:V$5=2,
                                M110:V110,
                                ""),
                            "")
                            =0),
                        0,
                        GEOMEAN(IF(
                            ISNUMBER(M110:V110),
                            IF(
                                M$5:V$5=2,
                                M110:V110,
                                ""),
                            "")))
                )
            )
        )
    )
)</f>
        <v>0</v>
      </c>
      <c r="J110" s="242">
        <v>44753</v>
      </c>
      <c r="K110" s="242">
        <v>45093</v>
      </c>
      <c r="L110" s="91" t="s">
        <v>176</v>
      </c>
      <c r="M110" s="192">
        <v>8</v>
      </c>
      <c r="N110" s="192" t="s">
        <v>409</v>
      </c>
      <c r="O110" s="192">
        <v>0</v>
      </c>
      <c r="P110" s="192">
        <v>0</v>
      </c>
      <c r="Q110" s="192">
        <v>0</v>
      </c>
      <c r="R110" s="192" t="s">
        <v>409</v>
      </c>
      <c r="S110" s="192">
        <v>5.8</v>
      </c>
      <c r="T110" s="192" t="s">
        <v>409</v>
      </c>
      <c r="U110" s="192">
        <v>0</v>
      </c>
      <c r="V110" s="192" t="s">
        <v>409</v>
      </c>
      <c r="W110" s="192">
        <v>8.6956521739130405E-2</v>
      </c>
      <c r="X110" s="192" t="s">
        <v>409</v>
      </c>
      <c r="Y110" s="192"/>
      <c r="Z110" s="192"/>
      <c r="AA110" s="80"/>
      <c r="AB110" s="80"/>
      <c r="AC110" s="80"/>
    </row>
    <row r="111" spans="1:29"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6.8313005106397275</v>
      </c>
      <c r="H111" s="80" cm="1">
        <f t="array" ref="H111">IF(
    SUM(IF(
            ISNUMBER(
                IF(
                    $M$4:$V$4,
                    (M111:V111),
                    "")),
            1,
            0))
        =0,
    NA(),
    IF(
        Parameters!$D$15=1,
        IF(
            SUM(--(ISNUMBER(IF($M$4:$V$4=1,(M111:V111),""))))&gt;0,
            MAX(IF(
                ISNUMBER(M111:V111),
                IF(
                    M$4:V$4=1,
                    M111:V111,
                    ""),
                "")),
            MAX(IF(
                ISNUMBER(M111:V111),
                IF(
                    M$4:V$4=2,
                    M111:V111,
                    ""),
                ""))
        ),
        IF(
            Parameters!$D$16=1,
            IFERROR(
                AVERAGE(IF(
                    ISNUMBER(M111:V111),
                    IF(
                        M$4:V$4=1,
                        M111:V111,
                        ""),
                    "")),
                AVERAGE(IF(
                    ISNUMBER(M111:V111),
                    IF(
                        M$4:V$4=2,
                        M111:V111,
                        ""),
                    ""))
            ),
            IF(
                Parameters!$D$17=1,
                IFERROR(
                    IF(
                        OR(
                            IF(
                                ISNUMBER(M111:V111),
                                IF(
                                    M$4:V$4=1,
                                    M111:V111,
                                    ""),
                                "")
                            =0),
                        0,
                        GEOMEAN(IF(
                            ISNUMBER(M111:V111),
                            IF(
                                M$4:V$4=1,
                                M111:V111,
                                ""),
                            ""))
                    ),
                    IF(
                        OR(IF(
                            ISNUMBER(M111:V111),
                            IF(
                                M$4:V$4=2,
                                M111:V111,
                                ""),
                            "")
                            =0),
                        0,
                        GEOMEAN(IF(
                            ISNUMBER(M111:V111),
                            IF(
                                M$4:V$4=2,
                                M111:V111,
                                ""),
                            "")))
                )
            )
        )
    )
)</f>
        <v>4.6666666666666599</v>
      </c>
      <c r="I111" s="191" cm="1">
        <f t="array" ref="I111">IF(
    SUM(IF(
            ISNUMBER(
                IF(
                    $M$5:$V$5,
                    (M111:V111),
                    "")),
            1,
            0))
        =0,
    NA(),
    IF(
        Parameters!$D$15=1,
        IF(
            SUM(--(ISNUMBER(IF($M$5:$V$5=1,(M111:V111),""))))&gt;0,
            MAX(IF(
                ISNUMBER(M111:V111),
                IF(
                    M$5:V$5=1,
                    M111:V111,
                    ""),
                "")),
            MAX(IF(
                ISNUMBER(M111:V111),
                IF(
                    M$5:V$5=2,
                    M111:V111,
                    ""),
                ""))
        ),
        IF(
            Parameters!$D$16=1,
            IFERROR(
                AVERAGE(IF(
                    ISNUMBER(M111:V111),
                    IF(
                        M$5:V$5=1,
                        M111:V111,
                        ""),
                    "")),
                AVERAGE(IF(
                    ISNUMBER(M111:V111),
                    IF(
                        M$5:V$5=2,
                        M111:V111,
                        ""),
                    ""))
            ),
            IF(
                Parameters!$D$17=1,
                IFERROR(
                    IF(
                        OR(
                            IF(
                                ISNUMBER(M111:V111),
                                IF(
                                    M$5:V$5=1,
                                    M111:V111,
                                    ""),
                                "")
                            =0),
                        0,
                        GEOMEAN(IF(
                            ISNUMBER(M111:V111),
                            IF(
                                M$5:V$5=1,
                                M111:V111,
                                ""),
                            ""))
                    ),
                    IF(
                        OR(IF(
                            ISNUMBER(M111:V111),
                            IF(
                                M$5:V$5=2,
                                M111:V111,
                                ""),
                            "")
                            =0),
                        0,
                        GEOMEAN(IF(
                            ISNUMBER(M111:V111),
                            IF(
                                M$5:V$5=2,
                                M111:V111,
                                ""),
                            "")))
                )
            )
        )
    )
)</f>
        <v>10</v>
      </c>
      <c r="J111" s="242">
        <v>45019</v>
      </c>
      <c r="K111" s="242">
        <v>45075</v>
      </c>
      <c r="L111" s="91" t="s">
        <v>178</v>
      </c>
      <c r="M111" s="192">
        <v>4.6666666666666599</v>
      </c>
      <c r="N111" s="192" t="s">
        <v>409</v>
      </c>
      <c r="O111" s="192">
        <v>0</v>
      </c>
      <c r="P111" s="192">
        <v>0</v>
      </c>
      <c r="Q111" s="192">
        <v>10</v>
      </c>
      <c r="R111" s="192" t="s">
        <v>409</v>
      </c>
      <c r="S111" s="192">
        <v>3.8</v>
      </c>
      <c r="T111" s="192" t="s">
        <v>409</v>
      </c>
      <c r="U111" s="192">
        <v>0</v>
      </c>
      <c r="V111" s="192" t="s">
        <v>409</v>
      </c>
      <c r="W111" s="192">
        <v>1</v>
      </c>
      <c r="X111" s="192" t="s">
        <v>409</v>
      </c>
      <c r="Y111" s="192"/>
      <c r="Z111" s="192"/>
      <c r="AA111" s="80"/>
      <c r="AB111" s="80"/>
      <c r="AC111" s="80"/>
    </row>
    <row r="112" spans="1:29"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5.4772255750516514</v>
      </c>
      <c r="H112" s="80" cm="1">
        <f t="array" ref="H112">IF(
    SUM(IF(
            ISNUMBER(
                IF(
                    $M$4:$V$4,
                    (M112:V112),
                    "")),
            1,
            0))
        =0,
    NA(),
    IF(
        Parameters!$D$15=1,
        IF(
            SUM(--(ISNUMBER(IF($M$4:$V$4=1,(M112:V112),""))))&gt;0,
            MAX(IF(
                ISNUMBER(M112:V112),
                IF(
                    M$4:V$4=1,
                    M112:V112,
                    ""),
                "")),
            MAX(IF(
                ISNUMBER(M112:V112),
                IF(
                    M$4:V$4=2,
                    M112:V112,
                    ""),
                ""))
        ),
        IF(
            Parameters!$D$16=1,
            IFERROR(
                AVERAGE(IF(
                    ISNUMBER(M112:V112),
                    IF(
                        M$4:V$4=1,
                        M112:V112,
                        ""),
                    "")),
                AVERAGE(IF(
                    ISNUMBER(M112:V112),
                    IF(
                        M$4:V$4=2,
                        M112:V112,
                        ""),
                    ""))
            ),
            IF(
                Parameters!$D$17=1,
                IFERROR(
                    IF(
                        OR(
                            IF(
                                ISNUMBER(M112:V112),
                                IF(
                                    M$4:V$4=1,
                                    M112:V112,
                                    ""),
                                "")
                            =0),
                        0,
                        GEOMEAN(IF(
                            ISNUMBER(M112:V112),
                            IF(
                                M$4:V$4=1,
                                M112:V112,
                                ""),
                            ""))
                    ),
                    IF(
                        OR(IF(
                            ISNUMBER(M112:V112),
                            IF(
                                M$4:V$4=2,
                                M112:V112,
                                ""),
                            "")
                            =0),
                        0,
                        GEOMEAN(IF(
                            ISNUMBER(M112:V112),
                            IF(
                                M$4:V$4=2,
                                M112:V112,
                                ""),
                            "")))
                )
            )
        )
    )
)</f>
        <v>2.9999999999999898</v>
      </c>
      <c r="I112" s="191" cm="1">
        <f t="array" ref="I112">IF(
    SUM(IF(
            ISNUMBER(
                IF(
                    $M$5:$V$5,
                    (M112:V112),
                    "")),
            1,
            0))
        =0,
    NA(),
    IF(
        Parameters!$D$15=1,
        IF(
            SUM(--(ISNUMBER(IF($M$5:$V$5=1,(M112:V112),""))))&gt;0,
            MAX(IF(
                ISNUMBER(M112:V112),
                IF(
                    M$5:V$5=1,
                    M112:V112,
                    ""),
                "")),
            MAX(IF(
                ISNUMBER(M112:V112),
                IF(
                    M$5:V$5=2,
                    M112:V112,
                    ""),
                ""))
        ),
        IF(
            Parameters!$D$16=1,
            IFERROR(
                AVERAGE(IF(
                    ISNUMBER(M112:V112),
                    IF(
                        M$5:V$5=1,
                        M112:V112,
                        ""),
                    "")),
                AVERAGE(IF(
                    ISNUMBER(M112:V112),
                    IF(
                        M$5:V$5=2,
                        M112:V112,
                        ""),
                    ""))
            ),
            IF(
                Parameters!$D$17=1,
                IFERROR(
                    IF(
                        OR(
                            IF(
                                ISNUMBER(M112:V112),
                                IF(
                                    M$5:V$5=1,
                                    M112:V112,
                                    ""),
                                "")
                            =0),
                        0,
                        GEOMEAN(IF(
                            ISNUMBER(M112:V112),
                            IF(
                                M$5:V$5=1,
                                M112:V112,
                                ""),
                            ""))
                    ),
                    IF(
                        OR(IF(
                            ISNUMBER(M112:V112),
                            IF(
                                M$5:V$5=2,
                                M112:V112,
                                ""),
                            "")
                            =0),
                        0,
                        GEOMEAN(IF(
                            ISNUMBER(M112:V112),
                            IF(
                                M$5:V$5=2,
                                M112:V112,
                                ""),
                            "")))
                )
            )
        )
    )
)</f>
        <v>10</v>
      </c>
      <c r="J112" s="242">
        <v>44753</v>
      </c>
      <c r="K112" s="242">
        <v>45093</v>
      </c>
      <c r="L112" s="91" t="s">
        <v>179</v>
      </c>
      <c r="M112" s="192">
        <v>2.9999999999999898</v>
      </c>
      <c r="N112" s="192" t="s">
        <v>409</v>
      </c>
      <c r="O112" s="192">
        <v>0</v>
      </c>
      <c r="P112" s="192">
        <v>0</v>
      </c>
      <c r="Q112" s="192">
        <v>10</v>
      </c>
      <c r="R112" s="192" t="s">
        <v>409</v>
      </c>
      <c r="S112" s="192">
        <v>2.8</v>
      </c>
      <c r="T112" s="192" t="s">
        <v>409</v>
      </c>
      <c r="U112" s="192">
        <v>0</v>
      </c>
      <c r="V112" s="192" t="s">
        <v>409</v>
      </c>
      <c r="W112" s="192">
        <v>1</v>
      </c>
      <c r="X112" s="192" t="s">
        <v>409</v>
      </c>
      <c r="Y112" s="192"/>
      <c r="Z112" s="192"/>
      <c r="AA112" s="80"/>
      <c r="AB112" s="80"/>
      <c r="AC112" s="80"/>
    </row>
    <row r="113" spans="1:29"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$M$4:$V$4,
                    (M113:V113),
                    "")),
            1,
            0))
        =0,
    NA(),
    IF(
        Parameters!$D$15=1,
        IF(
            SUM(--(ISNUMBER(IF($M$4:$V$4=1,(M113:V113),""))))&gt;0,
            MAX(IF(
                ISNUMBER(M113:V113),
                IF(
                    M$4:V$4=1,
                    M113:V113,
                    ""),
                "")),
            MAX(IF(
                ISNUMBER(M113:V113),
                IF(
                    M$4:V$4=2,
                    M113:V113,
                    ""),
                ""))
        ),
        IF(
            Parameters!$D$16=1,
            IFERROR(
                AVERAGE(IF(
                    ISNUMBER(M113:V113),
                    IF(
                        M$4:V$4=1,
                        M113:V113,
                        ""),
                    "")),
                AVERAGE(IF(
                    ISNUMBER(M113:V113),
                    IF(
                        M$4:V$4=2,
                        M113:V113,
                        ""),
                    ""))
            ),
            IF(
                Parameters!$D$17=1,
                IFERROR(
                    IF(
                        OR(
                            IF(
                                ISNUMBER(M113:V113),
                                IF(
                                    M$4:V$4=1,
                                    M113:V113,
                                    ""),
                                "")
                            =0),
                        0,
                        GEOMEAN(IF(
                            ISNUMBER(M113:V113),
                            IF(
                                M$4:V$4=1,
                                M113:V113,
                                ""),
                            ""))
                    ),
                    IF(
                        OR(IF(
                            ISNUMBER(M113:V113),
                            IF(
                                M$4:V$4=2,
                                M113:V113,
                                ""),
                            "")
                            =0),
                        0,
                        GEOMEAN(IF(
                            ISNUMBER(M113:V113),
                            IF(
                                M$4:V$4=2,
                                M113:V113,
                                ""),
                            "")))
                )
            )
        )
    )
)</f>
        <v>8.1666666666666607</v>
      </c>
      <c r="I113" s="191" cm="1">
        <f t="array" ref="I113">IF(
    SUM(IF(
            ISNUMBER(
                IF(
                    $M$5:$V$5,
                    (M113:V113),
                    "")),
            1,
            0))
        =0,
    NA(),
    IF(
        Parameters!$D$15=1,
        IF(
            SUM(--(ISNUMBER(IF($M$5:$V$5=1,(M113:V113),""))))&gt;0,
            MAX(IF(
                ISNUMBER(M113:V113),
                IF(
                    M$5:V$5=1,
                    M113:V113,
                    ""),
                "")),
            MAX(IF(
                ISNUMBER(M113:V113),
                IF(
                    M$5:V$5=2,
                    M113:V113,
                    ""),
                ""))
        ),
        IF(
            Parameters!$D$16=1,
            IFERROR(
                AVERAGE(IF(
                    ISNUMBER(M113:V113),
                    IF(
                        M$5:V$5=1,
                        M113:V113,
                        ""),
                    "")),
                AVERAGE(IF(
                    ISNUMBER(M113:V113),
                    IF(
                        M$5:V$5=2,
                        M113:V113,
                        ""),
                    ""))
            ),
            IF(
                Parameters!$D$17=1,
                IFERROR(
                    IF(
                        OR(
                            IF(
                                ISNUMBER(M113:V113),
                                IF(
                                    M$5:V$5=1,
                                    M113:V113,
                                    ""),
                                "")
                            =0),
                        0,
                        GEOMEAN(IF(
                            ISNUMBER(M113:V113),
                            IF(
                                M$5:V$5=1,
                                M113:V113,
                                ""),
                            ""))
                    ),
                    IF(
                        OR(IF(
                            ISNUMBER(M113:V113),
                            IF(
                                M$5:V$5=2,
                                M113:V113,
                                ""),
                            "")
                            =0),
                        0,
                        GEOMEAN(IF(
                            ISNUMBER(M113:V113),
                            IF(
                                M$5:V$5=2,
                                M113:V113,
                                ""),
                            "")))
                )
            )
        )
    )
)</f>
        <v>0</v>
      </c>
      <c r="J113" s="242">
        <v>44860</v>
      </c>
      <c r="K113" s="242">
        <v>45001</v>
      </c>
      <c r="L113" s="91" t="s">
        <v>180</v>
      </c>
      <c r="M113" s="192">
        <v>8.1666666666666607</v>
      </c>
      <c r="N113" s="192" t="s">
        <v>409</v>
      </c>
      <c r="O113" s="192">
        <v>0</v>
      </c>
      <c r="P113" s="192">
        <v>0</v>
      </c>
      <c r="Q113" s="192">
        <v>0</v>
      </c>
      <c r="R113" s="192" t="s">
        <v>409</v>
      </c>
      <c r="S113" s="192">
        <v>5.9</v>
      </c>
      <c r="T113" s="192" t="s">
        <v>409</v>
      </c>
      <c r="U113" s="192">
        <v>0</v>
      </c>
      <c r="V113" s="192" t="s">
        <v>409</v>
      </c>
      <c r="W113" s="192">
        <v>0</v>
      </c>
      <c r="X113" s="192" t="s">
        <v>409</v>
      </c>
      <c r="Y113" s="192"/>
      <c r="Z113" s="192"/>
      <c r="AA113" s="80"/>
      <c r="AB113" s="80"/>
      <c r="AC113" s="80"/>
    </row>
    <row r="114" spans="1:29"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$M$4:$V$4,
                    (M114:V114),
                    "")),
            1,
            0))
        =0,
    NA(),
    IF(
        Parameters!$D$15=1,
        IF(
            SUM(--(ISNUMBER(IF($M$4:$V$4=1,(M114:V114),""))))&gt;0,
            MAX(IF(
                ISNUMBER(M114:V114),
                IF(
                    M$4:V$4=1,
                    M114:V114,
                    ""),
                "")),
            MAX(IF(
                ISNUMBER(M114:V114),
                IF(
                    M$4:V$4=2,
                    M114:V114,
                    ""),
                ""))
        ),
        IF(
            Parameters!$D$16=1,
            IFERROR(
                AVERAGE(IF(
                    ISNUMBER(M114:V114),
                    IF(
                        M$4:V$4=1,
                        M114:V114,
                        ""),
                    "")),
                AVERAGE(IF(
                    ISNUMBER(M114:V114),
                    IF(
                        M$4:V$4=2,
                        M114:V114,
                        ""),
                    ""))
            ),
            IF(
                Parameters!$D$17=1,
                IFERROR(
                    IF(
                        OR(
                            IF(
                                ISNUMBER(M114:V114),
                                IF(
                                    M$4:V$4=1,
                                    M114:V114,
                                    ""),
                                "")
                            =0),
                        0,
                        GEOMEAN(IF(
                            ISNUMBER(M114:V114),
                            IF(
                                M$4:V$4=1,
                                M114:V114,
                                ""),
                            ""))
                    ),
                    IF(
                        OR(IF(
                            ISNUMBER(M114:V114),
                            IF(
                                M$4:V$4=2,
                                M114:V114,
                                ""),
                            "")
                            =0),
                        0,
                        GEOMEAN(IF(
                            ISNUMBER(M114:V114),
                            IF(
                                M$4:V$4=2,
                                M114:V114,
                                ""),
                            "")))
                )
            )
        )
    )
)</f>
        <v>0.5</v>
      </c>
      <c r="I114" s="191" cm="1">
        <f t="array" ref="I114">IF(
    SUM(IF(
            ISNUMBER(
                IF(
                    $M$5:$V$5,
                    (M114:V114),
                    "")),
            1,
            0))
        =0,
    NA(),
    IF(
        Parameters!$D$15=1,
        IF(
            SUM(--(ISNUMBER(IF($M$5:$V$5=1,(M114:V114),""))))&gt;0,
            MAX(IF(
                ISNUMBER(M114:V114),
                IF(
                    M$5:V$5=1,
                    M114:V114,
                    ""),
                "")),
            MAX(IF(
                ISNUMBER(M114:V114),
                IF(
                    M$5:V$5=2,
                    M114:V114,
                    ""),
                ""))
        ),
        IF(
            Parameters!$D$16=1,
            IFERROR(
                AVERAGE(IF(
                    ISNUMBER(M114:V114),
                    IF(
                        M$5:V$5=1,
                        M114:V114,
                        ""),
                    "")),
                AVERAGE(IF(
                    ISNUMBER(M114:V114),
                    IF(
                        M$5:V$5=2,
                        M114:V114,
                        ""),
                    ""))
            ),
            IF(
                Parameters!$D$17=1,
                IFERROR(
                    IF(
                        OR(
                            IF(
                                ISNUMBER(M114:V114),
                                IF(
                                    M$5:V$5=1,
                                    M114:V114,
                                    ""),
                                "")
                            =0),
                        0,
                        GEOMEAN(IF(
                            ISNUMBER(M114:V114),
                            IF(
                                M$5:V$5=1,
                                M114:V114,
                                ""),
                            ""))
                    ),
                    IF(
                        OR(IF(
                            ISNUMBER(M114:V114),
                            IF(
                                M$5:V$5=2,
                                M114:V114,
                                ""),
                            "")
                            =0),
                        0,
                        GEOMEAN(IF(
                            ISNUMBER(M114:V114),
                            IF(
                                M$5:V$5=2,
                                M114:V114,
                                ""),
                            "")))
                )
            )
        )
    )
)</f>
        <v>0</v>
      </c>
      <c r="J114" s="242">
        <v>45019</v>
      </c>
      <c r="K114" s="242">
        <v>44753</v>
      </c>
      <c r="L114" s="91" t="s">
        <v>182</v>
      </c>
      <c r="M114" s="192">
        <v>0.5</v>
      </c>
      <c r="N114" s="192" t="s">
        <v>409</v>
      </c>
      <c r="O114" s="192">
        <v>0</v>
      </c>
      <c r="P114" s="192">
        <v>0</v>
      </c>
      <c r="Q114" s="192" t="s">
        <v>409</v>
      </c>
      <c r="R114" s="192" t="s">
        <v>409</v>
      </c>
      <c r="S114" s="192">
        <v>1.3</v>
      </c>
      <c r="T114" s="192" t="s">
        <v>409</v>
      </c>
      <c r="U114" s="192">
        <v>0</v>
      </c>
      <c r="V114" s="192" t="s">
        <v>409</v>
      </c>
      <c r="W114" s="192" t="s">
        <v>409</v>
      </c>
      <c r="X114" s="192" t="s">
        <v>409</v>
      </c>
      <c r="Y114" s="192"/>
      <c r="Z114" s="192"/>
      <c r="AA114" s="80"/>
      <c r="AB114" s="80"/>
      <c r="AC114" s="80"/>
    </row>
    <row r="115" spans="1:29"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$M$4:$V$4,
                    (M115:V115),
                    "")),
            1,
            0))
        =0,
    NA(),
    IF(
        Parameters!$D$15=1,
        IF(
            SUM(--(ISNUMBER(IF($M$4:$V$4=1,(M115:V115),""))))&gt;0,
            MAX(IF(
                ISNUMBER(M115:V115),
                IF(
                    M$4:V$4=1,
                    M115:V115,
                    ""),
                "")),
            MAX(IF(
                ISNUMBER(M115:V115),
                IF(
                    M$4:V$4=2,
                    M115:V115,
                    ""),
                ""))
        ),
        IF(
            Parameters!$D$16=1,
            IFERROR(
                AVERAGE(IF(
                    ISNUMBER(M115:V115),
                    IF(
                        M$4:V$4=1,
                        M115:V115,
                        ""),
                    "")),
                AVERAGE(IF(
                    ISNUMBER(M115:V115),
                    IF(
                        M$4:V$4=2,
                        M115:V115,
                        ""),
                    ""))
            ),
            IF(
                Parameters!$D$17=1,
                IFERROR(
                    IF(
                        OR(
                            IF(
                                ISNUMBER(M115:V115),
                                IF(
                                    M$4:V$4=1,
                                    M115:V115,
                                    ""),
                                "")
                            =0),
                        0,
                        GEOMEAN(IF(
                            ISNUMBER(M115:V115),
                            IF(
                                M$4:V$4=1,
                                M115:V115,
                                ""),
                            ""))
                    ),
                    IF(
                        OR(IF(
                            ISNUMBER(M115:V115),
                            IF(
                                M$4:V$4=2,
                                M115:V115,
                                ""),
                            "")
                            =0),
                        0,
                        GEOMEAN(IF(
                            ISNUMBER(M115:V115),
                            IF(
                                M$4:V$4=2,
                                M115:V115,
                                ""),
                            "")))
                )
            )
        )
    )
)</f>
        <v>6.5</v>
      </c>
      <c r="I115" s="191" cm="1">
        <f t="array" ref="I115">IF(
    SUM(IF(
            ISNUMBER(
                IF(
                    $M$5:$V$5,
                    (M115:V115),
                    "")),
            1,
            0))
        =0,
    NA(),
    IF(
        Parameters!$D$15=1,
        IF(
            SUM(--(ISNUMBER(IF($M$5:$V$5=1,(M115:V115),""))))&gt;0,
            MAX(IF(
                ISNUMBER(M115:V115),
                IF(
                    M$5:V$5=1,
                    M115:V115,
                    ""),
                "")),
            MAX(IF(
                ISNUMBER(M115:V115),
                IF(
                    M$5:V$5=2,
                    M115:V115,
                    ""),
                ""))
        ),
        IF(
            Parameters!$D$16=1,
            IFERROR(
                AVERAGE(IF(
                    ISNUMBER(M115:V115),
                    IF(
                        M$5:V$5=1,
                        M115:V115,
                        ""),
                    "")),
                AVERAGE(IF(
                    ISNUMBER(M115:V115),
                    IF(
                        M$5:V$5=2,
                        M115:V115,
                        ""),
                    ""))
            ),
            IF(
                Parameters!$D$17=1,
                IFERROR(
                    IF(
                        OR(
                            IF(
                                ISNUMBER(M115:V115),
                                IF(
                                    M$5:V$5=1,
                                    M115:V115,
                                    ""),
                                "")
                            =0),
                        0,
                        GEOMEAN(IF(
                            ISNUMBER(M115:V115),
                            IF(
                                M$5:V$5=1,
                                M115:V115,
                                ""),
                            ""))
                    ),
                    IF(
                        OR(IF(
                            ISNUMBER(M115:V115),
                            IF(
                                M$5:V$5=2,
                                M115:V115,
                                ""),
                            "")
                            =0),
                        0,
                        GEOMEAN(IF(
                            ISNUMBER(M115:V115),
                            IF(
                                M$5:V$5=2,
                                M115:V115,
                                ""),
                            "")))
                )
            )
        )
    )
)</f>
        <v>0</v>
      </c>
      <c r="J115" s="242">
        <v>44860</v>
      </c>
      <c r="K115" s="242">
        <v>45019</v>
      </c>
      <c r="L115" s="91" t="s">
        <v>184</v>
      </c>
      <c r="M115" s="192">
        <v>6.5</v>
      </c>
      <c r="N115" s="192" t="s">
        <v>409</v>
      </c>
      <c r="O115" s="192">
        <v>0</v>
      </c>
      <c r="P115" s="192">
        <v>0</v>
      </c>
      <c r="Q115" s="192">
        <v>0</v>
      </c>
      <c r="R115" s="192" t="s">
        <v>409</v>
      </c>
      <c r="S115" s="192">
        <v>4.9000000000000004</v>
      </c>
      <c r="T115" s="192" t="s">
        <v>409</v>
      </c>
      <c r="U115" s="192">
        <v>0</v>
      </c>
      <c r="V115" s="192" t="s">
        <v>409</v>
      </c>
      <c r="W115" s="192">
        <v>0</v>
      </c>
      <c r="X115" s="192" t="s">
        <v>409</v>
      </c>
      <c r="Y115" s="192"/>
      <c r="Z115" s="192"/>
      <c r="AA115" s="80"/>
      <c r="AB115" s="80"/>
      <c r="AC115" s="80"/>
    </row>
    <row r="116" spans="1:29"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$M$4:$V$4,
                    (M116:V116),
                    "")),
            1,
            0))
        =0,
    NA(),
    IF(
        Parameters!$D$15=1,
        IF(
            SUM(--(ISNUMBER(IF($M$4:$V$4=1,(M116:V116),""))))&gt;0,
            MAX(IF(
                ISNUMBER(M116:V116),
                IF(
                    M$4:V$4=1,
                    M116:V116,
                    ""),
                "")),
            MAX(IF(
                ISNUMBER(M116:V116),
                IF(
                    M$4:V$4=2,
                    M116:V116,
                    ""),
                ""))
        ),
        IF(
            Parameters!$D$16=1,
            IFERROR(
                AVERAGE(IF(
                    ISNUMBER(M116:V116),
                    IF(
                        M$4:V$4=1,
                        M116:V116,
                        ""),
                    "")),
                AVERAGE(IF(
                    ISNUMBER(M116:V116),
                    IF(
                        M$4:V$4=2,
                        M116:V116,
                        ""),
                    ""))
            ),
            IF(
                Parameters!$D$17=1,
                IFERROR(
                    IF(
                        OR(
                            IF(
                                ISNUMBER(M116:V116),
                                IF(
                                    M$4:V$4=1,
                                    M116:V116,
                                    ""),
                                "")
                            =0),
                        0,
                        GEOMEAN(IF(
                            ISNUMBER(M116:V116),
                            IF(
                                M$4:V$4=1,
                                M116:V116,
                                ""),
                            ""))
                    ),
                    IF(
                        OR(IF(
                            ISNUMBER(M116:V116),
                            IF(
                                M$4:V$4=2,
                                M116:V116,
                                ""),
                            "")
                            =0),
                        0,
                        GEOMEAN(IF(
                            ISNUMBER(M116:V116),
                            IF(
                                M$4:V$4=2,
                                M116:V116,
                                ""),
                            "")))
                )
            )
        )
    )
)</f>
        <v>7</v>
      </c>
      <c r="I116" s="191" cm="1">
        <f t="array" ref="I116">IF(
    SUM(IF(
            ISNUMBER(
                IF(
                    $M$5:$V$5,
                    (M116:V116),
                    "")),
            1,
            0))
        =0,
    NA(),
    IF(
        Parameters!$D$15=1,
        IF(
            SUM(--(ISNUMBER(IF($M$5:$V$5=1,(M116:V116),""))))&gt;0,
            MAX(IF(
                ISNUMBER(M116:V116),
                IF(
                    M$5:V$5=1,
                    M116:V116,
                    ""),
                "")),
            MAX(IF(
                ISNUMBER(M116:V116),
                IF(
                    M$5:V$5=2,
                    M116:V116,
                    ""),
                ""))
        ),
        IF(
            Parameters!$D$16=1,
            IFERROR(
                AVERAGE(IF(
                    ISNUMBER(M116:V116),
                    IF(
                        M$5:V$5=1,
                        M116:V116,
                        ""),
                    "")),
                AVERAGE(IF(
                    ISNUMBER(M116:V116),
                    IF(
                        M$5:V$5=2,
                        M116:V116,
                        ""),
                    ""))
            ),
            IF(
                Parameters!$D$17=1,
                IFERROR(
                    IF(
                        OR(
                            IF(
                                ISNUMBER(M116:V116),
                                IF(
                                    M$5:V$5=1,
                                    M116:V116,
                                    ""),
                                "")
                            =0),
                        0,
                        GEOMEAN(IF(
                            ISNUMBER(M116:V116),
                            IF(
                                M$5:V$5=1,
                                M116:V116,
                                ""),
                            ""))
                    ),
                    IF(
                        OR(IF(
                            ISNUMBER(M116:V116),
                            IF(
                                M$5:V$5=2,
                                M116:V116,
                                ""),
                            "")
                            =0),
                        0,
                        GEOMEAN(IF(
                            ISNUMBER(M116:V116),
                            IF(
                                M$5:V$5=2,
                                M116:V116,
                                ""),
                            "")))
                )
            )
        )
    )
)</f>
        <v>0</v>
      </c>
      <c r="J116" s="242">
        <v>44753</v>
      </c>
      <c r="K116" s="242">
        <v>45001</v>
      </c>
      <c r="L116" s="91" t="s">
        <v>186</v>
      </c>
      <c r="M116" s="192">
        <v>7</v>
      </c>
      <c r="N116" s="192" t="s">
        <v>409</v>
      </c>
      <c r="O116" s="192">
        <v>0</v>
      </c>
      <c r="P116" s="192">
        <v>0</v>
      </c>
      <c r="Q116" s="192">
        <v>0</v>
      </c>
      <c r="R116" s="192" t="s">
        <v>409</v>
      </c>
      <c r="S116" s="192">
        <v>5.2</v>
      </c>
      <c r="T116" s="192" t="s">
        <v>409</v>
      </c>
      <c r="U116" s="192">
        <v>0</v>
      </c>
      <c r="V116" s="192" t="s">
        <v>409</v>
      </c>
      <c r="W116" s="192">
        <v>0</v>
      </c>
      <c r="X116" s="192" t="s">
        <v>409</v>
      </c>
      <c r="Y116" s="192"/>
      <c r="Z116" s="192"/>
      <c r="AA116" s="80"/>
      <c r="AB116" s="80"/>
      <c r="AC116" s="80"/>
    </row>
    <row r="117" spans="1:29"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$M$4:$V$4,
                    (M117:V117),
                    "")),
            1,
            0))
        =0,
    NA(),
    IF(
        Parameters!$D$15=1,
        IF(
            SUM(--(ISNUMBER(IF($M$4:$V$4=1,(M117:V117),""))))&gt;0,
            MAX(IF(
                ISNUMBER(M117:V117),
                IF(
                    M$4:V$4=1,
                    M117:V117,
                    ""),
                "")),
            MAX(IF(
                ISNUMBER(M117:V117),
                IF(
                    M$4:V$4=2,
                    M117:V117,
                    ""),
                ""))
        ),
        IF(
            Parameters!$D$16=1,
            IFERROR(
                AVERAGE(IF(
                    ISNUMBER(M117:V117),
                    IF(
                        M$4:V$4=1,
                        M117:V117,
                        ""),
                    "")),
                AVERAGE(IF(
                    ISNUMBER(M117:V117),
                    IF(
                        M$4:V$4=2,
                        M117:V117,
                        ""),
                    ""))
            ),
            IF(
                Parameters!$D$17=1,
                IFERROR(
                    IF(
                        OR(
                            IF(
                                ISNUMBER(M117:V117),
                                IF(
                                    M$4:V$4=1,
                                    M117:V117,
                                    ""),
                                "")
                            =0),
                        0,
                        GEOMEAN(IF(
                            ISNUMBER(M117:V117),
                            IF(
                                M$4:V$4=1,
                                M117:V117,
                                ""),
                            ""))
                    ),
                    IF(
                        OR(IF(
                            ISNUMBER(M117:V117),
                            IF(
                                M$4:V$4=2,
                                M117:V117,
                                ""),
                            "")
                            =0),
                        0,
                        GEOMEAN(IF(
                            ISNUMBER(M117:V117),
                            IF(
                                M$4:V$4=2,
                                M117:V117,
                                ""),
                            "")))
                )
            )
        )
    )
)</f>
        <v>4.8333333333333304</v>
      </c>
      <c r="I117" s="191" cm="1">
        <f t="array" ref="I117">IF(
    SUM(IF(
            ISNUMBER(
                IF(
                    $M$5:$V$5,
                    (M117:V117),
                    "")),
            1,
            0))
        =0,
    NA(),
    IF(
        Parameters!$D$15=1,
        IF(
            SUM(--(ISNUMBER(IF($M$5:$V$5=1,(M117:V117),""))))&gt;0,
            MAX(IF(
                ISNUMBER(M117:V117),
                IF(
                    M$5:V$5=1,
                    M117:V117,
                    ""),
                "")),
            MAX(IF(
                ISNUMBER(M117:V117),
                IF(
                    M$5:V$5=2,
                    M117:V117,
                    ""),
                ""))
        ),
        IF(
            Parameters!$D$16=1,
            IFERROR(
                AVERAGE(IF(
                    ISNUMBER(M117:V117),
                    IF(
                        M$5:V$5=1,
                        M117:V117,
                        ""),
                    "")),
                AVERAGE(IF(
                    ISNUMBER(M117:V117),
                    IF(
                        M$5:V$5=2,
                        M117:V117,
                        ""),
                    ""))
            ),
            IF(
                Parameters!$D$17=1,
                IFERROR(
                    IF(
                        OR(
                            IF(
                                ISNUMBER(M117:V117),
                                IF(
                                    M$5:V$5=1,
                                    M117:V117,
                                    ""),
                                "")
                            =0),
                        0,
                        GEOMEAN(IF(
                            ISNUMBER(M117:V117),
                            IF(
                                M$5:V$5=1,
                                M117:V117,
                                ""),
                            ""))
                    ),
                    IF(
                        OR(IF(
                            ISNUMBER(M117:V117),
                            IF(
                                M$5:V$5=2,
                                M117:V117,
                                ""),
                            "")
                            =0),
                        0,
                        GEOMEAN(IF(
                            ISNUMBER(M117:V117),
                            IF(
                                M$5:V$5=2,
                                M117:V117,
                                ""),
                            "")))
                )
            )
        )
    )
)</f>
        <v>0</v>
      </c>
      <c r="J117" s="242">
        <v>45019</v>
      </c>
      <c r="K117" s="242">
        <v>44929</v>
      </c>
      <c r="L117" s="91" t="s">
        <v>188</v>
      </c>
      <c r="M117" s="192">
        <v>4.8333333333333304</v>
      </c>
      <c r="N117" s="192" t="s">
        <v>409</v>
      </c>
      <c r="O117" s="192">
        <v>0</v>
      </c>
      <c r="P117" s="192">
        <v>0</v>
      </c>
      <c r="Q117" s="192">
        <v>0</v>
      </c>
      <c r="R117" s="192" t="s">
        <v>409</v>
      </c>
      <c r="S117" s="192">
        <v>3.9</v>
      </c>
      <c r="T117" s="192" t="s">
        <v>409</v>
      </c>
      <c r="U117" s="192">
        <v>0</v>
      </c>
      <c r="V117" s="192" t="s">
        <v>409</v>
      </c>
      <c r="W117" s="192">
        <v>0</v>
      </c>
      <c r="X117" s="192" t="s">
        <v>409</v>
      </c>
      <c r="Y117" s="192"/>
      <c r="Z117" s="192"/>
      <c r="AA117" s="80"/>
      <c r="AB117" s="80"/>
      <c r="AC117" s="80"/>
    </row>
    <row r="118" spans="1:29"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6.7082039324993685</v>
      </c>
      <c r="H118" s="80" cm="1">
        <f t="array" ref="H118">IF(
    SUM(IF(
            ISNUMBER(
                IF(
                    $M$4:$V$4,
                    (M118:V118),
                    "")),
            1,
            0))
        =0,
    NA(),
    IF(
        Parameters!$D$15=1,
        IF(
            SUM(--(ISNUMBER(IF($M$4:$V$4=1,(M118:V118),""))))&gt;0,
            MAX(IF(
                ISNUMBER(M118:V118),
                IF(
                    M$4:V$4=1,
                    M118:V118,
                    ""),
                "")),
            MAX(IF(
                ISNUMBER(M118:V118),
                IF(
                    M$4:V$4=2,
                    M118:V118,
                    ""),
                ""))
        ),
        IF(
            Parameters!$D$16=1,
            IFERROR(
                AVERAGE(IF(
                    ISNUMBER(M118:V118),
                    IF(
                        M$4:V$4=1,
                        M118:V118,
                        ""),
                    "")),
                AVERAGE(IF(
                    ISNUMBER(M118:V118),
                    IF(
                        M$4:V$4=2,
                        M118:V118,
                        ""),
                    ""))
            ),
            IF(
                Parameters!$D$17=1,
                IFERROR(
                    IF(
                        OR(
                            IF(
                                ISNUMBER(M118:V118),
                                IF(
                                    M$4:V$4=1,
                                    M118:V118,
                                    ""),
                                "")
                            =0),
                        0,
                        GEOMEAN(IF(
                            ISNUMBER(M118:V118),
                            IF(
                                M$4:V$4=1,
                                M118:V118,
                                ""),
                            ""))
                    ),
                    IF(
                        OR(IF(
                            ISNUMBER(M118:V118),
                            IF(
                                M$4:V$4=2,
                                M118:V118,
                                ""),
                            "")
                            =0),
                        0,
                        GEOMEAN(IF(
                            ISNUMBER(M118:V118),
                            IF(
                                M$4:V$4=2,
                                M118:V118,
                                ""),
                            "")))
                )
            )
        )
    )
)</f>
        <v>4.5</v>
      </c>
      <c r="I118" s="191" cm="1">
        <f t="array" ref="I118">IF(
    SUM(IF(
            ISNUMBER(
                IF(
                    $M$5:$V$5,
                    (M118:V118),
                    "")),
            1,
            0))
        =0,
    NA(),
    IF(
        Parameters!$D$15=1,
        IF(
            SUM(--(ISNUMBER(IF($M$5:$V$5=1,(M118:V118),""))))&gt;0,
            MAX(IF(
                ISNUMBER(M118:V118),
                IF(
                    M$5:V$5=1,
                    M118:V118,
                    ""),
                "")),
            MAX(IF(
                ISNUMBER(M118:V118),
                IF(
                    M$5:V$5=2,
                    M118:V118,
                    ""),
                ""))
        ),
        IF(
            Parameters!$D$16=1,
            IFERROR(
                AVERAGE(IF(
                    ISNUMBER(M118:V118),
                    IF(
                        M$5:V$5=1,
                        M118:V118,
                        ""),
                    "")),
                AVERAGE(IF(
                    ISNUMBER(M118:V118),
                    IF(
                        M$5:V$5=2,
                        M118:V118,
                        ""),
                    ""))
            ),
            IF(
                Parameters!$D$17=1,
                IFERROR(
                    IF(
                        OR(
                            IF(
                                ISNUMBER(M118:V118),
                                IF(
                                    M$5:V$5=1,
                                    M118:V118,
                                    ""),
                                "")
                            =0),
                        0,
                        GEOMEAN(IF(
                            ISNUMBER(M118:V118),
                            IF(
                                M$5:V$5=1,
                                M118:V118,
                                ""),
                            ""))
                    ),
                    IF(
                        OR(IF(
                            ISNUMBER(M118:V118),
                            IF(
                                M$5:V$5=2,
                                M118:V118,
                                ""),
                            "")
                            =0),
                        0,
                        GEOMEAN(IF(
                            ISNUMBER(M118:V118),
                            IF(
                                M$5:V$5=2,
                                M118:V118,
                                ""),
                            "")))
                )
            )
        )
    )
)</f>
        <v>10</v>
      </c>
      <c r="J118" s="242">
        <v>44753</v>
      </c>
      <c r="K118" s="242">
        <v>45103</v>
      </c>
      <c r="L118" s="91" t="s">
        <v>190</v>
      </c>
      <c r="M118" s="192">
        <v>4.5</v>
      </c>
      <c r="N118" s="192">
        <v>10</v>
      </c>
      <c r="O118" s="192">
        <v>0</v>
      </c>
      <c r="P118" s="192">
        <v>0</v>
      </c>
      <c r="Q118" s="192">
        <v>0</v>
      </c>
      <c r="R118" s="192" t="s">
        <v>409</v>
      </c>
      <c r="S118" s="192">
        <v>3.7</v>
      </c>
      <c r="T118" s="192" t="s">
        <v>892</v>
      </c>
      <c r="U118" s="192">
        <v>0</v>
      </c>
      <c r="V118" s="192" t="s">
        <v>409</v>
      </c>
      <c r="W118" s="192">
        <v>0</v>
      </c>
      <c r="X118" s="192" t="s">
        <v>409</v>
      </c>
      <c r="Y118" s="192"/>
      <c r="Z118" s="192"/>
      <c r="AA118" s="80"/>
      <c r="AB118" s="80"/>
      <c r="AC118" s="80"/>
    </row>
    <row r="119" spans="1:29"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$M$4:$V$4,
                    (M119:V119),
                    "")),
            1,
            0))
        =0,
    NA(),
    IF(
        Parameters!$D$15=1,
        IF(
            SUM(--(ISNUMBER(IF($M$4:$V$4=1,(M119:V119),""))))&gt;0,
            MAX(IF(
                ISNUMBER(M119:V119),
                IF(
                    M$4:V$4=1,
                    M119:V119,
                    ""),
                "")),
            MAX(IF(
                ISNUMBER(M119:V119),
                IF(
                    M$4:V$4=2,
                    M119:V119,
                    ""),
                ""))
        ),
        IF(
            Parameters!$D$16=1,
            IFERROR(
                AVERAGE(IF(
                    ISNUMBER(M119:V119),
                    IF(
                        M$4:V$4=1,
                        M119:V119,
                        ""),
                    "")),
                AVERAGE(IF(
                    ISNUMBER(M119:V119),
                    IF(
                        M$4:V$4=2,
                        M119:V119,
                        ""),
                    ""))
            ),
            IF(
                Parameters!$D$17=1,
                IFERROR(
                    IF(
                        OR(
                            IF(
                                ISNUMBER(M119:V119),
                                IF(
                                    M$4:V$4=1,
                                    M119:V119,
                                    ""),
                                "")
                            =0),
                        0,
                        GEOMEAN(IF(
                            ISNUMBER(M119:V119),
                            IF(
                                M$4:V$4=1,
                                M119:V119,
                                ""),
                            ""))
                    ),
                    IF(
                        OR(IF(
                            ISNUMBER(M119:V119),
                            IF(
                                M$4:V$4=2,
                                M119:V119,
                                ""),
                            "")
                            =0),
                        0,
                        GEOMEAN(IF(
                            ISNUMBER(M119:V119),
                            IF(
                                M$4:V$4=2,
                                M119:V119,
                                ""),
                            "")))
                )
            )
        )
    )
)</f>
        <v>2.6666666666666599</v>
      </c>
      <c r="I119" s="191" cm="1">
        <f t="array" ref="I119">IF(
    SUM(IF(
            ISNUMBER(
                IF(
                    $M$5:$V$5,
                    (M119:V119),
                    "")),
            1,
            0))
        =0,
    NA(),
    IF(
        Parameters!$D$15=1,
        IF(
            SUM(--(ISNUMBER(IF($M$5:$V$5=1,(M119:V119),""))))&gt;0,
            MAX(IF(
                ISNUMBER(M119:V119),
                IF(
                    M$5:V$5=1,
                    M119:V119,
                    ""),
                "")),
            MAX(IF(
                ISNUMBER(M119:V119),
                IF(
                    M$5:V$5=2,
                    M119:V119,
                    ""),
                ""))
        ),
        IF(
            Parameters!$D$16=1,
            IFERROR(
                AVERAGE(IF(
                    ISNUMBER(M119:V119),
                    IF(
                        M$5:V$5=1,
                        M119:V119,
                        ""),
                    "")),
                AVERAGE(IF(
                    ISNUMBER(M119:V119),
                    IF(
                        M$5:V$5=2,
                        M119:V119,
                        ""),
                    ""))
            ),
            IF(
                Parameters!$D$17=1,
                IFERROR(
                    IF(
                        OR(
                            IF(
                                ISNUMBER(M119:V119),
                                IF(
                                    M$5:V$5=1,
                                    M119:V119,
                                    ""),
                                "")
                            =0),
                        0,
                        GEOMEAN(IF(
                            ISNUMBER(M119:V119),
                            IF(
                                M$5:V$5=1,
                                M119:V119,
                                ""),
                            ""))
                    ),
                    IF(
                        OR(IF(
                            ISNUMBER(M119:V119),
                            IF(
                                M$5:V$5=2,
                                M119:V119,
                                ""),
                            "")
                            =0),
                        0,
                        GEOMEAN(IF(
                            ISNUMBER(M119:V119),
                            IF(
                                M$5:V$5=2,
                                M119:V119,
                                ""),
                            "")))
                )
            )
        )
    )
)</f>
        <v>0</v>
      </c>
      <c r="J119" s="242">
        <v>44753</v>
      </c>
      <c r="K119" s="242">
        <v>45034</v>
      </c>
      <c r="L119" s="91" t="s">
        <v>191</v>
      </c>
      <c r="M119" s="192">
        <v>2.6666666666666599</v>
      </c>
      <c r="N119" s="192" t="s">
        <v>409</v>
      </c>
      <c r="O119" s="192">
        <v>0</v>
      </c>
      <c r="P119" s="192">
        <v>0</v>
      </c>
      <c r="Q119" s="192">
        <v>0</v>
      </c>
      <c r="R119" s="192" t="s">
        <v>409</v>
      </c>
      <c r="S119" s="192">
        <v>2.6</v>
      </c>
      <c r="T119" s="192" t="s">
        <v>409</v>
      </c>
      <c r="U119" s="192">
        <v>0</v>
      </c>
      <c r="V119" s="192" t="s">
        <v>409</v>
      </c>
      <c r="W119" s="192">
        <v>0</v>
      </c>
      <c r="X119" s="192" t="s">
        <v>409</v>
      </c>
      <c r="Y119" s="192"/>
      <c r="Z119" s="192"/>
      <c r="AA119" s="80"/>
      <c r="AB119" s="80"/>
      <c r="AC119" s="80"/>
    </row>
    <row r="120" spans="1:29"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$M$4:$V$4,
                    (M120:V120),
                    "")),
            1,
            0))
        =0,
    NA(),
    IF(
        Parameters!$D$15=1,
        IF(
            SUM(--(ISNUMBER(IF($M$4:$V$4=1,(M120:V120),""))))&gt;0,
            MAX(IF(
                ISNUMBER(M120:V120),
                IF(
                    M$4:V$4=1,
                    M120:V120,
                    ""),
                "")),
            MAX(IF(
                ISNUMBER(M120:V120),
                IF(
                    M$4:V$4=2,
                    M120:V120,
                    ""),
                ""))
        ),
        IF(
            Parameters!$D$16=1,
            IFERROR(
                AVERAGE(IF(
                    ISNUMBER(M120:V120),
                    IF(
                        M$4:V$4=1,
                        M120:V120,
                        ""),
                    "")),
                AVERAGE(IF(
                    ISNUMBER(M120:V120),
                    IF(
                        M$4:V$4=2,
                        M120:V120,
                        ""),
                    ""))
            ),
            IF(
                Parameters!$D$17=1,
                IFERROR(
                    IF(
                        OR(
                            IF(
                                ISNUMBER(M120:V120),
                                IF(
                                    M$4:V$4=1,
                                    M120:V120,
                                    ""),
                                "")
                            =0),
                        0,
                        GEOMEAN(IF(
                            ISNUMBER(M120:V120),
                            IF(
                                M$4:V$4=1,
                                M120:V120,
                                ""),
                            ""))
                    ),
                    IF(
                        OR(IF(
                            ISNUMBER(M120:V120),
                            IF(
                                M$4:V$4=2,
                                M120:V120,
                                ""),
                            "")
                            =0),
                        0,
                        GEOMEAN(IF(
                            ISNUMBER(M120:V120),
                            IF(
                                M$4:V$4=2,
                                M120:V120,
                                ""),
                            "")))
                )
            )
        )
    )
)</f>
        <v>0.5</v>
      </c>
      <c r="I120" s="191" cm="1">
        <f t="array" ref="I120">IF(
    SUM(IF(
            ISNUMBER(
                IF(
                    $M$5:$V$5,
                    (M120:V120),
                    "")),
            1,
            0))
        =0,
    NA(),
    IF(
        Parameters!$D$15=1,
        IF(
            SUM(--(ISNUMBER(IF($M$5:$V$5=1,(M120:V120),""))))&gt;0,
            MAX(IF(
                ISNUMBER(M120:V120),
                IF(
                    M$5:V$5=1,
                    M120:V120,
                    ""),
                "")),
            MAX(IF(
                ISNUMBER(M120:V120),
                IF(
                    M$5:V$5=2,
                    M120:V120,
                    ""),
                ""))
        ),
        IF(
            Parameters!$D$16=1,
            IFERROR(
                AVERAGE(IF(
                    ISNUMBER(M120:V120),
                    IF(
                        M$5:V$5=1,
                        M120:V120,
                        ""),
                    "")),
                AVERAGE(IF(
                    ISNUMBER(M120:V120),
                    IF(
                        M$5:V$5=2,
                        M120:V120,
                        ""),
                    ""))
            ),
            IF(
                Parameters!$D$17=1,
                IFERROR(
                    IF(
                        OR(
                            IF(
                                ISNUMBER(M120:V120),
                                IF(
                                    M$5:V$5=1,
                                    M120:V120,
                                    ""),
                                "")
                            =0),
                        0,
                        GEOMEAN(IF(
                            ISNUMBER(M120:V120),
                            IF(
                                M$5:V$5=1,
                                M120:V120,
                                ""),
                            ""))
                    ),
                    IF(
                        OR(IF(
                            ISNUMBER(M120:V120),
                            IF(
                                M$5:V$5=2,
                                M120:V120,
                                ""),
                            "")
                            =0),
                        0,
                        GEOMEAN(IF(
                            ISNUMBER(M120:V120),
                            IF(
                                M$5:V$5=2,
                                M120:V120,
                                ""),
                            "")))
                )
            )
        )
    )
)</f>
        <v>0</v>
      </c>
      <c r="J120" s="242">
        <v>44753</v>
      </c>
      <c r="K120" s="242">
        <v>44753</v>
      </c>
      <c r="L120" s="91" t="s">
        <v>193</v>
      </c>
      <c r="M120" s="192">
        <v>0.5</v>
      </c>
      <c r="N120" s="192" t="s">
        <v>409</v>
      </c>
      <c r="O120" s="192">
        <v>0</v>
      </c>
      <c r="P120" s="192">
        <v>0</v>
      </c>
      <c r="Q120" s="192">
        <v>0</v>
      </c>
      <c r="R120" s="192" t="s">
        <v>409</v>
      </c>
      <c r="S120" s="192">
        <v>1.3</v>
      </c>
      <c r="T120" s="192" t="s">
        <v>409</v>
      </c>
      <c r="U120" s="192">
        <v>0</v>
      </c>
      <c r="V120" s="192" t="s">
        <v>409</v>
      </c>
      <c r="W120" s="192">
        <v>0</v>
      </c>
      <c r="X120" s="192" t="s">
        <v>409</v>
      </c>
      <c r="Y120" s="192"/>
      <c r="Z120" s="192"/>
      <c r="AA120" s="80"/>
      <c r="AB120" s="80"/>
      <c r="AC120" s="80"/>
    </row>
    <row r="121" spans="1:29"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$M$4:$V$4,
                    (M121:V121),
                    "")),
            1,
            0))
        =0,
    NA(),
    IF(
        Parameters!$D$15=1,
        IF(
            SUM(--(ISNUMBER(IF($M$4:$V$4=1,(M121:V121),""))))&gt;0,
            MAX(IF(
                ISNUMBER(M121:V121),
                IF(
                    M$4:V$4=1,
                    M121:V121,
                    ""),
                "")),
            MAX(IF(
                ISNUMBER(M121:V121),
                IF(
                    M$4:V$4=2,
                    M121:V121,
                    ""),
                ""))
        ),
        IF(
            Parameters!$D$16=1,
            IFERROR(
                AVERAGE(IF(
                    ISNUMBER(M121:V121),
                    IF(
                        M$4:V$4=1,
                        M121:V121,
                        ""),
                    "")),
                AVERAGE(IF(
                    ISNUMBER(M121:V121),
                    IF(
                        M$4:V$4=2,
                        M121:V121,
                        ""),
                    ""))
            ),
            IF(
                Parameters!$D$17=1,
                IFERROR(
                    IF(
                        OR(
                            IF(
                                ISNUMBER(M121:V121),
                                IF(
                                    M$4:V$4=1,
                                    M121:V121,
                                    ""),
                                "")
                            =0),
                        0,
                        GEOMEAN(IF(
                            ISNUMBER(M121:V121),
                            IF(
                                M$4:V$4=1,
                                M121:V121,
                                ""),
                            ""))
                    ),
                    IF(
                        OR(IF(
                            ISNUMBER(M121:V121),
                            IF(
                                M$4:V$4=2,
                                M121:V121,
                                ""),
                            "")
                            =0),
                        0,
                        GEOMEAN(IF(
                            ISNUMBER(M121:V121),
                            IF(
                                M$4:V$4=2,
                                M121:V121,
                                ""),
                            "")))
                )
            )
        )
    )
)</f>
        <v>6.8333333333333304</v>
      </c>
      <c r="I121" s="191" cm="1">
        <f t="array" ref="I121">IF(
    SUM(IF(
            ISNUMBER(
                IF(
                    $M$5:$V$5,
                    (M121:V121),
                    "")),
            1,
            0))
        =0,
    NA(),
    IF(
        Parameters!$D$15=1,
        IF(
            SUM(--(ISNUMBER(IF($M$5:$V$5=1,(M121:V121),""))))&gt;0,
            MAX(IF(
                ISNUMBER(M121:V121),
                IF(
                    M$5:V$5=1,
                    M121:V121,
                    ""),
                "")),
            MAX(IF(
                ISNUMBER(M121:V121),
                IF(
                    M$5:V$5=2,
                    M121:V121,
                    ""),
                ""))
        ),
        IF(
            Parameters!$D$16=1,
            IFERROR(
                AVERAGE(IF(
                    ISNUMBER(M121:V121),
                    IF(
                        M$5:V$5=1,
                        M121:V121,
                        ""),
                    "")),
                AVERAGE(IF(
                    ISNUMBER(M121:V121),
                    IF(
                        M$5:V$5=2,
                        M121:V121,
                        ""),
                    ""))
            ),
            IF(
                Parameters!$D$17=1,
                IFERROR(
                    IF(
                        OR(
                            IF(
                                ISNUMBER(M121:V121),
                                IF(
                                    M$5:V$5=1,
                                    M121:V121,
                                    ""),
                                "")
                            =0),
                        0,
                        GEOMEAN(IF(
                            ISNUMBER(M121:V121),
                            IF(
                                M$5:V$5=1,
                                M121:V121,
                                ""),
                            ""))
                    ),
                    IF(
                        OR(IF(
                            ISNUMBER(M121:V121),
                            IF(
                                M$5:V$5=2,
                                M121:V121,
                                ""),
                            "")
                            =0),
                        0,
                        GEOMEAN(IF(
                            ISNUMBER(M121:V121),
                            IF(
                                M$5:V$5=2,
                                M121:V121,
                                ""),
                            "")))
                )
            )
        )
    )
)</f>
        <v>0</v>
      </c>
      <c r="J121" s="242">
        <v>45019</v>
      </c>
      <c r="K121" s="242">
        <v>45014</v>
      </c>
      <c r="L121" s="91" t="s">
        <v>195</v>
      </c>
      <c r="M121" s="192">
        <v>6.8333333333333304</v>
      </c>
      <c r="N121" s="192" t="s">
        <v>409</v>
      </c>
      <c r="O121" s="192">
        <v>0</v>
      </c>
      <c r="P121" s="192">
        <v>0</v>
      </c>
      <c r="Q121" s="192">
        <v>0</v>
      </c>
      <c r="R121" s="192" t="s">
        <v>409</v>
      </c>
      <c r="S121" s="192">
        <v>5.0999999999999996</v>
      </c>
      <c r="T121" s="192" t="s">
        <v>409</v>
      </c>
      <c r="U121" s="192">
        <v>0</v>
      </c>
      <c r="V121" s="192" t="s">
        <v>409</v>
      </c>
      <c r="W121" s="192">
        <v>0</v>
      </c>
      <c r="X121" s="192" t="s">
        <v>409</v>
      </c>
      <c r="Y121" s="192"/>
      <c r="Z121" s="192"/>
      <c r="AA121" s="80"/>
      <c r="AB121" s="80"/>
      <c r="AC121" s="80"/>
    </row>
    <row r="122" spans="1:29"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$M$4:$V$4,
                    (M122:V122),
                    "")),
            1,
            0))
        =0,
    NA(),
    IF(
        Parameters!$D$15=1,
        IF(
            SUM(--(ISNUMBER(IF($M$4:$V$4=1,(M122:V122),""))))&gt;0,
            MAX(IF(
                ISNUMBER(M122:V122),
                IF(
                    M$4:V$4=1,
                    M122:V122,
                    ""),
                "")),
            MAX(IF(
                ISNUMBER(M122:V122),
                IF(
                    M$4:V$4=2,
                    M122:V122,
                    ""),
                ""))
        ),
        IF(
            Parameters!$D$16=1,
            IFERROR(
                AVERAGE(IF(
                    ISNUMBER(M122:V122),
                    IF(
                        M$4:V$4=1,
                        M122:V122,
                        ""),
                    "")),
                AVERAGE(IF(
                    ISNUMBER(M122:V122),
                    IF(
                        M$4:V$4=2,
                        M122:V122,
                        ""),
                    ""))
            ),
            IF(
                Parameters!$D$17=1,
                IFERROR(
                    IF(
                        OR(
                            IF(
                                ISNUMBER(M122:V122),
                                IF(
                                    M$4:V$4=1,
                                    M122:V122,
                                    ""),
                                "")
                            =0),
                        0,
                        GEOMEAN(IF(
                            ISNUMBER(M122:V122),
                            IF(
                                M$4:V$4=1,
                                M122:V122,
                                ""),
                            ""))
                    ),
                    IF(
                        OR(IF(
                            ISNUMBER(M122:V122),
                            IF(
                                M$4:V$4=2,
                                M122:V122,
                                ""),
                            "")
                            =0),
                        0,
                        GEOMEAN(IF(
                            ISNUMBER(M122:V122),
                            IF(
                                M$4:V$4=2,
                                M122:V122,
                                ""),
                            "")))
                )
            )
        )
    )
)</f>
        <v>2.3333333333333299</v>
      </c>
      <c r="I122" s="191" cm="1">
        <f t="array" ref="I122">IF(
    SUM(IF(
            ISNUMBER(
                IF(
                    $M$5:$V$5,
                    (M122:V122),
                    "")),
            1,
            0))
        =0,
    NA(),
    IF(
        Parameters!$D$15=1,
        IF(
            SUM(--(ISNUMBER(IF($M$5:$V$5=1,(M122:V122),""))))&gt;0,
            MAX(IF(
                ISNUMBER(M122:V122),
                IF(
                    M$5:V$5=1,
                    M122:V122,
                    ""),
                "")),
            MAX(IF(
                ISNUMBER(M122:V122),
                IF(
                    M$5:V$5=2,
                    M122:V122,
                    ""),
                ""))
        ),
        IF(
            Parameters!$D$16=1,
            IFERROR(
                AVERAGE(IF(
                    ISNUMBER(M122:V122),
                    IF(
                        M$5:V$5=1,
                        M122:V122,
                        ""),
                    "")),
                AVERAGE(IF(
                    ISNUMBER(M122:V122),
                    IF(
                        M$5:V$5=2,
                        M122:V122,
                        ""),
                    ""))
            ),
            IF(
                Parameters!$D$17=1,
                IFERROR(
                    IF(
                        OR(
                            IF(
                                ISNUMBER(M122:V122),
                                IF(
                                    M$5:V$5=1,
                                    M122:V122,
                                    ""),
                                "")
                            =0),
                        0,
                        GEOMEAN(IF(
                            ISNUMBER(M122:V122),
                            IF(
                                M$5:V$5=1,
                                M122:V122,
                                ""),
                            ""))
                    ),
                    IF(
                        OR(IF(
                            ISNUMBER(M122:V122),
                            IF(
                                M$5:V$5=2,
                                M122:V122,
                                ""),
                            "")
                            =0),
                        0,
                        GEOMEAN(IF(
                            ISNUMBER(M122:V122),
                            IF(
                                M$5:V$5=2,
                                M122:V122,
                                ""),
                            "")))
                )
            )
        )
    )
)</f>
        <v>0</v>
      </c>
      <c r="J122" s="242">
        <v>45019</v>
      </c>
      <c r="K122" s="242">
        <v>45014</v>
      </c>
      <c r="L122" s="91" t="s">
        <v>197</v>
      </c>
      <c r="M122" s="192">
        <v>2.3333333333333299</v>
      </c>
      <c r="N122" s="192" t="s">
        <v>409</v>
      </c>
      <c r="O122" s="192">
        <v>0</v>
      </c>
      <c r="P122" s="192">
        <v>0</v>
      </c>
      <c r="Q122" s="192">
        <v>0</v>
      </c>
      <c r="R122" s="192" t="s">
        <v>409</v>
      </c>
      <c r="S122" s="192">
        <v>2.4</v>
      </c>
      <c r="T122" s="192" t="s">
        <v>409</v>
      </c>
      <c r="U122" s="192">
        <v>0</v>
      </c>
      <c r="V122" s="192" t="s">
        <v>409</v>
      </c>
      <c r="W122" s="192">
        <v>0</v>
      </c>
      <c r="X122" s="192" t="s">
        <v>409</v>
      </c>
      <c r="Y122" s="192"/>
      <c r="Z122" s="192"/>
      <c r="AA122" s="80"/>
      <c r="AB122" s="80"/>
      <c r="AC122" s="80"/>
    </row>
    <row r="123" spans="1:29"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$M$4:$V$4,
                    (M123:V123),
                    "")),
            1,
            0))
        =0,
    NA(),
    IF(
        Parameters!$D$15=1,
        IF(
            SUM(--(ISNUMBER(IF($M$4:$V$4=1,(M123:V123),""))))&gt;0,
            MAX(IF(
                ISNUMBER(M123:V123),
                IF(
                    M$4:V$4=1,
                    M123:V123,
                    ""),
                "")),
            MAX(IF(
                ISNUMBER(M123:V123),
                IF(
                    M$4:V$4=2,
                    M123:V123,
                    ""),
                ""))
        ),
        IF(
            Parameters!$D$16=1,
            IFERROR(
                AVERAGE(IF(
                    ISNUMBER(M123:V123),
                    IF(
                        M$4:V$4=1,
                        M123:V123,
                        ""),
                    "")),
                AVERAGE(IF(
                    ISNUMBER(M123:V123),
                    IF(
                        M$4:V$4=2,
                        M123:V123,
                        ""),
                    ""))
            ),
            IF(
                Parameters!$D$17=1,
                IFERROR(
                    IF(
                        OR(
                            IF(
                                ISNUMBER(M123:V123),
                                IF(
                                    M$4:V$4=1,
                                    M123:V123,
                                    ""),
                                "")
                            =0),
                        0,
                        GEOMEAN(IF(
                            ISNUMBER(M123:V123),
                            IF(
                                M$4:V$4=1,
                                M123:V123,
                                ""),
                            ""))
                    ),
                    IF(
                        OR(IF(
                            ISNUMBER(M123:V123),
                            IF(
                                M$4:V$4=2,
                                M123:V123,
                                ""),
                            "")
                            =0),
                        0,
                        GEOMEAN(IF(
                            ISNUMBER(M123:V123),
                            IF(
                                M$4:V$4=2,
                                M123:V123,
                                ""),
                            "")))
                )
            )
        )
    )
)</f>
        <v>1.1666666666666601</v>
      </c>
      <c r="I123" s="191" cm="1">
        <f t="array" ref="I123">IF(
    SUM(IF(
            ISNUMBER(
                IF(
                    $M$5:$V$5,
                    (M123:V123),
                    "")),
            1,
            0))
        =0,
    NA(),
    IF(
        Parameters!$D$15=1,
        IF(
            SUM(--(ISNUMBER(IF($M$5:$V$5=1,(M123:V123),""))))&gt;0,
            MAX(IF(
                ISNUMBER(M123:V123),
                IF(
                    M$5:V$5=1,
                    M123:V123,
                    ""),
                "")),
            MAX(IF(
                ISNUMBER(M123:V123),
                IF(
                    M$5:V$5=2,
                    M123:V123,
                    ""),
                ""))
        ),
        IF(
            Parameters!$D$16=1,
            IFERROR(
                AVERAGE(IF(
                    ISNUMBER(M123:V123),
                    IF(
                        M$5:V$5=1,
                        M123:V123,
                        ""),
                    "")),
                AVERAGE(IF(
                    ISNUMBER(M123:V123),
                    IF(
                        M$5:V$5=2,
                        M123:V123,
                        ""),
                    ""))
            ),
            IF(
                Parameters!$D$17=1,
                IFERROR(
                    IF(
                        OR(
                            IF(
                                ISNUMBER(M123:V123),
                                IF(
                                    M$5:V$5=1,
                                    M123:V123,
                                    ""),
                                "")
                            =0),
                        0,
                        GEOMEAN(IF(
                            ISNUMBER(M123:V123),
                            IF(
                                M$5:V$5=1,
                                M123:V123,
                                ""),
                            ""))
                    ),
                    IF(
                        OR(IF(
                            ISNUMBER(M123:V123),
                            IF(
                                M$5:V$5=2,
                                M123:V123,
                                ""),
                            "")
                            =0),
                        0,
                        GEOMEAN(IF(
                            ISNUMBER(M123:V123),
                            IF(
                                M$5:V$5=2,
                                M123:V123,
                                ""),
                            "")))
                )
            )
        )
    )
)</f>
        <v>0</v>
      </c>
      <c r="J123" s="242">
        <v>45019</v>
      </c>
      <c r="K123" s="242">
        <v>44852</v>
      </c>
      <c r="L123" s="91" t="s">
        <v>199</v>
      </c>
      <c r="M123" s="192">
        <v>1.1666666666666601</v>
      </c>
      <c r="N123" s="192" t="s">
        <v>409</v>
      </c>
      <c r="O123" s="192">
        <v>0</v>
      </c>
      <c r="P123" s="192">
        <v>0</v>
      </c>
      <c r="Q123" s="192">
        <v>0</v>
      </c>
      <c r="R123" s="192" t="s">
        <v>409</v>
      </c>
      <c r="S123" s="192">
        <v>1.7</v>
      </c>
      <c r="T123" s="192" t="s">
        <v>409</v>
      </c>
      <c r="U123" s="192">
        <v>0</v>
      </c>
      <c r="V123" s="192" t="s">
        <v>409</v>
      </c>
      <c r="W123" s="192">
        <v>0</v>
      </c>
      <c r="X123" s="192" t="s">
        <v>409</v>
      </c>
      <c r="Y123" s="192"/>
      <c r="Z123" s="192"/>
      <c r="AA123" s="80"/>
      <c r="AB123" s="80"/>
      <c r="AC123" s="80"/>
    </row>
    <row r="124" spans="1:29"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$M$4:$V$4,
                    (M124:V124),
                    "")),
            1,
            0))
        =0,
    NA(),
    IF(
        Parameters!$D$15=1,
        IF(
            SUM(--(ISNUMBER(IF($M$4:$V$4=1,(M124:V124),""))))&gt;0,
            MAX(IF(
                ISNUMBER(M124:V124),
                IF(
                    M$4:V$4=1,
                    M124:V124,
                    ""),
                "")),
            MAX(IF(
                ISNUMBER(M124:V124),
                IF(
                    M$4:V$4=2,
                    M124:V124,
                    ""),
                ""))
        ),
        IF(
            Parameters!$D$16=1,
            IFERROR(
                AVERAGE(IF(
                    ISNUMBER(M124:V124),
                    IF(
                        M$4:V$4=1,
                        M124:V124,
                        ""),
                    "")),
                AVERAGE(IF(
                    ISNUMBER(M124:V124),
                    IF(
                        M$4:V$4=2,
                        M124:V124,
                        ""),
                    ""))
            ),
            IF(
                Parameters!$D$17=1,
                IFERROR(
                    IF(
                        OR(
                            IF(
                                ISNUMBER(M124:V124),
                                IF(
                                    M$4:V$4=1,
                                    M124:V124,
                                    ""),
                                "")
                            =0),
                        0,
                        GEOMEAN(IF(
                            ISNUMBER(M124:V124),
                            IF(
                                M$4:V$4=1,
                                M124:V124,
                                ""),
                            ""))
                    ),
                    IF(
                        OR(IF(
                            ISNUMBER(M124:V124),
                            IF(
                                M$4:V$4=2,
                                M124:V124,
                                ""),
                            "")
                            =0),
                        0,
                        GEOMEAN(IF(
                            ISNUMBER(M124:V124),
                            IF(
                                M$4:V$4=2,
                                M124:V124,
                                ""),
                            "")))
                )
            )
        )
    )
)</f>
        <v>0</v>
      </c>
      <c r="I124" s="191" cm="1">
        <f t="array" ref="I124">IF(
    SUM(IF(
            ISNUMBER(
                IF(
                    $M$5:$V$5,
                    (M124:V124),
                    "")),
            1,
            0))
        =0,
    NA(),
    IF(
        Parameters!$D$15=1,
        IF(
            SUM(--(ISNUMBER(IF($M$5:$V$5=1,(M124:V124),""))))&gt;0,
            MAX(IF(
                ISNUMBER(M124:V124),
                IF(
                    M$5:V$5=1,
                    M124:V124,
                    ""),
                "")),
            MAX(IF(
                ISNUMBER(M124:V124),
                IF(
                    M$5:V$5=2,
                    M124:V124,
                    ""),
                ""))
        ),
        IF(
            Parameters!$D$16=1,
            IFERROR(
                AVERAGE(IF(
                    ISNUMBER(M124:V124),
                    IF(
                        M$5:V$5=1,
                        M124:V124,
                        ""),
                    "")),
                AVERAGE(IF(
                    ISNUMBER(M124:V124),
                    IF(
                        M$5:V$5=2,
                        M124:V124,
                        ""),
                    ""))
            ),
            IF(
                Parameters!$D$17=1,
                IFERROR(
                    IF(
                        OR(
                            IF(
                                ISNUMBER(M124:V124),
                                IF(
                                    M$5:V$5=1,
                                    M124:V124,
                                    ""),
                                "")
                            =0),
                        0,
                        GEOMEAN(IF(
                            ISNUMBER(M124:V124),
                            IF(
                                M$5:V$5=1,
                                M124:V124,
                                ""),
                            ""))
                    ),
                    IF(
                        OR(IF(
                            ISNUMBER(M124:V124),
                            IF(
                                M$5:V$5=2,
                                M124:V124,
                                ""),
                            "")
                            =0),
                        0,
                        GEOMEAN(IF(
                            ISNUMBER(M124:V124),
                            IF(
                                M$5:V$5=2,
                                M124:V124,
                                ""),
                            "")))
                )
            )
        )
    )
)</f>
        <v>0</v>
      </c>
      <c r="J124" s="242">
        <v>45019</v>
      </c>
      <c r="K124" s="242">
        <v>44852</v>
      </c>
      <c r="L124" s="91" t="s">
        <v>201</v>
      </c>
      <c r="M124" s="192">
        <v>0</v>
      </c>
      <c r="N124" s="192" t="s">
        <v>409</v>
      </c>
      <c r="O124" s="192">
        <v>0</v>
      </c>
      <c r="P124" s="192">
        <v>0</v>
      </c>
      <c r="Q124" s="192">
        <v>0</v>
      </c>
      <c r="R124" s="192" t="s">
        <v>409</v>
      </c>
      <c r="S124" s="192">
        <v>1</v>
      </c>
      <c r="T124" s="192" t="s">
        <v>409</v>
      </c>
      <c r="U124" s="192">
        <v>0</v>
      </c>
      <c r="V124" s="192" t="s">
        <v>409</v>
      </c>
      <c r="W124" s="192">
        <v>0</v>
      </c>
      <c r="X124" s="192" t="s">
        <v>409</v>
      </c>
      <c r="Y124" s="192"/>
      <c r="Z124" s="192"/>
      <c r="AA124" s="80"/>
      <c r="AB124" s="80"/>
      <c r="AC124" s="80"/>
    </row>
    <row r="125" spans="1:29"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$M$4:$V$4,
                    (M125:V125),
                    "")),
            1,
            0))
        =0,
    NA(),
    IF(
        Parameters!$D$15=1,
        IF(
            SUM(--(ISNUMBER(IF($M$4:$V$4=1,(M125:V125),""))))&gt;0,
            MAX(IF(
                ISNUMBER(M125:V125),
                IF(
                    M$4:V$4=1,
                    M125:V125,
                    ""),
                "")),
            MAX(IF(
                ISNUMBER(M125:V125),
                IF(
                    M$4:V$4=2,
                    M125:V125,
                    ""),
                ""))
        ),
        IF(
            Parameters!$D$16=1,
            IFERROR(
                AVERAGE(IF(
                    ISNUMBER(M125:V125),
                    IF(
                        M$4:V$4=1,
                        M125:V125,
                        ""),
                    "")),
                AVERAGE(IF(
                    ISNUMBER(M125:V125),
                    IF(
                        M$4:V$4=2,
                        M125:V125,
                        ""),
                    ""))
            ),
            IF(
                Parameters!$D$17=1,
                IFERROR(
                    IF(
                        OR(
                            IF(
                                ISNUMBER(M125:V125),
                                IF(
                                    M$4:V$4=1,
                                    M125:V125,
                                    ""),
                                "")
                            =0),
                        0,
                        GEOMEAN(IF(
                            ISNUMBER(M125:V125),
                            IF(
                                M$4:V$4=1,
                                M125:V125,
                                ""),
                            ""))
                    ),
                    IF(
                        OR(IF(
                            ISNUMBER(M125:V125),
                            IF(
                                M$4:V$4=2,
                                M125:V125,
                                ""),
                            "")
                            =0),
                        0,
                        GEOMEAN(IF(
                            ISNUMBER(M125:V125),
                            IF(
                                M$4:V$4=2,
                                M125:V125,
                                ""),
                            "")))
                )
            )
        )
    )
)</f>
        <v>1.8333333333333299</v>
      </c>
      <c r="I125" s="191" cm="1">
        <f t="array" ref="I125">IF(
    SUM(IF(
            ISNUMBER(
                IF(
                    $M$5:$V$5,
                    (M125:V125),
                    "")),
            1,
            0))
        =0,
    NA(),
    IF(
        Parameters!$D$15=1,
        IF(
            SUM(--(ISNUMBER(IF($M$5:$V$5=1,(M125:V125),""))))&gt;0,
            MAX(IF(
                ISNUMBER(M125:V125),
                IF(
                    M$5:V$5=1,
                    M125:V125,
                    ""),
                "")),
            MAX(IF(
                ISNUMBER(M125:V125),
                IF(
                    M$5:V$5=2,
                    M125:V125,
                    ""),
                ""))
        ),
        IF(
            Parameters!$D$16=1,
            IFERROR(
                AVERAGE(IF(
                    ISNUMBER(M125:V125),
                    IF(
                        M$5:V$5=1,
                        M125:V125,
                        ""),
                    "")),
                AVERAGE(IF(
                    ISNUMBER(M125:V125),
                    IF(
                        M$5:V$5=2,
                        M125:V125,
                        ""),
                    ""))
            ),
            IF(
                Parameters!$D$17=1,
                IFERROR(
                    IF(
                        OR(
                            IF(
                                ISNUMBER(M125:V125),
                                IF(
                                    M$5:V$5=1,
                                    M125:V125,
                                    ""),
                                "")
                            =0),
                        0,
                        GEOMEAN(IF(
                            ISNUMBER(M125:V125),
                            IF(
                                M$5:V$5=1,
                                M125:V125,
                                ""),
                            ""))
                    ),
                    IF(
                        OR(IF(
                            ISNUMBER(M125:V125),
                            IF(
                                M$5:V$5=2,
                                M125:V125,
                                ""),
                            "")
                            =0),
                        0,
                        GEOMEAN(IF(
                            ISNUMBER(M125:V125),
                            IF(
                                M$5:V$5=2,
                                M125:V125,
                                ""),
                            "")))
                )
            )
        )
    )
)</f>
        <v>0</v>
      </c>
      <c r="J125" s="242">
        <v>44753</v>
      </c>
      <c r="K125" s="242">
        <v>45016</v>
      </c>
      <c r="L125" s="91" t="s">
        <v>203</v>
      </c>
      <c r="M125" s="192">
        <v>1.8333333333333299</v>
      </c>
      <c r="N125" s="192" t="s">
        <v>409</v>
      </c>
      <c r="O125" s="192">
        <v>0</v>
      </c>
      <c r="P125" s="192">
        <v>0</v>
      </c>
      <c r="Q125" s="192">
        <v>0</v>
      </c>
      <c r="R125" s="192" t="s">
        <v>409</v>
      </c>
      <c r="S125" s="192">
        <v>2.1</v>
      </c>
      <c r="T125" s="192" t="s">
        <v>409</v>
      </c>
      <c r="U125" s="192">
        <v>0</v>
      </c>
      <c r="V125" s="192" t="s">
        <v>409</v>
      </c>
      <c r="W125" s="192">
        <v>0</v>
      </c>
      <c r="X125" s="192" t="s">
        <v>409</v>
      </c>
      <c r="Y125" s="192"/>
      <c r="Z125" s="192"/>
      <c r="AA125" s="80"/>
      <c r="AB125" s="80"/>
      <c r="AC125" s="80"/>
    </row>
    <row r="126" spans="1:29"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$M$4:$V$4,
                    (M126:V126),
                    "")),
            1,
            0))
        =0,
    NA(),
    IF(
        Parameters!$D$15=1,
        IF(
            SUM(--(ISNUMBER(IF($M$4:$V$4=1,(M126:V126),""))))&gt;0,
            MAX(IF(
                ISNUMBER(M126:V126),
                IF(
                    M$4:V$4=1,
                    M126:V126,
                    ""),
                "")),
            MAX(IF(
                ISNUMBER(M126:V126),
                IF(
                    M$4:V$4=2,
                    M126:V126,
                    ""),
                ""))
        ),
        IF(
            Parameters!$D$16=1,
            IFERROR(
                AVERAGE(IF(
                    ISNUMBER(M126:V126),
                    IF(
                        M$4:V$4=1,
                        M126:V126,
                        ""),
                    "")),
                AVERAGE(IF(
                    ISNUMBER(M126:V126),
                    IF(
                        M$4:V$4=2,
                        M126:V126,
                        ""),
                    ""))
            ),
            IF(
                Parameters!$D$17=1,
                IFERROR(
                    IF(
                        OR(
                            IF(
                                ISNUMBER(M126:V126),
                                IF(
                                    M$4:V$4=1,
                                    M126:V126,
                                    ""),
                                "")
                            =0),
                        0,
                        GEOMEAN(IF(
                            ISNUMBER(M126:V126),
                            IF(
                                M$4:V$4=1,
                                M126:V126,
                                ""),
                            ""))
                    ),
                    IF(
                        OR(IF(
                            ISNUMBER(M126:V126),
                            IF(
                                M$4:V$4=2,
                                M126:V126,
                                ""),
                            "")
                            =0),
                        0,
                        GEOMEAN(IF(
                            ISNUMBER(M126:V126),
                            IF(
                                M$4:V$4=2,
                                M126:V126,
                                ""),
                            "")))
                )
            )
        )
    )
)</f>
        <v>#N/A</v>
      </c>
      <c r="I126" s="191" cm="1">
        <f t="array" ref="I126">IF(
    SUM(IF(
            ISNUMBER(
                IF(
                    $M$5:$V$5,
                    (M126:V126),
                    "")),
            1,
            0))
        =0,
    NA(),
    IF(
        Parameters!$D$15=1,
        IF(
            SUM(--(ISNUMBER(IF($M$5:$V$5=1,(M126:V126),""))))&gt;0,
            MAX(IF(
                ISNUMBER(M126:V126),
                IF(
                    M$5:V$5=1,
                    M126:V126,
                    ""),
                "")),
            MAX(IF(
                ISNUMBER(M126:V126),
                IF(
                    M$5:V$5=2,
                    M126:V126,
                    ""),
                ""))
        ),
        IF(
            Parameters!$D$16=1,
            IFERROR(
                AVERAGE(IF(
                    ISNUMBER(M126:V126),
                    IF(
                        M$5:V$5=1,
                        M126:V126,
                        ""),
                    "")),
                AVERAGE(IF(
                    ISNUMBER(M126:V126),
                    IF(
                        M$5:V$5=2,
                        M126:V126,
                        ""),
                    ""))
            ),
            IF(
                Parameters!$D$17=1,
                IFERROR(
                    IF(
                        OR(
                            IF(
                                ISNUMBER(M126:V126),
                                IF(
                                    M$5:V$5=1,
                                    M126:V126,
                                    ""),
                                "")
                            =0),
                        0,
                        GEOMEAN(IF(
                            ISNUMBER(M126:V126),
                            IF(
                                M$5:V$5=1,
                                M126:V126,
                                ""),
                            ""))
                    ),
                    IF(
                        OR(IF(
                            ISNUMBER(M126:V126),
                            IF(
                                M$5:V$5=2,
                                M126:V126,
                                ""),
                            "")
                            =0),
                        0,
                        GEOMEAN(IF(
                            ISNUMBER(M126:V126),
                            IF(
                                M$5:V$5=2,
                                M126:V126,
                                ""),
                            "")))
                )
            )
        )
    )
)</f>
        <v>0</v>
      </c>
      <c r="J126" s="242">
        <v>44887</v>
      </c>
      <c r="K126" s="242">
        <v>44887</v>
      </c>
      <c r="L126" s="91" t="s">
        <v>715</v>
      </c>
      <c r="M126" s="192" t="s">
        <v>409</v>
      </c>
      <c r="N126" s="192" t="s">
        <v>409</v>
      </c>
      <c r="O126" s="192" t="s">
        <v>409</v>
      </c>
      <c r="P126" s="192">
        <v>0</v>
      </c>
      <c r="Q126" s="192" t="s">
        <v>409</v>
      </c>
      <c r="R126" s="192" t="s">
        <v>409</v>
      </c>
      <c r="S126" s="192" t="s">
        <v>409</v>
      </c>
      <c r="T126" s="192" t="s">
        <v>409</v>
      </c>
      <c r="U126" s="192" t="s">
        <v>409</v>
      </c>
      <c r="V126" s="192" t="s">
        <v>409</v>
      </c>
      <c r="W126" s="192" t="s">
        <v>409</v>
      </c>
      <c r="X126" s="192" t="s">
        <v>409</v>
      </c>
      <c r="Y126" s="192"/>
      <c r="Z126" s="192"/>
      <c r="AA126" s="80"/>
      <c r="AB126" s="80"/>
      <c r="AC126" s="80"/>
    </row>
    <row r="127" spans="1:29"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10</v>
      </c>
      <c r="H127" s="80" t="e" cm="1">
        <f t="array" ref="H127">IF(
    SUM(IF(
            ISNUMBER(
                IF(
                    $M$4:$V$4,
                    (M127:V127),
                    "")),
            1,
            0))
        =0,
    NA(),
    IF(
        Parameters!$D$15=1,
        IF(
            SUM(--(ISNUMBER(IF($M$4:$V$4=1,(M127:V127),""))))&gt;0,
            MAX(IF(
                ISNUMBER(M127:V127),
                IF(
                    M$4:V$4=1,
                    M127:V127,
                    ""),
                "")),
            MAX(IF(
                ISNUMBER(M127:V127),
                IF(
                    M$4:V$4=2,
                    M127:V127,
                    ""),
                ""))
        ),
        IF(
            Parameters!$D$16=1,
            IFERROR(
                AVERAGE(IF(
                    ISNUMBER(M127:V127),
                    IF(
                        M$4:V$4=1,
                        M127:V127,
                        ""),
                    "")),
                AVERAGE(IF(
                    ISNUMBER(M127:V127),
                    IF(
                        M$4:V$4=2,
                        M127:V127,
                        ""),
                    ""))
            ),
            IF(
                Parameters!$D$17=1,
                IFERROR(
                    IF(
                        OR(
                            IF(
                                ISNUMBER(M127:V127),
                                IF(
                                    M$4:V$4=1,
                                    M127:V127,
                                    ""),
                                "")
                            =0),
                        0,
                        GEOMEAN(IF(
                            ISNUMBER(M127:V127),
                            IF(
                                M$4:V$4=1,
                                M127:V127,
                                ""),
                            ""))
                    ),
                    IF(
                        OR(IF(
                            ISNUMBER(M127:V127),
                            IF(
                                M$4:V$4=2,
                                M127:V127,
                                ""),
                            "")
                            =0),
                        0,
                        GEOMEAN(IF(
                            ISNUMBER(M127:V127),
                            IF(
                                M$4:V$4=2,
                                M127:V127,
                                ""),
                            "")))
                )
            )
        )
    )
)</f>
        <v>#N/A</v>
      </c>
      <c r="I127" s="191" cm="1">
        <f t="array" ref="I127">IF(
    SUM(IF(
            ISNUMBER(
                IF(
                    $M$5:$V$5,
                    (M127:V127),
                    "")),
            1,
            0))
        =0,
    NA(),
    IF(
        Parameters!$D$15=1,
        IF(
            SUM(--(ISNUMBER(IF($M$5:$V$5=1,(M127:V127),""))))&gt;0,
            MAX(IF(
                ISNUMBER(M127:V127),
                IF(
                    M$5:V$5=1,
                    M127:V127,
                    ""),
                "")),
            MAX(IF(
                ISNUMBER(M127:V127),
                IF(
                    M$5:V$5=2,
                    M127:V127,
                    ""),
                ""))
        ),
        IF(
            Parameters!$D$16=1,
            IFERROR(
                AVERAGE(IF(
                    ISNUMBER(M127:V127),
                    IF(
                        M$5:V$5=1,
                        M127:V127,
                        ""),
                    "")),
                AVERAGE(IF(
                    ISNUMBER(M127:V127),
                    IF(
                        M$5:V$5=2,
                        M127:V127,
                        ""),
                    ""))
            ),
            IF(
                Parameters!$D$17=1,
                IFERROR(
                    IF(
                        OR(
                            IF(
                                ISNUMBER(M127:V127),
                                IF(
                                    M$5:V$5=1,
                                    M127:V127,
                                    ""),
                                "")
                            =0),
                        0,
                        GEOMEAN(IF(
                            ISNUMBER(M127:V127),
                            IF(
                                M$5:V$5=1,
                                M127:V127,
                                ""),
                            ""))
                    ),
                    IF(
                        OR(IF(
                            ISNUMBER(M127:V127),
                            IF(
                                M$5:V$5=2,
                                M127:V127,
                                ""),
                            "")
                            =0),
                        0,
                        GEOMEAN(IF(
                            ISNUMBER(M127:V127),
                            IF(
                                M$5:V$5=2,
                                M127:V127,
                                ""),
                            "")))
                )
            )
        )
    )
)</f>
        <v>10</v>
      </c>
      <c r="J127" s="242" t="s">
        <v>409</v>
      </c>
      <c r="K127" s="242">
        <v>45093</v>
      </c>
      <c r="L127" s="91" t="s">
        <v>716</v>
      </c>
      <c r="M127" s="192" t="s">
        <v>409</v>
      </c>
      <c r="N127" s="192" t="s">
        <v>409</v>
      </c>
      <c r="O127" s="192" t="s">
        <v>409</v>
      </c>
      <c r="P127" s="192">
        <v>0</v>
      </c>
      <c r="Q127" s="192">
        <v>10</v>
      </c>
      <c r="R127" s="192" t="s">
        <v>409</v>
      </c>
      <c r="S127" s="192" t="s">
        <v>409</v>
      </c>
      <c r="T127" s="192" t="s">
        <v>409</v>
      </c>
      <c r="U127" s="192" t="s">
        <v>409</v>
      </c>
      <c r="V127" s="192" t="s">
        <v>409</v>
      </c>
      <c r="W127" s="192">
        <v>1</v>
      </c>
      <c r="X127" s="192" t="s">
        <v>409</v>
      </c>
      <c r="Y127" s="192"/>
      <c r="Z127" s="192"/>
      <c r="AA127" s="80"/>
      <c r="AB127" s="80"/>
      <c r="AC127" s="80"/>
    </row>
    <row r="128" spans="1:29"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8.0622577482985491</v>
      </c>
      <c r="H128" s="80" cm="1">
        <f t="array" ref="H128">IF(
    SUM(IF(
            ISNUMBER(
                IF(
                    $M$4:$V$4,
                    (M128:V128),
                    "")),
            1,
            0))
        =0,
    NA(),
    IF(
        Parameters!$D$15=1,
        IF(
            SUM(--(ISNUMBER(IF($M$4:$V$4=1,(M128:V128),""))))&gt;0,
            MAX(IF(
                ISNUMBER(M128:V128),
                IF(
                    M$4:V$4=1,
                    M128:V128,
                    ""),
                "")),
            MAX(IF(
                ISNUMBER(M128:V128),
                IF(
                    M$4:V$4=2,
                    M128:V128,
                    ""),
                ""))
        ),
        IF(
            Parameters!$D$16=1,
            IFERROR(
                AVERAGE(IF(
                    ISNUMBER(M128:V128),
                    IF(
                        M$4:V$4=1,
                        M128:V128,
                        ""),
                    "")),
                AVERAGE(IF(
                    ISNUMBER(M128:V128),
                    IF(
                        M$4:V$4=2,
                        M128:V128,
                        ""),
                    ""))
            ),
            IF(
                Parameters!$D$17=1,
                IFERROR(
                    IF(
                        OR(
                            IF(
                                ISNUMBER(M128:V128),
                                IF(
                                    M$4:V$4=1,
                                    M128:V128,
                                    ""),
                                "")
                            =0),
                        0,
                        GEOMEAN(IF(
                            ISNUMBER(M128:V128),
                            IF(
                                M$4:V$4=1,
                                M128:V128,
                                ""),
                            ""))
                    ),
                    IF(
                        OR(IF(
                            ISNUMBER(M128:V128),
                            IF(
                                M$4:V$4=2,
                                M128:V128,
                                ""),
                            "")
                            =0),
                        0,
                        GEOMEAN(IF(
                            ISNUMBER(M128:V128),
                            IF(
                                M$4:V$4=2,
                                M128:V128,
                                ""),
                            "")))
                )
            )
        )
    )
)</f>
        <v>6.5</v>
      </c>
      <c r="I128" s="191" cm="1">
        <f t="array" ref="I128">IF(
    SUM(IF(
            ISNUMBER(
                IF(
                    $M$5:$V$5,
                    (M128:V128),
                    "")),
            1,
            0))
        =0,
    NA(),
    IF(
        Parameters!$D$15=1,
        IF(
            SUM(--(ISNUMBER(IF($M$5:$V$5=1,(M128:V128),""))))&gt;0,
            MAX(IF(
                ISNUMBER(M128:V128),
                IF(
                    M$5:V$5=1,
                    M128:V128,
                    ""),
                "")),
            MAX(IF(
                ISNUMBER(M128:V128),
                IF(
                    M$5:V$5=2,
                    M128:V128,
                    ""),
                ""))
        ),
        IF(
            Parameters!$D$16=1,
            IFERROR(
                AVERAGE(IF(
                    ISNUMBER(M128:V128),
                    IF(
                        M$5:V$5=1,
                        M128:V128,
                        ""),
                    "")),
                AVERAGE(IF(
                    ISNUMBER(M128:V128),
                    IF(
                        M$5:V$5=2,
                        M128:V128,
                        ""),
                    ""))
            ),
            IF(
                Parameters!$D$17=1,
                IFERROR(
                    IF(
                        OR(
                            IF(
                                ISNUMBER(M128:V128),
                                IF(
                                    M$5:V$5=1,
                                    M128:V128,
                                    ""),
                                "")
                            =0),
                        0,
                        GEOMEAN(IF(
                            ISNUMBER(M128:V128),
                            IF(
                                M$5:V$5=1,
                                M128:V128,
                                ""),
                            ""))
                    ),
                    IF(
                        OR(IF(
                            ISNUMBER(M128:V128),
                            IF(
                                M$5:V$5=2,
                                M128:V128,
                                ""),
                            "")
                            =0),
                        0,
                        GEOMEAN(IF(
                            ISNUMBER(M128:V128),
                            IF(
                                M$5:V$5=2,
                                M128:V128,
                                ""),
                            "")))
                )
            )
        )
    )
)</f>
        <v>10</v>
      </c>
      <c r="J128" s="242">
        <v>45019</v>
      </c>
      <c r="K128" s="242">
        <v>45103</v>
      </c>
      <c r="L128" s="91" t="s">
        <v>205</v>
      </c>
      <c r="M128" s="192">
        <v>6.5</v>
      </c>
      <c r="N128" s="192">
        <v>10</v>
      </c>
      <c r="O128" s="192">
        <v>0</v>
      </c>
      <c r="P128" s="192">
        <v>0</v>
      </c>
      <c r="Q128" s="192">
        <v>0</v>
      </c>
      <c r="R128" s="192" t="s">
        <v>409</v>
      </c>
      <c r="S128" s="192">
        <v>4.9000000000000004</v>
      </c>
      <c r="T128" s="192" t="s">
        <v>892</v>
      </c>
      <c r="U128" s="192">
        <v>0</v>
      </c>
      <c r="V128" s="192" t="s">
        <v>409</v>
      </c>
      <c r="W128" s="192">
        <v>0.2</v>
      </c>
      <c r="X128" s="192" t="s">
        <v>409</v>
      </c>
      <c r="Y128" s="192"/>
      <c r="Z128" s="192"/>
      <c r="AA128" s="80"/>
      <c r="AB128" s="80"/>
      <c r="AC128" s="80"/>
    </row>
    <row r="129" spans="1:29"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$M$4:$V$4,
                    (M129:V129),
                    "")),
            1,
            0))
        =0,
    NA(),
    IF(
        Parameters!$D$15=1,
        IF(
            SUM(--(ISNUMBER(IF($M$4:$V$4=1,(M129:V129),""))))&gt;0,
            MAX(IF(
                ISNUMBER(M129:V129),
                IF(
                    M$4:V$4=1,
                    M129:V129,
                    ""),
                "")),
            MAX(IF(
                ISNUMBER(M129:V129),
                IF(
                    M$4:V$4=2,
                    M129:V129,
                    ""),
                ""))
        ),
        IF(
            Parameters!$D$16=1,
            IFERROR(
                AVERAGE(IF(
                    ISNUMBER(M129:V129),
                    IF(
                        M$4:V$4=1,
                        M129:V129,
                        ""),
                    "")),
                AVERAGE(IF(
                    ISNUMBER(M129:V129),
                    IF(
                        M$4:V$4=2,
                        M129:V129,
                        ""),
                    ""))
            ),
            IF(
                Parameters!$D$17=1,
                IFERROR(
                    IF(
                        OR(
                            IF(
                                ISNUMBER(M129:V129),
                                IF(
                                    M$4:V$4=1,
                                    M129:V129,
                                    ""),
                                "")
                            =0),
                        0,
                        GEOMEAN(IF(
                            ISNUMBER(M129:V129),
                            IF(
                                M$4:V$4=1,
                                M129:V129,
                                ""),
                            ""))
                    ),
                    IF(
                        OR(IF(
                            ISNUMBER(M129:V129),
                            IF(
                                M$4:V$4=2,
                                M129:V129,
                                ""),
                            "")
                            =0),
                        0,
                        GEOMEAN(IF(
                            ISNUMBER(M129:V129),
                            IF(
                                M$4:V$4=2,
                                M129:V129,
                                ""),
                            "")))
                )
            )
        )
    )
)</f>
        <v>#N/A</v>
      </c>
      <c r="I129" s="191" cm="1">
        <f t="array" ref="I129">IF(
    SUM(IF(
            ISNUMBER(
                IF(
                    $M$5:$V$5,
                    (M129:V129),
                    "")),
            1,
            0))
        =0,
    NA(),
    IF(
        Parameters!$D$15=1,
        IF(
            SUM(--(ISNUMBER(IF($M$5:$V$5=1,(M129:V129),""))))&gt;0,
            MAX(IF(
                ISNUMBER(M129:V129),
                IF(
                    M$5:V$5=1,
                    M129:V129,
                    ""),
                "")),
            MAX(IF(
                ISNUMBER(M129:V129),
                IF(
                    M$5:V$5=2,
                    M129:V129,
                    ""),
                ""))
        ),
        IF(
            Parameters!$D$16=1,
            IFERROR(
                AVERAGE(IF(
                    ISNUMBER(M129:V129),
                    IF(
                        M$5:V$5=1,
                        M129:V129,
                        ""),
                    "")),
                AVERAGE(IF(
                    ISNUMBER(M129:V129),
                    IF(
                        M$5:V$5=2,
                        M129:V129,
                        ""),
                    ""))
            ),
            IF(
                Parameters!$D$17=1,
                IFERROR(
                    IF(
                        OR(
                            IF(
                                ISNUMBER(M129:V129),
                                IF(
                                    M$5:V$5=1,
                                    M129:V129,
                                    ""),
                                "")
                            =0),
                        0,
                        GEOMEAN(IF(
                            ISNUMBER(M129:V129),
                            IF(
                                M$5:V$5=1,
                                M129:V129,
                                ""),
                            ""))
                    ),
                    IF(
                        OR(IF(
                            ISNUMBER(M129:V129),
                            IF(
                                M$5:V$5=2,
                                M129:V129,
                                ""),
                            "")
                            =0),
                        0,
                        GEOMEAN(IF(
                            ISNUMBER(M129:V129),
                            IF(
                                M$5:V$5=2,
                                M129:V129,
                                ""),
                            "")))
                )
            )
        )
    )
)</f>
        <v>0</v>
      </c>
      <c r="J129" s="242" t="s">
        <v>409</v>
      </c>
      <c r="K129" s="242">
        <v>44887</v>
      </c>
      <c r="L129" s="91" t="s">
        <v>717</v>
      </c>
      <c r="M129" s="192" t="s">
        <v>409</v>
      </c>
      <c r="N129" s="192" t="s">
        <v>409</v>
      </c>
      <c r="O129" s="192" t="s">
        <v>409</v>
      </c>
      <c r="P129" s="192">
        <v>0</v>
      </c>
      <c r="Q129" s="192">
        <v>0</v>
      </c>
      <c r="R129" s="192" t="s">
        <v>409</v>
      </c>
      <c r="S129" s="192" t="s">
        <v>409</v>
      </c>
      <c r="T129" s="192" t="s">
        <v>409</v>
      </c>
      <c r="U129" s="192" t="s">
        <v>409</v>
      </c>
      <c r="V129" s="192" t="s">
        <v>409</v>
      </c>
      <c r="W129" s="192">
        <v>0</v>
      </c>
      <c r="X129" s="192" t="s">
        <v>409</v>
      </c>
      <c r="Y129" s="192"/>
      <c r="Z129" s="192"/>
      <c r="AA129" s="80"/>
      <c r="AB129" s="80"/>
      <c r="AC129" s="80"/>
    </row>
    <row r="130" spans="1:29"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$M$4:$V$4,
                    (M130:V130),
                    "")),
            1,
            0))
        =0,
    NA(),
    IF(
        Parameters!$D$15=1,
        IF(
            SUM(--(ISNUMBER(IF($M$4:$V$4=1,(M130:V130),""))))&gt;0,
            MAX(IF(
                ISNUMBER(M130:V130),
                IF(
                    M$4:V$4=1,
                    M130:V130,
                    ""),
                "")),
            MAX(IF(
                ISNUMBER(M130:V130),
                IF(
                    M$4:V$4=2,
                    M130:V130,
                    ""),
                ""))
        ),
        IF(
            Parameters!$D$16=1,
            IFERROR(
                AVERAGE(IF(
                    ISNUMBER(M130:V130),
                    IF(
                        M$4:V$4=1,
                        M130:V130,
                        ""),
                    "")),
                AVERAGE(IF(
                    ISNUMBER(M130:V130),
                    IF(
                        M$4:V$4=2,
                        M130:V130,
                        ""),
                    ""))
            ),
            IF(
                Parameters!$D$17=1,
                IFERROR(
                    IF(
                        OR(
                            IF(
                                ISNUMBER(M130:V130),
                                IF(
                                    M$4:V$4=1,
                                    M130:V130,
                                    ""),
                                "")
                            =0),
                        0,
                        GEOMEAN(IF(
                            ISNUMBER(M130:V130),
                            IF(
                                M$4:V$4=1,
                                M130:V130,
                                ""),
                            ""))
                    ),
                    IF(
                        OR(IF(
                            ISNUMBER(M130:V130),
                            IF(
                                M$4:V$4=2,
                                M130:V130,
                                ""),
                            "")
                            =0),
                        0,
                        GEOMEAN(IF(
                            ISNUMBER(M130:V130),
                            IF(
                                M$4:V$4=2,
                                M130:V130,
                                ""),
                            "")))
                )
            )
        )
    )
)</f>
        <v>4.8333333333333304</v>
      </c>
      <c r="I130" s="191" cm="1">
        <f t="array" ref="I130">IF(
    SUM(IF(
            ISNUMBER(
                IF(
                    $M$5:$V$5,
                    (M130:V130),
                    "")),
            1,
            0))
        =0,
    NA(),
    IF(
        Parameters!$D$15=1,
        IF(
            SUM(--(ISNUMBER(IF($M$5:$V$5=1,(M130:V130),""))))&gt;0,
            MAX(IF(
                ISNUMBER(M130:V130),
                IF(
                    M$5:V$5=1,
                    M130:V130,
                    ""),
                "")),
            MAX(IF(
                ISNUMBER(M130:V130),
                IF(
                    M$5:V$5=2,
                    M130:V130,
                    ""),
                ""))
        ),
        IF(
            Parameters!$D$16=1,
            IFERROR(
                AVERAGE(IF(
                    ISNUMBER(M130:V130),
                    IF(
                        M$5:V$5=1,
                        M130:V130,
                        ""),
                    "")),
                AVERAGE(IF(
                    ISNUMBER(M130:V130),
                    IF(
                        M$5:V$5=2,
                        M130:V130,
                        ""),
                    ""))
            ),
            IF(
                Parameters!$D$17=1,
                IFERROR(
                    IF(
                        OR(
                            IF(
                                ISNUMBER(M130:V130),
                                IF(
                                    M$5:V$5=1,
                                    M130:V130,
                                    ""),
                                "")
                            =0),
                        0,
                        GEOMEAN(IF(
                            ISNUMBER(M130:V130),
                            IF(
                                M$5:V$5=1,
                                M130:V130,
                                ""),
                            ""))
                    ),
                    IF(
                        OR(IF(
                            ISNUMBER(M130:V130),
                            IF(
                                M$5:V$5=2,
                                M130:V130,
                                ""),
                            "")
                            =0),
                        0,
                        GEOMEAN(IF(
                            ISNUMBER(M130:V130),
                            IF(
                                M$5:V$5=2,
                                M130:V130,
                                ""),
                            "")))
                )
            )
        )
    )
)</f>
        <v>0</v>
      </c>
      <c r="J130" s="242">
        <v>45019</v>
      </c>
      <c r="K130" s="242">
        <v>44862</v>
      </c>
      <c r="L130" s="91" t="s">
        <v>206</v>
      </c>
      <c r="M130" s="192">
        <v>4.8333333333333304</v>
      </c>
      <c r="N130" s="192" t="s">
        <v>409</v>
      </c>
      <c r="O130" s="192">
        <v>0</v>
      </c>
      <c r="P130" s="192">
        <v>0</v>
      </c>
      <c r="Q130" s="192">
        <v>0</v>
      </c>
      <c r="R130" s="192" t="s">
        <v>409</v>
      </c>
      <c r="S130" s="192">
        <v>3.9</v>
      </c>
      <c r="T130" s="192" t="s">
        <v>409</v>
      </c>
      <c r="U130" s="192">
        <v>0</v>
      </c>
      <c r="V130" s="192" t="s">
        <v>409</v>
      </c>
      <c r="W130" s="192">
        <v>0</v>
      </c>
      <c r="X130" s="192" t="s">
        <v>409</v>
      </c>
      <c r="Y130" s="192"/>
      <c r="Z130" s="192"/>
      <c r="AA130" s="80"/>
      <c r="AB130" s="80"/>
      <c r="AC130" s="80"/>
    </row>
    <row r="131" spans="1:29"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$M$4:$V$4,
                    (M131:V131),
                    "")),
            1,
            0))
        =0,
    NA(),
    IF(
        Parameters!$D$15=1,
        IF(
            SUM(--(ISNUMBER(IF($M$4:$V$4=1,(M131:V131),""))))&gt;0,
            MAX(IF(
                ISNUMBER(M131:V131),
                IF(
                    M$4:V$4=1,
                    M131:V131,
                    ""),
                "")),
            MAX(IF(
                ISNUMBER(M131:V131),
                IF(
                    M$4:V$4=2,
                    M131:V131,
                    ""),
                ""))
        ),
        IF(
            Parameters!$D$16=1,
            IFERROR(
                AVERAGE(IF(
                    ISNUMBER(M131:V131),
                    IF(
                        M$4:V$4=1,
                        M131:V131,
                        ""),
                    "")),
                AVERAGE(IF(
                    ISNUMBER(M131:V131),
                    IF(
                        M$4:V$4=2,
                        M131:V131,
                        ""),
                    ""))
            ),
            IF(
                Parameters!$D$17=1,
                IFERROR(
                    IF(
                        OR(
                            IF(
                                ISNUMBER(M131:V131),
                                IF(
                                    M$4:V$4=1,
                                    M131:V131,
                                    ""),
                                "")
                            =0),
                        0,
                        GEOMEAN(IF(
                            ISNUMBER(M131:V131),
                            IF(
                                M$4:V$4=1,
                                M131:V131,
                                ""),
                            ""))
                    ),
                    IF(
                        OR(IF(
                            ISNUMBER(M131:V131),
                            IF(
                                M$4:V$4=2,
                                M131:V131,
                                ""),
                            "")
                            =0),
                        0,
                        GEOMEAN(IF(
                            ISNUMBER(M131:V131),
                            IF(
                                M$4:V$4=2,
                                M131:V131,
                                ""),
                            "")))
                )
            )
        )
    )
)</f>
        <v>8.6666666666666607</v>
      </c>
      <c r="I131" s="191" cm="1">
        <f t="array" ref="I131">IF(
    SUM(IF(
            ISNUMBER(
                IF(
                    $M$5:$V$5,
                    (M131:V131),
                    "")),
            1,
            0))
        =0,
    NA(),
    IF(
        Parameters!$D$15=1,
        IF(
            SUM(--(ISNUMBER(IF($M$5:$V$5=1,(M131:V131),""))))&gt;0,
            MAX(IF(
                ISNUMBER(M131:V131),
                IF(
                    M$5:V$5=1,
                    M131:V131,
                    ""),
                "")),
            MAX(IF(
                ISNUMBER(M131:V131),
                IF(
                    M$5:V$5=2,
                    M131:V131,
                    ""),
                ""))
        ),
        IF(
            Parameters!$D$16=1,
            IFERROR(
                AVERAGE(IF(
                    ISNUMBER(M131:V131),
                    IF(
                        M$5:V$5=1,
                        M131:V131,
                        ""),
                    "")),
                AVERAGE(IF(
                    ISNUMBER(M131:V131),
                    IF(
                        M$5:V$5=2,
                        M131:V131,
                        ""),
                    ""))
            ),
            IF(
                Parameters!$D$17=1,
                IFERROR(
                    IF(
                        OR(
                            IF(
                                ISNUMBER(M131:V131),
                                IF(
                                    M$5:V$5=1,
                                    M131:V131,
                                    ""),
                                "")
                            =0),
                        0,
                        GEOMEAN(IF(
                            ISNUMBER(M131:V131),
                            IF(
                                M$5:V$5=1,
                                M131:V131,
                                ""),
                            ""))
                    ),
                    IF(
                        OR(IF(
                            ISNUMBER(M131:V131),
                            IF(
                                M$5:V$5=2,
                                M131:V131,
                                ""),
                            "")
                            =0),
                        0,
                        GEOMEAN(IF(
                            ISNUMBER(M131:V131),
                            IF(
                                M$5:V$5=2,
                                M131:V131,
                                ""),
                            "")))
                )
            )
        )
    )
)</f>
        <v>0</v>
      </c>
      <c r="J131" s="242">
        <v>44753</v>
      </c>
      <c r="K131" s="242">
        <v>45103</v>
      </c>
      <c r="L131" s="91" t="s">
        <v>208</v>
      </c>
      <c r="M131" s="192">
        <v>8.6666666666666607</v>
      </c>
      <c r="N131" s="192">
        <v>0</v>
      </c>
      <c r="O131" s="192">
        <v>0</v>
      </c>
      <c r="P131" s="192">
        <v>0</v>
      </c>
      <c r="Q131" s="192">
        <v>0</v>
      </c>
      <c r="R131" s="192" t="s">
        <v>409</v>
      </c>
      <c r="S131" s="192">
        <v>6.2</v>
      </c>
      <c r="T131" s="192" t="s">
        <v>907</v>
      </c>
      <c r="U131" s="192">
        <v>0</v>
      </c>
      <c r="V131" s="192" t="s">
        <v>409</v>
      </c>
      <c r="W131" s="192">
        <v>0.104477611940298</v>
      </c>
      <c r="X131" s="192" t="s">
        <v>409</v>
      </c>
      <c r="Y131" s="192"/>
      <c r="Z131" s="192"/>
      <c r="AA131" s="80"/>
      <c r="AB131" s="80"/>
      <c r="AC131" s="80"/>
    </row>
    <row r="132" spans="1:29"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$M$4:$V$4,
                    (M132:V132),
                    "")),
            1,
            0))
        =0,
    NA(),
    IF(
        Parameters!$D$15=1,
        IF(
            SUM(--(ISNUMBER(IF($M$4:$V$4=1,(M132:V132),""))))&gt;0,
            MAX(IF(
                ISNUMBER(M132:V132),
                IF(
                    M$4:V$4=1,
                    M132:V132,
                    ""),
                "")),
            MAX(IF(
                ISNUMBER(M132:V132),
                IF(
                    M$4:V$4=2,
                    M132:V132,
                    ""),
                ""))
        ),
        IF(
            Parameters!$D$16=1,
            IFERROR(
                AVERAGE(IF(
                    ISNUMBER(M132:V132),
                    IF(
                        M$4:V$4=1,
                        M132:V132,
                        ""),
                    "")),
                AVERAGE(IF(
                    ISNUMBER(M132:V132),
                    IF(
                        M$4:V$4=2,
                        M132:V132,
                        ""),
                    ""))
            ),
            IF(
                Parameters!$D$17=1,
                IFERROR(
                    IF(
                        OR(
                            IF(
                                ISNUMBER(M132:V132),
                                IF(
                                    M$4:V$4=1,
                                    M132:V132,
                                    ""),
                                "")
                            =0),
                        0,
                        GEOMEAN(IF(
                            ISNUMBER(M132:V132),
                            IF(
                                M$4:V$4=1,
                                M132:V132,
                                ""),
                            ""))
                    ),
                    IF(
                        OR(IF(
                            ISNUMBER(M132:V132),
                            IF(
                                M$4:V$4=2,
                                M132:V132,
                                ""),
                            "")
                            =0),
                        0,
                        GEOMEAN(IF(
                            ISNUMBER(M132:V132),
                            IF(
                                M$4:V$4=2,
                                M132:V132,
                                ""),
                            "")))
                )
            )
        )
    )
)</f>
        <v>3.5</v>
      </c>
      <c r="I132" s="191" cm="1">
        <f t="array" ref="I132">IF(
    SUM(IF(
            ISNUMBER(
                IF(
                    $M$5:$V$5,
                    (M132:V132),
                    "")),
            1,
            0))
        =0,
    NA(),
    IF(
        Parameters!$D$15=1,
        IF(
            SUM(--(ISNUMBER(IF($M$5:$V$5=1,(M132:V132),""))))&gt;0,
            MAX(IF(
                ISNUMBER(M132:V132),
                IF(
                    M$5:V$5=1,
                    M132:V132,
                    ""),
                "")),
            MAX(IF(
                ISNUMBER(M132:V132),
                IF(
                    M$5:V$5=2,
                    M132:V132,
                    ""),
                ""))
        ),
        IF(
            Parameters!$D$16=1,
            IFERROR(
                AVERAGE(IF(
                    ISNUMBER(M132:V132),
                    IF(
                        M$5:V$5=1,
                        M132:V132,
                        ""),
                    "")),
                AVERAGE(IF(
                    ISNUMBER(M132:V132),
                    IF(
                        M$5:V$5=2,
                        M132:V132,
                        ""),
                    ""))
            ),
            IF(
                Parameters!$D$17=1,
                IFERROR(
                    IF(
                        OR(
                            IF(
                                ISNUMBER(M132:V132),
                                IF(
                                    M$5:V$5=1,
                                    M132:V132,
                                    ""),
                                "")
                            =0),
                        0,
                        GEOMEAN(IF(
                            ISNUMBER(M132:V132),
                            IF(
                                M$5:V$5=1,
                                M132:V132,
                                ""),
                            ""))
                    ),
                    IF(
                        OR(IF(
                            ISNUMBER(M132:V132),
                            IF(
                                M$5:V$5=2,
                                M132:V132,
                                ""),
                            "")
                            =0),
                        0,
                        GEOMEAN(IF(
                            ISNUMBER(M132:V132),
                            IF(
                                M$5:V$5=2,
                                M132:V132,
                                ""),
                            "")))
                )
            )
        )
    )
)</f>
        <v>0</v>
      </c>
      <c r="J132" s="242">
        <v>44753</v>
      </c>
      <c r="K132" s="242">
        <v>45093</v>
      </c>
      <c r="L132" s="91" t="s">
        <v>210</v>
      </c>
      <c r="M132" s="192">
        <v>3.5</v>
      </c>
      <c r="N132" s="192" t="s">
        <v>409</v>
      </c>
      <c r="O132" s="192">
        <v>0</v>
      </c>
      <c r="P132" s="192">
        <v>0</v>
      </c>
      <c r="Q132" s="192">
        <v>0</v>
      </c>
      <c r="R132" s="192" t="s">
        <v>409</v>
      </c>
      <c r="S132" s="192">
        <v>3.1</v>
      </c>
      <c r="T132" s="192" t="s">
        <v>409</v>
      </c>
      <c r="U132" s="192">
        <v>0</v>
      </c>
      <c r="V132" s="192" t="s">
        <v>409</v>
      </c>
      <c r="W132" s="192">
        <v>0</v>
      </c>
      <c r="X132" s="192" t="s">
        <v>409</v>
      </c>
      <c r="Y132" s="192"/>
      <c r="Z132" s="192"/>
      <c r="AA132" s="80"/>
      <c r="AB132" s="80"/>
      <c r="AC132" s="80"/>
    </row>
    <row r="133" spans="1:29"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$M$4:$V$4,
                    (M133:V133),
                    "")),
            1,
            0))
        =0,
    NA(),
    IF(
        Parameters!$D$15=1,
        IF(
            SUM(--(ISNUMBER(IF($M$4:$V$4=1,(M133:V133),""))))&gt;0,
            MAX(IF(
                ISNUMBER(M133:V133),
                IF(
                    M$4:V$4=1,
                    M133:V133,
                    ""),
                "")),
            MAX(IF(
                ISNUMBER(M133:V133),
                IF(
                    M$4:V$4=2,
                    M133:V133,
                    ""),
                ""))
        ),
        IF(
            Parameters!$D$16=1,
            IFERROR(
                AVERAGE(IF(
                    ISNUMBER(M133:V133),
                    IF(
                        M$4:V$4=1,
                        M133:V133,
                        ""),
                    "")),
                AVERAGE(IF(
                    ISNUMBER(M133:V133),
                    IF(
                        M$4:V$4=2,
                        M133:V133,
                        ""),
                    ""))
            ),
            IF(
                Parameters!$D$17=1,
                IFERROR(
                    IF(
                        OR(
                            IF(
                                ISNUMBER(M133:V133),
                                IF(
                                    M$4:V$4=1,
                                    M133:V133,
                                    ""),
                                "")
                            =0),
                        0,
                        GEOMEAN(IF(
                            ISNUMBER(M133:V133),
                            IF(
                                M$4:V$4=1,
                                M133:V133,
                                ""),
                            ""))
                    ),
                    IF(
                        OR(IF(
                            ISNUMBER(M133:V133),
                            IF(
                                M$4:V$4=2,
                                M133:V133,
                                ""),
                            "")
                            =0),
                        0,
                        GEOMEAN(IF(
                            ISNUMBER(M133:V133),
                            IF(
                                M$4:V$4=2,
                                M133:V133,
                                ""),
                            "")))
                )
            )
        )
    )
)</f>
        <v>9.6666666666666607</v>
      </c>
      <c r="I133" s="191" cm="1">
        <f t="array" ref="I133">IF(
    SUM(IF(
            ISNUMBER(
                IF(
                    $M$5:$V$5,
                    (M133:V133),
                    "")),
            1,
            0))
        =0,
    NA(),
    IF(
        Parameters!$D$15=1,
        IF(
            SUM(--(ISNUMBER(IF($M$5:$V$5=1,(M133:V133),""))))&gt;0,
            MAX(IF(
                ISNUMBER(M133:V133),
                IF(
                    M$5:V$5=1,
                    M133:V133,
                    ""),
                "")),
            MAX(IF(
                ISNUMBER(M133:V133),
                IF(
                    M$5:V$5=2,
                    M133:V133,
                    ""),
                ""))
        ),
        IF(
            Parameters!$D$16=1,
            IFERROR(
                AVERAGE(IF(
                    ISNUMBER(M133:V133),
                    IF(
                        M$5:V$5=1,
                        M133:V133,
                        ""),
                    "")),
                AVERAGE(IF(
                    ISNUMBER(M133:V133),
                    IF(
                        M$5:V$5=2,
                        M133:V133,
                        ""),
                    ""))
            ),
            IF(
                Parameters!$D$17=1,
                IFERROR(
                    IF(
                        OR(
                            IF(
                                ISNUMBER(M133:V133),
                                IF(
                                    M$5:V$5=1,
                                    M133:V133,
                                    ""),
                                "")
                            =0),
                        0,
                        GEOMEAN(IF(
                            ISNUMBER(M133:V133),
                            IF(
                                M$5:V$5=1,
                                M133:V133,
                                ""),
                            ""))
                    ),
                    IF(
                        OR(IF(
                            ISNUMBER(M133:V133),
                            IF(
                                M$5:V$5=2,
                                M133:V133,
                                ""),
                            "")
                            =0),
                        0,
                        GEOMEAN(IF(
                            ISNUMBER(M133:V133),
                            IF(
                                M$5:V$5=2,
                                M133:V133,
                                ""),
                            "")))
                )
            )
        )
    )
)</f>
        <v>0</v>
      </c>
      <c r="J133" s="242">
        <v>44860</v>
      </c>
      <c r="K133" s="242">
        <v>45099</v>
      </c>
      <c r="L133" s="91" t="s">
        <v>212</v>
      </c>
      <c r="M133" s="192">
        <v>9.6666666666666607</v>
      </c>
      <c r="N133" s="192">
        <v>0</v>
      </c>
      <c r="O133" s="192">
        <v>0</v>
      </c>
      <c r="P133" s="192">
        <v>0</v>
      </c>
      <c r="Q133" s="192">
        <v>0</v>
      </c>
      <c r="R133" s="192" t="s">
        <v>409</v>
      </c>
      <c r="S133" s="192">
        <v>6.8</v>
      </c>
      <c r="T133" s="192" t="s">
        <v>908</v>
      </c>
      <c r="U133" s="192">
        <v>0</v>
      </c>
      <c r="V133" s="192" t="s">
        <v>409</v>
      </c>
      <c r="W133" s="192">
        <v>6.0109289617486301E-2</v>
      </c>
      <c r="X133" s="192" t="s">
        <v>409</v>
      </c>
      <c r="Y133" s="192"/>
      <c r="Z133" s="192"/>
      <c r="AA133" s="80"/>
      <c r="AB133" s="80"/>
      <c r="AC133" s="80"/>
    </row>
    <row r="134" spans="1:29"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$M$4:$V$4,
                    (M134:V134),
                    "")),
            1,
            0))
        =0,
    NA(),
    IF(
        Parameters!$D$15=1,
        IF(
            SUM(--(ISNUMBER(IF($M$4:$V$4=1,(M134:V134),""))))&gt;0,
            MAX(IF(
                ISNUMBER(M134:V134),
                IF(
                    M$4:V$4=1,
                    M134:V134,
                    ""),
                "")),
            MAX(IF(
                ISNUMBER(M134:V134),
                IF(
                    M$4:V$4=2,
                    M134:V134,
                    ""),
                ""))
        ),
        IF(
            Parameters!$D$16=1,
            IFERROR(
                AVERAGE(IF(
                    ISNUMBER(M134:V134),
                    IF(
                        M$4:V$4=1,
                        M134:V134,
                        ""),
                    "")),
                AVERAGE(IF(
                    ISNUMBER(M134:V134),
                    IF(
                        M$4:V$4=2,
                        M134:V134,
                        ""),
                    ""))
            ),
            IF(
                Parameters!$D$17=1,
                IFERROR(
                    IF(
                        OR(
                            IF(
                                ISNUMBER(M134:V134),
                                IF(
                                    M$4:V$4=1,
                                    M134:V134,
                                    ""),
                                "")
                            =0),
                        0,
                        GEOMEAN(IF(
                            ISNUMBER(M134:V134),
                            IF(
                                M$4:V$4=1,
                                M134:V134,
                                ""),
                            ""))
                    ),
                    IF(
                        OR(IF(
                            ISNUMBER(M134:V134),
                            IF(
                                M$4:V$4=2,
                                M134:V134,
                                ""),
                            "")
                            =0),
                        0,
                        GEOMEAN(IF(
                            ISNUMBER(M134:V134),
                            IF(
                                M$4:V$4=2,
                                M134:V134,
                                ""),
                            "")))
                )
            )
        )
    )
)</f>
        <v>4.3333333333333304</v>
      </c>
      <c r="I134" s="191" cm="1">
        <f t="array" ref="I134">IF(
    SUM(IF(
            ISNUMBER(
                IF(
                    $M$5:$V$5,
                    (M134:V134),
                    "")),
            1,
            0))
        =0,
    NA(),
    IF(
        Parameters!$D$15=1,
        IF(
            SUM(--(ISNUMBER(IF($M$5:$V$5=1,(M134:V134),""))))&gt;0,
            MAX(IF(
                ISNUMBER(M134:V134),
                IF(
                    M$5:V$5=1,
                    M134:V134,
                    ""),
                "")),
            MAX(IF(
                ISNUMBER(M134:V134),
                IF(
                    M$5:V$5=2,
                    M134:V134,
                    ""),
                ""))
        ),
        IF(
            Parameters!$D$16=1,
            IFERROR(
                AVERAGE(IF(
                    ISNUMBER(M134:V134),
                    IF(
                        M$5:V$5=1,
                        M134:V134,
                        ""),
                    "")),
                AVERAGE(IF(
                    ISNUMBER(M134:V134),
                    IF(
                        M$5:V$5=2,
                        M134:V134,
                        ""),
                    ""))
            ),
            IF(
                Parameters!$D$17=1,
                IFERROR(
                    IF(
                        OR(
                            IF(
                                ISNUMBER(M134:V134),
                                IF(
                                    M$5:V$5=1,
                                    M134:V134,
                                    ""),
                                "")
                            =0),
                        0,
                        GEOMEAN(IF(
                            ISNUMBER(M134:V134),
                            IF(
                                M$5:V$5=1,
                                M134:V134,
                                ""),
                            ""))
                    ),
                    IF(
                        OR(IF(
                            ISNUMBER(M134:V134),
                            IF(
                                M$5:V$5=2,
                                M134:V134,
                                ""),
                            "")
                            =0),
                        0,
                        GEOMEAN(IF(
                            ISNUMBER(M134:V134),
                            IF(
                                M$5:V$5=2,
                                M134:V134,
                                ""),
                            "")))
                )
            )
        )
    )
)</f>
        <v>0</v>
      </c>
      <c r="J134" s="242">
        <v>44860</v>
      </c>
      <c r="K134" s="242">
        <v>45093</v>
      </c>
      <c r="L134" s="91" t="s">
        <v>214</v>
      </c>
      <c r="M134" s="192">
        <v>4.3333333333333304</v>
      </c>
      <c r="N134" s="192" t="s">
        <v>409</v>
      </c>
      <c r="O134" s="192">
        <v>0</v>
      </c>
      <c r="P134" s="192">
        <v>0</v>
      </c>
      <c r="Q134" s="192">
        <v>0</v>
      </c>
      <c r="R134" s="192" t="s">
        <v>409</v>
      </c>
      <c r="S134" s="192">
        <v>3.6</v>
      </c>
      <c r="T134" s="192" t="s">
        <v>409</v>
      </c>
      <c r="U134" s="192">
        <v>0</v>
      </c>
      <c r="V134" s="192" t="s">
        <v>409</v>
      </c>
      <c r="W134" s="192">
        <v>0.375</v>
      </c>
      <c r="X134" s="192" t="s">
        <v>409</v>
      </c>
      <c r="Y134" s="192"/>
      <c r="Z134" s="192"/>
      <c r="AA134" s="80"/>
      <c r="AB134" s="80"/>
      <c r="AC134" s="80"/>
    </row>
    <row r="135" spans="1:29"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$M$4:$V$4,
                    (M135:V135),
                    "")),
            1,
            0))
        =0,
    NA(),
    IF(
        Parameters!$D$15=1,
        IF(
            SUM(--(ISNUMBER(IF($M$4:$V$4=1,(M135:V135),""))))&gt;0,
            MAX(IF(
                ISNUMBER(M135:V135),
                IF(
                    M$4:V$4=1,
                    M135:V135,
                    ""),
                "")),
            MAX(IF(
                ISNUMBER(M135:V135),
                IF(
                    M$4:V$4=2,
                    M135:V135,
                    ""),
                ""))
        ),
        IF(
            Parameters!$D$16=1,
            IFERROR(
                AVERAGE(IF(
                    ISNUMBER(M135:V135),
                    IF(
                        M$4:V$4=1,
                        M135:V135,
                        ""),
                    "")),
                AVERAGE(IF(
                    ISNUMBER(M135:V135),
                    IF(
                        M$4:V$4=2,
                        M135:V135,
                        ""),
                    ""))
            ),
            IF(
                Parameters!$D$17=1,
                IFERROR(
                    IF(
                        OR(
                            IF(
                                ISNUMBER(M135:V135),
                                IF(
                                    M$4:V$4=1,
                                    M135:V135,
                                    ""),
                                "")
                            =0),
                        0,
                        GEOMEAN(IF(
                            ISNUMBER(M135:V135),
                            IF(
                                M$4:V$4=1,
                                M135:V135,
                                ""),
                            ""))
                    ),
                    IF(
                        OR(IF(
                            ISNUMBER(M135:V135),
                            IF(
                                M$4:V$4=2,
                                M135:V135,
                                ""),
                            "")
                            =0),
                        0,
                        GEOMEAN(IF(
                            ISNUMBER(M135:V135),
                            IF(
                                M$4:V$4=2,
                                M135:V135,
                                ""),
                            "")))
                )
            )
        )
    )
)</f>
        <v>4.3333333333333304</v>
      </c>
      <c r="I135" s="191" cm="1">
        <f t="array" ref="I135">IF(
    SUM(IF(
            ISNUMBER(
                IF(
                    $M$5:$V$5,
                    (M135:V135),
                    "")),
            1,
            0))
        =0,
    NA(),
    IF(
        Parameters!$D$15=1,
        IF(
            SUM(--(ISNUMBER(IF($M$5:$V$5=1,(M135:V135),""))))&gt;0,
            MAX(IF(
                ISNUMBER(M135:V135),
                IF(
                    M$5:V$5=1,
                    M135:V135,
                    ""),
                "")),
            MAX(IF(
                ISNUMBER(M135:V135),
                IF(
                    M$5:V$5=2,
                    M135:V135,
                    ""),
                ""))
        ),
        IF(
            Parameters!$D$16=1,
            IFERROR(
                AVERAGE(IF(
                    ISNUMBER(M135:V135),
                    IF(
                        M$5:V$5=1,
                        M135:V135,
                        ""),
                    "")),
                AVERAGE(IF(
                    ISNUMBER(M135:V135),
                    IF(
                        M$5:V$5=2,
                        M135:V135,
                        ""),
                    ""))
            ),
            IF(
                Parameters!$D$17=1,
                IFERROR(
                    IF(
                        OR(
                            IF(
                                ISNUMBER(M135:V135),
                                IF(
                                    M$5:V$5=1,
                                    M135:V135,
                                    ""),
                                "")
                            =0),
                        0,
                        GEOMEAN(IF(
                            ISNUMBER(M135:V135),
                            IF(
                                M$5:V$5=1,
                                M135:V135,
                                ""),
                            ""))
                    ),
                    IF(
                        OR(IF(
                            ISNUMBER(M135:V135),
                            IF(
                                M$5:V$5=2,
                                M135:V135,
                                ""),
                            "")
                            =0),
                        0,
                        GEOMEAN(IF(
                            ISNUMBER(M135:V135),
                            IF(
                                M$5:V$5=2,
                                M135:V135,
                                ""),
                            "")))
                )
            )
        )
    )
)</f>
        <v>0</v>
      </c>
      <c r="J135" s="242">
        <v>45019</v>
      </c>
      <c r="K135" s="242">
        <v>44831</v>
      </c>
      <c r="L135" s="91" t="s">
        <v>216</v>
      </c>
      <c r="M135" s="192">
        <v>4.3333333333333304</v>
      </c>
      <c r="N135" s="192" t="s">
        <v>409</v>
      </c>
      <c r="O135" s="192">
        <v>0</v>
      </c>
      <c r="P135" s="192">
        <v>0</v>
      </c>
      <c r="Q135" s="192">
        <v>0</v>
      </c>
      <c r="R135" s="192" t="s">
        <v>409</v>
      </c>
      <c r="S135" s="192">
        <v>3.6</v>
      </c>
      <c r="T135" s="192" t="s">
        <v>409</v>
      </c>
      <c r="U135" s="192">
        <v>0</v>
      </c>
      <c r="V135" s="192" t="s">
        <v>409</v>
      </c>
      <c r="W135" s="192">
        <v>0</v>
      </c>
      <c r="X135" s="192" t="s">
        <v>409</v>
      </c>
      <c r="Y135" s="192"/>
      <c r="Z135" s="192"/>
      <c r="AA135" s="80"/>
      <c r="AB135" s="80"/>
      <c r="AC135" s="80"/>
    </row>
    <row r="136" spans="1:29"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$M$4:$V$4,
                    (M136:V136),
                    "")),
            1,
            0))
        =0,
    NA(),
    IF(
        Parameters!$D$15=1,
        IF(
            SUM(--(ISNUMBER(IF($M$4:$V$4=1,(M136:V136),""))))&gt;0,
            MAX(IF(
                ISNUMBER(M136:V136),
                IF(
                    M$4:V$4=1,
                    M136:V136,
                    ""),
                "")),
            MAX(IF(
                ISNUMBER(M136:V136),
                IF(
                    M$4:V$4=2,
                    M136:V136,
                    ""),
                ""))
        ),
        IF(
            Parameters!$D$16=1,
            IFERROR(
                AVERAGE(IF(
                    ISNUMBER(M136:V136),
                    IF(
                        M$4:V$4=1,
                        M136:V136,
                        ""),
                    "")),
                AVERAGE(IF(
                    ISNUMBER(M136:V136),
                    IF(
                        M$4:V$4=2,
                        M136:V136,
                        ""),
                    ""))
            ),
            IF(
                Parameters!$D$17=1,
                IFERROR(
                    IF(
                        OR(
                            IF(
                                ISNUMBER(M136:V136),
                                IF(
                                    M$4:V$4=1,
                                    M136:V136,
                                    ""),
                                "")
                            =0),
                        0,
                        GEOMEAN(IF(
                            ISNUMBER(M136:V136),
                            IF(
                                M$4:V$4=1,
                                M136:V136,
                                ""),
                            ""))
                    ),
                    IF(
                        OR(IF(
                            ISNUMBER(M136:V136),
                            IF(
                                M$4:V$4=2,
                                M136:V136,
                                ""),
                            "")
                            =0),
                        0,
                        GEOMEAN(IF(
                            ISNUMBER(M136:V136),
                            IF(
                                M$4:V$4=2,
                                M136:V136,
                                ""),
                            "")))
                )
            )
        )
    )
)</f>
        <v>5.3333333333333304</v>
      </c>
      <c r="I136" s="191" cm="1">
        <f t="array" ref="I136">IF(
    SUM(IF(
            ISNUMBER(
                IF(
                    $M$5:$V$5,
                    (M136:V136),
                    "")),
            1,
            0))
        =0,
    NA(),
    IF(
        Parameters!$D$15=1,
        IF(
            SUM(--(ISNUMBER(IF($M$5:$V$5=1,(M136:V136),""))))&gt;0,
            MAX(IF(
                ISNUMBER(M136:V136),
                IF(
                    M$5:V$5=1,
                    M136:V136,
                    ""),
                "")),
            MAX(IF(
                ISNUMBER(M136:V136),
                IF(
                    M$5:V$5=2,
                    M136:V136,
                    ""),
                ""))
        ),
        IF(
            Parameters!$D$16=1,
            IFERROR(
                AVERAGE(IF(
                    ISNUMBER(M136:V136),
                    IF(
                        M$5:V$5=1,
                        M136:V136,
                        ""),
                    "")),
                AVERAGE(IF(
                    ISNUMBER(M136:V136),
                    IF(
                        M$5:V$5=2,
                        M136:V136,
                        ""),
                    ""))
            ),
            IF(
                Parameters!$D$17=1,
                IFERROR(
                    IF(
                        OR(
                            IF(
                                ISNUMBER(M136:V136),
                                IF(
                                    M$5:V$5=1,
                                    M136:V136,
                                    ""),
                                "")
                            =0),
                        0,
                        GEOMEAN(IF(
                            ISNUMBER(M136:V136),
                            IF(
                                M$5:V$5=1,
                                M136:V136,
                                ""),
                            ""))
                    ),
                    IF(
                        OR(IF(
                            ISNUMBER(M136:V136),
                            IF(
                                M$5:V$5=2,
                                M136:V136,
                                ""),
                            "")
                            =0),
                        0,
                        GEOMEAN(IF(
                            ISNUMBER(M136:V136),
                            IF(
                                M$5:V$5=2,
                                M136:V136,
                                ""),
                            "")))
                )
            )
        )
    )
)</f>
        <v>0</v>
      </c>
      <c r="J136" s="242">
        <v>45019</v>
      </c>
      <c r="K136" s="242">
        <v>45075</v>
      </c>
      <c r="L136" s="91" t="s">
        <v>218</v>
      </c>
      <c r="M136" s="192">
        <v>5.3333333333333304</v>
      </c>
      <c r="N136" s="192" t="s">
        <v>409</v>
      </c>
      <c r="O136" s="192">
        <v>0</v>
      </c>
      <c r="P136" s="192">
        <v>0</v>
      </c>
      <c r="Q136" s="192">
        <v>0</v>
      </c>
      <c r="R136" s="192" t="s">
        <v>409</v>
      </c>
      <c r="S136" s="192">
        <v>4.2</v>
      </c>
      <c r="T136" s="192" t="s">
        <v>409</v>
      </c>
      <c r="U136" s="192">
        <v>0</v>
      </c>
      <c r="V136" s="192" t="s">
        <v>409</v>
      </c>
      <c r="W136" s="192">
        <v>0</v>
      </c>
      <c r="X136" s="192" t="s">
        <v>409</v>
      </c>
      <c r="Y136" s="192"/>
      <c r="Z136" s="192"/>
      <c r="AA136" s="80"/>
      <c r="AB136" s="80"/>
      <c r="AC136" s="80"/>
    </row>
    <row r="137" spans="1:29"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$M$4:$V$4,
                    (M137:V137),
                    "")),
            1,
            0))
        =0,
    NA(),
    IF(
        Parameters!$D$15=1,
        IF(
            SUM(--(ISNUMBER(IF($M$4:$V$4=1,(M137:V137),""))))&gt;0,
            MAX(IF(
                ISNUMBER(M137:V137),
                IF(
                    M$4:V$4=1,
                    M137:V137,
                    ""),
                "")),
            MAX(IF(
                ISNUMBER(M137:V137),
                IF(
                    M$4:V$4=2,
                    M137:V137,
                    ""),
                ""))
        ),
        IF(
            Parameters!$D$16=1,
            IFERROR(
                AVERAGE(IF(
                    ISNUMBER(M137:V137),
                    IF(
                        M$4:V$4=1,
                        M137:V137,
                        ""),
                    "")),
                AVERAGE(IF(
                    ISNUMBER(M137:V137),
                    IF(
                        M$4:V$4=2,
                        M137:V137,
                        ""),
                    ""))
            ),
            IF(
                Parameters!$D$17=1,
                IFERROR(
                    IF(
                        OR(
                            IF(
                                ISNUMBER(M137:V137),
                                IF(
                                    M$4:V$4=1,
                                    M137:V137,
                                    ""),
                                "")
                            =0),
                        0,
                        GEOMEAN(IF(
                            ISNUMBER(M137:V137),
                            IF(
                                M$4:V$4=1,
                                M137:V137,
                                ""),
                            ""))
                    ),
                    IF(
                        OR(IF(
                            ISNUMBER(M137:V137),
                            IF(
                                M$4:V$4=2,
                                M137:V137,
                                ""),
                            "")
                            =0),
                        0,
                        GEOMEAN(IF(
                            ISNUMBER(M137:V137),
                            IF(
                                M$4:V$4=2,
                                M137:V137,
                                ""),
                            "")))
                )
            )
        )
    )
)</f>
        <v>2.5</v>
      </c>
      <c r="I137" s="191" cm="1">
        <f t="array" ref="I137">IF(
    SUM(IF(
            ISNUMBER(
                IF(
                    $M$5:$V$5,
                    (M137:V137),
                    "")),
            1,
            0))
        =0,
    NA(),
    IF(
        Parameters!$D$15=1,
        IF(
            SUM(--(ISNUMBER(IF($M$5:$V$5=1,(M137:V137),""))))&gt;0,
            MAX(IF(
                ISNUMBER(M137:V137),
                IF(
                    M$5:V$5=1,
                    M137:V137,
                    ""),
                "")),
            MAX(IF(
                ISNUMBER(M137:V137),
                IF(
                    M$5:V$5=2,
                    M137:V137,
                    ""),
                ""))
        ),
        IF(
            Parameters!$D$16=1,
            IFERROR(
                AVERAGE(IF(
                    ISNUMBER(M137:V137),
                    IF(
                        M$5:V$5=1,
                        M137:V137,
                        ""),
                    "")),
                AVERAGE(IF(
                    ISNUMBER(M137:V137),
                    IF(
                        M$5:V$5=2,
                        M137:V137,
                        ""),
                    ""))
            ),
            IF(
                Parameters!$D$17=1,
                IFERROR(
                    IF(
                        OR(
                            IF(
                                ISNUMBER(M137:V137),
                                IF(
                                    M$5:V$5=1,
                                    M137:V137,
                                    ""),
                                "")
                            =0),
                        0,
                        GEOMEAN(IF(
                            ISNUMBER(M137:V137),
                            IF(
                                M$5:V$5=1,
                                M137:V137,
                                ""),
                            ""))
                    ),
                    IF(
                        OR(IF(
                            ISNUMBER(M137:V137),
                            IF(
                                M$5:V$5=2,
                                M137:V137,
                                ""),
                            "")
                            =0),
                        0,
                        GEOMEAN(IF(
                            ISNUMBER(M137:V137),
                            IF(
                                M$5:V$5=2,
                                M137:V137,
                                ""),
                            "")))
                )
            )
        )
    )
)</f>
        <v>0</v>
      </c>
      <c r="J137" s="242">
        <v>45019</v>
      </c>
      <c r="K137" s="242">
        <v>45075</v>
      </c>
      <c r="L137" s="91" t="s">
        <v>220</v>
      </c>
      <c r="M137" s="192">
        <v>2.5</v>
      </c>
      <c r="N137" s="192" t="s">
        <v>409</v>
      </c>
      <c r="O137" s="192">
        <v>0</v>
      </c>
      <c r="P137" s="192">
        <v>0</v>
      </c>
      <c r="Q137" s="192">
        <v>0</v>
      </c>
      <c r="R137" s="192" t="s">
        <v>409</v>
      </c>
      <c r="S137" s="192">
        <v>2.5</v>
      </c>
      <c r="T137" s="192" t="s">
        <v>409</v>
      </c>
      <c r="U137" s="192">
        <v>0</v>
      </c>
      <c r="V137" s="192" t="s">
        <v>409</v>
      </c>
      <c r="W137" s="192">
        <v>0</v>
      </c>
      <c r="X137" s="192" t="s">
        <v>409</v>
      </c>
      <c r="Y137" s="192"/>
      <c r="Z137" s="192"/>
      <c r="AA137" s="80"/>
      <c r="AB137" s="80"/>
      <c r="AC137" s="80"/>
    </row>
    <row r="138" spans="1:29"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$M$4:$V$4,
                    (M138:V138),
                    "")),
            1,
            0))
        =0,
    NA(),
    IF(
        Parameters!$D$15=1,
        IF(
            SUM(--(ISNUMBER(IF($M$4:$V$4=1,(M138:V138),""))))&gt;0,
            MAX(IF(
                ISNUMBER(M138:V138),
                IF(
                    M$4:V$4=1,
                    M138:V138,
                    ""),
                "")),
            MAX(IF(
                ISNUMBER(M138:V138),
                IF(
                    M$4:V$4=2,
                    M138:V138,
                    ""),
                ""))
        ),
        IF(
            Parameters!$D$16=1,
            IFERROR(
                AVERAGE(IF(
                    ISNUMBER(M138:V138),
                    IF(
                        M$4:V$4=1,
                        M138:V138,
                        ""),
                    "")),
                AVERAGE(IF(
                    ISNUMBER(M138:V138),
                    IF(
                        M$4:V$4=2,
                        M138:V138,
                        ""),
                    ""))
            ),
            IF(
                Parameters!$D$17=1,
                IFERROR(
                    IF(
                        OR(
                            IF(
                                ISNUMBER(M138:V138),
                                IF(
                                    M$4:V$4=1,
                                    M138:V138,
                                    ""),
                                "")
                            =0),
                        0,
                        GEOMEAN(IF(
                            ISNUMBER(M138:V138),
                            IF(
                                M$4:V$4=1,
                                M138:V138,
                                ""),
                            ""))
                    ),
                    IF(
                        OR(IF(
                            ISNUMBER(M138:V138),
                            IF(
                                M$4:V$4=2,
                                M138:V138,
                                ""),
                            "")
                            =0),
                        0,
                        GEOMEAN(IF(
                            ISNUMBER(M138:V138),
                            IF(
                                M$4:V$4=2,
                                M138:V138,
                                ""),
                            "")))
                )
            )
        )
    )
)</f>
        <v>10</v>
      </c>
      <c r="I138" s="191" cm="1">
        <f t="array" ref="I138">IF(
    SUM(IF(
            ISNUMBER(
                IF(
                    $M$5:$V$5,
                    (M138:V138),
                    "")),
            1,
            0))
        =0,
    NA(),
    IF(
        Parameters!$D$15=1,
        IF(
            SUM(--(ISNUMBER(IF($M$5:$V$5=1,(M138:V138),""))))&gt;0,
            MAX(IF(
                ISNUMBER(M138:V138),
                IF(
                    M$5:V$5=1,
                    M138:V138,
                    ""),
                "")),
            MAX(IF(
                ISNUMBER(M138:V138),
                IF(
                    M$5:V$5=2,
                    M138:V138,
                    ""),
                ""))
        ),
        IF(
            Parameters!$D$16=1,
            IFERROR(
                AVERAGE(IF(
                    ISNUMBER(M138:V138),
                    IF(
                        M$5:V$5=1,
                        M138:V138,
                        ""),
                    "")),
                AVERAGE(IF(
                    ISNUMBER(M138:V138),
                    IF(
                        M$5:V$5=2,
                        M138:V138,
                        ""),
                    ""))
            ),
            IF(
                Parameters!$D$17=1,
                IFERROR(
                    IF(
                        OR(
                            IF(
                                ISNUMBER(M138:V138),
                                IF(
                                    M$5:V$5=1,
                                    M138:V138,
                                    ""),
                                "")
                            =0),
                        0,
                        GEOMEAN(IF(
                            ISNUMBER(M138:V138),
                            IF(
                                M$5:V$5=1,
                                M138:V138,
                                ""),
                            ""))
                    ),
                    IF(
                        OR(IF(
                            ISNUMBER(M138:V138),
                            IF(
                                M$5:V$5=2,
                                M138:V138,
                                ""),
                            "")
                            =0),
                        0,
                        GEOMEAN(IF(
                            ISNUMBER(M138:V138),
                            IF(
                                M$5:V$5=2,
                                M138:V138,
                                ""),
                            "")))
                )
            )
        )
    )
)</f>
        <v>0</v>
      </c>
      <c r="J138" s="242">
        <v>44753</v>
      </c>
      <c r="K138" s="242">
        <v>45099</v>
      </c>
      <c r="L138" s="91" t="s">
        <v>222</v>
      </c>
      <c r="M138" s="192">
        <v>10</v>
      </c>
      <c r="N138" s="192">
        <v>0</v>
      </c>
      <c r="O138" s="192">
        <v>0</v>
      </c>
      <c r="P138" s="192">
        <v>0</v>
      </c>
      <c r="Q138" s="192">
        <v>0</v>
      </c>
      <c r="R138" s="192" t="s">
        <v>409</v>
      </c>
      <c r="S138" s="192">
        <v>7.8</v>
      </c>
      <c r="T138" s="192" t="s">
        <v>909</v>
      </c>
      <c r="U138" s="192">
        <v>0</v>
      </c>
      <c r="V138" s="192" t="s">
        <v>409</v>
      </c>
      <c r="W138" s="192">
        <v>0</v>
      </c>
      <c r="X138" s="192" t="s">
        <v>409</v>
      </c>
      <c r="Y138" s="192"/>
      <c r="Z138" s="192"/>
      <c r="AA138" s="80"/>
      <c r="AB138" s="80"/>
      <c r="AC138" s="80"/>
    </row>
    <row r="139" spans="1:29"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$M$4:$V$4,
                    (M139:V139),
                    "")),
            1,
            0))
        =0,
    NA(),
    IF(
        Parameters!$D$15=1,
        IF(
            SUM(--(ISNUMBER(IF($M$4:$V$4=1,(M139:V139),""))))&gt;0,
            MAX(IF(
                ISNUMBER(M139:V139),
                IF(
                    M$4:V$4=1,
                    M139:V139,
                    ""),
                "")),
            MAX(IF(
                ISNUMBER(M139:V139),
                IF(
                    M$4:V$4=2,
                    M139:V139,
                    ""),
                ""))
        ),
        IF(
            Parameters!$D$16=1,
            IFERROR(
                AVERAGE(IF(
                    ISNUMBER(M139:V139),
                    IF(
                        M$4:V$4=1,
                        M139:V139,
                        ""),
                    "")),
                AVERAGE(IF(
                    ISNUMBER(M139:V139),
                    IF(
                        M$4:V$4=2,
                        M139:V139,
                        ""),
                    ""))
            ),
            IF(
                Parameters!$D$17=1,
                IFERROR(
                    IF(
                        OR(
                            IF(
                                ISNUMBER(M139:V139),
                                IF(
                                    M$4:V$4=1,
                                    M139:V139,
                                    ""),
                                "")
                            =0),
                        0,
                        GEOMEAN(IF(
                            ISNUMBER(M139:V139),
                            IF(
                                M$4:V$4=1,
                                M139:V139,
                                ""),
                            ""))
                    ),
                    IF(
                        OR(IF(
                            ISNUMBER(M139:V139),
                            IF(
                                M$4:V$4=2,
                                M139:V139,
                                ""),
                            "")
                            =0),
                        0,
                        GEOMEAN(IF(
                            ISNUMBER(M139:V139),
                            IF(
                                M$4:V$4=2,
                                M139:V139,
                                ""),
                            "")))
                )
            )
        )
    )
)</f>
        <v>5.1666666666666599</v>
      </c>
      <c r="I139" s="191" cm="1">
        <f t="array" ref="I139">IF(
    SUM(IF(
            ISNUMBER(
                IF(
                    $M$5:$V$5,
                    (M139:V139),
                    "")),
            1,
            0))
        =0,
    NA(),
    IF(
        Parameters!$D$15=1,
        IF(
            SUM(--(ISNUMBER(IF($M$5:$V$5=1,(M139:V139),""))))&gt;0,
            MAX(IF(
                ISNUMBER(M139:V139),
                IF(
                    M$5:V$5=1,
                    M139:V139,
                    ""),
                "")),
            MAX(IF(
                ISNUMBER(M139:V139),
                IF(
                    M$5:V$5=2,
                    M139:V139,
                    ""),
                ""))
        ),
        IF(
            Parameters!$D$16=1,
            IFERROR(
                AVERAGE(IF(
                    ISNUMBER(M139:V139),
                    IF(
                        M$5:V$5=1,
                        M139:V139,
                        ""),
                    "")),
                AVERAGE(IF(
                    ISNUMBER(M139:V139),
                    IF(
                        M$5:V$5=2,
                        M139:V139,
                        ""),
                    ""))
            ),
            IF(
                Parameters!$D$17=1,
                IFERROR(
                    IF(
                        OR(
                            IF(
                                ISNUMBER(M139:V139),
                                IF(
                                    M$5:V$5=1,
                                    M139:V139,
                                    ""),
                                "")
                            =0),
                        0,
                        GEOMEAN(IF(
                            ISNUMBER(M139:V139),
                            IF(
                                M$5:V$5=1,
                                M139:V139,
                                ""),
                            ""))
                    ),
                    IF(
                        OR(IF(
                            ISNUMBER(M139:V139),
                            IF(
                                M$5:V$5=2,
                                M139:V139,
                                ""),
                            "")
                            =0),
                        0,
                        GEOMEAN(IF(
                            ISNUMBER(M139:V139),
                            IF(
                                M$5:V$5=2,
                                M139:V139,
                                ""),
                            "")))
                )
            )
        )
    )
)</f>
        <v>0</v>
      </c>
      <c r="J139" s="242">
        <v>45019</v>
      </c>
      <c r="K139" s="242">
        <v>44762</v>
      </c>
      <c r="L139" s="91" t="s">
        <v>224</v>
      </c>
      <c r="M139" s="192">
        <v>5.1666666666666599</v>
      </c>
      <c r="N139" s="192" t="s">
        <v>409</v>
      </c>
      <c r="O139" s="192">
        <v>0</v>
      </c>
      <c r="P139" s="192">
        <v>0</v>
      </c>
      <c r="Q139" s="192">
        <v>0</v>
      </c>
      <c r="R139" s="192" t="s">
        <v>409</v>
      </c>
      <c r="S139" s="192">
        <v>4.0999999999999996</v>
      </c>
      <c r="T139" s="192" t="s">
        <v>409</v>
      </c>
      <c r="U139" s="192">
        <v>0</v>
      </c>
      <c r="V139" s="192" t="s">
        <v>409</v>
      </c>
      <c r="W139" s="192">
        <v>0</v>
      </c>
      <c r="X139" s="192" t="s">
        <v>409</v>
      </c>
      <c r="Y139" s="192"/>
      <c r="Z139" s="192"/>
      <c r="AA139" s="80"/>
      <c r="AB139" s="80"/>
      <c r="AC139" s="80"/>
    </row>
    <row r="140" spans="1:29"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5.627314338711372</v>
      </c>
      <c r="H140" s="80" cm="1">
        <f t="array" ref="H140">IF(
    SUM(IF(
            ISNUMBER(
                IF(
                    $M$4:$V$4,
                    (M140:V140),
                    "")),
            1,
            0))
        =0,
    NA(),
    IF(
        Parameters!$D$15=1,
        IF(
            SUM(--(ISNUMBER(IF($M$4:$V$4=1,(M140:V140),""))))&gt;0,
            MAX(IF(
                ISNUMBER(M140:V140),
                IF(
                    M$4:V$4=1,
                    M140:V140,
                    ""),
                "")),
            MAX(IF(
                ISNUMBER(M140:V140),
                IF(
                    M$4:V$4=2,
                    M140:V140,
                    ""),
                ""))
        ),
        IF(
            Parameters!$D$16=1,
            IFERROR(
                AVERAGE(IF(
                    ISNUMBER(M140:V140),
                    IF(
                        M$4:V$4=1,
                        M140:V140,
                        ""),
                    "")),
                AVERAGE(IF(
                    ISNUMBER(M140:V140),
                    IF(
                        M$4:V$4=2,
                        M140:V140,
                        ""),
                    ""))
            ),
            IF(
                Parameters!$D$17=1,
                IFERROR(
                    IF(
                        OR(
                            IF(
                                ISNUMBER(M140:V140),
                                IF(
                                    M$4:V$4=1,
                                    M140:V140,
                                    ""),
                                "")
                            =0),
                        0,
                        GEOMEAN(IF(
                            ISNUMBER(M140:V140),
                            IF(
                                M$4:V$4=1,
                                M140:V140,
                                ""),
                            ""))
                    ),
                    IF(
                        OR(IF(
                            ISNUMBER(M140:V140),
                            IF(
                                M$4:V$4=2,
                                M140:V140,
                                ""),
                            "")
                            =0),
                        0,
                        GEOMEAN(IF(
                            ISNUMBER(M140:V140),
                            IF(
                                M$4:V$4=2,
                                M140:V140,
                                ""),
                            "")))
                )
            )
        )
    )
)</f>
        <v>3.1666666666666599</v>
      </c>
      <c r="I140" s="191" cm="1">
        <f t="array" ref="I140">IF(
    SUM(IF(
            ISNUMBER(
                IF(
                    $M$5:$V$5,
                    (M140:V140),
                    "")),
            1,
            0))
        =0,
    NA(),
    IF(
        Parameters!$D$15=1,
        IF(
            SUM(--(ISNUMBER(IF($M$5:$V$5=1,(M140:V140),""))))&gt;0,
            MAX(IF(
                ISNUMBER(M140:V140),
                IF(
                    M$5:V$5=1,
                    M140:V140,
                    ""),
                "")),
            MAX(IF(
                ISNUMBER(M140:V140),
                IF(
                    M$5:V$5=2,
                    M140:V140,
                    ""),
                ""))
        ),
        IF(
            Parameters!$D$16=1,
            IFERROR(
                AVERAGE(IF(
                    ISNUMBER(M140:V140),
                    IF(
                        M$5:V$5=1,
                        M140:V140,
                        ""),
                    "")),
                AVERAGE(IF(
                    ISNUMBER(M140:V140),
                    IF(
                        M$5:V$5=2,
                        M140:V140,
                        ""),
                    ""))
            ),
            IF(
                Parameters!$D$17=1,
                IFERROR(
                    IF(
                        OR(
                            IF(
                                ISNUMBER(M140:V140),
                                IF(
                                    M$5:V$5=1,
                                    M140:V140,
                                    ""),
                                "")
                            =0),
                        0,
                        GEOMEAN(IF(
                            ISNUMBER(M140:V140),
                            IF(
                                M$5:V$5=1,
                                M140:V140,
                                ""),
                            ""))
                    ),
                    IF(
                        OR(IF(
                            ISNUMBER(M140:V140),
                            IF(
                                M$5:V$5=2,
                                M140:V140,
                                ""),
                            "")
                            =0),
                        0,
                        GEOMEAN(IF(
                            ISNUMBER(M140:V140),
                            IF(
                                M$5:V$5=2,
                                M140:V140,
                                ""),
                            "")))
                )
            )
        )
    )
)</f>
        <v>10</v>
      </c>
      <c r="J140" s="242">
        <v>44753</v>
      </c>
      <c r="K140" s="242">
        <v>45103</v>
      </c>
      <c r="L140" s="91" t="s">
        <v>226</v>
      </c>
      <c r="M140" s="192">
        <v>3.1666666666666599</v>
      </c>
      <c r="N140" s="192" t="s">
        <v>409</v>
      </c>
      <c r="O140" s="192">
        <v>0</v>
      </c>
      <c r="P140" s="192">
        <v>0</v>
      </c>
      <c r="Q140" s="192">
        <v>0</v>
      </c>
      <c r="R140" s="192">
        <v>10</v>
      </c>
      <c r="S140" s="192">
        <v>2.9</v>
      </c>
      <c r="T140" s="192" t="s">
        <v>409</v>
      </c>
      <c r="U140" s="192">
        <v>0</v>
      </c>
      <c r="V140" s="192" t="s">
        <v>409</v>
      </c>
      <c r="W140" s="192">
        <v>0</v>
      </c>
      <c r="X140" s="192" t="s">
        <v>841</v>
      </c>
      <c r="Y140" s="192"/>
      <c r="Z140" s="192"/>
      <c r="AA140" s="80"/>
      <c r="AB140" s="80"/>
      <c r="AC140" s="80"/>
    </row>
    <row r="141" spans="1:29"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$M$4:$V$4,
                    (M141:V141),
                    "")),
            1,
            0))
        =0,
    NA(),
    IF(
        Parameters!$D$15=1,
        IF(
            SUM(--(ISNUMBER(IF($M$4:$V$4=1,(M141:V141),""))))&gt;0,
            MAX(IF(
                ISNUMBER(M141:V141),
                IF(
                    M$4:V$4=1,
                    M141:V141,
                    ""),
                "")),
            MAX(IF(
                ISNUMBER(M141:V141),
                IF(
                    M$4:V$4=2,
                    M141:V141,
                    ""),
                ""))
        ),
        IF(
            Parameters!$D$16=1,
            IFERROR(
                AVERAGE(IF(
                    ISNUMBER(M141:V141),
                    IF(
                        M$4:V$4=1,
                        M141:V141,
                        ""),
                    "")),
                AVERAGE(IF(
                    ISNUMBER(M141:V141),
                    IF(
                        M$4:V$4=2,
                        M141:V141,
                        ""),
                    ""))
            ),
            IF(
                Parameters!$D$17=1,
                IFERROR(
                    IF(
                        OR(
                            IF(
                                ISNUMBER(M141:V141),
                                IF(
                                    M$4:V$4=1,
                                    M141:V141,
                                    ""),
                                "")
                            =0),
                        0,
                        GEOMEAN(IF(
                            ISNUMBER(M141:V141),
                            IF(
                                M$4:V$4=1,
                                M141:V141,
                                ""),
                            ""))
                    ),
                    IF(
                        OR(IF(
                            ISNUMBER(M141:V141),
                            IF(
                                M$4:V$4=2,
                                M141:V141,
                                ""),
                            "")
                            =0),
                        0,
                        GEOMEAN(IF(
                            ISNUMBER(M141:V141),
                            IF(
                                M$4:V$4=2,
                                M141:V141,
                                ""),
                            "")))
                )
            )
        )
    )
)</f>
        <v>#N/A</v>
      </c>
      <c r="I141" s="191" cm="1">
        <f t="array" ref="I141">IF(
    SUM(IF(
            ISNUMBER(
                IF(
                    $M$5:$V$5,
                    (M141:V141),
                    "")),
            1,
            0))
        =0,
    NA(),
    IF(
        Parameters!$D$15=1,
        IF(
            SUM(--(ISNUMBER(IF($M$5:$V$5=1,(M141:V141),""))))&gt;0,
            MAX(IF(
                ISNUMBER(M141:V141),
                IF(
                    M$5:V$5=1,
                    M141:V141,
                    ""),
                "")),
            MAX(IF(
                ISNUMBER(M141:V141),
                IF(
                    M$5:V$5=2,
                    M141:V141,
                    ""),
                ""))
        ),
        IF(
            Parameters!$D$16=1,
            IFERROR(
                AVERAGE(IF(
                    ISNUMBER(M141:V141),
                    IF(
                        M$5:V$5=1,
                        M141:V141,
                        ""),
                    "")),
                AVERAGE(IF(
                    ISNUMBER(M141:V141),
                    IF(
                        M$5:V$5=2,
                        M141:V141,
                        ""),
                    ""))
            ),
            IF(
                Parameters!$D$17=1,
                IFERROR(
                    IF(
                        OR(
                            IF(
                                ISNUMBER(M141:V141),
                                IF(
                                    M$5:V$5=1,
                                    M141:V141,
                                    ""),
                                "")
                            =0),
                        0,
                        GEOMEAN(IF(
                            ISNUMBER(M141:V141),
                            IF(
                                M$5:V$5=1,
                                M141:V141,
                                ""),
                            ""))
                    ),
                    IF(
                        OR(IF(
                            ISNUMBER(M141:V141),
                            IF(
                                M$5:V$5=2,
                                M141:V141,
                                ""),
                            "")
                            =0),
                        0,
                        GEOMEAN(IF(
                            ISNUMBER(M141:V141),
                            IF(
                                M$5:V$5=2,
                                M141:V141,
                                ""),
                            "")))
                )
            )
        )
    )
)</f>
        <v>0</v>
      </c>
      <c r="J141" s="242" t="s">
        <v>409</v>
      </c>
      <c r="K141" s="242">
        <v>44887</v>
      </c>
      <c r="L141" s="91" t="s">
        <v>718</v>
      </c>
      <c r="M141" s="192" t="s">
        <v>409</v>
      </c>
      <c r="N141" s="192" t="s">
        <v>409</v>
      </c>
      <c r="O141" s="192" t="s">
        <v>409</v>
      </c>
      <c r="P141" s="192">
        <v>0</v>
      </c>
      <c r="Q141" s="192">
        <v>0</v>
      </c>
      <c r="R141" s="192" t="s">
        <v>409</v>
      </c>
      <c r="S141" s="192" t="s">
        <v>409</v>
      </c>
      <c r="T141" s="192" t="s">
        <v>409</v>
      </c>
      <c r="U141" s="192" t="s">
        <v>409</v>
      </c>
      <c r="V141" s="192" t="s">
        <v>409</v>
      </c>
      <c r="W141" s="192">
        <v>0</v>
      </c>
      <c r="X141" s="192" t="s">
        <v>409</v>
      </c>
      <c r="Y141" s="192"/>
      <c r="Z141" s="192"/>
      <c r="AA141" s="80"/>
      <c r="AB141" s="80"/>
      <c r="AC141" s="80"/>
    </row>
    <row r="142" spans="1:29"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$M$4:$V$4,
                    (M142:V142),
                    "")),
            1,
            0))
        =0,
    NA(),
    IF(
        Parameters!$D$15=1,
        IF(
            SUM(--(ISNUMBER(IF($M$4:$V$4=1,(M142:V142),""))))&gt;0,
            MAX(IF(
                ISNUMBER(M142:V142),
                IF(
                    M$4:V$4=1,
                    M142:V142,
                    ""),
                "")),
            MAX(IF(
                ISNUMBER(M142:V142),
                IF(
                    M$4:V$4=2,
                    M142:V142,
                    ""),
                ""))
        ),
        IF(
            Parameters!$D$16=1,
            IFERROR(
                AVERAGE(IF(
                    ISNUMBER(M142:V142),
                    IF(
                        M$4:V$4=1,
                        M142:V142,
                        ""),
                    "")),
                AVERAGE(IF(
                    ISNUMBER(M142:V142),
                    IF(
                        M$4:V$4=2,
                        M142:V142,
                        ""),
                    ""))
            ),
            IF(
                Parameters!$D$17=1,
                IFERROR(
                    IF(
                        OR(
                            IF(
                                ISNUMBER(M142:V142),
                                IF(
                                    M$4:V$4=1,
                                    M142:V142,
                                    ""),
                                "")
                            =0),
                        0,
                        GEOMEAN(IF(
                            ISNUMBER(M142:V142),
                            IF(
                                M$4:V$4=1,
                                M142:V142,
                                ""),
                            ""))
                    ),
                    IF(
                        OR(IF(
                            ISNUMBER(M142:V142),
                            IF(
                                M$4:V$4=2,
                                M142:V142,
                                ""),
                            "")
                            =0),
                        0,
                        GEOMEAN(IF(
                            ISNUMBER(M142:V142),
                            IF(
                                M$4:V$4=2,
                                M142:V142,
                                ""),
                            "")))
                )
            )
        )
    )
)</f>
        <v>8</v>
      </c>
      <c r="I142" s="191" cm="1">
        <f t="array" ref="I142">IF(
    SUM(IF(
            ISNUMBER(
                IF(
                    $M$5:$V$5,
                    (M142:V142),
                    "")),
            1,
            0))
        =0,
    NA(),
    IF(
        Parameters!$D$15=1,
        IF(
            SUM(--(ISNUMBER(IF($M$5:$V$5=1,(M142:V142),""))))&gt;0,
            MAX(IF(
                ISNUMBER(M142:V142),
                IF(
                    M$5:V$5=1,
                    M142:V142,
                    ""),
                "")),
            MAX(IF(
                ISNUMBER(M142:V142),
                IF(
                    M$5:V$5=2,
                    M142:V142,
                    ""),
                ""))
        ),
        IF(
            Parameters!$D$16=1,
            IFERROR(
                AVERAGE(IF(
                    ISNUMBER(M142:V142),
                    IF(
                        M$5:V$5=1,
                        M142:V142,
                        ""),
                    "")),
                AVERAGE(IF(
                    ISNUMBER(M142:V142),
                    IF(
                        M$5:V$5=2,
                        M142:V142,
                        ""),
                    ""))
            ),
            IF(
                Parameters!$D$17=1,
                IFERROR(
                    IF(
                        OR(
                            IF(
                                ISNUMBER(M142:V142),
                                IF(
                                    M$5:V$5=1,
                                    M142:V142,
                                    ""),
                                "")
                            =0),
                        0,
                        GEOMEAN(IF(
                            ISNUMBER(M142:V142),
                            IF(
                                M$5:V$5=1,
                                M142:V142,
                                ""),
                            ""))
                    ),
                    IF(
                        OR(IF(
                            ISNUMBER(M142:V142),
                            IF(
                                M$5:V$5=2,
                                M142:V142,
                                ""),
                            "")
                            =0),
                        0,
                        GEOMEAN(IF(
                            ISNUMBER(M142:V142),
                            IF(
                                M$5:V$5=2,
                                M142:V142,
                                ""),
                            "")))
                )
            )
        )
    )
)</f>
        <v>0</v>
      </c>
      <c r="J142" s="242">
        <v>45019</v>
      </c>
      <c r="K142" s="242">
        <v>45035</v>
      </c>
      <c r="L142" s="91" t="s">
        <v>228</v>
      </c>
      <c r="M142" s="192">
        <v>8</v>
      </c>
      <c r="N142" s="192">
        <v>0</v>
      </c>
      <c r="O142" s="192">
        <v>0</v>
      </c>
      <c r="P142" s="192">
        <v>0</v>
      </c>
      <c r="Q142" s="192">
        <v>0</v>
      </c>
      <c r="R142" s="192" t="s">
        <v>409</v>
      </c>
      <c r="S142" s="192">
        <v>5.8</v>
      </c>
      <c r="T142" s="192" t="s">
        <v>820</v>
      </c>
      <c r="U142" s="192">
        <v>0</v>
      </c>
      <c r="V142" s="192" t="s">
        <v>409</v>
      </c>
      <c r="W142" s="192">
        <v>0</v>
      </c>
      <c r="X142" s="192" t="s">
        <v>409</v>
      </c>
      <c r="Y142" s="192"/>
      <c r="Z142" s="192"/>
      <c r="AA142" s="80"/>
      <c r="AB142" s="80"/>
      <c r="AC142" s="80"/>
    </row>
    <row r="143" spans="1:29"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$M$4:$V$4,
                    (M143:V143),
                    "")),
            1,
            0))
        =0,
    NA(),
    IF(
        Parameters!$D$15=1,
        IF(
            SUM(--(ISNUMBER(IF($M$4:$V$4=1,(M143:V143),""))))&gt;0,
            MAX(IF(
                ISNUMBER(M143:V143),
                IF(
                    M$4:V$4=1,
                    M143:V143,
                    ""),
                "")),
            MAX(IF(
                ISNUMBER(M143:V143),
                IF(
                    M$4:V$4=2,
                    M143:V143,
                    ""),
                ""))
        ),
        IF(
            Parameters!$D$16=1,
            IFERROR(
                AVERAGE(IF(
                    ISNUMBER(M143:V143),
                    IF(
                        M$4:V$4=1,
                        M143:V143,
                        ""),
                    "")),
                AVERAGE(IF(
                    ISNUMBER(M143:V143),
                    IF(
                        M$4:V$4=2,
                        M143:V143,
                        ""),
                    ""))
            ),
            IF(
                Parameters!$D$17=1,
                IFERROR(
                    IF(
                        OR(
                            IF(
                                ISNUMBER(M143:V143),
                                IF(
                                    M$4:V$4=1,
                                    M143:V143,
                                    ""),
                                "")
                            =0),
                        0,
                        GEOMEAN(IF(
                            ISNUMBER(M143:V143),
                            IF(
                                M$4:V$4=1,
                                M143:V143,
                                ""),
                            ""))
                    ),
                    IF(
                        OR(IF(
                            ISNUMBER(M143:V143),
                            IF(
                                M$4:V$4=2,
                                M143:V143,
                                ""),
                            "")
                            =0),
                        0,
                        GEOMEAN(IF(
                            ISNUMBER(M143:V143),
                            IF(
                                M$4:V$4=2,
                                M143:V143,
                                ""),
                            "")))
                )
            )
        )
    )
)</f>
        <v>7</v>
      </c>
      <c r="I143" s="191" cm="1">
        <f t="array" ref="I143">IF(
    SUM(IF(
            ISNUMBER(
                IF(
                    $M$5:$V$5,
                    (M143:V143),
                    "")),
            1,
            0))
        =0,
    NA(),
    IF(
        Parameters!$D$15=1,
        IF(
            SUM(--(ISNUMBER(IF($M$5:$V$5=1,(M143:V143),""))))&gt;0,
            MAX(IF(
                ISNUMBER(M143:V143),
                IF(
                    M$5:V$5=1,
                    M143:V143,
                    ""),
                "")),
            MAX(IF(
                ISNUMBER(M143:V143),
                IF(
                    M$5:V$5=2,
                    M143:V143,
                    ""),
                ""))
        ),
        IF(
            Parameters!$D$16=1,
            IFERROR(
                AVERAGE(IF(
                    ISNUMBER(M143:V143),
                    IF(
                        M$5:V$5=1,
                        M143:V143,
                        ""),
                    "")),
                AVERAGE(IF(
                    ISNUMBER(M143:V143),
                    IF(
                        M$5:V$5=2,
                        M143:V143,
                        ""),
                    ""))
            ),
            IF(
                Parameters!$D$17=1,
                IFERROR(
                    IF(
                        OR(
                            IF(
                                ISNUMBER(M143:V143),
                                IF(
                                    M$5:V$5=1,
                                    M143:V143,
                                    ""),
                                "")
                            =0),
                        0,
                        GEOMEAN(IF(
                            ISNUMBER(M143:V143),
                            IF(
                                M$5:V$5=1,
                                M143:V143,
                                ""),
                            ""))
                    ),
                    IF(
                        OR(IF(
                            ISNUMBER(M143:V143),
                            IF(
                                M$5:V$5=2,
                                M143:V143,
                                ""),
                            "")
                            =0),
                        0,
                        GEOMEAN(IF(
                            ISNUMBER(M143:V143),
                            IF(
                                M$5:V$5=2,
                                M143:V143,
                                ""),
                            "")))
                )
            )
        )
    )
)</f>
        <v>0</v>
      </c>
      <c r="J143" s="242">
        <v>45019</v>
      </c>
      <c r="K143" s="242">
        <v>44929</v>
      </c>
      <c r="L143" s="91" t="s">
        <v>230</v>
      </c>
      <c r="M143" s="192">
        <v>7</v>
      </c>
      <c r="N143" s="192" t="s">
        <v>409</v>
      </c>
      <c r="O143" s="192">
        <v>0</v>
      </c>
      <c r="P143" s="192">
        <v>0</v>
      </c>
      <c r="Q143" s="192">
        <v>0</v>
      </c>
      <c r="R143" s="192" t="s">
        <v>409</v>
      </c>
      <c r="S143" s="192">
        <v>5.2</v>
      </c>
      <c r="T143" s="192" t="s">
        <v>409</v>
      </c>
      <c r="U143" s="192">
        <v>0</v>
      </c>
      <c r="V143" s="192" t="s">
        <v>409</v>
      </c>
      <c r="W143" s="192">
        <v>0</v>
      </c>
      <c r="X143" s="192" t="s">
        <v>409</v>
      </c>
      <c r="Y143" s="192"/>
      <c r="Z143" s="192"/>
      <c r="AA143" s="80"/>
      <c r="AB143" s="80"/>
      <c r="AC143" s="80"/>
    </row>
    <row r="144" spans="1:29"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$M$4:$V$4,
                    (M144:V144),
                    "")),
            1,
            0))
        =0,
    NA(),
    IF(
        Parameters!$D$15=1,
        IF(
            SUM(--(ISNUMBER(IF($M$4:$V$4=1,(M144:V144),""))))&gt;0,
            MAX(IF(
                ISNUMBER(M144:V144),
                IF(
                    M$4:V$4=1,
                    M144:V144,
                    ""),
                "")),
            MAX(IF(
                ISNUMBER(M144:V144),
                IF(
                    M$4:V$4=2,
                    M144:V144,
                    ""),
                ""))
        ),
        IF(
            Parameters!$D$16=1,
            IFERROR(
                AVERAGE(IF(
                    ISNUMBER(M144:V144),
                    IF(
                        M$4:V$4=1,
                        M144:V144,
                        ""),
                    "")),
                AVERAGE(IF(
                    ISNUMBER(M144:V144),
                    IF(
                        M$4:V$4=2,
                        M144:V144,
                        ""),
                    ""))
            ),
            IF(
                Parameters!$D$17=1,
                IFERROR(
                    IF(
                        OR(
                            IF(
                                ISNUMBER(M144:V144),
                                IF(
                                    M$4:V$4=1,
                                    M144:V144,
                                    ""),
                                "")
                            =0),
                        0,
                        GEOMEAN(IF(
                            ISNUMBER(M144:V144),
                            IF(
                                M$4:V$4=1,
                                M144:V144,
                                ""),
                            ""))
                    ),
                    IF(
                        OR(IF(
                            ISNUMBER(M144:V144),
                            IF(
                                M$4:V$4=2,
                                M144:V144,
                                ""),
                            "")
                            =0),
                        0,
                        GEOMEAN(IF(
                            ISNUMBER(M144:V144),
                            IF(
                                M$4:V$4=2,
                                M144:V144,
                                ""),
                            "")))
                )
            )
        )
    )
)</f>
        <v>4.5</v>
      </c>
      <c r="I144" s="191" cm="1">
        <f t="array" ref="I144">IF(
    SUM(IF(
            ISNUMBER(
                IF(
                    $M$5:$V$5,
                    (M144:V144),
                    "")),
            1,
            0))
        =0,
    NA(),
    IF(
        Parameters!$D$15=1,
        IF(
            SUM(--(ISNUMBER(IF($M$5:$V$5=1,(M144:V144),""))))&gt;0,
            MAX(IF(
                ISNUMBER(M144:V144),
                IF(
                    M$5:V$5=1,
                    M144:V144,
                    ""),
                "")),
            MAX(IF(
                ISNUMBER(M144:V144),
                IF(
                    M$5:V$5=2,
                    M144:V144,
                    ""),
                ""))
        ),
        IF(
            Parameters!$D$16=1,
            IFERROR(
                AVERAGE(IF(
                    ISNUMBER(M144:V144),
                    IF(
                        M$5:V$5=1,
                        M144:V144,
                        ""),
                    "")),
                AVERAGE(IF(
                    ISNUMBER(M144:V144),
                    IF(
                        M$5:V$5=2,
                        M144:V144,
                        ""),
                    ""))
            ),
            IF(
                Parameters!$D$17=1,
                IFERROR(
                    IF(
                        OR(
                            IF(
                                ISNUMBER(M144:V144),
                                IF(
                                    M$5:V$5=1,
                                    M144:V144,
                                    ""),
                                "")
                            =0),
                        0,
                        GEOMEAN(IF(
                            ISNUMBER(M144:V144),
                            IF(
                                M$5:V$5=1,
                                M144:V144,
                                ""),
                            ""))
                    ),
                    IF(
                        OR(IF(
                            ISNUMBER(M144:V144),
                            IF(
                                M$5:V$5=2,
                                M144:V144,
                                ""),
                            "")
                            =0),
                        0,
                        GEOMEAN(IF(
                            ISNUMBER(M144:V144),
                            IF(
                                M$5:V$5=2,
                                M144:V144,
                                ""),
                            "")))
                )
            )
        )
    )
)</f>
        <v>0</v>
      </c>
      <c r="J144" s="242">
        <v>44753</v>
      </c>
      <c r="K144" s="242">
        <v>45093</v>
      </c>
      <c r="L144" s="91" t="s">
        <v>232</v>
      </c>
      <c r="M144" s="192">
        <v>4.5</v>
      </c>
      <c r="N144" s="192" t="s">
        <v>409</v>
      </c>
      <c r="O144" s="192">
        <v>0</v>
      </c>
      <c r="P144" s="192">
        <v>0</v>
      </c>
      <c r="Q144" s="192">
        <v>0</v>
      </c>
      <c r="R144" s="192" t="s">
        <v>409</v>
      </c>
      <c r="S144" s="192">
        <v>3.7</v>
      </c>
      <c r="T144" s="192" t="s">
        <v>409</v>
      </c>
      <c r="U144" s="192">
        <v>0</v>
      </c>
      <c r="V144" s="192" t="s">
        <v>409</v>
      </c>
      <c r="W144" s="192">
        <v>0.25</v>
      </c>
      <c r="X144" s="192" t="s">
        <v>409</v>
      </c>
      <c r="Y144" s="192"/>
      <c r="Z144" s="192"/>
      <c r="AA144" s="80"/>
      <c r="AB144" s="80"/>
      <c r="AC144" s="80"/>
    </row>
    <row r="145" spans="1:29"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7.7459666924148269</v>
      </c>
      <c r="H145" s="80" cm="1">
        <f t="array" ref="H145">IF(
    SUM(IF(
            ISNUMBER(
                IF(
                    $M$4:$V$4,
                    (M145:V145),
                    "")),
            1,
            0))
        =0,
    NA(),
    IF(
        Parameters!$D$15=1,
        IF(
            SUM(--(ISNUMBER(IF($M$4:$V$4=1,(M145:V145),""))))&gt;0,
            MAX(IF(
                ISNUMBER(M145:V145),
                IF(
                    M$4:V$4=1,
                    M145:V145,
                    ""),
                "")),
            MAX(IF(
                ISNUMBER(M145:V145),
                IF(
                    M$4:V$4=2,
                    M145:V145,
                    ""),
                ""))
        ),
        IF(
            Parameters!$D$16=1,
            IFERROR(
                AVERAGE(IF(
                    ISNUMBER(M145:V145),
                    IF(
                        M$4:V$4=1,
                        M145:V145,
                        ""),
                    "")),
                AVERAGE(IF(
                    ISNUMBER(M145:V145),
                    IF(
                        M$4:V$4=2,
                        M145:V145,
                        ""),
                    ""))
            ),
            IF(
                Parameters!$D$17=1,
                IFERROR(
                    IF(
                        OR(
                            IF(
                                ISNUMBER(M145:V145),
                                IF(
                                    M$4:V$4=1,
                                    M145:V145,
                                    ""),
                                "")
                            =0),
                        0,
                        GEOMEAN(IF(
                            ISNUMBER(M145:V145),
                            IF(
                                M$4:V$4=1,
                                M145:V145,
                                ""),
                            ""))
                    ),
                    IF(
                        OR(IF(
                            ISNUMBER(M145:V145),
                            IF(
                                M$4:V$4=2,
                                M145:V145,
                                ""),
                            "")
                            =0),
                        0,
                        GEOMEAN(IF(
                            ISNUMBER(M145:V145),
                            IF(
                                M$4:V$4=2,
                                M145:V145,
                                ""),
                            "")))
                )
            )
        )
    )
)</f>
        <v>5.9999999999999902</v>
      </c>
      <c r="I145" s="191" cm="1">
        <f t="array" ref="I145">IF(
    SUM(IF(
            ISNUMBER(
                IF(
                    $M$5:$V$5,
                    (M145:V145),
                    "")),
            1,
            0))
        =0,
    NA(),
    IF(
        Parameters!$D$15=1,
        IF(
            SUM(--(ISNUMBER(IF($M$5:$V$5=1,(M145:V145),""))))&gt;0,
            MAX(IF(
                ISNUMBER(M145:V145),
                IF(
                    M$5:V$5=1,
                    M145:V145,
                    ""),
                "")),
            MAX(IF(
                ISNUMBER(M145:V145),
                IF(
                    M$5:V$5=2,
                    M145:V145,
                    ""),
                ""))
        ),
        IF(
            Parameters!$D$16=1,
            IFERROR(
                AVERAGE(IF(
                    ISNUMBER(M145:V145),
                    IF(
                        M$5:V$5=1,
                        M145:V145,
                        ""),
                    "")),
                AVERAGE(IF(
                    ISNUMBER(M145:V145),
                    IF(
                        M$5:V$5=2,
                        M145:V145,
                        ""),
                    ""))
            ),
            IF(
                Parameters!$D$17=1,
                IFERROR(
                    IF(
                        OR(
                            IF(
                                ISNUMBER(M145:V145),
                                IF(
                                    M$5:V$5=1,
                                    M145:V145,
                                    ""),
                                "")
                            =0),
                        0,
                        GEOMEAN(IF(
                            ISNUMBER(M145:V145),
                            IF(
                                M$5:V$5=1,
                                M145:V145,
                                ""),
                            ""))
                    ),
                    IF(
                        OR(IF(
                            ISNUMBER(M145:V145),
                            IF(
                                M$5:V$5=2,
                                M145:V145,
                                ""),
                            "")
                            =0),
                        0,
                        GEOMEAN(IF(
                            ISNUMBER(M145:V145),
                            IF(
                                M$5:V$5=2,
                                M145:V145,
                                ""),
                            "")))
                )
            )
        )
    )
)</f>
        <v>10</v>
      </c>
      <c r="J145" s="242">
        <v>44753</v>
      </c>
      <c r="K145" s="242">
        <v>45099</v>
      </c>
      <c r="L145" s="91" t="s">
        <v>234</v>
      </c>
      <c r="M145" s="192">
        <v>5.9999999999999902</v>
      </c>
      <c r="N145" s="192" t="s">
        <v>409</v>
      </c>
      <c r="O145" s="192">
        <v>0</v>
      </c>
      <c r="P145" s="192">
        <v>10</v>
      </c>
      <c r="Q145" s="192">
        <v>0</v>
      </c>
      <c r="R145" s="192" t="s">
        <v>409</v>
      </c>
      <c r="S145" s="192">
        <v>4.5999999999999996</v>
      </c>
      <c r="T145" s="192" t="s">
        <v>409</v>
      </c>
      <c r="U145" s="192">
        <v>0</v>
      </c>
      <c r="V145" s="192" t="s">
        <v>910</v>
      </c>
      <c r="W145" s="192">
        <v>0</v>
      </c>
      <c r="X145" s="192" t="s">
        <v>409</v>
      </c>
      <c r="Y145" s="192"/>
      <c r="Z145" s="192"/>
      <c r="AA145" s="80"/>
      <c r="AB145" s="80"/>
      <c r="AC145" s="80"/>
    </row>
    <row r="146" spans="1:29"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$M$4:$V$4,
                    (M146:V146),
                    "")),
            1,
            0))
        =0,
    NA(),
    IF(
        Parameters!$D$15=1,
        IF(
            SUM(--(ISNUMBER(IF($M$4:$V$4=1,(M146:V146),""))))&gt;0,
            MAX(IF(
                ISNUMBER(M146:V146),
                IF(
                    M$4:V$4=1,
                    M146:V146,
                    ""),
                "")),
            MAX(IF(
                ISNUMBER(M146:V146),
                IF(
                    M$4:V$4=2,
                    M146:V146,
                    ""),
                ""))
        ),
        IF(
            Parameters!$D$16=1,
            IFERROR(
                AVERAGE(IF(
                    ISNUMBER(M146:V146),
                    IF(
                        M$4:V$4=1,
                        M146:V146,
                        ""),
                    "")),
                AVERAGE(IF(
                    ISNUMBER(M146:V146),
                    IF(
                        M$4:V$4=2,
                        M146:V146,
                        ""),
                    ""))
            ),
            IF(
                Parameters!$D$17=1,
                IFERROR(
                    IF(
                        OR(
                            IF(
                                ISNUMBER(M146:V146),
                                IF(
                                    M$4:V$4=1,
                                    M146:V146,
                                    ""),
                                "")
                            =0),
                        0,
                        GEOMEAN(IF(
                            ISNUMBER(M146:V146),
                            IF(
                                M$4:V$4=1,
                                M146:V146,
                                ""),
                            ""))
                    ),
                    IF(
                        OR(IF(
                            ISNUMBER(M146:V146),
                            IF(
                                M$4:V$4=2,
                                M146:V146,
                                ""),
                            "")
                            =0),
                        0,
                        GEOMEAN(IF(
                            ISNUMBER(M146:V146),
                            IF(
                                M$4:V$4=2,
                                M146:V146,
                                ""),
                            "")))
                )
            )
        )
    )
)</f>
        <v>6.5</v>
      </c>
      <c r="I146" s="191" cm="1">
        <f t="array" ref="I146">IF(
    SUM(IF(
            ISNUMBER(
                IF(
                    $M$5:$V$5,
                    (M146:V146),
                    "")),
            1,
            0))
        =0,
    NA(),
    IF(
        Parameters!$D$15=1,
        IF(
            SUM(--(ISNUMBER(IF($M$5:$V$5=1,(M146:V146),""))))&gt;0,
            MAX(IF(
                ISNUMBER(M146:V146),
                IF(
                    M$5:V$5=1,
                    M146:V146,
                    ""),
                "")),
            MAX(IF(
                ISNUMBER(M146:V146),
                IF(
                    M$5:V$5=2,
                    M146:V146,
                    ""),
                ""))
        ),
        IF(
            Parameters!$D$16=1,
            IFERROR(
                AVERAGE(IF(
                    ISNUMBER(M146:V146),
                    IF(
                        M$5:V$5=1,
                        M146:V146,
                        ""),
                    "")),
                AVERAGE(IF(
                    ISNUMBER(M146:V146),
                    IF(
                        M$5:V$5=2,
                        M146:V146,
                        ""),
                    ""))
            ),
            IF(
                Parameters!$D$17=1,
                IFERROR(
                    IF(
                        OR(
                            IF(
                                ISNUMBER(M146:V146),
                                IF(
                                    M$5:V$5=1,
                                    M146:V146,
                                    ""),
                                "")
                            =0),
                        0,
                        GEOMEAN(IF(
                            ISNUMBER(M146:V146),
                            IF(
                                M$5:V$5=1,
                                M146:V146,
                                ""),
                            ""))
                    ),
                    IF(
                        OR(IF(
                            ISNUMBER(M146:V146),
                            IF(
                                M$5:V$5=2,
                                M146:V146,
                                ""),
                            "")
                            =0),
                        0,
                        GEOMEAN(IF(
                            ISNUMBER(M146:V146),
                            IF(
                                M$5:V$5=2,
                                M146:V146,
                                ""),
                            "")))
                )
            )
        )
    )
)</f>
        <v>0</v>
      </c>
      <c r="J146" s="242">
        <v>44753</v>
      </c>
      <c r="K146" s="242">
        <v>45093</v>
      </c>
      <c r="L146" s="91" t="s">
        <v>236</v>
      </c>
      <c r="M146" s="192">
        <v>6.5</v>
      </c>
      <c r="N146" s="192" t="s">
        <v>409</v>
      </c>
      <c r="O146" s="192">
        <v>0</v>
      </c>
      <c r="P146" s="192">
        <v>0</v>
      </c>
      <c r="Q146" s="192">
        <v>0</v>
      </c>
      <c r="R146" s="192" t="s">
        <v>409</v>
      </c>
      <c r="S146" s="192">
        <v>4.9000000000000004</v>
      </c>
      <c r="T146" s="192" t="s">
        <v>409</v>
      </c>
      <c r="U146" s="192">
        <v>0</v>
      </c>
      <c r="V146" s="192" t="s">
        <v>409</v>
      </c>
      <c r="W146" s="192">
        <v>0.125</v>
      </c>
      <c r="X146" s="192" t="s">
        <v>409</v>
      </c>
      <c r="Y146" s="192"/>
      <c r="Z146" s="192"/>
      <c r="AA146" s="80"/>
      <c r="AB146" s="80"/>
      <c r="AC146" s="80"/>
    </row>
    <row r="147" spans="1:29"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$M$4:$V$4,
                    (M147:V147),
                    "")),
            1,
            0))
        =0,
    NA(),
    IF(
        Parameters!$D$15=1,
        IF(
            SUM(--(ISNUMBER(IF($M$4:$V$4=1,(M147:V147),""))))&gt;0,
            MAX(IF(
                ISNUMBER(M147:V147),
                IF(
                    M$4:V$4=1,
                    M147:V147,
                    ""),
                "")),
            MAX(IF(
                ISNUMBER(M147:V147),
                IF(
                    M$4:V$4=2,
                    M147:V147,
                    ""),
                ""))
        ),
        IF(
            Parameters!$D$16=1,
            IFERROR(
                AVERAGE(IF(
                    ISNUMBER(M147:V147),
                    IF(
                        M$4:V$4=1,
                        M147:V147,
                        ""),
                    "")),
                AVERAGE(IF(
                    ISNUMBER(M147:V147),
                    IF(
                        M$4:V$4=2,
                        M147:V147,
                        ""),
                    ""))
            ),
            IF(
                Parameters!$D$17=1,
                IFERROR(
                    IF(
                        OR(
                            IF(
                                ISNUMBER(M147:V147),
                                IF(
                                    M$4:V$4=1,
                                    M147:V147,
                                    ""),
                                "")
                            =0),
                        0,
                        GEOMEAN(IF(
                            ISNUMBER(M147:V147),
                            IF(
                                M$4:V$4=1,
                                M147:V147,
                                ""),
                            ""))
                    ),
                    IF(
                        OR(IF(
                            ISNUMBER(M147:V147),
                            IF(
                                M$4:V$4=2,
                                M147:V147,
                                ""),
                            "")
                            =0),
                        0,
                        GEOMEAN(IF(
                            ISNUMBER(M147:V147),
                            IF(
                                M$4:V$4=2,
                                M147:V147,
                                ""),
                            "")))
                )
            )
        )
    )
)</f>
        <v>6.1666666666666599</v>
      </c>
      <c r="I147" s="191" cm="1">
        <f t="array" ref="I147">IF(
    SUM(IF(
            ISNUMBER(
                IF(
                    $M$5:$V$5,
                    (M147:V147),
                    "")),
            1,
            0))
        =0,
    NA(),
    IF(
        Parameters!$D$15=1,
        IF(
            SUM(--(ISNUMBER(IF($M$5:$V$5=1,(M147:V147),""))))&gt;0,
            MAX(IF(
                ISNUMBER(M147:V147),
                IF(
                    M$5:V$5=1,
                    M147:V147,
                    ""),
                "")),
            MAX(IF(
                ISNUMBER(M147:V147),
                IF(
                    M$5:V$5=2,
                    M147:V147,
                    ""),
                ""))
        ),
        IF(
            Parameters!$D$16=1,
            IFERROR(
                AVERAGE(IF(
                    ISNUMBER(M147:V147),
                    IF(
                        M$5:V$5=1,
                        M147:V147,
                        ""),
                    "")),
                AVERAGE(IF(
                    ISNUMBER(M147:V147),
                    IF(
                        M$5:V$5=2,
                        M147:V147,
                        ""),
                    ""))
            ),
            IF(
                Parameters!$D$17=1,
                IFERROR(
                    IF(
                        OR(
                            IF(
                                ISNUMBER(M147:V147),
                                IF(
                                    M$5:V$5=1,
                                    M147:V147,
                                    ""),
                                "")
                            =0),
                        0,
                        GEOMEAN(IF(
                            ISNUMBER(M147:V147),
                            IF(
                                M$5:V$5=1,
                                M147:V147,
                                ""),
                            ""))
                    ),
                    IF(
                        OR(IF(
                            ISNUMBER(M147:V147),
                            IF(
                                M$5:V$5=2,
                                M147:V147,
                                ""),
                            "")
                            =0),
                        0,
                        GEOMEAN(IF(
                            ISNUMBER(M147:V147),
                            IF(
                                M$5:V$5=2,
                                M147:V147,
                                ""),
                            "")))
                )
            )
        )
    )
)</f>
        <v>0</v>
      </c>
      <c r="J147" s="242">
        <v>44860</v>
      </c>
      <c r="K147" s="242">
        <v>45019</v>
      </c>
      <c r="L147" s="91" t="s">
        <v>238</v>
      </c>
      <c r="M147" s="192">
        <v>6.1666666666666599</v>
      </c>
      <c r="N147" s="192" t="s">
        <v>409</v>
      </c>
      <c r="O147" s="192">
        <v>0</v>
      </c>
      <c r="P147" s="192">
        <v>0</v>
      </c>
      <c r="Q147" s="192">
        <v>0</v>
      </c>
      <c r="R147" s="192" t="s">
        <v>409</v>
      </c>
      <c r="S147" s="192">
        <v>4.7</v>
      </c>
      <c r="T147" s="192" t="s">
        <v>409</v>
      </c>
      <c r="U147" s="192">
        <v>0</v>
      </c>
      <c r="V147" s="192" t="s">
        <v>409</v>
      </c>
      <c r="W147" s="192">
        <v>0</v>
      </c>
      <c r="X147" s="192" t="s">
        <v>409</v>
      </c>
      <c r="Y147" s="192"/>
      <c r="Z147" s="192"/>
      <c r="AA147" s="80"/>
      <c r="AB147" s="80"/>
      <c r="AC147" s="80"/>
    </row>
    <row r="148" spans="1:29"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$M$4:$V$4,
                    (M148:V148),
                    "")),
            1,
            0))
        =0,
    NA(),
    IF(
        Parameters!$D$15=1,
        IF(
            SUM(--(ISNUMBER(IF($M$4:$V$4=1,(M148:V148),""))))&gt;0,
            MAX(IF(
                ISNUMBER(M148:V148),
                IF(
                    M$4:V$4=1,
                    M148:V148,
                    ""),
                "")),
            MAX(IF(
                ISNUMBER(M148:V148),
                IF(
                    M$4:V$4=2,
                    M148:V148,
                    ""),
                ""))
        ),
        IF(
            Parameters!$D$16=1,
            IFERROR(
                AVERAGE(IF(
                    ISNUMBER(M148:V148),
                    IF(
                        M$4:V$4=1,
                        M148:V148,
                        ""),
                    "")),
                AVERAGE(IF(
                    ISNUMBER(M148:V148),
                    IF(
                        M$4:V$4=2,
                        M148:V148,
                        ""),
                    ""))
            ),
            IF(
                Parameters!$D$17=1,
                IFERROR(
                    IF(
                        OR(
                            IF(
                                ISNUMBER(M148:V148),
                                IF(
                                    M$4:V$4=1,
                                    M148:V148,
                                    ""),
                                "")
                            =0),
                        0,
                        GEOMEAN(IF(
                            ISNUMBER(M148:V148),
                            IF(
                                M$4:V$4=1,
                                M148:V148,
                                ""),
                            ""))
                    ),
                    IF(
                        OR(IF(
                            ISNUMBER(M148:V148),
                            IF(
                                M$4:V$4=2,
                                M148:V148,
                                ""),
                            "")
                            =0),
                        0,
                        GEOMEAN(IF(
                            ISNUMBER(M148:V148),
                            IF(
                                M$4:V$4=2,
                                M148:V148,
                                ""),
                            "")))
                )
            )
        )
    )
)</f>
        <v>#N/A</v>
      </c>
      <c r="I148" s="191" cm="1">
        <f t="array" ref="I148">IF(
    SUM(IF(
            ISNUMBER(
                IF(
                    $M$5:$V$5,
                    (M148:V148),
                    "")),
            1,
            0))
        =0,
    NA(),
    IF(
        Parameters!$D$15=1,
        IF(
            SUM(--(ISNUMBER(IF($M$5:$V$5=1,(M148:V148),""))))&gt;0,
            MAX(IF(
                ISNUMBER(M148:V148),
                IF(
                    M$5:V$5=1,
                    M148:V148,
                    ""),
                "")),
            MAX(IF(
                ISNUMBER(M148:V148),
                IF(
                    M$5:V$5=2,
                    M148:V148,
                    ""),
                ""))
        ),
        IF(
            Parameters!$D$16=1,
            IFERROR(
                AVERAGE(IF(
                    ISNUMBER(M148:V148),
                    IF(
                        M$5:V$5=1,
                        M148:V148,
                        ""),
                    "")),
                AVERAGE(IF(
                    ISNUMBER(M148:V148),
                    IF(
                        M$5:V$5=2,
                        M148:V148,
                        ""),
                    ""))
            ),
            IF(
                Parameters!$D$17=1,
                IFERROR(
                    IF(
                        OR(
                            IF(
                                ISNUMBER(M148:V148),
                                IF(
                                    M$5:V$5=1,
                                    M148:V148,
                                    ""),
                                "")
                            =0),
                        0,
                        GEOMEAN(IF(
                            ISNUMBER(M148:V148),
                            IF(
                                M$5:V$5=1,
                                M148:V148,
                                ""),
                            ""))
                    ),
                    IF(
                        OR(IF(
                            ISNUMBER(M148:V148),
                            IF(
                                M$5:V$5=2,
                                M148:V148,
                                ""),
                            "")
                            =0),
                        0,
                        GEOMEAN(IF(
                            ISNUMBER(M148:V148),
                            IF(
                                M$5:V$5=2,
                                M148:V148,
                                ""),
                            "")))
                )
            )
        )
    )
)</f>
        <v>0</v>
      </c>
      <c r="J148" s="242" t="s">
        <v>409</v>
      </c>
      <c r="K148" s="242">
        <v>45099</v>
      </c>
      <c r="L148" s="91" t="s">
        <v>719</v>
      </c>
      <c r="M148" s="192" t="s">
        <v>409</v>
      </c>
      <c r="N148" s="192">
        <v>0</v>
      </c>
      <c r="O148" s="192" t="s">
        <v>409</v>
      </c>
      <c r="P148" s="192">
        <v>0</v>
      </c>
      <c r="Q148" s="192">
        <v>0</v>
      </c>
      <c r="R148" s="192" t="s">
        <v>409</v>
      </c>
      <c r="S148" s="192" t="s">
        <v>409</v>
      </c>
      <c r="T148" s="192" t="s">
        <v>911</v>
      </c>
      <c r="U148" s="192" t="s">
        <v>409</v>
      </c>
      <c r="V148" s="192" t="s">
        <v>409</v>
      </c>
      <c r="W148" s="192">
        <v>0</v>
      </c>
      <c r="X148" s="192" t="s">
        <v>409</v>
      </c>
      <c r="Y148" s="192"/>
      <c r="Z148" s="192"/>
      <c r="AA148" s="80"/>
      <c r="AB148" s="80"/>
      <c r="AC148" s="80"/>
    </row>
    <row r="149" spans="1:29"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$M$4:$V$4,
                    (M149:V149),
                    "")),
            1,
            0))
        =0,
    NA(),
    IF(
        Parameters!$D$15=1,
        IF(
            SUM(--(ISNUMBER(IF($M$4:$V$4=1,(M149:V149),""))))&gt;0,
            MAX(IF(
                ISNUMBER(M149:V149),
                IF(
                    M$4:V$4=1,
                    M149:V149,
                    ""),
                "")),
            MAX(IF(
                ISNUMBER(M149:V149),
                IF(
                    M$4:V$4=2,
                    M149:V149,
                    ""),
                ""))
        ),
        IF(
            Parameters!$D$16=1,
            IFERROR(
                AVERAGE(IF(
                    ISNUMBER(M149:V149),
                    IF(
                        M$4:V$4=1,
                        M149:V149,
                        ""),
                    "")),
                AVERAGE(IF(
                    ISNUMBER(M149:V149),
                    IF(
                        M$4:V$4=2,
                        M149:V149,
                        ""),
                    ""))
            ),
            IF(
                Parameters!$D$17=1,
                IFERROR(
                    IF(
                        OR(
                            IF(
                                ISNUMBER(M149:V149),
                                IF(
                                    M$4:V$4=1,
                                    M149:V149,
                                    ""),
                                "")
                            =0),
                        0,
                        GEOMEAN(IF(
                            ISNUMBER(M149:V149),
                            IF(
                                M$4:V$4=1,
                                M149:V149,
                                ""),
                            ""))
                    ),
                    IF(
                        OR(IF(
                            ISNUMBER(M149:V149),
                            IF(
                                M$4:V$4=2,
                                M149:V149,
                                ""),
                            "")
                            =0),
                        0,
                        GEOMEAN(IF(
                            ISNUMBER(M149:V149),
                            IF(
                                M$4:V$4=2,
                                M149:V149,
                                ""),
                            "")))
                )
            )
        )
    )
)</f>
        <v>5.5</v>
      </c>
      <c r="I149" s="191" cm="1">
        <f t="array" ref="I149">IF(
    SUM(IF(
            ISNUMBER(
                IF(
                    $M$5:$V$5,
                    (M149:V149),
                    "")),
            1,
            0))
        =0,
    NA(),
    IF(
        Parameters!$D$15=1,
        IF(
            SUM(--(ISNUMBER(IF($M$5:$V$5=1,(M149:V149),""))))&gt;0,
            MAX(IF(
                ISNUMBER(M149:V149),
                IF(
                    M$5:V$5=1,
                    M149:V149,
                    ""),
                "")),
            MAX(IF(
                ISNUMBER(M149:V149),
                IF(
                    M$5:V$5=2,
                    M149:V149,
                    ""),
                ""))
        ),
        IF(
            Parameters!$D$16=1,
            IFERROR(
                AVERAGE(IF(
                    ISNUMBER(M149:V149),
                    IF(
                        M$5:V$5=1,
                        M149:V149,
                        ""),
                    "")),
                AVERAGE(IF(
                    ISNUMBER(M149:V149),
                    IF(
                        M$5:V$5=2,
                        M149:V149,
                        ""),
                    ""))
            ),
            IF(
                Parameters!$D$17=1,
                IFERROR(
                    IF(
                        OR(
                            IF(
                                ISNUMBER(M149:V149),
                                IF(
                                    M$5:V$5=1,
                                    M149:V149,
                                    ""),
                                "")
                            =0),
                        0,
                        GEOMEAN(IF(
                            ISNUMBER(M149:V149),
                            IF(
                                M$5:V$5=1,
                                M149:V149,
                                ""),
                            ""))
                    ),
                    IF(
                        OR(IF(
                            ISNUMBER(M149:V149),
                            IF(
                                M$5:V$5=2,
                                M149:V149,
                                ""),
                            "")
                            =0),
                        0,
                        GEOMEAN(IF(
                            ISNUMBER(M149:V149),
                            IF(
                                M$5:V$5=2,
                                M149:V149,
                                ""),
                            "")))
                )
            )
        )
    )
)</f>
        <v>0</v>
      </c>
      <c r="J149" s="242">
        <v>45019</v>
      </c>
      <c r="K149" s="242">
        <v>45093</v>
      </c>
      <c r="L149" s="91" t="s">
        <v>240</v>
      </c>
      <c r="M149" s="192">
        <v>5.5</v>
      </c>
      <c r="N149" s="192" t="s">
        <v>409</v>
      </c>
      <c r="O149" s="192">
        <v>0</v>
      </c>
      <c r="P149" s="192">
        <v>0</v>
      </c>
      <c r="Q149" s="192">
        <v>0</v>
      </c>
      <c r="R149" s="192" t="s">
        <v>409</v>
      </c>
      <c r="S149" s="192">
        <v>4.3</v>
      </c>
      <c r="T149" s="192" t="s">
        <v>409</v>
      </c>
      <c r="U149" s="192">
        <v>0</v>
      </c>
      <c r="V149" s="192" t="s">
        <v>409</v>
      </c>
      <c r="W149" s="192">
        <v>0.183673469387755</v>
      </c>
      <c r="X149" s="192" t="s">
        <v>409</v>
      </c>
      <c r="Y149" s="192"/>
      <c r="Z149" s="192"/>
      <c r="AA149" s="80"/>
      <c r="AB149" s="80"/>
      <c r="AC149" s="80"/>
    </row>
    <row r="150" spans="1:29"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$M$4:$V$4,
                    (M150:V150),
                    "")),
            1,
            0))
        =0,
    NA(),
    IF(
        Parameters!$D$15=1,
        IF(
            SUM(--(ISNUMBER(IF($M$4:$V$4=1,(M150:V150),""))))&gt;0,
            MAX(IF(
                ISNUMBER(M150:V150),
                IF(
                    M$4:V$4=1,
                    M150:V150,
                    ""),
                "")),
            MAX(IF(
                ISNUMBER(M150:V150),
                IF(
                    M$4:V$4=2,
                    M150:V150,
                    ""),
                ""))
        ),
        IF(
            Parameters!$D$16=1,
            IFERROR(
                AVERAGE(IF(
                    ISNUMBER(M150:V150),
                    IF(
                        M$4:V$4=1,
                        M150:V150,
                        ""),
                    "")),
                AVERAGE(IF(
                    ISNUMBER(M150:V150),
                    IF(
                        M$4:V$4=2,
                        M150:V150,
                        ""),
                    ""))
            ),
            IF(
                Parameters!$D$17=1,
                IFERROR(
                    IF(
                        OR(
                            IF(
                                ISNUMBER(M150:V150),
                                IF(
                                    M$4:V$4=1,
                                    M150:V150,
                                    ""),
                                "")
                            =0),
                        0,
                        GEOMEAN(IF(
                            ISNUMBER(M150:V150),
                            IF(
                                M$4:V$4=1,
                                M150:V150,
                                ""),
                            ""))
                    ),
                    IF(
                        OR(IF(
                            ISNUMBER(M150:V150),
                            IF(
                                M$4:V$4=2,
                                M150:V150,
                                ""),
                            "")
                            =0),
                        0,
                        GEOMEAN(IF(
                            ISNUMBER(M150:V150),
                            IF(
                                M$4:V$4=2,
                                M150:V150,
                                ""),
                            "")))
                )
            )
        )
    )
)</f>
        <v>5.5</v>
      </c>
      <c r="I150" s="191" cm="1">
        <f t="array" ref="I150">IF(
    SUM(IF(
            ISNUMBER(
                IF(
                    $M$5:$V$5,
                    (M150:V150),
                    "")),
            1,
            0))
        =0,
    NA(),
    IF(
        Parameters!$D$15=1,
        IF(
            SUM(--(ISNUMBER(IF($M$5:$V$5=1,(M150:V150),""))))&gt;0,
            MAX(IF(
                ISNUMBER(M150:V150),
                IF(
                    M$5:V$5=1,
                    M150:V150,
                    ""),
                "")),
            MAX(IF(
                ISNUMBER(M150:V150),
                IF(
                    M$5:V$5=2,
                    M150:V150,
                    ""),
                ""))
        ),
        IF(
            Parameters!$D$16=1,
            IFERROR(
                AVERAGE(IF(
                    ISNUMBER(M150:V150),
                    IF(
                        M$5:V$5=1,
                        M150:V150,
                        ""),
                    "")),
                AVERAGE(IF(
                    ISNUMBER(M150:V150),
                    IF(
                        M$5:V$5=2,
                        M150:V150,
                        ""),
                    ""))
            ),
            IF(
                Parameters!$D$17=1,
                IFERROR(
                    IF(
                        OR(
                            IF(
                                ISNUMBER(M150:V150),
                                IF(
                                    M$5:V$5=1,
                                    M150:V150,
                                    ""),
                                "")
                            =0),
                        0,
                        GEOMEAN(IF(
                            ISNUMBER(M150:V150),
                            IF(
                                M$5:V$5=1,
                                M150:V150,
                                ""),
                            ""))
                    ),
                    IF(
                        OR(IF(
                            ISNUMBER(M150:V150),
                            IF(
                                M$5:V$5=2,
                                M150:V150,
                                ""),
                            "")
                            =0),
                        0,
                        GEOMEAN(IF(
                            ISNUMBER(M150:V150),
                            IF(
                                M$5:V$5=2,
                                M150:V150,
                                ""),
                            "")))
                )
            )
        )
    )
)</f>
        <v>0</v>
      </c>
      <c r="J150" s="242">
        <v>45019</v>
      </c>
      <c r="K150" s="242">
        <v>45103</v>
      </c>
      <c r="L150" s="91" t="s">
        <v>242</v>
      </c>
      <c r="M150" s="192">
        <v>5.5</v>
      </c>
      <c r="N150" s="192">
        <v>0</v>
      </c>
      <c r="O150" s="192">
        <v>0</v>
      </c>
      <c r="P150" s="192">
        <v>0</v>
      </c>
      <c r="Q150" s="192">
        <v>0</v>
      </c>
      <c r="R150" s="192" t="s">
        <v>409</v>
      </c>
      <c r="S150" s="192">
        <v>4.3</v>
      </c>
      <c r="T150" s="192" t="s">
        <v>912</v>
      </c>
      <c r="U150" s="192">
        <v>0</v>
      </c>
      <c r="V150" s="192" t="s">
        <v>409</v>
      </c>
      <c r="W150" s="192">
        <v>0</v>
      </c>
      <c r="X150" s="192" t="s">
        <v>409</v>
      </c>
      <c r="Y150" s="192"/>
      <c r="Z150" s="192"/>
      <c r="AA150" s="80"/>
      <c r="AB150" s="80"/>
      <c r="AC150" s="80"/>
    </row>
    <row r="151" spans="1:29"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$M$4:$V$4,
                    (M151:V151),
                    "")),
            1,
            0))
        =0,
    NA(),
    IF(
        Parameters!$D$15=1,
        IF(
            SUM(--(ISNUMBER(IF($M$4:$V$4=1,(M151:V151),""))))&gt;0,
            MAX(IF(
                ISNUMBER(M151:V151),
                IF(
                    M$4:V$4=1,
                    M151:V151,
                    ""),
                "")),
            MAX(IF(
                ISNUMBER(M151:V151),
                IF(
                    M$4:V$4=2,
                    M151:V151,
                    ""),
                ""))
        ),
        IF(
            Parameters!$D$16=1,
            IFERROR(
                AVERAGE(IF(
                    ISNUMBER(M151:V151),
                    IF(
                        M$4:V$4=1,
                        M151:V151,
                        ""),
                    "")),
                AVERAGE(IF(
                    ISNUMBER(M151:V151),
                    IF(
                        M$4:V$4=2,
                        M151:V151,
                        ""),
                    ""))
            ),
            IF(
                Parameters!$D$17=1,
                IFERROR(
                    IF(
                        OR(
                            IF(
                                ISNUMBER(M151:V151),
                                IF(
                                    M$4:V$4=1,
                                    M151:V151,
                                    ""),
                                "")
                            =0),
                        0,
                        GEOMEAN(IF(
                            ISNUMBER(M151:V151),
                            IF(
                                M$4:V$4=1,
                                M151:V151,
                                ""),
                            ""))
                    ),
                    IF(
                        OR(IF(
                            ISNUMBER(M151:V151),
                            IF(
                                M$4:V$4=2,
                                M151:V151,
                                ""),
                            "")
                            =0),
                        0,
                        GEOMEAN(IF(
                            ISNUMBER(M151:V151),
                            IF(
                                M$4:V$4=2,
                                M151:V151,
                                ""),
                            "")))
                )
            )
        )
    )
)</f>
        <v>9.5</v>
      </c>
      <c r="I151" s="191" cm="1">
        <f t="array" ref="I151">IF(
    SUM(IF(
            ISNUMBER(
                IF(
                    $M$5:$V$5,
                    (M151:V151),
                    "")),
            1,
            0))
        =0,
    NA(),
    IF(
        Parameters!$D$15=1,
        IF(
            SUM(--(ISNUMBER(IF($M$5:$V$5=1,(M151:V151),""))))&gt;0,
            MAX(IF(
                ISNUMBER(M151:V151),
                IF(
                    M$5:V$5=1,
                    M151:V151,
                    ""),
                "")),
            MAX(IF(
                ISNUMBER(M151:V151),
                IF(
                    M$5:V$5=2,
                    M151:V151,
                    ""),
                ""))
        ),
        IF(
            Parameters!$D$16=1,
            IFERROR(
                AVERAGE(IF(
                    ISNUMBER(M151:V151),
                    IF(
                        M$5:V$5=1,
                        M151:V151,
                        ""),
                    "")),
                AVERAGE(IF(
                    ISNUMBER(M151:V151),
                    IF(
                        M$5:V$5=2,
                        M151:V151,
                        ""),
                    ""))
            ),
            IF(
                Parameters!$D$17=1,
                IFERROR(
                    IF(
                        OR(
                            IF(
                                ISNUMBER(M151:V151),
                                IF(
                                    M$5:V$5=1,
                                    M151:V151,
                                    ""),
                                "")
                            =0),
                        0,
                        GEOMEAN(IF(
                            ISNUMBER(M151:V151),
                            IF(
                                M$5:V$5=1,
                                M151:V151,
                                ""),
                            ""))
                    ),
                    IF(
                        OR(IF(
                            ISNUMBER(M151:V151),
                            IF(
                                M$5:V$5=2,
                                M151:V151,
                                ""),
                            "")
                            =0),
                        0,
                        GEOMEAN(IF(
                            ISNUMBER(M151:V151),
                            IF(
                                M$5:V$5=2,
                                M151:V151,
                                ""),
                            "")))
                )
            )
        )
    )
)</f>
        <v>0</v>
      </c>
      <c r="J151" s="242">
        <v>44860</v>
      </c>
      <c r="K151" s="242">
        <v>45103</v>
      </c>
      <c r="L151" s="91" t="s">
        <v>244</v>
      </c>
      <c r="M151" s="192">
        <v>9.5</v>
      </c>
      <c r="N151" s="192">
        <v>0</v>
      </c>
      <c r="O151" s="192">
        <v>0</v>
      </c>
      <c r="P151" s="192">
        <v>0</v>
      </c>
      <c r="Q151" s="192">
        <v>0</v>
      </c>
      <c r="R151" s="192" t="s">
        <v>409</v>
      </c>
      <c r="S151" s="192">
        <v>6.7</v>
      </c>
      <c r="T151" s="192" t="s">
        <v>934</v>
      </c>
      <c r="U151" s="192">
        <v>0</v>
      </c>
      <c r="V151" s="192" t="s">
        <v>409</v>
      </c>
      <c r="W151" s="192">
        <v>0.4</v>
      </c>
      <c r="X151" s="192" t="s">
        <v>409</v>
      </c>
      <c r="Y151" s="192"/>
      <c r="Z151" s="192"/>
      <c r="AA151" s="80"/>
      <c r="AB151" s="80"/>
      <c r="AC151" s="80"/>
    </row>
    <row r="152" spans="1:29"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$M$4:$V$4,
                    (M152:V152),
                    "")),
            1,
            0))
        =0,
    NA(),
    IF(
        Parameters!$D$15=1,
        IF(
            SUM(--(ISNUMBER(IF($M$4:$V$4=1,(M152:V152),""))))&gt;0,
            MAX(IF(
                ISNUMBER(M152:V152),
                IF(
                    M$4:V$4=1,
                    M152:V152,
                    ""),
                "")),
            MAX(IF(
                ISNUMBER(M152:V152),
                IF(
                    M$4:V$4=2,
                    M152:V152,
                    ""),
                ""))
        ),
        IF(
            Parameters!$D$16=1,
            IFERROR(
                AVERAGE(IF(
                    ISNUMBER(M152:V152),
                    IF(
                        M$4:V$4=1,
                        M152:V152,
                        ""),
                    "")),
                AVERAGE(IF(
                    ISNUMBER(M152:V152),
                    IF(
                        M$4:V$4=2,
                        M152:V152,
                        ""),
                    ""))
            ),
            IF(
                Parameters!$D$17=1,
                IFERROR(
                    IF(
                        OR(
                            IF(
                                ISNUMBER(M152:V152),
                                IF(
                                    M$4:V$4=1,
                                    M152:V152,
                                    ""),
                                "")
                            =0),
                        0,
                        GEOMEAN(IF(
                            ISNUMBER(M152:V152),
                            IF(
                                M$4:V$4=1,
                                M152:V152,
                                ""),
                            ""))
                    ),
                    IF(
                        OR(IF(
                            ISNUMBER(M152:V152),
                            IF(
                                M$4:V$4=2,
                                M152:V152,
                                ""),
                            "")
                            =0),
                        0,
                        GEOMEAN(IF(
                            ISNUMBER(M152:V152),
                            IF(
                                M$4:V$4=2,
                                M152:V152,
                                ""),
                            "")))
                )
            )
        )
    )
)</f>
        <v>1.6666666666666601</v>
      </c>
      <c r="I152" s="191" cm="1">
        <f t="array" ref="I152">IF(
    SUM(IF(
            ISNUMBER(
                IF(
                    $M$5:$V$5,
                    (M152:V152),
                    "")),
            1,
            0))
        =0,
    NA(),
    IF(
        Parameters!$D$15=1,
        IF(
            SUM(--(ISNUMBER(IF($M$5:$V$5=1,(M152:V152),""))))&gt;0,
            MAX(IF(
                ISNUMBER(M152:V152),
                IF(
                    M$5:V$5=1,
                    M152:V152,
                    ""),
                "")),
            MAX(IF(
                ISNUMBER(M152:V152),
                IF(
                    M$5:V$5=2,
                    M152:V152,
                    ""),
                ""))
        ),
        IF(
            Parameters!$D$16=1,
            IFERROR(
                AVERAGE(IF(
                    ISNUMBER(M152:V152),
                    IF(
                        M$5:V$5=1,
                        M152:V152,
                        ""),
                    "")),
                AVERAGE(IF(
                    ISNUMBER(M152:V152),
                    IF(
                        M$5:V$5=2,
                        M152:V152,
                        ""),
                    ""))
            ),
            IF(
                Parameters!$D$17=1,
                IFERROR(
                    IF(
                        OR(
                            IF(
                                ISNUMBER(M152:V152),
                                IF(
                                    M$5:V$5=1,
                                    M152:V152,
                                    ""),
                                "")
                            =0),
                        0,
                        GEOMEAN(IF(
                            ISNUMBER(M152:V152),
                            IF(
                                M$5:V$5=1,
                                M152:V152,
                                ""),
                            ""))
                    ),
                    IF(
                        OR(IF(
                            ISNUMBER(M152:V152),
                            IF(
                                M$5:V$5=2,
                                M152:V152,
                                ""),
                            "")
                            =0),
                        0,
                        GEOMEAN(IF(
                            ISNUMBER(M152:V152),
                            IF(
                                M$5:V$5=2,
                                M152:V152,
                                ""),
                            "")))
                )
            )
        )
    )
)</f>
        <v>0</v>
      </c>
      <c r="J152" s="242">
        <v>44753</v>
      </c>
      <c r="K152" s="242">
        <v>45103</v>
      </c>
      <c r="L152" s="91" t="s">
        <v>246</v>
      </c>
      <c r="M152" s="192">
        <v>1.6666666666666601</v>
      </c>
      <c r="N152" s="192">
        <v>0</v>
      </c>
      <c r="O152" s="192">
        <v>0</v>
      </c>
      <c r="P152" s="192">
        <v>0</v>
      </c>
      <c r="Q152" s="192">
        <v>0</v>
      </c>
      <c r="R152" s="192" t="s">
        <v>409</v>
      </c>
      <c r="S152" s="192">
        <v>2</v>
      </c>
      <c r="T152" s="192" t="s">
        <v>883</v>
      </c>
      <c r="U152" s="192">
        <v>0</v>
      </c>
      <c r="V152" s="192" t="s">
        <v>409</v>
      </c>
      <c r="W152" s="192">
        <v>0</v>
      </c>
      <c r="X152" s="192" t="s">
        <v>409</v>
      </c>
      <c r="Y152" s="192"/>
      <c r="Z152" s="192"/>
      <c r="AA152" s="80"/>
      <c r="AB152" s="80"/>
      <c r="AC152" s="80"/>
    </row>
    <row r="153" spans="1:29"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$M$4:$V$4,
                    (M153:V153),
                    "")),
            1,
            0))
        =0,
    NA(),
    IF(
        Parameters!$D$15=1,
        IF(
            SUM(--(ISNUMBER(IF($M$4:$V$4=1,(M153:V153),""))))&gt;0,
            MAX(IF(
                ISNUMBER(M153:V153),
                IF(
                    M$4:V$4=1,
                    M153:V153,
                    ""),
                "")),
            MAX(IF(
                ISNUMBER(M153:V153),
                IF(
                    M$4:V$4=2,
                    M153:V153,
                    ""),
                ""))
        ),
        IF(
            Parameters!$D$16=1,
            IFERROR(
                AVERAGE(IF(
                    ISNUMBER(M153:V153),
                    IF(
                        M$4:V$4=1,
                        M153:V153,
                        ""),
                    "")),
                AVERAGE(IF(
                    ISNUMBER(M153:V153),
                    IF(
                        M$4:V$4=2,
                        M153:V153,
                        ""),
                    ""))
            ),
            IF(
                Parameters!$D$17=1,
                IFERROR(
                    IF(
                        OR(
                            IF(
                                ISNUMBER(M153:V153),
                                IF(
                                    M$4:V$4=1,
                                    M153:V153,
                                    ""),
                                "")
                            =0),
                        0,
                        GEOMEAN(IF(
                            ISNUMBER(M153:V153),
                            IF(
                                M$4:V$4=1,
                                M153:V153,
                                ""),
                            ""))
                    ),
                    IF(
                        OR(IF(
                            ISNUMBER(M153:V153),
                            IF(
                                M$4:V$4=2,
                                M153:V153,
                                ""),
                            "")
                            =0),
                        0,
                        GEOMEAN(IF(
                            ISNUMBER(M153:V153),
                            IF(
                                M$4:V$4=2,
                                M153:V153,
                                ""),
                            "")))
                )
            )
        )
    )
)</f>
        <v>0</v>
      </c>
      <c r="I153" s="191" cm="1">
        <f t="array" ref="I153">IF(
    SUM(IF(
            ISNUMBER(
                IF(
                    $M$5:$V$5,
                    (M153:V153),
                    "")),
            1,
            0))
        =0,
    NA(),
    IF(
        Parameters!$D$15=1,
        IF(
            SUM(--(ISNUMBER(IF($M$5:$V$5=1,(M153:V153),""))))&gt;0,
            MAX(IF(
                ISNUMBER(M153:V153),
                IF(
                    M$5:V$5=1,
                    M153:V153,
                    ""),
                "")),
            MAX(IF(
                ISNUMBER(M153:V153),
                IF(
                    M$5:V$5=2,
                    M153:V153,
                    ""),
                ""))
        ),
        IF(
            Parameters!$D$16=1,
            IFERROR(
                AVERAGE(IF(
                    ISNUMBER(M153:V153),
                    IF(
                        M$5:V$5=1,
                        M153:V153,
                        ""),
                    "")),
                AVERAGE(IF(
                    ISNUMBER(M153:V153),
                    IF(
                        M$5:V$5=2,
                        M153:V153,
                        ""),
                    ""))
            ),
            IF(
                Parameters!$D$17=1,
                IFERROR(
                    IF(
                        OR(
                            IF(
                                ISNUMBER(M153:V153),
                                IF(
                                    M$5:V$5=1,
                                    M153:V153,
                                    ""),
                                "")
                            =0),
                        0,
                        GEOMEAN(IF(
                            ISNUMBER(M153:V153),
                            IF(
                                M$5:V$5=1,
                                M153:V153,
                                ""),
                            ""))
                    ),
                    IF(
                        OR(IF(
                            ISNUMBER(M153:V153),
                            IF(
                                M$5:V$5=2,
                                M153:V153,
                                ""),
                            "")
                            =0),
                        0,
                        GEOMEAN(IF(
                            ISNUMBER(M153:V153),
                            IF(
                                M$5:V$5=2,
                                M153:V153,
                                ""),
                            "")))
                )
            )
        )
    )
)</f>
        <v>0</v>
      </c>
      <c r="J153" s="242">
        <v>45019</v>
      </c>
      <c r="K153" s="242">
        <v>45001</v>
      </c>
      <c r="L153" s="91" t="s">
        <v>248</v>
      </c>
      <c r="M153" s="192">
        <v>0</v>
      </c>
      <c r="N153" s="192" t="s">
        <v>409</v>
      </c>
      <c r="O153" s="192">
        <v>0</v>
      </c>
      <c r="P153" s="192">
        <v>0</v>
      </c>
      <c r="Q153" s="192">
        <v>0</v>
      </c>
      <c r="R153" s="192" t="s">
        <v>409</v>
      </c>
      <c r="S153" s="192">
        <v>0.5</v>
      </c>
      <c r="T153" s="192" t="s">
        <v>409</v>
      </c>
      <c r="U153" s="192">
        <v>0</v>
      </c>
      <c r="V153" s="192" t="s">
        <v>409</v>
      </c>
      <c r="W153" s="192">
        <v>0</v>
      </c>
      <c r="X153" s="192" t="s">
        <v>409</v>
      </c>
      <c r="Y153" s="192"/>
      <c r="Z153" s="192"/>
      <c r="AA153" s="80"/>
      <c r="AB153" s="80"/>
      <c r="AC153" s="80"/>
    </row>
    <row r="154" spans="1:29"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$M$4:$V$4,
                    (M154:V154),
                    "")),
            1,
            0))
        =0,
    NA(),
    IF(
        Parameters!$D$15=1,
        IF(
            SUM(--(ISNUMBER(IF($M$4:$V$4=1,(M154:V154),""))))&gt;0,
            MAX(IF(
                ISNUMBER(M154:V154),
                IF(
                    M$4:V$4=1,
                    M154:V154,
                    ""),
                "")),
            MAX(IF(
                ISNUMBER(M154:V154),
                IF(
                    M$4:V$4=2,
                    M154:V154,
                    ""),
                ""))
        ),
        IF(
            Parameters!$D$16=1,
            IFERROR(
                AVERAGE(IF(
                    ISNUMBER(M154:V154),
                    IF(
                        M$4:V$4=1,
                        M154:V154,
                        ""),
                    "")),
                AVERAGE(IF(
                    ISNUMBER(M154:V154),
                    IF(
                        M$4:V$4=2,
                        M154:V154,
                        ""),
                    ""))
            ),
            IF(
                Parameters!$D$17=1,
                IFERROR(
                    IF(
                        OR(
                            IF(
                                ISNUMBER(M154:V154),
                                IF(
                                    M$4:V$4=1,
                                    M154:V154,
                                    ""),
                                "")
                            =0),
                        0,
                        GEOMEAN(IF(
                            ISNUMBER(M154:V154),
                            IF(
                                M$4:V$4=1,
                                M154:V154,
                                ""),
                            ""))
                    ),
                    IF(
                        OR(IF(
                            ISNUMBER(M154:V154),
                            IF(
                                M$4:V$4=2,
                                M154:V154,
                                ""),
                            "")
                            =0),
                        0,
                        GEOMEAN(IF(
                            ISNUMBER(M154:V154),
                            IF(
                                M$4:V$4=2,
                                M154:V154,
                                ""),
                            "")))
                )
            )
        )
    )
)</f>
        <v>8</v>
      </c>
      <c r="I154" s="191" cm="1">
        <f t="array" ref="I154">IF(
    SUM(IF(
            ISNUMBER(
                IF(
                    $M$5:$V$5,
                    (M154:V154),
                    "")),
            1,
            0))
        =0,
    NA(),
    IF(
        Parameters!$D$15=1,
        IF(
            SUM(--(ISNUMBER(IF($M$5:$V$5=1,(M154:V154),""))))&gt;0,
            MAX(IF(
                ISNUMBER(M154:V154),
                IF(
                    M$5:V$5=1,
                    M154:V154,
                    ""),
                "")),
            MAX(IF(
                ISNUMBER(M154:V154),
                IF(
                    M$5:V$5=2,
                    M154:V154,
                    ""),
                ""))
        ),
        IF(
            Parameters!$D$16=1,
            IFERROR(
                AVERAGE(IF(
                    ISNUMBER(M154:V154),
                    IF(
                        M$5:V$5=1,
                        M154:V154,
                        ""),
                    "")),
                AVERAGE(IF(
                    ISNUMBER(M154:V154),
                    IF(
                        M$5:V$5=2,
                        M154:V154,
                        ""),
                    ""))
            ),
            IF(
                Parameters!$D$17=1,
                IFERROR(
                    IF(
                        OR(
                            IF(
                                ISNUMBER(M154:V154),
                                IF(
                                    M$5:V$5=1,
                                    M154:V154,
                                    ""),
                                "")
                            =0),
                        0,
                        GEOMEAN(IF(
                            ISNUMBER(M154:V154),
                            IF(
                                M$5:V$5=1,
                                M154:V154,
                                ""),
                            ""))
                    ),
                    IF(
                        OR(IF(
                            ISNUMBER(M154:V154),
                            IF(
                                M$5:V$5=2,
                                M154:V154,
                                ""),
                            "")
                            =0),
                        0,
                        GEOMEAN(IF(
                            ISNUMBER(M154:V154),
                            IF(
                                M$5:V$5=2,
                                M154:V154,
                                ""),
                            "")))
                )
            )
        )
    )
)</f>
        <v>0</v>
      </c>
      <c r="J154" s="242">
        <v>44753</v>
      </c>
      <c r="K154" s="242">
        <v>45099</v>
      </c>
      <c r="L154" s="91" t="s">
        <v>250</v>
      </c>
      <c r="M154" s="192">
        <v>8</v>
      </c>
      <c r="N154" s="192">
        <v>0</v>
      </c>
      <c r="O154" s="192">
        <v>0</v>
      </c>
      <c r="P154" s="192">
        <v>0</v>
      </c>
      <c r="Q154" s="192">
        <v>0</v>
      </c>
      <c r="R154" s="192" t="s">
        <v>409</v>
      </c>
      <c r="S154" s="192">
        <v>5.8</v>
      </c>
      <c r="T154" s="192" t="s">
        <v>913</v>
      </c>
      <c r="U154" s="192">
        <v>0</v>
      </c>
      <c r="V154" s="192" t="s">
        <v>409</v>
      </c>
      <c r="W154" s="192">
        <v>0</v>
      </c>
      <c r="X154" s="192" t="s">
        <v>409</v>
      </c>
      <c r="Y154" s="192"/>
      <c r="Z154" s="192"/>
      <c r="AA154" s="80"/>
      <c r="AB154" s="80"/>
      <c r="AC154" s="80"/>
    </row>
    <row r="155" spans="1:29"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5.7735026918962546</v>
      </c>
      <c r="H155" s="80" cm="1">
        <f t="array" ref="H155">IF(
    SUM(IF(
            ISNUMBER(
                IF(
                    $M$4:$V$4,
                    (M155:V155),
                    "")),
            1,
            0))
        =0,
    NA(),
    IF(
        Parameters!$D$15=1,
        IF(
            SUM(--(ISNUMBER(IF($M$4:$V$4=1,(M155:V155),""))))&gt;0,
            MAX(IF(
                ISNUMBER(M155:V155),
                IF(
                    M$4:V$4=1,
                    M155:V155,
                    ""),
                "")),
            MAX(IF(
                ISNUMBER(M155:V155),
                IF(
                    M$4:V$4=2,
                    M155:V155,
                    ""),
                ""))
        ),
        IF(
            Parameters!$D$16=1,
            IFERROR(
                AVERAGE(IF(
                    ISNUMBER(M155:V155),
                    IF(
                        M$4:V$4=1,
                        M155:V155,
                        ""),
                    "")),
                AVERAGE(IF(
                    ISNUMBER(M155:V155),
                    IF(
                        M$4:V$4=2,
                        M155:V155,
                        ""),
                    ""))
            ),
            IF(
                Parameters!$D$17=1,
                IFERROR(
                    IF(
                        OR(
                            IF(
                                ISNUMBER(M155:V155),
                                IF(
                                    M$4:V$4=1,
                                    M155:V155,
                                    ""),
                                "")
                            =0),
                        0,
                        GEOMEAN(IF(
                            ISNUMBER(M155:V155),
                            IF(
                                M$4:V$4=1,
                                M155:V155,
                                ""),
                            ""))
                    ),
                    IF(
                        OR(IF(
                            ISNUMBER(M155:V155),
                            IF(
                                M$4:V$4=2,
                                M155:V155,
                                ""),
                            "")
                            =0),
                        0,
                        GEOMEAN(IF(
                            ISNUMBER(M155:V155),
                            IF(
                                M$4:V$4=2,
                                M155:V155,
                                ""),
                            "")))
                )
            )
        )
    )
)</f>
        <v>3.3333333333333299</v>
      </c>
      <c r="I155" s="191" cm="1">
        <f t="array" ref="I155">IF(
    SUM(IF(
            ISNUMBER(
                IF(
                    $M$5:$V$5,
                    (M155:V155),
                    "")),
            1,
            0))
        =0,
    NA(),
    IF(
        Parameters!$D$15=1,
        IF(
            SUM(--(ISNUMBER(IF($M$5:$V$5=1,(M155:V155),""))))&gt;0,
            MAX(IF(
                ISNUMBER(M155:V155),
                IF(
                    M$5:V$5=1,
                    M155:V155,
                    ""),
                "")),
            MAX(IF(
                ISNUMBER(M155:V155),
                IF(
                    M$5:V$5=2,
                    M155:V155,
                    ""),
                ""))
        ),
        IF(
            Parameters!$D$16=1,
            IFERROR(
                AVERAGE(IF(
                    ISNUMBER(M155:V155),
                    IF(
                        M$5:V$5=1,
                        M155:V155,
                        ""),
                    "")),
                AVERAGE(IF(
                    ISNUMBER(M155:V155),
                    IF(
                        M$5:V$5=2,
                        M155:V155,
                        ""),
                    ""))
            ),
            IF(
                Parameters!$D$17=1,
                IFERROR(
                    IF(
                        OR(
                            IF(
                                ISNUMBER(M155:V155),
                                IF(
                                    M$5:V$5=1,
                                    M155:V155,
                                    ""),
                                "")
                            =0),
                        0,
                        GEOMEAN(IF(
                            ISNUMBER(M155:V155),
                            IF(
                                M$5:V$5=1,
                                M155:V155,
                                ""),
                            ""))
                    ),
                    IF(
                        OR(IF(
                            ISNUMBER(M155:V155),
                            IF(
                                M$5:V$5=2,
                                M155:V155,
                                ""),
                            "")
                            =0),
                        0,
                        GEOMEAN(IF(
                            ISNUMBER(M155:V155),
                            IF(
                                M$5:V$5=2,
                                M155:V155,
                                ""),
                            "")))
                )
            )
        )
    )
)</f>
        <v>10</v>
      </c>
      <c r="J155" s="242">
        <v>45019</v>
      </c>
      <c r="K155" s="242">
        <v>45075</v>
      </c>
      <c r="L155" s="91" t="s">
        <v>252</v>
      </c>
      <c r="M155" s="192">
        <v>3.3333333333333299</v>
      </c>
      <c r="N155" s="192" t="s">
        <v>409</v>
      </c>
      <c r="O155" s="192">
        <v>0</v>
      </c>
      <c r="P155" s="192">
        <v>0</v>
      </c>
      <c r="Q155" s="192">
        <v>10</v>
      </c>
      <c r="R155" s="192" t="s">
        <v>409</v>
      </c>
      <c r="S155" s="192">
        <v>3</v>
      </c>
      <c r="T155" s="192" t="s">
        <v>409</v>
      </c>
      <c r="U155" s="192">
        <v>0</v>
      </c>
      <c r="V155" s="192" t="s">
        <v>409</v>
      </c>
      <c r="W155" s="192">
        <v>1</v>
      </c>
      <c r="X155" s="192" t="s">
        <v>409</v>
      </c>
      <c r="Y155" s="192"/>
      <c r="Z155" s="192"/>
      <c r="AA155" s="80"/>
      <c r="AB155" s="80"/>
      <c r="AC155" s="80"/>
    </row>
    <row r="156" spans="1:29"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$M$4:$V$4,
                    (M156:V156),
                    "")),
            1,
            0))
        =0,
    NA(),
    IF(
        Parameters!$D$15=1,
        IF(
            SUM(--(ISNUMBER(IF($M$4:$V$4=1,(M156:V156),""))))&gt;0,
            MAX(IF(
                ISNUMBER(M156:V156),
                IF(
                    M$4:V$4=1,
                    M156:V156,
                    ""),
                "")),
            MAX(IF(
                ISNUMBER(M156:V156),
                IF(
                    M$4:V$4=2,
                    M156:V156,
                    ""),
                ""))
        ),
        IF(
            Parameters!$D$16=1,
            IFERROR(
                AVERAGE(IF(
                    ISNUMBER(M156:V156),
                    IF(
                        M$4:V$4=1,
                        M156:V156,
                        ""),
                    "")),
                AVERAGE(IF(
                    ISNUMBER(M156:V156),
                    IF(
                        M$4:V$4=2,
                        M156:V156,
                        ""),
                    ""))
            ),
            IF(
                Parameters!$D$17=1,
                IFERROR(
                    IF(
                        OR(
                            IF(
                                ISNUMBER(M156:V156),
                                IF(
                                    M$4:V$4=1,
                                    M156:V156,
                                    ""),
                                "")
                            =0),
                        0,
                        GEOMEAN(IF(
                            ISNUMBER(M156:V156),
                            IF(
                                M$4:V$4=1,
                                M156:V156,
                                ""),
                            ""))
                    ),
                    IF(
                        OR(IF(
                            ISNUMBER(M156:V156),
                            IF(
                                M$4:V$4=2,
                                M156:V156,
                                ""),
                            "")
                            =0),
                        0,
                        GEOMEAN(IF(
                            ISNUMBER(M156:V156),
                            IF(
                                M$4:V$4=2,
                                M156:V156,
                                ""),
                            "")))
                )
            )
        )
    )
)</f>
        <v>5.8333333333333304</v>
      </c>
      <c r="I156" s="191" cm="1">
        <f t="array" ref="I156">IF(
    SUM(IF(
            ISNUMBER(
                IF(
                    $M$5:$V$5,
                    (M156:V156),
                    "")),
            1,
            0))
        =0,
    NA(),
    IF(
        Parameters!$D$15=1,
        IF(
            SUM(--(ISNUMBER(IF($M$5:$V$5=1,(M156:V156),""))))&gt;0,
            MAX(IF(
                ISNUMBER(M156:V156),
                IF(
                    M$5:V$5=1,
                    M156:V156,
                    ""),
                "")),
            MAX(IF(
                ISNUMBER(M156:V156),
                IF(
                    M$5:V$5=2,
                    M156:V156,
                    ""),
                ""))
        ),
        IF(
            Parameters!$D$16=1,
            IFERROR(
                AVERAGE(IF(
                    ISNUMBER(M156:V156),
                    IF(
                        M$5:V$5=1,
                        M156:V156,
                        ""),
                    "")),
                AVERAGE(IF(
                    ISNUMBER(M156:V156),
                    IF(
                        M$5:V$5=2,
                        M156:V156,
                        ""),
                    ""))
            ),
            IF(
                Parameters!$D$17=1,
                IFERROR(
                    IF(
                        OR(
                            IF(
                                ISNUMBER(M156:V156),
                                IF(
                                    M$5:V$5=1,
                                    M156:V156,
                                    ""),
                                "")
                            =0),
                        0,
                        GEOMEAN(IF(
                            ISNUMBER(M156:V156),
                            IF(
                                M$5:V$5=1,
                                M156:V156,
                                ""),
                            ""))
                    ),
                    IF(
                        OR(IF(
                            ISNUMBER(M156:V156),
                            IF(
                                M$5:V$5=2,
                                M156:V156,
                                ""),
                            "")
                            =0),
                        0,
                        GEOMEAN(IF(
                            ISNUMBER(M156:V156),
                            IF(
                                M$5:V$5=2,
                                M156:V156,
                                ""),
                            "")))
                )
            )
        )
    )
)</f>
        <v>0</v>
      </c>
      <c r="J156" s="242">
        <v>44753</v>
      </c>
      <c r="K156" s="242">
        <v>44802</v>
      </c>
      <c r="L156" s="91" t="s">
        <v>254</v>
      </c>
      <c r="M156" s="192">
        <v>5.8333333333333304</v>
      </c>
      <c r="N156" s="192" t="s">
        <v>409</v>
      </c>
      <c r="O156" s="192">
        <v>0</v>
      </c>
      <c r="P156" s="192">
        <v>0</v>
      </c>
      <c r="Q156" s="192">
        <v>0</v>
      </c>
      <c r="R156" s="192" t="s">
        <v>409</v>
      </c>
      <c r="S156" s="192">
        <v>4.5</v>
      </c>
      <c r="T156" s="192" t="s">
        <v>409</v>
      </c>
      <c r="U156" s="192">
        <v>0</v>
      </c>
      <c r="V156" s="192" t="s">
        <v>409</v>
      </c>
      <c r="W156" s="192">
        <v>0</v>
      </c>
      <c r="X156" s="192" t="s">
        <v>409</v>
      </c>
      <c r="Y156" s="192"/>
      <c r="Z156" s="192"/>
      <c r="AA156" s="80"/>
      <c r="AB156" s="80"/>
      <c r="AC156" s="80"/>
    </row>
    <row r="157" spans="1:29"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$M$4:$V$4,
                    (M157:V157),
                    "")),
            1,
            0))
        =0,
    NA(),
    IF(
        Parameters!$D$15=1,
        IF(
            SUM(--(ISNUMBER(IF($M$4:$V$4=1,(M157:V157),""))))&gt;0,
            MAX(IF(
                ISNUMBER(M157:V157),
                IF(
                    M$4:V$4=1,
                    M157:V157,
                    ""),
                "")),
            MAX(IF(
                ISNUMBER(M157:V157),
                IF(
                    M$4:V$4=2,
                    M157:V157,
                    ""),
                ""))
        ),
        IF(
            Parameters!$D$16=1,
            IFERROR(
                AVERAGE(IF(
                    ISNUMBER(M157:V157),
                    IF(
                        M$4:V$4=1,
                        M157:V157,
                        ""),
                    "")),
                AVERAGE(IF(
                    ISNUMBER(M157:V157),
                    IF(
                        M$4:V$4=2,
                        M157:V157,
                        ""),
                    ""))
            ),
            IF(
                Parameters!$D$17=1,
                IFERROR(
                    IF(
                        OR(
                            IF(
                                ISNUMBER(M157:V157),
                                IF(
                                    M$4:V$4=1,
                                    M157:V157,
                                    ""),
                                "")
                            =0),
                        0,
                        GEOMEAN(IF(
                            ISNUMBER(M157:V157),
                            IF(
                                M$4:V$4=1,
                                M157:V157,
                                ""),
                            ""))
                    ),
                    IF(
                        OR(IF(
                            ISNUMBER(M157:V157),
                            IF(
                                M$4:V$4=2,
                                M157:V157,
                                ""),
                            "")
                            =0),
                        0,
                        GEOMEAN(IF(
                            ISNUMBER(M157:V157),
                            IF(
                                M$4:V$4=2,
                                M157:V157,
                                ""),
                            "")))
                )
            )
        )
    )
)</f>
        <v>6.3333333333333304</v>
      </c>
      <c r="I157" s="191" cm="1">
        <f t="array" ref="I157">IF(
    SUM(IF(
            ISNUMBER(
                IF(
                    $M$5:$V$5,
                    (M157:V157),
                    "")),
            1,
            0))
        =0,
    NA(),
    IF(
        Parameters!$D$15=1,
        IF(
            SUM(--(ISNUMBER(IF($M$5:$V$5=1,(M157:V157),""))))&gt;0,
            MAX(IF(
                ISNUMBER(M157:V157),
                IF(
                    M$5:V$5=1,
                    M157:V157,
                    ""),
                "")),
            MAX(IF(
                ISNUMBER(M157:V157),
                IF(
                    M$5:V$5=2,
                    M157:V157,
                    ""),
                ""))
        ),
        IF(
            Parameters!$D$16=1,
            IFERROR(
                AVERAGE(IF(
                    ISNUMBER(M157:V157),
                    IF(
                        M$5:V$5=1,
                        M157:V157,
                        ""),
                    "")),
                AVERAGE(IF(
                    ISNUMBER(M157:V157),
                    IF(
                        M$5:V$5=2,
                        M157:V157,
                        ""),
                    ""))
            ),
            IF(
                Parameters!$D$17=1,
                IFERROR(
                    IF(
                        OR(
                            IF(
                                ISNUMBER(M157:V157),
                                IF(
                                    M$5:V$5=1,
                                    M157:V157,
                                    ""),
                                "")
                            =0),
                        0,
                        GEOMEAN(IF(
                            ISNUMBER(M157:V157),
                            IF(
                                M$5:V$5=1,
                                M157:V157,
                                ""),
                            ""))
                    ),
                    IF(
                        OR(IF(
                            ISNUMBER(M157:V157),
                            IF(
                                M$5:V$5=2,
                                M157:V157,
                                ""),
                            "")
                            =0),
                        0,
                        GEOMEAN(IF(
                            ISNUMBER(M157:V157),
                            IF(
                                M$5:V$5=2,
                                M157:V157,
                                ""),
                            "")))
                )
            )
        )
    )
)</f>
        <v>0</v>
      </c>
      <c r="J157" s="242">
        <v>45019</v>
      </c>
      <c r="K157" s="242">
        <v>44862</v>
      </c>
      <c r="L157" s="91" t="s">
        <v>256</v>
      </c>
      <c r="M157" s="192">
        <v>6.3333333333333304</v>
      </c>
      <c r="N157" s="192" t="s">
        <v>409</v>
      </c>
      <c r="O157" s="192">
        <v>0</v>
      </c>
      <c r="P157" s="192">
        <v>0</v>
      </c>
      <c r="Q157" s="192">
        <v>0</v>
      </c>
      <c r="R157" s="192" t="s">
        <v>409</v>
      </c>
      <c r="S157" s="192">
        <v>4.8</v>
      </c>
      <c r="T157" s="192" t="s">
        <v>409</v>
      </c>
      <c r="U157" s="192">
        <v>0</v>
      </c>
      <c r="V157" s="192" t="s">
        <v>409</v>
      </c>
      <c r="W157" s="192">
        <v>0</v>
      </c>
      <c r="X157" s="192" t="s">
        <v>409</v>
      </c>
      <c r="Y157" s="192"/>
      <c r="Z157" s="192"/>
      <c r="AA157" s="80"/>
      <c r="AB157" s="80"/>
      <c r="AC157" s="80"/>
    </row>
    <row r="158" spans="1:29"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$M$4:$V$4,
                    (M158:V158),
                    "")),
            1,
            0))
        =0,
    NA(),
    IF(
        Parameters!$D$15=1,
        IF(
            SUM(--(ISNUMBER(IF($M$4:$V$4=1,(M158:V158),""))))&gt;0,
            MAX(IF(
                ISNUMBER(M158:V158),
                IF(
                    M$4:V$4=1,
                    M158:V158,
                    ""),
                "")),
            MAX(IF(
                ISNUMBER(M158:V158),
                IF(
                    M$4:V$4=2,
                    M158:V158,
                    ""),
                ""))
        ),
        IF(
            Parameters!$D$16=1,
            IFERROR(
                AVERAGE(IF(
                    ISNUMBER(M158:V158),
                    IF(
                        M$4:V$4=1,
                        M158:V158,
                        ""),
                    "")),
                AVERAGE(IF(
                    ISNUMBER(M158:V158),
                    IF(
                        M$4:V$4=2,
                        M158:V158,
                        ""),
                    ""))
            ),
            IF(
                Parameters!$D$17=1,
                IFERROR(
                    IF(
                        OR(
                            IF(
                                ISNUMBER(M158:V158),
                                IF(
                                    M$4:V$4=1,
                                    M158:V158,
                                    ""),
                                "")
                            =0),
                        0,
                        GEOMEAN(IF(
                            ISNUMBER(M158:V158),
                            IF(
                                M$4:V$4=1,
                                M158:V158,
                                ""),
                            ""))
                    ),
                    IF(
                        OR(IF(
                            ISNUMBER(M158:V158),
                            IF(
                                M$4:V$4=2,
                                M158:V158,
                                ""),
                            "")
                            =0),
                        0,
                        GEOMEAN(IF(
                            ISNUMBER(M158:V158),
                            IF(
                                M$4:V$4=2,
                                M158:V158,
                                ""),
                            "")))
                )
            )
        )
    )
)</f>
        <v>10</v>
      </c>
      <c r="I158" s="191" cm="1">
        <f t="array" ref="I158">IF(
    SUM(IF(
            ISNUMBER(
                IF(
                    $M$5:$V$5,
                    (M158:V158),
                    "")),
            1,
            0))
        =0,
    NA(),
    IF(
        Parameters!$D$15=1,
        IF(
            SUM(--(ISNUMBER(IF($M$5:$V$5=1,(M158:V158),""))))&gt;0,
            MAX(IF(
                ISNUMBER(M158:V158),
                IF(
                    M$5:V$5=1,
                    M158:V158,
                    ""),
                "")),
            MAX(IF(
                ISNUMBER(M158:V158),
                IF(
                    M$5:V$5=2,
                    M158:V158,
                    ""),
                ""))
        ),
        IF(
            Parameters!$D$16=1,
            IFERROR(
                AVERAGE(IF(
                    ISNUMBER(M158:V158),
                    IF(
                        M$5:V$5=1,
                        M158:V158,
                        ""),
                    "")),
                AVERAGE(IF(
                    ISNUMBER(M158:V158),
                    IF(
                        M$5:V$5=2,
                        M158:V158,
                        ""),
                    ""))
            ),
            IF(
                Parameters!$D$17=1,
                IFERROR(
                    IF(
                        OR(
                            IF(
                                ISNUMBER(M158:V158),
                                IF(
                                    M$5:V$5=1,
                                    M158:V158,
                                    ""),
                                "")
                            =0),
                        0,
                        GEOMEAN(IF(
                            ISNUMBER(M158:V158),
                            IF(
                                M$5:V$5=1,
                                M158:V158,
                                ""),
                            ""))
                    ),
                    IF(
                        OR(IF(
                            ISNUMBER(M158:V158),
                            IF(
                                M$5:V$5=2,
                                M158:V158,
                                ""),
                            "")
                            =0),
                        0,
                        GEOMEAN(IF(
                            ISNUMBER(M158:V158),
                            IF(
                                M$5:V$5=2,
                                M158:V158,
                                ""),
                            "")))
                )
            )
        )
    )
)</f>
        <v>0</v>
      </c>
      <c r="J158" s="242">
        <v>45019</v>
      </c>
      <c r="K158" s="242">
        <v>45103</v>
      </c>
      <c r="L158" s="91" t="s">
        <v>258</v>
      </c>
      <c r="M158" s="192">
        <v>10</v>
      </c>
      <c r="N158" s="192">
        <v>0</v>
      </c>
      <c r="O158" s="192">
        <v>0</v>
      </c>
      <c r="P158" s="192">
        <v>0</v>
      </c>
      <c r="Q158" s="192">
        <v>0</v>
      </c>
      <c r="R158" s="192" t="s">
        <v>409</v>
      </c>
      <c r="S158" s="192">
        <v>7.3</v>
      </c>
      <c r="T158" s="192" t="s">
        <v>914</v>
      </c>
      <c r="U158" s="192">
        <v>0</v>
      </c>
      <c r="V158" s="192" t="s">
        <v>409</v>
      </c>
      <c r="W158" s="192">
        <v>0</v>
      </c>
      <c r="X158" s="192" t="s">
        <v>409</v>
      </c>
      <c r="Y158" s="192"/>
      <c r="Z158" s="192"/>
      <c r="AA158" s="80"/>
      <c r="AB158" s="80"/>
      <c r="AC158" s="80"/>
    </row>
    <row r="159" spans="1:29"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$M$4:$V$4,
                    (M159:V159),
                    "")),
            1,
            0))
        =0,
    NA(),
    IF(
        Parameters!$D$15=1,
        IF(
            SUM(--(ISNUMBER(IF($M$4:$V$4=1,(M159:V159),""))))&gt;0,
            MAX(IF(
                ISNUMBER(M159:V159),
                IF(
                    M$4:V$4=1,
                    M159:V159,
                    ""),
                "")),
            MAX(IF(
                ISNUMBER(M159:V159),
                IF(
                    M$4:V$4=2,
                    M159:V159,
                    ""),
                ""))
        ),
        IF(
            Parameters!$D$16=1,
            IFERROR(
                AVERAGE(IF(
                    ISNUMBER(M159:V159),
                    IF(
                        M$4:V$4=1,
                        M159:V159,
                        ""),
                    "")),
                AVERAGE(IF(
                    ISNUMBER(M159:V159),
                    IF(
                        M$4:V$4=2,
                        M159:V159,
                        ""),
                    ""))
            ),
            IF(
                Parameters!$D$17=1,
                IFERROR(
                    IF(
                        OR(
                            IF(
                                ISNUMBER(M159:V159),
                                IF(
                                    M$4:V$4=1,
                                    M159:V159,
                                    ""),
                                "")
                            =0),
                        0,
                        GEOMEAN(IF(
                            ISNUMBER(M159:V159),
                            IF(
                                M$4:V$4=1,
                                M159:V159,
                                ""),
                            ""))
                    ),
                    IF(
                        OR(IF(
                            ISNUMBER(M159:V159),
                            IF(
                                M$4:V$4=2,
                                M159:V159,
                                ""),
                            "")
                            =0),
                        0,
                        GEOMEAN(IF(
                            ISNUMBER(M159:V159),
                            IF(
                                M$4:V$4=2,
                                M159:V159,
                                ""),
                            "")))
                )
            )
        )
    )
)</f>
        <v>8.6666666666666607</v>
      </c>
      <c r="I159" s="191" cm="1">
        <f t="array" ref="I159">IF(
    SUM(IF(
            ISNUMBER(
                IF(
                    $M$5:$V$5,
                    (M159:V159),
                    "")),
            1,
            0))
        =0,
    NA(),
    IF(
        Parameters!$D$15=1,
        IF(
            SUM(--(ISNUMBER(IF($M$5:$V$5=1,(M159:V159),""))))&gt;0,
            MAX(IF(
                ISNUMBER(M159:V159),
                IF(
                    M$5:V$5=1,
                    M159:V159,
                    ""),
                "")),
            MAX(IF(
                ISNUMBER(M159:V159),
                IF(
                    M$5:V$5=2,
                    M159:V159,
                    ""),
                ""))
        ),
        IF(
            Parameters!$D$16=1,
            IFERROR(
                AVERAGE(IF(
                    ISNUMBER(M159:V159),
                    IF(
                        M$5:V$5=1,
                        M159:V159,
                        ""),
                    "")),
                AVERAGE(IF(
                    ISNUMBER(M159:V159),
                    IF(
                        M$5:V$5=2,
                        M159:V159,
                        ""),
                    ""))
            ),
            IF(
                Parameters!$D$17=1,
                IFERROR(
                    IF(
                        OR(
                            IF(
                                ISNUMBER(M159:V159),
                                IF(
                                    M$5:V$5=1,
                                    M159:V159,
                                    ""),
                                "")
                            =0),
                        0,
                        GEOMEAN(IF(
                            ISNUMBER(M159:V159),
                            IF(
                                M$5:V$5=1,
                                M159:V159,
                                ""),
                            ""))
                    ),
                    IF(
                        OR(IF(
                            ISNUMBER(M159:V159),
                            IF(
                                M$5:V$5=2,
                                M159:V159,
                                ""),
                            "")
                            =0),
                        0,
                        GEOMEAN(IF(
                            ISNUMBER(M159:V159),
                            IF(
                                M$5:V$5=2,
                                M159:V159,
                                ""),
                            "")))
                )
            )
        )
    )
)</f>
        <v>0</v>
      </c>
      <c r="J159" s="242">
        <v>44753</v>
      </c>
      <c r="K159" s="242">
        <v>45103</v>
      </c>
      <c r="L159" s="91" t="s">
        <v>260</v>
      </c>
      <c r="M159" s="192">
        <v>8.6666666666666607</v>
      </c>
      <c r="N159" s="192">
        <v>0</v>
      </c>
      <c r="O159" s="192">
        <v>0</v>
      </c>
      <c r="P159" s="192">
        <v>0</v>
      </c>
      <c r="Q159" s="192">
        <v>0</v>
      </c>
      <c r="R159" s="192" t="s">
        <v>409</v>
      </c>
      <c r="S159" s="192">
        <v>6.2</v>
      </c>
      <c r="T159" s="192" t="s">
        <v>934</v>
      </c>
      <c r="U159" s="192">
        <v>0</v>
      </c>
      <c r="V159" s="192" t="s">
        <v>409</v>
      </c>
      <c r="W159" s="192">
        <v>0.125</v>
      </c>
      <c r="X159" s="192" t="s">
        <v>409</v>
      </c>
      <c r="Y159" s="192"/>
      <c r="Z159" s="192"/>
      <c r="AA159" s="80"/>
      <c r="AB159" s="80"/>
      <c r="AC159" s="80"/>
    </row>
    <row r="160" spans="1:29"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$M$4:$V$4,
                    (M160:V160),
                    "")),
            1,
            0))
        =0,
    NA(),
    IF(
        Parameters!$D$15=1,
        IF(
            SUM(--(ISNUMBER(IF($M$4:$V$4=1,(M160:V160),""))))&gt;0,
            MAX(IF(
                ISNUMBER(M160:V160),
                IF(
                    M$4:V$4=1,
                    M160:V160,
                    ""),
                "")),
            MAX(IF(
                ISNUMBER(M160:V160),
                IF(
                    M$4:V$4=2,
                    M160:V160,
                    ""),
                ""))
        ),
        IF(
            Parameters!$D$16=1,
            IFERROR(
                AVERAGE(IF(
                    ISNUMBER(M160:V160),
                    IF(
                        M$4:V$4=1,
                        M160:V160,
                        ""),
                    "")),
                AVERAGE(IF(
                    ISNUMBER(M160:V160),
                    IF(
                        M$4:V$4=2,
                        M160:V160,
                        ""),
                    ""))
            ),
            IF(
                Parameters!$D$17=1,
                IFERROR(
                    IF(
                        OR(
                            IF(
                                ISNUMBER(M160:V160),
                                IF(
                                    M$4:V$4=1,
                                    M160:V160,
                                    ""),
                                "")
                            =0),
                        0,
                        GEOMEAN(IF(
                            ISNUMBER(M160:V160),
                            IF(
                                M$4:V$4=1,
                                M160:V160,
                                ""),
                            ""))
                    ),
                    IF(
                        OR(IF(
                            ISNUMBER(M160:V160),
                            IF(
                                M$4:V$4=2,
                                M160:V160,
                                ""),
                            "")
                            =0),
                        0,
                        GEOMEAN(IF(
                            ISNUMBER(M160:V160),
                            IF(
                                M$4:V$4=2,
                                M160:V160,
                                ""),
                            "")))
                )
            )
        )
    )
)</f>
        <v>10</v>
      </c>
      <c r="I160" s="191" cm="1">
        <f t="array" ref="I160">IF(
    SUM(IF(
            ISNUMBER(
                IF(
                    $M$5:$V$5,
                    (M160:V160),
                    "")),
            1,
            0))
        =0,
    NA(),
    IF(
        Parameters!$D$15=1,
        IF(
            SUM(--(ISNUMBER(IF($M$5:$V$5=1,(M160:V160),""))))&gt;0,
            MAX(IF(
                ISNUMBER(M160:V160),
                IF(
                    M$5:V$5=1,
                    M160:V160,
                    ""),
                "")),
            MAX(IF(
                ISNUMBER(M160:V160),
                IF(
                    M$5:V$5=2,
                    M160:V160,
                    ""),
                ""))
        ),
        IF(
            Parameters!$D$16=1,
            IFERROR(
                AVERAGE(IF(
                    ISNUMBER(M160:V160),
                    IF(
                        M$5:V$5=1,
                        M160:V160,
                        ""),
                    "")),
                AVERAGE(IF(
                    ISNUMBER(M160:V160),
                    IF(
                        M$5:V$5=2,
                        M160:V160,
                        ""),
                    ""))
            ),
            IF(
                Parameters!$D$17=1,
                IFERROR(
                    IF(
                        OR(
                            IF(
                                ISNUMBER(M160:V160),
                                IF(
                                    M$5:V$5=1,
                                    M160:V160,
                                    ""),
                                "")
                            =0),
                        0,
                        GEOMEAN(IF(
                            ISNUMBER(M160:V160),
                            IF(
                                M$5:V$5=1,
                                M160:V160,
                                ""),
                            ""))
                    ),
                    IF(
                        OR(IF(
                            ISNUMBER(M160:V160),
                            IF(
                                M$5:V$5=2,
                                M160:V160,
                                ""),
                            "")
                            =0),
                        0,
                        GEOMEAN(IF(
                            ISNUMBER(M160:V160),
                            IF(
                                M$5:V$5=2,
                                M160:V160,
                                ""),
                            "")))
                )
            )
        )
    )
)</f>
        <v>0</v>
      </c>
      <c r="J160" s="242">
        <v>45019</v>
      </c>
      <c r="K160" s="242">
        <v>45103</v>
      </c>
      <c r="L160" s="91" t="s">
        <v>262</v>
      </c>
      <c r="M160" s="192">
        <v>10</v>
      </c>
      <c r="N160" s="192">
        <v>0</v>
      </c>
      <c r="O160" s="192">
        <v>0</v>
      </c>
      <c r="P160" s="192">
        <v>0</v>
      </c>
      <c r="Q160" s="192">
        <v>0</v>
      </c>
      <c r="R160" s="192" t="s">
        <v>409</v>
      </c>
      <c r="S160" s="192">
        <v>7.1</v>
      </c>
      <c r="T160" s="192" t="s">
        <v>915</v>
      </c>
      <c r="U160" s="192">
        <v>0</v>
      </c>
      <c r="V160" s="192" t="s">
        <v>409</v>
      </c>
      <c r="W160" s="192">
        <v>7.5471698113207503E-2</v>
      </c>
      <c r="X160" s="192" t="s">
        <v>409</v>
      </c>
      <c r="Y160" s="192"/>
      <c r="Z160" s="192"/>
      <c r="AA160" s="80"/>
      <c r="AB160" s="80"/>
      <c r="AC160" s="80"/>
    </row>
    <row r="161" spans="1:29"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$M$4:$V$4,
                    (M161:V161),
                    "")),
            1,
            0))
        =0,
    NA(),
    IF(
        Parameters!$D$15=1,
        IF(
            SUM(--(ISNUMBER(IF($M$4:$V$4=1,(M161:V161),""))))&gt;0,
            MAX(IF(
                ISNUMBER(M161:V161),
                IF(
                    M$4:V$4=1,
                    M161:V161,
                    ""),
                "")),
            MAX(IF(
                ISNUMBER(M161:V161),
                IF(
                    M$4:V$4=2,
                    M161:V161,
                    ""),
                ""))
        ),
        IF(
            Parameters!$D$16=1,
            IFERROR(
                AVERAGE(IF(
                    ISNUMBER(M161:V161),
                    IF(
                        M$4:V$4=1,
                        M161:V161,
                        ""),
                    "")),
                AVERAGE(IF(
                    ISNUMBER(M161:V161),
                    IF(
                        M$4:V$4=2,
                        M161:V161,
                        ""),
                    ""))
            ),
            IF(
                Parameters!$D$17=1,
                IFERROR(
                    IF(
                        OR(
                            IF(
                                ISNUMBER(M161:V161),
                                IF(
                                    M$4:V$4=1,
                                    M161:V161,
                                    ""),
                                "")
                            =0),
                        0,
                        GEOMEAN(IF(
                            ISNUMBER(M161:V161),
                            IF(
                                M$4:V$4=1,
                                M161:V161,
                                ""),
                            ""))
                    ),
                    IF(
                        OR(IF(
                            ISNUMBER(M161:V161),
                            IF(
                                M$4:V$4=2,
                                M161:V161,
                                ""),
                            "")
                            =0),
                        0,
                        GEOMEAN(IF(
                            ISNUMBER(M161:V161),
                            IF(
                                M$4:V$4=2,
                                M161:V161,
                                ""),
                            "")))
                )
            )
        )
    )
)</f>
        <v>10</v>
      </c>
      <c r="I161" s="191" cm="1">
        <f t="array" ref="I161">IF(
    SUM(IF(
            ISNUMBER(
                IF(
                    $M$5:$V$5,
                    (M161:V161),
                    "")),
            1,
            0))
        =0,
    NA(),
    IF(
        Parameters!$D$15=1,
        IF(
            SUM(--(ISNUMBER(IF($M$5:$V$5=1,(M161:V161),""))))&gt;0,
            MAX(IF(
                ISNUMBER(M161:V161),
                IF(
                    M$5:V$5=1,
                    M161:V161,
                    ""),
                "")),
            MAX(IF(
                ISNUMBER(M161:V161),
                IF(
                    M$5:V$5=2,
                    M161:V161,
                    ""),
                ""))
        ),
        IF(
            Parameters!$D$16=1,
            IFERROR(
                AVERAGE(IF(
                    ISNUMBER(M161:V161),
                    IF(
                        M$5:V$5=1,
                        M161:V161,
                        ""),
                    "")),
                AVERAGE(IF(
                    ISNUMBER(M161:V161),
                    IF(
                        M$5:V$5=2,
                        M161:V161,
                        ""),
                    ""))
            ),
            IF(
                Parameters!$D$17=1,
                IFERROR(
                    IF(
                        OR(
                            IF(
                                ISNUMBER(M161:V161),
                                IF(
                                    M$5:V$5=1,
                                    M161:V161,
                                    ""),
                                "")
                            =0),
                        0,
                        GEOMEAN(IF(
                            ISNUMBER(M161:V161),
                            IF(
                                M$5:V$5=1,
                                M161:V161,
                                ""),
                            ""))
                    ),
                    IF(
                        OR(IF(
                            ISNUMBER(M161:V161),
                            IF(
                                M$5:V$5=2,
                                M161:V161,
                                ""),
                            "")
                            =0),
                        0,
                        GEOMEAN(IF(
                            ISNUMBER(M161:V161),
                            IF(
                                M$5:V$5=2,
                                M161:V161,
                                ""),
                            "")))
                )
            )
        )
    )
)</f>
        <v>0</v>
      </c>
      <c r="J161" s="242">
        <v>44753</v>
      </c>
      <c r="K161" s="242">
        <v>45103</v>
      </c>
      <c r="L161" s="91" t="s">
        <v>264</v>
      </c>
      <c r="M161" s="192">
        <v>10</v>
      </c>
      <c r="N161" s="192">
        <v>0</v>
      </c>
      <c r="O161" s="192">
        <v>0</v>
      </c>
      <c r="P161" s="192">
        <v>0</v>
      </c>
      <c r="Q161" s="192">
        <v>0</v>
      </c>
      <c r="R161" s="192" t="s">
        <v>409</v>
      </c>
      <c r="S161" s="192">
        <v>8.4</v>
      </c>
      <c r="T161" s="192" t="s">
        <v>916</v>
      </c>
      <c r="U161" s="192">
        <v>0</v>
      </c>
      <c r="V161" s="192" t="s">
        <v>409</v>
      </c>
      <c r="W161" s="192">
        <v>6.5789473684210495E-2</v>
      </c>
      <c r="X161" s="192" t="s">
        <v>409</v>
      </c>
      <c r="Y161" s="192"/>
      <c r="Z161" s="192"/>
      <c r="AA161" s="80"/>
      <c r="AB161" s="80"/>
      <c r="AC161" s="80"/>
    </row>
    <row r="162" spans="1:29"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$M$4:$V$4,
                    (M162:V162),
                    "")),
            1,
            0))
        =0,
    NA(),
    IF(
        Parameters!$D$15=1,
        IF(
            SUM(--(ISNUMBER(IF($M$4:$V$4=1,(M162:V162),""))))&gt;0,
            MAX(IF(
                ISNUMBER(M162:V162),
                IF(
                    M$4:V$4=1,
                    M162:V162,
                    ""),
                "")),
            MAX(IF(
                ISNUMBER(M162:V162),
                IF(
                    M$4:V$4=2,
                    M162:V162,
                    ""),
                ""))
        ),
        IF(
            Parameters!$D$16=1,
            IFERROR(
                AVERAGE(IF(
                    ISNUMBER(M162:V162),
                    IF(
                        M$4:V$4=1,
                        M162:V162,
                        ""),
                    "")),
                AVERAGE(IF(
                    ISNUMBER(M162:V162),
                    IF(
                        M$4:V$4=2,
                        M162:V162,
                        ""),
                    ""))
            ),
            IF(
                Parameters!$D$17=1,
                IFERROR(
                    IF(
                        OR(
                            IF(
                                ISNUMBER(M162:V162),
                                IF(
                                    M$4:V$4=1,
                                    M162:V162,
                                    ""),
                                "")
                            =0),
                        0,
                        GEOMEAN(IF(
                            ISNUMBER(M162:V162),
                            IF(
                                M$4:V$4=1,
                                M162:V162,
                                ""),
                            ""))
                    ),
                    IF(
                        OR(IF(
                            ISNUMBER(M162:V162),
                            IF(
                                M$4:V$4=2,
                                M162:V162,
                                ""),
                            "")
                            =0),
                        0,
                        GEOMEAN(IF(
                            ISNUMBER(M162:V162),
                            IF(
                                M$4:V$4=2,
                                M162:V162,
                                ""),
                            "")))
                )
            )
        )
    )
)</f>
        <v>4.3333333333333304</v>
      </c>
      <c r="I162" s="191" cm="1">
        <f t="array" ref="I162">IF(
    SUM(IF(
            ISNUMBER(
                IF(
                    $M$5:$V$5,
                    (M162:V162),
                    "")),
            1,
            0))
        =0,
    NA(),
    IF(
        Parameters!$D$15=1,
        IF(
            SUM(--(ISNUMBER(IF($M$5:$V$5=1,(M162:V162),""))))&gt;0,
            MAX(IF(
                ISNUMBER(M162:V162),
                IF(
                    M$5:V$5=1,
                    M162:V162,
                    ""),
                "")),
            MAX(IF(
                ISNUMBER(M162:V162),
                IF(
                    M$5:V$5=2,
                    M162:V162,
                    ""),
                ""))
        ),
        IF(
            Parameters!$D$16=1,
            IFERROR(
                AVERAGE(IF(
                    ISNUMBER(M162:V162),
                    IF(
                        M$5:V$5=1,
                        M162:V162,
                        ""),
                    "")),
                AVERAGE(IF(
                    ISNUMBER(M162:V162),
                    IF(
                        M$5:V$5=2,
                        M162:V162,
                        ""),
                    ""))
            ),
            IF(
                Parameters!$D$17=1,
                IFERROR(
                    IF(
                        OR(
                            IF(
                                ISNUMBER(M162:V162),
                                IF(
                                    M$5:V$5=1,
                                    M162:V162,
                                    ""),
                                "")
                            =0),
                        0,
                        GEOMEAN(IF(
                            ISNUMBER(M162:V162),
                            IF(
                                M$5:V$5=1,
                                M162:V162,
                                ""),
                            ""))
                    ),
                    IF(
                        OR(IF(
                            ISNUMBER(M162:V162),
                            IF(
                                M$5:V$5=2,
                                M162:V162,
                                ""),
                            "")
                            =0),
                        0,
                        GEOMEAN(IF(
                            ISNUMBER(M162:V162),
                            IF(
                                M$5:V$5=2,
                                M162:V162,
                                ""),
                            "")))
                )
            )
        )
    )
)</f>
        <v>0</v>
      </c>
      <c r="J162" s="242">
        <v>44753</v>
      </c>
      <c r="K162" s="242">
        <v>45093</v>
      </c>
      <c r="L162" s="91" t="s">
        <v>266</v>
      </c>
      <c r="M162" s="192">
        <v>4.3333333333333304</v>
      </c>
      <c r="N162" s="192" t="s">
        <v>409</v>
      </c>
      <c r="O162" s="192">
        <v>0</v>
      </c>
      <c r="P162" s="192">
        <v>0</v>
      </c>
      <c r="Q162" s="192">
        <v>0</v>
      </c>
      <c r="R162" s="192" t="s">
        <v>409</v>
      </c>
      <c r="S162" s="192">
        <v>3.6</v>
      </c>
      <c r="T162" s="192" t="s">
        <v>409</v>
      </c>
      <c r="U162" s="192">
        <v>0</v>
      </c>
      <c r="V162" s="192" t="s">
        <v>409</v>
      </c>
      <c r="W162" s="192">
        <v>0.25</v>
      </c>
      <c r="X162" s="192" t="s">
        <v>409</v>
      </c>
      <c r="Y162" s="192"/>
      <c r="Z162" s="192"/>
      <c r="AA162" s="80"/>
      <c r="AB162" s="80"/>
      <c r="AC162" s="80"/>
    </row>
    <row r="163" spans="1:29"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$M$4:$V$4,
                    (M163:V163),
                    "")),
            1,
            0))
        =0,
    NA(),
    IF(
        Parameters!$D$15=1,
        IF(
            SUM(--(ISNUMBER(IF($M$4:$V$4=1,(M163:V163),""))))&gt;0,
            MAX(IF(
                ISNUMBER(M163:V163),
                IF(
                    M$4:V$4=1,
                    M163:V163,
                    ""),
                "")),
            MAX(IF(
                ISNUMBER(M163:V163),
                IF(
                    M$4:V$4=2,
                    M163:V163,
                    ""),
                ""))
        ),
        IF(
            Parameters!$D$16=1,
            IFERROR(
                AVERAGE(IF(
                    ISNUMBER(M163:V163),
                    IF(
                        M$4:V$4=1,
                        M163:V163,
                        ""),
                    "")),
                AVERAGE(IF(
                    ISNUMBER(M163:V163),
                    IF(
                        M$4:V$4=2,
                        M163:V163,
                        ""),
                    ""))
            ),
            IF(
                Parameters!$D$17=1,
                IFERROR(
                    IF(
                        OR(
                            IF(
                                ISNUMBER(M163:V163),
                                IF(
                                    M$4:V$4=1,
                                    M163:V163,
                                    ""),
                                "")
                            =0),
                        0,
                        GEOMEAN(IF(
                            ISNUMBER(M163:V163),
                            IF(
                                M$4:V$4=1,
                                M163:V163,
                                ""),
                            ""))
                    ),
                    IF(
                        OR(IF(
                            ISNUMBER(M163:V163),
                            IF(
                                M$4:V$4=2,
                                M163:V163,
                                ""),
                            "")
                            =0),
                        0,
                        GEOMEAN(IF(
                            ISNUMBER(M163:V163),
                            IF(
                                M$4:V$4=2,
                                M163:V163,
                                ""),
                            "")))
                )
            )
        )
    )
)</f>
        <v>9.5</v>
      </c>
      <c r="I163" s="191" cm="1">
        <f t="array" ref="I163">IF(
    SUM(IF(
            ISNUMBER(
                IF(
                    $M$5:$V$5,
                    (M163:V163),
                    "")),
            1,
            0))
        =0,
    NA(),
    IF(
        Parameters!$D$15=1,
        IF(
            SUM(--(ISNUMBER(IF($M$5:$V$5=1,(M163:V163),""))))&gt;0,
            MAX(IF(
                ISNUMBER(M163:V163),
                IF(
                    M$5:V$5=1,
                    M163:V163,
                    ""),
                "")),
            MAX(IF(
                ISNUMBER(M163:V163),
                IF(
                    M$5:V$5=2,
                    M163:V163,
                    ""),
                ""))
        ),
        IF(
            Parameters!$D$16=1,
            IFERROR(
                AVERAGE(IF(
                    ISNUMBER(M163:V163),
                    IF(
                        M$5:V$5=1,
                        M163:V163,
                        ""),
                    "")),
                AVERAGE(IF(
                    ISNUMBER(M163:V163),
                    IF(
                        M$5:V$5=2,
                        M163:V163,
                        ""),
                    ""))
            ),
            IF(
                Parameters!$D$17=1,
                IFERROR(
                    IF(
                        OR(
                            IF(
                                ISNUMBER(M163:V163),
                                IF(
                                    M$5:V$5=1,
                                    M163:V163,
                                    ""),
                                "")
                            =0),
                        0,
                        GEOMEAN(IF(
                            ISNUMBER(M163:V163),
                            IF(
                                M$5:V$5=1,
                                M163:V163,
                                ""),
                            ""))
                    ),
                    IF(
                        OR(IF(
                            ISNUMBER(M163:V163),
                            IF(
                                M$5:V$5=2,
                                M163:V163,
                                ""),
                            "")
                            =0),
                        0,
                        GEOMEAN(IF(
                            ISNUMBER(M163:V163),
                            IF(
                                M$5:V$5=2,
                                M163:V163,
                                ""),
                            "")))
                )
            )
        )
    )
)</f>
        <v>0</v>
      </c>
      <c r="J163" s="242">
        <v>44753</v>
      </c>
      <c r="K163" s="242">
        <v>45099</v>
      </c>
      <c r="L163" s="91" t="s">
        <v>268</v>
      </c>
      <c r="M163" s="192">
        <v>9.5</v>
      </c>
      <c r="N163" s="192">
        <v>0</v>
      </c>
      <c r="O163" s="192">
        <v>0</v>
      </c>
      <c r="P163" s="192">
        <v>0</v>
      </c>
      <c r="Q163" s="192">
        <v>0</v>
      </c>
      <c r="R163" s="192" t="s">
        <v>409</v>
      </c>
      <c r="S163" s="192">
        <v>6.7</v>
      </c>
      <c r="T163" s="192" t="s">
        <v>917</v>
      </c>
      <c r="U163" s="192">
        <v>0</v>
      </c>
      <c r="V163" s="192" t="s">
        <v>409</v>
      </c>
      <c r="W163" s="192">
        <v>0.25</v>
      </c>
      <c r="X163" s="192" t="s">
        <v>409</v>
      </c>
      <c r="Y163" s="192"/>
      <c r="Z163" s="192"/>
      <c r="AA163" s="80"/>
      <c r="AB163" s="80"/>
      <c r="AC163" s="80"/>
    </row>
    <row r="164" spans="1:29"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$M$4:$V$4,
                    (M164:V164),
                    "")),
            1,
            0))
        =0,
    NA(),
    IF(
        Parameters!$D$15=1,
        IF(
            SUM(--(ISNUMBER(IF($M$4:$V$4=1,(M164:V164),""))))&gt;0,
            MAX(IF(
                ISNUMBER(M164:V164),
                IF(
                    M$4:V$4=1,
                    M164:V164,
                    ""),
                "")),
            MAX(IF(
                ISNUMBER(M164:V164),
                IF(
                    M$4:V$4=2,
                    M164:V164,
                    ""),
                ""))
        ),
        IF(
            Parameters!$D$16=1,
            IFERROR(
                AVERAGE(IF(
                    ISNUMBER(M164:V164),
                    IF(
                        M$4:V$4=1,
                        M164:V164,
                        ""),
                    "")),
                AVERAGE(IF(
                    ISNUMBER(M164:V164),
                    IF(
                        M$4:V$4=2,
                        M164:V164,
                        ""),
                    ""))
            ),
            IF(
                Parameters!$D$17=1,
                IFERROR(
                    IF(
                        OR(
                            IF(
                                ISNUMBER(M164:V164),
                                IF(
                                    M$4:V$4=1,
                                    M164:V164,
                                    ""),
                                "")
                            =0),
                        0,
                        GEOMEAN(IF(
                            ISNUMBER(M164:V164),
                            IF(
                                M$4:V$4=1,
                                M164:V164,
                                ""),
                            ""))
                    ),
                    IF(
                        OR(IF(
                            ISNUMBER(M164:V164),
                            IF(
                                M$4:V$4=2,
                                M164:V164,
                                ""),
                            "")
                            =0),
                        0,
                        GEOMEAN(IF(
                            ISNUMBER(M164:V164),
                            IF(
                                M$4:V$4=2,
                                M164:V164,
                                ""),
                            "")))
                )
            )
        )
    )
)</f>
        <v>2.1666666666666599</v>
      </c>
      <c r="I164" s="191" cm="1">
        <f t="array" ref="I164">IF(
    SUM(IF(
            ISNUMBER(
                IF(
                    $M$5:$V$5,
                    (M164:V164),
                    "")),
            1,
            0))
        =0,
    NA(),
    IF(
        Parameters!$D$15=1,
        IF(
            SUM(--(ISNUMBER(IF($M$5:$V$5=1,(M164:V164),""))))&gt;0,
            MAX(IF(
                ISNUMBER(M164:V164),
                IF(
                    M$5:V$5=1,
                    M164:V164,
                    ""),
                "")),
            MAX(IF(
                ISNUMBER(M164:V164),
                IF(
                    M$5:V$5=2,
                    M164:V164,
                    ""),
                ""))
        ),
        IF(
            Parameters!$D$16=1,
            IFERROR(
                AVERAGE(IF(
                    ISNUMBER(M164:V164),
                    IF(
                        M$5:V$5=1,
                        M164:V164,
                        ""),
                    "")),
                AVERAGE(IF(
                    ISNUMBER(M164:V164),
                    IF(
                        M$5:V$5=2,
                        M164:V164,
                        ""),
                    ""))
            ),
            IF(
                Parameters!$D$17=1,
                IFERROR(
                    IF(
                        OR(
                            IF(
                                ISNUMBER(M164:V164),
                                IF(
                                    M$5:V$5=1,
                                    M164:V164,
                                    ""),
                                "")
                            =0),
                        0,
                        GEOMEAN(IF(
                            ISNUMBER(M164:V164),
                            IF(
                                M$5:V$5=1,
                                M164:V164,
                                ""),
                            ""))
                    ),
                    IF(
                        OR(IF(
                            ISNUMBER(M164:V164),
                            IF(
                                M$5:V$5=2,
                                M164:V164,
                                ""),
                            "")
                            =0),
                        0,
                        GEOMEAN(IF(
                            ISNUMBER(M164:V164),
                            IF(
                                M$5:V$5=2,
                                M164:V164,
                                ""),
                            "")))
                )
            )
        )
    )
)</f>
        <v>0</v>
      </c>
      <c r="J164" s="242">
        <v>44860</v>
      </c>
      <c r="K164" s="242">
        <v>44860</v>
      </c>
      <c r="L164" s="91" t="s">
        <v>270</v>
      </c>
      <c r="M164" s="192">
        <v>2.1666666666666599</v>
      </c>
      <c r="N164" s="192" t="s">
        <v>409</v>
      </c>
      <c r="O164" s="192">
        <v>0</v>
      </c>
      <c r="P164" s="192">
        <v>0</v>
      </c>
      <c r="Q164" s="192">
        <v>0</v>
      </c>
      <c r="R164" s="192" t="s">
        <v>409</v>
      </c>
      <c r="S164" s="192">
        <v>2.2999999999999998</v>
      </c>
      <c r="T164" s="192" t="s">
        <v>409</v>
      </c>
      <c r="U164" s="192">
        <v>0</v>
      </c>
      <c r="V164" s="192" t="s">
        <v>409</v>
      </c>
      <c r="W164" s="192">
        <v>0</v>
      </c>
      <c r="X164" s="192" t="s">
        <v>409</v>
      </c>
      <c r="Y164" s="192"/>
      <c r="Z164" s="192"/>
      <c r="AA164" s="80"/>
      <c r="AB164" s="80"/>
      <c r="AC164" s="80"/>
    </row>
    <row r="165" spans="1:29"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10</v>
      </c>
      <c r="H165" s="80" t="e" cm="1">
        <f t="array" ref="H165">IF(
    SUM(IF(
            ISNUMBER(
                IF(
                    $M$4:$V$4,
                    (M165:V165),
                    "")),
            1,
            0))
        =0,
    NA(),
    IF(
        Parameters!$D$15=1,
        IF(
            SUM(--(ISNUMBER(IF($M$4:$V$4=1,(M165:V165),""))))&gt;0,
            MAX(IF(
                ISNUMBER(M165:V165),
                IF(
                    M$4:V$4=1,
                    M165:V165,
                    ""),
                "")),
            MAX(IF(
                ISNUMBER(M165:V165),
                IF(
                    M$4:V$4=2,
                    M165:V165,
                    ""),
                ""))
        ),
        IF(
            Parameters!$D$16=1,
            IFERROR(
                AVERAGE(IF(
                    ISNUMBER(M165:V165),
                    IF(
                        M$4:V$4=1,
                        M165:V165,
                        ""),
                    "")),
                AVERAGE(IF(
                    ISNUMBER(M165:V165),
                    IF(
                        M$4:V$4=2,
                        M165:V165,
                        ""),
                    ""))
            ),
            IF(
                Parameters!$D$17=1,
                IFERROR(
                    IF(
                        OR(
                            IF(
                                ISNUMBER(M165:V165),
                                IF(
                                    M$4:V$4=1,
                                    M165:V165,
                                    ""),
                                "")
                            =0),
                        0,
                        GEOMEAN(IF(
                            ISNUMBER(M165:V165),
                            IF(
                                M$4:V$4=1,
                                M165:V165,
                                ""),
                            ""))
                    ),
                    IF(
                        OR(IF(
                            ISNUMBER(M165:V165),
                            IF(
                                M$4:V$4=2,
                                M165:V165,
                                ""),
                            "")
                            =0),
                        0,
                        GEOMEAN(IF(
                            ISNUMBER(M165:V165),
                            IF(
                                M$4:V$4=2,
                                M165:V165,
                                ""),
                            "")))
                )
            )
        )
    )
)</f>
        <v>#N/A</v>
      </c>
      <c r="I165" s="191" cm="1">
        <f t="array" ref="I165">IF(
    SUM(IF(
            ISNUMBER(
                IF(
                    $M$5:$V$5,
                    (M165:V165),
                    "")),
            1,
            0))
        =0,
    NA(),
    IF(
        Parameters!$D$15=1,
        IF(
            SUM(--(ISNUMBER(IF($M$5:$V$5=1,(M165:V165),""))))&gt;0,
            MAX(IF(
                ISNUMBER(M165:V165),
                IF(
                    M$5:V$5=1,
                    M165:V165,
                    ""),
                "")),
            MAX(IF(
                ISNUMBER(M165:V165),
                IF(
                    M$5:V$5=2,
                    M165:V165,
                    ""),
                ""))
        ),
        IF(
            Parameters!$D$16=1,
            IFERROR(
                AVERAGE(IF(
                    ISNUMBER(M165:V165),
                    IF(
                        M$5:V$5=1,
                        M165:V165,
                        ""),
                    "")),
                AVERAGE(IF(
                    ISNUMBER(M165:V165),
                    IF(
                        M$5:V$5=2,
                        M165:V165,
                        ""),
                    ""))
            ),
            IF(
                Parameters!$D$17=1,
                IFERROR(
                    IF(
                        OR(
                            IF(
                                ISNUMBER(M165:V165),
                                IF(
                                    M$5:V$5=1,
                                    M165:V165,
                                    ""),
                                "")
                            =0),
                        0,
                        GEOMEAN(IF(
                            ISNUMBER(M165:V165),
                            IF(
                                M$5:V$5=1,
                                M165:V165,
                                ""),
                            ""))
                    ),
                    IF(
                        OR(IF(
                            ISNUMBER(M165:V165),
                            IF(
                                M$5:V$5=2,
                                M165:V165,
                                ""),
                            "")
                            =0),
                        0,
                        GEOMEAN(IF(
                            ISNUMBER(M165:V165),
                            IF(
                                M$5:V$5=2,
                                M165:V165,
                                ""),
                            "")))
                )
            )
        )
    )
)</f>
        <v>10</v>
      </c>
      <c r="J165" s="242">
        <v>44887</v>
      </c>
      <c r="K165" s="242">
        <v>45093</v>
      </c>
      <c r="L165" s="91" t="s">
        <v>720</v>
      </c>
      <c r="M165" s="192" t="s">
        <v>409</v>
      </c>
      <c r="N165" s="192" t="s">
        <v>409</v>
      </c>
      <c r="O165" s="192" t="s">
        <v>409</v>
      </c>
      <c r="P165" s="192">
        <v>0</v>
      </c>
      <c r="Q165" s="192">
        <v>10</v>
      </c>
      <c r="R165" s="192" t="s">
        <v>409</v>
      </c>
      <c r="S165" s="192" t="s">
        <v>409</v>
      </c>
      <c r="T165" s="192" t="s">
        <v>409</v>
      </c>
      <c r="U165" s="192" t="s">
        <v>409</v>
      </c>
      <c r="V165" s="192" t="s">
        <v>409</v>
      </c>
      <c r="W165" s="192">
        <v>0.8</v>
      </c>
      <c r="X165" s="192" t="s">
        <v>409</v>
      </c>
      <c r="Y165" s="192"/>
      <c r="Z165" s="192"/>
      <c r="AA165" s="80"/>
      <c r="AB165" s="80"/>
      <c r="AC165" s="80"/>
    </row>
    <row r="166" spans="1:29"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8.3666002653407556</v>
      </c>
      <c r="H166" s="80" cm="1">
        <f t="array" ref="H166">IF(
    SUM(IF(
            ISNUMBER(
                IF(
                    $M$4:$V$4,
                    (M166:V166),
                    "")),
            1,
            0))
        =0,
    NA(),
    IF(
        Parameters!$D$15=1,
        IF(
            SUM(--(ISNUMBER(IF($M$4:$V$4=1,(M166:V166),""))))&gt;0,
            MAX(IF(
                ISNUMBER(M166:V166),
                IF(
                    M$4:V$4=1,
                    M166:V166,
                    ""),
                "")),
            MAX(IF(
                ISNUMBER(M166:V166),
                IF(
                    M$4:V$4=2,
                    M166:V166,
                    ""),
                ""))
        ),
        IF(
            Parameters!$D$16=1,
            IFERROR(
                AVERAGE(IF(
                    ISNUMBER(M166:V166),
                    IF(
                        M$4:V$4=1,
                        M166:V166,
                        ""),
                    "")),
                AVERAGE(IF(
                    ISNUMBER(M166:V166),
                    IF(
                        M$4:V$4=2,
                        M166:V166,
                        ""),
                    ""))
            ),
            IF(
                Parameters!$D$17=1,
                IFERROR(
                    IF(
                        OR(
                            IF(
                                ISNUMBER(M166:V166),
                                IF(
                                    M$4:V$4=1,
                                    M166:V166,
                                    ""),
                                "")
                            =0),
                        0,
                        GEOMEAN(IF(
                            ISNUMBER(M166:V166),
                            IF(
                                M$4:V$4=1,
                                M166:V166,
                                ""),
                            ""))
                    ),
                    IF(
                        OR(IF(
                            ISNUMBER(M166:V166),
                            IF(
                                M$4:V$4=2,
                                M166:V166,
                                ""),
                            "")
                            =0),
                        0,
                        GEOMEAN(IF(
                            ISNUMBER(M166:V166),
                            IF(
                                M$4:V$4=2,
                                M166:V166,
                                ""),
                            "")))
                )
            )
        )
    )
)</f>
        <v>7</v>
      </c>
      <c r="I166" s="191" cm="1">
        <f t="array" ref="I166">IF(
    SUM(IF(
            ISNUMBER(
                IF(
                    $M$5:$V$5,
                    (M166:V166),
                    "")),
            1,
            0))
        =0,
    NA(),
    IF(
        Parameters!$D$15=1,
        IF(
            SUM(--(ISNUMBER(IF($M$5:$V$5=1,(M166:V166),""))))&gt;0,
            MAX(IF(
                ISNUMBER(M166:V166),
                IF(
                    M$5:V$5=1,
                    M166:V166,
                    ""),
                "")),
            MAX(IF(
                ISNUMBER(M166:V166),
                IF(
                    M$5:V$5=2,
                    M166:V166,
                    ""),
                ""))
        ),
        IF(
            Parameters!$D$16=1,
            IFERROR(
                AVERAGE(IF(
                    ISNUMBER(M166:V166),
                    IF(
                        M$5:V$5=1,
                        M166:V166,
                        ""),
                    "")),
                AVERAGE(IF(
                    ISNUMBER(M166:V166),
                    IF(
                        M$5:V$5=2,
                        M166:V166,
                        ""),
                    ""))
            ),
            IF(
                Parameters!$D$17=1,
                IFERROR(
                    IF(
                        OR(
                            IF(
                                ISNUMBER(M166:V166),
                                IF(
                                    M$5:V$5=1,
                                    M166:V166,
                                    ""),
                                "")
                            =0),
                        0,
                        GEOMEAN(IF(
                            ISNUMBER(M166:V166),
                            IF(
                                M$5:V$5=1,
                                M166:V166,
                                ""),
                            ""))
                    ),
                    IF(
                        OR(IF(
                            ISNUMBER(M166:V166),
                            IF(
                                M$5:V$5=2,
                                M166:V166,
                                ""),
                            "")
                            =0),
                        0,
                        GEOMEAN(IF(
                            ISNUMBER(M166:V166),
                            IF(
                                M$5:V$5=2,
                                M166:V166,
                                ""),
                            "")))
                )
            )
        )
    )
)</f>
        <v>10</v>
      </c>
      <c r="J166" s="242">
        <v>44860</v>
      </c>
      <c r="K166" s="242">
        <v>45099</v>
      </c>
      <c r="L166" s="91" t="s">
        <v>271</v>
      </c>
      <c r="M166" s="192">
        <v>7</v>
      </c>
      <c r="N166" s="192" t="s">
        <v>409</v>
      </c>
      <c r="O166" s="192">
        <v>0</v>
      </c>
      <c r="P166" s="192">
        <v>10</v>
      </c>
      <c r="Q166" s="192">
        <v>0</v>
      </c>
      <c r="R166" s="192" t="s">
        <v>409</v>
      </c>
      <c r="S166" s="192">
        <v>5.2</v>
      </c>
      <c r="T166" s="192" t="s">
        <v>409</v>
      </c>
      <c r="U166" s="192">
        <v>0</v>
      </c>
      <c r="V166" s="192" t="s">
        <v>918</v>
      </c>
      <c r="W166" s="192">
        <v>0</v>
      </c>
      <c r="X166" s="192" t="s">
        <v>409</v>
      </c>
      <c r="Y166" s="192"/>
      <c r="Z166" s="192"/>
      <c r="AA166" s="80"/>
      <c r="AB166" s="80"/>
      <c r="AC166" s="80"/>
    </row>
    <row r="167" spans="1:29"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6.4549722436790233</v>
      </c>
      <c r="H167" s="80" cm="1">
        <f t="array" ref="H167">IF(
    SUM(IF(
            ISNUMBER(
                IF(
                    $M$4:$V$4,
                    (M167:V167),
                    "")),
            1,
            0))
        =0,
    NA(),
    IF(
        Parameters!$D$15=1,
        IF(
            SUM(--(ISNUMBER(IF($M$4:$V$4=1,(M167:V167),""))))&gt;0,
            MAX(IF(
                ISNUMBER(M167:V167),
                IF(
                    M$4:V$4=1,
                    M167:V167,
                    ""),
                "")),
            MAX(IF(
                ISNUMBER(M167:V167),
                IF(
                    M$4:V$4=2,
                    M167:V167,
                    ""),
                ""))
        ),
        IF(
            Parameters!$D$16=1,
            IFERROR(
                AVERAGE(IF(
                    ISNUMBER(M167:V167),
                    IF(
                        M$4:V$4=1,
                        M167:V167,
                        ""),
                    "")),
                AVERAGE(IF(
                    ISNUMBER(M167:V167),
                    IF(
                        M$4:V$4=2,
                        M167:V167,
                        ""),
                    ""))
            ),
            IF(
                Parameters!$D$17=1,
                IFERROR(
                    IF(
                        OR(
                            IF(
                                ISNUMBER(M167:V167),
                                IF(
                                    M$4:V$4=1,
                                    M167:V167,
                                    ""),
                                "")
                            =0),
                        0,
                        GEOMEAN(IF(
                            ISNUMBER(M167:V167),
                            IF(
                                M$4:V$4=1,
                                M167:V167,
                                ""),
                            ""))
                    ),
                    IF(
                        OR(IF(
                            ISNUMBER(M167:V167),
                            IF(
                                M$4:V$4=2,
                                M167:V167,
                                ""),
                            "")
                            =0),
                        0,
                        GEOMEAN(IF(
                            ISNUMBER(M167:V167),
                            IF(
                                M$4:V$4=2,
                                M167:V167,
                                ""),
                            "")))
                )
            )
        )
    )
)</f>
        <v>4.1666666666666599</v>
      </c>
      <c r="I167" s="191" cm="1">
        <f t="array" ref="I167">IF(
    SUM(IF(
            ISNUMBER(
                IF(
                    $M$5:$V$5,
                    (M167:V167),
                    "")),
            1,
            0))
        =0,
    NA(),
    IF(
        Parameters!$D$15=1,
        IF(
            SUM(--(ISNUMBER(IF($M$5:$V$5=1,(M167:V167),""))))&gt;0,
            MAX(IF(
                ISNUMBER(M167:V167),
                IF(
                    M$5:V$5=1,
                    M167:V167,
                    ""),
                "")),
            MAX(IF(
                ISNUMBER(M167:V167),
                IF(
                    M$5:V$5=2,
                    M167:V167,
                    ""),
                ""))
        ),
        IF(
            Parameters!$D$16=1,
            IFERROR(
                AVERAGE(IF(
                    ISNUMBER(M167:V167),
                    IF(
                        M$5:V$5=1,
                        M167:V167,
                        ""),
                    "")),
                AVERAGE(IF(
                    ISNUMBER(M167:V167),
                    IF(
                        M$5:V$5=2,
                        M167:V167,
                        ""),
                    ""))
            ),
            IF(
                Parameters!$D$17=1,
                IFERROR(
                    IF(
                        OR(
                            IF(
                                ISNUMBER(M167:V167),
                                IF(
                                    M$5:V$5=1,
                                    M167:V167,
                                    ""),
                                "")
                            =0),
                        0,
                        GEOMEAN(IF(
                            ISNUMBER(M167:V167),
                            IF(
                                M$5:V$5=1,
                                M167:V167,
                                ""),
                            ""))
                    ),
                    IF(
                        OR(IF(
                            ISNUMBER(M167:V167),
                            IF(
                                M$5:V$5=2,
                                M167:V167,
                                ""),
                            "")
                            =0),
                        0,
                        GEOMEAN(IF(
                            ISNUMBER(M167:V167),
                            IF(
                                M$5:V$5=2,
                                M167:V167,
                                ""),
                            "")))
                )
            )
        )
    )
)</f>
        <v>10</v>
      </c>
      <c r="J167" s="242">
        <v>45019</v>
      </c>
      <c r="K167" s="242">
        <v>45103</v>
      </c>
      <c r="L167" s="91" t="s">
        <v>273</v>
      </c>
      <c r="M167" s="192">
        <v>4.1666666666666599</v>
      </c>
      <c r="N167" s="192">
        <v>10</v>
      </c>
      <c r="O167" s="192">
        <v>0</v>
      </c>
      <c r="P167" s="192">
        <v>0</v>
      </c>
      <c r="Q167" s="192">
        <v>0</v>
      </c>
      <c r="R167" s="192" t="s">
        <v>409</v>
      </c>
      <c r="S167" s="192">
        <v>3.5</v>
      </c>
      <c r="T167" s="192" t="s">
        <v>894</v>
      </c>
      <c r="U167" s="192">
        <v>0</v>
      </c>
      <c r="V167" s="192" t="s">
        <v>409</v>
      </c>
      <c r="W167" s="192">
        <v>0</v>
      </c>
      <c r="X167" s="192" t="s">
        <v>409</v>
      </c>
      <c r="Y167" s="192"/>
      <c r="Z167" s="192"/>
      <c r="AA167" s="80"/>
      <c r="AB167" s="80"/>
      <c r="AC167" s="80"/>
    </row>
    <row r="168" spans="1:29"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5.1639777949432162</v>
      </c>
      <c r="H168" s="80" cm="1">
        <f t="array" ref="H168">IF(
    SUM(IF(
            ISNUMBER(
                IF(
                    $M$4:$V$4,
                    (M168:V168),
                    "")),
            1,
            0))
        =0,
    NA(),
    IF(
        Parameters!$D$15=1,
        IF(
            SUM(--(ISNUMBER(IF($M$4:$V$4=1,(M168:V168),""))))&gt;0,
            MAX(IF(
                ISNUMBER(M168:V168),
                IF(
                    M$4:V$4=1,
                    M168:V168,
                    ""),
                "")),
            MAX(IF(
                ISNUMBER(M168:V168),
                IF(
                    M$4:V$4=2,
                    M168:V168,
                    ""),
                ""))
        ),
        IF(
            Parameters!$D$16=1,
            IFERROR(
                AVERAGE(IF(
                    ISNUMBER(M168:V168),
                    IF(
                        M$4:V$4=1,
                        M168:V168,
                        ""),
                    "")),
                AVERAGE(IF(
                    ISNUMBER(M168:V168),
                    IF(
                        M$4:V$4=2,
                        M168:V168,
                        ""),
                    ""))
            ),
            IF(
                Parameters!$D$17=1,
                IFERROR(
                    IF(
                        OR(
                            IF(
                                ISNUMBER(M168:V168),
                                IF(
                                    M$4:V$4=1,
                                    M168:V168,
                                    ""),
                                "")
                            =0),
                        0,
                        GEOMEAN(IF(
                            ISNUMBER(M168:V168),
                            IF(
                                M$4:V$4=1,
                                M168:V168,
                                ""),
                            ""))
                    ),
                    IF(
                        OR(IF(
                            ISNUMBER(M168:V168),
                            IF(
                                M$4:V$4=2,
                                M168:V168,
                                ""),
                            "")
                            =0),
                        0,
                        GEOMEAN(IF(
                            ISNUMBER(M168:V168),
                            IF(
                                M$4:V$4=2,
                                M168:V168,
                                ""),
                            "")))
                )
            )
        )
    )
)</f>
        <v>2.6666666666666599</v>
      </c>
      <c r="I168" s="191" cm="1">
        <f t="array" ref="I168">IF(
    SUM(IF(
            ISNUMBER(
                IF(
                    $M$5:$V$5,
                    (M168:V168),
                    "")),
            1,
            0))
        =0,
    NA(),
    IF(
        Parameters!$D$15=1,
        IF(
            SUM(--(ISNUMBER(IF($M$5:$V$5=1,(M168:V168),""))))&gt;0,
            MAX(IF(
                ISNUMBER(M168:V168),
                IF(
                    M$5:V$5=1,
                    M168:V168,
                    ""),
                "")),
            MAX(IF(
                ISNUMBER(M168:V168),
                IF(
                    M$5:V$5=2,
                    M168:V168,
                    ""),
                ""))
        ),
        IF(
            Parameters!$D$16=1,
            IFERROR(
                AVERAGE(IF(
                    ISNUMBER(M168:V168),
                    IF(
                        M$5:V$5=1,
                        M168:V168,
                        ""),
                    "")),
                AVERAGE(IF(
                    ISNUMBER(M168:V168),
                    IF(
                        M$5:V$5=2,
                        M168:V168,
                        ""),
                    ""))
            ),
            IF(
                Parameters!$D$17=1,
                IFERROR(
                    IF(
                        OR(
                            IF(
                                ISNUMBER(M168:V168),
                                IF(
                                    M$5:V$5=1,
                                    M168:V168,
                                    ""),
                                "")
                            =0),
                        0,
                        GEOMEAN(IF(
                            ISNUMBER(M168:V168),
                            IF(
                                M$5:V$5=1,
                                M168:V168,
                                ""),
                            ""))
                    ),
                    IF(
                        OR(IF(
                            ISNUMBER(M168:V168),
                            IF(
                                M$5:V$5=2,
                                M168:V168,
                                ""),
                            "")
                            =0),
                        0,
                        GEOMEAN(IF(
                            ISNUMBER(M168:V168),
                            IF(
                                M$5:V$5=2,
                                M168:V168,
                                ""),
                            "")))
                )
            )
        )
    )
)</f>
        <v>10</v>
      </c>
      <c r="J168" s="242">
        <v>44753</v>
      </c>
      <c r="K168" s="242">
        <v>45103</v>
      </c>
      <c r="L168" s="91" t="s">
        <v>275</v>
      </c>
      <c r="M168" s="192">
        <v>2.6666666666666599</v>
      </c>
      <c r="N168" s="192">
        <v>10</v>
      </c>
      <c r="O168" s="192">
        <v>0</v>
      </c>
      <c r="P168" s="192">
        <v>0</v>
      </c>
      <c r="Q168" s="192">
        <v>0</v>
      </c>
      <c r="R168" s="192" t="s">
        <v>409</v>
      </c>
      <c r="S168" s="192">
        <v>2.6</v>
      </c>
      <c r="T168" s="192" t="s">
        <v>886</v>
      </c>
      <c r="U168" s="192">
        <v>0</v>
      </c>
      <c r="V168" s="192" t="s">
        <v>409</v>
      </c>
      <c r="W168" s="192">
        <v>8.3333333333333301E-2</v>
      </c>
      <c r="X168" s="192" t="s">
        <v>409</v>
      </c>
      <c r="Y168" s="192"/>
      <c r="Z168" s="192"/>
      <c r="AA168" s="80"/>
      <c r="AB168" s="80"/>
      <c r="AC168" s="80"/>
    </row>
    <row r="169" spans="1:29"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$M$4:$V$4,
                    (M169:V169),
                    "")),
            1,
            0))
        =0,
    NA(),
    IF(
        Parameters!$D$15=1,
        IF(
            SUM(--(ISNUMBER(IF($M$4:$V$4=1,(M169:V169),""))))&gt;0,
            MAX(IF(
                ISNUMBER(M169:V169),
                IF(
                    M$4:V$4=1,
                    M169:V169,
                    ""),
                "")),
            MAX(IF(
                ISNUMBER(M169:V169),
                IF(
                    M$4:V$4=2,
                    M169:V169,
                    ""),
                ""))
        ),
        IF(
            Parameters!$D$16=1,
            IFERROR(
                AVERAGE(IF(
                    ISNUMBER(M169:V169),
                    IF(
                        M$4:V$4=1,
                        M169:V169,
                        ""),
                    "")),
                AVERAGE(IF(
                    ISNUMBER(M169:V169),
                    IF(
                        M$4:V$4=2,
                        M169:V169,
                        ""),
                    ""))
            ),
            IF(
                Parameters!$D$17=1,
                IFERROR(
                    IF(
                        OR(
                            IF(
                                ISNUMBER(M169:V169),
                                IF(
                                    M$4:V$4=1,
                                    M169:V169,
                                    ""),
                                "")
                            =0),
                        0,
                        GEOMEAN(IF(
                            ISNUMBER(M169:V169),
                            IF(
                                M$4:V$4=1,
                                M169:V169,
                                ""),
                            ""))
                    ),
                    IF(
                        OR(IF(
                            ISNUMBER(M169:V169),
                            IF(
                                M$4:V$4=2,
                                M169:V169,
                                ""),
                            "")
                            =0),
                        0,
                        GEOMEAN(IF(
                            ISNUMBER(M169:V169),
                            IF(
                                M$4:V$4=2,
                                M169:V169,
                                ""),
                            "")))
                )
            )
        )
    )
)</f>
        <v>3.5</v>
      </c>
      <c r="I169" s="191" cm="1">
        <f t="array" ref="I169">IF(
    SUM(IF(
            ISNUMBER(
                IF(
                    $M$5:$V$5,
                    (M169:V169),
                    "")),
            1,
            0))
        =0,
    NA(),
    IF(
        Parameters!$D$15=1,
        IF(
            SUM(--(ISNUMBER(IF($M$5:$V$5=1,(M169:V169),""))))&gt;0,
            MAX(IF(
                ISNUMBER(M169:V169),
                IF(
                    M$5:V$5=1,
                    M169:V169,
                    ""),
                "")),
            MAX(IF(
                ISNUMBER(M169:V169),
                IF(
                    M$5:V$5=2,
                    M169:V169,
                    ""),
                ""))
        ),
        IF(
            Parameters!$D$16=1,
            IFERROR(
                AVERAGE(IF(
                    ISNUMBER(M169:V169),
                    IF(
                        M$5:V$5=1,
                        M169:V169,
                        ""),
                    "")),
                AVERAGE(IF(
                    ISNUMBER(M169:V169),
                    IF(
                        M$5:V$5=2,
                        M169:V169,
                        ""),
                    ""))
            ),
            IF(
                Parameters!$D$17=1,
                IFERROR(
                    IF(
                        OR(
                            IF(
                                ISNUMBER(M169:V169),
                                IF(
                                    M$5:V$5=1,
                                    M169:V169,
                                    ""),
                                "")
                            =0),
                        0,
                        GEOMEAN(IF(
                            ISNUMBER(M169:V169),
                            IF(
                                M$5:V$5=1,
                                M169:V169,
                                ""),
                            ""))
                    ),
                    IF(
                        OR(IF(
                            ISNUMBER(M169:V169),
                            IF(
                                M$5:V$5=2,
                                M169:V169,
                                ""),
                            "")
                            =0),
                        0,
                        GEOMEAN(IF(
                            ISNUMBER(M169:V169),
                            IF(
                                M$5:V$5=2,
                                M169:V169,
                                ""),
                            "")))
                )
            )
        )
    )
)</f>
        <v>0</v>
      </c>
      <c r="J169" s="242">
        <v>45019</v>
      </c>
      <c r="K169" s="242">
        <v>44887</v>
      </c>
      <c r="L169" s="91" t="s">
        <v>721</v>
      </c>
      <c r="M169" s="192">
        <v>3.5</v>
      </c>
      <c r="N169" s="192" t="s">
        <v>409</v>
      </c>
      <c r="O169" s="192" t="s">
        <v>409</v>
      </c>
      <c r="P169" s="192">
        <v>0</v>
      </c>
      <c r="Q169" s="192">
        <v>0</v>
      </c>
      <c r="R169" s="192" t="s">
        <v>409</v>
      </c>
      <c r="S169" s="192">
        <v>3.1</v>
      </c>
      <c r="T169" s="192" t="s">
        <v>409</v>
      </c>
      <c r="U169" s="192" t="s">
        <v>409</v>
      </c>
      <c r="V169" s="192" t="s">
        <v>409</v>
      </c>
      <c r="W169" s="192">
        <v>0</v>
      </c>
      <c r="X169" s="192" t="s">
        <v>409</v>
      </c>
      <c r="Y169" s="192"/>
      <c r="Z169" s="192"/>
      <c r="AA169" s="80"/>
      <c r="AB169" s="80"/>
      <c r="AC169" s="80"/>
    </row>
    <row r="170" spans="1:29"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$M$4:$V$4,
                    (M170:V170),
                    "")),
            1,
            0))
        =0,
    NA(),
    IF(
        Parameters!$D$15=1,
        IF(
            SUM(--(ISNUMBER(IF($M$4:$V$4=1,(M170:V170),""))))&gt;0,
            MAX(IF(
                ISNUMBER(M170:V170),
                IF(
                    M$4:V$4=1,
                    M170:V170,
                    ""),
                "")),
            MAX(IF(
                ISNUMBER(M170:V170),
                IF(
                    M$4:V$4=2,
                    M170:V170,
                    ""),
                ""))
        ),
        IF(
            Parameters!$D$16=1,
            IFERROR(
                AVERAGE(IF(
                    ISNUMBER(M170:V170),
                    IF(
                        M$4:V$4=1,
                        M170:V170,
                        ""),
                    "")),
                AVERAGE(IF(
                    ISNUMBER(M170:V170),
                    IF(
                        M$4:V$4=2,
                        M170:V170,
                        ""),
                    ""))
            ),
            IF(
                Parameters!$D$17=1,
                IFERROR(
                    IF(
                        OR(
                            IF(
                                ISNUMBER(M170:V170),
                                IF(
                                    M$4:V$4=1,
                                    M170:V170,
                                    ""),
                                "")
                            =0),
                        0,
                        GEOMEAN(IF(
                            ISNUMBER(M170:V170),
                            IF(
                                M$4:V$4=1,
                                M170:V170,
                                ""),
                            ""))
                    ),
                    IF(
                        OR(IF(
                            ISNUMBER(M170:V170),
                            IF(
                                M$4:V$4=2,
                                M170:V170,
                                ""),
                            "")
                            =0),
                        0,
                        GEOMEAN(IF(
                            ISNUMBER(M170:V170),
                            IF(
                                M$4:V$4=2,
                                M170:V170,
                                ""),
                            "")))
                )
            )
        )
    )
)</f>
        <v>#N/A</v>
      </c>
      <c r="I170" s="191" cm="1">
        <f t="array" ref="I170">IF(
    SUM(IF(
            ISNUMBER(
                IF(
                    $M$5:$V$5,
                    (M170:V170),
                    "")),
            1,
            0))
        =0,
    NA(),
    IF(
        Parameters!$D$15=1,
        IF(
            SUM(--(ISNUMBER(IF($M$5:$V$5=1,(M170:V170),""))))&gt;0,
            MAX(IF(
                ISNUMBER(M170:V170),
                IF(
                    M$5:V$5=1,
                    M170:V170,
                    ""),
                "")),
            MAX(IF(
                ISNUMBER(M170:V170),
                IF(
                    M$5:V$5=2,
                    M170:V170,
                    ""),
                ""))
        ),
        IF(
            Parameters!$D$16=1,
            IFERROR(
                AVERAGE(IF(
                    ISNUMBER(M170:V170),
                    IF(
                        M$5:V$5=1,
                        M170:V170,
                        ""),
                    "")),
                AVERAGE(IF(
                    ISNUMBER(M170:V170),
                    IF(
                        M$5:V$5=2,
                        M170:V170,
                        ""),
                    ""))
            ),
            IF(
                Parameters!$D$17=1,
                IFERROR(
                    IF(
                        OR(
                            IF(
                                ISNUMBER(M170:V170),
                                IF(
                                    M$5:V$5=1,
                                    M170:V170,
                                    ""),
                                "")
                            =0),
                        0,
                        GEOMEAN(IF(
                            ISNUMBER(M170:V170),
                            IF(
                                M$5:V$5=1,
                                M170:V170,
                                ""),
                            ""))
                    ),
                    IF(
                        OR(IF(
                            ISNUMBER(M170:V170),
                            IF(
                                M$5:V$5=2,
                                M170:V170,
                                ""),
                            "")
                            =0),
                        0,
                        GEOMEAN(IF(
                            ISNUMBER(M170:V170),
                            IF(
                                M$5:V$5=2,
                                M170:V170,
                                ""),
                            "")))
                )
            )
        )
    )
)</f>
        <v>0</v>
      </c>
      <c r="J170" s="242" t="s">
        <v>409</v>
      </c>
      <c r="K170" s="242">
        <v>45034</v>
      </c>
      <c r="L170" s="91" t="s">
        <v>722</v>
      </c>
      <c r="M170" s="192" t="s">
        <v>409</v>
      </c>
      <c r="N170" s="192" t="s">
        <v>409</v>
      </c>
      <c r="O170" s="192" t="s">
        <v>409</v>
      </c>
      <c r="P170" s="192">
        <v>0</v>
      </c>
      <c r="Q170" s="192">
        <v>0</v>
      </c>
      <c r="R170" s="192" t="s">
        <v>409</v>
      </c>
      <c r="S170" s="192" t="s">
        <v>409</v>
      </c>
      <c r="T170" s="192" t="s">
        <v>409</v>
      </c>
      <c r="U170" s="192" t="s">
        <v>409</v>
      </c>
      <c r="V170" s="192" t="s">
        <v>409</v>
      </c>
      <c r="W170" s="192">
        <v>0</v>
      </c>
      <c r="X170" s="192" t="s">
        <v>409</v>
      </c>
      <c r="Y170" s="192"/>
      <c r="Z170" s="192"/>
      <c r="AA170" s="80"/>
      <c r="AB170" s="80"/>
      <c r="AC170" s="80"/>
    </row>
    <row r="171" spans="1:29"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$M$4:$V$4,
                    (M171:V171),
                    "")),
            1,
            0))
        =0,
    NA(),
    IF(
        Parameters!$D$15=1,
        IF(
            SUM(--(ISNUMBER(IF($M$4:$V$4=1,(M171:V171),""))))&gt;0,
            MAX(IF(
                ISNUMBER(M171:V171),
                IF(
                    M$4:V$4=1,
                    M171:V171,
                    ""),
                "")),
            MAX(IF(
                ISNUMBER(M171:V171),
                IF(
                    M$4:V$4=2,
                    M171:V171,
                    ""),
                ""))
        ),
        IF(
            Parameters!$D$16=1,
            IFERROR(
                AVERAGE(IF(
                    ISNUMBER(M171:V171),
                    IF(
                        M$4:V$4=1,
                        M171:V171,
                        ""),
                    "")),
                AVERAGE(IF(
                    ISNUMBER(M171:V171),
                    IF(
                        M$4:V$4=2,
                        M171:V171,
                        ""),
                    ""))
            ),
            IF(
                Parameters!$D$17=1,
                IFERROR(
                    IF(
                        OR(
                            IF(
                                ISNUMBER(M171:V171),
                                IF(
                                    M$4:V$4=1,
                                    M171:V171,
                                    ""),
                                "")
                            =0),
                        0,
                        GEOMEAN(IF(
                            ISNUMBER(M171:V171),
                            IF(
                                M$4:V$4=1,
                                M171:V171,
                                ""),
                            ""))
                    ),
                    IF(
                        OR(IF(
                            ISNUMBER(M171:V171),
                            IF(
                                M$4:V$4=2,
                                M171:V171,
                                ""),
                            "")
                            =0),
                        0,
                        GEOMEAN(IF(
                            ISNUMBER(M171:V171),
                            IF(
                                M$4:V$4=2,
                                M171:V171,
                                ""),
                            "")))
                )
            )
        )
    )
)</f>
        <v>0.83333333333333304</v>
      </c>
      <c r="I171" s="191" cm="1">
        <f t="array" ref="I171">IF(
    SUM(IF(
            ISNUMBER(
                IF(
                    $M$5:$V$5,
                    (M171:V171),
                    "")),
            1,
            0))
        =0,
    NA(),
    IF(
        Parameters!$D$15=1,
        IF(
            SUM(--(ISNUMBER(IF($M$5:$V$5=1,(M171:V171),""))))&gt;0,
            MAX(IF(
                ISNUMBER(M171:V171),
                IF(
                    M$5:V$5=1,
                    M171:V171,
                    ""),
                "")),
            MAX(IF(
                ISNUMBER(M171:V171),
                IF(
                    M$5:V$5=2,
                    M171:V171,
                    ""),
                ""))
        ),
        IF(
            Parameters!$D$16=1,
            IFERROR(
                AVERAGE(IF(
                    ISNUMBER(M171:V171),
                    IF(
                        M$5:V$5=1,
                        M171:V171,
                        ""),
                    "")),
                AVERAGE(IF(
                    ISNUMBER(M171:V171),
                    IF(
                        M$5:V$5=2,
                        M171:V171,
                        ""),
                    ""))
            ),
            IF(
                Parameters!$D$17=1,
                IFERROR(
                    IF(
                        OR(
                            IF(
                                ISNUMBER(M171:V171),
                                IF(
                                    M$5:V$5=1,
                                    M171:V171,
                                    ""),
                                "")
                            =0),
                        0,
                        GEOMEAN(IF(
                            ISNUMBER(M171:V171),
                            IF(
                                M$5:V$5=1,
                                M171:V171,
                                ""),
                            ""))
                    ),
                    IF(
                        OR(IF(
                            ISNUMBER(M171:V171),
                            IF(
                                M$5:V$5=2,
                                M171:V171,
                                ""),
                            "")
                            =0),
                        0,
                        GEOMEAN(IF(
                            ISNUMBER(M171:V171),
                            IF(
                                M$5:V$5=2,
                                M171:V171,
                                ""),
                            "")))
                )
            )
        )
    )
)</f>
        <v>0</v>
      </c>
      <c r="J171" s="242">
        <v>45019</v>
      </c>
      <c r="K171" s="242">
        <v>44753</v>
      </c>
      <c r="L171" s="91" t="s">
        <v>277</v>
      </c>
      <c r="M171" s="192">
        <v>0.83333333333333304</v>
      </c>
      <c r="N171" s="192" t="s">
        <v>409</v>
      </c>
      <c r="O171" s="192">
        <v>0</v>
      </c>
      <c r="P171" s="192">
        <v>0</v>
      </c>
      <c r="Q171" s="192">
        <v>0</v>
      </c>
      <c r="R171" s="192" t="s">
        <v>409</v>
      </c>
      <c r="S171" s="192">
        <v>1.5</v>
      </c>
      <c r="T171" s="192" t="s">
        <v>409</v>
      </c>
      <c r="U171" s="192">
        <v>0</v>
      </c>
      <c r="V171" s="192" t="s">
        <v>409</v>
      </c>
      <c r="W171" s="192">
        <v>0</v>
      </c>
      <c r="X171" s="192" t="s">
        <v>409</v>
      </c>
      <c r="Y171" s="192"/>
      <c r="Z171" s="192"/>
      <c r="AA171" s="80"/>
      <c r="AB171" s="80"/>
      <c r="AC171" s="80"/>
    </row>
    <row r="172" spans="1:29"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$M$4:$V$4,
                    (M172:V172),
                    "")),
            1,
            0))
        =0,
    NA(),
    IF(
        Parameters!$D$15=1,
        IF(
            SUM(--(ISNUMBER(IF($M$4:$V$4=1,(M172:V172),""))))&gt;0,
            MAX(IF(
                ISNUMBER(M172:V172),
                IF(
                    M$4:V$4=1,
                    M172:V172,
                    ""),
                "")),
            MAX(IF(
                ISNUMBER(M172:V172),
                IF(
                    M$4:V$4=2,
                    M172:V172,
                    ""),
                ""))
        ),
        IF(
            Parameters!$D$16=1,
            IFERROR(
                AVERAGE(IF(
                    ISNUMBER(M172:V172),
                    IF(
                        M$4:V$4=1,
                        M172:V172,
                        ""),
                    "")),
                AVERAGE(IF(
                    ISNUMBER(M172:V172),
                    IF(
                        M$4:V$4=2,
                        M172:V172,
                        ""),
                    ""))
            ),
            IF(
                Parameters!$D$17=1,
                IFERROR(
                    IF(
                        OR(
                            IF(
                                ISNUMBER(M172:V172),
                                IF(
                                    M$4:V$4=1,
                                    M172:V172,
                                    ""),
                                "")
                            =0),
                        0,
                        GEOMEAN(IF(
                            ISNUMBER(M172:V172),
                            IF(
                                M$4:V$4=1,
                                M172:V172,
                                ""),
                            ""))
                    ),
                    IF(
                        OR(IF(
                            ISNUMBER(M172:V172),
                            IF(
                                M$4:V$4=2,
                                M172:V172,
                                ""),
                            "")
                            =0),
                        0,
                        GEOMEAN(IF(
                            ISNUMBER(M172:V172),
                            IF(
                                M$4:V$4=2,
                                M172:V172,
                                ""),
                            "")))
                )
            )
        )
    )
)</f>
        <v>5</v>
      </c>
      <c r="I172" s="191" cm="1">
        <f t="array" ref="I172">IF(
    SUM(IF(
            ISNUMBER(
                IF(
                    $M$5:$V$5,
                    (M172:V172),
                    "")),
            1,
            0))
        =0,
    NA(),
    IF(
        Parameters!$D$15=1,
        IF(
            SUM(--(ISNUMBER(IF($M$5:$V$5=1,(M172:V172),""))))&gt;0,
            MAX(IF(
                ISNUMBER(M172:V172),
                IF(
                    M$5:V$5=1,
                    M172:V172,
                    ""),
                "")),
            MAX(IF(
                ISNUMBER(M172:V172),
                IF(
                    M$5:V$5=2,
                    M172:V172,
                    ""),
                ""))
        ),
        IF(
            Parameters!$D$16=1,
            IFERROR(
                AVERAGE(IF(
                    ISNUMBER(M172:V172),
                    IF(
                        M$5:V$5=1,
                        M172:V172,
                        ""),
                    "")),
                AVERAGE(IF(
                    ISNUMBER(M172:V172),
                    IF(
                        M$5:V$5=2,
                        M172:V172,
                        ""),
                    ""))
            ),
            IF(
                Parameters!$D$17=1,
                IFERROR(
                    IF(
                        OR(
                            IF(
                                ISNUMBER(M172:V172),
                                IF(
                                    M$5:V$5=1,
                                    M172:V172,
                                    ""),
                                "")
                            =0),
                        0,
                        GEOMEAN(IF(
                            ISNUMBER(M172:V172),
                            IF(
                                M$5:V$5=1,
                                M172:V172,
                                ""),
                            ""))
                    ),
                    IF(
                        OR(IF(
                            ISNUMBER(M172:V172),
                            IF(
                                M$5:V$5=2,
                                M172:V172,
                                ""),
                            "")
                            =0),
                        0,
                        GEOMEAN(IF(
                            ISNUMBER(M172:V172),
                            IF(
                                M$5:V$5=2,
                                M172:V172,
                                ""),
                            "")))
                )
            )
        )
    )
)</f>
        <v>0</v>
      </c>
      <c r="J172" s="242">
        <v>45019</v>
      </c>
      <c r="K172" s="242">
        <v>44862</v>
      </c>
      <c r="L172" s="91" t="s">
        <v>279</v>
      </c>
      <c r="M172" s="192">
        <v>5</v>
      </c>
      <c r="N172" s="192" t="s">
        <v>409</v>
      </c>
      <c r="O172" s="192">
        <v>0</v>
      </c>
      <c r="P172" s="192">
        <v>0</v>
      </c>
      <c r="Q172" s="192">
        <v>0</v>
      </c>
      <c r="R172" s="192" t="s">
        <v>409</v>
      </c>
      <c r="S172" s="192">
        <v>4</v>
      </c>
      <c r="T172" s="192" t="s">
        <v>409</v>
      </c>
      <c r="U172" s="192">
        <v>0</v>
      </c>
      <c r="V172" s="192" t="s">
        <v>409</v>
      </c>
      <c r="W172" s="192">
        <v>0</v>
      </c>
      <c r="X172" s="192" t="s">
        <v>409</v>
      </c>
      <c r="Y172" s="192"/>
      <c r="Z172" s="192"/>
      <c r="AA172" s="80"/>
      <c r="AB172" s="80"/>
      <c r="AC172" s="80"/>
    </row>
    <row r="173" spans="1:29"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$M$4:$V$4,
                    (M173:V173),
                    "")),
            1,
            0))
        =0,
    NA(),
    IF(
        Parameters!$D$15=1,
        IF(
            SUM(--(ISNUMBER(IF($M$4:$V$4=1,(M173:V173),""))))&gt;0,
            MAX(IF(
                ISNUMBER(M173:V173),
                IF(
                    M$4:V$4=1,
                    M173:V173,
                    ""),
                "")),
            MAX(IF(
                ISNUMBER(M173:V173),
                IF(
                    M$4:V$4=2,
                    M173:V173,
                    ""),
                ""))
        ),
        IF(
            Parameters!$D$16=1,
            IFERROR(
                AVERAGE(IF(
                    ISNUMBER(M173:V173),
                    IF(
                        M$4:V$4=1,
                        M173:V173,
                        ""),
                    "")),
                AVERAGE(IF(
                    ISNUMBER(M173:V173),
                    IF(
                        M$4:V$4=2,
                        M173:V173,
                        ""),
                    ""))
            ),
            IF(
                Parameters!$D$17=1,
                IFERROR(
                    IF(
                        OR(
                            IF(
                                ISNUMBER(M173:V173),
                                IF(
                                    M$4:V$4=1,
                                    M173:V173,
                                    ""),
                                "")
                            =0),
                        0,
                        GEOMEAN(IF(
                            ISNUMBER(M173:V173),
                            IF(
                                M$4:V$4=1,
                                M173:V173,
                                ""),
                            ""))
                    ),
                    IF(
                        OR(IF(
                            ISNUMBER(M173:V173),
                            IF(
                                M$4:V$4=2,
                                M173:V173,
                                ""),
                            "")
                            =0),
                        0,
                        GEOMEAN(IF(
                            ISNUMBER(M173:V173),
                            IF(
                                M$4:V$4=2,
                                M173:V173,
                                ""),
                            "")))
                )
            )
        )
    )
)</f>
        <v>7.6666666666666599</v>
      </c>
      <c r="I173" s="191" cm="1">
        <f t="array" ref="I173">IF(
    SUM(IF(
            ISNUMBER(
                IF(
                    $M$5:$V$5,
                    (M173:V173),
                    "")),
            1,
            0))
        =0,
    NA(),
    IF(
        Parameters!$D$15=1,
        IF(
            SUM(--(ISNUMBER(IF($M$5:$V$5=1,(M173:V173),""))))&gt;0,
            MAX(IF(
                ISNUMBER(M173:V173),
                IF(
                    M$5:V$5=1,
                    M173:V173,
                    ""),
                "")),
            MAX(IF(
                ISNUMBER(M173:V173),
                IF(
                    M$5:V$5=2,
                    M173:V173,
                    ""),
                ""))
        ),
        IF(
            Parameters!$D$16=1,
            IFERROR(
                AVERAGE(IF(
                    ISNUMBER(M173:V173),
                    IF(
                        M$5:V$5=1,
                        M173:V173,
                        ""),
                    "")),
                AVERAGE(IF(
                    ISNUMBER(M173:V173),
                    IF(
                        M$5:V$5=2,
                        M173:V173,
                        ""),
                    ""))
            ),
            IF(
                Parameters!$D$17=1,
                IFERROR(
                    IF(
                        OR(
                            IF(
                                ISNUMBER(M173:V173),
                                IF(
                                    M$5:V$5=1,
                                    M173:V173,
                                    ""),
                                "")
                            =0),
                        0,
                        GEOMEAN(IF(
                            ISNUMBER(M173:V173),
                            IF(
                                M$5:V$5=1,
                                M173:V173,
                                ""),
                            ""))
                    ),
                    IF(
                        OR(IF(
                            ISNUMBER(M173:V173),
                            IF(
                                M$5:V$5=2,
                                M173:V173,
                                ""),
                            "")
                            =0),
                        0,
                        GEOMEAN(IF(
                            ISNUMBER(M173:V173),
                            IF(
                                M$5:V$5=2,
                                M173:V173,
                                ""),
                            "")))
                )
            )
        )
    )
)</f>
        <v>0</v>
      </c>
      <c r="J173" s="242">
        <v>45019</v>
      </c>
      <c r="K173" s="242">
        <v>45103</v>
      </c>
      <c r="L173" s="91" t="s">
        <v>281</v>
      </c>
      <c r="M173" s="192">
        <v>7.6666666666666599</v>
      </c>
      <c r="N173" s="192">
        <v>0</v>
      </c>
      <c r="O173" s="192">
        <v>0</v>
      </c>
      <c r="P173" s="192">
        <v>0</v>
      </c>
      <c r="Q173" s="192">
        <v>0</v>
      </c>
      <c r="R173" s="192" t="s">
        <v>409</v>
      </c>
      <c r="S173" s="192">
        <v>5.6</v>
      </c>
      <c r="T173" s="192" t="s">
        <v>941</v>
      </c>
      <c r="U173" s="192">
        <v>0</v>
      </c>
      <c r="V173" s="192" t="s">
        <v>409</v>
      </c>
      <c r="W173" s="192">
        <v>4.4345898004434503E-3</v>
      </c>
      <c r="X173" s="192" t="s">
        <v>409</v>
      </c>
      <c r="Y173" s="192"/>
      <c r="Z173" s="192"/>
      <c r="AA173" s="80"/>
      <c r="AB173" s="80"/>
      <c r="AC173" s="80"/>
    </row>
    <row r="174" spans="1:29"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$M$4:$V$4,
                    (M174:V174),
                    "")),
            1,
            0))
        =0,
    NA(),
    IF(
        Parameters!$D$15=1,
        IF(
            SUM(--(ISNUMBER(IF($M$4:$V$4=1,(M174:V174),""))))&gt;0,
            MAX(IF(
                ISNUMBER(M174:V174),
                IF(
                    M$4:V$4=1,
                    M174:V174,
                    ""),
                "")),
            MAX(IF(
                ISNUMBER(M174:V174),
                IF(
                    M$4:V$4=2,
                    M174:V174,
                    ""),
                ""))
        ),
        IF(
            Parameters!$D$16=1,
            IFERROR(
                AVERAGE(IF(
                    ISNUMBER(M174:V174),
                    IF(
                        M$4:V$4=1,
                        M174:V174,
                        ""),
                    "")),
                AVERAGE(IF(
                    ISNUMBER(M174:V174),
                    IF(
                        M$4:V$4=2,
                        M174:V174,
                        ""),
                    ""))
            ),
            IF(
                Parameters!$D$17=1,
                IFERROR(
                    IF(
                        OR(
                            IF(
                                ISNUMBER(M174:V174),
                                IF(
                                    M$4:V$4=1,
                                    M174:V174,
                                    ""),
                                "")
                            =0),
                        0,
                        GEOMEAN(IF(
                            ISNUMBER(M174:V174),
                            IF(
                                M$4:V$4=1,
                                M174:V174,
                                ""),
                            ""))
                    ),
                    IF(
                        OR(IF(
                            ISNUMBER(M174:V174),
                            IF(
                                M$4:V$4=2,
                                M174:V174,
                                ""),
                            "")
                            =0),
                        0,
                        GEOMEAN(IF(
                            ISNUMBER(M174:V174),
                            IF(
                                M$4:V$4=2,
                                M174:V174,
                                ""),
                            "")))
                )
            )
        )
    )
)</f>
        <v>4.1666666666666599</v>
      </c>
      <c r="I174" s="191" cm="1">
        <f t="array" ref="I174">IF(
    SUM(IF(
            ISNUMBER(
                IF(
                    $M$5:$V$5,
                    (M174:V174),
                    "")),
            1,
            0))
        =0,
    NA(),
    IF(
        Parameters!$D$15=1,
        IF(
            SUM(--(ISNUMBER(IF($M$5:$V$5=1,(M174:V174),""))))&gt;0,
            MAX(IF(
                ISNUMBER(M174:V174),
                IF(
                    M$5:V$5=1,
                    M174:V174,
                    ""),
                "")),
            MAX(IF(
                ISNUMBER(M174:V174),
                IF(
                    M$5:V$5=2,
                    M174:V174,
                    ""),
                ""))
        ),
        IF(
            Parameters!$D$16=1,
            IFERROR(
                AVERAGE(IF(
                    ISNUMBER(M174:V174),
                    IF(
                        M$5:V$5=1,
                        M174:V174,
                        ""),
                    "")),
                AVERAGE(IF(
                    ISNUMBER(M174:V174),
                    IF(
                        M$5:V$5=2,
                        M174:V174,
                        ""),
                    ""))
            ),
            IF(
                Parameters!$D$17=1,
                IFERROR(
                    IF(
                        OR(
                            IF(
                                ISNUMBER(M174:V174),
                                IF(
                                    M$5:V$5=1,
                                    M174:V174,
                                    ""),
                                "")
                            =0),
                        0,
                        GEOMEAN(IF(
                            ISNUMBER(M174:V174),
                            IF(
                                M$5:V$5=1,
                                M174:V174,
                                ""),
                            ""))
                    ),
                    IF(
                        OR(IF(
                            ISNUMBER(M174:V174),
                            IF(
                                M$5:V$5=2,
                                M174:V174,
                                ""),
                            "")
                            =0),
                        0,
                        GEOMEAN(IF(
                            ISNUMBER(M174:V174),
                            IF(
                                M$5:V$5=2,
                                M174:V174,
                                ""),
                            "")))
                )
            )
        )
    )
)</f>
        <v>0</v>
      </c>
      <c r="J174" s="242">
        <v>44860</v>
      </c>
      <c r="K174" s="242">
        <v>44753</v>
      </c>
      <c r="L174" s="91" t="s">
        <v>283</v>
      </c>
      <c r="M174" s="192">
        <v>4.1666666666666599</v>
      </c>
      <c r="N174" s="192" t="s">
        <v>409</v>
      </c>
      <c r="O174" s="192">
        <v>0</v>
      </c>
      <c r="P174" s="192">
        <v>0</v>
      </c>
      <c r="Q174" s="192">
        <v>0</v>
      </c>
      <c r="R174" s="192" t="s">
        <v>409</v>
      </c>
      <c r="S174" s="192">
        <v>3.5</v>
      </c>
      <c r="T174" s="192" t="s">
        <v>409</v>
      </c>
      <c r="U174" s="192">
        <v>0</v>
      </c>
      <c r="V174" s="192" t="s">
        <v>409</v>
      </c>
      <c r="W174" s="192">
        <v>0</v>
      </c>
      <c r="X174" s="192" t="s">
        <v>409</v>
      </c>
      <c r="Y174" s="192"/>
      <c r="Z174" s="192"/>
      <c r="AA174" s="80"/>
      <c r="AB174" s="80"/>
      <c r="AC174" s="80"/>
    </row>
    <row r="175" spans="1:29"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$M$4:$V$4,
                    (M175:V175),
                    "")),
            1,
            0))
        =0,
    NA(),
    IF(
        Parameters!$D$15=1,
        IF(
            SUM(--(ISNUMBER(IF($M$4:$V$4=1,(M175:V175),""))))&gt;0,
            MAX(IF(
                ISNUMBER(M175:V175),
                IF(
                    M$4:V$4=1,
                    M175:V175,
                    ""),
                "")),
            MAX(IF(
                ISNUMBER(M175:V175),
                IF(
                    M$4:V$4=2,
                    M175:V175,
                    ""),
                ""))
        ),
        IF(
            Parameters!$D$16=1,
            IFERROR(
                AVERAGE(IF(
                    ISNUMBER(M175:V175),
                    IF(
                        M$4:V$4=1,
                        M175:V175,
                        ""),
                    "")),
                AVERAGE(IF(
                    ISNUMBER(M175:V175),
                    IF(
                        M$4:V$4=2,
                        M175:V175,
                        ""),
                    ""))
            ),
            IF(
                Parameters!$D$17=1,
                IFERROR(
                    IF(
                        OR(
                            IF(
                                ISNUMBER(M175:V175),
                                IF(
                                    M$4:V$4=1,
                                    M175:V175,
                                    ""),
                                "")
                            =0),
                        0,
                        GEOMEAN(IF(
                            ISNUMBER(M175:V175),
                            IF(
                                M$4:V$4=1,
                                M175:V175,
                                ""),
                            ""))
                    ),
                    IF(
                        OR(IF(
                            ISNUMBER(M175:V175),
                            IF(
                                M$4:V$4=2,
                                M175:V175,
                                ""),
                            "")
                            =0),
                        0,
                        GEOMEAN(IF(
                            ISNUMBER(M175:V175),
                            IF(
                                M$4:V$4=2,
                                M175:V175,
                                ""),
                            "")))
                )
            )
        )
    )
)</f>
        <v>3.3333333333333299</v>
      </c>
      <c r="I175" s="191" cm="1">
        <f t="array" ref="I175">IF(
    SUM(IF(
            ISNUMBER(
                IF(
                    $M$5:$V$5,
                    (M175:V175),
                    "")),
            1,
            0))
        =0,
    NA(),
    IF(
        Parameters!$D$15=1,
        IF(
            SUM(--(ISNUMBER(IF($M$5:$V$5=1,(M175:V175),""))))&gt;0,
            MAX(IF(
                ISNUMBER(M175:V175),
                IF(
                    M$5:V$5=1,
                    M175:V175,
                    ""),
                "")),
            MAX(IF(
                ISNUMBER(M175:V175),
                IF(
                    M$5:V$5=2,
                    M175:V175,
                    ""),
                ""))
        ),
        IF(
            Parameters!$D$16=1,
            IFERROR(
                AVERAGE(IF(
                    ISNUMBER(M175:V175),
                    IF(
                        M$5:V$5=1,
                        M175:V175,
                        ""),
                    "")),
                AVERAGE(IF(
                    ISNUMBER(M175:V175),
                    IF(
                        M$5:V$5=2,
                        M175:V175,
                        ""),
                    ""))
            ),
            IF(
                Parameters!$D$17=1,
                IFERROR(
                    IF(
                        OR(
                            IF(
                                ISNUMBER(M175:V175),
                                IF(
                                    M$5:V$5=1,
                                    M175:V175,
                                    ""),
                                "")
                            =0),
                        0,
                        GEOMEAN(IF(
                            ISNUMBER(M175:V175),
                            IF(
                                M$5:V$5=1,
                                M175:V175,
                                ""),
                            ""))
                    ),
                    IF(
                        OR(IF(
                            ISNUMBER(M175:V175),
                            IF(
                                M$5:V$5=2,
                                M175:V175,
                                ""),
                            "")
                            =0),
                        0,
                        GEOMEAN(IF(
                            ISNUMBER(M175:V175),
                            IF(
                                M$5:V$5=2,
                                M175:V175,
                                ""),
                            "")))
                )
            )
        )
    )
)</f>
        <v>0</v>
      </c>
      <c r="J175" s="242">
        <v>45019</v>
      </c>
      <c r="K175" s="242">
        <v>45093</v>
      </c>
      <c r="L175" s="91" t="s">
        <v>285</v>
      </c>
      <c r="M175" s="192">
        <v>3.3333333333333299</v>
      </c>
      <c r="N175" s="192" t="s">
        <v>409</v>
      </c>
      <c r="O175" s="192">
        <v>0</v>
      </c>
      <c r="P175" s="192">
        <v>0</v>
      </c>
      <c r="Q175" s="192">
        <v>0</v>
      </c>
      <c r="R175" s="192" t="s">
        <v>409</v>
      </c>
      <c r="S175" s="192">
        <v>3</v>
      </c>
      <c r="T175" s="192" t="s">
        <v>409</v>
      </c>
      <c r="U175" s="192">
        <v>0</v>
      </c>
      <c r="V175" s="192" t="s">
        <v>409</v>
      </c>
      <c r="W175" s="192">
        <v>6.8965517241379296E-2</v>
      </c>
      <c r="X175" s="192" t="s">
        <v>409</v>
      </c>
      <c r="Y175" s="192"/>
      <c r="Z175" s="192"/>
      <c r="AA175" s="80"/>
      <c r="AB175" s="80"/>
      <c r="AC175" s="80"/>
    </row>
    <row r="176" spans="1:29"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7.3029674334022125</v>
      </c>
      <c r="H176" s="80" cm="1">
        <f t="array" ref="H176">IF(
    SUM(IF(
            ISNUMBER(
                IF(
                    $M$4:$V$4,
                    (M176:V176),
                    "")),
            1,
            0))
        =0,
    NA(),
    IF(
        Parameters!$D$15=1,
        IF(
            SUM(--(ISNUMBER(IF($M$4:$V$4=1,(M176:V176),""))))&gt;0,
            MAX(IF(
                ISNUMBER(M176:V176),
                IF(
                    M$4:V$4=1,
                    M176:V176,
                    ""),
                "")),
            MAX(IF(
                ISNUMBER(M176:V176),
                IF(
                    M$4:V$4=2,
                    M176:V176,
                    ""),
                ""))
        ),
        IF(
            Parameters!$D$16=1,
            IFERROR(
                AVERAGE(IF(
                    ISNUMBER(M176:V176),
                    IF(
                        M$4:V$4=1,
                        M176:V176,
                        ""),
                    "")),
                AVERAGE(IF(
                    ISNUMBER(M176:V176),
                    IF(
                        M$4:V$4=2,
                        M176:V176,
                        ""),
                    ""))
            ),
            IF(
                Parameters!$D$17=1,
                IFERROR(
                    IF(
                        OR(
                            IF(
                                ISNUMBER(M176:V176),
                                IF(
                                    M$4:V$4=1,
                                    M176:V176,
                                    ""),
                                "")
                            =0),
                        0,
                        GEOMEAN(IF(
                            ISNUMBER(M176:V176),
                            IF(
                                M$4:V$4=1,
                                M176:V176,
                                ""),
                            ""))
                    ),
                    IF(
                        OR(IF(
                            ISNUMBER(M176:V176),
                            IF(
                                M$4:V$4=2,
                                M176:V176,
                                ""),
                            "")
                            =0),
                        0,
                        GEOMEAN(IF(
                            ISNUMBER(M176:V176),
                            IF(
                                M$4:V$4=2,
                                M176:V176,
                                ""),
                            "")))
                )
            )
        )
    )
)</f>
        <v>5.3333333333333304</v>
      </c>
      <c r="I176" s="191" cm="1">
        <f t="array" ref="I176">IF(
    SUM(IF(
            ISNUMBER(
                IF(
                    $M$5:$V$5,
                    (M176:V176),
                    "")),
            1,
            0))
        =0,
    NA(),
    IF(
        Parameters!$D$15=1,
        IF(
            SUM(--(ISNUMBER(IF($M$5:$V$5=1,(M176:V176),""))))&gt;0,
            MAX(IF(
                ISNUMBER(M176:V176),
                IF(
                    M$5:V$5=1,
                    M176:V176,
                    ""),
                "")),
            MAX(IF(
                ISNUMBER(M176:V176),
                IF(
                    M$5:V$5=2,
                    M176:V176,
                    ""),
                ""))
        ),
        IF(
            Parameters!$D$16=1,
            IFERROR(
                AVERAGE(IF(
                    ISNUMBER(M176:V176),
                    IF(
                        M$5:V$5=1,
                        M176:V176,
                        ""),
                    "")),
                AVERAGE(IF(
                    ISNUMBER(M176:V176),
                    IF(
                        M$5:V$5=2,
                        M176:V176,
                        ""),
                    ""))
            ),
            IF(
                Parameters!$D$17=1,
                IFERROR(
                    IF(
                        OR(
                            IF(
                                ISNUMBER(M176:V176),
                                IF(
                                    M$5:V$5=1,
                                    M176:V176,
                                    ""),
                                "")
                            =0),
                        0,
                        GEOMEAN(IF(
                            ISNUMBER(M176:V176),
                            IF(
                                M$5:V$5=1,
                                M176:V176,
                                ""),
                            ""))
                    ),
                    IF(
                        OR(IF(
                            ISNUMBER(M176:V176),
                            IF(
                                M$5:V$5=2,
                                M176:V176,
                                ""),
                            "")
                            =0),
                        0,
                        GEOMEAN(IF(
                            ISNUMBER(M176:V176),
                            IF(
                                M$5:V$5=2,
                                M176:V176,
                                ""),
                            "")))
                )
            )
        )
    )
)</f>
        <v>10</v>
      </c>
      <c r="J176" s="242">
        <v>44860</v>
      </c>
      <c r="K176" s="242">
        <v>45099</v>
      </c>
      <c r="L176" s="91" t="s">
        <v>287</v>
      </c>
      <c r="M176" s="192">
        <v>5.3333333333333304</v>
      </c>
      <c r="N176" s="192" t="s">
        <v>409</v>
      </c>
      <c r="O176" s="192">
        <v>0</v>
      </c>
      <c r="P176" s="192">
        <v>10</v>
      </c>
      <c r="Q176" s="192">
        <v>0</v>
      </c>
      <c r="R176" s="192" t="s">
        <v>409</v>
      </c>
      <c r="S176" s="192">
        <v>4.2</v>
      </c>
      <c r="T176" s="192" t="s">
        <v>409</v>
      </c>
      <c r="U176" s="192">
        <v>0</v>
      </c>
      <c r="V176" s="192" t="s">
        <v>919</v>
      </c>
      <c r="W176" s="192">
        <v>3.03030303030303E-2</v>
      </c>
      <c r="X176" s="192" t="s">
        <v>409</v>
      </c>
      <c r="Y176" s="192"/>
      <c r="Z176" s="192"/>
      <c r="AA176" s="80"/>
      <c r="AB176" s="80"/>
      <c r="AC176" s="80"/>
    </row>
    <row r="177" spans="1:29"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$M$4:$V$4,
                    (M177:V177),
                    "")),
            1,
            0))
        =0,
    NA(),
    IF(
        Parameters!$D$15=1,
        IF(
            SUM(--(ISNUMBER(IF($M$4:$V$4=1,(M177:V177),""))))&gt;0,
            MAX(IF(
                ISNUMBER(M177:V177),
                IF(
                    M$4:V$4=1,
                    M177:V177,
                    ""),
                "")),
            MAX(IF(
                ISNUMBER(M177:V177),
                IF(
                    M$4:V$4=2,
                    M177:V177,
                    ""),
                ""))
        ),
        IF(
            Parameters!$D$16=1,
            IFERROR(
                AVERAGE(IF(
                    ISNUMBER(M177:V177),
                    IF(
                        M$4:V$4=1,
                        M177:V177,
                        ""),
                    "")),
                AVERAGE(IF(
                    ISNUMBER(M177:V177),
                    IF(
                        M$4:V$4=2,
                        M177:V177,
                        ""),
                    ""))
            ),
            IF(
                Parameters!$D$17=1,
                IFERROR(
                    IF(
                        OR(
                            IF(
                                ISNUMBER(M177:V177),
                                IF(
                                    M$4:V$4=1,
                                    M177:V177,
                                    ""),
                                "")
                            =0),
                        0,
                        GEOMEAN(IF(
                            ISNUMBER(M177:V177),
                            IF(
                                M$4:V$4=1,
                                M177:V177,
                                ""),
                            ""))
                    ),
                    IF(
                        OR(IF(
                            ISNUMBER(M177:V177),
                            IF(
                                M$4:V$4=2,
                                M177:V177,
                                ""),
                            "")
                            =0),
                        0,
                        GEOMEAN(IF(
                            ISNUMBER(M177:V177),
                            IF(
                                M$4:V$4=2,
                                M177:V177,
                                ""),
                            "")))
                )
            )
        )
    )
)</f>
        <v>5.5</v>
      </c>
      <c r="I177" s="191" cm="1">
        <f t="array" ref="I177">IF(
    SUM(IF(
            ISNUMBER(
                IF(
                    $M$5:$V$5,
                    (M177:V177),
                    "")),
            1,
            0))
        =0,
    NA(),
    IF(
        Parameters!$D$15=1,
        IF(
            SUM(--(ISNUMBER(IF($M$5:$V$5=1,(M177:V177),""))))&gt;0,
            MAX(IF(
                ISNUMBER(M177:V177),
                IF(
                    M$5:V$5=1,
                    M177:V177,
                    ""),
                "")),
            MAX(IF(
                ISNUMBER(M177:V177),
                IF(
                    M$5:V$5=2,
                    M177:V177,
                    ""),
                ""))
        ),
        IF(
            Parameters!$D$16=1,
            IFERROR(
                AVERAGE(IF(
                    ISNUMBER(M177:V177),
                    IF(
                        M$5:V$5=1,
                        M177:V177,
                        ""),
                    "")),
                AVERAGE(IF(
                    ISNUMBER(M177:V177),
                    IF(
                        M$5:V$5=2,
                        M177:V177,
                        ""),
                    ""))
            ),
            IF(
                Parameters!$D$17=1,
                IFERROR(
                    IF(
                        OR(
                            IF(
                                ISNUMBER(M177:V177),
                                IF(
                                    M$5:V$5=1,
                                    M177:V177,
                                    ""),
                                "")
                            =0),
                        0,
                        GEOMEAN(IF(
                            ISNUMBER(M177:V177),
                            IF(
                                M$5:V$5=1,
                                M177:V177,
                                ""),
                            ""))
                    ),
                    IF(
                        OR(IF(
                            ISNUMBER(M177:V177),
                            IF(
                                M$5:V$5=2,
                                M177:V177,
                                ""),
                            "")
                            =0),
                        0,
                        GEOMEAN(IF(
                            ISNUMBER(M177:V177),
                            IF(
                                M$5:V$5=2,
                                M177:V177,
                                ""),
                            "")))
                )
            )
        )
    )
)</f>
        <v>0</v>
      </c>
      <c r="J177" s="242">
        <v>45019</v>
      </c>
      <c r="K177" s="242">
        <v>45093</v>
      </c>
      <c r="L177" s="91" t="s">
        <v>289</v>
      </c>
      <c r="M177" s="192">
        <v>5.5</v>
      </c>
      <c r="N177" s="192" t="s">
        <v>409</v>
      </c>
      <c r="O177" s="192">
        <v>0</v>
      </c>
      <c r="P177" s="192">
        <v>0</v>
      </c>
      <c r="Q177" s="192">
        <v>0</v>
      </c>
      <c r="R177" s="192" t="s">
        <v>409</v>
      </c>
      <c r="S177" s="192">
        <v>4.3</v>
      </c>
      <c r="T177" s="192" t="s">
        <v>409</v>
      </c>
      <c r="U177" s="192">
        <v>0</v>
      </c>
      <c r="V177" s="192" t="s">
        <v>409</v>
      </c>
      <c r="W177" s="192">
        <v>0.115384615384615</v>
      </c>
      <c r="X177" s="192" t="s">
        <v>409</v>
      </c>
      <c r="Y177" s="192"/>
      <c r="Z177" s="192"/>
      <c r="AA177" s="80"/>
      <c r="AB177" s="80"/>
      <c r="AC177" s="80"/>
    </row>
    <row r="178" spans="1:29"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$M$4:$V$4,
                    (M178:V178),
                    "")),
            1,
            0))
        =0,
    NA(),
    IF(
        Parameters!$D$15=1,
        IF(
            SUM(--(ISNUMBER(IF($M$4:$V$4=1,(M178:V178),""))))&gt;0,
            MAX(IF(
                ISNUMBER(M178:V178),
                IF(
                    M$4:V$4=1,
                    M178:V178,
                    ""),
                "")),
            MAX(IF(
                ISNUMBER(M178:V178),
                IF(
                    M$4:V$4=2,
                    M178:V178,
                    ""),
                ""))
        ),
        IF(
            Parameters!$D$16=1,
            IFERROR(
                AVERAGE(IF(
                    ISNUMBER(M178:V178),
                    IF(
                        M$4:V$4=1,
                        M178:V178,
                        ""),
                    "")),
                AVERAGE(IF(
                    ISNUMBER(M178:V178),
                    IF(
                        M$4:V$4=2,
                        M178:V178,
                        ""),
                    ""))
            ),
            IF(
                Parameters!$D$17=1,
                IFERROR(
                    IF(
                        OR(
                            IF(
                                ISNUMBER(M178:V178),
                                IF(
                                    M$4:V$4=1,
                                    M178:V178,
                                    ""),
                                "")
                            =0),
                        0,
                        GEOMEAN(IF(
                            ISNUMBER(M178:V178),
                            IF(
                                M$4:V$4=1,
                                M178:V178,
                                ""),
                            ""))
                    ),
                    IF(
                        OR(IF(
                            ISNUMBER(M178:V178),
                            IF(
                                M$4:V$4=2,
                                M178:V178,
                                ""),
                            "")
                            =0),
                        0,
                        GEOMEAN(IF(
                            ISNUMBER(M178:V178),
                            IF(
                                M$4:V$4=2,
                                M178:V178,
                                ""),
                            "")))
                )
            )
        )
    )
)</f>
        <v>0</v>
      </c>
      <c r="I178" s="191" cm="1">
        <f t="array" ref="I178">IF(
    SUM(IF(
            ISNUMBER(
                IF(
                    $M$5:$V$5,
                    (M178:V178),
                    "")),
            1,
            0))
        =0,
    NA(),
    IF(
        Parameters!$D$15=1,
        IF(
            SUM(--(ISNUMBER(IF($M$5:$V$5=1,(M178:V178),""))))&gt;0,
            MAX(IF(
                ISNUMBER(M178:V178),
                IF(
                    M$5:V$5=1,
                    M178:V178,
                    ""),
                "")),
            MAX(IF(
                ISNUMBER(M178:V178),
                IF(
                    M$5:V$5=2,
                    M178:V178,
                    ""),
                ""))
        ),
        IF(
            Parameters!$D$16=1,
            IFERROR(
                AVERAGE(IF(
                    ISNUMBER(M178:V178),
                    IF(
                        M$5:V$5=1,
                        M178:V178,
                        ""),
                    "")),
                AVERAGE(IF(
                    ISNUMBER(M178:V178),
                    IF(
                        M$5:V$5=2,
                        M178:V178,
                        ""),
                    ""))
            ),
            IF(
                Parameters!$D$17=1,
                IFERROR(
                    IF(
                        OR(
                            IF(
                                ISNUMBER(M178:V178),
                                IF(
                                    M$5:V$5=1,
                                    M178:V178,
                                    ""),
                                "")
                            =0),
                        0,
                        GEOMEAN(IF(
                            ISNUMBER(M178:V178),
                            IF(
                                M$5:V$5=1,
                                M178:V178,
                                ""),
                            ""))
                    ),
                    IF(
                        OR(IF(
                            ISNUMBER(M178:V178),
                            IF(
                                M$5:V$5=2,
                                M178:V178,
                                ""),
                            "")
                            =0),
                        0,
                        GEOMEAN(IF(
                            ISNUMBER(M178:V178),
                            IF(
                                M$5:V$5=2,
                                M178:V178,
                                ""),
                            "")))
                )
            )
        )
    )
)</f>
        <v>10</v>
      </c>
      <c r="J178" s="242">
        <v>44860</v>
      </c>
      <c r="K178" s="242">
        <v>45034</v>
      </c>
      <c r="L178" s="91" t="s">
        <v>291</v>
      </c>
      <c r="M178" s="192">
        <v>0</v>
      </c>
      <c r="N178" s="192" t="s">
        <v>409</v>
      </c>
      <c r="O178" s="192">
        <v>0</v>
      </c>
      <c r="P178" s="192">
        <v>0</v>
      </c>
      <c r="Q178" s="192">
        <v>10</v>
      </c>
      <c r="R178" s="192" t="s">
        <v>409</v>
      </c>
      <c r="S178" s="192">
        <v>0.9</v>
      </c>
      <c r="T178" s="192" t="s">
        <v>409</v>
      </c>
      <c r="U178" s="192">
        <v>0</v>
      </c>
      <c r="V178" s="192" t="s">
        <v>409</v>
      </c>
      <c r="W178" s="192">
        <v>1</v>
      </c>
      <c r="X178" s="192" t="s">
        <v>409</v>
      </c>
      <c r="Y178" s="192"/>
      <c r="Z178" s="192"/>
      <c r="AA178" s="80"/>
      <c r="AB178" s="80"/>
      <c r="AC178" s="80"/>
    </row>
    <row r="179" spans="1:29"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9.0369611411506359</v>
      </c>
      <c r="H179" s="80" cm="1">
        <f t="array" ref="H179">IF(
    SUM(IF(
            ISNUMBER(
                IF(
                    $M$4:$V$4,
                    (M179:V179),
                    "")),
            1,
            0))
        =0,
    NA(),
    IF(
        Parameters!$D$15=1,
        IF(
            SUM(--(ISNUMBER(IF($M$4:$V$4=1,(M179:V179),""))))&gt;0,
            MAX(IF(
                ISNUMBER(M179:V179),
                IF(
                    M$4:V$4=1,
                    M179:V179,
                    ""),
                "")),
            MAX(IF(
                ISNUMBER(M179:V179),
                IF(
                    M$4:V$4=2,
                    M179:V179,
                    ""),
                ""))
        ),
        IF(
            Parameters!$D$16=1,
            IFERROR(
                AVERAGE(IF(
                    ISNUMBER(M179:V179),
                    IF(
                        M$4:V$4=1,
                        M179:V179,
                        ""),
                    "")),
                AVERAGE(IF(
                    ISNUMBER(M179:V179),
                    IF(
                        M$4:V$4=2,
                        M179:V179,
                        ""),
                    ""))
            ),
            IF(
                Parameters!$D$17=1,
                IFERROR(
                    IF(
                        OR(
                            IF(
                                ISNUMBER(M179:V179),
                                IF(
                                    M$4:V$4=1,
                                    M179:V179,
                                    ""),
                                "")
                            =0),
                        0,
                        GEOMEAN(IF(
                            ISNUMBER(M179:V179),
                            IF(
                                M$4:V$4=1,
                                M179:V179,
                                ""),
                            ""))
                    ),
                    IF(
                        OR(IF(
                            ISNUMBER(M179:V179),
                            IF(
                                M$4:V$4=2,
                                M179:V179,
                                ""),
                            "")
                            =0),
                        0,
                        GEOMEAN(IF(
                            ISNUMBER(M179:V179),
                            IF(
                                M$4:V$4=2,
                                M179:V179,
                                ""),
                            "")))
                )
            )
        )
    )
)</f>
        <v>8.1666666666666607</v>
      </c>
      <c r="I179" s="191" cm="1">
        <f t="array" ref="I179">IF(
    SUM(IF(
            ISNUMBER(
                IF(
                    $M$5:$V$5,
                    (M179:V179),
                    "")),
            1,
            0))
        =0,
    NA(),
    IF(
        Parameters!$D$15=1,
        IF(
            SUM(--(ISNUMBER(IF($M$5:$V$5=1,(M179:V179),""))))&gt;0,
            MAX(IF(
                ISNUMBER(M179:V179),
                IF(
                    M$5:V$5=1,
                    M179:V179,
                    ""),
                "")),
            MAX(IF(
                ISNUMBER(M179:V179),
                IF(
                    M$5:V$5=2,
                    M179:V179,
                    ""),
                ""))
        ),
        IF(
            Parameters!$D$16=1,
            IFERROR(
                AVERAGE(IF(
                    ISNUMBER(M179:V179),
                    IF(
                        M$5:V$5=1,
                        M179:V179,
                        ""),
                    "")),
                AVERAGE(IF(
                    ISNUMBER(M179:V179),
                    IF(
                        M$5:V$5=2,
                        M179:V179,
                        ""),
                    ""))
            ),
            IF(
                Parameters!$D$17=1,
                IFERROR(
                    IF(
                        OR(
                            IF(
                                ISNUMBER(M179:V179),
                                IF(
                                    M$5:V$5=1,
                                    M179:V179,
                                    ""),
                                "")
                            =0),
                        0,
                        GEOMEAN(IF(
                            ISNUMBER(M179:V179),
                            IF(
                                M$5:V$5=1,
                                M179:V179,
                                ""),
                            ""))
                    ),
                    IF(
                        OR(IF(
                            ISNUMBER(M179:V179),
                            IF(
                                M$5:V$5=2,
                                M179:V179,
                                ""),
                            "")
                            =0),
                        0,
                        GEOMEAN(IF(
                            ISNUMBER(M179:V179),
                            IF(
                                M$5:V$5=2,
                                M179:V179,
                                ""),
                            "")))
                )
            )
        )
    )
)</f>
        <v>10</v>
      </c>
      <c r="J179" s="242">
        <v>44753</v>
      </c>
      <c r="K179" s="242">
        <v>45093</v>
      </c>
      <c r="L179" s="91" t="s">
        <v>293</v>
      </c>
      <c r="M179" s="192">
        <v>8.1666666666666607</v>
      </c>
      <c r="N179" s="192" t="s">
        <v>409</v>
      </c>
      <c r="O179" s="192">
        <v>0</v>
      </c>
      <c r="P179" s="192">
        <v>0</v>
      </c>
      <c r="Q179" s="192">
        <v>10</v>
      </c>
      <c r="R179" s="192" t="s">
        <v>409</v>
      </c>
      <c r="S179" s="192">
        <v>5.9</v>
      </c>
      <c r="T179" s="192" t="s">
        <v>409</v>
      </c>
      <c r="U179" s="192">
        <v>0</v>
      </c>
      <c r="V179" s="192" t="s">
        <v>409</v>
      </c>
      <c r="W179" s="192">
        <v>0.55555555555555503</v>
      </c>
      <c r="X179" s="192" t="s">
        <v>409</v>
      </c>
      <c r="Y179" s="192"/>
      <c r="Z179" s="192"/>
      <c r="AA179" s="80"/>
      <c r="AB179" s="80"/>
      <c r="AC179" s="80"/>
    </row>
    <row r="180" spans="1:29"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$M$4:$V$4,
                    (M180:V180),
                    "")),
            1,
            0))
        =0,
    NA(),
    IF(
        Parameters!$D$15=1,
        IF(
            SUM(--(ISNUMBER(IF($M$4:$V$4=1,(M180:V180),""))))&gt;0,
            MAX(IF(
                ISNUMBER(M180:V180),
                IF(
                    M$4:V$4=1,
                    M180:V180,
                    ""),
                "")),
            MAX(IF(
                ISNUMBER(M180:V180),
                IF(
                    M$4:V$4=2,
                    M180:V180,
                    ""),
                ""))
        ),
        IF(
            Parameters!$D$16=1,
            IFERROR(
                AVERAGE(IF(
                    ISNUMBER(M180:V180),
                    IF(
                        M$4:V$4=1,
                        M180:V180,
                        ""),
                    "")),
                AVERAGE(IF(
                    ISNUMBER(M180:V180),
                    IF(
                        M$4:V$4=2,
                        M180:V180,
                        ""),
                    ""))
            ),
            IF(
                Parameters!$D$17=1,
                IFERROR(
                    IF(
                        OR(
                            IF(
                                ISNUMBER(M180:V180),
                                IF(
                                    M$4:V$4=1,
                                    M180:V180,
                                    ""),
                                "")
                            =0),
                        0,
                        GEOMEAN(IF(
                            ISNUMBER(M180:V180),
                            IF(
                                M$4:V$4=1,
                                M180:V180,
                                ""),
                            ""))
                    ),
                    IF(
                        OR(IF(
                            ISNUMBER(M180:V180),
                            IF(
                                M$4:V$4=2,
                                M180:V180,
                                ""),
                            "")
                            =0),
                        0,
                        GEOMEAN(IF(
                            ISNUMBER(M180:V180),
                            IF(
                                M$4:V$4=2,
                                M180:V180,
                                ""),
                            "")))
                )
            )
        )
    )
)</f>
        <v>4.8333333333333304</v>
      </c>
      <c r="I180" s="191" cm="1">
        <f t="array" ref="I180">IF(
    SUM(IF(
            ISNUMBER(
                IF(
                    $M$5:$V$5,
                    (M180:V180),
                    "")),
            1,
            0))
        =0,
    NA(),
    IF(
        Parameters!$D$15=1,
        IF(
            SUM(--(ISNUMBER(IF($M$5:$V$5=1,(M180:V180),""))))&gt;0,
            MAX(IF(
                ISNUMBER(M180:V180),
                IF(
                    M$5:V$5=1,
                    M180:V180,
                    ""),
                "")),
            MAX(IF(
                ISNUMBER(M180:V180),
                IF(
                    M$5:V$5=2,
                    M180:V180,
                    ""),
                ""))
        ),
        IF(
            Parameters!$D$16=1,
            IFERROR(
                AVERAGE(IF(
                    ISNUMBER(M180:V180),
                    IF(
                        M$5:V$5=1,
                        M180:V180,
                        ""),
                    "")),
                AVERAGE(IF(
                    ISNUMBER(M180:V180),
                    IF(
                        M$5:V$5=2,
                        M180:V180,
                        ""),
                    ""))
            ),
            IF(
                Parameters!$D$17=1,
                IFERROR(
                    IF(
                        OR(
                            IF(
                                ISNUMBER(M180:V180),
                                IF(
                                    M$5:V$5=1,
                                    M180:V180,
                                    ""),
                                "")
                            =0),
                        0,
                        GEOMEAN(IF(
                            ISNUMBER(M180:V180),
                            IF(
                                M$5:V$5=1,
                                M180:V180,
                                ""),
                            ""))
                    ),
                    IF(
                        OR(IF(
                            ISNUMBER(M180:V180),
                            IF(
                                M$5:V$5=2,
                                M180:V180,
                                ""),
                            "")
                            =0),
                        0,
                        GEOMEAN(IF(
                            ISNUMBER(M180:V180),
                            IF(
                                M$5:V$5=2,
                                M180:V180,
                                ""),
                            "")))
                )
            )
        )
    )
)</f>
        <v>0</v>
      </c>
      <c r="J180" s="242">
        <v>44753</v>
      </c>
      <c r="K180" s="242">
        <v>45093</v>
      </c>
      <c r="L180" s="91" t="s">
        <v>295</v>
      </c>
      <c r="M180" s="192">
        <v>4.8333333333333304</v>
      </c>
      <c r="N180" s="192" t="s">
        <v>409</v>
      </c>
      <c r="O180" s="192">
        <v>0</v>
      </c>
      <c r="P180" s="192">
        <v>0</v>
      </c>
      <c r="Q180" s="192">
        <v>0</v>
      </c>
      <c r="R180" s="192" t="s">
        <v>409</v>
      </c>
      <c r="S180" s="192">
        <v>3.9</v>
      </c>
      <c r="T180" s="192" t="s">
        <v>409</v>
      </c>
      <c r="U180" s="192">
        <v>0</v>
      </c>
      <c r="V180" s="192" t="s">
        <v>409</v>
      </c>
      <c r="W180" s="192">
        <v>0.14285714285714199</v>
      </c>
      <c r="X180" s="192" t="s">
        <v>409</v>
      </c>
      <c r="Y180" s="192"/>
      <c r="Z180" s="192"/>
      <c r="AA180" s="80"/>
      <c r="AB180" s="80"/>
      <c r="AC180" s="80"/>
    </row>
    <row r="181" spans="1:29"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9.4868329805051381</v>
      </c>
      <c r="H181" s="80" cm="1">
        <f t="array" ref="H181">IF(
    SUM(IF(
            ISNUMBER(
                IF(
                    $M$4:$V$4,
                    (M181:V181),
                    "")),
            1,
            0))
        =0,
    NA(),
    IF(
        Parameters!$D$15=1,
        IF(
            SUM(--(ISNUMBER(IF($M$4:$V$4=1,(M181:V181),""))))&gt;0,
            MAX(IF(
                ISNUMBER(M181:V181),
                IF(
                    M$4:V$4=1,
                    M181:V181,
                    ""),
                "")),
            MAX(IF(
                ISNUMBER(M181:V181),
                IF(
                    M$4:V$4=2,
                    M181:V181,
                    ""),
                ""))
        ),
        IF(
            Parameters!$D$16=1,
            IFERROR(
                AVERAGE(IF(
                    ISNUMBER(M181:V181),
                    IF(
                        M$4:V$4=1,
                        M181:V181,
                        ""),
                    "")),
                AVERAGE(IF(
                    ISNUMBER(M181:V181),
                    IF(
                        M$4:V$4=2,
                        M181:V181,
                        ""),
                    ""))
            ),
            IF(
                Parameters!$D$17=1,
                IFERROR(
                    IF(
                        OR(
                            IF(
                                ISNUMBER(M181:V181),
                                IF(
                                    M$4:V$4=1,
                                    M181:V181,
                                    ""),
                                "")
                            =0),
                        0,
                        GEOMEAN(IF(
                            ISNUMBER(M181:V181),
                            IF(
                                M$4:V$4=1,
                                M181:V181,
                                ""),
                            ""))
                    ),
                    IF(
                        OR(IF(
                            ISNUMBER(M181:V181),
                            IF(
                                M$4:V$4=2,
                                M181:V181,
                                ""),
                            "")
                            =0),
                        0,
                        GEOMEAN(IF(
                            ISNUMBER(M181:V181),
                            IF(
                                M$4:V$4=2,
                                M181:V181,
                                ""),
                            "")))
                )
            )
        )
    )
)</f>
        <v>9</v>
      </c>
      <c r="I181" s="191" cm="1">
        <f t="array" ref="I181">IF(
    SUM(IF(
            ISNUMBER(
                IF(
                    $M$5:$V$5,
                    (M181:V181),
                    "")),
            1,
            0))
        =0,
    NA(),
    IF(
        Parameters!$D$15=1,
        IF(
            SUM(--(ISNUMBER(IF($M$5:$V$5=1,(M181:V181),""))))&gt;0,
            MAX(IF(
                ISNUMBER(M181:V181),
                IF(
                    M$5:V$5=1,
                    M181:V181,
                    ""),
                "")),
            MAX(IF(
                ISNUMBER(M181:V181),
                IF(
                    M$5:V$5=2,
                    M181:V181,
                    ""),
                ""))
        ),
        IF(
            Parameters!$D$16=1,
            IFERROR(
                AVERAGE(IF(
                    ISNUMBER(M181:V181),
                    IF(
                        M$5:V$5=1,
                        M181:V181,
                        ""),
                    "")),
                AVERAGE(IF(
                    ISNUMBER(M181:V181),
                    IF(
                        M$5:V$5=2,
                        M181:V181,
                        ""),
                    ""))
            ),
            IF(
                Parameters!$D$17=1,
                IFERROR(
                    IF(
                        OR(
                            IF(
                                ISNUMBER(M181:V181),
                                IF(
                                    M$5:V$5=1,
                                    M181:V181,
                                    ""),
                                "")
                            =0),
                        0,
                        GEOMEAN(IF(
                            ISNUMBER(M181:V181),
                            IF(
                                M$5:V$5=1,
                                M181:V181,
                                ""),
                            ""))
                    ),
                    IF(
                        OR(IF(
                            ISNUMBER(M181:V181),
                            IF(
                                M$5:V$5=2,
                                M181:V181,
                                ""),
                            "")
                            =0),
                        0,
                        GEOMEAN(IF(
                            ISNUMBER(M181:V181),
                            IF(
                                M$5:V$5=2,
                                M181:V181,
                                ""),
                            "")))
                )
            )
        )
    )
)</f>
        <v>10</v>
      </c>
      <c r="J181" s="242">
        <v>44860</v>
      </c>
      <c r="K181" s="242">
        <v>45099</v>
      </c>
      <c r="L181" s="91" t="s">
        <v>297</v>
      </c>
      <c r="M181" s="192">
        <v>9</v>
      </c>
      <c r="N181" s="192">
        <v>0</v>
      </c>
      <c r="O181" s="192">
        <v>0</v>
      </c>
      <c r="P181" s="192">
        <v>10</v>
      </c>
      <c r="Q181" s="192">
        <v>0</v>
      </c>
      <c r="R181" s="192" t="s">
        <v>409</v>
      </c>
      <c r="S181" s="192">
        <v>6.4</v>
      </c>
      <c r="T181" s="192" t="s">
        <v>934</v>
      </c>
      <c r="U181" s="192">
        <v>0</v>
      </c>
      <c r="V181" s="192" t="s">
        <v>920</v>
      </c>
      <c r="W181" s="192">
        <v>0</v>
      </c>
      <c r="X181" s="192" t="s">
        <v>409</v>
      </c>
      <c r="Y181" s="192"/>
      <c r="Z181" s="192"/>
      <c r="AA181" s="80"/>
      <c r="AB181" s="80"/>
      <c r="AC181" s="80"/>
    </row>
    <row r="182" spans="1:29"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$M$4:$V$4,
                    (M182:V182),
                    "")),
            1,
            0))
        =0,
    NA(),
    IF(
        Parameters!$D$15=1,
        IF(
            SUM(--(ISNUMBER(IF($M$4:$V$4=1,(M182:V182),""))))&gt;0,
            MAX(IF(
                ISNUMBER(M182:V182),
                IF(
                    M$4:V$4=1,
                    M182:V182,
                    ""),
                "")),
            MAX(IF(
                ISNUMBER(M182:V182),
                IF(
                    M$4:V$4=2,
                    M182:V182,
                    ""),
                ""))
        ),
        IF(
            Parameters!$D$16=1,
            IFERROR(
                AVERAGE(IF(
                    ISNUMBER(M182:V182),
                    IF(
                        M$4:V$4=1,
                        M182:V182,
                        ""),
                    "")),
                AVERAGE(IF(
                    ISNUMBER(M182:V182),
                    IF(
                        M$4:V$4=2,
                        M182:V182,
                        ""),
                    ""))
            ),
            IF(
                Parameters!$D$17=1,
                IFERROR(
                    IF(
                        OR(
                            IF(
                                ISNUMBER(M182:V182),
                                IF(
                                    M$4:V$4=1,
                                    M182:V182,
                                    ""),
                                "")
                            =0),
                        0,
                        GEOMEAN(IF(
                            ISNUMBER(M182:V182),
                            IF(
                                M$4:V$4=1,
                                M182:V182,
                                ""),
                            ""))
                    ),
                    IF(
                        OR(IF(
                            ISNUMBER(M182:V182),
                            IF(
                                M$4:V$4=2,
                                M182:V182,
                                ""),
                            "")
                            =0),
                        0,
                        GEOMEAN(IF(
                            ISNUMBER(M182:V182),
                            IF(
                                M$4:V$4=2,
                                M182:V182,
                                ""),
                            "")))
                )
            )
        )
    )
)</f>
        <v>#N/A</v>
      </c>
      <c r="I182" s="191" cm="1">
        <f t="array" ref="I182">IF(
    SUM(IF(
            ISNUMBER(
                IF(
                    $M$5:$V$5,
                    (M182:V182),
                    "")),
            1,
            0))
        =0,
    NA(),
    IF(
        Parameters!$D$15=1,
        IF(
            SUM(--(ISNUMBER(IF($M$5:$V$5=1,(M182:V182),""))))&gt;0,
            MAX(IF(
                ISNUMBER(M182:V182),
                IF(
                    M$5:V$5=1,
                    M182:V182,
                    ""),
                "")),
            MAX(IF(
                ISNUMBER(M182:V182),
                IF(
                    M$5:V$5=2,
                    M182:V182,
                    ""),
                ""))
        ),
        IF(
            Parameters!$D$16=1,
            IFERROR(
                AVERAGE(IF(
                    ISNUMBER(M182:V182),
                    IF(
                        M$5:V$5=1,
                        M182:V182,
                        ""),
                    "")),
                AVERAGE(IF(
                    ISNUMBER(M182:V182),
                    IF(
                        M$5:V$5=2,
                        M182:V182,
                        ""),
                    ""))
            ),
            IF(
                Parameters!$D$17=1,
                IFERROR(
                    IF(
                        OR(
                            IF(
                                ISNUMBER(M182:V182),
                                IF(
                                    M$5:V$5=1,
                                    M182:V182,
                                    ""),
                                "")
                            =0),
                        0,
                        GEOMEAN(IF(
                            ISNUMBER(M182:V182),
                            IF(
                                M$5:V$5=1,
                                M182:V182,
                                ""),
                            ""))
                    ),
                    IF(
                        OR(IF(
                            ISNUMBER(M182:V182),
                            IF(
                                M$5:V$5=2,
                                M182:V182,
                                ""),
                            "")
                            =0),
                        0,
                        GEOMEAN(IF(
                            ISNUMBER(M182:V182),
                            IF(
                                M$5:V$5=2,
                                M182:V182,
                                ""),
                            "")))
                )
            )
        )
    )
)</f>
        <v>0</v>
      </c>
      <c r="J182" s="242" t="s">
        <v>409</v>
      </c>
      <c r="K182" s="242">
        <v>44887</v>
      </c>
      <c r="L182" s="91" t="s">
        <v>723</v>
      </c>
      <c r="M182" s="192" t="s">
        <v>409</v>
      </c>
      <c r="N182" s="192" t="s">
        <v>409</v>
      </c>
      <c r="O182" s="192" t="s">
        <v>409</v>
      </c>
      <c r="P182" s="192">
        <v>0</v>
      </c>
      <c r="Q182" s="192">
        <v>0</v>
      </c>
      <c r="R182" s="192" t="s">
        <v>409</v>
      </c>
      <c r="S182" s="192" t="s">
        <v>409</v>
      </c>
      <c r="T182" s="192" t="s">
        <v>409</v>
      </c>
      <c r="U182" s="192" t="s">
        <v>409</v>
      </c>
      <c r="V182" s="192" t="s">
        <v>409</v>
      </c>
      <c r="W182" s="192">
        <v>0</v>
      </c>
      <c r="X182" s="192" t="s">
        <v>409</v>
      </c>
      <c r="Y182" s="192"/>
      <c r="Z182" s="192"/>
      <c r="AA182" s="80"/>
      <c r="AB182" s="80"/>
      <c r="AC182" s="80"/>
    </row>
    <row r="183" spans="1:29"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9.9163165204290102</v>
      </c>
      <c r="H183" s="80" cm="1">
        <f t="array" ref="H183">IF(
    SUM(IF(
            ISNUMBER(
                IF(
                    $M$4:$V$4,
                    (M183:V183),
                    "")),
            1,
            0))
        =0,
    NA(),
    IF(
        Parameters!$D$15=1,
        IF(
            SUM(--(ISNUMBER(IF($M$4:$V$4=1,(M183:V183),""))))&gt;0,
            MAX(IF(
                ISNUMBER(M183:V183),
                IF(
                    M$4:V$4=1,
                    M183:V183,
                    ""),
                "")),
            MAX(IF(
                ISNUMBER(M183:V183),
                IF(
                    M$4:V$4=2,
                    M183:V183,
                    ""),
                ""))
        ),
        IF(
            Parameters!$D$16=1,
            IFERROR(
                AVERAGE(IF(
                    ISNUMBER(M183:V183),
                    IF(
                        M$4:V$4=1,
                        M183:V183,
                        ""),
                    "")),
                AVERAGE(IF(
                    ISNUMBER(M183:V183),
                    IF(
                        M$4:V$4=2,
                        M183:V183,
                        ""),
                    ""))
            ),
            IF(
                Parameters!$D$17=1,
                IFERROR(
                    IF(
                        OR(
                            IF(
                                ISNUMBER(M183:V183),
                                IF(
                                    M$4:V$4=1,
                                    M183:V183,
                                    ""),
                                "")
                            =0),
                        0,
                        GEOMEAN(IF(
                            ISNUMBER(M183:V183),
                            IF(
                                M$4:V$4=1,
                                M183:V183,
                                ""),
                            ""))
                    ),
                    IF(
                        OR(IF(
                            ISNUMBER(M183:V183),
                            IF(
                                M$4:V$4=2,
                                M183:V183,
                                ""),
                            "")
                            =0),
                        0,
                        GEOMEAN(IF(
                            ISNUMBER(M183:V183),
                            IF(
                                M$4:V$4=2,
                                M183:V183,
                                ""),
                            "")))
                )
            )
        )
    )
)</f>
        <v>9.8333333333333304</v>
      </c>
      <c r="I183" s="191" cm="1">
        <f t="array" ref="I183">IF(
    SUM(IF(
            ISNUMBER(
                IF(
                    $M$5:$V$5,
                    (M183:V183),
                    "")),
            1,
            0))
        =0,
    NA(),
    IF(
        Parameters!$D$15=1,
        IF(
            SUM(--(ISNUMBER(IF($M$5:$V$5=1,(M183:V183),""))))&gt;0,
            MAX(IF(
                ISNUMBER(M183:V183),
                IF(
                    M$5:V$5=1,
                    M183:V183,
                    ""),
                "")),
            MAX(IF(
                ISNUMBER(M183:V183),
                IF(
                    M$5:V$5=2,
                    M183:V183,
                    ""),
                ""))
        ),
        IF(
            Parameters!$D$16=1,
            IFERROR(
                AVERAGE(IF(
                    ISNUMBER(M183:V183),
                    IF(
                        M$5:V$5=1,
                        M183:V183,
                        ""),
                    "")),
                AVERAGE(IF(
                    ISNUMBER(M183:V183),
                    IF(
                        M$5:V$5=2,
                        M183:V183,
                        ""),
                    ""))
            ),
            IF(
                Parameters!$D$17=1,
                IFERROR(
                    IF(
                        OR(
                            IF(
                                ISNUMBER(M183:V183),
                                IF(
                                    M$5:V$5=1,
                                    M183:V183,
                                    ""),
                                "")
                            =0),
                        0,
                        GEOMEAN(IF(
                            ISNUMBER(M183:V183),
                            IF(
                                M$5:V$5=1,
                                M183:V183,
                                ""),
                            ""))
                    ),
                    IF(
                        OR(IF(
                            ISNUMBER(M183:V183),
                            IF(
                                M$5:V$5=2,
                                M183:V183,
                                ""),
                            "")
                            =0),
                        0,
                        GEOMEAN(IF(
                            ISNUMBER(M183:V183),
                            IF(
                                M$5:V$5=2,
                                M183:V183,
                                ""),
                            "")))
                )
            )
        )
    )
)</f>
        <v>10</v>
      </c>
      <c r="J183" s="242">
        <v>44753</v>
      </c>
      <c r="K183" s="242">
        <v>45099</v>
      </c>
      <c r="L183" s="91" t="s">
        <v>299</v>
      </c>
      <c r="M183" s="192">
        <v>9.8333333333333304</v>
      </c>
      <c r="N183" s="192" t="s">
        <v>409</v>
      </c>
      <c r="O183" s="192">
        <v>0</v>
      </c>
      <c r="P183" s="192">
        <v>10</v>
      </c>
      <c r="Q183" s="192">
        <v>0</v>
      </c>
      <c r="R183" s="192" t="s">
        <v>409</v>
      </c>
      <c r="S183" s="192">
        <v>6.9</v>
      </c>
      <c r="T183" s="192" t="s">
        <v>409</v>
      </c>
      <c r="U183" s="192">
        <v>0</v>
      </c>
      <c r="V183" s="192" t="s">
        <v>921</v>
      </c>
      <c r="W183" s="192">
        <v>0</v>
      </c>
      <c r="X183" s="192" t="s">
        <v>409</v>
      </c>
      <c r="Y183" s="192"/>
      <c r="Z183" s="192"/>
      <c r="AA183" s="80"/>
      <c r="AB183" s="80"/>
      <c r="AC183" s="80"/>
    </row>
    <row r="184" spans="1:29"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$M$4:$V$4,
                    (M184:V184),
                    "")),
            1,
            0))
        =0,
    NA(),
    IF(
        Parameters!$D$15=1,
        IF(
            SUM(--(ISNUMBER(IF($M$4:$V$4=1,(M184:V184),""))))&gt;0,
            MAX(IF(
                ISNUMBER(M184:V184),
                IF(
                    M$4:V$4=1,
                    M184:V184,
                    ""),
                "")),
            MAX(IF(
                ISNUMBER(M184:V184),
                IF(
                    M$4:V$4=2,
                    M184:V184,
                    ""),
                ""))
        ),
        IF(
            Parameters!$D$16=1,
            IFERROR(
                AVERAGE(IF(
                    ISNUMBER(M184:V184),
                    IF(
                        M$4:V$4=1,
                        M184:V184,
                        ""),
                    "")),
                AVERAGE(IF(
                    ISNUMBER(M184:V184),
                    IF(
                        M$4:V$4=2,
                        M184:V184,
                        ""),
                    ""))
            ),
            IF(
                Parameters!$D$17=1,
                IFERROR(
                    IF(
                        OR(
                            IF(
                                ISNUMBER(M184:V184),
                                IF(
                                    M$4:V$4=1,
                                    M184:V184,
                                    ""),
                                "")
                            =0),
                        0,
                        GEOMEAN(IF(
                            ISNUMBER(M184:V184),
                            IF(
                                M$4:V$4=1,
                                M184:V184,
                                ""),
                            ""))
                    ),
                    IF(
                        OR(IF(
                            ISNUMBER(M184:V184),
                            IF(
                                M$4:V$4=2,
                                M184:V184,
                                ""),
                            "")
                            =0),
                        0,
                        GEOMEAN(IF(
                            ISNUMBER(M184:V184),
                            IF(
                                M$4:V$4=2,
                                M184:V184,
                                ""),
                            "")))
                )
            )
        )
    )
)</f>
        <v>5.6666666666666599</v>
      </c>
      <c r="I184" s="191" cm="1">
        <f t="array" ref="I184">IF(
    SUM(IF(
            ISNUMBER(
                IF(
                    $M$5:$V$5,
                    (M184:V184),
                    "")),
            1,
            0))
        =0,
    NA(),
    IF(
        Parameters!$D$15=1,
        IF(
            SUM(--(ISNUMBER(IF($M$5:$V$5=1,(M184:V184),""))))&gt;0,
            MAX(IF(
                ISNUMBER(M184:V184),
                IF(
                    M$5:V$5=1,
                    M184:V184,
                    ""),
                "")),
            MAX(IF(
                ISNUMBER(M184:V184),
                IF(
                    M$5:V$5=2,
                    M184:V184,
                    ""),
                ""))
        ),
        IF(
            Parameters!$D$16=1,
            IFERROR(
                AVERAGE(IF(
                    ISNUMBER(M184:V184),
                    IF(
                        M$5:V$5=1,
                        M184:V184,
                        ""),
                    "")),
                AVERAGE(IF(
                    ISNUMBER(M184:V184),
                    IF(
                        M$5:V$5=2,
                        M184:V184,
                        ""),
                    ""))
            ),
            IF(
                Parameters!$D$17=1,
                IFERROR(
                    IF(
                        OR(
                            IF(
                                ISNUMBER(M184:V184),
                                IF(
                                    M$5:V$5=1,
                                    M184:V184,
                                    ""),
                                "")
                            =0),
                        0,
                        GEOMEAN(IF(
                            ISNUMBER(M184:V184),
                            IF(
                                M$5:V$5=1,
                                M184:V184,
                                ""),
                            ""))
                    ),
                    IF(
                        OR(IF(
                            ISNUMBER(M184:V184),
                            IF(
                                M$5:V$5=2,
                                M184:V184,
                                ""),
                            "")
                            =0),
                        0,
                        GEOMEAN(IF(
                            ISNUMBER(M184:V184),
                            IF(
                                M$5:V$5=2,
                                M184:V184,
                                ""),
                            "")))
                )
            )
        )
    )
)</f>
        <v>0</v>
      </c>
      <c r="J184" s="242">
        <v>44753</v>
      </c>
      <c r="K184" s="242">
        <v>44753</v>
      </c>
      <c r="L184" s="91" t="s">
        <v>301</v>
      </c>
      <c r="M184" s="192">
        <v>5.6666666666666599</v>
      </c>
      <c r="N184" s="192" t="s">
        <v>409</v>
      </c>
      <c r="O184" s="192">
        <v>0</v>
      </c>
      <c r="P184" s="192">
        <v>0</v>
      </c>
      <c r="Q184" s="192">
        <v>0</v>
      </c>
      <c r="R184" s="192" t="s">
        <v>409</v>
      </c>
      <c r="S184" s="192">
        <v>4.4000000000000004</v>
      </c>
      <c r="T184" s="192" t="s">
        <v>409</v>
      </c>
      <c r="U184" s="192">
        <v>0</v>
      </c>
      <c r="V184" s="192" t="s">
        <v>409</v>
      </c>
      <c r="W184" s="192">
        <v>0</v>
      </c>
      <c r="X184" s="192" t="s">
        <v>409</v>
      </c>
      <c r="Y184" s="192"/>
      <c r="Z184" s="192"/>
      <c r="AA184" s="80"/>
      <c r="AB184" s="80"/>
      <c r="AC184" s="80"/>
    </row>
    <row r="185" spans="1:29"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7.1879528842826037</v>
      </c>
      <c r="H185" s="80" cm="1">
        <f t="array" ref="H185">IF(
    SUM(IF(
            ISNUMBER(
                IF(
                    $M$4:$V$4,
                    (M185:V185),
                    "")),
            1,
            0))
        =0,
    NA(),
    IF(
        Parameters!$D$15=1,
        IF(
            SUM(--(ISNUMBER(IF($M$4:$V$4=1,(M185:V185),""))))&gt;0,
            MAX(IF(
                ISNUMBER(M185:V185),
                IF(
                    M$4:V$4=1,
                    M185:V185,
                    ""),
                "")),
            MAX(IF(
                ISNUMBER(M185:V185),
                IF(
                    M$4:V$4=2,
                    M185:V185,
                    ""),
                ""))
        ),
        IF(
            Parameters!$D$16=1,
            IFERROR(
                AVERAGE(IF(
                    ISNUMBER(M185:V185),
                    IF(
                        M$4:V$4=1,
                        M185:V185,
                        ""),
                    "")),
                AVERAGE(IF(
                    ISNUMBER(M185:V185),
                    IF(
                        M$4:V$4=2,
                        M185:V185,
                        ""),
                    ""))
            ),
            IF(
                Parameters!$D$17=1,
                IFERROR(
                    IF(
                        OR(
                            IF(
                                ISNUMBER(M185:V185),
                                IF(
                                    M$4:V$4=1,
                                    M185:V185,
                                    ""),
                                "")
                            =0),
                        0,
                        GEOMEAN(IF(
                            ISNUMBER(M185:V185),
                            IF(
                                M$4:V$4=1,
                                M185:V185,
                                ""),
                            ""))
                    ),
                    IF(
                        OR(IF(
                            ISNUMBER(M185:V185),
                            IF(
                                M$4:V$4=2,
                                M185:V185,
                                ""),
                            "")
                            =0),
                        0,
                        GEOMEAN(IF(
                            ISNUMBER(M185:V185),
                            IF(
                                M$4:V$4=2,
                                M185:V185,
                                ""),
                            "")))
                )
            )
        )
    )
)</f>
        <v>5.1666666666666599</v>
      </c>
      <c r="I185" s="191" cm="1">
        <f t="array" ref="I185">IF(
    SUM(IF(
            ISNUMBER(
                IF(
                    $M$5:$V$5,
                    (M185:V185),
                    "")),
            1,
            0))
        =0,
    NA(),
    IF(
        Parameters!$D$15=1,
        IF(
            SUM(--(ISNUMBER(IF($M$5:$V$5=1,(M185:V185),""))))&gt;0,
            MAX(IF(
                ISNUMBER(M185:V185),
                IF(
                    M$5:V$5=1,
                    M185:V185,
                    ""),
                "")),
            MAX(IF(
                ISNUMBER(M185:V185),
                IF(
                    M$5:V$5=2,
                    M185:V185,
                    ""),
                ""))
        ),
        IF(
            Parameters!$D$16=1,
            IFERROR(
                AVERAGE(IF(
                    ISNUMBER(M185:V185),
                    IF(
                        M$5:V$5=1,
                        M185:V185,
                        ""),
                    "")),
                AVERAGE(IF(
                    ISNUMBER(M185:V185),
                    IF(
                        M$5:V$5=2,
                        M185:V185,
                        ""),
                    ""))
            ),
            IF(
                Parameters!$D$17=1,
                IFERROR(
                    IF(
                        OR(
                            IF(
                                ISNUMBER(M185:V185),
                                IF(
                                    M$5:V$5=1,
                                    M185:V185,
                                    ""),
                                "")
                            =0),
                        0,
                        GEOMEAN(IF(
                            ISNUMBER(M185:V185),
                            IF(
                                M$5:V$5=1,
                                M185:V185,
                                ""),
                            ""))
                    ),
                    IF(
                        OR(IF(
                            ISNUMBER(M185:V185),
                            IF(
                                M$5:V$5=2,
                                M185:V185,
                                ""),
                            "")
                            =0),
                        0,
                        GEOMEAN(IF(
                            ISNUMBER(M185:V185),
                            IF(
                                M$5:V$5=2,
                                M185:V185,
                                ""),
                            "")))
                )
            )
        )
    )
)</f>
        <v>10</v>
      </c>
      <c r="J185" s="242">
        <v>44860</v>
      </c>
      <c r="K185" s="242">
        <v>45099</v>
      </c>
      <c r="L185" s="91" t="s">
        <v>303</v>
      </c>
      <c r="M185" s="192">
        <v>5.1666666666666599</v>
      </c>
      <c r="N185" s="192" t="s">
        <v>409</v>
      </c>
      <c r="O185" s="192">
        <v>0</v>
      </c>
      <c r="P185" s="192">
        <v>10</v>
      </c>
      <c r="Q185" s="192" t="s">
        <v>409</v>
      </c>
      <c r="R185" s="192" t="s">
        <v>409</v>
      </c>
      <c r="S185" s="192">
        <v>4.0999999999999996</v>
      </c>
      <c r="T185" s="192" t="s">
        <v>409</v>
      </c>
      <c r="U185" s="192">
        <v>0</v>
      </c>
      <c r="V185" s="192" t="s">
        <v>922</v>
      </c>
      <c r="W185" s="192" t="s">
        <v>409</v>
      </c>
      <c r="X185" s="192" t="s">
        <v>409</v>
      </c>
      <c r="Y185" s="192"/>
      <c r="Z185" s="192"/>
      <c r="AA185" s="80"/>
      <c r="AB185" s="80"/>
      <c r="AC185" s="80"/>
    </row>
    <row r="186" spans="1:29"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$M$4:$V$4,
                    (M186:V186),
                    "")),
            1,
            0))
        =0,
    NA(),
    IF(
        Parameters!$D$15=1,
        IF(
            SUM(--(ISNUMBER(IF($M$4:$V$4=1,(M186:V186),""))))&gt;0,
            MAX(IF(
                ISNUMBER(M186:V186),
                IF(
                    M$4:V$4=1,
                    M186:V186,
                    ""),
                "")),
            MAX(IF(
                ISNUMBER(M186:V186),
                IF(
                    M$4:V$4=2,
                    M186:V186,
                    ""),
                ""))
        ),
        IF(
            Parameters!$D$16=1,
            IFERROR(
                AVERAGE(IF(
                    ISNUMBER(M186:V186),
                    IF(
                        M$4:V$4=1,
                        M186:V186,
                        ""),
                    "")),
                AVERAGE(IF(
                    ISNUMBER(M186:V186),
                    IF(
                        M$4:V$4=2,
                        M186:V186,
                        ""),
                    ""))
            ),
            IF(
                Parameters!$D$17=1,
                IFERROR(
                    IF(
                        OR(
                            IF(
                                ISNUMBER(M186:V186),
                                IF(
                                    M$4:V$4=1,
                                    M186:V186,
                                    ""),
                                "")
                            =0),
                        0,
                        GEOMEAN(IF(
                            ISNUMBER(M186:V186),
                            IF(
                                M$4:V$4=1,
                                M186:V186,
                                ""),
                            ""))
                    ),
                    IF(
                        OR(IF(
                            ISNUMBER(M186:V186),
                            IF(
                                M$4:V$4=2,
                                M186:V186,
                                ""),
                            "")
                            =0),
                        0,
                        GEOMEAN(IF(
                            ISNUMBER(M186:V186),
                            IF(
                                M$4:V$4=2,
                                M186:V186,
                                ""),
                            "")))
                )
            )
        )
    )
)</f>
        <v>0.5</v>
      </c>
      <c r="I186" s="191" cm="1">
        <f t="array" ref="I186">IF(
    SUM(IF(
            ISNUMBER(
                IF(
                    $M$5:$V$5,
                    (M186:V186),
                    "")),
            1,
            0))
        =0,
    NA(),
    IF(
        Parameters!$D$15=1,
        IF(
            SUM(--(ISNUMBER(IF($M$5:$V$5=1,(M186:V186),""))))&gt;0,
            MAX(IF(
                ISNUMBER(M186:V186),
                IF(
                    M$5:V$5=1,
                    M186:V186,
                    ""),
                "")),
            MAX(IF(
                ISNUMBER(M186:V186),
                IF(
                    M$5:V$5=2,
                    M186:V186,
                    ""),
                ""))
        ),
        IF(
            Parameters!$D$16=1,
            IFERROR(
                AVERAGE(IF(
                    ISNUMBER(M186:V186),
                    IF(
                        M$5:V$5=1,
                        M186:V186,
                        ""),
                    "")),
                AVERAGE(IF(
                    ISNUMBER(M186:V186),
                    IF(
                        M$5:V$5=2,
                        M186:V186,
                        ""),
                    ""))
            ),
            IF(
                Parameters!$D$17=1,
                IFERROR(
                    IF(
                        OR(
                            IF(
                                ISNUMBER(M186:V186),
                                IF(
                                    M$5:V$5=1,
                                    M186:V186,
                                    ""),
                                "")
                            =0),
                        0,
                        GEOMEAN(IF(
                            ISNUMBER(M186:V186),
                            IF(
                                M$5:V$5=1,
                                M186:V186,
                                ""),
                            ""))
                    ),
                    IF(
                        OR(IF(
                            ISNUMBER(M186:V186),
                            IF(
                                M$5:V$5=2,
                                M186:V186,
                                ""),
                            "")
                            =0),
                        0,
                        GEOMEAN(IF(
                            ISNUMBER(M186:V186),
                            IF(
                                M$5:V$5=2,
                                M186:V186,
                                ""),
                            "")))
                )
            )
        )
    )
)</f>
        <v>0</v>
      </c>
      <c r="J186" s="242">
        <v>44753</v>
      </c>
      <c r="K186" s="242">
        <v>44860</v>
      </c>
      <c r="L186" s="91" t="s">
        <v>304</v>
      </c>
      <c r="M186" s="192">
        <v>0.5</v>
      </c>
      <c r="N186" s="192" t="s">
        <v>409</v>
      </c>
      <c r="O186" s="192">
        <v>0</v>
      </c>
      <c r="P186" s="192">
        <v>0</v>
      </c>
      <c r="Q186" s="192">
        <v>0</v>
      </c>
      <c r="R186" s="192" t="s">
        <v>409</v>
      </c>
      <c r="S186" s="192">
        <v>1.3</v>
      </c>
      <c r="T186" s="192" t="s">
        <v>409</v>
      </c>
      <c r="U186" s="192">
        <v>0</v>
      </c>
      <c r="V186" s="192" t="s">
        <v>409</v>
      </c>
      <c r="W186" s="192">
        <v>0</v>
      </c>
      <c r="X186" s="192" t="s">
        <v>409</v>
      </c>
      <c r="Y186" s="192"/>
      <c r="Z186" s="192"/>
      <c r="AA186" s="80"/>
      <c r="AB186" s="80"/>
      <c r="AC186" s="80"/>
    </row>
    <row r="187" spans="1:29"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7.0710678118654755</v>
      </c>
      <c r="H187" s="80" cm="1">
        <f t="array" ref="H187">IF(
    SUM(IF(
            ISNUMBER(
                IF(
                    $M$4:$V$4,
                    (M187:V187),
                    "")),
            1,
            0))
        =0,
    NA(),
    IF(
        Parameters!$D$15=1,
        IF(
            SUM(--(ISNUMBER(IF($M$4:$V$4=1,(M187:V187),""))))&gt;0,
            MAX(IF(
                ISNUMBER(M187:V187),
                IF(
                    M$4:V$4=1,
                    M187:V187,
                    ""),
                "")),
            MAX(IF(
                ISNUMBER(M187:V187),
                IF(
                    M$4:V$4=2,
                    M187:V187,
                    ""),
                ""))
        ),
        IF(
            Parameters!$D$16=1,
            IFERROR(
                AVERAGE(IF(
                    ISNUMBER(M187:V187),
                    IF(
                        M$4:V$4=1,
                        M187:V187,
                        ""),
                    "")),
                AVERAGE(IF(
                    ISNUMBER(M187:V187),
                    IF(
                        M$4:V$4=2,
                        M187:V187,
                        ""),
                    ""))
            ),
            IF(
                Parameters!$D$17=1,
                IFERROR(
                    IF(
                        OR(
                            IF(
                                ISNUMBER(M187:V187),
                                IF(
                                    M$4:V$4=1,
                                    M187:V187,
                                    ""),
                                "")
                            =0),
                        0,
                        GEOMEAN(IF(
                            ISNUMBER(M187:V187),
                            IF(
                                M$4:V$4=1,
                                M187:V187,
                                ""),
                            ""))
                    ),
                    IF(
                        OR(IF(
                            ISNUMBER(M187:V187),
                            IF(
                                M$4:V$4=2,
                                M187:V187,
                                ""),
                            "")
                            =0),
                        0,
                        GEOMEAN(IF(
                            ISNUMBER(M187:V187),
                            IF(
                                M$4:V$4=2,
                                M187:V187,
                                ""),
                            "")))
                )
            )
        )
    )
)</f>
        <v>5</v>
      </c>
      <c r="I187" s="191" cm="1">
        <f t="array" ref="I187">IF(
    SUM(IF(
            ISNUMBER(
                IF(
                    $M$5:$V$5,
                    (M187:V187),
                    "")),
            1,
            0))
        =0,
    NA(),
    IF(
        Parameters!$D$15=1,
        IF(
            SUM(--(ISNUMBER(IF($M$5:$V$5=1,(M187:V187),""))))&gt;0,
            MAX(IF(
                ISNUMBER(M187:V187),
                IF(
                    M$5:V$5=1,
                    M187:V187,
                    ""),
                "")),
            MAX(IF(
                ISNUMBER(M187:V187),
                IF(
                    M$5:V$5=2,
                    M187:V187,
                    ""),
                ""))
        ),
        IF(
            Parameters!$D$16=1,
            IFERROR(
                AVERAGE(IF(
                    ISNUMBER(M187:V187),
                    IF(
                        M$5:V$5=1,
                        M187:V187,
                        ""),
                    "")),
                AVERAGE(IF(
                    ISNUMBER(M187:V187),
                    IF(
                        M$5:V$5=2,
                        M187:V187,
                        ""),
                    ""))
            ),
            IF(
                Parameters!$D$17=1,
                IFERROR(
                    IF(
                        OR(
                            IF(
                                ISNUMBER(M187:V187),
                                IF(
                                    M$5:V$5=1,
                                    M187:V187,
                                    ""),
                                "")
                            =0),
                        0,
                        GEOMEAN(IF(
                            ISNUMBER(M187:V187),
                            IF(
                                M$5:V$5=1,
                                M187:V187,
                                ""),
                            ""))
                    ),
                    IF(
                        OR(IF(
                            ISNUMBER(M187:V187),
                            IF(
                                M$5:V$5=2,
                                M187:V187,
                                ""),
                            "")
                            =0),
                        0,
                        GEOMEAN(IF(
                            ISNUMBER(M187:V187),
                            IF(
                                M$5:V$5=2,
                                M187:V187,
                                ""),
                            "")))
                )
            )
        )
    )
)</f>
        <v>10</v>
      </c>
      <c r="J187" s="242">
        <v>44753</v>
      </c>
      <c r="K187" s="242">
        <v>45075</v>
      </c>
      <c r="L187" s="91" t="s">
        <v>306</v>
      </c>
      <c r="M187" s="192">
        <v>5</v>
      </c>
      <c r="N187" s="192" t="s">
        <v>409</v>
      </c>
      <c r="O187" s="192">
        <v>0</v>
      </c>
      <c r="P187" s="192">
        <v>0</v>
      </c>
      <c r="Q187" s="192">
        <v>10</v>
      </c>
      <c r="R187" s="192" t="s">
        <v>409</v>
      </c>
      <c r="S187" s="192">
        <v>4</v>
      </c>
      <c r="T187" s="192" t="s">
        <v>409</v>
      </c>
      <c r="U187" s="192">
        <v>0</v>
      </c>
      <c r="V187" s="192" t="s">
        <v>409</v>
      </c>
      <c r="W187" s="192">
        <v>1</v>
      </c>
      <c r="X187" s="192" t="s">
        <v>409</v>
      </c>
      <c r="Y187" s="192"/>
      <c r="Z187" s="192"/>
      <c r="AA187" s="80"/>
      <c r="AB187" s="80"/>
      <c r="AC187" s="80"/>
    </row>
    <row r="188" spans="1:29"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$M$4:$V$4,
                    (M188:V188),
                    "")),
            1,
            0))
        =0,
    NA(),
    IF(
        Parameters!$D$15=1,
        IF(
            SUM(--(ISNUMBER(IF($M$4:$V$4=1,(M188:V188),""))))&gt;0,
            MAX(IF(
                ISNUMBER(M188:V188),
                IF(
                    M$4:V$4=1,
                    M188:V188,
                    ""),
                "")),
            MAX(IF(
                ISNUMBER(M188:V188),
                IF(
                    M$4:V$4=2,
                    M188:V188,
                    ""),
                ""))
        ),
        IF(
            Parameters!$D$16=1,
            IFERROR(
                AVERAGE(IF(
                    ISNUMBER(M188:V188),
                    IF(
                        M$4:V$4=1,
                        M188:V188,
                        ""),
                    "")),
                AVERAGE(IF(
                    ISNUMBER(M188:V188),
                    IF(
                        M$4:V$4=2,
                        M188:V188,
                        ""),
                    ""))
            ),
            IF(
                Parameters!$D$17=1,
                IFERROR(
                    IF(
                        OR(
                            IF(
                                ISNUMBER(M188:V188),
                                IF(
                                    M$4:V$4=1,
                                    M188:V188,
                                    ""),
                                "")
                            =0),
                        0,
                        GEOMEAN(IF(
                            ISNUMBER(M188:V188),
                            IF(
                                M$4:V$4=1,
                                M188:V188,
                                ""),
                            ""))
                    ),
                    IF(
                        OR(IF(
                            ISNUMBER(M188:V188),
                            IF(
                                M$4:V$4=2,
                                M188:V188,
                                ""),
                            "")
                            =0),
                        0,
                        GEOMEAN(IF(
                            ISNUMBER(M188:V188),
                            IF(
                                M$4:V$4=2,
                                M188:V188,
                                ""),
                            "")))
                )
            )
        )
    )
)</f>
        <v>2.9999999999999898</v>
      </c>
      <c r="I188" s="191" cm="1">
        <f t="array" ref="I188">IF(
    SUM(IF(
            ISNUMBER(
                IF(
                    $M$5:$V$5,
                    (M188:V188),
                    "")),
            1,
            0))
        =0,
    NA(),
    IF(
        Parameters!$D$15=1,
        IF(
            SUM(--(ISNUMBER(IF($M$5:$V$5=1,(M188:V188),""))))&gt;0,
            MAX(IF(
                ISNUMBER(M188:V188),
                IF(
                    M$5:V$5=1,
                    M188:V188,
                    ""),
                "")),
            MAX(IF(
                ISNUMBER(M188:V188),
                IF(
                    M$5:V$5=2,
                    M188:V188,
                    ""),
                ""))
        ),
        IF(
            Parameters!$D$16=1,
            IFERROR(
                AVERAGE(IF(
                    ISNUMBER(M188:V188),
                    IF(
                        M$5:V$5=1,
                        M188:V188,
                        ""),
                    "")),
                AVERAGE(IF(
                    ISNUMBER(M188:V188),
                    IF(
                        M$5:V$5=2,
                        M188:V188,
                        ""),
                    ""))
            ),
            IF(
                Parameters!$D$17=1,
                IFERROR(
                    IF(
                        OR(
                            IF(
                                ISNUMBER(M188:V188),
                                IF(
                                    M$5:V$5=1,
                                    M188:V188,
                                    ""),
                                "")
                            =0),
                        0,
                        GEOMEAN(IF(
                            ISNUMBER(M188:V188),
                            IF(
                                M$5:V$5=1,
                                M188:V188,
                                ""),
                            ""))
                    ),
                    IF(
                        OR(IF(
                            ISNUMBER(M188:V188),
                            IF(
                                M$5:V$5=2,
                                M188:V188,
                                ""),
                            "")
                            =0),
                        0,
                        GEOMEAN(IF(
                            ISNUMBER(M188:V188),
                            IF(
                                M$5:V$5=2,
                                M188:V188,
                                ""),
                            "")))
                )
            )
        )
    )
)</f>
        <v>0</v>
      </c>
      <c r="J188" s="242">
        <v>44753</v>
      </c>
      <c r="K188" s="242">
        <v>44852</v>
      </c>
      <c r="L188" s="91" t="s">
        <v>307</v>
      </c>
      <c r="M188" s="192">
        <v>2.9999999999999898</v>
      </c>
      <c r="N188" s="192" t="s">
        <v>409</v>
      </c>
      <c r="O188" s="192">
        <v>0</v>
      </c>
      <c r="P188" s="192">
        <v>0</v>
      </c>
      <c r="Q188" s="192">
        <v>0</v>
      </c>
      <c r="R188" s="192" t="s">
        <v>409</v>
      </c>
      <c r="S188" s="192">
        <v>2.8</v>
      </c>
      <c r="T188" s="192" t="s">
        <v>409</v>
      </c>
      <c r="U188" s="192">
        <v>0</v>
      </c>
      <c r="V188" s="192" t="s">
        <v>409</v>
      </c>
      <c r="W188" s="192">
        <v>0</v>
      </c>
      <c r="X188" s="192" t="s">
        <v>409</v>
      </c>
      <c r="Y188" s="192"/>
      <c r="Z188" s="192"/>
      <c r="AA188" s="80"/>
      <c r="AB188" s="80"/>
      <c r="AC188" s="80"/>
    </row>
    <row r="189" spans="1:29"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$M$4:$V$4,
                    (M189:V189),
                    "")),
            1,
            0))
        =0,
    NA(),
    IF(
        Parameters!$D$15=1,
        IF(
            SUM(--(ISNUMBER(IF($M$4:$V$4=1,(M189:V189),""))))&gt;0,
            MAX(IF(
                ISNUMBER(M189:V189),
                IF(
                    M$4:V$4=1,
                    M189:V189,
                    ""),
                "")),
            MAX(IF(
                ISNUMBER(M189:V189),
                IF(
                    M$4:V$4=2,
                    M189:V189,
                    ""),
                ""))
        ),
        IF(
            Parameters!$D$16=1,
            IFERROR(
                AVERAGE(IF(
                    ISNUMBER(M189:V189),
                    IF(
                        M$4:V$4=1,
                        M189:V189,
                        ""),
                    "")),
                AVERAGE(IF(
                    ISNUMBER(M189:V189),
                    IF(
                        M$4:V$4=2,
                        M189:V189,
                        ""),
                    ""))
            ),
            IF(
                Parameters!$D$17=1,
                IFERROR(
                    IF(
                        OR(
                            IF(
                                ISNUMBER(M189:V189),
                                IF(
                                    M$4:V$4=1,
                                    M189:V189,
                                    ""),
                                "")
                            =0),
                        0,
                        GEOMEAN(IF(
                            ISNUMBER(M189:V189),
                            IF(
                                M$4:V$4=1,
                                M189:V189,
                                ""),
                            ""))
                    ),
                    IF(
                        OR(IF(
                            ISNUMBER(M189:V189),
                            IF(
                                M$4:V$4=2,
                                M189:V189,
                                ""),
                            "")
                            =0),
                        0,
                        GEOMEAN(IF(
                            ISNUMBER(M189:V189),
                            IF(
                                M$4:V$4=2,
                                M189:V189,
                                ""),
                            "")))
                )
            )
        )
    )
)</f>
        <v>4</v>
      </c>
      <c r="I189" s="191" cm="1">
        <f t="array" ref="I189">IF(
    SUM(IF(
            ISNUMBER(
                IF(
                    $M$5:$V$5,
                    (M189:V189),
                    "")),
            1,
            0))
        =0,
    NA(),
    IF(
        Parameters!$D$15=1,
        IF(
            SUM(--(ISNUMBER(IF($M$5:$V$5=1,(M189:V189),""))))&gt;0,
            MAX(IF(
                ISNUMBER(M189:V189),
                IF(
                    M$5:V$5=1,
                    M189:V189,
                    ""),
                "")),
            MAX(IF(
                ISNUMBER(M189:V189),
                IF(
                    M$5:V$5=2,
                    M189:V189,
                    ""),
                ""))
        ),
        IF(
            Parameters!$D$16=1,
            IFERROR(
                AVERAGE(IF(
                    ISNUMBER(M189:V189),
                    IF(
                        M$5:V$5=1,
                        M189:V189,
                        ""),
                    "")),
                AVERAGE(IF(
                    ISNUMBER(M189:V189),
                    IF(
                        M$5:V$5=2,
                        M189:V189,
                        ""),
                    ""))
            ),
            IF(
                Parameters!$D$17=1,
                IFERROR(
                    IF(
                        OR(
                            IF(
                                ISNUMBER(M189:V189),
                                IF(
                                    M$5:V$5=1,
                                    M189:V189,
                                    ""),
                                "")
                            =0),
                        0,
                        GEOMEAN(IF(
                            ISNUMBER(M189:V189),
                            IF(
                                M$5:V$5=1,
                                M189:V189,
                                ""),
                            ""))
                    ),
                    IF(
                        OR(IF(
                            ISNUMBER(M189:V189),
                            IF(
                                M$5:V$5=2,
                                M189:V189,
                                ""),
                            "")
                            =0),
                        0,
                        GEOMEAN(IF(
                            ISNUMBER(M189:V189),
                            IF(
                                M$5:V$5=2,
                                M189:V189,
                                ""),
                            "")))
                )
            )
        )
    )
)</f>
        <v>0</v>
      </c>
      <c r="J189" s="242">
        <v>44753</v>
      </c>
      <c r="K189" s="242">
        <v>44762</v>
      </c>
      <c r="L189" s="91" t="s">
        <v>309</v>
      </c>
      <c r="M189" s="192">
        <v>4</v>
      </c>
      <c r="N189" s="192" t="s">
        <v>409</v>
      </c>
      <c r="O189" s="192">
        <v>0</v>
      </c>
      <c r="P189" s="192">
        <v>0</v>
      </c>
      <c r="Q189" s="192">
        <v>0</v>
      </c>
      <c r="R189" s="192" t="s">
        <v>409</v>
      </c>
      <c r="S189" s="192">
        <v>3.4</v>
      </c>
      <c r="T189" s="192" t="s">
        <v>409</v>
      </c>
      <c r="U189" s="192">
        <v>0</v>
      </c>
      <c r="V189" s="192" t="s">
        <v>409</v>
      </c>
      <c r="W189" s="192">
        <v>0</v>
      </c>
      <c r="X189" s="192" t="s">
        <v>409</v>
      </c>
      <c r="Y189" s="192"/>
      <c r="Z189" s="192"/>
      <c r="AA189" s="80"/>
      <c r="AB189" s="80"/>
      <c r="AC189" s="80"/>
    </row>
    <row r="190" spans="1:29"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$M$4:$V$4,
                    (M190:V190),
                    "")),
            1,
            0))
        =0,
    NA(),
    IF(
        Parameters!$D$15=1,
        IF(
            SUM(--(ISNUMBER(IF($M$4:$V$4=1,(M190:V190),""))))&gt;0,
            MAX(IF(
                ISNUMBER(M190:V190),
                IF(
                    M$4:V$4=1,
                    M190:V190,
                    ""),
                "")),
            MAX(IF(
                ISNUMBER(M190:V190),
                IF(
                    M$4:V$4=2,
                    M190:V190,
                    ""),
                ""))
        ),
        IF(
            Parameters!$D$16=1,
            IFERROR(
                AVERAGE(IF(
                    ISNUMBER(M190:V190),
                    IF(
                        M$4:V$4=1,
                        M190:V190,
                        ""),
                    "")),
                AVERAGE(IF(
                    ISNUMBER(M190:V190),
                    IF(
                        M$4:V$4=2,
                        M190:V190,
                        ""),
                    ""))
            ),
            IF(
                Parameters!$D$17=1,
                IFERROR(
                    IF(
                        OR(
                            IF(
                                ISNUMBER(M190:V190),
                                IF(
                                    M$4:V$4=1,
                                    M190:V190,
                                    ""),
                                "")
                            =0),
                        0,
                        GEOMEAN(IF(
                            ISNUMBER(M190:V190),
                            IF(
                                M$4:V$4=1,
                                M190:V190,
                                ""),
                            ""))
                    ),
                    IF(
                        OR(IF(
                            ISNUMBER(M190:V190),
                            IF(
                                M$4:V$4=2,
                                M190:V190,
                                ""),
                            "")
                            =0),
                        0,
                        GEOMEAN(IF(
                            ISNUMBER(M190:V190),
                            IF(
                                M$4:V$4=2,
                                M190:V190,
                                ""),
                            "")))
                )
            )
        )
    )
)</f>
        <v>0</v>
      </c>
      <c r="I190" s="191" cm="1">
        <f t="array" ref="I190">IF(
    SUM(IF(
            ISNUMBER(
                IF(
                    $M$5:$V$5,
                    (M190:V190),
                    "")),
            1,
            0))
        =0,
    NA(),
    IF(
        Parameters!$D$15=1,
        IF(
            SUM(--(ISNUMBER(IF($M$5:$V$5=1,(M190:V190),""))))&gt;0,
            MAX(IF(
                ISNUMBER(M190:V190),
                IF(
                    M$5:V$5=1,
                    M190:V190,
                    ""),
                "")),
            MAX(IF(
                ISNUMBER(M190:V190),
                IF(
                    M$5:V$5=2,
                    M190:V190,
                    ""),
                ""))
        ),
        IF(
            Parameters!$D$16=1,
            IFERROR(
                AVERAGE(IF(
                    ISNUMBER(M190:V190),
                    IF(
                        M$5:V$5=1,
                        M190:V190,
                        ""),
                    "")),
                AVERAGE(IF(
                    ISNUMBER(M190:V190),
                    IF(
                        M$5:V$5=2,
                        M190:V190,
                        ""),
                    ""))
            ),
            IF(
                Parameters!$D$17=1,
                IFERROR(
                    IF(
                        OR(
                            IF(
                                ISNUMBER(M190:V190),
                                IF(
                                    M$5:V$5=1,
                                    M190:V190,
                                    ""),
                                "")
                            =0),
                        0,
                        GEOMEAN(IF(
                            ISNUMBER(M190:V190),
                            IF(
                                M$5:V$5=1,
                                M190:V190,
                                ""),
                            ""))
                    ),
                    IF(
                        OR(IF(
                            ISNUMBER(M190:V190),
                            IF(
                                M$5:V$5=2,
                                M190:V190,
                                ""),
                            "")
                            =0),
                        0,
                        GEOMEAN(IF(
                            ISNUMBER(M190:V190),
                            IF(
                                M$5:V$5=2,
                                M190:V190,
                                ""),
                            "")))
                )
            )
        )
    )
)</f>
        <v>0</v>
      </c>
      <c r="J190" s="242">
        <v>45019</v>
      </c>
      <c r="K190" s="242">
        <v>45016</v>
      </c>
      <c r="L190" s="91" t="s">
        <v>311</v>
      </c>
      <c r="M190" s="192">
        <v>0</v>
      </c>
      <c r="N190" s="192" t="s">
        <v>409</v>
      </c>
      <c r="O190" s="192">
        <v>0</v>
      </c>
      <c r="P190" s="192">
        <v>0</v>
      </c>
      <c r="Q190" s="192">
        <v>0</v>
      </c>
      <c r="R190" s="192" t="s">
        <v>409</v>
      </c>
      <c r="S190" s="192">
        <v>1</v>
      </c>
      <c r="T190" s="192" t="s">
        <v>409</v>
      </c>
      <c r="U190" s="192">
        <v>0</v>
      </c>
      <c r="V190" s="192" t="s">
        <v>409</v>
      </c>
      <c r="W190" s="192">
        <v>0</v>
      </c>
      <c r="X190" s="192" t="s">
        <v>409</v>
      </c>
      <c r="Y190" s="192"/>
      <c r="Z190" s="192"/>
      <c r="AA190" s="80"/>
      <c r="AB190" s="80"/>
      <c r="AC190" s="80"/>
    </row>
    <row r="191" spans="1:29"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$M$4:$V$4,
                    (M191:V191),
                    "")),
            1,
            0))
        =0,
    NA(),
    IF(
        Parameters!$D$15=1,
        IF(
            SUM(--(ISNUMBER(IF($M$4:$V$4=1,(M191:V191),""))))&gt;0,
            MAX(IF(
                ISNUMBER(M191:V191),
                IF(
                    M$4:V$4=1,
                    M191:V191,
                    ""),
                "")),
            MAX(IF(
                ISNUMBER(M191:V191),
                IF(
                    M$4:V$4=2,
                    M191:V191,
                    ""),
                ""))
        ),
        IF(
            Parameters!$D$16=1,
            IFERROR(
                AVERAGE(IF(
                    ISNUMBER(M191:V191),
                    IF(
                        M$4:V$4=1,
                        M191:V191,
                        ""),
                    "")),
                AVERAGE(IF(
                    ISNUMBER(M191:V191),
                    IF(
                        M$4:V$4=2,
                        M191:V191,
                        ""),
                    ""))
            ),
            IF(
                Parameters!$D$17=1,
                IFERROR(
                    IF(
                        OR(
                            IF(
                                ISNUMBER(M191:V191),
                                IF(
                                    M$4:V$4=1,
                                    M191:V191,
                                    ""),
                                "")
                            =0),
                        0,
                        GEOMEAN(IF(
                            ISNUMBER(M191:V191),
                            IF(
                                M$4:V$4=1,
                                M191:V191,
                                ""),
                            ""))
                    ),
                    IF(
                        OR(IF(
                            ISNUMBER(M191:V191),
                            IF(
                                M$4:V$4=2,
                                M191:V191,
                                ""),
                            "")
                            =0),
                        0,
                        GEOMEAN(IF(
                            ISNUMBER(M191:V191),
                            IF(
                                M$4:V$4=2,
                                M191:V191,
                                ""),
                            "")))
                )
            )
        )
    )
)</f>
        <v>2.3333333333333299</v>
      </c>
      <c r="I191" s="191" cm="1">
        <f t="array" ref="I191">IF(
    SUM(IF(
            ISNUMBER(
                IF(
                    $M$5:$V$5,
                    (M191:V191),
                    "")),
            1,
            0))
        =0,
    NA(),
    IF(
        Parameters!$D$15=1,
        IF(
            SUM(--(ISNUMBER(IF($M$5:$V$5=1,(M191:V191),""))))&gt;0,
            MAX(IF(
                ISNUMBER(M191:V191),
                IF(
                    M$5:V$5=1,
                    M191:V191,
                    ""),
                "")),
            MAX(IF(
                ISNUMBER(M191:V191),
                IF(
                    M$5:V$5=2,
                    M191:V191,
                    ""),
                ""))
        ),
        IF(
            Parameters!$D$16=1,
            IFERROR(
                AVERAGE(IF(
                    ISNUMBER(M191:V191),
                    IF(
                        M$5:V$5=1,
                        M191:V191,
                        ""),
                    "")),
                AVERAGE(IF(
                    ISNUMBER(M191:V191),
                    IF(
                        M$5:V$5=2,
                        M191:V191,
                        ""),
                    ""))
            ),
            IF(
                Parameters!$D$17=1,
                IFERROR(
                    IF(
                        OR(
                            IF(
                                ISNUMBER(M191:V191),
                                IF(
                                    M$5:V$5=1,
                                    M191:V191,
                                    ""),
                                "")
                            =0),
                        0,
                        GEOMEAN(IF(
                            ISNUMBER(M191:V191),
                            IF(
                                M$5:V$5=1,
                                M191:V191,
                                ""),
                            ""))
                    ),
                    IF(
                        OR(IF(
                            ISNUMBER(M191:V191),
                            IF(
                                M$5:V$5=2,
                                M191:V191,
                                ""),
                            "")
                            =0),
                        0,
                        GEOMEAN(IF(
                            ISNUMBER(M191:V191),
                            IF(
                                M$5:V$5=2,
                                M191:V191,
                                ""),
                            "")))
                )
            )
        )
    )
)</f>
        <v>0</v>
      </c>
      <c r="J191" s="242">
        <v>45019</v>
      </c>
      <c r="K191" s="242">
        <v>45001</v>
      </c>
      <c r="L191" s="91" t="s">
        <v>313</v>
      </c>
      <c r="M191" s="192">
        <v>2.3333333333333299</v>
      </c>
      <c r="N191" s="192" t="s">
        <v>409</v>
      </c>
      <c r="O191" s="192">
        <v>0</v>
      </c>
      <c r="P191" s="192">
        <v>0</v>
      </c>
      <c r="Q191" s="192">
        <v>0</v>
      </c>
      <c r="R191" s="192" t="s">
        <v>409</v>
      </c>
      <c r="S191" s="192">
        <v>2.4</v>
      </c>
      <c r="T191" s="192" t="s">
        <v>409</v>
      </c>
      <c r="U191" s="192">
        <v>0</v>
      </c>
      <c r="V191" s="192" t="s">
        <v>409</v>
      </c>
      <c r="W191" s="192">
        <v>0</v>
      </c>
      <c r="X191" s="192" t="s">
        <v>409</v>
      </c>
      <c r="Y191" s="192"/>
      <c r="Z191" s="192"/>
      <c r="AA191" s="80"/>
      <c r="AB191" s="80"/>
      <c r="AC191" s="80"/>
    </row>
    <row r="192" spans="1:29"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$M$4:$V$4,
                    (M192:V192),
                    "")),
            1,
            0))
        =0,
    NA(),
    IF(
        Parameters!$D$15=1,
        IF(
            SUM(--(ISNUMBER(IF($M$4:$V$4=1,(M192:V192),""))))&gt;0,
            MAX(IF(
                ISNUMBER(M192:V192),
                IF(
                    M$4:V$4=1,
                    M192:V192,
                    ""),
                "")),
            MAX(IF(
                ISNUMBER(M192:V192),
                IF(
                    M$4:V$4=2,
                    M192:V192,
                    ""),
                ""))
        ),
        IF(
            Parameters!$D$16=1,
            IFERROR(
                AVERAGE(IF(
                    ISNUMBER(M192:V192),
                    IF(
                        M$4:V$4=1,
                        M192:V192,
                        ""),
                    "")),
                AVERAGE(IF(
                    ISNUMBER(M192:V192),
                    IF(
                        M$4:V$4=2,
                        M192:V192,
                        ""),
                    ""))
            ),
            IF(
                Parameters!$D$17=1,
                IFERROR(
                    IF(
                        OR(
                            IF(
                                ISNUMBER(M192:V192),
                                IF(
                                    M$4:V$4=1,
                                    M192:V192,
                                    ""),
                                "")
                            =0),
                        0,
                        GEOMEAN(IF(
                            ISNUMBER(M192:V192),
                            IF(
                                M$4:V$4=1,
                                M192:V192,
                                ""),
                            ""))
                    ),
                    IF(
                        OR(IF(
                            ISNUMBER(M192:V192),
                            IF(
                                M$4:V$4=2,
                                M192:V192,
                                ""),
                            "")
                            =0),
                        0,
                        GEOMEAN(IF(
                            ISNUMBER(M192:V192),
                            IF(
                                M$4:V$4=2,
                                M192:V192,
                                ""),
                            "")))
                )
            )
        )
    )
)</f>
        <v>#N/A</v>
      </c>
      <c r="I192" s="191" cm="1">
        <f t="array" ref="I192">IF(
    SUM(IF(
            ISNUMBER(
                IF(
                    $M$5:$V$5,
                    (M192:V192),
                    "")),
            1,
            0))
        =0,
    NA(),
    IF(
        Parameters!$D$15=1,
        IF(
            SUM(--(ISNUMBER(IF($M$5:$V$5=1,(M192:V192),""))))&gt;0,
            MAX(IF(
                ISNUMBER(M192:V192),
                IF(
                    M$5:V$5=1,
                    M192:V192,
                    ""),
                "")),
            MAX(IF(
                ISNUMBER(M192:V192),
                IF(
                    M$5:V$5=2,
                    M192:V192,
                    ""),
                ""))
        ),
        IF(
            Parameters!$D$16=1,
            IFERROR(
                AVERAGE(IF(
                    ISNUMBER(M192:V192),
                    IF(
                        M$5:V$5=1,
                        M192:V192,
                        ""),
                    "")),
                AVERAGE(IF(
                    ISNUMBER(M192:V192),
                    IF(
                        M$5:V$5=2,
                        M192:V192,
                        ""),
                    ""))
            ),
            IF(
                Parameters!$D$17=1,
                IFERROR(
                    IF(
                        OR(
                            IF(
                                ISNUMBER(M192:V192),
                                IF(
                                    M$5:V$5=1,
                                    M192:V192,
                                    ""),
                                "")
                            =0),
                        0,
                        GEOMEAN(IF(
                            ISNUMBER(M192:V192),
                            IF(
                                M$5:V$5=1,
                                M192:V192,
                                ""),
                            ""))
                    ),
                    IF(
                        OR(IF(
                            ISNUMBER(M192:V192),
                            IF(
                                M$5:V$5=2,
                                M192:V192,
                                ""),
                            "")
                            =0),
                        0,
                        GEOMEAN(IF(
                            ISNUMBER(M192:V192),
                            IF(
                                M$5:V$5=2,
                                M192:V192,
                                ""),
                            "")))
                )
            )
        )
    )
)</f>
        <v>0</v>
      </c>
      <c r="J192" s="242" t="s">
        <v>409</v>
      </c>
      <c r="K192" s="242" t="s">
        <v>409</v>
      </c>
      <c r="L192" s="91" t="s">
        <v>724</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c r="Z192" s="192"/>
      <c r="AA192" s="80"/>
      <c r="AB192" s="80"/>
      <c r="AC192" s="80"/>
    </row>
    <row r="193" spans="1:40"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$M$4:$V$4,
                    (M193:V193),
                    "")),
            1,
            0))
        =0,
    NA(),
    IF(
        Parameters!$D$15=1,
        IF(
            SUM(--(ISNUMBER(IF($M$4:$V$4=1,(M193:V193),""))))&gt;0,
            MAX(IF(
                ISNUMBER(M193:V193),
                IF(
                    M$4:V$4=1,
                    M193:V193,
                    ""),
                "")),
            MAX(IF(
                ISNUMBER(M193:V193),
                IF(
                    M$4:V$4=2,
                    M193:V193,
                    ""),
                ""))
        ),
        IF(
            Parameters!$D$16=1,
            IFERROR(
                AVERAGE(IF(
                    ISNUMBER(M193:V193),
                    IF(
                        M$4:V$4=1,
                        M193:V193,
                        ""),
                    "")),
                AVERAGE(IF(
                    ISNUMBER(M193:V193),
                    IF(
                        M$4:V$4=2,
                        M193:V193,
                        ""),
                    ""))
            ),
            IF(
                Parameters!$D$17=1,
                IFERROR(
                    IF(
                        OR(
                            IF(
                                ISNUMBER(M193:V193),
                                IF(
                                    M$4:V$4=1,
                                    M193:V193,
                                    ""),
                                "")
                            =0),
                        0,
                        GEOMEAN(IF(
                            ISNUMBER(M193:V193),
                            IF(
                                M$4:V$4=1,
                                M193:V193,
                                ""),
                            ""))
                    ),
                    IF(
                        OR(IF(
                            ISNUMBER(M193:V193),
                            IF(
                                M$4:V$4=2,
                                M193:V193,
                                ""),
                            "")
                            =0),
                        0,
                        GEOMEAN(IF(
                            ISNUMBER(M193:V193),
                            IF(
                                M$4:V$4=2,
                                M193:V193,
                                ""),
                            "")))
                )
            )
        )
    )
)</f>
        <v>3.1666666666666599</v>
      </c>
      <c r="I193" s="191" cm="1">
        <f t="array" ref="I193">IF(
    SUM(IF(
            ISNUMBER(
                IF(
                    $M$5:$V$5,
                    (M193:V193),
                    "")),
            1,
            0))
        =0,
    NA(),
    IF(
        Parameters!$D$15=1,
        IF(
            SUM(--(ISNUMBER(IF($M$5:$V$5=1,(M193:V193),""))))&gt;0,
            MAX(IF(
                ISNUMBER(M193:V193),
                IF(
                    M$5:V$5=1,
                    M193:V193,
                    ""),
                "")),
            MAX(IF(
                ISNUMBER(M193:V193),
                IF(
                    M$5:V$5=2,
                    M193:V193,
                    ""),
                ""))
        ),
        IF(
            Parameters!$D$16=1,
            IFERROR(
                AVERAGE(IF(
                    ISNUMBER(M193:V193),
                    IF(
                        M$5:V$5=1,
                        M193:V193,
                        ""),
                    "")),
                AVERAGE(IF(
                    ISNUMBER(M193:V193),
                    IF(
                        M$5:V$5=2,
                        M193:V193,
                        ""),
                    ""))
            ),
            IF(
                Parameters!$D$17=1,
                IFERROR(
                    IF(
                        OR(
                            IF(
                                ISNUMBER(M193:V193),
                                IF(
                                    M$5:V$5=1,
                                    M193:V193,
                                    ""),
                                "")
                            =0),
                        0,
                        GEOMEAN(IF(
                            ISNUMBER(M193:V193),
                            IF(
                                M$5:V$5=1,
                                M193:V193,
                                ""),
                            ""))
                    ),
                    IF(
                        OR(IF(
                            ISNUMBER(M193:V193),
                            IF(
                                M$5:V$5=2,
                                M193:V193,
                                ""),
                            "")
                            =0),
                        0,
                        GEOMEAN(IF(
                            ISNUMBER(M193:V193),
                            IF(
                                M$5:V$5=2,
                                M193:V193,
                                ""),
                            "")))
                )
            )
        )
    )
)</f>
        <v>0</v>
      </c>
      <c r="J193" s="242">
        <v>44860</v>
      </c>
      <c r="K193" s="242">
        <v>45075</v>
      </c>
      <c r="L193" s="91" t="s">
        <v>315</v>
      </c>
      <c r="M193" s="192">
        <v>3.1666666666666599</v>
      </c>
      <c r="N193" s="192" t="s">
        <v>409</v>
      </c>
      <c r="O193" s="192">
        <v>0</v>
      </c>
      <c r="P193" s="192">
        <v>0</v>
      </c>
      <c r="Q193" s="192">
        <v>0</v>
      </c>
      <c r="R193" s="192" t="s">
        <v>409</v>
      </c>
      <c r="S193" s="192">
        <v>2.9</v>
      </c>
      <c r="T193" s="192" t="s">
        <v>409</v>
      </c>
      <c r="U193" s="192">
        <v>0</v>
      </c>
      <c r="V193" s="192" t="s">
        <v>409</v>
      </c>
      <c r="W193" s="192">
        <v>0</v>
      </c>
      <c r="X193" s="192" t="s">
        <v>409</v>
      </c>
      <c r="Y193" s="192"/>
      <c r="Z193" s="192"/>
      <c r="AA193" s="80"/>
      <c r="AB193" s="80"/>
      <c r="AC193" s="80"/>
    </row>
    <row r="194" spans="1:40"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9.0369611411506359</v>
      </c>
      <c r="H194" s="80" cm="1">
        <f t="array" ref="H194">IF(
    SUM(IF(
            ISNUMBER(
                IF(
                    $M$4:$V$4,
                    (M194:V194),
                    "")),
            1,
            0))
        =0,
    NA(),
    IF(
        Parameters!$D$15=1,
        IF(
            SUM(--(ISNUMBER(IF($M$4:$V$4=1,(M194:V194),""))))&gt;0,
            MAX(IF(
                ISNUMBER(M194:V194),
                IF(
                    M$4:V$4=1,
                    M194:V194,
                    ""),
                "")),
            MAX(IF(
                ISNUMBER(M194:V194),
                IF(
                    M$4:V$4=2,
                    M194:V194,
                    ""),
                ""))
        ),
        IF(
            Parameters!$D$16=1,
            IFERROR(
                AVERAGE(IF(
                    ISNUMBER(M194:V194),
                    IF(
                        M$4:V$4=1,
                        M194:V194,
                        ""),
                    "")),
                AVERAGE(IF(
                    ISNUMBER(M194:V194),
                    IF(
                        M$4:V$4=2,
                        M194:V194,
                        ""),
                    ""))
            ),
            IF(
                Parameters!$D$17=1,
                IFERROR(
                    IF(
                        OR(
                            IF(
                                ISNUMBER(M194:V194),
                                IF(
                                    M$4:V$4=1,
                                    M194:V194,
                                    ""),
                                "")
                            =0),
                        0,
                        GEOMEAN(IF(
                            ISNUMBER(M194:V194),
                            IF(
                                M$4:V$4=1,
                                M194:V194,
                                ""),
                            ""))
                    ),
                    IF(
                        OR(IF(
                            ISNUMBER(M194:V194),
                            IF(
                                M$4:V$4=2,
                                M194:V194,
                                ""),
                            "")
                            =0),
                        0,
                        GEOMEAN(IF(
                            ISNUMBER(M194:V194),
                            IF(
                                M$4:V$4=2,
                                M194:V194,
                                ""),
                            "")))
                )
            )
        )
    )
)</f>
        <v>8.1666666666666607</v>
      </c>
      <c r="I194" s="191" cm="1">
        <f t="array" ref="I194">IF(
    SUM(IF(
            ISNUMBER(
                IF(
                    $M$5:$V$5,
                    (M194:V194),
                    "")),
            1,
            0))
        =0,
    NA(),
    IF(
        Parameters!$D$15=1,
        IF(
            SUM(--(ISNUMBER(IF($M$5:$V$5=1,(M194:V194),""))))&gt;0,
            MAX(IF(
                ISNUMBER(M194:V194),
                IF(
                    M$5:V$5=1,
                    M194:V194,
                    ""),
                "")),
            MAX(IF(
                ISNUMBER(M194:V194),
                IF(
                    M$5:V$5=2,
                    M194:V194,
                    ""),
                ""))
        ),
        IF(
            Parameters!$D$16=1,
            IFERROR(
                AVERAGE(IF(
                    ISNUMBER(M194:V194),
                    IF(
                        M$5:V$5=1,
                        M194:V194,
                        ""),
                    "")),
                AVERAGE(IF(
                    ISNUMBER(M194:V194),
                    IF(
                        M$5:V$5=2,
                        M194:V194,
                        ""),
                    ""))
            ),
            IF(
                Parameters!$D$17=1,
                IFERROR(
                    IF(
                        OR(
                            IF(
                                ISNUMBER(M194:V194),
                                IF(
                                    M$5:V$5=1,
                                    M194:V194,
                                    ""),
                                "")
                            =0),
                        0,
                        GEOMEAN(IF(
                            ISNUMBER(M194:V194),
                            IF(
                                M$5:V$5=1,
                                M194:V194,
                                ""),
                            ""))
                    ),
                    IF(
                        OR(IF(
                            ISNUMBER(M194:V194),
                            IF(
                                M$5:V$5=2,
                                M194:V194,
                                ""),
                            "")
                            =0),
                        0,
                        GEOMEAN(IF(
                            ISNUMBER(M194:V194),
                            IF(
                                M$5:V$5=2,
                                M194:V194,
                                ""),
                            "")))
                )
            )
        )
    )
)</f>
        <v>10</v>
      </c>
      <c r="J194" s="242">
        <v>44753</v>
      </c>
      <c r="K194" s="242">
        <v>45099</v>
      </c>
      <c r="L194" s="91" t="s">
        <v>316</v>
      </c>
      <c r="M194" s="192">
        <v>8.1666666666666607</v>
      </c>
      <c r="N194" s="192" t="s">
        <v>409</v>
      </c>
      <c r="O194" s="192">
        <v>0</v>
      </c>
      <c r="P194" s="192">
        <v>10</v>
      </c>
      <c r="Q194" s="192">
        <v>0</v>
      </c>
      <c r="R194" s="192">
        <v>7</v>
      </c>
      <c r="S194" s="192">
        <v>5.9</v>
      </c>
      <c r="T194" s="192" t="s">
        <v>409</v>
      </c>
      <c r="U194" s="192">
        <v>0</v>
      </c>
      <c r="V194" s="192" t="s">
        <v>923</v>
      </c>
      <c r="W194" s="192">
        <v>0</v>
      </c>
      <c r="X194" s="192" t="s">
        <v>830</v>
      </c>
      <c r="Y194" s="192"/>
      <c r="Z194" s="192"/>
      <c r="AA194" s="80"/>
      <c r="AB194" s="80"/>
      <c r="AC194" s="80"/>
    </row>
    <row r="195" spans="1:40"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$M$4:$V$4,
                    (M195:V195),
                    "")),
            1,
            0))
        =0,
    NA(),
    IF(
        Parameters!$D$15=1,
        IF(
            SUM(--(ISNUMBER(IF($M$4:$V$4=1,(M195:V195),""))))&gt;0,
            MAX(IF(
                ISNUMBER(M195:V195),
                IF(
                    M$4:V$4=1,
                    M195:V195,
                    ""),
                "")),
            MAX(IF(
                ISNUMBER(M195:V195),
                IF(
                    M$4:V$4=2,
                    M195:V195,
                    ""),
                ""))
        ),
        IF(
            Parameters!$D$16=1,
            IFERROR(
                AVERAGE(IF(
                    ISNUMBER(M195:V195),
                    IF(
                        M$4:V$4=1,
                        M195:V195,
                        ""),
                    "")),
                AVERAGE(IF(
                    ISNUMBER(M195:V195),
                    IF(
                        M$4:V$4=2,
                        M195:V195,
                        ""),
                    ""))
            ),
            IF(
                Parameters!$D$17=1,
                IFERROR(
                    IF(
                        OR(
                            IF(
                                ISNUMBER(M195:V195),
                                IF(
                                    M$4:V$4=1,
                                    M195:V195,
                                    ""),
                                "")
                            =0),
                        0,
                        GEOMEAN(IF(
                            ISNUMBER(M195:V195),
                            IF(
                                M$4:V$4=1,
                                M195:V195,
                                ""),
                            ""))
                    ),
                    IF(
                        OR(IF(
                            ISNUMBER(M195:V195),
                            IF(
                                M$4:V$4=2,
                                M195:V195,
                                ""),
                            "")
                            =0),
                        0,
                        GEOMEAN(IF(
                            ISNUMBER(M195:V195),
                            IF(
                                M$4:V$4=2,
                                M195:V195,
                                ""),
                            "")))
                )
            )
        )
    )
)</f>
        <v>#N/A</v>
      </c>
      <c r="I195" s="191" cm="1">
        <f t="array" ref="I195">IF(
    SUM(IF(
            ISNUMBER(
                IF(
                    $M$5:$V$5,
                    (M195:V195),
                    "")),
            1,
            0))
        =0,
    NA(),
    IF(
        Parameters!$D$15=1,
        IF(
            SUM(--(ISNUMBER(IF($M$5:$V$5=1,(M195:V195),""))))&gt;0,
            MAX(IF(
                ISNUMBER(M195:V195),
                IF(
                    M$5:V$5=1,
                    M195:V195,
                    ""),
                "")),
            MAX(IF(
                ISNUMBER(M195:V195),
                IF(
                    M$5:V$5=2,
                    M195:V195,
                    ""),
                ""))
        ),
        IF(
            Parameters!$D$16=1,
            IFERROR(
                AVERAGE(IF(
                    ISNUMBER(M195:V195),
                    IF(
                        M$5:V$5=1,
                        M195:V195,
                        ""),
                    "")),
                AVERAGE(IF(
                    ISNUMBER(M195:V195),
                    IF(
                        M$5:V$5=2,
                        M195:V195,
                        ""),
                    ""))
            ),
            IF(
                Parameters!$D$17=1,
                IFERROR(
                    IF(
                        OR(
                            IF(
                                ISNUMBER(M195:V195),
                                IF(
                                    M$5:V$5=1,
                                    M195:V195,
                                    ""),
                                "")
                            =0),
                        0,
                        GEOMEAN(IF(
                            ISNUMBER(M195:V195),
                            IF(
                                M$5:V$5=1,
                                M195:V195,
                                ""),
                            ""))
                    ),
                    IF(
                        OR(IF(
                            ISNUMBER(M195:V195),
                            IF(
                                M$5:V$5=2,
                                M195:V195,
                                ""),
                            "")
                            =0),
                        0,
                        GEOMEAN(IF(
                            ISNUMBER(M195:V195),
                            IF(
                                M$5:V$5=2,
                                M195:V195,
                                ""),
                            "")))
                )
            )
        )
    )
)</f>
        <v>0</v>
      </c>
      <c r="J195" s="242" t="s">
        <v>409</v>
      </c>
      <c r="K195" s="242">
        <v>45016</v>
      </c>
      <c r="L195" s="91" t="s">
        <v>725</v>
      </c>
      <c r="M195" s="192" t="s">
        <v>409</v>
      </c>
      <c r="N195" s="192" t="s">
        <v>409</v>
      </c>
      <c r="O195" s="192" t="s">
        <v>409</v>
      </c>
      <c r="P195" s="192">
        <v>0</v>
      </c>
      <c r="Q195" s="192">
        <v>0</v>
      </c>
      <c r="R195" s="192" t="s">
        <v>409</v>
      </c>
      <c r="S195" s="192" t="s">
        <v>409</v>
      </c>
      <c r="T195" s="192" t="s">
        <v>409</v>
      </c>
      <c r="U195" s="192" t="s">
        <v>409</v>
      </c>
      <c r="V195" s="192" t="s">
        <v>409</v>
      </c>
      <c r="W195" s="192">
        <v>0</v>
      </c>
      <c r="X195" s="192" t="s">
        <v>409</v>
      </c>
      <c r="Y195" s="192"/>
      <c r="Z195" s="192"/>
      <c r="AA195" s="80"/>
      <c r="AB195" s="80"/>
      <c r="AC195" s="80"/>
    </row>
    <row r="196" spans="1:40"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$M$4:$V$4,
                    (M196:V196),
                    "")),
            1,
            0))
        =0,
    NA(),
    IF(
        Parameters!$D$15=1,
        IF(
            SUM(--(ISNUMBER(IF($M$4:$V$4=1,(M196:V196),""))))&gt;0,
            MAX(IF(
                ISNUMBER(M196:V196),
                IF(
                    M$4:V$4=1,
                    M196:V196,
                    ""),
                "")),
            MAX(IF(
                ISNUMBER(M196:V196),
                IF(
                    M$4:V$4=2,
                    M196:V196,
                    ""),
                ""))
        ),
        IF(
            Parameters!$D$16=1,
            IFERROR(
                AVERAGE(IF(
                    ISNUMBER(M196:V196),
                    IF(
                        M$4:V$4=1,
                        M196:V196,
                        ""),
                    "")),
                AVERAGE(IF(
                    ISNUMBER(M196:V196),
                    IF(
                        M$4:V$4=2,
                        M196:V196,
                        ""),
                    ""))
            ),
            IF(
                Parameters!$D$17=1,
                IFERROR(
                    IF(
                        OR(
                            IF(
                                ISNUMBER(M196:V196),
                                IF(
                                    M$4:V$4=1,
                                    M196:V196,
                                    ""),
                                "")
                            =0),
                        0,
                        GEOMEAN(IF(
                            ISNUMBER(M196:V196),
                            IF(
                                M$4:V$4=1,
                                M196:V196,
                                ""),
                            ""))
                    ),
                    IF(
                        OR(IF(
                            ISNUMBER(M196:V196),
                            IF(
                                M$4:V$4=2,
                                M196:V196,
                                ""),
                            "")
                            =0),
                        0,
                        GEOMEAN(IF(
                            ISNUMBER(M196:V196),
                            IF(
                                M$4:V$4=2,
                                M196:V196,
                                ""),
                            "")))
                )
            )
        )
    )
)</f>
        <v>5</v>
      </c>
      <c r="I196" s="191" cm="1">
        <f t="array" ref="I196">IF(
    SUM(IF(
            ISNUMBER(
                IF(
                    $M$5:$V$5,
                    (M196:V196),
                    "")),
            1,
            0))
        =0,
    NA(),
    IF(
        Parameters!$D$15=1,
        IF(
            SUM(--(ISNUMBER(IF($M$5:$V$5=1,(M196:V196),""))))&gt;0,
            MAX(IF(
                ISNUMBER(M196:V196),
                IF(
                    M$5:V$5=1,
                    M196:V196,
                    ""),
                "")),
            MAX(IF(
                ISNUMBER(M196:V196),
                IF(
                    M$5:V$5=2,
                    M196:V196,
                    ""),
                ""))
        ),
        IF(
            Parameters!$D$16=1,
            IFERROR(
                AVERAGE(IF(
                    ISNUMBER(M196:V196),
                    IF(
                        M$5:V$5=1,
                        M196:V196,
                        ""),
                    "")),
                AVERAGE(IF(
                    ISNUMBER(M196:V196),
                    IF(
                        M$5:V$5=2,
                        M196:V196,
                        ""),
                    ""))
            ),
            IF(
                Parameters!$D$17=1,
                IFERROR(
                    IF(
                        OR(
                            IF(
                                ISNUMBER(M196:V196),
                                IF(
                                    M$5:V$5=1,
                                    M196:V196,
                                    ""),
                                "")
                            =0),
                        0,
                        GEOMEAN(IF(
                            ISNUMBER(M196:V196),
                            IF(
                                M$5:V$5=1,
                                M196:V196,
                                ""),
                            ""))
                    ),
                    IF(
                        OR(IF(
                            ISNUMBER(M196:V196),
                            IF(
                                M$5:V$5=2,
                                M196:V196,
                                ""),
                            "")
                            =0),
                        0,
                        GEOMEAN(IF(
                            ISNUMBER(M196:V196),
                            IF(
                                M$5:V$5=2,
                                M196:V196,
                                ""),
                            "")))
                )
            )
        )
    )
)</f>
        <v>0</v>
      </c>
      <c r="J196" s="242">
        <v>45019</v>
      </c>
      <c r="K196" s="242">
        <v>45093</v>
      </c>
      <c r="L196" s="91" t="s">
        <v>318</v>
      </c>
      <c r="M196" s="192">
        <v>5</v>
      </c>
      <c r="N196" s="192" t="s">
        <v>409</v>
      </c>
      <c r="O196" s="192">
        <v>0</v>
      </c>
      <c r="P196" s="192">
        <v>0</v>
      </c>
      <c r="Q196" s="192">
        <v>0</v>
      </c>
      <c r="R196" s="192" t="s">
        <v>409</v>
      </c>
      <c r="S196" s="192">
        <v>4</v>
      </c>
      <c r="T196" s="192" t="s">
        <v>409</v>
      </c>
      <c r="U196" s="192">
        <v>0</v>
      </c>
      <c r="V196" s="192" t="s">
        <v>409</v>
      </c>
      <c r="W196" s="192">
        <v>9.8360655737704902E-2</v>
      </c>
      <c r="X196" s="192" t="s">
        <v>409</v>
      </c>
      <c r="Y196" s="192"/>
      <c r="Z196" s="192"/>
      <c r="AA196" s="80"/>
      <c r="AB196" s="80"/>
      <c r="AC196" s="80"/>
    </row>
    <row r="197" spans="1:40"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$M$4:$V$4,
                    (M197:V197),
                    "")),
            1,
            0))
        =0,
    NA(),
    IF(
        Parameters!$D$15=1,
        IF(
            SUM(--(ISNUMBER(IF($M$4:$V$4=1,(M197:V197),""))))&gt;0,
            MAX(IF(
                ISNUMBER(M197:V197),
                IF(
                    M$4:V$4=1,
                    M197:V197,
                    ""),
                "")),
            MAX(IF(
                ISNUMBER(M197:V197),
                IF(
                    M$4:V$4=2,
                    M197:V197,
                    ""),
                ""))
        ),
        IF(
            Parameters!$D$16=1,
            IFERROR(
                AVERAGE(IF(
                    ISNUMBER(M197:V197),
                    IF(
                        M$4:V$4=1,
                        M197:V197,
                        ""),
                    "")),
                AVERAGE(IF(
                    ISNUMBER(M197:V197),
                    IF(
                        M$4:V$4=2,
                        M197:V197,
                        ""),
                    ""))
            ),
            IF(
                Parameters!$D$17=1,
                IFERROR(
                    IF(
                        OR(
                            IF(
                                ISNUMBER(M197:V197),
                                IF(
                                    M$4:V$4=1,
                                    M197:V197,
                                    ""),
                                "")
                            =0),
                        0,
                        GEOMEAN(IF(
                            ISNUMBER(M197:V197),
                            IF(
                                M$4:V$4=1,
                                M197:V197,
                                ""),
                            ""))
                    ),
                    IF(
                        OR(IF(
                            ISNUMBER(M197:V197),
                            IF(
                                M$4:V$4=2,
                                M197:V197,
                                ""),
                            "")
                            =0),
                        0,
                        GEOMEAN(IF(
                            ISNUMBER(M197:V197),
                            IF(
                                M$4:V$4=2,
                                M197:V197,
                                ""),
                            "")))
                )
            )
        )
    )
)</f>
        <v>3.1666666666666599</v>
      </c>
      <c r="I197" s="191" cm="1">
        <f t="array" ref="I197">IF(
    SUM(IF(
            ISNUMBER(
                IF(
                    $M$5:$V$5,
                    (M197:V197),
                    "")),
            1,
            0))
        =0,
    NA(),
    IF(
        Parameters!$D$15=1,
        IF(
            SUM(--(ISNUMBER(IF($M$5:$V$5=1,(M197:V197),""))))&gt;0,
            MAX(IF(
                ISNUMBER(M197:V197),
                IF(
                    M$5:V$5=1,
                    M197:V197,
                    ""),
                "")),
            MAX(IF(
                ISNUMBER(M197:V197),
                IF(
                    M$5:V$5=2,
                    M197:V197,
                    ""),
                ""))
        ),
        IF(
            Parameters!$D$16=1,
            IFERROR(
                AVERAGE(IF(
                    ISNUMBER(M197:V197),
                    IF(
                        M$5:V$5=1,
                        M197:V197,
                        ""),
                    "")),
                AVERAGE(IF(
                    ISNUMBER(M197:V197),
                    IF(
                        M$5:V$5=2,
                        M197:V197,
                        ""),
                    ""))
            ),
            IF(
                Parameters!$D$17=1,
                IFERROR(
                    IF(
                        OR(
                            IF(
                                ISNUMBER(M197:V197),
                                IF(
                                    M$5:V$5=1,
                                    M197:V197,
                                    ""),
                                "")
                            =0),
                        0,
                        GEOMEAN(IF(
                            ISNUMBER(M197:V197),
                            IF(
                                M$5:V$5=1,
                                M197:V197,
                                ""),
                            ""))
                    ),
                    IF(
                        OR(IF(
                            ISNUMBER(M197:V197),
                            IF(
                                M$5:V$5=2,
                                M197:V197,
                                ""),
                            "")
                            =0),
                        0,
                        GEOMEAN(IF(
                            ISNUMBER(M197:V197),
                            IF(
                                M$5:V$5=2,
                                M197:V197,
                                ""),
                            "")))
                )
            )
        )
    )
)</f>
        <v>0</v>
      </c>
      <c r="J197" s="242">
        <v>45019</v>
      </c>
      <c r="K197" s="242">
        <v>44753</v>
      </c>
      <c r="L197" s="91" t="s">
        <v>320</v>
      </c>
      <c r="M197" s="192">
        <v>3.1666666666666599</v>
      </c>
      <c r="N197" s="192" t="s">
        <v>409</v>
      </c>
      <c r="O197" s="192">
        <v>0</v>
      </c>
      <c r="P197" s="192">
        <v>0</v>
      </c>
      <c r="Q197" s="192">
        <v>0</v>
      </c>
      <c r="R197" s="192" t="s">
        <v>409</v>
      </c>
      <c r="S197" s="192">
        <v>2.9</v>
      </c>
      <c r="T197" s="192" t="s">
        <v>409</v>
      </c>
      <c r="U197" s="192">
        <v>0</v>
      </c>
      <c r="V197" s="192" t="s">
        <v>409</v>
      </c>
      <c r="W197" s="192">
        <v>0</v>
      </c>
      <c r="X197" s="192" t="s">
        <v>409</v>
      </c>
      <c r="Y197" s="192"/>
      <c r="Z197" s="192"/>
      <c r="AA197" s="80"/>
      <c r="AB197" s="80"/>
      <c r="AC197" s="80"/>
    </row>
    <row r="198" spans="1:40"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$M$4:$V$4,
                    (M198:V198),
                    "")),
            1,
            0))
        =0,
    NA(),
    IF(
        Parameters!$D$15=1,
        IF(
            SUM(--(ISNUMBER(IF($M$4:$V$4=1,(M198:V198),""))))&gt;0,
            MAX(IF(
                ISNUMBER(M198:V198),
                IF(
                    M$4:V$4=1,
                    M198:V198,
                    ""),
                "")),
            MAX(IF(
                ISNUMBER(M198:V198),
                IF(
                    M$4:V$4=2,
                    M198:V198,
                    ""),
                ""))
        ),
        IF(
            Parameters!$D$16=1,
            IFERROR(
                AVERAGE(IF(
                    ISNUMBER(M198:V198),
                    IF(
                        M$4:V$4=1,
                        M198:V198,
                        ""),
                    "")),
                AVERAGE(IF(
                    ISNUMBER(M198:V198),
                    IF(
                        M$4:V$4=2,
                        M198:V198,
                        ""),
                    ""))
            ),
            IF(
                Parameters!$D$17=1,
                IFERROR(
                    IF(
                        OR(
                            IF(
                                ISNUMBER(M198:V198),
                                IF(
                                    M$4:V$4=1,
                                    M198:V198,
                                    ""),
                                "")
                            =0),
                        0,
                        GEOMEAN(IF(
                            ISNUMBER(M198:V198),
                            IF(
                                M$4:V$4=1,
                                M198:V198,
                                ""),
                            ""))
                    ),
                    IF(
                        OR(IF(
                            ISNUMBER(M198:V198),
                            IF(
                                M$4:V$4=2,
                                M198:V198,
                                ""),
                            "")
                            =0),
                        0,
                        GEOMEAN(IF(
                            ISNUMBER(M198:V198),
                            IF(
                                M$4:V$4=2,
                                M198:V198,
                                ""),
                            "")))
                )
            )
        )
    )
)</f>
        <v>8.5</v>
      </c>
      <c r="I198" s="191" cm="1">
        <f t="array" ref="I198">IF(
    SUM(IF(
            ISNUMBER(
                IF(
                    $M$5:$V$5,
                    (M198:V198),
                    "")),
            1,
            0))
        =0,
    NA(),
    IF(
        Parameters!$D$15=1,
        IF(
            SUM(--(ISNUMBER(IF($M$5:$V$5=1,(M198:V198),""))))&gt;0,
            MAX(IF(
                ISNUMBER(M198:V198),
                IF(
                    M$5:V$5=1,
                    M198:V198,
                    ""),
                "")),
            MAX(IF(
                ISNUMBER(M198:V198),
                IF(
                    M$5:V$5=2,
                    M198:V198,
                    ""),
                ""))
        ),
        IF(
            Parameters!$D$16=1,
            IFERROR(
                AVERAGE(IF(
                    ISNUMBER(M198:V198),
                    IF(
                        M$5:V$5=1,
                        M198:V198,
                        ""),
                    "")),
                AVERAGE(IF(
                    ISNUMBER(M198:V198),
                    IF(
                        M$5:V$5=2,
                        M198:V198,
                        ""),
                    ""))
            ),
            IF(
                Parameters!$D$17=1,
                IFERROR(
                    IF(
                        OR(
                            IF(
                                ISNUMBER(M198:V198),
                                IF(
                                    M$5:V$5=1,
                                    M198:V198,
                                    ""),
                                "")
                            =0),
                        0,
                        GEOMEAN(IF(
                            ISNUMBER(M198:V198),
                            IF(
                                M$5:V$5=1,
                                M198:V198,
                                ""),
                            ""))
                    ),
                    IF(
                        OR(IF(
                            ISNUMBER(M198:V198),
                            IF(
                                M$5:V$5=2,
                                M198:V198,
                                ""),
                            "")
                            =0),
                        0,
                        GEOMEAN(IF(
                            ISNUMBER(M198:V198),
                            IF(
                                M$5:V$5=2,
                                M198:V198,
                                ""),
                            "")))
                )
            )
        )
    )
)</f>
        <v>0</v>
      </c>
      <c r="J198" s="242">
        <v>44753</v>
      </c>
      <c r="K198" s="242">
        <v>45093</v>
      </c>
      <c r="L198" s="91" t="s">
        <v>322</v>
      </c>
      <c r="M198" s="192">
        <v>8.5</v>
      </c>
      <c r="N198" s="192" t="s">
        <v>409</v>
      </c>
      <c r="O198" s="192">
        <v>0</v>
      </c>
      <c r="P198" s="192">
        <v>0</v>
      </c>
      <c r="Q198" s="192">
        <v>0</v>
      </c>
      <c r="R198" s="192" t="s">
        <v>409</v>
      </c>
      <c r="S198" s="192">
        <v>6.1</v>
      </c>
      <c r="T198" s="192" t="s">
        <v>409</v>
      </c>
      <c r="U198" s="192">
        <v>0</v>
      </c>
      <c r="V198" s="192" t="s">
        <v>409</v>
      </c>
      <c r="W198" s="192">
        <v>0</v>
      </c>
      <c r="X198" s="192" t="s">
        <v>409</v>
      </c>
      <c r="Y198" s="80"/>
      <c r="Z198" s="80"/>
      <c r="AA198" s="80"/>
      <c r="AB198" s="80"/>
      <c r="AC198" s="80"/>
      <c r="AD198" s="80"/>
      <c r="AE198" s="80"/>
    </row>
    <row r="199" spans="1:40"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8.9442719099991592</v>
      </c>
      <c r="H199" s="80" cm="1">
        <f t="array" ref="H199">IF(
    SUM(IF(
            ISNUMBER(
                IF(
                    $M$4:$V$4,
                    (M199:V199),
                    "")),
            1,
            0))
        =0,
    NA(),
    IF(
        Parameters!$D$15=1,
        IF(
            SUM(--(ISNUMBER(IF($M$4:$V$4=1,(M199:V199),""))))&gt;0,
            MAX(IF(
                ISNUMBER(M199:V199),
                IF(
                    M$4:V$4=1,
                    M199:V199,
                    ""),
                "")),
            MAX(IF(
                ISNUMBER(M199:V199),
                IF(
                    M$4:V$4=2,
                    M199:V199,
                    ""),
                ""))
        ),
        IF(
            Parameters!$D$16=1,
            IFERROR(
                AVERAGE(IF(
                    ISNUMBER(M199:V199),
                    IF(
                        M$4:V$4=1,
                        M199:V199,
                        ""),
                    "")),
                AVERAGE(IF(
                    ISNUMBER(M199:V199),
                    IF(
                        M$4:V$4=2,
                        M199:V199,
                        ""),
                    ""))
            ),
            IF(
                Parameters!$D$17=1,
                IFERROR(
                    IF(
                        OR(
                            IF(
                                ISNUMBER(M199:V199),
                                IF(
                                    M$4:V$4=1,
                                    M199:V199,
                                    ""),
                                "")
                            =0),
                        0,
                        GEOMEAN(IF(
                            ISNUMBER(M199:V199),
                            IF(
                                M$4:V$4=1,
                                M199:V199,
                                ""),
                            ""))
                    ),
                    IF(
                        OR(IF(
                            ISNUMBER(M199:V199),
                            IF(
                                M$4:V$4=2,
                                M199:V199,
                                ""),
                            "")
                            =0),
                        0,
                        GEOMEAN(IF(
                            ISNUMBER(M199:V199),
                            IF(
                                M$4:V$4=2,
                                M199:V199,
                                ""),
                            "")))
                )
            )
        )
    )
)</f>
        <v>8</v>
      </c>
      <c r="I199" s="191" cm="1">
        <f t="array" ref="I199">IF(
    SUM(IF(
            ISNUMBER(
                IF(
                    $M$5:$V$5,
                    (M199:V199),
                    "")),
            1,
            0))
        =0,
    NA(),
    IF(
        Parameters!$D$15=1,
        IF(
            SUM(--(ISNUMBER(IF($M$5:$V$5=1,(M199:V199),""))))&gt;0,
            MAX(IF(
                ISNUMBER(M199:V199),
                IF(
                    M$5:V$5=1,
                    M199:V199,
                    ""),
                "")),
            MAX(IF(
                ISNUMBER(M199:V199),
                IF(
                    M$5:V$5=2,
                    M199:V199,
                    ""),
                ""))
        ),
        IF(
            Parameters!$D$16=1,
            IFERROR(
                AVERAGE(IF(
                    ISNUMBER(M199:V199),
                    IF(
                        M$5:V$5=1,
                        M199:V199,
                        ""),
                    "")),
                AVERAGE(IF(
                    ISNUMBER(M199:V199),
                    IF(
                        M$5:V$5=2,
                        M199:V199,
                        ""),
                    ""))
            ),
            IF(
                Parameters!$D$17=1,
                IFERROR(
                    IF(
                        OR(
                            IF(
                                ISNUMBER(M199:V199),
                                IF(
                                    M$5:V$5=1,
                                    M199:V199,
                                    ""),
                                "")
                            =0),
                        0,
                        GEOMEAN(IF(
                            ISNUMBER(M199:V199),
                            IF(
                                M$5:V$5=1,
                                M199:V199,
                                ""),
                            ""))
                    ),
                    IF(
                        OR(IF(
                            ISNUMBER(M199:V199),
                            IF(
                                M$5:V$5=2,
                                M199:V199,
                                ""),
                            "")
                            =0),
                        0,
                        GEOMEAN(IF(
                            ISNUMBER(M199:V199),
                            IF(
                                M$5:V$5=2,
                                M199:V199,
                                ""),
                            "")))
                )
            )
        )
    )
)</f>
        <v>10</v>
      </c>
      <c r="J199" s="242">
        <v>44860</v>
      </c>
      <c r="K199" s="242">
        <v>45103</v>
      </c>
      <c r="L199" s="91" t="s">
        <v>324</v>
      </c>
      <c r="M199" s="192">
        <v>8</v>
      </c>
      <c r="N199" s="192">
        <v>10</v>
      </c>
      <c r="O199" s="192">
        <v>0</v>
      </c>
      <c r="P199" s="192">
        <v>0</v>
      </c>
      <c r="Q199" s="192">
        <v>0</v>
      </c>
      <c r="R199" s="192" t="s">
        <v>409</v>
      </c>
      <c r="S199" s="192">
        <v>5.8</v>
      </c>
      <c r="T199" s="192" t="s">
        <v>906</v>
      </c>
      <c r="U199" s="192">
        <v>0</v>
      </c>
      <c r="V199" s="192" t="s">
        <v>409</v>
      </c>
      <c r="W199" s="192">
        <v>0</v>
      </c>
      <c r="X199" s="192" t="s">
        <v>409</v>
      </c>
      <c r="Y199" s="80"/>
      <c r="Z199" s="80"/>
      <c r="AA199" s="80"/>
      <c r="AB199" s="80"/>
      <c r="AC199" s="80"/>
      <c r="AD199" s="80"/>
      <c r="AE199" s="80"/>
      <c r="AF199" s="81"/>
      <c r="AG199" s="81"/>
      <c r="AH199" s="81"/>
      <c r="AI199" s="81"/>
      <c r="AJ199" s="81"/>
      <c r="AK199" s="81"/>
      <c r="AL199" s="81"/>
      <c r="AM199" s="81"/>
      <c r="AN199" s="81"/>
    </row>
    <row r="200" spans="1:40"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6.7082039324993685</v>
      </c>
      <c r="H200" s="80" cm="1">
        <f t="array" ref="H200">IF(
    SUM(IF(
            ISNUMBER(
                IF(
                    $M$4:$V$4,
                    (M200:V200),
                    "")),
            1,
            0))
        =0,
    NA(),
    IF(
        Parameters!$D$15=1,
        IF(
            SUM(--(ISNUMBER(IF($M$4:$V$4=1,(M200:V200),""))))&gt;0,
            MAX(IF(
                ISNUMBER(M200:V200),
                IF(
                    M$4:V$4=1,
                    M200:V200,
                    ""),
                "")),
            MAX(IF(
                ISNUMBER(M200:V200),
                IF(
                    M$4:V$4=2,
                    M200:V200,
                    ""),
                ""))
        ),
        IF(
            Parameters!$D$16=1,
            IFERROR(
                AVERAGE(IF(
                    ISNUMBER(M200:V200),
                    IF(
                        M$4:V$4=1,
                        M200:V200,
                        ""),
                    "")),
                AVERAGE(IF(
                    ISNUMBER(M200:V200),
                    IF(
                        M$4:V$4=2,
                        M200:V200,
                        ""),
                    ""))
            ),
            IF(
                Parameters!$D$17=1,
                IFERROR(
                    IF(
                        OR(
                            IF(
                                ISNUMBER(M200:V200),
                                IF(
                                    M$4:V$4=1,
                                    M200:V200,
                                    ""),
                                "")
                            =0),
                        0,
                        GEOMEAN(IF(
                            ISNUMBER(M200:V200),
                            IF(
                                M$4:V$4=1,
                                M200:V200,
                                ""),
                            ""))
                    ),
                    IF(
                        OR(IF(
                            ISNUMBER(M200:V200),
                            IF(
                                M$4:V$4=2,
                                M200:V200,
                                ""),
                            "")
                            =0),
                        0,
                        GEOMEAN(IF(
                            ISNUMBER(M200:V200),
                            IF(
                                M$4:V$4=2,
                                M200:V200,
                                ""),
                            "")))
                )
            )
        )
    )
)</f>
        <v>4.5</v>
      </c>
      <c r="I200" s="191" cm="1">
        <f t="array" ref="I200">IF(
    SUM(IF(
            ISNUMBER(
                IF(
                    $M$5:$V$5,
                    (M200:V200),
                    "")),
            1,
            0))
        =0,
    NA(),
    IF(
        Parameters!$D$15=1,
        IF(
            SUM(--(ISNUMBER(IF($M$5:$V$5=1,(M200:V200),""))))&gt;0,
            MAX(IF(
                ISNUMBER(M200:V200),
                IF(
                    M$5:V$5=1,
                    M200:V200,
                    ""),
                "")),
            MAX(IF(
                ISNUMBER(M200:V200),
                IF(
                    M$5:V$5=2,
                    M200:V200,
                    ""),
                ""))
        ),
        IF(
            Parameters!$D$16=1,
            IFERROR(
                AVERAGE(IF(
                    ISNUMBER(M200:V200),
                    IF(
                        M$5:V$5=1,
                        M200:V200,
                        ""),
                    "")),
                AVERAGE(IF(
                    ISNUMBER(M200:V200),
                    IF(
                        M$5:V$5=2,
                        M200:V200,
                        ""),
                    ""))
            ),
            IF(
                Parameters!$D$17=1,
                IFERROR(
                    IF(
                        OR(
                            IF(
                                ISNUMBER(M200:V200),
                                IF(
                                    M$5:V$5=1,
                                    M200:V200,
                                    ""),
                                "")
                            =0),
                        0,
                        GEOMEAN(IF(
                            ISNUMBER(M200:V200),
                            IF(
                                M$5:V$5=1,
                                M200:V200,
                                ""),
                            ""))
                    ),
                    IF(
                        OR(IF(
                            ISNUMBER(M200:V200),
                            IF(
                                M$5:V$5=2,
                                M200:V200,
                                ""),
                            "")
                            =0),
                        0,
                        GEOMEAN(IF(
                            ISNUMBER(M200:V200),
                            IF(
                                M$5:V$5=2,
                                M200:V200,
                                ""),
                            "")))
                )
            )
        )
    )
)</f>
        <v>10</v>
      </c>
      <c r="J200" s="242">
        <v>44753</v>
      </c>
      <c r="K200" s="242">
        <v>45103</v>
      </c>
      <c r="L200" s="91" t="s">
        <v>326</v>
      </c>
      <c r="M200" s="192">
        <v>4.5</v>
      </c>
      <c r="N200" s="192">
        <v>10</v>
      </c>
      <c r="O200" s="192">
        <v>0</v>
      </c>
      <c r="P200" s="192">
        <v>0</v>
      </c>
      <c r="Q200" s="192">
        <v>0</v>
      </c>
      <c r="R200" s="192" t="s">
        <v>409</v>
      </c>
      <c r="S200" s="192">
        <v>3.7</v>
      </c>
      <c r="T200" s="192" t="s">
        <v>906</v>
      </c>
      <c r="U200" s="192">
        <v>0</v>
      </c>
      <c r="V200" s="192" t="s">
        <v>409</v>
      </c>
      <c r="W200" s="192">
        <v>6.3492063492063405E-2</v>
      </c>
      <c r="X200" s="192" t="s">
        <v>409</v>
      </c>
      <c r="Y200" s="80"/>
      <c r="Z200" s="80"/>
      <c r="AA200" s="80"/>
      <c r="AB200" s="80"/>
      <c r="AC200" s="80"/>
      <c r="AD200" s="80"/>
      <c r="AE200" s="80"/>
      <c r="AF200" s="81"/>
      <c r="AG200" s="81"/>
      <c r="AH200" s="81"/>
      <c r="AI200" s="81"/>
      <c r="AJ200" s="81"/>
      <c r="AK200" s="81"/>
      <c r="AL200" s="81"/>
      <c r="AM200" s="81"/>
      <c r="AN200" s="81"/>
    </row>
    <row r="201" spans="1:40"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$M$4:$V$4,
                    (M201:V201),
                    "")),
            1,
            0))
        =0,
    NA(),
    IF(
        Parameters!$D$15=1,
        IF(
            SUM(--(ISNUMBER(IF($M$4:$V$4=1,(M201:V201),""))))&gt;0,
            MAX(IF(
                ISNUMBER(M201:V201),
                IF(
                    M$4:V$4=1,
                    M201:V201,
                    ""),
                "")),
            MAX(IF(
                ISNUMBER(M201:V201),
                IF(
                    M$4:V$4=2,
                    M201:V201,
                    ""),
                ""))
        ),
        IF(
            Parameters!$D$16=1,
            IFERROR(
                AVERAGE(IF(
                    ISNUMBER(M201:V201),
                    IF(
                        M$4:V$4=1,
                        M201:V201,
                        ""),
                    "")),
                AVERAGE(IF(
                    ISNUMBER(M201:V201),
                    IF(
                        M$4:V$4=2,
                        M201:V201,
                        ""),
                    ""))
            ),
            IF(
                Parameters!$D$17=1,
                IFERROR(
                    IF(
                        OR(
                            IF(
                                ISNUMBER(M201:V201),
                                IF(
                                    M$4:V$4=1,
                                    M201:V201,
                                    ""),
                                "")
                            =0),
                        0,
                        GEOMEAN(IF(
                            ISNUMBER(M201:V201),
                            IF(
                                M$4:V$4=1,
                                M201:V201,
                                ""),
                            ""))
                    ),
                    IF(
                        OR(IF(
                            ISNUMBER(M201:V201),
                            IF(
                                M$4:V$4=2,
                                M201:V201,
                                ""),
                            "")
                            =0),
                        0,
                        GEOMEAN(IF(
                            ISNUMBER(M201:V201),
                            IF(
                                M$4:V$4=2,
                                M201:V201,
                                ""),
                            "")))
                )
            )
        )
    )
)</f>
        <v>5.8333333333333304</v>
      </c>
      <c r="I201" s="191" cm="1">
        <f t="array" ref="I201">IF(
    SUM(IF(
            ISNUMBER(
                IF(
                    $M$5:$V$5,
                    (M201:V201),
                    "")),
            1,
            0))
        =0,
    NA(),
    IF(
        Parameters!$D$15=1,
        IF(
            SUM(--(ISNUMBER(IF($M$5:$V$5=1,(M201:V201),""))))&gt;0,
            MAX(IF(
                ISNUMBER(M201:V201),
                IF(
                    M$5:V$5=1,
                    M201:V201,
                    ""),
                "")),
            MAX(IF(
                ISNUMBER(M201:V201),
                IF(
                    M$5:V$5=2,
                    M201:V201,
                    ""),
                ""))
        ),
        IF(
            Parameters!$D$16=1,
            IFERROR(
                AVERAGE(IF(
                    ISNUMBER(M201:V201),
                    IF(
                        M$5:V$5=1,
                        M201:V201,
                        ""),
                    "")),
                AVERAGE(IF(
                    ISNUMBER(M201:V201),
                    IF(
                        M$5:V$5=2,
                        M201:V201,
                        ""),
                    ""))
            ),
            IF(
                Parameters!$D$17=1,
                IFERROR(
                    IF(
                        OR(
                            IF(
                                ISNUMBER(M201:V201),
                                IF(
                                    M$5:V$5=1,
                                    M201:V201,
                                    ""),
                                "")
                            =0),
                        0,
                        GEOMEAN(IF(
                            ISNUMBER(M201:V201),
                            IF(
                                M$5:V$5=1,
                                M201:V201,
                                ""),
                            ""))
                    ),
                    IF(
                        OR(IF(
                            ISNUMBER(M201:V201),
                            IF(
                                M$5:V$5=2,
                                M201:V201,
                                ""),
                            "")
                            =0),
                        0,
                        GEOMEAN(IF(
                            ISNUMBER(M201:V201),
                            IF(
                                M$5:V$5=2,
                                M201:V201,
                                ""),
                            "")))
                )
            )
        )
    )
)</f>
        <v>0</v>
      </c>
      <c r="J201" s="242">
        <v>44860</v>
      </c>
      <c r="K201" s="242">
        <v>45034</v>
      </c>
      <c r="L201" s="91" t="s">
        <v>328</v>
      </c>
      <c r="M201" s="192">
        <v>5.8333333333333304</v>
      </c>
      <c r="N201" s="192" t="s">
        <v>409</v>
      </c>
      <c r="O201" s="192">
        <v>0</v>
      </c>
      <c r="P201" s="192">
        <v>0</v>
      </c>
      <c r="Q201" s="192">
        <v>0</v>
      </c>
      <c r="R201" s="192" t="s">
        <v>409</v>
      </c>
      <c r="S201" s="192">
        <v>4.5</v>
      </c>
      <c r="T201" s="192" t="s">
        <v>409</v>
      </c>
      <c r="U201" s="192">
        <v>0</v>
      </c>
      <c r="V201" s="192" t="s">
        <v>409</v>
      </c>
      <c r="W201" s="192">
        <v>0</v>
      </c>
      <c r="X201" s="192" t="s">
        <v>409</v>
      </c>
      <c r="Y201" s="181" t="str">
        <f>IFERROR(INDEX('Data Dictionary'!$I$8:$I$39,MATCH(Y7,'Data Dictionary'!$K$8:$K$39,0)),"")</f>
        <v/>
      </c>
      <c r="Z201" s="181" t="str">
        <f>IFERROR(INDEX('Data Dictionary'!$I$8:$I$39,MATCH(Z7,'Data Dictionary'!$K$8:$K$39,0)),"")</f>
        <v/>
      </c>
      <c r="AA201" s="80" t="str">
        <f>IFERROR(INDEX('Data Dictionary'!$I$8:$I$34,MATCH(AA7,'Data Dictionary'!$M$8:$M$34,0)),"")</f>
        <v/>
      </c>
      <c r="AB201" s="80" t="str">
        <f>IFERROR(INDEX('Data Dictionary'!$I$8:$I$34,MATCH(AB7,'Data Dictionary'!$M$8:$M$34,0)),"")</f>
        <v/>
      </c>
      <c r="AC201" s="80" t="str">
        <f>IFERROR(INDEX('Data Dictionary'!$I$8:$I$34,MATCH(AC7,'Data Dictionary'!$M$8:$M$34,0)),"")</f>
        <v/>
      </c>
      <c r="AD201" s="80" t="str">
        <f>IFERROR(INDEX('Data Dictionary'!$I$8:$I$34,MATCH(AD7,'Data Dictionary'!$M$8:$M$34,0)),"")</f>
        <v/>
      </c>
      <c r="AE201" s="80" t="str">
        <f>IFERROR(INDEX('Data Dictionary'!$I$8:$I$34,MATCH(AE7,'Data Dictionary'!$M$8:$M$34,0)),"")</f>
        <v/>
      </c>
      <c r="AF201" s="81"/>
      <c r="AG201" s="81"/>
      <c r="AH201" s="81"/>
      <c r="AI201" s="81"/>
      <c r="AJ201" s="81"/>
      <c r="AK201" s="81"/>
      <c r="AL201" s="81"/>
      <c r="AM201" s="81"/>
      <c r="AN201" s="81"/>
    </row>
    <row r="202" spans="1:40"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$M$4:$V$4,
                    (M202:V202),
                    "")),
            1,
            0))
        =0,
    NA(),
    IF(
        Parameters!$D$15=1,
        IF(
            SUM(--(ISNUMBER(IF($M$4:$V$4=1,(M202:V202),""))))&gt;0,
            MAX(IF(
                ISNUMBER(M202:V202),
                IF(
                    M$4:V$4=1,
                    M202:V202,
                    ""),
                "")),
            MAX(IF(
                ISNUMBER(M202:V202),
                IF(
                    M$4:V$4=2,
                    M202:V202,
                    ""),
                ""))
        ),
        IF(
            Parameters!$D$16=1,
            IFERROR(
                AVERAGE(IF(
                    ISNUMBER(M202:V202),
                    IF(
                        M$4:V$4=1,
                        M202:V202,
                        ""),
                    "")),
                AVERAGE(IF(
                    ISNUMBER(M202:V202),
                    IF(
                        M$4:V$4=2,
                        M202:V202,
                        ""),
                    ""))
            ),
            IF(
                Parameters!$D$17=1,
                IFERROR(
                    IF(
                        OR(
                            IF(
                                ISNUMBER(M202:V202),
                                IF(
                                    M$4:V$4=1,
                                    M202:V202,
                                    ""),
                                "")
                            =0),
                        0,
                        GEOMEAN(IF(
                            ISNUMBER(M202:V202),
                            IF(
                                M$4:V$4=1,
                                M202:V202,
                                ""),
                            ""))
                    ),
                    IF(
                        OR(IF(
                            ISNUMBER(M202:V202),
                            IF(
                                M$4:V$4=2,
                                M202:V202,
                                ""),
                            "")
                            =0),
                        0,
                        GEOMEAN(IF(
                            ISNUMBER(M202:V202),
                            IF(
                                M$4:V$4=2,
                                M202:V202,
                                ""),
                            "")))
                )
            )
        )
    )
)</f>
        <v>7</v>
      </c>
      <c r="I202" s="191" cm="1">
        <f t="array" ref="I202">IF(
    SUM(IF(
            ISNUMBER(
                IF(
                    $M$5:$V$5,
                    (M202:V202),
                    "")),
            1,
            0))
        =0,
    NA(),
    IF(
        Parameters!$D$15=1,
        IF(
            SUM(--(ISNUMBER(IF($M$5:$V$5=1,(M202:V202),""))))&gt;0,
            MAX(IF(
                ISNUMBER(M202:V202),
                IF(
                    M$5:V$5=1,
                    M202:V202,
                    ""),
                "")),
            MAX(IF(
                ISNUMBER(M202:V202),
                IF(
                    M$5:V$5=2,
                    M202:V202,
                    ""),
                ""))
        ),
        IF(
            Parameters!$D$16=1,
            IFERROR(
                AVERAGE(IF(
                    ISNUMBER(M202:V202),
                    IF(
                        M$5:V$5=1,
                        M202:V202,
                        ""),
                    "")),
                AVERAGE(IF(
                    ISNUMBER(M202:V202),
                    IF(
                        M$5:V$5=2,
                        M202:V202,
                        ""),
                    ""))
            ),
            IF(
                Parameters!$D$17=1,
                IFERROR(
                    IF(
                        OR(
                            IF(
                                ISNUMBER(M202:V202),
                                IF(
                                    M$5:V$5=1,
                                    M202:V202,
                                    ""),
                                "")
                            =0),
                        0,
                        GEOMEAN(IF(
                            ISNUMBER(M202:V202),
                            IF(
                                M$5:V$5=1,
                                M202:V202,
                                ""),
                            ""))
                    ),
                    IF(
                        OR(IF(
                            ISNUMBER(M202:V202),
                            IF(
                                M$5:V$5=2,
                                M202:V202,
                                ""),
                            "")
                            =0),
                        0,
                        GEOMEAN(IF(
                            ISNUMBER(M202:V202),
                            IF(
                                M$5:V$5=2,
                                M202:V202,
                                ""),
                            "")))
                )
            )
        )
    )
)</f>
        <v>0</v>
      </c>
      <c r="J202" s="242">
        <v>44753</v>
      </c>
      <c r="K202" s="242">
        <v>45103</v>
      </c>
      <c r="L202" s="91" t="s">
        <v>330</v>
      </c>
      <c r="M202" s="192">
        <v>7</v>
      </c>
      <c r="N202" s="192">
        <v>0</v>
      </c>
      <c r="O202" s="192">
        <v>0</v>
      </c>
      <c r="P202" s="192">
        <v>0</v>
      </c>
      <c r="Q202" s="192">
        <v>0</v>
      </c>
      <c r="R202" s="192" t="s">
        <v>409</v>
      </c>
      <c r="S202" s="192">
        <v>5.2</v>
      </c>
      <c r="T202" s="192" t="s">
        <v>924</v>
      </c>
      <c r="U202" s="192">
        <v>0</v>
      </c>
      <c r="V202" s="192" t="s">
        <v>409</v>
      </c>
      <c r="W202" s="192">
        <v>0</v>
      </c>
      <c r="X202" s="192" t="s">
        <v>409</v>
      </c>
      <c r="Y202" s="181" t="str">
        <f>IFERROR(INDEX('Data Dictionary'!$J$8:$J$39,MATCH(Y7,'Data Dictionary'!$K$8:$K$39,0)),"")</f>
        <v/>
      </c>
      <c r="Z202" s="181" t="str">
        <f>IFERROR(INDEX('Data Dictionary'!$J$8:$J$39,MATCH(Z7,'Data Dictionary'!$K$8:$K$39,0)),"")</f>
        <v/>
      </c>
      <c r="AA202" s="80" t="str">
        <f>IFERROR(INDEX('Data Dictionary'!$J$8:$J$34,MATCH(AA7,'Data Dictionary'!$M$8:$M$34,0)),"")</f>
        <v/>
      </c>
      <c r="AB202" s="80" t="str">
        <f>IFERROR(INDEX('Data Dictionary'!$J$8:$J$34,MATCH(AB7,'Data Dictionary'!$M$8:$M$34,0)),"")</f>
        <v/>
      </c>
      <c r="AC202" s="80" t="str">
        <f>IFERROR(INDEX('Data Dictionary'!$J$8:$J$34,MATCH(AC7,'Data Dictionary'!$M$8:$M$34,0)),"")</f>
        <v/>
      </c>
      <c r="AD202" s="80" t="str">
        <f>IFERROR(INDEX('Data Dictionary'!$J$8:$J$34,MATCH(AD7,'Data Dictionary'!$M$8:$M$34,0)),"")</f>
        <v/>
      </c>
      <c r="AE202" s="80" t="str">
        <f>IFERROR(INDEX('Data Dictionary'!$J$8:$J$34,MATCH(AE7,'Data Dictionary'!$M$8:$M$34,0)),"")</f>
        <v/>
      </c>
      <c r="AF202" s="81"/>
      <c r="AG202" s="81"/>
      <c r="AH202" s="81"/>
      <c r="AI202" s="81"/>
      <c r="AJ202" s="81"/>
      <c r="AK202" s="81"/>
      <c r="AL202" s="81"/>
      <c r="AM202" s="81"/>
      <c r="AN202" s="81"/>
    </row>
    <row r="203" spans="1:40"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$M$4:$V$4,
                    (M203:V203),
                    "")),
            1,
            0))
        =0,
    NA(),
    IF(
        Parameters!$D$15=1,
        IF(
            SUM(--(ISNUMBER(IF($M$4:$V$4=1,(M203:V203),""))))&gt;0,
            MAX(IF(
                ISNUMBER(M203:V203),
                IF(
                    M$4:V$4=1,
                    M203:V203,
                    ""),
                "")),
            MAX(IF(
                ISNUMBER(M203:V203),
                IF(
                    M$4:V$4=2,
                    M203:V203,
                    ""),
                ""))
        ),
        IF(
            Parameters!$D$16=1,
            IFERROR(
                AVERAGE(IF(
                    ISNUMBER(M203:V203),
                    IF(
                        M$4:V$4=1,
                        M203:V203,
                        ""),
                    "")),
                AVERAGE(IF(
                    ISNUMBER(M203:V203),
                    IF(
                        M$4:V$4=2,
                        M203:V203,
                        ""),
                    ""))
            ),
            IF(
                Parameters!$D$17=1,
                IFERROR(
                    IF(
                        OR(
                            IF(
                                ISNUMBER(M203:V203),
                                IF(
                                    M$4:V$4=1,
                                    M203:V203,
                                    ""),
                                "")
                            =0),
                        0,
                        GEOMEAN(IF(
                            ISNUMBER(M203:V203),
                            IF(
                                M$4:V$4=1,
                                M203:V203,
                                ""),
                            ""))
                    ),
                    IF(
                        OR(IF(
                            ISNUMBER(M203:V203),
                            IF(
                                M$4:V$4=2,
                                M203:V203,
                                ""),
                            "")
                            =0),
                        0,
                        GEOMEAN(IF(
                            ISNUMBER(M203:V203),
                            IF(
                                M$4:V$4=2,
                                M203:V203,
                                ""),
                            "")))
                )
            )
        )
    )
)</f>
        <v>3.8333333333333299</v>
      </c>
      <c r="I203" s="191" cm="1">
        <f t="array" ref="I203">IF(
    SUM(IF(
            ISNUMBER(
                IF(
                    $M$5:$V$5,
                    (M203:V203),
                    "")),
            1,
            0))
        =0,
    NA(),
    IF(
        Parameters!$D$15=1,
        IF(
            SUM(--(ISNUMBER(IF($M$5:$V$5=1,(M203:V203),""))))&gt;0,
            MAX(IF(
                ISNUMBER(M203:V203),
                IF(
                    M$5:V$5=1,
                    M203:V203,
                    ""),
                "")),
            MAX(IF(
                ISNUMBER(M203:V203),
                IF(
                    M$5:V$5=2,
                    M203:V203,
                    ""),
                ""))
        ),
        IF(
            Parameters!$D$16=1,
            IFERROR(
                AVERAGE(IF(
                    ISNUMBER(M203:V203),
                    IF(
                        M$5:V$5=1,
                        M203:V203,
                        ""),
                    "")),
                AVERAGE(IF(
                    ISNUMBER(M203:V203),
                    IF(
                        M$5:V$5=2,
                        M203:V203,
                        ""),
                    ""))
            ),
            IF(
                Parameters!$D$17=1,
                IFERROR(
                    IF(
                        OR(
                            IF(
                                ISNUMBER(M203:V203),
                                IF(
                                    M$5:V$5=1,
                                    M203:V203,
                                    ""),
                                "")
                            =0),
                        0,
                        GEOMEAN(IF(
                            ISNUMBER(M203:V203),
                            IF(
                                M$5:V$5=1,
                                M203:V203,
                                ""),
                            ""))
                    ),
                    IF(
                        OR(IF(
                            ISNUMBER(M203:V203),
                            IF(
                                M$5:V$5=2,
                                M203:V203,
                                ""),
                            "")
                            =0),
                        0,
                        GEOMEAN(IF(
                            ISNUMBER(M203:V203),
                            IF(
                                M$5:V$5=2,
                                M203:V203,
                                ""),
                            "")))
                )
            )
        )
    )
)</f>
        <v>0</v>
      </c>
      <c r="J203" s="242">
        <v>45019</v>
      </c>
      <c r="K203" s="242">
        <v>45093</v>
      </c>
      <c r="L203" s="91" t="s">
        <v>332</v>
      </c>
      <c r="M203" s="192">
        <v>3.8333333333333299</v>
      </c>
      <c r="N203" s="192" t="s">
        <v>409</v>
      </c>
      <c r="O203" s="192">
        <v>0</v>
      </c>
      <c r="P203" s="192">
        <v>0</v>
      </c>
      <c r="Q203" s="192">
        <v>0</v>
      </c>
      <c r="R203" s="192" t="s">
        <v>409</v>
      </c>
      <c r="S203" s="192">
        <v>3.3</v>
      </c>
      <c r="T203" s="192" t="s">
        <v>409</v>
      </c>
      <c r="U203" s="192">
        <v>0</v>
      </c>
      <c r="V203" s="192" t="s">
        <v>409</v>
      </c>
      <c r="W203" s="192">
        <v>0</v>
      </c>
      <c r="X203" s="192" t="s">
        <v>409</v>
      </c>
      <c r="Y203" s="80"/>
      <c r="Z203" s="80"/>
      <c r="AA203" s="80"/>
      <c r="AB203" s="80"/>
      <c r="AC203" s="80"/>
      <c r="AD203" s="80"/>
      <c r="AE203" s="80"/>
      <c r="AF203" s="81"/>
      <c r="AG203" s="81"/>
      <c r="AH203" s="81"/>
      <c r="AI203" s="81"/>
      <c r="AJ203" s="81"/>
      <c r="AK203" s="81"/>
      <c r="AL203" s="81"/>
      <c r="AM203" s="81"/>
      <c r="AN203" s="81"/>
    </row>
    <row r="204" spans="1:40"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7.3029674334022125</v>
      </c>
      <c r="H204" s="80" cm="1">
        <f t="array" ref="H204">IF(
    SUM(IF(
            ISNUMBER(
                IF(
                    $M$4:$V$4,
                    (M204:V204),
                    "")),
            1,
            0))
        =0,
    NA(),
    IF(
        Parameters!$D$15=1,
        IF(
            SUM(--(ISNUMBER(IF($M$4:$V$4=1,(M204:V204),""))))&gt;0,
            MAX(IF(
                ISNUMBER(M204:V204),
                IF(
                    M$4:V$4=1,
                    M204:V204,
                    ""),
                "")),
            MAX(IF(
                ISNUMBER(M204:V204),
                IF(
                    M$4:V$4=2,
                    M204:V204,
                    ""),
                ""))
        ),
        IF(
            Parameters!$D$16=1,
            IFERROR(
                AVERAGE(IF(
                    ISNUMBER(M204:V204),
                    IF(
                        M$4:V$4=1,
                        M204:V204,
                        ""),
                    "")),
                AVERAGE(IF(
                    ISNUMBER(M204:V204),
                    IF(
                        M$4:V$4=2,
                        M204:V204,
                        ""),
                    ""))
            ),
            IF(
                Parameters!$D$17=1,
                IFERROR(
                    IF(
                        OR(
                            IF(
                                ISNUMBER(M204:V204),
                                IF(
                                    M$4:V$4=1,
                                    M204:V204,
                                    ""),
                                "")
                            =0),
                        0,
                        GEOMEAN(IF(
                            ISNUMBER(M204:V204),
                            IF(
                                M$4:V$4=1,
                                M204:V204,
                                ""),
                            ""))
                    ),
                    IF(
                        OR(IF(
                            ISNUMBER(M204:V204),
                            IF(
                                M$4:V$4=2,
                                M204:V204,
                                ""),
                            "")
                            =0),
                        0,
                        GEOMEAN(IF(
                            ISNUMBER(M204:V204),
                            IF(
                                M$4:V$4=2,
                                M204:V204,
                                ""),
                            "")))
                )
            )
        )
    )
)</f>
        <v>5.3333333333333304</v>
      </c>
      <c r="I204" s="191" cm="1">
        <f t="array" ref="I204">IF(
    SUM(IF(
            ISNUMBER(
                IF(
                    $M$5:$V$5,
                    (M204:V204),
                    "")),
            1,
            0))
        =0,
    NA(),
    IF(
        Parameters!$D$15=1,
        IF(
            SUM(--(ISNUMBER(IF($M$5:$V$5=1,(M204:V204),""))))&gt;0,
            MAX(IF(
                ISNUMBER(M204:V204),
                IF(
                    M$5:V$5=1,
                    M204:V204,
                    ""),
                "")),
            MAX(IF(
                ISNUMBER(M204:V204),
                IF(
                    M$5:V$5=2,
                    M204:V204,
                    ""),
                ""))
        ),
        IF(
            Parameters!$D$16=1,
            IFERROR(
                AVERAGE(IF(
                    ISNUMBER(M204:V204),
                    IF(
                        M$5:V$5=1,
                        M204:V204,
                        ""),
                    "")),
                AVERAGE(IF(
                    ISNUMBER(M204:V204),
                    IF(
                        M$5:V$5=2,
                        M204:V204,
                        ""),
                    ""))
            ),
            IF(
                Parameters!$D$17=1,
                IFERROR(
                    IF(
                        OR(
                            IF(
                                ISNUMBER(M204:V204),
                                IF(
                                    M$5:V$5=1,
                                    M204:V204,
                                    ""),
                                "")
                            =0),
                        0,
                        GEOMEAN(IF(
                            ISNUMBER(M204:V204),
                            IF(
                                M$5:V$5=1,
                                M204:V204,
                                ""),
                            ""))
                    ),
                    IF(
                        OR(IF(
                            ISNUMBER(M204:V204),
                            IF(
                                M$5:V$5=2,
                                M204:V204,
                                ""),
                            "")
                            =0),
                        0,
                        GEOMEAN(IF(
                            ISNUMBER(M204:V204),
                            IF(
                                M$5:V$5=2,
                                M204:V204,
                                ""),
                            "")))
                )
            )
        )
    )
)</f>
        <v>10</v>
      </c>
      <c r="J204" s="242">
        <v>45019</v>
      </c>
      <c r="K204" s="242">
        <v>45103</v>
      </c>
      <c r="L204" s="91" t="s">
        <v>334</v>
      </c>
      <c r="M204" s="192">
        <v>5.3333333333333304</v>
      </c>
      <c r="N204" s="192">
        <v>10</v>
      </c>
      <c r="O204" s="192">
        <v>0</v>
      </c>
      <c r="P204" s="192">
        <v>0</v>
      </c>
      <c r="Q204" s="192">
        <v>0</v>
      </c>
      <c r="R204" s="192" t="s">
        <v>409</v>
      </c>
      <c r="S204" s="192">
        <v>4.2</v>
      </c>
      <c r="T204" s="192" t="s">
        <v>892</v>
      </c>
      <c r="U204" s="192">
        <v>0</v>
      </c>
      <c r="V204" s="192" t="s">
        <v>409</v>
      </c>
      <c r="W204" s="192">
        <v>0</v>
      </c>
      <c r="X204" s="192" t="s">
        <v>409</v>
      </c>
      <c r="Y204" s="80"/>
      <c r="Z204" s="80"/>
      <c r="AA204" s="80"/>
      <c r="AB204" s="80"/>
      <c r="AC204" s="80"/>
      <c r="AD204" s="80"/>
      <c r="AE204" s="80"/>
      <c r="AF204" s="81"/>
      <c r="AG204" s="81"/>
      <c r="AH204" s="81"/>
      <c r="AI204" s="81"/>
      <c r="AJ204" s="81"/>
      <c r="AK204" s="81"/>
      <c r="AL204" s="81"/>
      <c r="AM204" s="81"/>
      <c r="AN204" s="81"/>
    </row>
    <row r="205" spans="1:40"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9.1287092917527666</v>
      </c>
      <c r="H205" s="80" cm="1">
        <f t="array" ref="H205">IF(
    SUM(IF(
            ISNUMBER(
                IF(
                    $M$4:$V$4,
                    (M205:V205),
                    "")),
            1,
            0))
        =0,
    NA(),
    IF(
        Parameters!$D$15=1,
        IF(
            SUM(--(ISNUMBER(IF($M$4:$V$4=1,(M205:V205),""))))&gt;0,
            MAX(IF(
                ISNUMBER(M205:V205),
                IF(
                    M$4:V$4=1,
                    M205:V205,
                    ""),
                "")),
            MAX(IF(
                ISNUMBER(M205:V205),
                IF(
                    M$4:V$4=2,
                    M205:V205,
                    ""),
                ""))
        ),
        IF(
            Parameters!$D$16=1,
            IFERROR(
                AVERAGE(IF(
                    ISNUMBER(M205:V205),
                    IF(
                        M$4:V$4=1,
                        M205:V205,
                        ""),
                    "")),
                AVERAGE(IF(
                    ISNUMBER(M205:V205),
                    IF(
                        M$4:V$4=2,
                        M205:V205,
                        ""),
                    ""))
            ),
            IF(
                Parameters!$D$17=1,
                IFERROR(
                    IF(
                        OR(
                            IF(
                                ISNUMBER(M205:V205),
                                IF(
                                    M$4:V$4=1,
                                    M205:V205,
                                    ""),
                                "")
                            =0),
                        0,
                        GEOMEAN(IF(
                            ISNUMBER(M205:V205),
                            IF(
                                M$4:V$4=1,
                                M205:V205,
                                ""),
                            ""))
                    ),
                    IF(
                        OR(IF(
                            ISNUMBER(M205:V205),
                            IF(
                                M$4:V$4=2,
                                M205:V205,
                                ""),
                            "")
                            =0),
                        0,
                        GEOMEAN(IF(
                            ISNUMBER(M205:V205),
                            IF(
                                M$4:V$4=2,
                                M205:V205,
                                ""),
                            "")))
                )
            )
        )
    )
)</f>
        <v>8.3333333333333304</v>
      </c>
      <c r="I205" s="191" cm="1">
        <f t="array" ref="I205">IF(
    SUM(IF(
            ISNUMBER(
                IF(
                    $M$5:$V$5,
                    (M205:V205),
                    "")),
            1,
            0))
        =0,
    NA(),
    IF(
        Parameters!$D$15=1,
        IF(
            SUM(--(ISNUMBER(IF($M$5:$V$5=1,(M205:V205),""))))&gt;0,
            MAX(IF(
                ISNUMBER(M205:V205),
                IF(
                    M$5:V$5=1,
                    M205:V205,
                    ""),
                "")),
            MAX(IF(
                ISNUMBER(M205:V205),
                IF(
                    M$5:V$5=2,
                    M205:V205,
                    ""),
                ""))
        ),
        IF(
            Parameters!$D$16=1,
            IFERROR(
                AVERAGE(IF(
                    ISNUMBER(M205:V205),
                    IF(
                        M$5:V$5=1,
                        M205:V205,
                        ""),
                    "")),
                AVERAGE(IF(
                    ISNUMBER(M205:V205),
                    IF(
                        M$5:V$5=2,
                        M205:V205,
                        ""),
                    ""))
            ),
            IF(
                Parameters!$D$17=1,
                IFERROR(
                    IF(
                        OR(
                            IF(
                                ISNUMBER(M205:V205),
                                IF(
                                    M$5:V$5=1,
                                    M205:V205,
                                    ""),
                                "")
                            =0),
                        0,
                        GEOMEAN(IF(
                            ISNUMBER(M205:V205),
                            IF(
                                M$5:V$5=1,
                                M205:V205,
                                ""),
                            ""))
                    ),
                    IF(
                        OR(IF(
                            ISNUMBER(M205:V205),
                            IF(
                                M$5:V$5=2,
                                M205:V205,
                                ""),
                            "")
                            =0),
                        0,
                        GEOMEAN(IF(
                            ISNUMBER(M205:V205),
                            IF(
                                M$5:V$5=2,
                                M205:V205,
                                ""),
                            "")))
                )
            )
        )
    )
)</f>
        <v>10</v>
      </c>
      <c r="J205" s="242">
        <v>45019</v>
      </c>
      <c r="K205" s="242">
        <v>45099</v>
      </c>
      <c r="L205" s="91" t="s">
        <v>335</v>
      </c>
      <c r="M205" s="192">
        <v>8.3333333333333304</v>
      </c>
      <c r="N205" s="192">
        <v>0</v>
      </c>
      <c r="O205" s="192">
        <v>0</v>
      </c>
      <c r="P205" s="192">
        <v>10</v>
      </c>
      <c r="Q205" s="192">
        <v>0</v>
      </c>
      <c r="R205" s="192" t="s">
        <v>409</v>
      </c>
      <c r="S205" s="192">
        <v>6</v>
      </c>
      <c r="T205" s="192" t="s">
        <v>925</v>
      </c>
      <c r="U205" s="192">
        <v>0</v>
      </c>
      <c r="V205" s="192" t="s">
        <v>926</v>
      </c>
      <c r="W205" s="192">
        <v>0</v>
      </c>
      <c r="X205" s="192" t="s">
        <v>409</v>
      </c>
      <c r="Y205" s="80"/>
      <c r="Z205" s="80"/>
      <c r="AA205" s="80"/>
      <c r="AB205" s="80"/>
      <c r="AC205" s="80"/>
      <c r="AD205" s="80"/>
      <c r="AE205" s="80"/>
      <c r="AF205" s="81"/>
      <c r="AG205" s="81"/>
      <c r="AH205" s="81"/>
      <c r="AI205" s="81"/>
      <c r="AJ205" s="81"/>
      <c r="AK205" s="81"/>
      <c r="AL205" s="81"/>
      <c r="AM205" s="81"/>
      <c r="AN205" s="81"/>
    </row>
    <row r="206" spans="1:40"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$M$4:$V$4,
                    (M206:V206),
                    "")),
            1,
            0))
        =0,
    NA(),
    IF(
        Parameters!$D$15=1,
        IF(
            SUM(--(ISNUMBER(IF($M$4:$V$4=1,(M206:V206),""))))&gt;0,
            MAX(IF(
                ISNUMBER(M206:V206),
                IF(
                    M$4:V$4=1,
                    M206:V206,
                    ""),
                "")),
            MAX(IF(
                ISNUMBER(M206:V206),
                IF(
                    M$4:V$4=2,
                    M206:V206,
                    ""),
                ""))
        ),
        IF(
            Parameters!$D$16=1,
            IFERROR(
                AVERAGE(IF(
                    ISNUMBER(M206:V206),
                    IF(
                        M$4:V$4=1,
                        M206:V206,
                        ""),
                    "")),
                AVERAGE(IF(
                    ISNUMBER(M206:V206),
                    IF(
                        M$4:V$4=2,
                        M206:V206,
                        ""),
                    ""))
            ),
            IF(
                Parameters!$D$17=1,
                IFERROR(
                    IF(
                        OR(
                            IF(
                                ISNUMBER(M206:V206),
                                IF(
                                    M$4:V$4=1,
                                    M206:V206,
                                    ""),
                                "")
                            =0),
                        0,
                        GEOMEAN(IF(
                            ISNUMBER(M206:V206),
                            IF(
                                M$4:V$4=1,
                                M206:V206,
                                ""),
                            ""))
                    ),
                    IF(
                        OR(IF(
                            ISNUMBER(M206:V206),
                            IF(
                                M$4:V$4=2,
                                M206:V206,
                                ""),
                            "")
                            =0),
                        0,
                        GEOMEAN(IF(
                            ISNUMBER(M206:V206),
                            IF(
                                M$4:V$4=2,
                                M206:V206,
                                ""),
                            "")))
                )
            )
        )
    )
)</f>
        <v>4.5</v>
      </c>
      <c r="I206" s="191" cm="1">
        <f t="array" ref="I206">IF(
    SUM(IF(
            ISNUMBER(
                IF(
                    $M$5:$V$5,
                    (M206:V206),
                    "")),
            1,
            0))
        =0,
    NA(),
    IF(
        Parameters!$D$15=1,
        IF(
            SUM(--(ISNUMBER(IF($M$5:$V$5=1,(M206:V206),""))))&gt;0,
            MAX(IF(
                ISNUMBER(M206:V206),
                IF(
                    M$5:V$5=1,
                    M206:V206,
                    ""),
                "")),
            MAX(IF(
                ISNUMBER(M206:V206),
                IF(
                    M$5:V$5=2,
                    M206:V206,
                    ""),
                ""))
        ),
        IF(
            Parameters!$D$16=1,
            IFERROR(
                AVERAGE(IF(
                    ISNUMBER(M206:V206),
                    IF(
                        M$5:V$5=1,
                        M206:V206,
                        ""),
                    "")),
                AVERAGE(IF(
                    ISNUMBER(M206:V206),
                    IF(
                        M$5:V$5=2,
                        M206:V206,
                        ""),
                    ""))
            ),
            IF(
                Parameters!$D$17=1,
                IFERROR(
                    IF(
                        OR(
                            IF(
                                ISNUMBER(M206:V206),
                                IF(
                                    M$5:V$5=1,
                                    M206:V206,
                                    ""),
                                "")
                            =0),
                        0,
                        GEOMEAN(IF(
                            ISNUMBER(M206:V206),
                            IF(
                                M$5:V$5=1,
                                M206:V206,
                                ""),
                            ""))
                    ),
                    IF(
                        OR(IF(
                            ISNUMBER(M206:V206),
                            IF(
                                M$5:V$5=2,
                                M206:V206,
                                ""),
                            "")
                            =0),
                        0,
                        GEOMEAN(IF(
                            ISNUMBER(M206:V206),
                            IF(
                                M$5:V$5=2,
                                M206:V206,
                                ""),
                            "")))
                )
            )
        )
    )
)</f>
        <v>0</v>
      </c>
      <c r="J206" s="242">
        <v>44753</v>
      </c>
      <c r="K206" s="242">
        <v>45075</v>
      </c>
      <c r="L206" s="91" t="s">
        <v>337</v>
      </c>
      <c r="M206" s="192">
        <v>4.5</v>
      </c>
      <c r="N206" s="192" t="s">
        <v>409</v>
      </c>
      <c r="O206" s="192">
        <v>0</v>
      </c>
      <c r="P206" s="192">
        <v>0</v>
      </c>
      <c r="Q206" s="192">
        <v>0</v>
      </c>
      <c r="R206" s="192" t="s">
        <v>409</v>
      </c>
      <c r="S206" s="192">
        <v>3.7</v>
      </c>
      <c r="T206" s="192" t="s">
        <v>409</v>
      </c>
      <c r="U206" s="192">
        <v>0</v>
      </c>
      <c r="V206" s="192" t="s">
        <v>409</v>
      </c>
      <c r="W206" s="192">
        <v>0</v>
      </c>
      <c r="X206" s="192" t="s">
        <v>409</v>
      </c>
    </row>
    <row r="207" spans="1:40"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$M$4:$V$4,
                    (M207:V207),
                    "")),
            1,
            0))
        =0,
    NA(),
    IF(
        Parameters!$D$15=1,
        IF(
            SUM(--(ISNUMBER(IF($M$4:$V$4=1,(M207:V207),""))))&gt;0,
            MAX(IF(
                ISNUMBER(M207:V207),
                IF(
                    M$4:V$4=1,
                    M207:V207,
                    ""),
                "")),
            MAX(IF(
                ISNUMBER(M207:V207),
                IF(
                    M$4:V$4=2,
                    M207:V207,
                    ""),
                ""))
        ),
        IF(
            Parameters!$D$16=1,
            IFERROR(
                AVERAGE(IF(
                    ISNUMBER(M207:V207),
                    IF(
                        M$4:V$4=1,
                        M207:V207,
                        ""),
                    "")),
                AVERAGE(IF(
                    ISNUMBER(M207:V207),
                    IF(
                        M$4:V$4=2,
                        M207:V207,
                        ""),
                    ""))
            ),
            IF(
                Parameters!$D$17=1,
                IFERROR(
                    IF(
                        OR(
                            IF(
                                ISNUMBER(M207:V207),
                                IF(
                                    M$4:V$4=1,
                                    M207:V207,
                                    ""),
                                "")
                            =0),
                        0,
                        GEOMEAN(IF(
                            ISNUMBER(M207:V207),
                            IF(
                                M$4:V$4=1,
                                M207:V207,
                                ""),
                            ""))
                    ),
                    IF(
                        OR(IF(
                            ISNUMBER(M207:V207),
                            IF(
                                M$4:V$4=2,
                                M207:V207,
                                ""),
                            "")
                            =0),
                        0,
                        GEOMEAN(IF(
                            ISNUMBER(M207:V207),
                            IF(
                                M$4:V$4=2,
                                M207:V207,
                                ""),
                            "")))
                )
            )
        )
    )
)</f>
        <v>#N/A</v>
      </c>
      <c r="I207" s="191" cm="1">
        <f t="array" ref="I207">IF(
    SUM(IF(
            ISNUMBER(
                IF(
                    $M$5:$V$5,
                    (M207:V207),
                    "")),
            1,
            0))
        =0,
    NA(),
    IF(
        Parameters!$D$15=1,
        IF(
            SUM(--(ISNUMBER(IF($M$5:$V$5=1,(M207:V207),""))))&gt;0,
            MAX(IF(
                ISNUMBER(M207:V207),
                IF(
                    M$5:V$5=1,
                    M207:V207,
                    ""),
                "")),
            MAX(IF(
                ISNUMBER(M207:V207),
                IF(
                    M$5:V$5=2,
                    M207:V207,
                    ""),
                ""))
        ),
        IF(
            Parameters!$D$16=1,
            IFERROR(
                AVERAGE(IF(
                    ISNUMBER(M207:V207),
                    IF(
                        M$5:V$5=1,
                        M207:V207,
                        ""),
                    "")),
                AVERAGE(IF(
                    ISNUMBER(M207:V207),
                    IF(
                        M$5:V$5=2,
                        M207:V207,
                        ""),
                    ""))
            ),
            IF(
                Parameters!$D$17=1,
                IFERROR(
                    IF(
                        OR(
                            IF(
                                ISNUMBER(M207:V207),
                                IF(
                                    M$5:V$5=1,
                                    M207:V207,
                                    ""),
                                "")
                            =0),
                        0,
                        GEOMEAN(IF(
                            ISNUMBER(M207:V207),
                            IF(
                                M$5:V$5=1,
                                M207:V207,
                                ""),
                            ""))
                    ),
                    IF(
                        OR(IF(
                            ISNUMBER(M207:V207),
                            IF(
                                M$5:V$5=2,
                                M207:V207,
                                ""),
                            "")
                            =0),
                        0,
                        GEOMEAN(IF(
                            ISNUMBER(M207:V207),
                            IF(
                                M$5:V$5=2,
                                M207:V207,
                                ""),
                            "")))
                )
            )
        )
    )
)</f>
        <v>0</v>
      </c>
      <c r="J207" s="242">
        <v>44887</v>
      </c>
      <c r="K207" s="242">
        <v>45001</v>
      </c>
      <c r="L207" s="91" t="s">
        <v>726</v>
      </c>
      <c r="M207" s="192" t="s">
        <v>409</v>
      </c>
      <c r="N207" s="192" t="s">
        <v>409</v>
      </c>
      <c r="O207" s="192" t="s">
        <v>409</v>
      </c>
      <c r="P207" s="192">
        <v>0</v>
      </c>
      <c r="Q207" s="192">
        <v>0</v>
      </c>
      <c r="R207" s="192" t="s">
        <v>409</v>
      </c>
      <c r="S207" s="192" t="s">
        <v>409</v>
      </c>
      <c r="T207" s="192" t="s">
        <v>409</v>
      </c>
      <c r="U207" s="192" t="s">
        <v>409</v>
      </c>
      <c r="V207" s="192" t="s">
        <v>409</v>
      </c>
      <c r="W207" s="192">
        <v>0</v>
      </c>
      <c r="X207" s="192" t="s">
        <v>409</v>
      </c>
    </row>
    <row r="208" spans="1:40"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$M$4:$V$4,
                    (M208:V208),
                    "")),
            1,
            0))
        =0,
    NA(),
    IF(
        Parameters!$D$15=1,
        IF(
            SUM(--(ISNUMBER(IF($M$4:$V$4=1,(M208:V208),""))))&gt;0,
            MAX(IF(
                ISNUMBER(M208:V208),
                IF(
                    M$4:V$4=1,
                    M208:V208,
                    ""),
                "")),
            MAX(IF(
                ISNUMBER(M208:V208),
                IF(
                    M$4:V$4=2,
                    M208:V208,
                    ""),
                ""))
        ),
        IF(
            Parameters!$D$16=1,
            IFERROR(
                AVERAGE(IF(
                    ISNUMBER(M208:V208),
                    IF(
                        M$4:V$4=1,
                        M208:V208,
                        ""),
                    "")),
                AVERAGE(IF(
                    ISNUMBER(M208:V208),
                    IF(
                        M$4:V$4=2,
                        M208:V208,
                        ""),
                    ""))
            ),
            IF(
                Parameters!$D$17=1,
                IFERROR(
                    IF(
                        OR(
                            IF(
                                ISNUMBER(M208:V208),
                                IF(
                                    M$4:V$4=1,
                                    M208:V208,
                                    ""),
                                "")
                            =0),
                        0,
                        GEOMEAN(IF(
                            ISNUMBER(M208:V208),
                            IF(
                                M$4:V$4=1,
                                M208:V208,
                                ""),
                            ""))
                    ),
                    IF(
                        OR(IF(
                            ISNUMBER(M208:V208),
                            IF(
                                M$4:V$4=2,
                                M208:V208,
                                ""),
                            "")
                            =0),
                        0,
                        GEOMEAN(IF(
                            ISNUMBER(M208:V208),
                            IF(
                                M$4:V$4=2,
                                M208:V208,
                                ""),
                            "")))
                )
            )
        )
    )
)</f>
        <v>7</v>
      </c>
      <c r="I208" s="191" cm="1">
        <f t="array" ref="I208">IF(
    SUM(IF(
            ISNUMBER(
                IF(
                    $M$5:$V$5,
                    (M208:V208),
                    "")),
            1,
            0))
        =0,
    NA(),
    IF(
        Parameters!$D$15=1,
        IF(
            SUM(--(ISNUMBER(IF($M$5:$V$5=1,(M208:V208),""))))&gt;0,
            MAX(IF(
                ISNUMBER(M208:V208),
                IF(
                    M$5:V$5=1,
                    M208:V208,
                    ""),
                "")),
            MAX(IF(
                ISNUMBER(M208:V208),
                IF(
                    M$5:V$5=2,
                    M208:V208,
                    ""),
                ""))
        ),
        IF(
            Parameters!$D$16=1,
            IFERROR(
                AVERAGE(IF(
                    ISNUMBER(M208:V208),
                    IF(
                        M$5:V$5=1,
                        M208:V208,
                        ""),
                    "")),
                AVERAGE(IF(
                    ISNUMBER(M208:V208),
                    IF(
                        M$5:V$5=2,
                        M208:V208,
                        ""),
                    ""))
            ),
            IF(
                Parameters!$D$17=1,
                IFERROR(
                    IF(
                        OR(
                            IF(
                                ISNUMBER(M208:V208),
                                IF(
                                    M$5:V$5=1,
                                    M208:V208,
                                    ""),
                                "")
                            =0),
                        0,
                        GEOMEAN(IF(
                            ISNUMBER(M208:V208),
                            IF(
                                M$5:V$5=1,
                                M208:V208,
                                ""),
                            ""))
                    ),
                    IF(
                        OR(IF(
                            ISNUMBER(M208:V208),
                            IF(
                                M$5:V$5=2,
                                M208:V208,
                                ""),
                            "")
                            =0),
                        0,
                        GEOMEAN(IF(
                            ISNUMBER(M208:V208),
                            IF(
                                M$5:V$5=2,
                                M208:V208,
                                ""),
                            "")))
                )
            )
        )
    )
)</f>
        <v>0</v>
      </c>
      <c r="J208" s="242">
        <v>44753</v>
      </c>
      <c r="K208" s="242">
        <v>45103</v>
      </c>
      <c r="L208" s="91" t="s">
        <v>339</v>
      </c>
      <c r="M208" s="192">
        <v>7</v>
      </c>
      <c r="N208" s="192">
        <v>0</v>
      </c>
      <c r="O208" s="192">
        <v>0</v>
      </c>
      <c r="P208" s="192">
        <v>0</v>
      </c>
      <c r="Q208" s="192">
        <v>0</v>
      </c>
      <c r="R208" s="192" t="s">
        <v>409</v>
      </c>
      <c r="S208" s="192">
        <v>5.2</v>
      </c>
      <c r="T208" s="192" t="s">
        <v>904</v>
      </c>
      <c r="U208" s="192">
        <v>0</v>
      </c>
      <c r="V208" s="192" t="s">
        <v>409</v>
      </c>
      <c r="W208" s="192">
        <v>0</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$M$4:$V$4,
                    (M209:V209),
                    "")),
            1,
            0))
        =0,
    NA(),
    IF(
        Parameters!$D$15=1,
        IF(
            SUM(--(ISNUMBER(IF($M$4:$V$4=1,(M209:V209),""))))&gt;0,
            MAX(IF(
                ISNUMBER(M209:V209),
                IF(
                    M$4:V$4=1,
                    M209:V209,
                    ""),
                "")),
            MAX(IF(
                ISNUMBER(M209:V209),
                IF(
                    M$4:V$4=2,
                    M209:V209,
                    ""),
                ""))
        ),
        IF(
            Parameters!$D$16=1,
            IFERROR(
                AVERAGE(IF(
                    ISNUMBER(M209:V209),
                    IF(
                        M$4:V$4=1,
                        M209:V209,
                        ""),
                    "")),
                AVERAGE(IF(
                    ISNUMBER(M209:V209),
                    IF(
                        M$4:V$4=2,
                        M209:V209,
                        ""),
                    ""))
            ),
            IF(
                Parameters!$D$17=1,
                IFERROR(
                    IF(
                        OR(
                            IF(
                                ISNUMBER(M209:V209),
                                IF(
                                    M$4:V$4=1,
                                    M209:V209,
                                    ""),
                                "")
                            =0),
                        0,
                        GEOMEAN(IF(
                            ISNUMBER(M209:V209),
                            IF(
                                M$4:V$4=1,
                                M209:V209,
                                ""),
                            ""))
                    ),
                    IF(
                        OR(IF(
                            ISNUMBER(M209:V209),
                            IF(
                                M$4:V$4=2,
                                M209:V209,
                                ""),
                            "")
                            =0),
                        0,
                        GEOMEAN(IF(
                            ISNUMBER(M209:V209),
                            IF(
                                M$4:V$4=2,
                                M209:V209,
                                ""),
                            "")))
                )
            )
        )
    )
)</f>
        <v>5.8333333333333304</v>
      </c>
      <c r="I209" s="191" cm="1">
        <f t="array" ref="I209">IF(
    SUM(IF(
            ISNUMBER(
                IF(
                    $M$5:$V$5,
                    (M209:V209),
                    "")),
            1,
            0))
        =0,
    NA(),
    IF(
        Parameters!$D$15=1,
        IF(
            SUM(--(ISNUMBER(IF($M$5:$V$5=1,(M209:V209),""))))&gt;0,
            MAX(IF(
                ISNUMBER(M209:V209),
                IF(
                    M$5:V$5=1,
                    M209:V209,
                    ""),
                "")),
            MAX(IF(
                ISNUMBER(M209:V209),
                IF(
                    M$5:V$5=2,
                    M209:V209,
                    ""),
                ""))
        ),
        IF(
            Parameters!$D$16=1,
            IFERROR(
                AVERAGE(IF(
                    ISNUMBER(M209:V209),
                    IF(
                        M$5:V$5=1,
                        M209:V209,
                        ""),
                    "")),
                AVERAGE(IF(
                    ISNUMBER(M209:V209),
                    IF(
                        M$5:V$5=2,
                        M209:V209,
                        ""),
                    ""))
            ),
            IF(
                Parameters!$D$17=1,
                IFERROR(
                    IF(
                        OR(
                            IF(
                                ISNUMBER(M209:V209),
                                IF(
                                    M$5:V$5=1,
                                    M209:V209,
                                    ""),
                                "")
                            =0),
                        0,
                        GEOMEAN(IF(
                            ISNUMBER(M209:V209),
                            IF(
                                M$5:V$5=1,
                                M209:V209,
                                ""),
                            ""))
                    ),
                    IF(
                        OR(IF(
                            ISNUMBER(M209:V209),
                            IF(
                                M$5:V$5=2,
                                M209:V209,
                                ""),
                            "")
                            =0),
                        0,
                        GEOMEAN(IF(
                            ISNUMBER(M209:V209),
                            IF(
                                M$5:V$5=2,
                                M209:V209,
                                ""),
                            "")))
                )
            )
        )
    )
)</f>
        <v>0</v>
      </c>
      <c r="J209" s="242">
        <v>44753</v>
      </c>
      <c r="K209" s="242">
        <v>45103</v>
      </c>
      <c r="L209" s="91" t="s">
        <v>341</v>
      </c>
      <c r="M209" s="192">
        <v>5.8333333333333304</v>
      </c>
      <c r="N209" s="192">
        <v>0</v>
      </c>
      <c r="O209" s="192">
        <v>0</v>
      </c>
      <c r="P209" s="192">
        <v>0</v>
      </c>
      <c r="Q209" s="192">
        <v>0</v>
      </c>
      <c r="R209" s="192" t="s">
        <v>409</v>
      </c>
      <c r="S209" s="192">
        <v>4.5</v>
      </c>
      <c r="T209" s="192" t="s">
        <v>904</v>
      </c>
      <c r="U209" s="192">
        <v>0</v>
      </c>
      <c r="V209" s="192" t="s">
        <v>409</v>
      </c>
      <c r="W209" s="192">
        <v>0</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$M$4:$V$4,
                    (M210:V210),
                    "")),
            1,
            0))
        =0,
    NA(),
    IF(
        Parameters!$D$15=1,
        IF(
            SUM(--(ISNUMBER(IF($M$4:$V$4=1,(M210:V210),""))))&gt;0,
            MAX(IF(
                ISNUMBER(M210:V210),
                IF(
                    M$4:V$4=1,
                    M210:V210,
                    ""),
                "")),
            MAX(IF(
                ISNUMBER(M210:V210),
                IF(
                    M$4:V$4=2,
                    M210:V210,
                    ""),
                ""))
        ),
        IF(
            Parameters!$D$16=1,
            IFERROR(
                AVERAGE(IF(
                    ISNUMBER(M210:V210),
                    IF(
                        M$4:V$4=1,
                        M210:V210,
                        ""),
                    "")),
                AVERAGE(IF(
                    ISNUMBER(M210:V210),
                    IF(
                        M$4:V$4=2,
                        M210:V210,
                        ""),
                    ""))
            ),
            IF(
                Parameters!$D$17=1,
                IFERROR(
                    IF(
                        OR(
                            IF(
                                ISNUMBER(M210:V210),
                                IF(
                                    M$4:V$4=1,
                                    M210:V210,
                                    ""),
                                "")
                            =0),
                        0,
                        GEOMEAN(IF(
                            ISNUMBER(M210:V210),
                            IF(
                                M$4:V$4=1,
                                M210:V210,
                                ""),
                            ""))
                    ),
                    IF(
                        OR(IF(
                            ISNUMBER(M210:V210),
                            IF(
                                M$4:V$4=2,
                                M210:V210,
                                ""),
                            "")
                            =0),
                        0,
                        GEOMEAN(IF(
                            ISNUMBER(M210:V210),
                            IF(
                                M$4:V$4=2,
                                M210:V210,
                                ""),
                            "")))
                )
            )
        )
    )
)</f>
        <v>3.5</v>
      </c>
      <c r="I210" s="191" cm="1">
        <f t="array" ref="I210">IF(
    SUM(IF(
            ISNUMBER(
                IF(
                    $M$5:$V$5,
                    (M210:V210),
                    "")),
            1,
            0))
        =0,
    NA(),
    IF(
        Parameters!$D$15=1,
        IF(
            SUM(--(ISNUMBER(IF($M$5:$V$5=1,(M210:V210),""))))&gt;0,
            MAX(IF(
                ISNUMBER(M210:V210),
                IF(
                    M$5:V$5=1,
                    M210:V210,
                    ""),
                "")),
            MAX(IF(
                ISNUMBER(M210:V210),
                IF(
                    M$5:V$5=2,
                    M210:V210,
                    ""),
                ""))
        ),
        IF(
            Parameters!$D$16=1,
            IFERROR(
                AVERAGE(IF(
                    ISNUMBER(M210:V210),
                    IF(
                        M$5:V$5=1,
                        M210:V210,
                        ""),
                    "")),
                AVERAGE(IF(
                    ISNUMBER(M210:V210),
                    IF(
                        M$5:V$5=2,
                        M210:V210,
                        ""),
                    ""))
            ),
            IF(
                Parameters!$D$17=1,
                IFERROR(
                    IF(
                        OR(
                            IF(
                                ISNUMBER(M210:V210),
                                IF(
                                    M$5:V$5=1,
                                    M210:V210,
                                    ""),
                                "")
                            =0),
                        0,
                        GEOMEAN(IF(
                            ISNUMBER(M210:V210),
                            IF(
                                M$5:V$5=1,
                                M210:V210,
                                ""),
                            ""))
                    ),
                    IF(
                        OR(IF(
                            ISNUMBER(M210:V210),
                            IF(
                                M$5:V$5=2,
                                M210:V210,
                                ""),
                            "")
                            =0),
                        0,
                        GEOMEAN(IF(
                            ISNUMBER(M210:V210),
                            IF(
                                M$5:V$5=2,
                                M210:V210,
                                ""),
                            "")))
                )
            )
        )
    )
)</f>
        <v>0</v>
      </c>
      <c r="J210" s="242">
        <v>44860</v>
      </c>
      <c r="K210" s="242">
        <v>44887</v>
      </c>
      <c r="L210" s="91" t="s">
        <v>343</v>
      </c>
      <c r="M210" s="192">
        <v>3.5</v>
      </c>
      <c r="N210" s="192" t="s">
        <v>409</v>
      </c>
      <c r="O210" s="192">
        <v>0</v>
      </c>
      <c r="P210" s="192">
        <v>0</v>
      </c>
      <c r="Q210" s="192">
        <v>0</v>
      </c>
      <c r="R210" s="192" t="s">
        <v>409</v>
      </c>
      <c r="S210" s="192">
        <v>3.1</v>
      </c>
      <c r="T210" s="192" t="s">
        <v>409</v>
      </c>
      <c r="U210" s="192">
        <v>0</v>
      </c>
      <c r="V210" s="192" t="s">
        <v>409</v>
      </c>
      <c r="W210" s="192">
        <v>0</v>
      </c>
      <c r="X210" s="192" t="s">
        <v>409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3.4156502553198562</v>
      </c>
      <c r="H211" s="80" cm="1">
        <f t="array" ref="H211">IF(
    SUM(IF(
            ISNUMBER(
                IF(
                    $M$4:$V$4,
                    (M211:V211),
                    "")),
            1,
            0))
        =0,
    NA(),
    IF(
        Parameters!$D$15=1,
        IF(
            SUM(--(ISNUMBER(IF($M$4:$V$4=1,(M211:V211),""))))&gt;0,
            MAX(IF(
                ISNUMBER(M211:V211),
                IF(
                    M$4:V$4=1,
                    M211:V211,
                    ""),
                "")),
            MAX(IF(
                ISNUMBER(M211:V211),
                IF(
                    M$4:V$4=2,
                    M211:V211,
                    ""),
                ""))
        ),
        IF(
            Parameters!$D$16=1,
            IFERROR(
                AVERAGE(IF(
                    ISNUMBER(M211:V211),
                    IF(
                        M$4:V$4=1,
                        M211:V211,
                        ""),
                    "")),
                AVERAGE(IF(
                    ISNUMBER(M211:V211),
                    IF(
                        M$4:V$4=2,
                        M211:V211,
                        ""),
                    ""))
            ),
            IF(
                Parameters!$D$17=1,
                IFERROR(
                    IF(
                        OR(
                            IF(
                                ISNUMBER(M211:V211),
                                IF(
                                    M$4:V$4=1,
                                    M211:V211,
                                    ""),
                                "")
                            =0),
                        0,
                        GEOMEAN(IF(
                            ISNUMBER(M211:V211),
                            IF(
                                M$4:V$4=1,
                                M211:V211,
                                ""),
                            ""))
                    ),
                    IF(
                        OR(IF(
                            ISNUMBER(M211:V211),
                            IF(
                                M$4:V$4=2,
                                M211:V211,
                                ""),
                            "")
                            =0),
                        0,
                        GEOMEAN(IF(
                            ISNUMBER(M211:V211),
                            IF(
                                M$4:V$4=2,
                                M211:V211,
                                ""),
                            "")))
                )
            )
        )
    )
)</f>
        <v>1.1666666666666601</v>
      </c>
      <c r="I211" s="191" cm="1">
        <f t="array" ref="I211">IF(
    SUM(IF(
            ISNUMBER(
                IF(
                    $M$5:$V$5,
                    (M211:V211),
                    "")),
            1,
            0))
        =0,
    NA(),
    IF(
        Parameters!$D$15=1,
        IF(
            SUM(--(ISNUMBER(IF($M$5:$V$5=1,(M211:V211),""))))&gt;0,
            MAX(IF(
                ISNUMBER(M211:V211),
                IF(
                    M$5:V$5=1,
                    M211:V211,
                    ""),
                "")),
            MAX(IF(
                ISNUMBER(M211:V211),
                IF(
                    M$5:V$5=2,
                    M211:V211,
                    ""),
                ""))
        ),
        IF(
            Parameters!$D$16=1,
            IFERROR(
                AVERAGE(IF(
                    ISNUMBER(M211:V211),
                    IF(
                        M$5:V$5=1,
                        M211:V211,
                        ""),
                    "")),
                AVERAGE(IF(
                    ISNUMBER(M211:V211),
                    IF(
                        M$5:V$5=2,
                        M211:V211,
                        ""),
                    ""))
            ),
            IF(
                Parameters!$D$17=1,
                IFERROR(
                    IF(
                        OR(
                            IF(
                                ISNUMBER(M211:V211),
                                IF(
                                    M$5:V$5=1,
                                    M211:V211,
                                    ""),
                                "")
                            =0),
                        0,
                        GEOMEAN(IF(
                            ISNUMBER(M211:V211),
                            IF(
                                M$5:V$5=1,
                                M211:V211,
                                ""),
                            ""))
                    ),
                    IF(
                        OR(IF(
                            ISNUMBER(M211:V211),
                            IF(
                                M$5:V$5=2,
                                M211:V211,
                                ""),
                            "")
                            =0),
                        0,
                        GEOMEAN(IF(
                            ISNUMBER(M211:V211),
                            IF(
                                M$5:V$5=2,
                                M211:V211,
                                ""),
                            "")))
                )
            )
        )
    )
)</f>
        <v>10</v>
      </c>
      <c r="J211" s="242">
        <v>44753</v>
      </c>
      <c r="K211" s="242">
        <v>45103</v>
      </c>
      <c r="L211" s="91" t="s">
        <v>345</v>
      </c>
      <c r="M211" s="192">
        <v>1.1666666666666601</v>
      </c>
      <c r="N211" s="192">
        <v>10</v>
      </c>
      <c r="O211" s="192">
        <v>0</v>
      </c>
      <c r="P211" s="192">
        <v>0</v>
      </c>
      <c r="Q211" s="192">
        <v>0</v>
      </c>
      <c r="R211" s="192" t="s">
        <v>409</v>
      </c>
      <c r="S211" s="192">
        <v>1.7</v>
      </c>
      <c r="T211" s="192" t="s">
        <v>886</v>
      </c>
      <c r="U211" s="192">
        <v>0</v>
      </c>
      <c r="V211" s="192" t="s">
        <v>409</v>
      </c>
      <c r="W211" s="192">
        <v>0</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$M$4:$V$4,
                    (M212:V212),
                    "")),
            1,
            0))
        =0,
    NA(),
    IF(
        Parameters!$D$15=1,
        IF(
            SUM(--(ISNUMBER(IF($M$4:$V$4=1,(M212:V212),""))))&gt;0,
            MAX(IF(
                ISNUMBER(M212:V212),
                IF(
                    M$4:V$4=1,
                    M212:V212,
                    ""),
                "")),
            MAX(IF(
                ISNUMBER(M212:V212),
                IF(
                    M$4:V$4=2,
                    M212:V212,
                    ""),
                ""))
        ),
        IF(
            Parameters!$D$16=1,
            IFERROR(
                AVERAGE(IF(
                    ISNUMBER(M212:V212),
                    IF(
                        M$4:V$4=1,
                        M212:V212,
                        ""),
                    "")),
                AVERAGE(IF(
                    ISNUMBER(M212:V212),
                    IF(
                        M$4:V$4=2,
                        M212:V212,
                        ""),
                    ""))
            ),
            IF(
                Parameters!$D$17=1,
                IFERROR(
                    IF(
                        OR(
                            IF(
                                ISNUMBER(M212:V212),
                                IF(
                                    M$4:V$4=1,
                                    M212:V212,
                                    ""),
                                "")
                            =0),
                        0,
                        GEOMEAN(IF(
                            ISNUMBER(M212:V212),
                            IF(
                                M$4:V$4=1,
                                M212:V212,
                                ""),
                            ""))
                    ),
                    IF(
                        OR(IF(
                            ISNUMBER(M212:V212),
                            IF(
                                M$4:V$4=2,
                                M212:V212,
                                ""),
                            "")
                            =0),
                        0,
                        GEOMEAN(IF(
                            ISNUMBER(M212:V212),
                            IF(
                                M$4:V$4=2,
                                M212:V212,
                                ""),
                            "")))
                )
            )
        )
    )
)</f>
        <v>9.3333333333333304</v>
      </c>
      <c r="I212" s="191" cm="1">
        <f t="array" ref="I212">IF(
    SUM(IF(
            ISNUMBER(
                IF(
                    $M$5:$V$5,
                    (M212:V212),
                    "")),
            1,
            0))
        =0,
    NA(),
    IF(
        Parameters!$D$15=1,
        IF(
            SUM(--(ISNUMBER(IF($M$5:$V$5=1,(M212:V212),""))))&gt;0,
            MAX(IF(
                ISNUMBER(M212:V212),
                IF(
                    M$5:V$5=1,
                    M212:V212,
                    ""),
                "")),
            MAX(IF(
                ISNUMBER(M212:V212),
                IF(
                    M$5:V$5=2,
                    M212:V212,
                    ""),
                ""))
        ),
        IF(
            Parameters!$D$16=1,
            IFERROR(
                AVERAGE(IF(
                    ISNUMBER(M212:V212),
                    IF(
                        M$5:V$5=1,
                        M212:V212,
                        ""),
                    "")),
                AVERAGE(IF(
                    ISNUMBER(M212:V212),
                    IF(
                        M$5:V$5=2,
                        M212:V212,
                        ""),
                    ""))
            ),
            IF(
                Parameters!$D$17=1,
                IFERROR(
                    IF(
                        OR(
                            IF(
                                ISNUMBER(M212:V212),
                                IF(
                                    M$5:V$5=1,
                                    M212:V212,
                                    ""),
                                "")
                            =0),
                        0,
                        GEOMEAN(IF(
                            ISNUMBER(M212:V212),
                            IF(
                                M$5:V$5=1,
                                M212:V212,
                                ""),
                            ""))
                    ),
                    IF(
                        OR(IF(
                            ISNUMBER(M212:V212),
                            IF(
                                M$5:V$5=2,
                                M212:V212,
                                ""),
                            "")
                            =0),
                        0,
                        GEOMEAN(IF(
                            ISNUMBER(M212:V212),
                            IF(
                                M$5:V$5=2,
                                M212:V212,
                                ""),
                            "")))
                )
            )
        )
    )
)</f>
        <v>0</v>
      </c>
      <c r="J212" s="242">
        <v>44753</v>
      </c>
      <c r="K212" s="242">
        <v>45103</v>
      </c>
      <c r="L212" s="91" t="s">
        <v>346</v>
      </c>
      <c r="M212" s="192">
        <v>9.3333333333333304</v>
      </c>
      <c r="N212" s="192">
        <v>0</v>
      </c>
      <c r="O212" s="192">
        <v>0</v>
      </c>
      <c r="P212" s="192">
        <v>0</v>
      </c>
      <c r="Q212" s="192">
        <v>0</v>
      </c>
      <c r="R212" s="192" t="s">
        <v>409</v>
      </c>
      <c r="S212" s="192">
        <v>6.6</v>
      </c>
      <c r="T212" s="192" t="s">
        <v>942</v>
      </c>
      <c r="U212" s="192">
        <v>0</v>
      </c>
      <c r="V212" s="192" t="s">
        <v>409</v>
      </c>
      <c r="W212" s="192">
        <v>1.01522842639593E-2</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8.4656167328001928</v>
      </c>
      <c r="H213" s="80" cm="1">
        <f t="array" ref="H213">IF(
    SUM(IF(
            ISNUMBER(
                IF(
                    $M$4:$V$4,
                    (M213:V213),
                    "")),
            1,
            0))
        =0,
    NA(),
    IF(
        Parameters!$D$15=1,
        IF(
            SUM(--(ISNUMBER(IF($M$4:$V$4=1,(M213:V213),""))))&gt;0,
            MAX(IF(
                ISNUMBER(M213:V213),
                IF(
                    M$4:V$4=1,
                    M213:V213,
                    ""),
                "")),
            MAX(IF(
                ISNUMBER(M213:V213),
                IF(
                    M$4:V$4=2,
                    M213:V213,
                    ""),
                ""))
        ),
        IF(
            Parameters!$D$16=1,
            IFERROR(
                AVERAGE(IF(
                    ISNUMBER(M213:V213),
                    IF(
                        M$4:V$4=1,
                        M213:V213,
                        ""),
                    "")),
                AVERAGE(IF(
                    ISNUMBER(M213:V213),
                    IF(
                        M$4:V$4=2,
                        M213:V213,
                        ""),
                    ""))
            ),
            IF(
                Parameters!$D$17=1,
                IFERROR(
                    IF(
                        OR(
                            IF(
                                ISNUMBER(M213:V213),
                                IF(
                                    M$4:V$4=1,
                                    M213:V213,
                                    ""),
                                "")
                            =0),
                        0,
                        GEOMEAN(IF(
                            ISNUMBER(M213:V213),
                            IF(
                                M$4:V$4=1,
                                M213:V213,
                                ""),
                            ""))
                    ),
                    IF(
                        OR(IF(
                            ISNUMBER(M213:V213),
                            IF(
                                M$4:V$4=2,
                                M213:V213,
                                ""),
                            "")
                            =0),
                        0,
                        GEOMEAN(IF(
                            ISNUMBER(M213:V213),
                            IF(
                                M$4:V$4=2,
                                M213:V213,
                                ""),
                            "")))
                )
            )
        )
    )
)</f>
        <v>7.1666666666666599</v>
      </c>
      <c r="I213" s="191" cm="1">
        <f t="array" ref="I213">IF(
    SUM(IF(
            ISNUMBER(
                IF(
                    $M$5:$V$5,
                    (M213:V213),
                    "")),
            1,
            0))
        =0,
    NA(),
    IF(
        Parameters!$D$15=1,
        IF(
            SUM(--(ISNUMBER(IF($M$5:$V$5=1,(M213:V213),""))))&gt;0,
            MAX(IF(
                ISNUMBER(M213:V213),
                IF(
                    M$5:V$5=1,
                    M213:V213,
                    ""),
                "")),
            MAX(IF(
                ISNUMBER(M213:V213),
                IF(
                    M$5:V$5=2,
                    M213:V213,
                    ""),
                ""))
        ),
        IF(
            Parameters!$D$16=1,
            IFERROR(
                AVERAGE(IF(
                    ISNUMBER(M213:V213),
                    IF(
                        M$5:V$5=1,
                        M213:V213,
                        ""),
                    "")),
                AVERAGE(IF(
                    ISNUMBER(M213:V213),
                    IF(
                        M$5:V$5=2,
                        M213:V213,
                        ""),
                    ""))
            ),
            IF(
                Parameters!$D$17=1,
                IFERROR(
                    IF(
                        OR(
                            IF(
                                ISNUMBER(M213:V213),
                                IF(
                                    M$5:V$5=1,
                                    M213:V213,
                                    ""),
                                "")
                            =0),
                        0,
                        GEOMEAN(IF(
                            ISNUMBER(M213:V213),
                            IF(
                                M$5:V$5=1,
                                M213:V213,
                                ""),
                            ""))
                    ),
                    IF(
                        OR(IF(
                            ISNUMBER(M213:V213),
                            IF(
                                M$5:V$5=2,
                                M213:V213,
                                ""),
                            "")
                            =0),
                        0,
                        GEOMEAN(IF(
                            ISNUMBER(M213:V213),
                            IF(
                                M$5:V$5=2,
                                M213:V213,
                                ""),
                            "")))
                )
            )
        )
    )
)</f>
        <v>10</v>
      </c>
      <c r="J213" s="242">
        <v>44860</v>
      </c>
      <c r="K213" s="242">
        <v>45103</v>
      </c>
      <c r="L213" s="91" t="s">
        <v>348</v>
      </c>
      <c r="M213" s="192">
        <v>7.1666666666666599</v>
      </c>
      <c r="N213" s="192">
        <v>10</v>
      </c>
      <c r="O213" s="192">
        <v>0</v>
      </c>
      <c r="P213" s="192">
        <v>0</v>
      </c>
      <c r="Q213" s="192">
        <v>0</v>
      </c>
      <c r="R213" s="192" t="s">
        <v>409</v>
      </c>
      <c r="S213" s="192">
        <v>5.3</v>
      </c>
      <c r="T213" s="192" t="s">
        <v>906</v>
      </c>
      <c r="U213" s="192">
        <v>0</v>
      </c>
      <c r="V213" s="192" t="s">
        <v>409</v>
      </c>
      <c r="W213" s="192">
        <v>5.8823529411764698E-2</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$M$4:$V$4,
                    (M214:V214),
                    "")),
            1,
            0))
        =0,
    NA(),
    IF(
        Parameters!$D$15=1,
        IF(
            SUM(--(ISNUMBER(IF($M$4:$V$4=1,(M214:V214),""))))&gt;0,
            MAX(IF(
                ISNUMBER(M214:V214),
                IF(
                    M$4:V$4=1,
                    M214:V214,
                    ""),
                "")),
            MAX(IF(
                ISNUMBER(M214:V214),
                IF(
                    M$4:V$4=2,
                    M214:V214,
                    ""),
                ""))
        ),
        IF(
            Parameters!$D$16=1,
            IFERROR(
                AVERAGE(IF(
                    ISNUMBER(M214:V214),
                    IF(
                        M$4:V$4=1,
                        M214:V214,
                        ""),
                    "")),
                AVERAGE(IF(
                    ISNUMBER(M214:V214),
                    IF(
                        M$4:V$4=2,
                        M214:V214,
                        ""),
                    ""))
            ),
            IF(
                Parameters!$D$17=1,
                IFERROR(
                    IF(
                        OR(
                            IF(
                                ISNUMBER(M214:V214),
                                IF(
                                    M$4:V$4=1,
                                    M214:V214,
                                    ""),
                                "")
                            =0),
                        0,
                        GEOMEAN(IF(
                            ISNUMBER(M214:V214),
                            IF(
                                M$4:V$4=1,
                                M214:V214,
                                ""),
                            ""))
                    ),
                    IF(
                        OR(IF(
                            ISNUMBER(M214:V214),
                            IF(
                                M$4:V$4=2,
                                M214:V214,
                                ""),
                            "")
                            =0),
                        0,
                        GEOMEAN(IF(
                            ISNUMBER(M214:V214),
                            IF(
                                M$4:V$4=2,
                                M214:V214,
                                ""),
                            "")))
                )
            )
        )
    )
)</f>
        <v>2.6666666666666599</v>
      </c>
      <c r="I214" s="191" cm="1">
        <f t="array" ref="I214">IF(
    SUM(IF(
            ISNUMBER(
                IF(
                    $M$5:$V$5,
                    (M214:V214),
                    "")),
            1,
            0))
        =0,
    NA(),
    IF(
        Parameters!$D$15=1,
        IF(
            SUM(--(ISNUMBER(IF($M$5:$V$5=1,(M214:V214),""))))&gt;0,
            MAX(IF(
                ISNUMBER(M214:V214),
                IF(
                    M$5:V$5=1,
                    M214:V214,
                    ""),
                "")),
            MAX(IF(
                ISNUMBER(M214:V214),
                IF(
                    M$5:V$5=2,
                    M214:V214,
                    ""),
                ""))
        ),
        IF(
            Parameters!$D$16=1,
            IFERROR(
                AVERAGE(IF(
                    ISNUMBER(M214:V214),
                    IF(
                        M$5:V$5=1,
                        M214:V214,
                        ""),
                    "")),
                AVERAGE(IF(
                    ISNUMBER(M214:V214),
                    IF(
                        M$5:V$5=2,
                        M214:V214,
                        ""),
                    ""))
            ),
            IF(
                Parameters!$D$17=1,
                IFERROR(
                    IF(
                        OR(
                            IF(
                                ISNUMBER(M214:V214),
                                IF(
                                    M$5:V$5=1,
                                    M214:V214,
                                    ""),
                                "")
                            =0),
                        0,
                        GEOMEAN(IF(
                            ISNUMBER(M214:V214),
                            IF(
                                M$5:V$5=1,
                                M214:V214,
                                ""),
                            ""))
                    ),
                    IF(
                        OR(IF(
                            ISNUMBER(M214:V214),
                            IF(
                                M$5:V$5=2,
                                M214:V214,
                                ""),
                            "")
                            =0),
                        0,
                        GEOMEAN(IF(
                            ISNUMBER(M214:V214),
                            IF(
                                M$5:V$5=2,
                                M214:V214,
                                ""),
                            "")))
                )
            )
        )
    )
)</f>
        <v>0</v>
      </c>
      <c r="J214" s="242">
        <v>44860</v>
      </c>
      <c r="K214" s="242">
        <v>44753</v>
      </c>
      <c r="L214" s="91" t="s">
        <v>349</v>
      </c>
      <c r="M214" s="192">
        <v>2.6666666666666599</v>
      </c>
      <c r="N214" s="192" t="s">
        <v>409</v>
      </c>
      <c r="O214" s="192">
        <v>0</v>
      </c>
      <c r="P214" s="192">
        <v>0</v>
      </c>
      <c r="Q214" s="192" t="s">
        <v>409</v>
      </c>
      <c r="R214" s="192" t="s">
        <v>409</v>
      </c>
      <c r="S214" s="192">
        <v>2.6</v>
      </c>
      <c r="T214" s="192" t="s">
        <v>409</v>
      </c>
      <c r="U214" s="192">
        <v>0</v>
      </c>
      <c r="V214" s="192" t="s">
        <v>409</v>
      </c>
      <c r="W214" s="192" t="s">
        <v>409</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9.3094933625126242</v>
      </c>
      <c r="H215" s="80" cm="1">
        <f t="array" ref="H215">IF(
    SUM(IF(
            ISNUMBER(
                IF(
                    $M$4:$V$4,
                    (M215:V215),
                    "")),
            1,
            0))
        =0,
    NA(),
    IF(
        Parameters!$D$15=1,
        IF(
            SUM(--(ISNUMBER(IF($M$4:$V$4=1,(M215:V215),""))))&gt;0,
            MAX(IF(
                ISNUMBER(M215:V215),
                IF(
                    M$4:V$4=1,
                    M215:V215,
                    ""),
                "")),
            MAX(IF(
                ISNUMBER(M215:V215),
                IF(
                    M$4:V$4=2,
                    M215:V215,
                    ""),
                ""))
        ),
        IF(
            Parameters!$D$16=1,
            IFERROR(
                AVERAGE(IF(
                    ISNUMBER(M215:V215),
                    IF(
                        M$4:V$4=1,
                        M215:V215,
                        ""),
                    "")),
                AVERAGE(IF(
                    ISNUMBER(M215:V215),
                    IF(
                        M$4:V$4=2,
                        M215:V215,
                        ""),
                    ""))
            ),
            IF(
                Parameters!$D$17=1,
                IFERROR(
                    IF(
                        OR(
                            IF(
                                ISNUMBER(M215:V215),
                                IF(
                                    M$4:V$4=1,
                                    M215:V215,
                                    ""),
                                "")
                            =0),
                        0,
                        GEOMEAN(IF(
                            ISNUMBER(M215:V215),
                            IF(
                                M$4:V$4=1,
                                M215:V215,
                                ""),
                            ""))
                    ),
                    IF(
                        OR(IF(
                            ISNUMBER(M215:V215),
                            IF(
                                M$4:V$4=2,
                                M215:V215,
                                ""),
                            "")
                            =0),
                        0,
                        GEOMEAN(IF(
                            ISNUMBER(M215:V215),
                            IF(
                                M$4:V$4=2,
                                M215:V215,
                                ""),
                            "")))
                )
            )
        )
    )
)</f>
        <v>8.6666666666666607</v>
      </c>
      <c r="I215" s="191" cm="1">
        <f t="array" ref="I215">IF(
    SUM(IF(
            ISNUMBER(
                IF(
                    $M$5:$V$5,
                    (M215:V215),
                    "")),
            1,
            0))
        =0,
    NA(),
    IF(
        Parameters!$D$15=1,
        IF(
            SUM(--(ISNUMBER(IF($M$5:$V$5=1,(M215:V215),""))))&gt;0,
            MAX(IF(
                ISNUMBER(M215:V215),
                IF(
                    M$5:V$5=1,
                    M215:V215,
                    ""),
                "")),
            MAX(IF(
                ISNUMBER(M215:V215),
                IF(
                    M$5:V$5=2,
                    M215:V215,
                    ""),
                ""))
        ),
        IF(
            Parameters!$D$16=1,
            IFERROR(
                AVERAGE(IF(
                    ISNUMBER(M215:V215),
                    IF(
                        M$5:V$5=1,
                        M215:V215,
                        ""),
                    "")),
                AVERAGE(IF(
                    ISNUMBER(M215:V215),
                    IF(
                        M$5:V$5=2,
                        M215:V215,
                        ""),
                    ""))
            ),
            IF(
                Parameters!$D$17=1,
                IFERROR(
                    IF(
                        OR(
                            IF(
                                ISNUMBER(M215:V215),
                                IF(
                                    M$5:V$5=1,
                                    M215:V215,
                                    ""),
                                "")
                            =0),
                        0,
                        GEOMEAN(IF(
                            ISNUMBER(M215:V215),
                            IF(
                                M$5:V$5=1,
                                M215:V215,
                                ""),
                            ""))
                    ),
                    IF(
                        OR(IF(
                            ISNUMBER(M215:V215),
                            IF(
                                M$5:V$5=2,
                                M215:V215,
                                ""),
                            "")
                            =0),
                        0,
                        GEOMEAN(IF(
                            ISNUMBER(M215:V215),
                            IF(
                                M$5:V$5=2,
                                M215:V215,
                                ""),
                            "")))
                )
            )
        )
    )
)</f>
        <v>10</v>
      </c>
      <c r="J215" s="242">
        <v>44753</v>
      </c>
      <c r="K215" s="242">
        <v>45099</v>
      </c>
      <c r="L215" s="91" t="s">
        <v>350</v>
      </c>
      <c r="M215" s="192">
        <v>8.6666666666666607</v>
      </c>
      <c r="N215" s="192">
        <v>0</v>
      </c>
      <c r="O215" s="192">
        <v>0</v>
      </c>
      <c r="P215" s="192">
        <v>10</v>
      </c>
      <c r="Q215" s="192">
        <v>10</v>
      </c>
      <c r="R215" s="192" t="s">
        <v>409</v>
      </c>
      <c r="S215" s="192">
        <v>6.2</v>
      </c>
      <c r="T215" s="192" t="s">
        <v>883</v>
      </c>
      <c r="U215" s="192">
        <v>0</v>
      </c>
      <c r="V215" s="192" t="s">
        <v>927</v>
      </c>
      <c r="W215" s="192">
        <v>0.68627450980392102</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10</v>
      </c>
      <c r="H216" s="80" t="e" cm="1">
        <f t="array" ref="H216">IF(
    SUM(IF(
            ISNUMBER(
                IF(
                    $M$4:$V$4,
                    (M216:V216),
                    "")),
            1,
            0))
        =0,
    NA(),
    IF(
        Parameters!$D$15=1,
        IF(
            SUM(--(ISNUMBER(IF($M$4:$V$4=1,(M216:V216),""))))&gt;0,
            MAX(IF(
                ISNUMBER(M216:V216),
                IF(
                    M$4:V$4=1,
                    M216:V216,
                    ""),
                "")),
            MAX(IF(
                ISNUMBER(M216:V216),
                IF(
                    M$4:V$4=2,
                    M216:V216,
                    ""),
                ""))
        ),
        IF(
            Parameters!$D$16=1,
            IFERROR(
                AVERAGE(IF(
                    ISNUMBER(M216:V216),
                    IF(
                        M$4:V$4=1,
                        M216:V216,
                        ""),
                    "")),
                AVERAGE(IF(
                    ISNUMBER(M216:V216),
                    IF(
                        M$4:V$4=2,
                        M216:V216,
                        ""),
                    ""))
            ),
            IF(
                Parameters!$D$17=1,
                IFERROR(
                    IF(
                        OR(
                            IF(
                                ISNUMBER(M216:V216),
                                IF(
                                    M$4:V$4=1,
                                    M216:V216,
                                    ""),
                                "")
                            =0),
                        0,
                        GEOMEAN(IF(
                            ISNUMBER(M216:V216),
                            IF(
                                M$4:V$4=1,
                                M216:V216,
                                ""),
                            ""))
                    ),
                    IF(
                        OR(IF(
                            ISNUMBER(M216:V216),
                            IF(
                                M$4:V$4=2,
                                M216:V216,
                                ""),
                            "")
                            =0),
                        0,
                        GEOMEAN(IF(
                            ISNUMBER(M216:V216),
                            IF(
                                M$4:V$4=2,
                                M216:V216,
                                ""),
                            "")))
                )
            )
        )
    )
)</f>
        <v>#N/A</v>
      </c>
      <c r="I216" s="191" cm="1">
        <f t="array" ref="I216">IF(
    SUM(IF(
            ISNUMBER(
                IF(
                    $M$5:$V$5,
                    (M216:V216),
                    "")),
            1,
            0))
        =0,
    NA(),
    IF(
        Parameters!$D$15=1,
        IF(
            SUM(--(ISNUMBER(IF($M$5:$V$5=1,(M216:V216),""))))&gt;0,
            MAX(IF(
                ISNUMBER(M216:V216),
                IF(
                    M$5:V$5=1,
                    M216:V216,
                    ""),
                "")),
            MAX(IF(
                ISNUMBER(M216:V216),
                IF(
                    M$5:V$5=2,
                    M216:V216,
                    ""),
                ""))
        ),
        IF(
            Parameters!$D$16=1,
            IFERROR(
                AVERAGE(IF(
                    ISNUMBER(M216:V216),
                    IF(
                        M$5:V$5=1,
                        M216:V216,
                        ""),
                    "")),
                AVERAGE(IF(
                    ISNUMBER(M216:V216),
                    IF(
                        M$5:V$5=2,
                        M216:V216,
                        ""),
                    ""))
            ),
            IF(
                Parameters!$D$17=1,
                IFERROR(
                    IF(
                        OR(
                            IF(
                                ISNUMBER(M216:V216),
                                IF(
                                    M$5:V$5=1,
                                    M216:V216,
                                    ""),
                                "")
                            =0),
                        0,
                        GEOMEAN(IF(
                            ISNUMBER(M216:V216),
                            IF(
                                M$5:V$5=1,
                                M216:V216,
                                ""),
                            ""))
                    ),
                    IF(
                        OR(IF(
                            ISNUMBER(M216:V216),
                            IF(
                                M$5:V$5=2,
                                M216:V216,
                                ""),
                            "")
                            =0),
                        0,
                        GEOMEAN(IF(
                            ISNUMBER(M216:V216),
                            IF(
                                M$5:V$5=2,
                                M216:V216,
                                ""),
                            "")))
                )
            )
        )
    )
)</f>
        <v>10</v>
      </c>
      <c r="J216" s="242" t="s">
        <v>409</v>
      </c>
      <c r="K216" s="242">
        <v>45093</v>
      </c>
      <c r="L216" s="91" t="s">
        <v>727</v>
      </c>
      <c r="M216" s="192" t="s">
        <v>409</v>
      </c>
      <c r="N216" s="192" t="s">
        <v>409</v>
      </c>
      <c r="O216" s="192" t="s">
        <v>409</v>
      </c>
      <c r="P216" s="192">
        <v>0</v>
      </c>
      <c r="Q216" s="192">
        <v>10</v>
      </c>
      <c r="R216" s="192" t="s">
        <v>409</v>
      </c>
      <c r="S216" s="192" t="s">
        <v>409</v>
      </c>
      <c r="T216" s="192" t="s">
        <v>409</v>
      </c>
      <c r="U216" s="192" t="s">
        <v>409</v>
      </c>
      <c r="V216" s="192" t="s">
        <v>409</v>
      </c>
      <c r="W216" s="192">
        <v>1</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10</v>
      </c>
      <c r="H217" s="80" t="e" cm="1">
        <f t="array" ref="H217">IF(
    SUM(IF(
            ISNUMBER(
                IF(
                    $M$4:$V$4,
                    (M217:V217),
                    "")),
            1,
            0))
        =0,
    NA(),
    IF(
        Parameters!$D$15=1,
        IF(
            SUM(--(ISNUMBER(IF($M$4:$V$4=1,(M217:V217),""))))&gt;0,
            MAX(IF(
                ISNUMBER(M217:V217),
                IF(
                    M$4:V$4=1,
                    M217:V217,
                    ""),
                "")),
            MAX(IF(
                ISNUMBER(M217:V217),
                IF(
                    M$4:V$4=2,
                    M217:V217,
                    ""),
                ""))
        ),
        IF(
            Parameters!$D$16=1,
            IFERROR(
                AVERAGE(IF(
                    ISNUMBER(M217:V217),
                    IF(
                        M$4:V$4=1,
                        M217:V217,
                        ""),
                    "")),
                AVERAGE(IF(
                    ISNUMBER(M217:V217),
                    IF(
                        M$4:V$4=2,
                        M217:V217,
                        ""),
                    ""))
            ),
            IF(
                Parameters!$D$17=1,
                IFERROR(
                    IF(
                        OR(
                            IF(
                                ISNUMBER(M217:V217),
                                IF(
                                    M$4:V$4=1,
                                    M217:V217,
                                    ""),
                                "")
                            =0),
                        0,
                        GEOMEAN(IF(
                            ISNUMBER(M217:V217),
                            IF(
                                M$4:V$4=1,
                                M217:V217,
                                ""),
                            ""))
                    ),
                    IF(
                        OR(IF(
                            ISNUMBER(M217:V217),
                            IF(
                                M$4:V$4=2,
                                M217:V217,
                                ""),
                            "")
                            =0),
                        0,
                        GEOMEAN(IF(
                            ISNUMBER(M217:V217),
                            IF(
                                M$4:V$4=2,
                                M217:V217,
                                ""),
                            "")))
                )
            )
        )
    )
)</f>
        <v>#N/A</v>
      </c>
      <c r="I217" s="191" cm="1">
        <f t="array" ref="I217">IF(
    SUM(IF(
            ISNUMBER(
                IF(
                    $M$5:$V$5,
                    (M217:V217),
                    "")),
            1,
            0))
        =0,
    NA(),
    IF(
        Parameters!$D$15=1,
        IF(
            SUM(--(ISNUMBER(IF($M$5:$V$5=1,(M217:V217),""))))&gt;0,
            MAX(IF(
                ISNUMBER(M217:V217),
                IF(
                    M$5:V$5=1,
                    M217:V217,
                    ""),
                "")),
            MAX(IF(
                ISNUMBER(M217:V217),
                IF(
                    M$5:V$5=2,
                    M217:V217,
                    ""),
                ""))
        ),
        IF(
            Parameters!$D$16=1,
            IFERROR(
                AVERAGE(IF(
                    ISNUMBER(M217:V217),
                    IF(
                        M$5:V$5=1,
                        M217:V217,
                        ""),
                    "")),
                AVERAGE(IF(
                    ISNUMBER(M217:V217),
                    IF(
                        M$5:V$5=2,
                        M217:V217,
                        ""),
                    ""))
            ),
            IF(
                Parameters!$D$17=1,
                IFERROR(
                    IF(
                        OR(
                            IF(
                                ISNUMBER(M217:V217),
                                IF(
                                    M$5:V$5=1,
                                    M217:V217,
                                    ""),
                                "")
                            =0),
                        0,
                        GEOMEAN(IF(
                            ISNUMBER(M217:V217),
                            IF(
                                M$5:V$5=1,
                                M217:V217,
                                ""),
                            ""))
                    ),
                    IF(
                        OR(IF(
                            ISNUMBER(M217:V217),
                            IF(
                                M$5:V$5=2,
                                M217:V217,
                                ""),
                            "")
                            =0),
                        0,
                        GEOMEAN(IF(
                            ISNUMBER(M217:V217),
                            IF(
                                M$5:V$5=2,
                                M217:V217,
                                ""),
                            "")))
                )
            )
        )
    )
)</f>
        <v>10</v>
      </c>
      <c r="J217" s="242" t="s">
        <v>409</v>
      </c>
      <c r="K217" s="242">
        <v>45093</v>
      </c>
      <c r="L217" s="91" t="s">
        <v>728</v>
      </c>
      <c r="M217" s="192" t="s">
        <v>409</v>
      </c>
      <c r="N217" s="192" t="s">
        <v>409</v>
      </c>
      <c r="O217" s="192" t="s">
        <v>409</v>
      </c>
      <c r="P217" s="192">
        <v>0</v>
      </c>
      <c r="Q217" s="192">
        <v>10</v>
      </c>
      <c r="R217" s="192" t="s">
        <v>409</v>
      </c>
      <c r="S217" s="192" t="s">
        <v>409</v>
      </c>
      <c r="T217" s="192" t="s">
        <v>409</v>
      </c>
      <c r="U217" s="192" t="s">
        <v>409</v>
      </c>
      <c r="V217" s="192" t="s">
        <v>409</v>
      </c>
      <c r="W217" s="192">
        <v>1</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$M$4:$V$4,
                    (M218:V218),
                    "")),
            1,
            0))
        =0,
    NA(),
    IF(
        Parameters!$D$15=1,
        IF(
            SUM(--(ISNUMBER(IF($M$4:$V$4=1,(M218:V218),""))))&gt;0,
            MAX(IF(
                ISNUMBER(M218:V218),
                IF(
                    M$4:V$4=1,
                    M218:V218,
                    ""),
                "")),
            MAX(IF(
                ISNUMBER(M218:V218),
                IF(
                    M$4:V$4=2,
                    M218:V218,
                    ""),
                ""))
        ),
        IF(
            Parameters!$D$16=1,
            IFERROR(
                AVERAGE(IF(
                    ISNUMBER(M218:V218),
                    IF(
                        M$4:V$4=1,
                        M218:V218,
                        ""),
                    "")),
                AVERAGE(IF(
                    ISNUMBER(M218:V218),
                    IF(
                        M$4:V$4=2,
                        M218:V218,
                        ""),
                    ""))
            ),
            IF(
                Parameters!$D$17=1,
                IFERROR(
                    IF(
                        OR(
                            IF(
                                ISNUMBER(M218:V218),
                                IF(
                                    M$4:V$4=1,
                                    M218:V218,
                                    ""),
                                "")
                            =0),
                        0,
                        GEOMEAN(IF(
                            ISNUMBER(M218:V218),
                            IF(
                                M$4:V$4=1,
                                M218:V218,
                                ""),
                            ""))
                    ),
                    IF(
                        OR(IF(
                            ISNUMBER(M218:V218),
                            IF(
                                M$4:V$4=2,
                                M218:V218,
                                ""),
                            "")
                            =0),
                        0,
                        GEOMEAN(IF(
                            ISNUMBER(M218:V218),
                            IF(
                                M$4:V$4=2,
                                M218:V218,
                                ""),
                            "")))
                )
            )
        )
    )
)</f>
        <v>10</v>
      </c>
      <c r="I218" s="191" cm="1">
        <f t="array" ref="I218">IF(
    SUM(IF(
            ISNUMBER(
                IF(
                    $M$5:$V$5,
                    (M218:V218),
                    "")),
            1,
            0))
        =0,
    NA(),
    IF(
        Parameters!$D$15=1,
        IF(
            SUM(--(ISNUMBER(IF($M$5:$V$5=1,(M218:V218),""))))&gt;0,
            MAX(IF(
                ISNUMBER(M218:V218),
                IF(
                    M$5:V$5=1,
                    M218:V218,
                    ""),
                "")),
            MAX(IF(
                ISNUMBER(M218:V218),
                IF(
                    M$5:V$5=2,
                    M218:V218,
                    ""),
                ""))
        ),
        IF(
            Parameters!$D$16=1,
            IFERROR(
                AVERAGE(IF(
                    ISNUMBER(M218:V218),
                    IF(
                        M$5:V$5=1,
                        M218:V218,
                        ""),
                    "")),
                AVERAGE(IF(
                    ISNUMBER(M218:V218),
                    IF(
                        M$5:V$5=2,
                        M218:V218,
                        ""),
                    ""))
            ),
            IF(
                Parameters!$D$17=1,
                IFERROR(
                    IF(
                        OR(
                            IF(
                                ISNUMBER(M218:V218),
                                IF(
                                    M$5:V$5=1,
                                    M218:V218,
                                    ""),
                                "")
                            =0),
                        0,
                        GEOMEAN(IF(
                            ISNUMBER(M218:V218),
                            IF(
                                M$5:V$5=1,
                                M218:V218,
                                ""),
                            ""))
                    ),
                    IF(
                        OR(IF(
                            ISNUMBER(M218:V218),
                            IF(
                                M$5:V$5=2,
                                M218:V218,
                                ""),
                            "")
                            =0),
                        0,
                        GEOMEAN(IF(
                            ISNUMBER(M218:V218),
                            IF(
                                M$5:V$5=2,
                                M218:V218,
                                ""),
                            "")))
                )
            )
        )
    )
)</f>
        <v>0</v>
      </c>
      <c r="J218" s="242">
        <v>45019</v>
      </c>
      <c r="K218" s="242">
        <v>45099</v>
      </c>
      <c r="L218" s="91" t="s">
        <v>351</v>
      </c>
      <c r="M218" s="192">
        <v>10</v>
      </c>
      <c r="N218" s="192">
        <v>0</v>
      </c>
      <c r="O218" s="192">
        <v>0</v>
      </c>
      <c r="P218" s="192">
        <v>0</v>
      </c>
      <c r="Q218" s="192">
        <v>0</v>
      </c>
      <c r="R218" s="192" t="s">
        <v>409</v>
      </c>
      <c r="S218" s="192">
        <v>7.3</v>
      </c>
      <c r="T218" s="192" t="s">
        <v>928</v>
      </c>
      <c r="U218" s="192">
        <v>0</v>
      </c>
      <c r="V218" s="192" t="s">
        <v>409</v>
      </c>
      <c r="W218" s="192">
        <v>0.148148148148148</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$M$4:$V$4,
                    (M219:V219),
                    "")),
            1,
            0))
        =0,
    NA(),
    IF(
        Parameters!$D$15=1,
        IF(
            SUM(--(ISNUMBER(IF($M$4:$V$4=1,(M219:V219),""))))&gt;0,
            MAX(IF(
                ISNUMBER(M219:V219),
                IF(
                    M$4:V$4=1,
                    M219:V219,
                    ""),
                "")),
            MAX(IF(
                ISNUMBER(M219:V219),
                IF(
                    M$4:V$4=2,
                    M219:V219,
                    ""),
                ""))
        ),
        IF(
            Parameters!$D$16=1,
            IFERROR(
                AVERAGE(IF(
                    ISNUMBER(M219:V219),
                    IF(
                        M$4:V$4=1,
                        M219:V219,
                        ""),
                    "")),
                AVERAGE(IF(
                    ISNUMBER(M219:V219),
                    IF(
                        M$4:V$4=2,
                        M219:V219,
                        ""),
                    ""))
            ),
            IF(
                Parameters!$D$17=1,
                IFERROR(
                    IF(
                        OR(
                            IF(
                                ISNUMBER(M219:V219),
                                IF(
                                    M$4:V$4=1,
                                    M219:V219,
                                    ""),
                                "")
                            =0),
                        0,
                        GEOMEAN(IF(
                            ISNUMBER(M219:V219),
                            IF(
                                M$4:V$4=1,
                                M219:V219,
                                ""),
                            ""))
                    ),
                    IF(
                        OR(IF(
                            ISNUMBER(M219:V219),
                            IF(
                                M$4:V$4=2,
                                M219:V219,
                                ""),
                            "")
                            =0),
                        0,
                        GEOMEAN(IF(
                            ISNUMBER(M219:V219),
                            IF(
                                M$4:V$4=2,
                                M219:V219,
                                ""),
                            "")))
                )
            )
        )
    )
)</f>
        <v>7.6666666666666599</v>
      </c>
      <c r="I219" s="191" cm="1">
        <f t="array" ref="I219">IF(
    SUM(IF(
            ISNUMBER(
                IF(
                    $M$5:$V$5,
                    (M219:V219),
                    "")),
            1,
            0))
        =0,
    NA(),
    IF(
        Parameters!$D$15=1,
        IF(
            SUM(--(ISNUMBER(IF($M$5:$V$5=1,(M219:V219),""))))&gt;0,
            MAX(IF(
                ISNUMBER(M219:V219),
                IF(
                    M$5:V$5=1,
                    M219:V219,
                    ""),
                "")),
            MAX(IF(
                ISNUMBER(M219:V219),
                IF(
                    M$5:V$5=2,
                    M219:V219,
                    ""),
                ""))
        ),
        IF(
            Parameters!$D$16=1,
            IFERROR(
                AVERAGE(IF(
                    ISNUMBER(M219:V219),
                    IF(
                        M$5:V$5=1,
                        M219:V219,
                        ""),
                    "")),
                AVERAGE(IF(
                    ISNUMBER(M219:V219),
                    IF(
                        M$5:V$5=2,
                        M219:V219,
                        ""),
                    ""))
            ),
            IF(
                Parameters!$D$17=1,
                IFERROR(
                    IF(
                        OR(
                            IF(
                                ISNUMBER(M219:V219),
                                IF(
                                    M$5:V$5=1,
                                    M219:V219,
                                    ""),
                                "")
                            =0),
                        0,
                        GEOMEAN(IF(
                            ISNUMBER(M219:V219),
                            IF(
                                M$5:V$5=1,
                                M219:V219,
                                ""),
                            ""))
                    ),
                    IF(
                        OR(IF(
                            ISNUMBER(M219:V219),
                            IF(
                                M$5:V$5=2,
                                M219:V219,
                                ""),
                            "")
                            =0),
                        0,
                        GEOMEAN(IF(
                            ISNUMBER(M219:V219),
                            IF(
                                M$5:V$5=2,
                                M219:V219,
                                ""),
                            "")))
                )
            )
        )
    )
)</f>
        <v>0</v>
      </c>
      <c r="J219" s="242">
        <v>44753</v>
      </c>
      <c r="K219" s="242">
        <v>45099</v>
      </c>
      <c r="L219" s="91" t="s">
        <v>353</v>
      </c>
      <c r="M219" s="192">
        <v>7.6666666666666599</v>
      </c>
      <c r="N219" s="192">
        <v>0</v>
      </c>
      <c r="O219" s="192">
        <v>0</v>
      </c>
      <c r="P219" s="192">
        <v>0</v>
      </c>
      <c r="Q219" s="192">
        <v>0</v>
      </c>
      <c r="R219" s="192" t="s">
        <v>409</v>
      </c>
      <c r="S219" s="192">
        <v>5.6</v>
      </c>
      <c r="T219" s="192" t="s">
        <v>929</v>
      </c>
      <c r="U219" s="192">
        <v>0</v>
      </c>
      <c r="V219" s="192" t="s">
        <v>409</v>
      </c>
      <c r="W219" s="192">
        <v>0</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6.8313005106397275</v>
      </c>
      <c r="H220" s="80" cm="1">
        <f t="array" ref="H220">IF(
    SUM(IF(
            ISNUMBER(
                IF(
                    $M$4:$V$4,
                    (M220:V220),
                    "")),
            1,
            0))
        =0,
    NA(),
    IF(
        Parameters!$D$15=1,
        IF(
            SUM(--(ISNUMBER(IF($M$4:$V$4=1,(M220:V220),""))))&gt;0,
            MAX(IF(
                ISNUMBER(M220:V220),
                IF(
                    M$4:V$4=1,
                    M220:V220,
                    ""),
                "")),
            MAX(IF(
                ISNUMBER(M220:V220),
                IF(
                    M$4:V$4=2,
                    M220:V220,
                    ""),
                ""))
        ),
        IF(
            Parameters!$D$16=1,
            IFERROR(
                AVERAGE(IF(
                    ISNUMBER(M220:V220),
                    IF(
                        M$4:V$4=1,
                        M220:V220,
                        ""),
                    "")),
                AVERAGE(IF(
                    ISNUMBER(M220:V220),
                    IF(
                        M$4:V$4=2,
                        M220:V220,
                        ""),
                    ""))
            ),
            IF(
                Parameters!$D$17=1,
                IFERROR(
                    IF(
                        OR(
                            IF(
                                ISNUMBER(M220:V220),
                                IF(
                                    M$4:V$4=1,
                                    M220:V220,
                                    ""),
                                "")
                            =0),
                        0,
                        GEOMEAN(IF(
                            ISNUMBER(M220:V220),
                            IF(
                                M$4:V$4=1,
                                M220:V220,
                                ""),
                            ""))
                    ),
                    IF(
                        OR(IF(
                            ISNUMBER(M220:V220),
                            IF(
                                M$4:V$4=2,
                                M220:V220,
                                ""),
                            "")
                            =0),
                        0,
                        GEOMEAN(IF(
                            ISNUMBER(M220:V220),
                            IF(
                                M$4:V$4=2,
                                M220:V220,
                                ""),
                            "")))
                )
            )
        )
    )
)</f>
        <v>4.6666666666666599</v>
      </c>
      <c r="I220" s="191" cm="1">
        <f t="array" ref="I220">IF(
    SUM(IF(
            ISNUMBER(
                IF(
                    $M$5:$V$5,
                    (M220:V220),
                    "")),
            1,
            0))
        =0,
    NA(),
    IF(
        Parameters!$D$15=1,
        IF(
            SUM(--(ISNUMBER(IF($M$5:$V$5=1,(M220:V220),""))))&gt;0,
            MAX(IF(
                ISNUMBER(M220:V220),
                IF(
                    M$5:V$5=1,
                    M220:V220,
                    ""),
                "")),
            MAX(IF(
                ISNUMBER(M220:V220),
                IF(
                    M$5:V$5=2,
                    M220:V220,
                    ""),
                ""))
        ),
        IF(
            Parameters!$D$16=1,
            IFERROR(
                AVERAGE(IF(
                    ISNUMBER(M220:V220),
                    IF(
                        M$5:V$5=1,
                        M220:V220,
                        ""),
                    "")),
                AVERAGE(IF(
                    ISNUMBER(M220:V220),
                    IF(
                        M$5:V$5=2,
                        M220:V220,
                        ""),
                    ""))
            ),
            IF(
                Parameters!$D$17=1,
                IFERROR(
                    IF(
                        OR(
                            IF(
                                ISNUMBER(M220:V220),
                                IF(
                                    M$5:V$5=1,
                                    M220:V220,
                                    ""),
                                "")
                            =0),
                        0,
                        GEOMEAN(IF(
                            ISNUMBER(M220:V220),
                            IF(
                                M$5:V$5=1,
                                M220:V220,
                                ""),
                            ""))
                    ),
                    IF(
                        OR(IF(
                            ISNUMBER(M220:V220),
                            IF(
                                M$5:V$5=2,
                                M220:V220,
                                ""),
                            "")
                            =0),
                        0,
                        GEOMEAN(IF(
                            ISNUMBER(M220:V220),
                            IF(
                                M$5:V$5=2,
                                M220:V220,
                                ""),
                            "")))
                )
            )
        )
    )
)</f>
        <v>10</v>
      </c>
      <c r="J220" s="242">
        <v>45019</v>
      </c>
      <c r="K220" s="242">
        <v>45093</v>
      </c>
      <c r="L220" s="91" t="s">
        <v>355</v>
      </c>
      <c r="M220" s="192">
        <v>4.6666666666666599</v>
      </c>
      <c r="N220" s="192">
        <v>0</v>
      </c>
      <c r="O220" s="192">
        <v>0</v>
      </c>
      <c r="P220" s="192">
        <v>0</v>
      </c>
      <c r="Q220" s="192">
        <v>10</v>
      </c>
      <c r="R220" s="192" t="s">
        <v>409</v>
      </c>
      <c r="S220" s="192">
        <v>3.8</v>
      </c>
      <c r="T220" s="192" t="s">
        <v>930</v>
      </c>
      <c r="U220" s="192">
        <v>0</v>
      </c>
      <c r="V220" s="192" t="s">
        <v>409</v>
      </c>
      <c r="W220" s="192">
        <v>1</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$M$4:$V$4,
                    (M221:V221),
                    "")),
            1,
            0))
        =0,
    NA(),
    IF(
        Parameters!$D$15=1,
        IF(
            SUM(--(ISNUMBER(IF($M$4:$V$4=1,(M221:V221),""))))&gt;0,
            MAX(IF(
                ISNUMBER(M221:V221),
                IF(
                    M$4:V$4=1,
                    M221:V221,
                    ""),
                "")),
            MAX(IF(
                ISNUMBER(M221:V221),
                IF(
                    M$4:V$4=2,
                    M221:V221,
                    ""),
                ""))
        ),
        IF(
            Parameters!$D$16=1,
            IFERROR(
                AVERAGE(IF(
                    ISNUMBER(M221:V221),
                    IF(
                        M$4:V$4=1,
                        M221:V221,
                        ""),
                    "")),
                AVERAGE(IF(
                    ISNUMBER(M221:V221),
                    IF(
                        M$4:V$4=2,
                        M221:V221,
                        ""),
                    ""))
            ),
            IF(
                Parameters!$D$17=1,
                IFERROR(
                    IF(
                        OR(
                            IF(
                                ISNUMBER(M221:V221),
                                IF(
                                    M$4:V$4=1,
                                    M221:V221,
                                    ""),
                                "")
                            =0),
                        0,
                        GEOMEAN(IF(
                            ISNUMBER(M221:V221),
                            IF(
                                M$4:V$4=1,
                                M221:V221,
                                ""),
                            ""))
                    ),
                    IF(
                        OR(IF(
                            ISNUMBER(M221:V221),
                            IF(
                                M$4:V$4=2,
                                M221:V221,
                                ""),
                            "")
                            =0),
                        0,
                        GEOMEAN(IF(
                            ISNUMBER(M221:V221),
                            IF(
                                M$4:V$4=2,
                                M221:V221,
                                ""),
                            "")))
                )
            )
        )
    )
)</f>
        <v>#N/A</v>
      </c>
      <c r="I221" s="191" cm="1">
        <f t="array" ref="I221">IF(
    SUM(IF(
            ISNUMBER(
                IF(
                    $M$5:$V$5,
                    (M221:V221),
                    "")),
            1,
            0))
        =0,
    NA(),
    IF(
        Parameters!$D$15=1,
        IF(
            SUM(--(ISNUMBER(IF($M$5:$V$5=1,(M221:V221),""))))&gt;0,
            MAX(IF(
                ISNUMBER(M221:V221),
                IF(
                    M$5:V$5=1,
                    M221:V221,
                    ""),
                "")),
            MAX(IF(
                ISNUMBER(M221:V221),
                IF(
                    M$5:V$5=2,
                    M221:V221,
                    ""),
                ""))
        ),
        IF(
            Parameters!$D$16=1,
            IFERROR(
                AVERAGE(IF(
                    ISNUMBER(M221:V221),
                    IF(
                        M$5:V$5=1,
                        M221:V221,
                        ""),
                    "")),
                AVERAGE(IF(
                    ISNUMBER(M221:V221),
                    IF(
                        M$5:V$5=2,
                        M221:V221,
                        ""),
                    ""))
            ),
            IF(
                Parameters!$D$17=1,
                IFERROR(
                    IF(
                        OR(
                            IF(
                                ISNUMBER(M221:V221),
                                IF(
                                    M$5:V$5=1,
                                    M221:V221,
                                    ""),
                                "")
                            =0),
                        0,
                        GEOMEAN(IF(
                            ISNUMBER(M221:V221),
                            IF(
                                M$5:V$5=1,
                                M221:V221,
                                ""),
                            ""))
                    ),
                    IF(
                        OR(IF(
                            ISNUMBER(M221:V221),
                            IF(
                                M$5:V$5=2,
                                M221:V221,
                                ""),
                            "")
                            =0),
                        0,
                        GEOMEAN(IF(
                            ISNUMBER(M221:V221),
                            IF(
                                M$5:V$5=2,
                                M221:V221,
                                ""),
                            "")))
                )
            )
        )
    )
)</f>
        <v>0</v>
      </c>
      <c r="J221" s="242">
        <v>44887</v>
      </c>
      <c r="K221" s="242">
        <v>44887</v>
      </c>
      <c r="L221" s="91" t="s">
        <v>729</v>
      </c>
      <c r="M221" s="192" t="s">
        <v>409</v>
      </c>
      <c r="N221" s="192" t="s">
        <v>409</v>
      </c>
      <c r="O221" s="192" t="s">
        <v>409</v>
      </c>
      <c r="P221" s="192">
        <v>0</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$M$4:$V$4,
                    (M222:V222),
                    "")),
            1,
            0))
        =0,
    NA(),
    IF(
        Parameters!$D$15=1,
        IF(
            SUM(--(ISNUMBER(IF($M$4:$V$4=1,(M222:V222),""))))&gt;0,
            MAX(IF(
                ISNUMBER(M222:V222),
                IF(
                    M$4:V$4=1,
                    M222:V222,
                    ""),
                "")),
            MAX(IF(
                ISNUMBER(M222:V222),
                IF(
                    M$4:V$4=2,
                    M222:V222,
                    ""),
                ""))
        ),
        IF(
            Parameters!$D$16=1,
            IFERROR(
                AVERAGE(IF(
                    ISNUMBER(M222:V222),
                    IF(
                        M$4:V$4=1,
                        M222:V222,
                        ""),
                    "")),
                AVERAGE(IF(
                    ISNUMBER(M222:V222),
                    IF(
                        M$4:V$4=2,
                        M222:V222,
                        ""),
                    ""))
            ),
            IF(
                Parameters!$D$17=1,
                IFERROR(
                    IF(
                        OR(
                            IF(
                                ISNUMBER(M222:V222),
                                IF(
                                    M$4:V$4=1,
                                    M222:V222,
                                    ""),
                                "")
                            =0),
                        0,
                        GEOMEAN(IF(
                            ISNUMBER(M222:V222),
                            IF(
                                M$4:V$4=1,
                                M222:V222,
                                ""),
                            ""))
                    ),
                    IF(
                        OR(IF(
                            ISNUMBER(M222:V222),
                            IF(
                                M$4:V$4=2,
                                M222:V222,
                                ""),
                            "")
                            =0),
                        0,
                        GEOMEAN(IF(
                            ISNUMBER(M222:V222),
                            IF(
                                M$4:V$4=2,
                                M222:V222,
                                ""),
                            "")))
                )
            )
        )
    )
)</f>
        <v>5.3333333333333304</v>
      </c>
      <c r="I222" s="191" cm="1">
        <f t="array" ref="I222">IF(
    SUM(IF(
            ISNUMBER(
                IF(
                    $M$5:$V$5,
                    (M222:V222),
                    "")),
            1,
            0))
        =0,
    NA(),
    IF(
        Parameters!$D$15=1,
        IF(
            SUM(--(ISNUMBER(IF($M$5:$V$5=1,(M222:V222),""))))&gt;0,
            MAX(IF(
                ISNUMBER(M222:V222),
                IF(
                    M$5:V$5=1,
                    M222:V222,
                    ""),
                "")),
            MAX(IF(
                ISNUMBER(M222:V222),
                IF(
                    M$5:V$5=2,
                    M222:V222,
                    ""),
                ""))
        ),
        IF(
            Parameters!$D$16=1,
            IFERROR(
                AVERAGE(IF(
                    ISNUMBER(M222:V222),
                    IF(
                        M$5:V$5=1,
                        M222:V222,
                        ""),
                    "")),
                AVERAGE(IF(
                    ISNUMBER(M222:V222),
                    IF(
                        M$5:V$5=2,
                        M222:V222,
                        ""),
                    ""))
            ),
            IF(
                Parameters!$D$17=1,
                IFERROR(
                    IF(
                        OR(
                            IF(
                                ISNUMBER(M222:V222),
                                IF(
                                    M$5:V$5=1,
                                    M222:V222,
                                    ""),
                                "")
                            =0),
                        0,
                        GEOMEAN(IF(
                            ISNUMBER(M222:V222),
                            IF(
                                M$5:V$5=1,
                                M222:V222,
                                ""),
                            ""))
                    ),
                    IF(
                        OR(IF(
                            ISNUMBER(M222:V222),
                            IF(
                                M$5:V$5=2,
                                M222:V222,
                                ""),
                            "")
                            =0),
                        0,
                        GEOMEAN(IF(
                            ISNUMBER(M222:V222),
                            IF(
                                M$5:V$5=2,
                                M222:V222,
                                ""),
                            "")))
                )
            )
        )
    )
)</f>
        <v>0</v>
      </c>
      <c r="J222" s="242">
        <v>45019</v>
      </c>
      <c r="K222" s="242">
        <v>44862</v>
      </c>
      <c r="L222" s="91" t="s">
        <v>356</v>
      </c>
      <c r="M222" s="192">
        <v>5.3333333333333304</v>
      </c>
      <c r="N222" s="192" t="s">
        <v>409</v>
      </c>
      <c r="O222" s="192">
        <v>0</v>
      </c>
      <c r="P222" s="192">
        <v>0</v>
      </c>
      <c r="Q222" s="192">
        <v>0</v>
      </c>
      <c r="R222" s="192" t="s">
        <v>409</v>
      </c>
      <c r="S222" s="192">
        <v>4.2</v>
      </c>
      <c r="T222" s="192" t="s">
        <v>409</v>
      </c>
      <c r="U222" s="192">
        <v>0</v>
      </c>
      <c r="V222" s="192" t="s">
        <v>409</v>
      </c>
      <c r="W222" s="192">
        <v>0</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$M$4:$V$4,
                    (M223:V223),
                    "")),
            1,
            0))
        =0,
    NA(),
    IF(
        Parameters!$D$15=1,
        IF(
            SUM(--(ISNUMBER(IF($M$4:$V$4=1,(M223:V223),""))))&gt;0,
            MAX(IF(
                ISNUMBER(M223:V223),
                IF(
                    M$4:V$4=1,
                    M223:V223,
                    ""),
                "")),
            MAX(IF(
                ISNUMBER(M223:V223),
                IF(
                    M$4:V$4=2,
                    M223:V223,
                    ""),
                ""))
        ),
        IF(
            Parameters!$D$16=1,
            IFERROR(
                AVERAGE(IF(
                    ISNUMBER(M223:V223),
                    IF(
                        M$4:V$4=1,
                        M223:V223,
                        ""),
                    "")),
                AVERAGE(IF(
                    ISNUMBER(M223:V223),
                    IF(
                        M$4:V$4=2,
                        M223:V223,
                        ""),
                    ""))
            ),
            IF(
                Parameters!$D$17=1,
                IFERROR(
                    IF(
                        OR(
                            IF(
                                ISNUMBER(M223:V223),
                                IF(
                                    M$4:V$4=1,
                                    M223:V223,
                                    ""),
                                "")
                            =0),
                        0,
                        GEOMEAN(IF(
                            ISNUMBER(M223:V223),
                            IF(
                                M$4:V$4=1,
                                M223:V223,
                                ""),
                            ""))
                    ),
                    IF(
                        OR(IF(
                            ISNUMBER(M223:V223),
                            IF(
                                M$4:V$4=2,
                                M223:V223,
                                ""),
                            "")
                            =0),
                        0,
                        GEOMEAN(IF(
                            ISNUMBER(M223:V223),
                            IF(
                                M$4:V$4=2,
                                M223:V223,
                                ""),
                            "")))
                )
            )
        )
    )
)</f>
        <v>6.8333333333333304</v>
      </c>
      <c r="I223" s="191" cm="1">
        <f t="array" ref="I223">IF(
    SUM(IF(
            ISNUMBER(
                IF(
                    $M$5:$V$5,
                    (M223:V223),
                    "")),
            1,
            0))
        =0,
    NA(),
    IF(
        Parameters!$D$15=1,
        IF(
            SUM(--(ISNUMBER(IF($M$5:$V$5=1,(M223:V223),""))))&gt;0,
            MAX(IF(
                ISNUMBER(M223:V223),
                IF(
                    M$5:V$5=1,
                    M223:V223,
                    ""),
                "")),
            MAX(IF(
                ISNUMBER(M223:V223),
                IF(
                    M$5:V$5=2,
                    M223:V223,
                    ""),
                ""))
        ),
        IF(
            Parameters!$D$16=1,
            IFERROR(
                AVERAGE(IF(
                    ISNUMBER(M223:V223),
                    IF(
                        M$5:V$5=1,
                        M223:V223,
                        ""),
                    "")),
                AVERAGE(IF(
                    ISNUMBER(M223:V223),
                    IF(
                        M$5:V$5=2,
                        M223:V223,
                        ""),
                    ""))
            ),
            IF(
                Parameters!$D$17=1,
                IFERROR(
                    IF(
                        OR(
                            IF(
                                ISNUMBER(M223:V223),
                                IF(
                                    M$5:V$5=1,
                                    M223:V223,
                                    ""),
                                "")
                            =0),
                        0,
                        GEOMEAN(IF(
                            ISNUMBER(M223:V223),
                            IF(
                                M$5:V$5=1,
                                M223:V223,
                                ""),
                            ""))
                    ),
                    IF(
                        OR(IF(
                            ISNUMBER(M223:V223),
                            IF(
                                M$5:V$5=2,
                                M223:V223,
                                ""),
                            "")
                            =0),
                        0,
                        GEOMEAN(IF(
                            ISNUMBER(M223:V223),
                            IF(
                                M$5:V$5=2,
                                M223:V223,
                                ""),
                            "")))
                )
            )
        )
    )
)</f>
        <v>0</v>
      </c>
      <c r="J223" s="242">
        <v>44860</v>
      </c>
      <c r="K223" s="242">
        <v>45014</v>
      </c>
      <c r="L223" s="91" t="s">
        <v>358</v>
      </c>
      <c r="M223" s="192">
        <v>6.8333333333333304</v>
      </c>
      <c r="N223" s="192" t="s">
        <v>409</v>
      </c>
      <c r="O223" s="192">
        <v>0</v>
      </c>
      <c r="P223" s="192">
        <v>0</v>
      </c>
      <c r="Q223" s="192">
        <v>0</v>
      </c>
      <c r="R223" s="192" t="s">
        <v>409</v>
      </c>
      <c r="S223" s="192">
        <v>5.0999999999999996</v>
      </c>
      <c r="T223" s="192" t="s">
        <v>409</v>
      </c>
      <c r="U223" s="192">
        <v>0</v>
      </c>
      <c r="V223" s="192" t="s">
        <v>409</v>
      </c>
      <c r="W223" s="192">
        <v>0</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6.7082039324993685</v>
      </c>
      <c r="H224" s="80" cm="1">
        <f t="array" ref="H224">IF(
    SUM(IF(
            ISNUMBER(
                IF(
                    $M$4:$V$4,
                    (M224:V224),
                    "")),
            1,
            0))
        =0,
    NA(),
    IF(
        Parameters!$D$15=1,
        IF(
            SUM(--(ISNUMBER(IF($M$4:$V$4=1,(M224:V224),""))))&gt;0,
            MAX(IF(
                ISNUMBER(M224:V224),
                IF(
                    M$4:V$4=1,
                    M224:V224,
                    ""),
                "")),
            MAX(IF(
                ISNUMBER(M224:V224),
                IF(
                    M$4:V$4=2,
                    M224:V224,
                    ""),
                ""))
        ),
        IF(
            Parameters!$D$16=1,
            IFERROR(
                AVERAGE(IF(
                    ISNUMBER(M224:V224),
                    IF(
                        M$4:V$4=1,
                        M224:V224,
                        ""),
                    "")),
                AVERAGE(IF(
                    ISNUMBER(M224:V224),
                    IF(
                        M$4:V$4=2,
                        M224:V224,
                        ""),
                    ""))
            ),
            IF(
                Parameters!$D$17=1,
                IFERROR(
                    IF(
                        OR(
                            IF(
                                ISNUMBER(M224:V224),
                                IF(
                                    M$4:V$4=1,
                                    M224:V224,
                                    ""),
                                "")
                            =0),
                        0,
                        GEOMEAN(IF(
                            ISNUMBER(M224:V224),
                            IF(
                                M$4:V$4=1,
                                M224:V224,
                                ""),
                            ""))
                    ),
                    IF(
                        OR(IF(
                            ISNUMBER(M224:V224),
                            IF(
                                M$4:V$4=2,
                                M224:V224,
                                ""),
                            "")
                            =0),
                        0,
                        GEOMEAN(IF(
                            ISNUMBER(M224:V224),
                            IF(
                                M$4:V$4=2,
                                M224:V224,
                                ""),
                            "")))
                )
            )
        )
    )
)</f>
        <v>4.5</v>
      </c>
      <c r="I224" s="191" cm="1">
        <f t="array" ref="I224">IF(
    SUM(IF(
            ISNUMBER(
                IF(
                    $M$5:$V$5,
                    (M224:V224),
                    "")),
            1,
            0))
        =0,
    NA(),
    IF(
        Parameters!$D$15=1,
        IF(
            SUM(--(ISNUMBER(IF($M$5:$V$5=1,(M224:V224),""))))&gt;0,
            MAX(IF(
                ISNUMBER(M224:V224),
                IF(
                    M$5:V$5=1,
                    M224:V224,
                    ""),
                "")),
            MAX(IF(
                ISNUMBER(M224:V224),
                IF(
                    M$5:V$5=2,
                    M224:V224,
                    ""),
                ""))
        ),
        IF(
            Parameters!$D$16=1,
            IFERROR(
                AVERAGE(IF(
                    ISNUMBER(M224:V224),
                    IF(
                        M$5:V$5=1,
                        M224:V224,
                        ""),
                    "")),
                AVERAGE(IF(
                    ISNUMBER(M224:V224),
                    IF(
                        M$5:V$5=2,
                        M224:V224,
                        ""),
                    ""))
            ),
            IF(
                Parameters!$D$17=1,
                IFERROR(
                    IF(
                        OR(
                            IF(
                                ISNUMBER(M224:V224),
                                IF(
                                    M$5:V$5=1,
                                    M224:V224,
                                    ""),
                                "")
                            =0),
                        0,
                        GEOMEAN(IF(
                            ISNUMBER(M224:V224),
                            IF(
                                M$5:V$5=1,
                                M224:V224,
                                ""),
                            ""))
                    ),
                    IF(
                        OR(IF(
                            ISNUMBER(M224:V224),
                            IF(
                                M$5:V$5=2,
                                M224:V224,
                                ""),
                            "")
                            =0),
                        0,
                        GEOMEAN(IF(
                            ISNUMBER(M224:V224),
                            IF(
                                M$5:V$5=2,
                                M224:V224,
                                ""),
                            "")))
                )
            )
        )
    )
)</f>
        <v>10</v>
      </c>
      <c r="J224" s="242">
        <v>44753</v>
      </c>
      <c r="K224" s="242">
        <v>45099</v>
      </c>
      <c r="L224" s="91" t="s">
        <v>360</v>
      </c>
      <c r="M224" s="192">
        <v>4.5</v>
      </c>
      <c r="N224" s="192" t="s">
        <v>409</v>
      </c>
      <c r="O224" s="192">
        <v>0</v>
      </c>
      <c r="P224" s="192">
        <v>10</v>
      </c>
      <c r="Q224" s="192">
        <v>0</v>
      </c>
      <c r="R224" s="192" t="s">
        <v>409</v>
      </c>
      <c r="S224" s="192">
        <v>3.7</v>
      </c>
      <c r="T224" s="192" t="s">
        <v>409</v>
      </c>
      <c r="U224" s="192">
        <v>0</v>
      </c>
      <c r="V224" s="192" t="s">
        <v>931</v>
      </c>
      <c r="W224" s="192">
        <v>0</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8.0622577482985491</v>
      </c>
      <c r="H225" s="80" cm="1">
        <f t="array" ref="H225">IF(
    SUM(IF(
            ISNUMBER(
                IF(
                    $M$4:$V$4,
                    (M225:V225),
                    "")),
            1,
            0))
        =0,
    NA(),
    IF(
        Parameters!$D$15=1,
        IF(
            SUM(--(ISNUMBER(IF($M$4:$V$4=1,(M225:V225),""))))&gt;0,
            MAX(IF(
                ISNUMBER(M225:V225),
                IF(
                    M$4:V$4=1,
                    M225:V225,
                    ""),
                "")),
            MAX(IF(
                ISNUMBER(M225:V225),
                IF(
                    M$4:V$4=2,
                    M225:V225,
                    ""),
                ""))
        ),
        IF(
            Parameters!$D$16=1,
            IFERROR(
                AVERAGE(IF(
                    ISNUMBER(M225:V225),
                    IF(
                        M$4:V$4=1,
                        M225:V225,
                        ""),
                    "")),
                AVERAGE(IF(
                    ISNUMBER(M225:V225),
                    IF(
                        M$4:V$4=2,
                        M225:V225,
                        ""),
                    ""))
            ),
            IF(
                Parameters!$D$17=1,
                IFERROR(
                    IF(
                        OR(
                            IF(
                                ISNUMBER(M225:V225),
                                IF(
                                    M$4:V$4=1,
                                    M225:V225,
                                    ""),
                                "")
                            =0),
                        0,
                        GEOMEAN(IF(
                            ISNUMBER(M225:V225),
                            IF(
                                M$4:V$4=1,
                                M225:V225,
                                ""),
                            ""))
                    ),
                    IF(
                        OR(IF(
                            ISNUMBER(M225:V225),
                            IF(
                                M$4:V$4=2,
                                M225:V225,
                                ""),
                            "")
                            =0),
                        0,
                        GEOMEAN(IF(
                            ISNUMBER(M225:V225),
                            IF(
                                M$4:V$4=2,
                                M225:V225,
                                ""),
                            "")))
                )
            )
        )
    )
)</f>
        <v>6.5</v>
      </c>
      <c r="I225" s="191" cm="1">
        <f t="array" ref="I225">IF(
    SUM(IF(
            ISNUMBER(
                IF(
                    $M$5:$V$5,
                    (M225:V225),
                    "")),
            1,
            0))
        =0,
    NA(),
    IF(
        Parameters!$D$15=1,
        IF(
            SUM(--(ISNUMBER(IF($M$5:$V$5=1,(M225:V225),""))))&gt;0,
            MAX(IF(
                ISNUMBER(M225:V225),
                IF(
                    M$5:V$5=1,
                    M225:V225,
                    ""),
                "")),
            MAX(IF(
                ISNUMBER(M225:V225),
                IF(
                    M$5:V$5=2,
                    M225:V225,
                    ""),
                ""))
        ),
        IF(
            Parameters!$D$16=1,
            IFERROR(
                AVERAGE(IF(
                    ISNUMBER(M225:V225),
                    IF(
                        M$5:V$5=1,
                        M225:V225,
                        ""),
                    "")),
                AVERAGE(IF(
                    ISNUMBER(M225:V225),
                    IF(
                        M$5:V$5=2,
                        M225:V225,
                        ""),
                    ""))
            ),
            IF(
                Parameters!$D$17=1,
                IFERROR(
                    IF(
                        OR(
                            IF(
                                ISNUMBER(M225:V225),
                                IF(
                                    M$5:V$5=1,
                                    M225:V225,
                                    ""),
                                "")
                            =0),
                        0,
                        GEOMEAN(IF(
                            ISNUMBER(M225:V225),
                            IF(
                                M$5:V$5=1,
                                M225:V225,
                                ""),
                            ""))
                    ),
                    IF(
                        OR(IF(
                            ISNUMBER(M225:V225),
                            IF(
                                M$5:V$5=2,
                                M225:V225,
                                ""),
                            "")
                            =0),
                        0,
                        GEOMEAN(IF(
                            ISNUMBER(M225:V225),
                            IF(
                                M$5:V$5=2,
                                M225:V225,
                                ""),
                            "")))
                )
            )
        )
    )
)</f>
        <v>10</v>
      </c>
      <c r="J225" s="242">
        <v>44860</v>
      </c>
      <c r="K225" s="242">
        <v>45099</v>
      </c>
      <c r="L225" s="91" t="s">
        <v>362</v>
      </c>
      <c r="M225" s="192">
        <v>6.5</v>
      </c>
      <c r="N225" s="192" t="s">
        <v>409</v>
      </c>
      <c r="O225" s="192">
        <v>0</v>
      </c>
      <c r="P225" s="192">
        <v>10</v>
      </c>
      <c r="Q225" s="192">
        <v>0</v>
      </c>
      <c r="R225" s="192" t="s">
        <v>409</v>
      </c>
      <c r="S225" s="192">
        <v>4.9000000000000004</v>
      </c>
      <c r="T225" s="192" t="s">
        <v>409</v>
      </c>
      <c r="U225" s="192">
        <v>0</v>
      </c>
      <c r="V225" s="192" t="s">
        <v>932</v>
      </c>
      <c r="W225" s="192">
        <v>0</v>
      </c>
      <c r="X225" s="192" t="s">
        <v>409</v>
      </c>
    </row>
    <row r="226" spans="1:24" x14ac:dyDescent="0.2">
      <c r="L226" s="79"/>
      <c r="M226" s="80"/>
      <c r="N226" s="80"/>
      <c r="O226" s="80"/>
      <c r="P226" s="80"/>
      <c r="Q226" s="80"/>
      <c r="R226" s="80"/>
      <c r="S226" s="80"/>
      <c r="T226" s="80"/>
      <c r="U226" s="80"/>
      <c r="V226" s="80"/>
      <c r="W226" s="80"/>
      <c r="X226" s="80"/>
    </row>
    <row r="227" spans="1:24" x14ac:dyDescent="0.2">
      <c r="L227" s="79"/>
      <c r="M227" s="80"/>
      <c r="N227" s="80"/>
      <c r="O227" s="80"/>
      <c r="P227" s="80"/>
      <c r="Q227" s="80"/>
      <c r="R227" s="80"/>
      <c r="S227" s="80"/>
      <c r="T227" s="80"/>
      <c r="U227" s="80"/>
      <c r="V227" s="80"/>
      <c r="W227" s="80"/>
      <c r="X227" s="80"/>
    </row>
    <row r="228" spans="1:24" x14ac:dyDescent="0.2">
      <c r="L228" s="79"/>
      <c r="M228" s="80"/>
      <c r="N228" s="80"/>
      <c r="O228" s="80"/>
      <c r="P228" s="80"/>
      <c r="Q228" s="80"/>
      <c r="R228" s="80"/>
      <c r="S228" s="80"/>
      <c r="T228" s="80"/>
      <c r="U228" s="80"/>
      <c r="V228" s="80"/>
      <c r="W228" s="80"/>
      <c r="X228" s="80"/>
    </row>
    <row r="229" spans="1:24" x14ac:dyDescent="0.2">
      <c r="L229" s="91"/>
      <c r="M229" s="181"/>
      <c r="N229" s="181"/>
      <c r="O229" s="181"/>
      <c r="P229" s="181"/>
      <c r="Q229" s="181"/>
      <c r="R229" s="181"/>
      <c r="S229" s="181"/>
      <c r="T229" s="181"/>
      <c r="U229" s="181"/>
      <c r="V229" s="181"/>
      <c r="W229" s="181"/>
      <c r="X229" s="181"/>
    </row>
    <row r="230" spans="1:24" x14ac:dyDescent="0.2">
      <c r="L230" s="91"/>
      <c r="M230" s="181"/>
      <c r="N230" s="181"/>
      <c r="O230" s="181"/>
      <c r="P230" s="181"/>
      <c r="Q230" s="181"/>
      <c r="R230" s="181"/>
      <c r="S230" s="181"/>
      <c r="T230" s="181"/>
      <c r="U230" s="181"/>
      <c r="V230" s="181"/>
      <c r="W230" s="181"/>
      <c r="X230" s="181"/>
    </row>
    <row r="231" spans="1:24" x14ac:dyDescent="0.2">
      <c r="L231" s="79"/>
      <c r="M231" s="80"/>
      <c r="N231" s="80"/>
      <c r="O231" s="80"/>
      <c r="P231" s="80"/>
      <c r="Q231" s="80"/>
      <c r="R231" s="80"/>
      <c r="S231" s="80"/>
      <c r="T231" s="80"/>
      <c r="U231" s="80"/>
      <c r="V231" s="80"/>
      <c r="W231" s="80"/>
      <c r="X231" s="80"/>
    </row>
    <row r="232" spans="1:24" x14ac:dyDescent="0.2">
      <c r="L232" s="79"/>
      <c r="M232" s="80"/>
      <c r="N232" s="80"/>
      <c r="O232" s="80"/>
      <c r="P232" s="80"/>
      <c r="Q232" s="80"/>
      <c r="R232" s="80"/>
      <c r="S232" s="80"/>
      <c r="T232" s="80"/>
      <c r="U232" s="80"/>
      <c r="V232" s="80"/>
      <c r="W232" s="80"/>
      <c r="X232" s="80"/>
    </row>
    <row r="233" spans="1:24" x14ac:dyDescent="0.2">
      <c r="L233" s="79"/>
      <c r="M233" s="80"/>
      <c r="N233" s="80"/>
      <c r="O233" s="80"/>
      <c r="P233" s="80"/>
      <c r="Q233" s="80"/>
      <c r="R233" s="80"/>
      <c r="S233" s="80"/>
      <c r="T233" s="80"/>
      <c r="U233" s="80"/>
      <c r="V233" s="80"/>
      <c r="W233" s="80"/>
      <c r="X233" s="80"/>
    </row>
  </sheetData>
  <conditionalFormatting sqref="G1:G5">
    <cfRule type="cellIs" dxfId="113" priority="25" stopIfTrue="1" operator="greaterThanOrEqual">
      <formula>0</formula>
    </cfRule>
  </conditionalFormatting>
  <conditionalFormatting sqref="G8:G225">
    <cfRule type="cellIs" dxfId="110" priority="4" stopIfTrue="1" operator="greaterThanOrEqual">
      <formula>0</formula>
    </cfRule>
  </conditionalFormatting>
  <conditionalFormatting sqref="G1:H5">
    <cfRule type="expression" dxfId="107" priority="11" stopIfTrue="1">
      <formula>G1=""</formula>
    </cfRule>
  </conditionalFormatting>
  <conditionalFormatting sqref="G8:H225">
    <cfRule type="expression" dxfId="106" priority="1" stopIfTrue="1">
      <formula>G8=""</formula>
    </cfRule>
  </conditionalFormatting>
  <conditionalFormatting sqref="H1:H5">
    <cfRule type="expression" dxfId="103" priority="18">
      <formula>H1=10</formula>
    </cfRule>
    <cfRule type="cellIs" dxfId="102" priority="17" operator="between">
      <formula>7</formula>
      <formula>9.99</formula>
    </cfRule>
    <cfRule type="cellIs" dxfId="101" priority="16" operator="between">
      <formula>0</formula>
      <formula>6.999</formula>
    </cfRule>
  </conditionalFormatting>
  <conditionalFormatting sqref="H8:H225">
    <cfRule type="expression" dxfId="99" priority="120">
      <formula>H8=10</formula>
    </cfRule>
    <cfRule type="cellIs" dxfId="98" priority="119" operator="between">
      <formula>7</formula>
      <formula>9.99</formula>
    </cfRule>
    <cfRule type="cellIs" dxfId="97" priority="118" operator="between">
      <formula>0</formula>
      <formula>6.999</formula>
    </cfRule>
  </conditionalFormatting>
  <conditionalFormatting sqref="I2:I3">
    <cfRule type="expression" dxfId="93" priority="29">
      <formula>I2=10</formula>
    </cfRule>
    <cfRule type="cellIs" dxfId="92" priority="28" operator="between">
      <formula>7</formula>
      <formula>9.99</formula>
    </cfRule>
    <cfRule type="cellIs" dxfId="91" priority="27" operator="between">
      <formula>0</formula>
      <formula>6.999</formula>
    </cfRule>
    <cfRule type="expression" dxfId="90" priority="26">
      <formula>I2=""</formula>
    </cfRule>
  </conditionalFormatting>
  <conditionalFormatting sqref="I2:I5">
    <cfRule type="expression" dxfId="89" priority="15">
      <formula>I2=10</formula>
    </cfRule>
    <cfRule type="cellIs" dxfId="88" priority="13" operator="between">
      <formula>0</formula>
      <formula>6.999</formula>
    </cfRule>
    <cfRule type="cellIs" dxfId="87" priority="14" operator="between">
      <formula>7</formula>
      <formula>9.99</formula>
    </cfRule>
    <cfRule type="expression" dxfId="86" priority="12">
      <formula>I2=""</formula>
    </cfRule>
  </conditionalFormatting>
  <conditionalFormatting sqref="I4:I5">
    <cfRule type="cellIs" dxfId="85" priority="9" operator="between">
      <formula>7</formula>
      <formula>9.99</formula>
    </cfRule>
    <cfRule type="cellIs" dxfId="84" priority="8" operator="between">
      <formula>0</formula>
      <formula>6.999</formula>
    </cfRule>
    <cfRule type="expression" dxfId="83" priority="10">
      <formula>I4=10</formula>
    </cfRule>
    <cfRule type="expression" dxfId="82" priority="7">
      <formula>I4=""</formula>
    </cfRule>
  </conditionalFormatting>
  <conditionalFormatting sqref="I8:I225">
    <cfRule type="cellIs" dxfId="80" priority="116" stopIfTrue="1" operator="greaterThanOrEqual">
      <formula>0</formula>
    </cfRule>
    <cfRule type="expression" dxfId="78" priority="113">
      <formula>I8=""</formula>
    </cfRule>
  </conditionalFormatting>
  <conditionalFormatting sqref="J8:K225">
    <cfRule type="colorScale" priority="881">
      <colorScale>
        <cfvo type="min"/>
        <cfvo type="max"/>
        <color rgb="FFFCDCDF"/>
        <color rgb="FFF2676B"/>
      </colorScale>
    </cfRule>
  </conditionalFormatting>
  <conditionalFormatting sqref="L8:L225">
    <cfRule type="expression" dxfId="77" priority="39">
      <formula>$L8&lt;&gt;$C8</formula>
    </cfRule>
  </conditionalFormatting>
  <conditionalFormatting sqref="M2:V3 W3:Z3">
    <cfRule type="expression" dxfId="76" priority="30">
      <formula>M2=L2</formula>
    </cfRule>
    <cfRule type="expression" dxfId="75" priority="31">
      <formula>M2&lt;&gt;L2</formula>
    </cfRule>
    <cfRule type="expression" dxfId="74" priority="32">
      <formula>M2=L2</formula>
    </cfRule>
  </conditionalFormatting>
  <conditionalFormatting sqref="M198:X225 M8:Z197">
    <cfRule type="colorScale" priority="38">
      <colorScale>
        <cfvo type="num" val="0"/>
        <cfvo type="num" val="10"/>
        <color rgb="FFFCFCFF"/>
        <color rgb="FFFFFF00"/>
      </colorScale>
    </cfRule>
  </conditionalFormatting>
  <conditionalFormatting sqref="M6:Z6">
    <cfRule type="expression" dxfId="73" priority="22">
      <formula>ISNUMBER(SEARCH("_raw",M$7))</formula>
    </cfRule>
  </conditionalFormatting>
  <conditionalFormatting sqref="M8:Z197 M198:X225">
    <cfRule type="expression" dxfId="72" priority="37" stopIfTrue="1">
      <formula>ISNUMBER(SEARCH("_raw",M$7))</formula>
    </cfRule>
  </conditionalFormatting>
  <conditionalFormatting sqref="W2:AD3">
    <cfRule type="expression" dxfId="71" priority="33">
      <formula>W2=R2</formula>
    </cfRule>
    <cfRule type="expression" dxfId="70" priority="34">
      <formula>W2&lt;&gt;R2</formula>
    </cfRule>
    <cfRule type="expression" dxfId="69"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ADE86766-86E7-B54F-BE7F-98D38EDD2D54}">
            <xm:f>Parameters!$D$37</xm:f>
            <x14:dxf>
              <font>
                <sz val="12"/>
                <color rgb="FF000000"/>
                <name val="Arial"/>
              </font>
              <fill>
                <patternFill patternType="solid">
                  <bgColor rgb="FFE35A3A"/>
                </patternFill>
              </fill>
            </x14:dxf>
          </x14:cfRule>
          <x14:cfRule type="cellIs" priority="24" stopIfTrue="1" operator="greaterThanOrEqual" id="{6968E436-B691-8541-87C7-344B49DBC83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3" stopIfTrue="1" operator="greaterThanOrEqual" id="{A25B7E8B-0382-984B-A610-991DE2318680}">
            <xm:f>Parameters!$D$38</xm:f>
            <x14:dxf>
              <font>
                <sz val="12"/>
                <color rgb="FF000000"/>
                <name val="Arial"/>
              </font>
              <fill>
                <patternFill patternType="solid">
                  <bgColor rgb="FFEE9F8F"/>
                </patternFill>
              </fill>
            </x14:dxf>
          </x14:cfRule>
          <x14:cfRule type="cellIs" priority="2" stopIfTrue="1" operator="greaterThanOrEqual" id="{B47FBF92-C5BE-234C-90B7-92691567A48B}">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19" stopIfTrue="1" operator="greaterThanOrEqual" id="{4244786C-0C18-E149-99A5-3DB628AC5E3B}">
            <xm:f>Parameters!$D$41</xm:f>
            <x14:dxf>
              <font>
                <sz val="12"/>
                <color rgb="FF000000"/>
                <name val="Arial"/>
              </font>
              <fill>
                <patternFill patternType="solid">
                  <bgColor rgb="FFF2676B"/>
                </patternFill>
              </fill>
            </x14:dxf>
          </x14:cfRule>
          <x14:cfRule type="cellIs" priority="21" stopIfTrue="1" operator="between" id="{643A0826-D306-E444-BF79-8FCBF966CCFA}">
            <xm:f>0</xm:f>
            <xm:f>Parameters!$D$42</xm:f>
            <x14:dxf>
              <font>
                <sz val="12"/>
                <color rgb="FF000000"/>
                <name val="Arial"/>
              </font>
              <fill>
                <patternFill patternType="solid">
                  <bgColor rgb="FFFCDCDF"/>
                </patternFill>
              </fill>
            </x14:dxf>
          </x14:cfRule>
          <x14:cfRule type="cellIs" priority="20" stopIfTrue="1" operator="greaterThanOrEqual" id="{9BCC53B6-8F66-6B40-BEDF-79258FCCC3C5}">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122" stopIfTrue="1" operator="greaterThanOrEqual" id="{5E686F7C-38DD-3049-9BB8-EFBC380BDC6B}">
            <xm:f>Parameters!$D$42</xm:f>
            <x14:dxf>
              <font>
                <sz val="12"/>
                <color rgb="FF000000"/>
                <name val="Arial"/>
              </font>
              <fill>
                <patternFill patternType="solid">
                  <bgColor rgb="FFF7A9AC"/>
                </patternFill>
              </fill>
            </x14:dxf>
          </x14:cfRule>
          <x14:cfRule type="cellIs" priority="123" stopIfTrue="1" operator="between" id="{12C92172-44DD-2F42-B3E9-197819313C94}">
            <xm:f>0</xm:f>
            <xm:f>Parameters!$D$42</xm:f>
            <x14:dxf>
              <font>
                <sz val="12"/>
                <color rgb="FF000000"/>
                <name val="Arial"/>
              </font>
              <fill>
                <patternFill patternType="solid">
                  <bgColor rgb="FFFCDCDF"/>
                </patternFill>
              </fill>
            </x14:dxf>
          </x14:cfRule>
          <x14:cfRule type="cellIs" priority="121" stopIfTrue="1" operator="greaterThanOrEqual" id="{65022C13-C2AC-6241-B270-E69152CE1918}">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114" stopIfTrue="1" operator="greaterThanOrEqual" id="{58298C33-4F21-2340-8EC6-4AF30FEE70C4}">
            <xm:f>Parameters!$D$37</xm:f>
            <x14:dxf>
              <font>
                <sz val="12"/>
                <color rgb="FF000000"/>
                <name val="Arial"/>
              </font>
              <fill>
                <patternFill patternType="solid">
                  <bgColor rgb="FFE06C25"/>
                </patternFill>
              </fill>
            </x14:dxf>
          </x14:cfRule>
          <x14:cfRule type="cellIs" priority="115" stopIfTrue="1" operator="greaterThanOrEqual" id="{B64B1B6B-C903-3340-ADBE-9CDC8155F804}">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5" id="{81CB204E-153A-9C41-9045-DD9401D2DEB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D2D15C3F-5243-6848-89CE-65EB9FE0776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R233"/>
  <sheetViews>
    <sheetView zoomScaleNormal="100" workbookViewId="0">
      <pane ySplit="6" topLeftCell="A7" activePane="bottomLeft" state="frozen"/>
      <selection pane="bottomLeft" activeCell="G153" sqref="G153"/>
    </sheetView>
  </sheetViews>
  <sheetFormatPr baseColWidth="10" defaultColWidth="8.7109375" defaultRowHeight="16" x14ac:dyDescent="0.2"/>
  <cols>
    <col min="1" max="1" width="5.28515625" style="35" customWidth="1"/>
    <col min="2" max="2" width="22.7109375" style="35" customWidth="1"/>
    <col min="3" max="5" width="8.7109375" style="35"/>
    <col min="6" max="6" width="6.42578125" style="35" customWidth="1"/>
    <col min="7" max="9" width="9.7109375" style="86" customWidth="1"/>
    <col min="10" max="10" width="23.140625" style="242" bestFit="1" customWidth="1"/>
    <col min="11" max="11" width="22.28515625" style="242" bestFit="1" customWidth="1"/>
    <col min="12" max="12" width="6.140625" style="44" bestFit="1" customWidth="1"/>
    <col min="13" max="13" width="14" style="86" bestFit="1" customWidth="1"/>
    <col min="14" max="14" width="9.5703125" style="86" bestFit="1" customWidth="1"/>
    <col min="15" max="15" width="14.28515625" style="86" bestFit="1" customWidth="1"/>
    <col min="16" max="16" width="16.5703125" style="86" bestFit="1" customWidth="1"/>
    <col min="17" max="17" width="14" style="86" bestFit="1" customWidth="1"/>
    <col min="18" max="19" width="10.28515625" style="86" bestFit="1" customWidth="1"/>
    <col min="20" max="20" width="24.5703125" style="86" bestFit="1" customWidth="1"/>
    <col min="21" max="21" width="8.5703125" style="86" bestFit="1" customWidth="1"/>
    <col min="22" max="22" width="10.7109375" style="86" bestFit="1" customWidth="1"/>
    <col min="23" max="23" width="24.5703125" style="86" bestFit="1" customWidth="1"/>
    <col min="24" max="24" width="80.5703125" style="86" bestFit="1" customWidth="1"/>
    <col min="25" max="26" width="17" style="86" bestFit="1" customWidth="1"/>
    <col min="27" max="27" width="9.7109375" style="86" bestFit="1" customWidth="1"/>
    <col min="28" max="28" width="10.140625" style="86" bestFit="1" customWidth="1"/>
    <col min="29" max="33" width="8.7109375" style="86" customWidth="1"/>
    <col min="34" max="34" width="8.5703125" style="86" bestFit="1" customWidth="1"/>
    <col min="35"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423</v>
      </c>
      <c r="C2" s="88"/>
      <c r="D2" s="172"/>
      <c r="E2" s="172"/>
      <c r="F2" s="89"/>
      <c r="G2" s="90"/>
      <c r="H2" s="90"/>
      <c r="I2" s="90"/>
      <c r="L2" s="91"/>
      <c r="M2" s="177" t="str">
        <f>IF(SUM(M4:M5)&gt;0,"Norm. Values",IF(ISTEXT(M7),"Raw Values",""))</f>
        <v>Norm. Values</v>
      </c>
      <c r="N2" s="177" t="str">
        <f t="shared" ref="N2:S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Norm. Values</v>
      </c>
      <c r="T2" s="177" t="str">
        <f>IF(SUM(T4:T5)&gt;0,"Norm. Values",IF(ISTEXT(T7),"Raw Values",""))</f>
        <v>Raw Values</v>
      </c>
      <c r="U2" s="177" t="str">
        <f t="shared" ref="U2:Y2" si="1">IF(SUM(U4:U5)&gt;0,"Norm. Values",IF(ISTEXT(U7),"Raw Values",""))</f>
        <v>Raw Values</v>
      </c>
      <c r="V2" s="177" t="str">
        <f t="shared" si="1"/>
        <v>Raw Values</v>
      </c>
      <c r="W2" s="177" t="str">
        <f t="shared" si="1"/>
        <v>Raw Values</v>
      </c>
      <c r="X2" s="177" t="str">
        <f t="shared" si="1"/>
        <v>Raw Values</v>
      </c>
      <c r="Y2" s="177" t="str">
        <f t="shared" si="1"/>
        <v>Raw Values</v>
      </c>
      <c r="Z2" s="177" t="str">
        <f>IF(SUM(Z4:Z5)&gt;0,"Norm. Values",IF(ISTEXT(Z7),"Raw Values",""))</f>
        <v>Raw Values</v>
      </c>
      <c r="AA2" s="177" t="str">
        <f t="shared" ref="AA2:AC2" si="2">IF(SUM(AA4:AA5)&gt;0,"Norm. Values",IF(ISTEXT(AA7),"Raw Values",""))</f>
        <v/>
      </c>
      <c r="AB2" s="177" t="str">
        <f t="shared" si="2"/>
        <v/>
      </c>
      <c r="AC2" s="177" t="str">
        <f t="shared" si="2"/>
        <v/>
      </c>
      <c r="AD2" s="177" t="str">
        <f t="shared" ref="AD2:AJ2" si="3">IF(SUM(AD4:AD5)&gt;0,"Norm. Values",IF(ISTEXT(AD7),"Raw Values",""))</f>
        <v/>
      </c>
      <c r="AE2" s="89" t="str">
        <f t="shared" si="3"/>
        <v/>
      </c>
      <c r="AF2" s="89" t="str">
        <f t="shared" si="3"/>
        <v/>
      </c>
      <c r="AG2" s="89" t="str">
        <f t="shared" si="3"/>
        <v/>
      </c>
      <c r="AH2" s="89" t="str">
        <f t="shared" si="3"/>
        <v/>
      </c>
      <c r="AI2" s="89" t="str">
        <f t="shared" si="3"/>
        <v/>
      </c>
      <c r="AJ2" s="89" t="str">
        <f t="shared" si="3"/>
        <v/>
      </c>
      <c r="AK2" s="89"/>
      <c r="AL2" s="93"/>
    </row>
    <row r="3" spans="1:38" x14ac:dyDescent="0.2">
      <c r="A3" s="93"/>
      <c r="B3" s="95"/>
      <c r="C3" s="88"/>
      <c r="D3" s="172"/>
      <c r="E3" s="172"/>
      <c r="F3" s="89"/>
      <c r="G3" s="90"/>
      <c r="H3" s="90"/>
      <c r="I3" s="90"/>
      <c r="L3" s="91"/>
      <c r="M3" s="178" t="str">
        <f>IF(M4=1,"Underlying",IF(M5=1,"Emerging",""))</f>
        <v>Underlying</v>
      </c>
      <c r="N3" s="178" t="str">
        <f t="shared" ref="N3:S3" si="4">IF(N4=1,"Underlying",IF(N5=1,"Emerging",""))</f>
        <v>Underlying</v>
      </c>
      <c r="O3" s="178" t="str">
        <f t="shared" si="4"/>
        <v>Emerging</v>
      </c>
      <c r="P3" s="178" t="str">
        <f t="shared" si="4"/>
        <v>Emerging</v>
      </c>
      <c r="Q3" s="178" t="str">
        <f t="shared" si="4"/>
        <v>Emerging</v>
      </c>
      <c r="R3" s="178" t="str">
        <f t="shared" si="4"/>
        <v>Emerging</v>
      </c>
      <c r="S3" s="178" t="str">
        <f t="shared" si="4"/>
        <v>Emerging</v>
      </c>
      <c r="T3" s="178" t="str">
        <f>IF(T4=1,"Underlying",IF(T5=1,"Emerging",""))</f>
        <v/>
      </c>
      <c r="U3" s="178" t="str">
        <f t="shared" ref="U3" si="5">IF(U4=1,"Underlying",IF(U5=1,"Emerging",""))</f>
        <v/>
      </c>
      <c r="V3" s="178" t="str">
        <f t="shared" ref="V3" si="6">IF(V4=1,"Underlying",IF(V5=1,"Emerging",""))</f>
        <v/>
      </c>
      <c r="W3" s="178" t="str">
        <f t="shared" ref="W3" si="7">IF(W4=1,"Underlying",IF(W5=1,"Emerging",""))</f>
        <v/>
      </c>
      <c r="X3" s="178" t="str">
        <f t="shared" ref="X3" si="8">IF(X4=1,"Underlying",IF(X5=1,"Emerging",""))</f>
        <v/>
      </c>
      <c r="Y3" s="178" t="str">
        <f t="shared" ref="Y3" si="9">IF(Y4=1,"Underlying",IF(Y5=1,"Emerging",""))</f>
        <v/>
      </c>
      <c r="Z3" s="178" t="str">
        <f>IF(Z4=1,"Underlying",IF(Z5=1,"Emerging",""))</f>
        <v/>
      </c>
      <c r="AA3" s="179" t="str">
        <f t="shared" ref="AA3:AC3" si="10">IF(AA4=1,"Underlying",IF(AA5=1,"Emerging",""))</f>
        <v/>
      </c>
      <c r="AB3" s="179" t="str">
        <f t="shared" si="10"/>
        <v/>
      </c>
      <c r="AC3" s="179" t="str">
        <f t="shared" si="10"/>
        <v/>
      </c>
      <c r="AD3" s="179" t="str">
        <f>IF(AD4=1,"Underlying",IF(AD5=1,"Emerging",""))</f>
        <v/>
      </c>
      <c r="AE3" s="89" t="str">
        <f t="shared" ref="AE3:AF3" si="11">IF(AE4=1,"Underlying",IF(AE5=1,"Emerging",""))</f>
        <v/>
      </c>
      <c r="AF3" s="89" t="str">
        <f t="shared" si="11"/>
        <v/>
      </c>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f>IFERROR(INDEX('Data Dictionary'!$I$8:$I$39,MATCH(S7,'Data Dictionary'!$K$8:$K$39,0)),"")</f>
        <v>0</v>
      </c>
      <c r="T4" s="180" t="str">
        <f>IFERROR(INDEX('Data Dictionary'!$I$8:$I$39,MATCH(T7,'Data Dictionary'!$K$8:$K$39,0)),"")</f>
        <v/>
      </c>
      <c r="U4" s="180" t="str">
        <f>IFERROR(INDEX('Data Dictionary'!$I$8:$I$39,MATCH(U7,'Data Dictionary'!$K$8:$K$39,0)),"")</f>
        <v/>
      </c>
      <c r="V4" s="180" t="str">
        <f>IFERROR(INDEX('Data Dictionary'!$I$8:$I$39,MATCH(V7,'Data Dictionary'!$K$8:$K$39,0)),"")</f>
        <v/>
      </c>
      <c r="W4" s="180" t="str">
        <f>IFERROR(INDEX('Data Dictionary'!$I$8:$I$39,MATCH(W7,'Data Dictionary'!$K$8:$K$39,0)),"")</f>
        <v/>
      </c>
      <c r="X4" s="180" t="str">
        <f>IFERROR(INDEX('Data Dictionary'!$I$8:$I$39,MATCH(X7,'Data Dictionary'!$K$8:$K$39,0)),"")</f>
        <v/>
      </c>
      <c r="Y4" s="180" t="str">
        <f>IFERROR(INDEX('Data Dictionary'!$I$8:$I$39,MATCH(Y7,'Data Dictionary'!$K$8:$K$39,0)),"")</f>
        <v/>
      </c>
      <c r="Z4" s="180" t="str">
        <f>IFERROR(INDEX('Data Dictionary'!$I$8:$I$39,MATCH(Z7,'Data Dictionary'!$K$8:$K$39,0)),"")</f>
        <v/>
      </c>
      <c r="AA4" s="92" t="str">
        <f>IFERROR(INDEX('Data Dictionary'!$I$8:$I$39,MATCH(AA7,'Data Dictionary'!$K$8:$K$39,0)),"")</f>
        <v/>
      </c>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f>IFERROR(INDEX('Data Dictionary'!$J$8:$J$39,MATCH(S7,'Data Dictionary'!$K$8:$K$39,0)),"")</f>
        <v>1</v>
      </c>
      <c r="T5" s="181" t="str">
        <f>IFERROR(INDEX('Data Dictionary'!$J$8:$J$39,MATCH(T7,'Data Dictionary'!$K$8:$K$39,0)),"")</f>
        <v/>
      </c>
      <c r="U5" s="181" t="str">
        <f>IFERROR(INDEX('Data Dictionary'!$J$8:$J$39,MATCH(U7,'Data Dictionary'!$K$8:$K$39,0)),"")</f>
        <v/>
      </c>
      <c r="V5" s="181" t="str">
        <f>IFERROR(INDEX('Data Dictionary'!$J$8:$J$39,MATCH(V7,'Data Dictionary'!$K$8:$K$39,0)),"")</f>
        <v/>
      </c>
      <c r="W5" s="181" t="str">
        <f>IFERROR(INDEX('Data Dictionary'!$J$8:$J$39,MATCH(W7,'Data Dictionary'!$K$8:$K$39,0)),"")</f>
        <v/>
      </c>
      <c r="X5" s="181" t="str">
        <f>IFERROR(INDEX('Data Dictionary'!$J$8:$J$39,MATCH(X7,'Data Dictionary'!$K$8:$K$39,0)),"")</f>
        <v/>
      </c>
      <c r="Y5" s="181" t="str">
        <f>IFERROR(INDEX('Data Dictionary'!$J$8:$J$39,MATCH(Y7,'Data Dictionary'!$K$8:$K$39,0)),"")</f>
        <v/>
      </c>
      <c r="Z5" s="181" t="str">
        <f>IFERROR(INDEX('Data Dictionary'!$J$8:$J$39,MATCH(Z7,'Data Dictionary'!$K$8:$K$39,0)),"")</f>
        <v/>
      </c>
      <c r="AA5" s="92" t="str">
        <f>IFERROR(INDEX('Data Dictionary'!$J$8:$J$39,MATCH(AA7,'Data Dictionary'!$K$8:$K$39,0)),"")</f>
        <v/>
      </c>
      <c r="AB5" s="92"/>
      <c r="AC5" s="87"/>
      <c r="AD5" s="89"/>
      <c r="AE5" s="89"/>
      <c r="AF5" s="89"/>
      <c r="AG5" s="89"/>
      <c r="AH5" s="89"/>
      <c r="AI5" s="89"/>
      <c r="AJ5" s="89"/>
      <c r="AK5" s="89"/>
      <c r="AL5" s="93"/>
    </row>
    <row r="6" spans="1:38" ht="43"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FCS</v>
      </c>
      <c r="N6" s="246" t="str">
        <f>IFERROR(INDEX('Data Dictionary'!$E$8:$E$39,MATCH(N7,'Data Dictionary'!$K$8:$K$39,0)),IFERROR(CONCATENATE(INDEX('Data Dictionary'!$E$8:$E$39,MATCH(LEFT(N7, SEARCH("_raw",N7,1)-1),'Data Dictionary'!$L$8:$L$39,0))," (Raw)"),""))</f>
        <v>FSI</v>
      </c>
      <c r="O6" s="246" t="str">
        <f>IFERROR(INDEX('Data Dictionary'!$E$8:$E$39,MATCH(O7,'Data Dictionary'!$K$8:$K$39,0)),IFERROR(CONCATENATE(INDEX('Data Dictionary'!$E$8:$E$39,MATCH(LEFT(O7, SEARCH("_raw",O7,1)-1),'Data Dictionary'!$L$8:$L$39,0))," (Raw)"),""))</f>
        <v>Political Fatalities</v>
      </c>
      <c r="P6" s="246" t="str">
        <f>IFERROR(INDEX('Data Dictionary'!$E$8:$E$39,MATCH(P7,'Data Dictionary'!$K$8:$K$39,0)),IFERROR(CONCATENATE(INDEX('Data Dictionary'!$E$8:$E$39,MATCH(LEFT(P7, SEARCH("_raw",P7,1)-1),'Data Dictionary'!$L$8:$L$39,0))," (Raw)"),""))</f>
        <v>IFES Elections &amp; GIC Coups</v>
      </c>
      <c r="Q6" s="246" t="str">
        <f>IFERROR(INDEX('Data Dictionary'!$E$8:$E$39,MATCH(Q7,'Data Dictionary'!$K$8:$K$39,0)),IFERROR(CONCATENATE(INDEX('Data Dictionary'!$E$8:$E$39,MATCH(LEFT(Q7, SEARCH("_raw",Q7,1)-1),'Data Dictionary'!$L$8:$L$39,0))," (Raw)"),""))</f>
        <v>ACAPS Risk List (Conflict)</v>
      </c>
      <c r="R6" s="246" t="str">
        <f>IFERROR(INDEX('Data Dictionary'!$E$8:$E$39,MATCH(R7,'Data Dictionary'!$K$8:$K$39,0)),IFERROR(CONCATENATE(INDEX('Data Dictionary'!$E$8:$E$39,MATCH(LEFT(R7, SEARCH("_raw",R7,1)-1),'Data Dictionary'!$L$8:$L$39,0))," (Raw)"),""))</f>
        <v>EIU Security</v>
      </c>
      <c r="S6" s="246" t="str">
        <f>IFERROR(INDEX('Data Dictionary'!$E$8:$E$39,MATCH(S7,'Data Dictionary'!$K$8:$K$39,0)),IFERROR(CONCATENATE(INDEX('Data Dictionary'!$E$8:$E$39,MATCH(LEFT(S7, SEARCH("_raw",S7,1)-1),'Data Dictionary'!$L$8:$L$39,0))," (Raw)"),""))</f>
        <v>ACLED Events</v>
      </c>
      <c r="T6" s="246" t="str">
        <f>IFERROR(INDEX('Data Dictionary'!$E$8:$E$39,MATCH(T7,'Data Dictionary'!$K$8:$K$39,0)),IFERROR(CONCATENATE(INDEX('Data Dictionary'!$E$8:$E$39,MATCH(LEFT(T7, SEARCH("_raw",T7,1)-1),'Data Dictionary'!$L$8:$L$39,0))," (Raw)"),""))</f>
        <v>FCS (Raw)</v>
      </c>
      <c r="U6" s="246" t="str">
        <f>IFERROR(INDEX('Data Dictionary'!$E$8:$E$39,MATCH(U7,'Data Dictionary'!$K$8:$K$39,0)),IFERROR(CONCATENATE(INDEX('Data Dictionary'!$E$8:$E$39,MATCH(LEFT(U7, SEARCH("_raw",U7,1)-1),'Data Dictionary'!$L$8:$L$39,0))," (Raw)"),""))</f>
        <v>FSI (Raw)</v>
      </c>
      <c r="V6" s="246" t="str">
        <f>IFERROR(INDEX('Data Dictionary'!$E$8:$E$39,MATCH(V7,'Data Dictionary'!$K$8:$K$39,0)),IFERROR(CONCATENATE(INDEX('Data Dictionary'!$E$8:$E$39,MATCH(LEFT(V7, SEARCH("_raw",V7,1)-1),'Data Dictionary'!$L$8:$L$39,0))," (Raw)"),""))</f>
        <v>Political Fatalities (Raw)</v>
      </c>
      <c r="W6" s="246" t="str">
        <f>IFERROR(INDEX('Data Dictionary'!$E$8:$E$39,MATCH(W7,'Data Dictionary'!$K$8:$K$39,0)),IFERROR(CONCATENATE(INDEX('Data Dictionary'!$E$8:$E$39,MATCH(LEFT(W7, SEARCH("_raw",W7,1)-1),'Data Dictionary'!$L$8:$L$39,0))," (Raw)"),""))</f>
        <v>IFES Elections &amp; GIC Coups (Raw)</v>
      </c>
      <c r="X6" s="246" t="str">
        <f>IFERROR(INDEX('Data Dictionary'!$E$8:$E$39,MATCH(X7,'Data Dictionary'!$K$8:$K$39,0)),IFERROR(CONCATENATE(INDEX('Data Dictionary'!$E$8:$E$39,MATCH(LEFT(X7, SEARCH("_raw",X7,1)-1),'Data Dictionary'!$L$8:$L$39,0))," (Raw)"),""))</f>
        <v>ACAPS Risk List (Conflict) (Raw)</v>
      </c>
      <c r="Y6" s="246" t="str">
        <f>IFERROR(INDEX('Data Dictionary'!$E$8:$E$39,MATCH(Y7,'Data Dictionary'!$K$8:$K$39,0)),IFERROR(CONCATENATE(INDEX('Data Dictionary'!$E$8:$E$39,MATCH(LEFT(Y7, SEARCH("_raw",Y7,1)-1),'Data Dictionary'!$L$8:$L$39,0))," (Raw)"),""))</f>
        <v>EIU Security (Raw)</v>
      </c>
      <c r="Z6" s="246" t="str">
        <f>IFERROR(INDEX('Data Dictionary'!$E$8:$E$39,MATCH(Z7,'Data Dictionary'!$K$8:$K$39,0)),IFERROR(CONCATENATE(INDEX('Data Dictionary'!$E$8:$E$39,MATCH(LEFT(Z7, SEARCH("_raw",Z7,1)-1),'Data Dictionary'!$L$8:$L$39,0))," (Raw)"),""))</f>
        <v>ACLED Events (Raw)</v>
      </c>
      <c r="AA6" s="99" t="str">
        <f>IFERROR(INDEX('Data Dictionary'!$E$8:$E$39,MATCH(AA7,'Data Dictionary'!$K$8:$K$39,0)),IFERROR(CONCATENATE(INDEX('Data Dictionary'!$E$8:$E$39,MATCH(LEFT(AA7, SEARCH("_raw",AA7,1)-1),'Data Dictionary'!$L$8:$L$39,0))," (Raw)"),""))</f>
        <v/>
      </c>
      <c r="AB6" s="99" t="str">
        <f>IFERROR(INDEX('Data Dictionary'!$E$8:$E$39,MATCH(AB7,'Data Dictionary'!$K$8:$K$39,0)),IFERROR(CONCATENATE(INDEX('Data Dictionary'!$E$8:$E$39,MATCH(LEFT(AB7, SEARCH("_raw",AB7,1)-1),'Data Dictionary'!$L$8:$L$39,0))," (Raw)"),""))</f>
        <v/>
      </c>
      <c r="AC6" s="99"/>
      <c r="AD6" s="35"/>
      <c r="AE6" s="35"/>
      <c r="AF6" s="35"/>
      <c r="AG6" s="35"/>
      <c r="AH6" s="35"/>
    </row>
    <row r="7" spans="1:38" s="94" customFormat="1" ht="43" x14ac:dyDescent="0.2">
      <c r="A7" s="198"/>
      <c r="B7" s="188"/>
      <c r="C7" s="188"/>
      <c r="D7" s="218"/>
      <c r="E7" s="218"/>
      <c r="F7" s="102"/>
      <c r="G7" s="189"/>
      <c r="H7" s="189"/>
      <c r="I7" s="189"/>
      <c r="J7" s="243" t="s">
        <v>614</v>
      </c>
      <c r="K7" s="243" t="s">
        <v>615</v>
      </c>
      <c r="L7" s="244" t="s">
        <v>2</v>
      </c>
      <c r="M7" s="247" t="s">
        <v>506</v>
      </c>
      <c r="N7" s="247" t="s">
        <v>625</v>
      </c>
      <c r="O7" s="247" t="s">
        <v>413</v>
      </c>
      <c r="P7" s="247" t="s">
        <v>523</v>
      </c>
      <c r="Q7" s="247" t="s">
        <v>626</v>
      </c>
      <c r="R7" s="247" t="s">
        <v>627</v>
      </c>
      <c r="S7" s="247" t="s">
        <v>628</v>
      </c>
      <c r="T7" s="247" t="s">
        <v>472</v>
      </c>
      <c r="U7" s="247" t="s">
        <v>629</v>
      </c>
      <c r="V7" s="247" t="s">
        <v>529</v>
      </c>
      <c r="W7" s="247" t="s">
        <v>526</v>
      </c>
      <c r="X7" s="247" t="s">
        <v>800</v>
      </c>
      <c r="Y7" s="247" t="s">
        <v>630</v>
      </c>
      <c r="Z7" s="247" t="s">
        <v>631</v>
      </c>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$M$4:$AD$4,
                    (M8:AD8),
                    "")),
            1,
            0))
        =0,
    NA(),
    IF(
        Parameters!$D$15=1,
        IF(
            SUM(--(ISNUMBER(IF($M$4:$AD$4=1,(M8:AD8),""))))&gt;0,
            MAX(IF(
                ISNUMBER(M8:AD8),
                IF(
                    M$4:AD$4=1,
                    M8:AD8,
                    ""),
                "")),
            MAX(IF(
                ISNUMBER(M8:AD8),
                IF(
                    M$4:AD$4=2,
                    M8:AD8,
                    ""),
                ""))
        ),
        IF(
            Parameters!$D$16=1,
            IFERROR(
                AVERAGE(IF(
                    ISNUMBER(M8:AD8),
                    IF(
                        M$4:AD$4=1,
                        M8:AD8,
                        ""),
                    "")),
                AVERAGE(IF(
                    ISNUMBER(M8:AD8),
                    IF(
                        M$4:AD$4=2,
                        M8:AD8,
                        ""),
                    ""))
            ),
            IF(
                Parameters!$D$17=1,
                IFERROR(
                    IF(
                        OR(
                            IF(
                                ISNUMBER(M8:AD8),
                                IF(
                                    M$4:AD$4=1,
                                    M8:AD8,
                                    ""),
                                "")
                            =0),
                        0,
                        GEOMEAN(IF(
                            ISNUMBER(M8:AD8),
                            IF(
                                M$4:AD$4=1,
                                M8:AD8,
                                ""),
                            ""))
                    ),
                    IF(
                        OR(IF(
                            ISNUMBER(M8:AD8),
                            IF(
                                M$4:AD$4=2,
                                M8:AD8,
                                ""),
                            "")
                            =0),
                        0,
                        GEOMEAN(IF(
                            ISNUMBER(M8:AD8),
                            IF(
                                M$4:AD$4=2,
                                M8:AD8,
                                ""),
                            "")))
                )
            )
        )
    )
)</f>
        <v>#N/A</v>
      </c>
      <c r="I8" s="191" cm="1">
        <f t="array" ref="I8">IF(
    SUM(IF(
            ISNUMBER(
                IF(
                    $M$5:$AD$5,
                    (M8:AD8),
                    "")),
            1,
            0))
        =0,
    NA(),
    IF(
        Parameters!$D$15=1,
        IF(
            SUM(--(ISNUMBER(IF($M$5:$AD$5=1,(M8:AD8),""))))&gt;0,
            MAX(IF(
                ISNUMBER(M8:AD8),
                IF(
                    M$5:AD$5=1,
                    M8:AD8,
                    ""),
                "")),
            MAX(IF(
                ISNUMBER(M8:AD8),
                IF(
                    M$5:AD$5=2,
                    M8:AD8,
                    ""),
                ""))
        ),
        IF(
            Parameters!$D$16=1,
            IFERROR(
                AVERAGE(IF(
                    ISNUMBER(M8:AD8),
                    IF(
                        M$5:AD$5=1,
                        M8:AD8,
                        ""),
                    "")),
                AVERAGE(IF(
                    ISNUMBER(M8:AD8),
                    IF(
                        M$5:AD$5=2,
                        M8:AD8,
                        ""),
                    ""))
            ),
            IF(
                Parameters!$D$17=1,
                IFERROR(
                    IF(
                        OR(
                            IF(
                                ISNUMBER(M8:AD8),
                                IF(
                                    M$5:AD$5=1,
                                    M8:AD8,
                                    ""),
                                "")
                            =0),
                        0,
                        GEOMEAN(IF(
                            ISNUMBER(M8:AD8),
                            IF(
                                M$5:AD$5=1,
                                M8:AD8,
                                ""),
                            ""))
                    ),
                    IF(
                        OR(IF(
                            ISNUMBER(M8:AD8),
                            IF(
                                M$5:AD$5=2,
                                M8:AD8,
                                ""),
                            "")
                            =0),
                        0,
                        GEOMEAN(IF(
                            ISNUMBER(M8:AD8),
                            IF(
                                M$5:AD$5=2,
                                M8:AD8,
                                ""),
                            "")))
                )
            )
        )
    )
)</f>
        <v>0</v>
      </c>
      <c r="J8" s="242" t="s">
        <v>409</v>
      </c>
      <c r="K8" s="242">
        <v>44887</v>
      </c>
      <c r="L8" s="91" t="s">
        <v>702</v>
      </c>
      <c r="M8" s="192" t="s">
        <v>409</v>
      </c>
      <c r="N8" s="192" t="s">
        <v>409</v>
      </c>
      <c r="O8" s="192" t="s">
        <v>409</v>
      </c>
      <c r="P8" s="192">
        <v>0</v>
      </c>
      <c r="Q8" s="192" t="s">
        <v>409</v>
      </c>
      <c r="R8" s="192">
        <v>0</v>
      </c>
      <c r="S8" s="192" t="s">
        <v>409</v>
      </c>
      <c r="T8" s="192" t="s">
        <v>409</v>
      </c>
      <c r="U8" s="192" t="s">
        <v>409</v>
      </c>
      <c r="V8" s="192" t="s">
        <v>409</v>
      </c>
      <c r="W8" s="192" t="s">
        <v>409</v>
      </c>
      <c r="X8" s="192" t="s">
        <v>409</v>
      </c>
      <c r="Y8" s="192">
        <v>0</v>
      </c>
      <c r="Z8" s="192" t="s">
        <v>409</v>
      </c>
      <c r="AA8" s="34"/>
      <c r="AB8" s="34"/>
      <c r="AC8" s="192"/>
      <c r="AD8" s="192"/>
      <c r="AE8" s="192"/>
      <c r="AF8" s="192"/>
      <c r="AG8" s="192"/>
      <c r="AH8" s="192"/>
    </row>
    <row r="9" spans="1:38" x14ac:dyDescent="0.2">
      <c r="A9" s="84">
        <v>2</v>
      </c>
      <c r="B9" s="84" t="str">
        <f ca="1"/>
        <v>Afghanistan</v>
      </c>
      <c r="C9" s="84" t="str">
        <f ca="1"/>
        <v>AFG</v>
      </c>
      <c r="D9" s="219" t="str">
        <f ca="1"/>
        <v>SAS           South Asia</v>
      </c>
      <c r="E9" s="219" t="str">
        <f ca="1"/>
        <v>IDA</v>
      </c>
      <c r="F9" s="190" t="str">
        <f t="shared" ref="F9:F72" ca="1" si="12">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4.2257712736426001</v>
      </c>
      <c r="H9" s="80" cm="1">
        <f t="array" ref="H9">IF(
    SUM(IF(
            ISNUMBER(
                IF(
                    $M$4:$AD$4,
                    (M9:AD9),
                    "")),
            1,
            0))
        =0,
    NA(),
    IF(
        Parameters!$D$15=1,
        IF(
            SUM(--(ISNUMBER(IF($M$4:$AD$4=1,(M9:AD9),""))))&gt;0,
            MAX(IF(
                ISNUMBER(M9:AD9),
                IF(
                    M$4:AD$4=1,
                    M9:AD9,
                    ""),
                "")),
            MAX(IF(
                ISNUMBER(M9:AD9),
                IF(
                    M$4:AD$4=2,
                    M9:AD9,
                    ""),
                ""))
        ),
        IF(
            Parameters!$D$16=1,
            IFERROR(
                AVERAGE(IF(
                    ISNUMBER(M9:AD9),
                    IF(
                        M$4:AD$4=1,
                        M9:AD9,
                        ""),
                    "")),
                AVERAGE(IF(
                    ISNUMBER(M9:AD9),
                    IF(
                        M$4:AD$4=2,
                        M9:AD9,
                        ""),
                    ""))
            ),
            IF(
                Parameters!$D$17=1,
                IFERROR(
                    IF(
                        OR(
                            IF(
                                ISNUMBER(M9:AD9),
                                IF(
                                    M$4:AD$4=1,
                                    M9:AD9,
                                    ""),
                                "")
                            =0),
                        0,
                        GEOMEAN(IF(
                            ISNUMBER(M9:AD9),
                            IF(
                                M$4:AD$4=1,
                                M9:AD9,
                                ""),
                            ""))
                    ),
                    IF(
                        OR(IF(
                            ISNUMBER(M9:AD9),
                            IF(
                                M$4:AD$4=2,
                                M9:AD9,
                                ""),
                            "")
                            =0),
                        0,
                        GEOMEAN(IF(
                            ISNUMBER(M9:AD9),
                            IF(
                                M$4:AD$4=2,
                                M9:AD9,
                                ""),
                            "")))
                )
            )
        )
    )
)</f>
        <v>10</v>
      </c>
      <c r="I9" s="191" cm="1">
        <f t="array" ref="I9">IF(
    SUM(IF(
            ISNUMBER(
                IF(
                    $M$5:$AD$5,
                    (M9:AD9),
                    "")),
            1,
            0))
        =0,
    NA(),
    IF(
        Parameters!$D$15=1,
        IF(
            SUM(--(ISNUMBER(IF($M$5:$AD$5=1,(M9:AD9),""))))&gt;0,
            MAX(IF(
                ISNUMBER(M9:AD9),
                IF(
                    M$5:AD$5=1,
                    M9:AD9,
                    ""),
                "")),
            MAX(IF(
                ISNUMBER(M9:AD9),
                IF(
                    M$5:AD$5=2,
                    M9:AD9,
                    ""),
                ""))
        ),
        IF(
            Parameters!$D$16=1,
            IFERROR(
                AVERAGE(IF(
                    ISNUMBER(M9:AD9),
                    IF(
                        M$5:AD$5=1,
                        M9:AD9,
                        ""),
                    "")),
                AVERAGE(IF(
                    ISNUMBER(M9:AD9),
                    IF(
                        M$5:AD$5=2,
                        M9:AD9,
                        ""),
                    ""))
            ),
            IF(
                Parameters!$D$17=1,
                IFERROR(
                    IF(
                        OR(
                            IF(
                                ISNUMBER(M9:AD9),
                                IF(
                                    M$5:AD$5=1,
                                    M9:AD9,
                                    ""),
                                "")
                            =0),
                        0,
                        GEOMEAN(IF(
                            ISNUMBER(M9:AD9),
                            IF(
                                M$5:AD$5=1,
                                M9:AD9,
                                ""),
                            ""))
                    ),
                    IF(
                        OR(IF(
                            ISNUMBER(M9:AD9),
                            IF(
                                M$5:AD$5=2,
                                M9:AD9,
                                ""),
                            "")
                            =0),
                        0,
                        GEOMEAN(IF(
                            ISNUMBER(M9:AD9),
                            IF(
                                M$5:AD$5=2,
                                M9:AD9,
                                ""),
                            "")))
                )
            )
        )
    )
)</f>
        <v>1.7857142857143</v>
      </c>
      <c r="J9" s="242">
        <v>44778</v>
      </c>
      <c r="K9" s="242">
        <v>44753</v>
      </c>
      <c r="L9" s="91" t="s">
        <v>7</v>
      </c>
      <c r="M9" s="192">
        <v>10</v>
      </c>
      <c r="N9" s="192">
        <v>9.8826953607338108</v>
      </c>
      <c r="O9" s="192">
        <v>0</v>
      </c>
      <c r="P9" s="192">
        <v>0</v>
      </c>
      <c r="Q9" s="192" t="s">
        <v>409</v>
      </c>
      <c r="R9" s="192">
        <v>1.7857142857143</v>
      </c>
      <c r="S9" s="192">
        <v>0</v>
      </c>
      <c r="T9" s="192" t="s">
        <v>622</v>
      </c>
      <c r="U9" s="192">
        <v>106.6</v>
      </c>
      <c r="V9" s="192">
        <v>-1.5480349369902899</v>
      </c>
      <c r="W9" s="192" t="s">
        <v>409</v>
      </c>
      <c r="X9" s="192" t="s">
        <v>823</v>
      </c>
      <c r="Y9" s="192">
        <v>3.5714285714285997E-2</v>
      </c>
      <c r="Z9" s="192">
        <v>-42.975206611570201</v>
      </c>
      <c r="AA9" s="34"/>
      <c r="AB9" s="34"/>
      <c r="AC9" s="192"/>
      <c r="AD9" s="192"/>
      <c r="AE9" s="192"/>
      <c r="AF9" s="192"/>
      <c r="AG9" s="192"/>
      <c r="AH9" s="192"/>
    </row>
    <row r="10" spans="1:38" x14ac:dyDescent="0.2">
      <c r="A10" s="84">
        <v>3</v>
      </c>
      <c r="B10" s="84" t="str">
        <f ca="1"/>
        <v>Angola</v>
      </c>
      <c r="C10" s="84" t="str">
        <f ca="1"/>
        <v>AGO</v>
      </c>
      <c r="D10" s="219" t="str">
        <f ca="1"/>
        <v>SSF           Sub-Saharan Africa</v>
      </c>
      <c r="E10" s="219" t="str">
        <f ca="1"/>
        <v>IBRD</v>
      </c>
      <c r="F10" s="190" t="str">
        <f t="shared" ca="1" si="12"/>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6.2267383309133173</v>
      </c>
      <c r="H10" s="80" cm="1">
        <f t="array" ref="H10">IF(
    SUM(IF(
            ISNUMBER(
                IF(
                    $M$4:$AD$4,
                    (M10:AD10),
                    "")),
            1,
            0))
        =0,
    NA(),
    IF(
        Parameters!$D$15=1,
        IF(
            SUM(--(ISNUMBER(IF($M$4:$AD$4=1,(M10:AD10),""))))&gt;0,
            MAX(IF(
                ISNUMBER(M10:AD10),
                IF(
                    M$4:AD$4=1,
                    M10:AD10,
                    ""),
                "")),
            MAX(IF(
                ISNUMBER(M10:AD10),
                IF(
                    M$4:AD$4=2,
                    M10:AD10,
                    ""),
                ""))
        ),
        IF(
            Parameters!$D$16=1,
            IFERROR(
                AVERAGE(IF(
                    ISNUMBER(M10:AD10),
                    IF(
                        M$4:AD$4=1,
                        M10:AD10,
                        ""),
                    "")),
                AVERAGE(IF(
                    ISNUMBER(M10:AD10),
                    IF(
                        M$4:AD$4=2,
                        M10:AD10,
                        ""),
                    ""))
            ),
            IF(
                Parameters!$D$17=1,
                IFERROR(
                    IF(
                        OR(
                            IF(
                                ISNUMBER(M10:AD10),
                                IF(
                                    M$4:AD$4=1,
                                    M10:AD10,
                                    ""),
                                "")
                            =0),
                        0,
                        GEOMEAN(IF(
                            ISNUMBER(M10:AD10),
                            IF(
                                M$4:AD$4=1,
                                M10:AD10,
                                ""),
                            ""))
                    ),
                    IF(
                        OR(IF(
                            ISNUMBER(M10:AD10),
                            IF(
                                M$4:AD$4=2,
                                M10:AD10,
                                ""),
                            "")
                            =0),
                        0,
                        GEOMEAN(IF(
                            ISNUMBER(M10:AD10),
                            IF(
                                M$4:AD$4=2,
                                M10:AD10,
                                ""),
                            "")))
                )
            )
        )
    )
)</f>
        <v>5.5388957488093098</v>
      </c>
      <c r="I10" s="191" cm="1">
        <f t="array" ref="I10">IF(
    SUM(IF(
            ISNUMBER(
                IF(
                    $M$5:$AD$5,
                    (M10:AD10),
                    "")),
            1,
            0))
        =0,
    NA(),
    IF(
        Parameters!$D$15=1,
        IF(
            SUM(--(ISNUMBER(IF($M$5:$AD$5=1,(M10:AD10),""))))&gt;0,
            MAX(IF(
                ISNUMBER(M10:AD10),
                IF(
                    M$5:AD$5=1,
                    M10:AD10,
                    ""),
                "")),
            MAX(IF(
                ISNUMBER(M10:AD10),
                IF(
                    M$5:AD$5=2,
                    M10:AD10,
                    ""),
                ""))
        ),
        IF(
            Parameters!$D$16=1,
            IFERROR(
                AVERAGE(IF(
                    ISNUMBER(M10:AD10),
                    IF(
                        M$5:AD$5=1,
                        M10:AD10,
                        ""),
                    "")),
                AVERAGE(IF(
                    ISNUMBER(M10:AD10),
                    IF(
                        M$5:AD$5=2,
                        M10:AD10,
                        ""),
                    ""))
            ),
            IF(
                Parameters!$D$17=1,
                IFERROR(
                    IF(
                        OR(
                            IF(
                                ISNUMBER(M10:AD10),
                                IF(
                                    M$5:AD$5=1,
                                    M10:AD10,
                                    ""),
                                "")
                            =0),
                        0,
                        GEOMEAN(IF(
                            ISNUMBER(M10:AD10),
                            IF(
                                M$5:AD$5=1,
                                M10:AD10,
                                ""),
                            ""))
                    ),
                    IF(
                        OR(IF(
                            ISNUMBER(M10:AD10),
                            IF(
                                M$5:AD$5=2,
                                M10:AD10,
                                ""),
                            "")
                            =0),
                        0,
                        GEOMEAN(IF(
                            ISNUMBER(M10:AD10),
                            IF(
                                M$5:AD$5=2,
                                M10:AD10,
                                ""),
                            "")))
                )
            )
        )
    )
)</f>
        <v>7</v>
      </c>
      <c r="J10" s="242">
        <v>45103</v>
      </c>
      <c r="K10" s="242">
        <v>45099</v>
      </c>
      <c r="L10" s="91" t="s">
        <v>9</v>
      </c>
      <c r="M10" s="192">
        <v>0</v>
      </c>
      <c r="N10" s="192">
        <v>5.5388957488093098</v>
      </c>
      <c r="O10" s="192">
        <v>0</v>
      </c>
      <c r="P10" s="192">
        <v>0</v>
      </c>
      <c r="Q10" s="192" t="s">
        <v>409</v>
      </c>
      <c r="R10" s="192">
        <v>7</v>
      </c>
      <c r="S10" s="192">
        <v>7</v>
      </c>
      <c r="T10" s="192" t="s">
        <v>409</v>
      </c>
      <c r="U10" s="192">
        <v>86.9</v>
      </c>
      <c r="V10" s="192">
        <v>-5.4810908888300001E-3</v>
      </c>
      <c r="W10" s="192" t="s">
        <v>409</v>
      </c>
      <c r="X10" s="192" t="s">
        <v>409</v>
      </c>
      <c r="Y10" s="192">
        <v>0.26190476190476097</v>
      </c>
      <c r="Z10" s="192">
        <v>22.4489795918367</v>
      </c>
      <c r="AA10" s="34"/>
      <c r="AB10" s="34"/>
      <c r="AC10" s="192"/>
      <c r="AD10" s="192"/>
      <c r="AE10" s="192"/>
      <c r="AF10" s="192"/>
      <c r="AG10" s="192"/>
      <c r="AH10" s="192"/>
    </row>
    <row r="11" spans="1:38" x14ac:dyDescent="0.2">
      <c r="A11" s="84">
        <v>4</v>
      </c>
      <c r="B11" s="84" t="str">
        <f ca="1"/>
        <v>Albania</v>
      </c>
      <c r="C11" s="84" t="str">
        <f ca="1"/>
        <v>ALB</v>
      </c>
      <c r="D11" s="219" t="str">
        <f ca="1"/>
        <v>ECS           Europe &amp; Central Asia</v>
      </c>
      <c r="E11" s="219" t="str">
        <f ca="1"/>
        <v>IBRD</v>
      </c>
      <c r="F11" s="190" t="str">
        <f t="shared" ca="1" si="12"/>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$M$4:$AD$4,
                    (M11:AD11),
                    "")),
            1,
            0))
        =0,
    NA(),
    IF(
        Parameters!$D$15=1,
        IF(
            SUM(--(ISNUMBER(IF($M$4:$AD$4=1,(M11:AD11),""))))&gt;0,
            MAX(IF(
                ISNUMBER(M11:AD11),
                IF(
                    M$4:AD$4=1,
                    M11:AD11,
                    ""),
                "")),
            MAX(IF(
                ISNUMBER(M11:AD11),
                IF(
                    M$4:AD$4=2,
                    M11:AD11,
                    ""),
                ""))
        ),
        IF(
            Parameters!$D$16=1,
            IFERROR(
                AVERAGE(IF(
                    ISNUMBER(M11:AD11),
                    IF(
                        M$4:AD$4=1,
                        M11:AD11,
                        ""),
                    "")),
                AVERAGE(IF(
                    ISNUMBER(M11:AD11),
                    IF(
                        M$4:AD$4=2,
                        M11:AD11,
                        ""),
                    ""))
            ),
            IF(
                Parameters!$D$17=1,
                IFERROR(
                    IF(
                        OR(
                            IF(
                                ISNUMBER(M11:AD11),
                                IF(
                                    M$4:AD$4=1,
                                    M11:AD11,
                                    ""),
                                "")
                            =0),
                        0,
                        GEOMEAN(IF(
                            ISNUMBER(M11:AD11),
                            IF(
                                M$4:AD$4=1,
                                M11:AD11,
                                ""),
                            ""))
                    ),
                    IF(
                        OR(IF(
                            ISNUMBER(M11:AD11),
                            IF(
                                M$4:AD$4=2,
                                M11:AD11,
                                ""),
                            "")
                            =0),
                        0,
                        GEOMEAN(IF(
                            ISNUMBER(M11:AD11),
                            IF(
                                M$4:AD$4=2,
                                M11:AD11,
                                ""),
                            "")))
                )
            )
        )
    )
)</f>
        <v>0</v>
      </c>
      <c r="I11" s="191" cm="1">
        <f t="array" ref="I11">IF(
    SUM(IF(
            ISNUMBER(
                IF(
                    $M$5:$AD$5,
                    (M11:AD11),
                    "")),
            1,
            0))
        =0,
    NA(),
    IF(
        Parameters!$D$15=1,
        IF(
            SUM(--(ISNUMBER(IF($M$5:$AD$5=1,(M11:AD11),""))))&gt;0,
            MAX(IF(
                ISNUMBER(M11:AD11),
                IF(
                    M$5:AD$5=1,
                    M11:AD11,
                    ""),
                "")),
            MAX(IF(
                ISNUMBER(M11:AD11),
                IF(
                    M$5:AD$5=2,
                    M11:AD11,
                    ""),
                ""))
        ),
        IF(
            Parameters!$D$16=1,
            IFERROR(
                AVERAGE(IF(
                    ISNUMBER(M11:AD11),
                    IF(
                        M$5:AD$5=1,
                        M11:AD11,
                        ""),
                    "")),
                AVERAGE(IF(
                    ISNUMBER(M11:AD11),
                    IF(
                        M$5:AD$5=2,
                        M11:AD11,
                        ""),
                    ""))
            ),
            IF(
                Parameters!$D$17=1,
                IFERROR(
                    IF(
                        OR(
                            IF(
                                ISNUMBER(M11:AD11),
                                IF(
                                    M$5:AD$5=1,
                                    M11:AD11,
                                    ""),
                                "")
                            =0),
                        0,
                        GEOMEAN(IF(
                            ISNUMBER(M11:AD11),
                            IF(
                                M$5:AD$5=1,
                                M11:AD11,
                                ""),
                            ""))
                    ),
                    IF(
                        OR(IF(
                            ISNUMBER(M11:AD11),
                            IF(
                                M$5:AD$5=2,
                                M11:AD11,
                                ""),
                            "")
                            =0),
                        0,
                        GEOMEAN(IF(
                            ISNUMBER(M11:AD11),
                            IF(
                                M$5:AD$5=2,
                                M11:AD11,
                                ""),
                            "")))
                )
            )
        )
    )
)</f>
        <v>0</v>
      </c>
      <c r="J11" s="242">
        <v>45103</v>
      </c>
      <c r="K11" s="242">
        <v>45056</v>
      </c>
      <c r="L11" s="91" t="s">
        <v>11</v>
      </c>
      <c r="M11" s="192">
        <v>0</v>
      </c>
      <c r="N11" s="192">
        <v>0</v>
      </c>
      <c r="O11" s="192" t="s">
        <v>409</v>
      </c>
      <c r="P11" s="192">
        <v>0</v>
      </c>
      <c r="Q11" s="192" t="s">
        <v>409</v>
      </c>
      <c r="R11" s="192">
        <v>0</v>
      </c>
      <c r="S11" s="192">
        <v>0</v>
      </c>
      <c r="T11" s="192" t="s">
        <v>409</v>
      </c>
      <c r="U11" s="192">
        <v>56.8</v>
      </c>
      <c r="V11" s="192" t="s">
        <v>409</v>
      </c>
      <c r="W11" s="192" t="s">
        <v>409</v>
      </c>
      <c r="X11" s="192" t="s">
        <v>409</v>
      </c>
      <c r="Y11" s="192">
        <v>0</v>
      </c>
      <c r="Z11" s="192">
        <v>-100</v>
      </c>
      <c r="AA11" s="34"/>
      <c r="AB11" s="34"/>
      <c r="AC11" s="192"/>
      <c r="AD11" s="192"/>
      <c r="AE11" s="192"/>
      <c r="AF11" s="192"/>
      <c r="AG11" s="192"/>
      <c r="AH11" s="192"/>
    </row>
    <row r="12" spans="1:38" x14ac:dyDescent="0.2">
      <c r="A12" s="84">
        <v>5</v>
      </c>
      <c r="B12" s="84" t="str">
        <f ca="1"/>
        <v>Andorra</v>
      </c>
      <c r="C12" s="84" t="str">
        <f ca="1"/>
        <v>AND</v>
      </c>
      <c r="D12" s="219" t="str">
        <f ca="1"/>
        <v>ECS           Europe &amp; Central Asia</v>
      </c>
      <c r="E12" s="219" t="str">
        <f ca="1"/>
        <v>NA</v>
      </c>
      <c r="F12" s="190" t="str">
        <f t="shared" ca="1" si="12"/>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$M$4:$AD$4,
                    (M12:AD12),
                    "")),
            1,
            0))
        =0,
    NA(),
    IF(
        Parameters!$D$15=1,
        IF(
            SUM(--(ISNUMBER(IF($M$4:$AD$4=1,(M12:AD12),""))))&gt;0,
            MAX(IF(
                ISNUMBER(M12:AD12),
                IF(
                    M$4:AD$4=1,
                    M12:AD12,
                    ""),
                "")),
            MAX(IF(
                ISNUMBER(M12:AD12),
                IF(
                    M$4:AD$4=2,
                    M12:AD12,
                    ""),
                ""))
        ),
        IF(
            Parameters!$D$16=1,
            IFERROR(
                AVERAGE(IF(
                    ISNUMBER(M12:AD12),
                    IF(
                        M$4:AD$4=1,
                        M12:AD12,
                        ""),
                    "")),
                AVERAGE(IF(
                    ISNUMBER(M12:AD12),
                    IF(
                        M$4:AD$4=2,
                        M12:AD12,
                        ""),
                    ""))
            ),
            IF(
                Parameters!$D$17=1,
                IFERROR(
                    IF(
                        OR(
                            IF(
                                ISNUMBER(M12:AD12),
                                IF(
                                    M$4:AD$4=1,
                                    M12:AD12,
                                    ""),
                                "")
                            =0),
                        0,
                        GEOMEAN(IF(
                            ISNUMBER(M12:AD12),
                            IF(
                                M$4:AD$4=1,
                                M12:AD12,
                                ""),
                            ""))
                    ),
                    IF(
                        OR(IF(
                            ISNUMBER(M12:AD12),
                            IF(
                                M$4:AD$4=2,
                                M12:AD12,
                                ""),
                            "")
                            =0),
                        0,
                        GEOMEAN(IF(
                            ISNUMBER(M12:AD12),
                            IF(
                                M$4:AD$4=2,
                                M12:AD12,
                                ""),
                            "")))
                )
            )
        )
    )
)</f>
        <v>#N/A</v>
      </c>
      <c r="I12" s="191" cm="1">
        <f t="array" ref="I12">IF(
    SUM(IF(
            ISNUMBER(
                IF(
                    $M$5:$AD$5,
                    (M12:AD12),
                    "")),
            1,
            0))
        =0,
    NA(),
    IF(
        Parameters!$D$15=1,
        IF(
            SUM(--(ISNUMBER(IF($M$5:$AD$5=1,(M12:AD12),""))))&gt;0,
            MAX(IF(
                ISNUMBER(M12:AD12),
                IF(
                    M$5:AD$5=1,
                    M12:AD12,
                    ""),
                "")),
            MAX(IF(
                ISNUMBER(M12:AD12),
                IF(
                    M$5:AD$5=2,
                    M12:AD12,
                    ""),
                ""))
        ),
        IF(
            Parameters!$D$16=1,
            IFERROR(
                AVERAGE(IF(
                    ISNUMBER(M12:AD12),
                    IF(
                        M$5:AD$5=1,
                        M12:AD12,
                        ""),
                    "")),
                AVERAGE(IF(
                    ISNUMBER(M12:AD12),
                    IF(
                        M$5:AD$5=2,
                        M12:AD12,
                        ""),
                    ""))
            ),
            IF(
                Parameters!$D$17=1,
                IFERROR(
                    IF(
                        OR(
                            IF(
                                ISNUMBER(M12:AD12),
                                IF(
                                    M$5:AD$5=1,
                                    M12:AD12,
                                    ""),
                                "")
                            =0),
                        0,
                        GEOMEAN(IF(
                            ISNUMBER(M12:AD12),
                            IF(
                                M$5:AD$5=1,
                                M12:AD12,
                                ""),
                            ""))
                    ),
                    IF(
                        OR(IF(
                            ISNUMBER(M12:AD12),
                            IF(
                                M$5:AD$5=2,
                                M12:AD12,
                                ""),
                            "")
                            =0),
                        0,
                        GEOMEAN(IF(
                            ISNUMBER(M12:AD12),
                            IF(
                                M$5:AD$5=2,
                                M12:AD12,
                                ""),
                            "")))
                )
            )
        )
    )
)</f>
        <v>0</v>
      </c>
      <c r="J12" s="242" t="s">
        <v>409</v>
      </c>
      <c r="K12" s="242" t="s">
        <v>409</v>
      </c>
      <c r="L12" s="91" t="s">
        <v>703</v>
      </c>
      <c r="M12" s="192" t="s">
        <v>409</v>
      </c>
      <c r="N12" s="192" t="s">
        <v>409</v>
      </c>
      <c r="O12" s="192" t="s">
        <v>409</v>
      </c>
      <c r="P12" s="192">
        <v>0</v>
      </c>
      <c r="Q12" s="192" t="s">
        <v>409</v>
      </c>
      <c r="R12" s="192" t="s">
        <v>409</v>
      </c>
      <c r="S12" s="192" t="s">
        <v>409</v>
      </c>
      <c r="T12" s="192" t="s">
        <v>409</v>
      </c>
      <c r="U12" s="192" t="s">
        <v>409</v>
      </c>
      <c r="V12" s="192" t="s">
        <v>409</v>
      </c>
      <c r="W12" s="192" t="s">
        <v>409</v>
      </c>
      <c r="X12" s="192" t="s">
        <v>409</v>
      </c>
      <c r="Y12" s="192" t="s">
        <v>409</v>
      </c>
      <c r="Z12" s="192" t="s">
        <v>409</v>
      </c>
      <c r="AA12" s="34"/>
      <c r="AB12" s="34"/>
      <c r="AC12" s="192"/>
      <c r="AD12" s="192"/>
      <c r="AE12" s="192"/>
      <c r="AF12" s="192"/>
      <c r="AG12" s="192"/>
      <c r="AH12" s="192"/>
    </row>
    <row r="13" spans="1:38" x14ac:dyDescent="0.2">
      <c r="A13" s="84">
        <v>6</v>
      </c>
      <c r="B13" s="84" t="str">
        <f ca="1"/>
        <v>United Arab Emirates</v>
      </c>
      <c r="C13" s="84" t="str">
        <f ca="1"/>
        <v>ARE</v>
      </c>
      <c r="D13" s="219" t="str">
        <f ca="1"/>
        <v>MEA           Middle East &amp; North Africa</v>
      </c>
      <c r="E13" s="219" t="str">
        <f ca="1"/>
        <v>NA</v>
      </c>
      <c r="F13" s="190" t="str">
        <f t="shared" ca="1" si="12"/>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$M$4:$AD$4,
                    (M13:AD13),
                    "")),
            1,
            0))
        =0,
    NA(),
    IF(
        Parameters!$D$15=1,
        IF(
            SUM(--(ISNUMBER(IF($M$4:$AD$4=1,(M13:AD13),""))))&gt;0,
            MAX(IF(
                ISNUMBER(M13:AD13),
                IF(
                    M$4:AD$4=1,
                    M13:AD13,
                    ""),
                "")),
            MAX(IF(
                ISNUMBER(M13:AD13),
                IF(
                    M$4:AD$4=2,
                    M13:AD13,
                    ""),
                ""))
        ),
        IF(
            Parameters!$D$16=1,
            IFERROR(
                AVERAGE(IF(
                    ISNUMBER(M13:AD13),
                    IF(
                        M$4:AD$4=1,
                        M13:AD13,
                        ""),
                    "")),
                AVERAGE(IF(
                    ISNUMBER(M13:AD13),
                    IF(
                        M$4:AD$4=2,
                        M13:AD13,
                        ""),
                    ""))
            ),
            IF(
                Parameters!$D$17=1,
                IFERROR(
                    IF(
                        OR(
                            IF(
                                ISNUMBER(M13:AD13),
                                IF(
                                    M$4:AD$4=1,
                                    M13:AD13,
                                    ""),
                                "")
                            =0),
                        0,
                        GEOMEAN(IF(
                            ISNUMBER(M13:AD13),
                            IF(
                                M$4:AD$4=1,
                                M13:AD13,
                                ""),
                            ""))
                    ),
                    IF(
                        OR(IF(
                            ISNUMBER(M13:AD13),
                            IF(
                                M$4:AD$4=2,
                                M13:AD13,
                                ""),
                            "")
                            =0),
                        0,
                        GEOMEAN(IF(
                            ISNUMBER(M13:AD13),
                            IF(
                                M$4:AD$4=2,
                                M13:AD13,
                                ""),
                            "")))
                )
            )
        )
    )
)</f>
        <v>0</v>
      </c>
      <c r="I13" s="191" cm="1">
        <f t="array" ref="I13">IF(
    SUM(IF(
            ISNUMBER(
                IF(
                    $M$5:$AD$5,
                    (M13:AD13),
                    "")),
            1,
            0))
        =0,
    NA(),
    IF(
        Parameters!$D$15=1,
        IF(
            SUM(--(ISNUMBER(IF($M$5:$AD$5=1,(M13:AD13),""))))&gt;0,
            MAX(IF(
                ISNUMBER(M13:AD13),
                IF(
                    M$5:AD$5=1,
                    M13:AD13,
                    ""),
                "")),
            MAX(IF(
                ISNUMBER(M13:AD13),
                IF(
                    M$5:AD$5=2,
                    M13:AD13,
                    ""),
                ""))
        ),
        IF(
            Parameters!$D$16=1,
            IFERROR(
                AVERAGE(IF(
                    ISNUMBER(M13:AD13),
                    IF(
                        M$5:AD$5=1,
                        M13:AD13,
                        ""),
                    "")),
                AVERAGE(IF(
                    ISNUMBER(M13:AD13),
                    IF(
                        M$5:AD$5=2,
                        M13:AD13,
                        ""),
                    ""))
            ),
            IF(
                Parameters!$D$17=1,
                IFERROR(
                    IF(
                        OR(
                            IF(
                                ISNUMBER(M13:AD13),
                                IF(
                                    M$5:AD$5=1,
                                    M13:AD13,
                                    ""),
                                "")
                            =0),
                        0,
                        GEOMEAN(IF(
                            ISNUMBER(M13:AD13),
                            IF(
                                M$5:AD$5=1,
                                M13:AD13,
                                ""),
                            ""))
                    ),
                    IF(
                        OR(IF(
                            ISNUMBER(M13:AD13),
                            IF(
                                M$5:AD$5=2,
                                M13:AD13,
                                ""),
                            "")
                            =0),
                        0,
                        GEOMEAN(IF(
                            ISNUMBER(M13:AD13),
                            IF(
                                M$5:AD$5=2,
                                M13:AD13,
                                ""),
                            "")))
                )
            )
        )
    )
)</f>
        <v>0</v>
      </c>
      <c r="J13" s="242">
        <v>45103</v>
      </c>
      <c r="K13" s="242">
        <v>44860</v>
      </c>
      <c r="L13" s="91" t="s">
        <v>13</v>
      </c>
      <c r="M13" s="192">
        <v>0</v>
      </c>
      <c r="N13" s="192">
        <v>0</v>
      </c>
      <c r="O13" s="192" t="s">
        <v>409</v>
      </c>
      <c r="P13" s="192">
        <v>0</v>
      </c>
      <c r="Q13" s="192" t="s">
        <v>409</v>
      </c>
      <c r="R13" s="192">
        <v>0</v>
      </c>
      <c r="S13" s="192" t="s">
        <v>409</v>
      </c>
      <c r="T13" s="192" t="s">
        <v>409</v>
      </c>
      <c r="U13" s="192">
        <v>37</v>
      </c>
      <c r="V13" s="192" t="s">
        <v>409</v>
      </c>
      <c r="W13" s="192" t="s">
        <v>409</v>
      </c>
      <c r="X13" s="192" t="s">
        <v>409</v>
      </c>
      <c r="Y13" s="192">
        <v>0</v>
      </c>
      <c r="Z13" s="192" t="s">
        <v>409</v>
      </c>
      <c r="AA13" s="34"/>
      <c r="AB13" s="34"/>
      <c r="AC13" s="192"/>
      <c r="AD13" s="192"/>
      <c r="AE13" s="192"/>
      <c r="AF13" s="192"/>
      <c r="AG13" s="192"/>
      <c r="AH13" s="192"/>
    </row>
    <row r="14" spans="1:38" x14ac:dyDescent="0.2">
      <c r="A14" s="84">
        <v>7</v>
      </c>
      <c r="B14" s="84" t="str">
        <f ca="1"/>
        <v>Argentina</v>
      </c>
      <c r="C14" s="84" t="str">
        <f ca="1"/>
        <v>ARG</v>
      </c>
      <c r="D14" s="219" t="str">
        <f ca="1"/>
        <v>LCN           Latin America &amp; Caribbean</v>
      </c>
      <c r="E14" s="219" t="str">
        <f ca="1"/>
        <v>IBRD</v>
      </c>
      <c r="F14" s="190" t="str">
        <f t="shared" ca="1" si="12"/>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$M$4:$AD$4,
                    (M14:AD14),
                    "")),
            1,
            0))
        =0,
    NA(),
    IF(
        Parameters!$D$15=1,
        IF(
            SUM(--(ISNUMBER(IF($M$4:$AD$4=1,(M14:AD14),""))))&gt;0,
            MAX(IF(
                ISNUMBER(M14:AD14),
                IF(
                    M$4:AD$4=1,
                    M14:AD14,
                    ""),
                "")),
            MAX(IF(
                ISNUMBER(M14:AD14),
                IF(
                    M$4:AD$4=2,
                    M14:AD14,
                    ""),
                ""))
        ),
        IF(
            Parameters!$D$16=1,
            IFERROR(
                AVERAGE(IF(
                    ISNUMBER(M14:AD14),
                    IF(
                        M$4:AD$4=1,
                        M14:AD14,
                        ""),
                    "")),
                AVERAGE(IF(
                    ISNUMBER(M14:AD14),
                    IF(
                        M$4:AD$4=2,
                        M14:AD14,
                        ""),
                    ""))
            ),
            IF(
                Parameters!$D$17=1,
                IFERROR(
                    IF(
                        OR(
                            IF(
                                ISNUMBER(M14:AD14),
                                IF(
                                    M$4:AD$4=1,
                                    M14:AD14,
                                    ""),
                                "")
                            =0),
                        0,
                        GEOMEAN(IF(
                            ISNUMBER(M14:AD14),
                            IF(
                                M$4:AD$4=1,
                                M14:AD14,
                                ""),
                            ""))
                    ),
                    IF(
                        OR(IF(
                            ISNUMBER(M14:AD14),
                            IF(
                                M$4:AD$4=2,
                                M14:AD14,
                                ""),
                            "")
                            =0),
                        0,
                        GEOMEAN(IF(
                            ISNUMBER(M14:AD14),
                            IF(
                                M$4:AD$4=2,
                                M14:AD14,
                                ""),
                            "")))
                )
            )
        )
    )
)</f>
        <v>0</v>
      </c>
      <c r="I14" s="191" cm="1">
        <f t="array" ref="I14">IF(
    SUM(IF(
            ISNUMBER(
                IF(
                    $M$5:$AD$5,
                    (M14:AD14),
                    "")),
            1,
            0))
        =0,
    NA(),
    IF(
        Parameters!$D$15=1,
        IF(
            SUM(--(ISNUMBER(IF($M$5:$AD$5=1,(M14:AD14),""))))&gt;0,
            MAX(IF(
                ISNUMBER(M14:AD14),
                IF(
                    M$5:AD$5=1,
                    M14:AD14,
                    ""),
                "")),
            MAX(IF(
                ISNUMBER(M14:AD14),
                IF(
                    M$5:AD$5=2,
                    M14:AD14,
                    ""),
                ""))
        ),
        IF(
            Parameters!$D$16=1,
            IFERROR(
                AVERAGE(IF(
                    ISNUMBER(M14:AD14),
                    IF(
                        M$5:AD$5=1,
                        M14:AD14,
                        ""),
                    "")),
                AVERAGE(IF(
                    ISNUMBER(M14:AD14),
                    IF(
                        M$5:AD$5=2,
                        M14:AD14,
                        ""),
                    ""))
            ),
            IF(
                Parameters!$D$17=1,
                IFERROR(
                    IF(
                        OR(
                            IF(
                                ISNUMBER(M14:AD14),
                                IF(
                                    M$5:AD$5=1,
                                    M14:AD14,
                                    ""),
                                "")
                            =0),
                        0,
                        GEOMEAN(IF(
                            ISNUMBER(M14:AD14),
                            IF(
                                M$5:AD$5=1,
                                M14:AD14,
                                ""),
                            ""))
                    ),
                    IF(
                        OR(IF(
                            ISNUMBER(M14:AD14),
                            IF(
                                M$5:AD$5=2,
                                M14:AD14,
                                ""),
                            "")
                            =0),
                        0,
                        GEOMEAN(IF(
                            ISNUMBER(M14:AD14),
                            IF(
                                M$5:AD$5=2,
                                M14:AD14,
                                ""),
                            "")))
                )
            )
        )
    )
)</f>
        <v>0</v>
      </c>
      <c r="J14" s="242">
        <v>45103</v>
      </c>
      <c r="K14" s="242">
        <v>45077</v>
      </c>
      <c r="L14" s="91" t="s">
        <v>15</v>
      </c>
      <c r="M14" s="192">
        <v>0</v>
      </c>
      <c r="N14" s="192">
        <v>0</v>
      </c>
      <c r="O14" s="192" t="s">
        <v>409</v>
      </c>
      <c r="P14" s="192">
        <v>0</v>
      </c>
      <c r="Q14" s="192" t="s">
        <v>409</v>
      </c>
      <c r="R14" s="192">
        <v>0</v>
      </c>
      <c r="S14" s="192">
        <v>0</v>
      </c>
      <c r="T14" s="192" t="s">
        <v>409</v>
      </c>
      <c r="U14" s="192">
        <v>46.4</v>
      </c>
      <c r="V14" s="192" t="s">
        <v>409</v>
      </c>
      <c r="W14" s="192" t="s">
        <v>409</v>
      </c>
      <c r="X14" s="192" t="s">
        <v>409</v>
      </c>
      <c r="Y14" s="192">
        <v>0</v>
      </c>
      <c r="Z14" s="192">
        <v>-100</v>
      </c>
      <c r="AA14" s="34"/>
      <c r="AB14" s="34"/>
      <c r="AC14" s="192"/>
      <c r="AD14" s="192"/>
      <c r="AE14" s="192"/>
      <c r="AF14" s="192"/>
      <c r="AG14" s="192"/>
      <c r="AH14" s="192"/>
    </row>
    <row r="15" spans="1:38" x14ac:dyDescent="0.2">
      <c r="A15" s="84">
        <v>8</v>
      </c>
      <c r="B15" s="84" t="str">
        <f ca="1"/>
        <v>Armenia</v>
      </c>
      <c r="C15" s="84" t="str">
        <f ca="1"/>
        <v>ARM</v>
      </c>
      <c r="D15" s="219" t="str">
        <f ca="1"/>
        <v>ECS           Europe &amp; Central Asia</v>
      </c>
      <c r="E15" s="219" t="str">
        <f ca="1"/>
        <v>IBRD</v>
      </c>
      <c r="F15" s="190" t="str">
        <f t="shared" ca="1" si="12"/>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3.0014822166410045</v>
      </c>
      <c r="H15" s="80" cm="1">
        <f t="array" ref="H15">IF(
    SUM(IF(
            ISNUMBER(
                IF(
                    $M$4:$AD$4,
                    (M15:AD15),
                    "")),
            1,
            0))
        =0,
    NA(),
    IF(
        Parameters!$D$15=1,
        IF(
            SUM(--(ISNUMBER(IF($M$4:$AD$4=1,(M15:AD15),""))))&gt;0,
            MAX(IF(
                ISNUMBER(M15:AD15),
                IF(
                    M$4:AD$4=1,
                    M15:AD15,
                    ""),
                "")),
            MAX(IF(
                ISNUMBER(M15:AD15),
                IF(
                    M$4:AD$4=2,
                    M15:AD15,
                    ""),
                ""))
        ),
        IF(
            Parameters!$D$16=1,
            IFERROR(
                AVERAGE(IF(
                    ISNUMBER(M15:AD15),
                    IF(
                        M$4:AD$4=1,
                        M15:AD15,
                        ""),
                    "")),
                AVERAGE(IF(
                    ISNUMBER(M15:AD15),
                    IF(
                        M$4:AD$4=2,
                        M15:AD15,
                        ""),
                    ""))
            ),
            IF(
                Parameters!$D$17=1,
                IFERROR(
                    IF(
                        OR(
                            IF(
                                ISNUMBER(M15:AD15),
                                IF(
                                    M$4:AD$4=1,
                                    M15:AD15,
                                    ""),
                                "")
                            =0),
                        0,
                        GEOMEAN(IF(
                            ISNUMBER(M15:AD15),
                            IF(
                                M$4:AD$4=1,
                                M15:AD15,
                                ""),
                            ""))
                    ),
                    IF(
                        OR(IF(
                            ISNUMBER(M15:AD15),
                            IF(
                                M$4:AD$4=2,
                                M15:AD15,
                                ""),
                            "")
                            =0),
                        0,
                        GEOMEAN(IF(
                            ISNUMBER(M15:AD15),
                            IF(
                                M$4:AD$4=2,
                                M15:AD15,
                                ""),
                            "")))
                )
            )
        )
    )
)</f>
        <v>1.26124536955371</v>
      </c>
      <c r="I15" s="191" cm="1">
        <f t="array" ref="I15">IF(
    SUM(IF(
            ISNUMBER(
                IF(
                    $M$5:$AD$5,
                    (M15:AD15),
                    "")),
            1,
            0))
        =0,
    NA(),
    IF(
        Parameters!$D$15=1,
        IF(
            SUM(--(ISNUMBER(IF($M$5:$AD$5=1,(M15:AD15),""))))&gt;0,
            MAX(IF(
                ISNUMBER(M15:AD15),
                IF(
                    M$5:AD$5=1,
                    M15:AD15,
                    ""),
                "")),
            MAX(IF(
                ISNUMBER(M15:AD15),
                IF(
                    M$5:AD$5=2,
                    M15:AD15,
                    ""),
                ""))
        ),
        IF(
            Parameters!$D$16=1,
            IFERROR(
                AVERAGE(IF(
                    ISNUMBER(M15:AD15),
                    IF(
                        M$5:AD$5=1,
                        M15:AD15,
                        ""),
                    "")),
                AVERAGE(IF(
                    ISNUMBER(M15:AD15),
                    IF(
                        M$5:AD$5=2,
                        M15:AD15,
                        ""),
                    ""))
            ),
            IF(
                Parameters!$D$17=1,
                IFERROR(
                    IF(
                        OR(
                            IF(
                                ISNUMBER(M15:AD15),
                                IF(
                                    M$5:AD$5=1,
                                    M15:AD15,
                                    ""),
                                "")
                            =0),
                        0,
                        GEOMEAN(IF(
                            ISNUMBER(M15:AD15),
                            IF(
                                M$5:AD$5=1,
                                M15:AD15,
                                ""),
                            ""))
                    ),
                    IF(
                        OR(IF(
                            ISNUMBER(M15:AD15),
                            IF(
                                M$5:AD$5=2,
                                M15:AD15,
                                ""),
                            "")
                            =0),
                        0,
                        GEOMEAN(IF(
                            ISNUMBER(M15:AD15),
                            IF(
                                M$5:AD$5=2,
                                M15:AD15,
                                ""),
                            "")))
                )
            )
        )
    )
)</f>
        <v>7.1428571428571299</v>
      </c>
      <c r="J15" s="242">
        <v>45103</v>
      </c>
      <c r="K15" s="242">
        <v>44998</v>
      </c>
      <c r="L15" s="91" t="s">
        <v>17</v>
      </c>
      <c r="M15" s="192">
        <v>0</v>
      </c>
      <c r="N15" s="192">
        <v>1.26124536955371</v>
      </c>
      <c r="O15" s="192">
        <v>0</v>
      </c>
      <c r="P15" s="192">
        <v>0</v>
      </c>
      <c r="Q15" s="192">
        <v>7</v>
      </c>
      <c r="R15" s="192">
        <v>7.1428571428571299</v>
      </c>
      <c r="S15" s="192">
        <v>0</v>
      </c>
      <c r="T15" s="192" t="s">
        <v>409</v>
      </c>
      <c r="U15" s="192">
        <v>67.5</v>
      </c>
      <c r="V15" s="192">
        <v>-0.102429132024803</v>
      </c>
      <c r="W15" s="192" t="s">
        <v>409</v>
      </c>
      <c r="X15" s="192" t="s">
        <v>824</v>
      </c>
      <c r="Y15" s="192">
        <v>0.14285714285714199</v>
      </c>
      <c r="Z15" s="192">
        <v>-76</v>
      </c>
      <c r="AA15" s="34"/>
      <c r="AB15" s="34"/>
      <c r="AC15" s="192"/>
      <c r="AD15" s="192"/>
      <c r="AE15" s="192"/>
      <c r="AF15" s="192"/>
      <c r="AG15" s="192"/>
      <c r="AH15" s="192"/>
    </row>
    <row r="16" spans="1:38" x14ac:dyDescent="0.2">
      <c r="A16" s="84">
        <v>9</v>
      </c>
      <c r="B16" s="84" t="str">
        <f ca="1"/>
        <v>American Samoa</v>
      </c>
      <c r="C16" s="84" t="str">
        <f ca="1"/>
        <v>ASM</v>
      </c>
      <c r="D16" s="219" t="str">
        <f ca="1"/>
        <v>EAS           East Asia &amp; Pacific</v>
      </c>
      <c r="E16" s="219" t="str">
        <f ca="1"/>
        <v>NA</v>
      </c>
      <c r="F16" s="190" t="str">
        <f t="shared" ca="1" si="12"/>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$M$4:$AD$4,
                    (M16:AD16),
                    "")),
            1,
            0))
        =0,
    NA(),
    IF(
        Parameters!$D$15=1,
        IF(
            SUM(--(ISNUMBER(IF($M$4:$AD$4=1,(M16:AD16),""))))&gt;0,
            MAX(IF(
                ISNUMBER(M16:AD16),
                IF(
                    M$4:AD$4=1,
                    M16:AD16,
                    ""),
                "")),
            MAX(IF(
                ISNUMBER(M16:AD16),
                IF(
                    M$4:AD$4=2,
                    M16:AD16,
                    ""),
                ""))
        ),
        IF(
            Parameters!$D$16=1,
            IFERROR(
                AVERAGE(IF(
                    ISNUMBER(M16:AD16),
                    IF(
                        M$4:AD$4=1,
                        M16:AD16,
                        ""),
                    "")),
                AVERAGE(IF(
                    ISNUMBER(M16:AD16),
                    IF(
                        M$4:AD$4=2,
                        M16:AD16,
                        ""),
                    ""))
            ),
            IF(
                Parameters!$D$17=1,
                IFERROR(
                    IF(
                        OR(
                            IF(
                                ISNUMBER(M16:AD16),
                                IF(
                                    M$4:AD$4=1,
                                    M16:AD16,
                                    ""),
                                "")
                            =0),
                        0,
                        GEOMEAN(IF(
                            ISNUMBER(M16:AD16),
                            IF(
                                M$4:AD$4=1,
                                M16:AD16,
                                ""),
                            ""))
                    ),
                    IF(
                        OR(IF(
                            ISNUMBER(M16:AD16),
                            IF(
                                M$4:AD$4=2,
                                M16:AD16,
                                ""),
                            "")
                            =0),
                        0,
                        GEOMEAN(IF(
                            ISNUMBER(M16:AD16),
                            IF(
                                M$4:AD$4=2,
                                M16:AD16,
                                ""),
                            "")))
                )
            )
        )
    )
)</f>
        <v>#N/A</v>
      </c>
      <c r="I16" s="191" cm="1">
        <f t="array" ref="I16">IF(
    SUM(IF(
            ISNUMBER(
                IF(
                    $M$5:$AD$5,
                    (M16:AD16),
                    "")),
            1,
            0))
        =0,
    NA(),
    IF(
        Parameters!$D$15=1,
        IF(
            SUM(--(ISNUMBER(IF($M$5:$AD$5=1,(M16:AD16),""))))&gt;0,
            MAX(IF(
                ISNUMBER(M16:AD16),
                IF(
                    M$5:AD$5=1,
                    M16:AD16,
                    ""),
                "")),
            MAX(IF(
                ISNUMBER(M16:AD16),
                IF(
                    M$5:AD$5=2,
                    M16:AD16,
                    ""),
                ""))
        ),
        IF(
            Parameters!$D$16=1,
            IFERROR(
                AVERAGE(IF(
                    ISNUMBER(M16:AD16),
                    IF(
                        M$5:AD$5=1,
                        M16:AD16,
                        ""),
                    "")),
                AVERAGE(IF(
                    ISNUMBER(M16:AD16),
                    IF(
                        M$5:AD$5=2,
                        M16:AD16,
                        ""),
                    ""))
            ),
            IF(
                Parameters!$D$17=1,
                IFERROR(
                    IF(
                        OR(
                            IF(
                                ISNUMBER(M16:AD16),
                                IF(
                                    M$5:AD$5=1,
                                    M16:AD16,
                                    ""),
                                "")
                            =0),
                        0,
                        GEOMEAN(IF(
                            ISNUMBER(M16:AD16),
                            IF(
                                M$5:AD$5=1,
                                M16:AD16,
                                ""),
                            ""))
                    ),
                    IF(
                        OR(IF(
                            ISNUMBER(M16:AD16),
                            IF(
                                M$5:AD$5=2,
                                M16:AD16,
                                ""),
                            "")
                            =0),
                        0,
                        GEOMEAN(IF(
                            ISNUMBER(M16:AD16),
                            IF(
                                M$5:AD$5=2,
                                M16:AD16,
                                ""),
                            "")))
                )
            )
        )
    )
)</f>
        <v>0</v>
      </c>
      <c r="J16" s="242" t="s">
        <v>409</v>
      </c>
      <c r="K16" s="242" t="s">
        <v>409</v>
      </c>
      <c r="L16" s="239" t="s">
        <v>704</v>
      </c>
      <c r="M16" s="193" t="s">
        <v>409</v>
      </c>
      <c r="N16" s="193" t="s">
        <v>409</v>
      </c>
      <c r="O16" s="193" t="s">
        <v>409</v>
      </c>
      <c r="P16" s="193">
        <v>0</v>
      </c>
      <c r="Q16" s="193" t="s">
        <v>409</v>
      </c>
      <c r="R16" s="193" t="s">
        <v>409</v>
      </c>
      <c r="S16" s="192" t="s">
        <v>409</v>
      </c>
      <c r="T16" s="192" t="s">
        <v>409</v>
      </c>
      <c r="U16" s="192" t="s">
        <v>409</v>
      </c>
      <c r="V16" s="192" t="s">
        <v>409</v>
      </c>
      <c r="W16" s="192" t="s">
        <v>409</v>
      </c>
      <c r="X16" s="192" t="s">
        <v>409</v>
      </c>
      <c r="Y16" s="192" t="s">
        <v>409</v>
      </c>
      <c r="Z16" s="192" t="s">
        <v>409</v>
      </c>
      <c r="AA16" s="34"/>
      <c r="AB16" s="34"/>
      <c r="AC16" s="192"/>
      <c r="AD16" s="192"/>
      <c r="AE16" s="192"/>
      <c r="AF16" s="192"/>
      <c r="AG16" s="192"/>
      <c r="AH16" s="192"/>
    </row>
    <row r="17" spans="1:34" x14ac:dyDescent="0.2">
      <c r="A17" s="84">
        <v>10</v>
      </c>
      <c r="B17" s="84" t="str">
        <f ca="1"/>
        <v>Antigua and Barbuda</v>
      </c>
      <c r="C17" s="84" t="str">
        <f ca="1"/>
        <v>ATG</v>
      </c>
      <c r="D17" s="219" t="str">
        <f ca="1"/>
        <v>LCN           Latin America &amp; Caribbean</v>
      </c>
      <c r="E17" s="219" t="str">
        <f ca="1"/>
        <v>IBRD</v>
      </c>
      <c r="F17" s="190" t="str">
        <f t="shared" ca="1" si="12"/>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$M$4:$AD$4,
                    (M17:AD17),
                    "")),
            1,
            0))
        =0,
    NA(),
    IF(
        Parameters!$D$15=1,
        IF(
            SUM(--(ISNUMBER(IF($M$4:$AD$4=1,(M17:AD17),""))))&gt;0,
            MAX(IF(
                ISNUMBER(M17:AD17),
                IF(
                    M$4:AD$4=1,
                    M17:AD17,
                    ""),
                "")),
            MAX(IF(
                ISNUMBER(M17:AD17),
                IF(
                    M$4:AD$4=2,
                    M17:AD17,
                    ""),
                ""))
        ),
        IF(
            Parameters!$D$16=1,
            IFERROR(
                AVERAGE(IF(
                    ISNUMBER(M17:AD17),
                    IF(
                        M$4:AD$4=1,
                        M17:AD17,
                        ""),
                    "")),
                AVERAGE(IF(
                    ISNUMBER(M17:AD17),
                    IF(
                        M$4:AD$4=2,
                        M17:AD17,
                        ""),
                    ""))
            ),
            IF(
                Parameters!$D$17=1,
                IFERROR(
                    IF(
                        OR(
                            IF(
                                ISNUMBER(M17:AD17),
                                IF(
                                    M$4:AD$4=1,
                                    M17:AD17,
                                    ""),
                                "")
                            =0),
                        0,
                        GEOMEAN(IF(
                            ISNUMBER(M17:AD17),
                            IF(
                                M$4:AD$4=1,
                                M17:AD17,
                                ""),
                            ""))
                    ),
                    IF(
                        OR(IF(
                            ISNUMBER(M17:AD17),
                            IF(
                                M$4:AD$4=2,
                                M17:AD17,
                                ""),
                            "")
                            =0),
                        0,
                        GEOMEAN(IF(
                            ISNUMBER(M17:AD17),
                            IF(
                                M$4:AD$4=2,
                                M17:AD17,
                                ""),
                            "")))
                )
            )
        )
    )
)</f>
        <v>0</v>
      </c>
      <c r="I17" s="191" cm="1">
        <f t="array" ref="I17">IF(
    SUM(IF(
            ISNUMBER(
                IF(
                    $M$5:$AD$5,
                    (M17:AD17),
                    "")),
            1,
            0))
        =0,
    NA(),
    IF(
        Parameters!$D$15=1,
        IF(
            SUM(--(ISNUMBER(IF($M$5:$AD$5=1,(M17:AD17),""))))&gt;0,
            MAX(IF(
                ISNUMBER(M17:AD17),
                IF(
                    M$5:AD$5=1,
                    M17:AD17,
                    ""),
                "")),
            MAX(IF(
                ISNUMBER(M17:AD17),
                IF(
                    M$5:AD$5=2,
                    M17:AD17,
                    ""),
                ""))
        ),
        IF(
            Parameters!$D$16=1,
            IFERROR(
                AVERAGE(IF(
                    ISNUMBER(M17:AD17),
                    IF(
                        M$5:AD$5=1,
                        M17:AD17,
                        ""),
                    "")),
                AVERAGE(IF(
                    ISNUMBER(M17:AD17),
                    IF(
                        M$5:AD$5=2,
                        M17:AD17,
                        ""),
                    ""))
            ),
            IF(
                Parameters!$D$17=1,
                IFERROR(
                    IF(
                        OR(
                            IF(
                                ISNUMBER(M17:AD17),
                                IF(
                                    M$5:AD$5=1,
                                    M17:AD17,
                                    ""),
                                "")
                            =0),
                        0,
                        GEOMEAN(IF(
                            ISNUMBER(M17:AD17),
                            IF(
                                M$5:AD$5=1,
                                M17:AD17,
                                ""),
                            ""))
                    ),
                    IF(
                        OR(IF(
                            ISNUMBER(M17:AD17),
                            IF(
                                M$5:AD$5=2,
                                M17:AD17,
                                ""),
                            "")
                            =0),
                        0,
                        GEOMEAN(IF(
                            ISNUMBER(M17:AD17),
                            IF(
                                M$5:AD$5=2,
                                M17:AD17,
                                ""),
                            "")))
                )
            )
        )
    )
)</f>
        <v>0</v>
      </c>
      <c r="J17" s="242">
        <v>45103</v>
      </c>
      <c r="K17" s="242">
        <v>44753</v>
      </c>
      <c r="L17" s="91" t="s">
        <v>19</v>
      </c>
      <c r="M17" s="192">
        <v>0</v>
      </c>
      <c r="N17" s="192">
        <v>0</v>
      </c>
      <c r="O17" s="192" t="s">
        <v>409</v>
      </c>
      <c r="P17" s="192">
        <v>0</v>
      </c>
      <c r="Q17" s="192" t="s">
        <v>409</v>
      </c>
      <c r="R17" s="192" t="s">
        <v>409</v>
      </c>
      <c r="S17" s="192" t="s">
        <v>409</v>
      </c>
      <c r="T17" s="192" t="s">
        <v>409</v>
      </c>
      <c r="U17" s="192">
        <v>53.8</v>
      </c>
      <c r="V17" s="192" t="s">
        <v>409</v>
      </c>
      <c r="W17" s="192" t="s">
        <v>409</v>
      </c>
      <c r="X17" s="192" t="s">
        <v>409</v>
      </c>
      <c r="Y17" s="192" t="s">
        <v>409</v>
      </c>
      <c r="Z17" s="192" t="s">
        <v>409</v>
      </c>
      <c r="AA17" s="34"/>
      <c r="AB17" s="34"/>
      <c r="AC17" s="192"/>
      <c r="AD17" s="192"/>
      <c r="AE17" s="192"/>
      <c r="AF17" s="192"/>
      <c r="AG17" s="192"/>
      <c r="AH17" s="192"/>
    </row>
    <row r="18" spans="1:34" x14ac:dyDescent="0.2">
      <c r="A18" s="84">
        <v>11</v>
      </c>
      <c r="B18" s="84" t="str">
        <f ca="1"/>
        <v>Australia</v>
      </c>
      <c r="C18" s="84" t="str">
        <f ca="1"/>
        <v>AUS</v>
      </c>
      <c r="D18" s="219" t="str">
        <f ca="1"/>
        <v>EAS           East Asia &amp; Pacific</v>
      </c>
      <c r="E18" s="219" t="str">
        <f ca="1"/>
        <v>NA</v>
      </c>
      <c r="F18" s="190" t="str">
        <f t="shared" ca="1" si="12"/>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$M$4:$AD$4,
                    (M18:AD18),
                    "")),
            1,
            0))
        =0,
    NA(),
    IF(
        Parameters!$D$15=1,
        IF(
            SUM(--(ISNUMBER(IF($M$4:$AD$4=1,(M18:AD18),""))))&gt;0,
            MAX(IF(
                ISNUMBER(M18:AD18),
                IF(
                    M$4:AD$4=1,
                    M18:AD18,
                    ""),
                "")),
            MAX(IF(
                ISNUMBER(M18:AD18),
                IF(
                    M$4:AD$4=2,
                    M18:AD18,
                    ""),
                ""))
        ),
        IF(
            Parameters!$D$16=1,
            IFERROR(
                AVERAGE(IF(
                    ISNUMBER(M18:AD18),
                    IF(
                        M$4:AD$4=1,
                        M18:AD18,
                        ""),
                    "")),
                AVERAGE(IF(
                    ISNUMBER(M18:AD18),
                    IF(
                        M$4:AD$4=2,
                        M18:AD18,
                        ""),
                    ""))
            ),
            IF(
                Parameters!$D$17=1,
                IFERROR(
                    IF(
                        OR(
                            IF(
                                ISNUMBER(M18:AD18),
                                IF(
                                    M$4:AD$4=1,
                                    M18:AD18,
                                    ""),
                                "")
                            =0),
                        0,
                        GEOMEAN(IF(
                            ISNUMBER(M18:AD18),
                            IF(
                                M$4:AD$4=1,
                                M18:AD18,
                                ""),
                            ""))
                    ),
                    IF(
                        OR(IF(
                            ISNUMBER(M18:AD18),
                            IF(
                                M$4:AD$4=2,
                                M18:AD18,
                                ""),
                            "")
                            =0),
                        0,
                        GEOMEAN(IF(
                            ISNUMBER(M18:AD18),
                            IF(
                                M$4:AD$4=2,
                                M18:AD18,
                                ""),
                            "")))
                )
            )
        )
    )
)</f>
        <v>0</v>
      </c>
      <c r="I18" s="191" cm="1">
        <f t="array" ref="I18">IF(
    SUM(IF(
            ISNUMBER(
                IF(
                    $M$5:$AD$5,
                    (M18:AD18),
                    "")),
            1,
            0))
        =0,
    NA(),
    IF(
        Parameters!$D$15=1,
        IF(
            SUM(--(ISNUMBER(IF($M$5:$AD$5=1,(M18:AD18),""))))&gt;0,
            MAX(IF(
                ISNUMBER(M18:AD18),
                IF(
                    M$5:AD$5=1,
                    M18:AD18,
                    ""),
                "")),
            MAX(IF(
                ISNUMBER(M18:AD18),
                IF(
                    M$5:AD$5=2,
                    M18:AD18,
                    ""),
                ""))
        ),
        IF(
            Parameters!$D$16=1,
            IFERROR(
                AVERAGE(IF(
                    ISNUMBER(M18:AD18),
                    IF(
                        M$5:AD$5=1,
                        M18:AD18,
                        ""),
                    "")),
                AVERAGE(IF(
                    ISNUMBER(M18:AD18),
                    IF(
                        M$5:AD$5=2,
                        M18:AD18,
                        ""),
                    ""))
            ),
            IF(
                Parameters!$D$17=1,
                IFERROR(
                    IF(
                        OR(
                            IF(
                                ISNUMBER(M18:AD18),
                                IF(
                                    M$5:AD$5=1,
                                    M18:AD18,
                                    ""),
                                "")
                            =0),
                        0,
                        GEOMEAN(IF(
                            ISNUMBER(M18:AD18),
                            IF(
                                M$5:AD$5=1,
                                M18:AD18,
                                ""),
                            ""))
                    ),
                    IF(
                        OR(IF(
                            ISNUMBER(M18:AD18),
                            IF(
                                M$5:AD$5=2,
                                M18:AD18,
                                ""),
                            "")
                            =0),
                        0,
                        GEOMEAN(IF(
                            ISNUMBER(M18:AD18),
                            IF(
                                M$5:AD$5=2,
                                M18:AD18,
                                ""),
                            "")))
                )
            )
        )
    )
)</f>
        <v>0</v>
      </c>
      <c r="J18" s="242">
        <v>45103</v>
      </c>
      <c r="K18" s="242">
        <v>44966</v>
      </c>
      <c r="L18" s="91" t="s">
        <v>21</v>
      </c>
      <c r="M18" s="192">
        <v>0</v>
      </c>
      <c r="N18" s="192">
        <v>0</v>
      </c>
      <c r="O18" s="192" t="s">
        <v>409</v>
      </c>
      <c r="P18" s="192">
        <v>0</v>
      </c>
      <c r="Q18" s="192" t="s">
        <v>409</v>
      </c>
      <c r="R18" s="192">
        <v>0</v>
      </c>
      <c r="S18" s="192">
        <v>0</v>
      </c>
      <c r="T18" s="192" t="s">
        <v>409</v>
      </c>
      <c r="U18" s="192">
        <v>22</v>
      </c>
      <c r="V18" s="192" t="s">
        <v>409</v>
      </c>
      <c r="W18" s="192" t="s">
        <v>409</v>
      </c>
      <c r="X18" s="192" t="s">
        <v>409</v>
      </c>
      <c r="Y18" s="192">
        <v>0</v>
      </c>
      <c r="Z18" s="192">
        <v>-100</v>
      </c>
      <c r="AA18" s="34"/>
      <c r="AB18" s="34"/>
      <c r="AC18" s="192"/>
      <c r="AD18" s="192"/>
      <c r="AE18" s="192"/>
      <c r="AF18" s="192"/>
      <c r="AG18" s="192"/>
      <c r="AH18" s="192"/>
    </row>
    <row r="19" spans="1:34" x14ac:dyDescent="0.2">
      <c r="A19" s="84">
        <v>12</v>
      </c>
      <c r="B19" s="84" t="str">
        <f ca="1"/>
        <v>Austria</v>
      </c>
      <c r="C19" s="84" t="str">
        <f ca="1"/>
        <v>AUT</v>
      </c>
      <c r="D19" s="219" t="str">
        <f ca="1"/>
        <v>ECS           Europe &amp; Central Asia</v>
      </c>
      <c r="E19" s="219" t="str">
        <f ca="1"/>
        <v>NA</v>
      </c>
      <c r="F19" s="190" t="str">
        <f t="shared" ca="1" si="12"/>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$M$4:$AD$4,
                    (M19:AD19),
                    "")),
            1,
            0))
        =0,
    NA(),
    IF(
        Parameters!$D$15=1,
        IF(
            SUM(--(ISNUMBER(IF($M$4:$AD$4=1,(M19:AD19),""))))&gt;0,
            MAX(IF(
                ISNUMBER(M19:AD19),
                IF(
                    M$4:AD$4=1,
                    M19:AD19,
                    ""),
                "")),
            MAX(IF(
                ISNUMBER(M19:AD19),
                IF(
                    M$4:AD$4=2,
                    M19:AD19,
                    ""),
                ""))
        ),
        IF(
            Parameters!$D$16=1,
            IFERROR(
                AVERAGE(IF(
                    ISNUMBER(M19:AD19),
                    IF(
                        M$4:AD$4=1,
                        M19:AD19,
                        ""),
                    "")),
                AVERAGE(IF(
                    ISNUMBER(M19:AD19),
                    IF(
                        M$4:AD$4=2,
                        M19:AD19,
                        ""),
                    ""))
            ),
            IF(
                Parameters!$D$17=1,
                IFERROR(
                    IF(
                        OR(
                            IF(
                                ISNUMBER(M19:AD19),
                                IF(
                                    M$4:AD$4=1,
                                    M19:AD19,
                                    ""),
                                "")
                            =0),
                        0,
                        GEOMEAN(IF(
                            ISNUMBER(M19:AD19),
                            IF(
                                M$4:AD$4=1,
                                M19:AD19,
                                ""),
                            ""))
                    ),
                    IF(
                        OR(IF(
                            ISNUMBER(M19:AD19),
                            IF(
                                M$4:AD$4=2,
                                M19:AD19,
                                ""),
                            "")
                            =0),
                        0,
                        GEOMEAN(IF(
                            ISNUMBER(M19:AD19),
                            IF(
                                M$4:AD$4=2,
                                M19:AD19,
                                ""),
                            "")))
                )
            )
        )
    )
)</f>
        <v>0</v>
      </c>
      <c r="I19" s="191" cm="1">
        <f t="array" ref="I19">IF(
    SUM(IF(
            ISNUMBER(
                IF(
                    $M$5:$AD$5,
                    (M19:AD19),
                    "")),
            1,
            0))
        =0,
    NA(),
    IF(
        Parameters!$D$15=1,
        IF(
            SUM(--(ISNUMBER(IF($M$5:$AD$5=1,(M19:AD19),""))))&gt;0,
            MAX(IF(
                ISNUMBER(M19:AD19),
                IF(
                    M$5:AD$5=1,
                    M19:AD19,
                    ""),
                "")),
            MAX(IF(
                ISNUMBER(M19:AD19),
                IF(
                    M$5:AD$5=2,
                    M19:AD19,
                    ""),
                ""))
        ),
        IF(
            Parameters!$D$16=1,
            IFERROR(
                AVERAGE(IF(
                    ISNUMBER(M19:AD19),
                    IF(
                        M$5:AD$5=1,
                        M19:AD19,
                        ""),
                    "")),
                AVERAGE(IF(
                    ISNUMBER(M19:AD19),
                    IF(
                        M$5:AD$5=2,
                        M19:AD19,
                        ""),
                    ""))
            ),
            IF(
                Parameters!$D$17=1,
                IFERROR(
                    IF(
                        OR(
                            IF(
                                ISNUMBER(M19:AD19),
                                IF(
                                    M$5:AD$5=1,
                                    M19:AD19,
                                    ""),
                                "")
                            =0),
                        0,
                        GEOMEAN(IF(
                            ISNUMBER(M19:AD19),
                            IF(
                                M$5:AD$5=1,
                                M19:AD19,
                                ""),
                            ""))
                    ),
                    IF(
                        OR(IF(
                            ISNUMBER(M19:AD19),
                            IF(
                                M$5:AD$5=2,
                                M19:AD19,
                                ""),
                            "")
                            =0),
                        0,
                        GEOMEAN(IF(
                            ISNUMBER(M19:AD19),
                            IF(
                                M$5:AD$5=2,
                                M19:AD19,
                                ""),
                            "")))
                )
            )
        )
    )
)</f>
        <v>0</v>
      </c>
      <c r="J19" s="242">
        <v>45103</v>
      </c>
      <c r="K19" s="242">
        <v>44860</v>
      </c>
      <c r="L19" s="91" t="s">
        <v>23</v>
      </c>
      <c r="M19" s="192">
        <v>0</v>
      </c>
      <c r="N19" s="192">
        <v>0</v>
      </c>
      <c r="O19" s="192" t="s">
        <v>409</v>
      </c>
      <c r="P19" s="192">
        <v>0</v>
      </c>
      <c r="Q19" s="192" t="s">
        <v>409</v>
      </c>
      <c r="R19" s="192">
        <v>0</v>
      </c>
      <c r="S19" s="192" t="s">
        <v>409</v>
      </c>
      <c r="T19" s="192" t="s">
        <v>409</v>
      </c>
      <c r="U19" s="192">
        <v>24.4</v>
      </c>
      <c r="V19" s="192" t="s">
        <v>409</v>
      </c>
      <c r="W19" s="192" t="s">
        <v>409</v>
      </c>
      <c r="X19" s="192" t="s">
        <v>409</v>
      </c>
      <c r="Y19" s="192">
        <v>0</v>
      </c>
      <c r="Z19" s="192" t="s">
        <v>409</v>
      </c>
      <c r="AA19" s="34"/>
      <c r="AB19" s="34"/>
      <c r="AC19" s="192"/>
      <c r="AD19" s="192"/>
      <c r="AE19" s="192"/>
      <c r="AF19" s="192"/>
      <c r="AG19" s="192"/>
      <c r="AH19" s="192"/>
    </row>
    <row r="20" spans="1:34" x14ac:dyDescent="0.2">
      <c r="A20" s="84">
        <v>13</v>
      </c>
      <c r="B20" s="84" t="str">
        <f ca="1"/>
        <v>Azerbaijan</v>
      </c>
      <c r="C20" s="84" t="str">
        <f ca="1"/>
        <v>AZE</v>
      </c>
      <c r="D20" s="219" t="str">
        <f ca="1"/>
        <v>ECS           Europe &amp; Central Asia</v>
      </c>
      <c r="E20" s="219" t="str">
        <f ca="1"/>
        <v>IBRD</v>
      </c>
      <c r="F20" s="190" t="str">
        <f t="shared" ca="1" si="12"/>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4.1054627612530998</v>
      </c>
      <c r="H20" s="80" cm="1">
        <f t="array" ref="H20">IF(
    SUM(IF(
            ISNUMBER(
                IF(
                    $M$4:$AD$4,
                    (M20:AD20),
                    "")),
            1,
            0))
        =0,
    NA(),
    IF(
        Parameters!$D$15=1,
        IF(
            SUM(--(ISNUMBER(IF($M$4:$AD$4=1,(M20:AD20),""))))&gt;0,
            MAX(IF(
                ISNUMBER(M20:AD20),
                IF(
                    M$4:AD$4=1,
                    M20:AD20,
                    ""),
                "")),
            MAX(IF(
                ISNUMBER(M20:AD20),
                IF(
                    M$4:AD$4=2,
                    M20:AD20,
                    ""),
                ""))
        ),
        IF(
            Parameters!$D$16=1,
            IFERROR(
                AVERAGE(IF(
                    ISNUMBER(M20:AD20),
                    IF(
                        M$4:AD$4=1,
                        M20:AD20,
                        ""),
                    "")),
                AVERAGE(IF(
                    ISNUMBER(M20:AD20),
                    IF(
                        M$4:AD$4=2,
                        M20:AD20,
                        ""),
                    ""))
            ),
            IF(
                Parameters!$D$17=1,
                IFERROR(
                    IF(
                        OR(
                            IF(
                                ISNUMBER(M20:AD20),
                                IF(
                                    M$4:AD$4=1,
                                    M20:AD20,
                                    ""),
                                "")
                            =0),
                        0,
                        GEOMEAN(IF(
                            ISNUMBER(M20:AD20),
                            IF(
                                M$4:AD$4=1,
                                M20:AD20,
                                ""),
                            ""))
                    ),
                    IF(
                        OR(IF(
                            ISNUMBER(M20:AD20),
                            IF(
                                M$4:AD$4=2,
                                M20:AD20,
                                ""),
                            "")
                            =0),
                        0,
                        GEOMEAN(IF(
                            ISNUMBER(M20:AD20),
                            IF(
                                M$4:AD$4=2,
                                M20:AD20,
                                ""),
                            "")))
                )
            )
        )
    )
)</f>
        <v>2.40783206914799</v>
      </c>
      <c r="I20" s="191" cm="1">
        <f t="array" ref="I20">IF(
    SUM(IF(
            ISNUMBER(
                IF(
                    $M$5:$AD$5,
                    (M20:AD20),
                    "")),
            1,
            0))
        =0,
    NA(),
    IF(
        Parameters!$D$15=1,
        IF(
            SUM(--(ISNUMBER(IF($M$5:$AD$5=1,(M20:AD20),""))))&gt;0,
            MAX(IF(
                ISNUMBER(M20:AD20),
                IF(
                    M$5:AD$5=1,
                    M20:AD20,
                    ""),
                "")),
            MAX(IF(
                ISNUMBER(M20:AD20),
                IF(
                    M$5:AD$5=2,
                    M20:AD20,
                    ""),
                ""))
        ),
        IF(
            Parameters!$D$16=1,
            IFERROR(
                AVERAGE(IF(
                    ISNUMBER(M20:AD20),
                    IF(
                        M$5:AD$5=1,
                        M20:AD20,
                        ""),
                    "")),
                AVERAGE(IF(
                    ISNUMBER(M20:AD20),
                    IF(
                        M$5:AD$5=2,
                        M20:AD20,
                        ""),
                    ""))
            ),
            IF(
                Parameters!$D$17=1,
                IFERROR(
                    IF(
                        OR(
                            IF(
                                ISNUMBER(M20:AD20),
                                IF(
                                    M$5:AD$5=1,
                                    M20:AD20,
                                    ""),
                                "")
                            =0),
                        0,
                        GEOMEAN(IF(
                            ISNUMBER(M20:AD20),
                            IF(
                                M$5:AD$5=1,
                                M20:AD20,
                                ""),
                            ""))
                    ),
                    IF(
                        OR(IF(
                            ISNUMBER(M20:AD20),
                            IF(
                                M$5:AD$5=2,
                                M20:AD20,
                                ""),
                            "")
                            =0),
                        0,
                        GEOMEAN(IF(
                            ISNUMBER(M20:AD20),
                            IF(
                                M$5:AD$5=2,
                                M20:AD20,
                                ""),
                            "")))
                )
            )
        )
    )
)</f>
        <v>7</v>
      </c>
      <c r="J20" s="242">
        <v>45103</v>
      </c>
      <c r="K20" s="242">
        <v>44753</v>
      </c>
      <c r="L20" s="91" t="s">
        <v>25</v>
      </c>
      <c r="M20" s="192">
        <v>0</v>
      </c>
      <c r="N20" s="192">
        <v>2.40783206914799</v>
      </c>
      <c r="O20" s="192">
        <v>0</v>
      </c>
      <c r="P20" s="192">
        <v>0</v>
      </c>
      <c r="Q20" s="192">
        <v>7</v>
      </c>
      <c r="R20" s="192">
        <v>4.1666666666666599</v>
      </c>
      <c r="S20" s="192">
        <v>0</v>
      </c>
      <c r="T20" s="192" t="s">
        <v>409</v>
      </c>
      <c r="U20" s="192">
        <v>72.7</v>
      </c>
      <c r="V20" s="192">
        <v>-0.352138123601895</v>
      </c>
      <c r="W20" s="192" t="s">
        <v>409</v>
      </c>
      <c r="X20" s="192" t="s">
        <v>824</v>
      </c>
      <c r="Y20" s="192">
        <v>8.3333333333333204E-2</v>
      </c>
      <c r="Z20" s="192">
        <v>-100</v>
      </c>
      <c r="AA20" s="34"/>
      <c r="AB20" s="34"/>
      <c r="AC20" s="192"/>
      <c r="AD20" s="192"/>
      <c r="AE20" s="192"/>
      <c r="AF20" s="192"/>
      <c r="AG20" s="192"/>
      <c r="AH20" s="192"/>
    </row>
    <row r="21" spans="1:34" x14ac:dyDescent="0.2">
      <c r="A21" s="84">
        <v>14</v>
      </c>
      <c r="B21" s="84" t="str">
        <f ca="1"/>
        <v>Burundi</v>
      </c>
      <c r="C21" s="84" t="str">
        <f ca="1"/>
        <v>BDI</v>
      </c>
      <c r="D21" s="219" t="str">
        <f ca="1"/>
        <v>SSF           Sub-Saharan Africa</v>
      </c>
      <c r="E21" s="219" t="str">
        <f ca="1"/>
        <v>IDA</v>
      </c>
      <c r="F21" s="190" t="str">
        <f t="shared" ca="1" si="12"/>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$M$4:$AD$4,
                    (M21:AD21),
                    "")),
            1,
            0))
        =0,
    NA(),
    IF(
        Parameters!$D$15=1,
        IF(
            SUM(--(ISNUMBER(IF($M$4:$AD$4=1,(M21:AD21),""))))&gt;0,
            MAX(IF(
                ISNUMBER(M21:AD21),
                IF(
                    M$4:AD$4=1,
                    M21:AD21,
                    ""),
                "")),
            MAX(IF(
                ISNUMBER(M21:AD21),
                IF(
                    M$4:AD$4=2,
                    M21:AD21,
                    ""),
                ""))
        ),
        IF(
            Parameters!$D$16=1,
            IFERROR(
                AVERAGE(IF(
                    ISNUMBER(M21:AD21),
                    IF(
                        M$4:AD$4=1,
                        M21:AD21,
                        ""),
                    "")),
                AVERAGE(IF(
                    ISNUMBER(M21:AD21),
                    IF(
                        M$4:AD$4=2,
                        M21:AD21,
                        ""),
                    ""))
            ),
            IF(
                Parameters!$D$17=1,
                IFERROR(
                    IF(
                        OR(
                            IF(
                                ISNUMBER(M21:AD21),
                                IF(
                                    M$4:AD$4=1,
                                    M21:AD21,
                                    ""),
                                "")
                            =0),
                        0,
                        GEOMEAN(IF(
                            ISNUMBER(M21:AD21),
                            IF(
                                M$4:AD$4=1,
                                M21:AD21,
                                ""),
                            ""))
                    ),
                    IF(
                        OR(IF(
                            ISNUMBER(M21:AD21),
                            IF(
                                M$4:AD$4=2,
                                M21:AD21,
                                ""),
                            "")
                            =0),
                        0,
                        GEOMEAN(IF(
                            ISNUMBER(M21:AD21),
                            IF(
                                M$4:AD$4=2,
                                M21:AD21,
                                ""),
                            "")))
                )
            )
        )
    )
)</f>
        <v>10</v>
      </c>
      <c r="I21" s="191" cm="1">
        <f t="array" ref="I21">IF(
    SUM(IF(
            ISNUMBER(
                IF(
                    $M$5:$AD$5,
                    (M21:AD21),
                    "")),
            1,
            0))
        =0,
    NA(),
    IF(
        Parameters!$D$15=1,
        IF(
            SUM(--(ISNUMBER(IF($M$5:$AD$5=1,(M21:AD21),""))))&gt;0,
            MAX(IF(
                ISNUMBER(M21:AD21),
                IF(
                    M$5:AD$5=1,
                    M21:AD21,
                    ""),
                "")),
            MAX(IF(
                ISNUMBER(M21:AD21),
                IF(
                    M$5:AD$5=2,
                    M21:AD21,
                    ""),
                ""))
        ),
        IF(
            Parameters!$D$16=1,
            IFERROR(
                AVERAGE(IF(
                    ISNUMBER(M21:AD21),
                    IF(
                        M$5:AD$5=1,
                        M21:AD21,
                        ""),
                    "")),
                AVERAGE(IF(
                    ISNUMBER(M21:AD21),
                    IF(
                        M$5:AD$5=2,
                        M21:AD21,
                        ""),
                    ""))
            ),
            IF(
                Parameters!$D$17=1,
                IFERROR(
                    IF(
                        OR(
                            IF(
                                ISNUMBER(M21:AD21),
                                IF(
                                    M$5:AD$5=1,
                                    M21:AD21,
                                    ""),
                                "")
                            =0),
                        0,
                        GEOMEAN(IF(
                            ISNUMBER(M21:AD21),
                            IF(
                                M$5:AD$5=1,
                                M21:AD21,
                                ""),
                            ""))
                    ),
                    IF(
                        OR(IF(
                            ISNUMBER(M21:AD21),
                            IF(
                                M$5:AD$5=2,
                                M21:AD21,
                                ""),
                            "")
                            =0),
                        0,
                        GEOMEAN(IF(
                            ISNUMBER(M21:AD21),
                            IF(
                                M$5:AD$5=2,
                                M21:AD21,
                                ""),
                            "")))
                )
            )
        )
    )
)</f>
        <v>0</v>
      </c>
      <c r="J21" s="242">
        <v>44778</v>
      </c>
      <c r="K21" s="242">
        <v>45103</v>
      </c>
      <c r="L21" s="91" t="s">
        <v>27</v>
      </c>
      <c r="M21" s="192">
        <v>10</v>
      </c>
      <c r="N21" s="192">
        <v>7.1485270770859</v>
      </c>
      <c r="O21" s="192">
        <v>0</v>
      </c>
      <c r="P21" s="192">
        <v>0</v>
      </c>
      <c r="Q21" s="192" t="s">
        <v>409</v>
      </c>
      <c r="R21" s="192">
        <v>0</v>
      </c>
      <c r="S21" s="192">
        <v>0</v>
      </c>
      <c r="T21" s="192" t="s">
        <v>623</v>
      </c>
      <c r="U21" s="192">
        <v>94.2</v>
      </c>
      <c r="V21" s="192">
        <v>-1.8745937736353699</v>
      </c>
      <c r="W21" s="192" t="s">
        <v>409</v>
      </c>
      <c r="X21" s="192" t="s">
        <v>409</v>
      </c>
      <c r="Y21" s="192">
        <v>0</v>
      </c>
      <c r="Z21" s="192">
        <v>-12.408759124087499</v>
      </c>
      <c r="AA21" s="34"/>
      <c r="AB21" s="34"/>
      <c r="AC21" s="192"/>
      <c r="AD21" s="192"/>
      <c r="AE21" s="192"/>
      <c r="AF21" s="192"/>
      <c r="AG21" s="192"/>
      <c r="AH21" s="192"/>
    </row>
    <row r="22" spans="1:34" x14ac:dyDescent="0.2">
      <c r="A22" s="84">
        <v>15</v>
      </c>
      <c r="B22" s="84" t="str">
        <f ca="1"/>
        <v>Belgium</v>
      </c>
      <c r="C22" s="84" t="str">
        <f ca="1"/>
        <v>BEL</v>
      </c>
      <c r="D22" s="219" t="str">
        <f ca="1"/>
        <v>ECS           Europe &amp; Central Asia</v>
      </c>
      <c r="E22" s="219" t="str">
        <f ca="1"/>
        <v>NA</v>
      </c>
      <c r="F22" s="190" t="str">
        <f t="shared" ca="1" si="12"/>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$M$4:$AD$4,
                    (M22:AD22),
                    "")),
            1,
            0))
        =0,
    NA(),
    IF(
        Parameters!$D$15=1,
        IF(
            SUM(--(ISNUMBER(IF($M$4:$AD$4=1,(M22:AD22),""))))&gt;0,
            MAX(IF(
                ISNUMBER(M22:AD22),
                IF(
                    M$4:AD$4=1,
                    M22:AD22,
                    ""),
                "")),
            MAX(IF(
                ISNUMBER(M22:AD22),
                IF(
                    M$4:AD$4=2,
                    M22:AD22,
                    ""),
                ""))
        ),
        IF(
            Parameters!$D$16=1,
            IFERROR(
                AVERAGE(IF(
                    ISNUMBER(M22:AD22),
                    IF(
                        M$4:AD$4=1,
                        M22:AD22,
                        ""),
                    "")),
                AVERAGE(IF(
                    ISNUMBER(M22:AD22),
                    IF(
                        M$4:AD$4=2,
                        M22:AD22,
                        ""),
                    ""))
            ),
            IF(
                Parameters!$D$17=1,
                IFERROR(
                    IF(
                        OR(
                            IF(
                                ISNUMBER(M22:AD22),
                                IF(
                                    M$4:AD$4=1,
                                    M22:AD22,
                                    ""),
                                "")
                            =0),
                        0,
                        GEOMEAN(IF(
                            ISNUMBER(M22:AD22),
                            IF(
                                M$4:AD$4=1,
                                M22:AD22,
                                ""),
                            ""))
                    ),
                    IF(
                        OR(IF(
                            ISNUMBER(M22:AD22),
                            IF(
                                M$4:AD$4=2,
                                M22:AD22,
                                ""),
                            "")
                            =0),
                        0,
                        GEOMEAN(IF(
                            ISNUMBER(M22:AD22),
                            IF(
                                M$4:AD$4=2,
                                M22:AD22,
                                ""),
                            "")))
                )
            )
        )
    )
)</f>
        <v>0</v>
      </c>
      <c r="I22" s="191" cm="1">
        <f t="array" ref="I22">IF(
    SUM(IF(
            ISNUMBER(
                IF(
                    $M$5:$AD$5,
                    (M22:AD22),
                    "")),
            1,
            0))
        =0,
    NA(),
    IF(
        Parameters!$D$15=1,
        IF(
            SUM(--(ISNUMBER(IF($M$5:$AD$5=1,(M22:AD22),""))))&gt;0,
            MAX(IF(
                ISNUMBER(M22:AD22),
                IF(
                    M$5:AD$5=1,
                    M22:AD22,
                    ""),
                "")),
            MAX(IF(
                ISNUMBER(M22:AD22),
                IF(
                    M$5:AD$5=2,
                    M22:AD22,
                    ""),
                ""))
        ),
        IF(
            Parameters!$D$16=1,
            IFERROR(
                AVERAGE(IF(
                    ISNUMBER(M22:AD22),
                    IF(
                        M$5:AD$5=1,
                        M22:AD22,
                        ""),
                    "")),
                AVERAGE(IF(
                    ISNUMBER(M22:AD22),
                    IF(
                        M$5:AD$5=2,
                        M22:AD22,
                        ""),
                    ""))
            ),
            IF(
                Parameters!$D$17=1,
                IFERROR(
                    IF(
                        OR(
                            IF(
                                ISNUMBER(M22:AD22),
                                IF(
                                    M$5:AD$5=1,
                                    M22:AD22,
                                    ""),
                                "")
                            =0),
                        0,
                        GEOMEAN(IF(
                            ISNUMBER(M22:AD22),
                            IF(
                                M$5:AD$5=1,
                                M22:AD22,
                                ""),
                            ""))
                    ),
                    IF(
                        OR(IF(
                            ISNUMBER(M22:AD22),
                            IF(
                                M$5:AD$5=2,
                                M22:AD22,
                                ""),
                            "")
                            =0),
                        0,
                        GEOMEAN(IF(
                            ISNUMBER(M22:AD22),
                            IF(
                                M$5:AD$5=2,
                                M22:AD22,
                                ""),
                            "")))
                )
            )
        )
    )
)</f>
        <v>0</v>
      </c>
      <c r="J22" s="242">
        <v>45103</v>
      </c>
      <c r="K22" s="242">
        <v>44929</v>
      </c>
      <c r="L22" s="91" t="s">
        <v>29</v>
      </c>
      <c r="M22" s="192">
        <v>0</v>
      </c>
      <c r="N22" s="192">
        <v>0</v>
      </c>
      <c r="O22" s="192" t="s">
        <v>409</v>
      </c>
      <c r="P22" s="192">
        <v>0</v>
      </c>
      <c r="Q22" s="192" t="s">
        <v>409</v>
      </c>
      <c r="R22" s="192">
        <v>0</v>
      </c>
      <c r="S22" s="192">
        <v>0</v>
      </c>
      <c r="T22" s="192" t="s">
        <v>409</v>
      </c>
      <c r="U22" s="192">
        <v>31.4</v>
      </c>
      <c r="V22" s="192" t="s">
        <v>409</v>
      </c>
      <c r="W22" s="192" t="s">
        <v>409</v>
      </c>
      <c r="X22" s="192" t="s">
        <v>409</v>
      </c>
      <c r="Y22" s="192">
        <v>0</v>
      </c>
      <c r="Z22" s="192">
        <v>-100</v>
      </c>
      <c r="AA22" s="34"/>
      <c r="AB22" s="34"/>
      <c r="AC22" s="192"/>
      <c r="AD22" s="192"/>
      <c r="AE22" s="192"/>
      <c r="AF22" s="192"/>
      <c r="AG22" s="192"/>
      <c r="AH22" s="192"/>
    </row>
    <row r="23" spans="1:34" x14ac:dyDescent="0.2">
      <c r="A23" s="84">
        <v>16</v>
      </c>
      <c r="B23" s="84" t="str">
        <f ca="1"/>
        <v>Benin</v>
      </c>
      <c r="C23" s="84" t="str">
        <f ca="1"/>
        <v>BEN</v>
      </c>
      <c r="D23" s="219" t="str">
        <f ca="1"/>
        <v>SSF           Sub-Saharan Africa</v>
      </c>
      <c r="E23" s="219" t="str">
        <f ca="1"/>
        <v>IDA</v>
      </c>
      <c r="F23" s="190" t="str">
        <f t="shared" ca="1" si="12"/>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5.0399707682543058</v>
      </c>
      <c r="H23" s="80" cm="1">
        <f t="array" ref="H23">IF(
    SUM(IF(
            ISNUMBER(
                IF(
                    $M$4:$AD$4,
                    (M23:AD23),
                    "")),
            1,
            0))
        =0,
    NA(),
    IF(
        Parameters!$D$15=1,
        IF(
            SUM(--(ISNUMBER(IF($M$4:$AD$4=1,(M23:AD23),""))))&gt;0,
            MAX(IF(
                ISNUMBER(M23:AD23),
                IF(
                    M$4:AD$4=1,
                    M23:AD23,
                    ""),
                "")),
            MAX(IF(
                ISNUMBER(M23:AD23),
                IF(
                    M$4:AD$4=2,
                    M23:AD23,
                    ""),
                ""))
        ),
        IF(
            Parameters!$D$16=1,
            IFERROR(
                AVERAGE(IF(
                    ISNUMBER(M23:AD23),
                    IF(
                        M$4:AD$4=1,
                        M23:AD23,
                        ""),
                    "")),
                AVERAGE(IF(
                    ISNUMBER(M23:AD23),
                    IF(
                        M$4:AD$4=2,
                        M23:AD23,
                        ""),
                    ""))
            ),
            IF(
                Parameters!$D$17=1,
                IFERROR(
                    IF(
                        OR(
                            IF(
                                ISNUMBER(M23:AD23),
                                IF(
                                    M$4:AD$4=1,
                                    M23:AD23,
                                    ""),
                                "")
                            =0),
                        0,
                        GEOMEAN(IF(
                            ISNUMBER(M23:AD23),
                            IF(
                                M$4:AD$4=1,
                                M23:AD23,
                                ""),
                            ""))
                    ),
                    IF(
                        OR(IF(
                            ISNUMBER(M23:AD23),
                            IF(
                                M$4:AD$4=2,
                                M23:AD23,
                                ""),
                            "")
                            =0),
                        0,
                        GEOMEAN(IF(
                            ISNUMBER(M23:AD23),
                            IF(
                                M$4:AD$4=2,
                                M23:AD23,
                                ""),
                            "")))
                )
            )
        )
    )
)</f>
        <v>2.5401305344857898</v>
      </c>
      <c r="I23" s="191" cm="1">
        <f t="array" ref="I23">IF(
    SUM(IF(
            ISNUMBER(
                IF(
                    $M$5:$AD$5,
                    (M23:AD23),
                    "")),
            1,
            0))
        =0,
    NA(),
    IF(
        Parameters!$D$15=1,
        IF(
            SUM(--(ISNUMBER(IF($M$5:$AD$5=1,(M23:AD23),""))))&gt;0,
            MAX(IF(
                ISNUMBER(M23:AD23),
                IF(
                    M$5:AD$5=1,
                    M23:AD23,
                    ""),
                "")),
            MAX(IF(
                ISNUMBER(M23:AD23),
                IF(
                    M$5:AD$5=2,
                    M23:AD23,
                    ""),
                ""))
        ),
        IF(
            Parameters!$D$16=1,
            IFERROR(
                AVERAGE(IF(
                    ISNUMBER(M23:AD23),
                    IF(
                        M$5:AD$5=1,
                        M23:AD23,
                        ""),
                    "")),
                AVERAGE(IF(
                    ISNUMBER(M23:AD23),
                    IF(
                        M$5:AD$5=2,
                        M23:AD23,
                        ""),
                    ""))
            ),
            IF(
                Parameters!$D$17=1,
                IFERROR(
                    IF(
                        OR(
                            IF(
                                ISNUMBER(M23:AD23),
                                IF(
                                    M$5:AD$5=1,
                                    M23:AD23,
                                    ""),
                                "")
                            =0),
                        0,
                        GEOMEAN(IF(
                            ISNUMBER(M23:AD23),
                            IF(
                                M$5:AD$5=1,
                                M23:AD23,
                                ""),
                            ""))
                    ),
                    IF(
                        OR(IF(
                            ISNUMBER(M23:AD23),
                            IF(
                                M$5:AD$5=2,
                                M23:AD23,
                                ""),
                            "")
                            =0),
                        0,
                        GEOMEAN(IF(
                            ISNUMBER(M23:AD23),
                            IF(
                                M$5:AD$5=2,
                                M23:AD23,
                                ""),
                            "")))
                )
            )
        )
    )
)</f>
        <v>10</v>
      </c>
      <c r="J23" s="242">
        <v>45103</v>
      </c>
      <c r="K23" s="242">
        <v>45099</v>
      </c>
      <c r="L23" s="91" t="s">
        <v>31</v>
      </c>
      <c r="M23" s="192">
        <v>0</v>
      </c>
      <c r="N23" s="192">
        <v>2.5401305344857898</v>
      </c>
      <c r="O23" s="192">
        <v>10</v>
      </c>
      <c r="P23" s="192">
        <v>0</v>
      </c>
      <c r="Q23" s="192" t="s">
        <v>409</v>
      </c>
      <c r="R23" s="192">
        <v>0</v>
      </c>
      <c r="S23" s="192">
        <v>0</v>
      </c>
      <c r="T23" s="192" t="s">
        <v>409</v>
      </c>
      <c r="U23" s="192">
        <v>73.3</v>
      </c>
      <c r="V23" s="192">
        <v>1.9572285737153701</v>
      </c>
      <c r="W23" s="192" t="s">
        <v>409</v>
      </c>
      <c r="X23" s="192" t="s">
        <v>409</v>
      </c>
      <c r="Y23" s="192">
        <v>0</v>
      </c>
      <c r="Z23" s="192">
        <v>-19.230769230769202</v>
      </c>
      <c r="AA23" s="34"/>
      <c r="AB23" s="34"/>
      <c r="AC23" s="192"/>
      <c r="AD23" s="192"/>
      <c r="AE23" s="192"/>
      <c r="AF23" s="192"/>
      <c r="AG23" s="192"/>
      <c r="AH23" s="192"/>
    </row>
    <row r="24" spans="1:34" x14ac:dyDescent="0.2">
      <c r="A24" s="84">
        <v>17</v>
      </c>
      <c r="B24" s="84" t="str">
        <f ca="1"/>
        <v>Burkina Faso</v>
      </c>
      <c r="C24" s="84" t="str">
        <f ca="1"/>
        <v>BFA</v>
      </c>
      <c r="D24" s="219" t="str">
        <f ca="1"/>
        <v>SSF           Sub-Saharan Africa</v>
      </c>
      <c r="E24" s="219" t="str">
        <f ca="1"/>
        <v>IDA</v>
      </c>
      <c r="F24" s="190" t="str">
        <f t="shared" ca="1" si="12"/>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$M$4:$AD$4,
                    (M24:AD24),
                    "")),
            1,
            0))
        =0,
    NA(),
    IF(
        Parameters!$D$15=1,
        IF(
            SUM(--(ISNUMBER(IF($M$4:$AD$4=1,(M24:AD24),""))))&gt;0,
            MAX(IF(
                ISNUMBER(M24:AD24),
                IF(
                    M$4:AD$4=1,
                    M24:AD24,
                    ""),
                "")),
            MAX(IF(
                ISNUMBER(M24:AD24),
                IF(
                    M$4:AD$4=2,
                    M24:AD24,
                    ""),
                ""))
        ),
        IF(
            Parameters!$D$16=1,
            IFERROR(
                AVERAGE(IF(
                    ISNUMBER(M24:AD24),
                    IF(
                        M$4:AD$4=1,
                        M24:AD24,
                        ""),
                    "")),
                AVERAGE(IF(
                    ISNUMBER(M24:AD24),
                    IF(
                        M$4:AD$4=2,
                        M24:AD24,
                        ""),
                    ""))
            ),
            IF(
                Parameters!$D$17=1,
                IFERROR(
                    IF(
                        OR(
                            IF(
                                ISNUMBER(M24:AD24),
                                IF(
                                    M$4:AD$4=1,
                                    M24:AD24,
                                    ""),
                                "")
                            =0),
                        0,
                        GEOMEAN(IF(
                            ISNUMBER(M24:AD24),
                            IF(
                                M$4:AD$4=1,
                                M24:AD24,
                                ""),
                            ""))
                    ),
                    IF(
                        OR(IF(
                            ISNUMBER(M24:AD24),
                            IF(
                                M$4:AD$4=2,
                                M24:AD24,
                                ""),
                            "")
                            =0),
                        0,
                        GEOMEAN(IF(
                            ISNUMBER(M24:AD24),
                            IF(
                                M$4:AD$4=2,
                                M24:AD24,
                                ""),
                            "")))
                )
            )
        )
    )
)</f>
        <v>10</v>
      </c>
      <c r="I24" s="191" cm="1">
        <f t="array" ref="I24">IF(
    SUM(IF(
            ISNUMBER(
                IF(
                    $M$5:$AD$5,
                    (M24:AD24),
                    "")),
            1,
            0))
        =0,
    NA(),
    IF(
        Parameters!$D$15=1,
        IF(
            SUM(--(ISNUMBER(IF($M$5:$AD$5=1,(M24:AD24),""))))&gt;0,
            MAX(IF(
                ISNUMBER(M24:AD24),
                IF(
                    M$5:AD$5=1,
                    M24:AD24,
                    ""),
                "")),
            MAX(IF(
                ISNUMBER(M24:AD24),
                IF(
                    M$5:AD$5=2,
                    M24:AD24,
                    ""),
                ""))
        ),
        IF(
            Parameters!$D$16=1,
            IFERROR(
                AVERAGE(IF(
                    ISNUMBER(M24:AD24),
                    IF(
                        M$5:AD$5=1,
                        M24:AD24,
                        ""),
                    "")),
                AVERAGE(IF(
                    ISNUMBER(M24:AD24),
                    IF(
                        M$5:AD$5=2,
                        M24:AD24,
                        ""),
                    ""))
            ),
            IF(
                Parameters!$D$17=1,
                IFERROR(
                    IF(
                        OR(
                            IF(
                                ISNUMBER(M24:AD24),
                                IF(
                                    M$5:AD$5=1,
                                    M24:AD24,
                                    ""),
                                "")
                            =0),
                        0,
                        GEOMEAN(IF(
                            ISNUMBER(M24:AD24),
                            IF(
                                M$5:AD$5=1,
                                M24:AD24,
                                ""),
                            ""))
                    ),
                    IF(
                        OR(IF(
                            ISNUMBER(M24:AD24),
                            IF(
                                M$5:AD$5=2,
                                M24:AD24,
                                ""),
                            "")
                            =0),
                        0,
                        GEOMEAN(IF(
                            ISNUMBER(M24:AD24),
                            IF(
                                M$5:AD$5=2,
                                M24:AD24,
                                ""),
                            "")))
                )
            )
        )
    )
)</f>
        <v>10</v>
      </c>
      <c r="J24" s="242">
        <v>44778</v>
      </c>
      <c r="K24" s="242">
        <v>45103</v>
      </c>
      <c r="L24" s="91" t="s">
        <v>33</v>
      </c>
      <c r="M24" s="192">
        <v>10</v>
      </c>
      <c r="N24" s="192">
        <v>7.1044275886399699</v>
      </c>
      <c r="O24" s="192">
        <v>10</v>
      </c>
      <c r="P24" s="192">
        <v>10</v>
      </c>
      <c r="Q24" s="192" t="s">
        <v>409</v>
      </c>
      <c r="R24" s="192">
        <v>0</v>
      </c>
      <c r="S24" s="192">
        <v>10</v>
      </c>
      <c r="T24" s="192" t="s">
        <v>622</v>
      </c>
      <c r="U24" s="192">
        <v>94</v>
      </c>
      <c r="V24" s="192">
        <v>2.0267626679708401</v>
      </c>
      <c r="W24" s="192" t="s">
        <v>801</v>
      </c>
      <c r="X24" s="192" t="s">
        <v>409</v>
      </c>
      <c r="Y24" s="192">
        <v>0</v>
      </c>
      <c r="Z24" s="192">
        <v>86.503067484662495</v>
      </c>
      <c r="AA24" s="34"/>
      <c r="AB24" s="34"/>
      <c r="AC24" s="192"/>
      <c r="AD24" s="192"/>
      <c r="AE24" s="192"/>
      <c r="AF24" s="192"/>
      <c r="AG24" s="192"/>
      <c r="AH24" s="192"/>
    </row>
    <row r="25" spans="1:34" x14ac:dyDescent="0.2">
      <c r="A25" s="84">
        <v>18</v>
      </c>
      <c r="B25" s="84" t="str">
        <f ca="1"/>
        <v>Bangladesh</v>
      </c>
      <c r="C25" s="84" t="str">
        <f ca="1"/>
        <v>BGD</v>
      </c>
      <c r="D25" s="219" t="str">
        <f ca="1"/>
        <v>SAS           South Asia</v>
      </c>
      <c r="E25" s="219" t="str">
        <f ca="1"/>
        <v>IDA</v>
      </c>
      <c r="F25" s="190" t="str">
        <f t="shared" ca="1" si="12"/>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6.0090635224119096</v>
      </c>
      <c r="H25" s="80" cm="1">
        <f t="array" ref="H25">IF(
    SUM(IF(
            ISNUMBER(
                IF(
                    $M$4:$AD$4,
                    (M25:AD25),
                    "")),
            1,
            0))
        =0,
    NA(),
    IF(
        Parameters!$D$15=1,
        IF(
            SUM(--(ISNUMBER(IF($M$4:$AD$4=1,(M25:AD25),""))))&gt;0,
            MAX(IF(
                ISNUMBER(M25:AD25),
                IF(
                    M$4:AD$4=1,
                    M25:AD25,
                    ""),
                "")),
            MAX(IF(
                ISNUMBER(M25:AD25),
                IF(
                    M$4:AD$4=2,
                    M25:AD25,
                    ""),
                ""))
        ),
        IF(
            Parameters!$D$16=1,
            IFERROR(
                AVERAGE(IF(
                    ISNUMBER(M25:AD25),
                    IF(
                        M$4:AD$4=1,
                        M25:AD25,
                        ""),
                    "")),
                AVERAGE(IF(
                    ISNUMBER(M25:AD25),
                    IF(
                        M$4:AD$4=2,
                        M25:AD25,
                        ""),
                    ""))
            ),
            IF(
                Parameters!$D$17=1,
                IFERROR(
                    IF(
                        OR(
                            IF(
                                ISNUMBER(M25:AD25),
                                IF(
                                    M$4:AD$4=1,
                                    M25:AD25,
                                    ""),
                                "")
                            =0),
                        0,
                        GEOMEAN(IF(
                            ISNUMBER(M25:AD25),
                            IF(
                                M$4:AD$4=1,
                                M25:AD25,
                                ""),
                            ""))
                    ),
                    IF(
                        OR(IF(
                            ISNUMBER(M25:AD25),
                            IF(
                                M$4:AD$4=2,
                                M25:AD25,
                                ""),
                            "")
                            =0),
                        0,
                        GEOMEAN(IF(
                            ISNUMBER(M25:AD25),
                            IF(
                                M$4:AD$4=2,
                                M25:AD25,
                                ""),
                            "")))
                )
            )
        )
    )
)</f>
        <v>5.1640500970188699</v>
      </c>
      <c r="I25" s="191" cm="1">
        <f t="array" ref="I25">IF(
    SUM(IF(
            ISNUMBER(
                IF(
                    $M$5:$AD$5,
                    (M25:AD25),
                    "")),
            1,
            0))
        =0,
    NA(),
    IF(
        Parameters!$D$15=1,
        IF(
            SUM(--(ISNUMBER(IF($M$5:$AD$5=1,(M25:AD25),""))))&gt;0,
            MAX(IF(
                ISNUMBER(M25:AD25),
                IF(
                    M$5:AD$5=1,
                    M25:AD25,
                    ""),
                "")),
            MAX(IF(
                ISNUMBER(M25:AD25),
                IF(
                    M$5:AD$5=2,
                    M25:AD25,
                    ""),
                ""))
        ),
        IF(
            Parameters!$D$16=1,
            IFERROR(
                AVERAGE(IF(
                    ISNUMBER(M25:AD25),
                    IF(
                        M$5:AD$5=1,
                        M25:AD25,
                        ""),
                    "")),
                AVERAGE(IF(
                    ISNUMBER(M25:AD25),
                    IF(
                        M$5:AD$5=2,
                        M25:AD25,
                        ""),
                    ""))
            ),
            IF(
                Parameters!$D$17=1,
                IFERROR(
                    IF(
                        OR(
                            IF(
                                ISNUMBER(M25:AD25),
                                IF(
                                    M$5:AD$5=1,
                                    M25:AD25,
                                    ""),
                                "")
                            =0),
                        0,
                        GEOMEAN(IF(
                            ISNUMBER(M25:AD25),
                            IF(
                                M$5:AD$5=1,
                                M25:AD25,
                                ""),
                            ""))
                    ),
                    IF(
                        OR(IF(
                            ISNUMBER(M25:AD25),
                            IF(
                                M$5:AD$5=2,
                                M25:AD25,
                                ""),
                            "")
                            =0),
                        0,
                        GEOMEAN(IF(
                            ISNUMBER(M25:AD25),
                            IF(
                                M$5:AD$5=2,
                                M25:AD25,
                                ""),
                            "")))
                )
            )
        )
    )
)</f>
        <v>6.99234975222772</v>
      </c>
      <c r="J25" s="242">
        <v>45103</v>
      </c>
      <c r="K25" s="242">
        <v>45093</v>
      </c>
      <c r="L25" s="91" t="s">
        <v>35</v>
      </c>
      <c r="M25" s="192">
        <v>0</v>
      </c>
      <c r="N25" s="192">
        <v>5.1640500970188699</v>
      </c>
      <c r="O25" s="192">
        <v>6.99234975222772</v>
      </c>
      <c r="P25" s="192">
        <v>0</v>
      </c>
      <c r="Q25" s="192" t="s">
        <v>409</v>
      </c>
      <c r="R25" s="192">
        <v>0</v>
      </c>
      <c r="S25" s="192">
        <v>0</v>
      </c>
      <c r="T25" s="192" t="s">
        <v>409</v>
      </c>
      <c r="U25" s="192">
        <v>85.2</v>
      </c>
      <c r="V25" s="192">
        <v>0.699234975222772</v>
      </c>
      <c r="W25" s="192" t="s">
        <v>409</v>
      </c>
      <c r="X25" s="192" t="s">
        <v>409</v>
      </c>
      <c r="Y25" s="192">
        <v>0</v>
      </c>
      <c r="Z25" s="192">
        <v>-15.2416356877323</v>
      </c>
      <c r="AA25" s="34"/>
      <c r="AB25" s="34"/>
      <c r="AC25" s="192"/>
      <c r="AD25" s="192"/>
      <c r="AE25" s="192"/>
      <c r="AF25" s="192"/>
      <c r="AG25" s="192"/>
      <c r="AH25" s="192"/>
    </row>
    <row r="26" spans="1:34" x14ac:dyDescent="0.2">
      <c r="A26" s="84">
        <v>19</v>
      </c>
      <c r="B26" s="84" t="str">
        <f ca="1"/>
        <v>Bulgaria</v>
      </c>
      <c r="C26" s="84" t="str">
        <f ca="1"/>
        <v>BGR</v>
      </c>
      <c r="D26" s="219" t="str">
        <f ca="1"/>
        <v>ECS           Europe &amp; Central Asia</v>
      </c>
      <c r="E26" s="219" t="str">
        <f ca="1"/>
        <v>IBRD</v>
      </c>
      <c r="F26" s="190" t="str">
        <f t="shared" ca="1" si="12"/>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$M$4:$AD$4,
                    (M26:AD26),
                    "")),
            1,
            0))
        =0,
    NA(),
    IF(
        Parameters!$D$15=1,
        IF(
            SUM(--(ISNUMBER(IF($M$4:$AD$4=1,(M26:AD26),""))))&gt;0,
            MAX(IF(
                ISNUMBER(M26:AD26),
                IF(
                    M$4:AD$4=1,
                    M26:AD26,
                    ""),
                "")),
            MAX(IF(
                ISNUMBER(M26:AD26),
                IF(
                    M$4:AD$4=2,
                    M26:AD26,
                    ""),
                ""))
        ),
        IF(
            Parameters!$D$16=1,
            IFERROR(
                AVERAGE(IF(
                    ISNUMBER(M26:AD26),
                    IF(
                        M$4:AD$4=1,
                        M26:AD26,
                        ""),
                    "")),
                AVERAGE(IF(
                    ISNUMBER(M26:AD26),
                    IF(
                        M$4:AD$4=2,
                        M26:AD26,
                        ""),
                    ""))
            ),
            IF(
                Parameters!$D$17=1,
                IFERROR(
                    IF(
                        OR(
                            IF(
                                ISNUMBER(M26:AD26),
                                IF(
                                    M$4:AD$4=1,
                                    M26:AD26,
                                    ""),
                                "")
                            =0),
                        0,
                        GEOMEAN(IF(
                            ISNUMBER(M26:AD26),
                            IF(
                                M$4:AD$4=1,
                                M26:AD26,
                                ""),
                            ""))
                    ),
                    IF(
                        OR(IF(
                            ISNUMBER(M26:AD26),
                            IF(
                                M$4:AD$4=2,
                                M26:AD26,
                                ""),
                            "")
                            =0),
                        0,
                        GEOMEAN(IF(
                            ISNUMBER(M26:AD26),
                            IF(
                                M$4:AD$4=2,
                                M26:AD26,
                                ""),
                            "")))
                )
            )
        )
    )
)</f>
        <v>0</v>
      </c>
      <c r="I26" s="191" cm="1">
        <f t="array" ref="I26">IF(
    SUM(IF(
            ISNUMBER(
                IF(
                    $M$5:$AD$5,
                    (M26:AD26),
                    "")),
            1,
            0))
        =0,
    NA(),
    IF(
        Parameters!$D$15=1,
        IF(
            SUM(--(ISNUMBER(IF($M$5:$AD$5=1,(M26:AD26),""))))&gt;0,
            MAX(IF(
                ISNUMBER(M26:AD26),
                IF(
                    M$5:AD$5=1,
                    M26:AD26,
                    ""),
                "")),
            MAX(IF(
                ISNUMBER(M26:AD26),
                IF(
                    M$5:AD$5=2,
                    M26:AD26,
                    ""),
                ""))
        ),
        IF(
            Parameters!$D$16=1,
            IFERROR(
                AVERAGE(IF(
                    ISNUMBER(M26:AD26),
                    IF(
                        M$5:AD$5=1,
                        M26:AD26,
                        ""),
                    "")),
                AVERAGE(IF(
                    ISNUMBER(M26:AD26),
                    IF(
                        M$5:AD$5=2,
                        M26:AD26,
                        ""),
                    ""))
            ),
            IF(
                Parameters!$D$17=1,
                IFERROR(
                    IF(
                        OR(
                            IF(
                                ISNUMBER(M26:AD26),
                                IF(
                                    M$5:AD$5=1,
                                    M26:AD26,
                                    ""),
                                "")
                            =0),
                        0,
                        GEOMEAN(IF(
                            ISNUMBER(M26:AD26),
                            IF(
                                M$5:AD$5=1,
                                M26:AD26,
                                ""),
                            ""))
                    ),
                    IF(
                        OR(IF(
                            ISNUMBER(M26:AD26),
                            IF(
                                M$5:AD$5=2,
                                M26:AD26,
                                ""),
                            "")
                            =0),
                        0,
                        GEOMEAN(IF(
                            ISNUMBER(M26:AD26),
                            IF(
                                M$5:AD$5=2,
                                M26:AD26,
                                ""),
                            "")))
                )
            )
        )
    )
)</f>
        <v>1.19047619047619</v>
      </c>
      <c r="J26" s="242">
        <v>45103</v>
      </c>
      <c r="K26" s="242">
        <v>44966</v>
      </c>
      <c r="L26" s="91" t="s">
        <v>37</v>
      </c>
      <c r="M26" s="192">
        <v>0</v>
      </c>
      <c r="N26" s="192">
        <v>0</v>
      </c>
      <c r="O26" s="192" t="s">
        <v>409</v>
      </c>
      <c r="P26" s="192">
        <v>0</v>
      </c>
      <c r="Q26" s="192" t="s">
        <v>409</v>
      </c>
      <c r="R26" s="192">
        <v>1.19047619047619</v>
      </c>
      <c r="S26" s="192">
        <v>0</v>
      </c>
      <c r="T26" s="192" t="s">
        <v>409</v>
      </c>
      <c r="U26" s="192">
        <v>51.8</v>
      </c>
      <c r="V26" s="192" t="s">
        <v>409</v>
      </c>
      <c r="W26" s="192" t="s">
        <v>409</v>
      </c>
      <c r="X26" s="192" t="s">
        <v>409</v>
      </c>
      <c r="Y26" s="192">
        <v>2.3809523809523898E-2</v>
      </c>
      <c r="Z26" s="192">
        <v>-100</v>
      </c>
      <c r="AA26" s="34"/>
      <c r="AB26" s="34"/>
      <c r="AC26" s="192"/>
      <c r="AD26" s="192"/>
      <c r="AE26" s="192"/>
      <c r="AF26" s="192"/>
      <c r="AG26" s="192"/>
      <c r="AH26" s="192"/>
    </row>
    <row r="27" spans="1:34" x14ac:dyDescent="0.2">
      <c r="A27" s="84">
        <v>20</v>
      </c>
      <c r="B27" s="84" t="str">
        <f ca="1"/>
        <v>Bahrain</v>
      </c>
      <c r="C27" s="84" t="str">
        <f ca="1"/>
        <v>BHR</v>
      </c>
      <c r="D27" s="219" t="str">
        <f ca="1"/>
        <v>MEA           Middle East &amp; North Africa</v>
      </c>
      <c r="E27" s="219" t="str">
        <f ca="1"/>
        <v>NA</v>
      </c>
      <c r="F27" s="190" t="str">
        <f t="shared" ca="1" si="12"/>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$M$4:$AD$4,
                    (M27:AD27),
                    "")),
            1,
            0))
        =0,
    NA(),
    IF(
        Parameters!$D$15=1,
        IF(
            SUM(--(ISNUMBER(IF($M$4:$AD$4=1,(M27:AD27),""))))&gt;0,
            MAX(IF(
                ISNUMBER(M27:AD27),
                IF(
                    M$4:AD$4=1,
                    M27:AD27,
                    ""),
                "")),
            MAX(IF(
                ISNUMBER(M27:AD27),
                IF(
                    M$4:AD$4=2,
                    M27:AD27,
                    ""),
                ""))
        ),
        IF(
            Parameters!$D$16=1,
            IFERROR(
                AVERAGE(IF(
                    ISNUMBER(M27:AD27),
                    IF(
                        M$4:AD$4=1,
                        M27:AD27,
                        ""),
                    "")),
                AVERAGE(IF(
                    ISNUMBER(M27:AD27),
                    IF(
                        M$4:AD$4=2,
                        M27:AD27,
                        ""),
                    ""))
            ),
            IF(
                Parameters!$D$17=1,
                IFERROR(
                    IF(
                        OR(
                            IF(
                                ISNUMBER(M27:AD27),
                                IF(
                                    M$4:AD$4=1,
                                    M27:AD27,
                                    ""),
                                "")
                            =0),
                        0,
                        GEOMEAN(IF(
                            ISNUMBER(M27:AD27),
                            IF(
                                M$4:AD$4=1,
                                M27:AD27,
                                ""),
                            ""))
                    ),
                    IF(
                        OR(IF(
                            ISNUMBER(M27:AD27),
                            IF(
                                M$4:AD$4=2,
                                M27:AD27,
                                ""),
                            "")
                            =0),
                        0,
                        GEOMEAN(IF(
                            ISNUMBER(M27:AD27),
                            IF(
                                M$4:AD$4=2,
                                M27:AD27,
                                ""),
                            "")))
                )
            )
        )
    )
)</f>
        <v>0.73205150820250398</v>
      </c>
      <c r="I27" s="191" cm="1">
        <f t="array" ref="I27">IF(
    SUM(IF(
            ISNUMBER(
                IF(
                    $M$5:$AD$5,
                    (M27:AD27),
                    "")),
            1,
            0))
        =0,
    NA(),
    IF(
        Parameters!$D$15=1,
        IF(
            SUM(--(ISNUMBER(IF($M$5:$AD$5=1,(M27:AD27),""))))&gt;0,
            MAX(IF(
                ISNUMBER(M27:AD27),
                IF(
                    M$5:AD$5=1,
                    M27:AD27,
                    ""),
                "")),
            MAX(IF(
                ISNUMBER(M27:AD27),
                IF(
                    M$5:AD$5=2,
                    M27:AD27,
                    ""),
                ""))
        ),
        IF(
            Parameters!$D$16=1,
            IFERROR(
                AVERAGE(IF(
                    ISNUMBER(M27:AD27),
                    IF(
                        M$5:AD$5=1,
                        M27:AD27,
                        ""),
                    "")),
                AVERAGE(IF(
                    ISNUMBER(M27:AD27),
                    IF(
                        M$5:AD$5=2,
                        M27:AD27,
                        ""),
                    ""))
            ),
            IF(
                Parameters!$D$17=1,
                IFERROR(
                    IF(
                        OR(
                            IF(
                                ISNUMBER(M27:AD27),
                                IF(
                                    M$5:AD$5=1,
                                    M27:AD27,
                                    ""),
                                "")
                            =0),
                        0,
                        GEOMEAN(IF(
                            ISNUMBER(M27:AD27),
                            IF(
                                M$5:AD$5=1,
                                M27:AD27,
                                ""),
                            ""))
                    ),
                    IF(
                        OR(IF(
                            ISNUMBER(M27:AD27),
                            IF(
                                M$5:AD$5=2,
                                M27:AD27,
                                ""),
                            "")
                            =0),
                        0,
                        GEOMEAN(IF(
                            ISNUMBER(M27:AD27),
                            IF(
                                M$5:AD$5=2,
                                M27:AD27,
                                ""),
                            "")))
                )
            )
        )
    )
)</f>
        <v>0</v>
      </c>
      <c r="J27" s="242">
        <v>45103</v>
      </c>
      <c r="K27" s="242">
        <v>44860</v>
      </c>
      <c r="L27" s="91" t="s">
        <v>39</v>
      </c>
      <c r="M27" s="192">
        <v>0</v>
      </c>
      <c r="N27" s="192">
        <v>0.73205150820250398</v>
      </c>
      <c r="O27" s="192" t="s">
        <v>409</v>
      </c>
      <c r="P27" s="192">
        <v>0</v>
      </c>
      <c r="Q27" s="192" t="s">
        <v>409</v>
      </c>
      <c r="R27" s="192">
        <v>0</v>
      </c>
      <c r="S27" s="192" t="s">
        <v>409</v>
      </c>
      <c r="T27" s="192" t="s">
        <v>409</v>
      </c>
      <c r="U27" s="192">
        <v>65.099999999999994</v>
      </c>
      <c r="V27" s="192" t="s">
        <v>409</v>
      </c>
      <c r="W27" s="192" t="s">
        <v>409</v>
      </c>
      <c r="X27" s="192" t="s">
        <v>409</v>
      </c>
      <c r="Y27" s="192">
        <v>0</v>
      </c>
      <c r="Z27" s="192" t="s">
        <v>409</v>
      </c>
      <c r="AA27" s="34"/>
      <c r="AB27" s="34"/>
      <c r="AC27" s="192"/>
      <c r="AD27" s="192"/>
      <c r="AE27" s="192"/>
      <c r="AF27" s="192"/>
      <c r="AG27" s="192"/>
      <c r="AH27" s="192"/>
    </row>
    <row r="28" spans="1:34" x14ac:dyDescent="0.2">
      <c r="A28" s="84">
        <v>21</v>
      </c>
      <c r="B28" s="84" t="str">
        <f ca="1"/>
        <v>Bahamas, The</v>
      </c>
      <c r="C28" s="84" t="str">
        <f ca="1"/>
        <v>BHS</v>
      </c>
      <c r="D28" s="219" t="str">
        <f ca="1"/>
        <v>LCN           Latin America &amp; Caribbean</v>
      </c>
      <c r="E28" s="219" t="str">
        <f ca="1"/>
        <v>NA</v>
      </c>
      <c r="F28" s="190" t="str">
        <f t="shared" ca="1" si="12"/>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$M$4:$AD$4,
                    (M28:AD28),
                    "")),
            1,
            0))
        =0,
    NA(),
    IF(
        Parameters!$D$15=1,
        IF(
            SUM(--(ISNUMBER(IF($M$4:$AD$4=1,(M28:AD28),""))))&gt;0,
            MAX(IF(
                ISNUMBER(M28:AD28),
                IF(
                    M$4:AD$4=1,
                    M28:AD28,
                    ""),
                "")),
            MAX(IF(
                ISNUMBER(M28:AD28),
                IF(
                    M$4:AD$4=2,
                    M28:AD28,
                    ""),
                ""))
        ),
        IF(
            Parameters!$D$16=1,
            IFERROR(
                AVERAGE(IF(
                    ISNUMBER(M28:AD28),
                    IF(
                        M$4:AD$4=1,
                        M28:AD28,
                        ""),
                    "")),
                AVERAGE(IF(
                    ISNUMBER(M28:AD28),
                    IF(
                        M$4:AD$4=2,
                        M28:AD28,
                        ""),
                    ""))
            ),
            IF(
                Parameters!$D$17=1,
                IFERROR(
                    IF(
                        OR(
                            IF(
                                ISNUMBER(M28:AD28),
                                IF(
                                    M$4:AD$4=1,
                                    M28:AD28,
                                    ""),
                                "")
                            =0),
                        0,
                        GEOMEAN(IF(
                            ISNUMBER(M28:AD28),
                            IF(
                                M$4:AD$4=1,
                                M28:AD28,
                                ""),
                            ""))
                    ),
                    IF(
                        OR(IF(
                            ISNUMBER(M28:AD28),
                            IF(
                                M$4:AD$4=2,
                                M28:AD28,
                                ""),
                            "")
                            =0),
                        0,
                        GEOMEAN(IF(
                            ISNUMBER(M28:AD28),
                            IF(
                                M$4:AD$4=2,
                                M28:AD28,
                                ""),
                            "")))
                )
            )
        )
    )
)</f>
        <v>0</v>
      </c>
      <c r="I28" s="191" cm="1">
        <f t="array" ref="I28">IF(
    SUM(IF(
            ISNUMBER(
                IF(
                    $M$5:$AD$5,
                    (M28:AD28),
                    "")),
            1,
            0))
        =0,
    NA(),
    IF(
        Parameters!$D$15=1,
        IF(
            SUM(--(ISNUMBER(IF($M$5:$AD$5=1,(M28:AD28),""))))&gt;0,
            MAX(IF(
                ISNUMBER(M28:AD28),
                IF(
                    M$5:AD$5=1,
                    M28:AD28,
                    ""),
                "")),
            MAX(IF(
                ISNUMBER(M28:AD28),
                IF(
                    M$5:AD$5=2,
                    M28:AD28,
                    ""),
                ""))
        ),
        IF(
            Parameters!$D$16=1,
            IFERROR(
                AVERAGE(IF(
                    ISNUMBER(M28:AD28),
                    IF(
                        M$5:AD$5=1,
                        M28:AD28,
                        ""),
                    "")),
                AVERAGE(IF(
                    ISNUMBER(M28:AD28),
                    IF(
                        M$5:AD$5=2,
                        M28:AD28,
                        ""),
                    ""))
            ),
            IF(
                Parameters!$D$17=1,
                IFERROR(
                    IF(
                        OR(
                            IF(
                                ISNUMBER(M28:AD28),
                                IF(
                                    M$5:AD$5=1,
                                    M28:AD28,
                                    ""),
                                "")
                            =0),
                        0,
                        GEOMEAN(IF(
                            ISNUMBER(M28:AD28),
                            IF(
                                M$5:AD$5=1,
                                M28:AD28,
                                ""),
                            ""))
                    ),
                    IF(
                        OR(IF(
                            ISNUMBER(M28:AD28),
                            IF(
                                M$5:AD$5=2,
                                M28:AD28,
                                ""),
                            "")
                            =0),
                        0,
                        GEOMEAN(IF(
                            ISNUMBER(M28:AD28),
                            IF(
                                M$5:AD$5=2,
                                M28:AD28,
                                ""),
                            "")))
                )
            )
        )
    )
)</f>
        <v>0</v>
      </c>
      <c r="J28" s="242">
        <v>45103</v>
      </c>
      <c r="K28" s="242">
        <v>44860</v>
      </c>
      <c r="L28" s="91" t="s">
        <v>40</v>
      </c>
      <c r="M28" s="192">
        <v>0</v>
      </c>
      <c r="N28" s="192">
        <v>0</v>
      </c>
      <c r="O28" s="192" t="s">
        <v>409</v>
      </c>
      <c r="P28" s="192">
        <v>0</v>
      </c>
      <c r="Q28" s="192" t="s">
        <v>409</v>
      </c>
      <c r="R28" s="192">
        <v>0</v>
      </c>
      <c r="S28" s="192" t="s">
        <v>409</v>
      </c>
      <c r="T28" s="192" t="s">
        <v>409</v>
      </c>
      <c r="U28" s="192">
        <v>49.2</v>
      </c>
      <c r="V28" s="192" t="s">
        <v>409</v>
      </c>
      <c r="W28" s="192" t="s">
        <v>409</v>
      </c>
      <c r="X28" s="192" t="s">
        <v>409</v>
      </c>
      <c r="Y28" s="192">
        <v>0</v>
      </c>
      <c r="Z28" s="192" t="s">
        <v>409</v>
      </c>
      <c r="AA28" s="34"/>
      <c r="AB28" s="34"/>
      <c r="AC28" s="192"/>
      <c r="AD28" s="192"/>
      <c r="AE28" s="192"/>
      <c r="AF28" s="192"/>
      <c r="AG28" s="192"/>
      <c r="AH28" s="192"/>
    </row>
    <row r="29" spans="1:34" x14ac:dyDescent="0.2">
      <c r="A29" s="84">
        <v>22</v>
      </c>
      <c r="B29" s="84" t="str">
        <f ca="1"/>
        <v>Bosnia and Herzegovina</v>
      </c>
      <c r="C29" s="84" t="str">
        <f ca="1"/>
        <v>BIH</v>
      </c>
      <c r="D29" s="219" t="str">
        <f ca="1"/>
        <v>ECS           Europe &amp; Central Asia</v>
      </c>
      <c r="E29" s="219" t="str">
        <f ca="1"/>
        <v>IBRD</v>
      </c>
      <c r="F29" s="190" t="str">
        <f t="shared" ca="1" si="12"/>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3.1088804873137992</v>
      </c>
      <c r="H29" s="80" cm="1">
        <f t="array" ref="H29">IF(
    SUM(IF(
            ISNUMBER(
                IF(
                    $M$4:$AD$4,
                    (M29:AD29),
                    "")),
            1,
            0))
        =0,
    NA(),
    IF(
        Parameters!$D$15=1,
        IF(
            SUM(--(ISNUMBER(IF($M$4:$AD$4=1,(M29:AD29),""))))&gt;0,
            MAX(IF(
                ISNUMBER(M29:AD29),
                IF(
                    M$4:AD$4=1,
                    M29:AD29,
                    ""),
                "")),
            MAX(IF(
                ISNUMBER(M29:AD29),
                IF(
                    M$4:AD$4=2,
                    M29:AD29,
                    ""),
                ""))
        ),
        IF(
            Parameters!$D$16=1,
            IFERROR(
                AVERAGE(IF(
                    ISNUMBER(M29:AD29),
                    IF(
                        M$4:AD$4=1,
                        M29:AD29,
                        ""),
                    "")),
                AVERAGE(IF(
                    ISNUMBER(M29:AD29),
                    IF(
                        M$4:AD$4=2,
                        M29:AD29,
                        ""),
                    ""))
            ),
            IF(
                Parameters!$D$17=1,
                IFERROR(
                    IF(
                        OR(
                            IF(
                                ISNUMBER(M29:AD29),
                                IF(
                                    M$4:AD$4=1,
                                    M29:AD29,
                                    ""),
                                "")
                            =0),
                        0,
                        GEOMEAN(IF(
                            ISNUMBER(M29:AD29),
                            IF(
                                M$4:AD$4=1,
                                M29:AD29,
                                ""),
                            ""))
                    ),
                    IF(
                        OR(IF(
                            ISNUMBER(M29:AD29),
                            IF(
                                M$4:AD$4=2,
                                M29:AD29,
                                ""),
                            "")
                            =0),
                        0,
                        GEOMEAN(IF(
                            ISNUMBER(M29:AD29),
                            IF(
                                M$4:AD$4=2,
                                M29:AD29,
                                ""),
                            "")))
                )
            )
        )
    )
)</f>
        <v>2.3196330922561201</v>
      </c>
      <c r="I29" s="191" cm="1">
        <f t="array" ref="I29">IF(
    SUM(IF(
            ISNUMBER(
                IF(
                    $M$5:$AD$5,
                    (M29:AD29),
                    "")),
            1,
            0))
        =0,
    NA(),
    IF(
        Parameters!$D$15=1,
        IF(
            SUM(--(ISNUMBER(IF($M$5:$AD$5=1,(M29:AD29),""))))&gt;0,
            MAX(IF(
                ISNUMBER(M29:AD29),
                IF(
                    M$5:AD$5=1,
                    M29:AD29,
                    ""),
                "")),
            MAX(IF(
                ISNUMBER(M29:AD29),
                IF(
                    M$5:AD$5=2,
                    M29:AD29,
                    ""),
                ""))
        ),
        IF(
            Parameters!$D$16=1,
            IFERROR(
                AVERAGE(IF(
                    ISNUMBER(M29:AD29),
                    IF(
                        M$5:AD$5=1,
                        M29:AD29,
                        ""),
                    "")),
                AVERAGE(IF(
                    ISNUMBER(M29:AD29),
                    IF(
                        M$5:AD$5=2,
                        M29:AD29,
                        ""),
                    ""))
            ),
            IF(
                Parameters!$D$17=1,
                IFERROR(
                    IF(
                        OR(
                            IF(
                                ISNUMBER(M29:AD29),
                                IF(
                                    M$5:AD$5=1,
                                    M29:AD29,
                                    ""),
                                "")
                            =0),
                        0,
                        GEOMEAN(IF(
                            ISNUMBER(M29:AD29),
                            IF(
                                M$5:AD$5=1,
                                M29:AD29,
                                ""),
                            ""))
                    ),
                    IF(
                        OR(IF(
                            ISNUMBER(M29:AD29),
                            IF(
                                M$5:AD$5=2,
                                M29:AD29,
                                ""),
                            "")
                            =0),
                        0,
                        GEOMEAN(IF(
                            ISNUMBER(M29:AD29),
                            IF(
                                M$5:AD$5=2,
                                M29:AD29,
                                ""),
                            "")))
                )
            )
        )
    )
)</f>
        <v>4.1666666666666599</v>
      </c>
      <c r="J29" s="242">
        <v>45103</v>
      </c>
      <c r="K29" s="242">
        <v>44867</v>
      </c>
      <c r="L29" s="91" t="s">
        <v>42</v>
      </c>
      <c r="M29" s="192">
        <v>0</v>
      </c>
      <c r="N29" s="192">
        <v>2.3196330922561201</v>
      </c>
      <c r="O29" s="192" t="s">
        <v>409</v>
      </c>
      <c r="P29" s="192">
        <v>0</v>
      </c>
      <c r="Q29" s="192" t="s">
        <v>409</v>
      </c>
      <c r="R29" s="192">
        <v>4.1666666666666599</v>
      </c>
      <c r="S29" s="192" t="s">
        <v>409</v>
      </c>
      <c r="T29" s="192" t="s">
        <v>409</v>
      </c>
      <c r="U29" s="192">
        <v>72.3</v>
      </c>
      <c r="V29" s="192" t="s">
        <v>409</v>
      </c>
      <c r="W29" s="192" t="s">
        <v>409</v>
      </c>
      <c r="X29" s="192" t="s">
        <v>409</v>
      </c>
      <c r="Y29" s="192">
        <v>8.3333333333333204E-2</v>
      </c>
      <c r="Z29" s="192" t="s">
        <v>409</v>
      </c>
      <c r="AA29" s="34"/>
      <c r="AB29" s="34"/>
      <c r="AC29" s="192"/>
      <c r="AD29" s="192"/>
      <c r="AE29" s="192"/>
      <c r="AF29" s="192"/>
      <c r="AG29" s="192"/>
      <c r="AH29" s="192"/>
    </row>
    <row r="30" spans="1:34" x14ac:dyDescent="0.2">
      <c r="A30" s="84">
        <v>23</v>
      </c>
      <c r="B30" s="84" t="str">
        <f ca="1"/>
        <v>Belarus</v>
      </c>
      <c r="C30" s="84" t="str">
        <f ca="1"/>
        <v>BLR</v>
      </c>
      <c r="D30" s="219" t="str">
        <f ca="1"/>
        <v>ECS           Europe &amp; Central Asia</v>
      </c>
      <c r="E30" s="219" t="str">
        <f ca="1"/>
        <v>IBRD</v>
      </c>
      <c r="F30" s="190" t="str">
        <f t="shared" ca="1" si="12"/>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$M$4:$AD$4,
                    (M30:AD30),
                    "")),
            1,
            0))
        =0,
    NA(),
    IF(
        Parameters!$D$15=1,
        IF(
            SUM(--(ISNUMBER(IF($M$4:$AD$4=1,(M30:AD30),""))))&gt;0,
            MAX(IF(
                ISNUMBER(M30:AD30),
                IF(
                    M$4:AD$4=1,
                    M30:AD30,
                    ""),
                "")),
            MAX(IF(
                ISNUMBER(M30:AD30),
                IF(
                    M$4:AD$4=2,
                    M30:AD30,
                    ""),
                ""))
        ),
        IF(
            Parameters!$D$16=1,
            IFERROR(
                AVERAGE(IF(
                    ISNUMBER(M30:AD30),
                    IF(
                        M$4:AD$4=1,
                        M30:AD30,
                        ""),
                    "")),
                AVERAGE(IF(
                    ISNUMBER(M30:AD30),
                    IF(
                        M$4:AD$4=2,
                        M30:AD30,
                        ""),
                    ""))
            ),
            IF(
                Parameters!$D$17=1,
                IFERROR(
                    IF(
                        OR(
                            IF(
                                ISNUMBER(M30:AD30),
                                IF(
                                    M$4:AD$4=1,
                                    M30:AD30,
                                    ""),
                                "")
                            =0),
                        0,
                        GEOMEAN(IF(
                            ISNUMBER(M30:AD30),
                            IF(
                                M$4:AD$4=1,
                                M30:AD30,
                                ""),
                            ""))
                    ),
                    IF(
                        OR(IF(
                            ISNUMBER(M30:AD30),
                            IF(
                                M$4:AD$4=2,
                                M30:AD30,
                                ""),
                            "")
                            =0),
                        0,
                        GEOMEAN(IF(
                            ISNUMBER(M30:AD30),
                            IF(
                                M$4:AD$4=2,
                                M30:AD30,
                                ""),
                            "")))
                )
            )
        )
    )
)</f>
        <v>1.79043923090492</v>
      </c>
      <c r="I30" s="191" cm="1">
        <f t="array" ref="I30">IF(
    SUM(IF(
            ISNUMBER(
                IF(
                    $M$5:$AD$5,
                    (M30:AD30),
                    "")),
            1,
            0))
        =0,
    NA(),
    IF(
        Parameters!$D$15=1,
        IF(
            SUM(--(ISNUMBER(IF($M$5:$AD$5=1,(M30:AD30),""))))&gt;0,
            MAX(IF(
                ISNUMBER(M30:AD30),
                IF(
                    M$5:AD$5=1,
                    M30:AD30,
                    ""),
                "")),
            MAX(IF(
                ISNUMBER(M30:AD30),
                IF(
                    M$5:AD$5=2,
                    M30:AD30,
                    ""),
                ""))
        ),
        IF(
            Parameters!$D$16=1,
            IFERROR(
                AVERAGE(IF(
                    ISNUMBER(M30:AD30),
                    IF(
                        M$5:AD$5=1,
                        M30:AD30,
                        ""),
                    "")),
                AVERAGE(IF(
                    ISNUMBER(M30:AD30),
                    IF(
                        M$5:AD$5=2,
                        M30:AD30,
                        ""),
                    ""))
            ),
            IF(
                Parameters!$D$17=1,
                IFERROR(
                    IF(
                        OR(
                            IF(
                                ISNUMBER(M30:AD30),
                                IF(
                                    M$5:AD$5=1,
                                    M30:AD30,
                                    ""),
                                "")
                            =0),
                        0,
                        GEOMEAN(IF(
                            ISNUMBER(M30:AD30),
                            IF(
                                M$5:AD$5=1,
                                M30:AD30,
                                ""),
                            ""))
                    ),
                    IF(
                        OR(IF(
                            ISNUMBER(M30:AD30),
                            IF(
                                M$5:AD$5=2,
                                M30:AD30,
                                ""),
                            "")
                            =0),
                        0,
                        GEOMEAN(IF(
                            ISNUMBER(M30:AD30),
                            IF(
                                M$5:AD$5=2,
                                M30:AD30,
                                ""),
                            "")))
                )
            )
        )
    )
)</f>
        <v>0</v>
      </c>
      <c r="J30" s="242">
        <v>45103</v>
      </c>
      <c r="K30" s="242">
        <v>45043</v>
      </c>
      <c r="L30" s="91" t="s">
        <v>44</v>
      </c>
      <c r="M30" s="192">
        <v>0</v>
      </c>
      <c r="N30" s="192">
        <v>1.79043923090492</v>
      </c>
      <c r="O30" s="192" t="s">
        <v>409</v>
      </c>
      <c r="P30" s="192">
        <v>0</v>
      </c>
      <c r="Q30" s="192" t="s">
        <v>409</v>
      </c>
      <c r="R30" s="192">
        <v>0</v>
      </c>
      <c r="S30" s="192">
        <v>0</v>
      </c>
      <c r="T30" s="192" t="s">
        <v>409</v>
      </c>
      <c r="U30" s="192">
        <v>69.900000000000006</v>
      </c>
      <c r="V30" s="192" t="s">
        <v>409</v>
      </c>
      <c r="W30" s="192" t="s">
        <v>409</v>
      </c>
      <c r="X30" s="192" t="s">
        <v>409</v>
      </c>
      <c r="Y30" s="192">
        <v>0</v>
      </c>
      <c r="Z30" s="192">
        <v>-100</v>
      </c>
      <c r="AA30" s="34"/>
      <c r="AB30" s="34"/>
      <c r="AC30" s="192"/>
      <c r="AD30" s="192"/>
      <c r="AE30" s="192"/>
      <c r="AF30" s="192"/>
      <c r="AG30" s="192"/>
      <c r="AH30" s="192"/>
    </row>
    <row r="31" spans="1:34" x14ac:dyDescent="0.2">
      <c r="A31" s="84">
        <v>24</v>
      </c>
      <c r="B31" s="84" t="str">
        <f ca="1"/>
        <v>Belize</v>
      </c>
      <c r="C31" s="84" t="str">
        <f ca="1"/>
        <v>BLZ</v>
      </c>
      <c r="D31" s="219" t="str">
        <f ca="1"/>
        <v>LCN           Latin America &amp; Caribbean</v>
      </c>
      <c r="E31" s="219" t="str">
        <f ca="1"/>
        <v>IBRD</v>
      </c>
      <c r="F31" s="190" t="str">
        <f t="shared" ca="1" si="12"/>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$M$4:$AD$4,
                    (M31:AD31),
                    "")),
            1,
            0))
        =0,
    NA(),
    IF(
        Parameters!$D$15=1,
        IF(
            SUM(--(ISNUMBER(IF($M$4:$AD$4=1,(M31:AD31),""))))&gt;0,
            MAX(IF(
                ISNUMBER(M31:AD31),
                IF(
                    M$4:AD$4=1,
                    M31:AD31,
                    ""),
                "")),
            MAX(IF(
                ISNUMBER(M31:AD31),
                IF(
                    M$4:AD$4=2,
                    M31:AD31,
                    ""),
                ""))
        ),
        IF(
            Parameters!$D$16=1,
            IFERROR(
                AVERAGE(IF(
                    ISNUMBER(M31:AD31),
                    IF(
                        M$4:AD$4=1,
                        M31:AD31,
                        ""),
                    "")),
                AVERAGE(IF(
                    ISNUMBER(M31:AD31),
                    IF(
                        M$4:AD$4=2,
                        M31:AD31,
                        ""),
                    ""))
            ),
            IF(
                Parameters!$D$17=1,
                IFERROR(
                    IF(
                        OR(
                            IF(
                                ISNUMBER(M31:AD31),
                                IF(
                                    M$4:AD$4=1,
                                    M31:AD31,
                                    ""),
                                "")
                            =0),
                        0,
                        GEOMEAN(IF(
                            ISNUMBER(M31:AD31),
                            IF(
                                M$4:AD$4=1,
                                M31:AD31,
                                ""),
                            ""))
                    ),
                    IF(
                        OR(IF(
                            ISNUMBER(M31:AD31),
                            IF(
                                M$4:AD$4=2,
                                M31:AD31,
                                ""),
                            "")
                            =0),
                        0,
                        GEOMEAN(IF(
                            ISNUMBER(M31:AD31),
                            IF(
                                M$4:AD$4=2,
                                M31:AD31,
                                ""),
                            "")))
                )
            )
        )
    )
)</f>
        <v>0</v>
      </c>
      <c r="I31" s="191" cm="1">
        <f t="array" ref="I31">IF(
    SUM(IF(
            ISNUMBER(
                IF(
                    $M$5:$AD$5,
                    (M31:AD31),
                    "")),
            1,
            0))
        =0,
    NA(),
    IF(
        Parameters!$D$15=1,
        IF(
            SUM(--(ISNUMBER(IF($M$5:$AD$5=1,(M31:AD31),""))))&gt;0,
            MAX(IF(
                ISNUMBER(M31:AD31),
                IF(
                    M$5:AD$5=1,
                    M31:AD31,
                    ""),
                "")),
            MAX(IF(
                ISNUMBER(M31:AD31),
                IF(
                    M$5:AD$5=2,
                    M31:AD31,
                    ""),
                ""))
        ),
        IF(
            Parameters!$D$16=1,
            IFERROR(
                AVERAGE(IF(
                    ISNUMBER(M31:AD31),
                    IF(
                        M$5:AD$5=1,
                        M31:AD31,
                        ""),
                    "")),
                AVERAGE(IF(
                    ISNUMBER(M31:AD31),
                    IF(
                        M$5:AD$5=2,
                        M31:AD31,
                        ""),
                    ""))
            ),
            IF(
                Parameters!$D$17=1,
                IFERROR(
                    IF(
                        OR(
                            IF(
                                ISNUMBER(M31:AD31),
                                IF(
                                    M$5:AD$5=1,
                                    M31:AD31,
                                    ""),
                                "")
                            =0),
                        0,
                        GEOMEAN(IF(
                            ISNUMBER(M31:AD31),
                            IF(
                                M$5:AD$5=1,
                                M31:AD31,
                                ""),
                            ""))
                    ),
                    IF(
                        OR(IF(
                            ISNUMBER(M31:AD31),
                            IF(
                                M$5:AD$5=2,
                                M31:AD31,
                                ""),
                            "")
                            =0),
                        0,
                        GEOMEAN(IF(
                            ISNUMBER(M31:AD31),
                            IF(
                                M$5:AD$5=2,
                                M31:AD31,
                                ""),
                            "")))
                )
            )
        )
    )
)</f>
        <v>0</v>
      </c>
      <c r="J31" s="242">
        <v>45103</v>
      </c>
      <c r="K31" s="242">
        <v>45099</v>
      </c>
      <c r="L31" s="91" t="s">
        <v>46</v>
      </c>
      <c r="M31" s="192">
        <v>0</v>
      </c>
      <c r="N31" s="192">
        <v>0</v>
      </c>
      <c r="O31" s="192">
        <v>0</v>
      </c>
      <c r="P31" s="192">
        <v>0</v>
      </c>
      <c r="Q31" s="192" t="s">
        <v>409</v>
      </c>
      <c r="R31" s="192">
        <v>0</v>
      </c>
      <c r="S31" s="192">
        <v>0</v>
      </c>
      <c r="T31" s="192" t="s">
        <v>409</v>
      </c>
      <c r="U31" s="192">
        <v>59.8</v>
      </c>
      <c r="V31" s="192">
        <v>-1.80557232349865</v>
      </c>
      <c r="W31" s="192" t="s">
        <v>409</v>
      </c>
      <c r="X31" s="192" t="s">
        <v>409</v>
      </c>
      <c r="Y31" s="192">
        <v>0</v>
      </c>
      <c r="Z31" s="192">
        <v>-33.3333333333333</v>
      </c>
      <c r="AA31" s="34"/>
      <c r="AB31" s="34"/>
      <c r="AC31" s="192"/>
      <c r="AD31" s="192"/>
      <c r="AE31" s="192"/>
      <c r="AF31" s="192"/>
      <c r="AG31" s="192"/>
      <c r="AH31" s="192"/>
    </row>
    <row r="32" spans="1:34" x14ac:dyDescent="0.2">
      <c r="A32" s="84">
        <v>25</v>
      </c>
      <c r="B32" s="84" t="str">
        <f ca="1"/>
        <v>Bermuda</v>
      </c>
      <c r="C32" s="84" t="str">
        <f ca="1"/>
        <v>BMU</v>
      </c>
      <c r="D32" s="219" t="str">
        <f ca="1"/>
        <v>NAC           North America</v>
      </c>
      <c r="E32" s="219" t="str">
        <f ca="1"/>
        <v>NA</v>
      </c>
      <c r="F32" s="190" t="str">
        <f t="shared" ca="1" si="12"/>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$M$4:$AD$4,
                    (M32:AD32),
                    "")),
            1,
            0))
        =0,
    NA(),
    IF(
        Parameters!$D$15=1,
        IF(
            SUM(--(ISNUMBER(IF($M$4:$AD$4=1,(M32:AD32),""))))&gt;0,
            MAX(IF(
                ISNUMBER(M32:AD32),
                IF(
                    M$4:AD$4=1,
                    M32:AD32,
                    ""),
                "")),
            MAX(IF(
                ISNUMBER(M32:AD32),
                IF(
                    M$4:AD$4=2,
                    M32:AD32,
                    ""),
                ""))
        ),
        IF(
            Parameters!$D$16=1,
            IFERROR(
                AVERAGE(IF(
                    ISNUMBER(M32:AD32),
                    IF(
                        M$4:AD$4=1,
                        M32:AD32,
                        ""),
                    "")),
                AVERAGE(IF(
                    ISNUMBER(M32:AD32),
                    IF(
                        M$4:AD$4=2,
                        M32:AD32,
                        ""),
                    ""))
            ),
            IF(
                Parameters!$D$17=1,
                IFERROR(
                    IF(
                        OR(
                            IF(
                                ISNUMBER(M32:AD32),
                                IF(
                                    M$4:AD$4=1,
                                    M32:AD32,
                                    ""),
                                "")
                            =0),
                        0,
                        GEOMEAN(IF(
                            ISNUMBER(M32:AD32),
                            IF(
                                M$4:AD$4=1,
                                M32:AD32,
                                ""),
                            ""))
                    ),
                    IF(
                        OR(IF(
                            ISNUMBER(M32:AD32),
                            IF(
                                M$4:AD$4=2,
                                M32:AD32,
                                ""),
                            "")
                            =0),
                        0,
                        GEOMEAN(IF(
                            ISNUMBER(M32:AD32),
                            IF(
                                M$4:AD$4=2,
                                M32:AD32,
                                ""),
                            "")))
                )
            )
        )
    )
)</f>
        <v>#N/A</v>
      </c>
      <c r="I32" s="191" cm="1">
        <f t="array" ref="I32">IF(
    SUM(IF(
            ISNUMBER(
                IF(
                    $M$5:$AD$5,
                    (M32:AD32),
                    "")),
            1,
            0))
        =0,
    NA(),
    IF(
        Parameters!$D$15=1,
        IF(
            SUM(--(ISNUMBER(IF($M$5:$AD$5=1,(M32:AD32),""))))&gt;0,
            MAX(IF(
                ISNUMBER(M32:AD32),
                IF(
                    M$5:AD$5=1,
                    M32:AD32,
                    ""),
                "")),
            MAX(IF(
                ISNUMBER(M32:AD32),
                IF(
                    M$5:AD$5=2,
                    M32:AD32,
                    ""),
                ""))
        ),
        IF(
            Parameters!$D$16=1,
            IFERROR(
                AVERAGE(IF(
                    ISNUMBER(M32:AD32),
                    IF(
                        M$5:AD$5=1,
                        M32:AD32,
                        ""),
                    "")),
                AVERAGE(IF(
                    ISNUMBER(M32:AD32),
                    IF(
                        M$5:AD$5=2,
                        M32:AD32,
                        ""),
                    ""))
            ),
            IF(
                Parameters!$D$17=1,
                IFERROR(
                    IF(
                        OR(
                            IF(
                                ISNUMBER(M32:AD32),
                                IF(
                                    M$5:AD$5=1,
                                    M32:AD32,
                                    ""),
                                "")
                            =0),
                        0,
                        GEOMEAN(IF(
                            ISNUMBER(M32:AD32),
                            IF(
                                M$5:AD$5=1,
                                M32:AD32,
                                ""),
                            ""))
                    ),
                    IF(
                        OR(IF(
                            ISNUMBER(M32:AD32),
                            IF(
                                M$5:AD$5=2,
                                M32:AD32,
                                ""),
                            "")
                            =0),
                        0,
                        GEOMEAN(IF(
                            ISNUMBER(M32:AD32),
                            IF(
                                M$5:AD$5=2,
                                M32:AD32,
                                ""),
                            "")))
                )
            )
        )
    )
)</f>
        <v>0</v>
      </c>
      <c r="J32" s="242" t="s">
        <v>409</v>
      </c>
      <c r="K32" s="242" t="s">
        <v>409</v>
      </c>
      <c r="L32" s="91" t="s">
        <v>705</v>
      </c>
      <c r="M32" s="192" t="s">
        <v>409</v>
      </c>
      <c r="N32" s="192" t="s">
        <v>409</v>
      </c>
      <c r="O32" s="192" t="s">
        <v>409</v>
      </c>
      <c r="P32" s="192">
        <v>0</v>
      </c>
      <c r="Q32" s="192" t="s">
        <v>409</v>
      </c>
      <c r="R32" s="192" t="s">
        <v>409</v>
      </c>
      <c r="S32" s="192" t="s">
        <v>409</v>
      </c>
      <c r="T32" s="192" t="s">
        <v>409</v>
      </c>
      <c r="U32" s="192" t="s">
        <v>409</v>
      </c>
      <c r="V32" s="192" t="s">
        <v>409</v>
      </c>
      <c r="W32" s="192" t="s">
        <v>409</v>
      </c>
      <c r="X32" s="192" t="s">
        <v>409</v>
      </c>
      <c r="Y32" s="192" t="s">
        <v>409</v>
      </c>
      <c r="Z32" s="192" t="s">
        <v>409</v>
      </c>
      <c r="AA32" s="34"/>
      <c r="AB32" s="34"/>
      <c r="AC32" s="192"/>
      <c r="AD32" s="192"/>
      <c r="AE32" s="192"/>
      <c r="AF32" s="192"/>
      <c r="AG32" s="192"/>
      <c r="AH32" s="192"/>
    </row>
    <row r="33" spans="1:34" x14ac:dyDescent="0.2">
      <c r="A33" s="84">
        <v>26</v>
      </c>
      <c r="B33" s="84" t="str">
        <f ca="1"/>
        <v>Bolivia</v>
      </c>
      <c r="C33" s="84" t="str">
        <f ca="1"/>
        <v>BOL</v>
      </c>
      <c r="D33" s="219" t="str">
        <f ca="1"/>
        <v>LCN           Latin America &amp; Caribbean</v>
      </c>
      <c r="E33" s="219" t="str">
        <f ca="1"/>
        <v>IBRD</v>
      </c>
      <c r="F33" s="190" t="str">
        <f t="shared" ca="1" si="12"/>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$M$4:$AD$4,
                    (M33:AD33),
                    "")),
            1,
            0))
        =0,
    NA(),
    IF(
        Parameters!$D$15=1,
        IF(
            SUM(--(ISNUMBER(IF($M$4:$AD$4=1,(M33:AD33),""))))&gt;0,
            MAX(IF(
                ISNUMBER(M33:AD33),
                IF(
                    M$4:AD$4=1,
                    M33:AD33,
                    ""),
                "")),
            MAX(IF(
                ISNUMBER(M33:AD33),
                IF(
                    M$4:AD$4=2,
                    M33:AD33,
                    ""),
                ""))
        ),
        IF(
            Parameters!$D$16=1,
            IFERROR(
                AVERAGE(IF(
                    ISNUMBER(M33:AD33),
                    IF(
                        M$4:AD$4=1,
                        M33:AD33,
                        ""),
                    "")),
                AVERAGE(IF(
                    ISNUMBER(M33:AD33),
                    IF(
                        M$4:AD$4=2,
                        M33:AD33,
                        ""),
                    ""))
            ),
            IF(
                Parameters!$D$17=1,
                IFERROR(
                    IF(
                        OR(
                            IF(
                                ISNUMBER(M33:AD33),
                                IF(
                                    M$4:AD$4=1,
                                    M33:AD33,
                                    ""),
                                "")
                            =0),
                        0,
                        GEOMEAN(IF(
                            ISNUMBER(M33:AD33),
                            IF(
                                M$4:AD$4=1,
                                M33:AD33,
                                ""),
                            ""))
                    ),
                    IF(
                        OR(IF(
                            ISNUMBER(M33:AD33),
                            IF(
                                M$4:AD$4=2,
                                M33:AD33,
                                ""),
                            "")
                            =0),
                        0,
                        GEOMEAN(IF(
                            ISNUMBER(M33:AD33),
                            IF(
                                M$4:AD$4=2,
                                M33:AD33,
                                ""),
                            "")))
                )
            )
        )
    )
)</f>
        <v>1.9668371846886501</v>
      </c>
      <c r="I33" s="191" cm="1">
        <f t="array" ref="I33">IF(
    SUM(IF(
            ISNUMBER(
                IF(
                    $M$5:$AD$5,
                    (M33:AD33),
                    "")),
            1,
            0))
        =0,
    NA(),
    IF(
        Parameters!$D$15=1,
        IF(
            SUM(--(ISNUMBER(IF($M$5:$AD$5=1,(M33:AD33),""))))&gt;0,
            MAX(IF(
                ISNUMBER(M33:AD33),
                IF(
                    M$5:AD$5=1,
                    M33:AD33,
                    ""),
                "")),
            MAX(IF(
                ISNUMBER(M33:AD33),
                IF(
                    M$5:AD$5=2,
                    M33:AD33,
                    ""),
                ""))
        ),
        IF(
            Parameters!$D$16=1,
            IFERROR(
                AVERAGE(IF(
                    ISNUMBER(M33:AD33),
                    IF(
                        M$5:AD$5=1,
                        M33:AD33,
                        ""),
                    "")),
                AVERAGE(IF(
                    ISNUMBER(M33:AD33),
                    IF(
                        M$5:AD$5=2,
                        M33:AD33,
                        ""),
                    ""))
            ),
            IF(
                Parameters!$D$17=1,
                IFERROR(
                    IF(
                        OR(
                            IF(
                                ISNUMBER(M33:AD33),
                                IF(
                                    M$5:AD$5=1,
                                    M33:AD33,
                                    ""),
                                "")
                            =0),
                        0,
                        GEOMEAN(IF(
                            ISNUMBER(M33:AD33),
                            IF(
                                M$5:AD$5=1,
                                M33:AD33,
                                ""),
                            ""))
                    ),
                    IF(
                        OR(IF(
                            ISNUMBER(M33:AD33),
                            IF(
                                M$5:AD$5=2,
                                M33:AD33,
                                ""),
                            "")
                            =0),
                        0,
                        GEOMEAN(IF(
                            ISNUMBER(M33:AD33),
                            IF(
                                M$5:AD$5=2,
                                M33:AD33,
                                ""),
                            "")))
                )
            )
        )
    )
)</f>
        <v>0</v>
      </c>
      <c r="J33" s="242">
        <v>45103</v>
      </c>
      <c r="K33" s="242">
        <v>45056</v>
      </c>
      <c r="L33" s="91" t="s">
        <v>48</v>
      </c>
      <c r="M33" s="192">
        <v>0</v>
      </c>
      <c r="N33" s="192">
        <v>1.9668371846886501</v>
      </c>
      <c r="O33" s="192" t="s">
        <v>409</v>
      </c>
      <c r="P33" s="192">
        <v>0</v>
      </c>
      <c r="Q33" s="192" t="s">
        <v>409</v>
      </c>
      <c r="R33" s="192">
        <v>0</v>
      </c>
      <c r="S33" s="192">
        <v>0</v>
      </c>
      <c r="T33" s="192" t="s">
        <v>409</v>
      </c>
      <c r="U33" s="192">
        <v>70.7</v>
      </c>
      <c r="V33" s="192" t="s">
        <v>409</v>
      </c>
      <c r="W33" s="192" t="s">
        <v>409</v>
      </c>
      <c r="X33" s="192" t="s">
        <v>409</v>
      </c>
      <c r="Y33" s="192">
        <v>0</v>
      </c>
      <c r="Z33" s="192">
        <v>-100</v>
      </c>
      <c r="AA33" s="34"/>
      <c r="AB33" s="34"/>
      <c r="AC33" s="192"/>
      <c r="AD33" s="192"/>
      <c r="AE33" s="192"/>
      <c r="AF33" s="192"/>
      <c r="AG33" s="192"/>
      <c r="AH33" s="192"/>
    </row>
    <row r="34" spans="1:34" x14ac:dyDescent="0.2">
      <c r="A34" s="84">
        <v>27</v>
      </c>
      <c r="B34" s="84" t="str">
        <f ca="1"/>
        <v>Brazil</v>
      </c>
      <c r="C34" s="84" t="str">
        <f ca="1"/>
        <v>BRA</v>
      </c>
      <c r="D34" s="219" t="str">
        <f ca="1"/>
        <v>LCN           Latin America &amp; Caribbean</v>
      </c>
      <c r="E34" s="219" t="str">
        <f ca="1"/>
        <v>IBRD</v>
      </c>
      <c r="F34" s="190" t="str">
        <f t="shared" ca="1" si="12"/>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4.7192033117023886</v>
      </c>
      <c r="H34" s="80" cm="1">
        <f t="array" ref="H34">IF(
    SUM(IF(
            ISNUMBER(
                IF(
                    $M$4:$AD$4,
                    (M34:AD34),
                    "")),
            1,
            0))
        =0,
    NA(),
    IF(
        Parameters!$D$15=1,
        IF(
            SUM(--(ISNUMBER(IF($M$4:$AD$4=1,(M34:AD34),""))))&gt;0,
            MAX(IF(
                ISNUMBER(M34:AD34),
                IF(
                    M$4:AD$4=1,
                    M34:AD34,
                    ""),
                "")),
            MAX(IF(
                ISNUMBER(M34:AD34),
                IF(
                    M$4:AD$4=2,
                    M34:AD34,
                    ""),
                ""))
        ),
        IF(
            Parameters!$D$16=1,
            IFERROR(
                AVERAGE(IF(
                    ISNUMBER(M34:AD34),
                    IF(
                        M$4:AD$4=1,
                        M34:AD34,
                        ""),
                    "")),
                AVERAGE(IF(
                    ISNUMBER(M34:AD34),
                    IF(
                        M$4:AD$4=2,
                        M34:AD34,
                        ""),
                    ""))
            ),
            IF(
                Parameters!$D$17=1,
                IFERROR(
                    IF(
                        OR(
                            IF(
                                ISNUMBER(M34:AD34),
                                IF(
                                    M$4:AD$4=1,
                                    M34:AD34,
                                    ""),
                                "")
                            =0),
                        0,
                        GEOMEAN(IF(
                            ISNUMBER(M34:AD34),
                            IF(
                                M$4:AD$4=1,
                                M34:AD34,
                                ""),
                            ""))
                    ),
                    IF(
                        OR(IF(
                            ISNUMBER(M34:AD34),
                            IF(
                                M$4:AD$4=2,
                                M34:AD34,
                                ""),
                            "")
                            =0),
                        0,
                        GEOMEAN(IF(
                            ISNUMBER(M34:AD34),
                            IF(
                                M$4:AD$4=2,
                                M34:AD34,
                                ""),
                            "")))
                )
            )
        )
    )
)</f>
        <v>2.8047274651613998</v>
      </c>
      <c r="I34" s="191" cm="1">
        <f t="array" ref="I34">IF(
    SUM(IF(
            ISNUMBER(
                IF(
                    $M$5:$AD$5,
                    (M34:AD34),
                    "")),
            1,
            0))
        =0,
    NA(),
    IF(
        Parameters!$D$15=1,
        IF(
            SUM(--(ISNUMBER(IF($M$5:$AD$5=1,(M34:AD34),""))))&gt;0,
            MAX(IF(
                ISNUMBER(M34:AD34),
                IF(
                    M$5:AD$5=1,
                    M34:AD34,
                    ""),
                "")),
            MAX(IF(
                ISNUMBER(M34:AD34),
                IF(
                    M$5:AD$5=2,
                    M34:AD34,
                    ""),
                ""))
        ),
        IF(
            Parameters!$D$16=1,
            IFERROR(
                AVERAGE(IF(
                    ISNUMBER(M34:AD34),
                    IF(
                        M$5:AD$5=1,
                        M34:AD34,
                        ""),
                    "")),
                AVERAGE(IF(
                    ISNUMBER(M34:AD34),
                    IF(
                        M$5:AD$5=2,
                        M34:AD34,
                        ""),
                    ""))
            ),
            IF(
                Parameters!$D$17=1,
                IFERROR(
                    IF(
                        OR(
                            IF(
                                ISNUMBER(M34:AD34),
                                IF(
                                    M$5:AD$5=1,
                                    M34:AD34,
                                    ""),
                                "")
                            =0),
                        0,
                        GEOMEAN(IF(
                            ISNUMBER(M34:AD34),
                            IF(
                                M$5:AD$5=1,
                                M34:AD34,
                                ""),
                            ""))
                    ),
                    IF(
                        OR(IF(
                            ISNUMBER(M34:AD34),
                            IF(
                                M$5:AD$5=2,
                                M34:AD34,
                                ""),
                            "")
                            =0),
                        0,
                        GEOMEAN(IF(
                            ISNUMBER(M34:AD34),
                            IF(
                                M$5:AD$5=2,
                                M34:AD34,
                                ""),
                            "")))
                )
            )
        )
    )
)</f>
        <v>7.9404791281213498</v>
      </c>
      <c r="J34" s="242">
        <v>45103</v>
      </c>
      <c r="K34" s="242">
        <v>45099</v>
      </c>
      <c r="L34" s="91" t="s">
        <v>50</v>
      </c>
      <c r="M34" s="192">
        <v>0</v>
      </c>
      <c r="N34" s="192">
        <v>2.8047274651613998</v>
      </c>
      <c r="O34" s="192">
        <v>7.9404791281213498</v>
      </c>
      <c r="P34" s="192">
        <v>0</v>
      </c>
      <c r="Q34" s="192" t="s">
        <v>409</v>
      </c>
      <c r="R34" s="192">
        <v>0</v>
      </c>
      <c r="S34" s="192">
        <v>0</v>
      </c>
      <c r="T34" s="192" t="s">
        <v>409</v>
      </c>
      <c r="U34" s="192">
        <v>74.5</v>
      </c>
      <c r="V34" s="192">
        <v>0.79404791281213505</v>
      </c>
      <c r="W34" s="192" t="s">
        <v>409</v>
      </c>
      <c r="X34" s="192" t="s">
        <v>409</v>
      </c>
      <c r="Y34" s="192">
        <v>0</v>
      </c>
      <c r="Z34" s="192">
        <v>-14.419573138990099</v>
      </c>
      <c r="AA34" s="34"/>
      <c r="AB34" s="34"/>
      <c r="AC34" s="192"/>
      <c r="AD34" s="192"/>
      <c r="AE34" s="192"/>
      <c r="AF34" s="192"/>
      <c r="AG34" s="192"/>
      <c r="AH34" s="192"/>
    </row>
    <row r="35" spans="1:34" x14ac:dyDescent="0.2">
      <c r="A35" s="84">
        <v>28</v>
      </c>
      <c r="B35" s="84" t="str">
        <f ca="1"/>
        <v>Barbados</v>
      </c>
      <c r="C35" s="84" t="str">
        <f ca="1"/>
        <v>BRB</v>
      </c>
      <c r="D35" s="219" t="str">
        <f ca="1"/>
        <v>LCN           Latin America &amp; Caribbean</v>
      </c>
      <c r="E35" s="219" t="str">
        <f ca="1"/>
        <v>NA</v>
      </c>
      <c r="F35" s="190" t="str">
        <f t="shared" ca="1" si="12"/>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$M$4:$AD$4,
                    (M35:AD35),
                    "")),
            1,
            0))
        =0,
    NA(),
    IF(
        Parameters!$D$15=1,
        IF(
            SUM(--(ISNUMBER(IF($M$4:$AD$4=1,(M35:AD35),""))))&gt;0,
            MAX(IF(
                ISNUMBER(M35:AD35),
                IF(
                    M$4:AD$4=1,
                    M35:AD35,
                    ""),
                "")),
            MAX(IF(
                ISNUMBER(M35:AD35),
                IF(
                    M$4:AD$4=2,
                    M35:AD35,
                    ""),
                ""))
        ),
        IF(
            Parameters!$D$16=1,
            IFERROR(
                AVERAGE(IF(
                    ISNUMBER(M35:AD35),
                    IF(
                        M$4:AD$4=1,
                        M35:AD35,
                        ""),
                    "")),
                AVERAGE(IF(
                    ISNUMBER(M35:AD35),
                    IF(
                        M$4:AD$4=2,
                        M35:AD35,
                        ""),
                    ""))
            ),
            IF(
                Parameters!$D$17=1,
                IFERROR(
                    IF(
                        OR(
                            IF(
                                ISNUMBER(M35:AD35),
                                IF(
                                    M$4:AD$4=1,
                                    M35:AD35,
                                    ""),
                                "")
                            =0),
                        0,
                        GEOMEAN(IF(
                            ISNUMBER(M35:AD35),
                            IF(
                                M$4:AD$4=1,
                                M35:AD35,
                                ""),
                            ""))
                    ),
                    IF(
                        OR(IF(
                            ISNUMBER(M35:AD35),
                            IF(
                                M$4:AD$4=2,
                                M35:AD35,
                                ""),
                            "")
                            =0),
                        0,
                        GEOMEAN(IF(
                            ISNUMBER(M35:AD35),
                            IF(
                                M$4:AD$4=2,
                                M35:AD35,
                                ""),
                            "")))
                )
            )
        )
    )
)</f>
        <v>0</v>
      </c>
      <c r="I35" s="191" cm="1">
        <f t="array" ref="I35">IF(
    SUM(IF(
            ISNUMBER(
                IF(
                    $M$5:$AD$5,
                    (M35:AD35),
                    "")),
            1,
            0))
        =0,
    NA(),
    IF(
        Parameters!$D$15=1,
        IF(
            SUM(--(ISNUMBER(IF($M$5:$AD$5=1,(M35:AD35),""))))&gt;0,
            MAX(IF(
                ISNUMBER(M35:AD35),
                IF(
                    M$5:AD$5=1,
                    M35:AD35,
                    ""),
                "")),
            MAX(IF(
                ISNUMBER(M35:AD35),
                IF(
                    M$5:AD$5=2,
                    M35:AD35,
                    ""),
                ""))
        ),
        IF(
            Parameters!$D$16=1,
            IFERROR(
                AVERAGE(IF(
                    ISNUMBER(M35:AD35),
                    IF(
                        M$5:AD$5=1,
                        M35:AD35,
                        ""),
                    "")),
                AVERAGE(IF(
                    ISNUMBER(M35:AD35),
                    IF(
                        M$5:AD$5=2,
                        M35:AD35,
                        ""),
                    ""))
            ),
            IF(
                Parameters!$D$17=1,
                IFERROR(
                    IF(
                        OR(
                            IF(
                                ISNUMBER(M35:AD35),
                                IF(
                                    M$5:AD$5=1,
                                    M35:AD35,
                                    ""),
                                "")
                            =0),
                        0,
                        GEOMEAN(IF(
                            ISNUMBER(M35:AD35),
                            IF(
                                M$5:AD$5=1,
                                M35:AD35,
                                ""),
                            ""))
                    ),
                    IF(
                        OR(IF(
                            ISNUMBER(M35:AD35),
                            IF(
                                M$5:AD$5=2,
                                M35:AD35,
                                ""),
                            "")
                            =0),
                        0,
                        GEOMEAN(IF(
                            ISNUMBER(M35:AD35),
                            IF(
                                M$5:AD$5=2,
                                M35:AD35,
                                ""),
                            "")))
                )
            )
        )
    )
)</f>
        <v>0</v>
      </c>
      <c r="J35" s="242">
        <v>45103</v>
      </c>
      <c r="K35" s="242">
        <v>44860</v>
      </c>
      <c r="L35" s="91" t="s">
        <v>52</v>
      </c>
      <c r="M35" s="192">
        <v>0</v>
      </c>
      <c r="N35" s="192">
        <v>0</v>
      </c>
      <c r="O35" s="192" t="s">
        <v>409</v>
      </c>
      <c r="P35" s="192">
        <v>0</v>
      </c>
      <c r="Q35" s="192" t="s">
        <v>409</v>
      </c>
      <c r="R35" s="192">
        <v>0</v>
      </c>
      <c r="S35" s="192" t="s">
        <v>409</v>
      </c>
      <c r="T35" s="192" t="s">
        <v>409</v>
      </c>
      <c r="U35" s="192">
        <v>45.4</v>
      </c>
      <c r="V35" s="192" t="s">
        <v>409</v>
      </c>
      <c r="W35" s="192" t="s">
        <v>409</v>
      </c>
      <c r="X35" s="192" t="s">
        <v>409</v>
      </c>
      <c r="Y35" s="192">
        <v>0</v>
      </c>
      <c r="Z35" s="192" t="s">
        <v>409</v>
      </c>
      <c r="AA35" s="34"/>
      <c r="AB35" s="34"/>
      <c r="AC35" s="192"/>
      <c r="AD35" s="192"/>
      <c r="AE35" s="192"/>
      <c r="AF35" s="192"/>
      <c r="AG35" s="192"/>
      <c r="AH35" s="192"/>
    </row>
    <row r="36" spans="1:34" x14ac:dyDescent="0.2">
      <c r="A36" s="84">
        <v>29</v>
      </c>
      <c r="B36" s="84" t="str">
        <f ca="1"/>
        <v>Brunei Darussalam</v>
      </c>
      <c r="C36" s="84" t="str">
        <f ca="1"/>
        <v>BRN</v>
      </c>
      <c r="D36" s="219" t="str">
        <f ca="1"/>
        <v>EAS           East Asia &amp; Pacific</v>
      </c>
      <c r="E36" s="219" t="str">
        <f ca="1"/>
        <v>NA</v>
      </c>
      <c r="F36" s="190" t="str">
        <f t="shared" ca="1" si="12"/>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$M$4:$AD$4,
                    (M36:AD36),
                    "")),
            1,
            0))
        =0,
    NA(),
    IF(
        Parameters!$D$15=1,
        IF(
            SUM(--(ISNUMBER(IF($M$4:$AD$4=1,(M36:AD36),""))))&gt;0,
            MAX(IF(
                ISNUMBER(M36:AD36),
                IF(
                    M$4:AD$4=1,
                    M36:AD36,
                    ""),
                "")),
            MAX(IF(
                ISNUMBER(M36:AD36),
                IF(
                    M$4:AD$4=2,
                    M36:AD36,
                    ""),
                ""))
        ),
        IF(
            Parameters!$D$16=1,
            IFERROR(
                AVERAGE(IF(
                    ISNUMBER(M36:AD36),
                    IF(
                        M$4:AD$4=1,
                        M36:AD36,
                        ""),
                    "")),
                AVERAGE(IF(
                    ISNUMBER(M36:AD36),
                    IF(
                        M$4:AD$4=2,
                        M36:AD36,
                        ""),
                    ""))
            ),
            IF(
                Parameters!$D$17=1,
                IFERROR(
                    IF(
                        OR(
                            IF(
                                ISNUMBER(M36:AD36),
                                IF(
                                    M$4:AD$4=1,
                                    M36:AD36,
                                    ""),
                                "")
                            =0),
                        0,
                        GEOMEAN(IF(
                            ISNUMBER(M36:AD36),
                            IF(
                                M$4:AD$4=1,
                                M36:AD36,
                                ""),
                            ""))
                    ),
                    IF(
                        OR(IF(
                            ISNUMBER(M36:AD36),
                            IF(
                                M$4:AD$4=2,
                                M36:AD36,
                                ""),
                            "")
                            =0),
                        0,
                        GEOMEAN(IF(
                            ISNUMBER(M36:AD36),
                            IF(
                                M$4:AD$4=2,
                                M36:AD36,
                                ""),
                            "")))
                )
            )
        )
    )
)</f>
        <v>0</v>
      </c>
      <c r="I36" s="191" cm="1">
        <f t="array" ref="I36">IF(
    SUM(IF(
            ISNUMBER(
                IF(
                    $M$5:$AD$5,
                    (M36:AD36),
                    "")),
            1,
            0))
        =0,
    NA(),
    IF(
        Parameters!$D$15=1,
        IF(
            SUM(--(ISNUMBER(IF($M$5:$AD$5=1,(M36:AD36),""))))&gt;0,
            MAX(IF(
                ISNUMBER(M36:AD36),
                IF(
                    M$5:AD$5=1,
                    M36:AD36,
                    ""),
                "")),
            MAX(IF(
                ISNUMBER(M36:AD36),
                IF(
                    M$5:AD$5=2,
                    M36:AD36,
                    ""),
                ""))
        ),
        IF(
            Parameters!$D$16=1,
            IFERROR(
                AVERAGE(IF(
                    ISNUMBER(M36:AD36),
                    IF(
                        M$5:AD$5=1,
                        M36:AD36,
                        ""),
                    "")),
                AVERAGE(IF(
                    ISNUMBER(M36:AD36),
                    IF(
                        M$5:AD$5=2,
                        M36:AD36,
                        ""),
                    ""))
            ),
            IF(
                Parameters!$D$17=1,
                IFERROR(
                    IF(
                        OR(
                            IF(
                                ISNUMBER(M36:AD36),
                                IF(
                                    M$5:AD$5=1,
                                    M36:AD36,
                                    ""),
                                "")
                            =0),
                        0,
                        GEOMEAN(IF(
                            ISNUMBER(M36:AD36),
                            IF(
                                M$5:AD$5=1,
                                M36:AD36,
                                ""),
                            ""))
                    ),
                    IF(
                        OR(IF(
                            ISNUMBER(M36:AD36),
                            IF(
                                M$5:AD$5=2,
                                M36:AD36,
                                ""),
                            "")
                            =0),
                        0,
                        GEOMEAN(IF(
                            ISNUMBER(M36:AD36),
                            IF(
                                M$5:AD$5=2,
                                M36:AD36,
                                ""),
                            "")))
                )
            )
        )
    )
)</f>
        <v>0</v>
      </c>
      <c r="J36" s="242">
        <v>45103</v>
      </c>
      <c r="K36" s="242">
        <v>44860</v>
      </c>
      <c r="L36" s="91" t="s">
        <v>54</v>
      </c>
      <c r="M36" s="192">
        <v>0</v>
      </c>
      <c r="N36" s="192">
        <v>0</v>
      </c>
      <c r="O36" s="192" t="s">
        <v>409</v>
      </c>
      <c r="P36" s="192">
        <v>0</v>
      </c>
      <c r="Q36" s="192" t="s">
        <v>409</v>
      </c>
      <c r="R36" s="192">
        <v>0</v>
      </c>
      <c r="S36" s="192" t="s">
        <v>409</v>
      </c>
      <c r="T36" s="192" t="s">
        <v>409</v>
      </c>
      <c r="U36" s="192">
        <v>54.7</v>
      </c>
      <c r="V36" s="192" t="s">
        <v>409</v>
      </c>
      <c r="W36" s="192" t="s">
        <v>409</v>
      </c>
      <c r="X36" s="192" t="s">
        <v>409</v>
      </c>
      <c r="Y36" s="192">
        <v>0</v>
      </c>
      <c r="Z36" s="192" t="s">
        <v>409</v>
      </c>
      <c r="AA36" s="34"/>
      <c r="AB36" s="34"/>
      <c r="AC36" s="192"/>
      <c r="AD36" s="192"/>
      <c r="AE36" s="192"/>
      <c r="AF36" s="192"/>
      <c r="AG36" s="192"/>
      <c r="AH36" s="192"/>
    </row>
    <row r="37" spans="1:34" x14ac:dyDescent="0.2">
      <c r="A37" s="84">
        <v>30</v>
      </c>
      <c r="B37" s="84" t="str">
        <f ca="1"/>
        <v>Bhutan</v>
      </c>
      <c r="C37" s="84" t="str">
        <f ca="1"/>
        <v>BTN</v>
      </c>
      <c r="D37" s="219" t="str">
        <f ca="1"/>
        <v>SAS           South Asia</v>
      </c>
      <c r="E37" s="219" t="str">
        <f ca="1"/>
        <v>IDA</v>
      </c>
      <c r="F37" s="190" t="str">
        <f t="shared" ca="1" si="12"/>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$M$4:$AD$4,
                    (M37:AD37),
                    "")),
            1,
            0))
        =0,
    NA(),
    IF(
        Parameters!$D$15=1,
        IF(
            SUM(--(ISNUMBER(IF($M$4:$AD$4=1,(M37:AD37),""))))&gt;0,
            MAX(IF(
                ISNUMBER(M37:AD37),
                IF(
                    M$4:AD$4=1,
                    M37:AD37,
                    ""),
                "")),
            MAX(IF(
                ISNUMBER(M37:AD37),
                IF(
                    M$4:AD$4=2,
                    M37:AD37,
                    ""),
                ""))
        ),
        IF(
            Parameters!$D$16=1,
            IFERROR(
                AVERAGE(IF(
                    ISNUMBER(M37:AD37),
                    IF(
                        M$4:AD$4=1,
                        M37:AD37,
                        ""),
                    "")),
                AVERAGE(IF(
                    ISNUMBER(M37:AD37),
                    IF(
                        M$4:AD$4=2,
                        M37:AD37,
                        ""),
                    ""))
            ),
            IF(
                Parameters!$D$17=1,
                IFERROR(
                    IF(
                        OR(
                            IF(
                                ISNUMBER(M37:AD37),
                                IF(
                                    M$4:AD$4=1,
                                    M37:AD37,
                                    ""),
                                "")
                            =0),
                        0,
                        GEOMEAN(IF(
                            ISNUMBER(M37:AD37),
                            IF(
                                M$4:AD$4=1,
                                M37:AD37,
                                ""),
                            ""))
                    ),
                    IF(
                        OR(IF(
                            ISNUMBER(M37:AD37),
                            IF(
                                M$4:AD$4=2,
                                M37:AD37,
                                ""),
                            "")
                            =0),
                        0,
                        GEOMEAN(IF(
                            ISNUMBER(M37:AD37),
                            IF(
                                M$4:AD$4=2,
                                M37:AD37,
                                ""),
                            "")))
                )
            )
        )
    )
)</f>
        <v>1.01869818310107</v>
      </c>
      <c r="I37" s="191" cm="1">
        <f t="array" ref="I37">IF(
    SUM(IF(
            ISNUMBER(
                IF(
                    $M$5:$AD$5,
                    (M37:AD37),
                    "")),
            1,
            0))
        =0,
    NA(),
    IF(
        Parameters!$D$15=1,
        IF(
            SUM(--(ISNUMBER(IF($M$5:$AD$5=1,(M37:AD37),""))))&gt;0,
            MAX(IF(
                ISNUMBER(M37:AD37),
                IF(
                    M$5:AD$5=1,
                    M37:AD37,
                    ""),
                "")),
            MAX(IF(
                ISNUMBER(M37:AD37),
                IF(
                    M$5:AD$5=2,
                    M37:AD37,
                    ""),
                ""))
        ),
        IF(
            Parameters!$D$16=1,
            IFERROR(
                AVERAGE(IF(
                    ISNUMBER(M37:AD37),
                    IF(
                        M$5:AD$5=1,
                        M37:AD37,
                        ""),
                    "")),
                AVERAGE(IF(
                    ISNUMBER(M37:AD37),
                    IF(
                        M$5:AD$5=2,
                        M37:AD37,
                        ""),
                    ""))
            ),
            IF(
                Parameters!$D$17=1,
                IFERROR(
                    IF(
                        OR(
                            IF(
                                ISNUMBER(M37:AD37),
                                IF(
                                    M$5:AD$5=1,
                                    M37:AD37,
                                    ""),
                                "")
                            =0),
                        0,
                        GEOMEAN(IF(
                            ISNUMBER(M37:AD37),
                            IF(
                                M$5:AD$5=1,
                                M37:AD37,
                                ""),
                            ""))
                    ),
                    IF(
                        OR(IF(
                            ISNUMBER(M37:AD37),
                            IF(
                                M$5:AD$5=2,
                                M37:AD37,
                                ""),
                            "")
                            =0),
                        0,
                        GEOMEAN(IF(
                            ISNUMBER(M37:AD37),
                            IF(
                                M$5:AD$5=2,
                                M37:AD37,
                                ""),
                            "")))
                )
            )
        )
    )
)</f>
        <v>0</v>
      </c>
      <c r="J37" s="242">
        <v>45103</v>
      </c>
      <c r="K37" s="242">
        <v>44860</v>
      </c>
      <c r="L37" s="91" t="s">
        <v>56</v>
      </c>
      <c r="M37" s="192">
        <v>0</v>
      </c>
      <c r="N37" s="192">
        <v>1.01869818310107</v>
      </c>
      <c r="O37" s="192" t="s">
        <v>409</v>
      </c>
      <c r="P37" s="192">
        <v>0</v>
      </c>
      <c r="Q37" s="192" t="s">
        <v>409</v>
      </c>
      <c r="R37" s="192">
        <v>0</v>
      </c>
      <c r="S37" s="192" t="s">
        <v>409</v>
      </c>
      <c r="T37" s="192" t="s">
        <v>409</v>
      </c>
      <c r="U37" s="192">
        <v>66.400000000000006</v>
      </c>
      <c r="V37" s="192" t="s">
        <v>409</v>
      </c>
      <c r="W37" s="192" t="s">
        <v>409</v>
      </c>
      <c r="X37" s="192" t="s">
        <v>409</v>
      </c>
      <c r="Y37" s="192">
        <v>0</v>
      </c>
      <c r="Z37" s="192" t="s">
        <v>409</v>
      </c>
      <c r="AA37" s="34"/>
      <c r="AB37" s="34"/>
      <c r="AC37" s="192"/>
      <c r="AD37" s="192"/>
      <c r="AE37" s="192"/>
      <c r="AF37" s="192"/>
      <c r="AG37" s="192"/>
      <c r="AH37" s="192"/>
    </row>
    <row r="38" spans="1:34" x14ac:dyDescent="0.2">
      <c r="A38" s="84">
        <v>31</v>
      </c>
      <c r="B38" s="84" t="str">
        <f ca="1"/>
        <v>Botswana</v>
      </c>
      <c r="C38" s="84" t="str">
        <f ca="1"/>
        <v>BWA</v>
      </c>
      <c r="D38" s="219" t="str">
        <f ca="1"/>
        <v>SSF           Sub-Saharan Africa</v>
      </c>
      <c r="E38" s="219" t="str">
        <f ca="1"/>
        <v>IBRD</v>
      </c>
      <c r="F38" s="190" t="str">
        <f t="shared" ca="1" si="12"/>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$M$4:$AD$4,
                    (M38:AD38),
                    "")),
            1,
            0))
        =0,
    NA(),
    IF(
        Parameters!$D$15=1,
        IF(
            SUM(--(ISNUMBER(IF($M$4:$AD$4=1,(M38:AD38),""))))&gt;0,
            MAX(IF(
                ISNUMBER(M38:AD38),
                IF(
                    M$4:AD$4=1,
                    M38:AD38,
                    ""),
                "")),
            MAX(IF(
                ISNUMBER(M38:AD38),
                IF(
                    M$4:AD$4=2,
                    M38:AD38,
                    ""),
                ""))
        ),
        IF(
            Parameters!$D$16=1,
            IFERROR(
                AVERAGE(IF(
                    ISNUMBER(M38:AD38),
                    IF(
                        M$4:AD$4=1,
                        M38:AD38,
                        ""),
                    "")),
                AVERAGE(IF(
                    ISNUMBER(M38:AD38),
                    IF(
                        M$4:AD$4=2,
                        M38:AD38,
                        ""),
                    ""))
            ),
            IF(
                Parameters!$D$17=1,
                IFERROR(
                    IF(
                        OR(
                            IF(
                                ISNUMBER(M38:AD38),
                                IF(
                                    M$4:AD$4=1,
                                    M38:AD38,
                                    ""),
                                "")
                            =0),
                        0,
                        GEOMEAN(IF(
                            ISNUMBER(M38:AD38),
                            IF(
                                M$4:AD$4=1,
                                M38:AD38,
                                ""),
                            ""))
                    ),
                    IF(
                        OR(IF(
                            ISNUMBER(M38:AD38),
                            IF(
                                M$4:AD$4=2,
                                M38:AD38,
                                ""),
                            "")
                            =0),
                        0,
                        GEOMEAN(IF(
                            ISNUMBER(M38:AD38),
                            IF(
                                M$4:AD$4=2,
                                M38:AD38,
                                ""),
                            "")))
                )
            )
        )
    )
)</f>
        <v>0</v>
      </c>
      <c r="I38" s="191" cm="1">
        <f t="array" ref="I38">IF(
    SUM(IF(
            ISNUMBER(
                IF(
                    $M$5:$AD$5,
                    (M38:AD38),
                    "")),
            1,
            0))
        =0,
    NA(),
    IF(
        Parameters!$D$15=1,
        IF(
            SUM(--(ISNUMBER(IF($M$5:$AD$5=1,(M38:AD38),""))))&gt;0,
            MAX(IF(
                ISNUMBER(M38:AD38),
                IF(
                    M$5:AD$5=1,
                    M38:AD38,
                    ""),
                "")),
            MAX(IF(
                ISNUMBER(M38:AD38),
                IF(
                    M$5:AD$5=2,
                    M38:AD38,
                    ""),
                ""))
        ),
        IF(
            Parameters!$D$16=1,
            IFERROR(
                AVERAGE(IF(
                    ISNUMBER(M38:AD38),
                    IF(
                        M$5:AD$5=1,
                        M38:AD38,
                        ""),
                    "")),
                AVERAGE(IF(
                    ISNUMBER(M38:AD38),
                    IF(
                        M$5:AD$5=2,
                        M38:AD38,
                        ""),
                    ""))
            ),
            IF(
                Parameters!$D$17=1,
                IFERROR(
                    IF(
                        OR(
                            IF(
                                ISNUMBER(M38:AD38),
                                IF(
                                    M$5:AD$5=1,
                                    M38:AD38,
                                    ""),
                                "")
                            =0),
                        0,
                        GEOMEAN(IF(
                            ISNUMBER(M38:AD38),
                            IF(
                                M$5:AD$5=1,
                                M38:AD38,
                                ""),
                            ""))
                    ),
                    IF(
                        OR(IF(
                            ISNUMBER(M38:AD38),
                            IF(
                                M$5:AD$5=2,
                                M38:AD38,
                                ""),
                            "")
                            =0),
                        0,
                        GEOMEAN(IF(
                            ISNUMBER(M38:AD38),
                            IF(
                                M$5:AD$5=2,
                                M38:AD38,
                                ""),
                            "")))
                )
            )
        )
    )
)</f>
        <v>7</v>
      </c>
      <c r="J38" s="242">
        <v>45103</v>
      </c>
      <c r="K38" s="242">
        <v>45091</v>
      </c>
      <c r="L38" s="91" t="s">
        <v>58</v>
      </c>
      <c r="M38" s="192">
        <v>0</v>
      </c>
      <c r="N38" s="192">
        <v>0</v>
      </c>
      <c r="O38" s="192">
        <v>0</v>
      </c>
      <c r="P38" s="192">
        <v>0</v>
      </c>
      <c r="Q38" s="192" t="s">
        <v>409</v>
      </c>
      <c r="R38" s="192">
        <v>0</v>
      </c>
      <c r="S38" s="192">
        <v>7</v>
      </c>
      <c r="T38" s="192" t="s">
        <v>409</v>
      </c>
      <c r="U38" s="192">
        <v>55.3</v>
      </c>
      <c r="V38" s="192">
        <v>-0.70417213670416501</v>
      </c>
      <c r="W38" s="192" t="s">
        <v>409</v>
      </c>
      <c r="X38" s="192" t="s">
        <v>409</v>
      </c>
      <c r="Y38" s="192">
        <v>0</v>
      </c>
      <c r="Z38" s="192">
        <v>139.99999999999901</v>
      </c>
      <c r="AA38" s="34"/>
      <c r="AB38" s="34"/>
      <c r="AC38" s="192"/>
      <c r="AD38" s="192"/>
      <c r="AE38" s="192"/>
      <c r="AF38" s="192"/>
      <c r="AG38" s="192"/>
      <c r="AH38" s="192"/>
    </row>
    <row r="39" spans="1:34" x14ac:dyDescent="0.2">
      <c r="A39" s="84">
        <v>32</v>
      </c>
      <c r="B39" s="84" t="str">
        <f ca="1"/>
        <v>Central African Republic</v>
      </c>
      <c r="C39" s="84" t="str">
        <f ca="1"/>
        <v>CAF</v>
      </c>
      <c r="D39" s="219" t="str">
        <f ca="1"/>
        <v>SSF           Sub-Saharan Africa</v>
      </c>
      <c r="E39" s="219" t="str">
        <f ca="1"/>
        <v>IDA</v>
      </c>
      <c r="F39" s="190" t="str">
        <f t="shared" ca="1" si="12"/>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9.1352743478273215</v>
      </c>
      <c r="H39" s="80" cm="1">
        <f t="array" ref="H39">IF(
    SUM(IF(
            ISNUMBER(
                IF(
                    $M$4:$AD$4,
                    (M39:AD39),
                    "")),
            1,
            0))
        =0,
    NA(),
    IF(
        Parameters!$D$15=1,
        IF(
            SUM(--(ISNUMBER(IF($M$4:$AD$4=1,(M39:AD39),""))))&gt;0,
            MAX(IF(
                ISNUMBER(M39:AD39),
                IF(
                    M$4:AD$4=1,
                    M39:AD39,
                    ""),
                "")),
            MAX(IF(
                ISNUMBER(M39:AD39),
                IF(
                    M$4:AD$4=2,
                    M39:AD39,
                    ""),
                ""))
        ),
        IF(
            Parameters!$D$16=1,
            IFERROR(
                AVERAGE(IF(
                    ISNUMBER(M39:AD39),
                    IF(
                        M$4:AD$4=1,
                        M39:AD39,
                        ""),
                    "")),
                AVERAGE(IF(
                    ISNUMBER(M39:AD39),
                    IF(
                        M$4:AD$4=2,
                        M39:AD39,
                        ""),
                    ""))
            ),
            IF(
                Parameters!$D$17=1,
                IFERROR(
                    IF(
                        OR(
                            IF(
                                ISNUMBER(M39:AD39),
                                IF(
                                    M$4:AD$4=1,
                                    M39:AD39,
                                    ""),
                                "")
                            =0),
                        0,
                        GEOMEAN(IF(
                            ISNUMBER(M39:AD39),
                            IF(
                                M$4:AD$4=1,
                                M39:AD39,
                                ""),
                            ""))
                    ),
                    IF(
                        OR(IF(
                            ISNUMBER(M39:AD39),
                            IF(
                                M$4:AD$4=2,
                                M39:AD39,
                                ""),
                            "")
                            =0),
                        0,
                        GEOMEAN(IF(
                            ISNUMBER(M39:AD39),
                            IF(
                                M$4:AD$4=2,
                                M39:AD39,
                                ""),
                            "")))
                )
            )
        )
    )
)</f>
        <v>10</v>
      </c>
      <c r="I39" s="191" cm="1">
        <f t="array" ref="I39">IF(
    SUM(IF(
            ISNUMBER(
                IF(
                    $M$5:$AD$5,
                    (M39:AD39),
                    "")),
            1,
            0))
        =0,
    NA(),
    IF(
        Parameters!$D$15=1,
        IF(
            SUM(--(ISNUMBER(IF($M$5:$AD$5=1,(M39:AD39),""))))&gt;0,
            MAX(IF(
                ISNUMBER(M39:AD39),
                IF(
                    M$5:AD$5=1,
                    M39:AD39,
                    ""),
                "")),
            MAX(IF(
                ISNUMBER(M39:AD39),
                IF(
                    M$5:AD$5=2,
                    M39:AD39,
                    ""),
                ""))
        ),
        IF(
            Parameters!$D$16=1,
            IFERROR(
                AVERAGE(IF(
                    ISNUMBER(M39:AD39),
                    IF(
                        M$5:AD$5=1,
                        M39:AD39,
                        ""),
                    "")),
                AVERAGE(IF(
                    ISNUMBER(M39:AD39),
                    IF(
                        M$5:AD$5=2,
                        M39:AD39,
                        ""),
                    ""))
            ),
            IF(
                Parameters!$D$17=1,
                IFERROR(
                    IF(
                        OR(
                            IF(
                                ISNUMBER(M39:AD39),
                                IF(
                                    M$5:AD$5=1,
                                    M39:AD39,
                                    ""),
                                "")
                            =0),
                        0,
                        GEOMEAN(IF(
                            ISNUMBER(M39:AD39),
                            IF(
                                M$5:AD$5=1,
                                M39:AD39,
                                ""),
                            ""))
                    ),
                    IF(
                        OR(IF(
                            ISNUMBER(M39:AD39),
                            IF(
                                M$5:AD$5=2,
                                M39:AD39,
                                ""),
                            "")
                            =0),
                        0,
                        GEOMEAN(IF(
                            ISNUMBER(M39:AD39),
                            IF(
                                M$5:AD$5=2,
                                M39:AD39,
                                ""),
                            "")))
                )
            )
        )
    )
)</f>
        <v>8.3453237410071903</v>
      </c>
      <c r="J39" s="242">
        <v>44778</v>
      </c>
      <c r="K39" s="242">
        <v>45099</v>
      </c>
      <c r="L39" s="91" t="s">
        <v>60</v>
      </c>
      <c r="M39" s="192">
        <v>10</v>
      </c>
      <c r="N39" s="192">
        <v>9.6842476627271097</v>
      </c>
      <c r="O39" s="192">
        <v>0</v>
      </c>
      <c r="P39" s="192">
        <v>0</v>
      </c>
      <c r="Q39" s="192" t="s">
        <v>409</v>
      </c>
      <c r="R39" s="192">
        <v>0</v>
      </c>
      <c r="S39" s="192">
        <v>8.3453237410071903</v>
      </c>
      <c r="T39" s="192" t="s">
        <v>622</v>
      </c>
      <c r="U39" s="192">
        <v>105.7</v>
      </c>
      <c r="V39" s="192">
        <v>-0.37258847988892801</v>
      </c>
      <c r="W39" s="192" t="s">
        <v>409</v>
      </c>
      <c r="X39" s="192" t="s">
        <v>409</v>
      </c>
      <c r="Y39" s="192">
        <v>0</v>
      </c>
      <c r="Z39" s="192">
        <v>20.863309352517899</v>
      </c>
      <c r="AA39" s="34"/>
      <c r="AB39" s="34"/>
      <c r="AC39" s="192"/>
      <c r="AD39" s="192"/>
      <c r="AE39" s="192"/>
      <c r="AF39" s="192"/>
      <c r="AG39" s="192"/>
      <c r="AH39" s="192"/>
    </row>
    <row r="40" spans="1:34" x14ac:dyDescent="0.2">
      <c r="A40" s="84">
        <v>33</v>
      </c>
      <c r="B40" s="84" t="str">
        <f ca="1"/>
        <v>Canada</v>
      </c>
      <c r="C40" s="84" t="str">
        <f ca="1"/>
        <v>CAN</v>
      </c>
      <c r="D40" s="219" t="str">
        <f ca="1"/>
        <v>NAC           North America</v>
      </c>
      <c r="E40" s="219" t="str">
        <f ca="1"/>
        <v>NA</v>
      </c>
      <c r="F40" s="190" t="str">
        <f t="shared" ca="1" si="12"/>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$M$4:$AD$4,
                    (M40:AD40),
                    "")),
            1,
            0))
        =0,
    NA(),
    IF(
        Parameters!$D$15=1,
        IF(
            SUM(--(ISNUMBER(IF($M$4:$AD$4=1,(M40:AD40),""))))&gt;0,
            MAX(IF(
                ISNUMBER(M40:AD40),
                IF(
                    M$4:AD$4=1,
                    M40:AD40,
                    ""),
                "")),
            MAX(IF(
                ISNUMBER(M40:AD40),
                IF(
                    M$4:AD$4=2,
                    M40:AD40,
                    ""),
                ""))
        ),
        IF(
            Parameters!$D$16=1,
            IFERROR(
                AVERAGE(IF(
                    ISNUMBER(M40:AD40),
                    IF(
                        M$4:AD$4=1,
                        M40:AD40,
                        ""),
                    "")),
                AVERAGE(IF(
                    ISNUMBER(M40:AD40),
                    IF(
                        M$4:AD$4=2,
                        M40:AD40,
                        ""),
                    ""))
            ),
            IF(
                Parameters!$D$17=1,
                IFERROR(
                    IF(
                        OR(
                            IF(
                                ISNUMBER(M40:AD40),
                                IF(
                                    M$4:AD$4=1,
                                    M40:AD40,
                                    ""),
                                "")
                            =0),
                        0,
                        GEOMEAN(IF(
                            ISNUMBER(M40:AD40),
                            IF(
                                M$4:AD$4=1,
                                M40:AD40,
                                ""),
                            ""))
                    ),
                    IF(
                        OR(IF(
                            ISNUMBER(M40:AD40),
                            IF(
                                M$4:AD$4=2,
                                M40:AD40,
                                ""),
                            "")
                            =0),
                        0,
                        GEOMEAN(IF(
                            ISNUMBER(M40:AD40),
                            IF(
                                M$4:AD$4=2,
                                M40:AD40,
                                ""),
                            "")))
                )
            )
        )
    )
)</f>
        <v>0</v>
      </c>
      <c r="I40" s="191" cm="1">
        <f t="array" ref="I40">IF(
    SUM(IF(
            ISNUMBER(
                IF(
                    $M$5:$AD$5,
                    (M40:AD40),
                    "")),
            1,
            0))
        =0,
    NA(),
    IF(
        Parameters!$D$15=1,
        IF(
            SUM(--(ISNUMBER(IF($M$5:$AD$5=1,(M40:AD40),""))))&gt;0,
            MAX(IF(
                ISNUMBER(M40:AD40),
                IF(
                    M$5:AD$5=1,
                    M40:AD40,
                    ""),
                "")),
            MAX(IF(
                ISNUMBER(M40:AD40),
                IF(
                    M$5:AD$5=2,
                    M40:AD40,
                    ""),
                ""))
        ),
        IF(
            Parameters!$D$16=1,
            IFERROR(
                AVERAGE(IF(
                    ISNUMBER(M40:AD40),
                    IF(
                        M$5:AD$5=1,
                        M40:AD40,
                        ""),
                    "")),
                AVERAGE(IF(
                    ISNUMBER(M40:AD40),
                    IF(
                        M$5:AD$5=2,
                        M40:AD40,
                        ""),
                    ""))
            ),
            IF(
                Parameters!$D$17=1,
                IFERROR(
                    IF(
                        OR(
                            IF(
                                ISNUMBER(M40:AD40),
                                IF(
                                    M$5:AD$5=1,
                                    M40:AD40,
                                    ""),
                                "")
                            =0),
                        0,
                        GEOMEAN(IF(
                            ISNUMBER(M40:AD40),
                            IF(
                                M$5:AD$5=1,
                                M40:AD40,
                                ""),
                            ""))
                    ),
                    IF(
                        OR(IF(
                            ISNUMBER(M40:AD40),
                            IF(
                                M$5:AD$5=2,
                                M40:AD40,
                                ""),
                            "")
                            =0),
                        0,
                        GEOMEAN(IF(
                            ISNUMBER(M40:AD40),
                            IF(
                                M$5:AD$5=2,
                                M40:AD40,
                                ""),
                            "")))
                )
            )
        )
    )
)</f>
        <v>0</v>
      </c>
      <c r="J40" s="242">
        <v>45103</v>
      </c>
      <c r="K40" s="242">
        <v>45035</v>
      </c>
      <c r="L40" s="91" t="s">
        <v>62</v>
      </c>
      <c r="M40" s="192">
        <v>0</v>
      </c>
      <c r="N40" s="192">
        <v>0</v>
      </c>
      <c r="O40" s="192" t="s">
        <v>409</v>
      </c>
      <c r="P40" s="192">
        <v>0</v>
      </c>
      <c r="Q40" s="192" t="s">
        <v>409</v>
      </c>
      <c r="R40" s="192">
        <v>0</v>
      </c>
      <c r="S40" s="192">
        <v>0</v>
      </c>
      <c r="T40" s="192" t="s">
        <v>409</v>
      </c>
      <c r="U40" s="192">
        <v>18.899999999999999</v>
      </c>
      <c r="V40" s="192" t="s">
        <v>409</v>
      </c>
      <c r="W40" s="192" t="s">
        <v>409</v>
      </c>
      <c r="X40" s="192" t="s">
        <v>409</v>
      </c>
      <c r="Y40" s="192">
        <v>0</v>
      </c>
      <c r="Z40" s="192">
        <v>-100</v>
      </c>
      <c r="AA40" s="34"/>
      <c r="AB40" s="34"/>
      <c r="AC40" s="192"/>
      <c r="AD40" s="192"/>
      <c r="AE40" s="192"/>
      <c r="AF40" s="192"/>
      <c r="AG40" s="192"/>
      <c r="AH40" s="192"/>
    </row>
    <row r="41" spans="1:34" x14ac:dyDescent="0.2">
      <c r="A41" s="84">
        <v>34</v>
      </c>
      <c r="B41" s="84" t="str">
        <f ca="1"/>
        <v>Switzerland</v>
      </c>
      <c r="C41" s="84" t="str">
        <f ca="1"/>
        <v>CHE</v>
      </c>
      <c r="D41" s="219" t="str">
        <f ca="1"/>
        <v>ECS           Europe &amp; Central Asia</v>
      </c>
      <c r="E41" s="219" t="str">
        <f ca="1"/>
        <v>NA</v>
      </c>
      <c r="F41" s="190" t="str">
        <f t="shared" ca="1" si="12"/>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$M$4:$AD$4,
                    (M41:AD41),
                    "")),
            1,
            0))
        =0,
    NA(),
    IF(
        Parameters!$D$15=1,
        IF(
            SUM(--(ISNUMBER(IF($M$4:$AD$4=1,(M41:AD41),""))))&gt;0,
            MAX(IF(
                ISNUMBER(M41:AD41),
                IF(
                    M$4:AD$4=1,
                    M41:AD41,
                    ""),
                "")),
            MAX(IF(
                ISNUMBER(M41:AD41),
                IF(
                    M$4:AD$4=2,
                    M41:AD41,
                    ""),
                ""))
        ),
        IF(
            Parameters!$D$16=1,
            IFERROR(
                AVERAGE(IF(
                    ISNUMBER(M41:AD41),
                    IF(
                        M$4:AD$4=1,
                        M41:AD41,
                        ""),
                    "")),
                AVERAGE(IF(
                    ISNUMBER(M41:AD41),
                    IF(
                        M$4:AD$4=2,
                        M41:AD41,
                        ""),
                    ""))
            ),
            IF(
                Parameters!$D$17=1,
                IFERROR(
                    IF(
                        OR(
                            IF(
                                ISNUMBER(M41:AD41),
                                IF(
                                    M$4:AD$4=1,
                                    M41:AD41,
                                    ""),
                                "")
                            =0),
                        0,
                        GEOMEAN(IF(
                            ISNUMBER(M41:AD41),
                            IF(
                                M$4:AD$4=1,
                                M41:AD41,
                                ""),
                            ""))
                    ),
                    IF(
                        OR(IF(
                            ISNUMBER(M41:AD41),
                            IF(
                                M$4:AD$4=2,
                                M41:AD41,
                                ""),
                            "")
                            =0),
                        0,
                        GEOMEAN(IF(
                            ISNUMBER(M41:AD41),
                            IF(
                                M$4:AD$4=2,
                                M41:AD41,
                                ""),
                            "")))
                )
            )
        )
    )
)</f>
        <v>0</v>
      </c>
      <c r="I41" s="191" cm="1">
        <f t="array" ref="I41">IF(
    SUM(IF(
            ISNUMBER(
                IF(
                    $M$5:$AD$5,
                    (M41:AD41),
                    "")),
            1,
            0))
        =0,
    NA(),
    IF(
        Parameters!$D$15=1,
        IF(
            SUM(--(ISNUMBER(IF($M$5:$AD$5=1,(M41:AD41),""))))&gt;0,
            MAX(IF(
                ISNUMBER(M41:AD41),
                IF(
                    M$5:AD$5=1,
                    M41:AD41,
                    ""),
                "")),
            MAX(IF(
                ISNUMBER(M41:AD41),
                IF(
                    M$5:AD$5=2,
                    M41:AD41,
                    ""),
                ""))
        ),
        IF(
            Parameters!$D$16=1,
            IFERROR(
                AVERAGE(IF(
                    ISNUMBER(M41:AD41),
                    IF(
                        M$5:AD$5=1,
                        M41:AD41,
                        ""),
                    "")),
                AVERAGE(IF(
                    ISNUMBER(M41:AD41),
                    IF(
                        M$5:AD$5=2,
                        M41:AD41,
                        ""),
                    ""))
            ),
            IF(
                Parameters!$D$17=1,
                IFERROR(
                    IF(
                        OR(
                            IF(
                                ISNUMBER(M41:AD41),
                                IF(
                                    M$5:AD$5=1,
                                    M41:AD41,
                                    ""),
                                "")
                            =0),
                        0,
                        GEOMEAN(IF(
                            ISNUMBER(M41:AD41),
                            IF(
                                M$5:AD$5=1,
                                M41:AD41,
                                ""),
                            ""))
                    ),
                    IF(
                        OR(IF(
                            ISNUMBER(M41:AD41),
                            IF(
                                M$5:AD$5=2,
                                M41:AD41,
                                ""),
                            "")
                            =0),
                        0,
                        GEOMEAN(IF(
                            ISNUMBER(M41:AD41),
                            IF(
                                M$5:AD$5=2,
                                M41:AD41,
                                ""),
                            "")))
                )
            )
        )
    )
)</f>
        <v>0</v>
      </c>
      <c r="J41" s="242">
        <v>45103</v>
      </c>
      <c r="K41" s="242">
        <v>44860</v>
      </c>
      <c r="L41" s="91" t="s">
        <v>64</v>
      </c>
      <c r="M41" s="192">
        <v>0</v>
      </c>
      <c r="N41" s="192">
        <v>0</v>
      </c>
      <c r="O41" s="192" t="s">
        <v>409</v>
      </c>
      <c r="P41" s="192">
        <v>0</v>
      </c>
      <c r="Q41" s="192" t="s">
        <v>409</v>
      </c>
      <c r="R41" s="192">
        <v>0</v>
      </c>
      <c r="S41" s="192" t="s">
        <v>409</v>
      </c>
      <c r="T41" s="192" t="s">
        <v>409</v>
      </c>
      <c r="U41" s="192">
        <v>17.8</v>
      </c>
      <c r="V41" s="192" t="s">
        <v>409</v>
      </c>
      <c r="W41" s="192" t="s">
        <v>409</v>
      </c>
      <c r="X41" s="192" t="s">
        <v>409</v>
      </c>
      <c r="Y41" s="192">
        <v>0</v>
      </c>
      <c r="Z41" s="192" t="s">
        <v>409</v>
      </c>
      <c r="AA41" s="34"/>
      <c r="AB41" s="34"/>
      <c r="AC41" s="192"/>
      <c r="AD41" s="192"/>
      <c r="AE41" s="192"/>
      <c r="AF41" s="192"/>
      <c r="AG41" s="192"/>
      <c r="AH41" s="192"/>
    </row>
    <row r="42" spans="1:34" x14ac:dyDescent="0.2">
      <c r="A42" s="84">
        <v>35</v>
      </c>
      <c r="B42" s="84" t="str">
        <f ca="1"/>
        <v>Channel Islands</v>
      </c>
      <c r="C42" s="84" t="str">
        <f ca="1"/>
        <v>CHI</v>
      </c>
      <c r="D42" s="219" t="str">
        <f ca="1"/>
        <v>ECS           Europe &amp; Central Asia</v>
      </c>
      <c r="E42" s="219" t="str">
        <f ca="1"/>
        <v>NA</v>
      </c>
      <c r="F42" s="190" t="str">
        <f t="shared" ca="1" si="12"/>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$M$4:$AD$4,
                    (M42:AD42),
                    "")),
            1,
            0))
        =0,
    NA(),
    IF(
        Parameters!$D$15=1,
        IF(
            SUM(--(ISNUMBER(IF($M$4:$AD$4=1,(M42:AD42),""))))&gt;0,
            MAX(IF(
                ISNUMBER(M42:AD42),
                IF(
                    M$4:AD$4=1,
                    M42:AD42,
                    ""),
                "")),
            MAX(IF(
                ISNUMBER(M42:AD42),
                IF(
                    M$4:AD$4=2,
                    M42:AD42,
                    ""),
                ""))
        ),
        IF(
            Parameters!$D$16=1,
            IFERROR(
                AVERAGE(IF(
                    ISNUMBER(M42:AD42),
                    IF(
                        M$4:AD$4=1,
                        M42:AD42,
                        ""),
                    "")),
                AVERAGE(IF(
                    ISNUMBER(M42:AD42),
                    IF(
                        M$4:AD$4=2,
                        M42:AD42,
                        ""),
                    ""))
            ),
            IF(
                Parameters!$D$17=1,
                IFERROR(
                    IF(
                        OR(
                            IF(
                                ISNUMBER(M42:AD42),
                                IF(
                                    M$4:AD$4=1,
                                    M42:AD42,
                                    ""),
                                "")
                            =0),
                        0,
                        GEOMEAN(IF(
                            ISNUMBER(M42:AD42),
                            IF(
                                M$4:AD$4=1,
                                M42:AD42,
                                ""),
                            ""))
                    ),
                    IF(
                        OR(IF(
                            ISNUMBER(M42:AD42),
                            IF(
                                M$4:AD$4=2,
                                M42:AD42,
                                ""),
                            "")
                            =0),
                        0,
                        GEOMEAN(IF(
                            ISNUMBER(M42:AD42),
                            IF(
                                M$4:AD$4=2,
                                M42:AD42,
                                ""),
                            "")))
                )
            )
        )
    )
)</f>
        <v>#N/A</v>
      </c>
      <c r="I42" s="191" cm="1">
        <f t="array" ref="I42">IF(
    SUM(IF(
            ISNUMBER(
                IF(
                    $M$5:$AD$5,
                    (M42:AD42),
                    "")),
            1,
            0))
        =0,
    NA(),
    IF(
        Parameters!$D$15=1,
        IF(
            SUM(--(ISNUMBER(IF($M$5:$AD$5=1,(M42:AD42),""))))&gt;0,
            MAX(IF(
                ISNUMBER(M42:AD42),
                IF(
                    M$5:AD$5=1,
                    M42:AD42,
                    ""),
                "")),
            MAX(IF(
                ISNUMBER(M42:AD42),
                IF(
                    M$5:AD$5=2,
                    M42:AD42,
                    ""),
                ""))
        ),
        IF(
            Parameters!$D$16=1,
            IFERROR(
                AVERAGE(IF(
                    ISNUMBER(M42:AD42),
                    IF(
                        M$5:AD$5=1,
                        M42:AD42,
                        ""),
                    "")),
                AVERAGE(IF(
                    ISNUMBER(M42:AD42),
                    IF(
                        M$5:AD$5=2,
                        M42:AD42,
                        ""),
                    ""))
            ),
            IF(
                Parameters!$D$17=1,
                IFERROR(
                    IF(
                        OR(
                            IF(
                                ISNUMBER(M42:AD42),
                                IF(
                                    M$5:AD$5=1,
                                    M42:AD42,
                                    ""),
                                "")
                            =0),
                        0,
                        GEOMEAN(IF(
                            ISNUMBER(M42:AD42),
                            IF(
                                M$5:AD$5=1,
                                M42:AD42,
                                ""),
                            ""))
                    ),
                    IF(
                        OR(IF(
                            ISNUMBER(M42:AD42),
                            IF(
                                M$5:AD$5=2,
                                M42:AD42,
                                ""),
                            "")
                            =0),
                        0,
                        GEOMEAN(IF(
                            ISNUMBER(M42:AD42),
                            IF(
                                M$5:AD$5=2,
                                M42:AD42,
                                ""),
                            "")))
                )
            )
        )
    )
)</f>
        <v>0</v>
      </c>
      <c r="J42" s="242" t="s">
        <v>409</v>
      </c>
      <c r="K42" s="242" t="s">
        <v>409</v>
      </c>
      <c r="L42" s="91" t="s">
        <v>706</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t="s">
        <v>409</v>
      </c>
      <c r="Z42" s="192" t="s">
        <v>409</v>
      </c>
      <c r="AA42" s="34"/>
      <c r="AB42" s="34"/>
      <c r="AC42" s="192"/>
      <c r="AD42" s="192"/>
      <c r="AE42" s="192"/>
      <c r="AF42" s="192"/>
      <c r="AG42" s="192"/>
      <c r="AH42" s="192"/>
    </row>
    <row r="43" spans="1:34" x14ac:dyDescent="0.2">
      <c r="A43" s="84">
        <v>36</v>
      </c>
      <c r="B43" s="84" t="str">
        <f ca="1"/>
        <v>Chile</v>
      </c>
      <c r="C43" s="84" t="str">
        <f ca="1"/>
        <v>CHL</v>
      </c>
      <c r="D43" s="219" t="str">
        <f ca="1"/>
        <v>LCN           Latin America &amp; Caribbean</v>
      </c>
      <c r="E43" s="219" t="str">
        <f ca="1"/>
        <v>IBRD</v>
      </c>
      <c r="F43" s="190" t="str">
        <f t="shared" ca="1" si="12"/>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$M$4:$AD$4,
                    (M43:AD43),
                    "")),
            1,
            0))
        =0,
    NA(),
    IF(
        Parameters!$D$15=1,
        IF(
            SUM(--(ISNUMBER(IF($M$4:$AD$4=1,(M43:AD43),""))))&gt;0,
            MAX(IF(
                ISNUMBER(M43:AD43),
                IF(
                    M$4:AD$4=1,
                    M43:AD43,
                    ""),
                "")),
            MAX(IF(
                ISNUMBER(M43:AD43),
                IF(
                    M$4:AD$4=2,
                    M43:AD43,
                    ""),
                ""))
        ),
        IF(
            Parameters!$D$16=1,
            IFERROR(
                AVERAGE(IF(
                    ISNUMBER(M43:AD43),
                    IF(
                        M$4:AD$4=1,
                        M43:AD43,
                        ""),
                    "")),
                AVERAGE(IF(
                    ISNUMBER(M43:AD43),
                    IF(
                        M$4:AD$4=2,
                        M43:AD43,
                        ""),
                    ""))
            ),
            IF(
                Parameters!$D$17=1,
                IFERROR(
                    IF(
                        OR(
                            IF(
                                ISNUMBER(M43:AD43),
                                IF(
                                    M$4:AD$4=1,
                                    M43:AD43,
                                    ""),
                                "")
                            =0),
                        0,
                        GEOMEAN(IF(
                            ISNUMBER(M43:AD43),
                            IF(
                                M$4:AD$4=1,
                                M43:AD43,
                                ""),
                            ""))
                    ),
                    IF(
                        OR(IF(
                            ISNUMBER(M43:AD43),
                            IF(
                                M$4:AD$4=2,
                                M43:AD43,
                                ""),
                            "")
                            =0),
                        0,
                        GEOMEAN(IF(
                            ISNUMBER(M43:AD43),
                            IF(
                                M$4:AD$4=2,
                                M43:AD43,
                                ""),
                            "")))
                )
            )
        )
    )
)</f>
        <v>0</v>
      </c>
      <c r="I43" s="191" cm="1">
        <f t="array" ref="I43">IF(
    SUM(IF(
            ISNUMBER(
                IF(
                    $M$5:$AD$5,
                    (M43:AD43),
                    "")),
            1,
            0))
        =0,
    NA(),
    IF(
        Parameters!$D$15=1,
        IF(
            SUM(--(ISNUMBER(IF($M$5:$AD$5=1,(M43:AD43),""))))&gt;0,
            MAX(IF(
                ISNUMBER(M43:AD43),
                IF(
                    M$5:AD$5=1,
                    M43:AD43,
                    ""),
                "")),
            MAX(IF(
                ISNUMBER(M43:AD43),
                IF(
                    M$5:AD$5=2,
                    M43:AD43,
                    ""),
                ""))
        ),
        IF(
            Parameters!$D$16=1,
            IFERROR(
                AVERAGE(IF(
                    ISNUMBER(M43:AD43),
                    IF(
                        M$5:AD$5=1,
                        M43:AD43,
                        ""),
                    "")),
                AVERAGE(IF(
                    ISNUMBER(M43:AD43),
                    IF(
                        M$5:AD$5=2,
                        M43:AD43,
                        ""),
                    ""))
            ),
            IF(
                Parameters!$D$17=1,
                IFERROR(
                    IF(
                        OR(
                            IF(
                                ISNUMBER(M43:AD43),
                                IF(
                                    M$5:AD$5=1,
                                    M43:AD43,
                                    ""),
                                "")
                            =0),
                        0,
                        GEOMEAN(IF(
                            ISNUMBER(M43:AD43),
                            IF(
                                M$5:AD$5=1,
                                M43:AD43,
                                ""),
                            ""))
                    ),
                    IF(
                        OR(IF(
                            ISNUMBER(M43:AD43),
                            IF(
                                M$5:AD$5=2,
                                M43:AD43,
                                ""),
                            "")
                            =0),
                        0,
                        GEOMEAN(IF(
                            ISNUMBER(M43:AD43),
                            IF(
                                M$5:AD$5=2,
                                M43:AD43,
                                ""),
                            "")))
                )
            )
        )
    )
)</f>
        <v>0</v>
      </c>
      <c r="J43" s="242">
        <v>45103</v>
      </c>
      <c r="K43" s="242">
        <v>45035</v>
      </c>
      <c r="L43" s="91" t="s">
        <v>66</v>
      </c>
      <c r="M43" s="192">
        <v>0</v>
      </c>
      <c r="N43" s="192">
        <v>0</v>
      </c>
      <c r="O43" s="192" t="s">
        <v>409</v>
      </c>
      <c r="P43" s="192">
        <v>0</v>
      </c>
      <c r="Q43" s="192" t="s">
        <v>409</v>
      </c>
      <c r="R43" s="192">
        <v>0</v>
      </c>
      <c r="S43" s="192">
        <v>0</v>
      </c>
      <c r="T43" s="192" t="s">
        <v>409</v>
      </c>
      <c r="U43" s="192">
        <v>42.2</v>
      </c>
      <c r="V43" s="192" t="s">
        <v>409</v>
      </c>
      <c r="W43" s="192" t="s">
        <v>409</v>
      </c>
      <c r="X43" s="192" t="s">
        <v>409</v>
      </c>
      <c r="Y43" s="192">
        <v>0</v>
      </c>
      <c r="Z43" s="192">
        <v>-100</v>
      </c>
      <c r="AA43" s="34"/>
      <c r="AB43" s="34"/>
      <c r="AC43" s="192"/>
      <c r="AD43" s="192"/>
      <c r="AE43" s="192"/>
      <c r="AF43" s="192"/>
      <c r="AG43" s="192"/>
      <c r="AH43" s="192"/>
    </row>
    <row r="44" spans="1:34" x14ac:dyDescent="0.2">
      <c r="A44" s="84">
        <v>37</v>
      </c>
      <c r="B44" s="84" t="str">
        <f ca="1"/>
        <v>China</v>
      </c>
      <c r="C44" s="84" t="str">
        <f ca="1"/>
        <v>CHN</v>
      </c>
      <c r="D44" s="219" t="str">
        <f ca="1"/>
        <v>EAS           East Asia &amp; Pacific</v>
      </c>
      <c r="E44" s="219" t="str">
        <f ca="1"/>
        <v>IBRD</v>
      </c>
      <c r="F44" s="190" t="str">
        <f t="shared" ca="1" si="12"/>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2.263705050888372</v>
      </c>
      <c r="H44" s="80" cm="1">
        <f t="array" ref="H44">IF(
    SUM(IF(
            ISNUMBER(
                IF(
                    $M$4:$AD$4,
                    (M44:AD44),
                    "")),
            1,
            0))
        =0,
    NA(),
    IF(
        Parameters!$D$15=1,
        IF(
            SUM(--(ISNUMBER(IF($M$4:$AD$4=1,(M44:AD44),""))))&gt;0,
            MAX(IF(
                ISNUMBER(M44:AD44),
                IF(
                    M$4:AD$4=1,
                    M44:AD44,
                    ""),
                "")),
            MAX(IF(
                ISNUMBER(M44:AD44),
                IF(
                    M$4:AD$4=2,
                    M44:AD44,
                    ""),
                ""))
        ),
        IF(
            Parameters!$D$16=1,
            IFERROR(
                AVERAGE(IF(
                    ISNUMBER(M44:AD44),
                    IF(
                        M$4:AD$4=1,
                        M44:AD44,
                        ""),
                    "")),
                AVERAGE(IF(
                    ISNUMBER(M44:AD44),
                    IF(
                        M$4:AD$4=2,
                        M44:AD44,
                        ""),
                    ""))
            ),
            IF(
                Parameters!$D$17=1,
                IFERROR(
                    IF(
                        OR(
                            IF(
                                ISNUMBER(M44:AD44),
                                IF(
                                    M$4:AD$4=1,
                                    M44:AD44,
                                    ""),
                                "")
                            =0),
                        0,
                        GEOMEAN(IF(
                            ISNUMBER(M44:AD44),
                            IF(
                                M$4:AD$4=1,
                                M44:AD44,
                                ""),
                            ""))
                    ),
                    IF(
                        OR(IF(
                            ISNUMBER(M44:AD44),
                            IF(
                                M$4:AD$4=2,
                                M44:AD44,
                                ""),
                            "")
                            =0),
                        0,
                        GEOMEAN(IF(
                            ISNUMBER(M44:AD44),
                            IF(
                                M$4:AD$4=2,
                                M44:AD44,
                                ""),
                            "")))
                )
            )
        )
    )
)</f>
        <v>0.73205150820250398</v>
      </c>
      <c r="I44" s="191" cm="1">
        <f t="array" ref="I44">IF(
    SUM(IF(
            ISNUMBER(
                IF(
                    $M$5:$AD$5,
                    (M44:AD44),
                    "")),
            1,
            0))
        =0,
    NA(),
    IF(
        Parameters!$D$15=1,
        IF(
            SUM(--(ISNUMBER(IF($M$5:$AD$5=1,(M44:AD44),""))))&gt;0,
            MAX(IF(
                ISNUMBER(M44:AD44),
                IF(
                    M$5:AD$5=1,
                    M44:AD44,
                    ""),
                "")),
            MAX(IF(
                ISNUMBER(M44:AD44),
                IF(
                    M$5:AD$5=2,
                    M44:AD44,
                    ""),
                ""))
        ),
        IF(
            Parameters!$D$16=1,
            IFERROR(
                AVERAGE(IF(
                    ISNUMBER(M44:AD44),
                    IF(
                        M$5:AD$5=1,
                        M44:AD44,
                        ""),
                    "")),
                AVERAGE(IF(
                    ISNUMBER(M44:AD44),
                    IF(
                        M$5:AD$5=2,
                        M44:AD44,
                        ""),
                    ""))
            ),
            IF(
                Parameters!$D$17=1,
                IFERROR(
                    IF(
                        OR(
                            IF(
                                ISNUMBER(M44:AD44),
                                IF(
                                    M$5:AD$5=1,
                                    M44:AD44,
                                    ""),
                                "")
                            =0),
                        0,
                        GEOMEAN(IF(
                            ISNUMBER(M44:AD44),
                            IF(
                                M$5:AD$5=1,
                                M44:AD44,
                                ""),
                            ""))
                    ),
                    IF(
                        OR(IF(
                            ISNUMBER(M44:AD44),
                            IF(
                                M$5:AD$5=2,
                                M44:AD44,
                                ""),
                            "")
                            =0),
                        0,
                        GEOMEAN(IF(
                            ISNUMBER(M44:AD44),
                            IF(
                                M$5:AD$5=2,
                                M44:AD44,
                                ""),
                            "")))
                )
            )
        )
    )
)</f>
        <v>7</v>
      </c>
      <c r="J44" s="242">
        <v>45103</v>
      </c>
      <c r="K44" s="242">
        <v>45091</v>
      </c>
      <c r="L44" s="91" t="s">
        <v>68</v>
      </c>
      <c r="M44" s="192">
        <v>0</v>
      </c>
      <c r="N44" s="192">
        <v>0.73205150820250398</v>
      </c>
      <c r="O44" s="192">
        <v>0</v>
      </c>
      <c r="P44" s="192">
        <v>0</v>
      </c>
      <c r="Q44" s="192" t="s">
        <v>409</v>
      </c>
      <c r="R44" s="192">
        <v>0</v>
      </c>
      <c r="S44" s="192">
        <v>7</v>
      </c>
      <c r="T44" s="192" t="s">
        <v>409</v>
      </c>
      <c r="U44" s="192">
        <v>65.099999999999994</v>
      </c>
      <c r="V44" s="192">
        <v>1.20154086263904</v>
      </c>
      <c r="W44" s="192" t="s">
        <v>409</v>
      </c>
      <c r="X44" s="192" t="s">
        <v>409</v>
      </c>
      <c r="Y44" s="192">
        <v>0</v>
      </c>
      <c r="Z44" s="192">
        <v>139.99999999999901</v>
      </c>
      <c r="AA44" s="34"/>
      <c r="AB44" s="34"/>
      <c r="AC44" s="192"/>
      <c r="AD44" s="192"/>
      <c r="AE44" s="192"/>
      <c r="AF44" s="192"/>
      <c r="AG44" s="192"/>
      <c r="AH44" s="192"/>
    </row>
    <row r="45" spans="1:34" x14ac:dyDescent="0.2">
      <c r="A45" s="84">
        <v>38</v>
      </c>
      <c r="B45" s="84" t="str">
        <f ca="1"/>
        <v>Côte d’Ivoire</v>
      </c>
      <c r="C45" s="84" t="str">
        <f ca="1"/>
        <v>CIV</v>
      </c>
      <c r="D45" s="219" t="str">
        <f ca="1"/>
        <v>SSF           Sub-Saharan Africa</v>
      </c>
      <c r="E45" s="219" t="str">
        <f ca="1"/>
        <v>IDA</v>
      </c>
      <c r="F45" s="190" t="str">
        <f t="shared" ca="1" si="12"/>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$M$4:$AD$4,
                    (M45:AD45),
                    "")),
            1,
            0))
        =0,
    NA(),
    IF(
        Parameters!$D$15=1,
        IF(
            SUM(--(ISNUMBER(IF($M$4:$AD$4=1,(M45:AD45),""))))&gt;0,
            MAX(IF(
                ISNUMBER(M45:AD45),
                IF(
                    M$4:AD$4=1,
                    M45:AD45,
                    ""),
                "")),
            MAX(IF(
                ISNUMBER(M45:AD45),
                IF(
                    M$4:AD$4=2,
                    M45:AD45,
                    ""),
                ""))
        ),
        IF(
            Parameters!$D$16=1,
            IFERROR(
                AVERAGE(IF(
                    ISNUMBER(M45:AD45),
                    IF(
                        M$4:AD$4=1,
                        M45:AD45,
                        ""),
                    "")),
                AVERAGE(IF(
                    ISNUMBER(M45:AD45),
                    IF(
                        M$4:AD$4=2,
                        M45:AD45,
                        ""),
                    ""))
            ),
            IF(
                Parameters!$D$17=1,
                IFERROR(
                    IF(
                        OR(
                            IF(
                                ISNUMBER(M45:AD45),
                                IF(
                                    M$4:AD$4=1,
                                    M45:AD45,
                                    ""),
                                "")
                            =0),
                        0,
                        GEOMEAN(IF(
                            ISNUMBER(M45:AD45),
                            IF(
                                M$4:AD$4=1,
                                M45:AD45,
                                ""),
                            ""))
                    ),
                    IF(
                        OR(IF(
                            ISNUMBER(M45:AD45),
                            IF(
                                M$4:AD$4=2,
                                M45:AD45,
                                ""),
                            "")
                            =0),
                        0,
                        GEOMEAN(IF(
                            ISNUMBER(M45:AD45),
                            IF(
                                M$4:AD$4=2,
                                M45:AD45,
                                ""),
                            "")))
                )
            )
        )
    )
)</f>
        <v>5.5829952372552398</v>
      </c>
      <c r="I45" s="191" cm="1">
        <f t="array" ref="I45">IF(
    SUM(IF(
            ISNUMBER(
                IF(
                    $M$5:$AD$5,
                    (M45:AD45),
                    "")),
            1,
            0))
        =0,
    NA(),
    IF(
        Parameters!$D$15=1,
        IF(
            SUM(--(ISNUMBER(IF($M$5:$AD$5=1,(M45:AD45),""))))&gt;0,
            MAX(IF(
                ISNUMBER(M45:AD45),
                IF(
                    M$5:AD$5=1,
                    M45:AD45,
                    ""),
                "")),
            MAX(IF(
                ISNUMBER(M45:AD45),
                IF(
                    M$5:AD$5=2,
                    M45:AD45,
                    ""),
                ""))
        ),
        IF(
            Parameters!$D$16=1,
            IFERROR(
                AVERAGE(IF(
                    ISNUMBER(M45:AD45),
                    IF(
                        M$5:AD$5=1,
                        M45:AD45,
                        ""),
                    "")),
                AVERAGE(IF(
                    ISNUMBER(M45:AD45),
                    IF(
                        M$5:AD$5=2,
                        M45:AD45,
                        ""),
                    ""))
            ),
            IF(
                Parameters!$D$17=1,
                IFERROR(
                    IF(
                        OR(
                            IF(
                                ISNUMBER(M45:AD45),
                                IF(
                                    M$5:AD$5=1,
                                    M45:AD45,
                                    ""),
                                "")
                            =0),
                        0,
                        GEOMEAN(IF(
                            ISNUMBER(M45:AD45),
                            IF(
                                M$5:AD$5=1,
                                M45:AD45,
                                ""),
                            ""))
                    ),
                    IF(
                        OR(IF(
                            ISNUMBER(M45:AD45),
                            IF(
                                M$5:AD$5=2,
                                M45:AD45,
                                ""),
                            "")
                            =0),
                        0,
                        GEOMEAN(IF(
                            ISNUMBER(M45:AD45),
                            IF(
                                M$5:AD$5=2,
                                M45:AD45,
                                ""),
                            "")))
                )
            )
        )
    )
)</f>
        <v>0</v>
      </c>
      <c r="J45" s="242">
        <v>45103</v>
      </c>
      <c r="K45" s="242">
        <v>45056</v>
      </c>
      <c r="L45" s="91" t="s">
        <v>69</v>
      </c>
      <c r="M45" s="192">
        <v>0</v>
      </c>
      <c r="N45" s="192">
        <v>5.5829952372552398</v>
      </c>
      <c r="O45" s="192" t="s">
        <v>409</v>
      </c>
      <c r="P45" s="192">
        <v>0</v>
      </c>
      <c r="Q45" s="192" t="s">
        <v>409</v>
      </c>
      <c r="R45" s="192">
        <v>0</v>
      </c>
      <c r="S45" s="192">
        <v>0</v>
      </c>
      <c r="T45" s="192" t="s">
        <v>409</v>
      </c>
      <c r="U45" s="192">
        <v>87.1</v>
      </c>
      <c r="V45" s="192" t="s">
        <v>409</v>
      </c>
      <c r="W45" s="192" t="s">
        <v>409</v>
      </c>
      <c r="X45" s="192" t="s">
        <v>409</v>
      </c>
      <c r="Y45" s="192">
        <v>-0.17857142857142799</v>
      </c>
      <c r="Z45" s="192">
        <v>-100</v>
      </c>
      <c r="AA45" s="34"/>
      <c r="AB45" s="34"/>
      <c r="AC45" s="192"/>
      <c r="AD45" s="192"/>
      <c r="AE45" s="192"/>
      <c r="AF45" s="192"/>
      <c r="AG45" s="192"/>
      <c r="AH45" s="192"/>
    </row>
    <row r="46" spans="1:34" x14ac:dyDescent="0.2">
      <c r="A46" s="84">
        <v>39</v>
      </c>
      <c r="B46" s="84" t="str">
        <f ca="1"/>
        <v>Cameroon</v>
      </c>
      <c r="C46" s="84" t="str">
        <f ca="1"/>
        <v>CMR</v>
      </c>
      <c r="D46" s="219" t="str">
        <f ca="1"/>
        <v>SSF           Sub-Saharan Africa</v>
      </c>
      <c r="E46" s="219" t="str">
        <f ca="1"/>
        <v>Blend</v>
      </c>
      <c r="F46" s="190" t="str">
        <f t="shared" ca="1" si="12"/>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5.859927226490786</v>
      </c>
      <c r="H46" s="80" cm="1">
        <f t="array" ref="H46">IF(
    SUM(IF(
            ISNUMBER(
                IF(
                    $M$4:$AD$4,
                    (M46:AD46),
                    "")),
            1,
            0))
        =0,
    NA(),
    IF(
        Parameters!$D$15=1,
        IF(
            SUM(--(ISNUMBER(IF($M$4:$AD$4=1,(M46:AD46),""))))&gt;0,
            MAX(IF(
                ISNUMBER(M46:AD46),
                IF(
                    M$4:AD$4=1,
                    M46:AD46,
                    ""),
                "")),
            MAX(IF(
                ISNUMBER(M46:AD46),
                IF(
                    M$4:AD$4=2,
                    M46:AD46,
                    ""),
                ""))
        ),
        IF(
            Parameters!$D$16=1,
            IFERROR(
                AVERAGE(IF(
                    ISNUMBER(M46:AD46),
                    IF(
                        M$4:AD$4=1,
                        M46:AD46,
                        ""),
                    "")),
                AVERAGE(IF(
                    ISNUMBER(M46:AD46),
                    IF(
                        M$4:AD$4=2,
                        M46:AD46,
                        ""),
                    ""))
            ),
            IF(
                Parameters!$D$17=1,
                IFERROR(
                    IF(
                        OR(
                            IF(
                                ISNUMBER(M46:AD46),
                                IF(
                                    M$4:AD$4=1,
                                    M46:AD46,
                                    ""),
                                "")
                            =0),
                        0,
                        GEOMEAN(IF(
                            ISNUMBER(M46:AD46),
                            IF(
                                M$4:AD$4=1,
                                M46:AD46,
                                ""),
                            ""))
                    ),
                    IF(
                        OR(IF(
                            ISNUMBER(M46:AD46),
                            IF(
                                M$4:AD$4=2,
                                M46:AD46,
                                ""),
                            "")
                            =0),
                        0,
                        GEOMEAN(IF(
                            ISNUMBER(M46:AD46),
                            IF(
                                M$4:AD$4=2,
                                M46:AD46,
                                ""),
                            "")))
                )
            )
        )
    )
)</f>
        <v>10</v>
      </c>
      <c r="I46" s="191" cm="1">
        <f t="array" ref="I46">IF(
    SUM(IF(
            ISNUMBER(
                IF(
                    $M$5:$AD$5,
                    (M46:AD46),
                    "")),
            1,
            0))
        =0,
    NA(),
    IF(
        Parameters!$D$15=1,
        IF(
            SUM(--(ISNUMBER(IF($M$5:$AD$5=1,(M46:AD46),""))))&gt;0,
            MAX(IF(
                ISNUMBER(M46:AD46),
                IF(
                    M$5:AD$5=1,
                    M46:AD46,
                    ""),
                "")),
            MAX(IF(
                ISNUMBER(M46:AD46),
                IF(
                    M$5:AD$5=2,
                    M46:AD46,
                    ""),
                ""))
        ),
        IF(
            Parameters!$D$16=1,
            IFERROR(
                AVERAGE(IF(
                    ISNUMBER(M46:AD46),
                    IF(
                        M$5:AD$5=1,
                        M46:AD46,
                        ""),
                    "")),
                AVERAGE(IF(
                    ISNUMBER(M46:AD46),
                    IF(
                        M$5:AD$5=2,
                        M46:AD46,
                        ""),
                    ""))
            ),
            IF(
                Parameters!$D$17=1,
                IFERROR(
                    IF(
                        OR(
                            IF(
                                ISNUMBER(M46:AD46),
                                IF(
                                    M$5:AD$5=1,
                                    M46:AD46,
                                    ""),
                                "")
                            =0),
                        0,
                        GEOMEAN(IF(
                            ISNUMBER(M46:AD46),
                            IF(
                                M$5:AD$5=1,
                                M46:AD46,
                                ""),
                            ""))
                    ),
                    IF(
                        OR(IF(
                            ISNUMBER(M46:AD46),
                            IF(
                                M$5:AD$5=2,
                                M46:AD46,
                                ""),
                            "")
                            =0),
                        0,
                        GEOMEAN(IF(
                            ISNUMBER(M46:AD46),
                            IF(
                                M$5:AD$5=2,
                                M46:AD46,
                                ""),
                            "")))
                )
            )
        )
    )
)</f>
        <v>3.4338747099767999</v>
      </c>
      <c r="J46" s="242">
        <v>44778</v>
      </c>
      <c r="K46" s="242">
        <v>44753</v>
      </c>
      <c r="L46" s="91" t="s">
        <v>71</v>
      </c>
      <c r="M46" s="192">
        <v>10</v>
      </c>
      <c r="N46" s="192">
        <v>7.1044275886399699</v>
      </c>
      <c r="O46" s="192">
        <v>0</v>
      </c>
      <c r="P46" s="192">
        <v>0</v>
      </c>
      <c r="Q46" s="192" t="s">
        <v>409</v>
      </c>
      <c r="R46" s="192">
        <v>0</v>
      </c>
      <c r="S46" s="192">
        <v>3.4338747099767999</v>
      </c>
      <c r="T46" s="192" t="s">
        <v>622</v>
      </c>
      <c r="U46" s="192">
        <v>94</v>
      </c>
      <c r="V46" s="192">
        <v>-1.6579576259669899</v>
      </c>
      <c r="W46" s="192" t="s">
        <v>409</v>
      </c>
      <c r="X46" s="192" t="s">
        <v>409</v>
      </c>
      <c r="Y46" s="192">
        <v>0</v>
      </c>
      <c r="Z46" s="192">
        <v>8.5846867749419999</v>
      </c>
      <c r="AA46" s="34"/>
      <c r="AB46" s="34"/>
      <c r="AC46" s="192"/>
      <c r="AD46" s="192"/>
      <c r="AE46" s="192"/>
      <c r="AF46" s="192"/>
      <c r="AG46" s="192"/>
      <c r="AH46" s="192"/>
    </row>
    <row r="47" spans="1:34" x14ac:dyDescent="0.2">
      <c r="A47" s="84">
        <v>40</v>
      </c>
      <c r="B47" s="84" t="str">
        <f ca="1"/>
        <v>Congo, Dem. Rep.</v>
      </c>
      <c r="C47" s="84" t="str">
        <f ca="1"/>
        <v>COD</v>
      </c>
      <c r="D47" s="219" t="str">
        <f ca="1"/>
        <v>SSF           Sub-Saharan Africa</v>
      </c>
      <c r="E47" s="219" t="str">
        <f ca="1"/>
        <v>IDA</v>
      </c>
      <c r="F47" s="190" t="str">
        <f t="shared" ca="1" si="12"/>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$M$4:$AD$4,
                    (M47:AD47),
                    "")),
            1,
            0))
        =0,
    NA(),
    IF(
        Parameters!$D$15=1,
        IF(
            SUM(--(ISNUMBER(IF($M$4:$AD$4=1,(M47:AD47),""))))&gt;0,
            MAX(IF(
                ISNUMBER(M47:AD47),
                IF(
                    M$4:AD$4=1,
                    M47:AD47,
                    ""),
                "")),
            MAX(IF(
                ISNUMBER(M47:AD47),
                IF(
                    M$4:AD$4=2,
                    M47:AD47,
                    ""),
                ""))
        ),
        IF(
            Parameters!$D$16=1,
            IFERROR(
                AVERAGE(IF(
                    ISNUMBER(M47:AD47),
                    IF(
                        M$4:AD$4=1,
                        M47:AD47,
                        ""),
                    "")),
                AVERAGE(IF(
                    ISNUMBER(M47:AD47),
                    IF(
                        M$4:AD$4=2,
                        M47:AD47,
                        ""),
                    ""))
            ),
            IF(
                Parameters!$D$17=1,
                IFERROR(
                    IF(
                        OR(
                            IF(
                                ISNUMBER(M47:AD47),
                                IF(
                                    M$4:AD$4=1,
                                    M47:AD47,
                                    ""),
                                "")
                            =0),
                        0,
                        GEOMEAN(IF(
                            ISNUMBER(M47:AD47),
                            IF(
                                M$4:AD$4=1,
                                M47:AD47,
                                ""),
                            ""))
                    ),
                    IF(
                        OR(IF(
                            ISNUMBER(M47:AD47),
                            IF(
                                M$4:AD$4=2,
                                M47:AD47,
                                ""),
                            "")
                            =0),
                        0,
                        GEOMEAN(IF(
                            ISNUMBER(M47:AD47),
                            IF(
                                M$4:AD$4=2,
                                M47:AD47,
                                ""),
                            "")))
                )
            )
        )
    )
)</f>
        <v>10</v>
      </c>
      <c r="I47" s="191" cm="1">
        <f t="array" ref="I47">IF(
    SUM(IF(
            ISNUMBER(
                IF(
                    $M$5:$AD$5,
                    (M47:AD47),
                    "")),
            1,
            0))
        =0,
    NA(),
    IF(
        Parameters!$D$15=1,
        IF(
            SUM(--(ISNUMBER(IF($M$5:$AD$5=1,(M47:AD47),""))))&gt;0,
            MAX(IF(
                ISNUMBER(M47:AD47),
                IF(
                    M$5:AD$5=1,
                    M47:AD47,
                    ""),
                "")),
            MAX(IF(
                ISNUMBER(M47:AD47),
                IF(
                    M$5:AD$5=2,
                    M47:AD47,
                    ""),
                ""))
        ),
        IF(
            Parameters!$D$16=1,
            IFERROR(
                AVERAGE(IF(
                    ISNUMBER(M47:AD47),
                    IF(
                        M$5:AD$5=1,
                        M47:AD47,
                        ""),
                    "")),
                AVERAGE(IF(
                    ISNUMBER(M47:AD47),
                    IF(
                        M$5:AD$5=2,
                        M47:AD47,
                        ""),
                    ""))
            ),
            IF(
                Parameters!$D$17=1,
                IFERROR(
                    IF(
                        OR(
                            IF(
                                ISNUMBER(M47:AD47),
                                IF(
                                    M$5:AD$5=1,
                                    M47:AD47,
                                    ""),
                                "")
                            =0),
                        0,
                        GEOMEAN(IF(
                            ISNUMBER(M47:AD47),
                            IF(
                                M$5:AD$5=1,
                                M47:AD47,
                                ""),
                            ""))
                    ),
                    IF(
                        OR(IF(
                            ISNUMBER(M47:AD47),
                            IF(
                                M$5:AD$5=2,
                                M47:AD47,
                                ""),
                            "")
                            =0),
                        0,
                        GEOMEAN(IF(
                            ISNUMBER(M47:AD47),
                            IF(
                                M$5:AD$5=2,
                                M47:AD47,
                                ""),
                            "")))
                )
            )
        )
    )
)</f>
        <v>0</v>
      </c>
      <c r="J47" s="242">
        <v>45103</v>
      </c>
      <c r="K47" s="242">
        <v>44753</v>
      </c>
      <c r="L47" s="91" t="s">
        <v>72</v>
      </c>
      <c r="M47" s="192">
        <v>10</v>
      </c>
      <c r="N47" s="192">
        <v>10</v>
      </c>
      <c r="O47" s="192">
        <v>0</v>
      </c>
      <c r="P47" s="192">
        <v>0</v>
      </c>
      <c r="Q47" s="192" t="s">
        <v>409</v>
      </c>
      <c r="R47" s="192">
        <v>0</v>
      </c>
      <c r="S47" s="192">
        <v>0</v>
      </c>
      <c r="T47" s="192" t="s">
        <v>622</v>
      </c>
      <c r="U47" s="192">
        <v>107.2</v>
      </c>
      <c r="V47" s="192">
        <v>-0.414252275933785</v>
      </c>
      <c r="W47" s="192" t="s">
        <v>409</v>
      </c>
      <c r="X47" s="192" t="s">
        <v>409</v>
      </c>
      <c r="Y47" s="192">
        <v>0</v>
      </c>
      <c r="Z47" s="192">
        <v>-12.073272273105699</v>
      </c>
      <c r="AA47" s="34"/>
      <c r="AB47" s="34"/>
      <c r="AC47" s="192"/>
      <c r="AD47" s="192"/>
      <c r="AE47" s="192"/>
      <c r="AF47" s="192"/>
      <c r="AG47" s="192"/>
      <c r="AH47" s="192"/>
    </row>
    <row r="48" spans="1:34" x14ac:dyDescent="0.2">
      <c r="A48" s="84">
        <v>41</v>
      </c>
      <c r="B48" s="84" t="str">
        <f ca="1"/>
        <v>Congo, Rep.</v>
      </c>
      <c r="C48" s="84" t="str">
        <f ca="1"/>
        <v>COG</v>
      </c>
      <c r="D48" s="219" t="str">
        <f ca="1"/>
        <v>SSF           Sub-Saharan Africa</v>
      </c>
      <c r="E48" s="219" t="str">
        <f ca="1"/>
        <v>Blend</v>
      </c>
      <c r="F48" s="190" t="str">
        <f t="shared" ca="1" si="12"/>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8.3666002653407556</v>
      </c>
      <c r="H48" s="80" cm="1">
        <f t="array" ref="H48">IF(
    SUM(IF(
            ISNUMBER(
                IF(
                    $M$4:$AD$4,
                    (M48:AD48),
                    "")),
            1,
            0))
        =0,
    NA(),
    IF(
        Parameters!$D$15=1,
        IF(
            SUM(--(ISNUMBER(IF($M$4:$AD$4=1,(M48:AD48),""))))&gt;0,
            MAX(IF(
                ISNUMBER(M48:AD48),
                IF(
                    M$4:AD$4=1,
                    M48:AD48,
                    ""),
                "")),
            MAX(IF(
                ISNUMBER(M48:AD48),
                IF(
                    M$4:AD$4=2,
                    M48:AD48,
                    ""),
                ""))
        ),
        IF(
            Parameters!$D$16=1,
            IFERROR(
                AVERAGE(IF(
                    ISNUMBER(M48:AD48),
                    IF(
                        M$4:AD$4=1,
                        M48:AD48,
                        ""),
                    "")),
                AVERAGE(IF(
                    ISNUMBER(M48:AD48),
                    IF(
                        M$4:AD$4=2,
                        M48:AD48,
                        ""),
                    ""))
            ),
            IF(
                Parameters!$D$17=1,
                IFERROR(
                    IF(
                        OR(
                            IF(
                                ISNUMBER(M48:AD48),
                                IF(
                                    M$4:AD$4=1,
                                    M48:AD48,
                                    ""),
                                "")
                            =0),
                        0,
                        GEOMEAN(IF(
                            ISNUMBER(M48:AD48),
                            IF(
                                M$4:AD$4=1,
                                M48:AD48,
                                ""),
                            ""))
                    ),
                    IF(
                        OR(IF(
                            ISNUMBER(M48:AD48),
                            IF(
                                M$4:AD$4=2,
                                M48:AD48,
                                ""),
                            "")
                            =0),
                        0,
                        GEOMEAN(IF(
                            ISNUMBER(M48:AD48),
                            IF(
                                M$4:AD$4=2,
                                M48:AD48,
                                ""),
                            "")))
                )
            )
        )
    )
)</f>
        <v>10</v>
      </c>
      <c r="I48" s="191" cm="1">
        <f t="array" ref="I48">IF(
    SUM(IF(
            ISNUMBER(
                IF(
                    $M$5:$AD$5,
                    (M48:AD48),
                    "")),
            1,
            0))
        =0,
    NA(),
    IF(
        Parameters!$D$15=1,
        IF(
            SUM(--(ISNUMBER(IF($M$5:$AD$5=1,(M48:AD48),""))))&gt;0,
            MAX(IF(
                ISNUMBER(M48:AD48),
                IF(
                    M$5:AD$5=1,
                    M48:AD48,
                    ""),
                "")),
            MAX(IF(
                ISNUMBER(M48:AD48),
                IF(
                    M$5:AD$5=2,
                    M48:AD48,
                    ""),
                ""))
        ),
        IF(
            Parameters!$D$16=1,
            IFERROR(
                AVERAGE(IF(
                    ISNUMBER(M48:AD48),
                    IF(
                        M$5:AD$5=1,
                        M48:AD48,
                        ""),
                    "")),
                AVERAGE(IF(
                    ISNUMBER(M48:AD48),
                    IF(
                        M$5:AD$5=2,
                        M48:AD48,
                        ""),
                    ""))
            ),
            IF(
                Parameters!$D$17=1,
                IFERROR(
                    IF(
                        OR(
                            IF(
                                ISNUMBER(M48:AD48),
                                IF(
                                    M$5:AD$5=1,
                                    M48:AD48,
                                    ""),
                                "")
                            =0),
                        0,
                        GEOMEAN(IF(
                            ISNUMBER(M48:AD48),
                            IF(
                                M$5:AD$5=1,
                                M48:AD48,
                                ""),
                            ""))
                    ),
                    IF(
                        OR(IF(
                            ISNUMBER(M48:AD48),
                            IF(
                                M$5:AD$5=2,
                                M48:AD48,
                                ""),
                            "")
                            =0),
                        0,
                        GEOMEAN(IF(
                            ISNUMBER(M48:AD48),
                            IF(
                                M$5:AD$5=2,
                                M48:AD48,
                                ""),
                            "")))
                )
            )
        )
    )
)</f>
        <v>7</v>
      </c>
      <c r="J48" s="242">
        <v>44778</v>
      </c>
      <c r="K48" s="242">
        <v>45103</v>
      </c>
      <c r="L48" s="91" t="s">
        <v>73</v>
      </c>
      <c r="M48" s="192">
        <v>10</v>
      </c>
      <c r="N48" s="192">
        <v>6.3767860292820604</v>
      </c>
      <c r="O48" s="192" t="s">
        <v>409</v>
      </c>
      <c r="P48" s="192">
        <v>0</v>
      </c>
      <c r="Q48" s="192" t="s">
        <v>409</v>
      </c>
      <c r="R48" s="192">
        <v>0</v>
      </c>
      <c r="S48" s="192">
        <v>7</v>
      </c>
      <c r="T48" s="192" t="s">
        <v>623</v>
      </c>
      <c r="U48" s="192">
        <v>90.7</v>
      </c>
      <c r="V48" s="192" t="s">
        <v>409</v>
      </c>
      <c r="W48" s="192" t="s">
        <v>409</v>
      </c>
      <c r="X48" s="192" t="s">
        <v>409</v>
      </c>
      <c r="Y48" s="192">
        <v>0</v>
      </c>
      <c r="Z48" s="192">
        <v>71.428571428571402</v>
      </c>
      <c r="AA48" s="34"/>
      <c r="AB48" s="34"/>
      <c r="AC48" s="192"/>
      <c r="AD48" s="192"/>
      <c r="AE48" s="192"/>
      <c r="AF48" s="192"/>
      <c r="AG48" s="192"/>
      <c r="AH48" s="192"/>
    </row>
    <row r="49" spans="1:34" x14ac:dyDescent="0.2">
      <c r="A49" s="84">
        <v>42</v>
      </c>
      <c r="B49" s="84" t="str">
        <f ca="1"/>
        <v>Colombia</v>
      </c>
      <c r="C49" s="84" t="str">
        <f ca="1"/>
        <v>COL</v>
      </c>
      <c r="D49" s="219" t="str">
        <f ca="1"/>
        <v>LCN           Latin America &amp; Caribbean</v>
      </c>
      <c r="E49" s="219" t="str">
        <f ca="1"/>
        <v>IBRD</v>
      </c>
      <c r="F49" s="190" t="str">
        <f t="shared" ca="1" si="12"/>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$M$4:$AD$4,
                    (M49:AD49),
                    "")),
            1,
            0))
        =0,
    NA(),
    IF(
        Parameters!$D$15=1,
        IF(
            SUM(--(ISNUMBER(IF($M$4:$AD$4=1,(M49:AD49),""))))&gt;0,
            MAX(IF(
                ISNUMBER(M49:AD49),
                IF(
                    M$4:AD$4=1,
                    M49:AD49,
                    ""),
                "")),
            MAX(IF(
                ISNUMBER(M49:AD49),
                IF(
                    M$4:AD$4=2,
                    M49:AD49,
                    ""),
                ""))
        ),
        IF(
            Parameters!$D$16=1,
            IFERROR(
                AVERAGE(IF(
                    ISNUMBER(M49:AD49),
                    IF(
                        M$4:AD$4=1,
                        M49:AD49,
                        ""),
                    "")),
                AVERAGE(IF(
                    ISNUMBER(M49:AD49),
                    IF(
                        M$4:AD$4=2,
                        M49:AD49,
                        ""),
                    ""))
            ),
            IF(
                Parameters!$D$17=1,
                IFERROR(
                    IF(
                        OR(
                            IF(
                                ISNUMBER(M49:AD49),
                                IF(
                                    M$4:AD$4=1,
                                    M49:AD49,
                                    ""),
                                "")
                            =0),
                        0,
                        GEOMEAN(IF(
                            ISNUMBER(M49:AD49),
                            IF(
                                M$4:AD$4=1,
                                M49:AD49,
                                ""),
                            ""))
                    ),
                    IF(
                        OR(IF(
                            ISNUMBER(M49:AD49),
                            IF(
                                M$4:AD$4=2,
                                M49:AD49,
                                ""),
                            "")
                            =0),
                        0,
                        GEOMEAN(IF(
                            ISNUMBER(M49:AD49),
                            IF(
                                M$4:AD$4=2,
                                M49:AD49,
                                ""),
                            "")))
                )
            )
        )
    )
)</f>
        <v>3.5985182571882102</v>
      </c>
      <c r="I49" s="191" cm="1">
        <f t="array" ref="I49">IF(
    SUM(IF(
            ISNUMBER(
                IF(
                    $M$5:$AD$5,
                    (M49:AD49),
                    "")),
            1,
            0))
        =0,
    NA(),
    IF(
        Parameters!$D$15=1,
        IF(
            SUM(--(ISNUMBER(IF($M$5:$AD$5=1,(M49:AD49),""))))&gt;0,
            MAX(IF(
                ISNUMBER(M49:AD49),
                IF(
                    M$5:AD$5=1,
                    M49:AD49,
                    ""),
                "")),
            MAX(IF(
                ISNUMBER(M49:AD49),
                IF(
                    M$5:AD$5=2,
                    M49:AD49,
                    ""),
                ""))
        ),
        IF(
            Parameters!$D$16=1,
            IFERROR(
                AVERAGE(IF(
                    ISNUMBER(M49:AD49),
                    IF(
                        M$5:AD$5=1,
                        M49:AD49,
                        ""),
                    "")),
                AVERAGE(IF(
                    ISNUMBER(M49:AD49),
                    IF(
                        M$5:AD$5=2,
                        M49:AD49,
                        ""),
                    ""))
            ),
            IF(
                Parameters!$D$17=1,
                IFERROR(
                    IF(
                        OR(
                            IF(
                                ISNUMBER(M49:AD49),
                                IF(
                                    M$5:AD$5=1,
                                    M49:AD49,
                                    ""),
                                "")
                            =0),
                        0,
                        GEOMEAN(IF(
                            ISNUMBER(M49:AD49),
                            IF(
                                M$5:AD$5=1,
                                M49:AD49,
                                ""),
                            ""))
                    ),
                    IF(
                        OR(IF(
                            ISNUMBER(M49:AD49),
                            IF(
                                M$5:AD$5=2,
                                M49:AD49,
                                ""),
                            "")
                            =0),
                        0,
                        GEOMEAN(IF(
                            ISNUMBER(M49:AD49),
                            IF(
                                M$5:AD$5=2,
                                M49:AD49,
                                ""),
                            "")))
                )
            )
        )
    )
)</f>
        <v>0</v>
      </c>
      <c r="J49" s="242">
        <v>45103</v>
      </c>
      <c r="K49" s="242">
        <v>45103</v>
      </c>
      <c r="L49" s="91" t="s">
        <v>75</v>
      </c>
      <c r="M49" s="192">
        <v>0</v>
      </c>
      <c r="N49" s="192">
        <v>3.5985182571882102</v>
      </c>
      <c r="O49" s="192">
        <v>0</v>
      </c>
      <c r="P49" s="192">
        <v>0</v>
      </c>
      <c r="Q49" s="192" t="s">
        <v>409</v>
      </c>
      <c r="R49" s="192">
        <v>0</v>
      </c>
      <c r="S49" s="192">
        <v>0</v>
      </c>
      <c r="T49" s="192" t="s">
        <v>409</v>
      </c>
      <c r="U49" s="192">
        <v>78.099999999999994</v>
      </c>
      <c r="V49" s="192">
        <v>-1.43044797537185</v>
      </c>
      <c r="W49" s="192" t="s">
        <v>409</v>
      </c>
      <c r="X49" s="192" t="s">
        <v>409</v>
      </c>
      <c r="Y49" s="192">
        <v>-7.1428571428571605E-2</v>
      </c>
      <c r="Z49" s="192">
        <v>-7.1264367816091898</v>
      </c>
      <c r="AA49" s="34"/>
      <c r="AB49" s="34"/>
      <c r="AC49" s="192"/>
      <c r="AD49" s="192"/>
      <c r="AE49" s="192"/>
      <c r="AF49" s="192"/>
      <c r="AG49" s="192"/>
      <c r="AH49" s="192"/>
    </row>
    <row r="50" spans="1:34" x14ac:dyDescent="0.2">
      <c r="A50" s="84">
        <v>43</v>
      </c>
      <c r="B50" s="84" t="str">
        <f ca="1"/>
        <v>Comoros</v>
      </c>
      <c r="C50" s="84" t="str">
        <f ca="1"/>
        <v>COM</v>
      </c>
      <c r="D50" s="219" t="str">
        <f ca="1"/>
        <v>SSF           Sub-Saharan Africa</v>
      </c>
      <c r="E50" s="219" t="str">
        <f ca="1"/>
        <v>IDA</v>
      </c>
      <c r="F50" s="190" t="str">
        <f t="shared" ca="1" si="12"/>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$M$4:$AD$4,
                    (M50:AD50),
                    "")),
            1,
            0))
        =0,
    NA(),
    IF(
        Parameters!$D$15=1,
        IF(
            SUM(--(ISNUMBER(IF($M$4:$AD$4=1,(M50:AD50),""))))&gt;0,
            MAX(IF(
                ISNUMBER(M50:AD50),
                IF(
                    M$4:AD$4=1,
                    M50:AD50,
                    ""),
                "")),
            MAX(IF(
                ISNUMBER(M50:AD50),
                IF(
                    M$4:AD$4=2,
                    M50:AD50,
                    ""),
                ""))
        ),
        IF(
            Parameters!$D$16=1,
            IFERROR(
                AVERAGE(IF(
                    ISNUMBER(M50:AD50),
                    IF(
                        M$4:AD$4=1,
                        M50:AD50,
                        ""),
                    "")),
                AVERAGE(IF(
                    ISNUMBER(M50:AD50),
                    IF(
                        M$4:AD$4=2,
                        M50:AD50,
                        ""),
                    ""))
            ),
            IF(
                Parameters!$D$17=1,
                IFERROR(
                    IF(
                        OR(
                            IF(
                                ISNUMBER(M50:AD50),
                                IF(
                                    M$4:AD$4=1,
                                    M50:AD50,
                                    ""),
                                "")
                            =0),
                        0,
                        GEOMEAN(IF(
                            ISNUMBER(M50:AD50),
                            IF(
                                M$4:AD$4=1,
                                M50:AD50,
                                ""),
                            ""))
                    ),
                    IF(
                        OR(IF(
                            ISNUMBER(M50:AD50),
                            IF(
                                M$4:AD$4=2,
                                M50:AD50,
                                ""),
                            "")
                            =0),
                        0,
                        GEOMEAN(IF(
                            ISNUMBER(M50:AD50),
                            IF(
                                M$4:AD$4=2,
                                M50:AD50,
                                ""),
                            "")))
                )
            )
        )
    )
)</f>
        <v>10</v>
      </c>
      <c r="I50" s="191" cm="1">
        <f t="array" ref="I50">IF(
    SUM(IF(
            ISNUMBER(
                IF(
                    $M$5:$AD$5,
                    (M50:AD50),
                    "")),
            1,
            0))
        =0,
    NA(),
    IF(
        Parameters!$D$15=1,
        IF(
            SUM(--(ISNUMBER(IF($M$5:$AD$5=1,(M50:AD50),""))))&gt;0,
            MAX(IF(
                ISNUMBER(M50:AD50),
                IF(
                    M$5:AD$5=1,
                    M50:AD50,
                    ""),
                "")),
            MAX(IF(
                ISNUMBER(M50:AD50),
                IF(
                    M$5:AD$5=2,
                    M50:AD50,
                    ""),
                ""))
        ),
        IF(
            Parameters!$D$16=1,
            IFERROR(
                AVERAGE(IF(
                    ISNUMBER(M50:AD50),
                    IF(
                        M$5:AD$5=1,
                        M50:AD50,
                        ""),
                    "")),
                AVERAGE(IF(
                    ISNUMBER(M50:AD50),
                    IF(
                        M$5:AD$5=2,
                        M50:AD50,
                        ""),
                    ""))
            ),
            IF(
                Parameters!$D$17=1,
                IFERROR(
                    IF(
                        OR(
                            IF(
                                ISNUMBER(M50:AD50),
                                IF(
                                    M$5:AD$5=1,
                                    M50:AD50,
                                    ""),
                                "")
                            =0),
                        0,
                        GEOMEAN(IF(
                            ISNUMBER(M50:AD50),
                            IF(
                                M$5:AD$5=1,
                                M50:AD50,
                                ""),
                            ""))
                    ),
                    IF(
                        OR(IF(
                            ISNUMBER(M50:AD50),
                            IF(
                                M$5:AD$5=2,
                                M50:AD50,
                                ""),
                            "")
                            =0),
                        0,
                        GEOMEAN(IF(
                            ISNUMBER(M50:AD50),
                            IF(
                                M$5:AD$5=2,
                                M50:AD50,
                                ""),
                            "")))
                )
            )
        )
    )
)</f>
        <v>0</v>
      </c>
      <c r="J50" s="242">
        <v>44778</v>
      </c>
      <c r="K50" s="242">
        <v>45022</v>
      </c>
      <c r="L50" s="91" t="s">
        <v>77</v>
      </c>
      <c r="M50" s="192">
        <v>10</v>
      </c>
      <c r="N50" s="192">
        <v>4.5025577703298598</v>
      </c>
      <c r="O50" s="192" t="s">
        <v>409</v>
      </c>
      <c r="P50" s="192">
        <v>0</v>
      </c>
      <c r="Q50" s="192" t="s">
        <v>409</v>
      </c>
      <c r="R50" s="192" t="s">
        <v>409</v>
      </c>
      <c r="S50" s="192">
        <v>0</v>
      </c>
      <c r="T50" s="192" t="s">
        <v>623</v>
      </c>
      <c r="U50" s="192">
        <v>82.2</v>
      </c>
      <c r="V50" s="192" t="s">
        <v>409</v>
      </c>
      <c r="W50" s="192" t="s">
        <v>409</v>
      </c>
      <c r="X50" s="192" t="s">
        <v>409</v>
      </c>
      <c r="Y50" s="192" t="s">
        <v>409</v>
      </c>
      <c r="Z50" s="192">
        <v>-100</v>
      </c>
      <c r="AA50" s="34"/>
      <c r="AB50" s="34"/>
      <c r="AC50" s="192"/>
      <c r="AD50" s="192"/>
      <c r="AE50" s="192"/>
      <c r="AF50" s="192"/>
      <c r="AG50" s="192"/>
      <c r="AH50" s="192"/>
    </row>
    <row r="51" spans="1:34" x14ac:dyDescent="0.2">
      <c r="A51" s="84">
        <v>44</v>
      </c>
      <c r="B51" s="84" t="str">
        <f ca="1"/>
        <v>Cabo Verde</v>
      </c>
      <c r="C51" s="84" t="str">
        <f ca="1"/>
        <v>CPV</v>
      </c>
      <c r="D51" s="219" t="str">
        <f ca="1"/>
        <v>SSF           Sub-Saharan Africa</v>
      </c>
      <c r="E51" s="219" t="str">
        <f ca="1"/>
        <v>Blend</v>
      </c>
      <c r="F51" s="190" t="str">
        <f t="shared" ca="1" si="12"/>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$M$4:$AD$4,
                    (M51:AD51),
                    "")),
            1,
            0))
        =0,
    NA(),
    IF(
        Parameters!$D$15=1,
        IF(
            SUM(--(ISNUMBER(IF($M$4:$AD$4=1,(M51:AD51),""))))&gt;0,
            MAX(IF(
                ISNUMBER(M51:AD51),
                IF(
                    M$4:AD$4=1,
                    M51:AD51,
                    ""),
                "")),
            MAX(IF(
                ISNUMBER(M51:AD51),
                IF(
                    M$4:AD$4=2,
                    M51:AD51,
                    ""),
                ""))
        ),
        IF(
            Parameters!$D$16=1,
            IFERROR(
                AVERAGE(IF(
                    ISNUMBER(M51:AD51),
                    IF(
                        M$4:AD$4=1,
                        M51:AD51,
                        ""),
                    "")),
                AVERAGE(IF(
                    ISNUMBER(M51:AD51),
                    IF(
                        M$4:AD$4=2,
                        M51:AD51,
                        ""),
                    ""))
            ),
            IF(
                Parameters!$D$17=1,
                IFERROR(
                    IF(
                        OR(
                            IF(
                                ISNUMBER(M51:AD51),
                                IF(
                                    M$4:AD$4=1,
                                    M51:AD51,
                                    ""),
                                "")
                            =0),
                        0,
                        GEOMEAN(IF(
                            ISNUMBER(M51:AD51),
                            IF(
                                M$4:AD$4=1,
                                M51:AD51,
                                ""),
                            ""))
                    ),
                    IF(
                        OR(IF(
                            ISNUMBER(M51:AD51),
                            IF(
                                M$4:AD$4=2,
                                M51:AD51,
                                ""),
                            "")
                            =0),
                        0,
                        GEOMEAN(IF(
                            ISNUMBER(M51:AD51),
                            IF(
                                M$4:AD$4=2,
                                M51:AD51,
                                ""),
                            "")))
                )
            )
        )
    )
)</f>
        <v>0</v>
      </c>
      <c r="I51" s="191" cm="1">
        <f t="array" ref="I51">IF(
    SUM(IF(
            ISNUMBER(
                IF(
                    $M$5:$AD$5,
                    (M51:AD51),
                    "")),
            1,
            0))
        =0,
    NA(),
    IF(
        Parameters!$D$15=1,
        IF(
            SUM(--(ISNUMBER(IF($M$5:$AD$5=1,(M51:AD51),""))))&gt;0,
            MAX(IF(
                ISNUMBER(M51:AD51),
                IF(
                    M$5:AD$5=1,
                    M51:AD51,
                    ""),
                "")),
            MAX(IF(
                ISNUMBER(M51:AD51),
                IF(
                    M$5:AD$5=2,
                    M51:AD51,
                    ""),
                ""))
        ),
        IF(
            Parameters!$D$16=1,
            IFERROR(
                AVERAGE(IF(
                    ISNUMBER(M51:AD51),
                    IF(
                        M$5:AD$5=1,
                        M51:AD51,
                        ""),
                    "")),
                AVERAGE(IF(
                    ISNUMBER(M51:AD51),
                    IF(
                        M$5:AD$5=2,
                        M51:AD51,
                        ""),
                    ""))
            ),
            IF(
                Parameters!$D$17=1,
                IFERROR(
                    IF(
                        OR(
                            IF(
                                ISNUMBER(M51:AD51),
                                IF(
                                    M$5:AD$5=1,
                                    M51:AD51,
                                    ""),
                                "")
                            =0),
                        0,
                        GEOMEAN(IF(
                            ISNUMBER(M51:AD51),
                            IF(
                                M$5:AD$5=1,
                                M51:AD51,
                                ""),
                            ""))
                    ),
                    IF(
                        OR(IF(
                            ISNUMBER(M51:AD51),
                            IF(
                                M$5:AD$5=2,
                                M51:AD51,
                                ""),
                            "")
                            =0),
                        0,
                        GEOMEAN(IF(
                            ISNUMBER(M51:AD51),
                            IF(
                                M$5:AD$5=2,
                                M51:AD51,
                                ""),
                            "")))
                )
            )
        )
    )
)</f>
        <v>0</v>
      </c>
      <c r="J51" s="242">
        <v>44860</v>
      </c>
      <c r="K51" s="242">
        <v>44860</v>
      </c>
      <c r="L51" s="91" t="s">
        <v>79</v>
      </c>
      <c r="M51" s="192">
        <v>0</v>
      </c>
      <c r="N51" s="192">
        <v>0</v>
      </c>
      <c r="O51" s="192" t="s">
        <v>409</v>
      </c>
      <c r="P51" s="192">
        <v>0</v>
      </c>
      <c r="Q51" s="192" t="s">
        <v>409</v>
      </c>
      <c r="R51" s="192">
        <v>0</v>
      </c>
      <c r="S51" s="192" t="s">
        <v>409</v>
      </c>
      <c r="T51" s="192" t="s">
        <v>409</v>
      </c>
      <c r="U51" s="192">
        <v>61.4</v>
      </c>
      <c r="V51" s="192" t="s">
        <v>409</v>
      </c>
      <c r="W51" s="192" t="s">
        <v>409</v>
      </c>
      <c r="X51" s="192" t="s">
        <v>409</v>
      </c>
      <c r="Y51" s="192">
        <v>0</v>
      </c>
      <c r="Z51" s="192" t="s">
        <v>409</v>
      </c>
      <c r="AA51" s="34"/>
      <c r="AB51" s="34"/>
      <c r="AC51" s="192"/>
      <c r="AD51" s="192"/>
      <c r="AE51" s="192"/>
      <c r="AF51" s="192"/>
      <c r="AG51" s="192"/>
      <c r="AH51" s="192"/>
    </row>
    <row r="52" spans="1:34" x14ac:dyDescent="0.2">
      <c r="A52" s="84">
        <v>45</v>
      </c>
      <c r="B52" s="84" t="str">
        <f ca="1"/>
        <v>Costa Rica</v>
      </c>
      <c r="C52" s="84" t="str">
        <f ca="1"/>
        <v>CRI</v>
      </c>
      <c r="D52" s="219" t="str">
        <f ca="1"/>
        <v>LCN           Latin America &amp; Caribbean</v>
      </c>
      <c r="E52" s="219" t="str">
        <f ca="1"/>
        <v>IBRD</v>
      </c>
      <c r="F52" s="190" t="str">
        <f t="shared" ca="1" si="12"/>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$M$4:$AD$4,
                    (M52:AD52),
                    "")),
            1,
            0))
        =0,
    NA(),
    IF(
        Parameters!$D$15=1,
        IF(
            SUM(--(ISNUMBER(IF($M$4:$AD$4=1,(M52:AD52),""))))&gt;0,
            MAX(IF(
                ISNUMBER(M52:AD52),
                IF(
                    M$4:AD$4=1,
                    M52:AD52,
                    ""),
                "")),
            MAX(IF(
                ISNUMBER(M52:AD52),
                IF(
                    M$4:AD$4=2,
                    M52:AD52,
                    ""),
                ""))
        ),
        IF(
            Parameters!$D$16=1,
            IFERROR(
                AVERAGE(IF(
                    ISNUMBER(M52:AD52),
                    IF(
                        M$4:AD$4=1,
                        M52:AD52,
                        ""),
                    "")),
                AVERAGE(IF(
                    ISNUMBER(M52:AD52),
                    IF(
                        M$4:AD$4=2,
                        M52:AD52,
                        ""),
                    ""))
            ),
            IF(
                Parameters!$D$17=1,
                IFERROR(
                    IF(
                        OR(
                            IF(
                                ISNUMBER(M52:AD52),
                                IF(
                                    M$4:AD$4=1,
                                    M52:AD52,
                                    ""),
                                "")
                            =0),
                        0,
                        GEOMEAN(IF(
                            ISNUMBER(M52:AD52),
                            IF(
                                M$4:AD$4=1,
                                M52:AD52,
                                ""),
                            ""))
                    ),
                    IF(
                        OR(IF(
                            ISNUMBER(M52:AD52),
                            IF(
                                M$4:AD$4=2,
                                M52:AD52,
                                ""),
                            "")
                            =0),
                        0,
                        GEOMEAN(IF(
                            ISNUMBER(M52:AD52),
                            IF(
                                M$4:AD$4=2,
                                M52:AD52,
                                ""),
                            "")))
                )
            )
        )
    )
)</f>
        <v>0</v>
      </c>
      <c r="I52" s="191" cm="1">
        <f t="array" ref="I52">IF(
    SUM(IF(
            ISNUMBER(
                IF(
                    $M$5:$AD$5,
                    (M52:AD52),
                    "")),
            1,
            0))
        =0,
    NA(),
    IF(
        Parameters!$D$15=1,
        IF(
            SUM(--(ISNUMBER(IF($M$5:$AD$5=1,(M52:AD52),""))))&gt;0,
            MAX(IF(
                ISNUMBER(M52:AD52),
                IF(
                    M$5:AD$5=1,
                    M52:AD52,
                    ""),
                "")),
            MAX(IF(
                ISNUMBER(M52:AD52),
                IF(
                    M$5:AD$5=2,
                    M52:AD52,
                    ""),
                ""))
        ),
        IF(
            Parameters!$D$16=1,
            IFERROR(
                AVERAGE(IF(
                    ISNUMBER(M52:AD52),
                    IF(
                        M$5:AD$5=1,
                        M52:AD52,
                        ""),
                    "")),
                AVERAGE(IF(
                    ISNUMBER(M52:AD52),
                    IF(
                        M$5:AD$5=2,
                        M52:AD52,
                        ""),
                    ""))
            ),
            IF(
                Parameters!$D$17=1,
                IFERROR(
                    IF(
                        OR(
                            IF(
                                ISNUMBER(M52:AD52),
                                IF(
                                    M$5:AD$5=1,
                                    M52:AD52,
                                    ""),
                                "")
                            =0),
                        0,
                        GEOMEAN(IF(
                            ISNUMBER(M52:AD52),
                            IF(
                                M$5:AD$5=1,
                                M52:AD52,
                                ""),
                            ""))
                    ),
                    IF(
                        OR(IF(
                            ISNUMBER(M52:AD52),
                            IF(
                                M$5:AD$5=2,
                                M52:AD52,
                                ""),
                            "")
                            =0),
                        0,
                        GEOMEAN(IF(
                            ISNUMBER(M52:AD52),
                            IF(
                                M$5:AD$5=2,
                                M52:AD52,
                                ""),
                            "")))
                )
            )
        )
    )
)</f>
        <v>7</v>
      </c>
      <c r="J52" s="242">
        <v>45103</v>
      </c>
      <c r="K52" s="242">
        <v>45075</v>
      </c>
      <c r="L52" s="91" t="s">
        <v>81</v>
      </c>
      <c r="M52" s="192">
        <v>0</v>
      </c>
      <c r="N52" s="192">
        <v>0</v>
      </c>
      <c r="O52" s="192">
        <v>0</v>
      </c>
      <c r="P52" s="192">
        <v>0</v>
      </c>
      <c r="Q52" s="192" t="s">
        <v>409</v>
      </c>
      <c r="R52" s="192">
        <v>7</v>
      </c>
      <c r="S52" s="192">
        <v>7</v>
      </c>
      <c r="T52" s="192" t="s">
        <v>409</v>
      </c>
      <c r="U52" s="192">
        <v>40.4</v>
      </c>
      <c r="V52" s="192">
        <v>7.0114194133845495E-2</v>
      </c>
      <c r="W52" s="192" t="s">
        <v>409</v>
      </c>
      <c r="X52" s="192" t="s">
        <v>409</v>
      </c>
      <c r="Y52" s="192">
        <v>0.16666666666666599</v>
      </c>
      <c r="Z52" s="192">
        <v>500</v>
      </c>
      <c r="AA52" s="34"/>
      <c r="AB52" s="34"/>
      <c r="AC52" s="192"/>
      <c r="AD52" s="192"/>
      <c r="AE52" s="192"/>
      <c r="AF52" s="192"/>
      <c r="AG52" s="192"/>
      <c r="AH52" s="192"/>
    </row>
    <row r="53" spans="1:34" x14ac:dyDescent="0.2">
      <c r="A53" s="84">
        <v>46</v>
      </c>
      <c r="B53" s="84" t="str">
        <f ca="1"/>
        <v>Cuba</v>
      </c>
      <c r="C53" s="84" t="str">
        <f ca="1"/>
        <v>CUB</v>
      </c>
      <c r="D53" s="219" t="str">
        <f ca="1"/>
        <v>LCN           Latin America &amp; Caribbean</v>
      </c>
      <c r="E53" s="219" t="str">
        <f ca="1"/>
        <v>NA</v>
      </c>
      <c r="F53" s="190" t="str">
        <f t="shared" ca="1" si="12"/>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$M$4:$AD$4,
                    (M53:AD53),
                    "")),
            1,
            0))
        =0,
    NA(),
    IF(
        Parameters!$D$15=1,
        IF(
            SUM(--(ISNUMBER(IF($M$4:$AD$4=1,(M53:AD53),""))))&gt;0,
            MAX(IF(
                ISNUMBER(M53:AD53),
                IF(
                    M$4:AD$4=1,
                    M53:AD53,
                    ""),
                "")),
            MAX(IF(
                ISNUMBER(M53:AD53),
                IF(
                    M$4:AD$4=2,
                    M53:AD53,
                    ""),
                ""))
        ),
        IF(
            Parameters!$D$16=1,
            IFERROR(
                AVERAGE(IF(
                    ISNUMBER(M53:AD53),
                    IF(
                        M$4:AD$4=1,
                        M53:AD53,
                        ""),
                    "")),
                AVERAGE(IF(
                    ISNUMBER(M53:AD53),
                    IF(
                        M$4:AD$4=2,
                        M53:AD53,
                        ""),
                    ""))
            ),
            IF(
                Parameters!$D$17=1,
                IFERROR(
                    IF(
                        OR(
                            IF(
                                ISNUMBER(M53:AD53),
                                IF(
                                    M$4:AD$4=1,
                                    M53:AD53,
                                    ""),
                                "")
                            =0),
                        0,
                        GEOMEAN(IF(
                            ISNUMBER(M53:AD53),
                            IF(
                                M$4:AD$4=1,
                                M53:AD53,
                                ""),
                            ""))
                    ),
                    IF(
                        OR(IF(
                            ISNUMBER(M53:AD53),
                            IF(
                                M$4:AD$4=2,
                                M53:AD53,
                                ""),
                            "")
                            =0),
                        0,
                        GEOMEAN(IF(
                            ISNUMBER(M53:AD53),
                            IF(
                                M$4:AD$4=2,
                                M53:AD53,
                                ""),
                            "")))
                )
            )
        )
    )
)</f>
        <v>0</v>
      </c>
      <c r="I53" s="191" cm="1">
        <f t="array" ref="I53">IF(
    SUM(IF(
            ISNUMBER(
                IF(
                    $M$5:$AD$5,
                    (M53:AD53),
                    "")),
            1,
            0))
        =0,
    NA(),
    IF(
        Parameters!$D$15=1,
        IF(
            SUM(--(ISNUMBER(IF($M$5:$AD$5=1,(M53:AD53),""))))&gt;0,
            MAX(IF(
                ISNUMBER(M53:AD53),
                IF(
                    M$5:AD$5=1,
                    M53:AD53,
                    ""),
                "")),
            MAX(IF(
                ISNUMBER(M53:AD53),
                IF(
                    M$5:AD$5=2,
                    M53:AD53,
                    ""),
                ""))
        ),
        IF(
            Parameters!$D$16=1,
            IFERROR(
                AVERAGE(IF(
                    ISNUMBER(M53:AD53),
                    IF(
                        M$5:AD$5=1,
                        M53:AD53,
                        ""),
                    "")),
                AVERAGE(IF(
                    ISNUMBER(M53:AD53),
                    IF(
                        M$5:AD$5=2,
                        M53:AD53,
                        ""),
                    ""))
            ),
            IF(
                Parameters!$D$17=1,
                IFERROR(
                    IF(
                        OR(
                            IF(
                                ISNUMBER(M53:AD53),
                                IF(
                                    M$5:AD$5=1,
                                    M53:AD53,
                                    ""),
                                "")
                            =0),
                        0,
                        GEOMEAN(IF(
                            ISNUMBER(M53:AD53),
                            IF(
                                M$5:AD$5=1,
                                M53:AD53,
                                ""),
                            ""))
                    ),
                    IF(
                        OR(IF(
                            ISNUMBER(M53:AD53),
                            IF(
                                M$5:AD$5=2,
                                M53:AD53,
                                ""),
                            "")
                            =0),
                        0,
                        GEOMEAN(IF(
                            ISNUMBER(M53:AD53),
                            IF(
                                M$5:AD$5=2,
                                M53:AD53,
                                ""),
                            "")))
                )
            )
        )
    )
)</f>
        <v>7</v>
      </c>
      <c r="J53" s="242">
        <v>45103</v>
      </c>
      <c r="K53" s="242">
        <v>45103</v>
      </c>
      <c r="L53" s="91" t="s">
        <v>83</v>
      </c>
      <c r="M53" s="192">
        <v>0</v>
      </c>
      <c r="N53" s="192">
        <v>0</v>
      </c>
      <c r="O53" s="192">
        <v>0</v>
      </c>
      <c r="P53" s="192">
        <v>0</v>
      </c>
      <c r="Q53" s="192" t="s">
        <v>409</v>
      </c>
      <c r="R53" s="192">
        <v>0</v>
      </c>
      <c r="S53" s="192">
        <v>7</v>
      </c>
      <c r="T53" s="192" t="s">
        <v>409</v>
      </c>
      <c r="U53" s="192">
        <v>59.5</v>
      </c>
      <c r="V53" s="192">
        <v>2.2677868380553599</v>
      </c>
      <c r="W53" s="192" t="s">
        <v>409</v>
      </c>
      <c r="X53" s="192" t="s">
        <v>409</v>
      </c>
      <c r="Y53" s="192">
        <v>0</v>
      </c>
      <c r="Z53" s="192">
        <v>242.85714285714201</v>
      </c>
      <c r="AA53" s="34"/>
      <c r="AB53" s="34"/>
      <c r="AC53" s="192"/>
      <c r="AD53" s="192"/>
      <c r="AE53" s="192"/>
      <c r="AF53" s="192"/>
      <c r="AG53" s="192"/>
      <c r="AH53" s="192"/>
    </row>
    <row r="54" spans="1:34" x14ac:dyDescent="0.2">
      <c r="A54" s="84">
        <v>47</v>
      </c>
      <c r="B54" s="84" t="str">
        <f ca="1"/>
        <v>Curaçao</v>
      </c>
      <c r="C54" s="84" t="str">
        <f ca="1"/>
        <v>CUW</v>
      </c>
      <c r="D54" s="219" t="str">
        <f ca="1"/>
        <v>LCN           Latin America &amp; Caribbean</v>
      </c>
      <c r="E54" s="219" t="str">
        <f ca="1"/>
        <v>NA</v>
      </c>
      <c r="F54" s="190" t="str">
        <f t="shared" ca="1" si="12"/>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$M$4:$AD$4,
                    (M54:AD54),
                    "")),
            1,
            0))
        =0,
    NA(),
    IF(
        Parameters!$D$15=1,
        IF(
            SUM(--(ISNUMBER(IF($M$4:$AD$4=1,(M54:AD54),""))))&gt;0,
            MAX(IF(
                ISNUMBER(M54:AD54),
                IF(
                    M$4:AD$4=1,
                    M54:AD54,
                    ""),
                "")),
            MAX(IF(
                ISNUMBER(M54:AD54),
                IF(
                    M$4:AD$4=2,
                    M54:AD54,
                    ""),
                ""))
        ),
        IF(
            Parameters!$D$16=1,
            IFERROR(
                AVERAGE(IF(
                    ISNUMBER(M54:AD54),
                    IF(
                        M$4:AD$4=1,
                        M54:AD54,
                        ""),
                    "")),
                AVERAGE(IF(
                    ISNUMBER(M54:AD54),
                    IF(
                        M$4:AD$4=2,
                        M54:AD54,
                        ""),
                    ""))
            ),
            IF(
                Parameters!$D$17=1,
                IFERROR(
                    IF(
                        OR(
                            IF(
                                ISNUMBER(M54:AD54),
                                IF(
                                    M$4:AD$4=1,
                                    M54:AD54,
                                    ""),
                                "")
                            =0),
                        0,
                        GEOMEAN(IF(
                            ISNUMBER(M54:AD54),
                            IF(
                                M$4:AD$4=1,
                                M54:AD54,
                                ""),
                            ""))
                    ),
                    IF(
                        OR(IF(
                            ISNUMBER(M54:AD54),
                            IF(
                                M$4:AD$4=2,
                                M54:AD54,
                                ""),
                            "")
                            =0),
                        0,
                        GEOMEAN(IF(
                            ISNUMBER(M54:AD54),
                            IF(
                                M$4:AD$4=2,
                                M54:AD54,
                                ""),
                            "")))
                )
            )
        )
    )
)</f>
        <v>#N/A</v>
      </c>
      <c r="I54" s="191" cm="1">
        <f t="array" ref="I54">IF(
    SUM(IF(
            ISNUMBER(
                IF(
                    $M$5:$AD$5,
                    (M54:AD54),
                    "")),
            1,
            0))
        =0,
    NA(),
    IF(
        Parameters!$D$15=1,
        IF(
            SUM(--(ISNUMBER(IF($M$5:$AD$5=1,(M54:AD54),""))))&gt;0,
            MAX(IF(
                ISNUMBER(M54:AD54),
                IF(
                    M$5:AD$5=1,
                    M54:AD54,
                    ""),
                "")),
            MAX(IF(
                ISNUMBER(M54:AD54),
                IF(
                    M$5:AD$5=2,
                    M54:AD54,
                    ""),
                ""))
        ),
        IF(
            Parameters!$D$16=1,
            IFERROR(
                AVERAGE(IF(
                    ISNUMBER(M54:AD54),
                    IF(
                        M$5:AD$5=1,
                        M54:AD54,
                        ""),
                    "")),
                AVERAGE(IF(
                    ISNUMBER(M54:AD54),
                    IF(
                        M$5:AD$5=2,
                        M54:AD54,
                        ""),
                    ""))
            ),
            IF(
                Parameters!$D$17=1,
                IFERROR(
                    IF(
                        OR(
                            IF(
                                ISNUMBER(M54:AD54),
                                IF(
                                    M$5:AD$5=1,
                                    M54:AD54,
                                    ""),
                                "")
                            =0),
                        0,
                        GEOMEAN(IF(
                            ISNUMBER(M54:AD54),
                            IF(
                                M$5:AD$5=1,
                                M54:AD54,
                                ""),
                            ""))
                    ),
                    IF(
                        OR(IF(
                            ISNUMBER(M54:AD54),
                            IF(
                                M$5:AD$5=2,
                                M54:AD54,
                                ""),
                            "")
                            =0),
                        0,
                        GEOMEAN(IF(
                            ISNUMBER(M54:AD54),
                            IF(
                                M$5:AD$5=2,
                                M54:AD54,
                                ""),
                            "")))
                )
            )
        )
    )
)</f>
        <v>0</v>
      </c>
      <c r="J54" s="242" t="s">
        <v>409</v>
      </c>
      <c r="K54" s="242" t="s">
        <v>409</v>
      </c>
      <c r="L54" s="91" t="s">
        <v>707</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t="s">
        <v>409</v>
      </c>
      <c r="Z54" s="192" t="s">
        <v>409</v>
      </c>
      <c r="AA54" s="34"/>
      <c r="AB54" s="34"/>
      <c r="AC54" s="192"/>
      <c r="AD54" s="192"/>
      <c r="AE54" s="192"/>
      <c r="AF54" s="192"/>
      <c r="AG54" s="192"/>
      <c r="AH54" s="192"/>
    </row>
    <row r="55" spans="1:34" x14ac:dyDescent="0.2">
      <c r="A55" s="84">
        <v>48</v>
      </c>
      <c r="B55" s="84" t="str">
        <f ca="1"/>
        <v>Cayman Islands</v>
      </c>
      <c r="C55" s="84" t="str">
        <f ca="1"/>
        <v>CYM</v>
      </c>
      <c r="D55" s="219" t="str">
        <f ca="1"/>
        <v>LCN           Latin America &amp; Caribbean</v>
      </c>
      <c r="E55" s="219" t="str">
        <f ca="1"/>
        <v>NA</v>
      </c>
      <c r="F55" s="190" t="str">
        <f t="shared" ca="1" si="12"/>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$M$4:$AD$4,
                    (M55:AD55),
                    "")),
            1,
            0))
        =0,
    NA(),
    IF(
        Parameters!$D$15=1,
        IF(
            SUM(--(ISNUMBER(IF($M$4:$AD$4=1,(M55:AD55),""))))&gt;0,
            MAX(IF(
                ISNUMBER(M55:AD55),
                IF(
                    M$4:AD$4=1,
                    M55:AD55,
                    ""),
                "")),
            MAX(IF(
                ISNUMBER(M55:AD55),
                IF(
                    M$4:AD$4=2,
                    M55:AD55,
                    ""),
                ""))
        ),
        IF(
            Parameters!$D$16=1,
            IFERROR(
                AVERAGE(IF(
                    ISNUMBER(M55:AD55),
                    IF(
                        M$4:AD$4=1,
                        M55:AD55,
                        ""),
                    "")),
                AVERAGE(IF(
                    ISNUMBER(M55:AD55),
                    IF(
                        M$4:AD$4=2,
                        M55:AD55,
                        ""),
                    ""))
            ),
            IF(
                Parameters!$D$17=1,
                IFERROR(
                    IF(
                        OR(
                            IF(
                                ISNUMBER(M55:AD55),
                                IF(
                                    M$4:AD$4=1,
                                    M55:AD55,
                                    ""),
                                "")
                            =0),
                        0,
                        GEOMEAN(IF(
                            ISNUMBER(M55:AD55),
                            IF(
                                M$4:AD$4=1,
                                M55:AD55,
                                ""),
                            ""))
                    ),
                    IF(
                        OR(IF(
                            ISNUMBER(M55:AD55),
                            IF(
                                M$4:AD$4=2,
                                M55:AD55,
                                ""),
                            "")
                            =0),
                        0,
                        GEOMEAN(IF(
                            ISNUMBER(M55:AD55),
                            IF(
                                M$4:AD$4=2,
                                M55:AD55,
                                ""),
                            "")))
                )
            )
        )
    )
)</f>
        <v>#N/A</v>
      </c>
      <c r="I55" s="191" cm="1">
        <f t="array" ref="I55">IF(
    SUM(IF(
            ISNUMBER(
                IF(
                    $M$5:$AD$5,
                    (M55:AD55),
                    "")),
            1,
            0))
        =0,
    NA(),
    IF(
        Parameters!$D$15=1,
        IF(
            SUM(--(ISNUMBER(IF($M$5:$AD$5=1,(M55:AD55),""))))&gt;0,
            MAX(IF(
                ISNUMBER(M55:AD55),
                IF(
                    M$5:AD$5=1,
                    M55:AD55,
                    ""),
                "")),
            MAX(IF(
                ISNUMBER(M55:AD55),
                IF(
                    M$5:AD$5=2,
                    M55:AD55,
                    ""),
                ""))
        ),
        IF(
            Parameters!$D$16=1,
            IFERROR(
                AVERAGE(IF(
                    ISNUMBER(M55:AD55),
                    IF(
                        M$5:AD$5=1,
                        M55:AD55,
                        ""),
                    "")),
                AVERAGE(IF(
                    ISNUMBER(M55:AD55),
                    IF(
                        M$5:AD$5=2,
                        M55:AD55,
                        ""),
                    ""))
            ),
            IF(
                Parameters!$D$17=1,
                IFERROR(
                    IF(
                        OR(
                            IF(
                                ISNUMBER(M55:AD55),
                                IF(
                                    M$5:AD$5=1,
                                    M55:AD55,
                                    ""),
                                "")
                            =0),
                        0,
                        GEOMEAN(IF(
                            ISNUMBER(M55:AD55),
                            IF(
                                M$5:AD$5=1,
                                M55:AD55,
                                ""),
                            ""))
                    ),
                    IF(
                        OR(IF(
                            ISNUMBER(M55:AD55),
                            IF(
                                M$5:AD$5=2,
                                M55:AD55,
                                ""),
                            "")
                            =0),
                        0,
                        GEOMEAN(IF(
                            ISNUMBER(M55:AD55),
                            IF(
                                M$5:AD$5=2,
                                M55:AD55,
                                ""),
                            "")))
                )
            )
        )
    )
)</f>
        <v>0</v>
      </c>
      <c r="J55" s="242" t="s">
        <v>409</v>
      </c>
      <c r="K55" s="242">
        <v>44887</v>
      </c>
      <c r="L55" s="91" t="s">
        <v>708</v>
      </c>
      <c r="M55" s="192" t="s">
        <v>409</v>
      </c>
      <c r="N55" s="192" t="s">
        <v>409</v>
      </c>
      <c r="O55" s="192" t="s">
        <v>409</v>
      </c>
      <c r="P55" s="192">
        <v>0</v>
      </c>
      <c r="Q55" s="192" t="s">
        <v>409</v>
      </c>
      <c r="R55" s="192">
        <v>0</v>
      </c>
      <c r="S55" s="192" t="s">
        <v>409</v>
      </c>
      <c r="T55" s="192" t="s">
        <v>409</v>
      </c>
      <c r="U55" s="192" t="s">
        <v>409</v>
      </c>
      <c r="V55" s="192" t="s">
        <v>409</v>
      </c>
      <c r="W55" s="192" t="s">
        <v>409</v>
      </c>
      <c r="X55" s="192" t="s">
        <v>409</v>
      </c>
      <c r="Y55" s="192">
        <v>0</v>
      </c>
      <c r="Z55" s="192" t="s">
        <v>409</v>
      </c>
      <c r="AA55" s="34"/>
      <c r="AB55" s="34"/>
      <c r="AC55" s="192"/>
      <c r="AD55" s="192"/>
      <c r="AE55" s="192"/>
      <c r="AF55" s="192"/>
      <c r="AG55" s="192"/>
      <c r="AH55" s="192"/>
    </row>
    <row r="56" spans="1:34" x14ac:dyDescent="0.2">
      <c r="A56" s="84">
        <v>49</v>
      </c>
      <c r="B56" s="84" t="str">
        <f ca="1"/>
        <v>Cyprus</v>
      </c>
      <c r="C56" s="84" t="str">
        <f ca="1"/>
        <v>CYP</v>
      </c>
      <c r="D56" s="219" t="str">
        <f ca="1"/>
        <v>ECS           Europe &amp; Central Asia</v>
      </c>
      <c r="E56" s="219" t="str">
        <f ca="1"/>
        <v>NA</v>
      </c>
      <c r="F56" s="190" t="str">
        <f t="shared" ca="1" si="12"/>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$M$4:$AD$4,
                    (M56:AD56),
                    "")),
            1,
            0))
        =0,
    NA(),
    IF(
        Parameters!$D$15=1,
        IF(
            SUM(--(ISNUMBER(IF($M$4:$AD$4=1,(M56:AD56),""))))&gt;0,
            MAX(IF(
                ISNUMBER(M56:AD56),
                IF(
                    M$4:AD$4=1,
                    M56:AD56,
                    ""),
                "")),
            MAX(IF(
                ISNUMBER(M56:AD56),
                IF(
                    M$4:AD$4=2,
                    M56:AD56,
                    ""),
                ""))
        ),
        IF(
            Parameters!$D$16=1,
            IFERROR(
                AVERAGE(IF(
                    ISNUMBER(M56:AD56),
                    IF(
                        M$4:AD$4=1,
                        M56:AD56,
                        ""),
                    "")),
                AVERAGE(IF(
                    ISNUMBER(M56:AD56),
                    IF(
                        M$4:AD$4=2,
                        M56:AD56,
                        ""),
                    ""))
            ),
            IF(
                Parameters!$D$17=1,
                IFERROR(
                    IF(
                        OR(
                            IF(
                                ISNUMBER(M56:AD56),
                                IF(
                                    M$4:AD$4=1,
                                    M56:AD56,
                                    ""),
                                "")
                            =0),
                        0,
                        GEOMEAN(IF(
                            ISNUMBER(M56:AD56),
                            IF(
                                M$4:AD$4=1,
                                M56:AD56,
                                ""),
                            ""))
                    ),
                    IF(
                        OR(IF(
                            ISNUMBER(M56:AD56),
                            IF(
                                M$4:AD$4=2,
                                M56:AD56,
                                ""),
                            "")
                            =0),
                        0,
                        GEOMEAN(IF(
                            ISNUMBER(M56:AD56),
                            IF(
                                M$4:AD$4=2,
                                M56:AD56,
                                ""),
                            "")))
                )
            )
        )
    )
)</f>
        <v>0</v>
      </c>
      <c r="I56" s="191" cm="1">
        <f t="array" ref="I56">IF(
    SUM(IF(
            ISNUMBER(
                IF(
                    $M$5:$AD$5,
                    (M56:AD56),
                    "")),
            1,
            0))
        =0,
    NA(),
    IF(
        Parameters!$D$15=1,
        IF(
            SUM(--(ISNUMBER(IF($M$5:$AD$5=1,(M56:AD56),""))))&gt;0,
            MAX(IF(
                ISNUMBER(M56:AD56),
                IF(
                    M$5:AD$5=1,
                    M56:AD56,
                    ""),
                "")),
            MAX(IF(
                ISNUMBER(M56:AD56),
                IF(
                    M$5:AD$5=2,
                    M56:AD56,
                    ""),
                ""))
        ),
        IF(
            Parameters!$D$16=1,
            IFERROR(
                AVERAGE(IF(
                    ISNUMBER(M56:AD56),
                    IF(
                        M$5:AD$5=1,
                        M56:AD56,
                        ""),
                    "")),
                AVERAGE(IF(
                    ISNUMBER(M56:AD56),
                    IF(
                        M$5:AD$5=2,
                        M56:AD56,
                        ""),
                    ""))
            ),
            IF(
                Parameters!$D$17=1,
                IFERROR(
                    IF(
                        OR(
                            IF(
                                ISNUMBER(M56:AD56),
                                IF(
                                    M$5:AD$5=1,
                                    M56:AD56,
                                    ""),
                                "")
                            =0),
                        0,
                        GEOMEAN(IF(
                            ISNUMBER(M56:AD56),
                            IF(
                                M$5:AD$5=1,
                                M56:AD56,
                                ""),
                            ""))
                    ),
                    IF(
                        OR(IF(
                            ISNUMBER(M56:AD56),
                            IF(
                                M$5:AD$5=2,
                                M56:AD56,
                                ""),
                            "")
                            =0),
                        0,
                        GEOMEAN(IF(
                            ISNUMBER(M56:AD56),
                            IF(
                                M$5:AD$5=2,
                                M56:AD56,
                                ""),
                            "")))
                )
            )
        )
    )
)</f>
        <v>0</v>
      </c>
      <c r="J56" s="242">
        <v>45103</v>
      </c>
      <c r="K56" s="242">
        <v>44966</v>
      </c>
      <c r="L56" s="91" t="s">
        <v>85</v>
      </c>
      <c r="M56" s="192">
        <v>0</v>
      </c>
      <c r="N56" s="192">
        <v>0</v>
      </c>
      <c r="O56" s="192" t="s">
        <v>409</v>
      </c>
      <c r="P56" s="192">
        <v>0</v>
      </c>
      <c r="Q56" s="192" t="s">
        <v>409</v>
      </c>
      <c r="R56" s="192">
        <v>0</v>
      </c>
      <c r="S56" s="192">
        <v>0</v>
      </c>
      <c r="T56" s="192" t="s">
        <v>409</v>
      </c>
      <c r="U56" s="192">
        <v>57</v>
      </c>
      <c r="V56" s="192" t="s">
        <v>409</v>
      </c>
      <c r="W56" s="192" t="s">
        <v>409</v>
      </c>
      <c r="X56" s="192" t="s">
        <v>409</v>
      </c>
      <c r="Y56" s="192">
        <v>0</v>
      </c>
      <c r="Z56" s="192">
        <v>-100</v>
      </c>
      <c r="AA56" s="34"/>
      <c r="AB56" s="34"/>
      <c r="AC56" s="192"/>
      <c r="AD56" s="192"/>
      <c r="AE56" s="192"/>
      <c r="AF56" s="192"/>
      <c r="AG56" s="192"/>
      <c r="AH56" s="192"/>
    </row>
    <row r="57" spans="1:34" x14ac:dyDescent="0.2">
      <c r="A57" s="84">
        <v>50</v>
      </c>
      <c r="B57" s="84" t="str">
        <f ca="1"/>
        <v>Czech Republic</v>
      </c>
      <c r="C57" s="84" t="str">
        <f ca="1"/>
        <v>CZE</v>
      </c>
      <c r="D57" s="219" t="str">
        <f ca="1"/>
        <v>ECS           Europe &amp; Central Asia</v>
      </c>
      <c r="E57" s="219" t="str">
        <f ca="1"/>
        <v>NA</v>
      </c>
      <c r="F57" s="190" t="str">
        <f t="shared" ca="1" si="12"/>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$M$4:$AD$4,
                    (M57:AD57),
                    "")),
            1,
            0))
        =0,
    NA(),
    IF(
        Parameters!$D$15=1,
        IF(
            SUM(--(ISNUMBER(IF($M$4:$AD$4=1,(M57:AD57),""))))&gt;0,
            MAX(IF(
                ISNUMBER(M57:AD57),
                IF(
                    M$4:AD$4=1,
                    M57:AD57,
                    ""),
                "")),
            MAX(IF(
                ISNUMBER(M57:AD57),
                IF(
                    M$4:AD$4=2,
                    M57:AD57,
                    ""),
                ""))
        ),
        IF(
            Parameters!$D$16=1,
            IFERROR(
                AVERAGE(IF(
                    ISNUMBER(M57:AD57),
                    IF(
                        M$4:AD$4=1,
                        M57:AD57,
                        ""),
                    "")),
                AVERAGE(IF(
                    ISNUMBER(M57:AD57),
                    IF(
                        M$4:AD$4=2,
                        M57:AD57,
                        ""),
                    ""))
            ),
            IF(
                Parameters!$D$17=1,
                IFERROR(
                    IF(
                        OR(
                            IF(
                                ISNUMBER(M57:AD57),
                                IF(
                                    M$4:AD$4=1,
                                    M57:AD57,
                                    ""),
                                "")
                            =0),
                        0,
                        GEOMEAN(IF(
                            ISNUMBER(M57:AD57),
                            IF(
                                M$4:AD$4=1,
                                M57:AD57,
                                ""),
                            ""))
                    ),
                    IF(
                        OR(IF(
                            ISNUMBER(M57:AD57),
                            IF(
                                M$4:AD$4=2,
                                M57:AD57,
                                ""),
                            "")
                            =0),
                        0,
                        GEOMEAN(IF(
                            ISNUMBER(M57:AD57),
                            IF(
                                M$4:AD$4=2,
                                M57:AD57,
                                ""),
                            "")))
                )
            )
        )
    )
)</f>
        <v>0</v>
      </c>
      <c r="I57" s="191" cm="1">
        <f t="array" ref="I57">IF(
    SUM(IF(
            ISNUMBER(
                IF(
                    $M$5:$AD$5,
                    (M57:AD57),
                    "")),
            1,
            0))
        =0,
    NA(),
    IF(
        Parameters!$D$15=1,
        IF(
            SUM(--(ISNUMBER(IF($M$5:$AD$5=1,(M57:AD57),""))))&gt;0,
            MAX(IF(
                ISNUMBER(M57:AD57),
                IF(
                    M$5:AD$5=1,
                    M57:AD57,
                    ""),
                "")),
            MAX(IF(
                ISNUMBER(M57:AD57),
                IF(
                    M$5:AD$5=2,
                    M57:AD57,
                    ""),
                ""))
        ),
        IF(
            Parameters!$D$16=1,
            IFERROR(
                AVERAGE(IF(
                    ISNUMBER(M57:AD57),
                    IF(
                        M$5:AD$5=1,
                        M57:AD57,
                        ""),
                    "")),
                AVERAGE(IF(
                    ISNUMBER(M57:AD57),
                    IF(
                        M$5:AD$5=2,
                        M57:AD57,
                        ""),
                    ""))
            ),
            IF(
                Parameters!$D$17=1,
                IFERROR(
                    IF(
                        OR(
                            IF(
                                ISNUMBER(M57:AD57),
                                IF(
                                    M$5:AD$5=1,
                                    M57:AD57,
                                    ""),
                                "")
                            =0),
                        0,
                        GEOMEAN(IF(
                            ISNUMBER(M57:AD57),
                            IF(
                                M$5:AD$5=1,
                                M57:AD57,
                                ""),
                            ""))
                    ),
                    IF(
                        OR(IF(
                            ISNUMBER(M57:AD57),
                            IF(
                                M$5:AD$5=2,
                                M57:AD57,
                                ""),
                            "")
                            =0),
                        0,
                        GEOMEAN(IF(
                            ISNUMBER(M57:AD57),
                            IF(
                                M$5:AD$5=2,
                                M57:AD57,
                                ""),
                            "")))
                )
            )
        )
    )
)</f>
        <v>0</v>
      </c>
      <c r="J57" s="242">
        <v>45103</v>
      </c>
      <c r="K57" s="242">
        <v>44860</v>
      </c>
      <c r="L57" s="91" t="s">
        <v>87</v>
      </c>
      <c r="M57" s="192">
        <v>0</v>
      </c>
      <c r="N57" s="192">
        <v>0</v>
      </c>
      <c r="O57" s="192" t="s">
        <v>409</v>
      </c>
      <c r="P57" s="192">
        <v>0</v>
      </c>
      <c r="Q57" s="192" t="s">
        <v>409</v>
      </c>
      <c r="R57" s="192">
        <v>0</v>
      </c>
      <c r="S57" s="192" t="s">
        <v>409</v>
      </c>
      <c r="T57" s="192" t="s">
        <v>409</v>
      </c>
      <c r="U57" s="192">
        <v>40.200000000000003</v>
      </c>
      <c r="V57" s="192" t="s">
        <v>409</v>
      </c>
      <c r="W57" s="192" t="s">
        <v>409</v>
      </c>
      <c r="X57" s="192" t="s">
        <v>409</v>
      </c>
      <c r="Y57" s="192">
        <v>-7.1428571428571494E-2</v>
      </c>
      <c r="Z57" s="192" t="s">
        <v>409</v>
      </c>
      <c r="AA57" s="34"/>
      <c r="AB57" s="34"/>
      <c r="AC57" s="192"/>
      <c r="AD57" s="192"/>
      <c r="AE57" s="192"/>
      <c r="AF57" s="192"/>
      <c r="AG57" s="192"/>
      <c r="AH57" s="192"/>
    </row>
    <row r="58" spans="1:34" x14ac:dyDescent="0.2">
      <c r="A58" s="84">
        <v>51</v>
      </c>
      <c r="B58" s="84" t="str">
        <f ca="1"/>
        <v>Germany</v>
      </c>
      <c r="C58" s="84" t="str">
        <f ca="1"/>
        <v>DEU</v>
      </c>
      <c r="D58" s="219" t="str">
        <f ca="1"/>
        <v>ECS           Europe &amp; Central Asia</v>
      </c>
      <c r="E58" s="219" t="str">
        <f ca="1"/>
        <v>NA</v>
      </c>
      <c r="F58" s="190" t="str">
        <f t="shared" ca="1" si="12"/>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$M$4:$AD$4,
                    (M58:AD58),
                    "")),
            1,
            0))
        =0,
    NA(),
    IF(
        Parameters!$D$15=1,
        IF(
            SUM(--(ISNUMBER(IF($M$4:$AD$4=1,(M58:AD58),""))))&gt;0,
            MAX(IF(
                ISNUMBER(M58:AD58),
                IF(
                    M$4:AD$4=1,
                    M58:AD58,
                    ""),
                "")),
            MAX(IF(
                ISNUMBER(M58:AD58),
                IF(
                    M$4:AD$4=2,
                    M58:AD58,
                    ""),
                ""))
        ),
        IF(
            Parameters!$D$16=1,
            IFERROR(
                AVERAGE(IF(
                    ISNUMBER(M58:AD58),
                    IF(
                        M$4:AD$4=1,
                        M58:AD58,
                        ""),
                    "")),
                AVERAGE(IF(
                    ISNUMBER(M58:AD58),
                    IF(
                        M$4:AD$4=2,
                        M58:AD58,
                        ""),
                    ""))
            ),
            IF(
                Parameters!$D$17=1,
                IFERROR(
                    IF(
                        OR(
                            IF(
                                ISNUMBER(M58:AD58),
                                IF(
                                    M$4:AD$4=1,
                                    M58:AD58,
                                    ""),
                                "")
                            =0),
                        0,
                        GEOMEAN(IF(
                            ISNUMBER(M58:AD58),
                            IF(
                                M$4:AD$4=1,
                                M58:AD58,
                                ""),
                            ""))
                    ),
                    IF(
                        OR(IF(
                            ISNUMBER(M58:AD58),
                            IF(
                                M$4:AD$4=2,
                                M58:AD58,
                                ""),
                            "")
                            =0),
                        0,
                        GEOMEAN(IF(
                            ISNUMBER(M58:AD58),
                            IF(
                                M$4:AD$4=2,
                                M58:AD58,
                                ""),
                            "")))
                )
            )
        )
    )
)</f>
        <v>0</v>
      </c>
      <c r="I58" s="191" cm="1">
        <f t="array" ref="I58">IF(
    SUM(IF(
            ISNUMBER(
                IF(
                    $M$5:$AD$5,
                    (M58:AD58),
                    "")),
            1,
            0))
        =0,
    NA(),
    IF(
        Parameters!$D$15=1,
        IF(
            SUM(--(ISNUMBER(IF($M$5:$AD$5=1,(M58:AD58),""))))&gt;0,
            MAX(IF(
                ISNUMBER(M58:AD58),
                IF(
                    M$5:AD$5=1,
                    M58:AD58,
                    ""),
                "")),
            MAX(IF(
                ISNUMBER(M58:AD58),
                IF(
                    M$5:AD$5=2,
                    M58:AD58,
                    ""),
                ""))
        ),
        IF(
            Parameters!$D$16=1,
            IFERROR(
                AVERAGE(IF(
                    ISNUMBER(M58:AD58),
                    IF(
                        M$5:AD$5=1,
                        M58:AD58,
                        ""),
                    "")),
                AVERAGE(IF(
                    ISNUMBER(M58:AD58),
                    IF(
                        M$5:AD$5=2,
                        M58:AD58,
                        ""),
                    ""))
            ),
            IF(
                Parameters!$D$17=1,
                IFERROR(
                    IF(
                        OR(
                            IF(
                                ISNUMBER(M58:AD58),
                                IF(
                                    M$5:AD$5=1,
                                    M58:AD58,
                                    ""),
                                "")
                            =0),
                        0,
                        GEOMEAN(IF(
                            ISNUMBER(M58:AD58),
                            IF(
                                M$5:AD$5=1,
                                M58:AD58,
                                ""),
                            ""))
                    ),
                    IF(
                        OR(IF(
                            ISNUMBER(M58:AD58),
                            IF(
                                M$5:AD$5=2,
                                M58:AD58,
                                ""),
                            "")
                            =0),
                        0,
                        GEOMEAN(IF(
                            ISNUMBER(M58:AD58),
                            IF(
                                M$5:AD$5=2,
                                M58:AD58,
                                ""),
                            "")))
                )
            )
        )
    )
)</f>
        <v>0</v>
      </c>
      <c r="J58" s="242">
        <v>45103</v>
      </c>
      <c r="K58" s="242">
        <v>45035</v>
      </c>
      <c r="L58" s="91" t="s">
        <v>89</v>
      </c>
      <c r="M58" s="192">
        <v>0</v>
      </c>
      <c r="N58" s="192">
        <v>0</v>
      </c>
      <c r="O58" s="192" t="s">
        <v>409</v>
      </c>
      <c r="P58" s="192">
        <v>0</v>
      </c>
      <c r="Q58" s="192" t="s">
        <v>409</v>
      </c>
      <c r="R58" s="192">
        <v>0</v>
      </c>
      <c r="S58" s="192">
        <v>0</v>
      </c>
      <c r="T58" s="192" t="s">
        <v>409</v>
      </c>
      <c r="U58" s="192">
        <v>24.6</v>
      </c>
      <c r="V58" s="192" t="s">
        <v>409</v>
      </c>
      <c r="W58" s="192" t="s">
        <v>409</v>
      </c>
      <c r="X58" s="192" t="s">
        <v>409</v>
      </c>
      <c r="Y58" s="192">
        <v>0</v>
      </c>
      <c r="Z58" s="192">
        <v>-100</v>
      </c>
      <c r="AA58" s="34"/>
      <c r="AB58" s="34"/>
      <c r="AC58" s="192"/>
      <c r="AD58" s="192"/>
      <c r="AE58" s="192"/>
      <c r="AF58" s="192"/>
      <c r="AG58" s="192"/>
      <c r="AH58" s="192"/>
    </row>
    <row r="59" spans="1:34" x14ac:dyDescent="0.2">
      <c r="A59" s="84">
        <v>52</v>
      </c>
      <c r="B59" s="84" t="str">
        <f ca="1"/>
        <v>Djibouti</v>
      </c>
      <c r="C59" s="84" t="str">
        <f ca="1"/>
        <v>DJI</v>
      </c>
      <c r="D59" s="219" t="str">
        <f ca="1"/>
        <v>MEA           Middle East &amp; North Africa</v>
      </c>
      <c r="E59" s="219" t="str">
        <f ca="1"/>
        <v>IDA</v>
      </c>
      <c r="F59" s="190" t="str">
        <f t="shared" ca="1" si="12"/>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$M$4:$AD$4,
                    (M59:AD59),
                    "")),
            1,
            0))
        =0,
    NA(),
    IF(
        Parameters!$D$15=1,
        IF(
            SUM(--(ISNUMBER(IF($M$4:$AD$4=1,(M59:AD59),""))))&gt;0,
            MAX(IF(
                ISNUMBER(M59:AD59),
                IF(
                    M$4:AD$4=1,
                    M59:AD59,
                    ""),
                "")),
            MAX(IF(
                ISNUMBER(M59:AD59),
                IF(
                    M$4:AD$4=2,
                    M59:AD59,
                    ""),
                ""))
        ),
        IF(
            Parameters!$D$16=1,
            IFERROR(
                AVERAGE(IF(
                    ISNUMBER(M59:AD59),
                    IF(
                        M$4:AD$4=1,
                        M59:AD59,
                        ""),
                    "")),
                AVERAGE(IF(
                    ISNUMBER(M59:AD59),
                    IF(
                        M$4:AD$4=2,
                        M59:AD59,
                        ""),
                    ""))
            ),
            IF(
                Parameters!$D$17=1,
                IFERROR(
                    IF(
                        OR(
                            IF(
                                ISNUMBER(M59:AD59),
                                IF(
                                    M$4:AD$4=1,
                                    M59:AD59,
                                    ""),
                                "")
                            =0),
                        0,
                        GEOMEAN(IF(
                            ISNUMBER(M59:AD59),
                            IF(
                                M$4:AD$4=1,
                                M59:AD59,
                                ""),
                            ""))
                    ),
                    IF(
                        OR(IF(
                            ISNUMBER(M59:AD59),
                            IF(
                                M$4:AD$4=2,
                                M59:AD59,
                                ""),
                            "")
                            =0),
                        0,
                        GEOMEAN(IF(
                            ISNUMBER(M59:AD59),
                            IF(
                                M$4:AD$4=2,
                                M59:AD59,
                                ""),
                            "")))
                )
            )
        )
    )
)</f>
        <v>4.5025577703298598</v>
      </c>
      <c r="I59" s="191" cm="1">
        <f t="array" ref="I59">IF(
    SUM(IF(
            ISNUMBER(
                IF(
                    $M$5:$AD$5,
                    (M59:AD59),
                    "")),
            1,
            0))
        =0,
    NA(),
    IF(
        Parameters!$D$15=1,
        IF(
            SUM(--(ISNUMBER(IF($M$5:$AD$5=1,(M59:AD59),""))))&gt;0,
            MAX(IF(
                ISNUMBER(M59:AD59),
                IF(
                    M$5:AD$5=1,
                    M59:AD59,
                    ""),
                "")),
            MAX(IF(
                ISNUMBER(M59:AD59),
                IF(
                    M$5:AD$5=2,
                    M59:AD59,
                    ""),
                ""))
        ),
        IF(
            Parameters!$D$16=1,
            IFERROR(
                AVERAGE(IF(
                    ISNUMBER(M59:AD59),
                    IF(
                        M$5:AD$5=1,
                        M59:AD59,
                        ""),
                    "")),
                AVERAGE(IF(
                    ISNUMBER(M59:AD59),
                    IF(
                        M$5:AD$5=2,
                        M59:AD59,
                        ""),
                    ""))
            ),
            IF(
                Parameters!$D$17=1,
                IFERROR(
                    IF(
                        OR(
                            IF(
                                ISNUMBER(M59:AD59),
                                IF(
                                    M$5:AD$5=1,
                                    M59:AD59,
                                    ""),
                                "")
                            =0),
                        0,
                        GEOMEAN(IF(
                            ISNUMBER(M59:AD59),
                            IF(
                                M$5:AD$5=1,
                                M59:AD59,
                                ""),
                            ""))
                    ),
                    IF(
                        OR(IF(
                            ISNUMBER(M59:AD59),
                            IF(
                                M$5:AD$5=2,
                                M59:AD59,
                                ""),
                            "")
                            =0),
                        0,
                        GEOMEAN(IF(
                            ISNUMBER(M59:AD59),
                            IF(
                                M$5:AD$5=2,
                                M59:AD59,
                                ""),
                            "")))
                )
            )
        )
    )
)</f>
        <v>0</v>
      </c>
      <c r="J59" s="242">
        <v>45103</v>
      </c>
      <c r="K59" s="242">
        <v>45093</v>
      </c>
      <c r="L59" s="91" t="s">
        <v>91</v>
      </c>
      <c r="M59" s="192">
        <v>0</v>
      </c>
      <c r="N59" s="192">
        <v>4.5025577703298598</v>
      </c>
      <c r="O59" s="192">
        <v>0</v>
      </c>
      <c r="P59" s="192">
        <v>0</v>
      </c>
      <c r="Q59" s="192" t="s">
        <v>409</v>
      </c>
      <c r="R59" s="192">
        <v>0</v>
      </c>
      <c r="S59" s="192">
        <v>0</v>
      </c>
      <c r="T59" s="192" t="s">
        <v>409</v>
      </c>
      <c r="U59" s="192">
        <v>82.2</v>
      </c>
      <c r="V59" s="192">
        <v>0.98787474766556005</v>
      </c>
      <c r="W59" s="192" t="s">
        <v>409</v>
      </c>
      <c r="X59" s="192" t="s">
        <v>409</v>
      </c>
      <c r="Y59" s="192">
        <v>-2.3809523809523898E-2</v>
      </c>
      <c r="Z59" s="192">
        <v>-100</v>
      </c>
      <c r="AA59" s="34"/>
      <c r="AB59" s="34"/>
      <c r="AC59" s="192"/>
      <c r="AD59" s="192"/>
      <c r="AE59" s="192"/>
      <c r="AF59" s="192"/>
      <c r="AG59" s="192"/>
      <c r="AH59" s="192"/>
    </row>
    <row r="60" spans="1:34" x14ac:dyDescent="0.2">
      <c r="A60" s="84">
        <v>53</v>
      </c>
      <c r="B60" s="84" t="str">
        <f ca="1"/>
        <v>Dominica</v>
      </c>
      <c r="C60" s="84" t="str">
        <f ca="1"/>
        <v>DMA</v>
      </c>
      <c r="D60" s="219" t="str">
        <f ca="1"/>
        <v>LCN           Latin America &amp; Caribbean</v>
      </c>
      <c r="E60" s="219" t="str">
        <f ca="1"/>
        <v>Blend</v>
      </c>
      <c r="F60" s="190" t="str">
        <f t="shared" ca="1" si="12"/>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$M$4:$AD$4,
                    (M60:AD60),
                    "")),
            1,
            0))
        =0,
    NA(),
    IF(
        Parameters!$D$15=1,
        IF(
            SUM(--(ISNUMBER(IF($M$4:$AD$4=1,(M60:AD60),""))))&gt;0,
            MAX(IF(
                ISNUMBER(M60:AD60),
                IF(
                    M$4:AD$4=1,
                    M60:AD60,
                    ""),
                "")),
            MAX(IF(
                ISNUMBER(M60:AD60),
                IF(
                    M$4:AD$4=2,
                    M60:AD60,
                    ""),
                ""))
        ),
        IF(
            Parameters!$D$16=1,
            IFERROR(
                AVERAGE(IF(
                    ISNUMBER(M60:AD60),
                    IF(
                        M$4:AD$4=1,
                        M60:AD60,
                        ""),
                    "")),
                AVERAGE(IF(
                    ISNUMBER(M60:AD60),
                    IF(
                        M$4:AD$4=2,
                        M60:AD60,
                        ""),
                    ""))
            ),
            IF(
                Parameters!$D$17=1,
                IFERROR(
                    IF(
                        OR(
                            IF(
                                ISNUMBER(M60:AD60),
                                IF(
                                    M$4:AD$4=1,
                                    M60:AD60,
                                    ""),
                                "")
                            =0),
                        0,
                        GEOMEAN(IF(
                            ISNUMBER(M60:AD60),
                            IF(
                                M$4:AD$4=1,
                                M60:AD60,
                                ""),
                            ""))
                    ),
                    IF(
                        OR(IF(
                            ISNUMBER(M60:AD60),
                            IF(
                                M$4:AD$4=2,
                                M60:AD60,
                                ""),
                            "")
                            =0),
                        0,
                        GEOMEAN(IF(
                            ISNUMBER(M60:AD60),
                            IF(
                                M$4:AD$4=2,
                                M60:AD60,
                                ""),
                            "")))
                )
            )
        )
    )
)</f>
        <v>0</v>
      </c>
      <c r="I60" s="191" cm="1">
        <f t="array" ref="I60">IF(
    SUM(IF(
            ISNUMBER(
                IF(
                    $M$5:$AD$5,
                    (M60:AD60),
                    "")),
            1,
            0))
        =0,
    NA(),
    IF(
        Parameters!$D$15=1,
        IF(
            SUM(--(ISNUMBER(IF($M$5:$AD$5=1,(M60:AD60),""))))&gt;0,
            MAX(IF(
                ISNUMBER(M60:AD60),
                IF(
                    M$5:AD$5=1,
                    M60:AD60,
                    ""),
                "")),
            MAX(IF(
                ISNUMBER(M60:AD60),
                IF(
                    M$5:AD$5=2,
                    M60:AD60,
                    ""),
                ""))
        ),
        IF(
            Parameters!$D$16=1,
            IFERROR(
                AVERAGE(IF(
                    ISNUMBER(M60:AD60),
                    IF(
                        M$5:AD$5=1,
                        M60:AD60,
                        ""),
                    "")),
                AVERAGE(IF(
                    ISNUMBER(M60:AD60),
                    IF(
                        M$5:AD$5=2,
                        M60:AD60,
                        ""),
                    ""))
            ),
            IF(
                Parameters!$D$17=1,
                IFERROR(
                    IF(
                        OR(
                            IF(
                                ISNUMBER(M60:AD60),
                                IF(
                                    M$5:AD$5=1,
                                    M60:AD60,
                                    ""),
                                "")
                            =0),
                        0,
                        GEOMEAN(IF(
                            ISNUMBER(M60:AD60),
                            IF(
                                M$5:AD$5=1,
                                M60:AD60,
                                ""),
                            ""))
                    ),
                    IF(
                        OR(IF(
                            ISNUMBER(M60:AD60),
                            IF(
                                M$5:AD$5=2,
                                M60:AD60,
                                ""),
                            "")
                            =0),
                        0,
                        GEOMEAN(IF(
                            ISNUMBER(M60:AD60),
                            IF(
                                M$5:AD$5=2,
                                M60:AD60,
                                ""),
                            "")))
                )
            )
        )
    )
)</f>
        <v>0</v>
      </c>
      <c r="J60" s="242">
        <v>44753</v>
      </c>
      <c r="K60" s="242">
        <v>44753</v>
      </c>
      <c r="L60" s="91" t="s">
        <v>93</v>
      </c>
      <c r="M60" s="192">
        <v>0</v>
      </c>
      <c r="N60" s="192" t="s">
        <v>409</v>
      </c>
      <c r="O60" s="192" t="s">
        <v>409</v>
      </c>
      <c r="P60" s="192">
        <v>0</v>
      </c>
      <c r="Q60" s="192" t="s">
        <v>409</v>
      </c>
      <c r="R60" s="192" t="s">
        <v>409</v>
      </c>
      <c r="S60" s="192" t="s">
        <v>409</v>
      </c>
      <c r="T60" s="192" t="s">
        <v>409</v>
      </c>
      <c r="U60" s="192" t="s">
        <v>409</v>
      </c>
      <c r="V60" s="192" t="s">
        <v>409</v>
      </c>
      <c r="W60" s="192" t="s">
        <v>409</v>
      </c>
      <c r="X60" s="192" t="s">
        <v>409</v>
      </c>
      <c r="Y60" s="192" t="s">
        <v>409</v>
      </c>
      <c r="Z60" s="192" t="s">
        <v>409</v>
      </c>
      <c r="AA60" s="34"/>
      <c r="AB60" s="34"/>
      <c r="AC60" s="192"/>
      <c r="AD60" s="192"/>
      <c r="AE60" s="192"/>
      <c r="AF60" s="192"/>
      <c r="AG60" s="192"/>
      <c r="AH60" s="192"/>
    </row>
    <row r="61" spans="1:34" x14ac:dyDescent="0.2">
      <c r="A61" s="84">
        <v>54</v>
      </c>
      <c r="B61" s="84" t="str">
        <f ca="1"/>
        <v>Denmark</v>
      </c>
      <c r="C61" s="84" t="str">
        <f ca="1"/>
        <v>DNK</v>
      </c>
      <c r="D61" s="219" t="str">
        <f ca="1"/>
        <v>ECS           Europe &amp; Central Asia</v>
      </c>
      <c r="E61" s="219" t="str">
        <f ca="1"/>
        <v>NA</v>
      </c>
      <c r="F61" s="190" t="str">
        <f t="shared" ca="1" si="12"/>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$M$4:$AD$4,
                    (M61:AD61),
                    "")),
            1,
            0))
        =0,
    NA(),
    IF(
        Parameters!$D$15=1,
        IF(
            SUM(--(ISNUMBER(IF($M$4:$AD$4=1,(M61:AD61),""))))&gt;0,
            MAX(IF(
                ISNUMBER(M61:AD61),
                IF(
                    M$4:AD$4=1,
                    M61:AD61,
                    ""),
                "")),
            MAX(IF(
                ISNUMBER(M61:AD61),
                IF(
                    M$4:AD$4=2,
                    M61:AD61,
                    ""),
                ""))
        ),
        IF(
            Parameters!$D$16=1,
            IFERROR(
                AVERAGE(IF(
                    ISNUMBER(M61:AD61),
                    IF(
                        M$4:AD$4=1,
                        M61:AD61,
                        ""),
                    "")),
                AVERAGE(IF(
                    ISNUMBER(M61:AD61),
                    IF(
                        M$4:AD$4=2,
                        M61:AD61,
                        ""),
                    ""))
            ),
            IF(
                Parameters!$D$17=1,
                IFERROR(
                    IF(
                        OR(
                            IF(
                                ISNUMBER(M61:AD61),
                                IF(
                                    M$4:AD$4=1,
                                    M61:AD61,
                                    ""),
                                "")
                            =0),
                        0,
                        GEOMEAN(IF(
                            ISNUMBER(M61:AD61),
                            IF(
                                M$4:AD$4=1,
                                M61:AD61,
                                ""),
                            ""))
                    ),
                    IF(
                        OR(IF(
                            ISNUMBER(M61:AD61),
                            IF(
                                M$4:AD$4=2,
                                M61:AD61,
                                ""),
                            "")
                            =0),
                        0,
                        GEOMEAN(IF(
                            ISNUMBER(M61:AD61),
                            IF(
                                M$4:AD$4=2,
                                M61:AD61,
                                ""),
                            "")))
                )
            )
        )
    )
)</f>
        <v>0</v>
      </c>
      <c r="I61" s="191" cm="1">
        <f t="array" ref="I61">IF(
    SUM(IF(
            ISNUMBER(
                IF(
                    $M$5:$AD$5,
                    (M61:AD61),
                    "")),
            1,
            0))
        =0,
    NA(),
    IF(
        Parameters!$D$15=1,
        IF(
            SUM(--(ISNUMBER(IF($M$5:$AD$5=1,(M61:AD61),""))))&gt;0,
            MAX(IF(
                ISNUMBER(M61:AD61),
                IF(
                    M$5:AD$5=1,
                    M61:AD61,
                    ""),
                "")),
            MAX(IF(
                ISNUMBER(M61:AD61),
                IF(
                    M$5:AD$5=2,
                    M61:AD61,
                    ""),
                ""))
        ),
        IF(
            Parameters!$D$16=1,
            IFERROR(
                AVERAGE(IF(
                    ISNUMBER(M61:AD61),
                    IF(
                        M$5:AD$5=1,
                        M61:AD61,
                        ""),
                    "")),
                AVERAGE(IF(
                    ISNUMBER(M61:AD61),
                    IF(
                        M$5:AD$5=2,
                        M61:AD61,
                        ""),
                    ""))
            ),
            IF(
                Parameters!$D$17=1,
                IFERROR(
                    IF(
                        OR(
                            IF(
                                ISNUMBER(M61:AD61),
                                IF(
                                    M$5:AD$5=1,
                                    M61:AD61,
                                    ""),
                                "")
                            =0),
                        0,
                        GEOMEAN(IF(
                            ISNUMBER(M61:AD61),
                            IF(
                                M$5:AD$5=1,
                                M61:AD61,
                                ""),
                            ""))
                    ),
                    IF(
                        OR(IF(
                            ISNUMBER(M61:AD61),
                            IF(
                                M$5:AD$5=2,
                                M61:AD61,
                                ""),
                            "")
                            =0),
                        0,
                        GEOMEAN(IF(
                            ISNUMBER(M61:AD61),
                            IF(
                                M$5:AD$5=2,
                                M61:AD61,
                                ""),
                            "")))
                )
            )
        )
    )
)</f>
        <v>0</v>
      </c>
      <c r="J61" s="242">
        <v>45103</v>
      </c>
      <c r="K61" s="242">
        <v>44860</v>
      </c>
      <c r="L61" s="91" t="s">
        <v>95</v>
      </c>
      <c r="M61" s="192">
        <v>0</v>
      </c>
      <c r="N61" s="192">
        <v>0</v>
      </c>
      <c r="O61" s="192" t="s">
        <v>409</v>
      </c>
      <c r="P61" s="192">
        <v>0</v>
      </c>
      <c r="Q61" s="192" t="s">
        <v>409</v>
      </c>
      <c r="R61" s="192">
        <v>0</v>
      </c>
      <c r="S61" s="192" t="s">
        <v>409</v>
      </c>
      <c r="T61" s="192" t="s">
        <v>409</v>
      </c>
      <c r="U61" s="192">
        <v>17.899999999999999</v>
      </c>
      <c r="V61" s="192" t="s">
        <v>409</v>
      </c>
      <c r="W61" s="192" t="s">
        <v>409</v>
      </c>
      <c r="X61" s="192" t="s">
        <v>409</v>
      </c>
      <c r="Y61" s="192">
        <v>0</v>
      </c>
      <c r="Z61" s="192" t="s">
        <v>409</v>
      </c>
      <c r="AA61" s="34"/>
      <c r="AB61" s="34"/>
      <c r="AC61" s="192"/>
      <c r="AD61" s="192"/>
      <c r="AE61" s="192"/>
      <c r="AF61" s="192"/>
      <c r="AG61" s="192"/>
      <c r="AH61" s="192"/>
    </row>
    <row r="62" spans="1:34" x14ac:dyDescent="0.2">
      <c r="A62" s="84">
        <v>55</v>
      </c>
      <c r="B62" s="84" t="str">
        <f ca="1"/>
        <v>Dominican Republic</v>
      </c>
      <c r="C62" s="84" t="str">
        <f ca="1"/>
        <v>DOM</v>
      </c>
      <c r="D62" s="219" t="str">
        <f ca="1"/>
        <v>LCN           Latin America &amp; Caribbean</v>
      </c>
      <c r="E62" s="219" t="str">
        <f ca="1"/>
        <v>IBRD</v>
      </c>
      <c r="F62" s="190" t="str">
        <f t="shared" ca="1" si="12"/>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$M$4:$AD$4,
                    (M62:AD62),
                    "")),
            1,
            0))
        =0,
    NA(),
    IF(
        Parameters!$D$15=1,
        IF(
            SUM(--(ISNUMBER(IF($M$4:$AD$4=1,(M62:AD62),""))))&gt;0,
            MAX(IF(
                ISNUMBER(M62:AD62),
                IF(
                    M$4:AD$4=1,
                    M62:AD62,
                    ""),
                "")),
            MAX(IF(
                ISNUMBER(M62:AD62),
                IF(
                    M$4:AD$4=2,
                    M62:AD62,
                    ""),
                ""))
        ),
        IF(
            Parameters!$D$16=1,
            IFERROR(
                AVERAGE(IF(
                    ISNUMBER(M62:AD62),
                    IF(
                        M$4:AD$4=1,
                        M62:AD62,
                        ""),
                    "")),
                AVERAGE(IF(
                    ISNUMBER(M62:AD62),
                    IF(
                        M$4:AD$4=2,
                        M62:AD62,
                        ""),
                    ""))
            ),
            IF(
                Parameters!$D$17=1,
                IFERROR(
                    IF(
                        OR(
                            IF(
                                ISNUMBER(M62:AD62),
                                IF(
                                    M$4:AD$4=1,
                                    M62:AD62,
                                    ""),
                                "")
                            =0),
                        0,
                        GEOMEAN(IF(
                            ISNUMBER(M62:AD62),
                            IF(
                                M$4:AD$4=1,
                                M62:AD62,
                                ""),
                            ""))
                    ),
                    IF(
                        OR(IF(
                            ISNUMBER(M62:AD62),
                            IF(
                                M$4:AD$4=2,
                                M62:AD62,
                                ""),
                            "")
                            =0),
                        0,
                        GEOMEAN(IF(
                            ISNUMBER(M62:AD62),
                            IF(
                                M$4:AD$4=2,
                                M62:AD62,
                                ""),
                            "")))
                )
            )
        )
    )
)</f>
        <v>0</v>
      </c>
      <c r="I62" s="191" cm="1">
        <f t="array" ref="I62">IF(
    SUM(IF(
            ISNUMBER(
                IF(
                    $M$5:$AD$5,
                    (M62:AD62),
                    "")),
            1,
            0))
        =0,
    NA(),
    IF(
        Parameters!$D$15=1,
        IF(
            SUM(--(ISNUMBER(IF($M$5:$AD$5=1,(M62:AD62),""))))&gt;0,
            MAX(IF(
                ISNUMBER(M62:AD62),
                IF(
                    M$5:AD$5=1,
                    M62:AD62,
                    ""),
                "")),
            MAX(IF(
                ISNUMBER(M62:AD62),
                IF(
                    M$5:AD$5=2,
                    M62:AD62,
                    ""),
                ""))
        ),
        IF(
            Parameters!$D$16=1,
            IFERROR(
                AVERAGE(IF(
                    ISNUMBER(M62:AD62),
                    IF(
                        M$5:AD$5=1,
                        M62:AD62,
                        ""),
                    "")),
                AVERAGE(IF(
                    ISNUMBER(M62:AD62),
                    IF(
                        M$5:AD$5=2,
                        M62:AD62,
                        ""),
                    ""))
            ),
            IF(
                Parameters!$D$17=1,
                IFERROR(
                    IF(
                        OR(
                            IF(
                                ISNUMBER(M62:AD62),
                                IF(
                                    M$5:AD$5=1,
                                    M62:AD62,
                                    ""),
                                "")
                            =0),
                        0,
                        GEOMEAN(IF(
                            ISNUMBER(M62:AD62),
                            IF(
                                M$5:AD$5=1,
                                M62:AD62,
                                ""),
                            ""))
                    ),
                    IF(
                        OR(IF(
                            ISNUMBER(M62:AD62),
                            IF(
                                M$5:AD$5=2,
                                M62:AD62,
                                ""),
                            "")
                            =0),
                        0,
                        GEOMEAN(IF(
                            ISNUMBER(M62:AD62),
                            IF(
                                M$5:AD$5=2,
                                M62:AD62,
                                ""),
                            "")))
                )
            )
        )
    )
)</f>
        <v>0</v>
      </c>
      <c r="J62" s="242">
        <v>45103</v>
      </c>
      <c r="K62" s="242">
        <v>45043</v>
      </c>
      <c r="L62" s="91" t="s">
        <v>97</v>
      </c>
      <c r="M62" s="192">
        <v>0</v>
      </c>
      <c r="N62" s="192">
        <v>0</v>
      </c>
      <c r="O62" s="192" t="s">
        <v>409</v>
      </c>
      <c r="P62" s="192">
        <v>0</v>
      </c>
      <c r="Q62" s="192" t="s">
        <v>409</v>
      </c>
      <c r="R62" s="192">
        <v>0</v>
      </c>
      <c r="S62" s="192">
        <v>0</v>
      </c>
      <c r="T62" s="192" t="s">
        <v>409</v>
      </c>
      <c r="U62" s="192">
        <v>60.8</v>
      </c>
      <c r="V62" s="192" t="s">
        <v>409</v>
      </c>
      <c r="W62" s="192" t="s">
        <v>409</v>
      </c>
      <c r="X62" s="192" t="s">
        <v>409</v>
      </c>
      <c r="Y62" s="192">
        <v>0</v>
      </c>
      <c r="Z62" s="192">
        <v>-100</v>
      </c>
      <c r="AA62" s="34"/>
      <c r="AB62" s="34"/>
      <c r="AC62" s="192"/>
      <c r="AD62" s="192"/>
      <c r="AE62" s="192"/>
      <c r="AF62" s="192"/>
      <c r="AG62" s="192"/>
      <c r="AH62" s="192"/>
    </row>
    <row r="63" spans="1:34" x14ac:dyDescent="0.2">
      <c r="A63" s="84">
        <v>56</v>
      </c>
      <c r="B63" s="84" t="str">
        <f ca="1"/>
        <v>Algeria</v>
      </c>
      <c r="C63" s="84" t="str">
        <f ca="1"/>
        <v>DZA</v>
      </c>
      <c r="D63" s="219" t="str">
        <f ca="1"/>
        <v>MEA           Middle East &amp; North Africa</v>
      </c>
      <c r="E63" s="219" t="str">
        <f ca="1"/>
        <v>IBRD</v>
      </c>
      <c r="F63" s="190" t="str">
        <f t="shared" ca="1" si="12"/>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$M$4:$AD$4,
                    (M63:AD63),
                    "")),
            1,
            0))
        =0,
    NA(),
    IF(
        Parameters!$D$15=1,
        IF(
            SUM(--(ISNUMBER(IF($M$4:$AD$4=1,(M63:AD63),""))))&gt;0,
            MAX(IF(
                ISNUMBER(M63:AD63),
                IF(
                    M$4:AD$4=1,
                    M63:AD63,
                    ""),
                "")),
            MAX(IF(
                ISNUMBER(M63:AD63),
                IF(
                    M$4:AD$4=2,
                    M63:AD63,
                    ""),
                ""))
        ),
        IF(
            Parameters!$D$16=1,
            IFERROR(
                AVERAGE(IF(
                    ISNUMBER(M63:AD63),
                    IF(
                        M$4:AD$4=1,
                        M63:AD63,
                        ""),
                    "")),
                AVERAGE(IF(
                    ISNUMBER(M63:AD63),
                    IF(
                        M$4:AD$4=2,
                        M63:AD63,
                        ""),
                    ""))
            ),
            IF(
                Parameters!$D$17=1,
                IFERROR(
                    IF(
                        OR(
                            IF(
                                ISNUMBER(M63:AD63),
                                IF(
                                    M$4:AD$4=1,
                                    M63:AD63,
                                    ""),
                                "")
                            =0),
                        0,
                        GEOMEAN(IF(
                            ISNUMBER(M63:AD63),
                            IF(
                                M$4:AD$4=1,
                                M63:AD63,
                                ""),
                            ""))
                    ),
                    IF(
                        OR(IF(
                            ISNUMBER(M63:AD63),
                            IF(
                                M$4:AD$4=2,
                                M63:AD63,
                                ""),
                            "")
                            =0),
                        0,
                        GEOMEAN(IF(
                            ISNUMBER(M63:AD63),
                            IF(
                                M$4:AD$4=2,
                                M63:AD63,
                                ""),
                            "")))
                )
            )
        )
    )
)</f>
        <v>1.8124889751278801</v>
      </c>
      <c r="I63" s="191" cm="1">
        <f t="array" ref="I63">IF(
    SUM(IF(
            ISNUMBER(
                IF(
                    $M$5:$AD$5,
                    (M63:AD63),
                    "")),
            1,
            0))
        =0,
    NA(),
    IF(
        Parameters!$D$15=1,
        IF(
            SUM(--(ISNUMBER(IF($M$5:$AD$5=1,(M63:AD63),""))))&gt;0,
            MAX(IF(
                ISNUMBER(M63:AD63),
                IF(
                    M$5:AD$5=1,
                    M63:AD63,
                    ""),
                "")),
            MAX(IF(
                ISNUMBER(M63:AD63),
                IF(
                    M$5:AD$5=2,
                    M63:AD63,
                    ""),
                ""))
        ),
        IF(
            Parameters!$D$16=1,
            IFERROR(
                AVERAGE(IF(
                    ISNUMBER(M63:AD63),
                    IF(
                        M$5:AD$5=1,
                        M63:AD63,
                        ""),
                    "")),
                AVERAGE(IF(
                    ISNUMBER(M63:AD63),
                    IF(
                        M$5:AD$5=2,
                        M63:AD63,
                        ""),
                    ""))
            ),
            IF(
                Parameters!$D$17=1,
                IFERROR(
                    IF(
                        OR(
                            IF(
                                ISNUMBER(M63:AD63),
                                IF(
                                    M$5:AD$5=1,
                                    M63:AD63,
                                    ""),
                                "")
                            =0),
                        0,
                        GEOMEAN(IF(
                            ISNUMBER(M63:AD63),
                            IF(
                                M$5:AD$5=1,
                                M63:AD63,
                                ""),
                            ""))
                    ),
                    IF(
                        OR(IF(
                            ISNUMBER(M63:AD63),
                            IF(
                                M$5:AD$5=2,
                                M63:AD63,
                                ""),
                            "")
                            =0),
                        0,
                        GEOMEAN(IF(
                            ISNUMBER(M63:AD63),
                            IF(
                                M$5:AD$5=2,
                                M63:AD63,
                                ""),
                            "")))
                )
            )
        )
    )
)</f>
        <v>0</v>
      </c>
      <c r="J63" s="242">
        <v>45103</v>
      </c>
      <c r="K63" s="242">
        <v>45099</v>
      </c>
      <c r="L63" s="91" t="s">
        <v>99</v>
      </c>
      <c r="M63" s="192">
        <v>0</v>
      </c>
      <c r="N63" s="192">
        <v>1.8124889751278801</v>
      </c>
      <c r="O63" s="192">
        <v>0</v>
      </c>
      <c r="P63" s="192">
        <v>0</v>
      </c>
      <c r="Q63" s="192" t="s">
        <v>409</v>
      </c>
      <c r="R63" s="192">
        <v>0</v>
      </c>
      <c r="S63" s="192">
        <v>0</v>
      </c>
      <c r="T63" s="192" t="s">
        <v>409</v>
      </c>
      <c r="U63" s="192">
        <v>70</v>
      </c>
      <c r="V63" s="192">
        <v>-0.64659982399656002</v>
      </c>
      <c r="W63" s="192" t="s">
        <v>409</v>
      </c>
      <c r="X63" s="192" t="s">
        <v>409</v>
      </c>
      <c r="Y63" s="192">
        <v>-5.95238095238095E-2</v>
      </c>
      <c r="Z63" s="192">
        <v>-100</v>
      </c>
      <c r="AA63" s="34"/>
      <c r="AB63" s="34"/>
      <c r="AC63" s="192"/>
      <c r="AD63" s="192"/>
      <c r="AE63" s="192"/>
      <c r="AF63" s="192"/>
      <c r="AG63" s="192"/>
      <c r="AH63" s="192"/>
    </row>
    <row r="64" spans="1:34" x14ac:dyDescent="0.2">
      <c r="A64" s="84">
        <v>57</v>
      </c>
      <c r="B64" s="84" t="str">
        <f ca="1"/>
        <v>Ecuador</v>
      </c>
      <c r="C64" s="84" t="str">
        <f ca="1"/>
        <v>ECU</v>
      </c>
      <c r="D64" s="219" t="str">
        <f ca="1"/>
        <v>LCN           Latin America &amp; Caribbean</v>
      </c>
      <c r="E64" s="219" t="str">
        <f ca="1"/>
        <v>IBRD</v>
      </c>
      <c r="F64" s="190" t="str">
        <f t="shared" ca="1" si="12"/>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3.4294800726247936</v>
      </c>
      <c r="H64" s="80" cm="1">
        <f t="array" ref="H64">IF(
    SUM(IF(
            ISNUMBER(
                IF(
                    $M$4:$AD$4,
                    (M64:AD64),
                    "")),
            1,
            0))
        =0,
    NA(),
    IF(
        Parameters!$D$15=1,
        IF(
            SUM(--(ISNUMBER(IF($M$4:$AD$4=1,(M64:AD64),""))))&gt;0,
            MAX(IF(
                ISNUMBER(M64:AD64),
                IF(
                    M$4:AD$4=1,
                    M64:AD64,
                    ""),
                "")),
            MAX(IF(
                ISNUMBER(M64:AD64),
                IF(
                    M$4:AD$4=2,
                    M64:AD64,
                    ""),
                ""))
        ),
        IF(
            Parameters!$D$16=1,
            IFERROR(
                AVERAGE(IF(
                    ISNUMBER(M64:AD64),
                    IF(
                        M$4:AD$4=1,
                        M64:AD64,
                        ""),
                    "")),
                AVERAGE(IF(
                    ISNUMBER(M64:AD64),
                    IF(
                        M$4:AD$4=2,
                        M64:AD64,
                        ""),
                    ""))
            ),
            IF(
                Parameters!$D$17=1,
                IFERROR(
                    IF(
                        OR(
                            IF(
                                ISNUMBER(M64:AD64),
                                IF(
                                    M$4:AD$4=1,
                                    M64:AD64,
                                    ""),
                                "")
                            =0),
                        0,
                        GEOMEAN(IF(
                            ISNUMBER(M64:AD64),
                            IF(
                                M$4:AD$4=1,
                                M64:AD64,
                                ""),
                            ""))
                    ),
                    IF(
                        OR(IF(
                            ISNUMBER(M64:AD64),
                            IF(
                                M$4:AD$4=2,
                                M64:AD64,
                                ""),
                            "")
                            =0),
                        0,
                        GEOMEAN(IF(
                            ISNUMBER(M64:AD64),
                            IF(
                                M$4:AD$4=2,
                                M64:AD64,
                                ""),
                            "")))
                )
            )
        )
    )
)</f>
        <v>1.68019050979008</v>
      </c>
      <c r="I64" s="191" cm="1">
        <f t="array" ref="I64">IF(
    SUM(IF(
            ISNUMBER(
                IF(
                    $M$5:$AD$5,
                    (M64:AD64),
                    "")),
            1,
            0))
        =0,
    NA(),
    IF(
        Parameters!$D$15=1,
        IF(
            SUM(--(ISNUMBER(IF($M$5:$AD$5=1,(M64:AD64),""))))&gt;0,
            MAX(IF(
                ISNUMBER(M64:AD64),
                IF(
                    M$5:AD$5=1,
                    M64:AD64,
                    ""),
                "")),
            MAX(IF(
                ISNUMBER(M64:AD64),
                IF(
                    M$5:AD$5=2,
                    M64:AD64,
                    ""),
                ""))
        ),
        IF(
            Parameters!$D$16=1,
            IFERROR(
                AVERAGE(IF(
                    ISNUMBER(M64:AD64),
                    IF(
                        M$5:AD$5=1,
                        M64:AD64,
                        ""),
                    "")),
                AVERAGE(IF(
                    ISNUMBER(M64:AD64),
                    IF(
                        M$5:AD$5=2,
                        M64:AD64,
                        ""),
                    ""))
            ),
            IF(
                Parameters!$D$17=1,
                IFERROR(
                    IF(
                        OR(
                            IF(
                                ISNUMBER(M64:AD64),
                                IF(
                                    M$5:AD$5=1,
                                    M64:AD64,
                                    ""),
                                "")
                            =0),
                        0,
                        GEOMEAN(IF(
                            ISNUMBER(M64:AD64),
                            IF(
                                M$5:AD$5=1,
                                M64:AD64,
                                ""),
                            ""))
                    ),
                    IF(
                        OR(IF(
                            ISNUMBER(M64:AD64),
                            IF(
                                M$5:AD$5=2,
                                M64:AD64,
                                ""),
                            "")
                            =0),
                        0,
                        GEOMEAN(IF(
                            ISNUMBER(M64:AD64),
                            IF(
                                M$5:AD$5=2,
                                M64:AD64,
                                ""),
                            "")))
                )
            )
        )
    )
)</f>
        <v>7</v>
      </c>
      <c r="J64" s="242">
        <v>45103</v>
      </c>
      <c r="K64" s="242">
        <v>45103</v>
      </c>
      <c r="L64" s="91" t="s">
        <v>101</v>
      </c>
      <c r="M64" s="192">
        <v>0</v>
      </c>
      <c r="N64" s="192">
        <v>1.68019050979008</v>
      </c>
      <c r="O64" s="192">
        <v>0</v>
      </c>
      <c r="P64" s="192">
        <v>0</v>
      </c>
      <c r="Q64" s="192" t="s">
        <v>409</v>
      </c>
      <c r="R64" s="192">
        <v>5.3571428571428497</v>
      </c>
      <c r="S64" s="192">
        <v>7</v>
      </c>
      <c r="T64" s="192" t="s">
        <v>409</v>
      </c>
      <c r="U64" s="192">
        <v>69.400000000000006</v>
      </c>
      <c r="V64" s="192">
        <v>0.74539394637265599</v>
      </c>
      <c r="W64" s="192" t="s">
        <v>409</v>
      </c>
      <c r="X64" s="192" t="s">
        <v>409</v>
      </c>
      <c r="Y64" s="192">
        <v>0.107142857142857</v>
      </c>
      <c r="Z64" s="192">
        <v>26.315789473684202</v>
      </c>
      <c r="AA64" s="34"/>
      <c r="AB64" s="34"/>
      <c r="AC64" s="192"/>
      <c r="AD64" s="192"/>
      <c r="AE64" s="192"/>
      <c r="AF64" s="192"/>
      <c r="AG64" s="192"/>
      <c r="AH64" s="192"/>
    </row>
    <row r="65" spans="1:34" x14ac:dyDescent="0.2">
      <c r="A65" s="84">
        <v>58</v>
      </c>
      <c r="B65" s="84" t="str">
        <f ca="1"/>
        <v>Egypt, Arab Rep.</v>
      </c>
      <c r="C65" s="84" t="str">
        <f ca="1"/>
        <v>EGY</v>
      </c>
      <c r="D65" s="219" t="str">
        <f ca="1"/>
        <v>MEA           Middle East &amp; North Africa</v>
      </c>
      <c r="E65" s="219" t="str">
        <f ca="1"/>
        <v>IBRD</v>
      </c>
      <c r="F65" s="190" t="str">
        <f t="shared" ca="1" si="12"/>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$M$4:$AD$4,
                    (M65:AD65),
                    "")),
            1,
            0))
        =0,
    NA(),
    IF(
        Parameters!$D$15=1,
        IF(
            SUM(--(ISNUMBER(IF($M$4:$AD$4=1,(M65:AD65),""))))&gt;0,
            MAX(IF(
                ISNUMBER(M65:AD65),
                IF(
                    M$4:AD$4=1,
                    M65:AD65,
                    ""),
                "")),
            MAX(IF(
                ISNUMBER(M65:AD65),
                IF(
                    M$4:AD$4=2,
                    M65:AD65,
                    ""),
                ""))
        ),
        IF(
            Parameters!$D$16=1,
            IFERROR(
                AVERAGE(IF(
                    ISNUMBER(M65:AD65),
                    IF(
                        M$4:AD$4=1,
                        M65:AD65,
                        ""),
                    "")),
                AVERAGE(IF(
                    ISNUMBER(M65:AD65),
                    IF(
                        M$4:AD$4=2,
                        M65:AD65,
                        ""),
                    ""))
            ),
            IF(
                Parameters!$D$17=1,
                IFERROR(
                    IF(
                        OR(
                            IF(
                                ISNUMBER(M65:AD65),
                                IF(
                                    M$4:AD$4=1,
                                    M65:AD65,
                                    ""),
                                "")
                            =0),
                        0,
                        GEOMEAN(IF(
                            ISNUMBER(M65:AD65),
                            IF(
                                M$4:AD$4=1,
                                M65:AD65,
                                ""),
                            ""))
                    ),
                    IF(
                        OR(IF(
                            ISNUMBER(M65:AD65),
                            IF(
                                M$4:AD$4=2,
                                M65:AD65,
                                ""),
                            "")
                            =0),
                        0,
                        GEOMEAN(IF(
                            ISNUMBER(M65:AD65),
                            IF(
                                M$4:AD$4=2,
                                M65:AD65,
                                ""),
                            "")))
                )
            )
        )
    )
)</f>
        <v>4.3702593049920599</v>
      </c>
      <c r="I65" s="191" cm="1">
        <f t="array" ref="I65">IF(
    SUM(IF(
            ISNUMBER(
                IF(
                    $M$5:$AD$5,
                    (M65:AD65),
                    "")),
            1,
            0))
        =0,
    NA(),
    IF(
        Parameters!$D$15=1,
        IF(
            SUM(--(ISNUMBER(IF($M$5:$AD$5=1,(M65:AD65),""))))&gt;0,
            MAX(IF(
                ISNUMBER(M65:AD65),
                IF(
                    M$5:AD$5=1,
                    M65:AD65,
                    ""),
                "")),
            MAX(IF(
                ISNUMBER(M65:AD65),
                IF(
                    M$5:AD$5=2,
                    M65:AD65,
                    ""),
                ""))
        ),
        IF(
            Parameters!$D$16=1,
            IFERROR(
                AVERAGE(IF(
                    ISNUMBER(M65:AD65),
                    IF(
                        M$5:AD$5=1,
                        M65:AD65,
                        ""),
                    "")),
                AVERAGE(IF(
                    ISNUMBER(M65:AD65),
                    IF(
                        M$5:AD$5=2,
                        M65:AD65,
                        ""),
                    ""))
            ),
            IF(
                Parameters!$D$17=1,
                IFERROR(
                    IF(
                        OR(
                            IF(
                                ISNUMBER(M65:AD65),
                                IF(
                                    M$5:AD$5=1,
                                    M65:AD65,
                                    ""),
                                "")
                            =0),
                        0,
                        GEOMEAN(IF(
                            ISNUMBER(M65:AD65),
                            IF(
                                M$5:AD$5=1,
                                M65:AD65,
                                ""),
                            ""))
                    ),
                    IF(
                        OR(IF(
                            ISNUMBER(M65:AD65),
                            IF(
                                M$5:AD$5=2,
                                M65:AD65,
                                ""),
                            "")
                            =0),
                        0,
                        GEOMEAN(IF(
                            ISNUMBER(M65:AD65),
                            IF(
                                M$5:AD$5=2,
                                M65:AD65,
                                ""),
                            "")))
                )
            )
        )
    )
)</f>
        <v>0</v>
      </c>
      <c r="J65" s="242">
        <v>45103</v>
      </c>
      <c r="K65" s="242">
        <v>45099</v>
      </c>
      <c r="L65" s="91" t="s">
        <v>102</v>
      </c>
      <c r="M65" s="192">
        <v>0</v>
      </c>
      <c r="N65" s="192">
        <v>4.3702593049920599</v>
      </c>
      <c r="O65" s="192">
        <v>0</v>
      </c>
      <c r="P65" s="192">
        <v>0</v>
      </c>
      <c r="Q65" s="192" t="s">
        <v>409</v>
      </c>
      <c r="R65" s="192">
        <v>0</v>
      </c>
      <c r="S65" s="192">
        <v>0</v>
      </c>
      <c r="T65" s="192" t="s">
        <v>409</v>
      </c>
      <c r="U65" s="192">
        <v>81.599999999999994</v>
      </c>
      <c r="V65" s="192">
        <v>-3.38072642196104</v>
      </c>
      <c r="W65" s="192" t="s">
        <v>409</v>
      </c>
      <c r="X65" s="192" t="s">
        <v>409</v>
      </c>
      <c r="Y65" s="192">
        <v>0</v>
      </c>
      <c r="Z65" s="192">
        <v>-100</v>
      </c>
      <c r="AA65" s="34"/>
      <c r="AB65" s="34"/>
      <c r="AC65" s="192"/>
      <c r="AD65" s="192"/>
      <c r="AE65" s="192"/>
      <c r="AF65" s="192"/>
      <c r="AG65" s="192"/>
      <c r="AH65" s="192"/>
    </row>
    <row r="66" spans="1:34" x14ac:dyDescent="0.2">
      <c r="A66" s="84">
        <v>59</v>
      </c>
      <c r="B66" s="84" t="str">
        <f ca="1"/>
        <v>Eritrea</v>
      </c>
      <c r="C66" s="84" t="str">
        <f ca="1"/>
        <v>ERI</v>
      </c>
      <c r="D66" s="219" t="str">
        <f ca="1"/>
        <v>SSF           Sub-Saharan Africa</v>
      </c>
      <c r="E66" s="219" t="str">
        <f ca="1"/>
        <v>IDA</v>
      </c>
      <c r="F66" s="190" t="str">
        <f t="shared" ca="1" si="12"/>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5.4554472558998039</v>
      </c>
      <c r="H66" s="80" cm="1">
        <f t="array" ref="H66">IF(
    SUM(IF(
            ISNUMBER(
                IF(
                    $M$4:$AD$4,
                    (M66:AD66),
                    "")),
            1,
            0))
        =0,
    NA(),
    IF(
        Parameters!$D$15=1,
        IF(
            SUM(--(ISNUMBER(IF($M$4:$AD$4=1,(M66:AD66),""))))&gt;0,
            MAX(IF(
                ISNUMBER(M66:AD66),
                IF(
                    M$4:AD$4=1,
                    M66:AD66,
                    ""),
                "")),
            MAX(IF(
                ISNUMBER(M66:AD66),
                IF(
                    M$4:AD$4=2,
                    M66:AD66,
                    ""),
                ""))
        ),
        IF(
            Parameters!$D$16=1,
            IFERROR(
                AVERAGE(IF(
                    ISNUMBER(M66:AD66),
                    IF(
                        M$4:AD$4=1,
                        M66:AD66,
                        ""),
                    "")),
                AVERAGE(IF(
                    ISNUMBER(M66:AD66),
                    IF(
                        M$4:AD$4=2,
                        M66:AD66,
                        ""),
                    ""))
            ),
            IF(
                Parameters!$D$17=1,
                IFERROR(
                    IF(
                        OR(
                            IF(
                                ISNUMBER(M66:AD66),
                                IF(
                                    M$4:AD$4=1,
                                    M66:AD66,
                                    ""),
                                "")
                            =0),
                        0,
                        GEOMEAN(IF(
                            ISNUMBER(M66:AD66),
                            IF(
                                M$4:AD$4=1,
                                M66:AD66,
                                ""),
                            ""))
                    ),
                    IF(
                        OR(IF(
                            ISNUMBER(M66:AD66),
                            IF(
                                M$4:AD$4=2,
                                M66:AD66,
                                ""),
                            "")
                            =0),
                        0,
                        GEOMEAN(IF(
                            ISNUMBER(M66:AD66),
                            IF(
                                M$4:AD$4=2,
                                M66:AD66,
                                ""),
                            "")))
                )
            )
        )
    )
)</f>
        <v>10</v>
      </c>
      <c r="I66" s="191" cm="1">
        <f t="array" ref="I66">IF(
    SUM(IF(
            ISNUMBER(
                IF(
                    $M$5:$AD$5,
                    (M66:AD66),
                    "")),
            1,
            0))
        =0,
    NA(),
    IF(
        Parameters!$D$15=1,
        IF(
            SUM(--(ISNUMBER(IF($M$5:$AD$5=1,(M66:AD66),""))))&gt;0,
            MAX(IF(
                ISNUMBER(M66:AD66),
                IF(
                    M$5:AD$5=1,
                    M66:AD66,
                    ""),
                "")),
            MAX(IF(
                ISNUMBER(M66:AD66),
                IF(
                    M$5:AD$5=2,
                    M66:AD66,
                    ""),
                ""))
        ),
        IF(
            Parameters!$D$16=1,
            IFERROR(
                AVERAGE(IF(
                    ISNUMBER(M66:AD66),
                    IF(
                        M$5:AD$5=1,
                        M66:AD66,
                        ""),
                    "")),
                AVERAGE(IF(
                    ISNUMBER(M66:AD66),
                    IF(
                        M$5:AD$5=2,
                        M66:AD66,
                        ""),
                    ""))
            ),
            IF(
                Parameters!$D$17=1,
                IFERROR(
                    IF(
                        OR(
                            IF(
                                ISNUMBER(M66:AD66),
                                IF(
                                    M$5:AD$5=1,
                                    M66:AD66,
                                    ""),
                                "")
                            =0),
                        0,
                        GEOMEAN(IF(
                            ISNUMBER(M66:AD66),
                            IF(
                                M$5:AD$5=1,
                                M66:AD66,
                                ""),
                            ""))
                    ),
                    IF(
                        OR(IF(
                            ISNUMBER(M66:AD66),
                            IF(
                                M$5:AD$5=2,
                                M66:AD66,
                                ""),
                            "")
                            =0),
                        0,
                        GEOMEAN(IF(
                            ISNUMBER(M66:AD66),
                            IF(
                                M$5:AD$5=2,
                                M66:AD66,
                                ""),
                            "")))
                )
            )
        )
    )
)</f>
        <v>2.9761904761904701</v>
      </c>
      <c r="J66" s="242">
        <v>44778</v>
      </c>
      <c r="K66" s="242">
        <v>44900</v>
      </c>
      <c r="L66" s="91" t="s">
        <v>104</v>
      </c>
      <c r="M66" s="192">
        <v>10</v>
      </c>
      <c r="N66" s="192">
        <v>7.2146763097548003</v>
      </c>
      <c r="O66" s="192" t="s">
        <v>409</v>
      </c>
      <c r="P66" s="192">
        <v>0</v>
      </c>
      <c r="Q66" s="192" t="s">
        <v>409</v>
      </c>
      <c r="R66" s="192">
        <v>2.9761904761904701</v>
      </c>
      <c r="S66" s="192" t="s">
        <v>409</v>
      </c>
      <c r="T66" s="192" t="s">
        <v>623</v>
      </c>
      <c r="U66" s="192">
        <v>94.5</v>
      </c>
      <c r="V66" s="192" t="s">
        <v>409</v>
      </c>
      <c r="W66" s="192" t="s">
        <v>409</v>
      </c>
      <c r="X66" s="192" t="s">
        <v>409</v>
      </c>
      <c r="Y66" s="192">
        <v>5.95238095238095E-2</v>
      </c>
      <c r="Z66" s="192" t="s">
        <v>409</v>
      </c>
      <c r="AA66" s="34"/>
      <c r="AB66" s="34"/>
      <c r="AC66" s="192"/>
      <c r="AD66" s="192"/>
      <c r="AE66" s="192"/>
      <c r="AF66" s="192"/>
      <c r="AG66" s="192"/>
      <c r="AH66" s="192"/>
    </row>
    <row r="67" spans="1:34" x14ac:dyDescent="0.2">
      <c r="A67" s="84">
        <v>60</v>
      </c>
      <c r="B67" s="84" t="str">
        <f ca="1"/>
        <v>Spain</v>
      </c>
      <c r="C67" s="84" t="str">
        <f ca="1"/>
        <v>ESP</v>
      </c>
      <c r="D67" s="219" t="str">
        <f ca="1"/>
        <v>ECS           Europe &amp; Central Asia</v>
      </c>
      <c r="E67" s="219" t="str">
        <f ca="1"/>
        <v>NA</v>
      </c>
      <c r="F67" s="190" t="str">
        <f t="shared" ca="1" si="12"/>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$M$4:$AD$4,
                    (M67:AD67),
                    "")),
            1,
            0))
        =0,
    NA(),
    IF(
        Parameters!$D$15=1,
        IF(
            SUM(--(ISNUMBER(IF($M$4:$AD$4=1,(M67:AD67),""))))&gt;0,
            MAX(IF(
                ISNUMBER(M67:AD67),
                IF(
                    M$4:AD$4=1,
                    M67:AD67,
                    ""),
                "")),
            MAX(IF(
                ISNUMBER(M67:AD67),
                IF(
                    M$4:AD$4=2,
                    M67:AD67,
                    ""),
                ""))
        ),
        IF(
            Parameters!$D$16=1,
            IFERROR(
                AVERAGE(IF(
                    ISNUMBER(M67:AD67),
                    IF(
                        M$4:AD$4=1,
                        M67:AD67,
                        ""),
                    "")),
                AVERAGE(IF(
                    ISNUMBER(M67:AD67),
                    IF(
                        M$4:AD$4=2,
                        M67:AD67,
                        ""),
                    ""))
            ),
            IF(
                Parameters!$D$17=1,
                IFERROR(
                    IF(
                        OR(
                            IF(
                                ISNUMBER(M67:AD67),
                                IF(
                                    M$4:AD$4=1,
                                    M67:AD67,
                                    ""),
                                "")
                            =0),
                        0,
                        GEOMEAN(IF(
                            ISNUMBER(M67:AD67),
                            IF(
                                M$4:AD$4=1,
                                M67:AD67,
                                ""),
                            ""))
                    ),
                    IF(
                        OR(IF(
                            ISNUMBER(M67:AD67),
                            IF(
                                M$4:AD$4=2,
                                M67:AD67,
                                ""),
                            "")
                            =0),
                        0,
                        GEOMEAN(IF(
                            ISNUMBER(M67:AD67),
                            IF(
                                M$4:AD$4=2,
                                M67:AD67,
                                ""),
                            "")))
                )
            )
        )
    )
)</f>
        <v>0</v>
      </c>
      <c r="I67" s="191" cm="1">
        <f t="array" ref="I67">IF(
    SUM(IF(
            ISNUMBER(
                IF(
                    $M$5:$AD$5,
                    (M67:AD67),
                    "")),
            1,
            0))
        =0,
    NA(),
    IF(
        Parameters!$D$15=1,
        IF(
            SUM(--(ISNUMBER(IF($M$5:$AD$5=1,(M67:AD67),""))))&gt;0,
            MAX(IF(
                ISNUMBER(M67:AD67),
                IF(
                    M$5:AD$5=1,
                    M67:AD67,
                    ""),
                "")),
            MAX(IF(
                ISNUMBER(M67:AD67),
                IF(
                    M$5:AD$5=2,
                    M67:AD67,
                    ""),
                ""))
        ),
        IF(
            Parameters!$D$16=1,
            IFERROR(
                AVERAGE(IF(
                    ISNUMBER(M67:AD67),
                    IF(
                        M$5:AD$5=1,
                        M67:AD67,
                        ""),
                    "")),
                AVERAGE(IF(
                    ISNUMBER(M67:AD67),
                    IF(
                        M$5:AD$5=2,
                        M67:AD67,
                        ""),
                    ""))
            ),
            IF(
                Parameters!$D$17=1,
                IFERROR(
                    IF(
                        OR(
                            IF(
                                ISNUMBER(M67:AD67),
                                IF(
                                    M$5:AD$5=1,
                                    M67:AD67,
                                    ""),
                                "")
                            =0),
                        0,
                        GEOMEAN(IF(
                            ISNUMBER(M67:AD67),
                            IF(
                                M$5:AD$5=1,
                                M67:AD67,
                                ""),
                            ""))
                    ),
                    IF(
                        OR(IF(
                            ISNUMBER(M67:AD67),
                            IF(
                                M$5:AD$5=2,
                                M67:AD67,
                                ""),
                            "")
                            =0),
                        0,
                        GEOMEAN(IF(
                            ISNUMBER(M67:AD67),
                            IF(
                                M$5:AD$5=2,
                                M67:AD67,
                                ""),
                            "")))
                )
            )
        )
    )
)</f>
        <v>1.19047619047618</v>
      </c>
      <c r="J67" s="242">
        <v>45103</v>
      </c>
      <c r="K67" s="242">
        <v>44966</v>
      </c>
      <c r="L67" s="91" t="s">
        <v>106</v>
      </c>
      <c r="M67" s="192">
        <v>0</v>
      </c>
      <c r="N67" s="192">
        <v>0</v>
      </c>
      <c r="O67" s="192" t="s">
        <v>409</v>
      </c>
      <c r="P67" s="192">
        <v>0</v>
      </c>
      <c r="Q67" s="192" t="s">
        <v>409</v>
      </c>
      <c r="R67" s="192">
        <v>1.19047619047618</v>
      </c>
      <c r="S67" s="192" t="s">
        <v>409</v>
      </c>
      <c r="T67" s="192" t="s">
        <v>409</v>
      </c>
      <c r="U67" s="192">
        <v>43.5</v>
      </c>
      <c r="V67" s="192" t="s">
        <v>409</v>
      </c>
      <c r="W67" s="192" t="s">
        <v>409</v>
      </c>
      <c r="X67" s="192" t="s">
        <v>409</v>
      </c>
      <c r="Y67" s="192">
        <v>2.3809523809523701E-2</v>
      </c>
      <c r="Z67" s="192" t="s">
        <v>409</v>
      </c>
      <c r="AA67" s="34"/>
      <c r="AB67" s="34"/>
      <c r="AC67" s="192"/>
      <c r="AD67" s="192"/>
      <c r="AE67" s="192"/>
      <c r="AF67" s="192"/>
      <c r="AG67" s="192"/>
      <c r="AH67" s="192"/>
    </row>
    <row r="68" spans="1:34" x14ac:dyDescent="0.2">
      <c r="A68" s="84">
        <v>61</v>
      </c>
      <c r="B68" s="84" t="str">
        <f ca="1"/>
        <v>Estonia</v>
      </c>
      <c r="C68" s="84" t="str">
        <f ca="1"/>
        <v>EST</v>
      </c>
      <c r="D68" s="219" t="str">
        <f ca="1"/>
        <v>ECS           Europe &amp; Central Asia</v>
      </c>
      <c r="E68" s="219" t="str">
        <f ca="1"/>
        <v>NA</v>
      </c>
      <c r="F68" s="190" t="str">
        <f t="shared" ca="1" si="12"/>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$M$4:$AD$4,
                    (M68:AD68),
                    "")),
            1,
            0))
        =0,
    NA(),
    IF(
        Parameters!$D$15=1,
        IF(
            SUM(--(ISNUMBER(IF($M$4:$AD$4=1,(M68:AD68),""))))&gt;0,
            MAX(IF(
                ISNUMBER(M68:AD68),
                IF(
                    M$4:AD$4=1,
                    M68:AD68,
                    ""),
                "")),
            MAX(IF(
                ISNUMBER(M68:AD68),
                IF(
                    M$4:AD$4=2,
                    M68:AD68,
                    ""),
                ""))
        ),
        IF(
            Parameters!$D$16=1,
            IFERROR(
                AVERAGE(IF(
                    ISNUMBER(M68:AD68),
                    IF(
                        M$4:AD$4=1,
                        M68:AD68,
                        ""),
                    "")),
                AVERAGE(IF(
                    ISNUMBER(M68:AD68),
                    IF(
                        M$4:AD$4=2,
                        M68:AD68,
                        ""),
                    ""))
            ),
            IF(
                Parameters!$D$17=1,
                IFERROR(
                    IF(
                        OR(
                            IF(
                                ISNUMBER(M68:AD68),
                                IF(
                                    M$4:AD$4=1,
                                    M68:AD68,
                                    ""),
                                "")
                            =0),
                        0,
                        GEOMEAN(IF(
                            ISNUMBER(M68:AD68),
                            IF(
                                M$4:AD$4=1,
                                M68:AD68,
                                ""),
                            ""))
                    ),
                    IF(
                        OR(IF(
                            ISNUMBER(M68:AD68),
                            IF(
                                M$4:AD$4=2,
                                M68:AD68,
                                ""),
                            "")
                            =0),
                        0,
                        GEOMEAN(IF(
                            ISNUMBER(M68:AD68),
                            IF(
                                M$4:AD$4=2,
                                M68:AD68,
                                ""),
                            "")))
                )
            )
        )
    )
)</f>
        <v>0</v>
      </c>
      <c r="I68" s="191" cm="1">
        <f t="array" ref="I68">IF(
    SUM(IF(
            ISNUMBER(
                IF(
                    $M$5:$AD$5,
                    (M68:AD68),
                    "")),
            1,
            0))
        =0,
    NA(),
    IF(
        Parameters!$D$15=1,
        IF(
            SUM(--(ISNUMBER(IF($M$5:$AD$5=1,(M68:AD68),""))))&gt;0,
            MAX(IF(
                ISNUMBER(M68:AD68),
                IF(
                    M$5:AD$5=1,
                    M68:AD68,
                    ""),
                "")),
            MAX(IF(
                ISNUMBER(M68:AD68),
                IF(
                    M$5:AD$5=2,
                    M68:AD68,
                    ""),
                ""))
        ),
        IF(
            Parameters!$D$16=1,
            IFERROR(
                AVERAGE(IF(
                    ISNUMBER(M68:AD68),
                    IF(
                        M$5:AD$5=1,
                        M68:AD68,
                        ""),
                    "")),
                AVERAGE(IF(
                    ISNUMBER(M68:AD68),
                    IF(
                        M$5:AD$5=2,
                        M68:AD68,
                        ""),
                    ""))
            ),
            IF(
                Parameters!$D$17=1,
                IFERROR(
                    IF(
                        OR(
                            IF(
                                ISNUMBER(M68:AD68),
                                IF(
                                    M$5:AD$5=1,
                                    M68:AD68,
                                    ""),
                                "")
                            =0),
                        0,
                        GEOMEAN(IF(
                            ISNUMBER(M68:AD68),
                            IF(
                                M$5:AD$5=1,
                                M68:AD68,
                                ""),
                            ""))
                    ),
                    IF(
                        OR(IF(
                            ISNUMBER(M68:AD68),
                            IF(
                                M$5:AD$5=2,
                                M68:AD68,
                                ""),
                            "")
                            =0),
                        0,
                        GEOMEAN(IF(
                            ISNUMBER(M68:AD68),
                            IF(
                                M$5:AD$5=2,
                                M68:AD68,
                                ""),
                            "")))
                )
            )
        )
    )
)</f>
        <v>5.9523809523809499</v>
      </c>
      <c r="J68" s="242">
        <v>45103</v>
      </c>
      <c r="K68" s="242">
        <v>44966</v>
      </c>
      <c r="L68" s="91" t="s">
        <v>108</v>
      </c>
      <c r="M68" s="192">
        <v>0</v>
      </c>
      <c r="N68" s="192">
        <v>0</v>
      </c>
      <c r="O68" s="192" t="s">
        <v>409</v>
      </c>
      <c r="P68" s="192">
        <v>0</v>
      </c>
      <c r="Q68" s="192" t="s">
        <v>409</v>
      </c>
      <c r="R68" s="192">
        <v>5.9523809523809499</v>
      </c>
      <c r="S68" s="192" t="s">
        <v>409</v>
      </c>
      <c r="T68" s="192" t="s">
        <v>409</v>
      </c>
      <c r="U68" s="192">
        <v>38.6</v>
      </c>
      <c r="V68" s="192" t="s">
        <v>409</v>
      </c>
      <c r="W68" s="192" t="s">
        <v>409</v>
      </c>
      <c r="X68" s="192" t="s">
        <v>409</v>
      </c>
      <c r="Y68" s="192">
        <v>0.119047619047619</v>
      </c>
      <c r="Z68" s="192" t="s">
        <v>409</v>
      </c>
      <c r="AA68" s="34"/>
      <c r="AB68" s="34"/>
      <c r="AC68" s="192"/>
      <c r="AD68" s="192"/>
      <c r="AE68" s="192"/>
      <c r="AF68" s="192"/>
      <c r="AG68" s="192"/>
      <c r="AH68" s="192"/>
    </row>
    <row r="69" spans="1:34" x14ac:dyDescent="0.2">
      <c r="A69" s="84">
        <v>62</v>
      </c>
      <c r="B69" s="84" t="str">
        <f ca="1"/>
        <v>Ethiopia</v>
      </c>
      <c r="C69" s="84" t="str">
        <f ca="1"/>
        <v>ETH</v>
      </c>
      <c r="D69" s="219" t="str">
        <f ca="1"/>
        <v>SSF           Sub-Saharan Africa</v>
      </c>
      <c r="E69" s="219" t="str">
        <f ca="1"/>
        <v>IDA</v>
      </c>
      <c r="F69" s="190" t="str">
        <f t="shared" ca="1" si="12"/>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8.5580042427962315</v>
      </c>
      <c r="H69" s="80" cm="1">
        <f t="array" ref="H69">IF(
    SUM(IF(
            ISNUMBER(
                IF(
                    $M$4:$AD$4,
                    (M69:AD69),
                    "")),
            1,
            0))
        =0,
    NA(),
    IF(
        Parameters!$D$15=1,
        IF(
            SUM(--(ISNUMBER(IF($M$4:$AD$4=1,(M69:AD69),""))))&gt;0,
            MAX(IF(
                ISNUMBER(M69:AD69),
                IF(
                    M$4:AD$4=1,
                    M69:AD69,
                    ""),
                "")),
            MAX(IF(
                ISNUMBER(M69:AD69),
                IF(
                    M$4:AD$4=2,
                    M69:AD69,
                    ""),
                ""))
        ),
        IF(
            Parameters!$D$16=1,
            IFERROR(
                AVERAGE(IF(
                    ISNUMBER(M69:AD69),
                    IF(
                        M$4:AD$4=1,
                        M69:AD69,
                        ""),
                    "")),
                AVERAGE(IF(
                    ISNUMBER(M69:AD69),
                    IF(
                        M$4:AD$4=2,
                        M69:AD69,
                        ""),
                    ""))
            ),
            IF(
                Parameters!$D$17=1,
                IFERROR(
                    IF(
                        OR(
                            IF(
                                ISNUMBER(M69:AD69),
                                IF(
                                    M$4:AD$4=1,
                                    M69:AD69,
                                    ""),
                                "")
                            =0),
                        0,
                        GEOMEAN(IF(
                            ISNUMBER(M69:AD69),
                            IF(
                                M$4:AD$4=1,
                                M69:AD69,
                                ""),
                            ""))
                    ),
                    IF(
                        OR(IF(
                            ISNUMBER(M69:AD69),
                            IF(
                                M$4:AD$4=2,
                                M69:AD69,
                                ""),
                            "")
                            =0),
                        0,
                        GEOMEAN(IF(
                            ISNUMBER(M69:AD69),
                            IF(
                                M$4:AD$4=2,
                                M69:AD69,
                                ""),
                            "")))
                )
            )
        )
    )
)</f>
        <v>10</v>
      </c>
      <c r="I69" s="191" cm="1">
        <f t="array" ref="I69">IF(
    SUM(IF(
            ISNUMBER(
                IF(
                    $M$5:$AD$5,
                    (M69:AD69),
                    "")),
            1,
            0))
        =0,
    NA(),
    IF(
        Parameters!$D$15=1,
        IF(
            SUM(--(ISNUMBER(IF($M$5:$AD$5=1,(M69:AD69),""))))&gt;0,
            MAX(IF(
                ISNUMBER(M69:AD69),
                IF(
                    M$5:AD$5=1,
                    M69:AD69,
                    ""),
                "")),
            MAX(IF(
                ISNUMBER(M69:AD69),
                IF(
                    M$5:AD$5=2,
                    M69:AD69,
                    ""),
                ""))
        ),
        IF(
            Parameters!$D$16=1,
            IFERROR(
                AVERAGE(IF(
                    ISNUMBER(M69:AD69),
                    IF(
                        M$5:AD$5=1,
                        M69:AD69,
                        ""),
                    "")),
                AVERAGE(IF(
                    ISNUMBER(M69:AD69),
                    IF(
                        M$5:AD$5=2,
                        M69:AD69,
                        ""),
                    ""))
            ),
            IF(
                Parameters!$D$17=1,
                IFERROR(
                    IF(
                        OR(
                            IF(
                                ISNUMBER(M69:AD69),
                                IF(
                                    M$5:AD$5=1,
                                    M69:AD69,
                                    ""),
                                "")
                            =0),
                        0,
                        GEOMEAN(IF(
                            ISNUMBER(M69:AD69),
                            IF(
                                M$5:AD$5=1,
                                M69:AD69,
                                ""),
                            ""))
                    ),
                    IF(
                        OR(IF(
                            ISNUMBER(M69:AD69),
                            IF(
                                M$5:AD$5=2,
                                M69:AD69,
                                ""),
                            "")
                            =0),
                        0,
                        GEOMEAN(IF(
                            ISNUMBER(M69:AD69),
                            IF(
                                M$5:AD$5=2,
                                M69:AD69,
                                ""),
                            "")))
                )
            )
        )
    )
)</f>
        <v>7.3239436619718301</v>
      </c>
      <c r="J69" s="242">
        <v>44778</v>
      </c>
      <c r="K69" s="242">
        <v>44753</v>
      </c>
      <c r="L69" s="91" t="s">
        <v>110</v>
      </c>
      <c r="M69" s="192">
        <v>10</v>
      </c>
      <c r="N69" s="192">
        <v>8.5156112189098607</v>
      </c>
      <c r="O69" s="192">
        <v>0</v>
      </c>
      <c r="P69" s="192">
        <v>0</v>
      </c>
      <c r="Q69" s="192" t="s">
        <v>409</v>
      </c>
      <c r="R69" s="192">
        <v>0</v>
      </c>
      <c r="S69" s="192">
        <v>7.3239436619718301</v>
      </c>
      <c r="T69" s="192" t="s">
        <v>622</v>
      </c>
      <c r="U69" s="192">
        <v>100.4</v>
      </c>
      <c r="V69" s="192">
        <v>-0.91166337870802405</v>
      </c>
      <c r="W69" s="192" t="s">
        <v>409</v>
      </c>
      <c r="X69" s="192" t="s">
        <v>409</v>
      </c>
      <c r="Y69" s="192">
        <v>-0.13095238095237999</v>
      </c>
      <c r="Z69" s="192">
        <v>18.309859154929502</v>
      </c>
      <c r="AA69" s="34"/>
      <c r="AB69" s="34"/>
      <c r="AC69" s="192"/>
      <c r="AD69" s="192"/>
      <c r="AE69" s="192"/>
      <c r="AF69" s="192"/>
      <c r="AG69" s="192"/>
      <c r="AH69" s="192"/>
    </row>
    <row r="70" spans="1:34" x14ac:dyDescent="0.2">
      <c r="A70" s="84">
        <v>63</v>
      </c>
      <c r="B70" s="84" t="str">
        <f ca="1"/>
        <v>Finland</v>
      </c>
      <c r="C70" s="84" t="str">
        <f ca="1"/>
        <v>FIN</v>
      </c>
      <c r="D70" s="219" t="str">
        <f ca="1"/>
        <v>ECS           Europe &amp; Central Asia</v>
      </c>
      <c r="E70" s="219" t="str">
        <f ca="1"/>
        <v>NA</v>
      </c>
      <c r="F70" s="190" t="str">
        <f t="shared" ca="1" si="12"/>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$M$4:$AD$4,
                    (M70:AD70),
                    "")),
            1,
            0))
        =0,
    NA(),
    IF(
        Parameters!$D$15=1,
        IF(
            SUM(--(ISNUMBER(IF($M$4:$AD$4=1,(M70:AD70),""))))&gt;0,
            MAX(IF(
                ISNUMBER(M70:AD70),
                IF(
                    M$4:AD$4=1,
                    M70:AD70,
                    ""),
                "")),
            MAX(IF(
                ISNUMBER(M70:AD70),
                IF(
                    M$4:AD$4=2,
                    M70:AD70,
                    ""),
                ""))
        ),
        IF(
            Parameters!$D$16=1,
            IFERROR(
                AVERAGE(IF(
                    ISNUMBER(M70:AD70),
                    IF(
                        M$4:AD$4=1,
                        M70:AD70,
                        ""),
                    "")),
                AVERAGE(IF(
                    ISNUMBER(M70:AD70),
                    IF(
                        M$4:AD$4=2,
                        M70:AD70,
                        ""),
                    ""))
            ),
            IF(
                Parameters!$D$17=1,
                IFERROR(
                    IF(
                        OR(
                            IF(
                                ISNUMBER(M70:AD70),
                                IF(
                                    M$4:AD$4=1,
                                    M70:AD70,
                                    ""),
                                "")
                            =0),
                        0,
                        GEOMEAN(IF(
                            ISNUMBER(M70:AD70),
                            IF(
                                M$4:AD$4=1,
                                M70:AD70,
                                ""),
                            ""))
                    ),
                    IF(
                        OR(IF(
                            ISNUMBER(M70:AD70),
                            IF(
                                M$4:AD$4=2,
                                M70:AD70,
                                ""),
                            "")
                            =0),
                        0,
                        GEOMEAN(IF(
                            ISNUMBER(M70:AD70),
                            IF(
                                M$4:AD$4=2,
                                M70:AD70,
                                ""),
                            "")))
                )
            )
        )
    )
)</f>
        <v>0</v>
      </c>
      <c r="I70" s="191" cm="1">
        <f t="array" ref="I70">IF(
    SUM(IF(
            ISNUMBER(
                IF(
                    $M$5:$AD$5,
                    (M70:AD70),
                    "")),
            1,
            0))
        =0,
    NA(),
    IF(
        Parameters!$D$15=1,
        IF(
            SUM(--(ISNUMBER(IF($M$5:$AD$5=1,(M70:AD70),""))))&gt;0,
            MAX(IF(
                ISNUMBER(M70:AD70),
                IF(
                    M$5:AD$5=1,
                    M70:AD70,
                    ""),
                "")),
            MAX(IF(
                ISNUMBER(M70:AD70),
                IF(
                    M$5:AD$5=2,
                    M70:AD70,
                    ""),
                ""))
        ),
        IF(
            Parameters!$D$16=1,
            IFERROR(
                AVERAGE(IF(
                    ISNUMBER(M70:AD70),
                    IF(
                        M$5:AD$5=1,
                        M70:AD70,
                        ""),
                    "")),
                AVERAGE(IF(
                    ISNUMBER(M70:AD70),
                    IF(
                        M$5:AD$5=2,
                        M70:AD70,
                        ""),
                    ""))
            ),
            IF(
                Parameters!$D$17=1,
                IFERROR(
                    IF(
                        OR(
                            IF(
                                ISNUMBER(M70:AD70),
                                IF(
                                    M$5:AD$5=1,
                                    M70:AD70,
                                    ""),
                                "")
                            =0),
                        0,
                        GEOMEAN(IF(
                            ISNUMBER(M70:AD70),
                            IF(
                                M$5:AD$5=1,
                                M70:AD70,
                                ""),
                            ""))
                    ),
                    IF(
                        OR(IF(
                            ISNUMBER(M70:AD70),
                            IF(
                                M$5:AD$5=2,
                                M70:AD70,
                                ""),
                            "")
                            =0),
                        0,
                        GEOMEAN(IF(
                            ISNUMBER(M70:AD70),
                            IF(
                                M$5:AD$5=2,
                                M70:AD70,
                                ""),
                            "")))
                )
            )
        )
    )
)</f>
        <v>4.7619047619047601</v>
      </c>
      <c r="J70" s="242">
        <v>45103</v>
      </c>
      <c r="K70" s="242">
        <v>44900</v>
      </c>
      <c r="L70" s="91" t="s">
        <v>112</v>
      </c>
      <c r="M70" s="192">
        <v>0</v>
      </c>
      <c r="N70" s="192">
        <v>0</v>
      </c>
      <c r="O70" s="192" t="s">
        <v>409</v>
      </c>
      <c r="P70" s="192">
        <v>0</v>
      </c>
      <c r="Q70" s="192" t="s">
        <v>409</v>
      </c>
      <c r="R70" s="192">
        <v>4.7619047619047601</v>
      </c>
      <c r="S70" s="192" t="s">
        <v>409</v>
      </c>
      <c r="T70" s="192" t="s">
        <v>409</v>
      </c>
      <c r="U70" s="192">
        <v>16</v>
      </c>
      <c r="V70" s="192" t="s">
        <v>409</v>
      </c>
      <c r="W70" s="192" t="s">
        <v>409</v>
      </c>
      <c r="X70" s="192" t="s">
        <v>409</v>
      </c>
      <c r="Y70" s="192">
        <v>9.5238095238095205E-2</v>
      </c>
      <c r="Z70" s="192" t="s">
        <v>409</v>
      </c>
      <c r="AA70" s="34"/>
      <c r="AB70" s="34"/>
      <c r="AC70" s="192"/>
      <c r="AD70" s="192"/>
      <c r="AE70" s="192"/>
      <c r="AF70" s="192"/>
      <c r="AG70" s="192"/>
      <c r="AH70" s="192"/>
    </row>
    <row r="71" spans="1:34" x14ac:dyDescent="0.2">
      <c r="A71" s="84">
        <v>64</v>
      </c>
      <c r="B71" s="84" t="str">
        <f ca="1"/>
        <v>Fiji</v>
      </c>
      <c r="C71" s="84" t="str">
        <f ca="1"/>
        <v>FJI</v>
      </c>
      <c r="D71" s="219" t="str">
        <f ca="1"/>
        <v>EAS           East Asia &amp; Pacific</v>
      </c>
      <c r="E71" s="219" t="str">
        <f ca="1"/>
        <v>Blend</v>
      </c>
      <c r="F71" s="190" t="str">
        <f t="shared" ca="1" si="12"/>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$M$4:$AD$4,
                    (M71:AD71),
                    "")),
            1,
            0))
        =0,
    NA(),
    IF(
        Parameters!$D$15=1,
        IF(
            SUM(--(ISNUMBER(IF($M$4:$AD$4=1,(M71:AD71),""))))&gt;0,
            MAX(IF(
                ISNUMBER(M71:AD71),
                IF(
                    M$4:AD$4=1,
                    M71:AD71,
                    ""),
                "")),
            MAX(IF(
                ISNUMBER(M71:AD71),
                IF(
                    M$4:AD$4=2,
                    M71:AD71,
                    ""),
                ""))
        ),
        IF(
            Parameters!$D$16=1,
            IFERROR(
                AVERAGE(IF(
                    ISNUMBER(M71:AD71),
                    IF(
                        M$4:AD$4=1,
                        M71:AD71,
                        ""),
                    "")),
                AVERAGE(IF(
                    ISNUMBER(M71:AD71),
                    IF(
                        M$4:AD$4=2,
                        M71:AD71,
                        ""),
                    ""))
            ),
            IF(
                Parameters!$D$17=1,
                IFERROR(
                    IF(
                        OR(
                            IF(
                                ISNUMBER(M71:AD71),
                                IF(
                                    M$4:AD$4=1,
                                    M71:AD71,
                                    ""),
                                "")
                            =0),
                        0,
                        GEOMEAN(IF(
                            ISNUMBER(M71:AD71),
                            IF(
                                M$4:AD$4=1,
                                M71:AD71,
                                ""),
                            ""))
                    ),
                    IF(
                        OR(IF(
                            ISNUMBER(M71:AD71),
                            IF(
                                M$4:AD$4=2,
                                M71:AD71,
                                ""),
                            "")
                            =0),
                        0,
                        GEOMEAN(IF(
                            ISNUMBER(M71:AD71),
                            IF(
                                M$4:AD$4=2,
                                M71:AD71,
                                ""),
                            "")))
                )
            )
        )
    )
)</f>
        <v>1.8565884635738199</v>
      </c>
      <c r="I71" s="191" cm="1">
        <f t="array" ref="I71">IF(
    SUM(IF(
            ISNUMBER(
                IF(
                    $M$5:$AD$5,
                    (M71:AD71),
                    "")),
            1,
            0))
        =0,
    NA(),
    IF(
        Parameters!$D$15=1,
        IF(
            SUM(--(ISNUMBER(IF($M$5:$AD$5=1,(M71:AD71),""))))&gt;0,
            MAX(IF(
                ISNUMBER(M71:AD71),
                IF(
                    M$5:AD$5=1,
                    M71:AD71,
                    ""),
                "")),
            MAX(IF(
                ISNUMBER(M71:AD71),
                IF(
                    M$5:AD$5=2,
                    M71:AD71,
                    ""),
                ""))
        ),
        IF(
            Parameters!$D$16=1,
            IFERROR(
                AVERAGE(IF(
                    ISNUMBER(M71:AD71),
                    IF(
                        M$5:AD$5=1,
                        M71:AD71,
                        ""),
                    "")),
                AVERAGE(IF(
                    ISNUMBER(M71:AD71),
                    IF(
                        M$5:AD$5=2,
                        M71:AD71,
                        ""),
                    ""))
            ),
            IF(
                Parameters!$D$17=1,
                IFERROR(
                    IF(
                        OR(
                            IF(
                                ISNUMBER(M71:AD71),
                                IF(
                                    M$5:AD$5=1,
                                    M71:AD71,
                                    ""),
                                "")
                            =0),
                        0,
                        GEOMEAN(IF(
                            ISNUMBER(M71:AD71),
                            IF(
                                M$5:AD$5=1,
                                M71:AD71,
                                ""),
                            ""))
                    ),
                    IF(
                        OR(IF(
                            ISNUMBER(M71:AD71),
                            IF(
                                M$5:AD$5=2,
                                M71:AD71,
                                ""),
                            "")
                            =0),
                        0,
                        GEOMEAN(IF(
                            ISNUMBER(M71:AD71),
                            IF(
                                M$5:AD$5=2,
                                M71:AD71,
                                ""),
                            "")))
                )
            )
        )
    )
)</f>
        <v>0</v>
      </c>
      <c r="J71" s="242">
        <v>45103</v>
      </c>
      <c r="K71" s="242">
        <v>44753</v>
      </c>
      <c r="L71" s="91" t="s">
        <v>114</v>
      </c>
      <c r="M71" s="192">
        <v>0</v>
      </c>
      <c r="N71" s="192">
        <v>1.8565884635738199</v>
      </c>
      <c r="O71" s="192" t="s">
        <v>409</v>
      </c>
      <c r="P71" s="192">
        <v>0</v>
      </c>
      <c r="Q71" s="192" t="s">
        <v>409</v>
      </c>
      <c r="R71" s="192" t="s">
        <v>409</v>
      </c>
      <c r="S71" s="192" t="s">
        <v>409</v>
      </c>
      <c r="T71" s="192" t="s">
        <v>409</v>
      </c>
      <c r="U71" s="192">
        <v>70.2</v>
      </c>
      <c r="V71" s="192" t="s">
        <v>409</v>
      </c>
      <c r="W71" s="192" t="s">
        <v>409</v>
      </c>
      <c r="X71" s="192" t="s">
        <v>409</v>
      </c>
      <c r="Y71" s="192" t="s">
        <v>409</v>
      </c>
      <c r="Z71" s="192" t="s">
        <v>409</v>
      </c>
      <c r="AA71" s="34"/>
      <c r="AB71" s="34"/>
      <c r="AC71" s="192"/>
      <c r="AD71" s="192"/>
      <c r="AE71" s="192"/>
      <c r="AF71" s="192"/>
      <c r="AG71" s="192"/>
      <c r="AH71" s="192"/>
    </row>
    <row r="72" spans="1:34" x14ac:dyDescent="0.2">
      <c r="A72" s="84">
        <v>65</v>
      </c>
      <c r="B72" s="84" t="str">
        <f ca="1"/>
        <v>France</v>
      </c>
      <c r="C72" s="84" t="str">
        <f ca="1"/>
        <v>FRA</v>
      </c>
      <c r="D72" s="219" t="str">
        <f ca="1"/>
        <v>ECS           Europe &amp; Central Asia</v>
      </c>
      <c r="E72" s="219" t="str">
        <f ca="1"/>
        <v>NA</v>
      </c>
      <c r="F72" s="190" t="str">
        <f t="shared" ca="1" si="12"/>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$M$4:$AD$4,
                    (M72:AD72),
                    "")),
            1,
            0))
        =0,
    NA(),
    IF(
        Parameters!$D$15=1,
        IF(
            SUM(--(ISNUMBER(IF($M$4:$AD$4=1,(M72:AD72),""))))&gt;0,
            MAX(IF(
                ISNUMBER(M72:AD72),
                IF(
                    M$4:AD$4=1,
                    M72:AD72,
                    ""),
                "")),
            MAX(IF(
                ISNUMBER(M72:AD72),
                IF(
                    M$4:AD$4=2,
                    M72:AD72,
                    ""),
                ""))
        ),
        IF(
            Parameters!$D$16=1,
            IFERROR(
                AVERAGE(IF(
                    ISNUMBER(M72:AD72),
                    IF(
                        M$4:AD$4=1,
                        M72:AD72,
                        ""),
                    "")),
                AVERAGE(IF(
                    ISNUMBER(M72:AD72),
                    IF(
                        M$4:AD$4=2,
                        M72:AD72,
                        ""),
                    ""))
            ),
            IF(
                Parameters!$D$17=1,
                IFERROR(
                    IF(
                        OR(
                            IF(
                                ISNUMBER(M72:AD72),
                                IF(
                                    M$4:AD$4=1,
                                    M72:AD72,
                                    ""),
                                "")
                            =0),
                        0,
                        GEOMEAN(IF(
                            ISNUMBER(M72:AD72),
                            IF(
                                M$4:AD$4=1,
                                M72:AD72,
                                ""),
                            ""))
                    ),
                    IF(
                        OR(IF(
                            ISNUMBER(M72:AD72),
                            IF(
                                M$4:AD$4=2,
                                M72:AD72,
                                ""),
                            "")
                            =0),
                        0,
                        GEOMEAN(IF(
                            ISNUMBER(M72:AD72),
                            IF(
                                M$4:AD$4=2,
                                M72:AD72,
                                ""),
                            "")))
                )
            )
        )
    )
)</f>
        <v>0</v>
      </c>
      <c r="I72" s="191" cm="1">
        <f t="array" ref="I72">IF(
    SUM(IF(
            ISNUMBER(
                IF(
                    $M$5:$AD$5,
                    (M72:AD72),
                    "")),
            1,
            0))
        =0,
    NA(),
    IF(
        Parameters!$D$15=1,
        IF(
            SUM(--(ISNUMBER(IF($M$5:$AD$5=1,(M72:AD72),""))))&gt;0,
            MAX(IF(
                ISNUMBER(M72:AD72),
                IF(
                    M$5:AD$5=1,
                    M72:AD72,
                    ""),
                "")),
            MAX(IF(
                ISNUMBER(M72:AD72),
                IF(
                    M$5:AD$5=2,
                    M72:AD72,
                    ""),
                ""))
        ),
        IF(
            Parameters!$D$16=1,
            IFERROR(
                AVERAGE(IF(
                    ISNUMBER(M72:AD72),
                    IF(
                        M$5:AD$5=1,
                        M72:AD72,
                        ""),
                    "")),
                AVERAGE(IF(
                    ISNUMBER(M72:AD72),
                    IF(
                        M$5:AD$5=2,
                        M72:AD72,
                        ""),
                    ""))
            ),
            IF(
                Parameters!$D$17=1,
                IFERROR(
                    IF(
                        OR(
                            IF(
                                ISNUMBER(M72:AD72),
                                IF(
                                    M$5:AD$5=1,
                                    M72:AD72,
                                    ""),
                                "")
                            =0),
                        0,
                        GEOMEAN(IF(
                            ISNUMBER(M72:AD72),
                            IF(
                                M$5:AD$5=1,
                                M72:AD72,
                                ""),
                            ""))
                    ),
                    IF(
                        OR(IF(
                            ISNUMBER(M72:AD72),
                            IF(
                                M$5:AD$5=2,
                                M72:AD72,
                                ""),
                            "")
                            =0),
                        0,
                        GEOMEAN(IF(
                            ISNUMBER(M72:AD72),
                            IF(
                                M$5:AD$5=2,
                                M72:AD72,
                                ""),
                            "")))
                )
            )
        )
    )
)</f>
        <v>0</v>
      </c>
      <c r="J72" s="242">
        <v>45103</v>
      </c>
      <c r="K72" s="242">
        <v>44966</v>
      </c>
      <c r="L72" s="91" t="s">
        <v>116</v>
      </c>
      <c r="M72" s="192">
        <v>0</v>
      </c>
      <c r="N72" s="192">
        <v>0</v>
      </c>
      <c r="O72" s="192" t="s">
        <v>409</v>
      </c>
      <c r="P72" s="192">
        <v>0</v>
      </c>
      <c r="Q72" s="192" t="s">
        <v>409</v>
      </c>
      <c r="R72" s="192">
        <v>0</v>
      </c>
      <c r="S72" s="192">
        <v>0</v>
      </c>
      <c r="T72" s="192" t="s">
        <v>409</v>
      </c>
      <c r="U72" s="192">
        <v>28.8</v>
      </c>
      <c r="V72" s="192" t="s">
        <v>409</v>
      </c>
      <c r="W72" s="192" t="s">
        <v>409</v>
      </c>
      <c r="X72" s="192" t="s">
        <v>409</v>
      </c>
      <c r="Y72" s="192">
        <v>0</v>
      </c>
      <c r="Z72" s="192">
        <v>-100</v>
      </c>
      <c r="AA72" s="34"/>
      <c r="AB72" s="34"/>
      <c r="AC72" s="192"/>
      <c r="AD72" s="192"/>
      <c r="AE72" s="192"/>
      <c r="AF72" s="192"/>
      <c r="AG72" s="192"/>
      <c r="AH72" s="192"/>
    </row>
    <row r="73" spans="1:34" x14ac:dyDescent="0.2">
      <c r="A73" s="84">
        <v>66</v>
      </c>
      <c r="B73" s="84" t="str">
        <f ca="1"/>
        <v>Faroe Islands</v>
      </c>
      <c r="C73" s="84" t="str">
        <f ca="1"/>
        <v>FRO</v>
      </c>
      <c r="D73" s="219" t="str">
        <f ca="1"/>
        <v>ECS           Europe &amp; Central Asia</v>
      </c>
      <c r="E73" s="219" t="str">
        <f ca="1"/>
        <v>NA</v>
      </c>
      <c r="F73" s="190" t="str">
        <f t="shared" ref="F73:F136" ca="1" si="13">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$M$4:$AD$4,
                    (M73:AD73),
                    "")),
            1,
            0))
        =0,
    NA(),
    IF(
        Parameters!$D$15=1,
        IF(
            SUM(--(ISNUMBER(IF($M$4:$AD$4=1,(M73:AD73),""))))&gt;0,
            MAX(IF(
                ISNUMBER(M73:AD73),
                IF(
                    M$4:AD$4=1,
                    M73:AD73,
                    ""),
                "")),
            MAX(IF(
                ISNUMBER(M73:AD73),
                IF(
                    M$4:AD$4=2,
                    M73:AD73,
                    ""),
                ""))
        ),
        IF(
            Parameters!$D$16=1,
            IFERROR(
                AVERAGE(IF(
                    ISNUMBER(M73:AD73),
                    IF(
                        M$4:AD$4=1,
                        M73:AD73,
                        ""),
                    "")),
                AVERAGE(IF(
                    ISNUMBER(M73:AD73),
                    IF(
                        M$4:AD$4=2,
                        M73:AD73,
                        ""),
                    ""))
            ),
            IF(
                Parameters!$D$17=1,
                IFERROR(
                    IF(
                        OR(
                            IF(
                                ISNUMBER(M73:AD73),
                                IF(
                                    M$4:AD$4=1,
                                    M73:AD73,
                                    ""),
                                "")
                            =0),
                        0,
                        GEOMEAN(IF(
                            ISNUMBER(M73:AD73),
                            IF(
                                M$4:AD$4=1,
                                M73:AD73,
                                ""),
                            ""))
                    ),
                    IF(
                        OR(IF(
                            ISNUMBER(M73:AD73),
                            IF(
                                M$4:AD$4=2,
                                M73:AD73,
                                ""),
                            "")
                            =0),
                        0,
                        GEOMEAN(IF(
                            ISNUMBER(M73:AD73),
                            IF(
                                M$4:AD$4=2,
                                M73:AD73,
                                ""),
                            "")))
                )
            )
        )
    )
)</f>
        <v>#N/A</v>
      </c>
      <c r="I73" s="191" cm="1">
        <f t="array" ref="I73">IF(
    SUM(IF(
            ISNUMBER(
                IF(
                    $M$5:$AD$5,
                    (M73:AD73),
                    "")),
            1,
            0))
        =0,
    NA(),
    IF(
        Parameters!$D$15=1,
        IF(
            SUM(--(ISNUMBER(IF($M$5:$AD$5=1,(M73:AD73),""))))&gt;0,
            MAX(IF(
                ISNUMBER(M73:AD73),
                IF(
                    M$5:AD$5=1,
                    M73:AD73,
                    ""),
                "")),
            MAX(IF(
                ISNUMBER(M73:AD73),
                IF(
                    M$5:AD$5=2,
                    M73:AD73,
                    ""),
                ""))
        ),
        IF(
            Parameters!$D$16=1,
            IFERROR(
                AVERAGE(IF(
                    ISNUMBER(M73:AD73),
                    IF(
                        M$5:AD$5=1,
                        M73:AD73,
                        ""),
                    "")),
                AVERAGE(IF(
                    ISNUMBER(M73:AD73),
                    IF(
                        M$5:AD$5=2,
                        M73:AD73,
                        ""),
                    ""))
            ),
            IF(
                Parameters!$D$17=1,
                IFERROR(
                    IF(
                        OR(
                            IF(
                                ISNUMBER(M73:AD73),
                                IF(
                                    M$5:AD$5=1,
                                    M73:AD73,
                                    ""),
                                "")
                            =0),
                        0,
                        GEOMEAN(IF(
                            ISNUMBER(M73:AD73),
                            IF(
                                M$5:AD$5=1,
                                M73:AD73,
                                ""),
                            ""))
                    ),
                    IF(
                        OR(IF(
                            ISNUMBER(M73:AD73),
                            IF(
                                M$5:AD$5=2,
                                M73:AD73,
                                ""),
                            "")
                            =0),
                        0,
                        GEOMEAN(IF(
                            ISNUMBER(M73:AD73),
                            IF(
                                M$5:AD$5=2,
                                M73:AD73,
                                ""),
                            "")))
                )
            )
        )
    )
)</f>
        <v>0</v>
      </c>
      <c r="J73" s="242" t="s">
        <v>409</v>
      </c>
      <c r="K73" s="242" t="s">
        <v>409</v>
      </c>
      <c r="L73" s="91" t="s">
        <v>709</v>
      </c>
      <c r="M73" s="192" t="s">
        <v>409</v>
      </c>
      <c r="N73" s="192" t="s">
        <v>409</v>
      </c>
      <c r="O73" s="192" t="s">
        <v>409</v>
      </c>
      <c r="P73" s="192">
        <v>0</v>
      </c>
      <c r="Q73" s="192" t="s">
        <v>409</v>
      </c>
      <c r="R73" s="192" t="s">
        <v>409</v>
      </c>
      <c r="S73" s="192" t="s">
        <v>409</v>
      </c>
      <c r="T73" s="192" t="s">
        <v>409</v>
      </c>
      <c r="U73" s="192" t="s">
        <v>409</v>
      </c>
      <c r="V73" s="192" t="s">
        <v>409</v>
      </c>
      <c r="W73" s="192" t="s">
        <v>409</v>
      </c>
      <c r="X73" s="192" t="s">
        <v>409</v>
      </c>
      <c r="Y73" s="192" t="s">
        <v>409</v>
      </c>
      <c r="Z73" s="192" t="s">
        <v>409</v>
      </c>
      <c r="AA73" s="34"/>
      <c r="AB73" s="34"/>
      <c r="AC73" s="192"/>
      <c r="AD73" s="192"/>
      <c r="AE73" s="192"/>
      <c r="AF73" s="192"/>
      <c r="AG73" s="192"/>
      <c r="AH73" s="192"/>
    </row>
    <row r="74" spans="1:34" x14ac:dyDescent="0.2">
      <c r="A74" s="84">
        <v>67</v>
      </c>
      <c r="B74" s="84" t="str">
        <f ca="1"/>
        <v>Micronesia, Fed. Sts.</v>
      </c>
      <c r="C74" s="84" t="str">
        <f ca="1"/>
        <v>FSM</v>
      </c>
      <c r="D74" s="219" t="str">
        <f ca="1"/>
        <v>EAS           East Asia &amp; Pacific</v>
      </c>
      <c r="E74" s="219" t="str">
        <f ca="1"/>
        <v>IDA</v>
      </c>
      <c r="F74" s="190" t="str">
        <f t="shared" ca="1" si="13"/>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$M$4:$AD$4,
                    (M74:AD74),
                    "")),
            1,
            0))
        =0,
    NA(),
    IF(
        Parameters!$D$15=1,
        IF(
            SUM(--(ISNUMBER(IF($M$4:$AD$4=1,(M74:AD74),""))))&gt;0,
            MAX(IF(
                ISNUMBER(M74:AD74),
                IF(
                    M$4:AD$4=1,
                    M74:AD74,
                    ""),
                "")),
            MAX(IF(
                ISNUMBER(M74:AD74),
                IF(
                    M$4:AD$4=2,
                    M74:AD74,
                    ""),
                ""))
        ),
        IF(
            Parameters!$D$16=1,
            IFERROR(
                AVERAGE(IF(
                    ISNUMBER(M74:AD74),
                    IF(
                        M$4:AD$4=1,
                        M74:AD74,
                        ""),
                    "")),
                AVERAGE(IF(
                    ISNUMBER(M74:AD74),
                    IF(
                        M$4:AD$4=2,
                        M74:AD74,
                        ""),
                    ""))
            ),
            IF(
                Parameters!$D$17=1,
                IFERROR(
                    IF(
                        OR(
                            IF(
                                ISNUMBER(M74:AD74),
                                IF(
                                    M$4:AD$4=1,
                                    M74:AD74,
                                    ""),
                                "")
                            =0),
                        0,
                        GEOMEAN(IF(
                            ISNUMBER(M74:AD74),
                            IF(
                                M$4:AD$4=1,
                                M74:AD74,
                                ""),
                            ""))
                    ),
                    IF(
                        OR(IF(
                            ISNUMBER(M74:AD74),
                            IF(
                                M$4:AD$4=2,
                                M74:AD74,
                                ""),
                            "")
                            =0),
                        0,
                        GEOMEAN(IF(
                            ISNUMBER(M74:AD74),
                            IF(
                                M$4:AD$4=2,
                                M74:AD74,
                                ""),
                            "")))
                )
            )
        )
    )
)</f>
        <v>10</v>
      </c>
      <c r="I74" s="191" cm="1">
        <f t="array" ref="I74">IF(
    SUM(IF(
            ISNUMBER(
                IF(
                    $M$5:$AD$5,
                    (M74:AD74),
                    "")),
            1,
            0))
        =0,
    NA(),
    IF(
        Parameters!$D$15=1,
        IF(
            SUM(--(ISNUMBER(IF($M$5:$AD$5=1,(M74:AD74),""))))&gt;0,
            MAX(IF(
                ISNUMBER(M74:AD74),
                IF(
                    M$5:AD$5=1,
                    M74:AD74,
                    ""),
                "")),
            MAX(IF(
                ISNUMBER(M74:AD74),
                IF(
                    M$5:AD$5=2,
                    M74:AD74,
                    ""),
                ""))
        ),
        IF(
            Parameters!$D$16=1,
            IFERROR(
                AVERAGE(IF(
                    ISNUMBER(M74:AD74),
                    IF(
                        M$5:AD$5=1,
                        M74:AD74,
                        ""),
                    "")),
                AVERAGE(IF(
                    ISNUMBER(M74:AD74),
                    IF(
                        M$5:AD$5=2,
                        M74:AD74,
                        ""),
                    ""))
            ),
            IF(
                Parameters!$D$17=1,
                IFERROR(
                    IF(
                        OR(
                            IF(
                                ISNUMBER(M74:AD74),
                                IF(
                                    M$5:AD$5=1,
                                    M74:AD74,
                                    ""),
                                "")
                            =0),
                        0,
                        GEOMEAN(IF(
                            ISNUMBER(M74:AD74),
                            IF(
                                M$5:AD$5=1,
                                M74:AD74,
                                ""),
                            ""))
                    ),
                    IF(
                        OR(IF(
                            ISNUMBER(M74:AD74),
                            IF(
                                M$5:AD$5=2,
                                M74:AD74,
                                ""),
                            "")
                            =0),
                        0,
                        GEOMEAN(IF(
                            ISNUMBER(M74:AD74),
                            IF(
                                M$5:AD$5=2,
                                M74:AD74,
                                ""),
                            "")))
                )
            )
        )
    )
)</f>
        <v>0</v>
      </c>
      <c r="J74" s="242">
        <v>44778</v>
      </c>
      <c r="K74" s="242" t="s">
        <v>409</v>
      </c>
      <c r="L74" s="91" t="s">
        <v>117</v>
      </c>
      <c r="M74" s="192">
        <v>10</v>
      </c>
      <c r="N74" s="192">
        <v>1.6581407655671101</v>
      </c>
      <c r="O74" s="192" t="s">
        <v>409</v>
      </c>
      <c r="P74" s="192">
        <v>0</v>
      </c>
      <c r="Q74" s="192" t="s">
        <v>409</v>
      </c>
      <c r="R74" s="192" t="s">
        <v>409</v>
      </c>
      <c r="S74" s="192" t="s">
        <v>409</v>
      </c>
      <c r="T74" s="192" t="s">
        <v>623</v>
      </c>
      <c r="U74" s="192">
        <v>69.3</v>
      </c>
      <c r="V74" s="192" t="s">
        <v>409</v>
      </c>
      <c r="W74" s="192" t="s">
        <v>409</v>
      </c>
      <c r="X74" s="192" t="s">
        <v>409</v>
      </c>
      <c r="Y74" s="192" t="s">
        <v>409</v>
      </c>
      <c r="Z74" s="192" t="s">
        <v>409</v>
      </c>
      <c r="AA74" s="34"/>
      <c r="AB74" s="34"/>
      <c r="AC74" s="192"/>
      <c r="AD74" s="192"/>
      <c r="AE74" s="192"/>
      <c r="AF74" s="192"/>
      <c r="AG74" s="192"/>
      <c r="AH74" s="192"/>
    </row>
    <row r="75" spans="1:34" x14ac:dyDescent="0.2">
      <c r="A75" s="84">
        <v>68</v>
      </c>
      <c r="B75" s="84" t="str">
        <f ca="1"/>
        <v>Gabon</v>
      </c>
      <c r="C75" s="84" t="str">
        <f ca="1"/>
        <v>GAB</v>
      </c>
      <c r="D75" s="219" t="str">
        <f ca="1"/>
        <v>SSF           Sub-Saharan Africa</v>
      </c>
      <c r="E75" s="219" t="str">
        <f ca="1"/>
        <v>IBRD</v>
      </c>
      <c r="F75" s="190" t="str">
        <f t="shared" ca="1" si="13"/>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$M$4:$AD$4,
                    (M75:AD75),
                    "")),
            1,
            0))
        =0,
    NA(),
    IF(
        Parameters!$D$15=1,
        IF(
            SUM(--(ISNUMBER(IF($M$4:$AD$4=1,(M75:AD75),""))))&gt;0,
            MAX(IF(
                ISNUMBER(M75:AD75),
                IF(
                    M$4:AD$4=1,
                    M75:AD75,
                    ""),
                "")),
            MAX(IF(
                ISNUMBER(M75:AD75),
                IF(
                    M$4:AD$4=2,
                    M75:AD75,
                    ""),
                ""))
        ),
        IF(
            Parameters!$D$16=1,
            IFERROR(
                AVERAGE(IF(
                    ISNUMBER(M75:AD75),
                    IF(
                        M$4:AD$4=1,
                        M75:AD75,
                        ""),
                    "")),
                AVERAGE(IF(
                    ISNUMBER(M75:AD75),
                    IF(
                        M$4:AD$4=2,
                        M75:AD75,
                        ""),
                    ""))
            ),
            IF(
                Parameters!$D$17=1,
                IFERROR(
                    IF(
                        OR(
                            IF(
                                ISNUMBER(M75:AD75),
                                IF(
                                    M$4:AD$4=1,
                                    M75:AD75,
                                    ""),
                                "")
                            =0),
                        0,
                        GEOMEAN(IF(
                            ISNUMBER(M75:AD75),
                            IF(
                                M$4:AD$4=1,
                                M75:AD75,
                                ""),
                            ""))
                    ),
                    IF(
                        OR(IF(
                            ISNUMBER(M75:AD75),
                            IF(
                                M$4:AD$4=2,
                                M75:AD75,
                                ""),
                            "")
                            =0),
                        0,
                        GEOMEAN(IF(
                            ISNUMBER(M75:AD75),
                            IF(
                                M$4:AD$4=2,
                                M75:AD75,
                                ""),
                            "")))
                )
            )
        )
    )
)</f>
        <v>0.82025048509437304</v>
      </c>
      <c r="I75" s="191" cm="1">
        <f t="array" ref="I75">IF(
    SUM(IF(
            ISNUMBER(
                IF(
                    $M$5:$AD$5,
                    (M75:AD75),
                    "")),
            1,
            0))
        =0,
    NA(),
    IF(
        Parameters!$D$15=1,
        IF(
            SUM(--(ISNUMBER(IF($M$5:$AD$5=1,(M75:AD75),""))))&gt;0,
            MAX(IF(
                ISNUMBER(M75:AD75),
                IF(
                    M$5:AD$5=1,
                    M75:AD75,
                    ""),
                "")),
            MAX(IF(
                ISNUMBER(M75:AD75),
                IF(
                    M$5:AD$5=2,
                    M75:AD75,
                    ""),
                ""))
        ),
        IF(
            Parameters!$D$16=1,
            IFERROR(
                AVERAGE(IF(
                    ISNUMBER(M75:AD75),
                    IF(
                        M$5:AD$5=1,
                        M75:AD75,
                        ""),
                    "")),
                AVERAGE(IF(
                    ISNUMBER(M75:AD75),
                    IF(
                        M$5:AD$5=2,
                        M75:AD75,
                        ""),
                    ""))
            ),
            IF(
                Parameters!$D$17=1,
                IFERROR(
                    IF(
                        OR(
                            IF(
                                ISNUMBER(M75:AD75),
                                IF(
                                    M$5:AD$5=1,
                                    M75:AD75,
                                    ""),
                                "")
                            =0),
                        0,
                        GEOMEAN(IF(
                            ISNUMBER(M75:AD75),
                            IF(
                                M$5:AD$5=1,
                                M75:AD75,
                                ""),
                            ""))
                    ),
                    IF(
                        OR(IF(
                            ISNUMBER(M75:AD75),
                            IF(
                                M$5:AD$5=2,
                                M75:AD75,
                                ""),
                            "")
                            =0),
                        0,
                        GEOMEAN(IF(
                            ISNUMBER(M75:AD75),
                            IF(
                                M$5:AD$5=2,
                                M75:AD75,
                                ""),
                            "")))
                )
            )
        )
    )
)</f>
        <v>0</v>
      </c>
      <c r="J75" s="242">
        <v>45103</v>
      </c>
      <c r="K75" s="242">
        <v>44860</v>
      </c>
      <c r="L75" s="91" t="s">
        <v>119</v>
      </c>
      <c r="M75" s="192">
        <v>0</v>
      </c>
      <c r="N75" s="192">
        <v>0.82025048509437304</v>
      </c>
      <c r="O75" s="192" t="s">
        <v>409</v>
      </c>
      <c r="P75" s="192">
        <v>0</v>
      </c>
      <c r="Q75" s="192" t="s">
        <v>409</v>
      </c>
      <c r="R75" s="192">
        <v>0</v>
      </c>
      <c r="S75" s="192" t="s">
        <v>409</v>
      </c>
      <c r="T75" s="192" t="s">
        <v>409</v>
      </c>
      <c r="U75" s="192">
        <v>65.5</v>
      </c>
      <c r="V75" s="192" t="s">
        <v>409</v>
      </c>
      <c r="W75" s="192" t="s">
        <v>409</v>
      </c>
      <c r="X75" s="192" t="s">
        <v>409</v>
      </c>
      <c r="Y75" s="192">
        <v>0</v>
      </c>
      <c r="Z75" s="192" t="s">
        <v>409</v>
      </c>
      <c r="AA75" s="34"/>
      <c r="AB75" s="34"/>
      <c r="AC75" s="192"/>
      <c r="AD75" s="192"/>
      <c r="AE75" s="192"/>
      <c r="AF75" s="192"/>
      <c r="AG75" s="192"/>
      <c r="AH75" s="192"/>
    </row>
    <row r="76" spans="1:34" x14ac:dyDescent="0.2">
      <c r="A76" s="84">
        <v>69</v>
      </c>
      <c r="B76" s="84" t="str">
        <f ca="1"/>
        <v>United Kingdom</v>
      </c>
      <c r="C76" s="84" t="str">
        <f ca="1"/>
        <v>GBR</v>
      </c>
      <c r="D76" s="219" t="str">
        <f ca="1"/>
        <v>ECS           Europe &amp; Central Asia</v>
      </c>
      <c r="E76" s="219" t="str">
        <f ca="1"/>
        <v>NA</v>
      </c>
      <c r="F76" s="190" t="str">
        <f t="shared" ca="1" si="13"/>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$M$4:$AD$4,
                    (M76:AD76),
                    "")),
            1,
            0))
        =0,
    NA(),
    IF(
        Parameters!$D$15=1,
        IF(
            SUM(--(ISNUMBER(IF($M$4:$AD$4=1,(M76:AD76),""))))&gt;0,
            MAX(IF(
                ISNUMBER(M76:AD76),
                IF(
                    M$4:AD$4=1,
                    M76:AD76,
                    ""),
                "")),
            MAX(IF(
                ISNUMBER(M76:AD76),
                IF(
                    M$4:AD$4=2,
                    M76:AD76,
                    ""),
                ""))
        ),
        IF(
            Parameters!$D$16=1,
            IFERROR(
                AVERAGE(IF(
                    ISNUMBER(M76:AD76),
                    IF(
                        M$4:AD$4=1,
                        M76:AD76,
                        ""),
                    "")),
                AVERAGE(IF(
                    ISNUMBER(M76:AD76),
                    IF(
                        M$4:AD$4=2,
                        M76:AD76,
                        ""),
                    ""))
            ),
            IF(
                Parameters!$D$17=1,
                IFERROR(
                    IF(
                        OR(
                            IF(
                                ISNUMBER(M76:AD76),
                                IF(
                                    M$4:AD$4=1,
                                    M76:AD76,
                                    ""),
                                "")
                            =0),
                        0,
                        GEOMEAN(IF(
                            ISNUMBER(M76:AD76),
                            IF(
                                M$4:AD$4=1,
                                M76:AD76,
                                ""),
                            ""))
                    ),
                    IF(
                        OR(IF(
                            ISNUMBER(M76:AD76),
                            IF(
                                M$4:AD$4=2,
                                M76:AD76,
                                ""),
                            "")
                            =0),
                        0,
                        GEOMEAN(IF(
                            ISNUMBER(M76:AD76),
                            IF(
                                M$4:AD$4=2,
                                M76:AD76,
                                ""),
                            "")))
                )
            )
        )
    )
)</f>
        <v>0</v>
      </c>
      <c r="I76" s="191" cm="1">
        <f t="array" ref="I76">IF(
    SUM(IF(
            ISNUMBER(
                IF(
                    $M$5:$AD$5,
                    (M76:AD76),
                    "")),
            1,
            0))
        =0,
    NA(),
    IF(
        Parameters!$D$15=1,
        IF(
            SUM(--(ISNUMBER(IF($M$5:$AD$5=1,(M76:AD76),""))))&gt;0,
            MAX(IF(
                ISNUMBER(M76:AD76),
                IF(
                    M$5:AD$5=1,
                    M76:AD76,
                    ""),
                "")),
            MAX(IF(
                ISNUMBER(M76:AD76),
                IF(
                    M$5:AD$5=2,
                    M76:AD76,
                    ""),
                ""))
        ),
        IF(
            Parameters!$D$16=1,
            IFERROR(
                AVERAGE(IF(
                    ISNUMBER(M76:AD76),
                    IF(
                        M$5:AD$5=1,
                        M76:AD76,
                        ""),
                    "")),
                AVERAGE(IF(
                    ISNUMBER(M76:AD76),
                    IF(
                        M$5:AD$5=2,
                        M76:AD76,
                        ""),
                    ""))
            ),
            IF(
                Parameters!$D$17=1,
                IFERROR(
                    IF(
                        OR(
                            IF(
                                ISNUMBER(M76:AD76),
                                IF(
                                    M$5:AD$5=1,
                                    M76:AD76,
                                    ""),
                                "")
                            =0),
                        0,
                        GEOMEAN(IF(
                            ISNUMBER(M76:AD76),
                            IF(
                                M$5:AD$5=1,
                                M76:AD76,
                                ""),
                            ""))
                    ),
                    IF(
                        OR(IF(
                            ISNUMBER(M76:AD76),
                            IF(
                                M$5:AD$5=2,
                                M76:AD76,
                                ""),
                            "")
                            =0),
                        0,
                        GEOMEAN(IF(
                            ISNUMBER(M76:AD76),
                            IF(
                                M$5:AD$5=2,
                                M76:AD76,
                                ""),
                            "")))
                )
            )
        )
    )
)</f>
        <v>0</v>
      </c>
      <c r="J76" s="242">
        <v>45103</v>
      </c>
      <c r="K76" s="242">
        <v>45014</v>
      </c>
      <c r="L76" s="91" t="s">
        <v>121</v>
      </c>
      <c r="M76" s="192">
        <v>0</v>
      </c>
      <c r="N76" s="192">
        <v>0</v>
      </c>
      <c r="O76" s="192" t="s">
        <v>409</v>
      </c>
      <c r="P76" s="192">
        <v>0</v>
      </c>
      <c r="Q76" s="192" t="s">
        <v>409</v>
      </c>
      <c r="R76" s="192">
        <v>0</v>
      </c>
      <c r="S76" s="192">
        <v>0</v>
      </c>
      <c r="T76" s="192" t="s">
        <v>409</v>
      </c>
      <c r="U76" s="192">
        <v>41.9</v>
      </c>
      <c r="V76" s="192" t="s">
        <v>409</v>
      </c>
      <c r="W76" s="192" t="s">
        <v>409</v>
      </c>
      <c r="X76" s="192" t="s">
        <v>409</v>
      </c>
      <c r="Y76" s="192">
        <v>-0.14285714285714299</v>
      </c>
      <c r="Z76" s="192">
        <v>-100</v>
      </c>
      <c r="AA76" s="34"/>
      <c r="AB76" s="34"/>
      <c r="AC76" s="192"/>
      <c r="AD76" s="192"/>
      <c r="AE76" s="192"/>
      <c r="AF76" s="192"/>
      <c r="AG76" s="192"/>
      <c r="AH76" s="192"/>
    </row>
    <row r="77" spans="1:34" x14ac:dyDescent="0.2">
      <c r="A77" s="84">
        <v>70</v>
      </c>
      <c r="B77" s="84" t="str">
        <f ca="1"/>
        <v>Georgia</v>
      </c>
      <c r="C77" s="84" t="str">
        <f ca="1"/>
        <v>GEO</v>
      </c>
      <c r="D77" s="219" t="str">
        <f ca="1"/>
        <v>ECS           Europe &amp; Central Asia</v>
      </c>
      <c r="E77" s="219" t="str">
        <f ca="1"/>
        <v>IBRD</v>
      </c>
      <c r="F77" s="190" t="str">
        <f t="shared" ca="1" si="13"/>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1.9961722815018219</v>
      </c>
      <c r="H77" s="80" cm="1">
        <f t="array" ref="H77">IF(
    SUM(IF(
            ISNUMBER(
                IF(
                    $M$4:$AD$4,
                    (M77:AD77),
                    "")),
            1,
            0))
        =0,
    NA(),
    IF(
        Parameters!$D$15=1,
        IF(
            SUM(--(ISNUMBER(IF($M$4:$AD$4=1,(M77:AD77),""))))&gt;0,
            MAX(IF(
                ISNUMBER(M77:AD77),
                IF(
                    M$4:AD$4=1,
                    M77:AD77,
                    ""),
                "")),
            MAX(IF(
                ISNUMBER(M77:AD77),
                IF(
                    M$4:AD$4=2,
                    M77:AD77,
                    ""),
                ""))
        ),
        IF(
            Parameters!$D$16=1,
            IFERROR(
                AVERAGE(IF(
                    ISNUMBER(M77:AD77),
                    IF(
                        M$4:AD$4=1,
                        M77:AD77,
                        ""),
                    "")),
                AVERAGE(IF(
                    ISNUMBER(M77:AD77),
                    IF(
                        M$4:AD$4=2,
                        M77:AD77,
                        ""),
                    ""))
            ),
            IF(
                Parameters!$D$17=1,
                IFERROR(
                    IF(
                        OR(
                            IF(
                                ISNUMBER(M77:AD77),
                                IF(
                                    M$4:AD$4=1,
                                    M77:AD77,
                                    ""),
                                "")
                            =0),
                        0,
                        GEOMEAN(IF(
                            ISNUMBER(M77:AD77),
                            IF(
                                M$4:AD$4=1,
                                M77:AD77,
                                ""),
                            ""))
                    ),
                    IF(
                        OR(IF(
                            ISNUMBER(M77:AD77),
                            IF(
                                M$4:AD$4=2,
                                M77:AD77,
                                ""),
                            "")
                            =0),
                        0,
                        GEOMEAN(IF(
                            ISNUMBER(M77:AD77),
                            IF(
                                M$4:AD$4=2,
                                M77:AD77,
                                ""),
                            "")))
                )
            )
        )
    )
)</f>
        <v>2.2314341153642601</v>
      </c>
      <c r="I77" s="191" cm="1">
        <f t="array" ref="I77">IF(
    SUM(IF(
            ISNUMBER(
                IF(
                    $M$5:$AD$5,
                    (M77:AD77),
                    "")),
            1,
            0))
        =0,
    NA(),
    IF(
        Parameters!$D$15=1,
        IF(
            SUM(--(ISNUMBER(IF($M$5:$AD$5=1,(M77:AD77),""))))&gt;0,
            MAX(IF(
                ISNUMBER(M77:AD77),
                IF(
                    M$5:AD$5=1,
                    M77:AD77,
                    ""),
                "")),
            MAX(IF(
                ISNUMBER(M77:AD77),
                IF(
                    M$5:AD$5=2,
                    M77:AD77,
                    ""),
                ""))
        ),
        IF(
            Parameters!$D$16=1,
            IFERROR(
                AVERAGE(IF(
                    ISNUMBER(M77:AD77),
                    IF(
                        M$5:AD$5=1,
                        M77:AD77,
                        ""),
                    "")),
                AVERAGE(IF(
                    ISNUMBER(M77:AD77),
                    IF(
                        M$5:AD$5=2,
                        M77:AD77,
                        ""),
                    ""))
            ),
            IF(
                Parameters!$D$17=1,
                IFERROR(
                    IF(
                        OR(
                            IF(
                                ISNUMBER(M77:AD77),
                                IF(
                                    M$5:AD$5=1,
                                    M77:AD77,
                                    ""),
                                "")
                            =0),
                        0,
                        GEOMEAN(IF(
                            ISNUMBER(M77:AD77),
                            IF(
                                M$5:AD$5=1,
                                M77:AD77,
                                ""),
                            ""))
                    ),
                    IF(
                        OR(IF(
                            ISNUMBER(M77:AD77),
                            IF(
                                M$5:AD$5=2,
                                M77:AD77,
                                ""),
                            "")
                            =0),
                        0,
                        GEOMEAN(IF(
                            ISNUMBER(M77:AD77),
                            IF(
                                M$5:AD$5=2,
                                M77:AD77,
                                ""),
                            "")))
                )
            )
        )
    )
)</f>
        <v>1.78571428571429</v>
      </c>
      <c r="J77" s="242">
        <v>45103</v>
      </c>
      <c r="K77" s="242">
        <v>44753</v>
      </c>
      <c r="L77" s="91" t="s">
        <v>123</v>
      </c>
      <c r="M77" s="192">
        <v>0</v>
      </c>
      <c r="N77" s="192">
        <v>2.2314341153642601</v>
      </c>
      <c r="O77" s="192" t="s">
        <v>409</v>
      </c>
      <c r="P77" s="192">
        <v>0</v>
      </c>
      <c r="Q77" s="192" t="s">
        <v>409</v>
      </c>
      <c r="R77" s="192">
        <v>1.78571428571429</v>
      </c>
      <c r="S77" s="192" t="s">
        <v>409</v>
      </c>
      <c r="T77" s="192" t="s">
        <v>409</v>
      </c>
      <c r="U77" s="192">
        <v>71.900000000000006</v>
      </c>
      <c r="V77" s="192" t="s">
        <v>409</v>
      </c>
      <c r="W77" s="192" t="s">
        <v>409</v>
      </c>
      <c r="X77" s="192" t="s">
        <v>409</v>
      </c>
      <c r="Y77" s="192">
        <v>3.5714285714285803E-2</v>
      </c>
      <c r="Z77" s="192" t="s">
        <v>409</v>
      </c>
      <c r="AA77" s="34"/>
      <c r="AB77" s="34"/>
      <c r="AC77" s="192"/>
      <c r="AD77" s="192"/>
      <c r="AE77" s="192"/>
      <c r="AF77" s="192"/>
      <c r="AG77" s="192"/>
      <c r="AH77" s="192"/>
    </row>
    <row r="78" spans="1:34" x14ac:dyDescent="0.2">
      <c r="A78" s="84">
        <v>71</v>
      </c>
      <c r="B78" s="84" t="str">
        <f ca="1"/>
        <v>Ghana</v>
      </c>
      <c r="C78" s="84" t="str">
        <f ca="1"/>
        <v>GHA</v>
      </c>
      <c r="D78" s="219" t="str">
        <f ca="1"/>
        <v>SSF           Sub-Saharan Africa</v>
      </c>
      <c r="E78" s="219" t="str">
        <f ca="1"/>
        <v>IDA</v>
      </c>
      <c r="F78" s="190" t="str">
        <f t="shared" ca="1" si="13"/>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1.0707878873027374</v>
      </c>
      <c r="H78" s="80" cm="1">
        <f t="array" ref="H78">IF(
    SUM(IF(
            ISNUMBER(
                IF(
                    $M$4:$AD$4,
                    (M78:AD78),
                    "")),
            1,
            0))
        =0,
    NA(),
    IF(
        Parameters!$D$15=1,
        IF(
            SUM(--(ISNUMBER(IF($M$4:$AD$4=1,(M78:AD78),""))))&gt;0,
            MAX(IF(
                ISNUMBER(M78:AD78),
                IF(
                    M$4:AD$4=1,
                    M78:AD78,
                    ""),
                "")),
            MAX(IF(
                ISNUMBER(M78:AD78),
                IF(
                    M$4:AD$4=2,
                    M78:AD78,
                    ""),
                ""))
        ),
        IF(
            Parameters!$D$16=1,
            IFERROR(
                AVERAGE(IF(
                    ISNUMBER(M78:AD78),
                    IF(
                        M$4:AD$4=1,
                        M78:AD78,
                        ""),
                    "")),
                AVERAGE(IF(
                    ISNUMBER(M78:AD78),
                    IF(
                        M$4:AD$4=2,
                        M78:AD78,
                        ""),
                    ""))
            ),
            IF(
                Parameters!$D$17=1,
                IFERROR(
                    IF(
                        OR(
                            IF(
                                ISNUMBER(M78:AD78),
                                IF(
                                    M$4:AD$4=1,
                                    M78:AD78,
                                    ""),
                                "")
                            =0),
                        0,
                        GEOMEAN(IF(
                            ISNUMBER(M78:AD78),
                            IF(
                                M$4:AD$4=1,
                                M78:AD78,
                                ""),
                            ""))
                    ),
                    IF(
                        OR(IF(
                            ISNUMBER(M78:AD78),
                            IF(
                                M$4:AD$4=2,
                                M78:AD78,
                                ""),
                            "")
                            =0),
                        0,
                        GEOMEAN(IF(
                            ISNUMBER(M78:AD78),
                            IF(
                                M$4:AD$4=2,
                                M78:AD78,
                                ""),
                            "")))
                )
            )
        )
    )
)</f>
        <v>0.114658669959426</v>
      </c>
      <c r="I78" s="191" cm="1">
        <f t="array" ref="I78">IF(
    SUM(IF(
            ISNUMBER(
                IF(
                    $M$5:$AD$5,
                    (M78:AD78),
                    "")),
            1,
            0))
        =0,
    NA(),
    IF(
        Parameters!$D$15=1,
        IF(
            SUM(--(ISNUMBER(IF($M$5:$AD$5=1,(M78:AD78),""))))&gt;0,
            MAX(IF(
                ISNUMBER(M78:AD78),
                IF(
                    M$5:AD$5=1,
                    M78:AD78,
                    ""),
                "")),
            MAX(IF(
                ISNUMBER(M78:AD78),
                IF(
                    M$5:AD$5=2,
                    M78:AD78,
                    ""),
                ""))
        ),
        IF(
            Parameters!$D$16=1,
            IFERROR(
                AVERAGE(IF(
                    ISNUMBER(M78:AD78),
                    IF(
                        M$5:AD$5=1,
                        M78:AD78,
                        ""),
                    "")),
                AVERAGE(IF(
                    ISNUMBER(M78:AD78),
                    IF(
                        M$5:AD$5=2,
                        M78:AD78,
                        ""),
                    ""))
            ),
            IF(
                Parameters!$D$17=1,
                IFERROR(
                    IF(
                        OR(
                            IF(
                                ISNUMBER(M78:AD78),
                                IF(
                                    M$5:AD$5=1,
                                    M78:AD78,
                                    ""),
                                "")
                            =0),
                        0,
                        GEOMEAN(IF(
                            ISNUMBER(M78:AD78),
                            IF(
                                M$5:AD$5=1,
                                M78:AD78,
                                ""),
                            ""))
                    ),
                    IF(
                        OR(IF(
                            ISNUMBER(M78:AD78),
                            IF(
                                M$5:AD$5=2,
                                M78:AD78,
                                ""),
                            "")
                            =0),
                        0,
                        GEOMEAN(IF(
                            ISNUMBER(M78:AD78),
                            IF(
                                M$5:AD$5=2,
                                M78:AD78,
                                ""),
                            "")))
                )
            )
        )
    )
)</f>
        <v>10</v>
      </c>
      <c r="J78" s="242">
        <v>45103</v>
      </c>
      <c r="K78" s="242">
        <v>45093</v>
      </c>
      <c r="L78" s="91" t="s">
        <v>125</v>
      </c>
      <c r="M78" s="192">
        <v>0</v>
      </c>
      <c r="N78" s="192">
        <v>0.114658669959426</v>
      </c>
      <c r="O78" s="192">
        <v>10</v>
      </c>
      <c r="P78" s="192">
        <v>0</v>
      </c>
      <c r="Q78" s="192" t="s">
        <v>409</v>
      </c>
      <c r="R78" s="192">
        <v>0</v>
      </c>
      <c r="S78" s="192">
        <v>0</v>
      </c>
      <c r="T78" s="192" t="s">
        <v>409</v>
      </c>
      <c r="U78" s="192">
        <v>62.3</v>
      </c>
      <c r="V78" s="192">
        <v>1.06877431052752</v>
      </c>
      <c r="W78" s="192" t="s">
        <v>409</v>
      </c>
      <c r="X78" s="192" t="s">
        <v>409</v>
      </c>
      <c r="Y78" s="192">
        <v>0</v>
      </c>
      <c r="Z78" s="192">
        <v>-23.636363636363601</v>
      </c>
      <c r="AA78" s="34"/>
      <c r="AB78" s="34"/>
      <c r="AC78" s="192"/>
      <c r="AD78" s="192"/>
      <c r="AE78" s="192"/>
      <c r="AF78" s="192"/>
      <c r="AG78" s="192"/>
      <c r="AH78" s="192"/>
    </row>
    <row r="79" spans="1:34" x14ac:dyDescent="0.2">
      <c r="A79" s="84">
        <v>72</v>
      </c>
      <c r="B79" s="84" t="str">
        <f ca="1"/>
        <v>Gibraltar</v>
      </c>
      <c r="C79" s="84" t="str">
        <f ca="1"/>
        <v>GIB</v>
      </c>
      <c r="D79" s="219" t="str">
        <f ca="1"/>
        <v>ECS           Europe &amp; Central Asia</v>
      </c>
      <c r="E79" s="219" t="str">
        <f ca="1"/>
        <v>NA</v>
      </c>
      <c r="F79" s="190" t="str">
        <f t="shared" ca="1" si="13"/>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$M$4:$AD$4,
                    (M79:AD79),
                    "")),
            1,
            0))
        =0,
    NA(),
    IF(
        Parameters!$D$15=1,
        IF(
            SUM(--(ISNUMBER(IF($M$4:$AD$4=1,(M79:AD79),""))))&gt;0,
            MAX(IF(
                ISNUMBER(M79:AD79),
                IF(
                    M$4:AD$4=1,
                    M79:AD79,
                    ""),
                "")),
            MAX(IF(
                ISNUMBER(M79:AD79),
                IF(
                    M$4:AD$4=2,
                    M79:AD79,
                    ""),
                ""))
        ),
        IF(
            Parameters!$D$16=1,
            IFERROR(
                AVERAGE(IF(
                    ISNUMBER(M79:AD79),
                    IF(
                        M$4:AD$4=1,
                        M79:AD79,
                        ""),
                    "")),
                AVERAGE(IF(
                    ISNUMBER(M79:AD79),
                    IF(
                        M$4:AD$4=2,
                        M79:AD79,
                        ""),
                    ""))
            ),
            IF(
                Parameters!$D$17=1,
                IFERROR(
                    IF(
                        OR(
                            IF(
                                ISNUMBER(M79:AD79),
                                IF(
                                    M$4:AD$4=1,
                                    M79:AD79,
                                    ""),
                                "")
                            =0),
                        0,
                        GEOMEAN(IF(
                            ISNUMBER(M79:AD79),
                            IF(
                                M$4:AD$4=1,
                                M79:AD79,
                                ""),
                            ""))
                    ),
                    IF(
                        OR(IF(
                            ISNUMBER(M79:AD79),
                            IF(
                                M$4:AD$4=2,
                                M79:AD79,
                                ""),
                            "")
                            =0),
                        0,
                        GEOMEAN(IF(
                            ISNUMBER(M79:AD79),
                            IF(
                                M$4:AD$4=2,
                                M79:AD79,
                                ""),
                            "")))
                )
            )
        )
    )
)</f>
        <v>#N/A</v>
      </c>
      <c r="I79" s="191" cm="1">
        <f t="array" ref="I79">IF(
    SUM(IF(
            ISNUMBER(
                IF(
                    $M$5:$AD$5,
                    (M79:AD79),
                    "")),
            1,
            0))
        =0,
    NA(),
    IF(
        Parameters!$D$15=1,
        IF(
            SUM(--(ISNUMBER(IF($M$5:$AD$5=1,(M79:AD79),""))))&gt;0,
            MAX(IF(
                ISNUMBER(M79:AD79),
                IF(
                    M$5:AD$5=1,
                    M79:AD79,
                    ""),
                "")),
            MAX(IF(
                ISNUMBER(M79:AD79),
                IF(
                    M$5:AD$5=2,
                    M79:AD79,
                    ""),
                ""))
        ),
        IF(
            Parameters!$D$16=1,
            IFERROR(
                AVERAGE(IF(
                    ISNUMBER(M79:AD79),
                    IF(
                        M$5:AD$5=1,
                        M79:AD79,
                        ""),
                    "")),
                AVERAGE(IF(
                    ISNUMBER(M79:AD79),
                    IF(
                        M$5:AD$5=2,
                        M79:AD79,
                        ""),
                    ""))
            ),
            IF(
                Parameters!$D$17=1,
                IFERROR(
                    IF(
                        OR(
                            IF(
                                ISNUMBER(M79:AD79),
                                IF(
                                    M$5:AD$5=1,
                                    M79:AD79,
                                    ""),
                                "")
                            =0),
                        0,
                        GEOMEAN(IF(
                            ISNUMBER(M79:AD79),
                            IF(
                                M$5:AD$5=1,
                                M79:AD79,
                                ""),
                            ""))
                    ),
                    IF(
                        OR(IF(
                            ISNUMBER(M79:AD79),
                            IF(
                                M$5:AD$5=2,
                                M79:AD79,
                                ""),
                            "")
                            =0),
                        0,
                        GEOMEAN(IF(
                            ISNUMBER(M79:AD79),
                            IF(
                                M$5:AD$5=2,
                                M79:AD79,
                                ""),
                            "")))
                )
            )
        )
    )
)</f>
        <v>0</v>
      </c>
      <c r="J79" s="242" t="s">
        <v>409</v>
      </c>
      <c r="K79" s="242" t="s">
        <v>409</v>
      </c>
      <c r="L79" s="91" t="s">
        <v>710</v>
      </c>
      <c r="M79" s="192" t="s">
        <v>409</v>
      </c>
      <c r="N79" s="192" t="s">
        <v>409</v>
      </c>
      <c r="O79" s="192" t="s">
        <v>409</v>
      </c>
      <c r="P79" s="192">
        <v>0</v>
      </c>
      <c r="Q79" s="192" t="s">
        <v>409</v>
      </c>
      <c r="R79" s="192" t="s">
        <v>409</v>
      </c>
      <c r="S79" s="192" t="s">
        <v>409</v>
      </c>
      <c r="T79" s="192" t="s">
        <v>409</v>
      </c>
      <c r="U79" s="192" t="s">
        <v>409</v>
      </c>
      <c r="V79" s="192" t="s">
        <v>409</v>
      </c>
      <c r="W79" s="192" t="s">
        <v>409</v>
      </c>
      <c r="X79" s="192" t="s">
        <v>409</v>
      </c>
      <c r="Y79" s="192" t="s">
        <v>409</v>
      </c>
      <c r="Z79" s="192" t="s">
        <v>409</v>
      </c>
      <c r="AA79" s="34"/>
      <c r="AB79" s="34"/>
      <c r="AC79" s="192"/>
      <c r="AD79" s="192"/>
      <c r="AE79" s="192"/>
      <c r="AF79" s="192"/>
      <c r="AG79" s="192"/>
      <c r="AH79" s="192"/>
    </row>
    <row r="80" spans="1:34" x14ac:dyDescent="0.2">
      <c r="A80" s="84">
        <v>73</v>
      </c>
      <c r="B80" s="84" t="str">
        <f ca="1"/>
        <v>Guinea</v>
      </c>
      <c r="C80" s="84" t="str">
        <f ca="1"/>
        <v>GIN</v>
      </c>
      <c r="D80" s="219" t="str">
        <f ca="1"/>
        <v>SSF           Sub-Saharan Africa</v>
      </c>
      <c r="E80" s="219" t="str">
        <f ca="1"/>
        <v>IDA</v>
      </c>
      <c r="F80" s="190" t="str">
        <f t="shared" ca="1" si="13"/>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7.5283904355920832</v>
      </c>
      <c r="H80" s="80" cm="1">
        <f t="array" ref="H80">IF(
    SUM(IF(
            ISNUMBER(
                IF(
                    $M$4:$AD$4,
                    (M80:AD80),
                    "")),
            1,
            0))
        =0,
    NA(),
    IF(
        Parameters!$D$15=1,
        IF(
            SUM(--(ISNUMBER(IF($M$4:$AD$4=1,(M80:AD80),""))))&gt;0,
            MAX(IF(
                ISNUMBER(M80:AD80),
                IF(
                    M$4:AD$4=1,
                    M80:AD80,
                    ""),
                "")),
            MAX(IF(
                ISNUMBER(M80:AD80),
                IF(
                    M$4:AD$4=2,
                    M80:AD80,
                    ""),
                ""))
        ),
        IF(
            Parameters!$D$16=1,
            IFERROR(
                AVERAGE(IF(
                    ISNUMBER(M80:AD80),
                    IF(
                        M$4:AD$4=1,
                        M80:AD80,
                        ""),
                    "")),
                AVERAGE(IF(
                    ISNUMBER(M80:AD80),
                    IF(
                        M$4:AD$4=2,
                        M80:AD80,
                        ""),
                    ""))
            ),
            IF(
                Parameters!$D$17=1,
                IFERROR(
                    IF(
                        OR(
                            IF(
                                ISNUMBER(M80:AD80),
                                IF(
                                    M$4:AD$4=1,
                                    M80:AD80,
                                    ""),
                                "")
                            =0),
                        0,
                        GEOMEAN(IF(
                            ISNUMBER(M80:AD80),
                            IF(
                                M$4:AD$4=1,
                                M80:AD80,
                                ""),
                            ""))
                    ),
                    IF(
                        OR(IF(
                            ISNUMBER(M80:AD80),
                            IF(
                                M$4:AD$4=2,
                                M80:AD80,
                                ""),
                            "")
                            =0),
                        0,
                        GEOMEAN(IF(
                            ISNUMBER(M80:AD80),
                            IF(
                                M$4:AD$4=2,
                                M80:AD80,
                                ""),
                            "")))
                )
            )
        )
    )
)</f>
        <v>8.0966660786734792</v>
      </c>
      <c r="I80" s="191" cm="1">
        <f t="array" ref="I80">IF(
    SUM(IF(
            ISNUMBER(
                IF(
                    $M$5:$AD$5,
                    (M80:AD80),
                    "")),
            1,
            0))
        =0,
    NA(),
    IF(
        Parameters!$D$15=1,
        IF(
            SUM(--(ISNUMBER(IF($M$5:$AD$5=1,(M80:AD80),""))))&gt;0,
            MAX(IF(
                ISNUMBER(M80:AD80),
                IF(
                    M$5:AD$5=1,
                    M80:AD80,
                    ""),
                "")),
            MAX(IF(
                ISNUMBER(M80:AD80),
                IF(
                    M$5:AD$5=2,
                    M80:AD80,
                    ""),
                ""))
        ),
        IF(
            Parameters!$D$16=1,
            IFERROR(
                AVERAGE(IF(
                    ISNUMBER(M80:AD80),
                    IF(
                        M$5:AD$5=1,
                        M80:AD80,
                        ""),
                    "")),
                AVERAGE(IF(
                    ISNUMBER(M80:AD80),
                    IF(
                        M$5:AD$5=2,
                        M80:AD80,
                        ""),
                    ""))
            ),
            IF(
                Parameters!$D$17=1,
                IFERROR(
                    IF(
                        OR(
                            IF(
                                ISNUMBER(M80:AD80),
                                IF(
                                    M$5:AD$5=1,
                                    M80:AD80,
                                    ""),
                                "")
                            =0),
                        0,
                        GEOMEAN(IF(
                            ISNUMBER(M80:AD80),
                            IF(
                                M$5:AD$5=1,
                                M80:AD80,
                                ""),
                            ""))
                    ),
                    IF(
                        OR(IF(
                            ISNUMBER(M80:AD80),
                            IF(
                                M$5:AD$5=2,
                                M80:AD80,
                                ""),
                            "")
                            =0),
                        0,
                        GEOMEAN(IF(
                            ISNUMBER(M80:AD80),
                            IF(
                                M$5:AD$5=2,
                                M80:AD80,
                                ""),
                            "")))
                )
            )
        )
    )
)</f>
        <v>7</v>
      </c>
      <c r="J80" s="242">
        <v>45103</v>
      </c>
      <c r="K80" s="242">
        <v>45099</v>
      </c>
      <c r="L80" s="91" t="s">
        <v>127</v>
      </c>
      <c r="M80" s="192">
        <v>0</v>
      </c>
      <c r="N80" s="192">
        <v>8.0966660786734792</v>
      </c>
      <c r="O80" s="192">
        <v>0</v>
      </c>
      <c r="P80" s="192">
        <v>0</v>
      </c>
      <c r="Q80" s="192" t="s">
        <v>409</v>
      </c>
      <c r="R80" s="192">
        <v>1.78571428571427</v>
      </c>
      <c r="S80" s="192">
        <v>7</v>
      </c>
      <c r="T80" s="192" t="s">
        <v>409</v>
      </c>
      <c r="U80" s="192">
        <v>98.5</v>
      </c>
      <c r="V80" s="192">
        <v>0.79527351469791097</v>
      </c>
      <c r="W80" s="192" t="s">
        <v>409</v>
      </c>
      <c r="X80" s="192" t="s">
        <v>409</v>
      </c>
      <c r="Y80" s="192">
        <v>3.5714285714285497E-2</v>
      </c>
      <c r="Z80" s="192">
        <v>23.076923076922998</v>
      </c>
      <c r="AA80" s="34"/>
      <c r="AB80" s="34"/>
      <c r="AC80" s="192"/>
      <c r="AD80" s="192"/>
      <c r="AE80" s="192"/>
      <c r="AF80" s="192"/>
      <c r="AG80" s="192"/>
      <c r="AH80" s="192"/>
    </row>
    <row r="81" spans="1:34" x14ac:dyDescent="0.2">
      <c r="A81" s="84">
        <v>74</v>
      </c>
      <c r="B81" s="84" t="str">
        <f ca="1"/>
        <v>Gambia, The</v>
      </c>
      <c r="C81" s="84" t="str">
        <f ca="1"/>
        <v>GMB</v>
      </c>
      <c r="D81" s="219" t="str">
        <f ca="1"/>
        <v>SSF           Sub-Saharan Africa</v>
      </c>
      <c r="E81" s="219" t="str">
        <f ca="1"/>
        <v>IDA</v>
      </c>
      <c r="F81" s="190" t="str">
        <f t="shared" ca="1" si="13"/>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4.7013469994355965</v>
      </c>
      <c r="H81" s="80" cm="1">
        <f t="array" ref="H81">IF(
    SUM(IF(
            ISNUMBER(
                IF(
                    $M$4:$AD$4,
                    (M81:AD81),
                    "")),
            1,
            0))
        =0,
    NA(),
    IF(
        Parameters!$D$15=1,
        IF(
            SUM(--(ISNUMBER(IF($M$4:$AD$4=1,(M81:AD81),""))))&gt;0,
            MAX(IF(
                ISNUMBER(M81:AD81),
                IF(
                    M$4:AD$4=1,
                    M81:AD81,
                    ""),
                "")),
            MAX(IF(
                ISNUMBER(M81:AD81),
                IF(
                    M$4:AD$4=2,
                    M81:AD81,
                    ""),
                ""))
        ),
        IF(
            Parameters!$D$16=1,
            IFERROR(
                AVERAGE(IF(
                    ISNUMBER(M81:AD81),
                    IF(
                        M$4:AD$4=1,
                        M81:AD81,
                        ""),
                    "")),
                AVERAGE(IF(
                    ISNUMBER(M81:AD81),
                    IF(
                        M$4:AD$4=2,
                        M81:AD81,
                        ""),
                    ""))
            ),
            IF(
                Parameters!$D$17=1,
                IFERROR(
                    IF(
                        OR(
                            IF(
                                ISNUMBER(M81:AD81),
                                IF(
                                    M$4:AD$4=1,
                                    M81:AD81,
                                    ""),
                                "")
                            =0),
                        0,
                        GEOMEAN(IF(
                            ISNUMBER(M81:AD81),
                            IF(
                                M$4:AD$4=1,
                                M81:AD81,
                                ""),
                            ""))
                    ),
                    IF(
                        OR(IF(
                            ISNUMBER(M81:AD81),
                            IF(
                                M$4:AD$4=2,
                                M81:AD81,
                                ""),
                            "")
                            =0),
                        0,
                        GEOMEAN(IF(
                            ISNUMBER(M81:AD81),
                            IF(
                                M$4:AD$4=2,
                                M81:AD81,
                                ""),
                            "")))
                )
            )
        )
    )
)</f>
        <v>3.1575233727288698</v>
      </c>
      <c r="I81" s="191" cm="1">
        <f t="array" ref="I81">IF(
    SUM(IF(
            ISNUMBER(
                IF(
                    $M$5:$AD$5,
                    (M81:AD81),
                    "")),
            1,
            0))
        =0,
    NA(),
    IF(
        Parameters!$D$15=1,
        IF(
            SUM(--(ISNUMBER(IF($M$5:$AD$5=1,(M81:AD81),""))))&gt;0,
            MAX(IF(
                ISNUMBER(M81:AD81),
                IF(
                    M$5:AD$5=1,
                    M81:AD81,
                    ""),
                "")),
            MAX(IF(
                ISNUMBER(M81:AD81),
                IF(
                    M$5:AD$5=2,
                    M81:AD81,
                    ""),
                ""))
        ),
        IF(
            Parameters!$D$16=1,
            IFERROR(
                AVERAGE(IF(
                    ISNUMBER(M81:AD81),
                    IF(
                        M$5:AD$5=1,
                        M81:AD81,
                        ""),
                    "")),
                AVERAGE(IF(
                    ISNUMBER(M81:AD81),
                    IF(
                        M$5:AD$5=2,
                        M81:AD81,
                        ""),
                    ""))
            ),
            IF(
                Parameters!$D$17=1,
                IFERROR(
                    IF(
                        OR(
                            IF(
                                ISNUMBER(M81:AD81),
                                IF(
                                    M$5:AD$5=1,
                                    M81:AD81,
                                    ""),
                                "")
                            =0),
                        0,
                        GEOMEAN(IF(
                            ISNUMBER(M81:AD81),
                            IF(
                                M$5:AD$5=1,
                                M81:AD81,
                                ""),
                            ""))
                    ),
                    IF(
                        OR(IF(
                            ISNUMBER(M81:AD81),
                            IF(
                                M$5:AD$5=2,
                                M81:AD81,
                                ""),
                            "")
                            =0),
                        0,
                        GEOMEAN(IF(
                            ISNUMBER(M81:AD81),
                            IF(
                                M$5:AD$5=2,
                                M81:AD81,
                                ""),
                            "")))
                )
            )
        )
    )
)</f>
        <v>7</v>
      </c>
      <c r="J81" s="242">
        <v>45103</v>
      </c>
      <c r="K81" s="242">
        <v>45091</v>
      </c>
      <c r="L81" s="91" t="s">
        <v>128</v>
      </c>
      <c r="M81" s="192">
        <v>0</v>
      </c>
      <c r="N81" s="192">
        <v>3.1575233727288698</v>
      </c>
      <c r="O81" s="192">
        <v>0</v>
      </c>
      <c r="P81" s="192">
        <v>0</v>
      </c>
      <c r="Q81" s="192" t="s">
        <v>409</v>
      </c>
      <c r="R81" s="192">
        <v>7</v>
      </c>
      <c r="S81" s="192">
        <v>7</v>
      </c>
      <c r="T81" s="192" t="s">
        <v>409</v>
      </c>
      <c r="U81" s="192">
        <v>76.099999999999994</v>
      </c>
      <c r="V81" s="192">
        <v>0.70710678118654802</v>
      </c>
      <c r="W81" s="192" t="s">
        <v>409</v>
      </c>
      <c r="X81" s="192" t="s">
        <v>409</v>
      </c>
      <c r="Y81" s="192">
        <v>0.15476190476190399</v>
      </c>
      <c r="Z81" s="192">
        <v>500</v>
      </c>
      <c r="AA81" s="34"/>
      <c r="AB81" s="34"/>
      <c r="AC81" s="192"/>
      <c r="AD81" s="192"/>
      <c r="AE81" s="192"/>
      <c r="AF81" s="192"/>
      <c r="AG81" s="192"/>
      <c r="AH81" s="192"/>
    </row>
    <row r="82" spans="1:34" x14ac:dyDescent="0.2">
      <c r="A82" s="84">
        <v>75</v>
      </c>
      <c r="B82" s="84" t="str">
        <f ca="1"/>
        <v>Guinea-Bissau</v>
      </c>
      <c r="C82" s="84" t="str">
        <f ca="1"/>
        <v>GNB</v>
      </c>
      <c r="D82" s="219" t="str">
        <f ca="1"/>
        <v>SSF           Sub-Saharan Africa</v>
      </c>
      <c r="E82" s="219" t="str">
        <f ca="1"/>
        <v>IDA</v>
      </c>
      <c r="F82" s="190" t="str">
        <f t="shared" ca="1" si="13"/>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$M$4:$AD$4,
                    (M82:AD82),
                    "")),
            1,
            0))
        =0,
    NA(),
    IF(
        Parameters!$D$15=1,
        IF(
            SUM(--(ISNUMBER(IF($M$4:$AD$4=1,(M82:AD82),""))))&gt;0,
            MAX(IF(
                ISNUMBER(M82:AD82),
                IF(
                    M$4:AD$4=1,
                    M82:AD82,
                    ""),
                "")),
            MAX(IF(
                ISNUMBER(M82:AD82),
                IF(
                    M$4:AD$4=2,
                    M82:AD82,
                    ""),
                ""))
        ),
        IF(
            Parameters!$D$16=1,
            IFERROR(
                AVERAGE(IF(
                    ISNUMBER(M82:AD82),
                    IF(
                        M$4:AD$4=1,
                        M82:AD82,
                        ""),
                    "")),
                AVERAGE(IF(
                    ISNUMBER(M82:AD82),
                    IF(
                        M$4:AD$4=2,
                        M82:AD82,
                        ""),
                    ""))
            ),
            IF(
                Parameters!$D$17=1,
                IFERROR(
                    IF(
                        OR(
                            IF(
                                ISNUMBER(M82:AD82),
                                IF(
                                    M$4:AD$4=1,
                                    M82:AD82,
                                    ""),
                                "")
                            =0),
                        0,
                        GEOMEAN(IF(
                            ISNUMBER(M82:AD82),
                            IF(
                                M$4:AD$4=1,
                                M82:AD82,
                                ""),
                            ""))
                    ),
                    IF(
                        OR(IF(
                            ISNUMBER(M82:AD82),
                            IF(
                                M$4:AD$4=2,
                                M82:AD82,
                                ""),
                            "")
                            =0),
                        0,
                        GEOMEAN(IF(
                            ISNUMBER(M82:AD82),
                            IF(
                                M$4:AD$4=2,
                                M82:AD82,
                                ""),
                            "")))
                )
            )
        )
    )
)</f>
        <v>10</v>
      </c>
      <c r="I82" s="191" cm="1">
        <f t="array" ref="I82">IF(
    SUM(IF(
            ISNUMBER(
                IF(
                    $M$5:$AD$5,
                    (M82:AD82),
                    "")),
            1,
            0))
        =0,
    NA(),
    IF(
        Parameters!$D$15=1,
        IF(
            SUM(--(ISNUMBER(IF($M$5:$AD$5=1,(M82:AD82),""))))&gt;0,
            MAX(IF(
                ISNUMBER(M82:AD82),
                IF(
                    M$5:AD$5=1,
                    M82:AD82,
                    ""),
                "")),
            MAX(IF(
                ISNUMBER(M82:AD82),
                IF(
                    M$5:AD$5=2,
                    M82:AD82,
                    ""),
                ""))
        ),
        IF(
            Parameters!$D$16=1,
            IFERROR(
                AVERAGE(IF(
                    ISNUMBER(M82:AD82),
                    IF(
                        M$5:AD$5=1,
                        M82:AD82,
                        ""),
                    "")),
                AVERAGE(IF(
                    ISNUMBER(M82:AD82),
                    IF(
                        M$5:AD$5=2,
                        M82:AD82,
                        ""),
                    ""))
            ),
            IF(
                Parameters!$D$17=1,
                IFERROR(
                    IF(
                        OR(
                            IF(
                                ISNUMBER(M82:AD82),
                                IF(
                                    M$5:AD$5=1,
                                    M82:AD82,
                                    ""),
                                "")
                            =0),
                        0,
                        GEOMEAN(IF(
                            ISNUMBER(M82:AD82),
                            IF(
                                M$5:AD$5=1,
                                M82:AD82,
                                ""),
                            ""))
                    ),
                    IF(
                        OR(IF(
                            ISNUMBER(M82:AD82),
                            IF(
                                M$5:AD$5=2,
                                M82:AD82,
                                ""),
                            "")
                            =0),
                        0,
                        GEOMEAN(IF(
                            ISNUMBER(M82:AD82),
                            IF(
                                M$5:AD$5=2,
                                M82:AD82,
                                ""),
                            "")))
                )
            )
        )
    )
)</f>
        <v>0</v>
      </c>
      <c r="J82" s="242">
        <v>44778</v>
      </c>
      <c r="K82" s="242">
        <v>44966</v>
      </c>
      <c r="L82" s="91" t="s">
        <v>130</v>
      </c>
      <c r="M82" s="192">
        <v>10</v>
      </c>
      <c r="N82" s="192">
        <v>6.2003880754983198</v>
      </c>
      <c r="O82" s="192" t="s">
        <v>409</v>
      </c>
      <c r="P82" s="192">
        <v>0</v>
      </c>
      <c r="Q82" s="192" t="s">
        <v>409</v>
      </c>
      <c r="R82" s="192" t="s">
        <v>409</v>
      </c>
      <c r="S82" s="192" t="s">
        <v>409</v>
      </c>
      <c r="T82" s="192" t="s">
        <v>623</v>
      </c>
      <c r="U82" s="192">
        <v>89.9</v>
      </c>
      <c r="V82" s="192" t="s">
        <v>409</v>
      </c>
      <c r="W82" s="192" t="s">
        <v>409</v>
      </c>
      <c r="X82" s="192" t="s">
        <v>409</v>
      </c>
      <c r="Y82" s="192" t="s">
        <v>409</v>
      </c>
      <c r="Z82" s="192" t="s">
        <v>409</v>
      </c>
      <c r="AA82" s="34"/>
      <c r="AB82" s="34"/>
      <c r="AC82" s="192"/>
      <c r="AD82" s="192"/>
      <c r="AE82" s="192"/>
      <c r="AF82" s="192"/>
      <c r="AG82" s="192"/>
      <c r="AH82" s="192"/>
    </row>
    <row r="83" spans="1:34" x14ac:dyDescent="0.2">
      <c r="A83" s="84">
        <v>76</v>
      </c>
      <c r="B83" s="84" t="str">
        <f ca="1"/>
        <v>Equatorial Guinea</v>
      </c>
      <c r="C83" s="84" t="str">
        <f ca="1"/>
        <v>GNQ</v>
      </c>
      <c r="D83" s="219" t="str">
        <f ca="1"/>
        <v>SSF           Sub-Saharan Africa</v>
      </c>
      <c r="E83" s="219" t="str">
        <f ca="1"/>
        <v>IBRD</v>
      </c>
      <c r="F83" s="190" t="str">
        <f t="shared" ca="1" si="13"/>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$M$4:$AD$4,
                    (M83:AD83),
                    "")),
            1,
            0))
        =0,
    NA(),
    IF(
        Parameters!$D$15=1,
        IF(
            SUM(--(ISNUMBER(IF($M$4:$AD$4=1,(M83:AD83),""))))&gt;0,
            MAX(IF(
                ISNUMBER(M83:AD83),
                IF(
                    M$4:AD$4=1,
                    M83:AD83,
                    ""),
                "")),
            MAX(IF(
                ISNUMBER(M83:AD83),
                IF(
                    M$4:AD$4=2,
                    M83:AD83,
                    ""),
                ""))
        ),
        IF(
            Parameters!$D$16=1,
            IFERROR(
                AVERAGE(IF(
                    ISNUMBER(M83:AD83),
                    IF(
                        M$4:AD$4=1,
                        M83:AD83,
                        ""),
                    "")),
                AVERAGE(IF(
                    ISNUMBER(M83:AD83),
                    IF(
                        M$4:AD$4=2,
                        M83:AD83,
                        ""),
                    ""))
            ),
            IF(
                Parameters!$D$17=1,
                IFERROR(
                    IF(
                        OR(
                            IF(
                                ISNUMBER(M83:AD83),
                                IF(
                                    M$4:AD$4=1,
                                    M83:AD83,
                                    ""),
                                "")
                            =0),
                        0,
                        GEOMEAN(IF(
                            ISNUMBER(M83:AD83),
                            IF(
                                M$4:AD$4=1,
                                M83:AD83,
                                ""),
                            ""))
                    ),
                    IF(
                        OR(IF(
                            ISNUMBER(M83:AD83),
                            IF(
                                M$4:AD$4=2,
                                M83:AD83,
                                ""),
                            "")
                            =0),
                        0,
                        GEOMEAN(IF(
                            ISNUMBER(M83:AD83),
                            IF(
                                M$4:AD$4=2,
                                M83:AD83,
                                ""),
                            "")))
                )
            )
        )
    )
)</f>
        <v>4.9876521432351399</v>
      </c>
      <c r="I83" s="191" cm="1">
        <f t="array" ref="I83">IF(
    SUM(IF(
            ISNUMBER(
                IF(
                    $M$5:$AD$5,
                    (M83:AD83),
                    "")),
            1,
            0))
        =0,
    NA(),
    IF(
        Parameters!$D$15=1,
        IF(
            SUM(--(ISNUMBER(IF($M$5:$AD$5=1,(M83:AD83),""))))&gt;0,
            MAX(IF(
                ISNUMBER(M83:AD83),
                IF(
                    M$5:AD$5=1,
                    M83:AD83,
                    ""),
                "")),
            MAX(IF(
                ISNUMBER(M83:AD83),
                IF(
                    M$5:AD$5=2,
                    M83:AD83,
                    ""),
                ""))
        ),
        IF(
            Parameters!$D$16=1,
            IFERROR(
                AVERAGE(IF(
                    ISNUMBER(M83:AD83),
                    IF(
                        M$5:AD$5=1,
                        M83:AD83,
                        ""),
                    "")),
                AVERAGE(IF(
                    ISNUMBER(M83:AD83),
                    IF(
                        M$5:AD$5=2,
                        M83:AD83,
                        ""),
                    ""))
            ),
            IF(
                Parameters!$D$17=1,
                IFERROR(
                    IF(
                        OR(
                            IF(
                                ISNUMBER(M83:AD83),
                                IF(
                                    M$5:AD$5=1,
                                    M83:AD83,
                                    ""),
                                "")
                            =0),
                        0,
                        GEOMEAN(IF(
                            ISNUMBER(M83:AD83),
                            IF(
                                M$5:AD$5=1,
                                M83:AD83,
                                ""),
                            ""))
                    ),
                    IF(
                        OR(IF(
                            ISNUMBER(M83:AD83),
                            IF(
                                M$5:AD$5=2,
                                M83:AD83,
                                ""),
                            "")
                            =0),
                        0,
                        GEOMEAN(IF(
                            ISNUMBER(M83:AD83),
                            IF(
                                M$5:AD$5=2,
                                M83:AD83,
                                ""),
                            "")))
                )
            )
        )
    )
)</f>
        <v>0</v>
      </c>
      <c r="J83" s="242">
        <v>45103</v>
      </c>
      <c r="K83" s="242">
        <v>44900</v>
      </c>
      <c r="L83" s="91" t="s">
        <v>132</v>
      </c>
      <c r="M83" s="192">
        <v>0</v>
      </c>
      <c r="N83" s="192">
        <v>4.9876521432351399</v>
      </c>
      <c r="O83" s="192" t="s">
        <v>409</v>
      </c>
      <c r="P83" s="192">
        <v>0</v>
      </c>
      <c r="Q83" s="192" t="s">
        <v>409</v>
      </c>
      <c r="R83" s="192">
        <v>0</v>
      </c>
      <c r="S83" s="192">
        <v>0</v>
      </c>
      <c r="T83" s="192" t="s">
        <v>409</v>
      </c>
      <c r="U83" s="192">
        <v>84.4</v>
      </c>
      <c r="V83" s="192" t="s">
        <v>409</v>
      </c>
      <c r="W83" s="192" t="s">
        <v>409</v>
      </c>
      <c r="X83" s="192" t="s">
        <v>409</v>
      </c>
      <c r="Y83" s="192">
        <v>0</v>
      </c>
      <c r="Z83" s="192">
        <v>-100</v>
      </c>
      <c r="AA83" s="34"/>
      <c r="AB83" s="34"/>
      <c r="AC83" s="192"/>
      <c r="AD83" s="192"/>
      <c r="AE83" s="192"/>
      <c r="AF83" s="192"/>
      <c r="AG83" s="192"/>
      <c r="AH83" s="192"/>
    </row>
    <row r="84" spans="1:34" x14ac:dyDescent="0.2">
      <c r="A84" s="84">
        <v>77</v>
      </c>
      <c r="B84" s="84" t="str">
        <f ca="1"/>
        <v>Greece</v>
      </c>
      <c r="C84" s="84" t="str">
        <f ca="1"/>
        <v>GRC</v>
      </c>
      <c r="D84" s="219" t="str">
        <f ca="1"/>
        <v>ECS           Europe &amp; Central Asia</v>
      </c>
      <c r="E84" s="219" t="str">
        <f ca="1"/>
        <v>NA</v>
      </c>
      <c r="F84" s="190" t="str">
        <f t="shared" ca="1" si="13"/>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$M$4:$AD$4,
                    (M84:AD84),
                    "")),
            1,
            0))
        =0,
    NA(),
    IF(
        Parameters!$D$15=1,
        IF(
            SUM(--(ISNUMBER(IF($M$4:$AD$4=1,(M84:AD84),""))))&gt;0,
            MAX(IF(
                ISNUMBER(M84:AD84),
                IF(
                    M$4:AD$4=1,
                    M84:AD84,
                    ""),
                "")),
            MAX(IF(
                ISNUMBER(M84:AD84),
                IF(
                    M$4:AD$4=2,
                    M84:AD84,
                    ""),
                ""))
        ),
        IF(
            Parameters!$D$16=1,
            IFERROR(
                AVERAGE(IF(
                    ISNUMBER(M84:AD84),
                    IF(
                        M$4:AD$4=1,
                        M84:AD84,
                        ""),
                    "")),
                AVERAGE(IF(
                    ISNUMBER(M84:AD84),
                    IF(
                        M$4:AD$4=2,
                        M84:AD84,
                        ""),
                    ""))
            ),
            IF(
                Parameters!$D$17=1,
                IFERROR(
                    IF(
                        OR(
                            IF(
                                ISNUMBER(M84:AD84),
                                IF(
                                    M$4:AD$4=1,
                                    M84:AD84,
                                    ""),
                                "")
                            =0),
                        0,
                        GEOMEAN(IF(
                            ISNUMBER(M84:AD84),
                            IF(
                                M$4:AD$4=1,
                                M84:AD84,
                                ""),
                            ""))
                    ),
                    IF(
                        OR(IF(
                            ISNUMBER(M84:AD84),
                            IF(
                                M$4:AD$4=2,
                                M84:AD84,
                                ""),
                            "")
                            =0),
                        0,
                        GEOMEAN(IF(
                            ISNUMBER(M84:AD84),
                            IF(
                                M$4:AD$4=2,
                                M84:AD84,
                                ""),
                            "")))
                )
            )
        )
    )
)</f>
        <v>0</v>
      </c>
      <c r="I84" s="191" cm="1">
        <f t="array" ref="I84">IF(
    SUM(IF(
            ISNUMBER(
                IF(
                    $M$5:$AD$5,
                    (M84:AD84),
                    "")),
            1,
            0))
        =0,
    NA(),
    IF(
        Parameters!$D$15=1,
        IF(
            SUM(--(ISNUMBER(IF($M$5:$AD$5=1,(M84:AD84),""))))&gt;0,
            MAX(IF(
                ISNUMBER(M84:AD84),
                IF(
                    M$5:AD$5=1,
                    M84:AD84,
                    ""),
                "")),
            MAX(IF(
                ISNUMBER(M84:AD84),
                IF(
                    M$5:AD$5=2,
                    M84:AD84,
                    ""),
                ""))
        ),
        IF(
            Parameters!$D$16=1,
            IFERROR(
                AVERAGE(IF(
                    ISNUMBER(M84:AD84),
                    IF(
                        M$5:AD$5=1,
                        M84:AD84,
                        ""),
                    "")),
                AVERAGE(IF(
                    ISNUMBER(M84:AD84),
                    IF(
                        M$5:AD$5=2,
                        M84:AD84,
                        ""),
                    ""))
            ),
            IF(
                Parameters!$D$17=1,
                IFERROR(
                    IF(
                        OR(
                            IF(
                                ISNUMBER(M84:AD84),
                                IF(
                                    M$5:AD$5=1,
                                    M84:AD84,
                                    ""),
                                "")
                            =0),
                        0,
                        GEOMEAN(IF(
                            ISNUMBER(M84:AD84),
                            IF(
                                M$5:AD$5=1,
                                M84:AD84,
                                ""),
                            ""))
                    ),
                    IF(
                        OR(IF(
                            ISNUMBER(M84:AD84),
                            IF(
                                M$5:AD$5=2,
                                M84:AD84,
                                ""),
                            "")
                            =0),
                        0,
                        GEOMEAN(IF(
                            ISNUMBER(M84:AD84),
                            IF(
                                M$5:AD$5=2,
                                M84:AD84,
                                ""),
                            "")))
                )
            )
        )
    )
)</f>
        <v>7</v>
      </c>
      <c r="J84" s="242">
        <v>45103</v>
      </c>
      <c r="K84" s="242">
        <v>45099</v>
      </c>
      <c r="L84" s="91" t="s">
        <v>134</v>
      </c>
      <c r="M84" s="192">
        <v>0</v>
      </c>
      <c r="N84" s="192">
        <v>0</v>
      </c>
      <c r="O84" s="192" t="s">
        <v>409</v>
      </c>
      <c r="P84" s="192">
        <v>0</v>
      </c>
      <c r="Q84" s="192" t="s">
        <v>409</v>
      </c>
      <c r="R84" s="192">
        <v>0</v>
      </c>
      <c r="S84" s="192">
        <v>7</v>
      </c>
      <c r="T84" s="192" t="s">
        <v>409</v>
      </c>
      <c r="U84" s="192">
        <v>55.1</v>
      </c>
      <c r="V84" s="192" t="s">
        <v>409</v>
      </c>
      <c r="W84" s="192" t="s">
        <v>409</v>
      </c>
      <c r="X84" s="192" t="s">
        <v>409</v>
      </c>
      <c r="Y84" s="192">
        <v>0</v>
      </c>
      <c r="Z84" s="192">
        <v>41.176470588235198</v>
      </c>
      <c r="AA84" s="34"/>
      <c r="AB84" s="34"/>
      <c r="AC84" s="192"/>
      <c r="AD84" s="192"/>
      <c r="AE84" s="192"/>
      <c r="AF84" s="192"/>
      <c r="AG84" s="192"/>
      <c r="AH84" s="192"/>
    </row>
    <row r="85" spans="1:34" x14ac:dyDescent="0.2">
      <c r="A85" s="84">
        <v>78</v>
      </c>
      <c r="B85" s="84" t="str">
        <f ca="1"/>
        <v>Grenada</v>
      </c>
      <c r="C85" s="84" t="str">
        <f ca="1"/>
        <v>GRD</v>
      </c>
      <c r="D85" s="219" t="str">
        <f ca="1"/>
        <v>LCN           Latin America &amp; Caribbean</v>
      </c>
      <c r="E85" s="219" t="str">
        <f ca="1"/>
        <v>Blend</v>
      </c>
      <c r="F85" s="190" t="str">
        <f t="shared" ca="1" si="13"/>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$M$4:$AD$4,
                    (M85:AD85),
                    "")),
            1,
            0))
        =0,
    NA(),
    IF(
        Parameters!$D$15=1,
        IF(
            SUM(--(ISNUMBER(IF($M$4:$AD$4=1,(M85:AD85),""))))&gt;0,
            MAX(IF(
                ISNUMBER(M85:AD85),
                IF(
                    M$4:AD$4=1,
                    M85:AD85,
                    ""),
                "")),
            MAX(IF(
                ISNUMBER(M85:AD85),
                IF(
                    M$4:AD$4=2,
                    M85:AD85,
                    ""),
                ""))
        ),
        IF(
            Parameters!$D$16=1,
            IFERROR(
                AVERAGE(IF(
                    ISNUMBER(M85:AD85),
                    IF(
                        M$4:AD$4=1,
                        M85:AD85,
                        ""),
                    "")),
                AVERAGE(IF(
                    ISNUMBER(M85:AD85),
                    IF(
                        M$4:AD$4=2,
                        M85:AD85,
                        ""),
                    ""))
            ),
            IF(
                Parameters!$D$17=1,
                IFERROR(
                    IF(
                        OR(
                            IF(
                                ISNUMBER(M85:AD85),
                                IF(
                                    M$4:AD$4=1,
                                    M85:AD85,
                                    ""),
                                "")
                            =0),
                        0,
                        GEOMEAN(IF(
                            ISNUMBER(M85:AD85),
                            IF(
                                M$4:AD$4=1,
                                M85:AD85,
                                ""),
                            ""))
                    ),
                    IF(
                        OR(IF(
                            ISNUMBER(M85:AD85),
                            IF(
                                M$4:AD$4=2,
                                M85:AD85,
                                ""),
                            "")
                            =0),
                        0,
                        GEOMEAN(IF(
                            ISNUMBER(M85:AD85),
                            IF(
                                M$4:AD$4=2,
                                M85:AD85,
                                ""),
                            "")))
                )
            )
        )
    )
)</f>
        <v>0</v>
      </c>
      <c r="I85" s="191" cm="1">
        <f t="array" ref="I85">IF(
    SUM(IF(
            ISNUMBER(
                IF(
                    $M$5:$AD$5,
                    (M85:AD85),
                    "")),
            1,
            0))
        =0,
    NA(),
    IF(
        Parameters!$D$15=1,
        IF(
            SUM(--(ISNUMBER(IF($M$5:$AD$5=1,(M85:AD85),""))))&gt;0,
            MAX(IF(
                ISNUMBER(M85:AD85),
                IF(
                    M$5:AD$5=1,
                    M85:AD85,
                    ""),
                "")),
            MAX(IF(
                ISNUMBER(M85:AD85),
                IF(
                    M$5:AD$5=2,
                    M85:AD85,
                    ""),
                ""))
        ),
        IF(
            Parameters!$D$16=1,
            IFERROR(
                AVERAGE(IF(
                    ISNUMBER(M85:AD85),
                    IF(
                        M$5:AD$5=1,
                        M85:AD85,
                        ""),
                    "")),
                AVERAGE(IF(
                    ISNUMBER(M85:AD85),
                    IF(
                        M$5:AD$5=2,
                        M85:AD85,
                        ""),
                    ""))
            ),
            IF(
                Parameters!$D$17=1,
                IFERROR(
                    IF(
                        OR(
                            IF(
                                ISNUMBER(M85:AD85),
                                IF(
                                    M$5:AD$5=1,
                                    M85:AD85,
                                    ""),
                                "")
                            =0),
                        0,
                        GEOMEAN(IF(
                            ISNUMBER(M85:AD85),
                            IF(
                                M$5:AD$5=1,
                                M85:AD85,
                                ""),
                            ""))
                    ),
                    IF(
                        OR(IF(
                            ISNUMBER(M85:AD85),
                            IF(
                                M$5:AD$5=2,
                                M85:AD85,
                                ""),
                            "")
                            =0),
                        0,
                        GEOMEAN(IF(
                            ISNUMBER(M85:AD85),
                            IF(
                                M$5:AD$5=2,
                                M85:AD85,
                                ""),
                            "")))
                )
            )
        )
    )
)</f>
        <v>0</v>
      </c>
      <c r="J85" s="242">
        <v>45103</v>
      </c>
      <c r="K85" s="242">
        <v>44753</v>
      </c>
      <c r="L85" s="91" t="s">
        <v>136</v>
      </c>
      <c r="M85" s="192">
        <v>0</v>
      </c>
      <c r="N85" s="192">
        <v>0</v>
      </c>
      <c r="O85" s="192" t="s">
        <v>409</v>
      </c>
      <c r="P85" s="192">
        <v>0</v>
      </c>
      <c r="Q85" s="192" t="s">
        <v>409</v>
      </c>
      <c r="R85" s="192" t="s">
        <v>409</v>
      </c>
      <c r="S85" s="192" t="s">
        <v>409</v>
      </c>
      <c r="T85" s="192" t="s">
        <v>409</v>
      </c>
      <c r="U85" s="192">
        <v>53.7</v>
      </c>
      <c r="V85" s="192" t="s">
        <v>409</v>
      </c>
      <c r="W85" s="192" t="s">
        <v>409</v>
      </c>
      <c r="X85" s="192" t="s">
        <v>409</v>
      </c>
      <c r="Y85" s="192" t="s">
        <v>409</v>
      </c>
      <c r="Z85" s="192" t="s">
        <v>409</v>
      </c>
      <c r="AA85" s="34"/>
      <c r="AB85" s="34"/>
      <c r="AC85" s="192"/>
      <c r="AD85" s="192"/>
      <c r="AE85" s="192"/>
      <c r="AF85" s="192"/>
      <c r="AG85" s="192"/>
      <c r="AH85" s="192"/>
    </row>
    <row r="86" spans="1:34" x14ac:dyDescent="0.2">
      <c r="A86" s="84">
        <v>79</v>
      </c>
      <c r="B86" s="84" t="str">
        <f ca="1"/>
        <v>Greenland</v>
      </c>
      <c r="C86" s="84" t="str">
        <f ca="1"/>
        <v>GRL</v>
      </c>
      <c r="D86" s="219" t="str">
        <f ca="1"/>
        <v>ECS           Europe &amp; Central Asia</v>
      </c>
      <c r="E86" s="219" t="str">
        <f ca="1"/>
        <v>NA</v>
      </c>
      <c r="F86" s="190" t="str">
        <f t="shared" ca="1" si="13"/>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2.9761904761904701</v>
      </c>
      <c r="H86" s="80" t="e" cm="1">
        <f t="array" ref="H86">IF(
    SUM(IF(
            ISNUMBER(
                IF(
                    $M$4:$AD$4,
                    (M86:AD86),
                    "")),
            1,
            0))
        =0,
    NA(),
    IF(
        Parameters!$D$15=1,
        IF(
            SUM(--(ISNUMBER(IF($M$4:$AD$4=1,(M86:AD86),""))))&gt;0,
            MAX(IF(
                ISNUMBER(M86:AD86),
                IF(
                    M$4:AD$4=1,
                    M86:AD86,
                    ""),
                "")),
            MAX(IF(
                ISNUMBER(M86:AD86),
                IF(
                    M$4:AD$4=2,
                    M86:AD86,
                    ""),
                ""))
        ),
        IF(
            Parameters!$D$16=1,
            IFERROR(
                AVERAGE(IF(
                    ISNUMBER(M86:AD86),
                    IF(
                        M$4:AD$4=1,
                        M86:AD86,
                        ""),
                    "")),
                AVERAGE(IF(
                    ISNUMBER(M86:AD86),
                    IF(
                        M$4:AD$4=2,
                        M86:AD86,
                        ""),
                    ""))
            ),
            IF(
                Parameters!$D$17=1,
                IFERROR(
                    IF(
                        OR(
                            IF(
                                ISNUMBER(M86:AD86),
                                IF(
                                    M$4:AD$4=1,
                                    M86:AD86,
                                    ""),
                                "")
                            =0),
                        0,
                        GEOMEAN(IF(
                            ISNUMBER(M86:AD86),
                            IF(
                                M$4:AD$4=1,
                                M86:AD86,
                                ""),
                            ""))
                    ),
                    IF(
                        OR(IF(
                            ISNUMBER(M86:AD86),
                            IF(
                                M$4:AD$4=2,
                                M86:AD86,
                                ""),
                            "")
                            =0),
                        0,
                        GEOMEAN(IF(
                            ISNUMBER(M86:AD86),
                            IF(
                                M$4:AD$4=2,
                                M86:AD86,
                                ""),
                            "")))
                )
            )
        )
    )
)</f>
        <v>#N/A</v>
      </c>
      <c r="I86" s="191" cm="1">
        <f t="array" ref="I86">IF(
    SUM(IF(
            ISNUMBER(
                IF(
                    $M$5:$AD$5,
                    (M86:AD86),
                    "")),
            1,
            0))
        =0,
    NA(),
    IF(
        Parameters!$D$15=1,
        IF(
            SUM(--(ISNUMBER(IF($M$5:$AD$5=1,(M86:AD86),""))))&gt;0,
            MAX(IF(
                ISNUMBER(M86:AD86),
                IF(
                    M$5:AD$5=1,
                    M86:AD86,
                    ""),
                "")),
            MAX(IF(
                ISNUMBER(M86:AD86),
                IF(
                    M$5:AD$5=2,
                    M86:AD86,
                    ""),
                ""))
        ),
        IF(
            Parameters!$D$16=1,
            IFERROR(
                AVERAGE(IF(
                    ISNUMBER(M86:AD86),
                    IF(
                        M$5:AD$5=1,
                        M86:AD86,
                        ""),
                    "")),
                AVERAGE(IF(
                    ISNUMBER(M86:AD86),
                    IF(
                        M$5:AD$5=2,
                        M86:AD86,
                        ""),
                    ""))
            ),
            IF(
                Parameters!$D$17=1,
                IFERROR(
                    IF(
                        OR(
                            IF(
                                ISNUMBER(M86:AD86),
                                IF(
                                    M$5:AD$5=1,
                                    M86:AD86,
                                    ""),
                                "")
                            =0),
                        0,
                        GEOMEAN(IF(
                            ISNUMBER(M86:AD86),
                            IF(
                                M$5:AD$5=1,
                                M86:AD86,
                                ""),
                            ""))
                    ),
                    IF(
                        OR(IF(
                            ISNUMBER(M86:AD86),
                            IF(
                                M$5:AD$5=2,
                                M86:AD86,
                                ""),
                            "")
                            =0),
                        0,
                        GEOMEAN(IF(
                            ISNUMBER(M86:AD86),
                            IF(
                                M$5:AD$5=2,
                                M86:AD86,
                                ""),
                            "")))
                )
            )
        )
    )
)</f>
        <v>2.9761904761904701</v>
      </c>
      <c r="J86" s="242" t="s">
        <v>409</v>
      </c>
      <c r="K86" s="242">
        <v>44900</v>
      </c>
      <c r="L86" s="91" t="s">
        <v>711</v>
      </c>
      <c r="M86" s="192" t="s">
        <v>409</v>
      </c>
      <c r="N86" s="192" t="s">
        <v>409</v>
      </c>
      <c r="O86" s="192" t="s">
        <v>409</v>
      </c>
      <c r="P86" s="192">
        <v>0</v>
      </c>
      <c r="Q86" s="192" t="s">
        <v>409</v>
      </c>
      <c r="R86" s="192">
        <v>2.9761904761904701</v>
      </c>
      <c r="S86" s="192" t="s">
        <v>409</v>
      </c>
      <c r="T86" s="192" t="s">
        <v>409</v>
      </c>
      <c r="U86" s="192" t="s">
        <v>409</v>
      </c>
      <c r="V86" s="192" t="s">
        <v>409</v>
      </c>
      <c r="W86" s="192" t="s">
        <v>409</v>
      </c>
      <c r="X86" s="192" t="s">
        <v>409</v>
      </c>
      <c r="Y86" s="192">
        <v>5.95238095238095E-2</v>
      </c>
      <c r="Z86" s="192" t="s">
        <v>409</v>
      </c>
      <c r="AA86" s="34"/>
      <c r="AB86" s="34"/>
      <c r="AC86" s="192"/>
      <c r="AD86" s="192"/>
      <c r="AE86" s="192"/>
      <c r="AF86" s="192"/>
      <c r="AG86" s="192"/>
      <c r="AH86" s="192"/>
    </row>
    <row r="87" spans="1:34" x14ac:dyDescent="0.2">
      <c r="A87" s="84">
        <v>80</v>
      </c>
      <c r="B87" s="84" t="str">
        <f ca="1"/>
        <v>Guatemala</v>
      </c>
      <c r="C87" s="84" t="str">
        <f ca="1"/>
        <v>GTM</v>
      </c>
      <c r="D87" s="219" t="str">
        <f ca="1"/>
        <v>LCN           Latin America &amp; Caribbean</v>
      </c>
      <c r="E87" s="219" t="str">
        <f ca="1"/>
        <v>IBRD</v>
      </c>
      <c r="F87" s="190" t="str">
        <f t="shared" ca="1" si="13"/>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$M$4:$AD$4,
                    (M87:AD87),
                    "")),
            1,
            0))
        =0,
    NA(),
    IF(
        Parameters!$D$15=1,
        IF(
            SUM(--(ISNUMBER(IF($M$4:$AD$4=1,(M87:AD87),""))))&gt;0,
            MAX(IF(
                ISNUMBER(M87:AD87),
                IF(
                    M$4:AD$4=1,
                    M87:AD87,
                    ""),
                "")),
            MAX(IF(
                ISNUMBER(M87:AD87),
                IF(
                    M$4:AD$4=2,
                    M87:AD87,
                    ""),
                ""))
        ),
        IF(
            Parameters!$D$16=1,
            IFERROR(
                AVERAGE(IF(
                    ISNUMBER(M87:AD87),
                    IF(
                        M$4:AD$4=1,
                        M87:AD87,
                        ""),
                    "")),
                AVERAGE(IF(
                    ISNUMBER(M87:AD87),
                    IF(
                        M$4:AD$4=2,
                        M87:AD87,
                        ""),
                    ""))
            ),
            IF(
                Parameters!$D$17=1,
                IFERROR(
                    IF(
                        OR(
                            IF(
                                ISNUMBER(M87:AD87),
                                IF(
                                    M$4:AD$4=1,
                                    M87:AD87,
                                    ""),
                                "")
                            =0),
                        0,
                        GEOMEAN(IF(
                            ISNUMBER(M87:AD87),
                            IF(
                                M$4:AD$4=1,
                                M87:AD87,
                                ""),
                            ""))
                    ),
                    IF(
                        OR(IF(
                            ISNUMBER(M87:AD87),
                            IF(
                                M$4:AD$4=2,
                                M87:AD87,
                                ""),
                            "")
                            =0),
                        0,
                        GEOMEAN(IF(
                            ISNUMBER(M87:AD87),
                            IF(
                                M$4:AD$4=2,
                                M87:AD87,
                                ""),
                            "")))
                )
            )
        )
    )
)</f>
        <v>3.42212030340447</v>
      </c>
      <c r="I87" s="191" cm="1">
        <f t="array" ref="I87">IF(
    SUM(IF(
            ISNUMBER(
                IF(
                    $M$5:$AD$5,
                    (M87:AD87),
                    "")),
            1,
            0))
        =0,
    NA(),
    IF(
        Parameters!$D$15=1,
        IF(
            SUM(--(ISNUMBER(IF($M$5:$AD$5=1,(M87:AD87),""))))&gt;0,
            MAX(IF(
                ISNUMBER(M87:AD87),
                IF(
                    M$5:AD$5=1,
                    M87:AD87,
                    ""),
                "")),
            MAX(IF(
                ISNUMBER(M87:AD87),
                IF(
                    M$5:AD$5=2,
                    M87:AD87,
                    ""),
                ""))
        ),
        IF(
            Parameters!$D$16=1,
            IFERROR(
                AVERAGE(IF(
                    ISNUMBER(M87:AD87),
                    IF(
                        M$5:AD$5=1,
                        M87:AD87,
                        ""),
                    "")),
                AVERAGE(IF(
                    ISNUMBER(M87:AD87),
                    IF(
                        M$5:AD$5=2,
                        M87:AD87,
                        ""),
                    ""))
            ),
            IF(
                Parameters!$D$17=1,
                IFERROR(
                    IF(
                        OR(
                            IF(
                                ISNUMBER(M87:AD87),
                                IF(
                                    M$5:AD$5=1,
                                    M87:AD87,
                                    ""),
                                "")
                            =0),
                        0,
                        GEOMEAN(IF(
                            ISNUMBER(M87:AD87),
                            IF(
                                M$5:AD$5=1,
                                M87:AD87,
                                ""),
                            ""))
                    ),
                    IF(
                        OR(IF(
                            ISNUMBER(M87:AD87),
                            IF(
                                M$5:AD$5=2,
                                M87:AD87,
                                ""),
                            "")
                            =0),
                        0,
                        GEOMEAN(IF(
                            ISNUMBER(M87:AD87),
                            IF(
                                M$5:AD$5=2,
                                M87:AD87,
                                ""),
                            "")))
                )
            )
        )
    )
)</f>
        <v>0</v>
      </c>
      <c r="J87" s="242">
        <v>45103</v>
      </c>
      <c r="K87" s="242">
        <v>45099</v>
      </c>
      <c r="L87" s="91" t="s">
        <v>138</v>
      </c>
      <c r="M87" s="192">
        <v>0</v>
      </c>
      <c r="N87" s="192">
        <v>3.42212030340447</v>
      </c>
      <c r="O87" s="192">
        <v>0</v>
      </c>
      <c r="P87" s="192">
        <v>0</v>
      </c>
      <c r="Q87" s="192" t="s">
        <v>409</v>
      </c>
      <c r="R87" s="192">
        <v>0</v>
      </c>
      <c r="S87" s="192">
        <v>0</v>
      </c>
      <c r="T87" s="192" t="s">
        <v>409</v>
      </c>
      <c r="U87" s="192">
        <v>77.3</v>
      </c>
      <c r="V87" s="192">
        <v>-1.7103505621189801</v>
      </c>
      <c r="W87" s="192" t="s">
        <v>409</v>
      </c>
      <c r="X87" s="192" t="s">
        <v>409</v>
      </c>
      <c r="Y87" s="192">
        <v>0</v>
      </c>
      <c r="Z87" s="192">
        <v>-15.789473684210501</v>
      </c>
      <c r="AA87" s="34"/>
      <c r="AB87" s="34"/>
      <c r="AC87" s="192"/>
      <c r="AD87" s="192"/>
      <c r="AE87" s="192"/>
      <c r="AF87" s="192"/>
      <c r="AG87" s="192"/>
      <c r="AH87" s="192"/>
    </row>
    <row r="88" spans="1:34" x14ac:dyDescent="0.2">
      <c r="A88" s="84">
        <v>81</v>
      </c>
      <c r="B88" s="84" t="str">
        <f ca="1"/>
        <v>Guam</v>
      </c>
      <c r="C88" s="84" t="str">
        <f ca="1"/>
        <v>GUM</v>
      </c>
      <c r="D88" s="219" t="str">
        <f ca="1"/>
        <v>EAS           East Asia &amp; Pacific</v>
      </c>
      <c r="E88" s="219" t="str">
        <f ca="1"/>
        <v>NA</v>
      </c>
      <c r="F88" s="190" t="str">
        <f t="shared" ca="1" si="13"/>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$M$4:$AD$4,
                    (M88:AD88),
                    "")),
            1,
            0))
        =0,
    NA(),
    IF(
        Parameters!$D$15=1,
        IF(
            SUM(--(ISNUMBER(IF($M$4:$AD$4=1,(M88:AD88),""))))&gt;0,
            MAX(IF(
                ISNUMBER(M88:AD88),
                IF(
                    M$4:AD$4=1,
                    M88:AD88,
                    ""),
                "")),
            MAX(IF(
                ISNUMBER(M88:AD88),
                IF(
                    M$4:AD$4=2,
                    M88:AD88,
                    ""),
                ""))
        ),
        IF(
            Parameters!$D$16=1,
            IFERROR(
                AVERAGE(IF(
                    ISNUMBER(M88:AD88),
                    IF(
                        M$4:AD$4=1,
                        M88:AD88,
                        ""),
                    "")),
                AVERAGE(IF(
                    ISNUMBER(M88:AD88),
                    IF(
                        M$4:AD$4=2,
                        M88:AD88,
                        ""),
                    ""))
            ),
            IF(
                Parameters!$D$17=1,
                IFERROR(
                    IF(
                        OR(
                            IF(
                                ISNUMBER(M88:AD88),
                                IF(
                                    M$4:AD$4=1,
                                    M88:AD88,
                                    ""),
                                "")
                            =0),
                        0,
                        GEOMEAN(IF(
                            ISNUMBER(M88:AD88),
                            IF(
                                M$4:AD$4=1,
                                M88:AD88,
                                ""),
                            ""))
                    ),
                    IF(
                        OR(IF(
                            ISNUMBER(M88:AD88),
                            IF(
                                M$4:AD$4=2,
                                M88:AD88,
                                ""),
                            "")
                            =0),
                        0,
                        GEOMEAN(IF(
                            ISNUMBER(M88:AD88),
                            IF(
                                M$4:AD$4=2,
                                M88:AD88,
                                ""),
                            "")))
                )
            )
        )
    )
)</f>
        <v>#N/A</v>
      </c>
      <c r="I88" s="191" cm="1">
        <f t="array" ref="I88">IF(
    SUM(IF(
            ISNUMBER(
                IF(
                    $M$5:$AD$5,
                    (M88:AD88),
                    "")),
            1,
            0))
        =0,
    NA(),
    IF(
        Parameters!$D$15=1,
        IF(
            SUM(--(ISNUMBER(IF($M$5:$AD$5=1,(M88:AD88),""))))&gt;0,
            MAX(IF(
                ISNUMBER(M88:AD88),
                IF(
                    M$5:AD$5=1,
                    M88:AD88,
                    ""),
                "")),
            MAX(IF(
                ISNUMBER(M88:AD88),
                IF(
                    M$5:AD$5=2,
                    M88:AD88,
                    ""),
                ""))
        ),
        IF(
            Parameters!$D$16=1,
            IFERROR(
                AVERAGE(IF(
                    ISNUMBER(M88:AD88),
                    IF(
                        M$5:AD$5=1,
                        M88:AD88,
                        ""),
                    "")),
                AVERAGE(IF(
                    ISNUMBER(M88:AD88),
                    IF(
                        M$5:AD$5=2,
                        M88:AD88,
                        ""),
                    ""))
            ),
            IF(
                Parameters!$D$17=1,
                IFERROR(
                    IF(
                        OR(
                            IF(
                                ISNUMBER(M88:AD88),
                                IF(
                                    M$5:AD$5=1,
                                    M88:AD88,
                                    ""),
                                "")
                            =0),
                        0,
                        GEOMEAN(IF(
                            ISNUMBER(M88:AD88),
                            IF(
                                M$5:AD$5=1,
                                M88:AD88,
                                ""),
                            ""))
                    ),
                    IF(
                        OR(IF(
                            ISNUMBER(M88:AD88),
                            IF(
                                M$5:AD$5=2,
                                M88:AD88,
                                ""),
                            "")
                            =0),
                        0,
                        GEOMEAN(IF(
                            ISNUMBER(M88:AD88),
                            IF(
                                M$5:AD$5=2,
                                M88:AD88,
                                ""),
                            "")))
                )
            )
        )
    )
)</f>
        <v>0</v>
      </c>
      <c r="J88" s="242" t="s">
        <v>409</v>
      </c>
      <c r="K88" s="242" t="s">
        <v>409</v>
      </c>
      <c r="L88" s="91" t="s">
        <v>712</v>
      </c>
      <c r="M88" s="192" t="s">
        <v>409</v>
      </c>
      <c r="N88" s="192" t="s">
        <v>409</v>
      </c>
      <c r="O88" s="192" t="s">
        <v>409</v>
      </c>
      <c r="P88" s="192">
        <v>0</v>
      </c>
      <c r="Q88" s="192" t="s">
        <v>409</v>
      </c>
      <c r="R88" s="192" t="s">
        <v>409</v>
      </c>
      <c r="S88" s="192" t="s">
        <v>409</v>
      </c>
      <c r="T88" s="192" t="s">
        <v>409</v>
      </c>
      <c r="U88" s="192" t="s">
        <v>409</v>
      </c>
      <c r="V88" s="192" t="s">
        <v>409</v>
      </c>
      <c r="W88" s="192" t="s">
        <v>409</v>
      </c>
      <c r="X88" s="192" t="s">
        <v>409</v>
      </c>
      <c r="Y88" s="192" t="s">
        <v>409</v>
      </c>
      <c r="Z88" s="192" t="s">
        <v>409</v>
      </c>
      <c r="AA88" s="34"/>
      <c r="AB88" s="34"/>
      <c r="AC88" s="192"/>
      <c r="AD88" s="192"/>
      <c r="AE88" s="192"/>
      <c r="AF88" s="192"/>
      <c r="AG88" s="192"/>
      <c r="AH88" s="192"/>
    </row>
    <row r="89" spans="1:34" x14ac:dyDescent="0.2">
      <c r="A89" s="84">
        <v>82</v>
      </c>
      <c r="B89" s="84" t="str">
        <f ca="1"/>
        <v>Guyana</v>
      </c>
      <c r="C89" s="84" t="str">
        <f ca="1"/>
        <v>GUY</v>
      </c>
      <c r="D89" s="219" t="str">
        <f ca="1"/>
        <v>LCN           Latin America &amp; Caribbean</v>
      </c>
      <c r="E89" s="219" t="str">
        <f ca="1"/>
        <v>IDA</v>
      </c>
      <c r="F89" s="190" t="str">
        <f t="shared" ca="1" si="13"/>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$M$4:$AD$4,
                    (M89:AD89),
                    "")),
            1,
            0))
        =0,
    NA(),
    IF(
        Parameters!$D$15=1,
        IF(
            SUM(--(ISNUMBER(IF($M$4:$AD$4=1,(M89:AD89),""))))&gt;0,
            MAX(IF(
                ISNUMBER(M89:AD89),
                IF(
                    M$4:AD$4=1,
                    M89:AD89,
                    ""),
                "")),
            MAX(IF(
                ISNUMBER(M89:AD89),
                IF(
                    M$4:AD$4=2,
                    M89:AD89,
                    ""),
                ""))
        ),
        IF(
            Parameters!$D$16=1,
            IFERROR(
                AVERAGE(IF(
                    ISNUMBER(M89:AD89),
                    IF(
                        M$4:AD$4=1,
                        M89:AD89,
                        ""),
                    "")),
                AVERAGE(IF(
                    ISNUMBER(M89:AD89),
                    IF(
                        M$4:AD$4=2,
                        M89:AD89,
                        ""),
                    ""))
            ),
            IF(
                Parameters!$D$17=1,
                IFERROR(
                    IF(
                        OR(
                            IF(
                                ISNUMBER(M89:AD89),
                                IF(
                                    M$4:AD$4=1,
                                    M89:AD89,
                                    ""),
                                "")
                            =0),
                        0,
                        GEOMEAN(IF(
                            ISNUMBER(M89:AD89),
                            IF(
                                M$4:AD$4=1,
                                M89:AD89,
                                ""),
                            ""))
                    ),
                    IF(
                        OR(IF(
                            ISNUMBER(M89:AD89),
                            IF(
                                M$4:AD$4=2,
                                M89:AD89,
                                ""),
                            "")
                            =0),
                        0,
                        GEOMEAN(IF(
                            ISNUMBER(M89:AD89),
                            IF(
                                M$4:AD$4=2,
                                M89:AD89,
                                ""),
                            "")))
                )
            )
        )
    )
)</f>
        <v>0</v>
      </c>
      <c r="I89" s="191" cm="1">
        <f t="array" ref="I89">IF(
    SUM(IF(
            ISNUMBER(
                IF(
                    $M$5:$AD$5,
                    (M89:AD89),
                    "")),
            1,
            0))
        =0,
    NA(),
    IF(
        Parameters!$D$15=1,
        IF(
            SUM(--(ISNUMBER(IF($M$5:$AD$5=1,(M89:AD89),""))))&gt;0,
            MAX(IF(
                ISNUMBER(M89:AD89),
                IF(
                    M$5:AD$5=1,
                    M89:AD89,
                    ""),
                "")),
            MAX(IF(
                ISNUMBER(M89:AD89),
                IF(
                    M$5:AD$5=2,
                    M89:AD89,
                    ""),
                ""))
        ),
        IF(
            Parameters!$D$16=1,
            IFERROR(
                AVERAGE(IF(
                    ISNUMBER(M89:AD89),
                    IF(
                        M$5:AD$5=1,
                        M89:AD89,
                        ""),
                    "")),
                AVERAGE(IF(
                    ISNUMBER(M89:AD89),
                    IF(
                        M$5:AD$5=2,
                        M89:AD89,
                        ""),
                    ""))
            ),
            IF(
                Parameters!$D$17=1,
                IFERROR(
                    IF(
                        OR(
                            IF(
                                ISNUMBER(M89:AD89),
                                IF(
                                    M$5:AD$5=1,
                                    M89:AD89,
                                    ""),
                                "")
                            =0),
                        0,
                        GEOMEAN(IF(
                            ISNUMBER(M89:AD89),
                            IF(
                                M$5:AD$5=1,
                                M89:AD89,
                                ""),
                            ""))
                    ),
                    IF(
                        OR(IF(
                            ISNUMBER(M89:AD89),
                            IF(
                                M$5:AD$5=2,
                                M89:AD89,
                                ""),
                            "")
                            =0),
                        0,
                        GEOMEAN(IF(
                            ISNUMBER(M89:AD89),
                            IF(
                                M$5:AD$5=2,
                                M89:AD89,
                                ""),
                            "")))
                )
            )
        )
    )
)</f>
        <v>0</v>
      </c>
      <c r="J89" s="242">
        <v>45103</v>
      </c>
      <c r="K89" s="242">
        <v>44966</v>
      </c>
      <c r="L89" s="91" t="s">
        <v>140</v>
      </c>
      <c r="M89" s="192">
        <v>0</v>
      </c>
      <c r="N89" s="192">
        <v>0</v>
      </c>
      <c r="O89" s="192" t="s">
        <v>409</v>
      </c>
      <c r="P89" s="192">
        <v>0</v>
      </c>
      <c r="Q89" s="192" t="s">
        <v>409</v>
      </c>
      <c r="R89" s="192">
        <v>0</v>
      </c>
      <c r="S89" s="192">
        <v>0</v>
      </c>
      <c r="T89" s="192" t="s">
        <v>409</v>
      </c>
      <c r="U89" s="192">
        <v>61.6</v>
      </c>
      <c r="V89" s="192" t="s">
        <v>409</v>
      </c>
      <c r="W89" s="192" t="s">
        <v>409</v>
      </c>
      <c r="X89" s="192" t="s">
        <v>409</v>
      </c>
      <c r="Y89" s="192">
        <v>0</v>
      </c>
      <c r="Z89" s="192">
        <v>-100</v>
      </c>
      <c r="AA89" s="34"/>
      <c r="AB89" s="34"/>
      <c r="AC89" s="192"/>
      <c r="AD89" s="192"/>
      <c r="AE89" s="192"/>
      <c r="AF89" s="192"/>
      <c r="AG89" s="192"/>
      <c r="AH89" s="192"/>
    </row>
    <row r="90" spans="1:34" x14ac:dyDescent="0.2">
      <c r="A90" s="84">
        <v>83</v>
      </c>
      <c r="B90" s="84" t="str">
        <f ca="1"/>
        <v>Hong Kong SAR, China</v>
      </c>
      <c r="C90" s="84" t="str">
        <f ca="1"/>
        <v>HKG</v>
      </c>
      <c r="D90" s="219" t="str">
        <f ca="1"/>
        <v>EAS           East Asia &amp; Pacific</v>
      </c>
      <c r="E90" s="219" t="str">
        <f ca="1"/>
        <v>NA</v>
      </c>
      <c r="F90" s="190" t="str">
        <f t="shared" ca="1" si="13"/>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$M$4:$AD$4,
                    (M90:AD90),
                    "")),
            1,
            0))
        =0,
    NA(),
    IF(
        Parameters!$D$15=1,
        IF(
            SUM(--(ISNUMBER(IF($M$4:$AD$4=1,(M90:AD90),""))))&gt;0,
            MAX(IF(
                ISNUMBER(M90:AD90),
                IF(
                    M$4:AD$4=1,
                    M90:AD90,
                    ""),
                "")),
            MAX(IF(
                ISNUMBER(M90:AD90),
                IF(
                    M$4:AD$4=2,
                    M90:AD90,
                    ""),
                ""))
        ),
        IF(
            Parameters!$D$16=1,
            IFERROR(
                AVERAGE(IF(
                    ISNUMBER(M90:AD90),
                    IF(
                        M$4:AD$4=1,
                        M90:AD90,
                        ""),
                    "")),
                AVERAGE(IF(
                    ISNUMBER(M90:AD90),
                    IF(
                        M$4:AD$4=2,
                        M90:AD90,
                        ""),
                    ""))
            ),
            IF(
                Parameters!$D$17=1,
                IFERROR(
                    IF(
                        OR(
                            IF(
                                ISNUMBER(M90:AD90),
                                IF(
                                    M$4:AD$4=1,
                                    M90:AD90,
                                    ""),
                                "")
                            =0),
                        0,
                        GEOMEAN(IF(
                            ISNUMBER(M90:AD90),
                            IF(
                                M$4:AD$4=1,
                                M90:AD90,
                                ""),
                            ""))
                    ),
                    IF(
                        OR(IF(
                            ISNUMBER(M90:AD90),
                            IF(
                                M$4:AD$4=2,
                                M90:AD90,
                                ""),
                            "")
                            =0),
                        0,
                        GEOMEAN(IF(
                            ISNUMBER(M90:AD90),
                            IF(
                                M$4:AD$4=2,
                                M90:AD90,
                                ""),
                            "")))
                )
            )
        )
    )
)</f>
        <v>#N/A</v>
      </c>
      <c r="I90" s="191" cm="1">
        <f t="array" ref="I90">IF(
    SUM(IF(
            ISNUMBER(
                IF(
                    $M$5:$AD$5,
                    (M90:AD90),
                    "")),
            1,
            0))
        =0,
    NA(),
    IF(
        Parameters!$D$15=1,
        IF(
            SUM(--(ISNUMBER(IF($M$5:$AD$5=1,(M90:AD90),""))))&gt;0,
            MAX(IF(
                ISNUMBER(M90:AD90),
                IF(
                    M$5:AD$5=1,
                    M90:AD90,
                    ""),
                "")),
            MAX(IF(
                ISNUMBER(M90:AD90),
                IF(
                    M$5:AD$5=2,
                    M90:AD90,
                    ""),
                ""))
        ),
        IF(
            Parameters!$D$16=1,
            IFERROR(
                AVERAGE(IF(
                    ISNUMBER(M90:AD90),
                    IF(
                        M$5:AD$5=1,
                        M90:AD90,
                        ""),
                    "")),
                AVERAGE(IF(
                    ISNUMBER(M90:AD90),
                    IF(
                        M$5:AD$5=2,
                        M90:AD90,
                        ""),
                    ""))
            ),
            IF(
                Parameters!$D$17=1,
                IFERROR(
                    IF(
                        OR(
                            IF(
                                ISNUMBER(M90:AD90),
                                IF(
                                    M$5:AD$5=1,
                                    M90:AD90,
                                    ""),
                                "")
                            =0),
                        0,
                        GEOMEAN(IF(
                            ISNUMBER(M90:AD90),
                            IF(
                                M$5:AD$5=1,
                                M90:AD90,
                                ""),
                            ""))
                    ),
                    IF(
                        OR(IF(
                            ISNUMBER(M90:AD90),
                            IF(
                                M$5:AD$5=2,
                                M90:AD90,
                                ""),
                            "")
                            =0),
                        0,
                        GEOMEAN(IF(
                            ISNUMBER(M90:AD90),
                            IF(
                                M$5:AD$5=2,
                                M90:AD90,
                                ""),
                            "")))
                )
            )
        )
    )
)</f>
        <v>0</v>
      </c>
      <c r="J90" s="242">
        <v>44887</v>
      </c>
      <c r="K90" s="242">
        <v>44998</v>
      </c>
      <c r="L90" s="91" t="s">
        <v>713</v>
      </c>
      <c r="M90" s="192" t="s">
        <v>409</v>
      </c>
      <c r="N90" s="192" t="s">
        <v>409</v>
      </c>
      <c r="O90" s="192" t="s">
        <v>409</v>
      </c>
      <c r="P90" s="192">
        <v>0</v>
      </c>
      <c r="Q90" s="192" t="s">
        <v>409</v>
      </c>
      <c r="R90" s="192">
        <v>0</v>
      </c>
      <c r="S90" s="192" t="s">
        <v>409</v>
      </c>
      <c r="T90" s="192" t="s">
        <v>409</v>
      </c>
      <c r="U90" s="192" t="s">
        <v>409</v>
      </c>
      <c r="V90" s="192" t="s">
        <v>409</v>
      </c>
      <c r="W90" s="192" t="s">
        <v>409</v>
      </c>
      <c r="X90" s="192" t="s">
        <v>409</v>
      </c>
      <c r="Y90" s="192">
        <v>-4.7619047619047603E-2</v>
      </c>
      <c r="Z90" s="192" t="s">
        <v>409</v>
      </c>
      <c r="AA90" s="34"/>
      <c r="AB90" s="34"/>
      <c r="AC90" s="192"/>
      <c r="AD90" s="192"/>
      <c r="AE90" s="192"/>
      <c r="AF90" s="192"/>
      <c r="AG90" s="192"/>
      <c r="AH90" s="192"/>
    </row>
    <row r="91" spans="1:34" x14ac:dyDescent="0.2">
      <c r="A91" s="84">
        <v>84</v>
      </c>
      <c r="B91" s="84" t="str">
        <f ca="1"/>
        <v>Honduras</v>
      </c>
      <c r="C91" s="84" t="str">
        <f ca="1"/>
        <v>HND</v>
      </c>
      <c r="D91" s="219" t="str">
        <f ca="1"/>
        <v>LCN           Latin America &amp; Caribbean</v>
      </c>
      <c r="E91" s="219" t="str">
        <f ca="1"/>
        <v>IDA</v>
      </c>
      <c r="F91" s="190" t="str">
        <f t="shared" ca="1" si="13"/>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6.2314025550361833</v>
      </c>
      <c r="H91" s="80" cm="1">
        <f t="array" ref="H91">IF(
    SUM(IF(
            ISNUMBER(
                IF(
                    $M$4:$AD$4,
                    (M91:AD91),
                    "")),
            1,
            0))
        =0,
    NA(),
    IF(
        Parameters!$D$15=1,
        IF(
            SUM(--(ISNUMBER(IF($M$4:$AD$4=1,(M91:AD91),""))))&gt;0,
            MAX(IF(
                ISNUMBER(M91:AD91),
                IF(
                    M$4:AD$4=1,
                    M91:AD91,
                    ""),
                "")),
            MAX(IF(
                ISNUMBER(M91:AD91),
                IF(
                    M$4:AD$4=2,
                    M91:AD91,
                    ""),
                ""))
        ),
        IF(
            Parameters!$D$16=1,
            IFERROR(
                AVERAGE(IF(
                    ISNUMBER(M91:AD91),
                    IF(
                        M$4:AD$4=1,
                        M91:AD91,
                        ""),
                    "")),
                AVERAGE(IF(
                    ISNUMBER(M91:AD91),
                    IF(
                        M$4:AD$4=2,
                        M91:AD91,
                        ""),
                    ""))
            ),
            IF(
                Parameters!$D$17=1,
                IFERROR(
                    IF(
                        OR(
                            IF(
                                ISNUMBER(M91:AD91),
                                IF(
                                    M$4:AD$4=1,
                                    M91:AD91,
                                    ""),
                                "")
                            =0),
                        0,
                        GEOMEAN(IF(
                            ISNUMBER(M91:AD91),
                            IF(
                                M$4:AD$4=1,
                                M91:AD91,
                                ""),
                            ""))
                    ),
                    IF(
                        OR(IF(
                            ISNUMBER(M91:AD91),
                            IF(
                                M$4:AD$4=2,
                                M91:AD91,
                                ""),
                            "")
                            =0),
                        0,
                        GEOMEAN(IF(
                            ISNUMBER(M91:AD91),
                            IF(
                                M$4:AD$4=2,
                                M91:AD91,
                                ""),
                            "")))
                )
            )
        )
    )
)</f>
        <v>3.9292644205327099</v>
      </c>
      <c r="I91" s="191" cm="1">
        <f t="array" ref="I91">IF(
    SUM(IF(
            ISNUMBER(
                IF(
                    $M$5:$AD$5,
                    (M91:AD91),
                    "")),
            1,
            0))
        =0,
    NA(),
    IF(
        Parameters!$D$15=1,
        IF(
            SUM(--(ISNUMBER(IF($M$5:$AD$5=1,(M91:AD91),""))))&gt;0,
            MAX(IF(
                ISNUMBER(M91:AD91),
                IF(
                    M$5:AD$5=1,
                    M91:AD91,
                    ""),
                "")),
            MAX(IF(
                ISNUMBER(M91:AD91),
                IF(
                    M$5:AD$5=2,
                    M91:AD91,
                    ""),
                ""))
        ),
        IF(
            Parameters!$D$16=1,
            IFERROR(
                AVERAGE(IF(
                    ISNUMBER(M91:AD91),
                    IF(
                        M$5:AD$5=1,
                        M91:AD91,
                        ""),
                    "")),
                AVERAGE(IF(
                    ISNUMBER(M91:AD91),
                    IF(
                        M$5:AD$5=2,
                        M91:AD91,
                        ""),
                    ""))
            ),
            IF(
                Parameters!$D$17=1,
                IFERROR(
                    IF(
                        OR(
                            IF(
                                ISNUMBER(M91:AD91),
                                IF(
                                    M$5:AD$5=1,
                                    M91:AD91,
                                    ""),
                                "")
                            =0),
                        0,
                        GEOMEAN(IF(
                            ISNUMBER(M91:AD91),
                            IF(
                                M$5:AD$5=1,
                                M91:AD91,
                                ""),
                            ""))
                    ),
                    IF(
                        OR(IF(
                            ISNUMBER(M91:AD91),
                            IF(
                                M$5:AD$5=2,
                                M91:AD91,
                                ""),
                            "")
                            =0),
                        0,
                        GEOMEAN(IF(
                            ISNUMBER(M91:AD91),
                            IF(
                                M$5:AD$5=2,
                                M91:AD91,
                                ""),
                            "")))
                )
            )
        )
    )
)</f>
        <v>9.8823529411764692</v>
      </c>
      <c r="J91" s="242">
        <v>45103</v>
      </c>
      <c r="K91" s="242">
        <v>45099</v>
      </c>
      <c r="L91" s="91" t="s">
        <v>142</v>
      </c>
      <c r="M91" s="192">
        <v>0</v>
      </c>
      <c r="N91" s="192">
        <v>3.9292644205327099</v>
      </c>
      <c r="O91" s="192">
        <v>0.39051641370321299</v>
      </c>
      <c r="P91" s="192">
        <v>0</v>
      </c>
      <c r="Q91" s="192" t="s">
        <v>409</v>
      </c>
      <c r="R91" s="192">
        <v>0</v>
      </c>
      <c r="S91" s="192">
        <v>9.8823529411764692</v>
      </c>
      <c r="T91" s="192" t="s">
        <v>409</v>
      </c>
      <c r="U91" s="192">
        <v>79.599999999999994</v>
      </c>
      <c r="V91" s="192">
        <v>3.9051641370321501E-2</v>
      </c>
      <c r="W91" s="192" t="s">
        <v>409</v>
      </c>
      <c r="X91" s="192" t="s">
        <v>409</v>
      </c>
      <c r="Y91" s="192">
        <v>0</v>
      </c>
      <c r="Z91" s="192">
        <v>24.705882352941099</v>
      </c>
      <c r="AA91" s="34"/>
      <c r="AB91" s="34"/>
      <c r="AC91" s="192"/>
      <c r="AD91" s="192"/>
      <c r="AE91" s="192"/>
      <c r="AF91" s="192"/>
      <c r="AG91" s="192"/>
      <c r="AH91" s="192"/>
    </row>
    <row r="92" spans="1:34" x14ac:dyDescent="0.2">
      <c r="A92" s="84">
        <v>85</v>
      </c>
      <c r="B92" s="84" t="str">
        <f ca="1"/>
        <v>Croatia</v>
      </c>
      <c r="C92" s="84" t="str">
        <f ca="1"/>
        <v>HRV</v>
      </c>
      <c r="D92" s="219" t="str">
        <f ca="1"/>
        <v>ECS           Europe &amp; Central Asia</v>
      </c>
      <c r="E92" s="219" t="str">
        <f ca="1"/>
        <v>IBRD</v>
      </c>
      <c r="F92" s="190" t="str">
        <f t="shared" ca="1" si="13"/>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$M$4:$AD$4,
                    (M92:AD92),
                    "")),
            1,
            0))
        =0,
    NA(),
    IF(
        Parameters!$D$15=1,
        IF(
            SUM(--(ISNUMBER(IF($M$4:$AD$4=1,(M92:AD92),""))))&gt;0,
            MAX(IF(
                ISNUMBER(M92:AD92),
                IF(
                    M$4:AD$4=1,
                    M92:AD92,
                    ""),
                "")),
            MAX(IF(
                ISNUMBER(M92:AD92),
                IF(
                    M$4:AD$4=2,
                    M92:AD92,
                    ""),
                ""))
        ),
        IF(
            Parameters!$D$16=1,
            IFERROR(
                AVERAGE(IF(
                    ISNUMBER(M92:AD92),
                    IF(
                        M$4:AD$4=1,
                        M92:AD92,
                        ""),
                    "")),
                AVERAGE(IF(
                    ISNUMBER(M92:AD92),
                    IF(
                        M$4:AD$4=2,
                        M92:AD92,
                        ""),
                    ""))
            ),
            IF(
                Parameters!$D$17=1,
                IFERROR(
                    IF(
                        OR(
                            IF(
                                ISNUMBER(M92:AD92),
                                IF(
                                    M$4:AD$4=1,
                                    M92:AD92,
                                    ""),
                                "")
                            =0),
                        0,
                        GEOMEAN(IF(
                            ISNUMBER(M92:AD92),
                            IF(
                                M$4:AD$4=1,
                                M92:AD92,
                                ""),
                            ""))
                    ),
                    IF(
                        OR(IF(
                            ISNUMBER(M92:AD92),
                            IF(
                                M$4:AD$4=2,
                                M92:AD92,
                                ""),
                            "")
                            =0),
                        0,
                        GEOMEAN(IF(
                            ISNUMBER(M92:AD92),
                            IF(
                                M$4:AD$4=2,
                                M92:AD92,
                                ""),
                            "")))
                )
            )
        )
    )
)</f>
        <v>0</v>
      </c>
      <c r="I92" s="191" cm="1">
        <f t="array" ref="I92">IF(
    SUM(IF(
            ISNUMBER(
                IF(
                    $M$5:$AD$5,
                    (M92:AD92),
                    "")),
            1,
            0))
        =0,
    NA(),
    IF(
        Parameters!$D$15=1,
        IF(
            SUM(--(ISNUMBER(IF($M$5:$AD$5=1,(M92:AD92),""))))&gt;0,
            MAX(IF(
                ISNUMBER(M92:AD92),
                IF(
                    M$5:AD$5=1,
                    M92:AD92,
                    ""),
                "")),
            MAX(IF(
                ISNUMBER(M92:AD92),
                IF(
                    M$5:AD$5=2,
                    M92:AD92,
                    ""),
                ""))
        ),
        IF(
            Parameters!$D$16=1,
            IFERROR(
                AVERAGE(IF(
                    ISNUMBER(M92:AD92),
                    IF(
                        M$5:AD$5=1,
                        M92:AD92,
                        ""),
                    "")),
                AVERAGE(IF(
                    ISNUMBER(M92:AD92),
                    IF(
                        M$5:AD$5=2,
                        M92:AD92,
                        ""),
                    ""))
            ),
            IF(
                Parameters!$D$17=1,
                IFERROR(
                    IF(
                        OR(
                            IF(
                                ISNUMBER(M92:AD92),
                                IF(
                                    M$5:AD$5=1,
                                    M92:AD92,
                                    ""),
                                "")
                            =0),
                        0,
                        GEOMEAN(IF(
                            ISNUMBER(M92:AD92),
                            IF(
                                M$5:AD$5=1,
                                M92:AD92,
                                ""),
                            ""))
                    ),
                    IF(
                        OR(IF(
                            ISNUMBER(M92:AD92),
                            IF(
                                M$5:AD$5=2,
                                M92:AD92,
                                ""),
                            "")
                            =0),
                        0,
                        GEOMEAN(IF(
                            ISNUMBER(M92:AD92),
                            IF(
                                M$5:AD$5=2,
                                M92:AD92,
                                ""),
                            "")))
                )
            )
        )
    )
)</f>
        <v>7</v>
      </c>
      <c r="J92" s="242">
        <v>45103</v>
      </c>
      <c r="K92" s="242">
        <v>44966</v>
      </c>
      <c r="L92" s="91" t="s">
        <v>144</v>
      </c>
      <c r="M92" s="192">
        <v>0</v>
      </c>
      <c r="N92" s="192">
        <v>0</v>
      </c>
      <c r="O92" s="192" t="s">
        <v>409</v>
      </c>
      <c r="P92" s="192">
        <v>0</v>
      </c>
      <c r="Q92" s="192" t="s">
        <v>409</v>
      </c>
      <c r="R92" s="192">
        <v>7</v>
      </c>
      <c r="S92" s="192" t="s">
        <v>409</v>
      </c>
      <c r="T92" s="192" t="s">
        <v>409</v>
      </c>
      <c r="U92" s="192">
        <v>48.7</v>
      </c>
      <c r="V92" s="192" t="s">
        <v>409</v>
      </c>
      <c r="W92" s="192" t="s">
        <v>409</v>
      </c>
      <c r="X92" s="192" t="s">
        <v>409</v>
      </c>
      <c r="Y92" s="192">
        <v>0.226190476190476</v>
      </c>
      <c r="Z92" s="192" t="s">
        <v>409</v>
      </c>
      <c r="AA92" s="34"/>
      <c r="AB92" s="34"/>
      <c r="AC92" s="192"/>
      <c r="AD92" s="192"/>
      <c r="AE92" s="192"/>
      <c r="AF92" s="192"/>
      <c r="AG92" s="192"/>
      <c r="AH92" s="192"/>
    </row>
    <row r="93" spans="1:34" x14ac:dyDescent="0.2">
      <c r="A93" s="84">
        <v>86</v>
      </c>
      <c r="B93" s="84" t="str">
        <f ca="1"/>
        <v>Haiti</v>
      </c>
      <c r="C93" s="84" t="str">
        <f ca="1"/>
        <v>HTI</v>
      </c>
      <c r="D93" s="219" t="str">
        <f ca="1"/>
        <v>LCN           Latin America &amp; Caribbean</v>
      </c>
      <c r="E93" s="219" t="str">
        <f ca="1"/>
        <v>IDA</v>
      </c>
      <c r="F93" s="190" t="str">
        <f t="shared" ca="1" si="13"/>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$M$4:$AD$4,
                    (M93:AD93),
                    "")),
            1,
            0))
        =0,
    NA(),
    IF(
        Parameters!$D$15=1,
        IF(
            SUM(--(ISNUMBER(IF($M$4:$AD$4=1,(M93:AD93),""))))&gt;0,
            MAX(IF(
                ISNUMBER(M93:AD93),
                IF(
                    M$4:AD$4=1,
                    M93:AD93,
                    ""),
                "")),
            MAX(IF(
                ISNUMBER(M93:AD93),
                IF(
                    M$4:AD$4=2,
                    M93:AD93,
                    ""),
                ""))
        ),
        IF(
            Parameters!$D$16=1,
            IFERROR(
                AVERAGE(IF(
                    ISNUMBER(M93:AD93),
                    IF(
                        M$4:AD$4=1,
                        M93:AD93,
                        ""),
                    "")),
                AVERAGE(IF(
                    ISNUMBER(M93:AD93),
                    IF(
                        M$4:AD$4=2,
                        M93:AD93,
                        ""),
                    ""))
            ),
            IF(
                Parameters!$D$17=1,
                IFERROR(
                    IF(
                        OR(
                            IF(
                                ISNUMBER(M93:AD93),
                                IF(
                                    M$4:AD$4=1,
                                    M93:AD93,
                                    ""),
                                "")
                            =0),
                        0,
                        GEOMEAN(IF(
                            ISNUMBER(M93:AD93),
                            IF(
                                M$4:AD$4=1,
                                M93:AD93,
                                ""),
                            ""))
                    ),
                    IF(
                        OR(IF(
                            ISNUMBER(M93:AD93),
                            IF(
                                M$4:AD$4=2,
                                M93:AD93,
                                ""),
                            "")
                            =0),
                        0,
                        GEOMEAN(IF(
                            ISNUMBER(M93:AD93),
                            IF(
                                M$4:AD$4=2,
                                M93:AD93,
                                ""),
                            "")))
                )
            )
        )
    )
)</f>
        <v>10</v>
      </c>
      <c r="I93" s="191" cm="1">
        <f t="array" ref="I93">IF(
    SUM(IF(
            ISNUMBER(
                IF(
                    $M$5:$AD$5,
                    (M93:AD93),
                    "")),
            1,
            0))
        =0,
    NA(),
    IF(
        Parameters!$D$15=1,
        IF(
            SUM(--(ISNUMBER(IF($M$5:$AD$5=1,(M93:AD93),""))))&gt;0,
            MAX(IF(
                ISNUMBER(M93:AD93),
                IF(
                    M$5:AD$5=1,
                    M93:AD93,
                    ""),
                "")),
            MAX(IF(
                ISNUMBER(M93:AD93),
                IF(
                    M$5:AD$5=2,
                    M93:AD93,
                    ""),
                ""))
        ),
        IF(
            Parameters!$D$16=1,
            IFERROR(
                AVERAGE(IF(
                    ISNUMBER(M93:AD93),
                    IF(
                        M$5:AD$5=1,
                        M93:AD93,
                        ""),
                    "")),
                AVERAGE(IF(
                    ISNUMBER(M93:AD93),
                    IF(
                        M$5:AD$5=2,
                        M93:AD93,
                        ""),
                    ""))
            ),
            IF(
                Parameters!$D$17=1,
                IFERROR(
                    IF(
                        OR(
                            IF(
                                ISNUMBER(M93:AD93),
                                IF(
                                    M$5:AD$5=1,
                                    M93:AD93,
                                    ""),
                                "")
                            =0),
                        0,
                        GEOMEAN(IF(
                            ISNUMBER(M93:AD93),
                            IF(
                                M$5:AD$5=1,
                                M93:AD93,
                                ""),
                            ""))
                    ),
                    IF(
                        OR(IF(
                            ISNUMBER(M93:AD93),
                            IF(
                                M$5:AD$5=2,
                                M93:AD93,
                                ""),
                            "")
                            =0),
                        0,
                        GEOMEAN(IF(
                            ISNUMBER(M93:AD93),
                            IF(
                                M$5:AD$5=2,
                                M93:AD93,
                                ""),
                            "")))
                )
            )
        )
    )
)</f>
        <v>10</v>
      </c>
      <c r="J93" s="242">
        <v>44778</v>
      </c>
      <c r="K93" s="242">
        <v>45103</v>
      </c>
      <c r="L93" s="91" t="s">
        <v>146</v>
      </c>
      <c r="M93" s="192">
        <v>10</v>
      </c>
      <c r="N93" s="192">
        <v>9.0668548244840306</v>
      </c>
      <c r="O93" s="192">
        <v>10</v>
      </c>
      <c r="P93" s="192">
        <v>0</v>
      </c>
      <c r="Q93" s="192" t="s">
        <v>409</v>
      </c>
      <c r="R93" s="192">
        <v>1.19047619047618</v>
      </c>
      <c r="S93" s="192">
        <v>0</v>
      </c>
      <c r="T93" s="192" t="s">
        <v>623</v>
      </c>
      <c r="U93" s="192">
        <v>102.9</v>
      </c>
      <c r="V93" s="192">
        <v>2.2377293318003599</v>
      </c>
      <c r="W93" s="192" t="s">
        <v>409</v>
      </c>
      <c r="X93" s="192" t="s">
        <v>409</v>
      </c>
      <c r="Y93" s="192">
        <v>2.3809523809523701E-2</v>
      </c>
      <c r="Z93" s="192">
        <v>-7.47663551401868</v>
      </c>
      <c r="AA93" s="34"/>
      <c r="AB93" s="34"/>
      <c r="AC93" s="192"/>
      <c r="AD93" s="192"/>
      <c r="AE93" s="192"/>
      <c r="AF93" s="192"/>
      <c r="AG93" s="192"/>
      <c r="AH93" s="192"/>
    </row>
    <row r="94" spans="1:34" x14ac:dyDescent="0.2">
      <c r="A94" s="84">
        <v>87</v>
      </c>
      <c r="B94" s="84" t="str">
        <f ca="1"/>
        <v>Hungary</v>
      </c>
      <c r="C94" s="84" t="str">
        <f ca="1"/>
        <v>HUN</v>
      </c>
      <c r="D94" s="219" t="str">
        <f ca="1"/>
        <v>ECS           Europe &amp; Central Asia</v>
      </c>
      <c r="E94" s="219" t="str">
        <f ca="1"/>
        <v>NA</v>
      </c>
      <c r="F94" s="190" t="str">
        <f t="shared" ca="1" si="13"/>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$M$4:$AD$4,
                    (M94:AD94),
                    "")),
            1,
            0))
        =0,
    NA(),
    IF(
        Parameters!$D$15=1,
        IF(
            SUM(--(ISNUMBER(IF($M$4:$AD$4=1,(M94:AD94),""))))&gt;0,
            MAX(IF(
                ISNUMBER(M94:AD94),
                IF(
                    M$4:AD$4=1,
                    M94:AD94,
                    ""),
                "")),
            MAX(IF(
                ISNUMBER(M94:AD94),
                IF(
                    M$4:AD$4=2,
                    M94:AD94,
                    ""),
                ""))
        ),
        IF(
            Parameters!$D$16=1,
            IFERROR(
                AVERAGE(IF(
                    ISNUMBER(M94:AD94),
                    IF(
                        M$4:AD$4=1,
                        M94:AD94,
                        ""),
                    "")),
                AVERAGE(IF(
                    ISNUMBER(M94:AD94),
                    IF(
                        M$4:AD$4=2,
                        M94:AD94,
                        ""),
                    ""))
            ),
            IF(
                Parameters!$D$17=1,
                IFERROR(
                    IF(
                        OR(
                            IF(
                                ISNUMBER(M94:AD94),
                                IF(
                                    M$4:AD$4=1,
                                    M94:AD94,
                                    ""),
                                "")
                            =0),
                        0,
                        GEOMEAN(IF(
                            ISNUMBER(M94:AD94),
                            IF(
                                M$4:AD$4=1,
                                M94:AD94,
                                ""),
                            ""))
                    ),
                    IF(
                        OR(IF(
                            ISNUMBER(M94:AD94),
                            IF(
                                M$4:AD$4=2,
                                M94:AD94,
                                ""),
                            "")
                            =0),
                        0,
                        GEOMEAN(IF(
                            ISNUMBER(M94:AD94),
                            IF(
                                M$4:AD$4=2,
                                M94:AD94,
                                ""),
                            "")))
                )
            )
        )
    )
)</f>
        <v>0</v>
      </c>
      <c r="I94" s="191" cm="1">
        <f t="array" ref="I94">IF(
    SUM(IF(
            ISNUMBER(
                IF(
                    $M$5:$AD$5,
                    (M94:AD94),
                    "")),
            1,
            0))
        =0,
    NA(),
    IF(
        Parameters!$D$15=1,
        IF(
            SUM(--(ISNUMBER(IF($M$5:$AD$5=1,(M94:AD94),""))))&gt;0,
            MAX(IF(
                ISNUMBER(M94:AD94),
                IF(
                    M$5:AD$5=1,
                    M94:AD94,
                    ""),
                "")),
            MAX(IF(
                ISNUMBER(M94:AD94),
                IF(
                    M$5:AD$5=2,
                    M94:AD94,
                    ""),
                ""))
        ),
        IF(
            Parameters!$D$16=1,
            IFERROR(
                AVERAGE(IF(
                    ISNUMBER(M94:AD94),
                    IF(
                        M$5:AD$5=1,
                        M94:AD94,
                        ""),
                    "")),
                AVERAGE(IF(
                    ISNUMBER(M94:AD94),
                    IF(
                        M$5:AD$5=2,
                        M94:AD94,
                        ""),
                    ""))
            ),
            IF(
                Parameters!$D$17=1,
                IFERROR(
                    IF(
                        OR(
                            IF(
                                ISNUMBER(M94:AD94),
                                IF(
                                    M$5:AD$5=1,
                                    M94:AD94,
                                    ""),
                                "")
                            =0),
                        0,
                        GEOMEAN(IF(
                            ISNUMBER(M94:AD94),
                            IF(
                                M$5:AD$5=1,
                                M94:AD94,
                                ""),
                            ""))
                    ),
                    IF(
                        OR(IF(
                            ISNUMBER(M94:AD94),
                            IF(
                                M$5:AD$5=2,
                                M94:AD94,
                                ""),
                            "")
                            =0),
                        0,
                        GEOMEAN(IF(
                            ISNUMBER(M94:AD94),
                            IF(
                                M$5:AD$5=2,
                                M94:AD94,
                                ""),
                            "")))
                )
            )
        )
    )
)</f>
        <v>0</v>
      </c>
      <c r="J94" s="242">
        <v>45103</v>
      </c>
      <c r="K94" s="242">
        <v>44900</v>
      </c>
      <c r="L94" s="91" t="s">
        <v>148</v>
      </c>
      <c r="M94" s="192">
        <v>0</v>
      </c>
      <c r="N94" s="192">
        <v>0</v>
      </c>
      <c r="O94" s="192" t="s">
        <v>409</v>
      </c>
      <c r="P94" s="192">
        <v>0</v>
      </c>
      <c r="Q94" s="192" t="s">
        <v>409</v>
      </c>
      <c r="R94" s="192">
        <v>0</v>
      </c>
      <c r="S94" s="192" t="s">
        <v>409</v>
      </c>
      <c r="T94" s="192" t="s">
        <v>409</v>
      </c>
      <c r="U94" s="192">
        <v>48.8</v>
      </c>
      <c r="V94" s="192" t="s">
        <v>409</v>
      </c>
      <c r="W94" s="192" t="s">
        <v>409</v>
      </c>
      <c r="X94" s="192" t="s">
        <v>409</v>
      </c>
      <c r="Y94" s="192">
        <v>0</v>
      </c>
      <c r="Z94" s="192" t="s">
        <v>409</v>
      </c>
      <c r="AA94" s="34"/>
      <c r="AB94" s="34"/>
      <c r="AC94" s="192"/>
      <c r="AD94" s="192"/>
      <c r="AE94" s="192"/>
      <c r="AF94" s="192"/>
      <c r="AG94" s="192"/>
      <c r="AH94" s="192"/>
    </row>
    <row r="95" spans="1:34" x14ac:dyDescent="0.2">
      <c r="A95" s="84">
        <v>88</v>
      </c>
      <c r="B95" s="84" t="str">
        <f ca="1"/>
        <v>Indonesia</v>
      </c>
      <c r="C95" s="84" t="str">
        <f ca="1"/>
        <v>IDN</v>
      </c>
      <c r="D95" s="219" t="str">
        <f ca="1"/>
        <v>EAS           East Asia &amp; Pacific</v>
      </c>
      <c r="E95" s="219" t="str">
        <f ca="1"/>
        <v>IBRD</v>
      </c>
      <c r="F95" s="190" t="str">
        <f t="shared" ca="1" si="13"/>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1.3701582322971284</v>
      </c>
      <c r="H95" s="80" cm="1">
        <f t="array" ref="H95">IF(
    SUM(IF(
            ISNUMBER(
                IF(
                    $M$4:$AD$4,
                    (M95:AD95),
                    "")),
            1,
            0))
        =0,
    NA(),
    IF(
        Parameters!$D$15=1,
        IF(
            SUM(--(ISNUMBER(IF($M$4:$AD$4=1,(M95:AD95),""))))&gt;0,
            MAX(IF(
                ISNUMBER(M95:AD95),
                IF(
                    M$4:AD$4=1,
                    M95:AD95,
                    ""),
                "")),
            MAX(IF(
                ISNUMBER(M95:AD95),
                IF(
                    M$4:AD$4=2,
                    M95:AD95,
                    ""),
                ""))
        ),
        IF(
            Parameters!$D$16=1,
            IFERROR(
                AVERAGE(IF(
                    ISNUMBER(M95:AD95),
                    IF(
                        M$4:AD$4=1,
                        M95:AD95,
                        ""),
                    "")),
                AVERAGE(IF(
                    ISNUMBER(M95:AD95),
                    IF(
                        M$4:AD$4=2,
                        M95:AD95,
                        ""),
                    ""))
            ),
            IF(
                Parameters!$D$17=1,
                IFERROR(
                    IF(
                        OR(
                            IF(
                                ISNUMBER(M95:AD95),
                                IF(
                                    M$4:AD$4=1,
                                    M95:AD95,
                                    ""),
                                "")
                            =0),
                        0,
                        GEOMEAN(IF(
                            ISNUMBER(M95:AD95),
                            IF(
                                M$4:AD$4=1,
                                M95:AD95,
                                ""),
                            ""))
                    ),
                    IF(
                        OR(IF(
                            ISNUMBER(M95:AD95),
                            IF(
                                M$4:AD$4=2,
                                M95:AD95,
                                ""),
                            "")
                            =0),
                        0,
                        GEOMEAN(IF(
                            ISNUMBER(M95:AD95),
                            IF(
                                M$4:AD$4=2,
                                M95:AD95,
                                ""),
                            "")))
                )
            )
        )
    )
)</f>
        <v>0.84230022931733795</v>
      </c>
      <c r="I95" s="191" cm="1">
        <f t="array" ref="I95">IF(
    SUM(IF(
            ISNUMBER(
                IF(
                    $M$5:$AD$5,
                    (M95:AD95),
                    "")),
            1,
            0))
        =0,
    NA(),
    IF(
        Parameters!$D$15=1,
        IF(
            SUM(--(ISNUMBER(IF($M$5:$AD$5=1,(M95:AD95),""))))&gt;0,
            MAX(IF(
                ISNUMBER(M95:AD95),
                IF(
                    M$5:AD$5=1,
                    M95:AD95,
                    ""),
                "")),
            MAX(IF(
                ISNUMBER(M95:AD95),
                IF(
                    M$5:AD$5=2,
                    M95:AD95,
                    ""),
                ""))
        ),
        IF(
            Parameters!$D$16=1,
            IFERROR(
                AVERAGE(IF(
                    ISNUMBER(M95:AD95),
                    IF(
                        M$5:AD$5=1,
                        M95:AD95,
                        ""),
                    "")),
                AVERAGE(IF(
                    ISNUMBER(M95:AD95),
                    IF(
                        M$5:AD$5=2,
                        M95:AD95,
                        ""),
                    ""))
            ),
            IF(
                Parameters!$D$17=1,
                IFERROR(
                    IF(
                        OR(
                            IF(
                                ISNUMBER(M95:AD95),
                                IF(
                                    M$5:AD$5=1,
                                    M95:AD95,
                                    ""),
                                "")
                            =0),
                        0,
                        GEOMEAN(IF(
                            ISNUMBER(M95:AD95),
                            IF(
                                M$5:AD$5=1,
                                M95:AD95,
                                ""),
                            ""))
                    ),
                    IF(
                        OR(IF(
                            ISNUMBER(M95:AD95),
                            IF(
                                M$5:AD$5=2,
                                M95:AD95,
                                ""),
                            "")
                            =0),
                        0,
                        GEOMEAN(IF(
                            ISNUMBER(M95:AD95),
                            IF(
                                M$5:AD$5=2,
                                M95:AD95,
                                ""),
                            "")))
                )
            )
        )
    )
)</f>
        <v>2.22881760705814</v>
      </c>
      <c r="J95" s="242">
        <v>45103</v>
      </c>
      <c r="K95" s="242">
        <v>45093</v>
      </c>
      <c r="L95" s="91" t="s">
        <v>150</v>
      </c>
      <c r="M95" s="192">
        <v>0</v>
      </c>
      <c r="N95" s="192">
        <v>0.84230022931733795</v>
      </c>
      <c r="O95" s="192">
        <v>2.22881760705814</v>
      </c>
      <c r="P95" s="192">
        <v>0</v>
      </c>
      <c r="Q95" s="192" t="s">
        <v>409</v>
      </c>
      <c r="R95" s="192">
        <v>0</v>
      </c>
      <c r="S95" s="192">
        <v>0</v>
      </c>
      <c r="T95" s="192" t="s">
        <v>409</v>
      </c>
      <c r="U95" s="192">
        <v>65.599999999999994</v>
      </c>
      <c r="V95" s="192">
        <v>0.222881760705814</v>
      </c>
      <c r="W95" s="192" t="s">
        <v>409</v>
      </c>
      <c r="X95" s="192" t="s">
        <v>409</v>
      </c>
      <c r="Y95" s="192">
        <v>-7.1428571428571605E-2</v>
      </c>
      <c r="Z95" s="192">
        <v>-69.230769230769198</v>
      </c>
      <c r="AA95" s="34"/>
      <c r="AB95" s="34"/>
      <c r="AC95" s="192"/>
      <c r="AD95" s="192"/>
      <c r="AE95" s="192"/>
      <c r="AF95" s="192"/>
      <c r="AG95" s="192"/>
      <c r="AH95" s="192"/>
    </row>
    <row r="96" spans="1:34" x14ac:dyDescent="0.2">
      <c r="A96" s="84">
        <v>89</v>
      </c>
      <c r="B96" s="84" t="str">
        <f ca="1"/>
        <v>Isle of Man</v>
      </c>
      <c r="C96" s="84" t="str">
        <f ca="1"/>
        <v>IMN</v>
      </c>
      <c r="D96" s="219" t="str">
        <f ca="1"/>
        <v>ECS           Europe &amp; Central Asia</v>
      </c>
      <c r="E96" s="219" t="str">
        <f ca="1"/>
        <v>NA</v>
      </c>
      <c r="F96" s="190" t="str">
        <f t="shared" ca="1" si="13"/>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$M$4:$AD$4,
                    (M96:AD96),
                    "")),
            1,
            0))
        =0,
    NA(),
    IF(
        Parameters!$D$15=1,
        IF(
            SUM(--(ISNUMBER(IF($M$4:$AD$4=1,(M96:AD96),""))))&gt;0,
            MAX(IF(
                ISNUMBER(M96:AD96),
                IF(
                    M$4:AD$4=1,
                    M96:AD96,
                    ""),
                "")),
            MAX(IF(
                ISNUMBER(M96:AD96),
                IF(
                    M$4:AD$4=2,
                    M96:AD96,
                    ""),
                ""))
        ),
        IF(
            Parameters!$D$16=1,
            IFERROR(
                AVERAGE(IF(
                    ISNUMBER(M96:AD96),
                    IF(
                        M$4:AD$4=1,
                        M96:AD96,
                        ""),
                    "")),
                AVERAGE(IF(
                    ISNUMBER(M96:AD96),
                    IF(
                        M$4:AD$4=2,
                        M96:AD96,
                        ""),
                    ""))
            ),
            IF(
                Parameters!$D$17=1,
                IFERROR(
                    IF(
                        OR(
                            IF(
                                ISNUMBER(M96:AD96),
                                IF(
                                    M$4:AD$4=1,
                                    M96:AD96,
                                    ""),
                                "")
                            =0),
                        0,
                        GEOMEAN(IF(
                            ISNUMBER(M96:AD96),
                            IF(
                                M$4:AD$4=1,
                                M96:AD96,
                                ""),
                            ""))
                    ),
                    IF(
                        OR(IF(
                            ISNUMBER(M96:AD96),
                            IF(
                                M$4:AD$4=2,
                                M96:AD96,
                                ""),
                            "")
                            =0),
                        0,
                        GEOMEAN(IF(
                            ISNUMBER(M96:AD96),
                            IF(
                                M$4:AD$4=2,
                                M96:AD96,
                                ""),
                            "")))
                )
            )
        )
    )
)</f>
        <v>#N/A</v>
      </c>
      <c r="I96" s="191" cm="1">
        <f t="array" ref="I96">IF(
    SUM(IF(
            ISNUMBER(
                IF(
                    $M$5:$AD$5,
                    (M96:AD96),
                    "")),
            1,
            0))
        =0,
    NA(),
    IF(
        Parameters!$D$15=1,
        IF(
            SUM(--(ISNUMBER(IF($M$5:$AD$5=1,(M96:AD96),""))))&gt;0,
            MAX(IF(
                ISNUMBER(M96:AD96),
                IF(
                    M$5:AD$5=1,
                    M96:AD96,
                    ""),
                "")),
            MAX(IF(
                ISNUMBER(M96:AD96),
                IF(
                    M$5:AD$5=2,
                    M96:AD96,
                    ""),
                ""))
        ),
        IF(
            Parameters!$D$16=1,
            IFERROR(
                AVERAGE(IF(
                    ISNUMBER(M96:AD96),
                    IF(
                        M$5:AD$5=1,
                        M96:AD96,
                        ""),
                    "")),
                AVERAGE(IF(
                    ISNUMBER(M96:AD96),
                    IF(
                        M$5:AD$5=2,
                        M96:AD96,
                        ""),
                    ""))
            ),
            IF(
                Parameters!$D$17=1,
                IFERROR(
                    IF(
                        OR(
                            IF(
                                ISNUMBER(M96:AD96),
                                IF(
                                    M$5:AD$5=1,
                                    M96:AD96,
                                    ""),
                                "")
                            =0),
                        0,
                        GEOMEAN(IF(
                            ISNUMBER(M96:AD96),
                            IF(
                                M$5:AD$5=1,
                                M96:AD96,
                                ""),
                            ""))
                    ),
                    IF(
                        OR(IF(
                            ISNUMBER(M96:AD96),
                            IF(
                                M$5:AD$5=2,
                                M96:AD96,
                                ""),
                            "")
                            =0),
                        0,
                        GEOMEAN(IF(
                            ISNUMBER(M96:AD96),
                            IF(
                                M$5:AD$5=2,
                                M96:AD96,
                                ""),
                            "")))
                )
            )
        )
    )
)</f>
        <v>0</v>
      </c>
      <c r="J96" s="242" t="s">
        <v>409</v>
      </c>
      <c r="K96" s="242" t="s">
        <v>409</v>
      </c>
      <c r="L96" s="91" t="s">
        <v>714</v>
      </c>
      <c r="M96" s="192" t="s">
        <v>409</v>
      </c>
      <c r="N96" s="192" t="s">
        <v>409</v>
      </c>
      <c r="O96" s="192" t="s">
        <v>409</v>
      </c>
      <c r="P96" s="192">
        <v>0</v>
      </c>
      <c r="Q96" s="192" t="s">
        <v>409</v>
      </c>
      <c r="R96" s="192" t="s">
        <v>409</v>
      </c>
      <c r="S96" s="192" t="s">
        <v>409</v>
      </c>
      <c r="T96" s="192" t="s">
        <v>409</v>
      </c>
      <c r="U96" s="192" t="s">
        <v>409</v>
      </c>
      <c r="V96" s="192" t="s">
        <v>409</v>
      </c>
      <c r="W96" s="192" t="s">
        <v>409</v>
      </c>
      <c r="X96" s="192" t="s">
        <v>409</v>
      </c>
      <c r="Y96" s="192" t="s">
        <v>409</v>
      </c>
      <c r="Z96" s="192" t="s">
        <v>409</v>
      </c>
      <c r="AA96" s="34"/>
      <c r="AB96" s="34"/>
      <c r="AC96" s="192"/>
      <c r="AD96" s="192"/>
      <c r="AE96" s="192"/>
      <c r="AF96" s="192"/>
      <c r="AG96" s="192"/>
      <c r="AH96" s="192"/>
    </row>
    <row r="97" spans="1:34" x14ac:dyDescent="0.2">
      <c r="A97" s="84">
        <v>90</v>
      </c>
      <c r="B97" s="84" t="str">
        <f ca="1"/>
        <v>India</v>
      </c>
      <c r="C97" s="84" t="str">
        <f ca="1"/>
        <v>IND</v>
      </c>
      <c r="D97" s="219" t="str">
        <f ca="1"/>
        <v>SAS           South Asia</v>
      </c>
      <c r="E97" s="219" t="str">
        <f ca="1"/>
        <v>IBRD</v>
      </c>
      <c r="F97" s="190" t="str">
        <f t="shared" ca="1" si="13"/>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5.2120327016141506</v>
      </c>
      <c r="H97" s="80" cm="1">
        <f t="array" ref="H97">IF(
    SUM(IF(
            ISNUMBER(
                IF(
                    $M$4:$AD$4,
                    (M97:AD97),
                    "")),
            1,
            0))
        =0,
    NA(),
    IF(
        Parameters!$D$15=1,
        IF(
            SUM(--(ISNUMBER(IF($M$4:$AD$4=1,(M97:AD97),""))))&gt;0,
            MAX(IF(
                ISNUMBER(M97:AD97),
                IF(
                    M$4:AD$4=1,
                    M97:AD97,
                    ""),
                "")),
            MAX(IF(
                ISNUMBER(M97:AD97),
                IF(
                    M$4:AD$4=2,
                    M97:AD97,
                    ""),
                ""))
        ),
        IF(
            Parameters!$D$16=1,
            IFERROR(
                AVERAGE(IF(
                    ISNUMBER(M97:AD97),
                    IF(
                        M$4:AD$4=1,
                        M97:AD97,
                        ""),
                    "")),
                AVERAGE(IF(
                    ISNUMBER(M97:AD97),
                    IF(
                        M$4:AD$4=2,
                        M97:AD97,
                        ""),
                    ""))
            ),
            IF(
                Parameters!$D$17=1,
                IFERROR(
                    IF(
                        OR(
                            IF(
                                ISNUMBER(M97:AD97),
                                IF(
                                    M$4:AD$4=1,
                                    M97:AD97,
                                    ""),
                                "")
                            =0),
                        0,
                        GEOMEAN(IF(
                            ISNUMBER(M97:AD97),
                            IF(
                                M$4:AD$4=1,
                                M97:AD97,
                                ""),
                            ""))
                    ),
                    IF(
                        OR(IF(
                            ISNUMBER(M97:AD97),
                            IF(
                                M$4:AD$4=2,
                                M97:AD97,
                                ""),
                            "")
                            =0),
                        0,
                        GEOMEAN(IF(
                            ISNUMBER(M97:AD97),
                            IF(
                                M$4:AD$4=2,
                                M97:AD97,
                                ""),
                            "")))
                )
            )
        )
    )
)</f>
        <v>2.71652848826953</v>
      </c>
      <c r="I97" s="191" cm="1">
        <f t="array" ref="I97">IF(
    SUM(IF(
            ISNUMBER(
                IF(
                    $M$5:$AD$5,
                    (M97:AD97),
                    "")),
            1,
            0))
        =0,
    NA(),
    IF(
        Parameters!$D$15=1,
        IF(
            SUM(--(ISNUMBER(IF($M$5:$AD$5=1,(M97:AD97),""))))&gt;0,
            MAX(IF(
                ISNUMBER(M97:AD97),
                IF(
                    M$5:AD$5=1,
                    M97:AD97,
                    ""),
                "")),
            MAX(IF(
                ISNUMBER(M97:AD97),
                IF(
                    M$5:AD$5=2,
                    M97:AD97,
                    ""),
                ""))
        ),
        IF(
            Parameters!$D$16=1,
            IFERROR(
                AVERAGE(IF(
                    ISNUMBER(M97:AD97),
                    IF(
                        M$5:AD$5=1,
                        M97:AD97,
                        ""),
                    "")),
                AVERAGE(IF(
                    ISNUMBER(M97:AD97),
                    IF(
                        M$5:AD$5=2,
                        M97:AD97,
                        ""),
                    ""))
            ),
            IF(
                Parameters!$D$17=1,
                IFERROR(
                    IF(
                        OR(
                            IF(
                                ISNUMBER(M97:AD97),
                                IF(
                                    M$5:AD$5=1,
                                    M97:AD97,
                                    ""),
                                "")
                            =0),
                        0,
                        GEOMEAN(IF(
                            ISNUMBER(M97:AD97),
                            IF(
                                M$5:AD$5=1,
                                M97:AD97,
                                ""),
                            ""))
                    ),
                    IF(
                        OR(IF(
                            ISNUMBER(M97:AD97),
                            IF(
                                M$5:AD$5=2,
                                M97:AD97,
                                ""),
                            "")
                            =0),
                        0,
                        GEOMEAN(IF(
                            ISNUMBER(M97:AD97),
                            IF(
                                M$5:AD$5=2,
                                M97:AD97,
                                ""),
                            "")))
                )
            )
        )
    )
)</f>
        <v>10</v>
      </c>
      <c r="J97" s="242">
        <v>45103</v>
      </c>
      <c r="K97" s="242">
        <v>45099</v>
      </c>
      <c r="L97" s="91" t="s">
        <v>152</v>
      </c>
      <c r="M97" s="192">
        <v>0</v>
      </c>
      <c r="N97" s="192">
        <v>2.71652848826953</v>
      </c>
      <c r="O97" s="192">
        <v>3.3488486368746799</v>
      </c>
      <c r="P97" s="192">
        <v>0</v>
      </c>
      <c r="Q97" s="192" t="s">
        <v>409</v>
      </c>
      <c r="R97" s="192">
        <v>0</v>
      </c>
      <c r="S97" s="192">
        <v>10</v>
      </c>
      <c r="T97" s="192" t="s">
        <v>409</v>
      </c>
      <c r="U97" s="192">
        <v>74.099999999999994</v>
      </c>
      <c r="V97" s="192">
        <v>0.334884863687468</v>
      </c>
      <c r="W97" s="192" t="s">
        <v>409</v>
      </c>
      <c r="X97" s="192" t="s">
        <v>409</v>
      </c>
      <c r="Y97" s="192">
        <v>0</v>
      </c>
      <c r="Z97" s="192">
        <v>55.440414507771997</v>
      </c>
      <c r="AA97" s="34"/>
      <c r="AB97" s="34"/>
      <c r="AC97" s="192"/>
      <c r="AD97" s="192"/>
      <c r="AE97" s="192"/>
      <c r="AF97" s="192"/>
      <c r="AG97" s="192"/>
      <c r="AH97" s="192"/>
    </row>
    <row r="98" spans="1:34" x14ac:dyDescent="0.2">
      <c r="A98" s="84">
        <v>91</v>
      </c>
      <c r="B98" s="84" t="str">
        <f ca="1"/>
        <v>Ireland</v>
      </c>
      <c r="C98" s="84" t="str">
        <f ca="1"/>
        <v>IRL</v>
      </c>
      <c r="D98" s="219" t="str">
        <f ca="1"/>
        <v>ECS           Europe &amp; Central Asia</v>
      </c>
      <c r="E98" s="219" t="str">
        <f ca="1"/>
        <v>NA</v>
      </c>
      <c r="F98" s="190" t="str">
        <f t="shared" ca="1" si="13"/>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$M$4:$AD$4,
                    (M98:AD98),
                    "")),
            1,
            0))
        =0,
    NA(),
    IF(
        Parameters!$D$15=1,
        IF(
            SUM(--(ISNUMBER(IF($M$4:$AD$4=1,(M98:AD98),""))))&gt;0,
            MAX(IF(
                ISNUMBER(M98:AD98),
                IF(
                    M$4:AD$4=1,
                    M98:AD98,
                    ""),
                "")),
            MAX(IF(
                ISNUMBER(M98:AD98),
                IF(
                    M$4:AD$4=2,
                    M98:AD98,
                    ""),
                ""))
        ),
        IF(
            Parameters!$D$16=1,
            IFERROR(
                AVERAGE(IF(
                    ISNUMBER(M98:AD98),
                    IF(
                        M$4:AD$4=1,
                        M98:AD98,
                        ""),
                    "")),
                AVERAGE(IF(
                    ISNUMBER(M98:AD98),
                    IF(
                        M$4:AD$4=2,
                        M98:AD98,
                        ""),
                    ""))
            ),
            IF(
                Parameters!$D$17=1,
                IFERROR(
                    IF(
                        OR(
                            IF(
                                ISNUMBER(M98:AD98),
                                IF(
                                    M$4:AD$4=1,
                                    M98:AD98,
                                    ""),
                                "")
                            =0),
                        0,
                        GEOMEAN(IF(
                            ISNUMBER(M98:AD98),
                            IF(
                                M$4:AD$4=1,
                                M98:AD98,
                                ""),
                            ""))
                    ),
                    IF(
                        OR(IF(
                            ISNUMBER(M98:AD98),
                            IF(
                                M$4:AD$4=2,
                                M98:AD98,
                                ""),
                            "")
                            =0),
                        0,
                        GEOMEAN(IF(
                            ISNUMBER(M98:AD98),
                            IF(
                                M$4:AD$4=2,
                                M98:AD98,
                                ""),
                            "")))
                )
            )
        )
    )
)</f>
        <v>0</v>
      </c>
      <c r="I98" s="191" cm="1">
        <f t="array" ref="I98">IF(
    SUM(IF(
            ISNUMBER(
                IF(
                    $M$5:$AD$5,
                    (M98:AD98),
                    "")),
            1,
            0))
        =0,
    NA(),
    IF(
        Parameters!$D$15=1,
        IF(
            SUM(--(ISNUMBER(IF($M$5:$AD$5=1,(M98:AD98),""))))&gt;0,
            MAX(IF(
                ISNUMBER(M98:AD98),
                IF(
                    M$5:AD$5=1,
                    M98:AD98,
                    ""),
                "")),
            MAX(IF(
                ISNUMBER(M98:AD98),
                IF(
                    M$5:AD$5=2,
                    M98:AD98,
                    ""),
                ""))
        ),
        IF(
            Parameters!$D$16=1,
            IFERROR(
                AVERAGE(IF(
                    ISNUMBER(M98:AD98),
                    IF(
                        M$5:AD$5=1,
                        M98:AD98,
                        ""),
                    "")),
                AVERAGE(IF(
                    ISNUMBER(M98:AD98),
                    IF(
                        M$5:AD$5=2,
                        M98:AD98,
                        ""),
                    ""))
            ),
            IF(
                Parameters!$D$17=1,
                IFERROR(
                    IF(
                        OR(
                            IF(
                                ISNUMBER(M98:AD98),
                                IF(
                                    M$5:AD$5=1,
                                    M98:AD98,
                                    ""),
                                "")
                            =0),
                        0,
                        GEOMEAN(IF(
                            ISNUMBER(M98:AD98),
                            IF(
                                M$5:AD$5=1,
                                M98:AD98,
                                ""),
                            ""))
                    ),
                    IF(
                        OR(IF(
                            ISNUMBER(M98:AD98),
                            IF(
                                M$5:AD$5=2,
                                M98:AD98,
                                ""),
                            "")
                            =0),
                        0,
                        GEOMEAN(IF(
                            ISNUMBER(M98:AD98),
                            IF(
                                M$5:AD$5=2,
                                M98:AD98,
                                ""),
                            "")))
                )
            )
        )
    )
)</f>
        <v>0</v>
      </c>
      <c r="J98" s="242">
        <v>45103</v>
      </c>
      <c r="K98" s="242">
        <v>44860</v>
      </c>
      <c r="L98" s="91" t="s">
        <v>154</v>
      </c>
      <c r="M98" s="192">
        <v>0</v>
      </c>
      <c r="N98" s="192">
        <v>0</v>
      </c>
      <c r="O98" s="192" t="s">
        <v>409</v>
      </c>
      <c r="P98" s="192">
        <v>0</v>
      </c>
      <c r="Q98" s="192" t="s">
        <v>409</v>
      </c>
      <c r="R98" s="192">
        <v>0</v>
      </c>
      <c r="S98" s="192" t="s">
        <v>409</v>
      </c>
      <c r="T98" s="192" t="s">
        <v>409</v>
      </c>
      <c r="U98" s="192">
        <v>19.5</v>
      </c>
      <c r="V98" s="192" t="s">
        <v>409</v>
      </c>
      <c r="W98" s="192" t="s">
        <v>409</v>
      </c>
      <c r="X98" s="192" t="s">
        <v>409</v>
      </c>
      <c r="Y98" s="192">
        <v>0</v>
      </c>
      <c r="Z98" s="192" t="s">
        <v>409</v>
      </c>
      <c r="AA98" s="34"/>
      <c r="AB98" s="34"/>
      <c r="AC98" s="192"/>
      <c r="AD98" s="192"/>
      <c r="AE98" s="192"/>
      <c r="AF98" s="192"/>
      <c r="AG98" s="192"/>
      <c r="AH98" s="192"/>
    </row>
    <row r="99" spans="1:34" x14ac:dyDescent="0.2">
      <c r="A99" s="84">
        <v>92</v>
      </c>
      <c r="B99" s="84" t="str">
        <f ca="1"/>
        <v>Iran, Islamic Rep.</v>
      </c>
      <c r="C99" s="84" t="str">
        <f ca="1"/>
        <v>IRN</v>
      </c>
      <c r="D99" s="219" t="str">
        <f ca="1"/>
        <v>MEA           Middle East &amp; North Africa</v>
      </c>
      <c r="E99" s="219" t="str">
        <f ca="1"/>
        <v>IBRD</v>
      </c>
      <c r="F99" s="190" t="str">
        <f t="shared" ca="1" si="13"/>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$M$4:$AD$4,
                    (M99:AD99),
                    "")),
            1,
            0))
        =0,
    NA(),
    IF(
        Parameters!$D$15=1,
        IF(
            SUM(--(ISNUMBER(IF($M$4:$AD$4=1,(M99:AD99),""))))&gt;0,
            MAX(IF(
                ISNUMBER(M99:AD99),
                IF(
                    M$4:AD$4=1,
                    M99:AD99,
                    ""),
                "")),
            MAX(IF(
                ISNUMBER(M99:AD99),
                IF(
                    M$4:AD$4=2,
                    M99:AD99,
                    ""),
                ""))
        ),
        IF(
            Parameters!$D$16=1,
            IFERROR(
                AVERAGE(IF(
                    ISNUMBER(M99:AD99),
                    IF(
                        M$4:AD$4=1,
                        M99:AD99,
                        ""),
                    "")),
                AVERAGE(IF(
                    ISNUMBER(M99:AD99),
                    IF(
                        M$4:AD$4=2,
                        M99:AD99,
                        ""),
                    ""))
            ),
            IF(
                Parameters!$D$17=1,
                IFERROR(
                    IF(
                        OR(
                            IF(
                                ISNUMBER(M99:AD99),
                                IF(
                                    M$4:AD$4=1,
                                    M99:AD99,
                                    ""),
                                "")
                            =0),
                        0,
                        GEOMEAN(IF(
                            ISNUMBER(M99:AD99),
                            IF(
                                M$4:AD$4=1,
                                M99:AD99,
                                ""),
                            ""))
                    ),
                    IF(
                        OR(IF(
                            ISNUMBER(M99:AD99),
                            IF(
                                M$4:AD$4=2,
                                M99:AD99,
                                ""),
                            "")
                            =0),
                        0,
                        GEOMEAN(IF(
                            ISNUMBER(M99:AD99),
                            IF(
                                M$4:AD$4=2,
                                M99:AD99,
                                ""),
                            "")))
                )
            )
        )
    )
)</f>
        <v>5.2081495854647999</v>
      </c>
      <c r="I99" s="191" cm="1">
        <f t="array" ref="I99">IF(
    SUM(IF(
            ISNUMBER(
                IF(
                    $M$5:$AD$5,
                    (M99:AD99),
                    "")),
            1,
            0))
        =0,
    NA(),
    IF(
        Parameters!$D$15=1,
        IF(
            SUM(--(ISNUMBER(IF($M$5:$AD$5=1,(M99:AD99),""))))&gt;0,
            MAX(IF(
                ISNUMBER(M99:AD99),
                IF(
                    M$5:AD$5=1,
                    M99:AD99,
                    ""),
                "")),
            MAX(IF(
                ISNUMBER(M99:AD99),
                IF(
                    M$5:AD$5=2,
                    M99:AD99,
                    ""),
                ""))
        ),
        IF(
            Parameters!$D$16=1,
            IFERROR(
                AVERAGE(IF(
                    ISNUMBER(M99:AD99),
                    IF(
                        M$5:AD$5=1,
                        M99:AD99,
                        ""),
                    "")),
                AVERAGE(IF(
                    ISNUMBER(M99:AD99),
                    IF(
                        M$5:AD$5=2,
                        M99:AD99,
                        ""),
                    ""))
            ),
            IF(
                Parameters!$D$17=1,
                IFERROR(
                    IF(
                        OR(
                            IF(
                                ISNUMBER(M99:AD99),
                                IF(
                                    M$5:AD$5=1,
                                    M99:AD99,
                                    ""),
                                "")
                            =0),
                        0,
                        GEOMEAN(IF(
                            ISNUMBER(M99:AD99),
                            IF(
                                M$5:AD$5=1,
                                M99:AD99,
                                ""),
                            ""))
                    ),
                    IF(
                        OR(IF(
                            ISNUMBER(M99:AD99),
                            IF(
                                M$5:AD$5=2,
                                M99:AD99,
                                ""),
                            "")
                            =0),
                        0,
                        GEOMEAN(IF(
                            ISNUMBER(M99:AD99),
                            IF(
                                M$5:AD$5=2,
                                M99:AD99,
                                ""),
                            "")))
                )
            )
        )
    )
)</f>
        <v>0</v>
      </c>
      <c r="J99" s="242">
        <v>45103</v>
      </c>
      <c r="K99" s="242">
        <v>45103</v>
      </c>
      <c r="L99" s="91" t="s">
        <v>155</v>
      </c>
      <c r="M99" s="192">
        <v>0</v>
      </c>
      <c r="N99" s="192">
        <v>5.2081495854647999</v>
      </c>
      <c r="O99" s="192">
        <v>0</v>
      </c>
      <c r="P99" s="192">
        <v>0</v>
      </c>
      <c r="Q99" s="192" t="s">
        <v>409</v>
      </c>
      <c r="R99" s="192">
        <v>0</v>
      </c>
      <c r="S99" s="192">
        <v>0</v>
      </c>
      <c r="T99" s="192" t="s">
        <v>409</v>
      </c>
      <c r="U99" s="192">
        <v>85.4</v>
      </c>
      <c r="V99" s="192">
        <v>-0.186373717127506</v>
      </c>
      <c r="W99" s="192" t="s">
        <v>409</v>
      </c>
      <c r="X99" s="192" t="s">
        <v>409</v>
      </c>
      <c r="Y99" s="192">
        <v>0</v>
      </c>
      <c r="Z99" s="192">
        <v>-61.290322580645103</v>
      </c>
      <c r="AA99" s="34"/>
      <c r="AB99" s="34"/>
      <c r="AC99" s="192"/>
      <c r="AD99" s="192"/>
      <c r="AE99" s="192"/>
      <c r="AF99" s="192"/>
      <c r="AG99" s="192"/>
      <c r="AH99" s="192"/>
    </row>
    <row r="100" spans="1:34" x14ac:dyDescent="0.2">
      <c r="A100" s="84">
        <v>93</v>
      </c>
      <c r="B100" s="84" t="str">
        <f ca="1"/>
        <v>Iraq</v>
      </c>
      <c r="C100" s="84" t="str">
        <f ca="1"/>
        <v>IRQ</v>
      </c>
      <c r="D100" s="219" t="str">
        <f ca="1"/>
        <v>MEA           Middle East &amp; North Africa</v>
      </c>
      <c r="E100" s="219" t="str">
        <f ca="1"/>
        <v>IBRD</v>
      </c>
      <c r="F100" s="190" t="str">
        <f t="shared" ca="1" si="13"/>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$M$4:$AD$4,
                    (M100:AD100),
                    "")),
            1,
            0))
        =0,
    NA(),
    IF(
        Parameters!$D$15=1,
        IF(
            SUM(--(ISNUMBER(IF($M$4:$AD$4=1,(M100:AD100),""))))&gt;0,
            MAX(IF(
                ISNUMBER(M100:AD100),
                IF(
                    M$4:AD$4=1,
                    M100:AD100,
                    ""),
                "")),
            MAX(IF(
                ISNUMBER(M100:AD100),
                IF(
                    M$4:AD$4=2,
                    M100:AD100,
                    ""),
                ""))
        ),
        IF(
            Parameters!$D$16=1,
            IFERROR(
                AVERAGE(IF(
                    ISNUMBER(M100:AD100),
                    IF(
                        M$4:AD$4=1,
                        M100:AD100,
                        ""),
                    "")),
                AVERAGE(IF(
                    ISNUMBER(M100:AD100),
                    IF(
                        M$4:AD$4=2,
                        M100:AD100,
                        ""),
                    ""))
            ),
            IF(
                Parameters!$D$17=1,
                IFERROR(
                    IF(
                        OR(
                            IF(
                                ISNUMBER(M100:AD100),
                                IF(
                                    M$4:AD$4=1,
                                    M100:AD100,
                                    ""),
                                "")
                            =0),
                        0,
                        GEOMEAN(IF(
                            ISNUMBER(M100:AD100),
                            IF(
                                M$4:AD$4=1,
                                M100:AD100,
                                ""),
                            ""))
                    ),
                    IF(
                        OR(IF(
                            ISNUMBER(M100:AD100),
                            IF(
                                M$4:AD$4=2,
                                M100:AD100,
                                ""),
                            "")
                            =0),
                        0,
                        GEOMEAN(IF(
                            ISNUMBER(M100:AD100),
                            IF(
                                M$4:AD$4=2,
                                M100:AD100,
                                ""),
                            "")))
                )
            )
        )
    )
)</f>
        <v>10</v>
      </c>
      <c r="I100" s="191" cm="1">
        <f t="array" ref="I100">IF(
    SUM(IF(
            ISNUMBER(
                IF(
                    $M$5:$AD$5,
                    (M100:AD100),
                    "")),
            1,
            0))
        =0,
    NA(),
    IF(
        Parameters!$D$15=1,
        IF(
            SUM(--(ISNUMBER(IF($M$5:$AD$5=1,(M100:AD100),""))))&gt;0,
            MAX(IF(
                ISNUMBER(M100:AD100),
                IF(
                    M$5:AD$5=1,
                    M100:AD100,
                    ""),
                "")),
            MAX(IF(
                ISNUMBER(M100:AD100),
                IF(
                    M$5:AD$5=2,
                    M100:AD100,
                    ""),
                ""))
        ),
        IF(
            Parameters!$D$16=1,
            IFERROR(
                AVERAGE(IF(
                    ISNUMBER(M100:AD100),
                    IF(
                        M$5:AD$5=1,
                        M100:AD100,
                        ""),
                    "")),
                AVERAGE(IF(
                    ISNUMBER(M100:AD100),
                    IF(
                        M$5:AD$5=2,
                        M100:AD100,
                        ""),
                    ""))
            ),
            IF(
                Parameters!$D$17=1,
                IFERROR(
                    IF(
                        OR(
                            IF(
                                ISNUMBER(M100:AD100),
                                IF(
                                    M$5:AD$5=1,
                                    M100:AD100,
                                    ""),
                                "")
                            =0),
                        0,
                        GEOMEAN(IF(
                            ISNUMBER(M100:AD100),
                            IF(
                                M$5:AD$5=1,
                                M100:AD100,
                                ""),
                            ""))
                    ),
                    IF(
                        OR(IF(
                            ISNUMBER(M100:AD100),
                            IF(
                                M$5:AD$5=2,
                                M100:AD100,
                                ""),
                            "")
                            =0),
                        0,
                        GEOMEAN(IF(
                            ISNUMBER(M100:AD100),
                            IF(
                                M$5:AD$5=2,
                                M100:AD100,
                                ""),
                            "")))
                )
            )
        )
    )
)</f>
        <v>0</v>
      </c>
      <c r="J100" s="242">
        <v>44778</v>
      </c>
      <c r="K100" s="242">
        <v>45103</v>
      </c>
      <c r="L100" s="91" t="s">
        <v>157</v>
      </c>
      <c r="M100" s="192">
        <v>10</v>
      </c>
      <c r="N100" s="192">
        <v>6.5311342388428297</v>
      </c>
      <c r="O100" s="192">
        <v>0</v>
      </c>
      <c r="P100" s="192">
        <v>0</v>
      </c>
      <c r="Q100" s="192" t="s">
        <v>409</v>
      </c>
      <c r="R100" s="192">
        <v>0</v>
      </c>
      <c r="S100" s="192">
        <v>0</v>
      </c>
      <c r="T100" s="192" t="s">
        <v>622</v>
      </c>
      <c r="U100" s="192">
        <v>91.4</v>
      </c>
      <c r="V100" s="192">
        <v>-1.57848925167576</v>
      </c>
      <c r="W100" s="192" t="s">
        <v>409</v>
      </c>
      <c r="X100" s="192" t="s">
        <v>409</v>
      </c>
      <c r="Y100" s="192">
        <v>0</v>
      </c>
      <c r="Z100" s="192">
        <v>-38.575667655786297</v>
      </c>
      <c r="AA100" s="34"/>
      <c r="AB100" s="34"/>
      <c r="AC100" s="192"/>
      <c r="AD100" s="192"/>
      <c r="AE100" s="192"/>
      <c r="AF100" s="192"/>
      <c r="AG100" s="192"/>
      <c r="AH100" s="192"/>
    </row>
    <row r="101" spans="1:34" x14ac:dyDescent="0.2">
      <c r="A101" s="84">
        <v>94</v>
      </c>
      <c r="B101" s="84" t="str">
        <f ca="1"/>
        <v>Iceland</v>
      </c>
      <c r="C101" s="84" t="str">
        <f ca="1"/>
        <v>ISL</v>
      </c>
      <c r="D101" s="219" t="str">
        <f ca="1"/>
        <v>ECS           Europe &amp; Central Asia</v>
      </c>
      <c r="E101" s="219" t="str">
        <f ca="1"/>
        <v>NA</v>
      </c>
      <c r="F101" s="190" t="str">
        <f t="shared" ca="1" si="13"/>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$M$4:$AD$4,
                    (M101:AD101),
                    "")),
            1,
            0))
        =0,
    NA(),
    IF(
        Parameters!$D$15=1,
        IF(
            SUM(--(ISNUMBER(IF($M$4:$AD$4=1,(M101:AD101),""))))&gt;0,
            MAX(IF(
                ISNUMBER(M101:AD101),
                IF(
                    M$4:AD$4=1,
                    M101:AD101,
                    ""),
                "")),
            MAX(IF(
                ISNUMBER(M101:AD101),
                IF(
                    M$4:AD$4=2,
                    M101:AD101,
                    ""),
                ""))
        ),
        IF(
            Parameters!$D$16=1,
            IFERROR(
                AVERAGE(IF(
                    ISNUMBER(M101:AD101),
                    IF(
                        M$4:AD$4=1,
                        M101:AD101,
                        ""),
                    "")),
                AVERAGE(IF(
                    ISNUMBER(M101:AD101),
                    IF(
                        M$4:AD$4=2,
                        M101:AD101,
                        ""),
                    ""))
            ),
            IF(
                Parameters!$D$17=1,
                IFERROR(
                    IF(
                        OR(
                            IF(
                                ISNUMBER(M101:AD101),
                                IF(
                                    M$4:AD$4=1,
                                    M101:AD101,
                                    ""),
                                "")
                            =0),
                        0,
                        GEOMEAN(IF(
                            ISNUMBER(M101:AD101),
                            IF(
                                M$4:AD$4=1,
                                M101:AD101,
                                ""),
                            ""))
                    ),
                    IF(
                        OR(IF(
                            ISNUMBER(M101:AD101),
                            IF(
                                M$4:AD$4=2,
                                M101:AD101,
                                ""),
                            "")
                            =0),
                        0,
                        GEOMEAN(IF(
                            ISNUMBER(M101:AD101),
                            IF(
                                M$4:AD$4=2,
                                M101:AD101,
                                ""),
                            "")))
                )
            )
        )
    )
)</f>
        <v>0</v>
      </c>
      <c r="I101" s="191" cm="1">
        <f t="array" ref="I101">IF(
    SUM(IF(
            ISNUMBER(
                IF(
                    $M$5:$AD$5,
                    (M101:AD101),
                    "")),
            1,
            0))
        =0,
    NA(),
    IF(
        Parameters!$D$15=1,
        IF(
            SUM(--(ISNUMBER(IF($M$5:$AD$5=1,(M101:AD101),""))))&gt;0,
            MAX(IF(
                ISNUMBER(M101:AD101),
                IF(
                    M$5:AD$5=1,
                    M101:AD101,
                    ""),
                "")),
            MAX(IF(
                ISNUMBER(M101:AD101),
                IF(
                    M$5:AD$5=2,
                    M101:AD101,
                    ""),
                ""))
        ),
        IF(
            Parameters!$D$16=1,
            IFERROR(
                AVERAGE(IF(
                    ISNUMBER(M101:AD101),
                    IF(
                        M$5:AD$5=1,
                        M101:AD101,
                        ""),
                    "")),
                AVERAGE(IF(
                    ISNUMBER(M101:AD101),
                    IF(
                        M$5:AD$5=2,
                        M101:AD101,
                        ""),
                    ""))
            ),
            IF(
                Parameters!$D$17=1,
                IFERROR(
                    IF(
                        OR(
                            IF(
                                ISNUMBER(M101:AD101),
                                IF(
                                    M$5:AD$5=1,
                                    M101:AD101,
                                    ""),
                                "")
                            =0),
                        0,
                        GEOMEAN(IF(
                            ISNUMBER(M101:AD101),
                            IF(
                                M$5:AD$5=1,
                                M101:AD101,
                                ""),
                            ""))
                    ),
                    IF(
                        OR(IF(
                            ISNUMBER(M101:AD101),
                            IF(
                                M$5:AD$5=2,
                                M101:AD101,
                                ""),
                            "")
                            =0),
                        0,
                        GEOMEAN(IF(
                            ISNUMBER(M101:AD101),
                            IF(
                                M$5:AD$5=2,
                                M101:AD101,
                                ""),
                            "")))
                )
            )
        )
    )
)</f>
        <v>0</v>
      </c>
      <c r="J101" s="242">
        <v>45103</v>
      </c>
      <c r="K101" s="242">
        <v>44900</v>
      </c>
      <c r="L101" s="91" t="s">
        <v>159</v>
      </c>
      <c r="M101" s="192">
        <v>0</v>
      </c>
      <c r="N101" s="192">
        <v>0</v>
      </c>
      <c r="O101" s="192" t="s">
        <v>409</v>
      </c>
      <c r="P101" s="192">
        <v>0</v>
      </c>
      <c r="Q101" s="192" t="s">
        <v>409</v>
      </c>
      <c r="R101" s="192">
        <v>0</v>
      </c>
      <c r="S101" s="192" t="s">
        <v>409</v>
      </c>
      <c r="T101" s="192" t="s">
        <v>409</v>
      </c>
      <c r="U101" s="192">
        <v>15.7</v>
      </c>
      <c r="V101" s="192" t="s">
        <v>409</v>
      </c>
      <c r="W101" s="192" t="s">
        <v>409</v>
      </c>
      <c r="X101" s="192" t="s">
        <v>409</v>
      </c>
      <c r="Y101" s="192">
        <v>-0.28571428571428498</v>
      </c>
      <c r="Z101" s="192" t="s">
        <v>409</v>
      </c>
      <c r="AA101" s="34"/>
      <c r="AB101" s="34"/>
      <c r="AC101" s="192"/>
      <c r="AD101" s="192"/>
      <c r="AE101" s="192"/>
      <c r="AF101" s="192"/>
      <c r="AG101" s="192"/>
      <c r="AH101" s="192"/>
    </row>
    <row r="102" spans="1:34" x14ac:dyDescent="0.2">
      <c r="A102" s="84">
        <v>95</v>
      </c>
      <c r="B102" s="84" t="str">
        <f ca="1"/>
        <v>Israel</v>
      </c>
      <c r="C102" s="84" t="str">
        <f ca="1"/>
        <v>ISR</v>
      </c>
      <c r="D102" s="219" t="str">
        <f ca="1"/>
        <v>MEA           Middle East &amp; North Africa</v>
      </c>
      <c r="E102" s="219" t="str">
        <f ca="1"/>
        <v>NA</v>
      </c>
      <c r="F102" s="190" t="str">
        <f t="shared" ca="1" si="13"/>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$M$4:$AD$4,
                    (M102:AD102),
                    "")),
            1,
            0))
        =0,
    NA(),
    IF(
        Parameters!$D$15=1,
        IF(
            SUM(--(ISNUMBER(IF($M$4:$AD$4=1,(M102:AD102),""))))&gt;0,
            MAX(IF(
                ISNUMBER(M102:AD102),
                IF(
                    M$4:AD$4=1,
                    M102:AD102,
                    ""),
                "")),
            MAX(IF(
                ISNUMBER(M102:AD102),
                IF(
                    M$4:AD$4=2,
                    M102:AD102,
                    ""),
                ""))
        ),
        IF(
            Parameters!$D$16=1,
            IFERROR(
                AVERAGE(IF(
                    ISNUMBER(M102:AD102),
                    IF(
                        M$4:AD$4=1,
                        M102:AD102,
                        ""),
                    "")),
                AVERAGE(IF(
                    ISNUMBER(M102:AD102),
                    IF(
                        M$4:AD$4=2,
                        M102:AD102,
                        ""),
                    ""))
            ),
            IF(
                Parameters!$D$17=1,
                IFERROR(
                    IF(
                        OR(
                            IF(
                                ISNUMBER(M102:AD102),
                                IF(
                                    M$4:AD$4=1,
                                    M102:AD102,
                                    ""),
                                "")
                            =0),
                        0,
                        GEOMEAN(IF(
                            ISNUMBER(M102:AD102),
                            IF(
                                M$4:AD$4=1,
                                M102:AD102,
                                ""),
                            ""))
                    ),
                    IF(
                        OR(IF(
                            ISNUMBER(M102:AD102),
                            IF(
                                M$4:AD$4=2,
                                M102:AD102,
                                ""),
                            "")
                            =0),
                        0,
                        GEOMEAN(IF(
                            ISNUMBER(M102:AD102),
                            IF(
                                M$4:AD$4=2,
                                M102:AD102,
                                ""),
                            "")))
                )
            )
        )
    )
)</f>
        <v>0</v>
      </c>
      <c r="I102" s="191" cm="1">
        <f t="array" ref="I102">IF(
    SUM(IF(
            ISNUMBER(
                IF(
                    $M$5:$AD$5,
                    (M102:AD102),
                    "")),
            1,
            0))
        =0,
    NA(),
    IF(
        Parameters!$D$15=1,
        IF(
            SUM(--(ISNUMBER(IF($M$5:$AD$5=1,(M102:AD102),""))))&gt;0,
            MAX(IF(
                ISNUMBER(M102:AD102),
                IF(
                    M$5:AD$5=1,
                    M102:AD102,
                    ""),
                "")),
            MAX(IF(
                ISNUMBER(M102:AD102),
                IF(
                    M$5:AD$5=2,
                    M102:AD102,
                    ""),
                ""))
        ),
        IF(
            Parameters!$D$16=1,
            IFERROR(
                AVERAGE(IF(
                    ISNUMBER(M102:AD102),
                    IF(
                        M$5:AD$5=1,
                        M102:AD102,
                        ""),
                    "")),
                AVERAGE(IF(
                    ISNUMBER(M102:AD102),
                    IF(
                        M$5:AD$5=2,
                        M102:AD102,
                        ""),
                    ""))
            ),
            IF(
                Parameters!$D$17=1,
                IFERROR(
                    IF(
                        OR(
                            IF(
                                ISNUMBER(M102:AD102),
                                IF(
                                    M$5:AD$5=1,
                                    M102:AD102,
                                    ""),
                                "")
                            =0),
                        0,
                        GEOMEAN(IF(
                            ISNUMBER(M102:AD102),
                            IF(
                                M$5:AD$5=1,
                                M102:AD102,
                                ""),
                            ""))
                    ),
                    IF(
                        OR(IF(
                            ISNUMBER(M102:AD102),
                            IF(
                                M$5:AD$5=2,
                                M102:AD102,
                                ""),
                            "")
                            =0),
                        0,
                        GEOMEAN(IF(
                            ISNUMBER(M102:AD102),
                            IF(
                                M$5:AD$5=2,
                                M102:AD102,
                                ""),
                            "")))
                )
            )
        )
    )
)</f>
        <v>1.78571428571427</v>
      </c>
      <c r="J102" s="242">
        <v>45103</v>
      </c>
      <c r="K102" s="242">
        <v>44966</v>
      </c>
      <c r="L102" s="91" t="s">
        <v>161</v>
      </c>
      <c r="M102" s="192">
        <v>0</v>
      </c>
      <c r="N102" s="192">
        <v>0</v>
      </c>
      <c r="O102" s="192">
        <v>0</v>
      </c>
      <c r="P102" s="192">
        <v>0</v>
      </c>
      <c r="Q102" s="192" t="s">
        <v>409</v>
      </c>
      <c r="R102" s="192">
        <v>1.78571428571427</v>
      </c>
      <c r="S102" s="192">
        <v>0</v>
      </c>
      <c r="T102" s="192" t="s">
        <v>409</v>
      </c>
      <c r="U102" s="192">
        <v>44.1</v>
      </c>
      <c r="V102" s="192">
        <v>-3.1125349113627899E-2</v>
      </c>
      <c r="W102" s="192" t="s">
        <v>409</v>
      </c>
      <c r="X102" s="192" t="s">
        <v>409</v>
      </c>
      <c r="Y102" s="192">
        <v>3.5714285714285497E-2</v>
      </c>
      <c r="Z102" s="192">
        <v>-14.285714285714199</v>
      </c>
      <c r="AA102" s="34"/>
      <c r="AB102" s="34"/>
      <c r="AC102" s="192"/>
      <c r="AD102" s="192"/>
      <c r="AE102" s="192"/>
      <c r="AF102" s="192"/>
      <c r="AG102" s="192"/>
      <c r="AH102" s="192"/>
    </row>
    <row r="103" spans="1:34" x14ac:dyDescent="0.2">
      <c r="A103" s="84">
        <v>96</v>
      </c>
      <c r="B103" s="84" t="str">
        <f ca="1"/>
        <v>Italy</v>
      </c>
      <c r="C103" s="84" t="str">
        <f ca="1"/>
        <v>ITA</v>
      </c>
      <c r="D103" s="219" t="str">
        <f ca="1"/>
        <v>ECS           Europe &amp; Central Asia</v>
      </c>
      <c r="E103" s="219" t="str">
        <f ca="1"/>
        <v>NA</v>
      </c>
      <c r="F103" s="190" t="str">
        <f t="shared" ca="1" si="13"/>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$M$4:$AD$4,
                    (M103:AD103),
                    "")),
            1,
            0))
        =0,
    NA(),
    IF(
        Parameters!$D$15=1,
        IF(
            SUM(--(ISNUMBER(IF($M$4:$AD$4=1,(M103:AD103),""))))&gt;0,
            MAX(IF(
                ISNUMBER(M103:AD103),
                IF(
                    M$4:AD$4=1,
                    M103:AD103,
                    ""),
                "")),
            MAX(IF(
                ISNUMBER(M103:AD103),
                IF(
                    M$4:AD$4=2,
                    M103:AD103,
                    ""),
                ""))
        ),
        IF(
            Parameters!$D$16=1,
            IFERROR(
                AVERAGE(IF(
                    ISNUMBER(M103:AD103),
                    IF(
                        M$4:AD$4=1,
                        M103:AD103,
                        ""),
                    "")),
                AVERAGE(IF(
                    ISNUMBER(M103:AD103),
                    IF(
                        M$4:AD$4=2,
                        M103:AD103,
                        ""),
                    ""))
            ),
            IF(
                Parameters!$D$17=1,
                IFERROR(
                    IF(
                        OR(
                            IF(
                                ISNUMBER(M103:AD103),
                                IF(
                                    M$4:AD$4=1,
                                    M103:AD103,
                                    ""),
                                "")
                            =0),
                        0,
                        GEOMEAN(IF(
                            ISNUMBER(M103:AD103),
                            IF(
                                M$4:AD$4=1,
                                M103:AD103,
                                ""),
                            ""))
                    ),
                    IF(
                        OR(IF(
                            ISNUMBER(M103:AD103),
                            IF(
                                M$4:AD$4=2,
                                M103:AD103,
                                ""),
                            "")
                            =0),
                        0,
                        GEOMEAN(IF(
                            ISNUMBER(M103:AD103),
                            IF(
                                M$4:AD$4=2,
                                M103:AD103,
                                ""),
                            "")))
                )
            )
        )
    )
)</f>
        <v>0</v>
      </c>
      <c r="I103" s="191" cm="1">
        <f t="array" ref="I103">IF(
    SUM(IF(
            ISNUMBER(
                IF(
                    $M$5:$AD$5,
                    (M103:AD103),
                    "")),
            1,
            0))
        =0,
    NA(),
    IF(
        Parameters!$D$15=1,
        IF(
            SUM(--(ISNUMBER(IF($M$5:$AD$5=1,(M103:AD103),""))))&gt;0,
            MAX(IF(
                ISNUMBER(M103:AD103),
                IF(
                    M$5:AD$5=1,
                    M103:AD103,
                    ""),
                "")),
            MAX(IF(
                ISNUMBER(M103:AD103),
                IF(
                    M$5:AD$5=2,
                    M103:AD103,
                    ""),
                ""))
        ),
        IF(
            Parameters!$D$16=1,
            IFERROR(
                AVERAGE(IF(
                    ISNUMBER(M103:AD103),
                    IF(
                        M$5:AD$5=1,
                        M103:AD103,
                        ""),
                    "")),
                AVERAGE(IF(
                    ISNUMBER(M103:AD103),
                    IF(
                        M$5:AD$5=2,
                        M103:AD103,
                        ""),
                    ""))
            ),
            IF(
                Parameters!$D$17=1,
                IFERROR(
                    IF(
                        OR(
                            IF(
                                ISNUMBER(M103:AD103),
                                IF(
                                    M$5:AD$5=1,
                                    M103:AD103,
                                    ""),
                                "")
                            =0),
                        0,
                        GEOMEAN(IF(
                            ISNUMBER(M103:AD103),
                            IF(
                                M$5:AD$5=1,
                                M103:AD103,
                                ""),
                            ""))
                    ),
                    IF(
                        OR(IF(
                            ISNUMBER(M103:AD103),
                            IF(
                                M$5:AD$5=2,
                                M103:AD103,
                                ""),
                            "")
                            =0),
                        0,
                        GEOMEAN(IF(
                            ISNUMBER(M103:AD103),
                            IF(
                                M$5:AD$5=2,
                                M103:AD103,
                                ""),
                            "")))
                )
            )
        )
    )
)</f>
        <v>0.59523809523809301</v>
      </c>
      <c r="J103" s="242">
        <v>45103</v>
      </c>
      <c r="K103" s="242">
        <v>44900</v>
      </c>
      <c r="L103" s="91" t="s">
        <v>163</v>
      </c>
      <c r="M103" s="192">
        <v>0</v>
      </c>
      <c r="N103" s="192">
        <v>0</v>
      </c>
      <c r="O103" s="192" t="s">
        <v>409</v>
      </c>
      <c r="P103" s="192">
        <v>0</v>
      </c>
      <c r="Q103" s="192" t="s">
        <v>409</v>
      </c>
      <c r="R103" s="192">
        <v>0.59523809523809301</v>
      </c>
      <c r="S103" s="192">
        <v>0</v>
      </c>
      <c r="T103" s="192" t="s">
        <v>409</v>
      </c>
      <c r="U103" s="192">
        <v>42.6</v>
      </c>
      <c r="V103" s="192" t="s">
        <v>409</v>
      </c>
      <c r="W103" s="192" t="s">
        <v>409</v>
      </c>
      <c r="X103" s="192" t="s">
        <v>409</v>
      </c>
      <c r="Y103" s="192">
        <v>1.19047619047618E-2</v>
      </c>
      <c r="Z103" s="192">
        <v>-100</v>
      </c>
      <c r="AA103" s="34"/>
      <c r="AB103" s="34"/>
      <c r="AC103" s="192"/>
      <c r="AD103" s="192"/>
      <c r="AE103" s="192"/>
      <c r="AF103" s="192"/>
      <c r="AG103" s="192"/>
      <c r="AH103" s="192"/>
    </row>
    <row r="104" spans="1:34" x14ac:dyDescent="0.2">
      <c r="A104" s="84">
        <v>97</v>
      </c>
      <c r="B104" s="84" t="str">
        <f ca="1"/>
        <v>Jamaica</v>
      </c>
      <c r="C104" s="84" t="str">
        <f ca="1"/>
        <v>JAM</v>
      </c>
      <c r="D104" s="219" t="str">
        <f ca="1"/>
        <v>LCN           Latin America &amp; Caribbean</v>
      </c>
      <c r="E104" s="219" t="str">
        <f ca="1"/>
        <v>IBRD</v>
      </c>
      <c r="F104" s="190" t="str">
        <f t="shared" ca="1" si="13"/>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0.44751663517605828</v>
      </c>
      <c r="H104" s="80" cm="1">
        <f t="array" ref="H104">IF(
    SUM(IF(
            ISNUMBER(
                IF(
                    $M$4:$AD$4,
                    (M104:AD104),
                    "")),
            1,
            0))
        =0,
    NA(),
    IF(
        Parameters!$D$15=1,
        IF(
            SUM(--(ISNUMBER(IF($M$4:$AD$4=1,(M104:AD104),""))))&gt;0,
            MAX(IF(
                ISNUMBER(M104:AD104),
                IF(
                    M$4:AD$4=1,
                    M104:AD104,
                    ""),
                "")),
            MAX(IF(
                ISNUMBER(M104:AD104),
                IF(
                    M$4:AD$4=2,
                    M104:AD104,
                    ""),
                ""))
        ),
        IF(
            Parameters!$D$16=1,
            IFERROR(
                AVERAGE(IF(
                    ISNUMBER(M104:AD104),
                    IF(
                        M$4:AD$4=1,
                        M104:AD104,
                        ""),
                    "")),
                AVERAGE(IF(
                    ISNUMBER(M104:AD104),
                    IF(
                        M$4:AD$4=2,
                        M104:AD104,
                        ""),
                    ""))
            ),
            IF(
                Parameters!$D$17=1,
                IFERROR(
                    IF(
                        OR(
                            IF(
                                ISNUMBER(M104:AD104),
                                IF(
                                    M$4:AD$4=1,
                                    M104:AD104,
                                    ""),
                                "")
                            =0),
                        0,
                        GEOMEAN(IF(
                            ISNUMBER(M104:AD104),
                            IF(
                                M$4:AD$4=1,
                                M104:AD104,
                                ""),
                            ""))
                    ),
                    IF(
                        OR(IF(
                            ISNUMBER(M104:AD104),
                            IF(
                                M$4:AD$4=2,
                                M104:AD104,
                                ""),
                            "")
                            =0),
                        0,
                        GEOMEAN(IF(
                            ISNUMBER(M104:AD104),
                            IF(
                                M$4:AD$4=2,
                                M104:AD104,
                                ""),
                            "")))
                )
            )
        )
    )
)</f>
        <v>2.64596930675597E-2</v>
      </c>
      <c r="I104" s="191" cm="1">
        <f t="array" ref="I104">IF(
    SUM(IF(
            ISNUMBER(
                IF(
                    $M$5:$AD$5,
                    (M104:AD104),
                    "")),
            1,
            0))
        =0,
    NA(),
    IF(
        Parameters!$D$15=1,
        IF(
            SUM(--(ISNUMBER(IF($M$5:$AD$5=1,(M104:AD104),""))))&gt;0,
            MAX(IF(
                ISNUMBER(M104:AD104),
                IF(
                    M$5:AD$5=1,
                    M104:AD104,
                    ""),
                "")),
            MAX(IF(
                ISNUMBER(M104:AD104),
                IF(
                    M$5:AD$5=2,
                    M104:AD104,
                    ""),
                ""))
        ),
        IF(
            Parameters!$D$16=1,
            IFERROR(
                AVERAGE(IF(
                    ISNUMBER(M104:AD104),
                    IF(
                        M$5:AD$5=1,
                        M104:AD104,
                        ""),
                    "")),
                AVERAGE(IF(
                    ISNUMBER(M104:AD104),
                    IF(
                        M$5:AD$5=2,
                        M104:AD104,
                        ""),
                    ""))
            ),
            IF(
                Parameters!$D$17=1,
                IFERROR(
                    IF(
                        OR(
                            IF(
                                ISNUMBER(M104:AD104),
                                IF(
                                    M$5:AD$5=1,
                                    M104:AD104,
                                    ""),
                                "")
                            =0),
                        0,
                        GEOMEAN(IF(
                            ISNUMBER(M104:AD104),
                            IF(
                                M$5:AD$5=1,
                                M104:AD104,
                                ""),
                            ""))
                    ),
                    IF(
                        OR(IF(
                            ISNUMBER(M104:AD104),
                            IF(
                                M$5:AD$5=2,
                                M104:AD104,
                                ""),
                            "")
                            =0),
                        0,
                        GEOMEAN(IF(
                            ISNUMBER(M104:AD104),
                            IF(
                                M$5:AD$5=2,
                                M104:AD104,
                                ""),
                            "")))
                )
            )
        )
    )
)</f>
        <v>7.5689139041767302</v>
      </c>
      <c r="J104" s="242">
        <v>45103</v>
      </c>
      <c r="K104" s="242">
        <v>45103</v>
      </c>
      <c r="L104" s="91" t="s">
        <v>165</v>
      </c>
      <c r="M104" s="192">
        <v>0</v>
      </c>
      <c r="N104" s="192">
        <v>2.64596930675597E-2</v>
      </c>
      <c r="O104" s="192">
        <v>7.5689139041767302</v>
      </c>
      <c r="P104" s="192">
        <v>0</v>
      </c>
      <c r="Q104" s="192" t="s">
        <v>409</v>
      </c>
      <c r="R104" s="192">
        <v>0</v>
      </c>
      <c r="S104" s="192">
        <v>0</v>
      </c>
      <c r="T104" s="192" t="s">
        <v>409</v>
      </c>
      <c r="U104" s="192">
        <v>61.9</v>
      </c>
      <c r="V104" s="192">
        <v>0.75689139041767295</v>
      </c>
      <c r="W104" s="192" t="s">
        <v>409</v>
      </c>
      <c r="X104" s="192" t="s">
        <v>409</v>
      </c>
      <c r="Y104" s="192">
        <v>0</v>
      </c>
      <c r="Z104" s="192">
        <v>-19.7183098591549</v>
      </c>
      <c r="AA104" s="34"/>
      <c r="AB104" s="34"/>
      <c r="AC104" s="192"/>
      <c r="AD104" s="192"/>
      <c r="AE104" s="192"/>
      <c r="AF104" s="192"/>
      <c r="AG104" s="192"/>
      <c r="AH104" s="192"/>
    </row>
    <row r="105" spans="1:34" x14ac:dyDescent="0.2">
      <c r="A105" s="84">
        <v>98</v>
      </c>
      <c r="B105" s="84" t="str">
        <f ca="1"/>
        <v>Jordan</v>
      </c>
      <c r="C105" s="84" t="str">
        <f ca="1"/>
        <v>JOR</v>
      </c>
      <c r="D105" s="219" t="str">
        <f ca="1"/>
        <v>MEA           Middle East &amp; North Africa</v>
      </c>
      <c r="E105" s="219" t="str">
        <f ca="1"/>
        <v>IBRD</v>
      </c>
      <c r="F105" s="190" t="str">
        <f t="shared" ca="1" si="13"/>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4.6352206820019903</v>
      </c>
      <c r="H105" s="80" cm="1">
        <f t="array" ref="H105">IF(
    SUM(IF(
            ISNUMBER(
                IF(
                    $M$4:$AD$4,
                    (M105:AD105),
                    "")),
            1,
            0))
        =0,
    NA(),
    IF(
        Parameters!$D$15=1,
        IF(
            SUM(--(ISNUMBER(IF($M$4:$AD$4=1,(M105:AD105),""))))&gt;0,
            MAX(IF(
                ISNUMBER(M105:AD105),
                IF(
                    M$4:AD$4=1,
                    M105:AD105,
                    ""),
                "")),
            MAX(IF(
                ISNUMBER(M105:AD105),
                IF(
                    M$4:AD$4=2,
                    M105:AD105,
                    ""),
                ""))
        ),
        IF(
            Parameters!$D$16=1,
            IFERROR(
                AVERAGE(IF(
                    ISNUMBER(M105:AD105),
                    IF(
                        M$4:AD$4=1,
                        M105:AD105,
                        ""),
                    "")),
                AVERAGE(IF(
                    ISNUMBER(M105:AD105),
                    IF(
                        M$4:AD$4=2,
                        M105:AD105,
                        ""),
                    ""))
            ),
            IF(
                Parameters!$D$17=1,
                IFERROR(
                    IF(
                        OR(
                            IF(
                                ISNUMBER(M105:AD105),
                                IF(
                                    M$4:AD$4=1,
                                    M105:AD105,
                                    ""),
                                "")
                            =0),
                        0,
                        GEOMEAN(IF(
                            ISNUMBER(M105:AD105),
                            IF(
                                M$4:AD$4=1,
                                M105:AD105,
                                ""),
                            ""))
                    ),
                    IF(
                        OR(IF(
                            ISNUMBER(M105:AD105),
                            IF(
                                M$4:AD$4=2,
                                M105:AD105,
                                ""),
                            "")
                            =0),
                        0,
                        GEOMEAN(IF(
                            ISNUMBER(M105:AD105),
                            IF(
                                M$4:AD$4=2,
                                M105:AD105,
                                ""),
                            "")))
                )
            )
        )
    )
)</f>
        <v>3.069324395837</v>
      </c>
      <c r="I105" s="191" cm="1">
        <f t="array" ref="I105">IF(
    SUM(IF(
            ISNUMBER(
                IF(
                    $M$5:$AD$5,
                    (M105:AD105),
                    "")),
            1,
            0))
        =0,
    NA(),
    IF(
        Parameters!$D$15=1,
        IF(
            SUM(--(ISNUMBER(IF($M$5:$AD$5=1,(M105:AD105),""))))&gt;0,
            MAX(IF(
                ISNUMBER(M105:AD105),
                IF(
                    M$5:AD$5=1,
                    M105:AD105,
                    ""),
                "")),
            MAX(IF(
                ISNUMBER(M105:AD105),
                IF(
                    M$5:AD$5=2,
                    M105:AD105,
                    ""),
                ""))
        ),
        IF(
            Parameters!$D$16=1,
            IFERROR(
                AVERAGE(IF(
                    ISNUMBER(M105:AD105),
                    IF(
                        M$5:AD$5=1,
                        M105:AD105,
                        ""),
                    "")),
                AVERAGE(IF(
                    ISNUMBER(M105:AD105),
                    IF(
                        M$5:AD$5=2,
                        M105:AD105,
                        ""),
                    ""))
            ),
            IF(
                Parameters!$D$17=1,
                IFERROR(
                    IF(
                        OR(
                            IF(
                                ISNUMBER(M105:AD105),
                                IF(
                                    M$5:AD$5=1,
                                    M105:AD105,
                                    ""),
                                "")
                            =0),
                        0,
                        GEOMEAN(IF(
                            ISNUMBER(M105:AD105),
                            IF(
                                M$5:AD$5=1,
                                M105:AD105,
                                ""),
                            ""))
                    ),
                    IF(
                        OR(IF(
                            ISNUMBER(M105:AD105),
                            IF(
                                M$5:AD$5=2,
                                M105:AD105,
                                ""),
                            "")
                            =0),
                        0,
                        GEOMEAN(IF(
                            ISNUMBER(M105:AD105),
                            IF(
                                M$5:AD$5=2,
                                M105:AD105,
                                ""),
                            "")))
                )
            )
        )
    )
)</f>
        <v>7</v>
      </c>
      <c r="J105" s="242">
        <v>45103</v>
      </c>
      <c r="K105" s="242">
        <v>45099</v>
      </c>
      <c r="L105" s="91" t="s">
        <v>167</v>
      </c>
      <c r="M105" s="192">
        <v>0</v>
      </c>
      <c r="N105" s="192">
        <v>3.069324395837</v>
      </c>
      <c r="O105" s="192" t="s">
        <v>409</v>
      </c>
      <c r="P105" s="192">
        <v>0</v>
      </c>
      <c r="Q105" s="192" t="s">
        <v>409</v>
      </c>
      <c r="R105" s="192">
        <v>0</v>
      </c>
      <c r="S105" s="192">
        <v>7</v>
      </c>
      <c r="T105" s="192" t="s">
        <v>409</v>
      </c>
      <c r="U105" s="192">
        <v>75.7</v>
      </c>
      <c r="V105" s="192" t="s">
        <v>409</v>
      </c>
      <c r="W105" s="192" t="s">
        <v>409</v>
      </c>
      <c r="X105" s="192" t="s">
        <v>409</v>
      </c>
      <c r="Y105" s="192">
        <v>0</v>
      </c>
      <c r="Z105" s="192">
        <v>100</v>
      </c>
      <c r="AA105" s="34"/>
      <c r="AB105" s="34"/>
      <c r="AC105" s="192"/>
      <c r="AD105" s="192"/>
      <c r="AE105" s="192"/>
      <c r="AF105" s="192"/>
      <c r="AG105" s="192"/>
      <c r="AH105" s="192"/>
    </row>
    <row r="106" spans="1:34" x14ac:dyDescent="0.2">
      <c r="A106" s="84">
        <v>99</v>
      </c>
      <c r="B106" s="84" t="str">
        <f ca="1"/>
        <v>Japan</v>
      </c>
      <c r="C106" s="84" t="str">
        <f ca="1"/>
        <v>JPN</v>
      </c>
      <c r="D106" s="219" t="str">
        <f ca="1"/>
        <v>EAS           East Asia &amp; Pacific</v>
      </c>
      <c r="E106" s="219" t="str">
        <f ca="1"/>
        <v>NA</v>
      </c>
      <c r="F106" s="190" t="str">
        <f t="shared" ca="1" si="13"/>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$M$4:$AD$4,
                    (M106:AD106),
                    "")),
            1,
            0))
        =0,
    NA(),
    IF(
        Parameters!$D$15=1,
        IF(
            SUM(--(ISNUMBER(IF($M$4:$AD$4=1,(M106:AD106),""))))&gt;0,
            MAX(IF(
                ISNUMBER(M106:AD106),
                IF(
                    M$4:AD$4=1,
                    M106:AD106,
                    ""),
                "")),
            MAX(IF(
                ISNUMBER(M106:AD106),
                IF(
                    M$4:AD$4=2,
                    M106:AD106,
                    ""),
                ""))
        ),
        IF(
            Parameters!$D$16=1,
            IFERROR(
                AVERAGE(IF(
                    ISNUMBER(M106:AD106),
                    IF(
                        M$4:AD$4=1,
                        M106:AD106,
                        ""),
                    "")),
                AVERAGE(IF(
                    ISNUMBER(M106:AD106),
                    IF(
                        M$4:AD$4=2,
                        M106:AD106,
                        ""),
                    ""))
            ),
            IF(
                Parameters!$D$17=1,
                IFERROR(
                    IF(
                        OR(
                            IF(
                                ISNUMBER(M106:AD106),
                                IF(
                                    M$4:AD$4=1,
                                    M106:AD106,
                                    ""),
                                "")
                            =0),
                        0,
                        GEOMEAN(IF(
                            ISNUMBER(M106:AD106),
                            IF(
                                M$4:AD$4=1,
                                M106:AD106,
                                ""),
                            ""))
                    ),
                    IF(
                        OR(IF(
                            ISNUMBER(M106:AD106),
                            IF(
                                M$4:AD$4=2,
                                M106:AD106,
                                ""),
                            "")
                            =0),
                        0,
                        GEOMEAN(IF(
                            ISNUMBER(M106:AD106),
                            IF(
                                M$4:AD$4=2,
                                M106:AD106,
                                ""),
                            "")))
                )
            )
        )
    )
)</f>
        <v>0</v>
      </c>
      <c r="I106" s="191" cm="1">
        <f t="array" ref="I106">IF(
    SUM(IF(
            ISNUMBER(
                IF(
                    $M$5:$AD$5,
                    (M106:AD106),
                    "")),
            1,
            0))
        =0,
    NA(),
    IF(
        Parameters!$D$15=1,
        IF(
            SUM(--(ISNUMBER(IF($M$5:$AD$5=1,(M106:AD106),""))))&gt;0,
            MAX(IF(
                ISNUMBER(M106:AD106),
                IF(
                    M$5:AD$5=1,
                    M106:AD106,
                    ""),
                "")),
            MAX(IF(
                ISNUMBER(M106:AD106),
                IF(
                    M$5:AD$5=2,
                    M106:AD106,
                    ""),
                ""))
        ),
        IF(
            Parameters!$D$16=1,
            IFERROR(
                AVERAGE(IF(
                    ISNUMBER(M106:AD106),
                    IF(
                        M$5:AD$5=1,
                        M106:AD106,
                        ""),
                    "")),
                AVERAGE(IF(
                    ISNUMBER(M106:AD106),
                    IF(
                        M$5:AD$5=2,
                        M106:AD106,
                        ""),
                    ""))
            ),
            IF(
                Parameters!$D$17=1,
                IFERROR(
                    IF(
                        OR(
                            IF(
                                ISNUMBER(M106:AD106),
                                IF(
                                    M$5:AD$5=1,
                                    M106:AD106,
                                    ""),
                                "")
                            =0),
                        0,
                        GEOMEAN(IF(
                            ISNUMBER(M106:AD106),
                            IF(
                                M$5:AD$5=1,
                                M106:AD106,
                                ""),
                            ""))
                    ),
                    IF(
                        OR(IF(
                            ISNUMBER(M106:AD106),
                            IF(
                                M$5:AD$5=2,
                                M106:AD106,
                                ""),
                            "")
                            =0),
                        0,
                        GEOMEAN(IF(
                            ISNUMBER(M106:AD106),
                            IF(
                                M$5:AD$5=2,
                                M106:AD106,
                                ""),
                            "")))
                )
            )
        )
    )
)</f>
        <v>0</v>
      </c>
      <c r="J106" s="242">
        <v>45103</v>
      </c>
      <c r="K106" s="242">
        <v>44966</v>
      </c>
      <c r="L106" s="91" t="s">
        <v>169</v>
      </c>
      <c r="M106" s="192">
        <v>0</v>
      </c>
      <c r="N106" s="192">
        <v>0</v>
      </c>
      <c r="O106" s="192" t="s">
        <v>409</v>
      </c>
      <c r="P106" s="192">
        <v>0</v>
      </c>
      <c r="Q106" s="192" t="s">
        <v>409</v>
      </c>
      <c r="R106" s="192">
        <v>0</v>
      </c>
      <c r="S106" s="192">
        <v>0</v>
      </c>
      <c r="T106" s="192" t="s">
        <v>409</v>
      </c>
      <c r="U106" s="192">
        <v>30.5</v>
      </c>
      <c r="V106" s="192" t="s">
        <v>409</v>
      </c>
      <c r="W106" s="192" t="s">
        <v>409</v>
      </c>
      <c r="X106" s="192" t="s">
        <v>409</v>
      </c>
      <c r="Y106" s="192">
        <v>0</v>
      </c>
      <c r="Z106" s="192">
        <v>-100</v>
      </c>
      <c r="AA106" s="34"/>
      <c r="AB106" s="34"/>
      <c r="AC106" s="192"/>
      <c r="AD106" s="192"/>
      <c r="AE106" s="192"/>
      <c r="AF106" s="192"/>
      <c r="AG106" s="192"/>
      <c r="AH106" s="192"/>
    </row>
    <row r="107" spans="1:34" x14ac:dyDescent="0.2">
      <c r="A107" s="84">
        <v>100</v>
      </c>
      <c r="B107" s="84" t="str">
        <f ca="1"/>
        <v>Kazakhstan</v>
      </c>
      <c r="C107" s="84" t="str">
        <f ca="1"/>
        <v>KAZ</v>
      </c>
      <c r="D107" s="219" t="str">
        <f ca="1"/>
        <v>ECS           Europe &amp; Central Asia</v>
      </c>
      <c r="E107" s="219" t="str">
        <f ca="1"/>
        <v>IBRD</v>
      </c>
      <c r="F107" s="190" t="str">
        <f t="shared" ca="1" si="13"/>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$M$4:$AD$4,
                    (M107:AD107),
                    "")),
            1,
            0))
        =0,
    NA(),
    IF(
        Parameters!$D$15=1,
        IF(
            SUM(--(ISNUMBER(IF($M$4:$AD$4=1,(M107:AD107),""))))&gt;0,
            MAX(IF(
                ISNUMBER(M107:AD107),
                IF(
                    M$4:AD$4=1,
                    M107:AD107,
                    ""),
                "")),
            MAX(IF(
                ISNUMBER(M107:AD107),
                IF(
                    M$4:AD$4=2,
                    M107:AD107,
                    ""),
                ""))
        ),
        IF(
            Parameters!$D$16=1,
            IFERROR(
                AVERAGE(IF(
                    ISNUMBER(M107:AD107),
                    IF(
                        M$4:AD$4=1,
                        M107:AD107,
                        ""),
                    "")),
                AVERAGE(IF(
                    ISNUMBER(M107:AD107),
                    IF(
                        M$4:AD$4=2,
                        M107:AD107,
                        ""),
                    ""))
            ),
            IF(
                Parameters!$D$17=1,
                IFERROR(
                    IF(
                        OR(
                            IF(
                                ISNUMBER(M107:AD107),
                                IF(
                                    M$4:AD$4=1,
                                    M107:AD107,
                                    ""),
                                "")
                            =0),
                        0,
                        GEOMEAN(IF(
                            ISNUMBER(M107:AD107),
                            IF(
                                M$4:AD$4=1,
                                M107:AD107,
                                ""),
                            ""))
                    ),
                    IF(
                        OR(IF(
                            ISNUMBER(M107:AD107),
                            IF(
                                M$4:AD$4=2,
                                M107:AD107,
                                ""),
                            "")
                            =0),
                        0,
                        GEOMEAN(IF(
                            ISNUMBER(M107:AD107),
                            IF(
                                M$4:AD$4=2,
                                M107:AD107,
                                ""),
                            "")))
                )
            )
        )
    )
)</f>
        <v>0</v>
      </c>
      <c r="I107" s="191" cm="1">
        <f t="array" ref="I107">IF(
    SUM(IF(
            ISNUMBER(
                IF(
                    $M$5:$AD$5,
                    (M107:AD107),
                    "")),
            1,
            0))
        =0,
    NA(),
    IF(
        Parameters!$D$15=1,
        IF(
            SUM(--(ISNUMBER(IF($M$5:$AD$5=1,(M107:AD107),""))))&gt;0,
            MAX(IF(
                ISNUMBER(M107:AD107),
                IF(
                    M$5:AD$5=1,
                    M107:AD107,
                    ""),
                "")),
            MAX(IF(
                ISNUMBER(M107:AD107),
                IF(
                    M$5:AD$5=2,
                    M107:AD107,
                    ""),
                ""))
        ),
        IF(
            Parameters!$D$16=1,
            IFERROR(
                AVERAGE(IF(
                    ISNUMBER(M107:AD107),
                    IF(
                        M$5:AD$5=1,
                        M107:AD107,
                        ""),
                    "")),
                AVERAGE(IF(
                    ISNUMBER(M107:AD107),
                    IF(
                        M$5:AD$5=2,
                        M107:AD107,
                        ""),
                    ""))
            ),
            IF(
                Parameters!$D$17=1,
                IFERROR(
                    IF(
                        OR(
                            IF(
                                ISNUMBER(M107:AD107),
                                IF(
                                    M$5:AD$5=1,
                                    M107:AD107,
                                    ""),
                                "")
                            =0),
                        0,
                        GEOMEAN(IF(
                            ISNUMBER(M107:AD107),
                            IF(
                                M$5:AD$5=1,
                                M107:AD107,
                                ""),
                            ""))
                    ),
                    IF(
                        OR(IF(
                            ISNUMBER(M107:AD107),
                            IF(
                                M$5:AD$5=2,
                                M107:AD107,
                                ""),
                            "")
                            =0),
                        0,
                        GEOMEAN(IF(
                            ISNUMBER(M107:AD107),
                            IF(
                                M$5:AD$5=2,
                                M107:AD107,
                                ""),
                            "")))
                )
            )
        )
    )
)</f>
        <v>0</v>
      </c>
      <c r="J107" s="242">
        <v>45103</v>
      </c>
      <c r="K107" s="242">
        <v>44900</v>
      </c>
      <c r="L107" s="91" t="s">
        <v>171</v>
      </c>
      <c r="M107" s="192">
        <v>0</v>
      </c>
      <c r="N107" s="192">
        <v>0</v>
      </c>
      <c r="O107" s="192" t="s">
        <v>409</v>
      </c>
      <c r="P107" s="192">
        <v>0</v>
      </c>
      <c r="Q107" s="192" t="s">
        <v>409</v>
      </c>
      <c r="R107" s="192">
        <v>0</v>
      </c>
      <c r="S107" s="192">
        <v>0</v>
      </c>
      <c r="T107" s="192" t="s">
        <v>409</v>
      </c>
      <c r="U107" s="192">
        <v>60.6</v>
      </c>
      <c r="V107" s="192" t="s">
        <v>409</v>
      </c>
      <c r="W107" s="192" t="s">
        <v>409</v>
      </c>
      <c r="X107" s="192" t="s">
        <v>409</v>
      </c>
      <c r="Y107" s="192">
        <v>0</v>
      </c>
      <c r="Z107" s="192">
        <v>-100</v>
      </c>
      <c r="AA107" s="34"/>
      <c r="AB107" s="34"/>
      <c r="AC107" s="192"/>
      <c r="AD107" s="192"/>
      <c r="AE107" s="192"/>
      <c r="AF107" s="192"/>
      <c r="AG107" s="192"/>
      <c r="AH107" s="192"/>
    </row>
    <row r="108" spans="1:34" x14ac:dyDescent="0.2">
      <c r="A108" s="84">
        <v>101</v>
      </c>
      <c r="B108" s="84" t="str">
        <f ca="1"/>
        <v>Kenya</v>
      </c>
      <c r="C108" s="84" t="str">
        <f ca="1"/>
        <v>KEN</v>
      </c>
      <c r="D108" s="219" t="str">
        <f ca="1"/>
        <v>SSF           Sub-Saharan Africa</v>
      </c>
      <c r="E108" s="219" t="str">
        <f ca="1"/>
        <v>Blend</v>
      </c>
      <c r="F108" s="190" t="str">
        <f t="shared" ca="1" si="13"/>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7.5745253625662974</v>
      </c>
      <c r="H108" s="80" cm="1">
        <f t="array" ref="H108">IF(
    SUM(IF(
            ISNUMBER(
                IF(
                    $M$4:$AD$4,
                    (M108:AD108),
                    "")),
            1,
            0))
        =0,
    NA(),
    IF(
        Parameters!$D$15=1,
        IF(
            SUM(--(ISNUMBER(IF($M$4:$AD$4=1,(M108:AD108),""))))&gt;0,
            MAX(IF(
                ISNUMBER(M108:AD108),
                IF(
                    M$4:AD$4=1,
                    M108:AD108,
                    ""),
                "")),
            MAX(IF(
                ISNUMBER(M108:AD108),
                IF(
                    M$4:AD$4=2,
                    M108:AD108,
                    ""),
                ""))
        ),
        IF(
            Parameters!$D$16=1,
            IFERROR(
                AVERAGE(IF(
                    ISNUMBER(M108:AD108),
                    IF(
                        M$4:AD$4=1,
                        M108:AD108,
                        ""),
                    "")),
                AVERAGE(IF(
                    ISNUMBER(M108:AD108),
                    IF(
                        M$4:AD$4=2,
                        M108:AD108,
                        ""),
                    ""))
            ),
            IF(
                Parameters!$D$17=1,
                IFERROR(
                    IF(
                        OR(
                            IF(
                                ISNUMBER(M108:AD108),
                                IF(
                                    M$4:AD$4=1,
                                    M108:AD108,
                                    ""),
                                "")
                            =0),
                        0,
                        GEOMEAN(IF(
                            ISNUMBER(M108:AD108),
                            IF(
                                M$4:AD$4=1,
                                M108:AD108,
                                ""),
                            ""))
                    ),
                    IF(
                        OR(IF(
                            ISNUMBER(M108:AD108),
                            IF(
                                M$4:AD$4=2,
                                M108:AD108,
                                ""),
                            "")
                            =0),
                        0,
                        GEOMEAN(IF(
                            ISNUMBER(M108:AD108),
                            IF(
                                M$4:AD$4=2,
                                M108:AD108,
                                ""),
                            "")))
                )
            )
        )
    )
)</f>
        <v>5.7373434468160101</v>
      </c>
      <c r="I108" s="191" cm="1">
        <f t="array" ref="I108">IF(
    SUM(IF(
            ISNUMBER(
                IF(
                    $M$5:$AD$5,
                    (M108:AD108),
                    "")),
            1,
            0))
        =0,
    NA(),
    IF(
        Parameters!$D$15=1,
        IF(
            SUM(--(ISNUMBER(IF($M$5:$AD$5=1,(M108:AD108),""))))&gt;0,
            MAX(IF(
                ISNUMBER(M108:AD108),
                IF(
                    M$5:AD$5=1,
                    M108:AD108,
                    ""),
                "")),
            MAX(IF(
                ISNUMBER(M108:AD108),
                IF(
                    M$5:AD$5=2,
                    M108:AD108,
                    ""),
                ""))
        ),
        IF(
            Parameters!$D$16=1,
            IFERROR(
                AVERAGE(IF(
                    ISNUMBER(M108:AD108),
                    IF(
                        M$5:AD$5=1,
                        M108:AD108,
                        ""),
                    "")),
                AVERAGE(IF(
                    ISNUMBER(M108:AD108),
                    IF(
                        M$5:AD$5=2,
                        M108:AD108,
                        ""),
                    ""))
            ),
            IF(
                Parameters!$D$17=1,
                IFERROR(
                    IF(
                        OR(
                            IF(
                                ISNUMBER(M108:AD108),
                                IF(
                                    M$5:AD$5=1,
                                    M108:AD108,
                                    ""),
                                "")
                            =0),
                        0,
                        GEOMEAN(IF(
                            ISNUMBER(M108:AD108),
                            IF(
                                M$5:AD$5=1,
                                M108:AD108,
                                ""),
                            ""))
                    ),
                    IF(
                        OR(IF(
                            ISNUMBER(M108:AD108),
                            IF(
                                M$5:AD$5=2,
                                M108:AD108,
                                ""),
                            "")
                            =0),
                        0,
                        GEOMEAN(IF(
                            ISNUMBER(M108:AD108),
                            IF(
                                M$5:AD$5=2,
                                M108:AD108,
                                ""),
                            "")))
                )
            )
        )
    )
)</f>
        <v>10</v>
      </c>
      <c r="J108" s="242">
        <v>45103</v>
      </c>
      <c r="K108" s="242">
        <v>45103</v>
      </c>
      <c r="L108" s="91" t="s">
        <v>173</v>
      </c>
      <c r="M108" s="192">
        <v>0</v>
      </c>
      <c r="N108" s="192">
        <v>5.7373434468160101</v>
      </c>
      <c r="O108" s="192">
        <v>9.9679440791182596</v>
      </c>
      <c r="P108" s="192">
        <v>0</v>
      </c>
      <c r="Q108" s="192" t="s">
        <v>409</v>
      </c>
      <c r="R108" s="192">
        <v>0</v>
      </c>
      <c r="S108" s="192">
        <v>10</v>
      </c>
      <c r="T108" s="192" t="s">
        <v>409</v>
      </c>
      <c r="U108" s="192">
        <v>87.8</v>
      </c>
      <c r="V108" s="192">
        <v>0.99679440791182605</v>
      </c>
      <c r="W108" s="192" t="s">
        <v>409</v>
      </c>
      <c r="X108" s="192" t="s">
        <v>409</v>
      </c>
      <c r="Y108" s="192">
        <v>0</v>
      </c>
      <c r="Z108" s="192">
        <v>52.297592997811797</v>
      </c>
      <c r="AA108" s="34"/>
      <c r="AB108" s="34"/>
      <c r="AC108" s="192"/>
      <c r="AD108" s="192"/>
      <c r="AE108" s="192"/>
      <c r="AF108" s="192"/>
      <c r="AG108" s="192"/>
      <c r="AH108" s="192"/>
    </row>
    <row r="109" spans="1:34" x14ac:dyDescent="0.2">
      <c r="A109" s="84">
        <v>102</v>
      </c>
      <c r="B109" s="84" t="str">
        <f ca="1"/>
        <v>Kyrgyz Republic</v>
      </c>
      <c r="C109" s="84" t="str">
        <f ca="1"/>
        <v>KGZ</v>
      </c>
      <c r="D109" s="219" t="str">
        <f ca="1"/>
        <v>ECS           Europe &amp; Central Asia</v>
      </c>
      <c r="E109" s="219" t="str">
        <f ca="1"/>
        <v>IDA</v>
      </c>
      <c r="F109" s="190" t="str">
        <f t="shared" ca="1" si="13"/>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4.0403818673049416</v>
      </c>
      <c r="H109" s="80" cm="1">
        <f t="array" ref="H109">IF(
    SUM(IF(
            ISNUMBER(
                IF(
                    $M$4:$AD$4,
                    (M109:AD109),
                    "")),
            1,
            0))
        =0,
    NA(),
    IF(
        Parameters!$D$15=1,
        IF(
            SUM(--(ISNUMBER(IF($M$4:$AD$4=1,(M109:AD109),""))))&gt;0,
            MAX(IF(
                ISNUMBER(M109:AD109),
                IF(
                    M$4:AD$4=1,
                    M109:AD109,
                    ""),
                "")),
            MAX(IF(
                ISNUMBER(M109:AD109),
                IF(
                    M$4:AD$4=2,
                    M109:AD109,
                    ""),
                ""))
        ),
        IF(
            Parameters!$D$16=1,
            IFERROR(
                AVERAGE(IF(
                    ISNUMBER(M109:AD109),
                    IF(
                        M$4:AD$4=1,
                        M109:AD109,
                        ""),
                    "")),
                AVERAGE(IF(
                    ISNUMBER(M109:AD109),
                    IF(
                        M$4:AD$4=2,
                        M109:AD109,
                        ""),
                    ""))
            ),
            IF(
                Parameters!$D$17=1,
                IFERROR(
                    IF(
                        OR(
                            IF(
                                ISNUMBER(M109:AD109),
                                IF(
                                    M$4:AD$4=1,
                                    M109:AD109,
                                    ""),
                                "")
                            =0),
                        0,
                        GEOMEAN(IF(
                            ISNUMBER(M109:AD109),
                            IF(
                                M$4:AD$4=1,
                                M109:AD109,
                                ""),
                            ""))
                    ),
                    IF(
                        OR(IF(
                            ISNUMBER(M109:AD109),
                            IF(
                                M$4:AD$4=2,
                                M109:AD109,
                                ""),
                            "")
                            =0),
                        0,
                        GEOMEAN(IF(
                            ISNUMBER(M109:AD109),
                            IF(
                                M$4:AD$4=2,
                                M109:AD109,
                                ""),
                            "")))
                )
            )
        )
    )
)</f>
        <v>3.0472746516140301</v>
      </c>
      <c r="I109" s="191" cm="1">
        <f t="array" ref="I109">IF(
    SUM(IF(
            ISNUMBER(
                IF(
                    $M$5:$AD$5,
                    (M109:AD109),
                    "")),
            1,
            0))
        =0,
    NA(),
    IF(
        Parameters!$D$15=1,
        IF(
            SUM(--(ISNUMBER(IF($M$5:$AD$5=1,(M109:AD109),""))))&gt;0,
            MAX(IF(
                ISNUMBER(M109:AD109),
                IF(
                    M$5:AD$5=1,
                    M109:AD109,
                    ""),
                "")),
            MAX(IF(
                ISNUMBER(M109:AD109),
                IF(
                    M$5:AD$5=2,
                    M109:AD109,
                    ""),
                ""))
        ),
        IF(
            Parameters!$D$16=1,
            IFERROR(
                AVERAGE(IF(
                    ISNUMBER(M109:AD109),
                    IF(
                        M$5:AD$5=1,
                        M109:AD109,
                        ""),
                    "")),
                AVERAGE(IF(
                    ISNUMBER(M109:AD109),
                    IF(
                        M$5:AD$5=2,
                        M109:AD109,
                        ""),
                    ""))
            ),
            IF(
                Parameters!$D$17=1,
                IFERROR(
                    IF(
                        OR(
                            IF(
                                ISNUMBER(M109:AD109),
                                IF(
                                    M$5:AD$5=1,
                                    M109:AD109,
                                    ""),
                                "")
                            =0),
                        0,
                        GEOMEAN(IF(
                            ISNUMBER(M109:AD109),
                            IF(
                                M$5:AD$5=1,
                                M109:AD109,
                                ""),
                            ""))
                    ),
                    IF(
                        OR(IF(
                            ISNUMBER(M109:AD109),
                            IF(
                                M$5:AD$5=2,
                                M109:AD109,
                                ""),
                            "")
                            =0),
                        0,
                        GEOMEAN(IF(
                            ISNUMBER(M109:AD109),
                            IF(
                                M$5:AD$5=2,
                                M109:AD109,
                                ""),
                            "")))
                )
            )
        )
    )
)</f>
        <v>5.3571428571428497</v>
      </c>
      <c r="J109" s="242">
        <v>45103</v>
      </c>
      <c r="K109" s="242">
        <v>44966</v>
      </c>
      <c r="L109" s="91" t="s">
        <v>174</v>
      </c>
      <c r="M109" s="192">
        <v>0</v>
      </c>
      <c r="N109" s="192">
        <v>3.0472746516140301</v>
      </c>
      <c r="O109" s="192" t="s">
        <v>409</v>
      </c>
      <c r="P109" s="192">
        <v>0</v>
      </c>
      <c r="Q109" s="192" t="s">
        <v>409</v>
      </c>
      <c r="R109" s="192">
        <v>5.3571428571428497</v>
      </c>
      <c r="S109" s="192">
        <v>0</v>
      </c>
      <c r="T109" s="192" t="s">
        <v>409</v>
      </c>
      <c r="U109" s="192">
        <v>75.599999999999994</v>
      </c>
      <c r="V109" s="192" t="s">
        <v>409</v>
      </c>
      <c r="W109" s="192" t="s">
        <v>409</v>
      </c>
      <c r="X109" s="192" t="s">
        <v>409</v>
      </c>
      <c r="Y109" s="192">
        <v>0.107142857142857</v>
      </c>
      <c r="Z109" s="192">
        <v>-100</v>
      </c>
      <c r="AA109" s="34"/>
      <c r="AB109" s="34"/>
      <c r="AC109" s="192"/>
      <c r="AD109" s="192"/>
      <c r="AE109" s="192"/>
      <c r="AF109" s="192"/>
      <c r="AG109" s="192"/>
      <c r="AH109" s="192"/>
    </row>
    <row r="110" spans="1:34" x14ac:dyDescent="0.2">
      <c r="A110" s="84">
        <v>103</v>
      </c>
      <c r="B110" s="84" t="str">
        <f ca="1"/>
        <v>Cambodia</v>
      </c>
      <c r="C110" s="84" t="str">
        <f ca="1"/>
        <v>KHM</v>
      </c>
      <c r="D110" s="219" t="str">
        <f ca="1"/>
        <v>EAS           East Asia &amp; Pacific</v>
      </c>
      <c r="E110" s="219" t="str">
        <f ca="1"/>
        <v>IDA</v>
      </c>
      <c r="F110" s="190" t="str">
        <f t="shared" ca="1" si="13"/>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$M$4:$AD$4,
                    (M110:AD110),
                    "")),
            1,
            0))
        =0,
    NA(),
    IF(
        Parameters!$D$15=1,
        IF(
            SUM(--(ISNUMBER(IF($M$4:$AD$4=1,(M110:AD110),""))))&gt;0,
            MAX(IF(
                ISNUMBER(M110:AD110),
                IF(
                    M$4:AD$4=1,
                    M110:AD110,
                    ""),
                "")),
            MAX(IF(
                ISNUMBER(M110:AD110),
                IF(
                    M$4:AD$4=2,
                    M110:AD110,
                    ""),
                ""))
        ),
        IF(
            Parameters!$D$16=1,
            IFERROR(
                AVERAGE(IF(
                    ISNUMBER(M110:AD110),
                    IF(
                        M$4:AD$4=1,
                        M110:AD110,
                        ""),
                    "")),
                AVERAGE(IF(
                    ISNUMBER(M110:AD110),
                    IF(
                        M$4:AD$4=2,
                        M110:AD110,
                        ""),
                    ""))
            ),
            IF(
                Parameters!$D$17=1,
                IFERROR(
                    IF(
                        OR(
                            IF(
                                ISNUMBER(M110:AD110),
                                IF(
                                    M$4:AD$4=1,
                                    M110:AD110,
                                    ""),
                                "")
                            =0),
                        0,
                        GEOMEAN(IF(
                            ISNUMBER(M110:AD110),
                            IF(
                                M$4:AD$4=1,
                                M110:AD110,
                                ""),
                            ""))
                    ),
                    IF(
                        OR(IF(
                            ISNUMBER(M110:AD110),
                            IF(
                                M$4:AD$4=2,
                                M110:AD110,
                                ""),
                            "")
                            =0),
                        0,
                        GEOMEAN(IF(
                            ISNUMBER(M110:AD110),
                            IF(
                                M$4:AD$4=2,
                                M110:AD110,
                                ""),
                            "")))
                )
            )
        )
    )
)</f>
        <v>4.0836126300934801</v>
      </c>
      <c r="I110" s="191" cm="1">
        <f t="array" ref="I110">IF(
    SUM(IF(
            ISNUMBER(
                IF(
                    $M$5:$AD$5,
                    (M110:AD110),
                    "")),
            1,
            0))
        =0,
    NA(),
    IF(
        Parameters!$D$15=1,
        IF(
            SUM(--(ISNUMBER(IF($M$5:$AD$5=1,(M110:AD110),""))))&gt;0,
            MAX(IF(
                ISNUMBER(M110:AD110),
                IF(
                    M$5:AD$5=1,
                    M110:AD110,
                    ""),
                "")),
            MAX(IF(
                ISNUMBER(M110:AD110),
                IF(
                    M$5:AD$5=2,
                    M110:AD110,
                    ""),
                ""))
        ),
        IF(
            Parameters!$D$16=1,
            IFERROR(
                AVERAGE(IF(
                    ISNUMBER(M110:AD110),
                    IF(
                        M$5:AD$5=1,
                        M110:AD110,
                        ""),
                    "")),
                AVERAGE(IF(
                    ISNUMBER(M110:AD110),
                    IF(
                        M$5:AD$5=2,
                        M110:AD110,
                        ""),
                    ""))
            ),
            IF(
                Parameters!$D$17=1,
                IFERROR(
                    IF(
                        OR(
                            IF(
                                ISNUMBER(M110:AD110),
                                IF(
                                    M$5:AD$5=1,
                                    M110:AD110,
                                    ""),
                                "")
                            =0),
                        0,
                        GEOMEAN(IF(
                            ISNUMBER(M110:AD110),
                            IF(
                                M$5:AD$5=1,
                                M110:AD110,
                                ""),
                            ""))
                    ),
                    IF(
                        OR(IF(
                            ISNUMBER(M110:AD110),
                            IF(
                                M$5:AD$5=2,
                                M110:AD110,
                                ""),
                            "")
                            =0),
                        0,
                        GEOMEAN(IF(
                            ISNUMBER(M110:AD110),
                            IF(
                                M$5:AD$5=2,
                                M110:AD110,
                                ""),
                            "")))
                )
            )
        )
    )
)</f>
        <v>0</v>
      </c>
      <c r="J110" s="242">
        <v>45103</v>
      </c>
      <c r="K110" s="242">
        <v>44860</v>
      </c>
      <c r="L110" s="91" t="s">
        <v>176</v>
      </c>
      <c r="M110" s="192">
        <v>0</v>
      </c>
      <c r="N110" s="192">
        <v>4.0836126300934801</v>
      </c>
      <c r="O110" s="192" t="s">
        <v>409</v>
      </c>
      <c r="P110" s="192">
        <v>0</v>
      </c>
      <c r="Q110" s="192" t="s">
        <v>409</v>
      </c>
      <c r="R110" s="192">
        <v>0</v>
      </c>
      <c r="S110" s="192" t="s">
        <v>409</v>
      </c>
      <c r="T110" s="192" t="s">
        <v>409</v>
      </c>
      <c r="U110" s="192">
        <v>80.3</v>
      </c>
      <c r="V110" s="192" t="s">
        <v>409</v>
      </c>
      <c r="W110" s="192" t="s">
        <v>409</v>
      </c>
      <c r="X110" s="192" t="s">
        <v>409</v>
      </c>
      <c r="Y110" s="192">
        <v>0</v>
      </c>
      <c r="Z110" s="192" t="s">
        <v>409</v>
      </c>
      <c r="AA110" s="34"/>
      <c r="AB110" s="34"/>
      <c r="AC110" s="192"/>
      <c r="AD110" s="192"/>
      <c r="AE110" s="192"/>
      <c r="AF110" s="192"/>
      <c r="AG110" s="192"/>
      <c r="AH110" s="192"/>
    </row>
    <row r="111" spans="1:34" x14ac:dyDescent="0.2">
      <c r="A111" s="84">
        <v>104</v>
      </c>
      <c r="B111" s="84" t="str">
        <f ca="1"/>
        <v>Kiribati</v>
      </c>
      <c r="C111" s="84" t="str">
        <f ca="1"/>
        <v>KIR</v>
      </c>
      <c r="D111" s="219" t="str">
        <f ca="1"/>
        <v>EAS           East Asia &amp; Pacific</v>
      </c>
      <c r="E111" s="219" t="str">
        <f ca="1"/>
        <v>IDA</v>
      </c>
      <c r="F111" s="190" t="str">
        <f t="shared" ca="1" si="13"/>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$M$4:$AD$4,
                    (M111:AD111),
                    "")),
            1,
            0))
        =0,
    NA(),
    IF(
        Parameters!$D$15=1,
        IF(
            SUM(--(ISNUMBER(IF($M$4:$AD$4=1,(M111:AD111),""))))&gt;0,
            MAX(IF(
                ISNUMBER(M111:AD111),
                IF(
                    M$4:AD$4=1,
                    M111:AD111,
                    ""),
                "")),
            MAX(IF(
                ISNUMBER(M111:AD111),
                IF(
                    M$4:AD$4=2,
                    M111:AD111,
                    ""),
                ""))
        ),
        IF(
            Parameters!$D$16=1,
            IFERROR(
                AVERAGE(IF(
                    ISNUMBER(M111:AD111),
                    IF(
                        M$4:AD$4=1,
                        M111:AD111,
                        ""),
                    "")),
                AVERAGE(IF(
                    ISNUMBER(M111:AD111),
                    IF(
                        M$4:AD$4=2,
                        M111:AD111,
                        ""),
                    ""))
            ),
            IF(
                Parameters!$D$17=1,
                IFERROR(
                    IF(
                        OR(
                            IF(
                                ISNUMBER(M111:AD111),
                                IF(
                                    M$4:AD$4=1,
                                    M111:AD111,
                                    ""),
                                "")
                            =0),
                        0,
                        GEOMEAN(IF(
                            ISNUMBER(M111:AD111),
                            IF(
                                M$4:AD$4=1,
                                M111:AD111,
                                ""),
                            ""))
                    ),
                    IF(
                        OR(IF(
                            ISNUMBER(M111:AD111),
                            IF(
                                M$4:AD$4=2,
                                M111:AD111,
                                ""),
                            "")
                            =0),
                        0,
                        GEOMEAN(IF(
                            ISNUMBER(M111:AD111),
                            IF(
                                M$4:AD$4=2,
                                M111:AD111,
                                ""),
                            "")))
                )
            )
        )
    )
)</f>
        <v>0</v>
      </c>
      <c r="I111" s="191" cm="1">
        <f t="array" ref="I111">IF(
    SUM(IF(
            ISNUMBER(
                IF(
                    $M$5:$AD$5,
                    (M111:AD111),
                    "")),
            1,
            0))
        =0,
    NA(),
    IF(
        Parameters!$D$15=1,
        IF(
            SUM(--(ISNUMBER(IF($M$5:$AD$5=1,(M111:AD111),""))))&gt;0,
            MAX(IF(
                ISNUMBER(M111:AD111),
                IF(
                    M$5:AD$5=1,
                    M111:AD111,
                    ""),
                "")),
            MAX(IF(
                ISNUMBER(M111:AD111),
                IF(
                    M$5:AD$5=2,
                    M111:AD111,
                    ""),
                ""))
        ),
        IF(
            Parameters!$D$16=1,
            IFERROR(
                AVERAGE(IF(
                    ISNUMBER(M111:AD111),
                    IF(
                        M$5:AD$5=1,
                        M111:AD111,
                        ""),
                    "")),
                AVERAGE(IF(
                    ISNUMBER(M111:AD111),
                    IF(
                        M$5:AD$5=2,
                        M111:AD111,
                        ""),
                    ""))
            ),
            IF(
                Parameters!$D$17=1,
                IFERROR(
                    IF(
                        OR(
                            IF(
                                ISNUMBER(M111:AD111),
                                IF(
                                    M$5:AD$5=1,
                                    M111:AD111,
                                    ""),
                                "")
                            =0),
                        0,
                        GEOMEAN(IF(
                            ISNUMBER(M111:AD111),
                            IF(
                                M$5:AD$5=1,
                                M111:AD111,
                                ""),
                            ""))
                    ),
                    IF(
                        OR(IF(
                            ISNUMBER(M111:AD111),
                            IF(
                                M$5:AD$5=2,
                                M111:AD111,
                                ""),
                            "")
                            =0),
                        0,
                        GEOMEAN(IF(
                            ISNUMBER(M111:AD111),
                            IF(
                                M$5:AD$5=2,
                                M111:AD111,
                                ""),
                            "")))
                )
            )
        )
    )
)</f>
        <v>0</v>
      </c>
      <c r="J111" s="242">
        <v>44778</v>
      </c>
      <c r="K111" s="242" t="s">
        <v>409</v>
      </c>
      <c r="L111" s="91" t="s">
        <v>178</v>
      </c>
      <c r="M111" s="192">
        <v>0</v>
      </c>
      <c r="N111" s="192" t="s">
        <v>409</v>
      </c>
      <c r="O111" s="192" t="s">
        <v>409</v>
      </c>
      <c r="P111" s="192">
        <v>0</v>
      </c>
      <c r="Q111" s="192" t="s">
        <v>409</v>
      </c>
      <c r="R111" s="192" t="s">
        <v>409</v>
      </c>
      <c r="S111" s="192" t="s">
        <v>409</v>
      </c>
      <c r="T111" s="192" t="s">
        <v>409</v>
      </c>
      <c r="U111" s="192" t="s">
        <v>409</v>
      </c>
      <c r="V111" s="192" t="s">
        <v>409</v>
      </c>
      <c r="W111" s="192" t="s">
        <v>409</v>
      </c>
      <c r="X111" s="192" t="s">
        <v>409</v>
      </c>
      <c r="Y111" s="192" t="s">
        <v>409</v>
      </c>
      <c r="Z111" s="192" t="s">
        <v>409</v>
      </c>
      <c r="AA111" s="34"/>
      <c r="AB111" s="34"/>
      <c r="AC111" s="192"/>
      <c r="AD111" s="192"/>
      <c r="AE111" s="192"/>
      <c r="AF111" s="192"/>
      <c r="AG111" s="192"/>
      <c r="AH111" s="192"/>
    </row>
    <row r="112" spans="1:34" x14ac:dyDescent="0.2">
      <c r="A112" s="84">
        <v>105</v>
      </c>
      <c r="B112" s="84" t="str">
        <f ca="1"/>
        <v>St. Kitts and Nevis</v>
      </c>
      <c r="C112" s="84" t="str">
        <f ca="1"/>
        <v>KNA</v>
      </c>
      <c r="D112" s="219" t="str">
        <f ca="1"/>
        <v>LCN           Latin America &amp; Caribbean</v>
      </c>
      <c r="E112" s="219" t="str">
        <f ca="1"/>
        <v>IBRD</v>
      </c>
      <c r="F112" s="190" t="str">
        <f t="shared" ca="1" si="13"/>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$M$4:$AD$4,
                    (M112:AD112),
                    "")),
            1,
            0))
        =0,
    NA(),
    IF(
        Parameters!$D$15=1,
        IF(
            SUM(--(ISNUMBER(IF($M$4:$AD$4=1,(M112:AD112),""))))&gt;0,
            MAX(IF(
                ISNUMBER(M112:AD112),
                IF(
                    M$4:AD$4=1,
                    M112:AD112,
                    ""),
                "")),
            MAX(IF(
                ISNUMBER(M112:AD112),
                IF(
                    M$4:AD$4=2,
                    M112:AD112,
                    ""),
                ""))
        ),
        IF(
            Parameters!$D$16=1,
            IFERROR(
                AVERAGE(IF(
                    ISNUMBER(M112:AD112),
                    IF(
                        M$4:AD$4=1,
                        M112:AD112,
                        ""),
                    "")),
                AVERAGE(IF(
                    ISNUMBER(M112:AD112),
                    IF(
                        M$4:AD$4=2,
                        M112:AD112,
                        ""),
                    ""))
            ),
            IF(
                Parameters!$D$17=1,
                IFERROR(
                    IF(
                        OR(
                            IF(
                                ISNUMBER(M112:AD112),
                                IF(
                                    M$4:AD$4=1,
                                    M112:AD112,
                                    ""),
                                "")
                            =0),
                        0,
                        GEOMEAN(IF(
                            ISNUMBER(M112:AD112),
                            IF(
                                M$4:AD$4=1,
                                M112:AD112,
                                ""),
                            ""))
                    ),
                    IF(
                        OR(IF(
                            ISNUMBER(M112:AD112),
                            IF(
                                M$4:AD$4=2,
                                M112:AD112,
                                ""),
                            "")
                            =0),
                        0,
                        GEOMEAN(IF(
                            ISNUMBER(M112:AD112),
                            IF(
                                M$4:AD$4=2,
                                M112:AD112,
                                ""),
                            "")))
                )
            )
        )
    )
)</f>
        <v>0</v>
      </c>
      <c r="I112" s="191" cm="1">
        <f t="array" ref="I112">IF(
    SUM(IF(
            ISNUMBER(
                IF(
                    $M$5:$AD$5,
                    (M112:AD112),
                    "")),
            1,
            0))
        =0,
    NA(),
    IF(
        Parameters!$D$15=1,
        IF(
            SUM(--(ISNUMBER(IF($M$5:$AD$5=1,(M112:AD112),""))))&gt;0,
            MAX(IF(
                ISNUMBER(M112:AD112),
                IF(
                    M$5:AD$5=1,
                    M112:AD112,
                    ""),
                "")),
            MAX(IF(
                ISNUMBER(M112:AD112),
                IF(
                    M$5:AD$5=2,
                    M112:AD112,
                    ""),
                ""))
        ),
        IF(
            Parameters!$D$16=1,
            IFERROR(
                AVERAGE(IF(
                    ISNUMBER(M112:AD112),
                    IF(
                        M$5:AD$5=1,
                        M112:AD112,
                        ""),
                    "")),
                AVERAGE(IF(
                    ISNUMBER(M112:AD112),
                    IF(
                        M$5:AD$5=2,
                        M112:AD112,
                        ""),
                    ""))
            ),
            IF(
                Parameters!$D$17=1,
                IFERROR(
                    IF(
                        OR(
                            IF(
                                ISNUMBER(M112:AD112),
                                IF(
                                    M$5:AD$5=1,
                                    M112:AD112,
                                    ""),
                                "")
                            =0),
                        0,
                        GEOMEAN(IF(
                            ISNUMBER(M112:AD112),
                            IF(
                                M$5:AD$5=1,
                                M112:AD112,
                                ""),
                            ""))
                    ),
                    IF(
                        OR(IF(
                            ISNUMBER(M112:AD112),
                            IF(
                                M$5:AD$5=2,
                                M112:AD112,
                                ""),
                            "")
                            =0),
                        0,
                        GEOMEAN(IF(
                            ISNUMBER(M112:AD112),
                            IF(
                                M$5:AD$5=2,
                                M112:AD112,
                                ""),
                            "")))
                )
            )
        )
    )
)</f>
        <v>0</v>
      </c>
      <c r="J112" s="242">
        <v>44753</v>
      </c>
      <c r="K112" s="242">
        <v>44753</v>
      </c>
      <c r="L112" s="91" t="s">
        <v>179</v>
      </c>
      <c r="M112" s="192">
        <v>0</v>
      </c>
      <c r="N112" s="192" t="s">
        <v>409</v>
      </c>
      <c r="O112" s="192" t="s">
        <v>409</v>
      </c>
      <c r="P112" s="192">
        <v>0</v>
      </c>
      <c r="Q112" s="192" t="s">
        <v>409</v>
      </c>
      <c r="R112" s="192" t="s">
        <v>409</v>
      </c>
      <c r="S112" s="192" t="s">
        <v>409</v>
      </c>
      <c r="T112" s="192" t="s">
        <v>409</v>
      </c>
      <c r="U112" s="192" t="s">
        <v>409</v>
      </c>
      <c r="V112" s="192" t="s">
        <v>409</v>
      </c>
      <c r="W112" s="192" t="s">
        <v>409</v>
      </c>
      <c r="X112" s="192" t="s">
        <v>409</v>
      </c>
      <c r="Y112" s="192" t="s">
        <v>409</v>
      </c>
      <c r="Z112" s="192" t="s">
        <v>409</v>
      </c>
      <c r="AA112" s="34"/>
      <c r="AB112" s="34"/>
      <c r="AC112" s="192"/>
      <c r="AD112" s="192"/>
      <c r="AE112" s="192"/>
      <c r="AF112" s="192"/>
      <c r="AG112" s="192"/>
      <c r="AH112" s="192"/>
    </row>
    <row r="113" spans="1:34" x14ac:dyDescent="0.2">
      <c r="A113" s="84">
        <v>106</v>
      </c>
      <c r="B113" s="84" t="str">
        <f ca="1"/>
        <v>Korea, Rep.</v>
      </c>
      <c r="C113" s="84" t="str">
        <f ca="1"/>
        <v>KOR</v>
      </c>
      <c r="D113" s="219" t="str">
        <f ca="1"/>
        <v>EAS           East Asia &amp; Pacific</v>
      </c>
      <c r="E113" s="219" t="str">
        <f ca="1"/>
        <v>NA</v>
      </c>
      <c r="F113" s="190" t="str">
        <f t="shared" ca="1" si="13"/>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$M$4:$AD$4,
                    (M113:AD113),
                    "")),
            1,
            0))
        =0,
    NA(),
    IF(
        Parameters!$D$15=1,
        IF(
            SUM(--(ISNUMBER(IF($M$4:$AD$4=1,(M113:AD113),""))))&gt;0,
            MAX(IF(
                ISNUMBER(M113:AD113),
                IF(
                    M$4:AD$4=1,
                    M113:AD113,
                    ""),
                "")),
            MAX(IF(
                ISNUMBER(M113:AD113),
                IF(
                    M$4:AD$4=2,
                    M113:AD113,
                    ""),
                ""))
        ),
        IF(
            Parameters!$D$16=1,
            IFERROR(
                AVERAGE(IF(
                    ISNUMBER(M113:AD113),
                    IF(
                        M$4:AD$4=1,
                        M113:AD113,
                        ""),
                    "")),
                AVERAGE(IF(
                    ISNUMBER(M113:AD113),
                    IF(
                        M$4:AD$4=2,
                        M113:AD113,
                        ""),
                    ""))
            ),
            IF(
                Parameters!$D$17=1,
                IFERROR(
                    IF(
                        OR(
                            IF(
                                ISNUMBER(M113:AD113),
                                IF(
                                    M$4:AD$4=1,
                                    M113:AD113,
                                    ""),
                                "")
                            =0),
                        0,
                        GEOMEAN(IF(
                            ISNUMBER(M113:AD113),
                            IF(
                                M$4:AD$4=1,
                                M113:AD113,
                                ""),
                            ""))
                    ),
                    IF(
                        OR(IF(
                            ISNUMBER(M113:AD113),
                            IF(
                                M$4:AD$4=2,
                                M113:AD113,
                                ""),
                            "")
                            =0),
                        0,
                        GEOMEAN(IF(
                            ISNUMBER(M113:AD113),
                            IF(
                                M$4:AD$4=2,
                                M113:AD113,
                                ""),
                            "")))
                )
            )
        )
    )
)</f>
        <v>0</v>
      </c>
      <c r="I113" s="191" cm="1">
        <f t="array" ref="I113">IF(
    SUM(IF(
            ISNUMBER(
                IF(
                    $M$5:$AD$5,
                    (M113:AD113),
                    "")),
            1,
            0))
        =0,
    NA(),
    IF(
        Parameters!$D$15=1,
        IF(
            SUM(--(ISNUMBER(IF($M$5:$AD$5=1,(M113:AD113),""))))&gt;0,
            MAX(IF(
                ISNUMBER(M113:AD113),
                IF(
                    M$5:AD$5=1,
                    M113:AD113,
                    ""),
                "")),
            MAX(IF(
                ISNUMBER(M113:AD113),
                IF(
                    M$5:AD$5=2,
                    M113:AD113,
                    ""),
                ""))
        ),
        IF(
            Parameters!$D$16=1,
            IFERROR(
                AVERAGE(IF(
                    ISNUMBER(M113:AD113),
                    IF(
                        M$5:AD$5=1,
                        M113:AD113,
                        ""),
                    "")),
                AVERAGE(IF(
                    ISNUMBER(M113:AD113),
                    IF(
                        M$5:AD$5=2,
                        M113:AD113,
                        ""),
                    ""))
            ),
            IF(
                Parameters!$D$17=1,
                IFERROR(
                    IF(
                        OR(
                            IF(
                                ISNUMBER(M113:AD113),
                                IF(
                                    M$5:AD$5=1,
                                    M113:AD113,
                                    ""),
                                "")
                            =0),
                        0,
                        GEOMEAN(IF(
                            ISNUMBER(M113:AD113),
                            IF(
                                M$5:AD$5=1,
                                M113:AD113,
                                ""),
                            ""))
                    ),
                    IF(
                        OR(IF(
                            ISNUMBER(M113:AD113),
                            IF(
                                M$5:AD$5=2,
                                M113:AD113,
                                ""),
                            "")
                            =0),
                        0,
                        GEOMEAN(IF(
                            ISNUMBER(M113:AD113),
                            IF(
                                M$5:AD$5=2,
                                M113:AD113,
                                ""),
                            "")))
                )
            )
        )
    )
)</f>
        <v>0</v>
      </c>
      <c r="J113" s="242">
        <v>45103</v>
      </c>
      <c r="K113" s="242">
        <v>44998</v>
      </c>
      <c r="L113" s="91" t="s">
        <v>180</v>
      </c>
      <c r="M113" s="192">
        <v>0</v>
      </c>
      <c r="N113" s="192">
        <v>0</v>
      </c>
      <c r="O113" s="192" t="s">
        <v>409</v>
      </c>
      <c r="P113" s="192">
        <v>0</v>
      </c>
      <c r="Q113" s="192" t="s">
        <v>409</v>
      </c>
      <c r="R113" s="192">
        <v>0</v>
      </c>
      <c r="S113" s="192" t="s">
        <v>409</v>
      </c>
      <c r="T113" s="192" t="s">
        <v>409</v>
      </c>
      <c r="U113" s="192">
        <v>31.5</v>
      </c>
      <c r="V113" s="192" t="s">
        <v>409</v>
      </c>
      <c r="W113" s="192" t="s">
        <v>409</v>
      </c>
      <c r="X113" s="192" t="s">
        <v>409</v>
      </c>
      <c r="Y113" s="192">
        <v>-0.14285714285714199</v>
      </c>
      <c r="Z113" s="192" t="s">
        <v>409</v>
      </c>
      <c r="AA113" s="34"/>
      <c r="AB113" s="34"/>
      <c r="AC113" s="192"/>
      <c r="AD113" s="192"/>
      <c r="AE113" s="192"/>
      <c r="AF113" s="192"/>
      <c r="AG113" s="192"/>
      <c r="AH113" s="192"/>
    </row>
    <row r="114" spans="1:34" x14ac:dyDescent="0.2">
      <c r="A114" s="84">
        <v>107</v>
      </c>
      <c r="B114" s="84" t="str">
        <f ca="1"/>
        <v>Kuwait</v>
      </c>
      <c r="C114" s="84" t="str">
        <f ca="1"/>
        <v>KWT</v>
      </c>
      <c r="D114" s="219" t="str">
        <f ca="1"/>
        <v>MEA           Middle East &amp; North Africa</v>
      </c>
      <c r="E114" s="219" t="str">
        <f ca="1"/>
        <v>NA</v>
      </c>
      <c r="F114" s="190" t="str">
        <f t="shared" ca="1" si="13"/>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$M$4:$AD$4,
                    (M114:AD114),
                    "")),
            1,
            0))
        =0,
    NA(),
    IF(
        Parameters!$D$15=1,
        IF(
            SUM(--(ISNUMBER(IF($M$4:$AD$4=1,(M114:AD114),""))))&gt;0,
            MAX(IF(
                ISNUMBER(M114:AD114),
                IF(
                    M$4:AD$4=1,
                    M114:AD114,
                    ""),
                "")),
            MAX(IF(
                ISNUMBER(M114:AD114),
                IF(
                    M$4:AD$4=2,
                    M114:AD114,
                    ""),
                ""))
        ),
        IF(
            Parameters!$D$16=1,
            IFERROR(
                AVERAGE(IF(
                    ISNUMBER(M114:AD114),
                    IF(
                        M$4:AD$4=1,
                        M114:AD114,
                        ""),
                    "")),
                AVERAGE(IF(
                    ISNUMBER(M114:AD114),
                    IF(
                        M$4:AD$4=2,
                        M114:AD114,
                        ""),
                    ""))
            ),
            IF(
                Parameters!$D$17=1,
                IFERROR(
                    IF(
                        OR(
                            IF(
                                ISNUMBER(M114:AD114),
                                IF(
                                    M$4:AD$4=1,
                                    M114:AD114,
                                    ""),
                                "")
                            =0),
                        0,
                        GEOMEAN(IF(
                            ISNUMBER(M114:AD114),
                            IF(
                                M$4:AD$4=1,
                                M114:AD114,
                                ""),
                            ""))
                    ),
                    IF(
                        OR(IF(
                            ISNUMBER(M114:AD114),
                            IF(
                                M$4:AD$4=2,
                                M114:AD114,
                                ""),
                            "")
                            =0),
                        0,
                        GEOMEAN(IF(
                            ISNUMBER(M114:AD114),
                            IF(
                                M$4:AD$4=2,
                                M114:AD114,
                                ""),
                            "")))
                )
            )
        )
    )
)</f>
        <v>0</v>
      </c>
      <c r="I114" s="191" cm="1">
        <f t="array" ref="I114">IF(
    SUM(IF(
            ISNUMBER(
                IF(
                    $M$5:$AD$5,
                    (M114:AD114),
                    "")),
            1,
            0))
        =0,
    NA(),
    IF(
        Parameters!$D$15=1,
        IF(
            SUM(--(ISNUMBER(IF($M$5:$AD$5=1,(M114:AD114),""))))&gt;0,
            MAX(IF(
                ISNUMBER(M114:AD114),
                IF(
                    M$5:AD$5=1,
                    M114:AD114,
                    ""),
                "")),
            MAX(IF(
                ISNUMBER(M114:AD114),
                IF(
                    M$5:AD$5=2,
                    M114:AD114,
                    ""),
                ""))
        ),
        IF(
            Parameters!$D$16=1,
            IFERROR(
                AVERAGE(IF(
                    ISNUMBER(M114:AD114),
                    IF(
                        M$5:AD$5=1,
                        M114:AD114,
                        ""),
                    "")),
                AVERAGE(IF(
                    ISNUMBER(M114:AD114),
                    IF(
                        M$5:AD$5=2,
                        M114:AD114,
                        ""),
                    ""))
            ),
            IF(
                Parameters!$D$17=1,
                IFERROR(
                    IF(
                        OR(
                            IF(
                                ISNUMBER(M114:AD114),
                                IF(
                                    M$5:AD$5=1,
                                    M114:AD114,
                                    ""),
                                "")
                            =0),
                        0,
                        GEOMEAN(IF(
                            ISNUMBER(M114:AD114),
                            IF(
                                M$5:AD$5=1,
                                M114:AD114,
                                ""),
                            ""))
                    ),
                    IF(
                        OR(IF(
                            ISNUMBER(M114:AD114),
                            IF(
                                M$5:AD$5=2,
                                M114:AD114,
                                ""),
                            "")
                            =0),
                        0,
                        GEOMEAN(IF(
                            ISNUMBER(M114:AD114),
                            IF(
                                M$5:AD$5=2,
                                M114:AD114,
                                ""),
                            "")))
                )
            )
        )
    )
)</f>
        <v>0</v>
      </c>
      <c r="J114" s="242">
        <v>45103</v>
      </c>
      <c r="K114" s="242">
        <v>44900</v>
      </c>
      <c r="L114" s="91" t="s">
        <v>182</v>
      </c>
      <c r="M114" s="192">
        <v>0</v>
      </c>
      <c r="N114" s="192">
        <v>0</v>
      </c>
      <c r="O114" s="192" t="s">
        <v>409</v>
      </c>
      <c r="P114" s="192">
        <v>0</v>
      </c>
      <c r="Q114" s="192" t="s">
        <v>409</v>
      </c>
      <c r="R114" s="192">
        <v>0</v>
      </c>
      <c r="S114" s="192" t="s">
        <v>409</v>
      </c>
      <c r="T114" s="192" t="s">
        <v>409</v>
      </c>
      <c r="U114" s="192">
        <v>51.2</v>
      </c>
      <c r="V114" s="192" t="s">
        <v>409</v>
      </c>
      <c r="W114" s="192" t="s">
        <v>409</v>
      </c>
      <c r="X114" s="192" t="s">
        <v>409</v>
      </c>
      <c r="Y114" s="192">
        <v>-9.5238095238095094E-2</v>
      </c>
      <c r="Z114" s="192" t="s">
        <v>409</v>
      </c>
      <c r="AA114" s="34"/>
      <c r="AB114" s="34"/>
      <c r="AC114" s="192"/>
      <c r="AD114" s="192"/>
      <c r="AE114" s="192"/>
      <c r="AF114" s="192"/>
      <c r="AG114" s="192"/>
      <c r="AH114" s="192"/>
    </row>
    <row r="115" spans="1:34" x14ac:dyDescent="0.2">
      <c r="A115" s="84">
        <v>108</v>
      </c>
      <c r="B115" s="84" t="str">
        <f ca="1"/>
        <v>Lao PDR</v>
      </c>
      <c r="C115" s="84" t="str">
        <f ca="1"/>
        <v>LAO</v>
      </c>
      <c r="D115" s="219" t="str">
        <f ca="1"/>
        <v>EAS           East Asia &amp; Pacific</v>
      </c>
      <c r="E115" s="219" t="str">
        <f ca="1"/>
        <v>IDA</v>
      </c>
      <c r="F115" s="190" t="str">
        <f t="shared" ca="1" si="13"/>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4.4656229884811491</v>
      </c>
      <c r="H115" s="80" cm="1">
        <f t="array" ref="H115">IF(
    SUM(IF(
            ISNUMBER(
                IF(
                    $M$4:$AD$4,
                    (M115:AD115),
                    "")),
            1,
            0))
        =0,
    NA(),
    IF(
        Parameters!$D$15=1,
        IF(
            SUM(--(ISNUMBER(IF($M$4:$AD$4=1,(M115:AD115),""))))&gt;0,
            MAX(IF(
                ISNUMBER(M115:AD115),
                IF(
                    M$4:AD$4=1,
                    M115:AD115,
                    ""),
                "")),
            MAX(IF(
                ISNUMBER(M115:AD115),
                IF(
                    M$4:AD$4=2,
                    M115:AD115,
                    ""),
                ""))
        ),
        IF(
            Parameters!$D$16=1,
            IFERROR(
                AVERAGE(IF(
                    ISNUMBER(M115:AD115),
                    IF(
                        M$4:AD$4=1,
                        M115:AD115,
                        ""),
                    "")),
                AVERAGE(IF(
                    ISNUMBER(M115:AD115),
                    IF(
                        M$4:AD$4=2,
                        M115:AD115,
                        ""),
                    ""))
            ),
            IF(
                Parameters!$D$17=1,
                IFERROR(
                    IF(
                        OR(
                            IF(
                                ISNUMBER(M115:AD115),
                                IF(
                                    M$4:AD$4=1,
                                    M115:AD115,
                                    ""),
                                "")
                            =0),
                        0,
                        GEOMEAN(IF(
                            ISNUMBER(M115:AD115),
                            IF(
                                M$4:AD$4=1,
                                M115:AD115,
                                ""),
                            ""))
                    ),
                    IF(
                        OR(IF(
                            ISNUMBER(M115:AD115),
                            IF(
                                M$4:AD$4=2,
                                M115:AD115,
                                ""),
                            "")
                            =0),
                        0,
                        GEOMEAN(IF(
                            ISNUMBER(M115:AD115),
                            IF(
                                M$4:AD$4=2,
                                M115:AD115,
                                ""),
                            "")))
                )
            )
        )
    )
)</f>
        <v>2.8488269536073298</v>
      </c>
      <c r="I115" s="191" cm="1">
        <f t="array" ref="I115">IF(
    SUM(IF(
            ISNUMBER(
                IF(
                    $M$5:$AD$5,
                    (M115:AD115),
                    "")),
            1,
            0))
        =0,
    NA(),
    IF(
        Parameters!$D$15=1,
        IF(
            SUM(--(ISNUMBER(IF($M$5:$AD$5=1,(M115:AD115),""))))&gt;0,
            MAX(IF(
                ISNUMBER(M115:AD115),
                IF(
                    M$5:AD$5=1,
                    M115:AD115,
                    ""),
                "")),
            MAX(IF(
                ISNUMBER(M115:AD115),
                IF(
                    M$5:AD$5=2,
                    M115:AD115,
                    ""),
                ""))
        ),
        IF(
            Parameters!$D$16=1,
            IFERROR(
                AVERAGE(IF(
                    ISNUMBER(M115:AD115),
                    IF(
                        M$5:AD$5=1,
                        M115:AD115,
                        ""),
                    "")),
                AVERAGE(IF(
                    ISNUMBER(M115:AD115),
                    IF(
                        M$5:AD$5=2,
                        M115:AD115,
                        ""),
                    ""))
            ),
            IF(
                Parameters!$D$17=1,
                IFERROR(
                    IF(
                        OR(
                            IF(
                                ISNUMBER(M115:AD115),
                                IF(
                                    M$5:AD$5=1,
                                    M115:AD115,
                                    ""),
                                "")
                            =0),
                        0,
                        GEOMEAN(IF(
                            ISNUMBER(M115:AD115),
                            IF(
                                M$5:AD$5=1,
                                M115:AD115,
                                ""),
                            ""))
                    ),
                    IF(
                        OR(IF(
                            ISNUMBER(M115:AD115),
                            IF(
                                M$5:AD$5=2,
                                M115:AD115,
                                ""),
                            "")
                            =0),
                        0,
                        GEOMEAN(IF(
                            ISNUMBER(M115:AD115),
                            IF(
                                M$5:AD$5=2,
                                M115:AD115,
                                ""),
                            "")))
                )
            )
        )
    )
)</f>
        <v>7</v>
      </c>
      <c r="J115" s="242">
        <v>45103</v>
      </c>
      <c r="K115" s="242">
        <v>44998</v>
      </c>
      <c r="L115" s="91" t="s">
        <v>184</v>
      </c>
      <c r="M115" s="192">
        <v>0</v>
      </c>
      <c r="N115" s="192">
        <v>2.8488269536073298</v>
      </c>
      <c r="O115" s="192" t="s">
        <v>409</v>
      </c>
      <c r="P115" s="192">
        <v>0</v>
      </c>
      <c r="Q115" s="192" t="s">
        <v>409</v>
      </c>
      <c r="R115" s="192">
        <v>7</v>
      </c>
      <c r="S115" s="192">
        <v>0</v>
      </c>
      <c r="T115" s="192" t="s">
        <v>409</v>
      </c>
      <c r="U115" s="192">
        <v>74.7</v>
      </c>
      <c r="V115" s="192" t="s">
        <v>409</v>
      </c>
      <c r="W115" s="192" t="s">
        <v>409</v>
      </c>
      <c r="X115" s="192" t="s">
        <v>409</v>
      </c>
      <c r="Y115" s="192">
        <v>0.32142857142857101</v>
      </c>
      <c r="Z115" s="192">
        <v>-100</v>
      </c>
      <c r="AA115" s="34"/>
      <c r="AB115" s="34"/>
      <c r="AC115" s="192"/>
      <c r="AD115" s="192"/>
      <c r="AE115" s="192"/>
      <c r="AF115" s="192"/>
      <c r="AG115" s="192"/>
      <c r="AH115" s="192"/>
    </row>
    <row r="116" spans="1:34" x14ac:dyDescent="0.2">
      <c r="A116" s="84">
        <v>109</v>
      </c>
      <c r="B116" s="84" t="str">
        <f ca="1"/>
        <v>Lebanon</v>
      </c>
      <c r="C116" s="84" t="str">
        <f ca="1"/>
        <v>LBN</v>
      </c>
      <c r="D116" s="219" t="str">
        <f ca="1"/>
        <v>MEA           Middle East &amp; North Africa</v>
      </c>
      <c r="E116" s="219" t="str">
        <f ca="1"/>
        <v>IBRD</v>
      </c>
      <c r="F116" s="190" t="str">
        <f t="shared" ca="1" si="13"/>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$M$4:$AD$4,
                    (M116:AD116),
                    "")),
            1,
            0))
        =0,
    NA(),
    IF(
        Parameters!$D$15=1,
        IF(
            SUM(--(ISNUMBER(IF($M$4:$AD$4=1,(M116:AD116),""))))&gt;0,
            MAX(IF(
                ISNUMBER(M116:AD116),
                IF(
                    M$4:AD$4=1,
                    M116:AD116,
                    ""),
                "")),
            MAX(IF(
                ISNUMBER(M116:AD116),
                IF(
                    M$4:AD$4=2,
                    M116:AD116,
                    ""),
                ""))
        ),
        IF(
            Parameters!$D$16=1,
            IFERROR(
                AVERAGE(IF(
                    ISNUMBER(M116:AD116),
                    IF(
                        M$4:AD$4=1,
                        M116:AD116,
                        ""),
                    "")),
                AVERAGE(IF(
                    ISNUMBER(M116:AD116),
                    IF(
                        M$4:AD$4=2,
                        M116:AD116,
                        ""),
                    ""))
            ),
            IF(
                Parameters!$D$17=1,
                IFERROR(
                    IF(
                        OR(
                            IF(
                                ISNUMBER(M116:AD116),
                                IF(
                                    M$4:AD$4=1,
                                    M116:AD116,
                                    ""),
                                "")
                            =0),
                        0,
                        GEOMEAN(IF(
                            ISNUMBER(M116:AD116),
                            IF(
                                M$4:AD$4=1,
                                M116:AD116,
                                ""),
                            ""))
                    ),
                    IF(
                        OR(IF(
                            ISNUMBER(M116:AD116),
                            IF(
                                M$4:AD$4=2,
                                M116:AD116,
                                ""),
                            "")
                            =0),
                        0,
                        GEOMEAN(IF(
                            ISNUMBER(M116:AD116),
                            IF(
                                M$4:AD$4=2,
                                M116:AD116,
                                ""),
                            "")))
                )
            )
        )
    )
)</f>
        <v>10</v>
      </c>
      <c r="I116" s="191" cm="1">
        <f t="array" ref="I116">IF(
    SUM(IF(
            ISNUMBER(
                IF(
                    $M$5:$AD$5,
                    (M116:AD116),
                    "")),
            1,
            0))
        =0,
    NA(),
    IF(
        Parameters!$D$15=1,
        IF(
            SUM(--(ISNUMBER(IF($M$5:$AD$5=1,(M116:AD116),""))))&gt;0,
            MAX(IF(
                ISNUMBER(M116:AD116),
                IF(
                    M$5:AD$5=1,
                    M116:AD116,
                    ""),
                "")),
            MAX(IF(
                ISNUMBER(M116:AD116),
                IF(
                    M$5:AD$5=2,
                    M116:AD116,
                    ""),
                ""))
        ),
        IF(
            Parameters!$D$16=1,
            IFERROR(
                AVERAGE(IF(
                    ISNUMBER(M116:AD116),
                    IF(
                        M$5:AD$5=1,
                        M116:AD116,
                        ""),
                    "")),
                AVERAGE(IF(
                    ISNUMBER(M116:AD116),
                    IF(
                        M$5:AD$5=2,
                        M116:AD116,
                        ""),
                    ""))
            ),
            IF(
                Parameters!$D$17=1,
                IFERROR(
                    IF(
                        OR(
                            IF(
                                ISNUMBER(M116:AD116),
                                IF(
                                    M$5:AD$5=1,
                                    M116:AD116,
                                    ""),
                                "")
                            =0),
                        0,
                        GEOMEAN(IF(
                            ISNUMBER(M116:AD116),
                            IF(
                                M$5:AD$5=1,
                                M116:AD116,
                                ""),
                            ""))
                    ),
                    IF(
                        OR(IF(
                            ISNUMBER(M116:AD116),
                            IF(
                                M$5:AD$5=2,
                                M116:AD116,
                                ""),
                            "")
                            =0),
                        0,
                        GEOMEAN(IF(
                            ISNUMBER(M116:AD116),
                            IF(
                                M$5:AD$5=2,
                                M116:AD116,
                                ""),
                            "")))
                )
            )
        )
    )
)</f>
        <v>10</v>
      </c>
      <c r="J116" s="242">
        <v>44778</v>
      </c>
      <c r="K116" s="242">
        <v>45103</v>
      </c>
      <c r="L116" s="91" t="s">
        <v>186</v>
      </c>
      <c r="M116" s="192">
        <v>10</v>
      </c>
      <c r="N116" s="192">
        <v>6.6193332157346898</v>
      </c>
      <c r="O116" s="192">
        <v>0</v>
      </c>
      <c r="P116" s="192">
        <v>0</v>
      </c>
      <c r="Q116" s="192">
        <v>10</v>
      </c>
      <c r="R116" s="192">
        <v>0</v>
      </c>
      <c r="S116" s="192">
        <v>0</v>
      </c>
      <c r="T116" s="192" t="s">
        <v>623</v>
      </c>
      <c r="U116" s="192">
        <v>91.8</v>
      </c>
      <c r="V116" s="192">
        <v>-0.4541225375006</v>
      </c>
      <c r="W116" s="192" t="s">
        <v>409</v>
      </c>
      <c r="X116" s="192" t="s">
        <v>825</v>
      </c>
      <c r="Y116" s="192">
        <v>0</v>
      </c>
      <c r="Z116" s="192">
        <v>-16.279069767441801</v>
      </c>
      <c r="AA116" s="34"/>
      <c r="AB116" s="34"/>
      <c r="AC116" s="192"/>
      <c r="AD116" s="192"/>
      <c r="AE116" s="192"/>
      <c r="AF116" s="192"/>
      <c r="AG116" s="192"/>
      <c r="AH116" s="192"/>
    </row>
    <row r="117" spans="1:34" x14ac:dyDescent="0.2">
      <c r="A117" s="84">
        <v>110</v>
      </c>
      <c r="B117" s="84" t="str">
        <f ca="1"/>
        <v>Liberia</v>
      </c>
      <c r="C117" s="84" t="str">
        <f ca="1"/>
        <v>LBR</v>
      </c>
      <c r="D117" s="219" t="str">
        <f ca="1"/>
        <v>SSF           Sub-Saharan Africa</v>
      </c>
      <c r="E117" s="219" t="str">
        <f ca="1"/>
        <v>IDA</v>
      </c>
      <c r="F117" s="190" t="str">
        <f t="shared" ca="1" si="13"/>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$M$4:$AD$4,
                    (M117:AD117),
                    "")),
            1,
            0))
        =0,
    NA(),
    IF(
        Parameters!$D$15=1,
        IF(
            SUM(--(ISNUMBER(IF($M$4:$AD$4=1,(M117:AD117),""))))&gt;0,
            MAX(IF(
                ISNUMBER(M117:AD117),
                IF(
                    M$4:AD$4=1,
                    M117:AD117,
                    ""),
                "")),
            MAX(IF(
                ISNUMBER(M117:AD117),
                IF(
                    M$4:AD$4=2,
                    M117:AD117,
                    ""),
                ""))
        ),
        IF(
            Parameters!$D$16=1,
            IFERROR(
                AVERAGE(IF(
                    ISNUMBER(M117:AD117),
                    IF(
                        M$4:AD$4=1,
                        M117:AD117,
                        ""),
                    "")),
                AVERAGE(IF(
                    ISNUMBER(M117:AD117),
                    IF(
                        M$4:AD$4=2,
                        M117:AD117,
                        ""),
                    ""))
            ),
            IF(
                Parameters!$D$17=1,
                IFERROR(
                    IF(
                        OR(
                            IF(
                                ISNUMBER(M117:AD117),
                                IF(
                                    M$4:AD$4=1,
                                    M117:AD117,
                                    ""),
                                "")
                            =0),
                        0,
                        GEOMEAN(IF(
                            ISNUMBER(M117:AD117),
                            IF(
                                M$4:AD$4=1,
                                M117:AD117,
                                ""),
                            ""))
                    ),
                    IF(
                        OR(IF(
                            ISNUMBER(M117:AD117),
                            IF(
                                M$4:AD$4=2,
                                M117:AD117,
                                ""),
                            "")
                            =0),
                        0,
                        GEOMEAN(IF(
                            ISNUMBER(M117:AD117),
                            IF(
                                M$4:AD$4=2,
                                M117:AD117,
                                ""),
                            "")))
                )
            )
        )
    )
)</f>
        <v>5.9798906332686501</v>
      </c>
      <c r="I117" s="191" cm="1">
        <f t="array" ref="I117">IF(
    SUM(IF(
            ISNUMBER(
                IF(
                    $M$5:$AD$5,
                    (M117:AD117),
                    "")),
            1,
            0))
        =0,
    NA(),
    IF(
        Parameters!$D$15=1,
        IF(
            SUM(--(ISNUMBER(IF($M$5:$AD$5=1,(M117:AD117),""))))&gt;0,
            MAX(IF(
                ISNUMBER(M117:AD117),
                IF(
                    M$5:AD$5=1,
                    M117:AD117,
                    ""),
                "")),
            MAX(IF(
                ISNUMBER(M117:AD117),
                IF(
                    M$5:AD$5=2,
                    M117:AD117,
                    ""),
                ""))
        ),
        IF(
            Parameters!$D$16=1,
            IFERROR(
                AVERAGE(IF(
                    ISNUMBER(M117:AD117),
                    IF(
                        M$5:AD$5=1,
                        M117:AD117,
                        ""),
                    "")),
                AVERAGE(IF(
                    ISNUMBER(M117:AD117),
                    IF(
                        M$5:AD$5=2,
                        M117:AD117,
                        ""),
                    ""))
            ),
            IF(
                Parameters!$D$17=1,
                IFERROR(
                    IF(
                        OR(
                            IF(
                                ISNUMBER(M117:AD117),
                                IF(
                                    M$5:AD$5=1,
                                    M117:AD117,
                                    ""),
                                "")
                            =0),
                        0,
                        GEOMEAN(IF(
                            ISNUMBER(M117:AD117),
                            IF(
                                M$5:AD$5=1,
                                M117:AD117,
                                ""),
                            ""))
                    ),
                    IF(
                        OR(IF(
                            ISNUMBER(M117:AD117),
                            IF(
                                M$5:AD$5=2,
                                M117:AD117,
                                ""),
                            "")
                            =0),
                        0,
                        GEOMEAN(IF(
                            ISNUMBER(M117:AD117),
                            IF(
                                M$5:AD$5=2,
                                M117:AD117,
                                ""),
                            "")))
                )
            )
        )
    )
)</f>
        <v>0</v>
      </c>
      <c r="J117" s="242">
        <v>45103</v>
      </c>
      <c r="K117" s="242">
        <v>45022</v>
      </c>
      <c r="L117" s="91" t="s">
        <v>188</v>
      </c>
      <c r="M117" s="192">
        <v>0</v>
      </c>
      <c r="N117" s="192">
        <v>5.9798906332686501</v>
      </c>
      <c r="O117" s="192" t="s">
        <v>409</v>
      </c>
      <c r="P117" s="192">
        <v>0</v>
      </c>
      <c r="Q117" s="192" t="s">
        <v>409</v>
      </c>
      <c r="R117" s="192">
        <v>0</v>
      </c>
      <c r="S117" s="192">
        <v>0</v>
      </c>
      <c r="T117" s="192" t="s">
        <v>409</v>
      </c>
      <c r="U117" s="192">
        <v>88.9</v>
      </c>
      <c r="V117" s="192" t="s">
        <v>409</v>
      </c>
      <c r="W117" s="192" t="s">
        <v>409</v>
      </c>
      <c r="X117" s="192" t="s">
        <v>409</v>
      </c>
      <c r="Y117" s="192">
        <v>0</v>
      </c>
      <c r="Z117" s="192">
        <v>-100</v>
      </c>
      <c r="AA117" s="34"/>
      <c r="AB117" s="34"/>
      <c r="AC117" s="192"/>
      <c r="AD117" s="192"/>
      <c r="AE117" s="192"/>
      <c r="AF117" s="192"/>
      <c r="AG117" s="192"/>
      <c r="AH117" s="192"/>
    </row>
    <row r="118" spans="1:34" x14ac:dyDescent="0.2">
      <c r="A118" s="84">
        <v>111</v>
      </c>
      <c r="B118" s="84" t="str">
        <f ca="1"/>
        <v>Libya</v>
      </c>
      <c r="C118" s="84" t="str">
        <f ca="1"/>
        <v>LBY</v>
      </c>
      <c r="D118" s="219" t="str">
        <f ca="1"/>
        <v>MEA           Middle East &amp; North Africa</v>
      </c>
      <c r="E118" s="219" t="str">
        <f ca="1"/>
        <v>IBRD</v>
      </c>
      <c r="F118" s="190" t="str">
        <f t="shared" ca="1" si="13"/>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8.3666002653407556</v>
      </c>
      <c r="H118" s="80" cm="1">
        <f t="array" ref="H118">IF(
    SUM(IF(
            ISNUMBER(
                IF(
                    $M$4:$AD$4,
                    (M118:AD118),
                    "")),
            1,
            0))
        =0,
    NA(),
    IF(
        Parameters!$D$15=1,
        IF(
            SUM(--(ISNUMBER(IF($M$4:$AD$4=1,(M118:AD118),""))))&gt;0,
            MAX(IF(
                ISNUMBER(M118:AD118),
                IF(
                    M$4:AD$4=1,
                    M118:AD118,
                    ""),
                "")),
            MAX(IF(
                ISNUMBER(M118:AD118),
                IF(
                    M$4:AD$4=2,
                    M118:AD118,
                    ""),
                ""))
        ),
        IF(
            Parameters!$D$16=1,
            IFERROR(
                AVERAGE(IF(
                    ISNUMBER(M118:AD118),
                    IF(
                        M$4:AD$4=1,
                        M118:AD118,
                        ""),
                    "")),
                AVERAGE(IF(
                    ISNUMBER(M118:AD118),
                    IF(
                        M$4:AD$4=2,
                        M118:AD118,
                        ""),
                    ""))
            ),
            IF(
                Parameters!$D$17=1,
                IFERROR(
                    IF(
                        OR(
                            IF(
                                ISNUMBER(M118:AD118),
                                IF(
                                    M$4:AD$4=1,
                                    M118:AD118,
                                    ""),
                                "")
                            =0),
                        0,
                        GEOMEAN(IF(
                            ISNUMBER(M118:AD118),
                            IF(
                                M$4:AD$4=1,
                                M118:AD118,
                                ""),
                            ""))
                    ),
                    IF(
                        OR(IF(
                            ISNUMBER(M118:AD118),
                            IF(
                                M$4:AD$4=2,
                                M118:AD118,
                                ""),
                            "")
                            =0),
                        0,
                        GEOMEAN(IF(
                            ISNUMBER(M118:AD118),
                            IF(
                                M$4:AD$4=2,
                                M118:AD118,
                                ""),
                            "")))
                )
            )
        )
    )
)</f>
        <v>10</v>
      </c>
      <c r="I118" s="191" cm="1">
        <f t="array" ref="I118">IF(
    SUM(IF(
            ISNUMBER(
                IF(
                    $M$5:$AD$5,
                    (M118:AD118),
                    "")),
            1,
            0))
        =0,
    NA(),
    IF(
        Parameters!$D$15=1,
        IF(
            SUM(--(ISNUMBER(IF($M$5:$AD$5=1,(M118:AD118),""))))&gt;0,
            MAX(IF(
                ISNUMBER(M118:AD118),
                IF(
                    M$5:AD$5=1,
                    M118:AD118,
                    ""),
                "")),
            MAX(IF(
                ISNUMBER(M118:AD118),
                IF(
                    M$5:AD$5=2,
                    M118:AD118,
                    ""),
                ""))
        ),
        IF(
            Parameters!$D$16=1,
            IFERROR(
                AVERAGE(IF(
                    ISNUMBER(M118:AD118),
                    IF(
                        M$5:AD$5=1,
                        M118:AD118,
                        ""),
                    "")),
                AVERAGE(IF(
                    ISNUMBER(M118:AD118),
                    IF(
                        M$5:AD$5=2,
                        M118:AD118,
                        ""),
                    ""))
            ),
            IF(
                Parameters!$D$17=1,
                IFERROR(
                    IF(
                        OR(
                            IF(
                                ISNUMBER(M118:AD118),
                                IF(
                                    M$5:AD$5=1,
                                    M118:AD118,
                                    ""),
                                "")
                            =0),
                        0,
                        GEOMEAN(IF(
                            ISNUMBER(M118:AD118),
                            IF(
                                M$5:AD$5=1,
                                M118:AD118,
                                ""),
                            ""))
                    ),
                    IF(
                        OR(IF(
                            ISNUMBER(M118:AD118),
                            IF(
                                M$5:AD$5=2,
                                M118:AD118,
                                ""),
                            "")
                            =0),
                        0,
                        GEOMEAN(IF(
                            ISNUMBER(M118:AD118),
                            IF(
                                M$5:AD$5=2,
                                M118:AD118,
                                ""),
                            "")))
                )
            )
        )
    )
)</f>
        <v>7</v>
      </c>
      <c r="J118" s="242">
        <v>44778</v>
      </c>
      <c r="K118" s="242">
        <v>45099</v>
      </c>
      <c r="L118" s="91" t="s">
        <v>190</v>
      </c>
      <c r="M118" s="192">
        <v>10</v>
      </c>
      <c r="N118" s="192">
        <v>7.5674722173222699</v>
      </c>
      <c r="O118" s="192">
        <v>0</v>
      </c>
      <c r="P118" s="192">
        <v>0</v>
      </c>
      <c r="Q118" s="192" t="s">
        <v>409</v>
      </c>
      <c r="R118" s="192">
        <v>0</v>
      </c>
      <c r="S118" s="192">
        <v>7</v>
      </c>
      <c r="T118" s="192" t="s">
        <v>623</v>
      </c>
      <c r="U118" s="192">
        <v>96.1</v>
      </c>
      <c r="V118" s="192">
        <v>-0.699454877593361</v>
      </c>
      <c r="W118" s="192" t="s">
        <v>409</v>
      </c>
      <c r="X118" s="192" t="s">
        <v>409</v>
      </c>
      <c r="Y118" s="192">
        <v>0</v>
      </c>
      <c r="Z118" s="192">
        <v>19.999999999999901</v>
      </c>
      <c r="AA118" s="34"/>
      <c r="AB118" s="34"/>
      <c r="AC118" s="192"/>
      <c r="AD118" s="192"/>
      <c r="AE118" s="192"/>
      <c r="AF118" s="192"/>
      <c r="AG118" s="192"/>
      <c r="AH118" s="192"/>
    </row>
    <row r="119" spans="1:34" x14ac:dyDescent="0.2">
      <c r="A119" s="84">
        <v>112</v>
      </c>
      <c r="B119" s="84" t="str">
        <f ca="1"/>
        <v>St. Lucia</v>
      </c>
      <c r="C119" s="84" t="str">
        <f ca="1"/>
        <v>LCA</v>
      </c>
      <c r="D119" s="219" t="str">
        <f ca="1"/>
        <v>LCN           Latin America &amp; Caribbean</v>
      </c>
      <c r="E119" s="219" t="str">
        <f ca="1"/>
        <v>Blend</v>
      </c>
      <c r="F119" s="190" t="str">
        <f t="shared" ca="1" si="13"/>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$M$4:$AD$4,
                    (M119:AD119),
                    "")),
            1,
            0))
        =0,
    NA(),
    IF(
        Parameters!$D$15=1,
        IF(
            SUM(--(ISNUMBER(IF($M$4:$AD$4=1,(M119:AD119),""))))&gt;0,
            MAX(IF(
                ISNUMBER(M119:AD119),
                IF(
                    M$4:AD$4=1,
                    M119:AD119,
                    ""),
                "")),
            MAX(IF(
                ISNUMBER(M119:AD119),
                IF(
                    M$4:AD$4=2,
                    M119:AD119,
                    ""),
                ""))
        ),
        IF(
            Parameters!$D$16=1,
            IFERROR(
                AVERAGE(IF(
                    ISNUMBER(M119:AD119),
                    IF(
                        M$4:AD$4=1,
                        M119:AD119,
                        ""),
                    "")),
                AVERAGE(IF(
                    ISNUMBER(M119:AD119),
                    IF(
                        M$4:AD$4=2,
                        M119:AD119,
                        ""),
                    ""))
            ),
            IF(
                Parameters!$D$17=1,
                IFERROR(
                    IF(
                        OR(
                            IF(
                                ISNUMBER(M119:AD119),
                                IF(
                                    M$4:AD$4=1,
                                    M119:AD119,
                                    ""),
                                "")
                            =0),
                        0,
                        GEOMEAN(IF(
                            ISNUMBER(M119:AD119),
                            IF(
                                M$4:AD$4=1,
                                M119:AD119,
                                ""),
                            ""))
                    ),
                    IF(
                        OR(IF(
                            ISNUMBER(M119:AD119),
                            IF(
                                M$4:AD$4=2,
                                M119:AD119,
                                ""),
                            "")
                            =0),
                        0,
                        GEOMEAN(IF(
                            ISNUMBER(M119:AD119),
                            IF(
                                M$4:AD$4=2,
                                M119:AD119,
                                ""),
                            "")))
                )
            )
        )
    )
)</f>
        <v>0</v>
      </c>
      <c r="I119" s="191" cm="1">
        <f t="array" ref="I119">IF(
    SUM(IF(
            ISNUMBER(
                IF(
                    $M$5:$AD$5,
                    (M119:AD119),
                    "")),
            1,
            0))
        =0,
    NA(),
    IF(
        Parameters!$D$15=1,
        IF(
            SUM(--(ISNUMBER(IF($M$5:$AD$5=1,(M119:AD119),""))))&gt;0,
            MAX(IF(
                ISNUMBER(M119:AD119),
                IF(
                    M$5:AD$5=1,
                    M119:AD119,
                    ""),
                "")),
            MAX(IF(
                ISNUMBER(M119:AD119),
                IF(
                    M$5:AD$5=2,
                    M119:AD119,
                    ""),
                ""))
        ),
        IF(
            Parameters!$D$16=1,
            IFERROR(
                AVERAGE(IF(
                    ISNUMBER(M119:AD119),
                    IF(
                        M$5:AD$5=1,
                        M119:AD119,
                        ""),
                    "")),
                AVERAGE(IF(
                    ISNUMBER(M119:AD119),
                    IF(
                        M$5:AD$5=2,
                        M119:AD119,
                        ""),
                    ""))
            ),
            IF(
                Parameters!$D$17=1,
                IFERROR(
                    IF(
                        OR(
                            IF(
                                ISNUMBER(M119:AD119),
                                IF(
                                    M$5:AD$5=1,
                                    M119:AD119,
                                    ""),
                                "")
                            =0),
                        0,
                        GEOMEAN(IF(
                            ISNUMBER(M119:AD119),
                            IF(
                                M$5:AD$5=1,
                                M119:AD119,
                                ""),
                            ""))
                    ),
                    IF(
                        OR(IF(
                            ISNUMBER(M119:AD119),
                            IF(
                                M$5:AD$5=2,
                                M119:AD119,
                                ""),
                            "")
                            =0),
                        0,
                        GEOMEAN(IF(
                            ISNUMBER(M119:AD119),
                            IF(
                                M$5:AD$5=2,
                                M119:AD119,
                                ""),
                            "")))
                )
            )
        )
    )
)</f>
        <v>0</v>
      </c>
      <c r="J119" s="242" t="s">
        <v>409</v>
      </c>
      <c r="K119" s="242">
        <v>44753</v>
      </c>
      <c r="L119" s="91" t="s">
        <v>191</v>
      </c>
      <c r="M119" s="192">
        <v>0</v>
      </c>
      <c r="N119" s="192" t="s">
        <v>409</v>
      </c>
      <c r="O119" s="192" t="s">
        <v>409</v>
      </c>
      <c r="P119" s="192">
        <v>0</v>
      </c>
      <c r="Q119" s="192" t="s">
        <v>409</v>
      </c>
      <c r="R119" s="192" t="s">
        <v>409</v>
      </c>
      <c r="S119" s="192" t="s">
        <v>409</v>
      </c>
      <c r="T119" s="192" t="s">
        <v>409</v>
      </c>
      <c r="U119" s="192" t="s">
        <v>409</v>
      </c>
      <c r="V119" s="192" t="s">
        <v>409</v>
      </c>
      <c r="W119" s="192" t="s">
        <v>409</v>
      </c>
      <c r="X119" s="192" t="s">
        <v>409</v>
      </c>
      <c r="Y119" s="192" t="s">
        <v>409</v>
      </c>
      <c r="Z119" s="192" t="s">
        <v>409</v>
      </c>
      <c r="AA119" s="34"/>
      <c r="AB119" s="34"/>
      <c r="AC119" s="192"/>
      <c r="AD119" s="192"/>
      <c r="AE119" s="192"/>
      <c r="AF119" s="192"/>
      <c r="AG119" s="192"/>
      <c r="AH119" s="192"/>
    </row>
    <row r="120" spans="1:34" x14ac:dyDescent="0.2">
      <c r="A120" s="84">
        <v>113</v>
      </c>
      <c r="B120" s="84" t="str">
        <f ca="1"/>
        <v>Liechtenstein</v>
      </c>
      <c r="C120" s="84" t="str">
        <f ca="1"/>
        <v>LIE</v>
      </c>
      <c r="D120" s="219" t="str">
        <f ca="1"/>
        <v>ECS           Europe &amp; Central Asia</v>
      </c>
      <c r="E120" s="219" t="str">
        <f ca="1"/>
        <v>NA</v>
      </c>
      <c r="F120" s="190" t="str">
        <f t="shared" ca="1" si="13"/>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$M$4:$AD$4,
                    (M120:AD120),
                    "")),
            1,
            0))
        =0,
    NA(),
    IF(
        Parameters!$D$15=1,
        IF(
            SUM(--(ISNUMBER(IF($M$4:$AD$4=1,(M120:AD120),""))))&gt;0,
            MAX(IF(
                ISNUMBER(M120:AD120),
                IF(
                    M$4:AD$4=1,
                    M120:AD120,
                    ""),
                "")),
            MAX(IF(
                ISNUMBER(M120:AD120),
                IF(
                    M$4:AD$4=2,
                    M120:AD120,
                    ""),
                ""))
        ),
        IF(
            Parameters!$D$16=1,
            IFERROR(
                AVERAGE(IF(
                    ISNUMBER(M120:AD120),
                    IF(
                        M$4:AD$4=1,
                        M120:AD120,
                        ""),
                    "")),
                AVERAGE(IF(
                    ISNUMBER(M120:AD120),
                    IF(
                        M$4:AD$4=2,
                        M120:AD120,
                        ""),
                    ""))
            ),
            IF(
                Parameters!$D$17=1,
                IFERROR(
                    IF(
                        OR(
                            IF(
                                ISNUMBER(M120:AD120),
                                IF(
                                    M$4:AD$4=1,
                                    M120:AD120,
                                    ""),
                                "")
                            =0),
                        0,
                        GEOMEAN(IF(
                            ISNUMBER(M120:AD120),
                            IF(
                                M$4:AD$4=1,
                                M120:AD120,
                                ""),
                            ""))
                    ),
                    IF(
                        OR(IF(
                            ISNUMBER(M120:AD120),
                            IF(
                                M$4:AD$4=2,
                                M120:AD120,
                                ""),
                            "")
                            =0),
                        0,
                        GEOMEAN(IF(
                            ISNUMBER(M120:AD120),
                            IF(
                                M$4:AD$4=2,
                                M120:AD120,
                                ""),
                            "")))
                )
            )
        )
    )
)</f>
        <v>0</v>
      </c>
      <c r="I120" s="191" cm="1">
        <f t="array" ref="I120">IF(
    SUM(IF(
            ISNUMBER(
                IF(
                    $M$5:$AD$5,
                    (M120:AD120),
                    "")),
            1,
            0))
        =0,
    NA(),
    IF(
        Parameters!$D$15=1,
        IF(
            SUM(--(ISNUMBER(IF($M$5:$AD$5=1,(M120:AD120),""))))&gt;0,
            MAX(IF(
                ISNUMBER(M120:AD120),
                IF(
                    M$5:AD$5=1,
                    M120:AD120,
                    ""),
                "")),
            MAX(IF(
                ISNUMBER(M120:AD120),
                IF(
                    M$5:AD$5=2,
                    M120:AD120,
                    ""),
                ""))
        ),
        IF(
            Parameters!$D$16=1,
            IFERROR(
                AVERAGE(IF(
                    ISNUMBER(M120:AD120),
                    IF(
                        M$5:AD$5=1,
                        M120:AD120,
                        ""),
                    "")),
                AVERAGE(IF(
                    ISNUMBER(M120:AD120),
                    IF(
                        M$5:AD$5=2,
                        M120:AD120,
                        ""),
                    ""))
            ),
            IF(
                Parameters!$D$17=1,
                IFERROR(
                    IF(
                        OR(
                            IF(
                                ISNUMBER(M120:AD120),
                                IF(
                                    M$5:AD$5=1,
                                    M120:AD120,
                                    ""),
                                "")
                            =0),
                        0,
                        GEOMEAN(IF(
                            ISNUMBER(M120:AD120),
                            IF(
                                M$5:AD$5=1,
                                M120:AD120,
                                ""),
                            ""))
                    ),
                    IF(
                        OR(IF(
                            ISNUMBER(M120:AD120),
                            IF(
                                M$5:AD$5=2,
                                M120:AD120,
                                ""),
                            "")
                            =0),
                        0,
                        GEOMEAN(IF(
                            ISNUMBER(M120:AD120),
                            IF(
                                M$5:AD$5=2,
                                M120:AD120,
                                ""),
                            "")))
                )
            )
        )
    )
)</f>
        <v>0</v>
      </c>
      <c r="J120" s="242" t="s">
        <v>409</v>
      </c>
      <c r="K120" s="242">
        <v>44860</v>
      </c>
      <c r="L120" s="91" t="s">
        <v>193</v>
      </c>
      <c r="M120" s="192">
        <v>0</v>
      </c>
      <c r="N120" s="192" t="s">
        <v>409</v>
      </c>
      <c r="O120" s="192" t="s">
        <v>409</v>
      </c>
      <c r="P120" s="192">
        <v>0</v>
      </c>
      <c r="Q120" s="192" t="s">
        <v>409</v>
      </c>
      <c r="R120" s="192">
        <v>0</v>
      </c>
      <c r="S120" s="192" t="s">
        <v>409</v>
      </c>
      <c r="T120" s="192" t="s">
        <v>409</v>
      </c>
      <c r="U120" s="192" t="s">
        <v>409</v>
      </c>
      <c r="V120" s="192" t="s">
        <v>409</v>
      </c>
      <c r="W120" s="192" t="s">
        <v>409</v>
      </c>
      <c r="X120" s="192" t="s">
        <v>409</v>
      </c>
      <c r="Y120" s="192">
        <v>0</v>
      </c>
      <c r="Z120" s="192" t="s">
        <v>409</v>
      </c>
      <c r="AA120" s="34"/>
      <c r="AB120" s="34"/>
      <c r="AC120" s="192"/>
      <c r="AD120" s="192"/>
      <c r="AE120" s="192"/>
      <c r="AF120" s="192"/>
      <c r="AG120" s="192"/>
      <c r="AH120" s="192"/>
    </row>
    <row r="121" spans="1:34" x14ac:dyDescent="0.2">
      <c r="A121" s="84">
        <v>114</v>
      </c>
      <c r="B121" s="84" t="str">
        <f ca="1"/>
        <v>Sri Lanka</v>
      </c>
      <c r="C121" s="84" t="str">
        <f ca="1"/>
        <v>LKA</v>
      </c>
      <c r="D121" s="219" t="str">
        <f ca="1"/>
        <v>SAS           South Asia</v>
      </c>
      <c r="E121" s="219" t="str">
        <f ca="1"/>
        <v>IBRD</v>
      </c>
      <c r="F121" s="190" t="str">
        <f t="shared" ca="1" si="13"/>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6.6347652081088233</v>
      </c>
      <c r="H121" s="80" cm="1">
        <f t="array" ref="H121">IF(
    SUM(IF(
            ISNUMBER(
                IF(
                    $M$4:$AD$4,
                    (M121:AD121),
                    "")),
            1,
            0))
        =0,
    NA(),
    IF(
        Parameters!$D$15=1,
        IF(
            SUM(--(ISNUMBER(IF($M$4:$AD$4=1,(M121:AD121),""))))&gt;0,
            MAX(IF(
                ISNUMBER(M121:AD121),
                IF(
                    M$4:AD$4=1,
                    M121:AD121,
                    ""),
                "")),
            MAX(IF(
                ISNUMBER(M121:AD121),
                IF(
                    M$4:AD$4=2,
                    M121:AD121,
                    ""),
                ""))
        ),
        IF(
            Parameters!$D$16=1,
            IFERROR(
                AVERAGE(IF(
                    ISNUMBER(M121:AD121),
                    IF(
                        M$4:AD$4=1,
                        M121:AD121,
                        ""),
                    "")),
                AVERAGE(IF(
                    ISNUMBER(M121:AD121),
                    IF(
                        M$4:AD$4=2,
                        M121:AD121,
                        ""),
                    ""))
            ),
            IF(
                Parameters!$D$17=1,
                IFERROR(
                    IF(
                        OR(
                            IF(
                                ISNUMBER(M121:AD121),
                                IF(
                                    M$4:AD$4=1,
                                    M121:AD121,
                                    ""),
                                "")
                            =0),
                        0,
                        GEOMEAN(IF(
                            ISNUMBER(M121:AD121),
                            IF(
                                M$4:AD$4=1,
                                M121:AD121,
                                ""),
                            ""))
                    ),
                    IF(
                        OR(IF(
                            ISNUMBER(M121:AD121),
                            IF(
                                M$4:AD$4=2,
                                M121:AD121,
                                ""),
                            "")
                            =0),
                        0,
                        GEOMEAN(IF(
                            ISNUMBER(M121:AD121),
                            IF(
                                M$4:AD$4=2,
                                M121:AD121,
                                ""),
                            "")))
                )
            )
        )
    )
)</f>
        <v>6.2885870523901897</v>
      </c>
      <c r="I121" s="191" cm="1">
        <f t="array" ref="I121">IF(
    SUM(IF(
            ISNUMBER(
                IF(
                    $M$5:$AD$5,
                    (M121:AD121),
                    "")),
            1,
            0))
        =0,
    NA(),
    IF(
        Parameters!$D$15=1,
        IF(
            SUM(--(ISNUMBER(IF($M$5:$AD$5=1,(M121:AD121),""))))&gt;0,
            MAX(IF(
                ISNUMBER(M121:AD121),
                IF(
                    M$5:AD$5=1,
                    M121:AD121,
                    ""),
                "")),
            MAX(IF(
                ISNUMBER(M121:AD121),
                IF(
                    M$5:AD$5=2,
                    M121:AD121,
                    ""),
                ""))
        ),
        IF(
            Parameters!$D$16=1,
            IFERROR(
                AVERAGE(IF(
                    ISNUMBER(M121:AD121),
                    IF(
                        M$5:AD$5=1,
                        M121:AD121,
                        ""),
                    "")),
                AVERAGE(IF(
                    ISNUMBER(M121:AD121),
                    IF(
                        M$5:AD$5=2,
                        M121:AD121,
                        ""),
                    ""))
            ),
            IF(
                Parameters!$D$17=1,
                IFERROR(
                    IF(
                        OR(
                            IF(
                                ISNUMBER(M121:AD121),
                                IF(
                                    M$5:AD$5=1,
                                    M121:AD121,
                                    ""),
                                "")
                            =0),
                        0,
                        GEOMEAN(IF(
                            ISNUMBER(M121:AD121),
                            IF(
                                M$5:AD$5=1,
                                M121:AD121,
                                ""),
                            ""))
                    ),
                    IF(
                        OR(IF(
                            ISNUMBER(M121:AD121),
                            IF(
                                M$5:AD$5=2,
                                M121:AD121,
                                ""),
                            "")
                            =0),
                        0,
                        GEOMEAN(IF(
                            ISNUMBER(M121:AD121),
                            IF(
                                M$5:AD$5=2,
                                M121:AD121,
                                ""),
                            "")))
                )
            )
        )
    )
)</f>
        <v>7</v>
      </c>
      <c r="J121" s="242">
        <v>45103</v>
      </c>
      <c r="K121" s="242">
        <v>45091</v>
      </c>
      <c r="L121" s="91" t="s">
        <v>195</v>
      </c>
      <c r="M121" s="192">
        <v>0</v>
      </c>
      <c r="N121" s="192">
        <v>6.2885870523901897</v>
      </c>
      <c r="O121" s="192">
        <v>0</v>
      </c>
      <c r="P121" s="192">
        <v>0</v>
      </c>
      <c r="Q121" s="192" t="s">
        <v>409</v>
      </c>
      <c r="R121" s="192">
        <v>4.7619047619047503</v>
      </c>
      <c r="S121" s="192">
        <v>7</v>
      </c>
      <c r="T121" s="192" t="s">
        <v>409</v>
      </c>
      <c r="U121" s="192">
        <v>90.3</v>
      </c>
      <c r="V121" s="192">
        <v>-1.2844331430473801</v>
      </c>
      <c r="W121" s="192" t="s">
        <v>409</v>
      </c>
      <c r="X121" s="192" t="s">
        <v>409</v>
      </c>
      <c r="Y121" s="192">
        <v>9.5238095238095094E-2</v>
      </c>
      <c r="Z121" s="192">
        <v>100</v>
      </c>
      <c r="AA121" s="34"/>
      <c r="AB121" s="34"/>
      <c r="AC121" s="192"/>
      <c r="AD121" s="192"/>
      <c r="AE121" s="192"/>
      <c r="AF121" s="192"/>
      <c r="AG121" s="192"/>
      <c r="AH121" s="192"/>
    </row>
    <row r="122" spans="1:34" x14ac:dyDescent="0.2">
      <c r="A122" s="84">
        <v>115</v>
      </c>
      <c r="B122" s="84" t="str">
        <f ca="1"/>
        <v>Lesotho</v>
      </c>
      <c r="C122" s="84" t="str">
        <f ca="1"/>
        <v>LSO</v>
      </c>
      <c r="D122" s="219" t="str">
        <f ca="1"/>
        <v>SSF           Sub-Saharan Africa</v>
      </c>
      <c r="E122" s="219" t="str">
        <f ca="1"/>
        <v>IDA</v>
      </c>
      <c r="F122" s="190" t="str">
        <f t="shared" ca="1" si="13"/>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$M$4:$AD$4,
                    (M122:AD122),
                    "")),
            1,
            0))
        =0,
    NA(),
    IF(
        Parameters!$D$15=1,
        IF(
            SUM(--(ISNUMBER(IF($M$4:$AD$4=1,(M122:AD122),""))))&gt;0,
            MAX(IF(
                ISNUMBER(M122:AD122),
                IF(
                    M$4:AD$4=1,
                    M122:AD122,
                    ""),
                "")),
            MAX(IF(
                ISNUMBER(M122:AD122),
                IF(
                    M$4:AD$4=2,
                    M122:AD122,
                    ""),
                ""))
        ),
        IF(
            Parameters!$D$16=1,
            IFERROR(
                AVERAGE(IF(
                    ISNUMBER(M122:AD122),
                    IF(
                        M$4:AD$4=1,
                        M122:AD122,
                        ""),
                    "")),
                AVERAGE(IF(
                    ISNUMBER(M122:AD122),
                    IF(
                        M$4:AD$4=2,
                        M122:AD122,
                        ""),
                    ""))
            ),
            IF(
                Parameters!$D$17=1,
                IFERROR(
                    IF(
                        OR(
                            IF(
                                ISNUMBER(M122:AD122),
                                IF(
                                    M$4:AD$4=1,
                                    M122:AD122,
                                    ""),
                                "")
                            =0),
                        0,
                        GEOMEAN(IF(
                            ISNUMBER(M122:AD122),
                            IF(
                                M$4:AD$4=1,
                                M122:AD122,
                                ""),
                            ""))
                    ),
                    IF(
                        OR(IF(
                            ISNUMBER(M122:AD122),
                            IF(
                                M$4:AD$4=2,
                                M122:AD122,
                                ""),
                            "")
                            =0),
                        0,
                        GEOMEAN(IF(
                            ISNUMBER(M122:AD122),
                            IF(
                                M$4:AD$4=2,
                                M122:AD122,
                                ""),
                            "")))
                )
            )
        )
    )
)</f>
        <v>3.2016228611747999</v>
      </c>
      <c r="I122" s="191" cm="1">
        <f t="array" ref="I122">IF(
    SUM(IF(
            ISNUMBER(
                IF(
                    $M$5:$AD$5,
                    (M122:AD122),
                    "")),
            1,
            0))
        =0,
    NA(),
    IF(
        Parameters!$D$15=1,
        IF(
            SUM(--(ISNUMBER(IF($M$5:$AD$5=1,(M122:AD122),""))))&gt;0,
            MAX(IF(
                ISNUMBER(M122:AD122),
                IF(
                    M$5:AD$5=1,
                    M122:AD122,
                    ""),
                "")),
            MAX(IF(
                ISNUMBER(M122:AD122),
                IF(
                    M$5:AD$5=2,
                    M122:AD122,
                    ""),
                ""))
        ),
        IF(
            Parameters!$D$16=1,
            IFERROR(
                AVERAGE(IF(
                    ISNUMBER(M122:AD122),
                    IF(
                        M$5:AD$5=1,
                        M122:AD122,
                        ""),
                    "")),
                AVERAGE(IF(
                    ISNUMBER(M122:AD122),
                    IF(
                        M$5:AD$5=2,
                        M122:AD122,
                        ""),
                    ""))
            ),
            IF(
                Parameters!$D$17=1,
                IFERROR(
                    IF(
                        OR(
                            IF(
                                ISNUMBER(M122:AD122),
                                IF(
                                    M$5:AD$5=1,
                                    M122:AD122,
                                    ""),
                                "")
                            =0),
                        0,
                        GEOMEAN(IF(
                            ISNUMBER(M122:AD122),
                            IF(
                                M$5:AD$5=1,
                                M122:AD122,
                                ""),
                            ""))
                    ),
                    IF(
                        OR(IF(
                            ISNUMBER(M122:AD122),
                            IF(
                                M$5:AD$5=2,
                                M122:AD122,
                                ""),
                            "")
                            =0),
                        0,
                        GEOMEAN(IF(
                            ISNUMBER(M122:AD122),
                            IF(
                                M$5:AD$5=2,
                                M122:AD122,
                                ""),
                            "")))
                )
            )
        )
    )
)</f>
        <v>0</v>
      </c>
      <c r="J122" s="242">
        <v>45103</v>
      </c>
      <c r="K122" s="242">
        <v>45099</v>
      </c>
      <c r="L122" s="91" t="s">
        <v>197</v>
      </c>
      <c r="M122" s="192">
        <v>0</v>
      </c>
      <c r="N122" s="192">
        <v>3.2016228611747999</v>
      </c>
      <c r="O122" s="192">
        <v>0</v>
      </c>
      <c r="P122" s="192">
        <v>0</v>
      </c>
      <c r="Q122" s="192" t="s">
        <v>409</v>
      </c>
      <c r="R122" s="192">
        <v>0</v>
      </c>
      <c r="S122" s="192">
        <v>0</v>
      </c>
      <c r="T122" s="192" t="s">
        <v>409</v>
      </c>
      <c r="U122" s="192">
        <v>76.3</v>
      </c>
      <c r="V122" s="192">
        <v>0.67797156296389205</v>
      </c>
      <c r="W122" s="192" t="s">
        <v>409</v>
      </c>
      <c r="X122" s="192" t="s">
        <v>409</v>
      </c>
      <c r="Y122" s="192">
        <v>0</v>
      </c>
      <c r="Z122" s="192">
        <v>-100</v>
      </c>
      <c r="AA122" s="34"/>
      <c r="AB122" s="34"/>
      <c r="AC122" s="192"/>
      <c r="AD122" s="192"/>
      <c r="AE122" s="192"/>
      <c r="AF122" s="192"/>
      <c r="AG122" s="192"/>
      <c r="AH122" s="192"/>
    </row>
    <row r="123" spans="1:34" x14ac:dyDescent="0.2">
      <c r="A123" s="84">
        <v>116</v>
      </c>
      <c r="B123" s="84" t="str">
        <f ca="1"/>
        <v>Lithuania</v>
      </c>
      <c r="C123" s="84" t="str">
        <f ca="1"/>
        <v>LTU</v>
      </c>
      <c r="D123" s="219" t="str">
        <f ca="1"/>
        <v>ECS           Europe &amp; Central Asia</v>
      </c>
      <c r="E123" s="219" t="str">
        <f ca="1"/>
        <v>NA</v>
      </c>
      <c r="F123" s="190" t="str">
        <f t="shared" ca="1" si="13"/>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$M$4:$AD$4,
                    (M123:AD123),
                    "")),
            1,
            0))
        =0,
    NA(),
    IF(
        Parameters!$D$15=1,
        IF(
            SUM(--(ISNUMBER(IF($M$4:$AD$4=1,(M123:AD123),""))))&gt;0,
            MAX(IF(
                ISNUMBER(M123:AD123),
                IF(
                    M$4:AD$4=1,
                    M123:AD123,
                    ""),
                "")),
            MAX(IF(
                ISNUMBER(M123:AD123),
                IF(
                    M$4:AD$4=2,
                    M123:AD123,
                    ""),
                ""))
        ),
        IF(
            Parameters!$D$16=1,
            IFERROR(
                AVERAGE(IF(
                    ISNUMBER(M123:AD123),
                    IF(
                        M$4:AD$4=1,
                        M123:AD123,
                        ""),
                    "")),
                AVERAGE(IF(
                    ISNUMBER(M123:AD123),
                    IF(
                        M$4:AD$4=2,
                        M123:AD123,
                        ""),
                    ""))
            ),
            IF(
                Parameters!$D$17=1,
                IFERROR(
                    IF(
                        OR(
                            IF(
                                ISNUMBER(M123:AD123),
                                IF(
                                    M$4:AD$4=1,
                                    M123:AD123,
                                    ""),
                                "")
                            =0),
                        0,
                        GEOMEAN(IF(
                            ISNUMBER(M123:AD123),
                            IF(
                                M$4:AD$4=1,
                                M123:AD123,
                                ""),
                            ""))
                    ),
                    IF(
                        OR(IF(
                            ISNUMBER(M123:AD123),
                            IF(
                                M$4:AD$4=2,
                                M123:AD123,
                                ""),
                            "")
                            =0),
                        0,
                        GEOMEAN(IF(
                            ISNUMBER(M123:AD123),
                            IF(
                                M$4:AD$4=2,
                                M123:AD123,
                                ""),
                            "")))
                )
            )
        )
    )
)</f>
        <v>0</v>
      </c>
      <c r="I123" s="191" cm="1">
        <f t="array" ref="I123">IF(
    SUM(IF(
            ISNUMBER(
                IF(
                    $M$5:$AD$5,
                    (M123:AD123),
                    "")),
            1,
            0))
        =0,
    NA(),
    IF(
        Parameters!$D$15=1,
        IF(
            SUM(--(ISNUMBER(IF($M$5:$AD$5=1,(M123:AD123),""))))&gt;0,
            MAX(IF(
                ISNUMBER(M123:AD123),
                IF(
                    M$5:AD$5=1,
                    M123:AD123,
                    ""),
                "")),
            MAX(IF(
                ISNUMBER(M123:AD123),
                IF(
                    M$5:AD$5=2,
                    M123:AD123,
                    ""),
                ""))
        ),
        IF(
            Parameters!$D$16=1,
            IFERROR(
                AVERAGE(IF(
                    ISNUMBER(M123:AD123),
                    IF(
                        M$5:AD$5=1,
                        M123:AD123,
                        ""),
                    "")),
                AVERAGE(IF(
                    ISNUMBER(M123:AD123),
                    IF(
                        M$5:AD$5=2,
                        M123:AD123,
                        ""),
                    ""))
            ),
            IF(
                Parameters!$D$17=1,
                IFERROR(
                    IF(
                        OR(
                            IF(
                                ISNUMBER(M123:AD123),
                                IF(
                                    M$5:AD$5=1,
                                    M123:AD123,
                                    ""),
                                "")
                            =0),
                        0,
                        GEOMEAN(IF(
                            ISNUMBER(M123:AD123),
                            IF(
                                M$5:AD$5=1,
                                M123:AD123,
                                ""),
                            ""))
                    ),
                    IF(
                        OR(IF(
                            ISNUMBER(M123:AD123),
                            IF(
                                M$5:AD$5=2,
                                M123:AD123,
                                ""),
                            "")
                            =0),
                        0,
                        GEOMEAN(IF(
                            ISNUMBER(M123:AD123),
                            IF(
                                M$5:AD$5=2,
                                M123:AD123,
                                ""),
                            "")))
                )
            )
        )
    )
)</f>
        <v>0</v>
      </c>
      <c r="J123" s="242">
        <v>45103</v>
      </c>
      <c r="K123" s="242">
        <v>44860</v>
      </c>
      <c r="L123" s="91" t="s">
        <v>199</v>
      </c>
      <c r="M123" s="192">
        <v>0</v>
      </c>
      <c r="N123" s="192">
        <v>0</v>
      </c>
      <c r="O123" s="192" t="s">
        <v>409</v>
      </c>
      <c r="P123" s="192">
        <v>0</v>
      </c>
      <c r="Q123" s="192" t="s">
        <v>409</v>
      </c>
      <c r="R123" s="192">
        <v>0</v>
      </c>
      <c r="S123" s="192" t="s">
        <v>409</v>
      </c>
      <c r="T123" s="192" t="s">
        <v>409</v>
      </c>
      <c r="U123" s="192">
        <v>39.4</v>
      </c>
      <c r="V123" s="192" t="s">
        <v>409</v>
      </c>
      <c r="W123" s="192" t="s">
        <v>409</v>
      </c>
      <c r="X123" s="192" t="s">
        <v>409</v>
      </c>
      <c r="Y123" s="192">
        <v>0</v>
      </c>
      <c r="Z123" s="192" t="s">
        <v>409</v>
      </c>
      <c r="AA123" s="34"/>
      <c r="AB123" s="34"/>
      <c r="AC123" s="192"/>
      <c r="AD123" s="192"/>
      <c r="AE123" s="192"/>
      <c r="AF123" s="192"/>
      <c r="AG123" s="192"/>
      <c r="AH123" s="192"/>
    </row>
    <row r="124" spans="1:34" x14ac:dyDescent="0.2">
      <c r="A124" s="84">
        <v>117</v>
      </c>
      <c r="B124" s="84" t="str">
        <f ca="1"/>
        <v>Luxembourg</v>
      </c>
      <c r="C124" s="84" t="str">
        <f ca="1"/>
        <v>LUX</v>
      </c>
      <c r="D124" s="219" t="str">
        <f ca="1"/>
        <v>ECS           Europe &amp; Central Asia</v>
      </c>
      <c r="E124" s="219" t="str">
        <f ca="1"/>
        <v>NA</v>
      </c>
      <c r="F124" s="190" t="str">
        <f t="shared" ca="1" si="13"/>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$M$4:$AD$4,
                    (M124:AD124),
                    "")),
            1,
            0))
        =0,
    NA(),
    IF(
        Parameters!$D$15=1,
        IF(
            SUM(--(ISNUMBER(IF($M$4:$AD$4=1,(M124:AD124),""))))&gt;0,
            MAX(IF(
                ISNUMBER(M124:AD124),
                IF(
                    M$4:AD$4=1,
                    M124:AD124,
                    ""),
                "")),
            MAX(IF(
                ISNUMBER(M124:AD124),
                IF(
                    M$4:AD$4=2,
                    M124:AD124,
                    ""),
                ""))
        ),
        IF(
            Parameters!$D$16=1,
            IFERROR(
                AVERAGE(IF(
                    ISNUMBER(M124:AD124),
                    IF(
                        M$4:AD$4=1,
                        M124:AD124,
                        ""),
                    "")),
                AVERAGE(IF(
                    ISNUMBER(M124:AD124),
                    IF(
                        M$4:AD$4=2,
                        M124:AD124,
                        ""),
                    ""))
            ),
            IF(
                Parameters!$D$17=1,
                IFERROR(
                    IF(
                        OR(
                            IF(
                                ISNUMBER(M124:AD124),
                                IF(
                                    M$4:AD$4=1,
                                    M124:AD124,
                                    ""),
                                "")
                            =0),
                        0,
                        GEOMEAN(IF(
                            ISNUMBER(M124:AD124),
                            IF(
                                M$4:AD$4=1,
                                M124:AD124,
                                ""),
                            ""))
                    ),
                    IF(
                        OR(IF(
                            ISNUMBER(M124:AD124),
                            IF(
                                M$4:AD$4=2,
                                M124:AD124,
                                ""),
                            "")
                            =0),
                        0,
                        GEOMEAN(IF(
                            ISNUMBER(M124:AD124),
                            IF(
                                M$4:AD$4=2,
                                M124:AD124,
                                ""),
                            "")))
                )
            )
        )
    )
)</f>
        <v>0</v>
      </c>
      <c r="I124" s="191" cm="1">
        <f t="array" ref="I124">IF(
    SUM(IF(
            ISNUMBER(
                IF(
                    $M$5:$AD$5,
                    (M124:AD124),
                    "")),
            1,
            0))
        =0,
    NA(),
    IF(
        Parameters!$D$15=1,
        IF(
            SUM(--(ISNUMBER(IF($M$5:$AD$5=1,(M124:AD124),""))))&gt;0,
            MAX(IF(
                ISNUMBER(M124:AD124),
                IF(
                    M$5:AD$5=1,
                    M124:AD124,
                    ""),
                "")),
            MAX(IF(
                ISNUMBER(M124:AD124),
                IF(
                    M$5:AD$5=2,
                    M124:AD124,
                    ""),
                ""))
        ),
        IF(
            Parameters!$D$16=1,
            IFERROR(
                AVERAGE(IF(
                    ISNUMBER(M124:AD124),
                    IF(
                        M$5:AD$5=1,
                        M124:AD124,
                        ""),
                    "")),
                AVERAGE(IF(
                    ISNUMBER(M124:AD124),
                    IF(
                        M$5:AD$5=2,
                        M124:AD124,
                        ""),
                    ""))
            ),
            IF(
                Parameters!$D$17=1,
                IFERROR(
                    IF(
                        OR(
                            IF(
                                ISNUMBER(M124:AD124),
                                IF(
                                    M$5:AD$5=1,
                                    M124:AD124,
                                    ""),
                                "")
                            =0),
                        0,
                        GEOMEAN(IF(
                            ISNUMBER(M124:AD124),
                            IF(
                                M$5:AD$5=1,
                                M124:AD124,
                                ""),
                            ""))
                    ),
                    IF(
                        OR(IF(
                            ISNUMBER(M124:AD124),
                            IF(
                                M$5:AD$5=2,
                                M124:AD124,
                                ""),
                            "")
                            =0),
                        0,
                        GEOMEAN(IF(
                            ISNUMBER(M124:AD124),
                            IF(
                                M$5:AD$5=2,
                                M124:AD124,
                                ""),
                            "")))
                )
            )
        )
    )
)</f>
        <v>0</v>
      </c>
      <c r="J124" s="242">
        <v>45103</v>
      </c>
      <c r="K124" s="242">
        <v>44900</v>
      </c>
      <c r="L124" s="91" t="s">
        <v>201</v>
      </c>
      <c r="M124" s="192">
        <v>0</v>
      </c>
      <c r="N124" s="192">
        <v>0</v>
      </c>
      <c r="O124" s="192" t="s">
        <v>409</v>
      </c>
      <c r="P124" s="192">
        <v>0</v>
      </c>
      <c r="Q124" s="192" t="s">
        <v>409</v>
      </c>
      <c r="R124" s="192">
        <v>0</v>
      </c>
      <c r="S124" s="192" t="s">
        <v>409</v>
      </c>
      <c r="T124" s="192" t="s">
        <v>409</v>
      </c>
      <c r="U124" s="192">
        <v>19.5</v>
      </c>
      <c r="V124" s="192" t="s">
        <v>409</v>
      </c>
      <c r="W124" s="192" t="s">
        <v>409</v>
      </c>
      <c r="X124" s="192" t="s">
        <v>409</v>
      </c>
      <c r="Y124" s="192">
        <v>0</v>
      </c>
      <c r="Z124" s="192" t="s">
        <v>409</v>
      </c>
      <c r="AA124" s="34"/>
      <c r="AB124" s="34"/>
      <c r="AC124" s="192"/>
      <c r="AD124" s="192"/>
      <c r="AE124" s="192"/>
      <c r="AF124" s="192"/>
      <c r="AG124" s="192"/>
      <c r="AH124" s="192"/>
    </row>
    <row r="125" spans="1:34" x14ac:dyDescent="0.2">
      <c r="A125" s="84">
        <v>118</v>
      </c>
      <c r="B125" s="84" t="str">
        <f ca="1"/>
        <v>Latvia</v>
      </c>
      <c r="C125" s="84" t="str">
        <f ca="1"/>
        <v>LVA</v>
      </c>
      <c r="D125" s="219" t="str">
        <f ca="1"/>
        <v>ECS           Europe &amp; Central Asia</v>
      </c>
      <c r="E125" s="219" t="str">
        <f ca="1"/>
        <v>NA</v>
      </c>
      <c r="F125" s="190" t="str">
        <f t="shared" ca="1" si="13"/>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$M$4:$AD$4,
                    (M125:AD125),
                    "")),
            1,
            0))
        =0,
    NA(),
    IF(
        Parameters!$D$15=1,
        IF(
            SUM(--(ISNUMBER(IF($M$4:$AD$4=1,(M125:AD125),""))))&gt;0,
            MAX(IF(
                ISNUMBER(M125:AD125),
                IF(
                    M$4:AD$4=1,
                    M125:AD125,
                    ""),
                "")),
            MAX(IF(
                ISNUMBER(M125:AD125),
                IF(
                    M$4:AD$4=2,
                    M125:AD125,
                    ""),
                ""))
        ),
        IF(
            Parameters!$D$16=1,
            IFERROR(
                AVERAGE(IF(
                    ISNUMBER(M125:AD125),
                    IF(
                        M$4:AD$4=1,
                        M125:AD125,
                        ""),
                    "")),
                AVERAGE(IF(
                    ISNUMBER(M125:AD125),
                    IF(
                        M$4:AD$4=2,
                        M125:AD125,
                        ""),
                    ""))
            ),
            IF(
                Parameters!$D$17=1,
                IFERROR(
                    IF(
                        OR(
                            IF(
                                ISNUMBER(M125:AD125),
                                IF(
                                    M$4:AD$4=1,
                                    M125:AD125,
                                    ""),
                                "")
                            =0),
                        0,
                        GEOMEAN(IF(
                            ISNUMBER(M125:AD125),
                            IF(
                                M$4:AD$4=1,
                                M125:AD125,
                                ""),
                            ""))
                    ),
                    IF(
                        OR(IF(
                            ISNUMBER(M125:AD125),
                            IF(
                                M$4:AD$4=2,
                                M125:AD125,
                                ""),
                            "")
                            =0),
                        0,
                        GEOMEAN(IF(
                            ISNUMBER(M125:AD125),
                            IF(
                                M$4:AD$4=2,
                                M125:AD125,
                                ""),
                            "")))
                )
            )
        )
    )
)</f>
        <v>0</v>
      </c>
      <c r="I125" s="191" cm="1">
        <f t="array" ref="I125">IF(
    SUM(IF(
            ISNUMBER(
                IF(
                    $M$5:$AD$5,
                    (M125:AD125),
                    "")),
            1,
            0))
        =0,
    NA(),
    IF(
        Parameters!$D$15=1,
        IF(
            SUM(--(ISNUMBER(IF($M$5:$AD$5=1,(M125:AD125),""))))&gt;0,
            MAX(IF(
                ISNUMBER(M125:AD125),
                IF(
                    M$5:AD$5=1,
                    M125:AD125,
                    ""),
                "")),
            MAX(IF(
                ISNUMBER(M125:AD125),
                IF(
                    M$5:AD$5=2,
                    M125:AD125,
                    ""),
                ""))
        ),
        IF(
            Parameters!$D$16=1,
            IFERROR(
                AVERAGE(IF(
                    ISNUMBER(M125:AD125),
                    IF(
                        M$5:AD$5=1,
                        M125:AD125,
                        ""),
                    "")),
                AVERAGE(IF(
                    ISNUMBER(M125:AD125),
                    IF(
                        M$5:AD$5=2,
                        M125:AD125,
                        ""),
                    ""))
            ),
            IF(
                Parameters!$D$17=1,
                IFERROR(
                    IF(
                        OR(
                            IF(
                                ISNUMBER(M125:AD125),
                                IF(
                                    M$5:AD$5=1,
                                    M125:AD125,
                                    ""),
                                "")
                            =0),
                        0,
                        GEOMEAN(IF(
                            ISNUMBER(M125:AD125),
                            IF(
                                M$5:AD$5=1,
                                M125:AD125,
                                ""),
                            ""))
                    ),
                    IF(
                        OR(IF(
                            ISNUMBER(M125:AD125),
                            IF(
                                M$5:AD$5=2,
                                M125:AD125,
                                ""),
                            "")
                            =0),
                        0,
                        GEOMEAN(IF(
                            ISNUMBER(M125:AD125),
                            IF(
                                M$5:AD$5=2,
                                M125:AD125,
                                ""),
                            "")))
                )
            )
        )
    )
)</f>
        <v>0</v>
      </c>
      <c r="J125" s="242">
        <v>45103</v>
      </c>
      <c r="K125" s="242">
        <v>44966</v>
      </c>
      <c r="L125" s="91" t="s">
        <v>203</v>
      </c>
      <c r="M125" s="192">
        <v>0</v>
      </c>
      <c r="N125" s="192">
        <v>0</v>
      </c>
      <c r="O125" s="192" t="s">
        <v>409</v>
      </c>
      <c r="P125" s="192">
        <v>0</v>
      </c>
      <c r="Q125" s="192" t="s">
        <v>409</v>
      </c>
      <c r="R125" s="192">
        <v>0</v>
      </c>
      <c r="S125" s="192" t="s">
        <v>409</v>
      </c>
      <c r="T125" s="192" t="s">
        <v>409</v>
      </c>
      <c r="U125" s="192">
        <v>43.3</v>
      </c>
      <c r="V125" s="192" t="s">
        <v>409</v>
      </c>
      <c r="W125" s="192" t="s">
        <v>409</v>
      </c>
      <c r="X125" s="192" t="s">
        <v>409</v>
      </c>
      <c r="Y125" s="192">
        <v>-0.26190476190476097</v>
      </c>
      <c r="Z125" s="192" t="s">
        <v>409</v>
      </c>
      <c r="AA125" s="34"/>
      <c r="AB125" s="34"/>
      <c r="AC125" s="192"/>
      <c r="AD125" s="192"/>
      <c r="AE125" s="192"/>
      <c r="AF125" s="192"/>
      <c r="AG125" s="192"/>
      <c r="AH125" s="192"/>
    </row>
    <row r="126" spans="1:34" x14ac:dyDescent="0.2">
      <c r="A126" s="84">
        <v>119</v>
      </c>
      <c r="B126" s="84" t="str">
        <f ca="1"/>
        <v>Macao SAR, China</v>
      </c>
      <c r="C126" s="84" t="str">
        <f ca="1"/>
        <v>MAC</v>
      </c>
      <c r="D126" s="219" t="str">
        <f ca="1"/>
        <v>EAS           East Asia &amp; Pacific</v>
      </c>
      <c r="E126" s="219" t="str">
        <f ca="1"/>
        <v>NA</v>
      </c>
      <c r="F126" s="190" t="str">
        <f t="shared" ca="1" si="13"/>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$M$4:$AD$4,
                    (M126:AD126),
                    "")),
            1,
            0))
        =0,
    NA(),
    IF(
        Parameters!$D$15=1,
        IF(
            SUM(--(ISNUMBER(IF($M$4:$AD$4=1,(M126:AD126),""))))&gt;0,
            MAX(IF(
                ISNUMBER(M126:AD126),
                IF(
                    M$4:AD$4=1,
                    M126:AD126,
                    ""),
                "")),
            MAX(IF(
                ISNUMBER(M126:AD126),
                IF(
                    M$4:AD$4=2,
                    M126:AD126,
                    ""),
                ""))
        ),
        IF(
            Parameters!$D$16=1,
            IFERROR(
                AVERAGE(IF(
                    ISNUMBER(M126:AD126),
                    IF(
                        M$4:AD$4=1,
                        M126:AD126,
                        ""),
                    "")),
                AVERAGE(IF(
                    ISNUMBER(M126:AD126),
                    IF(
                        M$4:AD$4=2,
                        M126:AD126,
                        ""),
                    ""))
            ),
            IF(
                Parameters!$D$17=1,
                IFERROR(
                    IF(
                        OR(
                            IF(
                                ISNUMBER(M126:AD126),
                                IF(
                                    M$4:AD$4=1,
                                    M126:AD126,
                                    ""),
                                "")
                            =0),
                        0,
                        GEOMEAN(IF(
                            ISNUMBER(M126:AD126),
                            IF(
                                M$4:AD$4=1,
                                M126:AD126,
                                ""),
                            ""))
                    ),
                    IF(
                        OR(IF(
                            ISNUMBER(M126:AD126),
                            IF(
                                M$4:AD$4=2,
                                M126:AD126,
                                ""),
                            "")
                            =0),
                        0,
                        GEOMEAN(IF(
                            ISNUMBER(M126:AD126),
                            IF(
                                M$4:AD$4=2,
                                M126:AD126,
                                ""),
                            "")))
                )
            )
        )
    )
)</f>
        <v>#N/A</v>
      </c>
      <c r="I126" s="191" cm="1">
        <f t="array" ref="I126">IF(
    SUM(IF(
            ISNUMBER(
                IF(
                    $M$5:$AD$5,
                    (M126:AD126),
                    "")),
            1,
            0))
        =0,
    NA(),
    IF(
        Parameters!$D$15=1,
        IF(
            SUM(--(ISNUMBER(IF($M$5:$AD$5=1,(M126:AD126),""))))&gt;0,
            MAX(IF(
                ISNUMBER(M126:AD126),
                IF(
                    M$5:AD$5=1,
                    M126:AD126,
                    ""),
                "")),
            MAX(IF(
                ISNUMBER(M126:AD126),
                IF(
                    M$5:AD$5=2,
                    M126:AD126,
                    ""),
                ""))
        ),
        IF(
            Parameters!$D$16=1,
            IFERROR(
                AVERAGE(IF(
                    ISNUMBER(M126:AD126),
                    IF(
                        M$5:AD$5=1,
                        M126:AD126,
                        ""),
                    "")),
                AVERAGE(IF(
                    ISNUMBER(M126:AD126),
                    IF(
                        M$5:AD$5=2,
                        M126:AD126,
                        ""),
                    ""))
            ),
            IF(
                Parameters!$D$17=1,
                IFERROR(
                    IF(
                        OR(
                            IF(
                                ISNUMBER(M126:AD126),
                                IF(
                                    M$5:AD$5=1,
                                    M126:AD126,
                                    ""),
                                "")
                            =0),
                        0,
                        GEOMEAN(IF(
                            ISNUMBER(M126:AD126),
                            IF(
                                M$5:AD$5=1,
                                M126:AD126,
                                ""),
                            ""))
                    ),
                    IF(
                        OR(IF(
                            ISNUMBER(M126:AD126),
                            IF(
                                M$5:AD$5=2,
                                M126:AD126,
                                ""),
                            "")
                            =0),
                        0,
                        GEOMEAN(IF(
                            ISNUMBER(M126:AD126),
                            IF(
                                M$5:AD$5=2,
                                M126:AD126,
                                ""),
                            "")))
                )
            )
        )
    )
)</f>
        <v>0</v>
      </c>
      <c r="J126" s="242">
        <v>44887</v>
      </c>
      <c r="K126" s="242">
        <v>44887</v>
      </c>
      <c r="L126" s="91" t="s">
        <v>715</v>
      </c>
      <c r="M126" s="192" t="s">
        <v>409</v>
      </c>
      <c r="N126" s="192" t="s">
        <v>409</v>
      </c>
      <c r="O126" s="192" t="s">
        <v>409</v>
      </c>
      <c r="P126" s="192">
        <v>0</v>
      </c>
      <c r="Q126" s="192" t="s">
        <v>409</v>
      </c>
      <c r="R126" s="192">
        <v>0</v>
      </c>
      <c r="S126" s="192" t="s">
        <v>409</v>
      </c>
      <c r="T126" s="192" t="s">
        <v>409</v>
      </c>
      <c r="U126" s="192" t="s">
        <v>409</v>
      </c>
      <c r="V126" s="192" t="s">
        <v>409</v>
      </c>
      <c r="W126" s="192" t="s">
        <v>409</v>
      </c>
      <c r="X126" s="192" t="s">
        <v>409</v>
      </c>
      <c r="Y126" s="192">
        <v>0</v>
      </c>
      <c r="Z126" s="192" t="s">
        <v>409</v>
      </c>
      <c r="AA126" s="34"/>
      <c r="AB126" s="34"/>
      <c r="AC126" s="192"/>
      <c r="AD126" s="192"/>
      <c r="AE126" s="192"/>
      <c r="AF126" s="192"/>
      <c r="AG126" s="192"/>
      <c r="AH126" s="192"/>
    </row>
    <row r="127" spans="1:34" x14ac:dyDescent="0.2">
      <c r="A127" s="84">
        <v>120</v>
      </c>
      <c r="B127" s="84" t="str">
        <f ca="1"/>
        <v>St. Martin (French part)</v>
      </c>
      <c r="C127" s="84" t="str">
        <f ca="1"/>
        <v>MAF</v>
      </c>
      <c r="D127" s="219" t="str">
        <f ca="1"/>
        <v>LCN           Latin America &amp; Caribbean</v>
      </c>
      <c r="E127" s="219" t="str">
        <f ca="1"/>
        <v>NA</v>
      </c>
      <c r="F127" s="190" t="str">
        <f t="shared" ca="1" si="13"/>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$M$4:$AD$4,
                    (M127:AD127),
                    "")),
            1,
            0))
        =0,
    NA(),
    IF(
        Parameters!$D$15=1,
        IF(
            SUM(--(ISNUMBER(IF($M$4:$AD$4=1,(M127:AD127),""))))&gt;0,
            MAX(IF(
                ISNUMBER(M127:AD127),
                IF(
                    M$4:AD$4=1,
                    M127:AD127,
                    ""),
                "")),
            MAX(IF(
                ISNUMBER(M127:AD127),
                IF(
                    M$4:AD$4=2,
                    M127:AD127,
                    ""),
                ""))
        ),
        IF(
            Parameters!$D$16=1,
            IFERROR(
                AVERAGE(IF(
                    ISNUMBER(M127:AD127),
                    IF(
                        M$4:AD$4=1,
                        M127:AD127,
                        ""),
                    "")),
                AVERAGE(IF(
                    ISNUMBER(M127:AD127),
                    IF(
                        M$4:AD$4=2,
                        M127:AD127,
                        ""),
                    ""))
            ),
            IF(
                Parameters!$D$17=1,
                IFERROR(
                    IF(
                        OR(
                            IF(
                                ISNUMBER(M127:AD127),
                                IF(
                                    M$4:AD$4=1,
                                    M127:AD127,
                                    ""),
                                "")
                            =0),
                        0,
                        GEOMEAN(IF(
                            ISNUMBER(M127:AD127),
                            IF(
                                M$4:AD$4=1,
                                M127:AD127,
                                ""),
                            ""))
                    ),
                    IF(
                        OR(IF(
                            ISNUMBER(M127:AD127),
                            IF(
                                M$4:AD$4=2,
                                M127:AD127,
                                ""),
                            "")
                            =0),
                        0,
                        GEOMEAN(IF(
                            ISNUMBER(M127:AD127),
                            IF(
                                M$4:AD$4=2,
                                M127:AD127,
                                ""),
                            "")))
                )
            )
        )
    )
)</f>
        <v>#N/A</v>
      </c>
      <c r="I127" s="191" cm="1">
        <f t="array" ref="I127">IF(
    SUM(IF(
            ISNUMBER(
                IF(
                    $M$5:$AD$5,
                    (M127:AD127),
                    "")),
            1,
            0))
        =0,
    NA(),
    IF(
        Parameters!$D$15=1,
        IF(
            SUM(--(ISNUMBER(IF($M$5:$AD$5=1,(M127:AD127),""))))&gt;0,
            MAX(IF(
                ISNUMBER(M127:AD127),
                IF(
                    M$5:AD$5=1,
                    M127:AD127,
                    ""),
                "")),
            MAX(IF(
                ISNUMBER(M127:AD127),
                IF(
                    M$5:AD$5=2,
                    M127:AD127,
                    ""),
                ""))
        ),
        IF(
            Parameters!$D$16=1,
            IFERROR(
                AVERAGE(IF(
                    ISNUMBER(M127:AD127),
                    IF(
                        M$5:AD$5=1,
                        M127:AD127,
                        ""),
                    "")),
                AVERAGE(IF(
                    ISNUMBER(M127:AD127),
                    IF(
                        M$5:AD$5=2,
                        M127:AD127,
                        ""),
                    ""))
            ),
            IF(
                Parameters!$D$17=1,
                IFERROR(
                    IF(
                        OR(
                            IF(
                                ISNUMBER(M127:AD127),
                                IF(
                                    M$5:AD$5=1,
                                    M127:AD127,
                                    ""),
                                "")
                            =0),
                        0,
                        GEOMEAN(IF(
                            ISNUMBER(M127:AD127),
                            IF(
                                M$5:AD$5=1,
                                M127:AD127,
                                ""),
                            ""))
                    ),
                    IF(
                        OR(IF(
                            ISNUMBER(M127:AD127),
                            IF(
                                M$5:AD$5=2,
                                M127:AD127,
                                ""),
                            "")
                            =0),
                        0,
                        GEOMEAN(IF(
                            ISNUMBER(M127:AD127),
                            IF(
                                M$5:AD$5=2,
                                M127:AD127,
                                ""),
                            "")))
                )
            )
        )
    )
)</f>
        <v>0</v>
      </c>
      <c r="J127" s="242" t="s">
        <v>409</v>
      </c>
      <c r="K127" s="242" t="s">
        <v>409</v>
      </c>
      <c r="L127" s="91" t="s">
        <v>716</v>
      </c>
      <c r="M127" s="192" t="s">
        <v>409</v>
      </c>
      <c r="N127" s="192" t="s">
        <v>409</v>
      </c>
      <c r="O127" s="192" t="s">
        <v>409</v>
      </c>
      <c r="P127" s="192">
        <v>0</v>
      </c>
      <c r="Q127" s="192" t="s">
        <v>409</v>
      </c>
      <c r="R127" s="192" t="s">
        <v>409</v>
      </c>
      <c r="S127" s="192" t="s">
        <v>409</v>
      </c>
      <c r="T127" s="192" t="s">
        <v>409</v>
      </c>
      <c r="U127" s="192" t="s">
        <v>409</v>
      </c>
      <c r="V127" s="192" t="s">
        <v>409</v>
      </c>
      <c r="W127" s="192" t="s">
        <v>409</v>
      </c>
      <c r="X127" s="192" t="s">
        <v>409</v>
      </c>
      <c r="Y127" s="192" t="s">
        <v>409</v>
      </c>
      <c r="Z127" s="192" t="s">
        <v>409</v>
      </c>
      <c r="AA127" s="34"/>
      <c r="AB127" s="34"/>
      <c r="AC127" s="192"/>
      <c r="AD127" s="192"/>
      <c r="AE127" s="192"/>
      <c r="AF127" s="192"/>
      <c r="AG127" s="192"/>
      <c r="AH127" s="192"/>
    </row>
    <row r="128" spans="1:34" x14ac:dyDescent="0.2">
      <c r="A128" s="84">
        <v>121</v>
      </c>
      <c r="B128" s="84" t="str">
        <f ca="1"/>
        <v>Morocco</v>
      </c>
      <c r="C128" s="84" t="str">
        <f ca="1"/>
        <v>MAR</v>
      </c>
      <c r="D128" s="219" t="str">
        <f ca="1"/>
        <v>MEA           Middle East &amp; North Africa</v>
      </c>
      <c r="E128" s="219" t="str">
        <f ca="1"/>
        <v>IBRD</v>
      </c>
      <c r="F128" s="190" t="str">
        <f t="shared" ca="1" si="13"/>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$M$4:$AD$4,
                    (M128:AD128),
                    "")),
            1,
            0))
        =0,
    NA(),
    IF(
        Parameters!$D$15=1,
        IF(
            SUM(--(ISNUMBER(IF($M$4:$AD$4=1,(M128:AD128),""))))&gt;0,
            MAX(IF(
                ISNUMBER(M128:AD128),
                IF(
                    M$4:AD$4=1,
                    M128:AD128,
                    ""),
                "")),
            MAX(IF(
                ISNUMBER(M128:AD128),
                IF(
                    M$4:AD$4=2,
                    M128:AD128,
                    ""),
                ""))
        ),
        IF(
            Parameters!$D$16=1,
            IFERROR(
                AVERAGE(IF(
                    ISNUMBER(M128:AD128),
                    IF(
                        M$4:AD$4=1,
                        M128:AD128,
                        ""),
                    "")),
                AVERAGE(IF(
                    ISNUMBER(M128:AD128),
                    IF(
                        M$4:AD$4=2,
                        M128:AD128,
                        ""),
                    ""))
            ),
            IF(
                Parameters!$D$17=1,
                IFERROR(
                    IF(
                        OR(
                            IF(
                                ISNUMBER(M128:AD128),
                                IF(
                                    M$4:AD$4=1,
                                    M128:AD128,
                                    ""),
                                "")
                            =0),
                        0,
                        GEOMEAN(IF(
                            ISNUMBER(M128:AD128),
                            IF(
                                M$4:AD$4=1,
                                M128:AD128,
                                ""),
                            ""))
                    ),
                    IF(
                        OR(IF(
                            ISNUMBER(M128:AD128),
                            IF(
                                M$4:AD$4=2,
                                M128:AD128,
                                ""),
                            "")
                            =0),
                        0,
                        GEOMEAN(IF(
                            ISNUMBER(M128:AD128),
                            IF(
                                M$4:AD$4=2,
                                M128:AD128,
                                ""),
                            "")))
                )
            )
        )
    )
)</f>
        <v>1.41559357911448</v>
      </c>
      <c r="I128" s="191" cm="1">
        <f t="array" ref="I128">IF(
    SUM(IF(
            ISNUMBER(
                IF(
                    $M$5:$AD$5,
                    (M128:AD128),
                    "")),
            1,
            0))
        =0,
    NA(),
    IF(
        Parameters!$D$15=1,
        IF(
            SUM(--(ISNUMBER(IF($M$5:$AD$5=1,(M128:AD128),""))))&gt;0,
            MAX(IF(
                ISNUMBER(M128:AD128),
                IF(
                    M$5:AD$5=1,
                    M128:AD128,
                    ""),
                "")),
            MAX(IF(
                ISNUMBER(M128:AD128),
                IF(
                    M$5:AD$5=2,
                    M128:AD128,
                    ""),
                ""))
        ),
        IF(
            Parameters!$D$16=1,
            IFERROR(
                AVERAGE(IF(
                    ISNUMBER(M128:AD128),
                    IF(
                        M$5:AD$5=1,
                        M128:AD128,
                        ""),
                    "")),
                AVERAGE(IF(
                    ISNUMBER(M128:AD128),
                    IF(
                        M$5:AD$5=2,
                        M128:AD128,
                        ""),
                    ""))
            ),
            IF(
                Parameters!$D$17=1,
                IFERROR(
                    IF(
                        OR(
                            IF(
                                ISNUMBER(M128:AD128),
                                IF(
                                    M$5:AD$5=1,
                                    M128:AD128,
                                    ""),
                                "")
                            =0),
                        0,
                        GEOMEAN(IF(
                            ISNUMBER(M128:AD128),
                            IF(
                                M$5:AD$5=1,
                                M128:AD128,
                                ""),
                            ""))
                    ),
                    IF(
                        OR(IF(
                            ISNUMBER(M128:AD128),
                            IF(
                                M$5:AD$5=2,
                                M128:AD128,
                                ""),
                            "")
                            =0),
                        0,
                        GEOMEAN(IF(
                            ISNUMBER(M128:AD128),
                            IF(
                                M$5:AD$5=2,
                                M128:AD128,
                                ""),
                            "")))
                )
            )
        )
    )
)</f>
        <v>0</v>
      </c>
      <c r="J128" s="242">
        <v>45103</v>
      </c>
      <c r="K128" s="242">
        <v>45093</v>
      </c>
      <c r="L128" s="91" t="s">
        <v>205</v>
      </c>
      <c r="M128" s="192">
        <v>0</v>
      </c>
      <c r="N128" s="192">
        <v>1.41559357911448</v>
      </c>
      <c r="O128" s="192">
        <v>0</v>
      </c>
      <c r="P128" s="192">
        <v>0</v>
      </c>
      <c r="Q128" s="192" t="s">
        <v>409</v>
      </c>
      <c r="R128" s="192">
        <v>0</v>
      </c>
      <c r="S128" s="192">
        <v>0</v>
      </c>
      <c r="T128" s="192" t="s">
        <v>409</v>
      </c>
      <c r="U128" s="192">
        <v>68.2</v>
      </c>
      <c r="V128" s="192">
        <v>-1.77194875086415</v>
      </c>
      <c r="W128" s="192" t="s">
        <v>409</v>
      </c>
      <c r="X128" s="192" t="s">
        <v>409</v>
      </c>
      <c r="Y128" s="192">
        <v>0</v>
      </c>
      <c r="Z128" s="192">
        <v>-20</v>
      </c>
      <c r="AA128" s="34"/>
      <c r="AB128" s="34"/>
      <c r="AC128" s="192"/>
      <c r="AD128" s="192"/>
      <c r="AE128" s="192"/>
      <c r="AF128" s="192"/>
      <c r="AG128" s="192"/>
      <c r="AH128" s="192"/>
    </row>
    <row r="129" spans="1:34" x14ac:dyDescent="0.2">
      <c r="A129" s="84">
        <v>122</v>
      </c>
      <c r="B129" s="84" t="str">
        <f ca="1"/>
        <v>Monaco</v>
      </c>
      <c r="C129" s="84" t="str">
        <f ca="1"/>
        <v>MCO</v>
      </c>
      <c r="D129" s="219" t="str">
        <f ca="1"/>
        <v>ECS           Europe &amp; Central Asia</v>
      </c>
      <c r="E129" s="219" t="str">
        <f ca="1"/>
        <v>NA</v>
      </c>
      <c r="F129" s="190" t="str">
        <f t="shared" ca="1" si="13"/>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$M$4:$AD$4,
                    (M129:AD129),
                    "")),
            1,
            0))
        =0,
    NA(),
    IF(
        Parameters!$D$15=1,
        IF(
            SUM(--(ISNUMBER(IF($M$4:$AD$4=1,(M129:AD129),""))))&gt;0,
            MAX(IF(
                ISNUMBER(M129:AD129),
                IF(
                    M$4:AD$4=1,
                    M129:AD129,
                    ""),
                "")),
            MAX(IF(
                ISNUMBER(M129:AD129),
                IF(
                    M$4:AD$4=2,
                    M129:AD129,
                    ""),
                ""))
        ),
        IF(
            Parameters!$D$16=1,
            IFERROR(
                AVERAGE(IF(
                    ISNUMBER(M129:AD129),
                    IF(
                        M$4:AD$4=1,
                        M129:AD129,
                        ""),
                    "")),
                AVERAGE(IF(
                    ISNUMBER(M129:AD129),
                    IF(
                        M$4:AD$4=2,
                        M129:AD129,
                        ""),
                    ""))
            ),
            IF(
                Parameters!$D$17=1,
                IFERROR(
                    IF(
                        OR(
                            IF(
                                ISNUMBER(M129:AD129),
                                IF(
                                    M$4:AD$4=1,
                                    M129:AD129,
                                    ""),
                                "")
                            =0),
                        0,
                        GEOMEAN(IF(
                            ISNUMBER(M129:AD129),
                            IF(
                                M$4:AD$4=1,
                                M129:AD129,
                                ""),
                            ""))
                    ),
                    IF(
                        OR(IF(
                            ISNUMBER(M129:AD129),
                            IF(
                                M$4:AD$4=2,
                                M129:AD129,
                                ""),
                            "")
                            =0),
                        0,
                        GEOMEAN(IF(
                            ISNUMBER(M129:AD129),
                            IF(
                                M$4:AD$4=2,
                                M129:AD129,
                                ""),
                            "")))
                )
            )
        )
    )
)</f>
        <v>#N/A</v>
      </c>
      <c r="I129" s="191" cm="1">
        <f t="array" ref="I129">IF(
    SUM(IF(
            ISNUMBER(
                IF(
                    $M$5:$AD$5,
                    (M129:AD129),
                    "")),
            1,
            0))
        =0,
    NA(),
    IF(
        Parameters!$D$15=1,
        IF(
            SUM(--(ISNUMBER(IF($M$5:$AD$5=1,(M129:AD129),""))))&gt;0,
            MAX(IF(
                ISNUMBER(M129:AD129),
                IF(
                    M$5:AD$5=1,
                    M129:AD129,
                    ""),
                "")),
            MAX(IF(
                ISNUMBER(M129:AD129),
                IF(
                    M$5:AD$5=2,
                    M129:AD129,
                    ""),
                ""))
        ),
        IF(
            Parameters!$D$16=1,
            IFERROR(
                AVERAGE(IF(
                    ISNUMBER(M129:AD129),
                    IF(
                        M$5:AD$5=1,
                        M129:AD129,
                        ""),
                    "")),
                AVERAGE(IF(
                    ISNUMBER(M129:AD129),
                    IF(
                        M$5:AD$5=2,
                        M129:AD129,
                        ""),
                    ""))
            ),
            IF(
                Parameters!$D$17=1,
                IFERROR(
                    IF(
                        OR(
                            IF(
                                ISNUMBER(M129:AD129),
                                IF(
                                    M$5:AD$5=1,
                                    M129:AD129,
                                    ""),
                                "")
                            =0),
                        0,
                        GEOMEAN(IF(
                            ISNUMBER(M129:AD129),
                            IF(
                                M$5:AD$5=1,
                                M129:AD129,
                                ""),
                            ""))
                    ),
                    IF(
                        OR(IF(
                            ISNUMBER(M129:AD129),
                            IF(
                                M$5:AD$5=2,
                                M129:AD129,
                                ""),
                            "")
                            =0),
                        0,
                        GEOMEAN(IF(
                            ISNUMBER(M129:AD129),
                            IF(
                                M$5:AD$5=2,
                                M129:AD129,
                                ""),
                            "")))
                )
            )
        )
    )
)</f>
        <v>0</v>
      </c>
      <c r="J129" s="242" t="s">
        <v>409</v>
      </c>
      <c r="K129" s="242" t="s">
        <v>409</v>
      </c>
      <c r="L129" s="91" t="s">
        <v>717</v>
      </c>
      <c r="M129" s="192" t="s">
        <v>409</v>
      </c>
      <c r="N129" s="192" t="s">
        <v>409</v>
      </c>
      <c r="O129" s="192" t="s">
        <v>409</v>
      </c>
      <c r="P129" s="192">
        <v>0</v>
      </c>
      <c r="Q129" s="192" t="s">
        <v>409</v>
      </c>
      <c r="R129" s="192" t="s">
        <v>409</v>
      </c>
      <c r="S129" s="192" t="s">
        <v>409</v>
      </c>
      <c r="T129" s="192" t="s">
        <v>409</v>
      </c>
      <c r="U129" s="192" t="s">
        <v>409</v>
      </c>
      <c r="V129" s="192" t="s">
        <v>409</v>
      </c>
      <c r="W129" s="192" t="s">
        <v>409</v>
      </c>
      <c r="X129" s="192" t="s">
        <v>409</v>
      </c>
      <c r="Y129" s="192" t="s">
        <v>409</v>
      </c>
      <c r="Z129" s="192" t="s">
        <v>409</v>
      </c>
      <c r="AA129" s="34"/>
      <c r="AB129" s="34"/>
      <c r="AC129" s="192"/>
      <c r="AD129" s="192"/>
      <c r="AE129" s="192"/>
      <c r="AF129" s="192"/>
      <c r="AG129" s="192"/>
      <c r="AH129" s="192"/>
    </row>
    <row r="130" spans="1:34" x14ac:dyDescent="0.2">
      <c r="A130" s="84">
        <v>123</v>
      </c>
      <c r="B130" s="84" t="str">
        <f ca="1"/>
        <v>Moldova</v>
      </c>
      <c r="C130" s="84" t="str">
        <f ca="1"/>
        <v>MDA</v>
      </c>
      <c r="D130" s="219" t="str">
        <f ca="1"/>
        <v>ECS           Europe &amp; Central Asia</v>
      </c>
      <c r="E130" s="219" t="str">
        <f ca="1"/>
        <v>IBRD</v>
      </c>
      <c r="F130" s="190" t="str">
        <f t="shared" ca="1" si="13"/>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1.7176919906074541</v>
      </c>
      <c r="H130" s="80" cm="1">
        <f t="array" ref="H130">IF(
    SUM(IF(
            ISNUMBER(
                IF(
                    $M$4:$AD$4,
                    (M130:AD130),
                    "")),
            1,
            0))
        =0,
    NA(),
    IF(
        Parameters!$D$15=1,
        IF(
            SUM(--(ISNUMBER(IF($M$4:$AD$4=1,(M130:AD130),""))))&gt;0,
            MAX(IF(
                ISNUMBER(M130:AD130),
                IF(
                    M$4:AD$4=1,
                    M130:AD130,
                    ""),
                "")),
            MAX(IF(
                ISNUMBER(M130:AD130),
                IF(
                    M$4:AD$4=2,
                    M130:AD130,
                    ""),
                ""))
        ),
        IF(
            Parameters!$D$16=1,
            IFERROR(
                AVERAGE(IF(
                    ISNUMBER(M130:AD130),
                    IF(
                        M$4:AD$4=1,
                        M130:AD130,
                        ""),
                    "")),
                AVERAGE(IF(
                    ISNUMBER(M130:AD130),
                    IF(
                        M$4:AD$4=2,
                        M130:AD130,
                        ""),
                    ""))
            ),
            IF(
                Parameters!$D$17=1,
                IFERROR(
                    IF(
                        OR(
                            IF(
                                ISNUMBER(M130:AD130),
                                IF(
                                    M$4:AD$4=1,
                                    M130:AD130,
                                    ""),
                                "")
                            =0),
                        0,
                        GEOMEAN(IF(
                            ISNUMBER(M130:AD130),
                            IF(
                                M$4:AD$4=1,
                                M130:AD130,
                                ""),
                            ""))
                    ),
                    IF(
                        OR(IF(
                            ISNUMBER(M130:AD130),
                            IF(
                                M$4:AD$4=2,
                                M130:AD130,
                                ""),
                            "")
                            =0),
                        0,
                        GEOMEAN(IF(
                            ISNUMBER(M130:AD130),
                            IF(
                                M$4:AD$4=2,
                                M130:AD130,
                                ""),
                            "")))
                )
            )
        )
    )
)</f>
        <v>1.2391956253307399</v>
      </c>
      <c r="I130" s="191" cm="1">
        <f t="array" ref="I130">IF(
    SUM(IF(
            ISNUMBER(
                IF(
                    $M$5:$AD$5,
                    (M130:AD130),
                    "")),
            1,
            0))
        =0,
    NA(),
    IF(
        Parameters!$D$15=1,
        IF(
            SUM(--(ISNUMBER(IF($M$5:$AD$5=1,(M130:AD130),""))))&gt;0,
            MAX(IF(
                ISNUMBER(M130:AD130),
                IF(
                    M$5:AD$5=1,
                    M130:AD130,
                    ""),
                "")),
            MAX(IF(
                ISNUMBER(M130:AD130),
                IF(
                    M$5:AD$5=2,
                    M130:AD130,
                    ""),
                ""))
        ),
        IF(
            Parameters!$D$16=1,
            IFERROR(
                AVERAGE(IF(
                    ISNUMBER(M130:AD130),
                    IF(
                        M$5:AD$5=1,
                        M130:AD130,
                        ""),
                    "")),
                AVERAGE(IF(
                    ISNUMBER(M130:AD130),
                    IF(
                        M$5:AD$5=2,
                        M130:AD130,
                        ""),
                    ""))
            ),
            IF(
                Parameters!$D$17=1,
                IFERROR(
                    IF(
                        OR(
                            IF(
                                ISNUMBER(M130:AD130),
                                IF(
                                    M$5:AD$5=1,
                                    M130:AD130,
                                    ""),
                                "")
                            =0),
                        0,
                        GEOMEAN(IF(
                            ISNUMBER(M130:AD130),
                            IF(
                                M$5:AD$5=1,
                                M130:AD130,
                                ""),
                            ""))
                    ),
                    IF(
                        OR(IF(
                            ISNUMBER(M130:AD130),
                            IF(
                                M$5:AD$5=2,
                                M130:AD130,
                                ""),
                            "")
                            =0),
                        0,
                        GEOMEAN(IF(
                            ISNUMBER(M130:AD130),
                            IF(
                                M$5:AD$5=2,
                                M130:AD130,
                                ""),
                            "")))
                )
            )
        )
    )
)</f>
        <v>2.38095238095238</v>
      </c>
      <c r="J130" s="242">
        <v>45103</v>
      </c>
      <c r="K130" s="242">
        <v>44998</v>
      </c>
      <c r="L130" s="91" t="s">
        <v>206</v>
      </c>
      <c r="M130" s="192">
        <v>0</v>
      </c>
      <c r="N130" s="192">
        <v>1.2391956253307399</v>
      </c>
      <c r="O130" s="192" t="s">
        <v>409</v>
      </c>
      <c r="P130" s="192">
        <v>0</v>
      </c>
      <c r="Q130" s="192" t="s">
        <v>409</v>
      </c>
      <c r="R130" s="192">
        <v>2.38095238095238</v>
      </c>
      <c r="S130" s="192" t="s">
        <v>409</v>
      </c>
      <c r="T130" s="192" t="s">
        <v>409</v>
      </c>
      <c r="U130" s="192">
        <v>67.400000000000006</v>
      </c>
      <c r="V130" s="192" t="s">
        <v>409</v>
      </c>
      <c r="W130" s="192" t="s">
        <v>409</v>
      </c>
      <c r="X130" s="192" t="s">
        <v>409</v>
      </c>
      <c r="Y130" s="192">
        <v>4.7619047619047603E-2</v>
      </c>
      <c r="Z130" s="192" t="s">
        <v>409</v>
      </c>
      <c r="AA130" s="34"/>
      <c r="AB130" s="34"/>
      <c r="AC130" s="192"/>
      <c r="AD130" s="192"/>
      <c r="AE130" s="192"/>
      <c r="AF130" s="192"/>
      <c r="AG130" s="192"/>
      <c r="AH130" s="192"/>
    </row>
    <row r="131" spans="1:34" x14ac:dyDescent="0.2">
      <c r="A131" s="84">
        <v>124</v>
      </c>
      <c r="B131" s="84" t="str">
        <f ca="1"/>
        <v>Madagascar</v>
      </c>
      <c r="C131" s="84" t="str">
        <f ca="1"/>
        <v>MDG</v>
      </c>
      <c r="D131" s="219" t="str">
        <f ca="1"/>
        <v>SSF           Sub-Saharan Africa</v>
      </c>
      <c r="E131" s="219" t="str">
        <f ca="1"/>
        <v>IDA</v>
      </c>
      <c r="F131" s="190" t="str">
        <f t="shared" ca="1" si="13"/>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6.6274497728877728</v>
      </c>
      <c r="H131" s="80" cm="1">
        <f t="array" ref="H131">IF(
    SUM(IF(
            ISNUMBER(
                IF(
                    $M$4:$AD$4,
                    (M131:AD131),
                    "")),
            1,
            0))
        =0,
    NA(),
    IF(
        Parameters!$D$15=1,
        IF(
            SUM(--(ISNUMBER(IF($M$4:$AD$4=1,(M131:AD131),""))))&gt;0,
            MAX(IF(
                ISNUMBER(M131:AD131),
                IF(
                    M$4:AD$4=1,
                    M131:AD131,
                    ""),
                "")),
            MAX(IF(
                ISNUMBER(M131:AD131),
                IF(
                    M$4:AD$4=2,
                    M131:AD131,
                    ""),
                ""))
        ),
        IF(
            Parameters!$D$16=1,
            IFERROR(
                AVERAGE(IF(
                    ISNUMBER(M131:AD131),
                    IF(
                        M$4:AD$4=1,
                        M131:AD131,
                        ""),
                    "")),
                AVERAGE(IF(
                    ISNUMBER(M131:AD131),
                    IF(
                        M$4:AD$4=2,
                        M131:AD131,
                        ""),
                    ""))
            ),
            IF(
                Parameters!$D$17=1,
                IFERROR(
                    IF(
                        OR(
                            IF(
                                ISNUMBER(M131:AD131),
                                IF(
                                    M$4:AD$4=1,
                                    M131:AD131,
                                    ""),
                                "")
                            =0),
                        0,
                        GEOMEAN(IF(
                            ISNUMBER(M131:AD131),
                            IF(
                                M$4:AD$4=1,
                                M131:AD131,
                                ""),
                            ""))
                    ),
                    IF(
                        OR(IF(
                            ISNUMBER(M131:AD131),
                            IF(
                                M$4:AD$4=2,
                                M131:AD131,
                                ""),
                            "")
                            =0),
                        0,
                        GEOMEAN(IF(
                            ISNUMBER(M131:AD131),
                            IF(
                                M$4:AD$4=2,
                                M131:AD131,
                                ""),
                            "")))
                )
            )
        )
    )
)</f>
        <v>4.3923090492150196</v>
      </c>
      <c r="I131" s="191" cm="1">
        <f t="array" ref="I131">IF(
    SUM(IF(
            ISNUMBER(
                IF(
                    $M$5:$AD$5,
                    (M131:AD131),
                    "")),
            1,
            0))
        =0,
    NA(),
    IF(
        Parameters!$D$15=1,
        IF(
            SUM(--(ISNUMBER(IF($M$5:$AD$5=1,(M131:AD131),""))))&gt;0,
            MAX(IF(
                ISNUMBER(M131:AD131),
                IF(
                    M$5:AD$5=1,
                    M131:AD131,
                    ""),
                "")),
            MAX(IF(
                ISNUMBER(M131:AD131),
                IF(
                    M$5:AD$5=2,
                    M131:AD131,
                    ""),
                ""))
        ),
        IF(
            Parameters!$D$16=1,
            IFERROR(
                AVERAGE(IF(
                    ISNUMBER(M131:AD131),
                    IF(
                        M$5:AD$5=1,
                        M131:AD131,
                        ""),
                    "")),
                AVERAGE(IF(
                    ISNUMBER(M131:AD131),
                    IF(
                        M$5:AD$5=2,
                        M131:AD131,
                        ""),
                    ""))
            ),
            IF(
                Parameters!$D$17=1,
                IFERROR(
                    IF(
                        OR(
                            IF(
                                ISNUMBER(M131:AD131),
                                IF(
                                    M$5:AD$5=1,
                                    M131:AD131,
                                    ""),
                                "")
                            =0),
                        0,
                        GEOMEAN(IF(
                            ISNUMBER(M131:AD131),
                            IF(
                                M$5:AD$5=1,
                                M131:AD131,
                                ""),
                            ""))
                    ),
                    IF(
                        OR(IF(
                            ISNUMBER(M131:AD131),
                            IF(
                                M$5:AD$5=2,
                                M131:AD131,
                                ""),
                            "")
                            =0),
                        0,
                        GEOMEAN(IF(
                            ISNUMBER(M131:AD131),
                            IF(
                                M$5:AD$5=2,
                                M131:AD131,
                                ""),
                            "")))
                )
            )
        )
    )
)</f>
        <v>10</v>
      </c>
      <c r="J131" s="242">
        <v>45103</v>
      </c>
      <c r="K131" s="242">
        <v>45075</v>
      </c>
      <c r="L131" s="91" t="s">
        <v>208</v>
      </c>
      <c r="M131" s="192">
        <v>0</v>
      </c>
      <c r="N131" s="192">
        <v>4.3923090492150196</v>
      </c>
      <c r="O131" s="192">
        <v>10</v>
      </c>
      <c r="P131" s="192">
        <v>0</v>
      </c>
      <c r="Q131" s="192" t="s">
        <v>409</v>
      </c>
      <c r="R131" s="192">
        <v>0</v>
      </c>
      <c r="S131" s="192">
        <v>4.6511627906976702</v>
      </c>
      <c r="T131" s="192" t="s">
        <v>409</v>
      </c>
      <c r="U131" s="192">
        <v>81.7</v>
      </c>
      <c r="V131" s="192">
        <v>1.2957461778882899</v>
      </c>
      <c r="W131" s="192" t="s">
        <v>409</v>
      </c>
      <c r="X131" s="192" t="s">
        <v>409</v>
      </c>
      <c r="Y131" s="192">
        <v>0</v>
      </c>
      <c r="Z131" s="192">
        <v>11.6279069767441</v>
      </c>
      <c r="AA131" s="34"/>
      <c r="AB131" s="34"/>
      <c r="AC131" s="192"/>
      <c r="AD131" s="192"/>
      <c r="AE131" s="192"/>
      <c r="AF131" s="192"/>
      <c r="AG131" s="192"/>
      <c r="AH131" s="192"/>
    </row>
    <row r="132" spans="1:34" x14ac:dyDescent="0.2">
      <c r="A132" s="84">
        <v>125</v>
      </c>
      <c r="B132" s="84" t="str">
        <f ca="1"/>
        <v>Maldives</v>
      </c>
      <c r="C132" s="84" t="str">
        <f ca="1"/>
        <v>MDV</v>
      </c>
      <c r="D132" s="219" t="str">
        <f ca="1"/>
        <v>SAS           South Asia</v>
      </c>
      <c r="E132" s="219" t="str">
        <f ca="1"/>
        <v>IDA</v>
      </c>
      <c r="F132" s="190" t="str">
        <f t="shared" ca="1" si="13"/>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$M$4:$AD$4,
                    (M132:AD132),
                    "")),
            1,
            0))
        =0,
    NA(),
    IF(
        Parameters!$D$15=1,
        IF(
            SUM(--(ISNUMBER(IF($M$4:$AD$4=1,(M132:AD132),""))))&gt;0,
            MAX(IF(
                ISNUMBER(M132:AD132),
                IF(
                    M$4:AD$4=1,
                    M132:AD132,
                    ""),
                "")),
            MAX(IF(
                ISNUMBER(M132:AD132),
                IF(
                    M$4:AD$4=2,
                    M132:AD132,
                    ""),
                ""))
        ),
        IF(
            Parameters!$D$16=1,
            IFERROR(
                AVERAGE(IF(
                    ISNUMBER(M132:AD132),
                    IF(
                        M$4:AD$4=1,
                        M132:AD132,
                        ""),
                    "")),
                AVERAGE(IF(
                    ISNUMBER(M132:AD132),
                    IF(
                        M$4:AD$4=2,
                        M132:AD132,
                        ""),
                    ""))
            ),
            IF(
                Parameters!$D$17=1,
                IFERROR(
                    IF(
                        OR(
                            IF(
                                ISNUMBER(M132:AD132),
                                IF(
                                    M$4:AD$4=1,
                                    M132:AD132,
                                    ""),
                                "")
                            =0),
                        0,
                        GEOMEAN(IF(
                            ISNUMBER(M132:AD132),
                            IF(
                                M$4:AD$4=1,
                                M132:AD132,
                                ""),
                            ""))
                    ),
                    IF(
                        OR(IF(
                            ISNUMBER(M132:AD132),
                            IF(
                                M$4:AD$4=2,
                                M132:AD132,
                                ""),
                            "")
                            =0),
                        0,
                        GEOMEAN(IF(
                            ISNUMBER(M132:AD132),
                            IF(
                                M$4:AD$4=2,
                                M132:AD132,
                                ""),
                            "")))
                )
            )
        )
    )
)</f>
        <v>0.24695713529722901</v>
      </c>
      <c r="I132" s="191" cm="1">
        <f t="array" ref="I132">IF(
    SUM(IF(
            ISNUMBER(
                IF(
                    $M$5:$AD$5,
                    (M132:AD132),
                    "")),
            1,
            0))
        =0,
    NA(),
    IF(
        Parameters!$D$15=1,
        IF(
            SUM(--(ISNUMBER(IF($M$5:$AD$5=1,(M132:AD132),""))))&gt;0,
            MAX(IF(
                ISNUMBER(M132:AD132),
                IF(
                    M$5:AD$5=1,
                    M132:AD132,
                    ""),
                "")),
            MAX(IF(
                ISNUMBER(M132:AD132),
                IF(
                    M$5:AD$5=2,
                    M132:AD132,
                    ""),
                ""))
        ),
        IF(
            Parameters!$D$16=1,
            IFERROR(
                AVERAGE(IF(
                    ISNUMBER(M132:AD132),
                    IF(
                        M$5:AD$5=1,
                        M132:AD132,
                        ""),
                    "")),
                AVERAGE(IF(
                    ISNUMBER(M132:AD132),
                    IF(
                        M$5:AD$5=2,
                        M132:AD132,
                        ""),
                    ""))
            ),
            IF(
                Parameters!$D$17=1,
                IFERROR(
                    IF(
                        OR(
                            IF(
                                ISNUMBER(M132:AD132),
                                IF(
                                    M$5:AD$5=1,
                                    M132:AD132,
                                    ""),
                                "")
                            =0),
                        0,
                        GEOMEAN(IF(
                            ISNUMBER(M132:AD132),
                            IF(
                                M$5:AD$5=1,
                                M132:AD132,
                                ""),
                            ""))
                    ),
                    IF(
                        OR(IF(
                            ISNUMBER(M132:AD132),
                            IF(
                                M$5:AD$5=2,
                                M132:AD132,
                                ""),
                            "")
                            =0),
                        0,
                        GEOMEAN(IF(
                            ISNUMBER(M132:AD132),
                            IF(
                                M$5:AD$5=2,
                                M132:AD132,
                                ""),
                            "")))
                )
            )
        )
    )
)</f>
        <v>0</v>
      </c>
      <c r="J132" s="242">
        <v>45103</v>
      </c>
      <c r="K132" s="242">
        <v>44753</v>
      </c>
      <c r="L132" s="91" t="s">
        <v>210</v>
      </c>
      <c r="M132" s="192">
        <v>0</v>
      </c>
      <c r="N132" s="192">
        <v>0.24695713529722901</v>
      </c>
      <c r="O132" s="192" t="s">
        <v>409</v>
      </c>
      <c r="P132" s="192">
        <v>0</v>
      </c>
      <c r="Q132" s="192" t="s">
        <v>409</v>
      </c>
      <c r="R132" s="192" t="s">
        <v>409</v>
      </c>
      <c r="S132" s="192" t="s">
        <v>409</v>
      </c>
      <c r="T132" s="192" t="s">
        <v>409</v>
      </c>
      <c r="U132" s="192">
        <v>62.9</v>
      </c>
      <c r="V132" s="192" t="s">
        <v>409</v>
      </c>
      <c r="W132" s="192" t="s">
        <v>409</v>
      </c>
      <c r="X132" s="192" t="s">
        <v>409</v>
      </c>
      <c r="Y132" s="192" t="s">
        <v>409</v>
      </c>
      <c r="Z132" s="192" t="s">
        <v>409</v>
      </c>
      <c r="AA132" s="34"/>
      <c r="AB132" s="34"/>
      <c r="AC132" s="192"/>
      <c r="AD132" s="192"/>
      <c r="AE132" s="192"/>
      <c r="AF132" s="192"/>
      <c r="AG132" s="192"/>
      <c r="AH132" s="192"/>
    </row>
    <row r="133" spans="1:34" x14ac:dyDescent="0.2">
      <c r="A133" s="84">
        <v>126</v>
      </c>
      <c r="B133" s="84" t="str">
        <f ca="1"/>
        <v>Mexico</v>
      </c>
      <c r="C133" s="84" t="str">
        <f ca="1"/>
        <v>MEX</v>
      </c>
      <c r="D133" s="219" t="str">
        <f ca="1"/>
        <v>LCN           Latin America &amp; Caribbean</v>
      </c>
      <c r="E133" s="219" t="str">
        <f ca="1"/>
        <v>IBRD</v>
      </c>
      <c r="F133" s="190" t="str">
        <f t="shared" ca="1" si="13"/>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$M$4:$AD$4,
                    (M133:AD133),
                    "")),
            1,
            0))
        =0,
    NA(),
    IF(
        Parameters!$D$15=1,
        IF(
            SUM(--(ISNUMBER(IF($M$4:$AD$4=1,(M133:AD133),""))))&gt;0,
            MAX(IF(
                ISNUMBER(M133:AD133),
                IF(
                    M$4:AD$4=1,
                    M133:AD133,
                    ""),
                "")),
            MAX(IF(
                ISNUMBER(M133:AD133),
                IF(
                    M$4:AD$4=2,
                    M133:AD133,
                    ""),
                ""))
        ),
        IF(
            Parameters!$D$16=1,
            IFERROR(
                AVERAGE(IF(
                    ISNUMBER(M133:AD133),
                    IF(
                        M$4:AD$4=1,
                        M133:AD133,
                        ""),
                    "")),
                AVERAGE(IF(
                    ISNUMBER(M133:AD133),
                    IF(
                        M$4:AD$4=2,
                        M133:AD133,
                        ""),
                    ""))
            ),
            IF(
                Parameters!$D$17=1,
                IFERROR(
                    IF(
                        OR(
                            IF(
                                ISNUMBER(M133:AD133),
                                IF(
                                    M$4:AD$4=1,
                                    M133:AD133,
                                    ""),
                                "")
                            =0),
                        0,
                        GEOMEAN(IF(
                            ISNUMBER(M133:AD133),
                            IF(
                                M$4:AD$4=1,
                                M133:AD133,
                                ""),
                            ""))
                    ),
                    IF(
                        OR(IF(
                            ISNUMBER(M133:AD133),
                            IF(
                                M$4:AD$4=2,
                                M133:AD133,
                                ""),
                            "")
                            =0),
                        0,
                        GEOMEAN(IF(
                            ISNUMBER(M133:AD133),
                            IF(
                                M$4:AD$4=2,
                                M133:AD133,
                                ""),
                            "")))
                )
            )
        )
    )
)</f>
        <v>1.7683894866819501</v>
      </c>
      <c r="I133" s="191" cm="1">
        <f t="array" ref="I133">IF(
    SUM(IF(
            ISNUMBER(
                IF(
                    $M$5:$AD$5,
                    (M133:AD133),
                    "")),
            1,
            0))
        =0,
    NA(),
    IF(
        Parameters!$D$15=1,
        IF(
            SUM(--(ISNUMBER(IF($M$5:$AD$5=1,(M133:AD133),""))))&gt;0,
            MAX(IF(
                ISNUMBER(M133:AD133),
                IF(
                    M$5:AD$5=1,
                    M133:AD133,
                    ""),
                "")),
            MAX(IF(
                ISNUMBER(M133:AD133),
                IF(
                    M$5:AD$5=2,
                    M133:AD133,
                    ""),
                ""))
        ),
        IF(
            Parameters!$D$16=1,
            IFERROR(
                AVERAGE(IF(
                    ISNUMBER(M133:AD133),
                    IF(
                        M$5:AD$5=1,
                        M133:AD133,
                        ""),
                    "")),
                AVERAGE(IF(
                    ISNUMBER(M133:AD133),
                    IF(
                        M$5:AD$5=2,
                        M133:AD133,
                        ""),
                    ""))
            ),
            IF(
                Parameters!$D$17=1,
                IFERROR(
                    IF(
                        OR(
                            IF(
                                ISNUMBER(M133:AD133),
                                IF(
                                    M$5:AD$5=1,
                                    M133:AD133,
                                    ""),
                                "")
                            =0),
                        0,
                        GEOMEAN(IF(
                            ISNUMBER(M133:AD133),
                            IF(
                                M$5:AD$5=1,
                                M133:AD133,
                                ""),
                            ""))
                    ),
                    IF(
                        OR(IF(
                            ISNUMBER(M133:AD133),
                            IF(
                                M$5:AD$5=2,
                                M133:AD133,
                                ""),
                            "")
                            =0),
                        0,
                        GEOMEAN(IF(
                            ISNUMBER(M133:AD133),
                            IF(
                                M$5:AD$5=2,
                                M133:AD133,
                                ""),
                            "")))
                )
            )
        )
    )
)</f>
        <v>0</v>
      </c>
      <c r="J133" s="242">
        <v>45103</v>
      </c>
      <c r="K133" s="242">
        <v>45103</v>
      </c>
      <c r="L133" s="91" t="s">
        <v>212</v>
      </c>
      <c r="M133" s="192">
        <v>0</v>
      </c>
      <c r="N133" s="192">
        <v>1.7683894866819501</v>
      </c>
      <c r="O133" s="192">
        <v>0</v>
      </c>
      <c r="P133" s="192">
        <v>0</v>
      </c>
      <c r="Q133" s="192" t="s">
        <v>409</v>
      </c>
      <c r="R133" s="192">
        <v>0</v>
      </c>
      <c r="S133" s="192">
        <v>0</v>
      </c>
      <c r="T133" s="192" t="s">
        <v>409</v>
      </c>
      <c r="U133" s="192">
        <v>69.8</v>
      </c>
      <c r="V133" s="192">
        <v>-0.86454968513358399</v>
      </c>
      <c r="W133" s="192" t="s">
        <v>409</v>
      </c>
      <c r="X133" s="192" t="s">
        <v>409</v>
      </c>
      <c r="Y133" s="192">
        <v>0</v>
      </c>
      <c r="Z133" s="192">
        <v>-3.3028253083963302</v>
      </c>
      <c r="AA133" s="34"/>
      <c r="AB133" s="34"/>
      <c r="AC133" s="192"/>
      <c r="AD133" s="192"/>
      <c r="AE133" s="192"/>
      <c r="AF133" s="192"/>
      <c r="AG133" s="192"/>
      <c r="AH133" s="192"/>
    </row>
    <row r="134" spans="1:34" x14ac:dyDescent="0.2">
      <c r="A134" s="84">
        <v>127</v>
      </c>
      <c r="B134" s="84" t="str">
        <f ca="1"/>
        <v>Marshall Islands</v>
      </c>
      <c r="C134" s="84" t="str">
        <f ca="1"/>
        <v>MHL</v>
      </c>
      <c r="D134" s="219" t="str">
        <f ca="1"/>
        <v>EAS           East Asia &amp; Pacific</v>
      </c>
      <c r="E134" s="219" t="str">
        <f ca="1"/>
        <v>IDA</v>
      </c>
      <c r="F134" s="190" t="str">
        <f t="shared" ca="1" si="13"/>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$M$4:$AD$4,
                    (M134:AD134),
                    "")),
            1,
            0))
        =0,
    NA(),
    IF(
        Parameters!$D$15=1,
        IF(
            SUM(--(ISNUMBER(IF($M$4:$AD$4=1,(M134:AD134),""))))&gt;0,
            MAX(IF(
                ISNUMBER(M134:AD134),
                IF(
                    M$4:AD$4=1,
                    M134:AD134,
                    ""),
                "")),
            MAX(IF(
                ISNUMBER(M134:AD134),
                IF(
                    M$4:AD$4=2,
                    M134:AD134,
                    ""),
                ""))
        ),
        IF(
            Parameters!$D$16=1,
            IFERROR(
                AVERAGE(IF(
                    ISNUMBER(M134:AD134),
                    IF(
                        M$4:AD$4=1,
                        M134:AD134,
                        ""),
                    "")),
                AVERAGE(IF(
                    ISNUMBER(M134:AD134),
                    IF(
                        M$4:AD$4=2,
                        M134:AD134,
                        ""),
                    ""))
            ),
            IF(
                Parameters!$D$17=1,
                IFERROR(
                    IF(
                        OR(
                            IF(
                                ISNUMBER(M134:AD134),
                                IF(
                                    M$4:AD$4=1,
                                    M134:AD134,
                                    ""),
                                "")
                            =0),
                        0,
                        GEOMEAN(IF(
                            ISNUMBER(M134:AD134),
                            IF(
                                M$4:AD$4=1,
                                M134:AD134,
                                ""),
                            ""))
                    ),
                    IF(
                        OR(IF(
                            ISNUMBER(M134:AD134),
                            IF(
                                M$4:AD$4=2,
                                M134:AD134,
                                ""),
                            "")
                            =0),
                        0,
                        GEOMEAN(IF(
                            ISNUMBER(M134:AD134),
                            IF(
                                M$4:AD$4=2,
                                M134:AD134,
                                ""),
                            "")))
                )
            )
        )
    )
)</f>
        <v>10</v>
      </c>
      <c r="I134" s="191" cm="1">
        <f t="array" ref="I134">IF(
    SUM(IF(
            ISNUMBER(
                IF(
                    $M$5:$AD$5,
                    (M134:AD134),
                    "")),
            1,
            0))
        =0,
    NA(),
    IF(
        Parameters!$D$15=1,
        IF(
            SUM(--(ISNUMBER(IF($M$5:$AD$5=1,(M134:AD134),""))))&gt;0,
            MAX(IF(
                ISNUMBER(M134:AD134),
                IF(
                    M$5:AD$5=1,
                    M134:AD134,
                    ""),
                "")),
            MAX(IF(
                ISNUMBER(M134:AD134),
                IF(
                    M$5:AD$5=2,
                    M134:AD134,
                    ""),
                ""))
        ),
        IF(
            Parameters!$D$16=1,
            IFERROR(
                AVERAGE(IF(
                    ISNUMBER(M134:AD134),
                    IF(
                        M$5:AD$5=1,
                        M134:AD134,
                        ""),
                    "")),
                AVERAGE(IF(
                    ISNUMBER(M134:AD134),
                    IF(
                        M$5:AD$5=2,
                        M134:AD134,
                        ""),
                    ""))
            ),
            IF(
                Parameters!$D$17=1,
                IFERROR(
                    IF(
                        OR(
                            IF(
                                ISNUMBER(M134:AD134),
                                IF(
                                    M$5:AD$5=1,
                                    M134:AD134,
                                    ""),
                                "")
                            =0),
                        0,
                        GEOMEAN(IF(
                            ISNUMBER(M134:AD134),
                            IF(
                                M$5:AD$5=1,
                                M134:AD134,
                                ""),
                            ""))
                    ),
                    IF(
                        OR(IF(
                            ISNUMBER(M134:AD134),
                            IF(
                                M$5:AD$5=2,
                                M134:AD134,
                                ""),
                            "")
                            =0),
                        0,
                        GEOMEAN(IF(
                            ISNUMBER(M134:AD134),
                            IF(
                                M$5:AD$5=2,
                                M134:AD134,
                                ""),
                            "")))
                )
            )
        )
    )
)</f>
        <v>0</v>
      </c>
      <c r="J134" s="242">
        <v>44778</v>
      </c>
      <c r="K134" s="242">
        <v>44753</v>
      </c>
      <c r="L134" s="91" t="s">
        <v>214</v>
      </c>
      <c r="M134" s="192">
        <v>10</v>
      </c>
      <c r="N134" s="192" t="s">
        <v>409</v>
      </c>
      <c r="O134" s="192" t="s">
        <v>409</v>
      </c>
      <c r="P134" s="192">
        <v>0</v>
      </c>
      <c r="Q134" s="192" t="s">
        <v>409</v>
      </c>
      <c r="R134" s="192" t="s">
        <v>409</v>
      </c>
      <c r="S134" s="192" t="s">
        <v>409</v>
      </c>
      <c r="T134" s="192" t="s">
        <v>623</v>
      </c>
      <c r="U134" s="192" t="s">
        <v>409</v>
      </c>
      <c r="V134" s="192" t="s">
        <v>409</v>
      </c>
      <c r="W134" s="192" t="s">
        <v>409</v>
      </c>
      <c r="X134" s="192" t="s">
        <v>409</v>
      </c>
      <c r="Y134" s="192" t="s">
        <v>409</v>
      </c>
      <c r="Z134" s="192" t="s">
        <v>409</v>
      </c>
      <c r="AA134" s="34"/>
      <c r="AB134" s="34"/>
      <c r="AC134" s="192"/>
      <c r="AD134" s="192"/>
      <c r="AE134" s="192"/>
      <c r="AF134" s="192"/>
      <c r="AG134" s="192"/>
      <c r="AH134" s="192"/>
    </row>
    <row r="135" spans="1:34" x14ac:dyDescent="0.2">
      <c r="A135" s="84">
        <v>128</v>
      </c>
      <c r="B135" s="84" t="str">
        <f ca="1"/>
        <v>North Macedonia</v>
      </c>
      <c r="C135" s="84" t="str">
        <f ca="1"/>
        <v>MKD</v>
      </c>
      <c r="D135" s="219" t="str">
        <f ca="1"/>
        <v>ECS           Europe &amp; Central Asia</v>
      </c>
      <c r="E135" s="219" t="str">
        <f ca="1"/>
        <v>IBRD</v>
      </c>
      <c r="F135" s="190" t="str">
        <f t="shared" ca="1" si="13"/>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$M$4:$AD$4,
                    (M135:AD135),
                    "")),
            1,
            0))
        =0,
    NA(),
    IF(
        Parameters!$D$15=1,
        IF(
            SUM(--(ISNUMBER(IF($M$4:$AD$4=1,(M135:AD135),""))))&gt;0,
            MAX(IF(
                ISNUMBER(M135:AD135),
                IF(
                    M$4:AD$4=1,
                    M135:AD135,
                    ""),
                "")),
            MAX(IF(
                ISNUMBER(M135:AD135),
                IF(
                    M$4:AD$4=2,
                    M135:AD135,
                    ""),
                ""))
        ),
        IF(
            Parameters!$D$16=1,
            IFERROR(
                AVERAGE(IF(
                    ISNUMBER(M135:AD135),
                    IF(
                        M$4:AD$4=1,
                        M135:AD135,
                        ""),
                    "")),
                AVERAGE(IF(
                    ISNUMBER(M135:AD135),
                    IF(
                        M$4:AD$4=2,
                        M135:AD135,
                        ""),
                    ""))
            ),
            IF(
                Parameters!$D$17=1,
                IFERROR(
                    IF(
                        OR(
                            IF(
                                ISNUMBER(M135:AD135),
                                IF(
                                    M$4:AD$4=1,
                                    M135:AD135,
                                    ""),
                                "")
                            =0),
                        0,
                        GEOMEAN(IF(
                            ISNUMBER(M135:AD135),
                            IF(
                                M$4:AD$4=1,
                                M135:AD135,
                                ""),
                            ""))
                    ),
                    IF(
                        OR(IF(
                            ISNUMBER(M135:AD135),
                            IF(
                                M$4:AD$4=2,
                                M135:AD135,
                                ""),
                            "")
                            =0),
                        0,
                        GEOMEAN(IF(
                            ISNUMBER(M135:AD135),
                            IF(
                                M$4:AD$4=2,
                                M135:AD135,
                                ""),
                            "")))
                )
            )
        )
    )
)</f>
        <v>0</v>
      </c>
      <c r="I135" s="191" cm="1">
        <f t="array" ref="I135">IF(
    SUM(IF(
            ISNUMBER(
                IF(
                    $M$5:$AD$5,
                    (M135:AD135),
                    "")),
            1,
            0))
        =0,
    NA(),
    IF(
        Parameters!$D$15=1,
        IF(
            SUM(--(ISNUMBER(IF($M$5:$AD$5=1,(M135:AD135),""))))&gt;0,
            MAX(IF(
                ISNUMBER(M135:AD135),
                IF(
                    M$5:AD$5=1,
                    M135:AD135,
                    ""),
                "")),
            MAX(IF(
                ISNUMBER(M135:AD135),
                IF(
                    M$5:AD$5=2,
                    M135:AD135,
                    ""),
                ""))
        ),
        IF(
            Parameters!$D$16=1,
            IFERROR(
                AVERAGE(IF(
                    ISNUMBER(M135:AD135),
                    IF(
                        M$5:AD$5=1,
                        M135:AD135,
                        ""),
                    "")),
                AVERAGE(IF(
                    ISNUMBER(M135:AD135),
                    IF(
                        M$5:AD$5=2,
                        M135:AD135,
                        ""),
                    ""))
            ),
            IF(
                Parameters!$D$17=1,
                IFERROR(
                    IF(
                        OR(
                            IF(
                                ISNUMBER(M135:AD135),
                                IF(
                                    M$5:AD$5=1,
                                    M135:AD135,
                                    ""),
                                "")
                            =0),
                        0,
                        GEOMEAN(IF(
                            ISNUMBER(M135:AD135),
                            IF(
                                M$5:AD$5=1,
                                M135:AD135,
                                ""),
                            ""))
                    ),
                    IF(
                        OR(IF(
                            ISNUMBER(M135:AD135),
                            IF(
                                M$5:AD$5=2,
                                M135:AD135,
                                ""),
                            "")
                            =0),
                        0,
                        GEOMEAN(IF(
                            ISNUMBER(M135:AD135),
                            IF(
                                M$5:AD$5=2,
                                M135:AD135,
                                ""),
                            "")))
                )
            )
        )
    )
)</f>
        <v>4.1666666666666599</v>
      </c>
      <c r="J135" s="242">
        <v>45103</v>
      </c>
      <c r="K135" s="242">
        <v>44753</v>
      </c>
      <c r="L135" s="91" t="s">
        <v>216</v>
      </c>
      <c r="M135" s="192">
        <v>0</v>
      </c>
      <c r="N135" s="192">
        <v>0</v>
      </c>
      <c r="O135" s="192" t="s">
        <v>409</v>
      </c>
      <c r="P135" s="192">
        <v>0</v>
      </c>
      <c r="Q135" s="192" t="s">
        <v>409</v>
      </c>
      <c r="R135" s="192">
        <v>4.1666666666666599</v>
      </c>
      <c r="S135" s="192" t="s">
        <v>409</v>
      </c>
      <c r="T135" s="192" t="s">
        <v>409</v>
      </c>
      <c r="U135" s="192">
        <v>60.3</v>
      </c>
      <c r="V135" s="192" t="s">
        <v>409</v>
      </c>
      <c r="W135" s="192" t="s">
        <v>409</v>
      </c>
      <c r="X135" s="192" t="s">
        <v>409</v>
      </c>
      <c r="Y135" s="192">
        <v>8.3333333333333204E-2</v>
      </c>
      <c r="Z135" s="192" t="s">
        <v>409</v>
      </c>
      <c r="AA135" s="34"/>
      <c r="AB135" s="34"/>
      <c r="AC135" s="192"/>
      <c r="AD135" s="192"/>
      <c r="AE135" s="192"/>
      <c r="AF135" s="192"/>
      <c r="AG135" s="192"/>
      <c r="AH135" s="192"/>
    </row>
    <row r="136" spans="1:34" x14ac:dyDescent="0.2">
      <c r="A136" s="84">
        <v>129</v>
      </c>
      <c r="B136" s="84" t="str">
        <f ca="1"/>
        <v>Mali</v>
      </c>
      <c r="C136" s="84" t="str">
        <f ca="1"/>
        <v>MLI</v>
      </c>
      <c r="D136" s="219" t="str">
        <f ca="1"/>
        <v>SSF           Sub-Saharan Africa</v>
      </c>
      <c r="E136" s="219" t="str">
        <f ca="1"/>
        <v>IDA</v>
      </c>
      <c r="F136" s="190" t="str">
        <f t="shared" ca="1" si="13"/>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9.0422644232312077</v>
      </c>
      <c r="H136" s="80" cm="1">
        <f t="array" ref="H136">IF(
    SUM(IF(
            ISNUMBER(
                IF(
                    $M$4:$AD$4,
                    (M136:AD136),
                    "")),
            1,
            0))
        =0,
    NA(),
    IF(
        Parameters!$D$15=1,
        IF(
            SUM(--(ISNUMBER(IF($M$4:$AD$4=1,(M136:AD136),""))))&gt;0,
            MAX(IF(
                ISNUMBER(M136:AD136),
                IF(
                    M$4:AD$4=1,
                    M136:AD136,
                    ""),
                "")),
            MAX(IF(
                ISNUMBER(M136:AD136),
                IF(
                    M$4:AD$4=2,
                    M136:AD136,
                    ""),
                ""))
        ),
        IF(
            Parameters!$D$16=1,
            IFERROR(
                AVERAGE(IF(
                    ISNUMBER(M136:AD136),
                    IF(
                        M$4:AD$4=1,
                        M136:AD136,
                        ""),
                    "")),
                AVERAGE(IF(
                    ISNUMBER(M136:AD136),
                    IF(
                        M$4:AD$4=2,
                        M136:AD136,
                        ""),
                    ""))
            ),
            IF(
                Parameters!$D$17=1,
                IFERROR(
                    IF(
                        OR(
                            IF(
                                ISNUMBER(M136:AD136),
                                IF(
                                    M$4:AD$4=1,
                                    M136:AD136,
                                    ""),
                                "")
                            =0),
                        0,
                        GEOMEAN(IF(
                            ISNUMBER(M136:AD136),
                            IF(
                                M$4:AD$4=1,
                                M136:AD136,
                                ""),
                            ""))
                    ),
                    IF(
                        OR(IF(
                            ISNUMBER(M136:AD136),
                            IF(
                                M$4:AD$4=2,
                                M136:AD136,
                                ""),
                            "")
                            =0),
                        0,
                        GEOMEAN(IF(
                            ISNUMBER(M136:AD136),
                            IF(
                                M$4:AD$4=2,
                                M136:AD136,
                                ""),
                            "")))
                )
            )
        )
    )
)</f>
        <v>10</v>
      </c>
      <c r="I136" s="191" cm="1">
        <f t="array" ref="I136">IF(
    SUM(IF(
            ISNUMBER(
                IF(
                    $M$5:$AD$5,
                    (M136:AD136),
                    "")),
            1,
            0))
        =0,
    NA(),
    IF(
        Parameters!$D$15=1,
        IF(
            SUM(--(ISNUMBER(IF($M$5:$AD$5=1,(M136:AD136),""))))&gt;0,
            MAX(IF(
                ISNUMBER(M136:AD136),
                IF(
                    M$5:AD$5=1,
                    M136:AD136,
                    ""),
                "")),
            MAX(IF(
                ISNUMBER(M136:AD136),
                IF(
                    M$5:AD$5=2,
                    M136:AD136,
                    ""),
                ""))
        ),
        IF(
            Parameters!$D$16=1,
            IFERROR(
                AVERAGE(IF(
                    ISNUMBER(M136:AD136),
                    IF(
                        M$5:AD$5=1,
                        M136:AD136,
                        ""),
                    "")),
                AVERAGE(IF(
                    ISNUMBER(M136:AD136),
                    IF(
                        M$5:AD$5=2,
                        M136:AD136,
                        ""),
                    ""))
            ),
            IF(
                Parameters!$D$17=1,
                IFERROR(
                    IF(
                        OR(
                            IF(
                                ISNUMBER(M136:AD136),
                                IF(
                                    M$5:AD$5=1,
                                    M136:AD136,
                                    ""),
                                "")
                            =0),
                        0,
                        GEOMEAN(IF(
                            ISNUMBER(M136:AD136),
                            IF(
                                M$5:AD$5=1,
                                M136:AD136,
                                ""),
                            ""))
                    ),
                    IF(
                        OR(IF(
                            ISNUMBER(M136:AD136),
                            IF(
                                M$5:AD$5=2,
                                M136:AD136,
                                ""),
                            "")
                            =0),
                        0,
                        GEOMEAN(IF(
                            ISNUMBER(M136:AD136),
                            IF(
                                M$5:AD$5=2,
                                M136:AD136,
                                ""),
                            "")))
                )
            )
        )
    )
)</f>
        <v>8.1762545899632801</v>
      </c>
      <c r="J136" s="242">
        <v>44778</v>
      </c>
      <c r="K136" s="242">
        <v>44753</v>
      </c>
      <c r="L136" s="91" t="s">
        <v>218</v>
      </c>
      <c r="M136" s="192">
        <v>10</v>
      </c>
      <c r="N136" s="192">
        <v>8.3171635209031507</v>
      </c>
      <c r="O136" s="192">
        <v>7.6923464066476903</v>
      </c>
      <c r="P136" s="192">
        <v>0</v>
      </c>
      <c r="Q136" s="192" t="s">
        <v>409</v>
      </c>
      <c r="R136" s="192">
        <v>0</v>
      </c>
      <c r="S136" s="192">
        <v>8.1762545899632801</v>
      </c>
      <c r="T136" s="192" t="s">
        <v>622</v>
      </c>
      <c r="U136" s="192">
        <v>99.5</v>
      </c>
      <c r="V136" s="192">
        <v>0.76923464066476899</v>
      </c>
      <c r="W136" s="192" t="s">
        <v>409</v>
      </c>
      <c r="X136" s="192" t="s">
        <v>409</v>
      </c>
      <c r="Y136" s="192">
        <v>0</v>
      </c>
      <c r="Z136" s="192">
        <v>20.440636474908199</v>
      </c>
      <c r="AA136" s="34"/>
      <c r="AB136" s="34"/>
      <c r="AC136" s="192"/>
      <c r="AD136" s="192"/>
      <c r="AE136" s="192"/>
      <c r="AF136" s="192"/>
      <c r="AG136" s="192"/>
      <c r="AH136" s="192"/>
    </row>
    <row r="137" spans="1:34" x14ac:dyDescent="0.2">
      <c r="A137" s="84">
        <v>130</v>
      </c>
      <c r="B137" s="84" t="str">
        <f ca="1"/>
        <v>Malta</v>
      </c>
      <c r="C137" s="84" t="str">
        <f ca="1"/>
        <v>MLT</v>
      </c>
      <c r="D137" s="219" t="str">
        <f ca="1"/>
        <v>MEA           Middle East &amp; North Africa</v>
      </c>
      <c r="E137" s="219" t="str">
        <f ca="1"/>
        <v>NA</v>
      </c>
      <c r="F137" s="190" t="str">
        <f t="shared" ref="F137:F196" ca="1" si="14">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$M$4:$AD$4,
                    (M137:AD137),
                    "")),
            1,
            0))
        =0,
    NA(),
    IF(
        Parameters!$D$15=1,
        IF(
            SUM(--(ISNUMBER(IF($M$4:$AD$4=1,(M137:AD137),""))))&gt;0,
            MAX(IF(
                ISNUMBER(M137:AD137),
                IF(
                    M$4:AD$4=1,
                    M137:AD137,
                    ""),
                "")),
            MAX(IF(
                ISNUMBER(M137:AD137),
                IF(
                    M$4:AD$4=2,
                    M137:AD137,
                    ""),
                ""))
        ),
        IF(
            Parameters!$D$16=1,
            IFERROR(
                AVERAGE(IF(
                    ISNUMBER(M137:AD137),
                    IF(
                        M$4:AD$4=1,
                        M137:AD137,
                        ""),
                    "")),
                AVERAGE(IF(
                    ISNUMBER(M137:AD137),
                    IF(
                        M$4:AD$4=2,
                        M137:AD137,
                        ""),
                    ""))
            ),
            IF(
                Parameters!$D$17=1,
                IFERROR(
                    IF(
                        OR(
                            IF(
                                ISNUMBER(M137:AD137),
                                IF(
                                    M$4:AD$4=1,
                                    M137:AD137,
                                    ""),
                                "")
                            =0),
                        0,
                        GEOMEAN(IF(
                            ISNUMBER(M137:AD137),
                            IF(
                                M$4:AD$4=1,
                                M137:AD137,
                                ""),
                            ""))
                    ),
                    IF(
                        OR(IF(
                            ISNUMBER(M137:AD137),
                            IF(
                                M$4:AD$4=2,
                                M137:AD137,
                                ""),
                            "")
                            =0),
                        0,
                        GEOMEAN(IF(
                            ISNUMBER(M137:AD137),
                            IF(
                                M$4:AD$4=2,
                                M137:AD137,
                                ""),
                            "")))
                )
            )
        )
    )
)</f>
        <v>0</v>
      </c>
      <c r="I137" s="191" cm="1">
        <f t="array" ref="I137">IF(
    SUM(IF(
            ISNUMBER(
                IF(
                    $M$5:$AD$5,
                    (M137:AD137),
                    "")),
            1,
            0))
        =0,
    NA(),
    IF(
        Parameters!$D$15=1,
        IF(
            SUM(--(ISNUMBER(IF($M$5:$AD$5=1,(M137:AD137),""))))&gt;0,
            MAX(IF(
                ISNUMBER(M137:AD137),
                IF(
                    M$5:AD$5=1,
                    M137:AD137,
                    ""),
                "")),
            MAX(IF(
                ISNUMBER(M137:AD137),
                IF(
                    M$5:AD$5=2,
                    M137:AD137,
                    ""),
                ""))
        ),
        IF(
            Parameters!$D$16=1,
            IFERROR(
                AVERAGE(IF(
                    ISNUMBER(M137:AD137),
                    IF(
                        M$5:AD$5=1,
                        M137:AD137,
                        ""),
                    "")),
                AVERAGE(IF(
                    ISNUMBER(M137:AD137),
                    IF(
                        M$5:AD$5=2,
                        M137:AD137,
                        ""),
                    ""))
            ),
            IF(
                Parameters!$D$17=1,
                IFERROR(
                    IF(
                        OR(
                            IF(
                                ISNUMBER(M137:AD137),
                                IF(
                                    M$5:AD$5=1,
                                    M137:AD137,
                                    ""),
                                "")
                            =0),
                        0,
                        GEOMEAN(IF(
                            ISNUMBER(M137:AD137),
                            IF(
                                M$5:AD$5=1,
                                M137:AD137,
                                ""),
                            ""))
                    ),
                    IF(
                        OR(IF(
                            ISNUMBER(M137:AD137),
                            IF(
                                M$5:AD$5=2,
                                M137:AD137,
                                ""),
                            "")
                            =0),
                        0,
                        GEOMEAN(IF(
                            ISNUMBER(M137:AD137),
                            IF(
                                M$5:AD$5=2,
                                M137:AD137,
                                ""),
                            "")))
                )
            )
        )
    )
)</f>
        <v>0</v>
      </c>
      <c r="J137" s="242">
        <v>45103</v>
      </c>
      <c r="K137" s="242">
        <v>44860</v>
      </c>
      <c r="L137" s="91" t="s">
        <v>220</v>
      </c>
      <c r="M137" s="192">
        <v>0</v>
      </c>
      <c r="N137" s="192">
        <v>0</v>
      </c>
      <c r="O137" s="192" t="s">
        <v>409</v>
      </c>
      <c r="P137" s="192">
        <v>0</v>
      </c>
      <c r="Q137" s="192" t="s">
        <v>409</v>
      </c>
      <c r="R137" s="192">
        <v>0</v>
      </c>
      <c r="S137" s="192" t="s">
        <v>409</v>
      </c>
      <c r="T137" s="192" t="s">
        <v>409</v>
      </c>
      <c r="U137" s="192">
        <v>33</v>
      </c>
      <c r="V137" s="192" t="s">
        <v>409</v>
      </c>
      <c r="W137" s="192" t="s">
        <v>409</v>
      </c>
      <c r="X137" s="192" t="s">
        <v>409</v>
      </c>
      <c r="Y137" s="192">
        <v>0</v>
      </c>
      <c r="Z137" s="192" t="s">
        <v>409</v>
      </c>
      <c r="AA137" s="34"/>
      <c r="AB137" s="34"/>
      <c r="AC137" s="192"/>
      <c r="AD137" s="192"/>
      <c r="AE137" s="192"/>
      <c r="AF137" s="192"/>
      <c r="AG137" s="192"/>
      <c r="AH137" s="192"/>
    </row>
    <row r="138" spans="1:34" x14ac:dyDescent="0.2">
      <c r="A138" s="84">
        <v>131</v>
      </c>
      <c r="B138" s="84" t="str">
        <f ca="1"/>
        <v>Myanmar</v>
      </c>
      <c r="C138" s="84" t="str">
        <f ca="1"/>
        <v>MMR</v>
      </c>
      <c r="D138" s="219" t="str">
        <f ca="1"/>
        <v>EAS           East Asia &amp; Pacific</v>
      </c>
      <c r="E138" s="219" t="str">
        <f ca="1"/>
        <v>IDA</v>
      </c>
      <c r="F138" s="190" t="str">
        <f t="shared" ca="1" si="14"/>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$M$4:$AD$4,
                    (M138:AD138),
                    "")),
            1,
            0))
        =0,
    NA(),
    IF(
        Parameters!$D$15=1,
        IF(
            SUM(--(ISNUMBER(IF($M$4:$AD$4=1,(M138:AD138),""))))&gt;0,
            MAX(IF(
                ISNUMBER(M138:AD138),
                IF(
                    M$4:AD$4=1,
                    M138:AD138,
                    ""),
                "")),
            MAX(IF(
                ISNUMBER(M138:AD138),
                IF(
                    M$4:AD$4=2,
                    M138:AD138,
                    ""),
                ""))
        ),
        IF(
            Parameters!$D$16=1,
            IFERROR(
                AVERAGE(IF(
                    ISNUMBER(M138:AD138),
                    IF(
                        M$4:AD$4=1,
                        M138:AD138,
                        ""),
                    "")),
                AVERAGE(IF(
                    ISNUMBER(M138:AD138),
                    IF(
                        M$4:AD$4=2,
                        M138:AD138,
                        ""),
                    ""))
            ),
            IF(
                Parameters!$D$17=1,
                IFERROR(
                    IF(
                        OR(
                            IF(
                                ISNUMBER(M138:AD138),
                                IF(
                                    M$4:AD$4=1,
                                    M138:AD138,
                                    ""),
                                "")
                            =0),
                        0,
                        GEOMEAN(IF(
                            ISNUMBER(M138:AD138),
                            IF(
                                M$4:AD$4=1,
                                M138:AD138,
                                ""),
                            ""))
                    ),
                    IF(
                        OR(IF(
                            ISNUMBER(M138:AD138),
                            IF(
                                M$4:AD$4=2,
                                M138:AD138,
                                ""),
                            "")
                            =0),
                        0,
                        GEOMEAN(IF(
                            ISNUMBER(M138:AD138),
                            IF(
                                M$4:AD$4=2,
                                M138:AD138,
                                ""),
                            "")))
                )
            )
        )
    )
)</f>
        <v>10</v>
      </c>
      <c r="I138" s="191" cm="1">
        <f t="array" ref="I138">IF(
    SUM(IF(
            ISNUMBER(
                IF(
                    $M$5:$AD$5,
                    (M138:AD138),
                    "")),
            1,
            0))
        =0,
    NA(),
    IF(
        Parameters!$D$15=1,
        IF(
            SUM(--(ISNUMBER(IF($M$5:$AD$5=1,(M138:AD138),""))))&gt;0,
            MAX(IF(
                ISNUMBER(M138:AD138),
                IF(
                    M$5:AD$5=1,
                    M138:AD138,
                    ""),
                "")),
            MAX(IF(
                ISNUMBER(M138:AD138),
                IF(
                    M$5:AD$5=2,
                    M138:AD138,
                    ""),
                ""))
        ),
        IF(
            Parameters!$D$16=1,
            IFERROR(
                AVERAGE(IF(
                    ISNUMBER(M138:AD138),
                    IF(
                        M$5:AD$5=1,
                        M138:AD138,
                        ""),
                    "")),
                AVERAGE(IF(
                    ISNUMBER(M138:AD138),
                    IF(
                        M$5:AD$5=2,
                        M138:AD138,
                        ""),
                    ""))
            ),
            IF(
                Parameters!$D$17=1,
                IFERROR(
                    IF(
                        OR(
                            IF(
                                ISNUMBER(M138:AD138),
                                IF(
                                    M$5:AD$5=1,
                                    M138:AD138,
                                    ""),
                                "")
                            =0),
                        0,
                        GEOMEAN(IF(
                            ISNUMBER(M138:AD138),
                            IF(
                                M$5:AD$5=1,
                                M138:AD138,
                                ""),
                            ""))
                    ),
                    IF(
                        OR(IF(
                            ISNUMBER(M138:AD138),
                            IF(
                                M$5:AD$5=2,
                                M138:AD138,
                                ""),
                            "")
                            =0),
                        0,
                        GEOMEAN(IF(
                            ISNUMBER(M138:AD138),
                            IF(
                                M$5:AD$5=2,
                                M138:AD138,
                                ""),
                            "")))
                )
            )
        )
    )
)</f>
        <v>10</v>
      </c>
      <c r="J138" s="242">
        <v>44778</v>
      </c>
      <c r="K138" s="242">
        <v>45058</v>
      </c>
      <c r="L138" s="91" t="s">
        <v>222</v>
      </c>
      <c r="M138" s="192">
        <v>10</v>
      </c>
      <c r="N138" s="192">
        <v>8.47151173046392</v>
      </c>
      <c r="O138" s="192">
        <v>6.1995422351481597</v>
      </c>
      <c r="P138" s="192">
        <v>0</v>
      </c>
      <c r="Q138" s="192">
        <v>10</v>
      </c>
      <c r="R138" s="192">
        <v>0</v>
      </c>
      <c r="S138" s="192">
        <v>4.2252790033739904</v>
      </c>
      <c r="T138" s="192" t="s">
        <v>622</v>
      </c>
      <c r="U138" s="192">
        <v>100.2</v>
      </c>
      <c r="V138" s="192">
        <v>0.61995422351481599</v>
      </c>
      <c r="W138" s="192" t="s">
        <v>409</v>
      </c>
      <c r="X138" s="192" t="s">
        <v>826</v>
      </c>
      <c r="Y138" s="192">
        <v>0</v>
      </c>
      <c r="Z138" s="192">
        <v>10.5631975084349</v>
      </c>
      <c r="AA138" s="34"/>
      <c r="AB138" s="34"/>
      <c r="AC138" s="192"/>
      <c r="AD138" s="192"/>
      <c r="AE138" s="192"/>
      <c r="AF138" s="192"/>
      <c r="AG138" s="192"/>
      <c r="AH138" s="192"/>
    </row>
    <row r="139" spans="1:34" x14ac:dyDescent="0.2">
      <c r="A139" s="84">
        <v>132</v>
      </c>
      <c r="B139" s="84" t="str">
        <f ca="1"/>
        <v>Montenegro</v>
      </c>
      <c r="C139" s="84" t="str">
        <f ca="1"/>
        <v>MNE</v>
      </c>
      <c r="D139" s="219" t="str">
        <f ca="1"/>
        <v>ECS           Europe &amp; Central Asia</v>
      </c>
      <c r="E139" s="219" t="str">
        <f ca="1"/>
        <v>IBRD</v>
      </c>
      <c r="F139" s="190" t="str">
        <f t="shared" ca="1" si="14"/>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$M$4:$AD$4,
                    (M139:AD139),
                    "")),
            1,
            0))
        =0,
    NA(),
    IF(
        Parameters!$D$15=1,
        IF(
            SUM(--(ISNUMBER(IF($M$4:$AD$4=1,(M139:AD139),""))))&gt;0,
            MAX(IF(
                ISNUMBER(M139:AD139),
                IF(
                    M$4:AD$4=1,
                    M139:AD139,
                    ""),
                "")),
            MAX(IF(
                ISNUMBER(M139:AD139),
                IF(
                    M$4:AD$4=2,
                    M139:AD139,
                    ""),
                ""))
        ),
        IF(
            Parameters!$D$16=1,
            IFERROR(
                AVERAGE(IF(
                    ISNUMBER(M139:AD139),
                    IF(
                        M$4:AD$4=1,
                        M139:AD139,
                        ""),
                    "")),
                AVERAGE(IF(
                    ISNUMBER(M139:AD139),
                    IF(
                        M$4:AD$4=2,
                        M139:AD139,
                        ""),
                    ""))
            ),
            IF(
                Parameters!$D$17=1,
                IFERROR(
                    IF(
                        OR(
                            IF(
                                ISNUMBER(M139:AD139),
                                IF(
                                    M$4:AD$4=1,
                                    M139:AD139,
                                    ""),
                                "")
                            =0),
                        0,
                        GEOMEAN(IF(
                            ISNUMBER(M139:AD139),
                            IF(
                                M$4:AD$4=1,
                                M139:AD139,
                                ""),
                            ""))
                    ),
                    IF(
                        OR(IF(
                            ISNUMBER(M139:AD139),
                            IF(
                                M$4:AD$4=2,
                                M139:AD139,
                                ""),
                            "")
                            =0),
                        0,
                        GEOMEAN(IF(
                            ISNUMBER(M139:AD139),
                            IF(
                                M$4:AD$4=2,
                                M139:AD139,
                                ""),
                            "")))
                )
            )
        )
    )
)</f>
        <v>0</v>
      </c>
      <c r="I139" s="191" cm="1">
        <f t="array" ref="I139">IF(
    SUM(IF(
            ISNUMBER(
                IF(
                    $M$5:$AD$5,
                    (M139:AD139),
                    "")),
            1,
            0))
        =0,
    NA(),
    IF(
        Parameters!$D$15=1,
        IF(
            SUM(--(ISNUMBER(IF($M$5:$AD$5=1,(M139:AD139),""))))&gt;0,
            MAX(IF(
                ISNUMBER(M139:AD139),
                IF(
                    M$5:AD$5=1,
                    M139:AD139,
                    ""),
                "")),
            MAX(IF(
                ISNUMBER(M139:AD139),
                IF(
                    M$5:AD$5=2,
                    M139:AD139,
                    ""),
                ""))
        ),
        IF(
            Parameters!$D$16=1,
            IFERROR(
                AVERAGE(IF(
                    ISNUMBER(M139:AD139),
                    IF(
                        M$5:AD$5=1,
                        M139:AD139,
                        ""),
                    "")),
                AVERAGE(IF(
                    ISNUMBER(M139:AD139),
                    IF(
                        M$5:AD$5=2,
                        M139:AD139,
                        ""),
                    ""))
            ),
            IF(
                Parameters!$D$17=1,
                IFERROR(
                    IF(
                        OR(
                            IF(
                                ISNUMBER(M139:AD139),
                                IF(
                                    M$5:AD$5=1,
                                    M139:AD139,
                                    ""),
                                "")
                            =0),
                        0,
                        GEOMEAN(IF(
                            ISNUMBER(M139:AD139),
                            IF(
                                M$5:AD$5=1,
                                M139:AD139,
                                ""),
                            ""))
                    ),
                    IF(
                        OR(IF(
                            ISNUMBER(M139:AD139),
                            IF(
                                M$5:AD$5=2,
                                M139:AD139,
                                ""),
                            "")
                            =0),
                        0,
                        GEOMEAN(IF(
                            ISNUMBER(M139:AD139),
                            IF(
                                M$5:AD$5=2,
                                M139:AD139,
                                ""),
                            "")))
                )
            )
        )
    )
)</f>
        <v>0</v>
      </c>
      <c r="J139" s="242">
        <v>45103</v>
      </c>
      <c r="K139" s="242">
        <v>45075</v>
      </c>
      <c r="L139" s="91" t="s">
        <v>224</v>
      </c>
      <c r="M139" s="192">
        <v>0</v>
      </c>
      <c r="N139" s="192">
        <v>0</v>
      </c>
      <c r="O139" s="192" t="s">
        <v>409</v>
      </c>
      <c r="P139" s="192">
        <v>0</v>
      </c>
      <c r="Q139" s="192" t="s">
        <v>409</v>
      </c>
      <c r="R139" s="192">
        <v>0</v>
      </c>
      <c r="S139" s="192">
        <v>0</v>
      </c>
      <c r="T139" s="192" t="s">
        <v>409</v>
      </c>
      <c r="U139" s="192">
        <v>58</v>
      </c>
      <c r="V139" s="192" t="s">
        <v>409</v>
      </c>
      <c r="W139" s="192" t="s">
        <v>409</v>
      </c>
      <c r="X139" s="192" t="s">
        <v>409</v>
      </c>
      <c r="Y139" s="192">
        <v>0</v>
      </c>
      <c r="Z139" s="192">
        <v>-100</v>
      </c>
      <c r="AA139" s="34"/>
      <c r="AB139" s="34"/>
      <c r="AC139" s="192"/>
      <c r="AD139" s="192"/>
      <c r="AE139" s="192"/>
      <c r="AF139" s="192"/>
      <c r="AG139" s="192"/>
      <c r="AH139" s="192"/>
    </row>
    <row r="140" spans="1:34" x14ac:dyDescent="0.2">
      <c r="A140" s="84">
        <v>133</v>
      </c>
      <c r="B140" s="84" t="str">
        <f ca="1"/>
        <v>Mongolia</v>
      </c>
      <c r="C140" s="84" t="str">
        <f ca="1"/>
        <v>MNG</v>
      </c>
      <c r="D140" s="219" t="str">
        <f ca="1"/>
        <v>EAS           East Asia &amp; Pacific</v>
      </c>
      <c r="E140" s="219" t="str">
        <f ca="1"/>
        <v>IBRD</v>
      </c>
      <c r="F140" s="190" t="str">
        <f t="shared" ca="1" si="14"/>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$M$4:$AD$4,
                    (M140:AD140),
                    "")),
            1,
            0))
        =0,
    NA(),
    IF(
        Parameters!$D$15=1,
        IF(
            SUM(--(ISNUMBER(IF($M$4:$AD$4=1,(M140:AD140),""))))&gt;0,
            MAX(IF(
                ISNUMBER(M140:AD140),
                IF(
                    M$4:AD$4=1,
                    M140:AD140,
                    ""),
                "")),
            MAX(IF(
                ISNUMBER(M140:AD140),
                IF(
                    M$4:AD$4=2,
                    M140:AD140,
                    ""),
                ""))
        ),
        IF(
            Parameters!$D$16=1,
            IFERROR(
                AVERAGE(IF(
                    ISNUMBER(M140:AD140),
                    IF(
                        M$4:AD$4=1,
                        M140:AD140,
                        ""),
                    "")),
                AVERAGE(IF(
                    ISNUMBER(M140:AD140),
                    IF(
                        M$4:AD$4=2,
                        M140:AD140,
                        ""),
                    ""))
            ),
            IF(
                Parameters!$D$17=1,
                IFERROR(
                    IF(
                        OR(
                            IF(
                                ISNUMBER(M140:AD140),
                                IF(
                                    M$4:AD$4=1,
                                    M140:AD140,
                                    ""),
                                "")
                            =0),
                        0,
                        GEOMEAN(IF(
                            ISNUMBER(M140:AD140),
                            IF(
                                M$4:AD$4=1,
                                M140:AD140,
                                ""),
                            ""))
                    ),
                    IF(
                        OR(IF(
                            ISNUMBER(M140:AD140),
                            IF(
                                M$4:AD$4=2,
                                M140:AD140,
                                ""),
                            "")
                            =0),
                        0,
                        GEOMEAN(IF(
                            ISNUMBER(M140:AD140),
                            IF(
                                M$4:AD$4=2,
                                M140:AD140,
                                ""),
                            "")))
                )
            )
        )
    )
)</f>
        <v>0</v>
      </c>
      <c r="I140" s="191" cm="1">
        <f t="array" ref="I140">IF(
    SUM(IF(
            ISNUMBER(
                IF(
                    $M$5:$AD$5,
                    (M140:AD140),
                    "")),
            1,
            0))
        =0,
    NA(),
    IF(
        Parameters!$D$15=1,
        IF(
            SUM(--(ISNUMBER(IF($M$5:$AD$5=1,(M140:AD140),""))))&gt;0,
            MAX(IF(
                ISNUMBER(M140:AD140),
                IF(
                    M$5:AD$5=1,
                    M140:AD140,
                    ""),
                "")),
            MAX(IF(
                ISNUMBER(M140:AD140),
                IF(
                    M$5:AD$5=2,
                    M140:AD140,
                    ""),
                ""))
        ),
        IF(
            Parameters!$D$16=1,
            IFERROR(
                AVERAGE(IF(
                    ISNUMBER(M140:AD140),
                    IF(
                        M$5:AD$5=1,
                        M140:AD140,
                        ""),
                    "")),
                AVERAGE(IF(
                    ISNUMBER(M140:AD140),
                    IF(
                        M$5:AD$5=2,
                        M140:AD140,
                        ""),
                    ""))
            ),
            IF(
                Parameters!$D$17=1,
                IFERROR(
                    IF(
                        OR(
                            IF(
                                ISNUMBER(M140:AD140),
                                IF(
                                    M$5:AD$5=1,
                                    M140:AD140,
                                    ""),
                                "")
                            =0),
                        0,
                        GEOMEAN(IF(
                            ISNUMBER(M140:AD140),
                            IF(
                                M$5:AD$5=1,
                                M140:AD140,
                                ""),
                            ""))
                    ),
                    IF(
                        OR(IF(
                            ISNUMBER(M140:AD140),
                            IF(
                                M$5:AD$5=2,
                                M140:AD140,
                                ""),
                            "")
                            =0),
                        0,
                        GEOMEAN(IF(
                            ISNUMBER(M140:AD140),
                            IF(
                                M$5:AD$5=2,
                                M140:AD140,
                                ""),
                            "")))
                )
            )
        )
    )
)</f>
        <v>1.19047619047618</v>
      </c>
      <c r="J140" s="242">
        <v>45103</v>
      </c>
      <c r="K140" s="242">
        <v>44966</v>
      </c>
      <c r="L140" s="91" t="s">
        <v>226</v>
      </c>
      <c r="M140" s="192">
        <v>0</v>
      </c>
      <c r="N140" s="192">
        <v>0</v>
      </c>
      <c r="O140" s="192" t="s">
        <v>409</v>
      </c>
      <c r="P140" s="192">
        <v>0</v>
      </c>
      <c r="Q140" s="192" t="s">
        <v>409</v>
      </c>
      <c r="R140" s="192">
        <v>1.19047619047618</v>
      </c>
      <c r="S140" s="192" t="s">
        <v>409</v>
      </c>
      <c r="T140" s="192" t="s">
        <v>409</v>
      </c>
      <c r="U140" s="192">
        <v>51.3</v>
      </c>
      <c r="V140" s="192" t="s">
        <v>409</v>
      </c>
      <c r="W140" s="192" t="s">
        <v>409</v>
      </c>
      <c r="X140" s="192" t="s">
        <v>409</v>
      </c>
      <c r="Y140" s="192">
        <v>2.3809523809523701E-2</v>
      </c>
      <c r="Z140" s="192" t="s">
        <v>409</v>
      </c>
      <c r="AA140" s="34"/>
      <c r="AB140" s="34"/>
      <c r="AC140" s="192"/>
      <c r="AD140" s="192"/>
      <c r="AE140" s="192"/>
      <c r="AF140" s="192"/>
      <c r="AG140" s="192"/>
      <c r="AH140" s="192"/>
    </row>
    <row r="141" spans="1:34" x14ac:dyDescent="0.2">
      <c r="A141" s="84">
        <v>134</v>
      </c>
      <c r="B141" s="84" t="str">
        <f ca="1"/>
        <v>Northern Mariana Islands</v>
      </c>
      <c r="C141" s="84" t="str">
        <f ca="1"/>
        <v>MNP</v>
      </c>
      <c r="D141" s="219" t="str">
        <f ca="1"/>
        <v>EAS           East Asia &amp; Pacific</v>
      </c>
      <c r="E141" s="219" t="str">
        <f ca="1"/>
        <v>NA</v>
      </c>
      <c r="F141" s="190" t="str">
        <f t="shared" ca="1" si="14"/>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$M$4:$AD$4,
                    (M141:AD141),
                    "")),
            1,
            0))
        =0,
    NA(),
    IF(
        Parameters!$D$15=1,
        IF(
            SUM(--(ISNUMBER(IF($M$4:$AD$4=1,(M141:AD141),""))))&gt;0,
            MAX(IF(
                ISNUMBER(M141:AD141),
                IF(
                    M$4:AD$4=1,
                    M141:AD141,
                    ""),
                "")),
            MAX(IF(
                ISNUMBER(M141:AD141),
                IF(
                    M$4:AD$4=2,
                    M141:AD141,
                    ""),
                ""))
        ),
        IF(
            Parameters!$D$16=1,
            IFERROR(
                AVERAGE(IF(
                    ISNUMBER(M141:AD141),
                    IF(
                        M$4:AD$4=1,
                        M141:AD141,
                        ""),
                    "")),
                AVERAGE(IF(
                    ISNUMBER(M141:AD141),
                    IF(
                        M$4:AD$4=2,
                        M141:AD141,
                        ""),
                    ""))
            ),
            IF(
                Parameters!$D$17=1,
                IFERROR(
                    IF(
                        OR(
                            IF(
                                ISNUMBER(M141:AD141),
                                IF(
                                    M$4:AD$4=1,
                                    M141:AD141,
                                    ""),
                                "")
                            =0),
                        0,
                        GEOMEAN(IF(
                            ISNUMBER(M141:AD141),
                            IF(
                                M$4:AD$4=1,
                                M141:AD141,
                                ""),
                            ""))
                    ),
                    IF(
                        OR(IF(
                            ISNUMBER(M141:AD141),
                            IF(
                                M$4:AD$4=2,
                                M141:AD141,
                                ""),
                            "")
                            =0),
                        0,
                        GEOMEAN(IF(
                            ISNUMBER(M141:AD141),
                            IF(
                                M$4:AD$4=2,
                                M141:AD141,
                                ""),
                            "")))
                )
            )
        )
    )
)</f>
        <v>#N/A</v>
      </c>
      <c r="I141" s="191" cm="1">
        <f t="array" ref="I141">IF(
    SUM(IF(
            ISNUMBER(
                IF(
                    $M$5:$AD$5,
                    (M141:AD141),
                    "")),
            1,
            0))
        =0,
    NA(),
    IF(
        Parameters!$D$15=1,
        IF(
            SUM(--(ISNUMBER(IF($M$5:$AD$5=1,(M141:AD141),""))))&gt;0,
            MAX(IF(
                ISNUMBER(M141:AD141),
                IF(
                    M$5:AD$5=1,
                    M141:AD141,
                    ""),
                "")),
            MAX(IF(
                ISNUMBER(M141:AD141),
                IF(
                    M$5:AD$5=2,
                    M141:AD141,
                    ""),
                ""))
        ),
        IF(
            Parameters!$D$16=1,
            IFERROR(
                AVERAGE(IF(
                    ISNUMBER(M141:AD141),
                    IF(
                        M$5:AD$5=1,
                        M141:AD141,
                        ""),
                    "")),
                AVERAGE(IF(
                    ISNUMBER(M141:AD141),
                    IF(
                        M$5:AD$5=2,
                        M141:AD141,
                        ""),
                    ""))
            ),
            IF(
                Parameters!$D$17=1,
                IFERROR(
                    IF(
                        OR(
                            IF(
                                ISNUMBER(M141:AD141),
                                IF(
                                    M$5:AD$5=1,
                                    M141:AD141,
                                    ""),
                                "")
                            =0),
                        0,
                        GEOMEAN(IF(
                            ISNUMBER(M141:AD141),
                            IF(
                                M$5:AD$5=1,
                                M141:AD141,
                                ""),
                            ""))
                    ),
                    IF(
                        OR(IF(
                            ISNUMBER(M141:AD141),
                            IF(
                                M$5:AD$5=2,
                                M141:AD141,
                                ""),
                            "")
                            =0),
                        0,
                        GEOMEAN(IF(
                            ISNUMBER(M141:AD141),
                            IF(
                                M$5:AD$5=2,
                                M141:AD141,
                                ""),
                            "")))
                )
            )
        )
    )
)</f>
        <v>0</v>
      </c>
      <c r="J141" s="242" t="s">
        <v>409</v>
      </c>
      <c r="K141" s="242" t="s">
        <v>409</v>
      </c>
      <c r="L141" s="91" t="s">
        <v>718</v>
      </c>
      <c r="M141" s="192" t="s">
        <v>409</v>
      </c>
      <c r="N141" s="192" t="s">
        <v>409</v>
      </c>
      <c r="O141" s="192" t="s">
        <v>409</v>
      </c>
      <c r="P141" s="192">
        <v>0</v>
      </c>
      <c r="Q141" s="192" t="s">
        <v>409</v>
      </c>
      <c r="R141" s="192" t="s">
        <v>409</v>
      </c>
      <c r="S141" s="192" t="s">
        <v>409</v>
      </c>
      <c r="T141" s="192" t="s">
        <v>409</v>
      </c>
      <c r="U141" s="192" t="s">
        <v>409</v>
      </c>
      <c r="V141" s="192" t="s">
        <v>409</v>
      </c>
      <c r="W141" s="192" t="s">
        <v>409</v>
      </c>
      <c r="X141" s="192" t="s">
        <v>409</v>
      </c>
      <c r="Y141" s="192" t="s">
        <v>409</v>
      </c>
      <c r="Z141" s="192" t="s">
        <v>409</v>
      </c>
      <c r="AA141" s="34"/>
      <c r="AB141" s="34"/>
      <c r="AC141" s="192"/>
      <c r="AD141" s="192"/>
      <c r="AE141" s="192"/>
      <c r="AF141" s="192"/>
      <c r="AG141" s="192"/>
      <c r="AH141" s="192"/>
    </row>
    <row r="142" spans="1:34" x14ac:dyDescent="0.2">
      <c r="A142" s="84">
        <v>135</v>
      </c>
      <c r="B142" s="84" t="str">
        <f ca="1"/>
        <v>Mozambique</v>
      </c>
      <c r="C142" s="84" t="str">
        <f ca="1"/>
        <v>MOZ</v>
      </c>
      <c r="D142" s="219" t="str">
        <f ca="1"/>
        <v>SSF           Sub-Saharan Africa</v>
      </c>
      <c r="E142" s="219" t="str">
        <f ca="1"/>
        <v>IDA</v>
      </c>
      <c r="F142" s="190" t="str">
        <f t="shared" ca="1" si="14"/>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$M$4:$AD$4,
                    (M142:AD142),
                    "")),
            1,
            0))
        =0,
    NA(),
    IF(
        Parameters!$D$15=1,
        IF(
            SUM(--(ISNUMBER(IF($M$4:$AD$4=1,(M142:AD142),""))))&gt;0,
            MAX(IF(
                ISNUMBER(M142:AD142),
                IF(
                    M$4:AD$4=1,
                    M142:AD142,
                    ""),
                "")),
            MAX(IF(
                ISNUMBER(M142:AD142),
                IF(
                    M$4:AD$4=2,
                    M142:AD142,
                    ""),
                ""))
        ),
        IF(
            Parameters!$D$16=1,
            IFERROR(
                AVERAGE(IF(
                    ISNUMBER(M142:AD142),
                    IF(
                        M$4:AD$4=1,
                        M142:AD142,
                        ""),
                    "")),
                AVERAGE(IF(
                    ISNUMBER(M142:AD142),
                    IF(
                        M$4:AD$4=2,
                        M142:AD142,
                        ""),
                    ""))
            ),
            IF(
                Parameters!$D$17=1,
                IFERROR(
                    IF(
                        OR(
                            IF(
                                ISNUMBER(M142:AD142),
                                IF(
                                    M$4:AD$4=1,
                                    M142:AD142,
                                    ""),
                                "")
                            =0),
                        0,
                        GEOMEAN(IF(
                            ISNUMBER(M142:AD142),
                            IF(
                                M$4:AD$4=1,
                                M142:AD142,
                                ""),
                            ""))
                    ),
                    IF(
                        OR(IF(
                            ISNUMBER(M142:AD142),
                            IF(
                                M$4:AD$4=2,
                                M142:AD142,
                                ""),
                            "")
                            =0),
                        0,
                        GEOMEAN(IF(
                            ISNUMBER(M142:AD142),
                            IF(
                                M$4:AD$4=2,
                                M142:AD142,
                                ""),
                            "")))
                )
            )
        )
    )
)</f>
        <v>10</v>
      </c>
      <c r="I142" s="191" cm="1">
        <f t="array" ref="I142">IF(
    SUM(IF(
            ISNUMBER(
                IF(
                    $M$5:$AD$5,
                    (M142:AD142),
                    "")),
            1,
            0))
        =0,
    NA(),
    IF(
        Parameters!$D$15=1,
        IF(
            SUM(--(ISNUMBER(IF($M$5:$AD$5=1,(M142:AD142),""))))&gt;0,
            MAX(IF(
                ISNUMBER(M142:AD142),
                IF(
                    M$5:AD$5=1,
                    M142:AD142,
                    ""),
                "")),
            MAX(IF(
                ISNUMBER(M142:AD142),
                IF(
                    M$5:AD$5=2,
                    M142:AD142,
                    ""),
                ""))
        ),
        IF(
            Parameters!$D$16=1,
            IFERROR(
                AVERAGE(IF(
                    ISNUMBER(M142:AD142),
                    IF(
                        M$5:AD$5=1,
                        M142:AD142,
                        ""),
                    "")),
                AVERAGE(IF(
                    ISNUMBER(M142:AD142),
                    IF(
                        M$5:AD$5=2,
                        M142:AD142,
                        ""),
                    ""))
            ),
            IF(
                Parameters!$D$17=1,
                IFERROR(
                    IF(
                        OR(
                            IF(
                                ISNUMBER(M142:AD142),
                                IF(
                                    M$5:AD$5=1,
                                    M142:AD142,
                                    ""),
                                "")
                            =0),
                        0,
                        GEOMEAN(IF(
                            ISNUMBER(M142:AD142),
                            IF(
                                M$5:AD$5=1,
                                M142:AD142,
                                ""),
                            ""))
                    ),
                    IF(
                        OR(IF(
                            ISNUMBER(M142:AD142),
                            IF(
                                M$5:AD$5=2,
                                M142:AD142,
                                ""),
                            "")
                            =0),
                        0,
                        GEOMEAN(IF(
                            ISNUMBER(M142:AD142),
                            IF(
                                M$5:AD$5=2,
                                M142:AD142,
                                ""),
                            "")))
                )
            )
        )
    )
)</f>
        <v>0</v>
      </c>
      <c r="J142" s="242">
        <v>44778</v>
      </c>
      <c r="K142" s="242">
        <v>44753</v>
      </c>
      <c r="L142" s="91" t="s">
        <v>228</v>
      </c>
      <c r="M142" s="192">
        <v>10</v>
      </c>
      <c r="N142" s="192">
        <v>7.1044275886399699</v>
      </c>
      <c r="O142" s="192">
        <v>0</v>
      </c>
      <c r="P142" s="192">
        <v>0</v>
      </c>
      <c r="Q142" s="192" t="s">
        <v>409</v>
      </c>
      <c r="R142" s="192">
        <v>0</v>
      </c>
      <c r="S142" s="192">
        <v>0</v>
      </c>
      <c r="T142" s="192" t="s">
        <v>622</v>
      </c>
      <c r="U142" s="192">
        <v>94</v>
      </c>
      <c r="V142" s="192">
        <v>-3.0389771857781702</v>
      </c>
      <c r="W142" s="192" t="s">
        <v>409</v>
      </c>
      <c r="X142" s="192" t="s">
        <v>409</v>
      </c>
      <c r="Y142" s="192">
        <v>0</v>
      </c>
      <c r="Z142" s="192">
        <v>-54.066985645933002</v>
      </c>
      <c r="AA142" s="34"/>
      <c r="AB142" s="34"/>
      <c r="AC142" s="192"/>
      <c r="AD142" s="192"/>
      <c r="AE142" s="192"/>
      <c r="AF142" s="192"/>
      <c r="AG142" s="192"/>
      <c r="AH142" s="192"/>
    </row>
    <row r="143" spans="1:34" x14ac:dyDescent="0.2">
      <c r="A143" s="84">
        <v>136</v>
      </c>
      <c r="B143" s="84" t="str">
        <f ca="1"/>
        <v>Mauritania</v>
      </c>
      <c r="C143" s="84" t="str">
        <f ca="1"/>
        <v>MRT</v>
      </c>
      <c r="D143" s="219" t="str">
        <f ca="1"/>
        <v>SSF           Sub-Saharan Africa</v>
      </c>
      <c r="E143" s="219" t="str">
        <f ca="1"/>
        <v>IDA</v>
      </c>
      <c r="F143" s="190" t="str">
        <f t="shared" ca="1" si="14"/>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6.2391200061567949</v>
      </c>
      <c r="H143" s="80" cm="1">
        <f t="array" ref="H143">IF(
    SUM(IF(
            ISNUMBER(
                IF(
                    $M$4:$AD$4,
                    (M143:AD143),
                    "")),
            1,
            0))
        =0,
    NA(),
    IF(
        Parameters!$D$15=1,
        IF(
            SUM(--(ISNUMBER(IF($M$4:$AD$4=1,(M143:AD143),""))))&gt;0,
            MAX(IF(
                ISNUMBER(M143:AD143),
                IF(
                    M$4:AD$4=1,
                    M143:AD143,
                    ""),
                "")),
            MAX(IF(
                ISNUMBER(M143:AD143),
                IF(
                    M$4:AD$4=2,
                    M143:AD143,
                    ""),
                ""))
        ),
        IF(
            Parameters!$D$16=1,
            IFERROR(
                AVERAGE(IF(
                    ISNUMBER(M143:AD143),
                    IF(
                        M$4:AD$4=1,
                        M143:AD143,
                        ""),
                    "")),
                AVERAGE(IF(
                    ISNUMBER(M143:AD143),
                    IF(
                        M$4:AD$4=2,
                        M143:AD143,
                        ""),
                    ""))
            ),
            IF(
                Parameters!$D$17=1,
                IFERROR(
                    IF(
                        OR(
                            IF(
                                ISNUMBER(M143:AD143),
                                IF(
                                    M$4:AD$4=1,
                                    M143:AD143,
                                    ""),
                                "")
                            =0),
                        0,
                        GEOMEAN(IF(
                            ISNUMBER(M143:AD143),
                            IF(
                                M$4:AD$4=1,
                                M143:AD143,
                                ""),
                            ""))
                    ),
                    IF(
                        OR(IF(
                            ISNUMBER(M143:AD143),
                            IF(
                                M$4:AD$4=2,
                                M143:AD143,
                                ""),
                            "")
                            =0),
                        0,
                        GEOMEAN(IF(
                            ISNUMBER(M143:AD143),
                            IF(
                                M$4:AD$4=2,
                                M143:AD143,
                                ""),
                            "")))
                )
            )
        )
    )
)</f>
        <v>5.5609454930322801</v>
      </c>
      <c r="I143" s="191" cm="1">
        <f t="array" ref="I143">IF(
    SUM(IF(
            ISNUMBER(
                IF(
                    $M$5:$AD$5,
                    (M143:AD143),
                    "")),
            1,
            0))
        =0,
    NA(),
    IF(
        Parameters!$D$15=1,
        IF(
            SUM(--(ISNUMBER(IF($M$5:$AD$5=1,(M143:AD143),""))))&gt;0,
            MAX(IF(
                ISNUMBER(M143:AD143),
                IF(
                    M$5:AD$5=1,
                    M143:AD143,
                    ""),
                "")),
            MAX(IF(
                ISNUMBER(M143:AD143),
                IF(
                    M$5:AD$5=2,
                    M143:AD143,
                    ""),
                ""))
        ),
        IF(
            Parameters!$D$16=1,
            IFERROR(
                AVERAGE(IF(
                    ISNUMBER(M143:AD143),
                    IF(
                        M$5:AD$5=1,
                        M143:AD143,
                        ""),
                    "")),
                AVERAGE(IF(
                    ISNUMBER(M143:AD143),
                    IF(
                        M$5:AD$5=2,
                        M143:AD143,
                        ""),
                    ""))
            ),
            IF(
                Parameters!$D$17=1,
                IFERROR(
                    IF(
                        OR(
                            IF(
                                ISNUMBER(M143:AD143),
                                IF(
                                    M$5:AD$5=1,
                                    M143:AD143,
                                    ""),
                                "")
                            =0),
                        0,
                        GEOMEAN(IF(
                            ISNUMBER(M143:AD143),
                            IF(
                                M$5:AD$5=1,
                                M143:AD143,
                                ""),
                            ""))
                    ),
                    IF(
                        OR(IF(
                            ISNUMBER(M143:AD143),
                            IF(
                                M$5:AD$5=2,
                                M143:AD143,
                                ""),
                            "")
                            =0),
                        0,
                        GEOMEAN(IF(
                            ISNUMBER(M143:AD143),
                            IF(
                                M$5:AD$5=2,
                                M143:AD143,
                                ""),
                            "")))
                )
            )
        )
    )
)</f>
        <v>7</v>
      </c>
      <c r="J143" s="242">
        <v>45103</v>
      </c>
      <c r="K143" s="242">
        <v>45091</v>
      </c>
      <c r="L143" s="91" t="s">
        <v>230</v>
      </c>
      <c r="M143" s="192">
        <v>0</v>
      </c>
      <c r="N143" s="192">
        <v>5.5609454930322801</v>
      </c>
      <c r="O143" s="192">
        <v>0</v>
      </c>
      <c r="P143" s="192">
        <v>0</v>
      </c>
      <c r="Q143" s="192" t="s">
        <v>409</v>
      </c>
      <c r="R143" s="192">
        <v>0</v>
      </c>
      <c r="S143" s="192">
        <v>7</v>
      </c>
      <c r="T143" s="192" t="s">
        <v>409</v>
      </c>
      <c r="U143" s="192">
        <v>87</v>
      </c>
      <c r="V143" s="192">
        <v>1.6926088326144999</v>
      </c>
      <c r="W143" s="192" t="s">
        <v>409</v>
      </c>
      <c r="X143" s="192" t="s">
        <v>409</v>
      </c>
      <c r="Y143" s="192">
        <v>0</v>
      </c>
      <c r="Z143" s="192">
        <v>200</v>
      </c>
      <c r="AA143" s="34"/>
      <c r="AB143" s="34"/>
      <c r="AC143" s="192"/>
      <c r="AD143" s="192"/>
      <c r="AE143" s="192"/>
      <c r="AF143" s="192"/>
      <c r="AG143" s="192"/>
      <c r="AH143" s="192"/>
    </row>
    <row r="144" spans="1:34" x14ac:dyDescent="0.2">
      <c r="A144" s="84">
        <v>137</v>
      </c>
      <c r="B144" s="84" t="str">
        <f ca="1"/>
        <v>Mauritius</v>
      </c>
      <c r="C144" s="84" t="str">
        <f ca="1"/>
        <v>MUS</v>
      </c>
      <c r="D144" s="219" t="str">
        <f ca="1"/>
        <v>SSF           Sub-Saharan Africa</v>
      </c>
      <c r="E144" s="219" t="str">
        <f ca="1"/>
        <v>IBRD</v>
      </c>
      <c r="F144" s="190" t="str">
        <f t="shared" ca="1" si="14"/>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$M$4:$AD$4,
                    (M144:AD144),
                    "")),
            1,
            0))
        =0,
    NA(),
    IF(
        Parameters!$D$15=1,
        IF(
            SUM(--(ISNUMBER(IF($M$4:$AD$4=1,(M144:AD144),""))))&gt;0,
            MAX(IF(
                ISNUMBER(M144:AD144),
                IF(
                    M$4:AD$4=1,
                    M144:AD144,
                    ""),
                "")),
            MAX(IF(
                ISNUMBER(M144:AD144),
                IF(
                    M$4:AD$4=2,
                    M144:AD144,
                    ""),
                ""))
        ),
        IF(
            Parameters!$D$16=1,
            IFERROR(
                AVERAGE(IF(
                    ISNUMBER(M144:AD144),
                    IF(
                        M$4:AD$4=1,
                        M144:AD144,
                        ""),
                    "")),
                AVERAGE(IF(
                    ISNUMBER(M144:AD144),
                    IF(
                        M$4:AD$4=2,
                        M144:AD144,
                        ""),
                    ""))
            ),
            IF(
                Parameters!$D$17=1,
                IFERROR(
                    IF(
                        OR(
                            IF(
                                ISNUMBER(M144:AD144),
                                IF(
                                    M$4:AD$4=1,
                                    M144:AD144,
                                    ""),
                                "")
                            =0),
                        0,
                        GEOMEAN(IF(
                            ISNUMBER(M144:AD144),
                            IF(
                                M$4:AD$4=1,
                                M144:AD144,
                                ""),
                            ""))
                    ),
                    IF(
                        OR(IF(
                            ISNUMBER(M144:AD144),
                            IF(
                                M$4:AD$4=2,
                                M144:AD144,
                                ""),
                            "")
                            =0),
                        0,
                        GEOMEAN(IF(
                            ISNUMBER(M144:AD144),
                            IF(
                                M$4:AD$4=2,
                                M144:AD144,
                                ""),
                            "")))
                )
            )
        )
    )
)</f>
        <v>0</v>
      </c>
      <c r="I144" s="191" cm="1">
        <f t="array" ref="I144">IF(
    SUM(IF(
            ISNUMBER(
                IF(
                    $M$5:$AD$5,
                    (M144:AD144),
                    "")),
            1,
            0))
        =0,
    NA(),
    IF(
        Parameters!$D$15=1,
        IF(
            SUM(--(ISNUMBER(IF($M$5:$AD$5=1,(M144:AD144),""))))&gt;0,
            MAX(IF(
                ISNUMBER(M144:AD144),
                IF(
                    M$5:AD$5=1,
                    M144:AD144,
                    ""),
                "")),
            MAX(IF(
                ISNUMBER(M144:AD144),
                IF(
                    M$5:AD$5=2,
                    M144:AD144,
                    ""),
                ""))
        ),
        IF(
            Parameters!$D$16=1,
            IFERROR(
                AVERAGE(IF(
                    ISNUMBER(M144:AD144),
                    IF(
                        M$5:AD$5=1,
                        M144:AD144,
                        ""),
                    "")),
                AVERAGE(IF(
                    ISNUMBER(M144:AD144),
                    IF(
                        M$5:AD$5=2,
                        M144:AD144,
                        ""),
                    ""))
            ),
            IF(
                Parameters!$D$17=1,
                IFERROR(
                    IF(
                        OR(
                            IF(
                                ISNUMBER(M144:AD144),
                                IF(
                                    M$5:AD$5=1,
                                    M144:AD144,
                                    ""),
                                "")
                            =0),
                        0,
                        GEOMEAN(IF(
                            ISNUMBER(M144:AD144),
                            IF(
                                M$5:AD$5=1,
                                M144:AD144,
                                ""),
                            ""))
                    ),
                    IF(
                        OR(IF(
                            ISNUMBER(M144:AD144),
                            IF(
                                M$5:AD$5=2,
                                M144:AD144,
                                ""),
                            "")
                            =0),
                        0,
                        GEOMEAN(IF(
                            ISNUMBER(M144:AD144),
                            IF(
                                M$5:AD$5=2,
                                M144:AD144,
                                ""),
                            "")))
                )
            )
        )
    )
)</f>
        <v>0</v>
      </c>
      <c r="J144" s="242">
        <v>45103</v>
      </c>
      <c r="K144" s="242">
        <v>45093</v>
      </c>
      <c r="L144" s="91" t="s">
        <v>232</v>
      </c>
      <c r="M144" s="192">
        <v>0</v>
      </c>
      <c r="N144" s="192">
        <v>0</v>
      </c>
      <c r="O144" s="192">
        <v>0</v>
      </c>
      <c r="P144" s="192">
        <v>0</v>
      </c>
      <c r="Q144" s="192" t="s">
        <v>409</v>
      </c>
      <c r="R144" s="192">
        <v>0</v>
      </c>
      <c r="S144" s="192">
        <v>0</v>
      </c>
      <c r="T144" s="192" t="s">
        <v>409</v>
      </c>
      <c r="U144" s="192">
        <v>38</v>
      </c>
      <c r="V144" s="192">
        <v>-0.91287092917527601</v>
      </c>
      <c r="W144" s="192" t="s">
        <v>409</v>
      </c>
      <c r="X144" s="192" t="s">
        <v>409</v>
      </c>
      <c r="Y144" s="192">
        <v>0</v>
      </c>
      <c r="Z144" s="192">
        <v>-100</v>
      </c>
      <c r="AA144" s="34"/>
      <c r="AB144" s="34"/>
      <c r="AC144" s="192"/>
      <c r="AD144" s="192"/>
      <c r="AE144" s="192"/>
      <c r="AF144" s="192"/>
      <c r="AG144" s="192"/>
      <c r="AH144" s="192"/>
    </row>
    <row r="145" spans="1:34" x14ac:dyDescent="0.2">
      <c r="A145" s="84">
        <v>138</v>
      </c>
      <c r="B145" s="84" t="str">
        <f ca="1"/>
        <v>Malawi</v>
      </c>
      <c r="C145" s="84" t="str">
        <f ca="1"/>
        <v>MWI</v>
      </c>
      <c r="D145" s="219" t="str">
        <f ca="1"/>
        <v>SSF           Sub-Saharan Africa</v>
      </c>
      <c r="E145" s="219" t="str">
        <f ca="1"/>
        <v>IDA</v>
      </c>
      <c r="F145" s="190" t="str">
        <f t="shared" ca="1" si="14"/>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$M$4:$AD$4,
                    (M145:AD145),
                    "")),
            1,
            0))
        =0,
    NA(),
    IF(
        Parameters!$D$15=1,
        IF(
            SUM(--(ISNUMBER(IF($M$4:$AD$4=1,(M145:AD145),""))))&gt;0,
            MAX(IF(
                ISNUMBER(M145:AD145),
                IF(
                    M$4:AD$4=1,
                    M145:AD145,
                    ""),
                "")),
            MAX(IF(
                ISNUMBER(M145:AD145),
                IF(
                    M$4:AD$4=2,
                    M145:AD145,
                    ""),
                ""))
        ),
        IF(
            Parameters!$D$16=1,
            IFERROR(
                AVERAGE(IF(
                    ISNUMBER(M145:AD145),
                    IF(
                        M$4:AD$4=1,
                        M145:AD145,
                        ""),
                    "")),
                AVERAGE(IF(
                    ISNUMBER(M145:AD145),
                    IF(
                        M$4:AD$4=2,
                        M145:AD145,
                        ""),
                    ""))
            ),
            IF(
                Parameters!$D$17=1,
                IFERROR(
                    IF(
                        OR(
                            IF(
                                ISNUMBER(M145:AD145),
                                IF(
                                    M$4:AD$4=1,
                                    M145:AD145,
                                    ""),
                                "")
                            =0),
                        0,
                        GEOMEAN(IF(
                            ISNUMBER(M145:AD145),
                            IF(
                                M$4:AD$4=1,
                                M145:AD145,
                                ""),
                            ""))
                    ),
                    IF(
                        OR(IF(
                            ISNUMBER(M145:AD145),
                            IF(
                                M$4:AD$4=2,
                                M145:AD145,
                                ""),
                            "")
                            =0),
                        0,
                        GEOMEAN(IF(
                            ISNUMBER(M145:AD145),
                            IF(
                                M$4:AD$4=2,
                                M145:AD145,
                                ""),
                            "")))
                )
            )
        )
    )
)</f>
        <v>4.7230552125595304</v>
      </c>
      <c r="I145" s="191" cm="1">
        <f t="array" ref="I145">IF(
    SUM(IF(
            ISNUMBER(
                IF(
                    $M$5:$AD$5,
                    (M145:AD145),
                    "")),
            1,
            0))
        =0,
    NA(),
    IF(
        Parameters!$D$15=1,
        IF(
            SUM(--(ISNUMBER(IF($M$5:$AD$5=1,(M145:AD145),""))))&gt;0,
            MAX(IF(
                ISNUMBER(M145:AD145),
                IF(
                    M$5:AD$5=1,
                    M145:AD145,
                    ""),
                "")),
            MAX(IF(
                ISNUMBER(M145:AD145),
                IF(
                    M$5:AD$5=2,
                    M145:AD145,
                    ""),
                ""))
        ),
        IF(
            Parameters!$D$16=1,
            IFERROR(
                AVERAGE(IF(
                    ISNUMBER(M145:AD145),
                    IF(
                        M$5:AD$5=1,
                        M145:AD145,
                        ""),
                    "")),
                AVERAGE(IF(
                    ISNUMBER(M145:AD145),
                    IF(
                        M$5:AD$5=2,
                        M145:AD145,
                        ""),
                    ""))
            ),
            IF(
                Parameters!$D$17=1,
                IFERROR(
                    IF(
                        OR(
                            IF(
                                ISNUMBER(M145:AD145),
                                IF(
                                    M$5:AD$5=1,
                                    M145:AD145,
                                    ""),
                                "")
                            =0),
                        0,
                        GEOMEAN(IF(
                            ISNUMBER(M145:AD145),
                            IF(
                                M$5:AD$5=1,
                                M145:AD145,
                                ""),
                            ""))
                    ),
                    IF(
                        OR(IF(
                            ISNUMBER(M145:AD145),
                            IF(
                                M$5:AD$5=2,
                                M145:AD145,
                                ""),
                            "")
                            =0),
                        0,
                        GEOMEAN(IF(
                            ISNUMBER(M145:AD145),
                            IF(
                                M$5:AD$5=2,
                                M145:AD145,
                                ""),
                            "")))
                )
            )
        )
    )
)</f>
        <v>0</v>
      </c>
      <c r="J145" s="242">
        <v>45103</v>
      </c>
      <c r="K145" s="242">
        <v>45093</v>
      </c>
      <c r="L145" s="91" t="s">
        <v>234</v>
      </c>
      <c r="M145" s="192">
        <v>0</v>
      </c>
      <c r="N145" s="192">
        <v>4.7230552125595304</v>
      </c>
      <c r="O145" s="192">
        <v>0</v>
      </c>
      <c r="P145" s="192">
        <v>0</v>
      </c>
      <c r="Q145" s="192" t="s">
        <v>409</v>
      </c>
      <c r="R145" s="192">
        <v>0</v>
      </c>
      <c r="S145" s="192">
        <v>0</v>
      </c>
      <c r="T145" s="192" t="s">
        <v>409</v>
      </c>
      <c r="U145" s="192">
        <v>83.2</v>
      </c>
      <c r="V145" s="192">
        <v>-1.2102359258886299</v>
      </c>
      <c r="W145" s="192" t="s">
        <v>409</v>
      </c>
      <c r="X145" s="192" t="s">
        <v>409</v>
      </c>
      <c r="Y145" s="192">
        <v>0</v>
      </c>
      <c r="Z145" s="192">
        <v>-31.428571428571399</v>
      </c>
      <c r="AA145" s="34"/>
      <c r="AB145" s="34"/>
      <c r="AC145" s="192"/>
      <c r="AD145" s="192"/>
      <c r="AE145" s="192"/>
      <c r="AF145" s="192"/>
      <c r="AG145" s="192"/>
      <c r="AH145" s="192"/>
    </row>
    <row r="146" spans="1:34" x14ac:dyDescent="0.2">
      <c r="A146" s="84">
        <v>139</v>
      </c>
      <c r="B146" s="84" t="str">
        <f ca="1"/>
        <v>Malaysia</v>
      </c>
      <c r="C146" s="84" t="str">
        <f ca="1"/>
        <v>MYS</v>
      </c>
      <c r="D146" s="219" t="str">
        <f ca="1"/>
        <v>EAS           East Asia &amp; Pacific</v>
      </c>
      <c r="E146" s="219" t="str">
        <f ca="1"/>
        <v>IBRD</v>
      </c>
      <c r="F146" s="190" t="str">
        <f t="shared" ca="1" si="14"/>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$M$4:$AD$4,
                    (M146:AD146),
                    "")),
            1,
            0))
        =0,
    NA(),
    IF(
        Parameters!$D$15=1,
        IF(
            SUM(--(ISNUMBER(IF($M$4:$AD$4=1,(M146:AD146),""))))&gt;0,
            MAX(IF(
                ISNUMBER(M146:AD146),
                IF(
                    M$4:AD$4=1,
                    M146:AD146,
                    ""),
                "")),
            MAX(IF(
                ISNUMBER(M146:AD146),
                IF(
                    M$4:AD$4=2,
                    M146:AD146,
                    ""),
                ""))
        ),
        IF(
            Parameters!$D$16=1,
            IFERROR(
                AVERAGE(IF(
                    ISNUMBER(M146:AD146),
                    IF(
                        M$4:AD$4=1,
                        M146:AD146,
                        ""),
                    "")),
                AVERAGE(IF(
                    ISNUMBER(M146:AD146),
                    IF(
                        M$4:AD$4=2,
                        M146:AD146,
                        ""),
                    ""))
            ),
            IF(
                Parameters!$D$17=1,
                IFERROR(
                    IF(
                        OR(
                            IF(
                                ISNUMBER(M146:AD146),
                                IF(
                                    M$4:AD$4=1,
                                    M146:AD146,
                                    ""),
                                "")
                            =0),
                        0,
                        GEOMEAN(IF(
                            ISNUMBER(M146:AD146),
                            IF(
                                M$4:AD$4=1,
                                M146:AD146,
                                ""),
                            ""))
                    ),
                    IF(
                        OR(IF(
                            ISNUMBER(M146:AD146),
                            IF(
                                M$4:AD$4=2,
                                M146:AD146,
                                ""),
                            "")
                            =0),
                        0,
                        GEOMEAN(IF(
                            ISNUMBER(M146:AD146),
                            IF(
                                M$4:AD$4=2,
                                M146:AD146,
                                ""),
                            "")))
                )
            )
        )
    )
)</f>
        <v>0</v>
      </c>
      <c r="I146" s="191" cm="1">
        <f t="array" ref="I146">IF(
    SUM(IF(
            ISNUMBER(
                IF(
                    $M$5:$AD$5,
                    (M146:AD146),
                    "")),
            1,
            0))
        =0,
    NA(),
    IF(
        Parameters!$D$15=1,
        IF(
            SUM(--(ISNUMBER(IF($M$5:$AD$5=1,(M146:AD146),""))))&gt;0,
            MAX(IF(
                ISNUMBER(M146:AD146),
                IF(
                    M$5:AD$5=1,
                    M146:AD146,
                    ""),
                "")),
            MAX(IF(
                ISNUMBER(M146:AD146),
                IF(
                    M$5:AD$5=2,
                    M146:AD146,
                    ""),
                ""))
        ),
        IF(
            Parameters!$D$16=1,
            IFERROR(
                AVERAGE(IF(
                    ISNUMBER(M146:AD146),
                    IF(
                        M$5:AD$5=1,
                        M146:AD146,
                        ""),
                    "")),
                AVERAGE(IF(
                    ISNUMBER(M146:AD146),
                    IF(
                        M$5:AD$5=2,
                        M146:AD146,
                        ""),
                    ""))
            ),
            IF(
                Parameters!$D$17=1,
                IFERROR(
                    IF(
                        OR(
                            IF(
                                ISNUMBER(M146:AD146),
                                IF(
                                    M$5:AD$5=1,
                                    M146:AD146,
                                    ""),
                                "")
                            =0),
                        0,
                        GEOMEAN(IF(
                            ISNUMBER(M146:AD146),
                            IF(
                                M$5:AD$5=1,
                                M146:AD146,
                                ""),
                            ""))
                    ),
                    IF(
                        OR(IF(
                            ISNUMBER(M146:AD146),
                            IF(
                                M$5:AD$5=2,
                                M146:AD146,
                                ""),
                            "")
                            =0),
                        0,
                        GEOMEAN(IF(
                            ISNUMBER(M146:AD146),
                            IF(
                                M$5:AD$5=2,
                                M146:AD146,
                                ""),
                            "")))
                )
            )
        )
    )
)</f>
        <v>0</v>
      </c>
      <c r="J146" s="242">
        <v>45103</v>
      </c>
      <c r="K146" s="242">
        <v>44860</v>
      </c>
      <c r="L146" s="91" t="s">
        <v>236</v>
      </c>
      <c r="M146" s="192">
        <v>0</v>
      </c>
      <c r="N146" s="192">
        <v>0</v>
      </c>
      <c r="O146" s="192" t="s">
        <v>409</v>
      </c>
      <c r="P146" s="192">
        <v>0</v>
      </c>
      <c r="Q146" s="192" t="s">
        <v>409</v>
      </c>
      <c r="R146" s="192">
        <v>0</v>
      </c>
      <c r="S146" s="192" t="s">
        <v>409</v>
      </c>
      <c r="T146" s="192" t="s">
        <v>409</v>
      </c>
      <c r="U146" s="192">
        <v>55</v>
      </c>
      <c r="V146" s="192" t="s">
        <v>409</v>
      </c>
      <c r="W146" s="192" t="s">
        <v>409</v>
      </c>
      <c r="X146" s="192" t="s">
        <v>409</v>
      </c>
      <c r="Y146" s="192">
        <v>0</v>
      </c>
      <c r="Z146" s="192" t="s">
        <v>409</v>
      </c>
      <c r="AA146" s="34"/>
      <c r="AB146" s="34"/>
      <c r="AC146" s="192"/>
      <c r="AD146" s="192"/>
      <c r="AE146" s="192"/>
      <c r="AF146" s="192"/>
      <c r="AG146" s="192"/>
      <c r="AH146" s="192"/>
    </row>
    <row r="147" spans="1:34" x14ac:dyDescent="0.2">
      <c r="A147" s="84">
        <v>140</v>
      </c>
      <c r="B147" s="84" t="str">
        <f ca="1"/>
        <v>Namibia</v>
      </c>
      <c r="C147" s="84" t="str">
        <f ca="1"/>
        <v>NAM</v>
      </c>
      <c r="D147" s="219" t="str">
        <f ca="1"/>
        <v>SSF           Sub-Saharan Africa</v>
      </c>
      <c r="E147" s="219" t="str">
        <f ca="1"/>
        <v>IBRD</v>
      </c>
      <c r="F147" s="190" t="str">
        <f t="shared" ca="1" si="14"/>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$M$4:$AD$4,
                    (M147:AD147),
                    "")),
            1,
            0))
        =0,
    NA(),
    IF(
        Parameters!$D$15=1,
        IF(
            SUM(--(ISNUMBER(IF($M$4:$AD$4=1,(M147:AD147),""))))&gt;0,
            MAX(IF(
                ISNUMBER(M147:AD147),
                IF(
                    M$4:AD$4=1,
                    M147:AD147,
                    ""),
                "")),
            MAX(IF(
                ISNUMBER(M147:AD147),
                IF(
                    M$4:AD$4=2,
                    M147:AD147,
                    ""),
                ""))
        ),
        IF(
            Parameters!$D$16=1,
            IFERROR(
                AVERAGE(IF(
                    ISNUMBER(M147:AD147),
                    IF(
                        M$4:AD$4=1,
                        M147:AD147,
                        ""),
                    "")),
                AVERAGE(IF(
                    ISNUMBER(M147:AD147),
                    IF(
                        M$4:AD$4=2,
                        M147:AD147,
                        ""),
                    ""))
            ),
            IF(
                Parameters!$D$17=1,
                IFERROR(
                    IF(
                        OR(
                            IF(
                                ISNUMBER(M147:AD147),
                                IF(
                                    M$4:AD$4=1,
                                    M147:AD147,
                                    ""),
                                "")
                            =0),
                        0,
                        GEOMEAN(IF(
                            ISNUMBER(M147:AD147),
                            IF(
                                M$4:AD$4=1,
                                M147:AD147,
                                ""),
                            ""))
                    ),
                    IF(
                        OR(IF(
                            ISNUMBER(M147:AD147),
                            IF(
                                M$4:AD$4=2,
                                M147:AD147,
                                ""),
                            "")
                            =0),
                        0,
                        GEOMEAN(IF(
                            ISNUMBER(M147:AD147),
                            IF(
                                M$4:AD$4=2,
                                M147:AD147,
                                ""),
                            "")))
                )
            )
        )
    )
)</f>
        <v>0</v>
      </c>
      <c r="I147" s="191" cm="1">
        <f t="array" ref="I147">IF(
    SUM(IF(
            ISNUMBER(
                IF(
                    $M$5:$AD$5,
                    (M147:AD147),
                    "")),
            1,
            0))
        =0,
    NA(),
    IF(
        Parameters!$D$15=1,
        IF(
            SUM(--(ISNUMBER(IF($M$5:$AD$5=1,(M147:AD147),""))))&gt;0,
            MAX(IF(
                ISNUMBER(M147:AD147),
                IF(
                    M$5:AD$5=1,
                    M147:AD147,
                    ""),
                "")),
            MAX(IF(
                ISNUMBER(M147:AD147),
                IF(
                    M$5:AD$5=2,
                    M147:AD147,
                    ""),
                ""))
        ),
        IF(
            Parameters!$D$16=1,
            IFERROR(
                AVERAGE(IF(
                    ISNUMBER(M147:AD147),
                    IF(
                        M$5:AD$5=1,
                        M147:AD147,
                        ""),
                    "")),
                AVERAGE(IF(
                    ISNUMBER(M147:AD147),
                    IF(
                        M$5:AD$5=2,
                        M147:AD147,
                        ""),
                    ""))
            ),
            IF(
                Parameters!$D$17=1,
                IFERROR(
                    IF(
                        OR(
                            IF(
                                ISNUMBER(M147:AD147),
                                IF(
                                    M$5:AD$5=1,
                                    M147:AD147,
                                    ""),
                                "")
                            =0),
                        0,
                        GEOMEAN(IF(
                            ISNUMBER(M147:AD147),
                            IF(
                                M$5:AD$5=1,
                                M147:AD147,
                                ""),
                            ""))
                    ),
                    IF(
                        OR(IF(
                            ISNUMBER(M147:AD147),
                            IF(
                                M$5:AD$5=2,
                                M147:AD147,
                                ""),
                            "")
                            =0),
                        0,
                        GEOMEAN(IF(
                            ISNUMBER(M147:AD147),
                            IF(
                                M$5:AD$5=2,
                                M147:AD147,
                                ""),
                            "")))
                )
            )
        )
    )
)</f>
        <v>0</v>
      </c>
      <c r="J147" s="242">
        <v>45103</v>
      </c>
      <c r="K147" s="242">
        <v>45034</v>
      </c>
      <c r="L147" s="91" t="s">
        <v>238</v>
      </c>
      <c r="M147" s="192">
        <v>0</v>
      </c>
      <c r="N147" s="192">
        <v>0</v>
      </c>
      <c r="O147" s="192" t="s">
        <v>409</v>
      </c>
      <c r="P147" s="192">
        <v>0</v>
      </c>
      <c r="Q147" s="192" t="s">
        <v>409</v>
      </c>
      <c r="R147" s="192">
        <v>0</v>
      </c>
      <c r="S147" s="192">
        <v>0</v>
      </c>
      <c r="T147" s="192" t="s">
        <v>409</v>
      </c>
      <c r="U147" s="192">
        <v>60.3</v>
      </c>
      <c r="V147" s="192" t="s">
        <v>409</v>
      </c>
      <c r="W147" s="192" t="s">
        <v>409</v>
      </c>
      <c r="X147" s="192" t="s">
        <v>409</v>
      </c>
      <c r="Y147" s="192">
        <v>0</v>
      </c>
      <c r="Z147" s="192">
        <v>-100</v>
      </c>
      <c r="AA147" s="34"/>
      <c r="AB147" s="34"/>
      <c r="AC147" s="192"/>
      <c r="AD147" s="192"/>
      <c r="AE147" s="192"/>
      <c r="AF147" s="192"/>
      <c r="AG147" s="192"/>
      <c r="AH147" s="192"/>
    </row>
    <row r="148" spans="1:34" x14ac:dyDescent="0.2">
      <c r="A148" s="84">
        <v>141</v>
      </c>
      <c r="B148" s="84" t="str">
        <f ca="1"/>
        <v>New Caledonia</v>
      </c>
      <c r="C148" s="84" t="str">
        <f ca="1"/>
        <v>NCL</v>
      </c>
      <c r="D148" s="219" t="str">
        <f ca="1"/>
        <v>EAS           East Asia &amp; Pacific</v>
      </c>
      <c r="E148" s="219" t="str">
        <f ca="1"/>
        <v>NA</v>
      </c>
      <c r="F148" s="190" t="str">
        <f t="shared" ca="1" si="14"/>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$M$4:$AD$4,
                    (M148:AD148),
                    "")),
            1,
            0))
        =0,
    NA(),
    IF(
        Parameters!$D$15=1,
        IF(
            SUM(--(ISNUMBER(IF($M$4:$AD$4=1,(M148:AD148),""))))&gt;0,
            MAX(IF(
                ISNUMBER(M148:AD148),
                IF(
                    M$4:AD$4=1,
                    M148:AD148,
                    ""),
                "")),
            MAX(IF(
                ISNUMBER(M148:AD148),
                IF(
                    M$4:AD$4=2,
                    M148:AD148,
                    ""),
                ""))
        ),
        IF(
            Parameters!$D$16=1,
            IFERROR(
                AVERAGE(IF(
                    ISNUMBER(M148:AD148),
                    IF(
                        M$4:AD$4=1,
                        M148:AD148,
                        ""),
                    "")),
                AVERAGE(IF(
                    ISNUMBER(M148:AD148),
                    IF(
                        M$4:AD$4=2,
                        M148:AD148,
                        ""),
                    ""))
            ),
            IF(
                Parameters!$D$17=1,
                IFERROR(
                    IF(
                        OR(
                            IF(
                                ISNUMBER(M148:AD148),
                                IF(
                                    M$4:AD$4=1,
                                    M148:AD148,
                                    ""),
                                "")
                            =0),
                        0,
                        GEOMEAN(IF(
                            ISNUMBER(M148:AD148),
                            IF(
                                M$4:AD$4=1,
                                M148:AD148,
                                ""),
                            ""))
                    ),
                    IF(
                        OR(IF(
                            ISNUMBER(M148:AD148),
                            IF(
                                M$4:AD$4=2,
                                M148:AD148,
                                ""),
                            "")
                            =0),
                        0,
                        GEOMEAN(IF(
                            ISNUMBER(M148:AD148),
                            IF(
                                M$4:AD$4=2,
                                M148:AD148,
                                ""),
                            "")))
                )
            )
        )
    )
)</f>
        <v>#N/A</v>
      </c>
      <c r="I148" s="191" cm="1">
        <f t="array" ref="I148">IF(
    SUM(IF(
            ISNUMBER(
                IF(
                    $M$5:$AD$5,
                    (M148:AD148),
                    "")),
            1,
            0))
        =0,
    NA(),
    IF(
        Parameters!$D$15=1,
        IF(
            SUM(--(ISNUMBER(IF($M$5:$AD$5=1,(M148:AD148),""))))&gt;0,
            MAX(IF(
                ISNUMBER(M148:AD148),
                IF(
                    M$5:AD$5=1,
                    M148:AD148,
                    ""),
                "")),
            MAX(IF(
                ISNUMBER(M148:AD148),
                IF(
                    M$5:AD$5=2,
                    M148:AD148,
                    ""),
                ""))
        ),
        IF(
            Parameters!$D$16=1,
            IFERROR(
                AVERAGE(IF(
                    ISNUMBER(M148:AD148),
                    IF(
                        M$5:AD$5=1,
                        M148:AD148,
                        ""),
                    "")),
                AVERAGE(IF(
                    ISNUMBER(M148:AD148),
                    IF(
                        M$5:AD$5=2,
                        M148:AD148,
                        ""),
                    ""))
            ),
            IF(
                Parameters!$D$17=1,
                IFERROR(
                    IF(
                        OR(
                            IF(
                                ISNUMBER(M148:AD148),
                                IF(
                                    M$5:AD$5=1,
                                    M148:AD148,
                                    ""),
                                "")
                            =0),
                        0,
                        GEOMEAN(IF(
                            ISNUMBER(M148:AD148),
                            IF(
                                M$5:AD$5=1,
                                M148:AD148,
                                ""),
                            ""))
                    ),
                    IF(
                        OR(IF(
                            ISNUMBER(M148:AD148),
                            IF(
                                M$5:AD$5=2,
                                M148:AD148,
                                ""),
                            "")
                            =0),
                        0,
                        GEOMEAN(IF(
                            ISNUMBER(M148:AD148),
                            IF(
                                M$5:AD$5=2,
                                M148:AD148,
                                ""),
                            "")))
                )
            )
        )
    )
)</f>
        <v>0</v>
      </c>
      <c r="J148" s="242" t="s">
        <v>409</v>
      </c>
      <c r="K148" s="242" t="s">
        <v>409</v>
      </c>
      <c r="L148" s="91" t="s">
        <v>719</v>
      </c>
      <c r="M148" s="192" t="s">
        <v>409</v>
      </c>
      <c r="N148" s="192" t="s">
        <v>409</v>
      </c>
      <c r="O148" s="192" t="s">
        <v>409</v>
      </c>
      <c r="P148" s="192">
        <v>0</v>
      </c>
      <c r="Q148" s="192" t="s">
        <v>409</v>
      </c>
      <c r="R148" s="192" t="s">
        <v>409</v>
      </c>
      <c r="S148" s="192" t="s">
        <v>409</v>
      </c>
      <c r="T148" s="192" t="s">
        <v>409</v>
      </c>
      <c r="U148" s="192" t="s">
        <v>409</v>
      </c>
      <c r="V148" s="192" t="s">
        <v>409</v>
      </c>
      <c r="W148" s="192" t="s">
        <v>409</v>
      </c>
      <c r="X148" s="192" t="s">
        <v>409</v>
      </c>
      <c r="Y148" s="192" t="s">
        <v>409</v>
      </c>
      <c r="Z148" s="192" t="s">
        <v>409</v>
      </c>
      <c r="AA148" s="34"/>
      <c r="AB148" s="34"/>
      <c r="AC148" s="192"/>
      <c r="AD148" s="192"/>
      <c r="AE148" s="192"/>
      <c r="AF148" s="192"/>
      <c r="AG148" s="192"/>
      <c r="AH148" s="192"/>
    </row>
    <row r="149" spans="1:34" x14ac:dyDescent="0.2">
      <c r="A149" s="84">
        <v>142</v>
      </c>
      <c r="B149" s="84" t="str">
        <f ca="1"/>
        <v>Niger</v>
      </c>
      <c r="C149" s="84" t="str">
        <f ca="1"/>
        <v>NER</v>
      </c>
      <c r="D149" s="219" t="str">
        <f ca="1"/>
        <v>SSF           Sub-Saharan Africa</v>
      </c>
      <c r="E149" s="219" t="str">
        <f ca="1"/>
        <v>IDA</v>
      </c>
      <c r="F149" s="190" t="str">
        <f t="shared" ca="1" si="14"/>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5.2006022098595182</v>
      </c>
      <c r="H149" s="80" cm="1">
        <f t="array" ref="H149">IF(
    SUM(IF(
            ISNUMBER(
                IF(
                    $M$4:$AD$4,
                    (M149:AD149),
                    "")),
            1,
            0))
        =0,
    NA(),
    IF(
        Parameters!$D$15=1,
        IF(
            SUM(--(ISNUMBER(IF($M$4:$AD$4=1,(M149:AD149),""))))&gt;0,
            MAX(IF(
                ISNUMBER(M149:AD149),
                IF(
                    M$4:AD$4=1,
                    M149:AD149,
                    ""),
                "")),
            MAX(IF(
                ISNUMBER(M149:AD149),
                IF(
                    M$4:AD$4=2,
                    M149:AD149,
                    ""),
                ""))
        ),
        IF(
            Parameters!$D$16=1,
            IFERROR(
                AVERAGE(IF(
                    ISNUMBER(M149:AD149),
                    IF(
                        M$4:AD$4=1,
                        M149:AD149,
                        ""),
                    "")),
                AVERAGE(IF(
                    ISNUMBER(M149:AD149),
                    IF(
                        M$4:AD$4=2,
                        M149:AD149,
                        ""),
                    ""))
            ),
            IF(
                Parameters!$D$17=1,
                IFERROR(
                    IF(
                        OR(
                            IF(
                                ISNUMBER(M149:AD149),
                                IF(
                                    M$4:AD$4=1,
                                    M149:AD149,
                                    ""),
                                "")
                            =0),
                        0,
                        GEOMEAN(IF(
                            ISNUMBER(M149:AD149),
                            IF(
                                M$4:AD$4=1,
                                M149:AD149,
                                ""),
                            ""))
                    ),
                    IF(
                        OR(IF(
                            ISNUMBER(M149:AD149),
                            IF(
                                M$4:AD$4=2,
                                M149:AD149,
                                ""),
                            "")
                            =0),
                        0,
                        GEOMEAN(IF(
                            ISNUMBER(M149:AD149),
                            IF(
                                M$4:AD$4=2,
                                M149:AD149,
                                ""),
                            "")))
                )
            )
        )
    )
)</f>
        <v>10</v>
      </c>
      <c r="I149" s="191" cm="1">
        <f t="array" ref="I149">IF(
    SUM(IF(
            ISNUMBER(
                IF(
                    $M$5:$AD$5,
                    (M149:AD149),
                    "")),
            1,
            0))
        =0,
    NA(),
    IF(
        Parameters!$D$15=1,
        IF(
            SUM(--(ISNUMBER(IF($M$5:$AD$5=1,(M149:AD149),""))))&gt;0,
            MAX(IF(
                ISNUMBER(M149:AD149),
                IF(
                    M$5:AD$5=1,
                    M149:AD149,
                    ""),
                "")),
            MAX(IF(
                ISNUMBER(M149:AD149),
                IF(
                    M$5:AD$5=2,
                    M149:AD149,
                    ""),
                ""))
        ),
        IF(
            Parameters!$D$16=1,
            IFERROR(
                AVERAGE(IF(
                    ISNUMBER(M149:AD149),
                    IF(
                        M$5:AD$5=1,
                        M149:AD149,
                        ""),
                    "")),
                AVERAGE(IF(
                    ISNUMBER(M149:AD149),
                    IF(
                        M$5:AD$5=2,
                        M149:AD149,
                        ""),
                    ""))
            ),
            IF(
                Parameters!$D$17=1,
                IFERROR(
                    IF(
                        OR(
                            IF(
                                ISNUMBER(M149:AD149),
                                IF(
                                    M$5:AD$5=1,
                                    M149:AD149,
                                    ""),
                                "")
                            =0),
                        0,
                        GEOMEAN(IF(
                            ISNUMBER(M149:AD149),
                            IF(
                                M$5:AD$5=1,
                                M149:AD149,
                                ""),
                            ""))
                    ),
                    IF(
                        OR(IF(
                            ISNUMBER(M149:AD149),
                            IF(
                                M$5:AD$5=2,
                                M149:AD149,
                                ""),
                            "")
                            =0),
                        0,
                        GEOMEAN(IF(
                            ISNUMBER(M149:AD149),
                            IF(
                                M$5:AD$5=2,
                                M149:AD149,
                                ""),
                            "")))
                )
            )
        )
    )
)</f>
        <v>2.70462633451957</v>
      </c>
      <c r="J149" s="242">
        <v>44778</v>
      </c>
      <c r="K149" s="242">
        <v>44753</v>
      </c>
      <c r="L149" s="91" t="s">
        <v>240</v>
      </c>
      <c r="M149" s="192">
        <v>10</v>
      </c>
      <c r="N149" s="192">
        <v>6.9721291233021701</v>
      </c>
      <c r="O149" s="192">
        <v>0</v>
      </c>
      <c r="P149" s="192">
        <v>0</v>
      </c>
      <c r="Q149" s="192" t="s">
        <v>409</v>
      </c>
      <c r="R149" s="192">
        <v>1.19047619047618</v>
      </c>
      <c r="S149" s="192">
        <v>2.70462633451957</v>
      </c>
      <c r="T149" s="192" t="s">
        <v>622</v>
      </c>
      <c r="U149" s="192">
        <v>93.4</v>
      </c>
      <c r="V149" s="192">
        <v>-0.32268271715859198</v>
      </c>
      <c r="W149" s="192" t="s">
        <v>409</v>
      </c>
      <c r="X149" s="192" t="s">
        <v>409</v>
      </c>
      <c r="Y149" s="192">
        <v>2.3809523809523701E-2</v>
      </c>
      <c r="Z149" s="192">
        <v>6.7615658362989199</v>
      </c>
      <c r="AA149" s="34"/>
      <c r="AB149" s="34"/>
      <c r="AC149" s="192"/>
      <c r="AD149" s="192"/>
      <c r="AE149" s="192"/>
      <c r="AF149" s="192"/>
      <c r="AG149" s="192"/>
      <c r="AH149" s="192"/>
    </row>
    <row r="150" spans="1:34" x14ac:dyDescent="0.2">
      <c r="A150" s="84">
        <v>143</v>
      </c>
      <c r="B150" s="84" t="str">
        <f ca="1"/>
        <v>Nigeria</v>
      </c>
      <c r="C150" s="84" t="str">
        <f ca="1"/>
        <v>NGA</v>
      </c>
      <c r="D150" s="219" t="str">
        <f ca="1"/>
        <v>SSF           Sub-Saharan Africa</v>
      </c>
      <c r="E150" s="219" t="str">
        <f ca="1"/>
        <v>Blend</v>
      </c>
      <c r="F150" s="190" t="str">
        <f t="shared" ca="1" si="14"/>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8.4515425472851575</v>
      </c>
      <c r="H150" s="80" cm="1">
        <f t="array" ref="H150">IF(
    SUM(IF(
            ISNUMBER(
                IF(
                    $M$4:$AD$4,
                    (M150:AD150),
                    "")),
            1,
            0))
        =0,
    NA(),
    IF(
        Parameters!$D$15=1,
        IF(
            SUM(--(ISNUMBER(IF($M$4:$AD$4=1,(M150:AD150),""))))&gt;0,
            MAX(IF(
                ISNUMBER(M150:AD150),
                IF(
                    M$4:AD$4=1,
                    M150:AD150,
                    ""),
                "")),
            MAX(IF(
                ISNUMBER(M150:AD150),
                IF(
                    M$4:AD$4=2,
                    M150:AD150,
                    ""),
                ""))
        ),
        IF(
            Parameters!$D$16=1,
            IFERROR(
                AVERAGE(IF(
                    ISNUMBER(M150:AD150),
                    IF(
                        M$4:AD$4=1,
                        M150:AD150,
                        ""),
                    "")),
                AVERAGE(IF(
                    ISNUMBER(M150:AD150),
                    IF(
                        M$4:AD$4=2,
                        M150:AD150,
                        ""),
                    ""))
            ),
            IF(
                Parameters!$D$17=1,
                IFERROR(
                    IF(
                        OR(
                            IF(
                                ISNUMBER(M150:AD150),
                                IF(
                                    M$4:AD$4=1,
                                    M150:AD150,
                                    ""),
                                "")
                            =0),
                        0,
                        GEOMEAN(IF(
                            ISNUMBER(M150:AD150),
                            IF(
                                M$4:AD$4=1,
                                M150:AD150,
                                ""),
                            ""))
                    ),
                    IF(
                        OR(IF(
                            ISNUMBER(M150:AD150),
                            IF(
                                M$4:AD$4=2,
                                M150:AD150,
                                ""),
                            "")
                            =0),
                        0,
                        GEOMEAN(IF(
                            ISNUMBER(M150:AD150),
                            IF(
                                M$4:AD$4=2,
                                M150:AD150,
                                ""),
                            "")))
                )
            )
        )
    )
)</f>
        <v>10</v>
      </c>
      <c r="I150" s="191" cm="1">
        <f t="array" ref="I150">IF(
    SUM(IF(
            ISNUMBER(
                IF(
                    $M$5:$AD$5,
                    (M150:AD150),
                    "")),
            1,
            0))
        =0,
    NA(),
    IF(
        Parameters!$D$15=1,
        IF(
            SUM(--(ISNUMBER(IF($M$5:$AD$5=1,(M150:AD150),""))))&gt;0,
            MAX(IF(
                ISNUMBER(M150:AD150),
                IF(
                    M$5:AD$5=1,
                    M150:AD150,
                    ""),
                "")),
            MAX(IF(
                ISNUMBER(M150:AD150),
                IF(
                    M$5:AD$5=2,
                    M150:AD150,
                    ""),
                ""))
        ),
        IF(
            Parameters!$D$16=1,
            IFERROR(
                AVERAGE(IF(
                    ISNUMBER(M150:AD150),
                    IF(
                        M$5:AD$5=1,
                        M150:AD150,
                        ""),
                    "")),
                AVERAGE(IF(
                    ISNUMBER(M150:AD150),
                    IF(
                        M$5:AD$5=2,
                        M150:AD150,
                        ""),
                    ""))
            ),
            IF(
                Parameters!$D$17=1,
                IFERROR(
                    IF(
                        OR(
                            IF(
                                ISNUMBER(M150:AD150),
                                IF(
                                    M$5:AD$5=1,
                                    M150:AD150,
                                    ""),
                                "")
                            =0),
                        0,
                        GEOMEAN(IF(
                            ISNUMBER(M150:AD150),
                            IF(
                                M$5:AD$5=1,
                                M150:AD150,
                                ""),
                            ""))
                    ),
                    IF(
                        OR(IF(
                            ISNUMBER(M150:AD150),
                            IF(
                                M$5:AD$5=2,
                                M150:AD150,
                                ""),
                            "")
                            =0),
                        0,
                        GEOMEAN(IF(
                            ISNUMBER(M150:AD150),
                            IF(
                                M$5:AD$5=2,
                                M150:AD150,
                                ""),
                            "")))
                )
            )
        )
    )
)</f>
        <v>7.1428571428571299</v>
      </c>
      <c r="J150" s="242">
        <v>44778</v>
      </c>
      <c r="K150" s="242">
        <v>44753</v>
      </c>
      <c r="L150" s="91" t="s">
        <v>242</v>
      </c>
      <c r="M150" s="192">
        <v>10</v>
      </c>
      <c r="N150" s="192">
        <v>7.9864173575586497</v>
      </c>
      <c r="O150" s="192">
        <v>0</v>
      </c>
      <c r="P150" s="192">
        <v>0</v>
      </c>
      <c r="Q150" s="192" t="s">
        <v>409</v>
      </c>
      <c r="R150" s="192">
        <v>7.1428571428571299</v>
      </c>
      <c r="S150" s="192">
        <v>6.0698027314112203E-2</v>
      </c>
      <c r="T150" s="192" t="s">
        <v>622</v>
      </c>
      <c r="U150" s="192">
        <v>98</v>
      </c>
      <c r="V150" s="192">
        <v>-0.68160770043755103</v>
      </c>
      <c r="W150" s="192" t="s">
        <v>409</v>
      </c>
      <c r="X150" s="192" t="s">
        <v>409</v>
      </c>
      <c r="Y150" s="192">
        <v>0.14285714285714199</v>
      </c>
      <c r="Z150" s="192">
        <v>0.15174506828528</v>
      </c>
      <c r="AA150" s="34"/>
      <c r="AB150" s="34"/>
      <c r="AC150" s="192"/>
      <c r="AD150" s="192"/>
      <c r="AE150" s="192"/>
      <c r="AF150" s="192"/>
      <c r="AG150" s="192"/>
      <c r="AH150" s="192"/>
    </row>
    <row r="151" spans="1:34" x14ac:dyDescent="0.2">
      <c r="A151" s="84">
        <v>144</v>
      </c>
      <c r="B151" s="84" t="str">
        <f ca="1"/>
        <v>Nicaragua</v>
      </c>
      <c r="C151" s="84" t="str">
        <f ca="1"/>
        <v>NIC</v>
      </c>
      <c r="D151" s="219" t="str">
        <f ca="1"/>
        <v>LCN           Latin America &amp; Caribbean</v>
      </c>
      <c r="E151" s="219" t="str">
        <f ca="1"/>
        <v>IDA</v>
      </c>
      <c r="F151" s="190" t="str">
        <f t="shared" ca="1" si="14"/>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$M$4:$AD$4,
                    (M151:AD151),
                    "")),
            1,
            0))
        =0,
    NA(),
    IF(
        Parameters!$D$15=1,
        IF(
            SUM(--(ISNUMBER(IF($M$4:$AD$4=1,(M151:AD151),""))))&gt;0,
            MAX(IF(
                ISNUMBER(M151:AD151),
                IF(
                    M$4:AD$4=1,
                    M151:AD151,
                    ""),
                "")),
            MAX(IF(
                ISNUMBER(M151:AD151),
                IF(
                    M$4:AD$4=2,
                    M151:AD151,
                    ""),
                ""))
        ),
        IF(
            Parameters!$D$16=1,
            IFERROR(
                AVERAGE(IF(
                    ISNUMBER(M151:AD151),
                    IF(
                        M$4:AD$4=1,
                        M151:AD151,
                        ""),
                    "")),
                AVERAGE(IF(
                    ISNUMBER(M151:AD151),
                    IF(
                        M$4:AD$4=2,
                        M151:AD151,
                        ""),
                    ""))
            ),
            IF(
                Parameters!$D$17=1,
                IFERROR(
                    IF(
                        OR(
                            IF(
                                ISNUMBER(M151:AD151),
                                IF(
                                    M$4:AD$4=1,
                                    M151:AD151,
                                    ""),
                                "")
                            =0),
                        0,
                        GEOMEAN(IF(
                            ISNUMBER(M151:AD151),
                            IF(
                                M$4:AD$4=1,
                                M151:AD151,
                                ""),
                            ""))
                    ),
                    IF(
                        OR(IF(
                            ISNUMBER(M151:AD151),
                            IF(
                                M$4:AD$4=2,
                                M151:AD151,
                                ""),
                            "")
                            =0),
                        0,
                        GEOMEAN(IF(
                            ISNUMBER(M151:AD151),
                            IF(
                                M$4:AD$4=2,
                                M151:AD151,
                                ""),
                            "")))
                )
            )
        )
    )
)</f>
        <v>3.5103192802963399</v>
      </c>
      <c r="I151" s="191" cm="1">
        <f t="array" ref="I151">IF(
    SUM(IF(
            ISNUMBER(
                IF(
                    $M$5:$AD$5,
                    (M151:AD151),
                    "")),
            1,
            0))
        =0,
    NA(),
    IF(
        Parameters!$D$15=1,
        IF(
            SUM(--(ISNUMBER(IF($M$5:$AD$5=1,(M151:AD151),""))))&gt;0,
            MAX(IF(
                ISNUMBER(M151:AD151),
                IF(
                    M$5:AD$5=1,
                    M151:AD151,
                    ""),
                "")),
            MAX(IF(
                ISNUMBER(M151:AD151),
                IF(
                    M$5:AD$5=2,
                    M151:AD151,
                    ""),
                ""))
        ),
        IF(
            Parameters!$D$16=1,
            IFERROR(
                AVERAGE(IF(
                    ISNUMBER(M151:AD151),
                    IF(
                        M$5:AD$5=1,
                        M151:AD151,
                        ""),
                    "")),
                AVERAGE(IF(
                    ISNUMBER(M151:AD151),
                    IF(
                        M$5:AD$5=2,
                        M151:AD151,
                        ""),
                    ""))
            ),
            IF(
                Parameters!$D$17=1,
                IFERROR(
                    IF(
                        OR(
                            IF(
                                ISNUMBER(M151:AD151),
                                IF(
                                    M$5:AD$5=1,
                                    M151:AD151,
                                    ""),
                                "")
                            =0),
                        0,
                        GEOMEAN(IF(
                            ISNUMBER(M151:AD151),
                            IF(
                                M$5:AD$5=1,
                                M151:AD151,
                                ""),
                            ""))
                    ),
                    IF(
                        OR(IF(
                            ISNUMBER(M151:AD151),
                            IF(
                                M$5:AD$5=2,
                                M151:AD151,
                                ""),
                            "")
                            =0),
                        0,
                        GEOMEAN(IF(
                            ISNUMBER(M151:AD151),
                            IF(
                                M$5:AD$5=2,
                                M151:AD151,
                                ""),
                            "")))
                )
            )
        )
    )
)</f>
        <v>0</v>
      </c>
      <c r="J151" s="242">
        <v>44860</v>
      </c>
      <c r="K151" s="242">
        <v>45077</v>
      </c>
      <c r="L151" s="91" t="s">
        <v>244</v>
      </c>
      <c r="M151" s="192">
        <v>0</v>
      </c>
      <c r="N151" s="192">
        <v>3.5103192802963399</v>
      </c>
      <c r="O151" s="192" t="s">
        <v>409</v>
      </c>
      <c r="P151" s="192">
        <v>0</v>
      </c>
      <c r="Q151" s="192" t="s">
        <v>409</v>
      </c>
      <c r="R151" s="192">
        <v>0</v>
      </c>
      <c r="S151" s="192">
        <v>0</v>
      </c>
      <c r="T151" s="192" t="s">
        <v>409</v>
      </c>
      <c r="U151" s="192">
        <v>77.7</v>
      </c>
      <c r="V151" s="192" t="s">
        <v>409</v>
      </c>
      <c r="W151" s="192" t="s">
        <v>409</v>
      </c>
      <c r="X151" s="192" t="s">
        <v>409</v>
      </c>
      <c r="Y151" s="192">
        <v>-0.107142857142857</v>
      </c>
      <c r="Z151" s="192">
        <v>-100</v>
      </c>
      <c r="AA151" s="34"/>
      <c r="AB151" s="34"/>
      <c r="AC151" s="192"/>
      <c r="AD151" s="192"/>
      <c r="AE151" s="192"/>
      <c r="AF151" s="192"/>
      <c r="AG151" s="192"/>
      <c r="AH151" s="192"/>
    </row>
    <row r="152" spans="1:34" x14ac:dyDescent="0.2">
      <c r="A152" s="84">
        <v>145</v>
      </c>
      <c r="B152" s="84" t="str">
        <f ca="1"/>
        <v>Netherlands</v>
      </c>
      <c r="C152" s="84" t="str">
        <f ca="1"/>
        <v>NLD</v>
      </c>
      <c r="D152" s="219" t="str">
        <f ca="1"/>
        <v>ECS           Europe &amp; Central Asia</v>
      </c>
      <c r="E152" s="219" t="str">
        <f ca="1"/>
        <v>NA</v>
      </c>
      <c r="F152" s="190" t="str">
        <f t="shared" ca="1" si="14"/>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$M$4:$AD$4,
                    (M152:AD152),
                    "")),
            1,
            0))
        =0,
    NA(),
    IF(
        Parameters!$D$15=1,
        IF(
            SUM(--(ISNUMBER(IF($M$4:$AD$4=1,(M152:AD152),""))))&gt;0,
            MAX(IF(
                ISNUMBER(M152:AD152),
                IF(
                    M$4:AD$4=1,
                    M152:AD152,
                    ""),
                "")),
            MAX(IF(
                ISNUMBER(M152:AD152),
                IF(
                    M$4:AD$4=2,
                    M152:AD152,
                    ""),
                ""))
        ),
        IF(
            Parameters!$D$16=1,
            IFERROR(
                AVERAGE(IF(
                    ISNUMBER(M152:AD152),
                    IF(
                        M$4:AD$4=1,
                        M152:AD152,
                        ""),
                    "")),
                AVERAGE(IF(
                    ISNUMBER(M152:AD152),
                    IF(
                        M$4:AD$4=2,
                        M152:AD152,
                        ""),
                    ""))
            ),
            IF(
                Parameters!$D$17=1,
                IFERROR(
                    IF(
                        OR(
                            IF(
                                ISNUMBER(M152:AD152),
                                IF(
                                    M$4:AD$4=1,
                                    M152:AD152,
                                    ""),
                                "")
                            =0),
                        0,
                        GEOMEAN(IF(
                            ISNUMBER(M152:AD152),
                            IF(
                                M$4:AD$4=1,
                                M152:AD152,
                                ""),
                            ""))
                    ),
                    IF(
                        OR(IF(
                            ISNUMBER(M152:AD152),
                            IF(
                                M$4:AD$4=2,
                                M152:AD152,
                                ""),
                            "")
                            =0),
                        0,
                        GEOMEAN(IF(
                            ISNUMBER(M152:AD152),
                            IF(
                                M$4:AD$4=2,
                                M152:AD152,
                                ""),
                            "")))
                )
            )
        )
    )
)</f>
        <v>0</v>
      </c>
      <c r="I152" s="191" cm="1">
        <f t="array" ref="I152">IF(
    SUM(IF(
            ISNUMBER(
                IF(
                    $M$5:$AD$5,
                    (M152:AD152),
                    "")),
            1,
            0))
        =0,
    NA(),
    IF(
        Parameters!$D$15=1,
        IF(
            SUM(--(ISNUMBER(IF($M$5:$AD$5=1,(M152:AD152),""))))&gt;0,
            MAX(IF(
                ISNUMBER(M152:AD152),
                IF(
                    M$5:AD$5=1,
                    M152:AD152,
                    ""),
                "")),
            MAX(IF(
                ISNUMBER(M152:AD152),
                IF(
                    M$5:AD$5=2,
                    M152:AD152,
                    ""),
                ""))
        ),
        IF(
            Parameters!$D$16=1,
            IFERROR(
                AVERAGE(IF(
                    ISNUMBER(M152:AD152),
                    IF(
                        M$5:AD$5=1,
                        M152:AD152,
                        ""),
                    "")),
                AVERAGE(IF(
                    ISNUMBER(M152:AD152),
                    IF(
                        M$5:AD$5=2,
                        M152:AD152,
                        ""),
                    ""))
            ),
            IF(
                Parameters!$D$17=1,
                IFERROR(
                    IF(
                        OR(
                            IF(
                                ISNUMBER(M152:AD152),
                                IF(
                                    M$5:AD$5=1,
                                    M152:AD152,
                                    ""),
                                "")
                            =0),
                        0,
                        GEOMEAN(IF(
                            ISNUMBER(M152:AD152),
                            IF(
                                M$5:AD$5=1,
                                M152:AD152,
                                ""),
                            ""))
                    ),
                    IF(
                        OR(IF(
                            ISNUMBER(M152:AD152),
                            IF(
                                M$5:AD$5=2,
                                M152:AD152,
                                ""),
                            "")
                            =0),
                        0,
                        GEOMEAN(IF(
                            ISNUMBER(M152:AD152),
                            IF(
                                M$5:AD$5=2,
                                M152:AD152,
                                ""),
                            "")))
                )
            )
        )
    )
)</f>
        <v>0</v>
      </c>
      <c r="J152" s="242">
        <v>45103</v>
      </c>
      <c r="K152" s="242">
        <v>44860</v>
      </c>
      <c r="L152" s="91" t="s">
        <v>246</v>
      </c>
      <c r="M152" s="192">
        <v>0</v>
      </c>
      <c r="N152" s="192">
        <v>0</v>
      </c>
      <c r="O152" s="192" t="s">
        <v>409</v>
      </c>
      <c r="P152" s="192">
        <v>0</v>
      </c>
      <c r="Q152" s="192" t="s">
        <v>409</v>
      </c>
      <c r="R152" s="192">
        <v>0</v>
      </c>
      <c r="S152" s="192" t="s">
        <v>409</v>
      </c>
      <c r="T152" s="192" t="s">
        <v>409</v>
      </c>
      <c r="U152" s="192">
        <v>21</v>
      </c>
      <c r="V152" s="192" t="s">
        <v>409</v>
      </c>
      <c r="W152" s="192" t="s">
        <v>409</v>
      </c>
      <c r="X152" s="192" t="s">
        <v>409</v>
      </c>
      <c r="Y152" s="192">
        <v>0</v>
      </c>
      <c r="Z152" s="192" t="s">
        <v>409</v>
      </c>
      <c r="AA152" s="34"/>
      <c r="AB152" s="34"/>
      <c r="AC152" s="192"/>
      <c r="AD152" s="192"/>
      <c r="AE152" s="192"/>
      <c r="AF152" s="192"/>
      <c r="AG152" s="192"/>
      <c r="AH152" s="192"/>
    </row>
    <row r="153" spans="1:34" x14ac:dyDescent="0.2">
      <c r="A153" s="84">
        <v>146</v>
      </c>
      <c r="B153" s="84" t="str">
        <f ca="1"/>
        <v>Norway</v>
      </c>
      <c r="C153" s="84" t="str">
        <f ca="1"/>
        <v>NOR</v>
      </c>
      <c r="D153" s="219" t="str">
        <f ca="1"/>
        <v>ECS           Europe &amp; Central Asia</v>
      </c>
      <c r="E153" s="219" t="str">
        <f ca="1"/>
        <v>NA</v>
      </c>
      <c r="F153" s="190" t="str">
        <f t="shared" ca="1" si="14"/>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$M$4:$AD$4,
                    (M153:AD153),
                    "")),
            1,
            0))
        =0,
    NA(),
    IF(
        Parameters!$D$15=1,
        IF(
            SUM(--(ISNUMBER(IF($M$4:$AD$4=1,(M153:AD153),""))))&gt;0,
            MAX(IF(
                ISNUMBER(M153:AD153),
                IF(
                    M$4:AD$4=1,
                    M153:AD153,
                    ""),
                "")),
            MAX(IF(
                ISNUMBER(M153:AD153),
                IF(
                    M$4:AD$4=2,
                    M153:AD153,
                    ""),
                ""))
        ),
        IF(
            Parameters!$D$16=1,
            IFERROR(
                AVERAGE(IF(
                    ISNUMBER(M153:AD153),
                    IF(
                        M$4:AD$4=1,
                        M153:AD153,
                        ""),
                    "")),
                AVERAGE(IF(
                    ISNUMBER(M153:AD153),
                    IF(
                        M$4:AD$4=2,
                        M153:AD153,
                        ""),
                    ""))
            ),
            IF(
                Parameters!$D$17=1,
                IFERROR(
                    IF(
                        OR(
                            IF(
                                ISNUMBER(M153:AD153),
                                IF(
                                    M$4:AD$4=1,
                                    M153:AD153,
                                    ""),
                                "")
                            =0),
                        0,
                        GEOMEAN(IF(
                            ISNUMBER(M153:AD153),
                            IF(
                                M$4:AD$4=1,
                                M153:AD153,
                                ""),
                            ""))
                    ),
                    IF(
                        OR(IF(
                            ISNUMBER(M153:AD153),
                            IF(
                                M$4:AD$4=2,
                                M153:AD153,
                                ""),
                            "")
                            =0),
                        0,
                        GEOMEAN(IF(
                            ISNUMBER(M153:AD153),
                            IF(
                                M$4:AD$4=2,
                                M153:AD153,
                                ""),
                            "")))
                )
            )
        )
    )
)</f>
        <v>0</v>
      </c>
      <c r="I153" s="191" cm="1">
        <f t="array" ref="I153">IF(
    SUM(IF(
            ISNUMBER(
                IF(
                    $M$5:$AD$5,
                    (M153:AD153),
                    "")),
            1,
            0))
        =0,
    NA(),
    IF(
        Parameters!$D$15=1,
        IF(
            SUM(--(ISNUMBER(IF($M$5:$AD$5=1,(M153:AD153),""))))&gt;0,
            MAX(IF(
                ISNUMBER(M153:AD153),
                IF(
                    M$5:AD$5=1,
                    M153:AD153,
                    ""),
                "")),
            MAX(IF(
                ISNUMBER(M153:AD153),
                IF(
                    M$5:AD$5=2,
                    M153:AD153,
                    ""),
                ""))
        ),
        IF(
            Parameters!$D$16=1,
            IFERROR(
                AVERAGE(IF(
                    ISNUMBER(M153:AD153),
                    IF(
                        M$5:AD$5=1,
                        M153:AD153,
                        ""),
                    "")),
                AVERAGE(IF(
                    ISNUMBER(M153:AD153),
                    IF(
                        M$5:AD$5=2,
                        M153:AD153,
                        ""),
                    ""))
            ),
            IF(
                Parameters!$D$17=1,
                IFERROR(
                    IF(
                        OR(
                            IF(
                                ISNUMBER(M153:AD153),
                                IF(
                                    M$5:AD$5=1,
                                    M153:AD153,
                                    ""),
                                "")
                            =0),
                        0,
                        GEOMEAN(IF(
                            ISNUMBER(M153:AD153),
                            IF(
                                M$5:AD$5=1,
                                M153:AD153,
                                ""),
                            ""))
                    ),
                    IF(
                        OR(IF(
                            ISNUMBER(M153:AD153),
                            IF(
                                M$5:AD$5=2,
                                M153:AD153,
                                ""),
                            "")
                            =0),
                        0,
                        GEOMEAN(IF(
                            ISNUMBER(M153:AD153),
                            IF(
                                M$5:AD$5=2,
                                M153:AD153,
                                ""),
                            "")))
                )
            )
        )
    )
)</f>
        <v>7</v>
      </c>
      <c r="J153" s="242">
        <v>45103</v>
      </c>
      <c r="K153" s="242">
        <v>44966</v>
      </c>
      <c r="L153" s="91" t="s">
        <v>248</v>
      </c>
      <c r="M153" s="192">
        <v>0</v>
      </c>
      <c r="N153" s="192">
        <v>0</v>
      </c>
      <c r="O153" s="192" t="s">
        <v>409</v>
      </c>
      <c r="P153" s="192">
        <v>0</v>
      </c>
      <c r="Q153" s="192" t="s">
        <v>409</v>
      </c>
      <c r="R153" s="192">
        <v>7</v>
      </c>
      <c r="S153" s="192">
        <v>0</v>
      </c>
      <c r="T153" s="192" t="s">
        <v>409</v>
      </c>
      <c r="U153" s="192">
        <v>14.5</v>
      </c>
      <c r="V153" s="192" t="s">
        <v>409</v>
      </c>
      <c r="W153" s="192" t="s">
        <v>409</v>
      </c>
      <c r="X153" s="192" t="s">
        <v>409</v>
      </c>
      <c r="Y153" s="192">
        <v>0.29761904761904701</v>
      </c>
      <c r="Z153" s="192">
        <v>-100</v>
      </c>
      <c r="AA153" s="34"/>
      <c r="AB153" s="34"/>
      <c r="AC153" s="192"/>
      <c r="AD153" s="192"/>
      <c r="AE153" s="192"/>
      <c r="AF153" s="192"/>
      <c r="AG153" s="192"/>
      <c r="AH153" s="192"/>
    </row>
    <row r="154" spans="1:34" x14ac:dyDescent="0.2">
      <c r="A154" s="84">
        <v>147</v>
      </c>
      <c r="B154" s="84" t="str">
        <f ca="1"/>
        <v>Nepal</v>
      </c>
      <c r="C154" s="84" t="str">
        <f ca="1"/>
        <v>NPL</v>
      </c>
      <c r="D154" s="219" t="str">
        <f ca="1"/>
        <v>SAS           South Asia</v>
      </c>
      <c r="E154" s="219" t="str">
        <f ca="1"/>
        <v>IDA</v>
      </c>
      <c r="F154" s="190" t="str">
        <f t="shared" ca="1" si="14"/>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$M$4:$AD$4,
                    (M154:AD154),
                    "")),
            1,
            0))
        =0,
    NA(),
    IF(
        Parameters!$D$15=1,
        IF(
            SUM(--(ISNUMBER(IF($M$4:$AD$4=1,(M154:AD154),""))))&gt;0,
            MAX(IF(
                ISNUMBER(M154:AD154),
                IF(
                    M$4:AD$4=1,
                    M154:AD154,
                    ""),
                "")),
            MAX(IF(
                ISNUMBER(M154:AD154),
                IF(
                    M$4:AD$4=2,
                    M154:AD154,
                    ""),
                ""))
        ),
        IF(
            Parameters!$D$16=1,
            IFERROR(
                AVERAGE(IF(
                    ISNUMBER(M154:AD154),
                    IF(
                        M$4:AD$4=1,
                        M154:AD154,
                        ""),
                    "")),
                AVERAGE(IF(
                    ISNUMBER(M154:AD154),
                    IF(
                        M$4:AD$4=2,
                        M154:AD154,
                        ""),
                    ""))
            ),
            IF(
                Parameters!$D$17=1,
                IFERROR(
                    IF(
                        OR(
                            IF(
                                ISNUMBER(M154:AD154),
                                IF(
                                    M$4:AD$4=1,
                                    M154:AD154,
                                    ""),
                                "")
                            =0),
                        0,
                        GEOMEAN(IF(
                            ISNUMBER(M154:AD154),
                            IF(
                                M$4:AD$4=1,
                                M154:AD154,
                                ""),
                            ""))
                    ),
                    IF(
                        OR(IF(
                            ISNUMBER(M154:AD154),
                            IF(
                                M$4:AD$4=2,
                                M154:AD154,
                                ""),
                            "")
                            =0),
                        0,
                        GEOMEAN(IF(
                            ISNUMBER(M154:AD154),
                            IF(
                                M$4:AD$4=2,
                                M154:AD154,
                                ""),
                            "")))
                )
            )
        )
    )
)</f>
        <v>4.0615628858705204</v>
      </c>
      <c r="I154" s="191" cm="1">
        <f t="array" ref="I154">IF(
    SUM(IF(
            ISNUMBER(
                IF(
                    $M$5:$AD$5,
                    (M154:AD154),
                    "")),
            1,
            0))
        =0,
    NA(),
    IF(
        Parameters!$D$15=1,
        IF(
            SUM(--(ISNUMBER(IF($M$5:$AD$5=1,(M154:AD154),""))))&gt;0,
            MAX(IF(
                ISNUMBER(M154:AD154),
                IF(
                    M$5:AD$5=1,
                    M154:AD154,
                    ""),
                "")),
            MAX(IF(
                ISNUMBER(M154:AD154),
                IF(
                    M$5:AD$5=2,
                    M154:AD154,
                    ""),
                ""))
        ),
        IF(
            Parameters!$D$16=1,
            IFERROR(
                AVERAGE(IF(
                    ISNUMBER(M154:AD154),
                    IF(
                        M$5:AD$5=1,
                        M154:AD154,
                        ""),
                    "")),
                AVERAGE(IF(
                    ISNUMBER(M154:AD154),
                    IF(
                        M$5:AD$5=2,
                        M154:AD154,
                        ""),
                    ""))
            ),
            IF(
                Parameters!$D$17=1,
                IFERROR(
                    IF(
                        OR(
                            IF(
                                ISNUMBER(M154:AD154),
                                IF(
                                    M$5:AD$5=1,
                                    M154:AD154,
                                    ""),
                                "")
                            =0),
                        0,
                        GEOMEAN(IF(
                            ISNUMBER(M154:AD154),
                            IF(
                                M$5:AD$5=1,
                                M154:AD154,
                                ""),
                            ""))
                    ),
                    IF(
                        OR(IF(
                            ISNUMBER(M154:AD154),
                            IF(
                                M$5:AD$5=2,
                                M154:AD154,
                                ""),
                            "")
                            =0),
                        0,
                        GEOMEAN(IF(
                            ISNUMBER(M154:AD154),
                            IF(
                                M$5:AD$5=2,
                                M154:AD154,
                                ""),
                            "")))
                )
            )
        )
    )
)</f>
        <v>0</v>
      </c>
      <c r="J154" s="242">
        <v>45103</v>
      </c>
      <c r="K154" s="242">
        <v>45075</v>
      </c>
      <c r="L154" s="91" t="s">
        <v>250</v>
      </c>
      <c r="M154" s="192">
        <v>0</v>
      </c>
      <c r="N154" s="192">
        <v>4.0615628858705204</v>
      </c>
      <c r="O154" s="192" t="s">
        <v>409</v>
      </c>
      <c r="P154" s="192">
        <v>0</v>
      </c>
      <c r="Q154" s="192" t="s">
        <v>409</v>
      </c>
      <c r="R154" s="192">
        <v>0</v>
      </c>
      <c r="S154" s="192">
        <v>0</v>
      </c>
      <c r="T154" s="192" t="s">
        <v>409</v>
      </c>
      <c r="U154" s="192">
        <v>80.2</v>
      </c>
      <c r="V154" s="192" t="s">
        <v>409</v>
      </c>
      <c r="W154" s="192" t="s">
        <v>409</v>
      </c>
      <c r="X154" s="192" t="s">
        <v>409</v>
      </c>
      <c r="Y154" s="192">
        <v>0</v>
      </c>
      <c r="Z154" s="192">
        <v>-100</v>
      </c>
      <c r="AA154" s="34"/>
      <c r="AB154" s="34"/>
      <c r="AC154" s="192"/>
      <c r="AD154" s="192"/>
      <c r="AE154" s="192"/>
      <c r="AF154" s="192"/>
      <c r="AG154" s="192"/>
      <c r="AH154" s="192"/>
    </row>
    <row r="155" spans="1:34" x14ac:dyDescent="0.2">
      <c r="A155" s="84">
        <v>148</v>
      </c>
      <c r="B155" s="84" t="str">
        <f ca="1"/>
        <v>Nauru</v>
      </c>
      <c r="C155" s="84" t="str">
        <f ca="1"/>
        <v>NRU</v>
      </c>
      <c r="D155" s="219" t="str">
        <f ca="1"/>
        <v>EAS           East Asia &amp; Pacific</v>
      </c>
      <c r="E155" s="219" t="str">
        <f ca="1"/>
        <v>IBRD</v>
      </c>
      <c r="F155" s="190" t="str">
        <f t="shared" ca="1" si="14"/>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$M$4:$AD$4,
                    (M155:AD155),
                    "")),
            1,
            0))
        =0,
    NA(),
    IF(
        Parameters!$D$15=1,
        IF(
            SUM(--(ISNUMBER(IF($M$4:$AD$4=1,(M155:AD155),""))))&gt;0,
            MAX(IF(
                ISNUMBER(M155:AD155),
                IF(
                    M$4:AD$4=1,
                    M155:AD155,
                    ""),
                "")),
            MAX(IF(
                ISNUMBER(M155:AD155),
                IF(
                    M$4:AD$4=2,
                    M155:AD155,
                    ""),
                ""))
        ),
        IF(
            Parameters!$D$16=1,
            IFERROR(
                AVERAGE(IF(
                    ISNUMBER(M155:AD155),
                    IF(
                        M$4:AD$4=1,
                        M155:AD155,
                        ""),
                    "")),
                AVERAGE(IF(
                    ISNUMBER(M155:AD155),
                    IF(
                        M$4:AD$4=2,
                        M155:AD155,
                        ""),
                    ""))
            ),
            IF(
                Parameters!$D$17=1,
                IFERROR(
                    IF(
                        OR(
                            IF(
                                ISNUMBER(M155:AD155),
                                IF(
                                    M$4:AD$4=1,
                                    M155:AD155,
                                    ""),
                                "")
                            =0),
                        0,
                        GEOMEAN(IF(
                            ISNUMBER(M155:AD155),
                            IF(
                                M$4:AD$4=1,
                                M155:AD155,
                                ""),
                            ""))
                    ),
                    IF(
                        OR(IF(
                            ISNUMBER(M155:AD155),
                            IF(
                                M$4:AD$4=2,
                                M155:AD155,
                                ""),
                            "")
                            =0),
                        0,
                        GEOMEAN(IF(
                            ISNUMBER(M155:AD155),
                            IF(
                                M$4:AD$4=2,
                                M155:AD155,
                                ""),
                            "")))
                )
            )
        )
    )
)</f>
        <v>0</v>
      </c>
      <c r="I155" s="191" cm="1">
        <f t="array" ref="I155">IF(
    SUM(IF(
            ISNUMBER(
                IF(
                    $M$5:$AD$5,
                    (M155:AD155),
                    "")),
            1,
            0))
        =0,
    NA(),
    IF(
        Parameters!$D$15=1,
        IF(
            SUM(--(ISNUMBER(IF($M$5:$AD$5=1,(M155:AD155),""))))&gt;0,
            MAX(IF(
                ISNUMBER(M155:AD155),
                IF(
                    M$5:AD$5=1,
                    M155:AD155,
                    ""),
                "")),
            MAX(IF(
                ISNUMBER(M155:AD155),
                IF(
                    M$5:AD$5=2,
                    M155:AD155,
                    ""),
                ""))
        ),
        IF(
            Parameters!$D$16=1,
            IFERROR(
                AVERAGE(IF(
                    ISNUMBER(M155:AD155),
                    IF(
                        M$5:AD$5=1,
                        M155:AD155,
                        ""),
                    "")),
                AVERAGE(IF(
                    ISNUMBER(M155:AD155),
                    IF(
                        M$5:AD$5=2,
                        M155:AD155,
                        ""),
                    ""))
            ),
            IF(
                Parameters!$D$17=1,
                IFERROR(
                    IF(
                        OR(
                            IF(
                                ISNUMBER(M155:AD155),
                                IF(
                                    M$5:AD$5=1,
                                    M155:AD155,
                                    ""),
                                "")
                            =0),
                        0,
                        GEOMEAN(IF(
                            ISNUMBER(M155:AD155),
                            IF(
                                M$5:AD$5=1,
                                M155:AD155,
                                ""),
                            ""))
                    ),
                    IF(
                        OR(IF(
                            ISNUMBER(M155:AD155),
                            IF(
                                M$5:AD$5=2,
                                M155:AD155,
                                ""),
                            "")
                            =0),
                        0,
                        GEOMEAN(IF(
                            ISNUMBER(M155:AD155),
                            IF(
                                M$5:AD$5=2,
                                M155:AD155,
                                ""),
                            "")))
                )
            )
        )
    )
)</f>
        <v>0</v>
      </c>
      <c r="J155" s="242" t="s">
        <v>409</v>
      </c>
      <c r="K155" s="242">
        <v>44753</v>
      </c>
      <c r="L155" s="91" t="s">
        <v>252</v>
      </c>
      <c r="M155" s="192">
        <v>0</v>
      </c>
      <c r="N155" s="192" t="s">
        <v>409</v>
      </c>
      <c r="O155" s="192" t="s">
        <v>409</v>
      </c>
      <c r="P155" s="192">
        <v>0</v>
      </c>
      <c r="Q155" s="192" t="s">
        <v>409</v>
      </c>
      <c r="R155" s="192" t="s">
        <v>409</v>
      </c>
      <c r="S155" s="192" t="s">
        <v>409</v>
      </c>
      <c r="T155" s="192" t="s">
        <v>409</v>
      </c>
      <c r="U155" s="192" t="s">
        <v>409</v>
      </c>
      <c r="V155" s="192" t="s">
        <v>409</v>
      </c>
      <c r="W155" s="192" t="s">
        <v>409</v>
      </c>
      <c r="X155" s="192" t="s">
        <v>409</v>
      </c>
      <c r="Y155" s="192" t="s">
        <v>409</v>
      </c>
      <c r="Z155" s="192" t="s">
        <v>409</v>
      </c>
      <c r="AA155" s="34"/>
      <c r="AB155" s="34"/>
      <c r="AC155" s="192"/>
      <c r="AD155" s="192"/>
      <c r="AE155" s="192"/>
      <c r="AF155" s="192"/>
      <c r="AG155" s="192"/>
      <c r="AH155" s="192"/>
    </row>
    <row r="156" spans="1:34" x14ac:dyDescent="0.2">
      <c r="A156" s="84">
        <v>149</v>
      </c>
      <c r="B156" s="84" t="str">
        <f ca="1"/>
        <v>New Zealand</v>
      </c>
      <c r="C156" s="84" t="str">
        <f ca="1"/>
        <v>NZL</v>
      </c>
      <c r="D156" s="219" t="str">
        <f ca="1"/>
        <v>EAS           East Asia &amp; Pacific</v>
      </c>
      <c r="E156" s="219" t="str">
        <f ca="1"/>
        <v>NA</v>
      </c>
      <c r="F156" s="190" t="str">
        <f t="shared" ca="1" si="14"/>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$M$4:$AD$4,
                    (M156:AD156),
                    "")),
            1,
            0))
        =0,
    NA(),
    IF(
        Parameters!$D$15=1,
        IF(
            SUM(--(ISNUMBER(IF($M$4:$AD$4=1,(M156:AD156),""))))&gt;0,
            MAX(IF(
                ISNUMBER(M156:AD156),
                IF(
                    M$4:AD$4=1,
                    M156:AD156,
                    ""),
                "")),
            MAX(IF(
                ISNUMBER(M156:AD156),
                IF(
                    M$4:AD$4=2,
                    M156:AD156,
                    ""),
                ""))
        ),
        IF(
            Parameters!$D$16=1,
            IFERROR(
                AVERAGE(IF(
                    ISNUMBER(M156:AD156),
                    IF(
                        M$4:AD$4=1,
                        M156:AD156,
                        ""),
                    "")),
                AVERAGE(IF(
                    ISNUMBER(M156:AD156),
                    IF(
                        M$4:AD$4=2,
                        M156:AD156,
                        ""),
                    ""))
            ),
            IF(
                Parameters!$D$17=1,
                IFERROR(
                    IF(
                        OR(
                            IF(
                                ISNUMBER(M156:AD156),
                                IF(
                                    M$4:AD$4=1,
                                    M156:AD156,
                                    ""),
                                "")
                            =0),
                        0,
                        GEOMEAN(IF(
                            ISNUMBER(M156:AD156),
                            IF(
                                M$4:AD$4=1,
                                M156:AD156,
                                ""),
                            ""))
                    ),
                    IF(
                        OR(IF(
                            ISNUMBER(M156:AD156),
                            IF(
                                M$4:AD$4=2,
                                M156:AD156,
                                ""),
                            "")
                            =0),
                        0,
                        GEOMEAN(IF(
                            ISNUMBER(M156:AD156),
                            IF(
                                M$4:AD$4=2,
                                M156:AD156,
                                ""),
                            "")))
                )
            )
        )
    )
)</f>
        <v>0</v>
      </c>
      <c r="I156" s="191" cm="1">
        <f t="array" ref="I156">IF(
    SUM(IF(
            ISNUMBER(
                IF(
                    $M$5:$AD$5,
                    (M156:AD156),
                    "")),
            1,
            0))
        =0,
    NA(),
    IF(
        Parameters!$D$15=1,
        IF(
            SUM(--(ISNUMBER(IF($M$5:$AD$5=1,(M156:AD156),""))))&gt;0,
            MAX(IF(
                ISNUMBER(M156:AD156),
                IF(
                    M$5:AD$5=1,
                    M156:AD156,
                    ""),
                "")),
            MAX(IF(
                ISNUMBER(M156:AD156),
                IF(
                    M$5:AD$5=2,
                    M156:AD156,
                    ""),
                ""))
        ),
        IF(
            Parameters!$D$16=1,
            IFERROR(
                AVERAGE(IF(
                    ISNUMBER(M156:AD156),
                    IF(
                        M$5:AD$5=1,
                        M156:AD156,
                        ""),
                    "")),
                AVERAGE(IF(
                    ISNUMBER(M156:AD156),
                    IF(
                        M$5:AD$5=2,
                        M156:AD156,
                        ""),
                    ""))
            ),
            IF(
                Parameters!$D$17=1,
                IFERROR(
                    IF(
                        OR(
                            IF(
                                ISNUMBER(M156:AD156),
                                IF(
                                    M$5:AD$5=1,
                                    M156:AD156,
                                    ""),
                                "")
                            =0),
                        0,
                        GEOMEAN(IF(
                            ISNUMBER(M156:AD156),
                            IF(
                                M$5:AD$5=1,
                                M156:AD156,
                                ""),
                            ""))
                    ),
                    IF(
                        OR(IF(
                            ISNUMBER(M156:AD156),
                            IF(
                                M$5:AD$5=2,
                                M156:AD156,
                                ""),
                            "")
                            =0),
                        0,
                        GEOMEAN(IF(
                            ISNUMBER(M156:AD156),
                            IF(
                                M$5:AD$5=2,
                                M156:AD156,
                                ""),
                            "")))
                )
            )
        )
    )
)</f>
        <v>1.19047619047618</v>
      </c>
      <c r="J156" s="242">
        <v>45103</v>
      </c>
      <c r="K156" s="242">
        <v>44966</v>
      </c>
      <c r="L156" s="91" t="s">
        <v>254</v>
      </c>
      <c r="M156" s="192">
        <v>0</v>
      </c>
      <c r="N156" s="192">
        <v>0</v>
      </c>
      <c r="O156" s="192" t="s">
        <v>409</v>
      </c>
      <c r="P156" s="192">
        <v>0</v>
      </c>
      <c r="Q156" s="192" t="s">
        <v>409</v>
      </c>
      <c r="R156" s="192">
        <v>1.19047619047618</v>
      </c>
      <c r="S156" s="192" t="s">
        <v>409</v>
      </c>
      <c r="T156" s="192" t="s">
        <v>409</v>
      </c>
      <c r="U156" s="192">
        <v>16.7</v>
      </c>
      <c r="V156" s="192" t="s">
        <v>409</v>
      </c>
      <c r="W156" s="192" t="s">
        <v>409</v>
      </c>
      <c r="X156" s="192" t="s">
        <v>409</v>
      </c>
      <c r="Y156" s="192">
        <v>2.3809523809523701E-2</v>
      </c>
      <c r="Z156" s="192" t="s">
        <v>409</v>
      </c>
      <c r="AA156" s="34"/>
      <c r="AB156" s="34"/>
      <c r="AC156" s="192"/>
      <c r="AD156" s="192"/>
      <c r="AE156" s="192"/>
      <c r="AF156" s="192"/>
      <c r="AG156" s="192"/>
      <c r="AH156" s="192"/>
    </row>
    <row r="157" spans="1:34" x14ac:dyDescent="0.2">
      <c r="A157" s="84">
        <v>150</v>
      </c>
      <c r="B157" s="84" t="str">
        <f ca="1"/>
        <v>Oman</v>
      </c>
      <c r="C157" s="84" t="str">
        <f ca="1"/>
        <v>OMN</v>
      </c>
      <c r="D157" s="219" t="str">
        <f ca="1"/>
        <v>MEA           Middle East &amp; North Africa</v>
      </c>
      <c r="E157" s="219" t="str">
        <f ca="1"/>
        <v>NA</v>
      </c>
      <c r="F157" s="190" t="str">
        <f t="shared" ca="1" si="14"/>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$M$4:$AD$4,
                    (M157:AD157),
                    "")),
            1,
            0))
        =0,
    NA(),
    IF(
        Parameters!$D$15=1,
        IF(
            SUM(--(ISNUMBER(IF($M$4:$AD$4=1,(M157:AD157),""))))&gt;0,
            MAX(IF(
                ISNUMBER(M157:AD157),
                IF(
                    M$4:AD$4=1,
                    M157:AD157,
                    ""),
                "")),
            MAX(IF(
                ISNUMBER(M157:AD157),
                IF(
                    M$4:AD$4=2,
                    M157:AD157,
                    ""),
                ""))
        ),
        IF(
            Parameters!$D$16=1,
            IFERROR(
                AVERAGE(IF(
                    ISNUMBER(M157:AD157),
                    IF(
                        M$4:AD$4=1,
                        M157:AD157,
                        ""),
                    "")),
                AVERAGE(IF(
                    ISNUMBER(M157:AD157),
                    IF(
                        M$4:AD$4=2,
                        M157:AD157,
                        ""),
                    ""))
            ),
            IF(
                Parameters!$D$17=1,
                IFERROR(
                    IF(
                        OR(
                            IF(
                                ISNUMBER(M157:AD157),
                                IF(
                                    M$4:AD$4=1,
                                    M157:AD157,
                                    ""),
                                "")
                            =0),
                        0,
                        GEOMEAN(IF(
                            ISNUMBER(M157:AD157),
                            IF(
                                M$4:AD$4=1,
                                M157:AD157,
                                ""),
                            ""))
                    ),
                    IF(
                        OR(IF(
                            ISNUMBER(M157:AD157),
                            IF(
                                M$4:AD$4=2,
                                M157:AD157,
                                ""),
                            "")
                            =0),
                        0,
                        GEOMEAN(IF(
                            ISNUMBER(M157:AD157),
                            IF(
                                M$4:AD$4=2,
                                M157:AD157,
                                ""),
                            "")))
                )
            )
        )
    )
)</f>
        <v>0</v>
      </c>
      <c r="I157" s="191" cm="1">
        <f t="array" ref="I157">IF(
    SUM(IF(
            ISNUMBER(
                IF(
                    $M$5:$AD$5,
                    (M157:AD157),
                    "")),
            1,
            0))
        =0,
    NA(),
    IF(
        Parameters!$D$15=1,
        IF(
            SUM(--(ISNUMBER(IF($M$5:$AD$5=1,(M157:AD157),""))))&gt;0,
            MAX(IF(
                ISNUMBER(M157:AD157),
                IF(
                    M$5:AD$5=1,
                    M157:AD157,
                    ""),
                "")),
            MAX(IF(
                ISNUMBER(M157:AD157),
                IF(
                    M$5:AD$5=2,
                    M157:AD157,
                    ""),
                ""))
        ),
        IF(
            Parameters!$D$16=1,
            IFERROR(
                AVERAGE(IF(
                    ISNUMBER(M157:AD157),
                    IF(
                        M$5:AD$5=1,
                        M157:AD157,
                        ""),
                    "")),
                AVERAGE(IF(
                    ISNUMBER(M157:AD157),
                    IF(
                        M$5:AD$5=2,
                        M157:AD157,
                        ""),
                    ""))
            ),
            IF(
                Parameters!$D$17=1,
                IFERROR(
                    IF(
                        OR(
                            IF(
                                ISNUMBER(M157:AD157),
                                IF(
                                    M$5:AD$5=1,
                                    M157:AD157,
                                    ""),
                                "")
                            =0),
                        0,
                        GEOMEAN(IF(
                            ISNUMBER(M157:AD157),
                            IF(
                                M$5:AD$5=1,
                                M157:AD157,
                                ""),
                            ""))
                    ),
                    IF(
                        OR(IF(
                            ISNUMBER(M157:AD157),
                            IF(
                                M$5:AD$5=2,
                                M157:AD157,
                                ""),
                            "")
                            =0),
                        0,
                        GEOMEAN(IF(
                            ISNUMBER(M157:AD157),
                            IF(
                                M$5:AD$5=2,
                                M157:AD157,
                                ""),
                            "")))
                )
            )
        )
    )
)</f>
        <v>0</v>
      </c>
      <c r="J157" s="242">
        <v>45103</v>
      </c>
      <c r="K157" s="242">
        <v>44860</v>
      </c>
      <c r="L157" s="91" t="s">
        <v>256</v>
      </c>
      <c r="M157" s="192">
        <v>0</v>
      </c>
      <c r="N157" s="192">
        <v>0</v>
      </c>
      <c r="O157" s="192" t="s">
        <v>409</v>
      </c>
      <c r="P157" s="192">
        <v>0</v>
      </c>
      <c r="Q157" s="192" t="s">
        <v>409</v>
      </c>
      <c r="R157" s="192">
        <v>0</v>
      </c>
      <c r="S157" s="192" t="s">
        <v>409</v>
      </c>
      <c r="T157" s="192" t="s">
        <v>409</v>
      </c>
      <c r="U157" s="192">
        <v>48.7</v>
      </c>
      <c r="V157" s="192" t="s">
        <v>409</v>
      </c>
      <c r="W157" s="192" t="s">
        <v>409</v>
      </c>
      <c r="X157" s="192" t="s">
        <v>409</v>
      </c>
      <c r="Y157" s="192">
        <v>-7.1428571428571397E-2</v>
      </c>
      <c r="Z157" s="192" t="s">
        <v>409</v>
      </c>
      <c r="AA157" s="34"/>
      <c r="AB157" s="34"/>
      <c r="AC157" s="192"/>
      <c r="AD157" s="192"/>
      <c r="AE157" s="192"/>
      <c r="AF157" s="192"/>
      <c r="AG157" s="192"/>
      <c r="AH157" s="192"/>
    </row>
    <row r="158" spans="1:34" x14ac:dyDescent="0.2">
      <c r="A158" s="84">
        <v>151</v>
      </c>
      <c r="B158" s="84" t="str">
        <f ca="1"/>
        <v>Pakistan</v>
      </c>
      <c r="C158" s="84" t="str">
        <f ca="1"/>
        <v>PAK</v>
      </c>
      <c r="D158" s="219" t="str">
        <f ca="1"/>
        <v>SAS           South Asia</v>
      </c>
      <c r="E158" s="219" t="str">
        <f ca="1"/>
        <v>Blend</v>
      </c>
      <c r="F158" s="190" t="str">
        <f t="shared" ca="1" si="14"/>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7.8742542983436348</v>
      </c>
      <c r="H158" s="80" cm="1">
        <f t="array" ref="H158">IF(
    SUM(IF(
            ISNUMBER(
                IF(
                    $M$4:$AD$4,
                    (M158:AD158),
                    "")),
            1,
            0))
        =0,
    NA(),
    IF(
        Parameters!$D$15=1,
        IF(
            SUM(--(ISNUMBER(IF($M$4:$AD$4=1,(M158:AD158),""))))&gt;0,
            MAX(IF(
                ISNUMBER(M158:AD158),
                IF(
                    M$4:AD$4=1,
                    M158:AD158,
                    ""),
                "")),
            MAX(IF(
                ISNUMBER(M158:AD158),
                IF(
                    M$4:AD$4=2,
                    M158:AD158,
                    ""),
                ""))
        ),
        IF(
            Parameters!$D$16=1,
            IFERROR(
                AVERAGE(IF(
                    ISNUMBER(M158:AD158),
                    IF(
                        M$4:AD$4=1,
                        M158:AD158,
                        ""),
                    "")),
                AVERAGE(IF(
                    ISNUMBER(M158:AD158),
                    IF(
                        M$4:AD$4=2,
                        M158:AD158,
                        ""),
                    ""))
            ),
            IF(
                Parameters!$D$17=1,
                IFERROR(
                    IF(
                        OR(
                            IF(
                                ISNUMBER(M158:AD158),
                                IF(
                                    M$4:AD$4=1,
                                    M158:AD158,
                                    ""),
                                "")
                            =0),
                        0,
                        GEOMEAN(IF(
                            ISNUMBER(M158:AD158),
                            IF(
                                M$4:AD$4=1,
                                M158:AD158,
                                ""),
                            ""))
                    ),
                    IF(
                        OR(IF(
                            ISNUMBER(M158:AD158),
                            IF(
                                M$4:AD$4=2,
                                M158:AD158,
                                ""),
                            "")
                            =0),
                        0,
                        GEOMEAN(IF(
                            ISNUMBER(M158:AD158),
                            IF(
                                M$4:AD$4=2,
                                M158:AD158,
                                ""),
                            "")))
                )
            )
        )
    )
)</f>
        <v>6.2003880754983198</v>
      </c>
      <c r="I158" s="191" cm="1">
        <f t="array" ref="I158">IF(
    SUM(IF(
            ISNUMBER(
                IF(
                    $M$5:$AD$5,
                    (M158:AD158),
                    "")),
            1,
            0))
        =0,
    NA(),
    IF(
        Parameters!$D$15=1,
        IF(
            SUM(--(ISNUMBER(IF($M$5:$AD$5=1,(M158:AD158),""))))&gt;0,
            MAX(IF(
                ISNUMBER(M158:AD158),
                IF(
                    M$5:AD$5=1,
                    M158:AD158,
                    ""),
                "")),
            MAX(IF(
                ISNUMBER(M158:AD158),
                IF(
                    M$5:AD$5=2,
                    M158:AD158,
                    ""),
                ""))
        ),
        IF(
            Parameters!$D$16=1,
            IFERROR(
                AVERAGE(IF(
                    ISNUMBER(M158:AD158),
                    IF(
                        M$5:AD$5=1,
                        M158:AD158,
                        ""),
                    "")),
                AVERAGE(IF(
                    ISNUMBER(M158:AD158),
                    IF(
                        M$5:AD$5=2,
                        M158:AD158,
                        ""),
                    ""))
            ),
            IF(
                Parameters!$D$17=1,
                IFERROR(
                    IF(
                        OR(
                            IF(
                                ISNUMBER(M158:AD158),
                                IF(
                                    M$5:AD$5=1,
                                    M158:AD158,
                                    ""),
                                "")
                            =0),
                        0,
                        GEOMEAN(IF(
                            ISNUMBER(M158:AD158),
                            IF(
                                M$5:AD$5=1,
                                M158:AD158,
                                ""),
                            ""))
                    ),
                    IF(
                        OR(IF(
                            ISNUMBER(M158:AD158),
                            IF(
                                M$5:AD$5=2,
                                M158:AD158,
                                ""),
                            "")
                            =0),
                        0,
                        GEOMEAN(IF(
                            ISNUMBER(M158:AD158),
                            IF(
                                M$5:AD$5=2,
                                M158:AD158,
                                ""),
                            "")))
                )
            )
        )
    )
)</f>
        <v>10</v>
      </c>
      <c r="J158" s="242">
        <v>45103</v>
      </c>
      <c r="K158" s="242">
        <v>45093</v>
      </c>
      <c r="L158" s="91" t="s">
        <v>258</v>
      </c>
      <c r="M158" s="192">
        <v>0</v>
      </c>
      <c r="N158" s="192">
        <v>6.2003880754983198</v>
      </c>
      <c r="O158" s="192">
        <v>10</v>
      </c>
      <c r="P158" s="192">
        <v>0</v>
      </c>
      <c r="Q158" s="192" t="s">
        <v>409</v>
      </c>
      <c r="R158" s="192">
        <v>0</v>
      </c>
      <c r="S158" s="192">
        <v>3.0996309963099602</v>
      </c>
      <c r="T158" s="192" t="s">
        <v>409</v>
      </c>
      <c r="U158" s="192">
        <v>89.9</v>
      </c>
      <c r="V158" s="192">
        <v>1.0257199269322701</v>
      </c>
      <c r="W158" s="192" t="s">
        <v>409</v>
      </c>
      <c r="X158" s="192" t="s">
        <v>409</v>
      </c>
      <c r="Y158" s="192">
        <v>0</v>
      </c>
      <c r="Z158" s="192">
        <v>7.7490774907748996</v>
      </c>
      <c r="AA158" s="34"/>
      <c r="AB158" s="34"/>
      <c r="AC158" s="192"/>
      <c r="AD158" s="192"/>
      <c r="AE158" s="192"/>
      <c r="AF158" s="192"/>
      <c r="AG158" s="192"/>
      <c r="AH158" s="192"/>
    </row>
    <row r="159" spans="1:34" x14ac:dyDescent="0.2">
      <c r="A159" s="84">
        <v>152</v>
      </c>
      <c r="B159" s="84" t="str">
        <f ca="1"/>
        <v>Panama</v>
      </c>
      <c r="C159" s="84" t="str">
        <f ca="1"/>
        <v>PAN</v>
      </c>
      <c r="D159" s="219" t="str">
        <f ca="1"/>
        <v>LCN           Latin America &amp; Caribbean</v>
      </c>
      <c r="E159" s="219" t="str">
        <f ca="1"/>
        <v>IBRD</v>
      </c>
      <c r="F159" s="190" t="str">
        <f t="shared" ca="1" si="14"/>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$M$4:$AD$4,
                    (M159:AD159),
                    "")),
            1,
            0))
        =0,
    NA(),
    IF(
        Parameters!$D$15=1,
        IF(
            SUM(--(ISNUMBER(IF($M$4:$AD$4=1,(M159:AD159),""))))&gt;0,
            MAX(IF(
                ISNUMBER(M159:AD159),
                IF(
                    M$4:AD$4=1,
                    M159:AD159,
                    ""),
                "")),
            MAX(IF(
                ISNUMBER(M159:AD159),
                IF(
                    M$4:AD$4=2,
                    M159:AD159,
                    ""),
                ""))
        ),
        IF(
            Parameters!$D$16=1,
            IFERROR(
                AVERAGE(IF(
                    ISNUMBER(M159:AD159),
                    IF(
                        M$4:AD$4=1,
                        M159:AD159,
                        ""),
                    "")),
                AVERAGE(IF(
                    ISNUMBER(M159:AD159),
                    IF(
                        M$4:AD$4=2,
                        M159:AD159,
                        ""),
                    ""))
            ),
            IF(
                Parameters!$D$17=1,
                IFERROR(
                    IF(
                        OR(
                            IF(
                                ISNUMBER(M159:AD159),
                                IF(
                                    M$4:AD$4=1,
                                    M159:AD159,
                                    ""),
                                "")
                            =0),
                        0,
                        GEOMEAN(IF(
                            ISNUMBER(M159:AD159),
                            IF(
                                M$4:AD$4=1,
                                M159:AD159,
                                ""),
                            ""))
                    ),
                    IF(
                        OR(IF(
                            ISNUMBER(M159:AD159),
                            IF(
                                M$4:AD$4=2,
                                M159:AD159,
                                ""),
                            "")
                            =0),
                        0,
                        GEOMEAN(IF(
                            ISNUMBER(M159:AD159),
                            IF(
                                M$4:AD$4=2,
                                M159:AD159,
                                ""),
                            "")))
                )
            )
        )
    )
)</f>
        <v>0</v>
      </c>
      <c r="I159" s="191" cm="1">
        <f t="array" ref="I159">IF(
    SUM(IF(
            ISNUMBER(
                IF(
                    $M$5:$AD$5,
                    (M159:AD159),
                    "")),
            1,
            0))
        =0,
    NA(),
    IF(
        Parameters!$D$15=1,
        IF(
            SUM(--(ISNUMBER(IF($M$5:$AD$5=1,(M159:AD159),""))))&gt;0,
            MAX(IF(
                ISNUMBER(M159:AD159),
                IF(
                    M$5:AD$5=1,
                    M159:AD159,
                    ""),
                "")),
            MAX(IF(
                ISNUMBER(M159:AD159),
                IF(
                    M$5:AD$5=2,
                    M159:AD159,
                    ""),
                ""))
        ),
        IF(
            Parameters!$D$16=1,
            IFERROR(
                AVERAGE(IF(
                    ISNUMBER(M159:AD159),
                    IF(
                        M$5:AD$5=1,
                        M159:AD159,
                        ""),
                    "")),
                AVERAGE(IF(
                    ISNUMBER(M159:AD159),
                    IF(
                        M$5:AD$5=2,
                        M159:AD159,
                        ""),
                    ""))
            ),
            IF(
                Parameters!$D$17=1,
                IFERROR(
                    IF(
                        OR(
                            IF(
                                ISNUMBER(M159:AD159),
                                IF(
                                    M$5:AD$5=1,
                                    M159:AD159,
                                    ""),
                                "")
                            =0),
                        0,
                        GEOMEAN(IF(
                            ISNUMBER(M159:AD159),
                            IF(
                                M$5:AD$5=1,
                                M159:AD159,
                                ""),
                            ""))
                    ),
                    IF(
                        OR(IF(
                            ISNUMBER(M159:AD159),
                            IF(
                                M$5:AD$5=2,
                                M159:AD159,
                                ""),
                            "")
                            =0),
                        0,
                        GEOMEAN(IF(
                            ISNUMBER(M159:AD159),
                            IF(
                                M$5:AD$5=2,
                                M159:AD159,
                                ""),
                            "")))
                )
            )
        )
    )
)</f>
        <v>7</v>
      </c>
      <c r="J159" s="242">
        <v>45103</v>
      </c>
      <c r="K159" s="242">
        <v>45091</v>
      </c>
      <c r="L159" s="91" t="s">
        <v>260</v>
      </c>
      <c r="M159" s="192">
        <v>0</v>
      </c>
      <c r="N159" s="192">
        <v>0</v>
      </c>
      <c r="O159" s="192" t="s">
        <v>409</v>
      </c>
      <c r="P159" s="192">
        <v>0</v>
      </c>
      <c r="Q159" s="192" t="s">
        <v>409</v>
      </c>
      <c r="R159" s="192">
        <v>3.5714285714285601</v>
      </c>
      <c r="S159" s="192">
        <v>7</v>
      </c>
      <c r="T159" s="192" t="s">
        <v>409</v>
      </c>
      <c r="U159" s="192">
        <v>48.7</v>
      </c>
      <c r="V159" s="192" t="s">
        <v>409</v>
      </c>
      <c r="W159" s="192" t="s">
        <v>409</v>
      </c>
      <c r="X159" s="192" t="s">
        <v>409</v>
      </c>
      <c r="Y159" s="192">
        <v>7.1428571428571397E-2</v>
      </c>
      <c r="Z159" s="192">
        <v>200</v>
      </c>
      <c r="AA159" s="34"/>
      <c r="AB159" s="34"/>
      <c r="AC159" s="192"/>
      <c r="AD159" s="192"/>
      <c r="AE159" s="192"/>
      <c r="AF159" s="192"/>
      <c r="AG159" s="192"/>
      <c r="AH159" s="192"/>
    </row>
    <row r="160" spans="1:34" x14ac:dyDescent="0.2">
      <c r="A160" s="84">
        <v>153</v>
      </c>
      <c r="B160" s="84" t="str">
        <f ca="1"/>
        <v>Peru</v>
      </c>
      <c r="C160" s="84" t="str">
        <f ca="1"/>
        <v>PER</v>
      </c>
      <c r="D160" s="219" t="str">
        <f ca="1"/>
        <v>LCN           Latin America &amp; Caribbean</v>
      </c>
      <c r="E160" s="219" t="str">
        <f ca="1"/>
        <v>IBRD</v>
      </c>
      <c r="F160" s="190" t="str">
        <f t="shared" ca="1" si="14"/>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4.1799781485408527</v>
      </c>
      <c r="H160" s="80" cm="1">
        <f t="array" ref="H160">IF(
    SUM(IF(
            ISNUMBER(
                IF(
                    $M$4:$AD$4,
                    (M160:AD160),
                    "")),
            1,
            0))
        =0,
    NA(),
    IF(
        Parameters!$D$15=1,
        IF(
            SUM(--(ISNUMBER(IF($M$4:$AD$4=1,(M160:AD160),""))))&gt;0,
            MAX(IF(
                ISNUMBER(M160:AD160),
                IF(
                    M$4:AD$4=1,
                    M160:AD160,
                    ""),
                "")),
            MAX(IF(
                ISNUMBER(M160:AD160),
                IF(
                    M$4:AD$4=2,
                    M160:AD160,
                    ""),
                ""))
        ),
        IF(
            Parameters!$D$16=1,
            IFERROR(
                AVERAGE(IF(
                    ISNUMBER(M160:AD160),
                    IF(
                        M$4:AD$4=1,
                        M160:AD160,
                        ""),
                    "")),
                AVERAGE(IF(
                    ISNUMBER(M160:AD160),
                    IF(
                        M$4:AD$4=2,
                        M160:AD160,
                        ""),
                    ""))
            ),
            IF(
                Parameters!$D$17=1,
                IFERROR(
                    IF(
                        OR(
                            IF(
                                ISNUMBER(M160:AD160),
                                IF(
                                    M$4:AD$4=1,
                                    M160:AD160,
                                    ""),
                                "")
                            =0),
                        0,
                        GEOMEAN(IF(
                            ISNUMBER(M160:AD160),
                            IF(
                                M$4:AD$4=1,
                                M160:AD160,
                                ""),
                            ""))
                    ),
                    IF(
                        OR(IF(
                            ISNUMBER(M160:AD160),
                            IF(
                                M$4:AD$4=2,
                                M160:AD160,
                                ""),
                            "")
                            =0),
                        0,
                        GEOMEAN(IF(
                            ISNUMBER(M160:AD160),
                            IF(
                                M$4:AD$4=2,
                                M160:AD160,
                                ""),
                            "")))
                )
            )
        )
    )
)</f>
        <v>2.4960310460398598</v>
      </c>
      <c r="I160" s="191" cm="1">
        <f t="array" ref="I160">IF(
    SUM(IF(
            ISNUMBER(
                IF(
                    $M$5:$AD$5,
                    (M160:AD160),
                    "")),
            1,
            0))
        =0,
    NA(),
    IF(
        Parameters!$D$15=1,
        IF(
            SUM(--(ISNUMBER(IF($M$5:$AD$5=1,(M160:AD160),""))))&gt;0,
            MAX(IF(
                ISNUMBER(M160:AD160),
                IF(
                    M$5:AD$5=1,
                    M160:AD160,
                    ""),
                "")),
            MAX(IF(
                ISNUMBER(M160:AD160),
                IF(
                    M$5:AD$5=2,
                    M160:AD160,
                    ""),
                ""))
        ),
        IF(
            Parameters!$D$16=1,
            IFERROR(
                AVERAGE(IF(
                    ISNUMBER(M160:AD160),
                    IF(
                        M$5:AD$5=1,
                        M160:AD160,
                        ""),
                    "")),
                AVERAGE(IF(
                    ISNUMBER(M160:AD160),
                    IF(
                        M$5:AD$5=2,
                        M160:AD160,
                        ""),
                    ""))
            ),
            IF(
                Parameters!$D$17=1,
                IFERROR(
                    IF(
                        OR(
                            IF(
                                ISNUMBER(M160:AD160),
                                IF(
                                    M$5:AD$5=1,
                                    M160:AD160,
                                    ""),
                                "")
                            =0),
                        0,
                        GEOMEAN(IF(
                            ISNUMBER(M160:AD160),
                            IF(
                                M$5:AD$5=1,
                                M160:AD160,
                                ""),
                            ""))
                    ),
                    IF(
                        OR(IF(
                            ISNUMBER(M160:AD160),
                            IF(
                                M$5:AD$5=2,
                                M160:AD160,
                                ""),
                            "")
                            =0),
                        0,
                        GEOMEAN(IF(
                            ISNUMBER(M160:AD160),
                            IF(
                                M$5:AD$5=2,
                                M160:AD160,
                                ""),
                            "")))
                )
            )
        )
    )
)</f>
        <v>7</v>
      </c>
      <c r="J160" s="242">
        <v>45103</v>
      </c>
      <c r="K160" s="242">
        <v>45099</v>
      </c>
      <c r="L160" s="91" t="s">
        <v>262</v>
      </c>
      <c r="M160" s="192">
        <v>0</v>
      </c>
      <c r="N160" s="192">
        <v>2.4960310460398598</v>
      </c>
      <c r="O160" s="192">
        <v>0</v>
      </c>
      <c r="P160" s="192">
        <v>0</v>
      </c>
      <c r="Q160" s="192" t="s">
        <v>409</v>
      </c>
      <c r="R160" s="192">
        <v>1.19047619047618</v>
      </c>
      <c r="S160" s="192">
        <v>7</v>
      </c>
      <c r="T160" s="192" t="s">
        <v>409</v>
      </c>
      <c r="U160" s="192">
        <v>73.099999999999994</v>
      </c>
      <c r="V160" s="192">
        <v>0.29453878174512699</v>
      </c>
      <c r="W160" s="192" t="s">
        <v>409</v>
      </c>
      <c r="X160" s="192" t="s">
        <v>409</v>
      </c>
      <c r="Y160" s="192">
        <v>2.3809523809523701E-2</v>
      </c>
      <c r="Z160" s="192">
        <v>65.517241379310306</v>
      </c>
      <c r="AA160" s="34"/>
      <c r="AB160" s="34"/>
      <c r="AC160" s="192"/>
      <c r="AD160" s="192"/>
      <c r="AE160" s="192"/>
      <c r="AF160" s="192"/>
      <c r="AG160" s="192"/>
      <c r="AH160" s="192"/>
    </row>
    <row r="161" spans="1:34" x14ac:dyDescent="0.2">
      <c r="A161" s="84">
        <v>154</v>
      </c>
      <c r="B161" s="84" t="str">
        <f ca="1"/>
        <v>Philippines</v>
      </c>
      <c r="C161" s="84" t="str">
        <f ca="1"/>
        <v>PHL</v>
      </c>
      <c r="D161" s="219" t="str">
        <f ca="1"/>
        <v>EAS           East Asia &amp; Pacific</v>
      </c>
      <c r="E161" s="219" t="str">
        <f ca="1"/>
        <v>IBRD</v>
      </c>
      <c r="F161" s="190" t="str">
        <f t="shared" ca="1" si="14"/>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$M$4:$AD$4,
                    (M161:AD161),
                    "")),
            1,
            0))
        =0,
    NA(),
    IF(
        Parameters!$D$15=1,
        IF(
            SUM(--(ISNUMBER(IF($M$4:$AD$4=1,(M161:AD161),""))))&gt;0,
            MAX(IF(
                ISNUMBER(M161:AD161),
                IF(
                    M$4:AD$4=1,
                    M161:AD161,
                    ""),
                "")),
            MAX(IF(
                ISNUMBER(M161:AD161),
                IF(
                    M$4:AD$4=2,
                    M161:AD161,
                    ""),
                ""))
        ),
        IF(
            Parameters!$D$16=1,
            IFERROR(
                AVERAGE(IF(
                    ISNUMBER(M161:AD161),
                    IF(
                        M$4:AD$4=1,
                        M161:AD161,
                        ""),
                    "")),
                AVERAGE(IF(
                    ISNUMBER(M161:AD161),
                    IF(
                        M$4:AD$4=2,
                        M161:AD161,
                        ""),
                    ""))
            ),
            IF(
                Parameters!$D$17=1,
                IFERROR(
                    IF(
                        OR(
                            IF(
                                ISNUMBER(M161:AD161),
                                IF(
                                    M$4:AD$4=1,
                                    M161:AD161,
                                    ""),
                                "")
                            =0),
                        0,
                        GEOMEAN(IF(
                            ISNUMBER(M161:AD161),
                            IF(
                                M$4:AD$4=1,
                                M161:AD161,
                                ""),
                            ""))
                    ),
                    IF(
                        OR(IF(
                            ISNUMBER(M161:AD161),
                            IF(
                                M$4:AD$4=2,
                                M161:AD161,
                                ""),
                            "")
                            =0),
                        0,
                        GEOMEAN(IF(
                            ISNUMBER(M161:AD161),
                            IF(
                                M$4:AD$4=2,
                                M161:AD161,
                                ""),
                            "")))
                )
            )
        )
    )
)</f>
        <v>3.5323690245193098</v>
      </c>
      <c r="I161" s="191" cm="1">
        <f t="array" ref="I161">IF(
    SUM(IF(
            ISNUMBER(
                IF(
                    $M$5:$AD$5,
                    (M161:AD161),
                    "")),
            1,
            0))
        =0,
    NA(),
    IF(
        Parameters!$D$15=1,
        IF(
            SUM(--(ISNUMBER(IF($M$5:$AD$5=1,(M161:AD161),""))))&gt;0,
            MAX(IF(
                ISNUMBER(M161:AD161),
                IF(
                    M$5:AD$5=1,
                    M161:AD161,
                    ""),
                "")),
            MAX(IF(
                ISNUMBER(M161:AD161),
                IF(
                    M$5:AD$5=2,
                    M161:AD161,
                    ""),
                ""))
        ),
        IF(
            Parameters!$D$16=1,
            IFERROR(
                AVERAGE(IF(
                    ISNUMBER(M161:AD161),
                    IF(
                        M$5:AD$5=1,
                        M161:AD161,
                        ""),
                    "")),
                AVERAGE(IF(
                    ISNUMBER(M161:AD161),
                    IF(
                        M$5:AD$5=2,
                        M161:AD161,
                        ""),
                    ""))
            ),
            IF(
                Parameters!$D$17=1,
                IFERROR(
                    IF(
                        OR(
                            IF(
                                ISNUMBER(M161:AD161),
                                IF(
                                    M$5:AD$5=1,
                                    M161:AD161,
                                    ""),
                                "")
                            =0),
                        0,
                        GEOMEAN(IF(
                            ISNUMBER(M161:AD161),
                            IF(
                                M$5:AD$5=1,
                                M161:AD161,
                                ""),
                            ""))
                    ),
                    IF(
                        OR(IF(
                            ISNUMBER(M161:AD161),
                            IF(
                                M$5:AD$5=2,
                                M161:AD161,
                                ""),
                            "")
                            =0),
                        0,
                        GEOMEAN(IF(
                            ISNUMBER(M161:AD161),
                            IF(
                                M$5:AD$5=2,
                                M161:AD161,
                                ""),
                            "")))
                )
            )
        )
    )
)</f>
        <v>0</v>
      </c>
      <c r="J161" s="242">
        <v>45103</v>
      </c>
      <c r="K161" s="242">
        <v>45103</v>
      </c>
      <c r="L161" s="91" t="s">
        <v>264</v>
      </c>
      <c r="M161" s="192">
        <v>0</v>
      </c>
      <c r="N161" s="192">
        <v>3.5323690245193098</v>
      </c>
      <c r="O161" s="192">
        <v>0</v>
      </c>
      <c r="P161" s="192">
        <v>0</v>
      </c>
      <c r="Q161" s="192" t="s">
        <v>409</v>
      </c>
      <c r="R161" s="192">
        <v>0</v>
      </c>
      <c r="S161" s="192">
        <v>0</v>
      </c>
      <c r="T161" s="192" t="s">
        <v>409</v>
      </c>
      <c r="U161" s="192">
        <v>77.8</v>
      </c>
      <c r="V161" s="192">
        <v>-0.38558033130747499</v>
      </c>
      <c r="W161" s="192" t="s">
        <v>409</v>
      </c>
      <c r="X161" s="192" t="s">
        <v>409</v>
      </c>
      <c r="Y161" s="192">
        <v>-8.3333333333332996E-2</v>
      </c>
      <c r="Z161" s="192">
        <v>-5.6410256410256396</v>
      </c>
      <c r="AA161" s="34"/>
      <c r="AB161" s="34"/>
      <c r="AC161" s="192"/>
      <c r="AD161" s="192"/>
      <c r="AE161" s="192"/>
      <c r="AF161" s="192"/>
      <c r="AG161" s="192"/>
      <c r="AH161" s="192"/>
    </row>
    <row r="162" spans="1:34" x14ac:dyDescent="0.2">
      <c r="A162" s="84">
        <v>155</v>
      </c>
      <c r="B162" s="84" t="str">
        <f ca="1"/>
        <v>Palau</v>
      </c>
      <c r="C162" s="84" t="str">
        <f ca="1"/>
        <v>PLW</v>
      </c>
      <c r="D162" s="219" t="str">
        <f ca="1"/>
        <v>EAS           East Asia &amp; Pacific</v>
      </c>
      <c r="E162" s="219" t="str">
        <f ca="1"/>
        <v>IBRD</v>
      </c>
      <c r="F162" s="190" t="str">
        <f t="shared" ca="1" si="14"/>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$M$4:$AD$4,
                    (M162:AD162),
                    "")),
            1,
            0))
        =0,
    NA(),
    IF(
        Parameters!$D$15=1,
        IF(
            SUM(--(ISNUMBER(IF($M$4:$AD$4=1,(M162:AD162),""))))&gt;0,
            MAX(IF(
                ISNUMBER(M162:AD162),
                IF(
                    M$4:AD$4=1,
                    M162:AD162,
                    ""),
                "")),
            MAX(IF(
                ISNUMBER(M162:AD162),
                IF(
                    M$4:AD$4=2,
                    M162:AD162,
                    ""),
                ""))
        ),
        IF(
            Parameters!$D$16=1,
            IFERROR(
                AVERAGE(IF(
                    ISNUMBER(M162:AD162),
                    IF(
                        M$4:AD$4=1,
                        M162:AD162,
                        ""),
                    "")),
                AVERAGE(IF(
                    ISNUMBER(M162:AD162),
                    IF(
                        M$4:AD$4=2,
                        M162:AD162,
                        ""),
                    ""))
            ),
            IF(
                Parameters!$D$17=1,
                IFERROR(
                    IF(
                        OR(
                            IF(
                                ISNUMBER(M162:AD162),
                                IF(
                                    M$4:AD$4=1,
                                    M162:AD162,
                                    ""),
                                "")
                            =0),
                        0,
                        GEOMEAN(IF(
                            ISNUMBER(M162:AD162),
                            IF(
                                M$4:AD$4=1,
                                M162:AD162,
                                ""),
                            ""))
                    ),
                    IF(
                        OR(IF(
                            ISNUMBER(M162:AD162),
                            IF(
                                M$4:AD$4=2,
                                M162:AD162,
                                ""),
                            "")
                            =0),
                        0,
                        GEOMEAN(IF(
                            ISNUMBER(M162:AD162),
                            IF(
                                M$4:AD$4=2,
                                M162:AD162,
                                ""),
                            "")))
                )
            )
        )
    )
)</f>
        <v>0</v>
      </c>
      <c r="I162" s="191" cm="1">
        <f t="array" ref="I162">IF(
    SUM(IF(
            ISNUMBER(
                IF(
                    $M$5:$AD$5,
                    (M162:AD162),
                    "")),
            1,
            0))
        =0,
    NA(),
    IF(
        Parameters!$D$15=1,
        IF(
            SUM(--(ISNUMBER(IF($M$5:$AD$5=1,(M162:AD162),""))))&gt;0,
            MAX(IF(
                ISNUMBER(M162:AD162),
                IF(
                    M$5:AD$5=1,
                    M162:AD162,
                    ""),
                "")),
            MAX(IF(
                ISNUMBER(M162:AD162),
                IF(
                    M$5:AD$5=2,
                    M162:AD162,
                    ""),
                ""))
        ),
        IF(
            Parameters!$D$16=1,
            IFERROR(
                AVERAGE(IF(
                    ISNUMBER(M162:AD162),
                    IF(
                        M$5:AD$5=1,
                        M162:AD162,
                        ""),
                    "")),
                AVERAGE(IF(
                    ISNUMBER(M162:AD162),
                    IF(
                        M$5:AD$5=2,
                        M162:AD162,
                        ""),
                    ""))
            ),
            IF(
                Parameters!$D$17=1,
                IFERROR(
                    IF(
                        OR(
                            IF(
                                ISNUMBER(M162:AD162),
                                IF(
                                    M$5:AD$5=1,
                                    M162:AD162,
                                    ""),
                                "")
                            =0),
                        0,
                        GEOMEAN(IF(
                            ISNUMBER(M162:AD162),
                            IF(
                                M$5:AD$5=1,
                                M162:AD162,
                                ""),
                            ""))
                    ),
                    IF(
                        OR(IF(
                            ISNUMBER(M162:AD162),
                            IF(
                                M$5:AD$5=2,
                                M162:AD162,
                                ""),
                            "")
                            =0),
                        0,
                        GEOMEAN(IF(
                            ISNUMBER(M162:AD162),
                            IF(
                                M$5:AD$5=2,
                                M162:AD162,
                                ""),
                            "")))
                )
            )
        )
    )
)</f>
        <v>0</v>
      </c>
      <c r="J162" s="242" t="s">
        <v>409</v>
      </c>
      <c r="K162" s="242" t="s">
        <v>409</v>
      </c>
      <c r="L162" s="91" t="s">
        <v>266</v>
      </c>
      <c r="M162" s="192">
        <v>0</v>
      </c>
      <c r="N162" s="192" t="s">
        <v>409</v>
      </c>
      <c r="O162" s="192" t="s">
        <v>409</v>
      </c>
      <c r="P162" s="192">
        <v>0</v>
      </c>
      <c r="Q162" s="192" t="s">
        <v>409</v>
      </c>
      <c r="R162" s="192" t="s">
        <v>409</v>
      </c>
      <c r="S162" s="192" t="s">
        <v>409</v>
      </c>
      <c r="T162" s="192" t="s">
        <v>409</v>
      </c>
      <c r="U162" s="192" t="s">
        <v>409</v>
      </c>
      <c r="V162" s="192" t="s">
        <v>409</v>
      </c>
      <c r="W162" s="192" t="s">
        <v>409</v>
      </c>
      <c r="X162" s="192" t="s">
        <v>409</v>
      </c>
      <c r="Y162" s="192" t="s">
        <v>409</v>
      </c>
      <c r="Z162" s="192" t="s">
        <v>409</v>
      </c>
      <c r="AA162" s="34"/>
      <c r="AB162" s="34"/>
      <c r="AC162" s="192"/>
      <c r="AD162" s="192"/>
      <c r="AE162" s="192"/>
      <c r="AF162" s="192"/>
      <c r="AG162" s="192"/>
      <c r="AH162" s="192"/>
    </row>
    <row r="163" spans="1:34" x14ac:dyDescent="0.2">
      <c r="A163" s="84">
        <v>156</v>
      </c>
      <c r="B163" s="84" t="str">
        <f ca="1"/>
        <v>Papua New Guinea</v>
      </c>
      <c r="C163" s="84" t="str">
        <f ca="1"/>
        <v>PNG</v>
      </c>
      <c r="D163" s="219" t="str">
        <f ca="1"/>
        <v>EAS           East Asia &amp; Pacific</v>
      </c>
      <c r="E163" s="219" t="str">
        <f ca="1"/>
        <v>Blend</v>
      </c>
      <c r="F163" s="190" t="str">
        <f t="shared" ca="1" si="14"/>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4.2531274974741233</v>
      </c>
      <c r="H163" s="80" cm="1">
        <f t="array" ref="H163">IF(
    SUM(IF(
            ISNUMBER(
                IF(
                    $M$4:$AD$4,
                    (M163:AD163),
                    "")),
            1,
            0))
        =0,
    NA(),
    IF(
        Parameters!$D$15=1,
        IF(
            SUM(--(ISNUMBER(IF($M$4:$AD$4=1,(M163:AD163),""))))&gt;0,
            MAX(IF(
                ISNUMBER(M163:AD163),
                IF(
                    M$4:AD$4=1,
                    M163:AD163,
                    ""),
                "")),
            MAX(IF(
                ISNUMBER(M163:AD163),
                IF(
                    M$4:AD$4=2,
                    M163:AD163,
                    ""),
                ""))
        ),
        IF(
            Parameters!$D$16=1,
            IFERROR(
                AVERAGE(IF(
                    ISNUMBER(M163:AD163),
                    IF(
                        M$4:AD$4=1,
                        M163:AD163,
                        ""),
                    "")),
                AVERAGE(IF(
                    ISNUMBER(M163:AD163),
                    IF(
                        M$4:AD$4=2,
                        M163:AD163,
                        ""),
                    ""))
            ),
            IF(
                Parameters!$D$17=1,
                IFERROR(
                    IF(
                        OR(
                            IF(
                                ISNUMBER(M163:AD163),
                                IF(
                                    M$4:AD$4=1,
                                    M163:AD163,
                                    ""),
                                "")
                            =0),
                        0,
                        GEOMEAN(IF(
                            ISNUMBER(M163:AD163),
                            IF(
                                M$4:AD$4=1,
                                M163:AD163,
                                ""),
                            ""))
                    ),
                    IF(
                        OR(IF(
                            ISNUMBER(M163:AD163),
                            IF(
                                M$4:AD$4=2,
                                M163:AD163,
                                ""),
                            "")
                            =0),
                        0,
                        GEOMEAN(IF(
                            ISNUMBER(M163:AD163),
                            IF(
                                M$4:AD$4=2,
                                M163:AD163,
                                ""),
                            "")))
                )
            )
        )
    )
)</f>
        <v>10</v>
      </c>
      <c r="I163" s="191" cm="1">
        <f t="array" ref="I163">IF(
    SUM(IF(
            ISNUMBER(
                IF(
                    $M$5:$AD$5,
                    (M163:AD163),
                    "")),
            1,
            0))
        =0,
    NA(),
    IF(
        Parameters!$D$15=1,
        IF(
            SUM(--(ISNUMBER(IF($M$5:$AD$5=1,(M163:AD163),""))))&gt;0,
            MAX(IF(
                ISNUMBER(M163:AD163),
                IF(
                    M$5:AD$5=1,
                    M163:AD163,
                    ""),
                "")),
            MAX(IF(
                ISNUMBER(M163:AD163),
                IF(
                    M$5:AD$5=2,
                    M163:AD163,
                    ""),
                ""))
        ),
        IF(
            Parameters!$D$16=1,
            IFERROR(
                AVERAGE(IF(
                    ISNUMBER(M163:AD163),
                    IF(
                        M$5:AD$5=1,
                        M163:AD163,
                        ""),
                    "")),
                AVERAGE(IF(
                    ISNUMBER(M163:AD163),
                    IF(
                        M$5:AD$5=2,
                        M163:AD163,
                        ""),
                    ""))
            ),
            IF(
                Parameters!$D$17=1,
                IFERROR(
                    IF(
                        OR(
                            IF(
                                ISNUMBER(M163:AD163),
                                IF(
                                    M$5:AD$5=1,
                                    M163:AD163,
                                    ""),
                                "")
                            =0),
                        0,
                        GEOMEAN(IF(
                            ISNUMBER(M163:AD163),
                            IF(
                                M$5:AD$5=1,
                                M163:AD163,
                                ""),
                            ""))
                    ),
                    IF(
                        OR(IF(
                            ISNUMBER(M163:AD163),
                            IF(
                                M$5:AD$5=2,
                                M163:AD163,
                                ""),
                            "")
                            =0),
                        0,
                        GEOMEAN(IF(
                            ISNUMBER(M163:AD163),
                            IF(
                                M$5:AD$5=2,
                                M163:AD163,
                                ""),
                            "")))
                )
            )
        )
    )
)</f>
        <v>1.80890935097705</v>
      </c>
      <c r="J163" s="242">
        <v>44778</v>
      </c>
      <c r="K163" s="242">
        <v>44753</v>
      </c>
      <c r="L163" s="91" t="s">
        <v>268</v>
      </c>
      <c r="M163" s="192">
        <v>10</v>
      </c>
      <c r="N163" s="192">
        <v>3.5985182571882102</v>
      </c>
      <c r="O163" s="192">
        <v>1.80890935097705</v>
      </c>
      <c r="P163" s="192">
        <v>0</v>
      </c>
      <c r="Q163" s="192" t="s">
        <v>409</v>
      </c>
      <c r="R163" s="192">
        <v>0</v>
      </c>
      <c r="S163" s="192">
        <v>0</v>
      </c>
      <c r="T163" s="192" t="s">
        <v>623</v>
      </c>
      <c r="U163" s="192">
        <v>78.099999999999994</v>
      </c>
      <c r="V163" s="192">
        <v>0.18089093509770501</v>
      </c>
      <c r="W163" s="192" t="s">
        <v>409</v>
      </c>
      <c r="X163" s="192" t="s">
        <v>409</v>
      </c>
      <c r="Y163" s="192">
        <v>0</v>
      </c>
      <c r="Z163" s="192">
        <v>-23.076923076922998</v>
      </c>
      <c r="AA163" s="34"/>
      <c r="AB163" s="34"/>
      <c r="AC163" s="192"/>
      <c r="AD163" s="192"/>
      <c r="AE163" s="192"/>
      <c r="AF163" s="192"/>
      <c r="AG163" s="192"/>
      <c r="AH163" s="192"/>
    </row>
    <row r="164" spans="1:34" x14ac:dyDescent="0.2">
      <c r="A164" s="84">
        <v>157</v>
      </c>
      <c r="B164" s="84" t="str">
        <f ca="1"/>
        <v>Poland</v>
      </c>
      <c r="C164" s="84" t="str">
        <f ca="1"/>
        <v>POL</v>
      </c>
      <c r="D164" s="219" t="str">
        <f ca="1"/>
        <v>ECS           Europe &amp; Central Asia</v>
      </c>
      <c r="E164" s="219" t="str">
        <f ca="1"/>
        <v>IBRD</v>
      </c>
      <c r="F164" s="190" t="str">
        <f t="shared" ca="1" si="14"/>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$M$4:$AD$4,
                    (M164:AD164),
                    "")),
            1,
            0))
        =0,
    NA(),
    IF(
        Parameters!$D$15=1,
        IF(
            SUM(--(ISNUMBER(IF($M$4:$AD$4=1,(M164:AD164),""))))&gt;0,
            MAX(IF(
                ISNUMBER(M164:AD164),
                IF(
                    M$4:AD$4=1,
                    M164:AD164,
                    ""),
                "")),
            MAX(IF(
                ISNUMBER(M164:AD164),
                IF(
                    M$4:AD$4=2,
                    M164:AD164,
                    ""),
                ""))
        ),
        IF(
            Parameters!$D$16=1,
            IFERROR(
                AVERAGE(IF(
                    ISNUMBER(M164:AD164),
                    IF(
                        M$4:AD$4=1,
                        M164:AD164,
                        ""),
                    "")),
                AVERAGE(IF(
                    ISNUMBER(M164:AD164),
                    IF(
                        M$4:AD$4=2,
                        M164:AD164,
                        ""),
                    ""))
            ),
            IF(
                Parameters!$D$17=1,
                IFERROR(
                    IF(
                        OR(
                            IF(
                                ISNUMBER(M164:AD164),
                                IF(
                                    M$4:AD$4=1,
                                    M164:AD164,
                                    ""),
                                "")
                            =0),
                        0,
                        GEOMEAN(IF(
                            ISNUMBER(M164:AD164),
                            IF(
                                M$4:AD$4=1,
                                M164:AD164,
                                ""),
                            ""))
                    ),
                    IF(
                        OR(IF(
                            ISNUMBER(M164:AD164),
                            IF(
                                M$4:AD$4=2,
                                M164:AD164,
                                ""),
                            "")
                            =0),
                        0,
                        GEOMEAN(IF(
                            ISNUMBER(M164:AD164),
                            IF(
                                M$4:AD$4=2,
                                M164:AD164,
                                ""),
                            "")))
                )
            )
        )
    )
)</f>
        <v>0</v>
      </c>
      <c r="I164" s="191" cm="1">
        <f t="array" ref="I164">IF(
    SUM(IF(
            ISNUMBER(
                IF(
                    $M$5:$AD$5,
                    (M164:AD164),
                    "")),
            1,
            0))
        =0,
    NA(),
    IF(
        Parameters!$D$15=1,
        IF(
            SUM(--(ISNUMBER(IF($M$5:$AD$5=1,(M164:AD164),""))))&gt;0,
            MAX(IF(
                ISNUMBER(M164:AD164),
                IF(
                    M$5:AD$5=1,
                    M164:AD164,
                    ""),
                "")),
            MAX(IF(
                ISNUMBER(M164:AD164),
                IF(
                    M$5:AD$5=2,
                    M164:AD164,
                    ""),
                ""))
        ),
        IF(
            Parameters!$D$16=1,
            IFERROR(
                AVERAGE(IF(
                    ISNUMBER(M164:AD164),
                    IF(
                        M$5:AD$5=1,
                        M164:AD164,
                        ""),
                    "")),
                AVERAGE(IF(
                    ISNUMBER(M164:AD164),
                    IF(
                        M$5:AD$5=2,
                        M164:AD164,
                        ""),
                    ""))
            ),
            IF(
                Parameters!$D$17=1,
                IFERROR(
                    IF(
                        OR(
                            IF(
                                ISNUMBER(M164:AD164),
                                IF(
                                    M$5:AD$5=1,
                                    M164:AD164,
                                    ""),
                                "")
                            =0),
                        0,
                        GEOMEAN(IF(
                            ISNUMBER(M164:AD164),
                            IF(
                                M$5:AD$5=1,
                                M164:AD164,
                                ""),
                            ""))
                    ),
                    IF(
                        OR(IF(
                            ISNUMBER(M164:AD164),
                            IF(
                                M$5:AD$5=2,
                                M164:AD164,
                                ""),
                            "")
                            =0),
                        0,
                        GEOMEAN(IF(
                            ISNUMBER(M164:AD164),
                            IF(
                                M$5:AD$5=2,
                                M164:AD164,
                                ""),
                            "")))
                )
            )
        )
    )
)</f>
        <v>0</v>
      </c>
      <c r="J164" s="242">
        <v>45103</v>
      </c>
      <c r="K164" s="242">
        <v>44929</v>
      </c>
      <c r="L164" s="91" t="s">
        <v>270</v>
      </c>
      <c r="M164" s="192">
        <v>0</v>
      </c>
      <c r="N164" s="192">
        <v>0</v>
      </c>
      <c r="O164" s="192" t="s">
        <v>409</v>
      </c>
      <c r="P164" s="192">
        <v>0</v>
      </c>
      <c r="Q164" s="192" t="s">
        <v>409</v>
      </c>
      <c r="R164" s="192">
        <v>0</v>
      </c>
      <c r="S164" s="192">
        <v>0</v>
      </c>
      <c r="T164" s="192" t="s">
        <v>409</v>
      </c>
      <c r="U164" s="192">
        <v>45.2</v>
      </c>
      <c r="V164" s="192" t="s">
        <v>409</v>
      </c>
      <c r="W164" s="192" t="s">
        <v>409</v>
      </c>
      <c r="X164" s="192" t="s">
        <v>409</v>
      </c>
      <c r="Y164" s="192">
        <v>0</v>
      </c>
      <c r="Z164" s="192">
        <v>-100</v>
      </c>
      <c r="AA164" s="34"/>
      <c r="AB164" s="34"/>
      <c r="AC164" s="192"/>
      <c r="AD164" s="192"/>
      <c r="AE164" s="192"/>
      <c r="AF164" s="192"/>
      <c r="AG164" s="192"/>
      <c r="AH164" s="192"/>
    </row>
    <row r="165" spans="1:34" x14ac:dyDescent="0.2">
      <c r="A165" s="84">
        <v>158</v>
      </c>
      <c r="B165" s="84" t="str">
        <f ca="1"/>
        <v>Puerto Rico</v>
      </c>
      <c r="C165" s="84" t="str">
        <f ca="1"/>
        <v>PRI</v>
      </c>
      <c r="D165" s="219" t="str">
        <f ca="1"/>
        <v>LCN           Latin America &amp; Caribbean</v>
      </c>
      <c r="E165" s="219" t="str">
        <f ca="1"/>
        <v>NA</v>
      </c>
      <c r="F165" s="190" t="str">
        <f t="shared" ca="1" si="14"/>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9.9421965317919092</v>
      </c>
      <c r="H165" s="80" t="e" cm="1">
        <f t="array" ref="H165">IF(
    SUM(IF(
            ISNUMBER(
                IF(
                    $M$4:$AD$4,
                    (M165:AD165),
                    "")),
            1,
            0))
        =0,
    NA(),
    IF(
        Parameters!$D$15=1,
        IF(
            SUM(--(ISNUMBER(IF($M$4:$AD$4=1,(M165:AD165),""))))&gt;0,
            MAX(IF(
                ISNUMBER(M165:AD165),
                IF(
                    M$4:AD$4=1,
                    M165:AD165,
                    ""),
                "")),
            MAX(IF(
                ISNUMBER(M165:AD165),
                IF(
                    M$4:AD$4=2,
                    M165:AD165,
                    ""),
                ""))
        ),
        IF(
            Parameters!$D$16=1,
            IFERROR(
                AVERAGE(IF(
                    ISNUMBER(M165:AD165),
                    IF(
                        M$4:AD$4=1,
                        M165:AD165,
                        ""),
                    "")),
                AVERAGE(IF(
                    ISNUMBER(M165:AD165),
                    IF(
                        M$4:AD$4=2,
                        M165:AD165,
                        ""),
                    ""))
            ),
            IF(
                Parameters!$D$17=1,
                IFERROR(
                    IF(
                        OR(
                            IF(
                                ISNUMBER(M165:AD165),
                                IF(
                                    M$4:AD$4=1,
                                    M165:AD165,
                                    ""),
                                "")
                            =0),
                        0,
                        GEOMEAN(IF(
                            ISNUMBER(M165:AD165),
                            IF(
                                M$4:AD$4=1,
                                M165:AD165,
                                ""),
                            ""))
                    ),
                    IF(
                        OR(IF(
                            ISNUMBER(M165:AD165),
                            IF(
                                M$4:AD$4=2,
                                M165:AD165,
                                ""),
                            "")
                            =0),
                        0,
                        GEOMEAN(IF(
                            ISNUMBER(M165:AD165),
                            IF(
                                M$4:AD$4=2,
                                M165:AD165,
                                ""),
                            "")))
                )
            )
        )
    )
)</f>
        <v>#N/A</v>
      </c>
      <c r="I165" s="191" cm="1">
        <f t="array" ref="I165">IF(
    SUM(IF(
            ISNUMBER(
                IF(
                    $M$5:$AD$5,
                    (M165:AD165),
                    "")),
            1,
            0))
        =0,
    NA(),
    IF(
        Parameters!$D$15=1,
        IF(
            SUM(--(ISNUMBER(IF($M$5:$AD$5=1,(M165:AD165),""))))&gt;0,
            MAX(IF(
                ISNUMBER(M165:AD165),
                IF(
                    M$5:AD$5=1,
                    M165:AD165,
                    ""),
                "")),
            MAX(IF(
                ISNUMBER(M165:AD165),
                IF(
                    M$5:AD$5=2,
                    M165:AD165,
                    ""),
                ""))
        ),
        IF(
            Parameters!$D$16=1,
            IFERROR(
                AVERAGE(IF(
                    ISNUMBER(M165:AD165),
                    IF(
                        M$5:AD$5=1,
                        M165:AD165,
                        ""),
                    "")),
                AVERAGE(IF(
                    ISNUMBER(M165:AD165),
                    IF(
                        M$5:AD$5=2,
                        M165:AD165,
                        ""),
                    ""))
            ),
            IF(
                Parameters!$D$17=1,
                IFERROR(
                    IF(
                        OR(
                            IF(
                                ISNUMBER(M165:AD165),
                                IF(
                                    M$5:AD$5=1,
                                    M165:AD165,
                                    ""),
                                "")
                            =0),
                        0,
                        GEOMEAN(IF(
                            ISNUMBER(M165:AD165),
                            IF(
                                M$5:AD$5=1,
                                M165:AD165,
                                ""),
                            ""))
                    ),
                    IF(
                        OR(IF(
                            ISNUMBER(M165:AD165),
                            IF(
                                M$5:AD$5=2,
                                M165:AD165,
                                ""),
                            "")
                            =0),
                        0,
                        GEOMEAN(IF(
                            ISNUMBER(M165:AD165),
                            IF(
                                M$5:AD$5=2,
                                M165:AD165,
                                ""),
                            "")))
                )
            )
        )
    )
)</f>
        <v>9.9421965317919092</v>
      </c>
      <c r="J165" s="242">
        <v>44887</v>
      </c>
      <c r="K165" s="242">
        <v>45103</v>
      </c>
      <c r="L165" s="91" t="s">
        <v>720</v>
      </c>
      <c r="M165" s="192" t="s">
        <v>409</v>
      </c>
      <c r="N165" s="192" t="s">
        <v>409</v>
      </c>
      <c r="O165" s="192">
        <v>0.794241408132633</v>
      </c>
      <c r="P165" s="192">
        <v>0</v>
      </c>
      <c r="Q165" s="192" t="s">
        <v>409</v>
      </c>
      <c r="R165" s="192">
        <v>0</v>
      </c>
      <c r="S165" s="192">
        <v>9.9421965317919092</v>
      </c>
      <c r="T165" s="192" t="s">
        <v>409</v>
      </c>
      <c r="U165" s="192" t="s">
        <v>409</v>
      </c>
      <c r="V165" s="192">
        <v>7.9424140813263294E-2</v>
      </c>
      <c r="W165" s="192" t="s">
        <v>409</v>
      </c>
      <c r="X165" s="192" t="s">
        <v>409</v>
      </c>
      <c r="Y165" s="192">
        <v>0</v>
      </c>
      <c r="Z165" s="192">
        <v>24.855491329479701</v>
      </c>
      <c r="AA165" s="34"/>
      <c r="AB165" s="34"/>
      <c r="AC165" s="192"/>
      <c r="AD165" s="192"/>
      <c r="AE165" s="192"/>
      <c r="AF165" s="192"/>
      <c r="AG165" s="192"/>
      <c r="AH165" s="192"/>
    </row>
    <row r="166" spans="1:34" x14ac:dyDescent="0.2">
      <c r="A166" s="84">
        <v>159</v>
      </c>
      <c r="B166" s="84" t="str">
        <f ca="1"/>
        <v>Korea, Dem. People's Rep.</v>
      </c>
      <c r="C166" s="84" t="str">
        <f ca="1"/>
        <v>PRK</v>
      </c>
      <c r="D166" s="219" t="str">
        <f ca="1"/>
        <v>EAS           East Asia &amp; Pacific</v>
      </c>
      <c r="E166" s="219" t="str">
        <f ca="1"/>
        <v>NA</v>
      </c>
      <c r="F166" s="190" t="str">
        <f t="shared" ca="1" si="14"/>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$M$4:$AD$4,
                    (M166:AD166),
                    "")),
            1,
            0))
        =0,
    NA(),
    IF(
        Parameters!$D$15=1,
        IF(
            SUM(--(ISNUMBER(IF($M$4:$AD$4=1,(M166:AD166),""))))&gt;0,
            MAX(IF(
                ISNUMBER(M166:AD166),
                IF(
                    M$4:AD$4=1,
                    M166:AD166,
                    ""),
                "")),
            MAX(IF(
                ISNUMBER(M166:AD166),
                IF(
                    M$4:AD$4=2,
                    M166:AD166,
                    ""),
                ""))
        ),
        IF(
            Parameters!$D$16=1,
            IFERROR(
                AVERAGE(IF(
                    ISNUMBER(M166:AD166),
                    IF(
                        M$4:AD$4=1,
                        M166:AD166,
                        ""),
                    "")),
                AVERAGE(IF(
                    ISNUMBER(M166:AD166),
                    IF(
                        M$4:AD$4=2,
                        M166:AD166,
                        ""),
                    ""))
            ),
            IF(
                Parameters!$D$17=1,
                IFERROR(
                    IF(
                        OR(
                            IF(
                                ISNUMBER(M166:AD166),
                                IF(
                                    M$4:AD$4=1,
                                    M166:AD166,
                                    ""),
                                "")
                            =0),
                        0,
                        GEOMEAN(IF(
                            ISNUMBER(M166:AD166),
                            IF(
                                M$4:AD$4=1,
                                M166:AD166,
                                ""),
                            ""))
                    ),
                    IF(
                        OR(IF(
                            ISNUMBER(M166:AD166),
                            IF(
                                M$4:AD$4=2,
                                M166:AD166,
                                ""),
                            "")
                            =0),
                        0,
                        GEOMEAN(IF(
                            ISNUMBER(M166:AD166),
                            IF(
                                M$4:AD$4=2,
                                M166:AD166,
                                ""),
                            "")))
                )
            )
        )
    )
)</f>
        <v>5.5609454930322801</v>
      </c>
      <c r="I166" s="191" cm="1">
        <f t="array" ref="I166">IF(
    SUM(IF(
            ISNUMBER(
                IF(
                    $M$5:$AD$5,
                    (M166:AD166),
                    "")),
            1,
            0))
        =0,
    NA(),
    IF(
        Parameters!$D$15=1,
        IF(
            SUM(--(ISNUMBER(IF($M$5:$AD$5=1,(M166:AD166),""))))&gt;0,
            MAX(IF(
                ISNUMBER(M166:AD166),
                IF(
                    M$5:AD$5=1,
                    M166:AD166,
                    ""),
                "")),
            MAX(IF(
                ISNUMBER(M166:AD166),
                IF(
                    M$5:AD$5=2,
                    M166:AD166,
                    ""),
                ""))
        ),
        IF(
            Parameters!$D$16=1,
            IFERROR(
                AVERAGE(IF(
                    ISNUMBER(M166:AD166),
                    IF(
                        M$5:AD$5=1,
                        M166:AD166,
                        ""),
                    "")),
                AVERAGE(IF(
                    ISNUMBER(M166:AD166),
                    IF(
                        M$5:AD$5=2,
                        M166:AD166,
                        ""),
                    ""))
            ),
            IF(
                Parameters!$D$17=1,
                IFERROR(
                    IF(
                        OR(
                            IF(
                                ISNUMBER(M166:AD166),
                                IF(
                                    M$5:AD$5=1,
                                    M166:AD166,
                                    ""),
                                "")
                            =0),
                        0,
                        GEOMEAN(IF(
                            ISNUMBER(M166:AD166),
                            IF(
                                M$5:AD$5=1,
                                M166:AD166,
                                ""),
                            ""))
                    ),
                    IF(
                        OR(IF(
                            ISNUMBER(M166:AD166),
                            IF(
                                M$5:AD$5=2,
                                M166:AD166,
                                ""),
                            "")
                            =0),
                        0,
                        GEOMEAN(IF(
                            ISNUMBER(M166:AD166),
                            IF(
                                M$5:AD$5=2,
                                M166:AD166,
                                ""),
                            "")))
                )
            )
        )
    )
)</f>
        <v>0</v>
      </c>
      <c r="J166" s="242">
        <v>45103</v>
      </c>
      <c r="K166" s="242">
        <v>45093</v>
      </c>
      <c r="L166" s="91" t="s">
        <v>271</v>
      </c>
      <c r="M166" s="192">
        <v>0</v>
      </c>
      <c r="N166" s="192">
        <v>5.5609454930322801</v>
      </c>
      <c r="O166" s="192">
        <v>0</v>
      </c>
      <c r="P166" s="192">
        <v>0</v>
      </c>
      <c r="Q166" s="192" t="s">
        <v>409</v>
      </c>
      <c r="R166" s="192">
        <v>0</v>
      </c>
      <c r="S166" s="192">
        <v>0</v>
      </c>
      <c r="T166" s="192" t="s">
        <v>409</v>
      </c>
      <c r="U166" s="192">
        <v>87</v>
      </c>
      <c r="V166" s="192">
        <v>-0.67089445866417396</v>
      </c>
      <c r="W166" s="192" t="s">
        <v>409</v>
      </c>
      <c r="X166" s="192" t="s">
        <v>409</v>
      </c>
      <c r="Y166" s="192">
        <v>0</v>
      </c>
      <c r="Z166" s="192">
        <v>-100</v>
      </c>
      <c r="AA166" s="34"/>
      <c r="AB166" s="34"/>
      <c r="AC166" s="192"/>
      <c r="AD166" s="192"/>
      <c r="AE166" s="192"/>
      <c r="AF166" s="192"/>
      <c r="AG166" s="192"/>
      <c r="AH166" s="192"/>
    </row>
    <row r="167" spans="1:34" x14ac:dyDescent="0.2">
      <c r="A167" s="84">
        <v>160</v>
      </c>
      <c r="B167" s="84" t="str">
        <f ca="1"/>
        <v>Portugal</v>
      </c>
      <c r="C167" s="84" t="str">
        <f ca="1"/>
        <v>PRT</v>
      </c>
      <c r="D167" s="219" t="str">
        <f ca="1"/>
        <v>ECS           Europe &amp; Central Asia</v>
      </c>
      <c r="E167" s="219" t="str">
        <f ca="1"/>
        <v>NA</v>
      </c>
      <c r="F167" s="190" t="str">
        <f t="shared" ca="1" si="14"/>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$M$4:$AD$4,
                    (M167:AD167),
                    "")),
            1,
            0))
        =0,
    NA(),
    IF(
        Parameters!$D$15=1,
        IF(
            SUM(--(ISNUMBER(IF($M$4:$AD$4=1,(M167:AD167),""))))&gt;0,
            MAX(IF(
                ISNUMBER(M167:AD167),
                IF(
                    M$4:AD$4=1,
                    M167:AD167,
                    ""),
                "")),
            MAX(IF(
                ISNUMBER(M167:AD167),
                IF(
                    M$4:AD$4=2,
                    M167:AD167,
                    ""),
                ""))
        ),
        IF(
            Parameters!$D$16=1,
            IFERROR(
                AVERAGE(IF(
                    ISNUMBER(M167:AD167),
                    IF(
                        M$4:AD$4=1,
                        M167:AD167,
                        ""),
                    "")),
                AVERAGE(IF(
                    ISNUMBER(M167:AD167),
                    IF(
                        M$4:AD$4=2,
                        M167:AD167,
                        ""),
                    ""))
            ),
            IF(
                Parameters!$D$17=1,
                IFERROR(
                    IF(
                        OR(
                            IF(
                                ISNUMBER(M167:AD167),
                                IF(
                                    M$4:AD$4=1,
                                    M167:AD167,
                                    ""),
                                "")
                            =0),
                        0,
                        GEOMEAN(IF(
                            ISNUMBER(M167:AD167),
                            IF(
                                M$4:AD$4=1,
                                M167:AD167,
                                ""),
                            ""))
                    ),
                    IF(
                        OR(IF(
                            ISNUMBER(M167:AD167),
                            IF(
                                M$4:AD$4=2,
                                M167:AD167,
                                ""),
                            "")
                            =0),
                        0,
                        GEOMEAN(IF(
                            ISNUMBER(M167:AD167),
                            IF(
                                M$4:AD$4=2,
                                M167:AD167,
                                ""),
                            "")))
                )
            )
        )
    )
)</f>
        <v>0</v>
      </c>
      <c r="I167" s="191" cm="1">
        <f t="array" ref="I167">IF(
    SUM(IF(
            ISNUMBER(
                IF(
                    $M$5:$AD$5,
                    (M167:AD167),
                    "")),
            1,
            0))
        =0,
    NA(),
    IF(
        Parameters!$D$15=1,
        IF(
            SUM(--(ISNUMBER(IF($M$5:$AD$5=1,(M167:AD167),""))))&gt;0,
            MAX(IF(
                ISNUMBER(M167:AD167),
                IF(
                    M$5:AD$5=1,
                    M167:AD167,
                    ""),
                "")),
            MAX(IF(
                ISNUMBER(M167:AD167),
                IF(
                    M$5:AD$5=2,
                    M167:AD167,
                    ""),
                ""))
        ),
        IF(
            Parameters!$D$16=1,
            IFERROR(
                AVERAGE(IF(
                    ISNUMBER(M167:AD167),
                    IF(
                        M$5:AD$5=1,
                        M167:AD167,
                        ""),
                    "")),
                AVERAGE(IF(
                    ISNUMBER(M167:AD167),
                    IF(
                        M$5:AD$5=2,
                        M167:AD167,
                        ""),
                    ""))
            ),
            IF(
                Parameters!$D$17=1,
                IFERROR(
                    IF(
                        OR(
                            IF(
                                ISNUMBER(M167:AD167),
                                IF(
                                    M$5:AD$5=1,
                                    M167:AD167,
                                    ""),
                                "")
                            =0),
                        0,
                        GEOMEAN(IF(
                            ISNUMBER(M167:AD167),
                            IF(
                                M$5:AD$5=1,
                                M167:AD167,
                                ""),
                            ""))
                    ),
                    IF(
                        OR(IF(
                            ISNUMBER(M167:AD167),
                            IF(
                                M$5:AD$5=2,
                                M167:AD167,
                                ""),
                            "")
                            =0),
                        0,
                        GEOMEAN(IF(
                            ISNUMBER(M167:AD167),
                            IF(
                                M$5:AD$5=2,
                                M167:AD167,
                                ""),
                            "")))
                )
            )
        )
    )
)</f>
        <v>4.7619047619047503</v>
      </c>
      <c r="J167" s="242">
        <v>45103</v>
      </c>
      <c r="K167" s="242">
        <v>44966</v>
      </c>
      <c r="L167" s="91" t="s">
        <v>273</v>
      </c>
      <c r="M167" s="192">
        <v>0</v>
      </c>
      <c r="N167" s="192">
        <v>0</v>
      </c>
      <c r="O167" s="192" t="s">
        <v>409</v>
      </c>
      <c r="P167" s="192">
        <v>0</v>
      </c>
      <c r="Q167" s="192" t="s">
        <v>409</v>
      </c>
      <c r="R167" s="192">
        <v>4.7619047619047503</v>
      </c>
      <c r="S167" s="192" t="s">
        <v>409</v>
      </c>
      <c r="T167" s="192" t="s">
        <v>409</v>
      </c>
      <c r="U167" s="192">
        <v>25.7</v>
      </c>
      <c r="V167" s="192" t="s">
        <v>409</v>
      </c>
      <c r="W167" s="192" t="s">
        <v>409</v>
      </c>
      <c r="X167" s="192" t="s">
        <v>409</v>
      </c>
      <c r="Y167" s="192">
        <v>9.5238095238095094E-2</v>
      </c>
      <c r="Z167" s="192" t="s">
        <v>409</v>
      </c>
      <c r="AA167" s="34"/>
      <c r="AB167" s="34"/>
      <c r="AC167" s="192"/>
      <c r="AD167" s="192"/>
      <c r="AE167" s="192"/>
      <c r="AF167" s="192"/>
      <c r="AG167" s="192"/>
      <c r="AH167" s="192"/>
    </row>
    <row r="168" spans="1:34" x14ac:dyDescent="0.2">
      <c r="A168" s="84">
        <v>161</v>
      </c>
      <c r="B168" s="84" t="str">
        <f ca="1"/>
        <v>Paraguay</v>
      </c>
      <c r="C168" s="84" t="str">
        <f ca="1"/>
        <v>PRY</v>
      </c>
      <c r="D168" s="219" t="str">
        <f ca="1"/>
        <v>LCN           Latin America &amp; Caribbean</v>
      </c>
      <c r="E168" s="219" t="str">
        <f ca="1"/>
        <v>IBRD</v>
      </c>
      <c r="F168" s="190" t="str">
        <f t="shared" ca="1" si="14"/>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$M$4:$AD$4,
                    (M168:AD168),
                    "")),
            1,
            0))
        =0,
    NA(),
    IF(
        Parameters!$D$15=1,
        IF(
            SUM(--(ISNUMBER(IF($M$4:$AD$4=1,(M168:AD168),""))))&gt;0,
            MAX(IF(
                ISNUMBER(M168:AD168),
                IF(
                    M$4:AD$4=1,
                    M168:AD168,
                    ""),
                "")),
            MAX(IF(
                ISNUMBER(M168:AD168),
                IF(
                    M$4:AD$4=2,
                    M168:AD168,
                    ""),
                ""))
        ),
        IF(
            Parameters!$D$16=1,
            IFERROR(
                AVERAGE(IF(
                    ISNUMBER(M168:AD168),
                    IF(
                        M$4:AD$4=1,
                        M168:AD168,
                        ""),
                    "")),
                AVERAGE(IF(
                    ISNUMBER(M168:AD168),
                    IF(
                        M$4:AD$4=2,
                        M168:AD168,
                        ""),
                    ""))
            ),
            IF(
                Parameters!$D$17=1,
                IFERROR(
                    IF(
                        OR(
                            IF(
                                ISNUMBER(M168:AD168),
                                IF(
                                    M$4:AD$4=1,
                                    M168:AD168,
                                    ""),
                                "")
                            =0),
                        0,
                        GEOMEAN(IF(
                            ISNUMBER(M168:AD168),
                            IF(
                                M$4:AD$4=1,
                                M168:AD168,
                                ""),
                            ""))
                    ),
                    IF(
                        OR(IF(
                            ISNUMBER(M168:AD168),
                            IF(
                                M$4:AD$4=2,
                                M168:AD168,
                                ""),
                            "")
                            =0),
                        0,
                        GEOMEAN(IF(
                            ISNUMBER(M168:AD168),
                            IF(
                                M$4:AD$4=2,
                                M168:AD168,
                                ""),
                            "")))
                )
            )
        )
    )
)</f>
        <v>0.42335508908096697</v>
      </c>
      <c r="I168" s="191" cm="1">
        <f t="array" ref="I168">IF(
    SUM(IF(
            ISNUMBER(
                IF(
                    $M$5:$AD$5,
                    (M168:AD168),
                    "")),
            1,
            0))
        =0,
    NA(),
    IF(
        Parameters!$D$15=1,
        IF(
            SUM(--(ISNUMBER(IF($M$5:$AD$5=1,(M168:AD168),""))))&gt;0,
            MAX(IF(
                ISNUMBER(M168:AD168),
                IF(
                    M$5:AD$5=1,
                    M168:AD168,
                    ""),
                "")),
            MAX(IF(
                ISNUMBER(M168:AD168),
                IF(
                    M$5:AD$5=2,
                    M168:AD168,
                    ""),
                ""))
        ),
        IF(
            Parameters!$D$16=1,
            IFERROR(
                AVERAGE(IF(
                    ISNUMBER(M168:AD168),
                    IF(
                        M$5:AD$5=1,
                        M168:AD168,
                        ""),
                    "")),
                AVERAGE(IF(
                    ISNUMBER(M168:AD168),
                    IF(
                        M$5:AD$5=2,
                        M168:AD168,
                        ""),
                    ""))
            ),
            IF(
                Parameters!$D$17=1,
                IFERROR(
                    IF(
                        OR(
                            IF(
                                ISNUMBER(M168:AD168),
                                IF(
                                    M$5:AD$5=1,
                                    M168:AD168,
                                    ""),
                                "")
                            =0),
                        0,
                        GEOMEAN(IF(
                            ISNUMBER(M168:AD168),
                            IF(
                                M$5:AD$5=1,
                                M168:AD168,
                                ""),
                            ""))
                    ),
                    IF(
                        OR(IF(
                            ISNUMBER(M168:AD168),
                            IF(
                                M$5:AD$5=2,
                                M168:AD168,
                                ""),
                            "")
                            =0),
                        0,
                        GEOMEAN(IF(
                            ISNUMBER(M168:AD168),
                            IF(
                                M$5:AD$5=2,
                                M168:AD168,
                                ""),
                            "")))
                )
            )
        )
    )
)</f>
        <v>0</v>
      </c>
      <c r="J168" s="242">
        <v>45103</v>
      </c>
      <c r="K168" s="242">
        <v>45099</v>
      </c>
      <c r="L168" s="91" t="s">
        <v>275</v>
      </c>
      <c r="M168" s="192">
        <v>0</v>
      </c>
      <c r="N168" s="192">
        <v>0.42335508908096697</v>
      </c>
      <c r="O168" s="192">
        <v>0</v>
      </c>
      <c r="P168" s="192">
        <v>0</v>
      </c>
      <c r="Q168" s="192" t="s">
        <v>409</v>
      </c>
      <c r="R168" s="192">
        <v>0</v>
      </c>
      <c r="S168" s="192">
        <v>0</v>
      </c>
      <c r="T168" s="192" t="s">
        <v>409</v>
      </c>
      <c r="U168" s="192">
        <v>63.7</v>
      </c>
      <c r="V168" s="192">
        <v>-0.78340397205140799</v>
      </c>
      <c r="W168" s="192" t="s">
        <v>409</v>
      </c>
      <c r="X168" s="192" t="s">
        <v>409</v>
      </c>
      <c r="Y168" s="192">
        <v>0</v>
      </c>
      <c r="Z168" s="192">
        <v>-47.826086956521699</v>
      </c>
      <c r="AA168" s="34"/>
      <c r="AB168" s="34"/>
      <c r="AC168" s="192"/>
      <c r="AD168" s="192"/>
      <c r="AE168" s="192"/>
      <c r="AF168" s="192"/>
      <c r="AG168" s="192"/>
      <c r="AH168" s="192"/>
    </row>
    <row r="169" spans="1:34" x14ac:dyDescent="0.2">
      <c r="A169" s="84">
        <v>162</v>
      </c>
      <c r="B169" s="84" t="str">
        <f ca="1"/>
        <v>West Bank and Gaza</v>
      </c>
      <c r="C169" s="84" t="str">
        <f ca="1"/>
        <v>PSE</v>
      </c>
      <c r="D169" s="219" t="str">
        <f ca="1"/>
        <v>MEA           Middle East &amp; North Africa</v>
      </c>
      <c r="E169" s="219" t="str">
        <f ca="1"/>
        <v>NA</v>
      </c>
      <c r="F169" s="190" t="str">
        <f t="shared" ca="1" si="14"/>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10</v>
      </c>
      <c r="H169" s="80" cm="1">
        <f t="array" ref="H169">IF(
    SUM(IF(
            ISNUMBER(
                IF(
                    $M$4:$AD$4,
                    (M169:AD169),
                    "")),
            1,
            0))
        =0,
    NA(),
    IF(
        Parameters!$D$15=1,
        IF(
            SUM(--(ISNUMBER(IF($M$4:$AD$4=1,(M169:AD169),""))))&gt;0,
            MAX(IF(
                ISNUMBER(M169:AD169),
                IF(
                    M$4:AD$4=1,
                    M169:AD169,
                    ""),
                "")),
            MAX(IF(
                ISNUMBER(M169:AD169),
                IF(
                    M$4:AD$4=2,
                    M169:AD169,
                    ""),
                ""))
        ),
        IF(
            Parameters!$D$16=1,
            IFERROR(
                AVERAGE(IF(
                    ISNUMBER(M169:AD169),
                    IF(
                        M$4:AD$4=1,
                        M169:AD169,
                        ""),
                    "")),
                AVERAGE(IF(
                    ISNUMBER(M169:AD169),
                    IF(
                        M$4:AD$4=2,
                        M169:AD169,
                        ""),
                    ""))
            ),
            IF(
                Parameters!$D$17=1,
                IFERROR(
                    IF(
                        OR(
                            IF(
                                ISNUMBER(M169:AD169),
                                IF(
                                    M$4:AD$4=1,
                                    M169:AD169,
                                    ""),
                                "")
                            =0),
                        0,
                        GEOMEAN(IF(
                            ISNUMBER(M169:AD169),
                            IF(
                                M$4:AD$4=1,
                                M169:AD169,
                                ""),
                            ""))
                    ),
                    IF(
                        OR(IF(
                            ISNUMBER(M169:AD169),
                            IF(
                                M$4:AD$4=2,
                                M169:AD169,
                                ""),
                            "")
                            =0),
                        0,
                        GEOMEAN(IF(
                            ISNUMBER(M169:AD169),
                            IF(
                                M$4:AD$4=2,
                                M169:AD169,
                                ""),
                            "")))
                )
            )
        )
    )
)</f>
        <v>10</v>
      </c>
      <c r="I169" s="191" cm="1">
        <f t="array" ref="I169">IF(
    SUM(IF(
            ISNUMBER(
                IF(
                    $M$5:$AD$5,
                    (M169:AD169),
                    "")),
            1,
            0))
        =0,
    NA(),
    IF(
        Parameters!$D$15=1,
        IF(
            SUM(--(ISNUMBER(IF($M$5:$AD$5=1,(M169:AD169),""))))&gt;0,
            MAX(IF(
                ISNUMBER(M169:AD169),
                IF(
                    M$5:AD$5=1,
                    M169:AD169,
                    ""),
                "")),
            MAX(IF(
                ISNUMBER(M169:AD169),
                IF(
                    M$5:AD$5=2,
                    M169:AD169,
                    ""),
                ""))
        ),
        IF(
            Parameters!$D$16=1,
            IFERROR(
                AVERAGE(IF(
                    ISNUMBER(M169:AD169),
                    IF(
                        M$5:AD$5=1,
                        M169:AD169,
                        ""),
                    "")),
                AVERAGE(IF(
                    ISNUMBER(M169:AD169),
                    IF(
                        M$5:AD$5=2,
                        M169:AD169,
                        ""),
                    ""))
            ),
            IF(
                Parameters!$D$17=1,
                IFERROR(
                    IF(
                        OR(
                            IF(
                                ISNUMBER(M169:AD169),
                                IF(
                                    M$5:AD$5=1,
                                    M169:AD169,
                                    ""),
                                "")
                            =0),
                        0,
                        GEOMEAN(IF(
                            ISNUMBER(M169:AD169),
                            IF(
                                M$5:AD$5=1,
                                M169:AD169,
                                ""),
                            ""))
                    ),
                    IF(
                        OR(IF(
                            ISNUMBER(M169:AD169),
                            IF(
                                M$5:AD$5=2,
                                M169:AD169,
                                ""),
                            "")
                            =0),
                        0,
                        GEOMEAN(IF(
                            ISNUMBER(M169:AD169),
                            IF(
                                M$5:AD$5=2,
                                M169:AD169,
                                ""),
                            "")))
                )
            )
        )
    )
)</f>
        <v>10</v>
      </c>
      <c r="J169" s="242">
        <v>44966</v>
      </c>
      <c r="K169" s="242">
        <v>45103</v>
      </c>
      <c r="L169" s="91" t="s">
        <v>721</v>
      </c>
      <c r="M169" s="192">
        <v>10</v>
      </c>
      <c r="N169" s="192">
        <v>5.7593931910389804</v>
      </c>
      <c r="O169" s="192">
        <v>10</v>
      </c>
      <c r="P169" s="192">
        <v>0</v>
      </c>
      <c r="Q169" s="192" t="s">
        <v>409</v>
      </c>
      <c r="R169" s="192">
        <v>6.5476190476190403</v>
      </c>
      <c r="S169" s="192">
        <v>0</v>
      </c>
      <c r="T169" s="192" t="s">
        <v>623</v>
      </c>
      <c r="U169" s="192">
        <v>87.9</v>
      </c>
      <c r="V169" s="192">
        <v>1.05967661165778</v>
      </c>
      <c r="W169" s="192" t="s">
        <v>409</v>
      </c>
      <c r="X169" s="192" t="s">
        <v>409</v>
      </c>
      <c r="Y169" s="192">
        <v>0.13095238095237999</v>
      </c>
      <c r="Z169" s="192">
        <v>-37.823834196891099</v>
      </c>
      <c r="AA169" s="34"/>
      <c r="AB169" s="34"/>
      <c r="AC169" s="192"/>
      <c r="AD169" s="192"/>
      <c r="AE169" s="192"/>
      <c r="AF169" s="192"/>
      <c r="AG169" s="192"/>
      <c r="AH169" s="192"/>
    </row>
    <row r="170" spans="1:34" x14ac:dyDescent="0.2">
      <c r="A170" s="84">
        <v>163</v>
      </c>
      <c r="B170" s="84" t="str">
        <f ca="1"/>
        <v>French Polynesia</v>
      </c>
      <c r="C170" s="84" t="str">
        <f ca="1"/>
        <v>PYF</v>
      </c>
      <c r="D170" s="219" t="str">
        <f ca="1"/>
        <v>EAS           East Asia &amp; Pacific</v>
      </c>
      <c r="E170" s="219" t="str">
        <f ca="1"/>
        <v>NA</v>
      </c>
      <c r="F170" s="190" t="str">
        <f t="shared" ca="1" si="14"/>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$M$4:$AD$4,
                    (M170:AD170),
                    "")),
            1,
            0))
        =0,
    NA(),
    IF(
        Parameters!$D$15=1,
        IF(
            SUM(--(ISNUMBER(IF($M$4:$AD$4=1,(M170:AD170),""))))&gt;0,
            MAX(IF(
                ISNUMBER(M170:AD170),
                IF(
                    M$4:AD$4=1,
                    M170:AD170,
                    ""),
                "")),
            MAX(IF(
                ISNUMBER(M170:AD170),
                IF(
                    M$4:AD$4=2,
                    M170:AD170,
                    ""),
                ""))
        ),
        IF(
            Parameters!$D$16=1,
            IFERROR(
                AVERAGE(IF(
                    ISNUMBER(M170:AD170),
                    IF(
                        M$4:AD$4=1,
                        M170:AD170,
                        ""),
                    "")),
                AVERAGE(IF(
                    ISNUMBER(M170:AD170),
                    IF(
                        M$4:AD$4=2,
                        M170:AD170,
                        ""),
                    ""))
            ),
            IF(
                Parameters!$D$17=1,
                IFERROR(
                    IF(
                        OR(
                            IF(
                                ISNUMBER(M170:AD170),
                                IF(
                                    M$4:AD$4=1,
                                    M170:AD170,
                                    ""),
                                "")
                            =0),
                        0,
                        GEOMEAN(IF(
                            ISNUMBER(M170:AD170),
                            IF(
                                M$4:AD$4=1,
                                M170:AD170,
                                ""),
                            ""))
                    ),
                    IF(
                        OR(IF(
                            ISNUMBER(M170:AD170),
                            IF(
                                M$4:AD$4=2,
                                M170:AD170,
                                ""),
                            "")
                            =0),
                        0,
                        GEOMEAN(IF(
                            ISNUMBER(M170:AD170),
                            IF(
                                M$4:AD$4=2,
                                M170:AD170,
                                ""),
                            "")))
                )
            )
        )
    )
)</f>
        <v>#N/A</v>
      </c>
      <c r="I170" s="191" cm="1">
        <f t="array" ref="I170">IF(
    SUM(IF(
            ISNUMBER(
                IF(
                    $M$5:$AD$5,
                    (M170:AD170),
                    "")),
            1,
            0))
        =0,
    NA(),
    IF(
        Parameters!$D$15=1,
        IF(
            SUM(--(ISNUMBER(IF($M$5:$AD$5=1,(M170:AD170),""))))&gt;0,
            MAX(IF(
                ISNUMBER(M170:AD170),
                IF(
                    M$5:AD$5=1,
                    M170:AD170,
                    ""),
                "")),
            MAX(IF(
                ISNUMBER(M170:AD170),
                IF(
                    M$5:AD$5=2,
                    M170:AD170,
                    ""),
                ""))
        ),
        IF(
            Parameters!$D$16=1,
            IFERROR(
                AVERAGE(IF(
                    ISNUMBER(M170:AD170),
                    IF(
                        M$5:AD$5=1,
                        M170:AD170,
                        ""),
                    "")),
                AVERAGE(IF(
                    ISNUMBER(M170:AD170),
                    IF(
                        M$5:AD$5=2,
                        M170:AD170,
                        ""),
                    ""))
            ),
            IF(
                Parameters!$D$17=1,
                IFERROR(
                    IF(
                        OR(
                            IF(
                                ISNUMBER(M170:AD170),
                                IF(
                                    M$5:AD$5=1,
                                    M170:AD170,
                                    ""),
                                "")
                            =0),
                        0,
                        GEOMEAN(IF(
                            ISNUMBER(M170:AD170),
                            IF(
                                M$5:AD$5=1,
                                M170:AD170,
                                ""),
                            ""))
                    ),
                    IF(
                        OR(IF(
                            ISNUMBER(M170:AD170),
                            IF(
                                M$5:AD$5=2,
                                M170:AD170,
                                ""),
                            "")
                            =0),
                        0,
                        GEOMEAN(IF(
                            ISNUMBER(M170:AD170),
                            IF(
                                M$5:AD$5=2,
                                M170:AD170,
                                ""),
                            "")))
                )
            )
        )
    )
)</f>
        <v>0</v>
      </c>
      <c r="J170" s="242" t="s">
        <v>409</v>
      </c>
      <c r="K170" s="242" t="s">
        <v>409</v>
      </c>
      <c r="L170" s="91" t="s">
        <v>722</v>
      </c>
      <c r="M170" s="192" t="s">
        <v>409</v>
      </c>
      <c r="N170" s="192" t="s">
        <v>409</v>
      </c>
      <c r="O170" s="192" t="s">
        <v>409</v>
      </c>
      <c r="P170" s="192">
        <v>0</v>
      </c>
      <c r="Q170" s="192" t="s">
        <v>409</v>
      </c>
      <c r="R170" s="192" t="s">
        <v>409</v>
      </c>
      <c r="S170" s="192" t="s">
        <v>409</v>
      </c>
      <c r="T170" s="192" t="s">
        <v>409</v>
      </c>
      <c r="U170" s="192" t="s">
        <v>409</v>
      </c>
      <c r="V170" s="192" t="s">
        <v>409</v>
      </c>
      <c r="W170" s="192" t="s">
        <v>409</v>
      </c>
      <c r="X170" s="192" t="s">
        <v>409</v>
      </c>
      <c r="Y170" s="192" t="s">
        <v>409</v>
      </c>
      <c r="Z170" s="192" t="s">
        <v>409</v>
      </c>
      <c r="AA170" s="34"/>
      <c r="AB170" s="34"/>
      <c r="AC170" s="192"/>
      <c r="AD170" s="192"/>
      <c r="AE170" s="192"/>
      <c r="AF170" s="192"/>
      <c r="AG170" s="192"/>
      <c r="AH170" s="192"/>
    </row>
    <row r="171" spans="1:34" x14ac:dyDescent="0.2">
      <c r="A171" s="84">
        <v>164</v>
      </c>
      <c r="B171" s="84" t="str">
        <f ca="1"/>
        <v>Qatar</v>
      </c>
      <c r="C171" s="84" t="str">
        <f ca="1"/>
        <v>QAT</v>
      </c>
      <c r="D171" s="219" t="str">
        <f ca="1"/>
        <v>MEA           Middle East &amp; North Africa</v>
      </c>
      <c r="E171" s="219" t="str">
        <f ca="1"/>
        <v>NA</v>
      </c>
      <c r="F171" s="190" t="str">
        <f t="shared" ca="1" si="14"/>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$M$4:$AD$4,
                    (M171:AD171),
                    "")),
            1,
            0))
        =0,
    NA(),
    IF(
        Parameters!$D$15=1,
        IF(
            SUM(--(ISNUMBER(IF($M$4:$AD$4=1,(M171:AD171),""))))&gt;0,
            MAX(IF(
                ISNUMBER(M171:AD171),
                IF(
                    M$4:AD$4=1,
                    M171:AD171,
                    ""),
                "")),
            MAX(IF(
                ISNUMBER(M171:AD171),
                IF(
                    M$4:AD$4=2,
                    M171:AD171,
                    ""),
                ""))
        ),
        IF(
            Parameters!$D$16=1,
            IFERROR(
                AVERAGE(IF(
                    ISNUMBER(M171:AD171),
                    IF(
                        M$4:AD$4=1,
                        M171:AD171,
                        ""),
                    "")),
                AVERAGE(IF(
                    ISNUMBER(M171:AD171),
                    IF(
                        M$4:AD$4=2,
                        M171:AD171,
                        ""),
                    ""))
            ),
            IF(
                Parameters!$D$17=1,
                IFERROR(
                    IF(
                        OR(
                            IF(
                                ISNUMBER(M171:AD171),
                                IF(
                                    M$4:AD$4=1,
                                    M171:AD171,
                                    ""),
                                "")
                            =0),
                        0,
                        GEOMEAN(IF(
                            ISNUMBER(M171:AD171),
                            IF(
                                M$4:AD$4=1,
                                M171:AD171,
                                ""),
                            ""))
                    ),
                    IF(
                        OR(IF(
                            ISNUMBER(M171:AD171),
                            IF(
                                M$4:AD$4=2,
                                M171:AD171,
                                ""),
                            "")
                            =0),
                        0,
                        GEOMEAN(IF(
                            ISNUMBER(M171:AD171),
                            IF(
                                M$4:AD$4=2,
                                M171:AD171,
                                ""),
                            "")))
                )
            )
        )
    )
)</f>
        <v>0</v>
      </c>
      <c r="I171" s="191" cm="1">
        <f t="array" ref="I171">IF(
    SUM(IF(
            ISNUMBER(
                IF(
                    $M$5:$AD$5,
                    (M171:AD171),
                    "")),
            1,
            0))
        =0,
    NA(),
    IF(
        Parameters!$D$15=1,
        IF(
            SUM(--(ISNUMBER(IF($M$5:$AD$5=1,(M171:AD171),""))))&gt;0,
            MAX(IF(
                ISNUMBER(M171:AD171),
                IF(
                    M$5:AD$5=1,
                    M171:AD171,
                    ""),
                "")),
            MAX(IF(
                ISNUMBER(M171:AD171),
                IF(
                    M$5:AD$5=2,
                    M171:AD171,
                    ""),
                ""))
        ),
        IF(
            Parameters!$D$16=1,
            IFERROR(
                AVERAGE(IF(
                    ISNUMBER(M171:AD171),
                    IF(
                        M$5:AD$5=1,
                        M171:AD171,
                        ""),
                    "")),
                AVERAGE(IF(
                    ISNUMBER(M171:AD171),
                    IF(
                        M$5:AD$5=2,
                        M171:AD171,
                        ""),
                    ""))
            ),
            IF(
                Parameters!$D$17=1,
                IFERROR(
                    IF(
                        OR(
                            IF(
                                ISNUMBER(M171:AD171),
                                IF(
                                    M$5:AD$5=1,
                                    M171:AD171,
                                    ""),
                                "")
                            =0),
                        0,
                        GEOMEAN(IF(
                            ISNUMBER(M171:AD171),
                            IF(
                                M$5:AD$5=1,
                                M171:AD171,
                                ""),
                            ""))
                    ),
                    IF(
                        OR(IF(
                            ISNUMBER(M171:AD171),
                            IF(
                                M$5:AD$5=2,
                                M171:AD171,
                                ""),
                            "")
                            =0),
                        0,
                        GEOMEAN(IF(
                            ISNUMBER(M171:AD171),
                            IF(
                                M$5:AD$5=2,
                                M171:AD171,
                                ""),
                            "")))
                )
            )
        )
    )
)</f>
        <v>0</v>
      </c>
      <c r="J171" s="242">
        <v>45103</v>
      </c>
      <c r="K171" s="242">
        <v>44860</v>
      </c>
      <c r="L171" s="91" t="s">
        <v>277</v>
      </c>
      <c r="M171" s="192">
        <v>0</v>
      </c>
      <c r="N171" s="192">
        <v>0</v>
      </c>
      <c r="O171" s="192" t="s">
        <v>409</v>
      </c>
      <c r="P171" s="192">
        <v>0</v>
      </c>
      <c r="Q171" s="192" t="s">
        <v>409</v>
      </c>
      <c r="R171" s="192">
        <v>0</v>
      </c>
      <c r="S171" s="192" t="s">
        <v>409</v>
      </c>
      <c r="T171" s="192" t="s">
        <v>409</v>
      </c>
      <c r="U171" s="192">
        <v>40.5</v>
      </c>
      <c r="V171" s="192" t="s">
        <v>409</v>
      </c>
      <c r="W171" s="192" t="s">
        <v>409</v>
      </c>
      <c r="X171" s="192" t="s">
        <v>409</v>
      </c>
      <c r="Y171" s="192">
        <v>0</v>
      </c>
      <c r="Z171" s="192" t="s">
        <v>409</v>
      </c>
      <c r="AA171" s="34"/>
      <c r="AB171" s="34"/>
      <c r="AC171" s="192"/>
      <c r="AD171" s="192"/>
      <c r="AE171" s="192"/>
      <c r="AF171" s="192"/>
      <c r="AG171" s="192"/>
      <c r="AH171" s="192"/>
    </row>
    <row r="172" spans="1:34" x14ac:dyDescent="0.2">
      <c r="A172" s="84">
        <v>165</v>
      </c>
      <c r="B172" s="84" t="str">
        <f ca="1"/>
        <v>Romania</v>
      </c>
      <c r="C172" s="84" t="str">
        <f ca="1"/>
        <v>ROU</v>
      </c>
      <c r="D172" s="219" t="str">
        <f ca="1"/>
        <v>ECS           Europe &amp; Central Asia</v>
      </c>
      <c r="E172" s="219" t="str">
        <f ca="1"/>
        <v>IBRD</v>
      </c>
      <c r="F172" s="190" t="str">
        <f t="shared" ca="1" si="14"/>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$M$4:$AD$4,
                    (M172:AD172),
                    "")),
            1,
            0))
        =0,
    NA(),
    IF(
        Parameters!$D$15=1,
        IF(
            SUM(--(ISNUMBER(IF($M$4:$AD$4=1,(M172:AD172),""))))&gt;0,
            MAX(IF(
                ISNUMBER(M172:AD172),
                IF(
                    M$4:AD$4=1,
                    M172:AD172,
                    ""),
                "")),
            MAX(IF(
                ISNUMBER(M172:AD172),
                IF(
                    M$4:AD$4=2,
                    M172:AD172,
                    ""),
                ""))
        ),
        IF(
            Parameters!$D$16=1,
            IFERROR(
                AVERAGE(IF(
                    ISNUMBER(M172:AD172),
                    IF(
                        M$4:AD$4=1,
                        M172:AD172,
                        ""),
                    "")),
                AVERAGE(IF(
                    ISNUMBER(M172:AD172),
                    IF(
                        M$4:AD$4=2,
                        M172:AD172,
                        ""),
                    ""))
            ),
            IF(
                Parameters!$D$17=1,
                IFERROR(
                    IF(
                        OR(
                            IF(
                                ISNUMBER(M172:AD172),
                                IF(
                                    M$4:AD$4=1,
                                    M172:AD172,
                                    ""),
                                "")
                            =0),
                        0,
                        GEOMEAN(IF(
                            ISNUMBER(M172:AD172),
                            IF(
                                M$4:AD$4=1,
                                M172:AD172,
                                ""),
                            ""))
                    ),
                    IF(
                        OR(IF(
                            ISNUMBER(M172:AD172),
                            IF(
                                M$4:AD$4=2,
                                M172:AD172,
                                ""),
                            "")
                            =0),
                        0,
                        GEOMEAN(IF(
                            ISNUMBER(M172:AD172),
                            IF(
                                M$4:AD$4=2,
                                M172:AD172,
                                ""),
                            "")))
                )
            )
        )
    )
)</f>
        <v>0</v>
      </c>
      <c r="I172" s="191" cm="1">
        <f t="array" ref="I172">IF(
    SUM(IF(
            ISNUMBER(
                IF(
                    $M$5:$AD$5,
                    (M172:AD172),
                    "")),
            1,
            0))
        =0,
    NA(),
    IF(
        Parameters!$D$15=1,
        IF(
            SUM(--(ISNUMBER(IF($M$5:$AD$5=1,(M172:AD172),""))))&gt;0,
            MAX(IF(
                ISNUMBER(M172:AD172),
                IF(
                    M$5:AD$5=1,
                    M172:AD172,
                    ""),
                "")),
            MAX(IF(
                ISNUMBER(M172:AD172),
                IF(
                    M$5:AD$5=2,
                    M172:AD172,
                    ""),
                ""))
        ),
        IF(
            Parameters!$D$16=1,
            IFERROR(
                AVERAGE(IF(
                    ISNUMBER(M172:AD172),
                    IF(
                        M$5:AD$5=1,
                        M172:AD172,
                        ""),
                    "")),
                AVERAGE(IF(
                    ISNUMBER(M172:AD172),
                    IF(
                        M$5:AD$5=2,
                        M172:AD172,
                        ""),
                    ""))
            ),
            IF(
                Parameters!$D$17=1,
                IFERROR(
                    IF(
                        OR(
                            IF(
                                ISNUMBER(M172:AD172),
                                IF(
                                    M$5:AD$5=1,
                                    M172:AD172,
                                    ""),
                                "")
                            =0),
                        0,
                        GEOMEAN(IF(
                            ISNUMBER(M172:AD172),
                            IF(
                                M$5:AD$5=1,
                                M172:AD172,
                                ""),
                            ""))
                    ),
                    IF(
                        OR(IF(
                            ISNUMBER(M172:AD172),
                            IF(
                                M$5:AD$5=2,
                                M172:AD172,
                                ""),
                            "")
                            =0),
                        0,
                        GEOMEAN(IF(
                            ISNUMBER(M172:AD172),
                            IF(
                                M$5:AD$5=2,
                                M172:AD172,
                                ""),
                            "")))
                )
            )
        )
    )
)</f>
        <v>4.1666666666666696</v>
      </c>
      <c r="J172" s="242">
        <v>45103</v>
      </c>
      <c r="K172" s="242">
        <v>44867</v>
      </c>
      <c r="L172" s="91" t="s">
        <v>279</v>
      </c>
      <c r="M172" s="192">
        <v>0</v>
      </c>
      <c r="N172" s="192">
        <v>0</v>
      </c>
      <c r="O172" s="192" t="s">
        <v>409</v>
      </c>
      <c r="P172" s="192">
        <v>0</v>
      </c>
      <c r="Q172" s="192" t="s">
        <v>409</v>
      </c>
      <c r="R172" s="192">
        <v>4.1666666666666696</v>
      </c>
      <c r="S172" s="192" t="s">
        <v>409</v>
      </c>
      <c r="T172" s="192" t="s">
        <v>409</v>
      </c>
      <c r="U172" s="192">
        <v>53</v>
      </c>
      <c r="V172" s="192" t="s">
        <v>409</v>
      </c>
      <c r="W172" s="192" t="s">
        <v>409</v>
      </c>
      <c r="X172" s="192" t="s">
        <v>409</v>
      </c>
      <c r="Y172" s="192">
        <v>8.3333333333333398E-2</v>
      </c>
      <c r="Z172" s="192" t="s">
        <v>409</v>
      </c>
      <c r="AA172" s="34"/>
      <c r="AB172" s="34"/>
      <c r="AC172" s="192"/>
      <c r="AD172" s="192"/>
      <c r="AE172" s="192"/>
      <c r="AF172" s="192"/>
      <c r="AG172" s="192"/>
      <c r="AH172" s="192"/>
    </row>
    <row r="173" spans="1:34" x14ac:dyDescent="0.2">
      <c r="A173" s="84">
        <v>166</v>
      </c>
      <c r="B173" s="84" t="str">
        <f ca="1"/>
        <v>Russian Federation</v>
      </c>
      <c r="C173" s="84" t="str">
        <f ca="1"/>
        <v>RUS</v>
      </c>
      <c r="D173" s="219" t="str">
        <f ca="1"/>
        <v>ECS           Europe &amp; Central Asia</v>
      </c>
      <c r="E173" s="219" t="str">
        <f ca="1"/>
        <v>IBRD</v>
      </c>
      <c r="F173" s="190" t="str">
        <f t="shared" ca="1" si="14"/>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6.4589562678387598</v>
      </c>
      <c r="H173" s="80" cm="1">
        <f t="array" ref="H173">IF(
    SUM(IF(
            ISNUMBER(
                IF(
                    $M$4:$AD$4,
                    (M173:AD173),
                    "")),
            1,
            0))
        =0,
    NA(),
    IF(
        Parameters!$D$15=1,
        IF(
            SUM(--(ISNUMBER(IF($M$4:$AD$4=1,(M173:AD173),""))))&gt;0,
            MAX(IF(
                ISNUMBER(M173:AD173),
                IF(
                    M$4:AD$4=1,
                    M173:AD173,
                    ""),
                "")),
            MAX(IF(
                ISNUMBER(M173:AD173),
                IF(
                    M$4:AD$4=2,
                    M173:AD173,
                    ""),
                ""))
        ),
        IF(
            Parameters!$D$16=1,
            IFERROR(
                AVERAGE(IF(
                    ISNUMBER(M173:AD173),
                    IF(
                        M$4:AD$4=1,
                        M173:AD173,
                        ""),
                    "")),
                AVERAGE(IF(
                    ISNUMBER(M173:AD173),
                    IF(
                        M$4:AD$4=2,
                        M173:AD173,
                        ""),
                    ""))
            ),
            IF(
                Parameters!$D$17=1,
                IFERROR(
                    IF(
                        OR(
                            IF(
                                ISNUMBER(M173:AD173),
                                IF(
                                    M$4:AD$4=1,
                                    M173:AD173,
                                    ""),
                                "")
                            =0),
                        0,
                        GEOMEAN(IF(
                            ISNUMBER(M173:AD173),
                            IF(
                                M$4:AD$4=1,
                                M173:AD173,
                                ""),
                            ""))
                    ),
                    IF(
                        OR(IF(
                            ISNUMBER(M173:AD173),
                            IF(
                                M$4:AD$4=2,
                                M173:AD173,
                                ""),
                            "")
                            =0),
                        0,
                        GEOMEAN(IF(
                            ISNUMBER(M173:AD173),
                            IF(
                                M$4:AD$4=2,
                                M173:AD173,
                                ""),
                            "")))
                )
            )
        )
    )
)</f>
        <v>4.1718116069853597</v>
      </c>
      <c r="I173" s="191" cm="1">
        <f t="array" ref="I173">IF(
    SUM(IF(
            ISNUMBER(
                IF(
                    $M$5:$AD$5,
                    (M173:AD173),
                    "")),
            1,
            0))
        =0,
    NA(),
    IF(
        Parameters!$D$15=1,
        IF(
            SUM(--(ISNUMBER(IF($M$5:$AD$5=1,(M173:AD173),""))))&gt;0,
            MAX(IF(
                ISNUMBER(M173:AD173),
                IF(
                    M$5:AD$5=1,
                    M173:AD173,
                    ""),
                "")),
            MAX(IF(
                ISNUMBER(M173:AD173),
                IF(
                    M$5:AD$5=2,
                    M173:AD173,
                    ""),
                ""))
        ),
        IF(
            Parameters!$D$16=1,
            IFERROR(
                AVERAGE(IF(
                    ISNUMBER(M173:AD173),
                    IF(
                        M$5:AD$5=1,
                        M173:AD173,
                        ""),
                    "")),
                AVERAGE(IF(
                    ISNUMBER(M173:AD173),
                    IF(
                        M$5:AD$5=2,
                        M173:AD173,
                        ""),
                    ""))
            ),
            IF(
                Parameters!$D$17=1,
                IFERROR(
                    IF(
                        OR(
                            IF(
                                ISNUMBER(M173:AD173),
                                IF(
                                    M$5:AD$5=1,
                                    M173:AD173,
                                    ""),
                                "")
                            =0),
                        0,
                        GEOMEAN(IF(
                            ISNUMBER(M173:AD173),
                            IF(
                                M$5:AD$5=1,
                                M173:AD173,
                                ""),
                            ""))
                    ),
                    IF(
                        OR(IF(
                            ISNUMBER(M173:AD173),
                            IF(
                                M$5:AD$5=2,
                                M173:AD173,
                                ""),
                            "")
                            =0),
                        0,
                        GEOMEAN(IF(
                            ISNUMBER(M173:AD173),
                            IF(
                                M$5:AD$5=2,
                                M173:AD173,
                                ""),
                            "")))
                )
            )
        )
    )
)</f>
        <v>10</v>
      </c>
      <c r="J173" s="242">
        <v>45103</v>
      </c>
      <c r="K173" s="242">
        <v>45099</v>
      </c>
      <c r="L173" s="91" t="s">
        <v>281</v>
      </c>
      <c r="M173" s="192">
        <v>0</v>
      </c>
      <c r="N173" s="192">
        <v>4.1718116069853597</v>
      </c>
      <c r="O173" s="192">
        <v>10</v>
      </c>
      <c r="P173" s="192">
        <v>0</v>
      </c>
      <c r="Q173" s="192" t="s">
        <v>409</v>
      </c>
      <c r="R173" s="192">
        <v>0</v>
      </c>
      <c r="S173" s="192">
        <v>10</v>
      </c>
      <c r="T173" s="192" t="s">
        <v>409</v>
      </c>
      <c r="U173" s="192">
        <v>80.7</v>
      </c>
      <c r="V173" s="192">
        <v>1.4755837773768901</v>
      </c>
      <c r="W173" s="192" t="s">
        <v>409</v>
      </c>
      <c r="X173" s="192" t="s">
        <v>409</v>
      </c>
      <c r="Y173" s="192">
        <v>-3.5714285714285497E-2</v>
      </c>
      <c r="Z173" s="192">
        <v>168.08510638297801</v>
      </c>
      <c r="AA173" s="34"/>
      <c r="AB173" s="34"/>
      <c r="AC173" s="192"/>
      <c r="AD173" s="192"/>
      <c r="AE173" s="192"/>
      <c r="AF173" s="192"/>
      <c r="AG173" s="192"/>
      <c r="AH173" s="192"/>
    </row>
    <row r="174" spans="1:34" x14ac:dyDescent="0.2">
      <c r="A174" s="84">
        <v>167</v>
      </c>
      <c r="B174" s="84" t="str">
        <f ca="1"/>
        <v>Rwanda</v>
      </c>
      <c r="C174" s="84" t="str">
        <f ca="1"/>
        <v>RWA</v>
      </c>
      <c r="D174" s="219" t="str">
        <f ca="1"/>
        <v>SSF           Sub-Saharan Africa</v>
      </c>
      <c r="E174" s="219" t="str">
        <f ca="1"/>
        <v>IDA</v>
      </c>
      <c r="F174" s="190" t="str">
        <f t="shared" ca="1" si="14"/>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$M$4:$AD$4,
                    (M174:AD174),
                    "")),
            1,
            0))
        =0,
    NA(),
    IF(
        Parameters!$D$15=1,
        IF(
            SUM(--(ISNUMBER(IF($M$4:$AD$4=1,(M174:AD174),""))))&gt;0,
            MAX(IF(
                ISNUMBER(M174:AD174),
                IF(
                    M$4:AD$4=1,
                    M174:AD174,
                    ""),
                "")),
            MAX(IF(
                ISNUMBER(M174:AD174),
                IF(
                    M$4:AD$4=2,
                    M174:AD174,
                    ""),
                ""))
        ),
        IF(
            Parameters!$D$16=1,
            IFERROR(
                AVERAGE(IF(
                    ISNUMBER(M174:AD174),
                    IF(
                        M$4:AD$4=1,
                        M174:AD174,
                        ""),
                    "")),
                AVERAGE(IF(
                    ISNUMBER(M174:AD174),
                    IF(
                        M$4:AD$4=2,
                        M174:AD174,
                        ""),
                    ""))
            ),
            IF(
                Parameters!$D$17=1,
                IFERROR(
                    IF(
                        OR(
                            IF(
                                ISNUMBER(M174:AD174),
                                IF(
                                    M$4:AD$4=1,
                                    M174:AD174,
                                    ""),
                                "")
                            =0),
                        0,
                        GEOMEAN(IF(
                            ISNUMBER(M174:AD174),
                            IF(
                                M$4:AD$4=1,
                                M174:AD174,
                                ""),
                            ""))
                    ),
                    IF(
                        OR(IF(
                            ISNUMBER(M174:AD174),
                            IF(
                                M$4:AD$4=2,
                                M174:AD174,
                                ""),
                            "")
                            =0),
                        0,
                        GEOMEAN(IF(
                            ISNUMBER(M174:AD174),
                            IF(
                                M$4:AD$4=2,
                                M174:AD174,
                                ""),
                            "")))
                )
            )
        )
    )
)</f>
        <v>4.5246075145528302</v>
      </c>
      <c r="I174" s="191" cm="1">
        <f t="array" ref="I174">IF(
    SUM(IF(
            ISNUMBER(
                IF(
                    $M$5:$AD$5,
                    (M174:AD174),
                    "")),
            1,
            0))
        =0,
    NA(),
    IF(
        Parameters!$D$15=1,
        IF(
            SUM(--(ISNUMBER(IF($M$5:$AD$5=1,(M174:AD174),""))))&gt;0,
            MAX(IF(
                ISNUMBER(M174:AD174),
                IF(
                    M$5:AD$5=1,
                    M174:AD174,
                    ""),
                "")),
            MAX(IF(
                ISNUMBER(M174:AD174),
                IF(
                    M$5:AD$5=2,
                    M174:AD174,
                    ""),
                ""))
        ),
        IF(
            Parameters!$D$16=1,
            IFERROR(
                AVERAGE(IF(
                    ISNUMBER(M174:AD174),
                    IF(
                        M$5:AD$5=1,
                        M174:AD174,
                        ""),
                    "")),
                AVERAGE(IF(
                    ISNUMBER(M174:AD174),
                    IF(
                        M$5:AD$5=2,
                        M174:AD174,
                        ""),
                    ""))
            ),
            IF(
                Parameters!$D$17=1,
                IFERROR(
                    IF(
                        OR(
                            IF(
                                ISNUMBER(M174:AD174),
                                IF(
                                    M$5:AD$5=1,
                                    M174:AD174,
                                    ""),
                                "")
                            =0),
                        0,
                        GEOMEAN(IF(
                            ISNUMBER(M174:AD174),
                            IF(
                                M$5:AD$5=1,
                                M174:AD174,
                                ""),
                            ""))
                    ),
                    IF(
                        OR(IF(
                            ISNUMBER(M174:AD174),
                            IF(
                                M$5:AD$5=2,
                                M174:AD174,
                                ""),
                            "")
                            =0),
                        0,
                        GEOMEAN(IF(
                            ISNUMBER(M174:AD174),
                            IF(
                                M$5:AD$5=2,
                                M174:AD174,
                                ""),
                            "")))
                )
            )
        )
    )
)</f>
        <v>0</v>
      </c>
      <c r="J174" s="242">
        <v>45103</v>
      </c>
      <c r="K174" s="242">
        <v>45075</v>
      </c>
      <c r="L174" s="91" t="s">
        <v>283</v>
      </c>
      <c r="M174" s="192">
        <v>0</v>
      </c>
      <c r="N174" s="192">
        <v>4.5246075145528302</v>
      </c>
      <c r="O174" s="192" t="s">
        <v>409</v>
      </c>
      <c r="P174" s="192">
        <v>0</v>
      </c>
      <c r="Q174" s="192" t="s">
        <v>409</v>
      </c>
      <c r="R174" s="192">
        <v>0</v>
      </c>
      <c r="S174" s="192">
        <v>0</v>
      </c>
      <c r="T174" s="192" t="s">
        <v>409</v>
      </c>
      <c r="U174" s="192">
        <v>82.3</v>
      </c>
      <c r="V174" s="192" t="s">
        <v>409</v>
      </c>
      <c r="W174" s="192" t="s">
        <v>409</v>
      </c>
      <c r="X174" s="192" t="s">
        <v>409</v>
      </c>
      <c r="Y174" s="192">
        <v>0</v>
      </c>
      <c r="Z174" s="192">
        <v>-100</v>
      </c>
      <c r="AA174" s="34"/>
      <c r="AB174" s="34"/>
      <c r="AC174" s="192"/>
      <c r="AD174" s="192"/>
      <c r="AE174" s="192"/>
      <c r="AF174" s="192"/>
      <c r="AG174" s="192"/>
      <c r="AH174" s="192"/>
    </row>
    <row r="175" spans="1:34" x14ac:dyDescent="0.2">
      <c r="A175" s="84">
        <v>168</v>
      </c>
      <c r="B175" s="84" t="str">
        <f ca="1"/>
        <v>Saudi Arabia</v>
      </c>
      <c r="C175" s="84" t="str">
        <f ca="1"/>
        <v>SAU</v>
      </c>
      <c r="D175" s="219" t="str">
        <f ca="1"/>
        <v>MEA           Middle East &amp; North Africa</v>
      </c>
      <c r="E175" s="219" t="str">
        <f ca="1"/>
        <v>NA</v>
      </c>
      <c r="F175" s="190" t="str">
        <f t="shared" ca="1" si="14"/>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$M$4:$AD$4,
                    (M175:AD175),
                    "")),
            1,
            0))
        =0,
    NA(),
    IF(
        Parameters!$D$15=1,
        IF(
            SUM(--(ISNUMBER(IF($M$4:$AD$4=1,(M175:AD175),""))))&gt;0,
            MAX(IF(
                ISNUMBER(M175:AD175),
                IF(
                    M$4:AD$4=1,
                    M175:AD175,
                    ""),
                "")),
            MAX(IF(
                ISNUMBER(M175:AD175),
                IF(
                    M$4:AD$4=2,
                    M175:AD175,
                    ""),
                ""))
        ),
        IF(
            Parameters!$D$16=1,
            IFERROR(
                AVERAGE(IF(
                    ISNUMBER(M175:AD175),
                    IF(
                        M$4:AD$4=1,
                        M175:AD175,
                        ""),
                    "")),
                AVERAGE(IF(
                    ISNUMBER(M175:AD175),
                    IF(
                        M$4:AD$4=2,
                        M175:AD175,
                        ""),
                    ""))
            ),
            IF(
                Parameters!$D$17=1,
                IFERROR(
                    IF(
                        OR(
                            IF(
                                ISNUMBER(M175:AD175),
                                IF(
                                    M$4:AD$4=1,
                                    M175:AD175,
                                    ""),
                                "")
                            =0),
                        0,
                        GEOMEAN(IF(
                            ISNUMBER(M175:AD175),
                            IF(
                                M$4:AD$4=1,
                                M175:AD175,
                                ""),
                            ""))
                    ),
                    IF(
                        OR(IF(
                            ISNUMBER(M175:AD175),
                            IF(
                                M$4:AD$4=2,
                                M175:AD175,
                                ""),
                            "")
                            =0),
                        0,
                        GEOMEAN(IF(
                            ISNUMBER(M175:AD175),
                            IF(
                                M$4:AD$4=2,
                                M175:AD175,
                                ""),
                            "")))
                )
            )
        )
    )
)</f>
        <v>0.77615099664843701</v>
      </c>
      <c r="I175" s="191" cm="1">
        <f t="array" ref="I175">IF(
    SUM(IF(
            ISNUMBER(
                IF(
                    $M$5:$AD$5,
                    (M175:AD175),
                    "")),
            1,
            0))
        =0,
    NA(),
    IF(
        Parameters!$D$15=1,
        IF(
            SUM(--(ISNUMBER(IF($M$5:$AD$5=1,(M175:AD175),""))))&gt;0,
            MAX(IF(
                ISNUMBER(M175:AD175),
                IF(
                    M$5:AD$5=1,
                    M175:AD175,
                    ""),
                "")),
            MAX(IF(
                ISNUMBER(M175:AD175),
                IF(
                    M$5:AD$5=2,
                    M175:AD175,
                    ""),
                ""))
        ),
        IF(
            Parameters!$D$16=1,
            IFERROR(
                AVERAGE(IF(
                    ISNUMBER(M175:AD175),
                    IF(
                        M$5:AD$5=1,
                        M175:AD175,
                        ""),
                    "")),
                AVERAGE(IF(
                    ISNUMBER(M175:AD175),
                    IF(
                        M$5:AD$5=2,
                        M175:AD175,
                        ""),
                    ""))
            ),
            IF(
                Parameters!$D$17=1,
                IFERROR(
                    IF(
                        OR(
                            IF(
                                ISNUMBER(M175:AD175),
                                IF(
                                    M$5:AD$5=1,
                                    M175:AD175,
                                    ""),
                                "")
                            =0),
                        0,
                        GEOMEAN(IF(
                            ISNUMBER(M175:AD175),
                            IF(
                                M$5:AD$5=1,
                                M175:AD175,
                                ""),
                            ""))
                    ),
                    IF(
                        OR(IF(
                            ISNUMBER(M175:AD175),
                            IF(
                                M$5:AD$5=2,
                                M175:AD175,
                                ""),
                            "")
                            =0),
                        0,
                        GEOMEAN(IF(
                            ISNUMBER(M175:AD175),
                            IF(
                                M$5:AD$5=2,
                                M175:AD175,
                                ""),
                            "")))
                )
            )
        )
    )
)</f>
        <v>0</v>
      </c>
      <c r="J175" s="242">
        <v>45103</v>
      </c>
      <c r="K175" s="242">
        <v>45034</v>
      </c>
      <c r="L175" s="91" t="s">
        <v>285</v>
      </c>
      <c r="M175" s="192">
        <v>0</v>
      </c>
      <c r="N175" s="192">
        <v>0.77615099664843701</v>
      </c>
      <c r="O175" s="192" t="s">
        <v>409</v>
      </c>
      <c r="P175" s="192">
        <v>0</v>
      </c>
      <c r="Q175" s="192" t="s">
        <v>409</v>
      </c>
      <c r="R175" s="192">
        <v>0</v>
      </c>
      <c r="S175" s="192">
        <v>0</v>
      </c>
      <c r="T175" s="192" t="s">
        <v>409</v>
      </c>
      <c r="U175" s="192">
        <v>65.3</v>
      </c>
      <c r="V175" s="192" t="s">
        <v>409</v>
      </c>
      <c r="W175" s="192" t="s">
        <v>409</v>
      </c>
      <c r="X175" s="192" t="s">
        <v>409</v>
      </c>
      <c r="Y175" s="192">
        <v>0</v>
      </c>
      <c r="Z175" s="192">
        <v>-100</v>
      </c>
      <c r="AA175" s="34"/>
      <c r="AB175" s="34"/>
      <c r="AC175" s="192"/>
      <c r="AD175" s="192"/>
      <c r="AE175" s="192"/>
      <c r="AF175" s="192"/>
      <c r="AG175" s="192"/>
      <c r="AH175" s="192"/>
    </row>
    <row r="176" spans="1:34" x14ac:dyDescent="0.2">
      <c r="A176" s="84">
        <v>169</v>
      </c>
      <c r="B176" s="84" t="str">
        <f ca="1"/>
        <v>Sudan</v>
      </c>
      <c r="C176" s="84" t="str">
        <f ca="1"/>
        <v>SDN</v>
      </c>
      <c r="D176" s="219" t="str">
        <f ca="1"/>
        <v>SSF           Sub-Saharan Africa</v>
      </c>
      <c r="E176" s="219" t="str">
        <f ca="1"/>
        <v>IDA</v>
      </c>
      <c r="F176" s="190" t="str">
        <f t="shared" ca="1" si="14"/>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$M$4:$AD$4,
                    (M176:AD176),
                    "")),
            1,
            0))
        =0,
    NA(),
    IF(
        Parameters!$D$15=1,
        IF(
            SUM(--(ISNUMBER(IF($M$4:$AD$4=1,(M176:AD176),""))))&gt;0,
            MAX(IF(
                ISNUMBER(M176:AD176),
                IF(
                    M$4:AD$4=1,
                    M176:AD176,
                    ""),
                "")),
            MAX(IF(
                ISNUMBER(M176:AD176),
                IF(
                    M$4:AD$4=2,
                    M176:AD176,
                    ""),
                ""))
        ),
        IF(
            Parameters!$D$16=1,
            IFERROR(
                AVERAGE(IF(
                    ISNUMBER(M176:AD176),
                    IF(
                        M$4:AD$4=1,
                        M176:AD176,
                        ""),
                    "")),
                AVERAGE(IF(
                    ISNUMBER(M176:AD176),
                    IF(
                        M$4:AD$4=2,
                        M176:AD176,
                        ""),
                    ""))
            ),
            IF(
                Parameters!$D$17=1,
                IFERROR(
                    IF(
                        OR(
                            IF(
                                ISNUMBER(M176:AD176),
                                IF(
                                    M$4:AD$4=1,
                                    M176:AD176,
                                    ""),
                                "")
                            =0),
                        0,
                        GEOMEAN(IF(
                            ISNUMBER(M176:AD176),
                            IF(
                                M$4:AD$4=1,
                                M176:AD176,
                                ""),
                            ""))
                    ),
                    IF(
                        OR(IF(
                            ISNUMBER(M176:AD176),
                            IF(
                                M$4:AD$4=2,
                                M176:AD176,
                                ""),
                            "")
                            =0),
                        0,
                        GEOMEAN(IF(
                            ISNUMBER(M176:AD176),
                            IF(
                                M$4:AD$4=2,
                                M176:AD176,
                                ""),
                            "")))
                )
            )
        )
    )
)</f>
        <v>10</v>
      </c>
      <c r="I176" s="191" cm="1">
        <f t="array" ref="I176">IF(
    SUM(IF(
            ISNUMBER(
                IF(
                    $M$5:$AD$5,
                    (M176:AD176),
                    "")),
            1,
            0))
        =0,
    NA(),
    IF(
        Parameters!$D$15=1,
        IF(
            SUM(--(ISNUMBER(IF($M$5:$AD$5=1,(M176:AD176),""))))&gt;0,
            MAX(IF(
                ISNUMBER(M176:AD176),
                IF(
                    M$5:AD$5=1,
                    M176:AD176,
                    ""),
                "")),
            MAX(IF(
                ISNUMBER(M176:AD176),
                IF(
                    M$5:AD$5=2,
                    M176:AD176,
                    ""),
                ""))
        ),
        IF(
            Parameters!$D$16=1,
            IFERROR(
                AVERAGE(IF(
                    ISNUMBER(M176:AD176),
                    IF(
                        M$5:AD$5=1,
                        M176:AD176,
                        ""),
                    "")),
                AVERAGE(IF(
                    ISNUMBER(M176:AD176),
                    IF(
                        M$5:AD$5=2,
                        M176:AD176,
                        ""),
                    ""))
            ),
            IF(
                Parameters!$D$17=1,
                IFERROR(
                    IF(
                        OR(
                            IF(
                                ISNUMBER(M176:AD176),
                                IF(
                                    M$5:AD$5=1,
                                    M176:AD176,
                                    ""),
                                "")
                            =0),
                        0,
                        GEOMEAN(IF(
                            ISNUMBER(M176:AD176),
                            IF(
                                M$5:AD$5=1,
                                M176:AD176,
                                ""),
                            ""))
                    ),
                    IF(
                        OR(IF(
                            ISNUMBER(M176:AD176),
                            IF(
                                M$5:AD$5=2,
                                M176:AD176,
                                ""),
                            "")
                            =0),
                        0,
                        GEOMEAN(IF(
                            ISNUMBER(M176:AD176),
                            IF(
                                M$5:AD$5=2,
                                M176:AD176,
                                ""),
                            "")))
                )
            )
        )
    )
)</f>
        <v>10</v>
      </c>
      <c r="J176" s="242">
        <v>44778</v>
      </c>
      <c r="K176" s="242">
        <v>45103</v>
      </c>
      <c r="L176" s="91" t="s">
        <v>287</v>
      </c>
      <c r="M176" s="192">
        <v>10</v>
      </c>
      <c r="N176" s="192">
        <v>9.7944963838419401</v>
      </c>
      <c r="O176" s="192">
        <v>10</v>
      </c>
      <c r="P176" s="192">
        <v>0</v>
      </c>
      <c r="Q176" s="192" t="s">
        <v>409</v>
      </c>
      <c r="R176" s="192">
        <v>0</v>
      </c>
      <c r="S176" s="192">
        <v>10</v>
      </c>
      <c r="T176" s="192" t="s">
        <v>623</v>
      </c>
      <c r="U176" s="192">
        <v>106.2</v>
      </c>
      <c r="V176" s="192">
        <v>2.8910678100607901</v>
      </c>
      <c r="W176" s="192" t="s">
        <v>409</v>
      </c>
      <c r="X176" s="192" t="s">
        <v>409</v>
      </c>
      <c r="Y176" s="192">
        <v>0</v>
      </c>
      <c r="Z176" s="192">
        <v>82.278481012658204</v>
      </c>
      <c r="AA176" s="34"/>
      <c r="AB176" s="34"/>
      <c r="AC176" s="192"/>
      <c r="AD176" s="192"/>
      <c r="AE176" s="192"/>
      <c r="AF176" s="192"/>
      <c r="AG176" s="192"/>
      <c r="AH176" s="192"/>
    </row>
    <row r="177" spans="1:34" x14ac:dyDescent="0.2">
      <c r="A177" s="84">
        <v>170</v>
      </c>
      <c r="B177" s="84" t="str">
        <f ca="1"/>
        <v>Senegal</v>
      </c>
      <c r="C177" s="84" t="str">
        <f ca="1"/>
        <v>SEN</v>
      </c>
      <c r="D177" s="219" t="str">
        <f ca="1"/>
        <v>SSF           Sub-Saharan Africa</v>
      </c>
      <c r="E177" s="219" t="str">
        <f ca="1"/>
        <v>IDA</v>
      </c>
      <c r="F177" s="190" t="str">
        <f t="shared" ca="1" si="14"/>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4.6295087627872462</v>
      </c>
      <c r="H177" s="80" cm="1">
        <f t="array" ref="H177">IF(
    SUM(IF(
            ISNUMBER(
                IF(
                    $M$4:$AD$4,
                    (M177:AD177),
                    "")),
            1,
            0))
        =0,
    NA(),
    IF(
        Parameters!$D$15=1,
        IF(
            SUM(--(ISNUMBER(IF($M$4:$AD$4=1,(M177:AD177),""))))&gt;0,
            MAX(IF(
                ISNUMBER(M177:AD177),
                IF(
                    M$4:AD$4=1,
                    M177:AD177,
                    ""),
                "")),
            MAX(IF(
                ISNUMBER(M177:AD177),
                IF(
                    M$4:AD$4=2,
                    M177:AD177,
                    ""),
                ""))
        ),
        IF(
            Parameters!$D$16=1,
            IFERROR(
                AVERAGE(IF(
                    ISNUMBER(M177:AD177),
                    IF(
                        M$4:AD$4=1,
                        M177:AD177,
                        ""),
                    "")),
                AVERAGE(IF(
                    ISNUMBER(M177:AD177),
                    IF(
                        M$4:AD$4=2,
                        M177:AD177,
                        ""),
                    ""))
            ),
            IF(
                Parameters!$D$17=1,
                IFERROR(
                    IF(
                        OR(
                            IF(
                                ISNUMBER(M177:AD177),
                                IF(
                                    M$4:AD$4=1,
                                    M177:AD177,
                                    ""),
                                "")
                            =0),
                        0,
                        GEOMEAN(IF(
                            ISNUMBER(M177:AD177),
                            IF(
                                M$4:AD$4=1,
                                M177:AD177,
                                ""),
                            ""))
                    ),
                    IF(
                        OR(IF(
                            ISNUMBER(M177:AD177),
                            IF(
                                M$4:AD$4=2,
                                M177:AD177,
                                ""),
                            "")
                            =0),
                        0,
                        GEOMEAN(IF(
                            ISNUMBER(M177:AD177),
                            IF(
                                M$4:AD$4=2,
                                M177:AD177,
                                ""),
                            "")))
                )
            )
        )
    )
)</f>
        <v>2.1432351384723898</v>
      </c>
      <c r="I177" s="191" cm="1">
        <f t="array" ref="I177">IF(
    SUM(IF(
            ISNUMBER(
                IF(
                    $M$5:$AD$5,
                    (M177:AD177),
                    "")),
            1,
            0))
        =0,
    NA(),
    IF(
        Parameters!$D$15=1,
        IF(
            SUM(--(ISNUMBER(IF($M$5:$AD$5=1,(M177:AD177),""))))&gt;0,
            MAX(IF(
                ISNUMBER(M177:AD177),
                IF(
                    M$5:AD$5=1,
                    M177:AD177,
                    ""),
                "")),
            MAX(IF(
                ISNUMBER(M177:AD177),
                IF(
                    M$5:AD$5=2,
                    M177:AD177,
                    ""),
                ""))
        ),
        IF(
            Parameters!$D$16=1,
            IFERROR(
                AVERAGE(IF(
                    ISNUMBER(M177:AD177),
                    IF(
                        M$5:AD$5=1,
                        M177:AD177,
                        ""),
                    "")),
                AVERAGE(IF(
                    ISNUMBER(M177:AD177),
                    IF(
                        M$5:AD$5=2,
                        M177:AD177,
                        ""),
                    ""))
            ),
            IF(
                Parameters!$D$17=1,
                IFERROR(
                    IF(
                        OR(
                            IF(
                                ISNUMBER(M177:AD177),
                                IF(
                                    M$5:AD$5=1,
                                    M177:AD177,
                                    ""),
                                "")
                            =0),
                        0,
                        GEOMEAN(IF(
                            ISNUMBER(M177:AD177),
                            IF(
                                M$5:AD$5=1,
                                M177:AD177,
                                ""),
                            ""))
                    ),
                    IF(
                        OR(IF(
                            ISNUMBER(M177:AD177),
                            IF(
                                M$5:AD$5=2,
                                M177:AD177,
                                ""),
                            "")
                            =0),
                        0,
                        GEOMEAN(IF(
                            ISNUMBER(M177:AD177),
                            IF(
                                M$5:AD$5=2,
                                M177:AD177,
                                ""),
                            "")))
                )
            )
        )
    )
)</f>
        <v>10</v>
      </c>
      <c r="J177" s="242">
        <v>45103</v>
      </c>
      <c r="K177" s="242">
        <v>45099</v>
      </c>
      <c r="L177" s="91" t="s">
        <v>289</v>
      </c>
      <c r="M177" s="192">
        <v>0</v>
      </c>
      <c r="N177" s="192">
        <v>2.1432351384723898</v>
      </c>
      <c r="O177" s="192">
        <v>0</v>
      </c>
      <c r="P177" s="192">
        <v>0</v>
      </c>
      <c r="Q177" s="192" t="s">
        <v>409</v>
      </c>
      <c r="R177" s="192">
        <v>0</v>
      </c>
      <c r="S177" s="192">
        <v>10</v>
      </c>
      <c r="T177" s="192" t="s">
        <v>409</v>
      </c>
      <c r="U177" s="192">
        <v>71.5</v>
      </c>
      <c r="V177" s="192">
        <v>-1.8174416348772801E-2</v>
      </c>
      <c r="W177" s="192" t="s">
        <v>409</v>
      </c>
      <c r="X177" s="192" t="s">
        <v>409</v>
      </c>
      <c r="Y177" s="192">
        <v>0</v>
      </c>
      <c r="Z177" s="192">
        <v>476</v>
      </c>
      <c r="AA177" s="34"/>
      <c r="AB177" s="34"/>
      <c r="AC177" s="192"/>
      <c r="AD177" s="192"/>
      <c r="AE177" s="192"/>
      <c r="AF177" s="192"/>
      <c r="AG177" s="192"/>
      <c r="AH177" s="192"/>
    </row>
    <row r="178" spans="1:34" x14ac:dyDescent="0.2">
      <c r="A178" s="84">
        <v>171</v>
      </c>
      <c r="B178" s="84" t="str">
        <f ca="1"/>
        <v>Singapore</v>
      </c>
      <c r="C178" s="84" t="str">
        <f ca="1"/>
        <v>SGP</v>
      </c>
      <c r="D178" s="219" t="str">
        <f ca="1"/>
        <v>EAS           East Asia &amp; Pacific</v>
      </c>
      <c r="E178" s="219" t="str">
        <f ca="1"/>
        <v>NA</v>
      </c>
      <c r="F178" s="190" t="str">
        <f t="shared" ca="1" si="14"/>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$M$4:$AD$4,
                    (M178:AD178),
                    "")),
            1,
            0))
        =0,
    NA(),
    IF(
        Parameters!$D$15=1,
        IF(
            SUM(--(ISNUMBER(IF($M$4:$AD$4=1,(M178:AD178),""))))&gt;0,
            MAX(IF(
                ISNUMBER(M178:AD178),
                IF(
                    M$4:AD$4=1,
                    M178:AD178,
                    ""),
                "")),
            MAX(IF(
                ISNUMBER(M178:AD178),
                IF(
                    M$4:AD$4=2,
                    M178:AD178,
                    ""),
                ""))
        ),
        IF(
            Parameters!$D$16=1,
            IFERROR(
                AVERAGE(IF(
                    ISNUMBER(M178:AD178),
                    IF(
                        M$4:AD$4=1,
                        M178:AD178,
                        ""),
                    "")),
                AVERAGE(IF(
                    ISNUMBER(M178:AD178),
                    IF(
                        M$4:AD$4=2,
                        M178:AD178,
                        ""),
                    ""))
            ),
            IF(
                Parameters!$D$17=1,
                IFERROR(
                    IF(
                        OR(
                            IF(
                                ISNUMBER(M178:AD178),
                                IF(
                                    M$4:AD$4=1,
                                    M178:AD178,
                                    ""),
                                "")
                            =0),
                        0,
                        GEOMEAN(IF(
                            ISNUMBER(M178:AD178),
                            IF(
                                M$4:AD$4=1,
                                M178:AD178,
                                ""),
                            ""))
                    ),
                    IF(
                        OR(IF(
                            ISNUMBER(M178:AD178),
                            IF(
                                M$4:AD$4=2,
                                M178:AD178,
                                ""),
                            "")
                            =0),
                        0,
                        GEOMEAN(IF(
                            ISNUMBER(M178:AD178),
                            IF(
                                M$4:AD$4=2,
                                M178:AD178,
                                ""),
                            "")))
                )
            )
        )
    )
)</f>
        <v>0</v>
      </c>
      <c r="I178" s="191" cm="1">
        <f t="array" ref="I178">IF(
    SUM(IF(
            ISNUMBER(
                IF(
                    $M$5:$AD$5,
                    (M178:AD178),
                    "")),
            1,
            0))
        =0,
    NA(),
    IF(
        Parameters!$D$15=1,
        IF(
            SUM(--(ISNUMBER(IF($M$5:$AD$5=1,(M178:AD178),""))))&gt;0,
            MAX(IF(
                ISNUMBER(M178:AD178),
                IF(
                    M$5:AD$5=1,
                    M178:AD178,
                    ""),
                "")),
            MAX(IF(
                ISNUMBER(M178:AD178),
                IF(
                    M$5:AD$5=2,
                    M178:AD178,
                    ""),
                ""))
        ),
        IF(
            Parameters!$D$16=1,
            IFERROR(
                AVERAGE(IF(
                    ISNUMBER(M178:AD178),
                    IF(
                        M$5:AD$5=1,
                        M178:AD178,
                        ""),
                    "")),
                AVERAGE(IF(
                    ISNUMBER(M178:AD178),
                    IF(
                        M$5:AD$5=2,
                        M178:AD178,
                        ""),
                    ""))
            ),
            IF(
                Parameters!$D$17=1,
                IFERROR(
                    IF(
                        OR(
                            IF(
                                ISNUMBER(M178:AD178),
                                IF(
                                    M$5:AD$5=1,
                                    M178:AD178,
                                    ""),
                                "")
                            =0),
                        0,
                        GEOMEAN(IF(
                            ISNUMBER(M178:AD178),
                            IF(
                                M$5:AD$5=1,
                                M178:AD178,
                                ""),
                            ""))
                    ),
                    IF(
                        OR(IF(
                            ISNUMBER(M178:AD178),
                            IF(
                                M$5:AD$5=2,
                                M178:AD178,
                                ""),
                            "")
                            =0),
                        0,
                        GEOMEAN(IF(
                            ISNUMBER(M178:AD178),
                            IF(
                                M$5:AD$5=2,
                                M178:AD178,
                                ""),
                            "")))
                )
            )
        )
    )
)</f>
        <v>0</v>
      </c>
      <c r="J178" s="242">
        <v>45103</v>
      </c>
      <c r="K178" s="242">
        <v>44860</v>
      </c>
      <c r="L178" s="91" t="s">
        <v>291</v>
      </c>
      <c r="M178" s="192">
        <v>0</v>
      </c>
      <c r="N178" s="192">
        <v>0</v>
      </c>
      <c r="O178" s="192" t="s">
        <v>409</v>
      </c>
      <c r="P178" s="192">
        <v>0</v>
      </c>
      <c r="Q178" s="192" t="s">
        <v>409</v>
      </c>
      <c r="R178" s="192">
        <v>0</v>
      </c>
      <c r="S178" s="192" t="s">
        <v>409</v>
      </c>
      <c r="T178" s="192" t="s">
        <v>409</v>
      </c>
      <c r="U178" s="192">
        <v>25.5</v>
      </c>
      <c r="V178" s="192" t="s">
        <v>409</v>
      </c>
      <c r="W178" s="192" t="s">
        <v>409</v>
      </c>
      <c r="X178" s="192" t="s">
        <v>409</v>
      </c>
      <c r="Y178" s="192">
        <v>0</v>
      </c>
      <c r="Z178" s="192" t="s">
        <v>409</v>
      </c>
      <c r="AA178" s="34"/>
      <c r="AB178" s="34"/>
      <c r="AC178" s="192"/>
      <c r="AD178" s="192"/>
      <c r="AE178" s="192"/>
      <c r="AF178" s="192"/>
      <c r="AG178" s="192"/>
      <c r="AH178" s="192"/>
    </row>
    <row r="179" spans="1:34" x14ac:dyDescent="0.2">
      <c r="A179" s="84">
        <v>172</v>
      </c>
      <c r="B179" s="84" t="str">
        <f ca="1"/>
        <v>Solomon Islands</v>
      </c>
      <c r="C179" s="84" t="str">
        <f ca="1"/>
        <v>SLB</v>
      </c>
      <c r="D179" s="219" t="str">
        <f ca="1"/>
        <v>EAS           East Asia &amp; Pacific</v>
      </c>
      <c r="E179" s="219" t="str">
        <f ca="1"/>
        <v>IDA</v>
      </c>
      <c r="F179" s="190" t="str">
        <f t="shared" ca="1" si="14"/>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$M$4:$AD$4,
                    (M179:AD179),
                    "")),
            1,
            0))
        =0,
    NA(),
    IF(
        Parameters!$D$15=1,
        IF(
            SUM(--(ISNUMBER(IF($M$4:$AD$4=1,(M179:AD179),""))))&gt;0,
            MAX(IF(
                ISNUMBER(M179:AD179),
                IF(
                    M$4:AD$4=1,
                    M179:AD179,
                    ""),
                "")),
            MAX(IF(
                ISNUMBER(M179:AD179),
                IF(
                    M$4:AD$4=2,
                    M179:AD179,
                    ""),
                ""))
        ),
        IF(
            Parameters!$D$16=1,
            IFERROR(
                AVERAGE(IF(
                    ISNUMBER(M179:AD179),
                    IF(
                        M$4:AD$4=1,
                        M179:AD179,
                        ""),
                    "")),
                AVERAGE(IF(
                    ISNUMBER(M179:AD179),
                    IF(
                        M$4:AD$4=2,
                        M179:AD179,
                        ""),
                    ""))
            ),
            IF(
                Parameters!$D$17=1,
                IFERROR(
                    IF(
                        OR(
                            IF(
                                ISNUMBER(M179:AD179),
                                IF(
                                    M$4:AD$4=1,
                                    M179:AD179,
                                    ""),
                                "")
                            =0),
                        0,
                        GEOMEAN(IF(
                            ISNUMBER(M179:AD179),
                            IF(
                                M$4:AD$4=1,
                                M179:AD179,
                                ""),
                            ""))
                    ),
                    IF(
                        OR(IF(
                            ISNUMBER(M179:AD179),
                            IF(
                                M$4:AD$4=2,
                                M179:AD179,
                                ""),
                            "")
                            =0),
                        0,
                        GEOMEAN(IF(
                            ISNUMBER(M179:AD179),
                            IF(
                                M$4:AD$4=2,
                                M179:AD179,
                                ""),
                            "")))
                )
            )
        )
    )
)</f>
        <v>10</v>
      </c>
      <c r="I179" s="191" cm="1">
        <f t="array" ref="I179">IF(
    SUM(IF(
            ISNUMBER(
                IF(
                    $M$5:$AD$5,
                    (M179:AD179),
                    "")),
            1,
            0))
        =0,
    NA(),
    IF(
        Parameters!$D$15=1,
        IF(
            SUM(--(ISNUMBER(IF($M$5:$AD$5=1,(M179:AD179),""))))&gt;0,
            MAX(IF(
                ISNUMBER(M179:AD179),
                IF(
                    M$5:AD$5=1,
                    M179:AD179,
                    ""),
                "")),
            MAX(IF(
                ISNUMBER(M179:AD179),
                IF(
                    M$5:AD$5=2,
                    M179:AD179,
                    ""),
                ""))
        ),
        IF(
            Parameters!$D$16=1,
            IFERROR(
                AVERAGE(IF(
                    ISNUMBER(M179:AD179),
                    IF(
                        M$5:AD$5=1,
                        M179:AD179,
                        ""),
                    "")),
                AVERAGE(IF(
                    ISNUMBER(M179:AD179),
                    IF(
                        M$5:AD$5=2,
                        M179:AD179,
                        ""),
                    ""))
            ),
            IF(
                Parameters!$D$17=1,
                IFERROR(
                    IF(
                        OR(
                            IF(
                                ISNUMBER(M179:AD179),
                                IF(
                                    M$5:AD$5=1,
                                    M179:AD179,
                                    ""),
                                "")
                            =0),
                        0,
                        GEOMEAN(IF(
                            ISNUMBER(M179:AD179),
                            IF(
                                M$5:AD$5=1,
                                M179:AD179,
                                ""),
                            ""))
                    ),
                    IF(
                        OR(IF(
                            ISNUMBER(M179:AD179),
                            IF(
                                M$5:AD$5=2,
                                M179:AD179,
                                ""),
                            "")
                            =0),
                        0,
                        GEOMEAN(IF(
                            ISNUMBER(M179:AD179),
                            IF(
                                M$5:AD$5=2,
                                M179:AD179,
                                ""),
                            "")))
                )
            )
        )
    )
)</f>
        <v>0</v>
      </c>
      <c r="J179" s="242">
        <v>44778</v>
      </c>
      <c r="K179" s="242">
        <v>44753</v>
      </c>
      <c r="L179" s="91" t="s">
        <v>293</v>
      </c>
      <c r="M179" s="192">
        <v>10</v>
      </c>
      <c r="N179" s="192">
        <v>3.9292644205327099</v>
      </c>
      <c r="O179" s="192" t="s">
        <v>409</v>
      </c>
      <c r="P179" s="192">
        <v>0</v>
      </c>
      <c r="Q179" s="192" t="s">
        <v>409</v>
      </c>
      <c r="R179" s="192" t="s">
        <v>409</v>
      </c>
      <c r="S179" s="192">
        <v>0</v>
      </c>
      <c r="T179" s="192" t="s">
        <v>623</v>
      </c>
      <c r="U179" s="192">
        <v>79.599999999999994</v>
      </c>
      <c r="V179" s="192" t="s">
        <v>409</v>
      </c>
      <c r="W179" s="192" t="s">
        <v>409</v>
      </c>
      <c r="X179" s="192" t="s">
        <v>409</v>
      </c>
      <c r="Y179" s="192" t="s">
        <v>409</v>
      </c>
      <c r="Z179" s="192">
        <v>-100</v>
      </c>
      <c r="AA179" s="34"/>
      <c r="AB179" s="34"/>
      <c r="AC179" s="192"/>
      <c r="AD179" s="192"/>
      <c r="AE179" s="192"/>
      <c r="AF179" s="192"/>
      <c r="AG179" s="192"/>
      <c r="AH179" s="192"/>
    </row>
    <row r="180" spans="1:34" x14ac:dyDescent="0.2">
      <c r="A180" s="84">
        <v>173</v>
      </c>
      <c r="B180" s="84" t="str">
        <f ca="1"/>
        <v>Sierra Leone</v>
      </c>
      <c r="C180" s="84" t="str">
        <f ca="1"/>
        <v>SLE</v>
      </c>
      <c r="D180" s="219" t="str">
        <f ca="1"/>
        <v>SSF           Sub-Saharan Africa</v>
      </c>
      <c r="E180" s="219" t="str">
        <f ca="1"/>
        <v>IDA</v>
      </c>
      <c r="F180" s="190" t="str">
        <f t="shared" ca="1" si="14"/>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4.8141308831468708</v>
      </c>
      <c r="H180" s="80" cm="1">
        <f t="array" ref="H180">IF(
    SUM(IF(
            ISNUMBER(
                IF(
                    $M$4:$AD$4,
                    (M180:AD180),
                    "")),
            1,
            0))
        =0,
    NA(),
    IF(
        Parameters!$D$15=1,
        IF(
            SUM(--(ISNUMBER(IF($M$4:$AD$4=1,(M180:AD180),""))))&gt;0,
            MAX(IF(
                ISNUMBER(M180:AD180),
                IF(
                    M$4:AD$4=1,
                    M180:AD180,
                    ""),
                "")),
            MAX(IF(
                ISNUMBER(M180:AD180),
                IF(
                    M$4:AD$4=2,
                    M180:AD180,
                    ""),
                ""))
        ),
        IF(
            Parameters!$D$16=1,
            IFERROR(
                AVERAGE(IF(
                    ISNUMBER(M180:AD180),
                    IF(
                        M$4:AD$4=1,
                        M180:AD180,
                        ""),
                    "")),
                AVERAGE(IF(
                    ISNUMBER(M180:AD180),
                    IF(
                        M$4:AD$4=2,
                        M180:AD180,
                        ""),
                    ""))
            ),
            IF(
                Parameters!$D$17=1,
                IFERROR(
                    IF(
                        OR(
                            IF(
                                ISNUMBER(M180:AD180),
                                IF(
                                    M$4:AD$4=1,
                                    M180:AD180,
                                    ""),
                                "")
                            =0),
                        0,
                        GEOMEAN(IF(
                            ISNUMBER(M180:AD180),
                            IF(
                                M$4:AD$4=1,
                                M180:AD180,
                                ""),
                            ""))
                    ),
                    IF(
                        OR(IF(
                            ISNUMBER(M180:AD180),
                            IF(
                                M$4:AD$4=2,
                                M180:AD180,
                                ""),
                            "")
                            =0),
                        0,
                        GEOMEAN(IF(
                            ISNUMBER(M180:AD180),
                            IF(
                                M$4:AD$4=2,
                                M180:AD180,
                                ""),
                            "")))
                )
            )
        )
    )
)</f>
        <v>4.3261598165461201</v>
      </c>
      <c r="I180" s="191" cm="1">
        <f t="array" ref="I180">IF(
    SUM(IF(
            ISNUMBER(
                IF(
                    $M$5:$AD$5,
                    (M180:AD180),
                    "")),
            1,
            0))
        =0,
    NA(),
    IF(
        Parameters!$D$15=1,
        IF(
            SUM(--(ISNUMBER(IF($M$5:$AD$5=1,(M180:AD180),""))))&gt;0,
            MAX(IF(
                ISNUMBER(M180:AD180),
                IF(
                    M$5:AD$5=1,
                    M180:AD180,
                    ""),
                "")),
            MAX(IF(
                ISNUMBER(M180:AD180),
                IF(
                    M$5:AD$5=2,
                    M180:AD180,
                    ""),
                ""))
        ),
        IF(
            Parameters!$D$16=1,
            IFERROR(
                AVERAGE(IF(
                    ISNUMBER(M180:AD180),
                    IF(
                        M$5:AD$5=1,
                        M180:AD180,
                        ""),
                    "")),
                AVERAGE(IF(
                    ISNUMBER(M180:AD180),
                    IF(
                        M$5:AD$5=2,
                        M180:AD180,
                        ""),
                    ""))
            ),
            IF(
                Parameters!$D$17=1,
                IFERROR(
                    IF(
                        OR(
                            IF(
                                ISNUMBER(M180:AD180),
                                IF(
                                    M$5:AD$5=1,
                                    M180:AD180,
                                    ""),
                                "")
                            =0),
                        0,
                        GEOMEAN(IF(
                            ISNUMBER(M180:AD180),
                            IF(
                                M$5:AD$5=1,
                                M180:AD180,
                                ""),
                            ""))
                    ),
                    IF(
                        OR(IF(
                            ISNUMBER(M180:AD180),
                            IF(
                                M$5:AD$5=2,
                                M180:AD180,
                                ""),
                            "")
                            =0),
                        0,
                        GEOMEAN(IF(
                            ISNUMBER(M180:AD180),
                            IF(
                                M$5:AD$5=2,
                                M180:AD180,
                                ""),
                            "")))
                )
            )
        )
    )
)</f>
        <v>5.3571428571428497</v>
      </c>
      <c r="J180" s="242">
        <v>45103</v>
      </c>
      <c r="K180" s="242">
        <v>44938</v>
      </c>
      <c r="L180" s="91" t="s">
        <v>295</v>
      </c>
      <c r="M180" s="192">
        <v>0</v>
      </c>
      <c r="N180" s="192">
        <v>4.3261598165461201</v>
      </c>
      <c r="O180" s="192" t="s">
        <v>409</v>
      </c>
      <c r="P180" s="192">
        <v>0</v>
      </c>
      <c r="Q180" s="192" t="s">
        <v>409</v>
      </c>
      <c r="R180" s="192">
        <v>5.3571428571428497</v>
      </c>
      <c r="S180" s="192">
        <v>0</v>
      </c>
      <c r="T180" s="192" t="s">
        <v>409</v>
      </c>
      <c r="U180" s="192">
        <v>81.400000000000006</v>
      </c>
      <c r="V180" s="192" t="s">
        <v>409</v>
      </c>
      <c r="W180" s="192" t="s">
        <v>409</v>
      </c>
      <c r="X180" s="192" t="s">
        <v>409</v>
      </c>
      <c r="Y180" s="192">
        <v>0.107142857142857</v>
      </c>
      <c r="Z180" s="192">
        <v>-100</v>
      </c>
      <c r="AA180" s="34"/>
      <c r="AB180" s="34"/>
      <c r="AC180" s="192"/>
      <c r="AD180" s="192"/>
      <c r="AE180" s="192"/>
      <c r="AF180" s="192"/>
      <c r="AG180" s="192"/>
      <c r="AH180" s="192"/>
    </row>
    <row r="181" spans="1:34" x14ac:dyDescent="0.2">
      <c r="A181" s="84">
        <v>174</v>
      </c>
      <c r="B181" s="84" t="str">
        <f ca="1"/>
        <v>El Salvador</v>
      </c>
      <c r="C181" s="84" t="str">
        <f ca="1"/>
        <v>SLV</v>
      </c>
      <c r="D181" s="219" t="str">
        <f ca="1"/>
        <v>LCN           Latin America &amp; Caribbean</v>
      </c>
      <c r="E181" s="219" t="str">
        <f ca="1"/>
        <v>IBRD</v>
      </c>
      <c r="F181" s="190" t="str">
        <f t="shared" ca="1" si="14"/>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$M$4:$AD$4,
                    (M181:AD181),
                    "")),
            1,
            0))
        =0,
    NA(),
    IF(
        Parameters!$D$15=1,
        IF(
            SUM(--(ISNUMBER(IF($M$4:$AD$4=1,(M181:AD181),""))))&gt;0,
            MAX(IF(
                ISNUMBER(M181:AD181),
                IF(
                    M$4:AD$4=1,
                    M181:AD181,
                    ""),
                "")),
            MAX(IF(
                ISNUMBER(M181:AD181),
                IF(
                    M$4:AD$4=2,
                    M181:AD181,
                    ""),
                ""))
        ),
        IF(
            Parameters!$D$16=1,
            IFERROR(
                AVERAGE(IF(
                    ISNUMBER(M181:AD181),
                    IF(
                        M$4:AD$4=1,
                        M181:AD181,
                        ""),
                    "")),
                AVERAGE(IF(
                    ISNUMBER(M181:AD181),
                    IF(
                        M$4:AD$4=2,
                        M181:AD181,
                        ""),
                    ""))
            ),
            IF(
                Parameters!$D$17=1,
                IFERROR(
                    IF(
                        OR(
                            IF(
                                ISNUMBER(M181:AD181),
                                IF(
                                    M$4:AD$4=1,
                                    M181:AD181,
                                    ""),
                                "")
                            =0),
                        0,
                        GEOMEAN(IF(
                            ISNUMBER(M181:AD181),
                            IF(
                                M$4:AD$4=1,
                                M181:AD181,
                                ""),
                            ""))
                    ),
                    IF(
                        OR(IF(
                            ISNUMBER(M181:AD181),
                            IF(
                                M$4:AD$4=2,
                                M181:AD181,
                                ""),
                            "")
                            =0),
                        0,
                        GEOMEAN(IF(
                            ISNUMBER(M181:AD181),
                            IF(
                                M$4:AD$4=2,
                                M181:AD181,
                                ""),
                            "")))
                )
            )
        )
    )
)</f>
        <v>1.6581407655671101</v>
      </c>
      <c r="I181" s="191" cm="1">
        <f t="array" ref="I181">IF(
    SUM(IF(
            ISNUMBER(
                IF(
                    $M$5:$AD$5,
                    (M181:AD181),
                    "")),
            1,
            0))
        =0,
    NA(),
    IF(
        Parameters!$D$15=1,
        IF(
            SUM(--(ISNUMBER(IF($M$5:$AD$5=1,(M181:AD181),""))))&gt;0,
            MAX(IF(
                ISNUMBER(M181:AD181),
                IF(
                    M$5:AD$5=1,
                    M181:AD181,
                    ""),
                "")),
            MAX(IF(
                ISNUMBER(M181:AD181),
                IF(
                    M$5:AD$5=2,
                    M181:AD181,
                    ""),
                ""))
        ),
        IF(
            Parameters!$D$16=1,
            IFERROR(
                AVERAGE(IF(
                    ISNUMBER(M181:AD181),
                    IF(
                        M$5:AD$5=1,
                        M181:AD181,
                        ""),
                    "")),
                AVERAGE(IF(
                    ISNUMBER(M181:AD181),
                    IF(
                        M$5:AD$5=2,
                        M181:AD181,
                        ""),
                    ""))
            ),
            IF(
                Parameters!$D$17=1,
                IFERROR(
                    IF(
                        OR(
                            IF(
                                ISNUMBER(M181:AD181),
                                IF(
                                    M$5:AD$5=1,
                                    M181:AD181,
                                    ""),
                                "")
                            =0),
                        0,
                        GEOMEAN(IF(
                            ISNUMBER(M181:AD181),
                            IF(
                                M$5:AD$5=1,
                                M181:AD181,
                                ""),
                            ""))
                    ),
                    IF(
                        OR(IF(
                            ISNUMBER(M181:AD181),
                            IF(
                                M$5:AD$5=2,
                                M181:AD181,
                                ""),
                            "")
                            =0),
                        0,
                        GEOMEAN(IF(
                            ISNUMBER(M181:AD181),
                            IF(
                                M$5:AD$5=2,
                                M181:AD181,
                                ""),
                            "")))
                )
            )
        )
    )
)</f>
        <v>0</v>
      </c>
      <c r="J181" s="242">
        <v>45103</v>
      </c>
      <c r="K181" s="242">
        <v>45103</v>
      </c>
      <c r="L181" s="91" t="s">
        <v>297</v>
      </c>
      <c r="M181" s="192">
        <v>0</v>
      </c>
      <c r="N181" s="192">
        <v>1.6581407655671101</v>
      </c>
      <c r="O181" s="192">
        <v>0</v>
      </c>
      <c r="P181" s="192">
        <v>0</v>
      </c>
      <c r="Q181" s="192" t="s">
        <v>409</v>
      </c>
      <c r="R181" s="192">
        <v>0</v>
      </c>
      <c r="S181" s="192">
        <v>0</v>
      </c>
      <c r="T181" s="192" t="s">
        <v>409</v>
      </c>
      <c r="U181" s="192">
        <v>69.3</v>
      </c>
      <c r="V181" s="192">
        <v>-2.1476088139345602</v>
      </c>
      <c r="W181" s="192" t="s">
        <v>409</v>
      </c>
      <c r="X181" s="192" t="s">
        <v>409</v>
      </c>
      <c r="Y181" s="192">
        <v>-0.13095238095237999</v>
      </c>
      <c r="Z181" s="192">
        <v>-12.1951219512195</v>
      </c>
      <c r="AA181" s="34"/>
      <c r="AB181" s="34"/>
      <c r="AC181" s="192"/>
      <c r="AD181" s="192"/>
      <c r="AE181" s="192"/>
      <c r="AF181" s="192"/>
      <c r="AG181" s="192"/>
      <c r="AH181" s="192"/>
    </row>
    <row r="182" spans="1:34" x14ac:dyDescent="0.2">
      <c r="A182" s="84">
        <v>175</v>
      </c>
      <c r="B182" s="84" t="str">
        <f ca="1"/>
        <v>San Marino</v>
      </c>
      <c r="C182" s="84" t="str">
        <f ca="1"/>
        <v>SMR</v>
      </c>
      <c r="D182" s="219" t="str">
        <f ca="1"/>
        <v>ECS           Europe &amp; Central Asia</v>
      </c>
      <c r="E182" s="219" t="str">
        <f ca="1"/>
        <v>NA</v>
      </c>
      <c r="F182" s="190" t="str">
        <f t="shared" ca="1" si="14"/>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$M$4:$AD$4,
                    (M182:AD182),
                    "")),
            1,
            0))
        =0,
    NA(),
    IF(
        Parameters!$D$15=1,
        IF(
            SUM(--(ISNUMBER(IF($M$4:$AD$4=1,(M182:AD182),""))))&gt;0,
            MAX(IF(
                ISNUMBER(M182:AD182),
                IF(
                    M$4:AD$4=1,
                    M182:AD182,
                    ""),
                "")),
            MAX(IF(
                ISNUMBER(M182:AD182),
                IF(
                    M$4:AD$4=2,
                    M182:AD182,
                    ""),
                ""))
        ),
        IF(
            Parameters!$D$16=1,
            IFERROR(
                AVERAGE(IF(
                    ISNUMBER(M182:AD182),
                    IF(
                        M$4:AD$4=1,
                        M182:AD182,
                        ""),
                    "")),
                AVERAGE(IF(
                    ISNUMBER(M182:AD182),
                    IF(
                        M$4:AD$4=2,
                        M182:AD182,
                        ""),
                    ""))
            ),
            IF(
                Parameters!$D$17=1,
                IFERROR(
                    IF(
                        OR(
                            IF(
                                ISNUMBER(M182:AD182),
                                IF(
                                    M$4:AD$4=1,
                                    M182:AD182,
                                    ""),
                                "")
                            =0),
                        0,
                        GEOMEAN(IF(
                            ISNUMBER(M182:AD182),
                            IF(
                                M$4:AD$4=1,
                                M182:AD182,
                                ""),
                            ""))
                    ),
                    IF(
                        OR(IF(
                            ISNUMBER(M182:AD182),
                            IF(
                                M$4:AD$4=2,
                                M182:AD182,
                                ""),
                            "")
                            =0),
                        0,
                        GEOMEAN(IF(
                            ISNUMBER(M182:AD182),
                            IF(
                                M$4:AD$4=2,
                                M182:AD182,
                                ""),
                            "")))
                )
            )
        )
    )
)</f>
        <v>#N/A</v>
      </c>
      <c r="I182" s="191" cm="1">
        <f t="array" ref="I182">IF(
    SUM(IF(
            ISNUMBER(
                IF(
                    $M$5:$AD$5,
                    (M182:AD182),
                    "")),
            1,
            0))
        =0,
    NA(),
    IF(
        Parameters!$D$15=1,
        IF(
            SUM(--(ISNUMBER(IF($M$5:$AD$5=1,(M182:AD182),""))))&gt;0,
            MAX(IF(
                ISNUMBER(M182:AD182),
                IF(
                    M$5:AD$5=1,
                    M182:AD182,
                    ""),
                "")),
            MAX(IF(
                ISNUMBER(M182:AD182),
                IF(
                    M$5:AD$5=2,
                    M182:AD182,
                    ""),
                ""))
        ),
        IF(
            Parameters!$D$16=1,
            IFERROR(
                AVERAGE(IF(
                    ISNUMBER(M182:AD182),
                    IF(
                        M$5:AD$5=1,
                        M182:AD182,
                        ""),
                    "")),
                AVERAGE(IF(
                    ISNUMBER(M182:AD182),
                    IF(
                        M$5:AD$5=2,
                        M182:AD182,
                        ""),
                    ""))
            ),
            IF(
                Parameters!$D$17=1,
                IFERROR(
                    IF(
                        OR(
                            IF(
                                ISNUMBER(M182:AD182),
                                IF(
                                    M$5:AD$5=1,
                                    M182:AD182,
                                    ""),
                                "")
                            =0),
                        0,
                        GEOMEAN(IF(
                            ISNUMBER(M182:AD182),
                            IF(
                                M$5:AD$5=1,
                                M182:AD182,
                                ""),
                            ""))
                    ),
                    IF(
                        OR(IF(
                            ISNUMBER(M182:AD182),
                            IF(
                                M$5:AD$5=2,
                                M182:AD182,
                                ""),
                            "")
                            =0),
                        0,
                        GEOMEAN(IF(
                            ISNUMBER(M182:AD182),
                            IF(
                                M$5:AD$5=2,
                                M182:AD182,
                                ""),
                            "")))
                )
            )
        )
    )
)</f>
        <v>0</v>
      </c>
      <c r="J182" s="242" t="s">
        <v>409</v>
      </c>
      <c r="K182" s="242" t="s">
        <v>409</v>
      </c>
      <c r="L182" s="91" t="s">
        <v>723</v>
      </c>
      <c r="M182" s="192" t="s">
        <v>409</v>
      </c>
      <c r="N182" s="192" t="s">
        <v>409</v>
      </c>
      <c r="O182" s="192" t="s">
        <v>409</v>
      </c>
      <c r="P182" s="192">
        <v>0</v>
      </c>
      <c r="Q182" s="192" t="s">
        <v>409</v>
      </c>
      <c r="R182" s="192" t="s">
        <v>409</v>
      </c>
      <c r="S182" s="192" t="s">
        <v>409</v>
      </c>
      <c r="T182" s="192" t="s">
        <v>409</v>
      </c>
      <c r="U182" s="192" t="s">
        <v>409</v>
      </c>
      <c r="V182" s="192" t="s">
        <v>409</v>
      </c>
      <c r="W182" s="192" t="s">
        <v>409</v>
      </c>
      <c r="X182" s="192" t="s">
        <v>409</v>
      </c>
      <c r="Y182" s="192" t="s">
        <v>409</v>
      </c>
      <c r="Z182" s="192" t="s">
        <v>409</v>
      </c>
      <c r="AA182" s="34"/>
      <c r="AB182" s="34"/>
      <c r="AC182" s="192"/>
      <c r="AD182" s="192"/>
      <c r="AE182" s="192"/>
      <c r="AF182" s="192"/>
      <c r="AG182" s="192"/>
      <c r="AH182" s="192"/>
    </row>
    <row r="183" spans="1:34" x14ac:dyDescent="0.2">
      <c r="A183" s="84">
        <v>176</v>
      </c>
      <c r="B183" s="84" t="str">
        <f ca="1"/>
        <v>Somalia</v>
      </c>
      <c r="C183" s="84" t="str">
        <f ca="1"/>
        <v>SOM</v>
      </c>
      <c r="D183" s="219" t="str">
        <f ca="1"/>
        <v>SSF           Sub-Saharan Africa</v>
      </c>
      <c r="E183" s="219" t="str">
        <f ca="1"/>
        <v>IDA</v>
      </c>
      <c r="F183" s="190" t="str">
        <f t="shared" ca="1" si="14"/>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8.9960986257938718</v>
      </c>
      <c r="H183" s="80" cm="1">
        <f t="array" ref="H183">IF(
    SUM(IF(
            ISNUMBER(
                IF(
                    $M$4:$AD$4,
                    (M183:AD183),
                    "")),
            1,
            0))
        =0,
    NA(),
    IF(
        Parameters!$D$15=1,
        IF(
            SUM(--(ISNUMBER(IF($M$4:$AD$4=1,(M183:AD183),""))))&gt;0,
            MAX(IF(
                ISNUMBER(M183:AD183),
                IF(
                    M$4:AD$4=1,
                    M183:AD183,
                    ""),
                "")),
            MAX(IF(
                ISNUMBER(M183:AD183),
                IF(
                    M$4:AD$4=2,
                    M183:AD183,
                    ""),
                ""))
        ),
        IF(
            Parameters!$D$16=1,
            IFERROR(
                AVERAGE(IF(
                    ISNUMBER(M183:AD183),
                    IF(
                        M$4:AD$4=1,
                        M183:AD183,
                        ""),
                    "")),
                AVERAGE(IF(
                    ISNUMBER(M183:AD183),
                    IF(
                        M$4:AD$4=2,
                        M183:AD183,
                        ""),
                    ""))
            ),
            IF(
                Parameters!$D$17=1,
                IFERROR(
                    IF(
                        OR(
                            IF(
                                ISNUMBER(M183:AD183),
                                IF(
                                    M$4:AD$4=1,
                                    M183:AD183,
                                    ""),
                                "")
                            =0),
                        0,
                        GEOMEAN(IF(
                            ISNUMBER(M183:AD183),
                            IF(
                                M$4:AD$4=1,
                                M183:AD183,
                                ""),
                            ""))
                    ),
                    IF(
                        OR(IF(
                            ISNUMBER(M183:AD183),
                            IF(
                                M$4:AD$4=2,
                                M183:AD183,
                                ""),
                            "")
                            =0),
                        0,
                        GEOMEAN(IF(
                            ISNUMBER(M183:AD183),
                            IF(
                                M$4:AD$4=2,
                                M183:AD183,
                                ""),
                            "")))
                )
            )
        )
    )
)</f>
        <v>10</v>
      </c>
      <c r="I183" s="191" cm="1">
        <f t="array" ref="I183">IF(
    SUM(IF(
            ISNUMBER(
                IF(
                    $M$5:$AD$5,
                    (M183:AD183),
                    "")),
            1,
            0))
        =0,
    NA(),
    IF(
        Parameters!$D$15=1,
        IF(
            SUM(--(ISNUMBER(IF($M$5:$AD$5=1,(M183:AD183),""))))&gt;0,
            MAX(IF(
                ISNUMBER(M183:AD183),
                IF(
                    M$5:AD$5=1,
                    M183:AD183,
                    ""),
                "")),
            MAX(IF(
                ISNUMBER(M183:AD183),
                IF(
                    M$5:AD$5=2,
                    M183:AD183,
                    ""),
                ""))
        ),
        IF(
            Parameters!$D$16=1,
            IFERROR(
                AVERAGE(IF(
                    ISNUMBER(M183:AD183),
                    IF(
                        M$5:AD$5=1,
                        M183:AD183,
                        ""),
                    "")),
                AVERAGE(IF(
                    ISNUMBER(M183:AD183),
                    IF(
                        M$5:AD$5=2,
                        M183:AD183,
                        ""),
                    ""))
            ),
            IF(
                Parameters!$D$17=1,
                IFERROR(
                    IF(
                        OR(
                            IF(
                                ISNUMBER(M183:AD183),
                                IF(
                                    M$5:AD$5=1,
                                    M183:AD183,
                                    ""),
                                "")
                            =0),
                        0,
                        GEOMEAN(IF(
                            ISNUMBER(M183:AD183),
                            IF(
                                M$5:AD$5=1,
                                M183:AD183,
                                ""),
                            ""))
                    ),
                    IF(
                        OR(IF(
                            ISNUMBER(M183:AD183),
                            IF(
                                M$5:AD$5=2,
                                M183:AD183,
                                ""),
                            "")
                            =0),
                        0,
                        GEOMEAN(IF(
                            ISNUMBER(M183:AD183),
                            IF(
                                M$5:AD$5=2,
                                M183:AD183,
                                ""),
                            "")))
                )
            )
        )
    )
)</f>
        <v>8.0929790485010393</v>
      </c>
      <c r="J183" s="242">
        <v>45103</v>
      </c>
      <c r="K183" s="242">
        <v>44753</v>
      </c>
      <c r="L183" s="91" t="s">
        <v>299</v>
      </c>
      <c r="M183" s="192">
        <v>10</v>
      </c>
      <c r="N183" s="192">
        <v>10</v>
      </c>
      <c r="O183" s="192">
        <v>8.0929790485010393</v>
      </c>
      <c r="P183" s="192">
        <v>0</v>
      </c>
      <c r="Q183" s="192" t="s">
        <v>409</v>
      </c>
      <c r="R183" s="192">
        <v>0</v>
      </c>
      <c r="S183" s="192">
        <v>0</v>
      </c>
      <c r="T183" s="192" t="s">
        <v>622</v>
      </c>
      <c r="U183" s="192">
        <v>111.9</v>
      </c>
      <c r="V183" s="192">
        <v>0.809297904850104</v>
      </c>
      <c r="W183" s="192" t="s">
        <v>409</v>
      </c>
      <c r="X183" s="192" t="s">
        <v>409</v>
      </c>
      <c r="Y183" s="192">
        <v>0</v>
      </c>
      <c r="Z183" s="192">
        <v>-18.269230769230699</v>
      </c>
      <c r="AA183" s="34"/>
      <c r="AB183" s="34"/>
      <c r="AC183" s="192"/>
      <c r="AD183" s="192"/>
      <c r="AE183" s="192"/>
      <c r="AF183" s="192"/>
      <c r="AG183" s="192"/>
      <c r="AH183" s="192"/>
    </row>
    <row r="184" spans="1:34" x14ac:dyDescent="0.2">
      <c r="A184" s="84">
        <v>177</v>
      </c>
      <c r="B184" s="84" t="str">
        <f ca="1"/>
        <v>Serbia</v>
      </c>
      <c r="C184" s="84" t="str">
        <f ca="1"/>
        <v>SRB</v>
      </c>
      <c r="D184" s="219" t="str">
        <f ca="1"/>
        <v>ECS           Europe &amp; Central Asia</v>
      </c>
      <c r="E184" s="219" t="str">
        <f ca="1"/>
        <v>IBRD</v>
      </c>
      <c r="F184" s="190" t="str">
        <f t="shared" ca="1" si="14"/>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2.9724817083522832</v>
      </c>
      <c r="H184" s="80" cm="1">
        <f t="array" ref="H184">IF(
    SUM(IF(
            ISNUMBER(
                IF(
                    $M$4:$AD$4,
                    (M184:AD184),
                    "")),
            1,
            0))
        =0,
    NA(),
    IF(
        Parameters!$D$15=1,
        IF(
            SUM(--(ISNUMBER(IF($M$4:$AD$4=1,(M184:AD184),""))))&gt;0,
            MAX(IF(
                ISNUMBER(M184:AD184),
                IF(
                    M$4:AD$4=1,
                    M184:AD184,
                    ""),
                "")),
            MAX(IF(
                ISNUMBER(M184:AD184),
                IF(
                    M$4:AD$4=2,
                    M184:AD184,
                    ""),
                ""))
        ),
        IF(
            Parameters!$D$16=1,
            IFERROR(
                AVERAGE(IF(
                    ISNUMBER(M184:AD184),
                    IF(
                        M$4:AD$4=1,
                        M184:AD184,
                        ""),
                    "")),
                AVERAGE(IF(
                    ISNUMBER(M184:AD184),
                    IF(
                        M$4:AD$4=2,
                        M184:AD184,
                        ""),
                    ""))
            ),
            IF(
                Parameters!$D$17=1,
                IFERROR(
                    IF(
                        OR(
                            IF(
                                ISNUMBER(M184:AD184),
                                IF(
                                    M$4:AD$4=1,
                                    M184:AD184,
                                    ""),
                                "")
                            =0),
                        0,
                        GEOMEAN(IF(
                            ISNUMBER(M184:AD184),
                            IF(
                                M$4:AD$4=1,
                                M184:AD184,
                                ""),
                            ""))
                    ),
                    IF(
                        OR(IF(
                            ISNUMBER(M184:AD184),
                            IF(
                                M$4:AD$4=2,
                                M184:AD184,
                                ""),
                            "")
                            =0),
                        0,
                        GEOMEAN(IF(
                            ISNUMBER(M184:AD184),
                            IF(
                                M$4:AD$4=2,
                                M184:AD184,
                                ""),
                            "")))
                )
            )
        )
    )
)</f>
        <v>1.3494443464455801</v>
      </c>
      <c r="I184" s="191" cm="1">
        <f t="array" ref="I184">IF(
    SUM(IF(
            ISNUMBER(
                IF(
                    $M$5:$AD$5,
                    (M184:AD184),
                    "")),
            1,
            0))
        =0,
    NA(),
    IF(
        Parameters!$D$15=1,
        IF(
            SUM(--(ISNUMBER(IF($M$5:$AD$5=1,(M184:AD184),""))))&gt;0,
            MAX(IF(
                ISNUMBER(M184:AD184),
                IF(
                    M$5:AD$5=1,
                    M184:AD184,
                    ""),
                "")),
            MAX(IF(
                ISNUMBER(M184:AD184),
                IF(
                    M$5:AD$5=2,
                    M184:AD184,
                    ""),
                ""))
        ),
        IF(
            Parameters!$D$16=1,
            IFERROR(
                AVERAGE(IF(
                    ISNUMBER(M184:AD184),
                    IF(
                        M$5:AD$5=1,
                        M184:AD184,
                        ""),
                    "")),
                AVERAGE(IF(
                    ISNUMBER(M184:AD184),
                    IF(
                        M$5:AD$5=2,
                        M184:AD184,
                        ""),
                    ""))
            ),
            IF(
                Parameters!$D$17=1,
                IFERROR(
                    IF(
                        OR(
                            IF(
                                ISNUMBER(M184:AD184),
                                IF(
                                    M$5:AD$5=1,
                                    M184:AD184,
                                    ""),
                                "")
                            =0),
                        0,
                        GEOMEAN(IF(
                            ISNUMBER(M184:AD184),
                            IF(
                                M$5:AD$5=1,
                                M184:AD184,
                                ""),
                            ""))
                    ),
                    IF(
                        OR(IF(
                            ISNUMBER(M184:AD184),
                            IF(
                                M$5:AD$5=2,
                                M184:AD184,
                                ""),
                            "")
                            =0),
                        0,
                        GEOMEAN(IF(
                            ISNUMBER(M184:AD184),
                            IF(
                                M$5:AD$5=2,
                                M184:AD184,
                                ""),
                            "")))
                )
            )
        )
    )
)</f>
        <v>6.5476190476190403</v>
      </c>
      <c r="J184" s="242">
        <v>45103</v>
      </c>
      <c r="K184" s="242">
        <v>44998</v>
      </c>
      <c r="L184" s="91" t="s">
        <v>301</v>
      </c>
      <c r="M184" s="192">
        <v>0</v>
      </c>
      <c r="N184" s="192">
        <v>1.3494443464455801</v>
      </c>
      <c r="O184" s="192" t="s">
        <v>409</v>
      </c>
      <c r="P184" s="192">
        <v>0</v>
      </c>
      <c r="Q184" s="192" t="s">
        <v>409</v>
      </c>
      <c r="R184" s="192">
        <v>6.5476190476190403</v>
      </c>
      <c r="S184" s="192">
        <v>0</v>
      </c>
      <c r="T184" s="192" t="s">
        <v>409</v>
      </c>
      <c r="U184" s="192">
        <v>67.900000000000006</v>
      </c>
      <c r="V184" s="192" t="s">
        <v>409</v>
      </c>
      <c r="W184" s="192" t="s">
        <v>409</v>
      </c>
      <c r="X184" s="192" t="s">
        <v>409</v>
      </c>
      <c r="Y184" s="192">
        <v>0.13095238095237999</v>
      </c>
      <c r="Z184" s="192">
        <v>-100</v>
      </c>
      <c r="AA184" s="34"/>
      <c r="AB184" s="34"/>
      <c r="AC184" s="192"/>
      <c r="AD184" s="192"/>
      <c r="AE184" s="192"/>
      <c r="AF184" s="192"/>
      <c r="AG184" s="192"/>
      <c r="AH184" s="192"/>
    </row>
    <row r="185" spans="1:34" x14ac:dyDescent="0.2">
      <c r="A185" s="84">
        <v>178</v>
      </c>
      <c r="B185" s="84" t="str">
        <f ca="1"/>
        <v>South Sudan</v>
      </c>
      <c r="C185" s="84" t="str">
        <f ca="1"/>
        <v>SSD</v>
      </c>
      <c r="D185" s="219" t="str">
        <f ca="1"/>
        <v>SSF           Sub-Saharan Africa</v>
      </c>
      <c r="E185" s="219" t="str">
        <f ca="1"/>
        <v>IDA</v>
      </c>
      <c r="F185" s="190" t="str">
        <f t="shared" ca="1" si="14"/>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$M$4:$AD$4,
                    (M185:AD185),
                    "")),
            1,
            0))
        =0,
    NA(),
    IF(
        Parameters!$D$15=1,
        IF(
            SUM(--(ISNUMBER(IF($M$4:$AD$4=1,(M185:AD185),""))))&gt;0,
            MAX(IF(
                ISNUMBER(M185:AD185),
                IF(
                    M$4:AD$4=1,
                    M185:AD185,
                    ""),
                "")),
            MAX(IF(
                ISNUMBER(M185:AD185),
                IF(
                    M$4:AD$4=2,
                    M185:AD185,
                    ""),
                ""))
        ),
        IF(
            Parameters!$D$16=1,
            IFERROR(
                AVERAGE(IF(
                    ISNUMBER(M185:AD185),
                    IF(
                        M$4:AD$4=1,
                        M185:AD185,
                        ""),
                    "")),
                AVERAGE(IF(
                    ISNUMBER(M185:AD185),
                    IF(
                        M$4:AD$4=2,
                        M185:AD185,
                        ""),
                    ""))
            ),
            IF(
                Parameters!$D$17=1,
                IFERROR(
                    IF(
                        OR(
                            IF(
                                ISNUMBER(M185:AD185),
                                IF(
                                    M$4:AD$4=1,
                                    M185:AD185,
                                    ""),
                                "")
                            =0),
                        0,
                        GEOMEAN(IF(
                            ISNUMBER(M185:AD185),
                            IF(
                                M$4:AD$4=1,
                                M185:AD185,
                                ""),
                            ""))
                    ),
                    IF(
                        OR(IF(
                            ISNUMBER(M185:AD185),
                            IF(
                                M$4:AD$4=2,
                                M185:AD185,
                                ""),
                            "")
                            =0),
                        0,
                        GEOMEAN(IF(
                            ISNUMBER(M185:AD185),
                            IF(
                                M$4:AD$4=2,
                                M185:AD185,
                                ""),
                            "")))
                )
            )
        )
    )
)</f>
        <v>10</v>
      </c>
      <c r="I185" s="191" cm="1">
        <f t="array" ref="I185">IF(
    SUM(IF(
            ISNUMBER(
                IF(
                    $M$5:$AD$5,
                    (M185:AD185),
                    "")),
            1,
            0))
        =0,
    NA(),
    IF(
        Parameters!$D$15=1,
        IF(
            SUM(--(ISNUMBER(IF($M$5:$AD$5=1,(M185:AD185),""))))&gt;0,
            MAX(IF(
                ISNUMBER(M185:AD185),
                IF(
                    M$5:AD$5=1,
                    M185:AD185,
                    ""),
                "")),
            MAX(IF(
                ISNUMBER(M185:AD185),
                IF(
                    M$5:AD$5=2,
                    M185:AD185,
                    ""),
                ""))
        ),
        IF(
            Parameters!$D$16=1,
            IFERROR(
                AVERAGE(IF(
                    ISNUMBER(M185:AD185),
                    IF(
                        M$5:AD$5=1,
                        M185:AD185,
                        ""),
                    "")),
                AVERAGE(IF(
                    ISNUMBER(M185:AD185),
                    IF(
                        M$5:AD$5=2,
                        M185:AD185,
                        ""),
                    ""))
            ),
            IF(
                Parameters!$D$17=1,
                IFERROR(
                    IF(
                        OR(
                            IF(
                                ISNUMBER(M185:AD185),
                                IF(
                                    M$5:AD$5=1,
                                    M185:AD185,
                                    ""),
                                "")
                            =0),
                        0,
                        GEOMEAN(IF(
                            ISNUMBER(M185:AD185),
                            IF(
                                M$5:AD$5=1,
                                M185:AD185,
                                ""),
                            ""))
                    ),
                    IF(
                        OR(IF(
                            ISNUMBER(M185:AD185),
                            IF(
                                M$5:AD$5=2,
                                M185:AD185,
                                ""),
                            "")
                            =0),
                        0,
                        GEOMEAN(IF(
                            ISNUMBER(M185:AD185),
                            IF(
                                M$5:AD$5=2,
                                M185:AD185,
                                ""),
                            "")))
                )
            )
        )
    )
)</f>
        <v>0</v>
      </c>
      <c r="J185" s="242">
        <v>45103</v>
      </c>
      <c r="K185" s="242">
        <v>44753</v>
      </c>
      <c r="L185" s="91" t="s">
        <v>303</v>
      </c>
      <c r="M185" s="192">
        <v>10</v>
      </c>
      <c r="N185" s="192">
        <v>10</v>
      </c>
      <c r="O185" s="192">
        <v>0</v>
      </c>
      <c r="P185" s="192">
        <v>0</v>
      </c>
      <c r="Q185" s="192" t="s">
        <v>409</v>
      </c>
      <c r="R185" s="192" t="s">
        <v>409</v>
      </c>
      <c r="S185" s="192">
        <v>0</v>
      </c>
      <c r="T185" s="192" t="s">
        <v>622</v>
      </c>
      <c r="U185" s="192">
        <v>108.5</v>
      </c>
      <c r="V185" s="192">
        <v>-2.1411217435583301</v>
      </c>
      <c r="W185" s="192" t="s">
        <v>409</v>
      </c>
      <c r="X185" s="192" t="s">
        <v>409</v>
      </c>
      <c r="Y185" s="192" t="s">
        <v>409</v>
      </c>
      <c r="Z185" s="192">
        <v>-13.793103448275801</v>
      </c>
      <c r="AA185" s="34"/>
      <c r="AB185" s="34"/>
      <c r="AC185" s="192"/>
      <c r="AD185" s="192"/>
      <c r="AE185" s="192"/>
      <c r="AF185" s="192"/>
      <c r="AG185" s="192"/>
      <c r="AH185" s="192"/>
    </row>
    <row r="186" spans="1:34" x14ac:dyDescent="0.2">
      <c r="A186" s="84">
        <v>179</v>
      </c>
      <c r="B186" s="84" t="str">
        <f ca="1"/>
        <v>São Tomé and Príncipe</v>
      </c>
      <c r="C186" s="84" t="str">
        <f ca="1"/>
        <v>STP</v>
      </c>
      <c r="D186" s="219" t="str">
        <f ca="1"/>
        <v>SSF           Sub-Saharan Africa</v>
      </c>
      <c r="E186" s="219" t="str">
        <f ca="1"/>
        <v>IDA</v>
      </c>
      <c r="F186" s="190" t="str">
        <f t="shared" ca="1" si="14"/>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4.1789229981646949</v>
      </c>
      <c r="H186" s="80" cm="1">
        <f t="array" ref="H186">IF(
    SUM(IF(
            ISNUMBER(
                IF(
                    $M$4:$AD$4,
                    (M186:AD186),
                    "")),
            1,
            0))
        =0,
    NA(),
    IF(
        Parameters!$D$15=1,
        IF(
            SUM(--(ISNUMBER(IF($M$4:$AD$4=1,(M186:AD186),""))))&gt;0,
            MAX(IF(
                ISNUMBER(M186:AD186),
                IF(
                    M$4:AD$4=1,
                    M186:AD186,
                    ""),
                "")),
            MAX(IF(
                ISNUMBER(M186:AD186),
                IF(
                    M$4:AD$4=2,
                    M186:AD186,
                    ""),
                ""))
        ),
        IF(
            Parameters!$D$16=1,
            IFERROR(
                AVERAGE(IF(
                    ISNUMBER(M186:AD186),
                    IF(
                        M$4:AD$4=1,
                        M186:AD186,
                        ""),
                    "")),
                AVERAGE(IF(
                    ISNUMBER(M186:AD186),
                    IF(
                        M$4:AD$4=2,
                        M186:AD186,
                        ""),
                    ""))
            ),
            IF(
                Parameters!$D$17=1,
                IFERROR(
                    IF(
                        OR(
                            IF(
                                ISNUMBER(M186:AD186),
                                IF(
                                    M$4:AD$4=1,
                                    M186:AD186,
                                    ""),
                                "")
                            =0),
                        0,
                        GEOMEAN(IF(
                            ISNUMBER(M186:AD186),
                            IF(
                                M$4:AD$4=1,
                                M186:AD186,
                                ""),
                            ""))
                    ),
                    IF(
                        OR(IF(
                            ISNUMBER(M186:AD186),
                            IF(
                                M$4:AD$4=2,
                                M186:AD186,
                                ""),
                            "")
                            =0),
                        0,
                        GEOMEAN(IF(
                            ISNUMBER(M186:AD186),
                            IF(
                                M$4:AD$4=2,
                                M186:AD186,
                                ""),
                            "")))
                )
            )
        )
    )
)</f>
        <v>1.7463397424589799</v>
      </c>
      <c r="I186" s="191" cm="1">
        <f t="array" ref="I186">IF(
    SUM(IF(
            ISNUMBER(
                IF(
                    $M$5:$AD$5,
                    (M186:AD186),
                    "")),
            1,
            0))
        =0,
    NA(),
    IF(
        Parameters!$D$15=1,
        IF(
            SUM(--(ISNUMBER(IF($M$5:$AD$5=1,(M186:AD186),""))))&gt;0,
            MAX(IF(
                ISNUMBER(M186:AD186),
                IF(
                    M$5:AD$5=1,
                    M186:AD186,
                    ""),
                "")),
            MAX(IF(
                ISNUMBER(M186:AD186),
                IF(
                    M$5:AD$5=2,
                    M186:AD186,
                    ""),
                ""))
        ),
        IF(
            Parameters!$D$16=1,
            IFERROR(
                AVERAGE(IF(
                    ISNUMBER(M186:AD186),
                    IF(
                        M$5:AD$5=1,
                        M186:AD186,
                        ""),
                    "")),
                AVERAGE(IF(
                    ISNUMBER(M186:AD186),
                    IF(
                        M$5:AD$5=2,
                        M186:AD186,
                        ""),
                    ""))
            ),
            IF(
                Parameters!$D$17=1,
                IFERROR(
                    IF(
                        OR(
                            IF(
                                ISNUMBER(M186:AD186),
                                IF(
                                    M$5:AD$5=1,
                                    M186:AD186,
                                    ""),
                                "")
                            =0),
                        0,
                        GEOMEAN(IF(
                            ISNUMBER(M186:AD186),
                            IF(
                                M$5:AD$5=1,
                                M186:AD186,
                                ""),
                            ""))
                    ),
                    IF(
                        OR(IF(
                            ISNUMBER(M186:AD186),
                            IF(
                                M$5:AD$5=2,
                                M186:AD186,
                                ""),
                            "")
                            =0),
                        0,
                        GEOMEAN(IF(
                            ISNUMBER(M186:AD186),
                            IF(
                                M$5:AD$5=2,
                                M186:AD186,
                                ""),
                            "")))
                )
            )
        )
    )
)</f>
        <v>10</v>
      </c>
      <c r="J186" s="242">
        <v>45103</v>
      </c>
      <c r="K186" s="242">
        <v>45103</v>
      </c>
      <c r="L186" s="91" t="s">
        <v>304</v>
      </c>
      <c r="M186" s="192">
        <v>0</v>
      </c>
      <c r="N186" s="192">
        <v>1.7463397424589799</v>
      </c>
      <c r="O186" s="192" t="s">
        <v>409</v>
      </c>
      <c r="P186" s="192">
        <v>10</v>
      </c>
      <c r="Q186" s="192" t="s">
        <v>409</v>
      </c>
      <c r="R186" s="192">
        <v>0</v>
      </c>
      <c r="S186" s="192">
        <v>0</v>
      </c>
      <c r="T186" s="192" t="s">
        <v>409</v>
      </c>
      <c r="U186" s="192">
        <v>69.7</v>
      </c>
      <c r="V186" s="192" t="s">
        <v>409</v>
      </c>
      <c r="W186" s="192" t="s">
        <v>785</v>
      </c>
      <c r="X186" s="192" t="s">
        <v>409</v>
      </c>
      <c r="Y186" s="192">
        <v>0</v>
      </c>
      <c r="Z186" s="192">
        <v>-100</v>
      </c>
      <c r="AA186" s="34"/>
      <c r="AB186" s="34"/>
      <c r="AC186" s="192"/>
      <c r="AD186" s="192"/>
      <c r="AE186" s="192"/>
      <c r="AF186" s="192"/>
      <c r="AG186" s="192"/>
      <c r="AH186" s="192"/>
    </row>
    <row r="187" spans="1:34" x14ac:dyDescent="0.2">
      <c r="A187" s="84">
        <v>180</v>
      </c>
      <c r="B187" s="84" t="str">
        <f ca="1"/>
        <v>Suriname</v>
      </c>
      <c r="C187" s="84" t="str">
        <f ca="1"/>
        <v>SUR</v>
      </c>
      <c r="D187" s="219" t="str">
        <f ca="1"/>
        <v>LCN           Latin America &amp; Caribbean</v>
      </c>
      <c r="E187" s="219" t="str">
        <f ca="1"/>
        <v>IBRD</v>
      </c>
      <c r="F187" s="190" t="str">
        <f t="shared" ca="1" si="14"/>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$M$4:$AD$4,
                    (M187:AD187),
                    "")),
            1,
            0))
        =0,
    NA(),
    IF(
        Parameters!$D$15=1,
        IF(
            SUM(--(ISNUMBER(IF($M$4:$AD$4=1,(M187:AD187),""))))&gt;0,
            MAX(IF(
                ISNUMBER(M187:AD187),
                IF(
                    M$4:AD$4=1,
                    M187:AD187,
                    ""),
                "")),
            MAX(IF(
                ISNUMBER(M187:AD187),
                IF(
                    M$4:AD$4=2,
                    M187:AD187,
                    ""),
                ""))
        ),
        IF(
            Parameters!$D$16=1,
            IFERROR(
                AVERAGE(IF(
                    ISNUMBER(M187:AD187),
                    IF(
                        M$4:AD$4=1,
                        M187:AD187,
                        ""),
                    "")),
                AVERAGE(IF(
                    ISNUMBER(M187:AD187),
                    IF(
                        M$4:AD$4=2,
                        M187:AD187,
                        ""),
                    ""))
            ),
            IF(
                Parameters!$D$17=1,
                IFERROR(
                    IF(
                        OR(
                            IF(
                                ISNUMBER(M187:AD187),
                                IF(
                                    M$4:AD$4=1,
                                    M187:AD187,
                                    ""),
                                "")
                            =0),
                        0,
                        GEOMEAN(IF(
                            ISNUMBER(M187:AD187),
                            IF(
                                M$4:AD$4=1,
                                M187:AD187,
                                ""),
                            ""))
                    ),
                    IF(
                        OR(IF(
                            ISNUMBER(M187:AD187),
                            IF(
                                M$4:AD$4=2,
                                M187:AD187,
                                ""),
                            "")
                            =0),
                        0,
                        GEOMEAN(IF(
                            ISNUMBER(M187:AD187),
                            IF(
                                M$4:AD$4=2,
                                M187:AD187,
                                ""),
                            "")))
                )
            )
        )
    )
)</f>
        <v>0</v>
      </c>
      <c r="I187" s="191" cm="1">
        <f t="array" ref="I187">IF(
    SUM(IF(
            ISNUMBER(
                IF(
                    $M$5:$AD$5,
                    (M187:AD187),
                    "")),
            1,
            0))
        =0,
    NA(),
    IF(
        Parameters!$D$15=1,
        IF(
            SUM(--(ISNUMBER(IF($M$5:$AD$5=1,(M187:AD187),""))))&gt;0,
            MAX(IF(
                ISNUMBER(M187:AD187),
                IF(
                    M$5:AD$5=1,
                    M187:AD187,
                    ""),
                "")),
            MAX(IF(
                ISNUMBER(M187:AD187),
                IF(
                    M$5:AD$5=2,
                    M187:AD187,
                    ""),
                ""))
        ),
        IF(
            Parameters!$D$16=1,
            IFERROR(
                AVERAGE(IF(
                    ISNUMBER(M187:AD187),
                    IF(
                        M$5:AD$5=1,
                        M187:AD187,
                        ""),
                    "")),
                AVERAGE(IF(
                    ISNUMBER(M187:AD187),
                    IF(
                        M$5:AD$5=2,
                        M187:AD187,
                        ""),
                    ""))
            ),
            IF(
                Parameters!$D$17=1,
                IFERROR(
                    IF(
                        OR(
                            IF(
                                ISNUMBER(M187:AD187),
                                IF(
                                    M$5:AD$5=1,
                                    M187:AD187,
                                    ""),
                                "")
                            =0),
                        0,
                        GEOMEAN(IF(
                            ISNUMBER(M187:AD187),
                            IF(
                                M$5:AD$5=1,
                                M187:AD187,
                                ""),
                            ""))
                    ),
                    IF(
                        OR(IF(
                            ISNUMBER(M187:AD187),
                            IF(
                                M$5:AD$5=2,
                                M187:AD187,
                                ""),
                            "")
                            =0),
                        0,
                        GEOMEAN(IF(
                            ISNUMBER(M187:AD187),
                            IF(
                                M$5:AD$5=2,
                                M187:AD187,
                                ""),
                            "")))
                )
            )
        )
    )
)</f>
        <v>0</v>
      </c>
      <c r="J187" s="242">
        <v>45103</v>
      </c>
      <c r="K187" s="242">
        <v>45091</v>
      </c>
      <c r="L187" s="91" t="s">
        <v>306</v>
      </c>
      <c r="M187" s="192">
        <v>0</v>
      </c>
      <c r="N187" s="192">
        <v>0</v>
      </c>
      <c r="O187" s="192">
        <v>0</v>
      </c>
      <c r="P187" s="192">
        <v>0</v>
      </c>
      <c r="Q187" s="192" t="s">
        <v>409</v>
      </c>
      <c r="R187" s="192">
        <v>0</v>
      </c>
      <c r="S187" s="192">
        <v>0</v>
      </c>
      <c r="T187" s="192" t="s">
        <v>409</v>
      </c>
      <c r="U187" s="192">
        <v>59.7</v>
      </c>
      <c r="V187" s="192" t="s">
        <v>409</v>
      </c>
      <c r="W187" s="192" t="s">
        <v>409</v>
      </c>
      <c r="X187" s="192" t="s">
        <v>409</v>
      </c>
      <c r="Y187" s="192">
        <v>0</v>
      </c>
      <c r="Z187" s="192">
        <v>-100</v>
      </c>
      <c r="AA187" s="34"/>
      <c r="AB187" s="34"/>
      <c r="AC187" s="192"/>
      <c r="AD187" s="192"/>
      <c r="AE187" s="192"/>
      <c r="AF187" s="192"/>
      <c r="AG187" s="192"/>
      <c r="AH187" s="192"/>
    </row>
    <row r="188" spans="1:34" x14ac:dyDescent="0.2">
      <c r="A188" s="84">
        <v>181</v>
      </c>
      <c r="B188" s="84" t="str">
        <f ca="1"/>
        <v>Slovak Republic</v>
      </c>
      <c r="C188" s="84" t="str">
        <f ca="1"/>
        <v>SVK</v>
      </c>
      <c r="D188" s="219" t="str">
        <f ca="1"/>
        <v>ECS           Europe &amp; Central Asia</v>
      </c>
      <c r="E188" s="219" t="str">
        <f ca="1"/>
        <v>NA</v>
      </c>
      <c r="F188" s="190" t="str">
        <f t="shared" ca="1" si="14"/>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$M$4:$AD$4,
                    (M188:AD188),
                    "")),
            1,
            0))
        =0,
    NA(),
    IF(
        Parameters!$D$15=1,
        IF(
            SUM(--(ISNUMBER(IF($M$4:$AD$4=1,(M188:AD188),""))))&gt;0,
            MAX(IF(
                ISNUMBER(M188:AD188),
                IF(
                    M$4:AD$4=1,
                    M188:AD188,
                    ""),
                "")),
            MAX(IF(
                ISNUMBER(M188:AD188),
                IF(
                    M$4:AD$4=2,
                    M188:AD188,
                    ""),
                ""))
        ),
        IF(
            Parameters!$D$16=1,
            IFERROR(
                AVERAGE(IF(
                    ISNUMBER(M188:AD188),
                    IF(
                        M$4:AD$4=1,
                        M188:AD188,
                        ""),
                    "")),
                AVERAGE(IF(
                    ISNUMBER(M188:AD188),
                    IF(
                        M$4:AD$4=2,
                        M188:AD188,
                        ""),
                    ""))
            ),
            IF(
                Parameters!$D$17=1,
                IFERROR(
                    IF(
                        OR(
                            IF(
                                ISNUMBER(M188:AD188),
                                IF(
                                    M$4:AD$4=1,
                                    M188:AD188,
                                    ""),
                                "")
                            =0),
                        0,
                        GEOMEAN(IF(
                            ISNUMBER(M188:AD188),
                            IF(
                                M$4:AD$4=1,
                                M188:AD188,
                                ""),
                            ""))
                    ),
                    IF(
                        OR(IF(
                            ISNUMBER(M188:AD188),
                            IF(
                                M$4:AD$4=2,
                                M188:AD188,
                                ""),
                            "")
                            =0),
                        0,
                        GEOMEAN(IF(
                            ISNUMBER(M188:AD188),
                            IF(
                                M$4:AD$4=2,
                                M188:AD188,
                                ""),
                            "")))
                )
            )
        )
    )
)</f>
        <v>0</v>
      </c>
      <c r="I188" s="191" cm="1">
        <f t="array" ref="I188">IF(
    SUM(IF(
            ISNUMBER(
                IF(
                    $M$5:$AD$5,
                    (M188:AD188),
                    "")),
            1,
            0))
        =0,
    NA(),
    IF(
        Parameters!$D$15=1,
        IF(
            SUM(--(ISNUMBER(IF($M$5:$AD$5=1,(M188:AD188),""))))&gt;0,
            MAX(IF(
                ISNUMBER(M188:AD188),
                IF(
                    M$5:AD$5=1,
                    M188:AD188,
                    ""),
                "")),
            MAX(IF(
                ISNUMBER(M188:AD188),
                IF(
                    M$5:AD$5=2,
                    M188:AD188,
                    ""),
                ""))
        ),
        IF(
            Parameters!$D$16=1,
            IFERROR(
                AVERAGE(IF(
                    ISNUMBER(M188:AD188),
                    IF(
                        M$5:AD$5=1,
                        M188:AD188,
                        ""),
                    "")),
                AVERAGE(IF(
                    ISNUMBER(M188:AD188),
                    IF(
                        M$5:AD$5=2,
                        M188:AD188,
                        ""),
                    ""))
            ),
            IF(
                Parameters!$D$17=1,
                IFERROR(
                    IF(
                        OR(
                            IF(
                                ISNUMBER(M188:AD188),
                                IF(
                                    M$5:AD$5=1,
                                    M188:AD188,
                                    ""),
                                "")
                            =0),
                        0,
                        GEOMEAN(IF(
                            ISNUMBER(M188:AD188),
                            IF(
                                M$5:AD$5=1,
                                M188:AD188,
                                ""),
                            ""))
                    ),
                    IF(
                        OR(IF(
                            ISNUMBER(M188:AD188),
                            IF(
                                M$5:AD$5=2,
                                M188:AD188,
                                ""),
                            "")
                            =0),
                        0,
                        GEOMEAN(IF(
                            ISNUMBER(M188:AD188),
                            IF(
                                M$5:AD$5=2,
                                M188:AD188,
                                ""),
                            "")))
                )
            )
        )
    )
)</f>
        <v>1.78571428571428</v>
      </c>
      <c r="J188" s="242">
        <v>45103</v>
      </c>
      <c r="K188" s="242">
        <v>44966</v>
      </c>
      <c r="L188" s="91" t="s">
        <v>307</v>
      </c>
      <c r="M188" s="192">
        <v>0</v>
      </c>
      <c r="N188" s="192">
        <v>0</v>
      </c>
      <c r="O188" s="192" t="s">
        <v>409</v>
      </c>
      <c r="P188" s="192">
        <v>0</v>
      </c>
      <c r="Q188" s="192" t="s">
        <v>409</v>
      </c>
      <c r="R188" s="192">
        <v>1.78571428571428</v>
      </c>
      <c r="S188" s="192" t="s">
        <v>409</v>
      </c>
      <c r="T188" s="192" t="s">
        <v>409</v>
      </c>
      <c r="U188" s="192">
        <v>37.799999999999997</v>
      </c>
      <c r="V188" s="192" t="s">
        <v>409</v>
      </c>
      <c r="W188" s="192" t="s">
        <v>409</v>
      </c>
      <c r="X188" s="192" t="s">
        <v>409</v>
      </c>
      <c r="Y188" s="192">
        <v>3.5714285714285698E-2</v>
      </c>
      <c r="Z188" s="192" t="s">
        <v>409</v>
      </c>
      <c r="AA188" s="34"/>
      <c r="AB188" s="34"/>
      <c r="AC188" s="192"/>
      <c r="AD188" s="192"/>
      <c r="AE188" s="192"/>
      <c r="AF188" s="192"/>
      <c r="AG188" s="192"/>
      <c r="AH188" s="192"/>
    </row>
    <row r="189" spans="1:34" x14ac:dyDescent="0.2">
      <c r="A189" s="84">
        <v>182</v>
      </c>
      <c r="B189" s="84" t="str">
        <f ca="1"/>
        <v>Slovenia</v>
      </c>
      <c r="C189" s="84" t="str">
        <f ca="1"/>
        <v>SVN</v>
      </c>
      <c r="D189" s="219" t="str">
        <f ca="1"/>
        <v>ECS           Europe &amp; Central Asia</v>
      </c>
      <c r="E189" s="219" t="str">
        <f ca="1"/>
        <v>NA</v>
      </c>
      <c r="F189" s="190" t="str">
        <f t="shared" ca="1" si="14"/>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$M$4:$AD$4,
                    (M189:AD189),
                    "")),
            1,
            0))
        =0,
    NA(),
    IF(
        Parameters!$D$15=1,
        IF(
            SUM(--(ISNUMBER(IF($M$4:$AD$4=1,(M189:AD189),""))))&gt;0,
            MAX(IF(
                ISNUMBER(M189:AD189),
                IF(
                    M$4:AD$4=1,
                    M189:AD189,
                    ""),
                "")),
            MAX(IF(
                ISNUMBER(M189:AD189),
                IF(
                    M$4:AD$4=2,
                    M189:AD189,
                    ""),
                ""))
        ),
        IF(
            Parameters!$D$16=1,
            IFERROR(
                AVERAGE(IF(
                    ISNUMBER(M189:AD189),
                    IF(
                        M$4:AD$4=1,
                        M189:AD189,
                        ""),
                    "")),
                AVERAGE(IF(
                    ISNUMBER(M189:AD189),
                    IF(
                        M$4:AD$4=2,
                        M189:AD189,
                        ""),
                    ""))
            ),
            IF(
                Parameters!$D$17=1,
                IFERROR(
                    IF(
                        OR(
                            IF(
                                ISNUMBER(M189:AD189),
                                IF(
                                    M$4:AD$4=1,
                                    M189:AD189,
                                    ""),
                                "")
                            =0),
                        0,
                        GEOMEAN(IF(
                            ISNUMBER(M189:AD189),
                            IF(
                                M$4:AD$4=1,
                                M189:AD189,
                                ""),
                            ""))
                    ),
                    IF(
                        OR(IF(
                            ISNUMBER(M189:AD189),
                            IF(
                                M$4:AD$4=2,
                                M189:AD189,
                                ""),
                            "")
                            =0),
                        0,
                        GEOMEAN(IF(
                            ISNUMBER(M189:AD189),
                            IF(
                                M$4:AD$4=2,
                                M189:AD189,
                                ""),
                            "")))
                )
            )
        )
    )
)</f>
        <v>0</v>
      </c>
      <c r="I189" s="191" cm="1">
        <f t="array" ref="I189">IF(
    SUM(IF(
            ISNUMBER(
                IF(
                    $M$5:$AD$5,
                    (M189:AD189),
                    "")),
            1,
            0))
        =0,
    NA(),
    IF(
        Parameters!$D$15=1,
        IF(
            SUM(--(ISNUMBER(IF($M$5:$AD$5=1,(M189:AD189),""))))&gt;0,
            MAX(IF(
                ISNUMBER(M189:AD189),
                IF(
                    M$5:AD$5=1,
                    M189:AD189,
                    ""),
                "")),
            MAX(IF(
                ISNUMBER(M189:AD189),
                IF(
                    M$5:AD$5=2,
                    M189:AD189,
                    ""),
                ""))
        ),
        IF(
            Parameters!$D$16=1,
            IFERROR(
                AVERAGE(IF(
                    ISNUMBER(M189:AD189),
                    IF(
                        M$5:AD$5=1,
                        M189:AD189,
                        ""),
                    "")),
                AVERAGE(IF(
                    ISNUMBER(M189:AD189),
                    IF(
                        M$5:AD$5=2,
                        M189:AD189,
                        ""),
                    ""))
            ),
            IF(
                Parameters!$D$17=1,
                IFERROR(
                    IF(
                        OR(
                            IF(
                                ISNUMBER(M189:AD189),
                                IF(
                                    M$5:AD$5=1,
                                    M189:AD189,
                                    ""),
                                "")
                            =0),
                        0,
                        GEOMEAN(IF(
                            ISNUMBER(M189:AD189),
                            IF(
                                M$5:AD$5=1,
                                M189:AD189,
                                ""),
                            ""))
                    ),
                    IF(
                        OR(IF(
                            ISNUMBER(M189:AD189),
                            IF(
                                M$5:AD$5=2,
                                M189:AD189,
                                ""),
                            "")
                            =0),
                        0,
                        GEOMEAN(IF(
                            ISNUMBER(M189:AD189),
                            IF(
                                M$5:AD$5=2,
                                M189:AD189,
                                ""),
                            "")))
                )
            )
        )
    )
)</f>
        <v>5.9523809523809499</v>
      </c>
      <c r="J189" s="242">
        <v>45103</v>
      </c>
      <c r="K189" s="242">
        <v>44966</v>
      </c>
      <c r="L189" s="91" t="s">
        <v>309</v>
      </c>
      <c r="M189" s="192">
        <v>0</v>
      </c>
      <c r="N189" s="192">
        <v>0</v>
      </c>
      <c r="O189" s="192" t="s">
        <v>409</v>
      </c>
      <c r="P189" s="192">
        <v>0</v>
      </c>
      <c r="Q189" s="192" t="s">
        <v>409</v>
      </c>
      <c r="R189" s="192">
        <v>5.9523809523809499</v>
      </c>
      <c r="S189" s="192" t="s">
        <v>409</v>
      </c>
      <c r="T189" s="192" t="s">
        <v>409</v>
      </c>
      <c r="U189" s="192">
        <v>27.3</v>
      </c>
      <c r="V189" s="192" t="s">
        <v>409</v>
      </c>
      <c r="W189" s="192" t="s">
        <v>409</v>
      </c>
      <c r="X189" s="192" t="s">
        <v>409</v>
      </c>
      <c r="Y189" s="192">
        <v>0.119047619047619</v>
      </c>
      <c r="Z189" s="192" t="s">
        <v>409</v>
      </c>
      <c r="AA189" s="34"/>
      <c r="AB189" s="34"/>
      <c r="AC189" s="192"/>
      <c r="AD189" s="192"/>
      <c r="AE189" s="192"/>
      <c r="AF189" s="192"/>
      <c r="AG189" s="192"/>
      <c r="AH189" s="192"/>
    </row>
    <row r="190" spans="1:34" x14ac:dyDescent="0.2">
      <c r="A190" s="84">
        <v>183</v>
      </c>
      <c r="B190" s="84" t="str">
        <f ca="1"/>
        <v>Sweden</v>
      </c>
      <c r="C190" s="84" t="str">
        <f ca="1"/>
        <v>SWE</v>
      </c>
      <c r="D190" s="219" t="str">
        <f ca="1"/>
        <v>ECS           Europe &amp; Central Asia</v>
      </c>
      <c r="E190" s="219" t="str">
        <f ca="1"/>
        <v>NA</v>
      </c>
      <c r="F190" s="190" t="str">
        <f t="shared" ca="1" si="14"/>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$M$4:$AD$4,
                    (M190:AD190),
                    "")),
            1,
            0))
        =0,
    NA(),
    IF(
        Parameters!$D$15=1,
        IF(
            SUM(--(ISNUMBER(IF($M$4:$AD$4=1,(M190:AD190),""))))&gt;0,
            MAX(IF(
                ISNUMBER(M190:AD190),
                IF(
                    M$4:AD$4=1,
                    M190:AD190,
                    ""),
                "")),
            MAX(IF(
                ISNUMBER(M190:AD190),
                IF(
                    M$4:AD$4=2,
                    M190:AD190,
                    ""),
                ""))
        ),
        IF(
            Parameters!$D$16=1,
            IFERROR(
                AVERAGE(IF(
                    ISNUMBER(M190:AD190),
                    IF(
                        M$4:AD$4=1,
                        M190:AD190,
                        ""),
                    "")),
                AVERAGE(IF(
                    ISNUMBER(M190:AD190),
                    IF(
                        M$4:AD$4=2,
                        M190:AD190,
                        ""),
                    ""))
            ),
            IF(
                Parameters!$D$17=1,
                IFERROR(
                    IF(
                        OR(
                            IF(
                                ISNUMBER(M190:AD190),
                                IF(
                                    M$4:AD$4=1,
                                    M190:AD190,
                                    ""),
                                "")
                            =0),
                        0,
                        GEOMEAN(IF(
                            ISNUMBER(M190:AD190),
                            IF(
                                M$4:AD$4=1,
                                M190:AD190,
                                ""),
                            ""))
                    ),
                    IF(
                        OR(IF(
                            ISNUMBER(M190:AD190),
                            IF(
                                M$4:AD$4=2,
                                M190:AD190,
                                ""),
                            "")
                            =0),
                        0,
                        GEOMEAN(IF(
                            ISNUMBER(M190:AD190),
                            IF(
                                M$4:AD$4=2,
                                M190:AD190,
                                ""),
                            "")))
                )
            )
        )
    )
)</f>
        <v>0</v>
      </c>
      <c r="I190" s="191" cm="1">
        <f t="array" ref="I190">IF(
    SUM(IF(
            ISNUMBER(
                IF(
                    $M$5:$AD$5,
                    (M190:AD190),
                    "")),
            1,
            0))
        =0,
    NA(),
    IF(
        Parameters!$D$15=1,
        IF(
            SUM(--(ISNUMBER(IF($M$5:$AD$5=1,(M190:AD190),""))))&gt;0,
            MAX(IF(
                ISNUMBER(M190:AD190),
                IF(
                    M$5:AD$5=1,
                    M190:AD190,
                    ""),
                "")),
            MAX(IF(
                ISNUMBER(M190:AD190),
                IF(
                    M$5:AD$5=2,
                    M190:AD190,
                    ""),
                ""))
        ),
        IF(
            Parameters!$D$16=1,
            IFERROR(
                AVERAGE(IF(
                    ISNUMBER(M190:AD190),
                    IF(
                        M$5:AD$5=1,
                        M190:AD190,
                        ""),
                    "")),
                AVERAGE(IF(
                    ISNUMBER(M190:AD190),
                    IF(
                        M$5:AD$5=2,
                        M190:AD190,
                        ""),
                    ""))
            ),
            IF(
                Parameters!$D$17=1,
                IFERROR(
                    IF(
                        OR(
                            IF(
                                ISNUMBER(M190:AD190),
                                IF(
                                    M$5:AD$5=1,
                                    M190:AD190,
                                    ""),
                                "")
                            =0),
                        0,
                        GEOMEAN(IF(
                            ISNUMBER(M190:AD190),
                            IF(
                                M$5:AD$5=1,
                                M190:AD190,
                                ""),
                            ""))
                    ),
                    IF(
                        OR(IF(
                            ISNUMBER(M190:AD190),
                            IF(
                                M$5:AD$5=2,
                                M190:AD190,
                                ""),
                            "")
                            =0),
                        0,
                        GEOMEAN(IF(
                            ISNUMBER(M190:AD190),
                            IF(
                                M$5:AD$5=2,
                                M190:AD190,
                                ""),
                            "")))
                )
            )
        )
    )
)</f>
        <v>0</v>
      </c>
      <c r="J190" s="242">
        <v>45103</v>
      </c>
      <c r="K190" s="242">
        <v>44860</v>
      </c>
      <c r="L190" s="91" t="s">
        <v>311</v>
      </c>
      <c r="M190" s="192">
        <v>0</v>
      </c>
      <c r="N190" s="192">
        <v>0</v>
      </c>
      <c r="O190" s="192" t="s">
        <v>409</v>
      </c>
      <c r="P190" s="192">
        <v>0</v>
      </c>
      <c r="Q190" s="192" t="s">
        <v>409</v>
      </c>
      <c r="R190" s="192">
        <v>0</v>
      </c>
      <c r="S190" s="192" t="s">
        <v>409</v>
      </c>
      <c r="T190" s="192" t="s">
        <v>409</v>
      </c>
      <c r="U190" s="192">
        <v>20.6</v>
      </c>
      <c r="V190" s="192" t="s">
        <v>409</v>
      </c>
      <c r="W190" s="192" t="s">
        <v>409</v>
      </c>
      <c r="X190" s="192" t="s">
        <v>409</v>
      </c>
      <c r="Y190" s="192">
        <v>0</v>
      </c>
      <c r="Z190" s="192" t="s">
        <v>409</v>
      </c>
      <c r="AA190" s="34"/>
      <c r="AB190" s="34"/>
      <c r="AC190" s="192"/>
      <c r="AD190" s="192"/>
      <c r="AE190" s="192"/>
      <c r="AF190" s="192"/>
      <c r="AG190" s="192"/>
      <c r="AH190" s="192"/>
    </row>
    <row r="191" spans="1:34" x14ac:dyDescent="0.2">
      <c r="A191" s="84">
        <v>184</v>
      </c>
      <c r="B191" s="84" t="str">
        <f ca="1"/>
        <v>Eswatini</v>
      </c>
      <c r="C191" s="84" t="str">
        <f ca="1"/>
        <v>SWZ</v>
      </c>
      <c r="D191" s="219" t="str">
        <f ca="1"/>
        <v>SSF           Sub-Saharan Africa</v>
      </c>
      <c r="E191" s="219" t="str">
        <f ca="1"/>
        <v>IBRD</v>
      </c>
      <c r="F191" s="190" t="str">
        <f t="shared" ca="1" si="14"/>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1.5077213371859775</v>
      </c>
      <c r="H191" s="80" cm="1">
        <f t="array" ref="H191">IF(
    SUM(IF(
            ISNUMBER(
                IF(
                    $M$4:$AD$4,
                    (M191:AD191),
                    "")),
            1,
            0))
        =0,
    NA(),
    IF(
        Parameters!$D$15=1,
        IF(
            SUM(--(ISNUMBER(IF($M$4:$AD$4=1,(M191:AD191),""))))&gt;0,
            MAX(IF(
                ISNUMBER(M191:AD191),
                IF(
                    M$4:AD$4=1,
                    M191:AD191,
                    ""),
                "")),
            MAX(IF(
                ISNUMBER(M191:AD191),
                IF(
                    M$4:AD$4=2,
                    M191:AD191,
                    ""),
                ""))
        ),
        IF(
            Parameters!$D$16=1,
            IFERROR(
                AVERAGE(IF(
                    ISNUMBER(M191:AD191),
                    IF(
                        M$4:AD$4=1,
                        M191:AD191,
                        ""),
                    "")),
                AVERAGE(IF(
                    ISNUMBER(M191:AD191),
                    IF(
                        M$4:AD$4=2,
                        M191:AD191,
                        ""),
                    ""))
            ),
            IF(
                Parameters!$D$17=1,
                IFERROR(
                    IF(
                        OR(
                            IF(
                                ISNUMBER(M191:AD191),
                                IF(
                                    M$4:AD$4=1,
                                    M191:AD191,
                                    ""),
                                "")
                            =0),
                        0,
                        GEOMEAN(IF(
                            ISNUMBER(M191:AD191),
                            IF(
                                M$4:AD$4=1,
                                M191:AD191,
                                ""),
                            ""))
                    ),
                    IF(
                        OR(IF(
                            ISNUMBER(M191:AD191),
                            IF(
                                M$4:AD$4=2,
                                M191:AD191,
                                ""),
                            "")
                            =0),
                        0,
                        GEOMEAN(IF(
                            ISNUMBER(M191:AD191),
                            IF(
                                M$4:AD$4=2,
                                M191:AD191,
                                ""),
                            "")))
                )
            )
        )
    )
)</f>
        <v>3.8190156994178799</v>
      </c>
      <c r="I191" s="191" cm="1">
        <f t="array" ref="I191">IF(
    SUM(IF(
            ISNUMBER(
                IF(
                    $M$5:$AD$5,
                    (M191:AD191),
                    "")),
            1,
            0))
        =0,
    NA(),
    IF(
        Parameters!$D$15=1,
        IF(
            SUM(--(ISNUMBER(IF($M$5:$AD$5=1,(M191:AD191),""))))&gt;0,
            MAX(IF(
                ISNUMBER(M191:AD191),
                IF(
                    M$5:AD$5=1,
                    M191:AD191,
                    ""),
                "")),
            MAX(IF(
                ISNUMBER(M191:AD191),
                IF(
                    M$5:AD$5=2,
                    M191:AD191,
                    ""),
                ""))
        ),
        IF(
            Parameters!$D$16=1,
            IFERROR(
                AVERAGE(IF(
                    ISNUMBER(M191:AD191),
                    IF(
                        M$5:AD$5=1,
                        M191:AD191,
                        ""),
                    "")),
                AVERAGE(IF(
                    ISNUMBER(M191:AD191),
                    IF(
                        M$5:AD$5=2,
                        M191:AD191,
                        ""),
                    ""))
            ),
            IF(
                Parameters!$D$17=1,
                IFERROR(
                    IF(
                        OR(
                            IF(
                                ISNUMBER(M191:AD191),
                                IF(
                                    M$5:AD$5=1,
                                    M191:AD191,
                                    ""),
                                "")
                            =0),
                        0,
                        GEOMEAN(IF(
                            ISNUMBER(M191:AD191),
                            IF(
                                M$5:AD$5=1,
                                M191:AD191,
                                ""),
                            ""))
                    ),
                    IF(
                        OR(IF(
                            ISNUMBER(M191:AD191),
                            IF(
                                M$5:AD$5=2,
                                M191:AD191,
                                ""),
                            "")
                            =0),
                        0,
                        GEOMEAN(IF(
                            ISNUMBER(M191:AD191),
                            IF(
                                M$5:AD$5=2,
                                M191:AD191,
                                ""),
                            "")))
                )
            )
        )
    )
)</f>
        <v>0.59523809523809301</v>
      </c>
      <c r="J191" s="242">
        <v>45103</v>
      </c>
      <c r="K191" s="242">
        <v>44900</v>
      </c>
      <c r="L191" s="91" t="s">
        <v>313</v>
      </c>
      <c r="M191" s="192">
        <v>0</v>
      </c>
      <c r="N191" s="192">
        <v>3.8190156994178799</v>
      </c>
      <c r="O191" s="192">
        <v>0</v>
      </c>
      <c r="P191" s="192">
        <v>0</v>
      </c>
      <c r="Q191" s="192" t="s">
        <v>409</v>
      </c>
      <c r="R191" s="192">
        <v>0.59523809523809301</v>
      </c>
      <c r="S191" s="192">
        <v>0</v>
      </c>
      <c r="T191" s="192" t="s">
        <v>409</v>
      </c>
      <c r="U191" s="192">
        <v>79.099999999999994</v>
      </c>
      <c r="V191" s="192">
        <v>-1.7340526128492899</v>
      </c>
      <c r="W191" s="192" t="s">
        <v>409</v>
      </c>
      <c r="X191" s="192" t="s">
        <v>409</v>
      </c>
      <c r="Y191" s="192">
        <v>1.19047619047618E-2</v>
      </c>
      <c r="Z191" s="192">
        <v>-71.428571428571402</v>
      </c>
      <c r="AA191" s="34"/>
      <c r="AB191" s="34"/>
      <c r="AC191" s="192"/>
      <c r="AD191" s="192"/>
      <c r="AE191" s="192"/>
      <c r="AF191" s="192"/>
      <c r="AG191" s="192"/>
      <c r="AH191" s="192"/>
    </row>
    <row r="192" spans="1:34" x14ac:dyDescent="0.2">
      <c r="A192" s="84">
        <v>185</v>
      </c>
      <c r="B192" s="84" t="str">
        <f ca="1"/>
        <v>Sint Maarten (Dutch part)</v>
      </c>
      <c r="C192" s="84" t="str">
        <f ca="1"/>
        <v>SXM</v>
      </c>
      <c r="D192" s="219" t="str">
        <f ca="1"/>
        <v>LCN           Latin America &amp; Caribbean</v>
      </c>
      <c r="E192" s="219" t="str">
        <f ca="1"/>
        <v>NA</v>
      </c>
      <c r="F192" s="190" t="str">
        <f t="shared" ca="1" si="14"/>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$M$4:$AD$4,
                    (M192:AD192),
                    "")),
            1,
            0))
        =0,
    NA(),
    IF(
        Parameters!$D$15=1,
        IF(
            SUM(--(ISNUMBER(IF($M$4:$AD$4=1,(M192:AD192),""))))&gt;0,
            MAX(IF(
                ISNUMBER(M192:AD192),
                IF(
                    M$4:AD$4=1,
                    M192:AD192,
                    ""),
                "")),
            MAX(IF(
                ISNUMBER(M192:AD192),
                IF(
                    M$4:AD$4=2,
                    M192:AD192,
                    ""),
                ""))
        ),
        IF(
            Parameters!$D$16=1,
            IFERROR(
                AVERAGE(IF(
                    ISNUMBER(M192:AD192),
                    IF(
                        M$4:AD$4=1,
                        M192:AD192,
                        ""),
                    "")),
                AVERAGE(IF(
                    ISNUMBER(M192:AD192),
                    IF(
                        M$4:AD$4=2,
                        M192:AD192,
                        ""),
                    ""))
            ),
            IF(
                Parameters!$D$17=1,
                IFERROR(
                    IF(
                        OR(
                            IF(
                                ISNUMBER(M192:AD192),
                                IF(
                                    M$4:AD$4=1,
                                    M192:AD192,
                                    ""),
                                "")
                            =0),
                        0,
                        GEOMEAN(IF(
                            ISNUMBER(M192:AD192),
                            IF(
                                M$4:AD$4=1,
                                M192:AD192,
                                ""),
                            ""))
                    ),
                    IF(
                        OR(IF(
                            ISNUMBER(M192:AD192),
                            IF(
                                M$4:AD$4=2,
                                M192:AD192,
                                ""),
                            "")
                            =0),
                        0,
                        GEOMEAN(IF(
                            ISNUMBER(M192:AD192),
                            IF(
                                M$4:AD$4=2,
                                M192:AD192,
                                ""),
                            "")))
                )
            )
        )
    )
)</f>
        <v>#N/A</v>
      </c>
      <c r="I192" s="191" cm="1">
        <f t="array" ref="I192">IF(
    SUM(IF(
            ISNUMBER(
                IF(
                    $M$5:$AD$5,
                    (M192:AD192),
                    "")),
            1,
            0))
        =0,
    NA(),
    IF(
        Parameters!$D$15=1,
        IF(
            SUM(--(ISNUMBER(IF($M$5:$AD$5=1,(M192:AD192),""))))&gt;0,
            MAX(IF(
                ISNUMBER(M192:AD192),
                IF(
                    M$5:AD$5=1,
                    M192:AD192,
                    ""),
                "")),
            MAX(IF(
                ISNUMBER(M192:AD192),
                IF(
                    M$5:AD$5=2,
                    M192:AD192,
                    ""),
                ""))
        ),
        IF(
            Parameters!$D$16=1,
            IFERROR(
                AVERAGE(IF(
                    ISNUMBER(M192:AD192),
                    IF(
                        M$5:AD$5=1,
                        M192:AD192,
                        ""),
                    "")),
                AVERAGE(IF(
                    ISNUMBER(M192:AD192),
                    IF(
                        M$5:AD$5=2,
                        M192:AD192,
                        ""),
                    ""))
            ),
            IF(
                Parameters!$D$17=1,
                IFERROR(
                    IF(
                        OR(
                            IF(
                                ISNUMBER(M192:AD192),
                                IF(
                                    M$5:AD$5=1,
                                    M192:AD192,
                                    ""),
                                "")
                            =0),
                        0,
                        GEOMEAN(IF(
                            ISNUMBER(M192:AD192),
                            IF(
                                M$5:AD$5=1,
                                M192:AD192,
                                ""),
                            ""))
                    ),
                    IF(
                        OR(IF(
                            ISNUMBER(M192:AD192),
                            IF(
                                M$5:AD$5=2,
                                M192:AD192,
                                ""),
                            "")
                            =0),
                        0,
                        GEOMEAN(IF(
                            ISNUMBER(M192:AD192),
                            IF(
                                M$5:AD$5=2,
                                M192:AD192,
                                ""),
                            "")))
                )
            )
        )
    )
)</f>
        <v>0</v>
      </c>
      <c r="J192" s="242" t="s">
        <v>409</v>
      </c>
      <c r="K192" s="242" t="s">
        <v>409</v>
      </c>
      <c r="L192" s="91" t="s">
        <v>724</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t="s">
        <v>409</v>
      </c>
      <c r="Z192" s="192" t="s">
        <v>409</v>
      </c>
      <c r="AA192" s="34"/>
      <c r="AB192" s="34"/>
      <c r="AC192" s="192"/>
      <c r="AD192" s="192"/>
      <c r="AE192" s="192"/>
      <c r="AF192" s="192"/>
      <c r="AG192" s="192"/>
      <c r="AH192" s="192"/>
    </row>
    <row r="193" spans="1:44" x14ac:dyDescent="0.2">
      <c r="A193" s="84">
        <v>186</v>
      </c>
      <c r="B193" s="84" t="str">
        <f ca="1"/>
        <v>Seychelles</v>
      </c>
      <c r="C193" s="84" t="str">
        <f ca="1"/>
        <v>SYC</v>
      </c>
      <c r="D193" s="219" t="str">
        <f ca="1"/>
        <v>SSF           Sub-Saharan Africa</v>
      </c>
      <c r="E193" s="219" t="str">
        <f ca="1"/>
        <v>IBRD</v>
      </c>
      <c r="F193" s="190" t="str">
        <f t="shared" ca="1" si="14"/>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$M$4:$AD$4,
                    (M193:AD193),
                    "")),
            1,
            0))
        =0,
    NA(),
    IF(
        Parameters!$D$15=1,
        IF(
            SUM(--(ISNUMBER(IF($M$4:$AD$4=1,(M193:AD193),""))))&gt;0,
            MAX(IF(
                ISNUMBER(M193:AD193),
                IF(
                    M$4:AD$4=1,
                    M193:AD193,
                    ""),
                "")),
            MAX(IF(
                ISNUMBER(M193:AD193),
                IF(
                    M$4:AD$4=2,
                    M193:AD193,
                    ""),
                ""))
        ),
        IF(
            Parameters!$D$16=1,
            IFERROR(
                AVERAGE(IF(
                    ISNUMBER(M193:AD193),
                    IF(
                        M$4:AD$4=1,
                        M193:AD193,
                        ""),
                    "")),
                AVERAGE(IF(
                    ISNUMBER(M193:AD193),
                    IF(
                        M$4:AD$4=2,
                        M193:AD193,
                        ""),
                    ""))
            ),
            IF(
                Parameters!$D$17=1,
                IFERROR(
                    IF(
                        OR(
                            IF(
                                ISNUMBER(M193:AD193),
                                IF(
                                    M$4:AD$4=1,
                                    M193:AD193,
                                    ""),
                                "")
                            =0),
                        0,
                        GEOMEAN(IF(
                            ISNUMBER(M193:AD193),
                            IF(
                                M$4:AD$4=1,
                                M193:AD193,
                                ""),
                            ""))
                    ),
                    IF(
                        OR(IF(
                            ISNUMBER(M193:AD193),
                            IF(
                                M$4:AD$4=2,
                                M193:AD193,
                                ""),
                            "")
                            =0),
                        0,
                        GEOMEAN(IF(
                            ISNUMBER(M193:AD193),
                            IF(
                                M$4:AD$4=2,
                                M193:AD193,
                                ""),
                            "")))
                )
            )
        )
    )
)</f>
        <v>0</v>
      </c>
      <c r="I193" s="191" cm="1">
        <f t="array" ref="I193">IF(
    SUM(IF(
            ISNUMBER(
                IF(
                    $M$5:$AD$5,
                    (M193:AD193),
                    "")),
            1,
            0))
        =0,
    NA(),
    IF(
        Parameters!$D$15=1,
        IF(
            SUM(--(ISNUMBER(IF($M$5:$AD$5=1,(M193:AD193),""))))&gt;0,
            MAX(IF(
                ISNUMBER(M193:AD193),
                IF(
                    M$5:AD$5=1,
                    M193:AD193,
                    ""),
                "")),
            MAX(IF(
                ISNUMBER(M193:AD193),
                IF(
                    M$5:AD$5=2,
                    M193:AD193,
                    ""),
                ""))
        ),
        IF(
            Parameters!$D$16=1,
            IFERROR(
                AVERAGE(IF(
                    ISNUMBER(M193:AD193),
                    IF(
                        M$5:AD$5=1,
                        M193:AD193,
                        ""),
                    "")),
                AVERAGE(IF(
                    ISNUMBER(M193:AD193),
                    IF(
                        M$5:AD$5=2,
                        M193:AD193,
                        ""),
                    ""))
            ),
            IF(
                Parameters!$D$17=1,
                IFERROR(
                    IF(
                        OR(
                            IF(
                                ISNUMBER(M193:AD193),
                                IF(
                                    M$5:AD$5=1,
                                    M193:AD193,
                                    ""),
                                "")
                            =0),
                        0,
                        GEOMEAN(IF(
                            ISNUMBER(M193:AD193),
                            IF(
                                M$5:AD$5=1,
                                M193:AD193,
                                ""),
                            ""))
                    ),
                    IF(
                        OR(IF(
                            ISNUMBER(M193:AD193),
                            IF(
                                M$5:AD$5=2,
                                M193:AD193,
                                ""),
                            "")
                            =0),
                        0,
                        GEOMEAN(IF(
                            ISNUMBER(M193:AD193),
                            IF(
                                M$5:AD$5=2,
                                M193:AD193,
                                ""),
                            "")))
                )
            )
        )
    )
)</f>
        <v>0</v>
      </c>
      <c r="J193" s="242">
        <v>45103</v>
      </c>
      <c r="K193" s="242">
        <v>44860</v>
      </c>
      <c r="L193" s="91" t="s">
        <v>315</v>
      </c>
      <c r="M193" s="192">
        <v>0</v>
      </c>
      <c r="N193" s="192">
        <v>0</v>
      </c>
      <c r="O193" s="192" t="s">
        <v>409</v>
      </c>
      <c r="P193" s="192">
        <v>0</v>
      </c>
      <c r="Q193" s="192" t="s">
        <v>409</v>
      </c>
      <c r="R193" s="192">
        <v>0</v>
      </c>
      <c r="S193" s="192" t="s">
        <v>409</v>
      </c>
      <c r="T193" s="192" t="s">
        <v>409</v>
      </c>
      <c r="U193" s="192">
        <v>53.3</v>
      </c>
      <c r="V193" s="192" t="s">
        <v>409</v>
      </c>
      <c r="W193" s="192" t="s">
        <v>409</v>
      </c>
      <c r="X193" s="192" t="s">
        <v>409</v>
      </c>
      <c r="Y193" s="192">
        <v>0</v>
      </c>
      <c r="Z193" s="192" t="s">
        <v>409</v>
      </c>
      <c r="AA193" s="34"/>
      <c r="AB193" s="34"/>
      <c r="AC193" s="192"/>
      <c r="AD193" s="192"/>
      <c r="AE193" s="192"/>
      <c r="AF193" s="192"/>
      <c r="AG193" s="192"/>
      <c r="AH193" s="192"/>
    </row>
    <row r="194" spans="1:44" x14ac:dyDescent="0.2">
      <c r="A194" s="84">
        <v>187</v>
      </c>
      <c r="B194" s="84" t="str">
        <f ca="1"/>
        <v>Syrian Arab Republic</v>
      </c>
      <c r="C194" s="84" t="str">
        <f ca="1"/>
        <v>SYR</v>
      </c>
      <c r="D194" s="219" t="str">
        <f ca="1"/>
        <v>MEA           Middle East &amp; North Africa</v>
      </c>
      <c r="E194" s="219" t="str">
        <f ca="1"/>
        <v>IDA</v>
      </c>
      <c r="F194" s="190" t="str">
        <f t="shared" ca="1" si="14"/>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$M$4:$AD$4,
                    (M194:AD194),
                    "")),
            1,
            0))
        =0,
    NA(),
    IF(
        Parameters!$D$15=1,
        IF(
            SUM(--(ISNUMBER(IF($M$4:$AD$4=1,(M194:AD194),""))))&gt;0,
            MAX(IF(
                ISNUMBER(M194:AD194),
                IF(
                    M$4:AD$4=1,
                    M194:AD194,
                    ""),
                "")),
            MAX(IF(
                ISNUMBER(M194:AD194),
                IF(
                    M$4:AD$4=2,
                    M194:AD194,
                    ""),
                ""))
        ),
        IF(
            Parameters!$D$16=1,
            IFERROR(
                AVERAGE(IF(
                    ISNUMBER(M194:AD194),
                    IF(
                        M$4:AD$4=1,
                        M194:AD194,
                        ""),
                    "")),
                AVERAGE(IF(
                    ISNUMBER(M194:AD194),
                    IF(
                        M$4:AD$4=2,
                        M194:AD194,
                        ""),
                    ""))
            ),
            IF(
                Parameters!$D$17=1,
                IFERROR(
                    IF(
                        OR(
                            IF(
                                ISNUMBER(M194:AD194),
                                IF(
                                    M$4:AD$4=1,
                                    M194:AD194,
                                    ""),
                                "")
                            =0),
                        0,
                        GEOMEAN(IF(
                            ISNUMBER(M194:AD194),
                            IF(
                                M$4:AD$4=1,
                                M194:AD194,
                                ""),
                            ""))
                    ),
                    IF(
                        OR(IF(
                            ISNUMBER(M194:AD194),
                            IF(
                                M$4:AD$4=2,
                                M194:AD194,
                                ""),
                            "")
                            =0),
                        0,
                        GEOMEAN(IF(
                            ISNUMBER(M194:AD194),
                            IF(
                                M$4:AD$4=2,
                                M194:AD194,
                                ""),
                            "")))
                )
            )
        )
    )
)</f>
        <v>10</v>
      </c>
      <c r="I194" s="191" cm="1">
        <f t="array" ref="I194">IF(
    SUM(IF(
            ISNUMBER(
                IF(
                    $M$5:$AD$5,
                    (M194:AD194),
                    "")),
            1,
            0))
        =0,
    NA(),
    IF(
        Parameters!$D$15=1,
        IF(
            SUM(--(ISNUMBER(IF($M$5:$AD$5=1,(M194:AD194),""))))&gt;0,
            MAX(IF(
                ISNUMBER(M194:AD194),
                IF(
                    M$5:AD$5=1,
                    M194:AD194,
                    ""),
                "")),
            MAX(IF(
                ISNUMBER(M194:AD194),
                IF(
                    M$5:AD$5=2,
                    M194:AD194,
                    ""),
                ""))
        ),
        IF(
            Parameters!$D$16=1,
            IFERROR(
                AVERAGE(IF(
                    ISNUMBER(M194:AD194),
                    IF(
                        M$5:AD$5=1,
                        M194:AD194,
                        ""),
                    "")),
                AVERAGE(IF(
                    ISNUMBER(M194:AD194),
                    IF(
                        M$5:AD$5=2,
                        M194:AD194,
                        ""),
                    ""))
            ),
            IF(
                Parameters!$D$17=1,
                IFERROR(
                    IF(
                        OR(
                            IF(
                                ISNUMBER(M194:AD194),
                                IF(
                                    M$5:AD$5=1,
                                    M194:AD194,
                                    ""),
                                "")
                            =0),
                        0,
                        GEOMEAN(IF(
                            ISNUMBER(M194:AD194),
                            IF(
                                M$5:AD$5=1,
                                M194:AD194,
                                ""),
                            ""))
                    ),
                    IF(
                        OR(IF(
                            ISNUMBER(M194:AD194),
                            IF(
                                M$5:AD$5=2,
                                M194:AD194,
                                ""),
                            "")
                            =0),
                        0,
                        GEOMEAN(IF(
                            ISNUMBER(M194:AD194),
                            IF(
                                M$5:AD$5=2,
                                M194:AD194,
                                ""),
                            "")))
                )
            )
        )
    )
)</f>
        <v>0</v>
      </c>
      <c r="J194" s="242">
        <v>45103</v>
      </c>
      <c r="K194" s="242">
        <v>44753</v>
      </c>
      <c r="L194" s="91" t="s">
        <v>316</v>
      </c>
      <c r="M194" s="192">
        <v>10</v>
      </c>
      <c r="N194" s="192">
        <v>9.9929440818486395</v>
      </c>
      <c r="O194" s="192">
        <v>0</v>
      </c>
      <c r="P194" s="192">
        <v>0</v>
      </c>
      <c r="Q194" s="192" t="s">
        <v>409</v>
      </c>
      <c r="R194" s="192">
        <v>0</v>
      </c>
      <c r="S194" s="192">
        <v>0</v>
      </c>
      <c r="T194" s="192" t="s">
        <v>622</v>
      </c>
      <c r="U194" s="192">
        <v>107.1</v>
      </c>
      <c r="V194" s="192">
        <v>-0.39130779172040703</v>
      </c>
      <c r="W194" s="192" t="s">
        <v>409</v>
      </c>
      <c r="X194" s="192" t="s">
        <v>409</v>
      </c>
      <c r="Y194" s="192">
        <v>0</v>
      </c>
      <c r="Z194" s="192">
        <v>-29.466000768344198</v>
      </c>
      <c r="AA194" s="34"/>
      <c r="AB194" s="34"/>
      <c r="AC194" s="192"/>
      <c r="AD194" s="192"/>
      <c r="AE194" s="192"/>
      <c r="AF194" s="192"/>
      <c r="AG194" s="192"/>
      <c r="AH194" s="192"/>
    </row>
    <row r="195" spans="1:44" x14ac:dyDescent="0.2">
      <c r="A195" s="84">
        <v>188</v>
      </c>
      <c r="B195" s="84" t="str">
        <f ca="1"/>
        <v>Turks and Caicos Islands</v>
      </c>
      <c r="C195" s="84" t="str">
        <f ca="1"/>
        <v>TCA</v>
      </c>
      <c r="D195" s="219" t="str">
        <f ca="1"/>
        <v>LCN           Latin America &amp; Caribbean</v>
      </c>
      <c r="E195" s="219" t="str">
        <f ca="1"/>
        <v>NA</v>
      </c>
      <c r="F195" s="190" t="str">
        <f t="shared" ca="1" si="14"/>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$M$4:$AD$4,
                    (M195:AD195),
                    "")),
            1,
            0))
        =0,
    NA(),
    IF(
        Parameters!$D$15=1,
        IF(
            SUM(--(ISNUMBER(IF($M$4:$AD$4=1,(M195:AD195),""))))&gt;0,
            MAX(IF(
                ISNUMBER(M195:AD195),
                IF(
                    M$4:AD$4=1,
                    M195:AD195,
                    ""),
                "")),
            MAX(IF(
                ISNUMBER(M195:AD195),
                IF(
                    M$4:AD$4=2,
                    M195:AD195,
                    ""),
                ""))
        ),
        IF(
            Parameters!$D$16=1,
            IFERROR(
                AVERAGE(IF(
                    ISNUMBER(M195:AD195),
                    IF(
                        M$4:AD$4=1,
                        M195:AD195,
                        ""),
                    "")),
                AVERAGE(IF(
                    ISNUMBER(M195:AD195),
                    IF(
                        M$4:AD$4=2,
                        M195:AD195,
                        ""),
                    ""))
            ),
            IF(
                Parameters!$D$17=1,
                IFERROR(
                    IF(
                        OR(
                            IF(
                                ISNUMBER(M195:AD195),
                                IF(
                                    M$4:AD$4=1,
                                    M195:AD195,
                                    ""),
                                "")
                            =0),
                        0,
                        GEOMEAN(IF(
                            ISNUMBER(M195:AD195),
                            IF(
                                M$4:AD$4=1,
                                M195:AD195,
                                ""),
                            ""))
                    ),
                    IF(
                        OR(IF(
                            ISNUMBER(M195:AD195),
                            IF(
                                M$4:AD$4=2,
                                M195:AD195,
                                ""),
                            "")
                            =0),
                        0,
                        GEOMEAN(IF(
                            ISNUMBER(M195:AD195),
                            IF(
                                M$4:AD$4=2,
                                M195:AD195,
                                ""),
                            "")))
                )
            )
        )
    )
)</f>
        <v>#N/A</v>
      </c>
      <c r="I195" s="191" cm="1">
        <f t="array" ref="I195">IF(
    SUM(IF(
            ISNUMBER(
                IF(
                    $M$5:$AD$5,
                    (M195:AD195),
                    "")),
            1,
            0))
        =0,
    NA(),
    IF(
        Parameters!$D$15=1,
        IF(
            SUM(--(ISNUMBER(IF($M$5:$AD$5=1,(M195:AD195),""))))&gt;0,
            MAX(IF(
                ISNUMBER(M195:AD195),
                IF(
                    M$5:AD$5=1,
                    M195:AD195,
                    ""),
                "")),
            MAX(IF(
                ISNUMBER(M195:AD195),
                IF(
                    M$5:AD$5=2,
                    M195:AD195,
                    ""),
                ""))
        ),
        IF(
            Parameters!$D$16=1,
            IFERROR(
                AVERAGE(IF(
                    ISNUMBER(M195:AD195),
                    IF(
                        M$5:AD$5=1,
                        M195:AD195,
                        ""),
                    "")),
                AVERAGE(IF(
                    ISNUMBER(M195:AD195),
                    IF(
                        M$5:AD$5=2,
                        M195:AD195,
                        ""),
                    ""))
            ),
            IF(
                Parameters!$D$17=1,
                IFERROR(
                    IF(
                        OR(
                            IF(
                                ISNUMBER(M195:AD195),
                                IF(
                                    M$5:AD$5=1,
                                    M195:AD195,
                                    ""),
                                "")
                            =0),
                        0,
                        GEOMEAN(IF(
                            ISNUMBER(M195:AD195),
                            IF(
                                M$5:AD$5=1,
                                M195:AD195,
                                ""),
                            ""))
                    ),
                    IF(
                        OR(IF(
                            ISNUMBER(M195:AD195),
                            IF(
                                M$5:AD$5=2,
                                M195:AD195,
                                ""),
                            "")
                            =0),
                        0,
                        GEOMEAN(IF(
                            ISNUMBER(M195:AD195),
                            IF(
                                M$5:AD$5=2,
                                M195:AD195,
                                ""),
                            "")))
                )
            )
        )
    )
)</f>
        <v>0</v>
      </c>
      <c r="J195" s="242" t="s">
        <v>409</v>
      </c>
      <c r="K195" s="242" t="s">
        <v>409</v>
      </c>
      <c r="L195" s="91" t="s">
        <v>725</v>
      </c>
      <c r="M195" s="192" t="s">
        <v>409</v>
      </c>
      <c r="N195" s="192" t="s">
        <v>409</v>
      </c>
      <c r="O195" s="192" t="s">
        <v>409</v>
      </c>
      <c r="P195" s="192">
        <v>0</v>
      </c>
      <c r="Q195" s="192" t="s">
        <v>409</v>
      </c>
      <c r="R195" s="192" t="s">
        <v>409</v>
      </c>
      <c r="S195" s="192" t="s">
        <v>409</v>
      </c>
      <c r="T195" s="192" t="s">
        <v>409</v>
      </c>
      <c r="U195" s="192" t="s">
        <v>409</v>
      </c>
      <c r="V195" s="192" t="s">
        <v>409</v>
      </c>
      <c r="W195" s="192" t="s">
        <v>409</v>
      </c>
      <c r="X195" s="192" t="s">
        <v>409</v>
      </c>
      <c r="Y195" s="192" t="s">
        <v>409</v>
      </c>
      <c r="Z195" s="192" t="s">
        <v>409</v>
      </c>
      <c r="AA195" s="34"/>
      <c r="AB195" s="34"/>
      <c r="AC195" s="192"/>
      <c r="AD195" s="192"/>
      <c r="AE195" s="192"/>
      <c r="AF195" s="192"/>
      <c r="AG195" s="192"/>
      <c r="AH195" s="192"/>
    </row>
    <row r="196" spans="1:44" x14ac:dyDescent="0.2">
      <c r="A196" s="84">
        <v>189</v>
      </c>
      <c r="B196" s="84" t="str">
        <f ca="1"/>
        <v>Chad</v>
      </c>
      <c r="C196" s="84" t="str">
        <f ca="1"/>
        <v>TCD</v>
      </c>
      <c r="D196" s="219" t="str">
        <f ca="1"/>
        <v>SSF           Sub-Saharan Africa</v>
      </c>
      <c r="E196" s="219" t="str">
        <f ca="1"/>
        <v>IDA</v>
      </c>
      <c r="F196" s="190" t="str">
        <f t="shared" ca="1" si="14"/>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10</v>
      </c>
      <c r="H196" s="80" cm="1">
        <f t="array" ref="H196">IF(
    SUM(IF(
            ISNUMBER(
                IF(
                    $M$4:$AD$4,
                    (M196:AD196),
                    "")),
            1,
            0))
        =0,
    NA(),
    IF(
        Parameters!$D$15=1,
        IF(
            SUM(--(ISNUMBER(IF($M$4:$AD$4=1,(M196:AD196),""))))&gt;0,
            MAX(IF(
                ISNUMBER(M196:AD196),
                IF(
                    M$4:AD$4=1,
                    M196:AD196,
                    ""),
                "")),
            MAX(IF(
                ISNUMBER(M196:AD196),
                IF(
                    M$4:AD$4=2,
                    M196:AD196,
                    ""),
                ""))
        ),
        IF(
            Parameters!$D$16=1,
            IFERROR(
                AVERAGE(IF(
                    ISNUMBER(M196:AD196),
                    IF(
                        M$4:AD$4=1,
                        M196:AD196,
                        ""),
                    "")),
                AVERAGE(IF(
                    ISNUMBER(M196:AD196),
                    IF(
                        M$4:AD$4=2,
                        M196:AD196,
                        ""),
                    ""))
            ),
            IF(
                Parameters!$D$17=1,
                IFERROR(
                    IF(
                        OR(
                            IF(
                                ISNUMBER(M196:AD196),
                                IF(
                                    M$4:AD$4=1,
                                    M196:AD196,
                                    ""),
                                "")
                            =0),
                        0,
                        GEOMEAN(IF(
                            ISNUMBER(M196:AD196),
                            IF(
                                M$4:AD$4=1,
                                M196:AD196,
                                ""),
                            ""))
                    ),
                    IF(
                        OR(IF(
                            ISNUMBER(M196:AD196),
                            IF(
                                M$4:AD$4=2,
                                M196:AD196,
                                ""),
                            "")
                            =0),
                        0,
                        GEOMEAN(IF(
                            ISNUMBER(M196:AD196),
                            IF(
                                M$4:AD$4=2,
                                M196:AD196,
                                ""),
                            "")))
                )
            )
        )
    )
)</f>
        <v>10</v>
      </c>
      <c r="I196" s="191" cm="1">
        <f t="array" ref="I196">IF(
    SUM(IF(
            ISNUMBER(
                IF(
                    $M$5:$AD$5,
                    (M196:AD196),
                    "")),
            1,
            0))
        =0,
    NA(),
    IF(
        Parameters!$D$15=1,
        IF(
            SUM(--(ISNUMBER(IF($M$5:$AD$5=1,(M196:AD196),""))))&gt;0,
            MAX(IF(
                ISNUMBER(M196:AD196),
                IF(
                    M$5:AD$5=1,
                    M196:AD196,
                    ""),
                "")),
            MAX(IF(
                ISNUMBER(M196:AD196),
                IF(
                    M$5:AD$5=2,
                    M196:AD196,
                    ""),
                ""))
        ),
        IF(
            Parameters!$D$16=1,
            IFERROR(
                AVERAGE(IF(
                    ISNUMBER(M196:AD196),
                    IF(
                        M$5:AD$5=1,
                        M196:AD196,
                        ""),
                    "")),
                AVERAGE(IF(
                    ISNUMBER(M196:AD196),
                    IF(
                        M$5:AD$5=2,
                        M196:AD196,
                        ""),
                    ""))
            ),
            IF(
                Parameters!$D$17=1,
                IFERROR(
                    IF(
                        OR(
                            IF(
                                ISNUMBER(M196:AD196),
                                IF(
                                    M$5:AD$5=1,
                                    M196:AD196,
                                    ""),
                                "")
                            =0),
                        0,
                        GEOMEAN(IF(
                            ISNUMBER(M196:AD196),
                            IF(
                                M$5:AD$5=1,
                                M196:AD196,
                                ""),
                            ""))
                    ),
                    IF(
                        OR(IF(
                            ISNUMBER(M196:AD196),
                            IF(
                                M$5:AD$5=2,
                                M196:AD196,
                                ""),
                            "")
                            =0),
                        0,
                        GEOMEAN(IF(
                            ISNUMBER(M196:AD196),
                            IF(
                                M$5:AD$5=2,
                                M196:AD196,
                                ""),
                            "")))
                )
            )
        )
    )
)</f>
        <v>10</v>
      </c>
      <c r="J196" s="242">
        <v>44778</v>
      </c>
      <c r="K196" s="242">
        <v>45103</v>
      </c>
      <c r="L196" s="91" t="s">
        <v>318</v>
      </c>
      <c r="M196" s="192">
        <v>10</v>
      </c>
      <c r="N196" s="192">
        <v>9.4417004762744696</v>
      </c>
      <c r="O196" s="192">
        <v>0</v>
      </c>
      <c r="P196" s="192">
        <v>0</v>
      </c>
      <c r="Q196" s="192" t="s">
        <v>409</v>
      </c>
      <c r="R196" s="192">
        <v>5.3571428571428301</v>
      </c>
      <c r="S196" s="192">
        <v>10</v>
      </c>
      <c r="T196" s="192" t="s">
        <v>623</v>
      </c>
      <c r="U196" s="192">
        <v>104.6</v>
      </c>
      <c r="V196" s="192">
        <v>-2.0959422372752501E-2</v>
      </c>
      <c r="W196" s="192" t="s">
        <v>409</v>
      </c>
      <c r="X196" s="192" t="s">
        <v>409</v>
      </c>
      <c r="Y196" s="192">
        <v>0.107142857142856</v>
      </c>
      <c r="Z196" s="192">
        <v>95.348837209302303</v>
      </c>
      <c r="AA196" s="34"/>
      <c r="AB196" s="34"/>
      <c r="AC196" s="192"/>
      <c r="AD196" s="192"/>
      <c r="AE196" s="192"/>
      <c r="AF196" s="192"/>
      <c r="AG196" s="192"/>
      <c r="AH196" s="192"/>
    </row>
    <row r="197" spans="1:44" x14ac:dyDescent="0.2">
      <c r="A197" s="84">
        <v>190</v>
      </c>
      <c r="B197" s="84" t="str">
        <f ca="1"/>
        <v>Togo</v>
      </c>
      <c r="C197" s="84" t="str">
        <f ca="1"/>
        <v>TGO</v>
      </c>
      <c r="D197" s="219" t="str">
        <f ca="1"/>
        <v>SSF           Sub-Saharan Africa</v>
      </c>
      <c r="E197" s="219" t="str">
        <f ca="1"/>
        <v>IDA</v>
      </c>
      <c r="F197" s="190" t="str">
        <f t="shared" ref="F197:F225" ca="1" si="15">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3.6516907475571219</v>
      </c>
      <c r="H197" s="80" cm="1">
        <f t="array" ref="H197">IF(
    SUM(IF(
            ISNUMBER(
                IF(
                    $M$4:$AD$4,
                    (M197:AD197),
                    "")),
            1,
            0))
        =0,
    NA(),
    IF(
        Parameters!$D$15=1,
        IF(
            SUM(--(ISNUMBER(IF($M$4:$AD$4=1,(M197:AD197),""))))&gt;0,
            MAX(IF(
                ISNUMBER(M197:AD197),
                IF(
                    M$4:AD$4=1,
                    M197:AD197,
                    ""),
                "")),
            MAX(IF(
                ISNUMBER(M197:AD197),
                IF(
                    M$4:AD$4=2,
                    M197:AD197,
                    ""),
                ""))
        ),
        IF(
            Parameters!$D$16=1,
            IFERROR(
                AVERAGE(IF(
                    ISNUMBER(M197:AD197),
                    IF(
                        M$4:AD$4=1,
                        M197:AD197,
                        ""),
                    "")),
                AVERAGE(IF(
                    ISNUMBER(M197:AD197),
                    IF(
                        M$4:AD$4=2,
                        M197:AD197,
                        ""),
                    ""))
            ),
            IF(
                Parameters!$D$17=1,
                IFERROR(
                    IF(
                        OR(
                            IF(
                                ISNUMBER(M197:AD197),
                                IF(
                                    M$4:AD$4=1,
                                    M197:AD197,
                                    ""),
                                "")
                            =0),
                        0,
                        GEOMEAN(IF(
                            ISNUMBER(M197:AD197),
                            IF(
                                M$4:AD$4=1,
                                M197:AD197,
                                ""),
                            ""))
                    ),
                    IF(
                        OR(IF(
                            ISNUMBER(M197:AD197),
                            IF(
                                M$4:AD$4=2,
                                M197:AD197,
                                ""),
                            "")
                            =0),
                        0,
                        GEOMEAN(IF(
                            ISNUMBER(M197:AD197),
                            IF(
                                M$4:AD$4=2,
                                M197:AD197,
                                ""),
                            "")))
                )
            )
        )
    )
)</f>
        <v>4.4805080261068904</v>
      </c>
      <c r="I197" s="191" cm="1">
        <f t="array" ref="I197">IF(
    SUM(IF(
            ISNUMBER(
                IF(
                    $M$5:$AD$5,
                    (M197:AD197),
                    "")),
            1,
            0))
        =0,
    NA(),
    IF(
        Parameters!$D$15=1,
        IF(
            SUM(--(ISNUMBER(IF($M$5:$AD$5=1,(M197:AD197),""))))&gt;0,
            MAX(IF(
                ISNUMBER(M197:AD197),
                IF(
                    M$5:AD$5=1,
                    M197:AD197,
                    ""),
                "")),
            MAX(IF(
                ISNUMBER(M197:AD197),
                IF(
                    M$5:AD$5=2,
                    M197:AD197,
                    ""),
                ""))
        ),
        IF(
            Parameters!$D$16=1,
            IFERROR(
                AVERAGE(IF(
                    ISNUMBER(M197:AD197),
                    IF(
                        M$5:AD$5=1,
                        M197:AD197,
                        ""),
                    "")),
                AVERAGE(IF(
                    ISNUMBER(M197:AD197),
                    IF(
                        M$5:AD$5=2,
                        M197:AD197,
                        ""),
                    ""))
            ),
            IF(
                Parameters!$D$17=1,
                IFERROR(
                    IF(
                        OR(
                            IF(
                                ISNUMBER(M197:AD197),
                                IF(
                                    M$5:AD$5=1,
                                    M197:AD197,
                                    ""),
                                "")
                            =0),
                        0,
                        GEOMEAN(IF(
                            ISNUMBER(M197:AD197),
                            IF(
                                M$5:AD$5=1,
                                M197:AD197,
                                ""),
                            ""))
                    ),
                    IF(
                        OR(IF(
                            ISNUMBER(M197:AD197),
                            IF(
                                M$5:AD$5=2,
                                M197:AD197,
                                ""),
                            "")
                            =0),
                        0,
                        GEOMEAN(IF(
                            ISNUMBER(M197:AD197),
                            IF(
                                M$5:AD$5=2,
                                M197:AD197,
                                ""),
                            "")))
                )
            )
        )
    )
)</f>
        <v>2.9761904761904701</v>
      </c>
      <c r="J197" s="242">
        <v>45103</v>
      </c>
      <c r="K197" s="242">
        <v>44860</v>
      </c>
      <c r="L197" s="91" t="s">
        <v>320</v>
      </c>
      <c r="M197" s="193">
        <v>0</v>
      </c>
      <c r="N197" s="193">
        <v>4.4805080261068904</v>
      </c>
      <c r="O197" s="193" t="s">
        <v>409</v>
      </c>
      <c r="P197" s="193">
        <v>0</v>
      </c>
      <c r="Q197" s="193" t="s">
        <v>409</v>
      </c>
      <c r="R197" s="193">
        <v>2.9761904761904701</v>
      </c>
      <c r="S197" s="193">
        <v>0</v>
      </c>
      <c r="T197" s="193" t="s">
        <v>409</v>
      </c>
      <c r="U197" s="192">
        <v>82.1</v>
      </c>
      <c r="V197" s="192" t="s">
        <v>409</v>
      </c>
      <c r="W197" s="192" t="s">
        <v>409</v>
      </c>
      <c r="X197" s="192" t="s">
        <v>409</v>
      </c>
      <c r="Y197" s="192">
        <v>5.95238095238095E-2</v>
      </c>
      <c r="Z197" s="192">
        <v>-60</v>
      </c>
      <c r="AA197" s="34"/>
      <c r="AB197" s="34"/>
      <c r="AC197" s="193"/>
      <c r="AD197" s="193"/>
      <c r="AE197" s="193"/>
      <c r="AF197" s="193"/>
      <c r="AG197" s="193"/>
      <c r="AH197" s="193"/>
    </row>
    <row r="198" spans="1:44" x14ac:dyDescent="0.2">
      <c r="A198" s="84">
        <v>191</v>
      </c>
      <c r="B198" s="84" t="str">
        <f ca="1"/>
        <v>Thailand</v>
      </c>
      <c r="C198" s="84" t="str">
        <f ca="1"/>
        <v>THA</v>
      </c>
      <c r="D198" s="84" t="str">
        <f ca="1"/>
        <v>EAS           East Asia &amp; Pacific</v>
      </c>
      <c r="E198" s="84" t="str">
        <f ca="1"/>
        <v>IBRD</v>
      </c>
      <c r="F198" s="190" t="str">
        <f t="shared" ca="1" si="15"/>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$M$4:$AD$4,
                    (M198:AD198),
                    "")),
            1,
            0))
        =0,
    NA(),
    IF(
        Parameters!$D$15=1,
        IF(
            SUM(--(ISNUMBER(IF($M$4:$AD$4=1,(M198:AD198),""))))&gt;0,
            MAX(IF(
                ISNUMBER(M198:AD198),
                IF(
                    M$4:AD$4=1,
                    M198:AD198,
                    ""),
                "")),
            MAX(IF(
                ISNUMBER(M198:AD198),
                IF(
                    M$4:AD$4=2,
                    M198:AD198,
                    ""),
                ""))
        ),
        IF(
            Parameters!$D$16=1,
            IFERROR(
                AVERAGE(IF(
                    ISNUMBER(M198:AD198),
                    IF(
                        M$4:AD$4=1,
                        M198:AD198,
                        ""),
                    "")),
                AVERAGE(IF(
                    ISNUMBER(M198:AD198),
                    IF(
                        M$4:AD$4=2,
                        M198:AD198,
                        ""),
                    ""))
            ),
            IF(
                Parameters!$D$17=1,
                IFERROR(
                    IF(
                        OR(
                            IF(
                                ISNUMBER(M198:AD198),
                                IF(
                                    M$4:AD$4=1,
                                    M198:AD198,
                                    ""),
                                "")
                            =0),
                        0,
                        GEOMEAN(IF(
                            ISNUMBER(M198:AD198),
                            IF(
                                M$4:AD$4=1,
                                M198:AD198,
                                ""),
                            ""))
                    ),
                    IF(
                        OR(IF(
                            ISNUMBER(M198:AD198),
                            IF(
                                M$4:AD$4=2,
                                M198:AD198,
                                ""),
                            "")
                            =0),
                        0,
                        GEOMEAN(IF(
                            ISNUMBER(M198:AD198),
                            IF(
                                M$4:AD$4=2,
                                M198:AD198,
                                ""),
                            "")))
                )
            )
        )
    )
)</f>
        <v>1.37149409066854</v>
      </c>
      <c r="I198" s="191" cm="1">
        <f t="array" ref="I198">IF(
    SUM(IF(
            ISNUMBER(
                IF(
                    $M$5:$AD$5,
                    (M198:AD198),
                    "")),
            1,
            0))
        =0,
    NA(),
    IF(
        Parameters!$D$15=1,
        IF(
            SUM(--(ISNUMBER(IF($M$5:$AD$5=1,(M198:AD198),""))))&gt;0,
            MAX(IF(
                ISNUMBER(M198:AD198),
                IF(
                    M$5:AD$5=1,
                    M198:AD198,
                    ""),
                "")),
            MAX(IF(
                ISNUMBER(M198:AD198),
                IF(
                    M$5:AD$5=2,
                    M198:AD198,
                    ""),
                ""))
        ),
        IF(
            Parameters!$D$16=1,
            IFERROR(
                AVERAGE(IF(
                    ISNUMBER(M198:AD198),
                    IF(
                        M$5:AD$5=1,
                        M198:AD198,
                        ""),
                    "")),
                AVERAGE(IF(
                    ISNUMBER(M198:AD198),
                    IF(
                        M$5:AD$5=2,
                        M198:AD198,
                        ""),
                    ""))
            ),
            IF(
                Parameters!$D$17=1,
                IFERROR(
                    IF(
                        OR(
                            IF(
                                ISNUMBER(M198:AD198),
                                IF(
                                    M$5:AD$5=1,
                                    M198:AD198,
                                    ""),
                                "")
                            =0),
                        0,
                        GEOMEAN(IF(
                            ISNUMBER(M198:AD198),
                            IF(
                                M$5:AD$5=1,
                                M198:AD198,
                                ""),
                            ""))
                    ),
                    IF(
                        OR(IF(
                            ISNUMBER(M198:AD198),
                            IF(
                                M$5:AD$5=2,
                                M198:AD198,
                                ""),
                            "")
                            =0),
                        0,
                        GEOMEAN(IF(
                            ISNUMBER(M198:AD198),
                            IF(
                                M$5:AD$5=2,
                                M198:AD198,
                                ""),
                            "")))
                )
            )
        )
    )
)</f>
        <v>0</v>
      </c>
      <c r="J198" s="242">
        <v>45103</v>
      </c>
      <c r="K198" s="242">
        <v>45099</v>
      </c>
      <c r="L198" s="91" t="s">
        <v>322</v>
      </c>
      <c r="M198" s="192">
        <v>0</v>
      </c>
      <c r="N198" s="192">
        <v>1.37149409066854</v>
      </c>
      <c r="O198" s="192">
        <v>0</v>
      </c>
      <c r="P198" s="192">
        <v>0</v>
      </c>
      <c r="Q198" s="192" t="s">
        <v>409</v>
      </c>
      <c r="R198" s="192">
        <v>0</v>
      </c>
      <c r="S198" s="192">
        <v>0</v>
      </c>
      <c r="T198" s="192" t="s">
        <v>409</v>
      </c>
      <c r="U198" s="192">
        <v>68</v>
      </c>
      <c r="V198" s="192">
        <v>-1.3796792919963199</v>
      </c>
      <c r="W198" s="192" t="s">
        <v>409</v>
      </c>
      <c r="X198" s="192" t="s">
        <v>409</v>
      </c>
      <c r="Y198" s="192">
        <v>0</v>
      </c>
      <c r="Z198" s="192">
        <v>-29.411764705882302</v>
      </c>
      <c r="AA198" s="80"/>
      <c r="AB198" s="80"/>
      <c r="AC198" s="81"/>
      <c r="AD198" s="81"/>
      <c r="AE198" s="81"/>
      <c r="AF198" s="81"/>
      <c r="AG198" s="81"/>
      <c r="AH198" s="81"/>
      <c r="AI198" s="81"/>
    </row>
    <row r="199" spans="1:44" x14ac:dyDescent="0.2">
      <c r="A199" s="84">
        <v>192</v>
      </c>
      <c r="B199" s="84" t="str">
        <f ca="1"/>
        <v>Tajikistan</v>
      </c>
      <c r="C199" s="84" t="str">
        <f ca="1"/>
        <v>TJK</v>
      </c>
      <c r="D199" s="84" t="str">
        <f ca="1"/>
        <v>ECS           Europe &amp; Central Asia</v>
      </c>
      <c r="E199" s="84" t="str">
        <f ca="1"/>
        <v>IDA</v>
      </c>
      <c r="F199" s="190" t="str">
        <f t="shared" ca="1" si="15"/>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1.8056057658134186</v>
      </c>
      <c r="H199" s="80" cm="1">
        <f t="array" ref="H199">IF(
    SUM(IF(
            ISNUMBER(
                IF(
                    $M$4:$AD$4,
                    (M199:AD199),
                    "")),
            1,
            0))
        =0,
    NA(),
    IF(
        Parameters!$D$15=1,
        IF(
            SUM(--(ISNUMBER(IF($M$4:$AD$4=1,(M199:AD199),""))))&gt;0,
            MAX(IF(
                ISNUMBER(M199:AD199),
                IF(
                    M$4:AD$4=1,
                    M199:AD199,
                    ""),
                "")),
            MAX(IF(
                ISNUMBER(M199:AD199),
                IF(
                    M$4:AD$4=2,
                    M199:AD199,
                    ""),
                ""))
        ),
        IF(
            Parameters!$D$16=1,
            IFERROR(
                AVERAGE(IF(
                    ISNUMBER(M199:AD199),
                    IF(
                        M$4:AD$4=1,
                        M199:AD199,
                        ""),
                    "")),
                AVERAGE(IF(
                    ISNUMBER(M199:AD199),
                    IF(
                        M$4:AD$4=2,
                        M199:AD199,
                        ""),
                    ""))
            ),
            IF(
                Parameters!$D$17=1,
                IFERROR(
                    IF(
                        OR(
                            IF(
                                ISNUMBER(M199:AD199),
                                IF(
                                    M$4:AD$4=1,
                                    M199:AD199,
                                    ""),
                                "")
                            =0),
                        0,
                        GEOMEAN(IF(
                            ISNUMBER(M199:AD199),
                            IF(
                                M$4:AD$4=1,
                                M199:AD199,
                                ""),
                            ""))
                    ),
                    IF(
                        OR(IF(
                            ISNUMBER(M199:AD199),
                            IF(
                                M$4:AD$4=2,
                                M199:AD199,
                                ""),
                            "")
                            =0),
                        0,
                        GEOMEAN(IF(
                            ISNUMBER(M199:AD199),
                            IF(
                                M$4:AD$4=2,
                                M199:AD199,
                                ""),
                            "")))
                )
            )
        )
    )
)</f>
        <v>2.7385782324924999</v>
      </c>
      <c r="I199" s="191" cm="1">
        <f t="array" ref="I199">IF(
    SUM(IF(
            ISNUMBER(
                IF(
                    $M$5:$AD$5,
                    (M199:AD199),
                    "")),
            1,
            0))
        =0,
    NA(),
    IF(
        Parameters!$D$15=1,
        IF(
            SUM(--(ISNUMBER(IF($M$5:$AD$5=1,(M199:AD199),""))))&gt;0,
            MAX(IF(
                ISNUMBER(M199:AD199),
                IF(
                    M$5:AD$5=1,
                    M199:AD199,
                    ""),
                "")),
            MAX(IF(
                ISNUMBER(M199:AD199),
                IF(
                    M$5:AD$5=2,
                    M199:AD199,
                    ""),
                ""))
        ),
        IF(
            Parameters!$D$16=1,
            IFERROR(
                AVERAGE(IF(
                    ISNUMBER(M199:AD199),
                    IF(
                        M$5:AD$5=1,
                        M199:AD199,
                        ""),
                    "")),
                AVERAGE(IF(
                    ISNUMBER(M199:AD199),
                    IF(
                        M$5:AD$5=2,
                        M199:AD199,
                        ""),
                    ""))
            ),
            IF(
                Parameters!$D$17=1,
                IFERROR(
                    IF(
                        OR(
                            IF(
                                ISNUMBER(M199:AD199),
                                IF(
                                    M$5:AD$5=1,
                                    M199:AD199,
                                    ""),
                                "")
                            =0),
                        0,
                        GEOMEAN(IF(
                            ISNUMBER(M199:AD199),
                            IF(
                                M$5:AD$5=1,
                                M199:AD199,
                                ""),
                            ""))
                    ),
                    IF(
                        OR(IF(
                            ISNUMBER(M199:AD199),
                            IF(
                                M$5:AD$5=2,
                                M199:AD199,
                                ""),
                            "")
                            =0),
                        0,
                        GEOMEAN(IF(
                            ISNUMBER(M199:AD199),
                            IF(
                                M$5:AD$5=2,
                                M199:AD199,
                                ""),
                            "")))
                )
            )
        )
    )
)</f>
        <v>1.19047619047618</v>
      </c>
      <c r="J199" s="242">
        <v>45103</v>
      </c>
      <c r="K199" s="242">
        <v>44966</v>
      </c>
      <c r="L199" s="91" t="s">
        <v>324</v>
      </c>
      <c r="M199" s="192">
        <v>0</v>
      </c>
      <c r="N199" s="192">
        <v>2.7385782324924999</v>
      </c>
      <c r="O199" s="192" t="s">
        <v>409</v>
      </c>
      <c r="P199" s="192">
        <v>0</v>
      </c>
      <c r="Q199" s="192" t="s">
        <v>409</v>
      </c>
      <c r="R199" s="192">
        <v>1.19047619047618</v>
      </c>
      <c r="S199" s="192">
        <v>0</v>
      </c>
      <c r="T199" s="192" t="s">
        <v>409</v>
      </c>
      <c r="U199" s="192">
        <v>74.2</v>
      </c>
      <c r="V199" s="192" t="s">
        <v>409</v>
      </c>
      <c r="W199" s="192" t="s">
        <v>409</v>
      </c>
      <c r="X199" s="192" t="s">
        <v>409</v>
      </c>
      <c r="Y199" s="192">
        <v>2.3809523809523701E-2</v>
      </c>
      <c r="Z199" s="192">
        <v>-100</v>
      </c>
      <c r="AA199" s="80"/>
      <c r="AB199" s="80"/>
      <c r="AC199" s="80"/>
      <c r="AD199" s="80"/>
      <c r="AE199" s="80"/>
      <c r="AF199" s="80"/>
      <c r="AG199" s="80"/>
      <c r="AH199" s="80"/>
      <c r="AI199" s="81"/>
      <c r="AJ199" s="81"/>
      <c r="AK199" s="81"/>
      <c r="AL199" s="81"/>
      <c r="AM199" s="81"/>
      <c r="AN199" s="81"/>
      <c r="AO199" s="81"/>
      <c r="AP199" s="81"/>
      <c r="AQ199" s="81"/>
      <c r="AR199" s="81"/>
    </row>
    <row r="200" spans="1:44" x14ac:dyDescent="0.2">
      <c r="A200" s="84">
        <v>193</v>
      </c>
      <c r="B200" s="84" t="str">
        <f ca="1"/>
        <v>Turkmenistan</v>
      </c>
      <c r="C200" s="84" t="str">
        <f ca="1"/>
        <v>TKM</v>
      </c>
      <c r="D200" s="84" t="str">
        <f ca="1"/>
        <v>ECS           Europe &amp; Central Asia</v>
      </c>
      <c r="E200" s="84" t="str">
        <f ca="1"/>
        <v>IBRD</v>
      </c>
      <c r="F200" s="190" t="str">
        <f t="shared" ca="1" si="15"/>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$M$4:$AD$4,
                    (M200:AD200),
                    "")),
            1,
            0))
        =0,
    NA(),
    IF(
        Parameters!$D$15=1,
        IF(
            SUM(--(ISNUMBER(IF($M$4:$AD$4=1,(M200:AD200),""))))&gt;0,
            MAX(IF(
                ISNUMBER(M200:AD200),
                IF(
                    M$4:AD$4=1,
                    M200:AD200,
                    ""),
                "")),
            MAX(IF(
                ISNUMBER(M200:AD200),
                IF(
                    M$4:AD$4=2,
                    M200:AD200,
                    ""),
                ""))
        ),
        IF(
            Parameters!$D$16=1,
            IFERROR(
                AVERAGE(IF(
                    ISNUMBER(M200:AD200),
                    IF(
                        M$4:AD$4=1,
                        M200:AD200,
                        ""),
                    "")),
                AVERAGE(IF(
                    ISNUMBER(M200:AD200),
                    IF(
                        M$4:AD$4=2,
                        M200:AD200,
                        ""),
                    ""))
            ),
            IF(
                Parameters!$D$17=1,
                IFERROR(
                    IF(
                        OR(
                            IF(
                                ISNUMBER(M200:AD200),
                                IF(
                                    M$4:AD$4=1,
                                    M200:AD200,
                                    ""),
                                "")
                            =0),
                        0,
                        GEOMEAN(IF(
                            ISNUMBER(M200:AD200),
                            IF(
                                M$4:AD$4=1,
                                M200:AD200,
                                ""),
                            ""))
                    ),
                    IF(
                        OR(IF(
                            ISNUMBER(M200:AD200),
                            IF(
                                M$4:AD$4=2,
                                M200:AD200,
                                ""),
                            "")
                            =0),
                        0,
                        GEOMEAN(IF(
                            ISNUMBER(M200:AD200),
                            IF(
                                M$4:AD$4=2,
                                M200:AD200,
                                ""),
                            "")))
                )
            )
        )
    )
)</f>
        <v>0.59975304286470099</v>
      </c>
      <c r="I200" s="191" cm="1">
        <f t="array" ref="I200">IF(
    SUM(IF(
            ISNUMBER(
                IF(
                    $M$5:$AD$5,
                    (M200:AD200),
                    "")),
            1,
            0))
        =0,
    NA(),
    IF(
        Parameters!$D$15=1,
        IF(
            SUM(--(ISNUMBER(IF($M$5:$AD$5=1,(M200:AD200),""))))&gt;0,
            MAX(IF(
                ISNUMBER(M200:AD200),
                IF(
                    M$5:AD$5=1,
                    M200:AD200,
                    ""),
                "")),
            MAX(IF(
                ISNUMBER(M200:AD200),
                IF(
                    M$5:AD$5=2,
                    M200:AD200,
                    ""),
                ""))
        ),
        IF(
            Parameters!$D$16=1,
            IFERROR(
                AVERAGE(IF(
                    ISNUMBER(M200:AD200),
                    IF(
                        M$5:AD$5=1,
                        M200:AD200,
                        ""),
                    "")),
                AVERAGE(IF(
                    ISNUMBER(M200:AD200),
                    IF(
                        M$5:AD$5=2,
                        M200:AD200,
                        ""),
                    ""))
            ),
            IF(
                Parameters!$D$17=1,
                IFERROR(
                    IF(
                        OR(
                            IF(
                                ISNUMBER(M200:AD200),
                                IF(
                                    M$5:AD$5=1,
                                    M200:AD200,
                                    ""),
                                "")
                            =0),
                        0,
                        GEOMEAN(IF(
                            ISNUMBER(M200:AD200),
                            IF(
                                M$5:AD$5=1,
                                M200:AD200,
                                ""),
                            ""))
                    ),
                    IF(
                        OR(IF(
                            ISNUMBER(M200:AD200),
                            IF(
                                M$5:AD$5=2,
                                M200:AD200,
                                ""),
                            "")
                            =0),
                        0,
                        GEOMEAN(IF(
                            ISNUMBER(M200:AD200),
                            IF(
                                M$5:AD$5=2,
                                M200:AD200,
                                ""),
                            "")))
                )
            )
        )
    )
)</f>
        <v>0</v>
      </c>
      <c r="J200" s="242">
        <v>45103</v>
      </c>
      <c r="K200" s="242">
        <v>44860</v>
      </c>
      <c r="L200" s="91" t="s">
        <v>326</v>
      </c>
      <c r="M200" s="192">
        <v>0</v>
      </c>
      <c r="N200" s="192">
        <v>0.59975304286470099</v>
      </c>
      <c r="O200" s="192" t="s">
        <v>409</v>
      </c>
      <c r="P200" s="192">
        <v>0</v>
      </c>
      <c r="Q200" s="192" t="s">
        <v>409</v>
      </c>
      <c r="R200" s="192">
        <v>0</v>
      </c>
      <c r="S200" s="192" t="s">
        <v>409</v>
      </c>
      <c r="T200" s="192" t="s">
        <v>409</v>
      </c>
      <c r="U200" s="192">
        <v>64.5</v>
      </c>
      <c r="V200" s="192" t="s">
        <v>409</v>
      </c>
      <c r="W200" s="192" t="s">
        <v>409</v>
      </c>
      <c r="X200" s="192" t="s">
        <v>409</v>
      </c>
      <c r="Y200" s="192">
        <v>0</v>
      </c>
      <c r="Z200" s="192" t="s">
        <v>409</v>
      </c>
      <c r="AA200" s="80"/>
      <c r="AB200" s="80"/>
      <c r="AC200" s="80"/>
      <c r="AD200" s="80"/>
      <c r="AE200" s="80"/>
      <c r="AF200" s="80"/>
      <c r="AG200" s="80"/>
      <c r="AH200" s="80"/>
      <c r="AI200" s="81"/>
      <c r="AJ200" s="81"/>
      <c r="AK200" s="81"/>
      <c r="AL200" s="81"/>
      <c r="AM200" s="81"/>
      <c r="AN200" s="81"/>
      <c r="AO200" s="81"/>
      <c r="AP200" s="81"/>
      <c r="AQ200" s="81"/>
      <c r="AR200" s="81"/>
    </row>
    <row r="201" spans="1:44" x14ac:dyDescent="0.2">
      <c r="A201" s="84">
        <v>194</v>
      </c>
      <c r="B201" s="84" t="str">
        <f ca="1"/>
        <v>Timor-Leste</v>
      </c>
      <c r="C201" s="84" t="str">
        <f ca="1"/>
        <v>TLS</v>
      </c>
      <c r="D201" s="84" t="str">
        <f ca="1"/>
        <v>EAS           East Asia &amp; Pacific</v>
      </c>
      <c r="E201" s="84" t="str">
        <f ca="1"/>
        <v>Blend</v>
      </c>
      <c r="F201" s="190" t="str">
        <f t="shared" ca="1" si="15"/>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$M$4:$AD$4,
                    (M201:AD201),
                    "")),
            1,
            0))
        =0,
    NA(),
    IF(
        Parameters!$D$15=1,
        IF(
            SUM(--(ISNUMBER(IF($M$4:$AD$4=1,(M201:AD201),""))))&gt;0,
            MAX(IF(
                ISNUMBER(M201:AD201),
                IF(
                    M$4:AD$4=1,
                    M201:AD201,
                    ""),
                "")),
            MAX(IF(
                ISNUMBER(M201:AD201),
                IF(
                    M$4:AD$4=2,
                    M201:AD201,
                    ""),
                ""))
        ),
        IF(
            Parameters!$D$16=1,
            IFERROR(
                AVERAGE(IF(
                    ISNUMBER(M201:AD201),
                    IF(
                        M$4:AD$4=1,
                        M201:AD201,
                        ""),
                    "")),
                AVERAGE(IF(
                    ISNUMBER(M201:AD201),
                    IF(
                        M$4:AD$4=2,
                        M201:AD201,
                        ""),
                    ""))
            ),
            IF(
                Parameters!$D$17=1,
                IFERROR(
                    IF(
                        OR(
                            IF(
                                ISNUMBER(M201:AD201),
                                IF(
                                    M$4:AD$4=1,
                                    M201:AD201,
                                    ""),
                                "")
                            =0),
                        0,
                        GEOMEAN(IF(
                            ISNUMBER(M201:AD201),
                            IF(
                                M$4:AD$4=1,
                                M201:AD201,
                                ""),
                            ""))
                    ),
                    IF(
                        OR(IF(
                            ISNUMBER(M201:AD201),
                            IF(
                                M$4:AD$4=2,
                                M201:AD201,
                                ""),
                            "")
                            =0),
                        0,
                        GEOMEAN(IF(
                            ISNUMBER(M201:AD201),
                            IF(
                                M$4:AD$4=2,
                                M201:AD201,
                                ""),
                            "")))
                )
            )
        )
    )
)</f>
        <v>10</v>
      </c>
      <c r="I201" s="191" cm="1">
        <f t="array" ref="I201">IF(
    SUM(IF(
            ISNUMBER(
                IF(
                    $M$5:$AD$5,
                    (M201:AD201),
                    "")),
            1,
            0))
        =0,
    NA(),
    IF(
        Parameters!$D$15=1,
        IF(
            SUM(--(ISNUMBER(IF($M$5:$AD$5=1,(M201:AD201),""))))&gt;0,
            MAX(IF(
                ISNUMBER(M201:AD201),
                IF(
                    M$5:AD$5=1,
                    M201:AD201,
                    ""),
                "")),
            MAX(IF(
                ISNUMBER(M201:AD201),
                IF(
                    M$5:AD$5=2,
                    M201:AD201,
                    ""),
                ""))
        ),
        IF(
            Parameters!$D$16=1,
            IFERROR(
                AVERAGE(IF(
                    ISNUMBER(M201:AD201),
                    IF(
                        M$5:AD$5=1,
                        M201:AD201,
                        ""),
                    "")),
                AVERAGE(IF(
                    ISNUMBER(M201:AD201),
                    IF(
                        M$5:AD$5=2,
                        M201:AD201,
                        ""),
                    ""))
            ),
            IF(
                Parameters!$D$17=1,
                IFERROR(
                    IF(
                        OR(
                            IF(
                                ISNUMBER(M201:AD201),
                                IF(
                                    M$5:AD$5=1,
                                    M201:AD201,
                                    ""),
                                "")
                            =0),
                        0,
                        GEOMEAN(IF(
                            ISNUMBER(M201:AD201),
                            IF(
                                M$5:AD$5=1,
                                M201:AD201,
                                ""),
                            ""))
                    ),
                    IF(
                        OR(IF(
                            ISNUMBER(M201:AD201),
                            IF(
                                M$5:AD$5=2,
                                M201:AD201,
                                ""),
                            "")
                            =0),
                        0,
                        GEOMEAN(IF(
                            ISNUMBER(M201:AD201),
                            IF(
                                M$5:AD$5=2,
                                M201:AD201,
                                ""),
                            "")))
                )
            )
        )
    )
)</f>
        <v>0</v>
      </c>
      <c r="J201" s="242">
        <v>44778</v>
      </c>
      <c r="K201" s="242">
        <v>44860</v>
      </c>
      <c r="L201" s="91" t="s">
        <v>328</v>
      </c>
      <c r="M201" s="192">
        <v>10</v>
      </c>
      <c r="N201" s="192">
        <v>3.4662197918504098</v>
      </c>
      <c r="O201" s="192" t="s">
        <v>409</v>
      </c>
      <c r="P201" s="192">
        <v>0</v>
      </c>
      <c r="Q201" s="192" t="s">
        <v>409</v>
      </c>
      <c r="R201" s="192">
        <v>0</v>
      </c>
      <c r="S201" s="192" t="s">
        <v>409</v>
      </c>
      <c r="T201" s="192" t="s">
        <v>623</v>
      </c>
      <c r="U201" s="192">
        <v>77.5</v>
      </c>
      <c r="V201" s="192" t="s">
        <v>409</v>
      </c>
      <c r="W201" s="192" t="s">
        <v>409</v>
      </c>
      <c r="X201" s="192" t="s">
        <v>409</v>
      </c>
      <c r="Y201" s="192">
        <v>0</v>
      </c>
      <c r="Z201" s="192" t="s">
        <v>409</v>
      </c>
      <c r="AA201" s="181"/>
      <c r="AB201" s="181"/>
      <c r="AC201" s="181"/>
      <c r="AD201" s="181"/>
      <c r="AE201" s="181" t="str">
        <f>IFERROR(INDEX('Data Dictionary'!$I$8:$I$39,MATCH(AE7,'Data Dictionary'!$K$8:$K$39,0)),"")</f>
        <v/>
      </c>
      <c r="AF201" s="181" t="str">
        <f>IFERROR(INDEX('Data Dictionary'!$I$8:$I$34,MATCH(AF7,'Data Dictionary'!$M$8:$M$34,0)),"")</f>
        <v/>
      </c>
      <c r="AG201" s="181" t="str">
        <f>IFERROR(INDEX('Data Dictionary'!$I$8:$I$34,MATCH(AG7,'Data Dictionary'!$M$8:$M$34,0)),"")</f>
        <v/>
      </c>
      <c r="AH201" s="181" t="str">
        <f>IFERROR(INDEX('Data Dictionary'!$I$8:$I$34,MATCH(AH7,'Data Dictionary'!$M$8:$M$34,0)),"")</f>
        <v/>
      </c>
      <c r="AI201" s="81"/>
      <c r="AJ201" s="81"/>
      <c r="AK201" s="81"/>
      <c r="AL201" s="81"/>
      <c r="AM201" s="81"/>
      <c r="AN201" s="81"/>
      <c r="AO201" s="81"/>
      <c r="AP201" s="81"/>
      <c r="AQ201" s="81"/>
      <c r="AR201" s="81"/>
    </row>
    <row r="202" spans="1:44" x14ac:dyDescent="0.2">
      <c r="A202" s="84">
        <v>195</v>
      </c>
      <c r="B202" s="84" t="str">
        <f ca="1"/>
        <v>Tonga</v>
      </c>
      <c r="C202" s="84" t="str">
        <f ca="1"/>
        <v>TON</v>
      </c>
      <c r="D202" s="84" t="str">
        <f ca="1"/>
        <v>EAS           East Asia &amp; Pacific</v>
      </c>
      <c r="E202" s="84" t="str">
        <f ca="1"/>
        <v>IDA</v>
      </c>
      <c r="F202" s="190" t="str">
        <f t="shared" ca="1" si="15"/>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$M$4:$AD$4,
                    (M202:AD202),
                    "")),
            1,
            0))
        =0,
    NA(),
    IF(
        Parameters!$D$15=1,
        IF(
            SUM(--(ISNUMBER(IF($M$4:$AD$4=1,(M202:AD202),""))))&gt;0,
            MAX(IF(
                ISNUMBER(M202:AD202),
                IF(
                    M$4:AD$4=1,
                    M202:AD202,
                    ""),
                "")),
            MAX(IF(
                ISNUMBER(M202:AD202),
                IF(
                    M$4:AD$4=2,
                    M202:AD202,
                    ""),
                ""))
        ),
        IF(
            Parameters!$D$16=1,
            IFERROR(
                AVERAGE(IF(
                    ISNUMBER(M202:AD202),
                    IF(
                        M$4:AD$4=1,
                        M202:AD202,
                        ""),
                    "")),
                AVERAGE(IF(
                    ISNUMBER(M202:AD202),
                    IF(
                        M$4:AD$4=2,
                        M202:AD202,
                        ""),
                    ""))
            ),
            IF(
                Parameters!$D$17=1,
                IFERROR(
                    IF(
                        OR(
                            IF(
                                ISNUMBER(M202:AD202),
                                IF(
                                    M$4:AD$4=1,
                                    M202:AD202,
                                    ""),
                                "")
                            =0),
                        0,
                        GEOMEAN(IF(
                            ISNUMBER(M202:AD202),
                            IF(
                                M$4:AD$4=1,
                                M202:AD202,
                                ""),
                            ""))
                    ),
                    IF(
                        OR(IF(
                            ISNUMBER(M202:AD202),
                            IF(
                                M$4:AD$4=2,
                                M202:AD202,
                                ""),
                            "")
                            =0),
                        0,
                        GEOMEAN(IF(
                            ISNUMBER(M202:AD202),
                            IF(
                                M$4:AD$4=2,
                                M202:AD202,
                                ""),
                            "")))
                )
            )
        )
    )
)</f>
        <v>0</v>
      </c>
      <c r="I202" s="191" cm="1">
        <f t="array" ref="I202">IF(
    SUM(IF(
            ISNUMBER(
                IF(
                    $M$5:$AD$5,
                    (M202:AD202),
                    "")),
            1,
            0))
        =0,
    NA(),
    IF(
        Parameters!$D$15=1,
        IF(
            SUM(--(ISNUMBER(IF($M$5:$AD$5=1,(M202:AD202),""))))&gt;0,
            MAX(IF(
                ISNUMBER(M202:AD202),
                IF(
                    M$5:AD$5=1,
                    M202:AD202,
                    ""),
                "")),
            MAX(IF(
                ISNUMBER(M202:AD202),
                IF(
                    M$5:AD$5=2,
                    M202:AD202,
                    ""),
                ""))
        ),
        IF(
            Parameters!$D$16=1,
            IFERROR(
                AVERAGE(IF(
                    ISNUMBER(M202:AD202),
                    IF(
                        M$5:AD$5=1,
                        M202:AD202,
                        ""),
                    "")),
                AVERAGE(IF(
                    ISNUMBER(M202:AD202),
                    IF(
                        M$5:AD$5=2,
                        M202:AD202,
                        ""),
                    ""))
            ),
            IF(
                Parameters!$D$17=1,
                IFERROR(
                    IF(
                        OR(
                            IF(
                                ISNUMBER(M202:AD202),
                                IF(
                                    M$5:AD$5=1,
                                    M202:AD202,
                                    ""),
                                "")
                            =0),
                        0,
                        GEOMEAN(IF(
                            ISNUMBER(M202:AD202),
                            IF(
                                M$5:AD$5=1,
                                M202:AD202,
                                ""),
                            ""))
                    ),
                    IF(
                        OR(IF(
                            ISNUMBER(M202:AD202),
                            IF(
                                M$5:AD$5=2,
                                M202:AD202,
                                ""),
                            "")
                            =0),
                        0,
                        GEOMEAN(IF(
                            ISNUMBER(M202:AD202),
                            IF(
                                M$5:AD$5=2,
                                M202:AD202,
                                ""),
                            "")))
                )
            )
        )
    )
)</f>
        <v>0</v>
      </c>
      <c r="J202" s="242">
        <v>44753</v>
      </c>
      <c r="K202" s="242">
        <v>44753</v>
      </c>
      <c r="L202" s="91" t="s">
        <v>330</v>
      </c>
      <c r="M202" s="192">
        <v>0</v>
      </c>
      <c r="N202" s="192" t="s">
        <v>409</v>
      </c>
      <c r="O202" s="192" t="s">
        <v>409</v>
      </c>
      <c r="P202" s="192">
        <v>0</v>
      </c>
      <c r="Q202" s="192" t="s">
        <v>409</v>
      </c>
      <c r="R202" s="192" t="s">
        <v>409</v>
      </c>
      <c r="S202" s="192" t="s">
        <v>409</v>
      </c>
      <c r="T202" s="192" t="s">
        <v>409</v>
      </c>
      <c r="U202" s="192" t="s">
        <v>409</v>
      </c>
      <c r="V202" s="192" t="s">
        <v>409</v>
      </c>
      <c r="W202" s="192" t="s">
        <v>409</v>
      </c>
      <c r="X202" s="192" t="s">
        <v>409</v>
      </c>
      <c r="Y202" s="192" t="s">
        <v>409</v>
      </c>
      <c r="Z202" s="192" t="s">
        <v>409</v>
      </c>
      <c r="AA202" s="194"/>
      <c r="AB202" s="194"/>
      <c r="AC202" s="181"/>
      <c r="AD202" s="181"/>
      <c r="AE202" s="181" t="str">
        <f>IFERROR(INDEX('Data Dictionary'!$J$8:$J$39,MATCH(AE7,'Data Dictionary'!$K$8:$K$39,0)),"")</f>
        <v/>
      </c>
      <c r="AF202" s="181" t="str">
        <f>IFERROR(INDEX('Data Dictionary'!$J$8:$J$34,MATCH(AF7,'Data Dictionary'!$M$8:$M$34,0)),"")</f>
        <v/>
      </c>
      <c r="AG202" s="181" t="str">
        <f>IFERROR(INDEX('Data Dictionary'!$J$8:$J$34,MATCH(AG7,'Data Dictionary'!$M$8:$M$34,0)),"")</f>
        <v/>
      </c>
      <c r="AH202" s="181" t="str">
        <f>IFERROR(INDEX('Data Dictionary'!$J$8:$J$34,MATCH(AH7,'Data Dictionary'!$M$8:$M$34,0)),"")</f>
        <v/>
      </c>
      <c r="AI202" s="81"/>
      <c r="AJ202" s="81"/>
      <c r="AK202" s="81"/>
      <c r="AL202" s="81"/>
      <c r="AM202" s="81"/>
      <c r="AN202" s="81"/>
      <c r="AO202" s="81"/>
      <c r="AP202" s="81"/>
      <c r="AQ202" s="81"/>
      <c r="AR202" s="81"/>
    </row>
    <row r="203" spans="1:44" x14ac:dyDescent="0.2">
      <c r="A203" s="84">
        <v>196</v>
      </c>
      <c r="B203" s="84" t="str">
        <f ca="1"/>
        <v>Trinidad and Tobago</v>
      </c>
      <c r="C203" s="84" t="str">
        <f ca="1"/>
        <v>TTO</v>
      </c>
      <c r="D203" s="84" t="str">
        <f ca="1"/>
        <v>LCN           Latin America &amp; Caribbean</v>
      </c>
      <c r="E203" s="84" t="str">
        <f ca="1"/>
        <v>IBRD</v>
      </c>
      <c r="F203" s="190" t="str">
        <f t="shared" ca="1" si="15"/>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$M$4:$AD$4,
                    (M203:AD203),
                    "")),
            1,
            0))
        =0,
    NA(),
    IF(
        Parameters!$D$15=1,
        IF(
            SUM(--(ISNUMBER(IF($M$4:$AD$4=1,(M203:AD203),""))))&gt;0,
            MAX(IF(
                ISNUMBER(M203:AD203),
                IF(
                    M$4:AD$4=1,
                    M203:AD203,
                    ""),
                "")),
            MAX(IF(
                ISNUMBER(M203:AD203),
                IF(
                    M$4:AD$4=2,
                    M203:AD203,
                    ""),
                ""))
        ),
        IF(
            Parameters!$D$16=1,
            IFERROR(
                AVERAGE(IF(
                    ISNUMBER(M203:AD203),
                    IF(
                        M$4:AD$4=1,
                        M203:AD203,
                        ""),
                    "")),
                AVERAGE(IF(
                    ISNUMBER(M203:AD203),
                    IF(
                        M$4:AD$4=2,
                        M203:AD203,
                        ""),
                    ""))
            ),
            IF(
                Parameters!$D$17=1,
                IFERROR(
                    IF(
                        OR(
                            IF(
                                ISNUMBER(M203:AD203),
                                IF(
                                    M$4:AD$4=1,
                                    M203:AD203,
                                    ""),
                                "")
                            =0),
                        0,
                        GEOMEAN(IF(
                            ISNUMBER(M203:AD203),
                            IF(
                                M$4:AD$4=1,
                                M203:AD203,
                                ""),
                            ""))
                    ),
                    IF(
                        OR(IF(
                            ISNUMBER(M203:AD203),
                            IF(
                                M$4:AD$4=2,
                                M203:AD203,
                                ""),
                            "")
                            =0),
                        0,
                        GEOMEAN(IF(
                            ISNUMBER(M203:AD203),
                            IF(
                                M$4:AD$4=2,
                                M203:AD203,
                                ""),
                            "")))
                )
            )
        )
    )
)</f>
        <v>0</v>
      </c>
      <c r="I203" s="191" cm="1">
        <f t="array" ref="I203">IF(
    SUM(IF(
            ISNUMBER(
                IF(
                    $M$5:$AD$5,
                    (M203:AD203),
                    "")),
            1,
            0))
        =0,
    NA(),
    IF(
        Parameters!$D$15=1,
        IF(
            SUM(--(ISNUMBER(IF($M$5:$AD$5=1,(M203:AD203),""))))&gt;0,
            MAX(IF(
                ISNUMBER(M203:AD203),
                IF(
                    M$5:AD$5=1,
                    M203:AD203,
                    ""),
                "")),
            MAX(IF(
                ISNUMBER(M203:AD203),
                IF(
                    M$5:AD$5=2,
                    M203:AD203,
                    ""),
                ""))
        ),
        IF(
            Parameters!$D$16=1,
            IFERROR(
                AVERAGE(IF(
                    ISNUMBER(M203:AD203),
                    IF(
                        M$5:AD$5=1,
                        M203:AD203,
                        ""),
                    "")),
                AVERAGE(IF(
                    ISNUMBER(M203:AD203),
                    IF(
                        M$5:AD$5=2,
                        M203:AD203,
                        ""),
                    ""))
            ),
            IF(
                Parameters!$D$17=1,
                IFERROR(
                    IF(
                        OR(
                            IF(
                                ISNUMBER(M203:AD203),
                                IF(
                                    M$5:AD$5=1,
                                    M203:AD203,
                                    ""),
                                "")
                            =0),
                        0,
                        GEOMEAN(IF(
                            ISNUMBER(M203:AD203),
                            IF(
                                M$5:AD$5=1,
                                M203:AD203,
                                ""),
                            ""))
                    ),
                    IF(
                        OR(IF(
                            ISNUMBER(M203:AD203),
                            IF(
                                M$5:AD$5=2,
                                M203:AD203,
                                ""),
                            "")
                            =0),
                        0,
                        GEOMEAN(IF(
                            ISNUMBER(M203:AD203),
                            IF(
                                M$5:AD$5=2,
                                M203:AD203,
                                ""),
                            "")))
                )
            )
        )
    )
)</f>
        <v>10</v>
      </c>
      <c r="J203" s="242">
        <v>45103</v>
      </c>
      <c r="K203" s="242">
        <v>45093</v>
      </c>
      <c r="L203" s="91" t="s">
        <v>332</v>
      </c>
      <c r="M203" s="192">
        <v>0</v>
      </c>
      <c r="N203" s="192">
        <v>0</v>
      </c>
      <c r="O203" s="192">
        <v>10</v>
      </c>
      <c r="P203" s="192">
        <v>0</v>
      </c>
      <c r="Q203" s="192" t="s">
        <v>409</v>
      </c>
      <c r="R203" s="192">
        <v>0</v>
      </c>
      <c r="S203" s="192">
        <v>0</v>
      </c>
      <c r="T203" s="192" t="s">
        <v>409</v>
      </c>
      <c r="U203" s="192">
        <v>52.9</v>
      </c>
      <c r="V203" s="192">
        <v>1.0042141622010801</v>
      </c>
      <c r="W203" s="192" t="s">
        <v>409</v>
      </c>
      <c r="X203" s="192" t="s">
        <v>409</v>
      </c>
      <c r="Y203" s="192">
        <v>0</v>
      </c>
      <c r="Z203" s="192">
        <v>-20.312499999999901</v>
      </c>
      <c r="AA203" s="194"/>
      <c r="AB203" s="194"/>
      <c r="AC203" s="80"/>
      <c r="AD203" s="80"/>
      <c r="AE203" s="80"/>
      <c r="AF203" s="80"/>
      <c r="AG203" s="80"/>
      <c r="AH203" s="80"/>
      <c r="AI203" s="81"/>
      <c r="AJ203" s="81"/>
      <c r="AK203" s="81"/>
      <c r="AL203" s="81"/>
      <c r="AM203" s="81"/>
      <c r="AN203" s="81"/>
      <c r="AO203" s="81"/>
      <c r="AP203" s="81"/>
      <c r="AQ203" s="81"/>
      <c r="AR203" s="81"/>
    </row>
    <row r="204" spans="1:44" x14ac:dyDescent="0.2">
      <c r="A204" s="84">
        <v>197</v>
      </c>
      <c r="B204" s="84" t="str">
        <f ca="1"/>
        <v>Tunisia</v>
      </c>
      <c r="C204" s="84" t="str">
        <f ca="1"/>
        <v>TUN</v>
      </c>
      <c r="D204" s="84" t="str">
        <f ca="1"/>
        <v>MEA           Middle East &amp; North Africa</v>
      </c>
      <c r="E204" s="84" t="str">
        <f ca="1"/>
        <v>IBRD</v>
      </c>
      <c r="F204" s="190" t="str">
        <f t="shared" ca="1" si="15"/>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2.6703721242005747</v>
      </c>
      <c r="H204" s="80" cm="1">
        <f t="array" ref="H204">IF(
    SUM(IF(
            ISNUMBER(
                IF(
                    $M$4:$AD$4,
                    (M204:AD204),
                    "")),
            1,
            0))
        =0,
    NA(),
    IF(
        Parameters!$D$15=1,
        IF(
            SUM(--(ISNUMBER(IF($M$4:$AD$4=1,(M204:AD204),""))))&gt;0,
            MAX(IF(
                ISNUMBER(M204:AD204),
                IF(
                    M$4:AD$4=1,
                    M204:AD204,
                    ""),
                "")),
            MAX(IF(
                ISNUMBER(M204:AD204),
                IF(
                    M$4:AD$4=2,
                    M204:AD204,
                    ""),
                ""))
        ),
        IF(
            Parameters!$D$16=1,
            IFERROR(
                AVERAGE(IF(
                    ISNUMBER(M204:AD204),
                    IF(
                        M$4:AD$4=1,
                        M204:AD204,
                        ""),
                    "")),
                AVERAGE(IF(
                    ISNUMBER(M204:AD204),
                    IF(
                        M$4:AD$4=2,
                        M204:AD204,
                        ""),
                    ""))
            ),
            IF(
                Parameters!$D$17=1,
                IFERROR(
                    IF(
                        OR(
                            IF(
                                ISNUMBER(M204:AD204),
                                IF(
                                    M$4:AD$4=1,
                                    M204:AD204,
                                    ""),
                                "")
                            =0),
                        0,
                        GEOMEAN(IF(
                            ISNUMBER(M204:AD204),
                            IF(
                                M$4:AD$4=1,
                                M204:AD204,
                                ""),
                            ""))
                    ),
                    IF(
                        OR(IF(
                            ISNUMBER(M204:AD204),
                            IF(
                                M$4:AD$4=2,
                                M204:AD204,
                                ""),
                            "")
                            =0),
                        0,
                        GEOMEAN(IF(
                            ISNUMBER(M204:AD204),
                            IF(
                                M$4:AD$4=2,
                                M204:AD204,
                                ""),
                            "")))
                )
            )
        )
    )
)</f>
        <v>1.01869818310107</v>
      </c>
      <c r="I204" s="191" cm="1">
        <f t="array" ref="I204">IF(
    SUM(IF(
            ISNUMBER(
                IF(
                    $M$5:$AD$5,
                    (M204:AD204),
                    "")),
            1,
            0))
        =0,
    NA(),
    IF(
        Parameters!$D$15=1,
        IF(
            SUM(--(ISNUMBER(IF($M$5:$AD$5=1,(M204:AD204),""))))&gt;0,
            MAX(IF(
                ISNUMBER(M204:AD204),
                IF(
                    M$5:AD$5=1,
                    M204:AD204,
                    ""),
                "")),
            MAX(IF(
                ISNUMBER(M204:AD204),
                IF(
                    M$5:AD$5=2,
                    M204:AD204,
                    ""),
                ""))
        ),
        IF(
            Parameters!$D$16=1,
            IFERROR(
                AVERAGE(IF(
                    ISNUMBER(M204:AD204),
                    IF(
                        M$5:AD$5=1,
                        M204:AD204,
                        ""),
                    "")),
                AVERAGE(IF(
                    ISNUMBER(M204:AD204),
                    IF(
                        M$5:AD$5=2,
                        M204:AD204,
                        ""),
                    ""))
            ),
            IF(
                Parameters!$D$17=1,
                IFERROR(
                    IF(
                        OR(
                            IF(
                                ISNUMBER(M204:AD204),
                                IF(
                                    M$5:AD$5=1,
                                    M204:AD204,
                                    ""),
                                "")
                            =0),
                        0,
                        GEOMEAN(IF(
                            ISNUMBER(M204:AD204),
                            IF(
                                M$5:AD$5=1,
                                M204:AD204,
                                ""),
                            ""))
                    ),
                    IF(
                        OR(IF(
                            ISNUMBER(M204:AD204),
                            IF(
                                M$5:AD$5=2,
                                M204:AD204,
                                ""),
                            "")
                            =0),
                        0,
                        GEOMEAN(IF(
                            ISNUMBER(M204:AD204),
                            IF(
                                M$5:AD$5=2,
                                M204:AD204,
                                ""),
                            "")))
                )
            )
        )
    )
)</f>
        <v>7</v>
      </c>
      <c r="J204" s="242">
        <v>45103</v>
      </c>
      <c r="K204" s="242">
        <v>45091</v>
      </c>
      <c r="L204" s="91" t="s">
        <v>334</v>
      </c>
      <c r="M204" s="192">
        <v>0</v>
      </c>
      <c r="N204" s="192">
        <v>1.01869818310107</v>
      </c>
      <c r="O204" s="192">
        <v>0</v>
      </c>
      <c r="P204" s="192">
        <v>0</v>
      </c>
      <c r="Q204" s="192" t="s">
        <v>409</v>
      </c>
      <c r="R204" s="192">
        <v>0</v>
      </c>
      <c r="S204" s="192">
        <v>7</v>
      </c>
      <c r="T204" s="192" t="s">
        <v>409</v>
      </c>
      <c r="U204" s="192">
        <v>66.400000000000006</v>
      </c>
      <c r="V204" s="192">
        <v>0.37538284707910002</v>
      </c>
      <c r="W204" s="192" t="s">
        <v>409</v>
      </c>
      <c r="X204" s="192" t="s">
        <v>409</v>
      </c>
      <c r="Y204" s="192">
        <v>0</v>
      </c>
      <c r="Z204" s="192">
        <v>300</v>
      </c>
      <c r="AA204" s="80"/>
      <c r="AB204" s="80"/>
      <c r="AC204" s="80"/>
      <c r="AD204" s="80"/>
      <c r="AE204" s="80"/>
      <c r="AF204" s="80"/>
      <c r="AG204" s="80"/>
      <c r="AH204" s="80"/>
      <c r="AI204" s="81"/>
      <c r="AJ204" s="81"/>
      <c r="AK204" s="81"/>
      <c r="AL204" s="81"/>
      <c r="AM204" s="81"/>
      <c r="AN204" s="81"/>
      <c r="AO204" s="81"/>
      <c r="AP204" s="81"/>
      <c r="AQ204" s="81"/>
      <c r="AR204" s="81"/>
    </row>
    <row r="205" spans="1:44" x14ac:dyDescent="0.2">
      <c r="A205" s="84">
        <v>198</v>
      </c>
      <c r="B205" s="84" t="str">
        <f ca="1"/>
        <v>Türkiye</v>
      </c>
      <c r="C205" s="84" t="str">
        <f ca="1"/>
        <v>TUR</v>
      </c>
      <c r="D205" s="84" t="str">
        <f ca="1"/>
        <v>ECS           Europe &amp; Central Asia</v>
      </c>
      <c r="E205" s="84" t="str">
        <f ca="1"/>
        <v>IBRD</v>
      </c>
      <c r="F205" s="190" t="str">
        <f t="shared" ca="1" si="15"/>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4.3256819257535257</v>
      </c>
      <c r="H205" s="80" cm="1">
        <f t="array" ref="H205">IF(
    SUM(IF(
            ISNUMBER(
                IF(
                    $M$4:$AD$4,
                    (M205:AD205),
                    "")),
            1,
            0))
        =0,
    NA(),
    IF(
        Parameters!$D$15=1,
        IF(
            SUM(--(ISNUMBER(IF($M$4:$AD$4=1,(M205:AD205),""))))&gt;0,
            MAX(IF(
                ISNUMBER(M205:AD205),
                IF(
                    M$4:AD$4=1,
                    M205:AD205,
                    ""),
                "")),
            MAX(IF(
                ISNUMBER(M205:AD205),
                IF(
                    M$4:AD$4=2,
                    M205:AD205,
                    ""),
                ""))
        ),
        IF(
            Parameters!$D$16=1,
            IFERROR(
                AVERAGE(IF(
                    ISNUMBER(M205:AD205),
                    IF(
                        M$4:AD$4=1,
                        M205:AD205,
                        ""),
                    "")),
                AVERAGE(IF(
                    ISNUMBER(M205:AD205),
                    IF(
                        M$4:AD$4=2,
                        M205:AD205,
                        ""),
                    ""))
            ),
            IF(
                Parameters!$D$17=1,
                IFERROR(
                    IF(
                        OR(
                            IF(
                                ISNUMBER(M205:AD205),
                                IF(
                                    M$4:AD$4=1,
                                    M205:AD205,
                                    ""),
                                "")
                            =0),
                        0,
                        GEOMEAN(IF(
                            ISNUMBER(M205:AD205),
                            IF(
                                M$4:AD$4=1,
                                M205:AD205,
                                ""),
                            ""))
                    ),
                    IF(
                        OR(IF(
                            ISNUMBER(M205:AD205),
                            IF(
                                M$4:AD$4=2,
                                M205:AD205,
                                ""),
                            "")
                            =0),
                        0,
                        GEOMEAN(IF(
                            ISNUMBER(M205:AD205),
                            IF(
                                M$4:AD$4=2,
                                M205:AD205,
                                ""),
                            "")))
                )
            )
        )
    )
)</f>
        <v>4.2820603281001901</v>
      </c>
      <c r="I205" s="191" cm="1">
        <f t="array" ref="I205">IF(
    SUM(IF(
            ISNUMBER(
                IF(
                    $M$5:$AD$5,
                    (M205:AD205),
                    "")),
            1,
            0))
        =0,
    NA(),
    IF(
        Parameters!$D$15=1,
        IF(
            SUM(--(ISNUMBER(IF($M$5:$AD$5=1,(M205:AD205),""))))&gt;0,
            MAX(IF(
                ISNUMBER(M205:AD205),
                IF(
                    M$5:AD$5=1,
                    M205:AD205,
                    ""),
                "")),
            MAX(IF(
                ISNUMBER(M205:AD205),
                IF(
                    M$5:AD$5=2,
                    M205:AD205,
                    ""),
                ""))
        ),
        IF(
            Parameters!$D$16=1,
            IFERROR(
                AVERAGE(IF(
                    ISNUMBER(M205:AD205),
                    IF(
                        M$5:AD$5=1,
                        M205:AD205,
                        ""),
                    "")),
                AVERAGE(IF(
                    ISNUMBER(M205:AD205),
                    IF(
                        M$5:AD$5=2,
                        M205:AD205,
                        ""),
                    ""))
            ),
            IF(
                Parameters!$D$17=1,
                IFERROR(
                    IF(
                        OR(
                            IF(
                                ISNUMBER(M205:AD205),
                                IF(
                                    M$5:AD$5=1,
                                    M205:AD205,
                                    ""),
                                "")
                            =0),
                        0,
                        GEOMEAN(IF(
                            ISNUMBER(M205:AD205),
                            IF(
                                M$5:AD$5=1,
                                M205:AD205,
                                ""),
                            ""))
                    ),
                    IF(
                        OR(IF(
                            ISNUMBER(M205:AD205),
                            IF(
                                M$5:AD$5=2,
                                M205:AD205,
                                ""),
                            "")
                            =0),
                        0,
                        GEOMEAN(IF(
                            ISNUMBER(M205:AD205),
                            IF(
                                M$5:AD$5=2,
                                M205:AD205,
                                ""),
                            "")))
                )
            )
        )
    )
)</f>
        <v>4.3697478991596599</v>
      </c>
      <c r="J205" s="242">
        <v>45103</v>
      </c>
      <c r="K205" s="242">
        <v>45103</v>
      </c>
      <c r="L205" s="91" t="s">
        <v>335</v>
      </c>
      <c r="M205" s="192">
        <v>0</v>
      </c>
      <c r="N205" s="192">
        <v>4.2820603281001901</v>
      </c>
      <c r="O205" s="192">
        <v>0</v>
      </c>
      <c r="P205" s="192">
        <v>0</v>
      </c>
      <c r="Q205" s="192" t="s">
        <v>409</v>
      </c>
      <c r="R205" s="192">
        <v>0</v>
      </c>
      <c r="S205" s="192">
        <v>4.3697478991596599</v>
      </c>
      <c r="T205" s="192" t="s">
        <v>409</v>
      </c>
      <c r="U205" s="192">
        <v>81.2</v>
      </c>
      <c r="V205" s="192">
        <v>-0.61258430518250495</v>
      </c>
      <c r="W205" s="192" t="s">
        <v>409</v>
      </c>
      <c r="X205" s="192" t="s">
        <v>409</v>
      </c>
      <c r="Y205" s="192">
        <v>0</v>
      </c>
      <c r="Z205" s="192">
        <v>10.9243697478991</v>
      </c>
      <c r="AA205" s="80"/>
      <c r="AB205" s="80"/>
      <c r="AC205" s="80"/>
      <c r="AD205" s="80"/>
      <c r="AE205" s="80"/>
      <c r="AF205" s="80"/>
      <c r="AG205" s="80"/>
      <c r="AH205" s="80"/>
      <c r="AI205" s="81"/>
      <c r="AJ205" s="81"/>
      <c r="AK205" s="81"/>
      <c r="AL205" s="81"/>
      <c r="AM205" s="81"/>
      <c r="AN205" s="81"/>
      <c r="AO205" s="81"/>
      <c r="AP205" s="81"/>
      <c r="AQ205" s="81"/>
      <c r="AR205" s="81"/>
    </row>
    <row r="206" spans="1:44" x14ac:dyDescent="0.2">
      <c r="A206" s="84">
        <v>199</v>
      </c>
      <c r="B206" s="35" t="str">
        <f ca="1"/>
        <v>Tuvalu</v>
      </c>
      <c r="C206" s="35" t="str">
        <f ca="1"/>
        <v>TUV</v>
      </c>
      <c r="D206" s="35" t="str">
        <f ca="1"/>
        <v>EAS           East Asia &amp; Pacific</v>
      </c>
      <c r="E206" s="35" t="str">
        <f ca="1"/>
        <v>IDA</v>
      </c>
      <c r="F206" s="190" t="str">
        <f t="shared" ca="1" si="15"/>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$M$4:$AD$4,
                    (M206:AD206),
                    "")),
            1,
            0))
        =0,
    NA(),
    IF(
        Parameters!$D$15=1,
        IF(
            SUM(--(ISNUMBER(IF($M$4:$AD$4=1,(M206:AD206),""))))&gt;0,
            MAX(IF(
                ISNUMBER(M206:AD206),
                IF(
                    M$4:AD$4=1,
                    M206:AD206,
                    ""),
                "")),
            MAX(IF(
                ISNUMBER(M206:AD206),
                IF(
                    M$4:AD$4=2,
                    M206:AD206,
                    ""),
                ""))
        ),
        IF(
            Parameters!$D$16=1,
            IFERROR(
                AVERAGE(IF(
                    ISNUMBER(M206:AD206),
                    IF(
                        M$4:AD$4=1,
                        M206:AD206,
                        ""),
                    "")),
                AVERAGE(IF(
                    ISNUMBER(M206:AD206),
                    IF(
                        M$4:AD$4=2,
                        M206:AD206,
                        ""),
                    ""))
            ),
            IF(
                Parameters!$D$17=1,
                IFERROR(
                    IF(
                        OR(
                            IF(
                                ISNUMBER(M206:AD206),
                                IF(
                                    M$4:AD$4=1,
                                    M206:AD206,
                                    ""),
                                "")
                            =0),
                        0,
                        GEOMEAN(IF(
                            ISNUMBER(M206:AD206),
                            IF(
                                M$4:AD$4=1,
                                M206:AD206,
                                ""),
                            ""))
                    ),
                    IF(
                        OR(IF(
                            ISNUMBER(M206:AD206),
                            IF(
                                M$4:AD$4=2,
                                M206:AD206,
                                ""),
                            "")
                            =0),
                        0,
                        GEOMEAN(IF(
                            ISNUMBER(M206:AD206),
                            IF(
                                M$4:AD$4=2,
                                M206:AD206,
                                ""),
                            "")))
                )
            )
        )
    )
)</f>
        <v>10</v>
      </c>
      <c r="I206" s="191" cm="1">
        <f t="array" ref="I206">IF(
    SUM(IF(
            ISNUMBER(
                IF(
                    $M$5:$AD$5,
                    (M206:AD206),
                    "")),
            1,
            0))
        =0,
    NA(),
    IF(
        Parameters!$D$15=1,
        IF(
            SUM(--(ISNUMBER(IF($M$5:$AD$5=1,(M206:AD206),""))))&gt;0,
            MAX(IF(
                ISNUMBER(M206:AD206),
                IF(
                    M$5:AD$5=1,
                    M206:AD206,
                    ""),
                "")),
            MAX(IF(
                ISNUMBER(M206:AD206),
                IF(
                    M$5:AD$5=2,
                    M206:AD206,
                    ""),
                ""))
        ),
        IF(
            Parameters!$D$16=1,
            IFERROR(
                AVERAGE(IF(
                    ISNUMBER(M206:AD206),
                    IF(
                        M$5:AD$5=1,
                        M206:AD206,
                        ""),
                    "")),
                AVERAGE(IF(
                    ISNUMBER(M206:AD206),
                    IF(
                        M$5:AD$5=2,
                        M206:AD206,
                        ""),
                    ""))
            ),
            IF(
                Parameters!$D$17=1,
                IFERROR(
                    IF(
                        OR(
                            IF(
                                ISNUMBER(M206:AD206),
                                IF(
                                    M$5:AD$5=1,
                                    M206:AD206,
                                    ""),
                                "")
                            =0),
                        0,
                        GEOMEAN(IF(
                            ISNUMBER(M206:AD206),
                            IF(
                                M$5:AD$5=1,
                                M206:AD206,
                                ""),
                            ""))
                    ),
                    IF(
                        OR(IF(
                            ISNUMBER(M206:AD206),
                            IF(
                                M$5:AD$5=2,
                                M206:AD206,
                                ""),
                            "")
                            =0),
                        0,
                        GEOMEAN(IF(
                            ISNUMBER(M206:AD206),
                            IF(
                                M$5:AD$5=2,
                                M206:AD206,
                                ""),
                            "")))
                )
            )
        )
    )
)</f>
        <v>0</v>
      </c>
      <c r="J206" s="242">
        <v>44778</v>
      </c>
      <c r="K206" s="242" t="s">
        <v>409</v>
      </c>
      <c r="L206" s="91" t="s">
        <v>337</v>
      </c>
      <c r="M206" s="192">
        <v>10</v>
      </c>
      <c r="N206" s="192" t="s">
        <v>409</v>
      </c>
      <c r="O206" s="192" t="s">
        <v>409</v>
      </c>
      <c r="P206" s="192">
        <v>0</v>
      </c>
      <c r="Q206" s="192" t="s">
        <v>409</v>
      </c>
      <c r="R206" s="192" t="s">
        <v>409</v>
      </c>
      <c r="S206" s="192" t="s">
        <v>409</v>
      </c>
      <c r="T206" s="192" t="s">
        <v>623</v>
      </c>
      <c r="U206" s="192" t="s">
        <v>409</v>
      </c>
      <c r="V206" s="192" t="s">
        <v>409</v>
      </c>
      <c r="W206" s="192" t="s">
        <v>409</v>
      </c>
      <c r="X206" s="192" t="s">
        <v>409</v>
      </c>
      <c r="Y206" s="192" t="s">
        <v>409</v>
      </c>
      <c r="Z206" s="192" t="s">
        <v>409</v>
      </c>
    </row>
    <row r="207" spans="1:44" x14ac:dyDescent="0.2">
      <c r="A207" s="84">
        <v>200</v>
      </c>
      <c r="B207" s="35" t="str">
        <f ca="1"/>
        <v>Taiwan, China</v>
      </c>
      <c r="C207" s="35" t="str">
        <f ca="1"/>
        <v>TWN</v>
      </c>
      <c r="D207" s="35" t="str">
        <f ca="1"/>
        <v>EAS           East Asia &amp; Pacific</v>
      </c>
      <c r="E207" s="35" t="str">
        <f ca="1"/>
        <v>NA</v>
      </c>
      <c r="F207" s="190" t="str">
        <f t="shared" ca="1" si="15"/>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$M$4:$AD$4,
                    (M207:AD207),
                    "")),
            1,
            0))
        =0,
    NA(),
    IF(
        Parameters!$D$15=1,
        IF(
            SUM(--(ISNUMBER(IF($M$4:$AD$4=1,(M207:AD207),""))))&gt;0,
            MAX(IF(
                ISNUMBER(M207:AD207),
                IF(
                    M$4:AD$4=1,
                    M207:AD207,
                    ""),
                "")),
            MAX(IF(
                ISNUMBER(M207:AD207),
                IF(
                    M$4:AD$4=2,
                    M207:AD207,
                    ""),
                ""))
        ),
        IF(
            Parameters!$D$16=1,
            IFERROR(
                AVERAGE(IF(
                    ISNUMBER(M207:AD207),
                    IF(
                        M$4:AD$4=1,
                        M207:AD207,
                        ""),
                    "")),
                AVERAGE(IF(
                    ISNUMBER(M207:AD207),
                    IF(
                        M$4:AD$4=2,
                        M207:AD207,
                        ""),
                    ""))
            ),
            IF(
                Parameters!$D$17=1,
                IFERROR(
                    IF(
                        OR(
                            IF(
                                ISNUMBER(M207:AD207),
                                IF(
                                    M$4:AD$4=1,
                                    M207:AD207,
                                    ""),
                                "")
                            =0),
                        0,
                        GEOMEAN(IF(
                            ISNUMBER(M207:AD207),
                            IF(
                                M$4:AD$4=1,
                                M207:AD207,
                                ""),
                            ""))
                    ),
                    IF(
                        OR(IF(
                            ISNUMBER(M207:AD207),
                            IF(
                                M$4:AD$4=2,
                                M207:AD207,
                                ""),
                            "")
                            =0),
                        0,
                        GEOMEAN(IF(
                            ISNUMBER(M207:AD207),
                            IF(
                                M$4:AD$4=2,
                                M207:AD207,
                                ""),
                            "")))
                )
            )
        )
    )
)</f>
        <v>#N/A</v>
      </c>
      <c r="I207" s="191" cm="1">
        <f t="array" ref="I207">IF(
    SUM(IF(
            ISNUMBER(
                IF(
                    $M$5:$AD$5,
                    (M207:AD207),
                    "")),
            1,
            0))
        =0,
    NA(),
    IF(
        Parameters!$D$15=1,
        IF(
            SUM(--(ISNUMBER(IF($M$5:$AD$5=1,(M207:AD207),""))))&gt;0,
            MAX(IF(
                ISNUMBER(M207:AD207),
                IF(
                    M$5:AD$5=1,
                    M207:AD207,
                    ""),
                "")),
            MAX(IF(
                ISNUMBER(M207:AD207),
                IF(
                    M$5:AD$5=2,
                    M207:AD207,
                    ""),
                ""))
        ),
        IF(
            Parameters!$D$16=1,
            IFERROR(
                AVERAGE(IF(
                    ISNUMBER(M207:AD207),
                    IF(
                        M$5:AD$5=1,
                        M207:AD207,
                        ""),
                    "")),
                AVERAGE(IF(
                    ISNUMBER(M207:AD207),
                    IF(
                        M$5:AD$5=2,
                        M207:AD207,
                        ""),
                    ""))
            ),
            IF(
                Parameters!$D$17=1,
                IFERROR(
                    IF(
                        OR(
                            IF(
                                ISNUMBER(M207:AD207),
                                IF(
                                    M$5:AD$5=1,
                                    M207:AD207,
                                    ""),
                                "")
                            =0),
                        0,
                        GEOMEAN(IF(
                            ISNUMBER(M207:AD207),
                            IF(
                                M$5:AD$5=1,
                                M207:AD207,
                                ""),
                            ""))
                    ),
                    IF(
                        OR(IF(
                            ISNUMBER(M207:AD207),
                            IF(
                                M$5:AD$5=2,
                                M207:AD207,
                                ""),
                            "")
                            =0),
                        0,
                        GEOMEAN(IF(
                            ISNUMBER(M207:AD207),
                            IF(
                                M$5:AD$5=2,
                                M207:AD207,
                                ""),
                            "")))
                )
            )
        )
    )
)</f>
        <v>0</v>
      </c>
      <c r="J207" s="242" t="s">
        <v>409</v>
      </c>
      <c r="K207" s="242">
        <v>44887</v>
      </c>
      <c r="L207" s="91" t="s">
        <v>726</v>
      </c>
      <c r="M207" s="192" t="s">
        <v>409</v>
      </c>
      <c r="N207" s="192" t="s">
        <v>409</v>
      </c>
      <c r="O207" s="192" t="s">
        <v>409</v>
      </c>
      <c r="P207" s="192">
        <v>0</v>
      </c>
      <c r="Q207" s="192" t="s">
        <v>409</v>
      </c>
      <c r="R207" s="192">
        <v>0</v>
      </c>
      <c r="S207" s="192" t="s">
        <v>409</v>
      </c>
      <c r="T207" s="192" t="s">
        <v>409</v>
      </c>
      <c r="U207" s="192" t="s">
        <v>409</v>
      </c>
      <c r="V207" s="192" t="s">
        <v>409</v>
      </c>
      <c r="W207" s="192" t="s">
        <v>409</v>
      </c>
      <c r="X207" s="192" t="s">
        <v>409</v>
      </c>
      <c r="Y207" s="192">
        <v>0</v>
      </c>
      <c r="Z207" s="192" t="s">
        <v>409</v>
      </c>
    </row>
    <row r="208" spans="1:44" x14ac:dyDescent="0.2">
      <c r="A208" s="84">
        <v>201</v>
      </c>
      <c r="B208" s="35" t="str">
        <f ca="1"/>
        <v>Tanzania</v>
      </c>
      <c r="C208" s="35" t="str">
        <f ca="1"/>
        <v>TZA</v>
      </c>
      <c r="D208" s="35" t="str">
        <f ca="1"/>
        <v>SSF           Sub-Saharan Africa</v>
      </c>
      <c r="E208" s="35" t="str">
        <f ca="1"/>
        <v>IDA</v>
      </c>
      <c r="F208" s="190" t="str">
        <f t="shared" ca="1" si="15"/>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$M$4:$AD$4,
                    (M208:AD208),
                    "")),
            1,
            0))
        =0,
    NA(),
    IF(
        Parameters!$D$15=1,
        IF(
            SUM(--(ISNUMBER(IF($M$4:$AD$4=1,(M208:AD208),""))))&gt;0,
            MAX(IF(
                ISNUMBER(M208:AD208),
                IF(
                    M$4:AD$4=1,
                    M208:AD208,
                    ""),
                "")),
            MAX(IF(
                ISNUMBER(M208:AD208),
                IF(
                    M$4:AD$4=2,
                    M208:AD208,
                    ""),
                ""))
        ),
        IF(
            Parameters!$D$16=1,
            IFERROR(
                AVERAGE(IF(
                    ISNUMBER(M208:AD208),
                    IF(
                        M$4:AD$4=1,
                        M208:AD208,
                        ""),
                    "")),
                AVERAGE(IF(
                    ISNUMBER(M208:AD208),
                    IF(
                        M$4:AD$4=2,
                        M208:AD208,
                        ""),
                    ""))
            ),
            IF(
                Parameters!$D$17=1,
                IFERROR(
                    IF(
                        OR(
                            IF(
                                ISNUMBER(M208:AD208),
                                IF(
                                    M$4:AD$4=1,
                                    M208:AD208,
                                    ""),
                                "")
                            =0),
                        0,
                        GEOMEAN(IF(
                            ISNUMBER(M208:AD208),
                            IF(
                                M$4:AD$4=1,
                                M208:AD208,
                                ""),
                            ""))
                    ),
                    IF(
                        OR(IF(
                            ISNUMBER(M208:AD208),
                            IF(
                                M$4:AD$4=2,
                                M208:AD208,
                                ""),
                            "")
                            =0),
                        0,
                        GEOMEAN(IF(
                            ISNUMBER(M208:AD208),
                            IF(
                                M$4:AD$4=2,
                                M208:AD208,
                                ""),
                            "")))
                )
            )
        )
    )
)</f>
        <v>3.2677720938436998</v>
      </c>
      <c r="I208" s="191" cm="1">
        <f t="array" ref="I208">IF(
    SUM(IF(
            ISNUMBER(
                IF(
                    $M$5:$AD$5,
                    (M208:AD208),
                    "")),
            1,
            0))
        =0,
    NA(),
    IF(
        Parameters!$D$15=1,
        IF(
            SUM(--(ISNUMBER(IF($M$5:$AD$5=1,(M208:AD208),""))))&gt;0,
            MAX(IF(
                ISNUMBER(M208:AD208),
                IF(
                    M$5:AD$5=1,
                    M208:AD208,
                    ""),
                "")),
            MAX(IF(
                ISNUMBER(M208:AD208),
                IF(
                    M$5:AD$5=2,
                    M208:AD208,
                    ""),
                ""))
        ),
        IF(
            Parameters!$D$16=1,
            IFERROR(
                AVERAGE(IF(
                    ISNUMBER(M208:AD208),
                    IF(
                        M$5:AD$5=1,
                        M208:AD208,
                        ""),
                    "")),
                AVERAGE(IF(
                    ISNUMBER(M208:AD208),
                    IF(
                        M$5:AD$5=2,
                        M208:AD208,
                        ""),
                    ""))
            ),
            IF(
                Parameters!$D$17=1,
                IFERROR(
                    IF(
                        OR(
                            IF(
                                ISNUMBER(M208:AD208),
                                IF(
                                    M$5:AD$5=1,
                                    M208:AD208,
                                    ""),
                                "")
                            =0),
                        0,
                        GEOMEAN(IF(
                            ISNUMBER(M208:AD208),
                            IF(
                                M$5:AD$5=1,
                                M208:AD208,
                                ""),
                            ""))
                    ),
                    IF(
                        OR(IF(
                            ISNUMBER(M208:AD208),
                            IF(
                                M$5:AD$5=2,
                                M208:AD208,
                                ""),
                            "")
                            =0),
                        0,
                        GEOMEAN(IF(
                            ISNUMBER(M208:AD208),
                            IF(
                                M$5:AD$5=2,
                                M208:AD208,
                                ""),
                            "")))
                )
            )
        )
    )
)</f>
        <v>0</v>
      </c>
      <c r="J208" s="242">
        <v>45103</v>
      </c>
      <c r="K208" s="242">
        <v>45093</v>
      </c>
      <c r="L208" s="91" t="s">
        <v>339</v>
      </c>
      <c r="M208" s="192">
        <v>0</v>
      </c>
      <c r="N208" s="192">
        <v>3.2677720938436998</v>
      </c>
      <c r="O208" s="192">
        <v>0</v>
      </c>
      <c r="P208" s="192">
        <v>0</v>
      </c>
      <c r="Q208" s="192" t="s">
        <v>409</v>
      </c>
      <c r="R208" s="192">
        <v>0</v>
      </c>
      <c r="S208" s="192">
        <v>0</v>
      </c>
      <c r="T208" s="192" t="s">
        <v>409</v>
      </c>
      <c r="U208" s="192">
        <v>76.599999999999994</v>
      </c>
      <c r="V208" s="192">
        <v>-1.0445655228253099</v>
      </c>
      <c r="W208" s="192" t="s">
        <v>409</v>
      </c>
      <c r="X208" s="192" t="s">
        <v>409</v>
      </c>
      <c r="Y208" s="192">
        <v>0</v>
      </c>
      <c r="Z208" s="192">
        <v>0</v>
      </c>
    </row>
    <row r="209" spans="1:26" x14ac:dyDescent="0.2">
      <c r="A209" s="84">
        <v>202</v>
      </c>
      <c r="B209" s="35" t="str">
        <f ca="1"/>
        <v>Uganda</v>
      </c>
      <c r="C209" s="35" t="str">
        <f ca="1"/>
        <v>UGA</v>
      </c>
      <c r="D209" s="35" t="str">
        <f ca="1"/>
        <v>SSF           Sub-Saharan Africa</v>
      </c>
      <c r="E209" s="35" t="str">
        <f ca="1"/>
        <v>IDA</v>
      </c>
      <c r="F209" s="190" t="str">
        <f t="shared" ca="1" si="15"/>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6.0637443963346191</v>
      </c>
      <c r="H209" s="80" cm="1">
        <f t="array" ref="H209">IF(
    SUM(IF(
            ISNUMBER(
                IF(
                    $M$4:$AD$4,
                    (M209:AD209),
                    "")),
            1,
            0))
        =0,
    NA(),
    IF(
        Parameters!$D$15=1,
        IF(
            SUM(--(ISNUMBER(IF($M$4:$AD$4=1,(M209:AD209),""))))&gt;0,
            MAX(IF(
                ISNUMBER(M209:AD209),
                IF(
                    M$4:AD$4=1,
                    M209:AD209,
                    ""),
                "")),
            MAX(IF(
                ISNUMBER(M209:AD209),
                IF(
                    M$4:AD$4=2,
                    M209:AD209,
                    ""),
                ""))
        ),
        IF(
            Parameters!$D$16=1,
            IFERROR(
                AVERAGE(IF(
                    ISNUMBER(M209:AD209),
                    IF(
                        M$4:AD$4=1,
                        M209:AD209,
                        ""),
                    "")),
                AVERAGE(IF(
                    ISNUMBER(M209:AD209),
                    IF(
                        M$4:AD$4=2,
                        M209:AD209,
                        ""),
                    ""))
            ),
            IF(
                Parameters!$D$17=1,
                IFERROR(
                    IF(
                        OR(
                            IF(
                                ISNUMBER(M209:AD209),
                                IF(
                                    M$4:AD$4=1,
                                    M209:AD209,
                                    ""),
                                "")
                            =0),
                        0,
                        GEOMEAN(IF(
                            ISNUMBER(M209:AD209),
                            IF(
                                M$4:AD$4=1,
                                M209:AD209,
                                ""),
                            ""))
                    ),
                    IF(
                        OR(IF(
                            ISNUMBER(M209:AD209),
                            IF(
                                M$4:AD$4=2,
                                M209:AD209,
                                ""),
                            "")
                            =0),
                        0,
                        GEOMEAN(IF(
                            ISNUMBER(M209:AD209),
                            IF(
                                M$4:AD$4=2,
                                M209:AD209,
                                ""),
                            "")))
                )
            )
        )
    )
)</f>
        <v>6.5531839830657903</v>
      </c>
      <c r="I209" s="191" cm="1">
        <f t="array" ref="I209">IF(
    SUM(IF(
            ISNUMBER(
                IF(
                    $M$5:$AD$5,
                    (M209:AD209),
                    "")),
            1,
            0))
        =0,
    NA(),
    IF(
        Parameters!$D$15=1,
        IF(
            SUM(--(ISNUMBER(IF($M$5:$AD$5=1,(M209:AD209),""))))&gt;0,
            MAX(IF(
                ISNUMBER(M209:AD209),
                IF(
                    M$5:AD$5=1,
                    M209:AD209,
                    ""),
                "")),
            MAX(IF(
                ISNUMBER(M209:AD209),
                IF(
                    M$5:AD$5=2,
                    M209:AD209,
                    ""),
                ""))
        ),
        IF(
            Parameters!$D$16=1,
            IFERROR(
                AVERAGE(IF(
                    ISNUMBER(M209:AD209),
                    IF(
                        M$5:AD$5=1,
                        M209:AD209,
                        ""),
                    "")),
                AVERAGE(IF(
                    ISNUMBER(M209:AD209),
                    IF(
                        M$5:AD$5=2,
                        M209:AD209,
                        ""),
                    ""))
            ),
            IF(
                Parameters!$D$17=1,
                IFERROR(
                    IF(
                        OR(
                            IF(
                                ISNUMBER(M209:AD209),
                                IF(
                                    M$5:AD$5=1,
                                    M209:AD209,
                                    ""),
                                "")
                            =0),
                        0,
                        GEOMEAN(IF(
                            ISNUMBER(M209:AD209),
                            IF(
                                M$5:AD$5=1,
                                M209:AD209,
                                ""),
                            ""))
                    ),
                    IF(
                        OR(IF(
                            ISNUMBER(M209:AD209),
                            IF(
                                M$5:AD$5=2,
                                M209:AD209,
                                ""),
                            "")
                            =0),
                        0,
                        GEOMEAN(IF(
                            ISNUMBER(M209:AD209),
                            IF(
                                M$5:AD$5=2,
                                M209:AD209,
                                ""),
                            "")))
                )
            )
        )
    )
)</f>
        <v>5.6108597285067798</v>
      </c>
      <c r="J209" s="242">
        <v>45103</v>
      </c>
      <c r="K209" s="242">
        <v>45103</v>
      </c>
      <c r="L209" s="91" t="s">
        <v>341</v>
      </c>
      <c r="M209" s="192">
        <v>0</v>
      </c>
      <c r="N209" s="192">
        <v>6.5531839830657903</v>
      </c>
      <c r="O209" s="192">
        <v>0</v>
      </c>
      <c r="P209" s="192">
        <v>0</v>
      </c>
      <c r="Q209" s="192" t="s">
        <v>409</v>
      </c>
      <c r="R209" s="192">
        <v>0</v>
      </c>
      <c r="S209" s="192">
        <v>5.6108597285067798</v>
      </c>
      <c r="T209" s="192" t="s">
        <v>409</v>
      </c>
      <c r="U209" s="192">
        <v>91.5</v>
      </c>
      <c r="V209" s="192">
        <v>-1.44757467607541</v>
      </c>
      <c r="W209" s="192" t="s">
        <v>409</v>
      </c>
      <c r="X209" s="192" t="s">
        <v>409</v>
      </c>
      <c r="Y209" s="192">
        <v>0</v>
      </c>
      <c r="Z209" s="192">
        <v>14.027149321266901</v>
      </c>
    </row>
    <row r="210" spans="1:26" x14ac:dyDescent="0.2">
      <c r="A210" s="84">
        <v>203</v>
      </c>
      <c r="B210" s="35" t="str">
        <f ca="1"/>
        <v>Ukraine</v>
      </c>
      <c r="C210" s="35" t="str">
        <f ca="1"/>
        <v>UKR</v>
      </c>
      <c r="D210" s="35" t="str">
        <f ca="1"/>
        <v>ECS           Europe &amp; Central Asia</v>
      </c>
      <c r="E210" s="35" t="str">
        <f ca="1"/>
        <v>IBRD</v>
      </c>
      <c r="F210" s="190" t="str">
        <f t="shared" ca="1" si="15"/>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$M$4:$AD$4,
                    (M210:AD210),
                    "")),
            1,
            0))
        =0,
    NA(),
    IF(
        Parameters!$D$15=1,
        IF(
            SUM(--(ISNUMBER(IF($M$4:$AD$4=1,(M210:AD210),""))))&gt;0,
            MAX(IF(
                ISNUMBER(M210:AD210),
                IF(
                    M$4:AD$4=1,
                    M210:AD210,
                    ""),
                "")),
            MAX(IF(
                ISNUMBER(M210:AD210),
                IF(
                    M$4:AD$4=2,
                    M210:AD210,
                    ""),
                ""))
        ),
        IF(
            Parameters!$D$16=1,
            IFERROR(
                AVERAGE(IF(
                    ISNUMBER(M210:AD210),
                    IF(
                        M$4:AD$4=1,
                        M210:AD210,
                        ""),
                    "")),
                AVERAGE(IF(
                    ISNUMBER(M210:AD210),
                    IF(
                        M$4:AD$4=2,
                        M210:AD210,
                        ""),
                    ""))
            ),
            IF(
                Parameters!$D$17=1,
                IFERROR(
                    IF(
                        OR(
                            IF(
                                ISNUMBER(M210:AD210),
                                IF(
                                    M$4:AD$4=1,
                                    M210:AD210,
                                    ""),
                                "")
                            =0),
                        0,
                        GEOMEAN(IF(
                            ISNUMBER(M210:AD210),
                            IF(
                                M$4:AD$4=1,
                                M210:AD210,
                                ""),
                            ""))
                    ),
                    IF(
                        OR(IF(
                            ISNUMBER(M210:AD210),
                            IF(
                                M$4:AD$4=2,
                                M210:AD210,
                                ""),
                            "")
                            =0),
                        0,
                        GEOMEAN(IF(
                            ISNUMBER(M210:AD210),
                            IF(
                                M$4:AD$4=2,
                                M210:AD210,
                                ""),
                            "")))
                )
            )
        )
    )
)</f>
        <v>10</v>
      </c>
      <c r="I210" s="191" cm="1">
        <f t="array" ref="I210">IF(
    SUM(IF(
            ISNUMBER(
                IF(
                    $M$5:$AD$5,
                    (M210:AD210),
                    "")),
            1,
            0))
        =0,
    NA(),
    IF(
        Parameters!$D$15=1,
        IF(
            SUM(--(ISNUMBER(IF($M$5:$AD$5=1,(M210:AD210),""))))&gt;0,
            MAX(IF(
                ISNUMBER(M210:AD210),
                IF(
                    M$5:AD$5=1,
                    M210:AD210,
                    ""),
                "")),
            MAX(IF(
                ISNUMBER(M210:AD210),
                IF(
                    M$5:AD$5=2,
                    M210:AD210,
                    ""),
                ""))
        ),
        IF(
            Parameters!$D$16=1,
            IFERROR(
                AVERAGE(IF(
                    ISNUMBER(M210:AD210),
                    IF(
                        M$5:AD$5=1,
                        M210:AD210,
                        ""),
                    "")),
                AVERAGE(IF(
                    ISNUMBER(M210:AD210),
                    IF(
                        M$5:AD$5=2,
                        M210:AD210,
                        ""),
                    ""))
            ),
            IF(
                Parameters!$D$17=1,
                IFERROR(
                    IF(
                        OR(
                            IF(
                                ISNUMBER(M210:AD210),
                                IF(
                                    M$5:AD$5=1,
                                    M210:AD210,
                                    ""),
                                "")
                            =0),
                        0,
                        GEOMEAN(IF(
                            ISNUMBER(M210:AD210),
                            IF(
                                M$5:AD$5=1,
                                M210:AD210,
                                ""),
                            ""))
                    ),
                    IF(
                        OR(IF(
                            ISNUMBER(M210:AD210),
                            IF(
                                M$5:AD$5=2,
                                M210:AD210,
                                ""),
                            "")
                            =0),
                        0,
                        GEOMEAN(IF(
                            ISNUMBER(M210:AD210),
                            IF(
                                M$5:AD$5=2,
                                M210:AD210,
                                ""),
                            "")))
                )
            )
        )
    )
)</f>
        <v>10</v>
      </c>
      <c r="J210" s="242">
        <v>44778</v>
      </c>
      <c r="K210" s="242">
        <v>45075</v>
      </c>
      <c r="L210" s="91" t="s">
        <v>343</v>
      </c>
      <c r="M210" s="192">
        <v>10</v>
      </c>
      <c r="N210" s="192">
        <v>7.5233727288763399</v>
      </c>
      <c r="O210" s="192">
        <v>10</v>
      </c>
      <c r="P210" s="192">
        <v>0</v>
      </c>
      <c r="Q210" s="192">
        <v>7</v>
      </c>
      <c r="R210" s="192">
        <v>0</v>
      </c>
      <c r="S210" s="192">
        <v>4.73933649289099</v>
      </c>
      <c r="T210" s="192" t="s">
        <v>622</v>
      </c>
      <c r="U210" s="192">
        <v>95.9</v>
      </c>
      <c r="V210" s="192">
        <v>1.29000408072603</v>
      </c>
      <c r="W210" s="192" t="s">
        <v>409</v>
      </c>
      <c r="X210" s="192" t="s">
        <v>850</v>
      </c>
      <c r="Y210" s="192">
        <v>-9.5238095238095302E-2</v>
      </c>
      <c r="Z210" s="192">
        <v>11.8483412322274</v>
      </c>
    </row>
    <row r="211" spans="1:26" x14ac:dyDescent="0.2">
      <c r="A211" s="84">
        <v>204</v>
      </c>
      <c r="B211" s="35" t="str">
        <f ca="1"/>
        <v>Uruguay</v>
      </c>
      <c r="C211" s="35" t="str">
        <f ca="1"/>
        <v>URY</v>
      </c>
      <c r="D211" s="35" t="str">
        <f ca="1"/>
        <v>LCN           Latin America &amp; Caribbean</v>
      </c>
      <c r="E211" s="35" t="str">
        <f ca="1"/>
        <v>IBRD</v>
      </c>
      <c r="F211" s="190" t="str">
        <f t="shared" ca="1" si="15"/>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$M$4:$AD$4,
                    (M211:AD211),
                    "")),
            1,
            0))
        =0,
    NA(),
    IF(
        Parameters!$D$15=1,
        IF(
            SUM(--(ISNUMBER(IF($M$4:$AD$4=1,(M211:AD211),""))))&gt;0,
            MAX(IF(
                ISNUMBER(M211:AD211),
                IF(
                    M$4:AD$4=1,
                    M211:AD211,
                    ""),
                "")),
            MAX(IF(
                ISNUMBER(M211:AD211),
                IF(
                    M$4:AD$4=2,
                    M211:AD211,
                    ""),
                ""))
        ),
        IF(
            Parameters!$D$16=1,
            IFERROR(
                AVERAGE(IF(
                    ISNUMBER(M211:AD211),
                    IF(
                        M$4:AD$4=1,
                        M211:AD211,
                        ""),
                    "")),
                AVERAGE(IF(
                    ISNUMBER(M211:AD211),
                    IF(
                        M$4:AD$4=2,
                        M211:AD211,
                        ""),
                    ""))
            ),
            IF(
                Parameters!$D$17=1,
                IFERROR(
                    IF(
                        OR(
                            IF(
                                ISNUMBER(M211:AD211),
                                IF(
                                    M$4:AD$4=1,
                                    M211:AD211,
                                    ""),
                                "")
                            =0),
                        0,
                        GEOMEAN(IF(
                            ISNUMBER(M211:AD211),
                            IF(
                                M$4:AD$4=1,
                                M211:AD211,
                                ""),
                            ""))
                    ),
                    IF(
                        OR(IF(
                            ISNUMBER(M211:AD211),
                            IF(
                                M$4:AD$4=2,
                                M211:AD211,
                                ""),
                            "")
                            =0),
                        0,
                        GEOMEAN(IF(
                            ISNUMBER(M211:AD211),
                            IF(
                                M$4:AD$4=2,
                                M211:AD211,
                                ""),
                            "")))
                )
            )
        )
    )
)</f>
        <v>0</v>
      </c>
      <c r="I211" s="191" cm="1">
        <f t="array" ref="I211">IF(
    SUM(IF(
            ISNUMBER(
                IF(
                    $M$5:$AD$5,
                    (M211:AD211),
                    "")),
            1,
            0))
        =0,
    NA(),
    IF(
        Parameters!$D$15=1,
        IF(
            SUM(--(ISNUMBER(IF($M$5:$AD$5=1,(M211:AD211),""))))&gt;0,
            MAX(IF(
                ISNUMBER(M211:AD211),
                IF(
                    M$5:AD$5=1,
                    M211:AD211,
                    ""),
                "")),
            MAX(IF(
                ISNUMBER(M211:AD211),
                IF(
                    M$5:AD$5=2,
                    M211:AD211,
                    ""),
                ""))
        ),
        IF(
            Parameters!$D$16=1,
            IFERROR(
                AVERAGE(IF(
                    ISNUMBER(M211:AD211),
                    IF(
                        M$5:AD$5=1,
                        M211:AD211,
                        ""),
                    "")),
                AVERAGE(IF(
                    ISNUMBER(M211:AD211),
                    IF(
                        M$5:AD$5=2,
                        M211:AD211,
                        ""),
                    ""))
            ),
            IF(
                Parameters!$D$17=1,
                IFERROR(
                    IF(
                        OR(
                            IF(
                                ISNUMBER(M211:AD211),
                                IF(
                                    M$5:AD$5=1,
                                    M211:AD211,
                                    ""),
                                "")
                            =0),
                        0,
                        GEOMEAN(IF(
                            ISNUMBER(M211:AD211),
                            IF(
                                M$5:AD$5=1,
                                M211:AD211,
                                ""),
                            ""))
                    ),
                    IF(
                        OR(IF(
                            ISNUMBER(M211:AD211),
                            IF(
                                M$5:AD$5=2,
                                M211:AD211,
                                ""),
                            "")
                            =0),
                        0,
                        GEOMEAN(IF(
                            ISNUMBER(M211:AD211),
                            IF(
                                M$5:AD$5=2,
                                M211:AD211,
                                ""),
                            "")))
                )
            )
        )
    )
)</f>
        <v>0</v>
      </c>
      <c r="J211" s="242">
        <v>45103</v>
      </c>
      <c r="K211" s="242">
        <v>45022</v>
      </c>
      <c r="L211" s="91" t="s">
        <v>345</v>
      </c>
      <c r="M211" s="192">
        <v>0</v>
      </c>
      <c r="N211" s="192">
        <v>0</v>
      </c>
      <c r="O211" s="192" t="s">
        <v>409</v>
      </c>
      <c r="P211" s="192">
        <v>0</v>
      </c>
      <c r="Q211" s="192" t="s">
        <v>409</v>
      </c>
      <c r="R211" s="192">
        <v>0</v>
      </c>
      <c r="S211" s="192">
        <v>0</v>
      </c>
      <c r="T211" s="192" t="s">
        <v>409</v>
      </c>
      <c r="U211" s="192">
        <v>34.4</v>
      </c>
      <c r="V211" s="192" t="s">
        <v>409</v>
      </c>
      <c r="W211" s="192" t="s">
        <v>409</v>
      </c>
      <c r="X211" s="192" t="s">
        <v>409</v>
      </c>
      <c r="Y211" s="192">
        <v>0</v>
      </c>
      <c r="Z211" s="192">
        <v>-100</v>
      </c>
    </row>
    <row r="212" spans="1:26" x14ac:dyDescent="0.2">
      <c r="A212" s="84">
        <v>205</v>
      </c>
      <c r="B212" s="35" t="str">
        <f ca="1"/>
        <v>United States</v>
      </c>
      <c r="C212" s="35" t="str">
        <f ca="1"/>
        <v>USA</v>
      </c>
      <c r="D212" s="35" t="str">
        <f ca="1"/>
        <v>NAC           North America</v>
      </c>
      <c r="E212" s="35" t="str">
        <f ca="1"/>
        <v>NA</v>
      </c>
      <c r="F212" s="190" t="str">
        <f t="shared" ca="1" si="15"/>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$M$4:$AD$4,
                    (M212:AD212),
                    "")),
            1,
            0))
        =0,
    NA(),
    IF(
        Parameters!$D$15=1,
        IF(
            SUM(--(ISNUMBER(IF($M$4:$AD$4=1,(M212:AD212),""))))&gt;0,
            MAX(IF(
                ISNUMBER(M212:AD212),
                IF(
                    M$4:AD$4=1,
                    M212:AD212,
                    ""),
                "")),
            MAX(IF(
                ISNUMBER(M212:AD212),
                IF(
                    M$4:AD$4=2,
                    M212:AD212,
                    ""),
                ""))
        ),
        IF(
            Parameters!$D$16=1,
            IFERROR(
                AVERAGE(IF(
                    ISNUMBER(M212:AD212),
                    IF(
                        M$4:AD$4=1,
                        M212:AD212,
                        ""),
                    "")),
                AVERAGE(IF(
                    ISNUMBER(M212:AD212),
                    IF(
                        M$4:AD$4=2,
                        M212:AD212,
                        ""),
                    ""))
            ),
            IF(
                Parameters!$D$17=1,
                IFERROR(
                    IF(
                        OR(
                            IF(
                                ISNUMBER(M212:AD212),
                                IF(
                                    M$4:AD$4=1,
                                    M212:AD212,
                                    ""),
                                "")
                            =0),
                        0,
                        GEOMEAN(IF(
                            ISNUMBER(M212:AD212),
                            IF(
                                M$4:AD$4=1,
                                M212:AD212,
                                ""),
                            ""))
                    ),
                    IF(
                        OR(IF(
                            ISNUMBER(M212:AD212),
                            IF(
                                M$4:AD$4=2,
                                M212:AD212,
                                ""),
                            "")
                            =0),
                        0,
                        GEOMEAN(IF(
                            ISNUMBER(M212:AD212),
                            IF(
                                M$4:AD$4=2,
                                M212:AD212,
                                ""),
                            "")))
                )
            )
        )
    )
)</f>
        <v>0</v>
      </c>
      <c r="I212" s="191" cm="1">
        <f t="array" ref="I212">IF(
    SUM(IF(
            ISNUMBER(
                IF(
                    $M$5:$AD$5,
                    (M212:AD212),
                    "")),
            1,
            0))
        =0,
    NA(),
    IF(
        Parameters!$D$15=1,
        IF(
            SUM(--(ISNUMBER(IF($M$5:$AD$5=1,(M212:AD212),""))))&gt;0,
            MAX(IF(
                ISNUMBER(M212:AD212),
                IF(
                    M$5:AD$5=1,
                    M212:AD212,
                    ""),
                "")),
            MAX(IF(
                ISNUMBER(M212:AD212),
                IF(
                    M$5:AD$5=2,
                    M212:AD212,
                    ""),
                ""))
        ),
        IF(
            Parameters!$D$16=1,
            IFERROR(
                AVERAGE(IF(
                    ISNUMBER(M212:AD212),
                    IF(
                        M$5:AD$5=1,
                        M212:AD212,
                        ""),
                    "")),
                AVERAGE(IF(
                    ISNUMBER(M212:AD212),
                    IF(
                        M$5:AD$5=2,
                        M212:AD212,
                        ""),
                    ""))
            ),
            IF(
                Parameters!$D$17=1,
                IFERROR(
                    IF(
                        OR(
                            IF(
                                ISNUMBER(M212:AD212),
                                IF(
                                    M$5:AD$5=1,
                                    M212:AD212,
                                    ""),
                                "")
                            =0),
                        0,
                        GEOMEAN(IF(
                            ISNUMBER(M212:AD212),
                            IF(
                                M$5:AD$5=1,
                                M212:AD212,
                                ""),
                            ""))
                    ),
                    IF(
                        OR(IF(
                            ISNUMBER(M212:AD212),
                            IF(
                                M$5:AD$5=2,
                                M212:AD212,
                                ""),
                            "")
                            =0),
                        0,
                        GEOMEAN(IF(
                            ISNUMBER(M212:AD212),
                            IF(
                                M$5:AD$5=2,
                                M212:AD212,
                                ""),
                            "")))
                )
            )
        )
    )
)</f>
        <v>0.59523809523809301</v>
      </c>
      <c r="J212" s="242">
        <v>45103</v>
      </c>
      <c r="K212" s="242">
        <v>44900</v>
      </c>
      <c r="L212" s="91" t="s">
        <v>346</v>
      </c>
      <c r="M212" s="192">
        <v>0</v>
      </c>
      <c r="N212" s="192">
        <v>0</v>
      </c>
      <c r="O212" s="192">
        <v>0</v>
      </c>
      <c r="P212" s="192">
        <v>0</v>
      </c>
      <c r="Q212" s="192" t="s">
        <v>409</v>
      </c>
      <c r="R212" s="192">
        <v>0.59523809523809301</v>
      </c>
      <c r="S212" s="192">
        <v>0</v>
      </c>
      <c r="T212" s="192" t="s">
        <v>409</v>
      </c>
      <c r="U212" s="192">
        <v>45.3</v>
      </c>
      <c r="V212" s="192">
        <v>-0.19395327466783199</v>
      </c>
      <c r="W212" s="192" t="s">
        <v>409</v>
      </c>
      <c r="X212" s="192" t="s">
        <v>409</v>
      </c>
      <c r="Y212" s="192">
        <v>1.19047619047618E-2</v>
      </c>
      <c r="Z212" s="192">
        <v>-61.290322580645103</v>
      </c>
    </row>
    <row r="213" spans="1:26" x14ac:dyDescent="0.2">
      <c r="A213" s="84">
        <v>206</v>
      </c>
      <c r="B213" s="35" t="str">
        <f ca="1"/>
        <v>Uzbekistan</v>
      </c>
      <c r="C213" s="35" t="str">
        <f ca="1"/>
        <v>UZB</v>
      </c>
      <c r="D213" s="35" t="str">
        <f ca="1"/>
        <v>ECS           Europe &amp; Central Asia</v>
      </c>
      <c r="E213" s="35" t="str">
        <f ca="1"/>
        <v>Blend</v>
      </c>
      <c r="F213" s="190" t="str">
        <f t="shared" ca="1" si="15"/>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2.7835732646996343</v>
      </c>
      <c r="H213" s="80" cm="1">
        <f t="array" ref="H213">IF(
    SUM(IF(
            ISNUMBER(
                IF(
                    $M$4:$AD$4,
                    (M213:AD213),
                    "")),
            1,
            0))
        =0,
    NA(),
    IF(
        Parameters!$D$15=1,
        IF(
            SUM(--(ISNUMBER(IF($M$4:$AD$4=1,(M213:AD213),""))))&gt;0,
            MAX(IF(
                ISNUMBER(M213:AD213),
                IF(
                    M$4:AD$4=1,
                    M213:AD213,
                    ""),
                "")),
            MAX(IF(
                ISNUMBER(M213:AD213),
                IF(
                    M$4:AD$4=2,
                    M213:AD213,
                    ""),
                ""))
        ),
        IF(
            Parameters!$D$16=1,
            IFERROR(
                AVERAGE(IF(
                    ISNUMBER(M213:AD213),
                    IF(
                        M$4:AD$4=1,
                        M213:AD213,
                        ""),
                    "")),
                AVERAGE(IF(
                    ISNUMBER(M213:AD213),
                    IF(
                        M$4:AD$4=2,
                        M213:AD213,
                        ""),
                    ""))
            ),
            IF(
                Parameters!$D$17=1,
                IFERROR(
                    IF(
                        OR(
                            IF(
                                ISNUMBER(M213:AD213),
                                IF(
                                    M$4:AD$4=1,
                                    M213:AD213,
                                    ""),
                                "")
                            =0),
                        0,
                        GEOMEAN(IF(
                            ISNUMBER(M213:AD213),
                            IF(
                                M$4:AD$4=1,
                                M213:AD213,
                                ""),
                            ""))
                    ),
                    IF(
                        OR(IF(
                            ISNUMBER(M213:AD213),
                            IF(
                                M$4:AD$4=2,
                                M213:AD213,
                                ""),
                            "")
                            =0),
                        0,
                        GEOMEAN(IF(
                            ISNUMBER(M213:AD213),
                            IF(
                                M$4:AD$4=2,
                                M213:AD213,
                                ""),
                            "")))
                )
            )
        )
    )
)</f>
        <v>1.10689715999294</v>
      </c>
      <c r="I213" s="191" cm="1">
        <f t="array" ref="I213">IF(
    SUM(IF(
            ISNUMBER(
                IF(
                    $M$5:$AD$5,
                    (M213:AD213),
                    "")),
            1,
            0))
        =0,
    NA(),
    IF(
        Parameters!$D$15=1,
        IF(
            SUM(--(ISNUMBER(IF($M$5:$AD$5=1,(M213:AD213),""))))&gt;0,
            MAX(IF(
                ISNUMBER(M213:AD213),
                IF(
                    M$5:AD$5=1,
                    M213:AD213,
                    ""),
                "")),
            MAX(IF(
                ISNUMBER(M213:AD213),
                IF(
                    M$5:AD$5=2,
                    M213:AD213,
                    ""),
                ""))
        ),
        IF(
            Parameters!$D$16=1,
            IFERROR(
                AVERAGE(IF(
                    ISNUMBER(M213:AD213),
                    IF(
                        M$5:AD$5=1,
                        M213:AD213,
                        ""),
                    "")),
                AVERAGE(IF(
                    ISNUMBER(M213:AD213),
                    IF(
                        M$5:AD$5=2,
                        M213:AD213,
                        ""),
                    ""))
            ),
            IF(
                Parameters!$D$17=1,
                IFERROR(
                    IF(
                        OR(
                            IF(
                                ISNUMBER(M213:AD213),
                                IF(
                                    M$5:AD$5=1,
                                    M213:AD213,
                                    ""),
                                "")
                            =0),
                        0,
                        GEOMEAN(IF(
                            ISNUMBER(M213:AD213),
                            IF(
                                M$5:AD$5=1,
                                M213:AD213,
                                ""),
                            ""))
                    ),
                    IF(
                        OR(IF(
                            ISNUMBER(M213:AD213),
                            IF(
                                M$5:AD$5=2,
                                M213:AD213,
                                ""),
                            "")
                            =0),
                        0,
                        GEOMEAN(IF(
                            ISNUMBER(M213:AD213),
                            IF(
                                M$5:AD$5=2,
                                M213:AD213,
                                ""),
                            "")))
                )
            )
        )
    )
)</f>
        <v>7</v>
      </c>
      <c r="J213" s="242">
        <v>45103</v>
      </c>
      <c r="K213" s="242">
        <v>45099</v>
      </c>
      <c r="L213" s="91" t="s">
        <v>348</v>
      </c>
      <c r="M213" s="192">
        <v>0</v>
      </c>
      <c r="N213" s="192">
        <v>1.10689715999294</v>
      </c>
      <c r="O213" s="192" t="s">
        <v>409</v>
      </c>
      <c r="P213" s="192">
        <v>0</v>
      </c>
      <c r="Q213" s="192" t="s">
        <v>409</v>
      </c>
      <c r="R213" s="192">
        <v>0</v>
      </c>
      <c r="S213" s="192">
        <v>7</v>
      </c>
      <c r="T213" s="192" t="s">
        <v>409</v>
      </c>
      <c r="U213" s="192">
        <v>66.8</v>
      </c>
      <c r="V213" s="192" t="s">
        <v>409</v>
      </c>
      <c r="W213" s="192" t="s">
        <v>409</v>
      </c>
      <c r="X213" s="192" t="s">
        <v>409</v>
      </c>
      <c r="Y213" s="192">
        <v>0</v>
      </c>
      <c r="Z213" s="192">
        <v>200</v>
      </c>
    </row>
    <row r="214" spans="1:26" x14ac:dyDescent="0.2">
      <c r="A214" s="84">
        <v>207</v>
      </c>
      <c r="B214" s="35" t="str">
        <f ca="1"/>
        <v>St. Vincent and the Grenadines</v>
      </c>
      <c r="C214" s="35" t="str">
        <f ca="1"/>
        <v>VCT</v>
      </c>
      <c r="D214" s="35" t="str">
        <f ca="1"/>
        <v>LCN           Latin America &amp; Caribbean</v>
      </c>
      <c r="E214" s="35" t="str">
        <f ca="1"/>
        <v>Blend</v>
      </c>
      <c r="F214" s="190" t="str">
        <f t="shared" ca="1" si="15"/>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$M$4:$AD$4,
                    (M214:AD214),
                    "")),
            1,
            0))
        =0,
    NA(),
    IF(
        Parameters!$D$15=1,
        IF(
            SUM(--(ISNUMBER(IF($M$4:$AD$4=1,(M214:AD214),""))))&gt;0,
            MAX(IF(
                ISNUMBER(M214:AD214),
                IF(
                    M$4:AD$4=1,
                    M214:AD214,
                    ""),
                "")),
            MAX(IF(
                ISNUMBER(M214:AD214),
                IF(
                    M$4:AD$4=2,
                    M214:AD214,
                    ""),
                ""))
        ),
        IF(
            Parameters!$D$16=1,
            IFERROR(
                AVERAGE(IF(
                    ISNUMBER(M214:AD214),
                    IF(
                        M$4:AD$4=1,
                        M214:AD214,
                        ""),
                    "")),
                AVERAGE(IF(
                    ISNUMBER(M214:AD214),
                    IF(
                        M$4:AD$4=2,
                        M214:AD214,
                        ""),
                    ""))
            ),
            IF(
                Parameters!$D$17=1,
                IFERROR(
                    IF(
                        OR(
                            IF(
                                ISNUMBER(M214:AD214),
                                IF(
                                    M$4:AD$4=1,
                                    M214:AD214,
                                    ""),
                                "")
                            =0),
                        0,
                        GEOMEAN(IF(
                            ISNUMBER(M214:AD214),
                            IF(
                                M$4:AD$4=1,
                                M214:AD214,
                                ""),
                            ""))
                    ),
                    IF(
                        OR(IF(
                            ISNUMBER(M214:AD214),
                            IF(
                                M$4:AD$4=2,
                                M214:AD214,
                                ""),
                            "")
                            =0),
                        0,
                        GEOMEAN(IF(
                            ISNUMBER(M214:AD214),
                            IF(
                                M$4:AD$4=2,
                                M214:AD214,
                                ""),
                            "")))
                )
            )
        )
    )
)</f>
        <v>0</v>
      </c>
      <c r="I214" s="191" cm="1">
        <f t="array" ref="I214">IF(
    SUM(IF(
            ISNUMBER(
                IF(
                    $M$5:$AD$5,
                    (M214:AD214),
                    "")),
            1,
            0))
        =0,
    NA(),
    IF(
        Parameters!$D$15=1,
        IF(
            SUM(--(ISNUMBER(IF($M$5:$AD$5=1,(M214:AD214),""))))&gt;0,
            MAX(IF(
                ISNUMBER(M214:AD214),
                IF(
                    M$5:AD$5=1,
                    M214:AD214,
                    ""),
                "")),
            MAX(IF(
                ISNUMBER(M214:AD214),
                IF(
                    M$5:AD$5=2,
                    M214:AD214,
                    ""),
                ""))
        ),
        IF(
            Parameters!$D$16=1,
            IFERROR(
                AVERAGE(IF(
                    ISNUMBER(M214:AD214),
                    IF(
                        M$5:AD$5=1,
                        M214:AD214,
                        ""),
                    "")),
                AVERAGE(IF(
                    ISNUMBER(M214:AD214),
                    IF(
                        M$5:AD$5=2,
                        M214:AD214,
                        ""),
                    ""))
            ),
            IF(
                Parameters!$D$17=1,
                IFERROR(
                    IF(
                        OR(
                            IF(
                                ISNUMBER(M214:AD214),
                                IF(
                                    M$5:AD$5=1,
                                    M214:AD214,
                                    ""),
                                "")
                            =0),
                        0,
                        GEOMEAN(IF(
                            ISNUMBER(M214:AD214),
                            IF(
                                M$5:AD$5=1,
                                M214:AD214,
                                ""),
                            ""))
                    ),
                    IF(
                        OR(IF(
                            ISNUMBER(M214:AD214),
                            IF(
                                M$5:AD$5=2,
                                M214:AD214,
                                ""),
                            "")
                            =0),
                        0,
                        GEOMEAN(IF(
                            ISNUMBER(M214:AD214),
                            IF(
                                M$5:AD$5=2,
                                M214:AD214,
                                ""),
                            "")))
                )
            )
        )
    )
)</f>
        <v>0</v>
      </c>
      <c r="J214" s="242">
        <v>44753</v>
      </c>
      <c r="K214" s="242">
        <v>44753</v>
      </c>
      <c r="L214" s="91" t="s">
        <v>349</v>
      </c>
      <c r="M214" s="192">
        <v>0</v>
      </c>
      <c r="N214" s="192" t="s">
        <v>409</v>
      </c>
      <c r="O214" s="192" t="s">
        <v>409</v>
      </c>
      <c r="P214" s="192">
        <v>0</v>
      </c>
      <c r="Q214" s="192" t="s">
        <v>409</v>
      </c>
      <c r="R214" s="192" t="s">
        <v>409</v>
      </c>
      <c r="S214" s="192" t="s">
        <v>409</v>
      </c>
      <c r="T214" s="192" t="s">
        <v>409</v>
      </c>
      <c r="U214" s="192" t="s">
        <v>409</v>
      </c>
      <c r="V214" s="192" t="s">
        <v>409</v>
      </c>
      <c r="W214" s="192" t="s">
        <v>409</v>
      </c>
      <c r="X214" s="192" t="s">
        <v>409</v>
      </c>
      <c r="Y214" s="192" t="s">
        <v>409</v>
      </c>
      <c r="Z214" s="192" t="s">
        <v>409</v>
      </c>
    </row>
    <row r="215" spans="1:26" x14ac:dyDescent="0.2">
      <c r="A215" s="84">
        <v>208</v>
      </c>
      <c r="B215" s="35" t="str">
        <f ca="1"/>
        <v>Venezuela, RB</v>
      </c>
      <c r="C215" s="35" t="str">
        <f ca="1"/>
        <v>VEN</v>
      </c>
      <c r="D215" s="35" t="str">
        <f ca="1"/>
        <v>LCN           Latin America &amp; Caribbean</v>
      </c>
      <c r="E215" s="35" t="str">
        <f ca="1"/>
        <v>IBRD</v>
      </c>
      <c r="F215" s="190" t="str">
        <f t="shared" ca="1" si="15"/>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$M$4:$AD$4,
                    (M215:AD215),
                    "")),
            1,
            0))
        =0,
    NA(),
    IF(
        Parameters!$D$15=1,
        IF(
            SUM(--(ISNUMBER(IF($M$4:$AD$4=1,(M215:AD215),""))))&gt;0,
            MAX(IF(
                ISNUMBER(M215:AD215),
                IF(
                    M$4:AD$4=1,
                    M215:AD215,
                    ""),
                "")),
            MAX(IF(
                ISNUMBER(M215:AD215),
                IF(
                    M$4:AD$4=2,
                    M215:AD215,
                    ""),
                ""))
        ),
        IF(
            Parameters!$D$16=1,
            IFERROR(
                AVERAGE(IF(
                    ISNUMBER(M215:AD215),
                    IF(
                        M$4:AD$4=1,
                        M215:AD215,
                        ""),
                    "")),
                AVERAGE(IF(
                    ISNUMBER(M215:AD215),
                    IF(
                        M$4:AD$4=2,
                        M215:AD215,
                        ""),
                    ""))
            ),
            IF(
                Parameters!$D$17=1,
                IFERROR(
                    IF(
                        OR(
                            IF(
                                ISNUMBER(M215:AD215),
                                IF(
                                    M$4:AD$4=1,
                                    M215:AD215,
                                    ""),
                                "")
                            =0),
                        0,
                        GEOMEAN(IF(
                            ISNUMBER(M215:AD215),
                            IF(
                                M$4:AD$4=1,
                                M215:AD215,
                                ""),
                            ""))
                    ),
                    IF(
                        OR(IF(
                            ISNUMBER(M215:AD215),
                            IF(
                                M$4:AD$4=2,
                                M215:AD215,
                                ""),
                            "")
                            =0),
                        0,
                        GEOMEAN(IF(
                            ISNUMBER(M215:AD215),
                            IF(
                                M$4:AD$4=2,
                                M215:AD215,
                                ""),
                            "")))
                )
            )
        )
    )
)</f>
        <v>10</v>
      </c>
      <c r="I215" s="191" cm="1">
        <f t="array" ref="I215">IF(
    SUM(IF(
            ISNUMBER(
                IF(
                    $M$5:$AD$5,
                    (M215:AD215),
                    "")),
            1,
            0))
        =0,
    NA(),
    IF(
        Parameters!$D$15=1,
        IF(
            SUM(--(ISNUMBER(IF($M$5:$AD$5=1,(M215:AD215),""))))&gt;0,
            MAX(IF(
                ISNUMBER(M215:AD215),
                IF(
                    M$5:AD$5=1,
                    M215:AD215,
                    ""),
                "")),
            MAX(IF(
                ISNUMBER(M215:AD215),
                IF(
                    M$5:AD$5=2,
                    M215:AD215,
                    ""),
                ""))
        ),
        IF(
            Parameters!$D$16=1,
            IFERROR(
                AVERAGE(IF(
                    ISNUMBER(M215:AD215),
                    IF(
                        M$5:AD$5=1,
                        M215:AD215,
                        ""),
                    "")),
                AVERAGE(IF(
                    ISNUMBER(M215:AD215),
                    IF(
                        M$5:AD$5=2,
                        M215:AD215,
                        ""),
                    ""))
            ),
            IF(
                Parameters!$D$17=1,
                IFERROR(
                    IF(
                        OR(
                            IF(
                                ISNUMBER(M215:AD215),
                                IF(
                                    M$5:AD$5=1,
                                    M215:AD215,
                                    ""),
                                "")
                            =0),
                        0,
                        GEOMEAN(IF(
                            ISNUMBER(M215:AD215),
                            IF(
                                M$5:AD$5=1,
                                M215:AD215,
                                ""),
                            ""))
                    ),
                    IF(
                        OR(IF(
                            ISNUMBER(M215:AD215),
                            IF(
                                M$5:AD$5=2,
                                M215:AD215,
                                ""),
                            "")
                            =0),
                        0,
                        GEOMEAN(IF(
                            ISNUMBER(M215:AD215),
                            IF(
                                M$5:AD$5=2,
                                M215:AD215,
                                ""),
                            "")))
                )
            )
        )
    )
)</f>
        <v>0</v>
      </c>
      <c r="J215" s="242">
        <v>44778</v>
      </c>
      <c r="K215" s="242">
        <v>45103</v>
      </c>
      <c r="L215" s="91" t="s">
        <v>350</v>
      </c>
      <c r="M215" s="192">
        <v>10</v>
      </c>
      <c r="N215" s="192">
        <v>6.3326865408361197</v>
      </c>
      <c r="O215" s="192">
        <v>0</v>
      </c>
      <c r="P215" s="192">
        <v>0</v>
      </c>
      <c r="Q215" s="192" t="s">
        <v>409</v>
      </c>
      <c r="R215" s="192">
        <v>0</v>
      </c>
      <c r="S215" s="192">
        <v>0</v>
      </c>
      <c r="T215" s="192" t="s">
        <v>623</v>
      </c>
      <c r="U215" s="192">
        <v>90.5</v>
      </c>
      <c r="V215" s="192">
        <v>-0.864667019934098</v>
      </c>
      <c r="W215" s="192" t="s">
        <v>409</v>
      </c>
      <c r="X215" s="192" t="s">
        <v>409</v>
      </c>
      <c r="Y215" s="192">
        <v>0</v>
      </c>
      <c r="Z215" s="192">
        <v>-22.494432071269401</v>
      </c>
    </row>
    <row r="216" spans="1:26" x14ac:dyDescent="0.2">
      <c r="A216" s="84">
        <v>209</v>
      </c>
      <c r="B216" s="35" t="str">
        <f ca="1"/>
        <v>British Virgin Islands</v>
      </c>
      <c r="C216" s="35" t="str">
        <f ca="1"/>
        <v>VGB</v>
      </c>
      <c r="D216" s="35" t="str">
        <f ca="1"/>
        <v>LCN           Latin America &amp; Caribbean</v>
      </c>
      <c r="E216" s="35" t="str">
        <f ca="1"/>
        <v>NA</v>
      </c>
      <c r="F216" s="190" t="str">
        <f t="shared" ca="1" si="15"/>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$M$4:$AD$4,
                    (M216:AD216),
                    "")),
            1,
            0))
        =0,
    NA(),
    IF(
        Parameters!$D$15=1,
        IF(
            SUM(--(ISNUMBER(IF($M$4:$AD$4=1,(M216:AD216),""))))&gt;0,
            MAX(IF(
                ISNUMBER(M216:AD216),
                IF(
                    M$4:AD$4=1,
                    M216:AD216,
                    ""),
                "")),
            MAX(IF(
                ISNUMBER(M216:AD216),
                IF(
                    M$4:AD$4=2,
                    M216:AD216,
                    ""),
                ""))
        ),
        IF(
            Parameters!$D$16=1,
            IFERROR(
                AVERAGE(IF(
                    ISNUMBER(M216:AD216),
                    IF(
                        M$4:AD$4=1,
                        M216:AD216,
                        ""),
                    "")),
                AVERAGE(IF(
                    ISNUMBER(M216:AD216),
                    IF(
                        M$4:AD$4=2,
                        M216:AD216,
                        ""),
                    ""))
            ),
            IF(
                Parameters!$D$17=1,
                IFERROR(
                    IF(
                        OR(
                            IF(
                                ISNUMBER(M216:AD216),
                                IF(
                                    M$4:AD$4=1,
                                    M216:AD216,
                                    ""),
                                "")
                            =0),
                        0,
                        GEOMEAN(IF(
                            ISNUMBER(M216:AD216),
                            IF(
                                M$4:AD$4=1,
                                M216:AD216,
                                ""),
                            ""))
                    ),
                    IF(
                        OR(IF(
                            ISNUMBER(M216:AD216),
                            IF(
                                M$4:AD$4=2,
                                M216:AD216,
                                ""),
                            "")
                            =0),
                        0,
                        GEOMEAN(IF(
                            ISNUMBER(M216:AD216),
                            IF(
                                M$4:AD$4=2,
                                M216:AD216,
                                ""),
                            "")))
                )
            )
        )
    )
)</f>
        <v>#N/A</v>
      </c>
      <c r="I216" s="191" cm="1">
        <f t="array" ref="I216">IF(
    SUM(IF(
            ISNUMBER(
                IF(
                    $M$5:$AD$5,
                    (M216:AD216),
                    "")),
            1,
            0))
        =0,
    NA(),
    IF(
        Parameters!$D$15=1,
        IF(
            SUM(--(ISNUMBER(IF($M$5:$AD$5=1,(M216:AD216),""))))&gt;0,
            MAX(IF(
                ISNUMBER(M216:AD216),
                IF(
                    M$5:AD$5=1,
                    M216:AD216,
                    ""),
                "")),
            MAX(IF(
                ISNUMBER(M216:AD216),
                IF(
                    M$5:AD$5=2,
                    M216:AD216,
                    ""),
                ""))
        ),
        IF(
            Parameters!$D$16=1,
            IFERROR(
                AVERAGE(IF(
                    ISNUMBER(M216:AD216),
                    IF(
                        M$5:AD$5=1,
                        M216:AD216,
                        ""),
                    "")),
                AVERAGE(IF(
                    ISNUMBER(M216:AD216),
                    IF(
                        M$5:AD$5=2,
                        M216:AD216,
                        ""),
                    ""))
            ),
            IF(
                Parameters!$D$17=1,
                IFERROR(
                    IF(
                        OR(
                            IF(
                                ISNUMBER(M216:AD216),
                                IF(
                                    M$5:AD$5=1,
                                    M216:AD216,
                                    ""),
                                "")
                            =0),
                        0,
                        GEOMEAN(IF(
                            ISNUMBER(M216:AD216),
                            IF(
                                M$5:AD$5=1,
                                M216:AD216,
                                ""),
                            ""))
                    ),
                    IF(
                        OR(IF(
                            ISNUMBER(M216:AD216),
                            IF(
                                M$5:AD$5=2,
                                M216:AD216,
                                ""),
                            "")
                            =0),
                        0,
                        GEOMEAN(IF(
                            ISNUMBER(M216:AD216),
                            IF(
                                M$5:AD$5=2,
                                M216:AD216,
                                ""),
                            "")))
                )
            )
        )
    )
)</f>
        <v>0</v>
      </c>
      <c r="J216" s="242" t="s">
        <v>409</v>
      </c>
      <c r="K216" s="242" t="s">
        <v>409</v>
      </c>
      <c r="L216" s="91" t="s">
        <v>727</v>
      </c>
      <c r="M216" s="192" t="s">
        <v>409</v>
      </c>
      <c r="N216" s="192" t="s">
        <v>409</v>
      </c>
      <c r="O216" s="192" t="s">
        <v>409</v>
      </c>
      <c r="P216" s="192">
        <v>0</v>
      </c>
      <c r="Q216" s="192" t="s">
        <v>409</v>
      </c>
      <c r="R216" s="192" t="s">
        <v>409</v>
      </c>
      <c r="S216" s="192" t="s">
        <v>409</v>
      </c>
      <c r="T216" s="192" t="s">
        <v>409</v>
      </c>
      <c r="U216" s="192" t="s">
        <v>409</v>
      </c>
      <c r="V216" s="192" t="s">
        <v>409</v>
      </c>
      <c r="W216" s="192" t="s">
        <v>409</v>
      </c>
      <c r="X216" s="192" t="s">
        <v>409</v>
      </c>
      <c r="Y216" s="192" t="s">
        <v>409</v>
      </c>
      <c r="Z216" s="192" t="s">
        <v>409</v>
      </c>
    </row>
    <row r="217" spans="1:26" x14ac:dyDescent="0.2">
      <c r="A217" s="84">
        <v>210</v>
      </c>
      <c r="B217" s="35" t="str">
        <f ca="1"/>
        <v>Virgin Islands (U.S.)</v>
      </c>
      <c r="C217" s="35" t="str">
        <f ca="1"/>
        <v>VIR</v>
      </c>
      <c r="D217" s="35" t="str">
        <f ca="1"/>
        <v>LCN           Latin America &amp; Caribbean</v>
      </c>
      <c r="E217" s="35" t="str">
        <f ca="1"/>
        <v>NA</v>
      </c>
      <c r="F217" s="190" t="str">
        <f t="shared" ca="1" si="15"/>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$M$4:$AD$4,
                    (M217:AD217),
                    "")),
            1,
            0))
        =0,
    NA(),
    IF(
        Parameters!$D$15=1,
        IF(
            SUM(--(ISNUMBER(IF($M$4:$AD$4=1,(M217:AD217),""))))&gt;0,
            MAX(IF(
                ISNUMBER(M217:AD217),
                IF(
                    M$4:AD$4=1,
                    M217:AD217,
                    ""),
                "")),
            MAX(IF(
                ISNUMBER(M217:AD217),
                IF(
                    M$4:AD$4=2,
                    M217:AD217,
                    ""),
                ""))
        ),
        IF(
            Parameters!$D$16=1,
            IFERROR(
                AVERAGE(IF(
                    ISNUMBER(M217:AD217),
                    IF(
                        M$4:AD$4=1,
                        M217:AD217,
                        ""),
                    "")),
                AVERAGE(IF(
                    ISNUMBER(M217:AD217),
                    IF(
                        M$4:AD$4=2,
                        M217:AD217,
                        ""),
                    ""))
            ),
            IF(
                Parameters!$D$17=1,
                IFERROR(
                    IF(
                        OR(
                            IF(
                                ISNUMBER(M217:AD217),
                                IF(
                                    M$4:AD$4=1,
                                    M217:AD217,
                                    ""),
                                "")
                            =0),
                        0,
                        GEOMEAN(IF(
                            ISNUMBER(M217:AD217),
                            IF(
                                M$4:AD$4=1,
                                M217:AD217,
                                ""),
                            ""))
                    ),
                    IF(
                        OR(IF(
                            ISNUMBER(M217:AD217),
                            IF(
                                M$4:AD$4=2,
                                M217:AD217,
                                ""),
                            "")
                            =0),
                        0,
                        GEOMEAN(IF(
                            ISNUMBER(M217:AD217),
                            IF(
                                M$4:AD$4=2,
                                M217:AD217,
                                ""),
                            "")))
                )
            )
        )
    )
)</f>
        <v>#N/A</v>
      </c>
      <c r="I217" s="191" cm="1">
        <f t="array" ref="I217">IF(
    SUM(IF(
            ISNUMBER(
                IF(
                    $M$5:$AD$5,
                    (M217:AD217),
                    "")),
            1,
            0))
        =0,
    NA(),
    IF(
        Parameters!$D$15=1,
        IF(
            SUM(--(ISNUMBER(IF($M$5:$AD$5=1,(M217:AD217),""))))&gt;0,
            MAX(IF(
                ISNUMBER(M217:AD217),
                IF(
                    M$5:AD$5=1,
                    M217:AD217,
                    ""),
                "")),
            MAX(IF(
                ISNUMBER(M217:AD217),
                IF(
                    M$5:AD$5=2,
                    M217:AD217,
                    ""),
                ""))
        ),
        IF(
            Parameters!$D$16=1,
            IFERROR(
                AVERAGE(IF(
                    ISNUMBER(M217:AD217),
                    IF(
                        M$5:AD$5=1,
                        M217:AD217,
                        ""),
                    "")),
                AVERAGE(IF(
                    ISNUMBER(M217:AD217),
                    IF(
                        M$5:AD$5=2,
                        M217:AD217,
                        ""),
                    ""))
            ),
            IF(
                Parameters!$D$17=1,
                IFERROR(
                    IF(
                        OR(
                            IF(
                                ISNUMBER(M217:AD217),
                                IF(
                                    M$5:AD$5=1,
                                    M217:AD217,
                                    ""),
                                "")
                            =0),
                        0,
                        GEOMEAN(IF(
                            ISNUMBER(M217:AD217),
                            IF(
                                M$5:AD$5=1,
                                M217:AD217,
                                ""),
                            ""))
                    ),
                    IF(
                        OR(IF(
                            ISNUMBER(M217:AD217),
                            IF(
                                M$5:AD$5=2,
                                M217:AD217,
                                ""),
                            "")
                            =0),
                        0,
                        GEOMEAN(IF(
                            ISNUMBER(M217:AD217),
                            IF(
                                M$5:AD$5=2,
                                M217:AD217,
                                ""),
                            "")))
                )
            )
        )
    )
)</f>
        <v>0</v>
      </c>
      <c r="J217" s="242" t="s">
        <v>409</v>
      </c>
      <c r="K217" s="242" t="s">
        <v>409</v>
      </c>
      <c r="L217" s="91" t="s">
        <v>728</v>
      </c>
      <c r="M217" s="192" t="s">
        <v>409</v>
      </c>
      <c r="N217" s="192" t="s">
        <v>409</v>
      </c>
      <c r="O217" s="192" t="s">
        <v>409</v>
      </c>
      <c r="P217" s="192">
        <v>0</v>
      </c>
      <c r="Q217" s="192" t="s">
        <v>409</v>
      </c>
      <c r="R217" s="192" t="s">
        <v>409</v>
      </c>
      <c r="S217" s="192" t="s">
        <v>409</v>
      </c>
      <c r="T217" s="192" t="s">
        <v>409</v>
      </c>
      <c r="U217" s="192" t="s">
        <v>409</v>
      </c>
      <c r="V217" s="192" t="s">
        <v>409</v>
      </c>
      <c r="W217" s="192" t="s">
        <v>409</v>
      </c>
      <c r="X217" s="192" t="s">
        <v>409</v>
      </c>
      <c r="Y217" s="192" t="s">
        <v>409</v>
      </c>
      <c r="Z217" s="192" t="s">
        <v>409</v>
      </c>
    </row>
    <row r="218" spans="1:26" x14ac:dyDescent="0.2">
      <c r="A218" s="84">
        <v>211</v>
      </c>
      <c r="B218" s="35" t="str">
        <f ca="1"/>
        <v>Vietnam</v>
      </c>
      <c r="C218" s="35" t="str">
        <f ca="1"/>
        <v>VNM</v>
      </c>
      <c r="D218" s="35" t="str">
        <f ca="1"/>
        <v>EAS           East Asia &amp; Pacific</v>
      </c>
      <c r="E218" s="35" t="str">
        <f ca="1"/>
        <v>IBRD</v>
      </c>
      <c r="F218" s="190" t="str">
        <f t="shared" ca="1" si="15"/>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$M$4:$AD$4,
                    (M218:AD218),
                    "")),
            1,
            0))
        =0,
    NA(),
    IF(
        Parameters!$D$15=1,
        IF(
            SUM(--(ISNUMBER(IF($M$4:$AD$4=1,(M218:AD218),""))))&gt;0,
            MAX(IF(
                ISNUMBER(M218:AD218),
                IF(
                    M$4:AD$4=1,
                    M218:AD218,
                    ""),
                "")),
            MAX(IF(
                ISNUMBER(M218:AD218),
                IF(
                    M$4:AD$4=2,
                    M218:AD218,
                    ""),
                ""))
        ),
        IF(
            Parameters!$D$16=1,
            IFERROR(
                AVERAGE(IF(
                    ISNUMBER(M218:AD218),
                    IF(
                        M$4:AD$4=1,
                        M218:AD218,
                        ""),
                    "")),
                AVERAGE(IF(
                    ISNUMBER(M218:AD218),
                    IF(
                        M$4:AD$4=2,
                        M218:AD218,
                        ""),
                    ""))
            ),
            IF(
                Parameters!$D$17=1,
                IFERROR(
                    IF(
                        OR(
                            IF(
                                ISNUMBER(M218:AD218),
                                IF(
                                    M$4:AD$4=1,
                                    M218:AD218,
                                    ""),
                                "")
                            =0),
                        0,
                        GEOMEAN(IF(
                            ISNUMBER(M218:AD218),
                            IF(
                                M$4:AD$4=1,
                                M218:AD218,
                                ""),
                            ""))
                    ),
                    IF(
                        OR(IF(
                            ISNUMBER(M218:AD218),
                            IF(
                                M$4:AD$4=2,
                                M218:AD218,
                                ""),
                            "")
                            =0),
                        0,
                        GEOMEAN(IF(
                            ISNUMBER(M218:AD218),
                            IF(
                                M$4:AD$4=2,
                                M218:AD218,
                                ""),
                            "")))
                )
            )
        )
    )
)</f>
        <v>0</v>
      </c>
      <c r="I218" s="191" cm="1">
        <f t="array" ref="I218">IF(
    SUM(IF(
            ISNUMBER(
                IF(
                    $M$5:$AD$5,
                    (M218:AD218),
                    "")),
            1,
            0))
        =0,
    NA(),
    IF(
        Parameters!$D$15=1,
        IF(
            SUM(--(ISNUMBER(IF($M$5:$AD$5=1,(M218:AD218),""))))&gt;0,
            MAX(IF(
                ISNUMBER(M218:AD218),
                IF(
                    M$5:AD$5=1,
                    M218:AD218,
                    ""),
                "")),
            MAX(IF(
                ISNUMBER(M218:AD218),
                IF(
                    M$5:AD$5=2,
                    M218:AD218,
                    ""),
                ""))
        ),
        IF(
            Parameters!$D$16=1,
            IFERROR(
                AVERAGE(IF(
                    ISNUMBER(M218:AD218),
                    IF(
                        M$5:AD$5=1,
                        M218:AD218,
                        ""),
                    "")),
                AVERAGE(IF(
                    ISNUMBER(M218:AD218),
                    IF(
                        M$5:AD$5=2,
                        M218:AD218,
                        ""),
                    ""))
            ),
            IF(
                Parameters!$D$17=1,
                IFERROR(
                    IF(
                        OR(
                            IF(
                                ISNUMBER(M218:AD218),
                                IF(
                                    M$5:AD$5=1,
                                    M218:AD218,
                                    ""),
                                "")
                            =0),
                        0,
                        GEOMEAN(IF(
                            ISNUMBER(M218:AD218),
                            IF(
                                M$5:AD$5=1,
                                M218:AD218,
                                ""),
                            ""))
                    ),
                    IF(
                        OR(IF(
                            ISNUMBER(M218:AD218),
                            IF(
                                M$5:AD$5=2,
                                M218:AD218,
                                ""),
                            "")
                            =0),
                        0,
                        GEOMEAN(IF(
                            ISNUMBER(M218:AD218),
                            IF(
                                M$5:AD$5=2,
                                M218:AD218,
                                ""),
                            "")))
                )
            )
        )
    )
)</f>
        <v>7</v>
      </c>
      <c r="J218" s="242">
        <v>45103</v>
      </c>
      <c r="K218" s="242">
        <v>45099</v>
      </c>
      <c r="L218" s="91" t="s">
        <v>351</v>
      </c>
      <c r="M218" s="192">
        <v>0</v>
      </c>
      <c r="N218" s="192">
        <v>0</v>
      </c>
      <c r="O218" s="192" t="s">
        <v>409</v>
      </c>
      <c r="P218" s="192">
        <v>0</v>
      </c>
      <c r="Q218" s="192" t="s">
        <v>409</v>
      </c>
      <c r="R218" s="192">
        <v>0</v>
      </c>
      <c r="S218" s="192">
        <v>7</v>
      </c>
      <c r="T218" s="192" t="s">
        <v>409</v>
      </c>
      <c r="U218" s="192">
        <v>58.3</v>
      </c>
      <c r="V218" s="192" t="s">
        <v>409</v>
      </c>
      <c r="W218" s="192" t="s">
        <v>409</v>
      </c>
      <c r="X218" s="192" t="s">
        <v>409</v>
      </c>
      <c r="Y218" s="192">
        <v>0</v>
      </c>
      <c r="Z218" s="192">
        <v>1100</v>
      </c>
    </row>
    <row r="219" spans="1:26" x14ac:dyDescent="0.2">
      <c r="A219" s="84">
        <v>212</v>
      </c>
      <c r="B219" s="35" t="str">
        <f ca="1"/>
        <v>Vanuatu</v>
      </c>
      <c r="C219" s="35" t="str">
        <f ca="1"/>
        <v>VUT</v>
      </c>
      <c r="D219" s="35" t="str">
        <f ca="1"/>
        <v>EAS           East Asia &amp; Pacific</v>
      </c>
      <c r="E219" s="35" t="str">
        <f ca="1"/>
        <v>IDA</v>
      </c>
      <c r="F219" s="190" t="str">
        <f t="shared" ca="1" si="15"/>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$M$4:$AD$4,
                    (M219:AD219),
                    "")),
            1,
            0))
        =0,
    NA(),
    IF(
        Parameters!$D$15=1,
        IF(
            SUM(--(ISNUMBER(IF($M$4:$AD$4=1,(M219:AD219),""))))&gt;0,
            MAX(IF(
                ISNUMBER(M219:AD219),
                IF(
                    M$4:AD$4=1,
                    M219:AD219,
                    ""),
                "")),
            MAX(IF(
                ISNUMBER(M219:AD219),
                IF(
                    M$4:AD$4=2,
                    M219:AD219,
                    ""),
                ""))
        ),
        IF(
            Parameters!$D$16=1,
            IFERROR(
                AVERAGE(IF(
                    ISNUMBER(M219:AD219),
                    IF(
                        M$4:AD$4=1,
                        M219:AD219,
                        ""),
                    "")),
                AVERAGE(IF(
                    ISNUMBER(M219:AD219),
                    IF(
                        M$4:AD$4=2,
                        M219:AD219,
                        ""),
                    ""))
            ),
            IF(
                Parameters!$D$17=1,
                IFERROR(
                    IF(
                        OR(
                            IF(
                                ISNUMBER(M219:AD219),
                                IF(
                                    M$4:AD$4=1,
                                    M219:AD219,
                                    ""),
                                "")
                            =0),
                        0,
                        GEOMEAN(IF(
                            ISNUMBER(M219:AD219),
                            IF(
                                M$4:AD$4=1,
                                M219:AD219,
                                ""),
                            ""))
                    ),
                    IF(
                        OR(IF(
                            ISNUMBER(M219:AD219),
                            IF(
                                M$4:AD$4=2,
                                M219:AD219,
                                ""),
                            "")
                            =0),
                        0,
                        GEOMEAN(IF(
                            ISNUMBER(M219:AD219),
                            IF(
                                M$4:AD$4=2,
                                M219:AD219,
                                ""),
                            "")))
                )
            )
        )
    )
)</f>
        <v>0</v>
      </c>
      <c r="I219" s="191" cm="1">
        <f t="array" ref="I219">IF(
    SUM(IF(
            ISNUMBER(
                IF(
                    $M$5:$AD$5,
                    (M219:AD219),
                    "")),
            1,
            0))
        =0,
    NA(),
    IF(
        Parameters!$D$15=1,
        IF(
            SUM(--(ISNUMBER(IF($M$5:$AD$5=1,(M219:AD219),""))))&gt;0,
            MAX(IF(
                ISNUMBER(M219:AD219),
                IF(
                    M$5:AD$5=1,
                    M219:AD219,
                    ""),
                "")),
            MAX(IF(
                ISNUMBER(M219:AD219),
                IF(
                    M$5:AD$5=2,
                    M219:AD219,
                    ""),
                ""))
        ),
        IF(
            Parameters!$D$16=1,
            IFERROR(
                AVERAGE(IF(
                    ISNUMBER(M219:AD219),
                    IF(
                        M$5:AD$5=1,
                        M219:AD219,
                        ""),
                    "")),
                AVERAGE(IF(
                    ISNUMBER(M219:AD219),
                    IF(
                        M$5:AD$5=2,
                        M219:AD219,
                        ""),
                    ""))
            ),
            IF(
                Parameters!$D$17=1,
                IFERROR(
                    IF(
                        OR(
                            IF(
                                ISNUMBER(M219:AD219),
                                IF(
                                    M$5:AD$5=1,
                                    M219:AD219,
                                    ""),
                                "")
                            =0),
                        0,
                        GEOMEAN(IF(
                            ISNUMBER(M219:AD219),
                            IF(
                                M$5:AD$5=1,
                                M219:AD219,
                                ""),
                            ""))
                    ),
                    IF(
                        OR(IF(
                            ISNUMBER(M219:AD219),
                            IF(
                                M$5:AD$5=2,
                                M219:AD219,
                                ""),
                            "")
                            =0),
                        0,
                        GEOMEAN(IF(
                            ISNUMBER(M219:AD219),
                            IF(
                                M$5:AD$5=2,
                                M219:AD219,
                                ""),
                            "")))
                )
            )
        )
    )
)</f>
        <v>0</v>
      </c>
      <c r="J219" s="242">
        <v>44753</v>
      </c>
      <c r="K219" s="242">
        <v>44867</v>
      </c>
      <c r="L219" s="91" t="s">
        <v>353</v>
      </c>
      <c r="M219" s="192">
        <v>0</v>
      </c>
      <c r="N219" s="192" t="s">
        <v>409</v>
      </c>
      <c r="O219" s="192" t="s">
        <v>409</v>
      </c>
      <c r="P219" s="192">
        <v>0</v>
      </c>
      <c r="Q219" s="192" t="s">
        <v>409</v>
      </c>
      <c r="R219" s="192" t="s">
        <v>409</v>
      </c>
      <c r="S219" s="192">
        <v>0</v>
      </c>
      <c r="T219" s="192" t="s">
        <v>409</v>
      </c>
      <c r="U219" s="192" t="s">
        <v>409</v>
      </c>
      <c r="V219" s="192" t="s">
        <v>409</v>
      </c>
      <c r="W219" s="192" t="s">
        <v>409</v>
      </c>
      <c r="X219" s="192" t="s">
        <v>409</v>
      </c>
      <c r="Y219" s="192" t="s">
        <v>409</v>
      </c>
      <c r="Z219" s="192">
        <v>-100</v>
      </c>
    </row>
    <row r="220" spans="1:26" x14ac:dyDescent="0.2">
      <c r="A220" s="84">
        <v>213</v>
      </c>
      <c r="B220" s="35" t="str">
        <f ca="1"/>
        <v>Samoa</v>
      </c>
      <c r="C220" s="35" t="str">
        <f ca="1"/>
        <v>WSM</v>
      </c>
      <c r="D220" s="35" t="str">
        <f ca="1"/>
        <v>EAS           East Asia &amp; Pacific</v>
      </c>
      <c r="E220" s="35" t="str">
        <f ca="1"/>
        <v>IDA</v>
      </c>
      <c r="F220" s="190" t="str">
        <f t="shared" ca="1" si="15"/>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$M$4:$AD$4,
                    (M220:AD220),
                    "")),
            1,
            0))
        =0,
    NA(),
    IF(
        Parameters!$D$15=1,
        IF(
            SUM(--(ISNUMBER(IF($M$4:$AD$4=1,(M220:AD220),""))))&gt;0,
            MAX(IF(
                ISNUMBER(M220:AD220),
                IF(
                    M$4:AD$4=1,
                    M220:AD220,
                    ""),
                "")),
            MAX(IF(
                ISNUMBER(M220:AD220),
                IF(
                    M$4:AD$4=2,
                    M220:AD220,
                    ""),
                ""))
        ),
        IF(
            Parameters!$D$16=1,
            IFERROR(
                AVERAGE(IF(
                    ISNUMBER(M220:AD220),
                    IF(
                        M$4:AD$4=1,
                        M220:AD220,
                        ""),
                    "")),
                AVERAGE(IF(
                    ISNUMBER(M220:AD220),
                    IF(
                        M$4:AD$4=2,
                        M220:AD220,
                        ""),
                    ""))
            ),
            IF(
                Parameters!$D$17=1,
                IFERROR(
                    IF(
                        OR(
                            IF(
                                ISNUMBER(M220:AD220),
                                IF(
                                    M$4:AD$4=1,
                                    M220:AD220,
                                    ""),
                                "")
                            =0),
                        0,
                        GEOMEAN(IF(
                            ISNUMBER(M220:AD220),
                            IF(
                                M$4:AD$4=1,
                                M220:AD220,
                                ""),
                            ""))
                    ),
                    IF(
                        OR(IF(
                            ISNUMBER(M220:AD220),
                            IF(
                                M$4:AD$4=2,
                                M220:AD220,
                                ""),
                            "")
                            =0),
                        0,
                        GEOMEAN(IF(
                            ISNUMBER(M220:AD220),
                            IF(
                                M$4:AD$4=2,
                                M220:AD220,
                                ""),
                            "")))
                )
            )
        )
    )
)</f>
        <v>0.73205150820250398</v>
      </c>
      <c r="I220" s="191" cm="1">
        <f t="array" ref="I220">IF(
    SUM(IF(
            ISNUMBER(
                IF(
                    $M$5:$AD$5,
                    (M220:AD220),
                    "")),
            1,
            0))
        =0,
    NA(),
    IF(
        Parameters!$D$15=1,
        IF(
            SUM(--(ISNUMBER(IF($M$5:$AD$5=1,(M220:AD220),""))))&gt;0,
            MAX(IF(
                ISNUMBER(M220:AD220),
                IF(
                    M$5:AD$5=1,
                    M220:AD220,
                    ""),
                "")),
            MAX(IF(
                ISNUMBER(M220:AD220),
                IF(
                    M$5:AD$5=2,
                    M220:AD220,
                    ""),
                ""))
        ),
        IF(
            Parameters!$D$16=1,
            IFERROR(
                AVERAGE(IF(
                    ISNUMBER(M220:AD220),
                    IF(
                        M$5:AD$5=1,
                        M220:AD220,
                        ""),
                    "")),
                AVERAGE(IF(
                    ISNUMBER(M220:AD220),
                    IF(
                        M$5:AD$5=2,
                        M220:AD220,
                        ""),
                    ""))
            ),
            IF(
                Parameters!$D$17=1,
                IFERROR(
                    IF(
                        OR(
                            IF(
                                ISNUMBER(M220:AD220),
                                IF(
                                    M$5:AD$5=1,
                                    M220:AD220,
                                    ""),
                                "")
                            =0),
                        0,
                        GEOMEAN(IF(
                            ISNUMBER(M220:AD220),
                            IF(
                                M$5:AD$5=1,
                                M220:AD220,
                                ""),
                            ""))
                    ),
                    IF(
                        OR(IF(
                            ISNUMBER(M220:AD220),
                            IF(
                                M$5:AD$5=2,
                                M220:AD220,
                                ""),
                            "")
                            =0),
                        0,
                        GEOMEAN(IF(
                            ISNUMBER(M220:AD220),
                            IF(
                                M$5:AD$5=2,
                                M220:AD220,
                                ""),
                            "")))
                )
            )
        )
    )
)</f>
        <v>0</v>
      </c>
      <c r="J220" s="242">
        <v>45103</v>
      </c>
      <c r="K220" s="242">
        <v>44753</v>
      </c>
      <c r="L220" s="91" t="s">
        <v>355</v>
      </c>
      <c r="M220" s="192">
        <v>0</v>
      </c>
      <c r="N220" s="192">
        <v>0.73205150820250398</v>
      </c>
      <c r="O220" s="192" t="s">
        <v>409</v>
      </c>
      <c r="P220" s="192">
        <v>0</v>
      </c>
      <c r="Q220" s="192" t="s">
        <v>409</v>
      </c>
      <c r="R220" s="192" t="s">
        <v>409</v>
      </c>
      <c r="S220" s="192" t="s">
        <v>409</v>
      </c>
      <c r="T220" s="192" t="s">
        <v>409</v>
      </c>
      <c r="U220" s="192">
        <v>65.099999999999994</v>
      </c>
      <c r="V220" s="192" t="s">
        <v>409</v>
      </c>
      <c r="W220" s="192" t="s">
        <v>409</v>
      </c>
      <c r="X220" s="192" t="s">
        <v>409</v>
      </c>
      <c r="Y220" s="192" t="s">
        <v>409</v>
      </c>
      <c r="Z220" s="192" t="s">
        <v>409</v>
      </c>
    </row>
    <row r="221" spans="1:26" x14ac:dyDescent="0.2">
      <c r="A221" s="84">
        <v>214</v>
      </c>
      <c r="B221" s="35" t="str">
        <f ca="1"/>
        <v>Kosovo</v>
      </c>
      <c r="C221" s="35" t="str">
        <f ca="1"/>
        <v>XKX</v>
      </c>
      <c r="D221" s="35" t="str">
        <f ca="1"/>
        <v>ECS           Europe &amp; Central Asia</v>
      </c>
      <c r="E221" s="35" t="str">
        <f ca="1"/>
        <v>IDA</v>
      </c>
      <c r="F221" s="190" t="str">
        <f t="shared" ca="1" si="15"/>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8.4515425472851575</v>
      </c>
      <c r="H221" s="80" cm="1">
        <f t="array" ref="H221">IF(
    SUM(IF(
            ISNUMBER(
                IF(
                    $M$4:$AD$4,
                    (M221:AD221),
                    "")),
            1,
            0))
        =0,
    NA(),
    IF(
        Parameters!$D$15=1,
        IF(
            SUM(--(ISNUMBER(IF($M$4:$AD$4=1,(M221:AD221),""))))&gt;0,
            MAX(IF(
                ISNUMBER(M221:AD221),
                IF(
                    M$4:AD$4=1,
                    M221:AD221,
                    ""),
                "")),
            MAX(IF(
                ISNUMBER(M221:AD221),
                IF(
                    M$4:AD$4=2,
                    M221:AD221,
                    ""),
                ""))
        ),
        IF(
            Parameters!$D$16=1,
            IFERROR(
                AVERAGE(IF(
                    ISNUMBER(M221:AD221),
                    IF(
                        M$4:AD$4=1,
                        M221:AD221,
                        ""),
                    "")),
                AVERAGE(IF(
                    ISNUMBER(M221:AD221),
                    IF(
                        M$4:AD$4=2,
                        M221:AD221,
                        ""),
                    ""))
            ),
            IF(
                Parameters!$D$17=1,
                IFERROR(
                    IF(
                        OR(
                            IF(
                                ISNUMBER(M221:AD221),
                                IF(
                                    M$4:AD$4=1,
                                    M221:AD221,
                                    ""),
                                "")
                            =0),
                        0,
                        GEOMEAN(IF(
                            ISNUMBER(M221:AD221),
                            IF(
                                M$4:AD$4=1,
                                M221:AD221,
                                ""),
                            ""))
                    ),
                    IF(
                        OR(IF(
                            ISNUMBER(M221:AD221),
                            IF(
                                M$4:AD$4=2,
                                M221:AD221,
                                ""),
                            "")
                            =0),
                        0,
                        GEOMEAN(IF(
                            ISNUMBER(M221:AD221),
                            IF(
                                M$4:AD$4=2,
                                M221:AD221,
                                ""),
                            "")))
                )
            )
        )
    )
)</f>
        <v>10</v>
      </c>
      <c r="I221" s="191" cm="1">
        <f t="array" ref="I221">IF(
    SUM(IF(
            ISNUMBER(
                IF(
                    $M$5:$AD$5,
                    (M221:AD221),
                    "")),
            1,
            0))
        =0,
    NA(),
    IF(
        Parameters!$D$15=1,
        IF(
            SUM(--(ISNUMBER(IF($M$5:$AD$5=1,(M221:AD221),""))))&gt;0,
            MAX(IF(
                ISNUMBER(M221:AD221),
                IF(
                    M$5:AD$5=1,
                    M221:AD221,
                    ""),
                "")),
            MAX(IF(
                ISNUMBER(M221:AD221),
                IF(
                    M$5:AD$5=2,
                    M221:AD221,
                    ""),
                ""))
        ),
        IF(
            Parameters!$D$16=1,
            IFERROR(
                AVERAGE(IF(
                    ISNUMBER(M221:AD221),
                    IF(
                        M$5:AD$5=1,
                        M221:AD221,
                        ""),
                    "")),
                AVERAGE(IF(
                    ISNUMBER(M221:AD221),
                    IF(
                        M$5:AD$5=2,
                        M221:AD221,
                        ""),
                    ""))
            ),
            IF(
                Parameters!$D$17=1,
                IFERROR(
                    IF(
                        OR(
                            IF(
                                ISNUMBER(M221:AD221),
                                IF(
                                    M$5:AD$5=1,
                                    M221:AD221,
                                    ""),
                                "")
                            =0),
                        0,
                        GEOMEAN(IF(
                            ISNUMBER(M221:AD221),
                            IF(
                                M$5:AD$5=1,
                                M221:AD221,
                                ""),
                            ""))
                    ),
                    IF(
                        OR(IF(
                            ISNUMBER(M221:AD221),
                            IF(
                                M$5:AD$5=2,
                                M221:AD221,
                                ""),
                            "")
                            =0),
                        0,
                        GEOMEAN(IF(
                            ISNUMBER(M221:AD221),
                            IF(
                                M$5:AD$5=2,
                                M221:AD221,
                                ""),
                            "")))
                )
            )
        )
    )
)</f>
        <v>7.1428571428571299</v>
      </c>
      <c r="J221" s="242">
        <v>44966</v>
      </c>
      <c r="K221" s="242">
        <v>44998</v>
      </c>
      <c r="L221" s="91" t="s">
        <v>729</v>
      </c>
      <c r="M221" s="192">
        <v>10</v>
      </c>
      <c r="N221" s="192" t="s">
        <v>409</v>
      </c>
      <c r="O221" s="192" t="s">
        <v>409</v>
      </c>
      <c r="P221" s="192">
        <v>0</v>
      </c>
      <c r="Q221" s="192" t="s">
        <v>409</v>
      </c>
      <c r="R221" s="192">
        <v>7.1428571428571299</v>
      </c>
      <c r="S221" s="192" t="s">
        <v>409</v>
      </c>
      <c r="T221" s="192" t="s">
        <v>623</v>
      </c>
      <c r="U221" s="192" t="s">
        <v>409</v>
      </c>
      <c r="V221" s="192" t="s">
        <v>409</v>
      </c>
      <c r="W221" s="192" t="s">
        <v>409</v>
      </c>
      <c r="X221" s="192" t="s">
        <v>409</v>
      </c>
      <c r="Y221" s="192">
        <v>0.14285714285714199</v>
      </c>
      <c r="Z221" s="192" t="s">
        <v>409</v>
      </c>
    </row>
    <row r="222" spans="1:26" x14ac:dyDescent="0.2">
      <c r="A222" s="84">
        <v>215</v>
      </c>
      <c r="B222" s="35" t="str">
        <f ca="1"/>
        <v>Yemen, Rep.</v>
      </c>
      <c r="C222" s="35" t="str">
        <f ca="1"/>
        <v>YEM</v>
      </c>
      <c r="D222" s="35" t="str">
        <f ca="1"/>
        <v>MEA           Middle East &amp; North Africa</v>
      </c>
      <c r="E222" s="35" t="str">
        <f ca="1"/>
        <v>IDA</v>
      </c>
      <c r="F222" s="190" t="str">
        <f t="shared" ca="1" si="15"/>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$M$4:$AD$4,
                    (M222:AD222),
                    "")),
            1,
            0))
        =0,
    NA(),
    IF(
        Parameters!$D$15=1,
        IF(
            SUM(--(ISNUMBER(IF($M$4:$AD$4=1,(M222:AD222),""))))&gt;0,
            MAX(IF(
                ISNUMBER(M222:AD222),
                IF(
                    M$4:AD$4=1,
                    M222:AD222,
                    ""),
                "")),
            MAX(IF(
                ISNUMBER(M222:AD222),
                IF(
                    M$4:AD$4=2,
                    M222:AD222,
                    ""),
                ""))
        ),
        IF(
            Parameters!$D$16=1,
            IFERROR(
                AVERAGE(IF(
                    ISNUMBER(M222:AD222),
                    IF(
                        M$4:AD$4=1,
                        M222:AD222,
                        ""),
                    "")),
                AVERAGE(IF(
                    ISNUMBER(M222:AD222),
                    IF(
                        M$4:AD$4=2,
                        M222:AD222,
                        ""),
                    ""))
            ),
            IF(
                Parameters!$D$17=1,
                IFERROR(
                    IF(
                        OR(
                            IF(
                                ISNUMBER(M222:AD222),
                                IF(
                                    M$4:AD$4=1,
                                    M222:AD222,
                                    ""),
                                "")
                            =0),
                        0,
                        GEOMEAN(IF(
                            ISNUMBER(M222:AD222),
                            IF(
                                M$4:AD$4=1,
                                M222:AD222,
                                ""),
                            ""))
                    ),
                    IF(
                        OR(IF(
                            ISNUMBER(M222:AD222),
                            IF(
                                M$4:AD$4=2,
                                M222:AD222,
                                ""),
                            "")
                            =0),
                        0,
                        GEOMEAN(IF(
                            ISNUMBER(M222:AD222),
                            IF(
                                M$4:AD$4=2,
                                M222:AD222,
                                ""),
                            "")))
                )
            )
        )
    )
)</f>
        <v>10</v>
      </c>
      <c r="I222" s="191" cm="1">
        <f t="array" ref="I222">IF(
    SUM(IF(
            ISNUMBER(
                IF(
                    $M$5:$AD$5,
                    (M222:AD222),
                    "")),
            1,
            0))
        =0,
    NA(),
    IF(
        Parameters!$D$15=1,
        IF(
            SUM(--(ISNUMBER(IF($M$5:$AD$5=1,(M222:AD222),""))))&gt;0,
            MAX(IF(
                ISNUMBER(M222:AD222),
                IF(
                    M$5:AD$5=1,
                    M222:AD222,
                    ""),
                "")),
            MAX(IF(
                ISNUMBER(M222:AD222),
                IF(
                    M$5:AD$5=2,
                    M222:AD222,
                    ""),
                ""))
        ),
        IF(
            Parameters!$D$16=1,
            IFERROR(
                AVERAGE(IF(
                    ISNUMBER(M222:AD222),
                    IF(
                        M$5:AD$5=1,
                        M222:AD222,
                        ""),
                    "")),
                AVERAGE(IF(
                    ISNUMBER(M222:AD222),
                    IF(
                        M$5:AD$5=2,
                        M222:AD222,
                        ""),
                    ""))
            ),
            IF(
                Parameters!$D$17=1,
                IFERROR(
                    IF(
                        OR(
                            IF(
                                ISNUMBER(M222:AD222),
                                IF(
                                    M$5:AD$5=1,
                                    M222:AD222,
                                    ""),
                                "")
                            =0),
                        0,
                        GEOMEAN(IF(
                            ISNUMBER(M222:AD222),
                            IF(
                                M$5:AD$5=1,
                                M222:AD222,
                                ""),
                            ""))
                    ),
                    IF(
                        OR(IF(
                            ISNUMBER(M222:AD222),
                            IF(
                                M$5:AD$5=2,
                                M222:AD222,
                                ""),
                            "")
                            =0),
                        0,
                        GEOMEAN(IF(
                            ISNUMBER(M222:AD222),
                            IF(
                                M$5:AD$5=2,
                                M222:AD222,
                                ""),
                            "")))
                )
            )
        )
    )
)</f>
        <v>0</v>
      </c>
      <c r="J222" s="242">
        <v>45103</v>
      </c>
      <c r="K222" s="242">
        <v>44753</v>
      </c>
      <c r="L222" s="91" t="s">
        <v>356</v>
      </c>
      <c r="M222" s="192">
        <v>10</v>
      </c>
      <c r="N222" s="192">
        <v>10</v>
      </c>
      <c r="O222" s="192">
        <v>0</v>
      </c>
      <c r="P222" s="192">
        <v>0</v>
      </c>
      <c r="Q222" s="192" t="s">
        <v>409</v>
      </c>
      <c r="R222" s="192">
        <v>0</v>
      </c>
      <c r="S222" s="192">
        <v>0</v>
      </c>
      <c r="T222" s="192" t="s">
        <v>622</v>
      </c>
      <c r="U222" s="192">
        <v>108.9</v>
      </c>
      <c r="V222" s="192">
        <v>-1.2344278071157</v>
      </c>
      <c r="W222" s="192" t="s">
        <v>409</v>
      </c>
      <c r="X222" s="192" t="s">
        <v>409</v>
      </c>
      <c r="Y222" s="192">
        <v>-0.214285714285713</v>
      </c>
      <c r="Z222" s="192">
        <v>-19.137466307277599</v>
      </c>
    </row>
    <row r="223" spans="1:26" x14ac:dyDescent="0.2">
      <c r="A223" s="84">
        <v>216</v>
      </c>
      <c r="B223" s="35" t="str">
        <f ca="1"/>
        <v>South Africa</v>
      </c>
      <c r="C223" s="35" t="str">
        <f ca="1"/>
        <v>ZAF</v>
      </c>
      <c r="D223" s="35" t="str">
        <f ca="1"/>
        <v>SSF           Sub-Saharan Africa</v>
      </c>
      <c r="E223" s="35" t="str">
        <f ca="1"/>
        <v>IBRD</v>
      </c>
      <c r="F223" s="190" t="str">
        <f t="shared" ca="1" si="15"/>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4.7470873802651035</v>
      </c>
      <c r="H223" s="80" cm="1">
        <f t="array" ref="H223">IF(
    SUM(IF(
            ISNUMBER(
                IF(
                    $M$4:$AD$4,
                    (M223:AD223),
                    "")),
            1,
            0))
        =0,
    NA(),
    IF(
        Parameters!$D$15=1,
        IF(
            SUM(--(ISNUMBER(IF($M$4:$AD$4=1,(M223:AD223),""))))&gt;0,
            MAX(IF(
                ISNUMBER(M223:AD223),
                IF(
                    M$4:AD$4=1,
                    M223:AD223,
                    ""),
                "")),
            MAX(IF(
                ISNUMBER(M223:AD223),
                IF(
                    M$4:AD$4=2,
                    M223:AD223,
                    ""),
                ""))
        ),
        IF(
            Parameters!$D$16=1,
            IFERROR(
                AVERAGE(IF(
                    ISNUMBER(M223:AD223),
                    IF(
                        M$4:AD$4=1,
                        M223:AD223,
                        ""),
                    "")),
                AVERAGE(IF(
                    ISNUMBER(M223:AD223),
                    IF(
                        M$4:AD$4=2,
                        M223:AD223,
                        ""),
                    ""))
            ),
            IF(
                Parameters!$D$17=1,
                IFERROR(
                    IF(
                        OR(
                            IF(
                                ISNUMBER(M223:AD223),
                                IF(
                                    M$4:AD$4=1,
                                    M223:AD223,
                                    ""),
                                "")
                            =0),
                        0,
                        GEOMEAN(IF(
                            ISNUMBER(M223:AD223),
                            IF(
                                M$4:AD$4=1,
                                M223:AD223,
                                ""),
                            ""))
                    ),
                    IF(
                        OR(IF(
                            ISNUMBER(M223:AD223),
                            IF(
                                M$4:AD$4=2,
                                M223:AD223,
                                ""),
                            "")
                            =0),
                        0,
                        GEOMEAN(IF(
                            ISNUMBER(M223:AD223),
                            IF(
                                M$4:AD$4=2,
                                M223:AD223,
                                ""),
                            "")))
                )
            )
        )
    )
)</f>
        <v>2.2534838595872202</v>
      </c>
      <c r="I223" s="191" cm="1">
        <f t="array" ref="I223">IF(
    SUM(IF(
            ISNUMBER(
                IF(
                    $M$5:$AD$5,
                    (M223:AD223),
                    "")),
            1,
            0))
        =0,
    NA(),
    IF(
        Parameters!$D$15=1,
        IF(
            SUM(--(ISNUMBER(IF($M$5:$AD$5=1,(M223:AD223),""))))&gt;0,
            MAX(IF(
                ISNUMBER(M223:AD223),
                IF(
                    M$5:AD$5=1,
                    M223:AD223,
                    ""),
                "")),
            MAX(IF(
                ISNUMBER(M223:AD223),
                IF(
                    M$5:AD$5=2,
                    M223:AD223,
                    ""),
                ""))
        ),
        IF(
            Parameters!$D$16=1,
            IFERROR(
                AVERAGE(IF(
                    ISNUMBER(M223:AD223),
                    IF(
                        M$5:AD$5=1,
                        M223:AD223,
                        ""),
                    "")),
                AVERAGE(IF(
                    ISNUMBER(M223:AD223),
                    IF(
                        M$5:AD$5=2,
                        M223:AD223,
                        ""),
                    ""))
            ),
            IF(
                Parameters!$D$17=1,
                IFERROR(
                    IF(
                        OR(
                            IF(
                                ISNUMBER(M223:AD223),
                                IF(
                                    M$5:AD$5=1,
                                    M223:AD223,
                                    ""),
                                "")
                            =0),
                        0,
                        GEOMEAN(IF(
                            ISNUMBER(M223:AD223),
                            IF(
                                M$5:AD$5=1,
                                M223:AD223,
                                ""),
                            ""))
                    ),
                    IF(
                        OR(IF(
                            ISNUMBER(M223:AD223),
                            IF(
                                M$5:AD$5=2,
                                M223:AD223,
                                ""),
                            "")
                            =0),
                        0,
                        GEOMEAN(IF(
                            ISNUMBER(M223:AD223),
                            IF(
                                M$5:AD$5=2,
                                M223:AD223,
                                ""),
                            "")))
                )
            )
        )
    )
)</f>
        <v>10</v>
      </c>
      <c r="J223" s="242">
        <v>44860</v>
      </c>
      <c r="K223" s="242">
        <v>45099</v>
      </c>
      <c r="L223" s="91" t="s">
        <v>358</v>
      </c>
      <c r="M223" s="192">
        <v>0</v>
      </c>
      <c r="N223" s="192">
        <v>2.2534838595872202</v>
      </c>
      <c r="O223" s="192">
        <v>0</v>
      </c>
      <c r="P223" s="192">
        <v>0</v>
      </c>
      <c r="Q223" s="192" t="s">
        <v>409</v>
      </c>
      <c r="R223" s="192">
        <v>0</v>
      </c>
      <c r="S223" s="192">
        <v>10</v>
      </c>
      <c r="T223" s="192" t="s">
        <v>409</v>
      </c>
      <c r="U223" s="192">
        <v>72</v>
      </c>
      <c r="V223" s="192">
        <v>-0.39089423229416098</v>
      </c>
      <c r="W223" s="192" t="s">
        <v>409</v>
      </c>
      <c r="X223" s="192" t="s">
        <v>409</v>
      </c>
      <c r="Y223" s="192">
        <v>0</v>
      </c>
      <c r="Z223" s="192">
        <v>34.010152284263903</v>
      </c>
    </row>
    <row r="224" spans="1:26" x14ac:dyDescent="0.2">
      <c r="A224" s="84">
        <v>217</v>
      </c>
      <c r="B224" s="35" t="str">
        <f ca="1"/>
        <v>Zambia</v>
      </c>
      <c r="C224" s="35" t="str">
        <f ca="1"/>
        <v>ZMB</v>
      </c>
      <c r="D224" s="35" t="str">
        <f ca="1"/>
        <v>SSF           Sub-Saharan Africa</v>
      </c>
      <c r="E224" s="35" t="str">
        <f ca="1"/>
        <v>IDA</v>
      </c>
      <c r="F224" s="190" t="str">
        <f t="shared" ca="1" si="15"/>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4.006521408194387</v>
      </c>
      <c r="H224" s="80" cm="1">
        <f t="array" ref="H224">IF(
    SUM(IF(
            ISNUMBER(
                IF(
                    $M$4:$AD$4,
                    (M224:AD224),
                    "")),
            1,
            0))
        =0,
    NA(),
    IF(
        Parameters!$D$15=1,
        IF(
            SUM(--(ISNUMBER(IF($M$4:$AD$4=1,(M224:AD224),""))))&gt;0,
            MAX(IF(
                ISNUMBER(M224:AD224),
                IF(
                    M$4:AD$4=1,
                    M224:AD224,
                    ""),
                "")),
            MAX(IF(
                ISNUMBER(M224:AD224),
                IF(
                    M$4:AD$4=2,
                    M224:AD224,
                    ""),
                ""))
        ),
        IF(
            Parameters!$D$16=1,
            IFERROR(
                AVERAGE(IF(
                    ISNUMBER(M224:AD224),
                    IF(
                        M$4:AD$4=1,
                        M224:AD224,
                        ""),
                    "")),
                AVERAGE(IF(
                    ISNUMBER(M224:AD224),
                    IF(
                        M$4:AD$4=2,
                        M224:AD224,
                        ""),
                    ""))
            ),
            IF(
                Parameters!$D$17=1,
                IFERROR(
                    IF(
                        OR(
                            IF(
                                ISNUMBER(M224:AD224),
                                IF(
                                    M$4:AD$4=1,
                                    M224:AD224,
                                    ""),
                                "")
                            =0),
                        0,
                        GEOMEAN(IF(
                            ISNUMBER(M224:AD224),
                            IF(
                                M$4:AD$4=1,
                                M224:AD224,
                                ""),
                            ""))
                    ),
                    IF(
                        OR(IF(
                            ISNUMBER(M224:AD224),
                            IF(
                                M$4:AD$4=2,
                                M224:AD224,
                                ""),
                            "")
                            =0),
                        0,
                        GEOMEAN(IF(
                            ISNUMBER(M224:AD224),
                            IF(
                                M$4:AD$4=2,
                                M224:AD224,
                                ""),
                            "")))
                )
            )
        )
    )
)</f>
        <v>4.41435879343799</v>
      </c>
      <c r="I224" s="191" cm="1">
        <f t="array" ref="I224">IF(
    SUM(IF(
            ISNUMBER(
                IF(
                    $M$5:$AD$5,
                    (M224:AD224),
                    "")),
            1,
            0))
        =0,
    NA(),
    IF(
        Parameters!$D$15=1,
        IF(
            SUM(--(ISNUMBER(IF($M$5:$AD$5=1,(M224:AD224),""))))&gt;0,
            MAX(IF(
                ISNUMBER(M224:AD224),
                IF(
                    M$5:AD$5=1,
                    M224:AD224,
                    ""),
                "")),
            MAX(IF(
                ISNUMBER(M224:AD224),
                IF(
                    M$5:AD$5=2,
                    M224:AD224,
                    ""),
                ""))
        ),
        IF(
            Parameters!$D$16=1,
            IFERROR(
                AVERAGE(IF(
                    ISNUMBER(M224:AD224),
                    IF(
                        M$5:AD$5=1,
                        M224:AD224,
                        ""),
                    "")),
                AVERAGE(IF(
                    ISNUMBER(M224:AD224),
                    IF(
                        M$5:AD$5=2,
                        M224:AD224,
                        ""),
                    ""))
            ),
            IF(
                Parameters!$D$17=1,
                IFERROR(
                    IF(
                        OR(
                            IF(
                                ISNUMBER(M224:AD224),
                                IF(
                                    M$5:AD$5=1,
                                    M224:AD224,
                                    ""),
                                "")
                            =0),
                        0,
                        GEOMEAN(IF(
                            ISNUMBER(M224:AD224),
                            IF(
                                M$5:AD$5=1,
                                M224:AD224,
                                ""),
                            ""))
                    ),
                    IF(
                        OR(IF(
                            ISNUMBER(M224:AD224),
                            IF(
                                M$5:AD$5=2,
                                M224:AD224,
                                ""),
                            "")
                            =0),
                        0,
                        GEOMEAN(IF(
                            ISNUMBER(M224:AD224),
                            IF(
                                M$5:AD$5=2,
                                M224:AD224,
                                ""),
                            "")))
                )
            )
        )
    )
)</f>
        <v>3.63636363636363</v>
      </c>
      <c r="J224" s="242">
        <v>45103</v>
      </c>
      <c r="K224" s="242">
        <v>45099</v>
      </c>
      <c r="L224" s="91" t="s">
        <v>360</v>
      </c>
      <c r="M224" s="192">
        <v>0</v>
      </c>
      <c r="N224" s="192">
        <v>4.41435879343799</v>
      </c>
      <c r="O224" s="192" t="s">
        <v>409</v>
      </c>
      <c r="P224" s="192">
        <v>0</v>
      </c>
      <c r="Q224" s="192" t="s">
        <v>409</v>
      </c>
      <c r="R224" s="192">
        <v>0</v>
      </c>
      <c r="S224" s="192">
        <v>3.63636363636363</v>
      </c>
      <c r="T224" s="192" t="s">
        <v>409</v>
      </c>
      <c r="U224" s="192">
        <v>81.8</v>
      </c>
      <c r="V224" s="192" t="s">
        <v>409</v>
      </c>
      <c r="W224" s="192" t="s">
        <v>409</v>
      </c>
      <c r="X224" s="192" t="s">
        <v>409</v>
      </c>
      <c r="Y224" s="192">
        <v>0</v>
      </c>
      <c r="Z224" s="192">
        <v>9.0909090909090899</v>
      </c>
    </row>
    <row r="225" spans="1:26" x14ac:dyDescent="0.2">
      <c r="A225" s="84">
        <v>218</v>
      </c>
      <c r="B225" s="35" t="str">
        <f ca="1"/>
        <v>Zimbabwe</v>
      </c>
      <c r="C225" s="35" t="str">
        <f ca="1"/>
        <v>ZWE</v>
      </c>
      <c r="D225" s="35" t="str">
        <f ca="1"/>
        <v>SSF           Sub-Saharan Africa</v>
      </c>
      <c r="E225" s="35" t="str">
        <f ca="1"/>
        <v>Blend</v>
      </c>
      <c r="F225" s="190" t="str">
        <f t="shared" ca="1" si="15"/>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$M$4:$AD$4,
                    (M225:AD225),
                    "")),
            1,
            0))
        =0,
    NA(),
    IF(
        Parameters!$D$15=1,
        IF(
            SUM(--(ISNUMBER(IF($M$4:$AD$4=1,(M225:AD225),""))))&gt;0,
            MAX(IF(
                ISNUMBER(M225:AD225),
                IF(
                    M$4:AD$4=1,
                    M225:AD225,
                    ""),
                "")),
            MAX(IF(
                ISNUMBER(M225:AD225),
                IF(
                    M$4:AD$4=2,
                    M225:AD225,
                    ""),
                ""))
        ),
        IF(
            Parameters!$D$16=1,
            IFERROR(
                AVERAGE(IF(
                    ISNUMBER(M225:AD225),
                    IF(
                        M$4:AD$4=1,
                        M225:AD225,
                        ""),
                    "")),
                AVERAGE(IF(
                    ISNUMBER(M225:AD225),
                    IF(
                        M$4:AD$4=2,
                        M225:AD225,
                        ""),
                    ""))
            ),
            IF(
                Parameters!$D$17=1,
                IFERROR(
                    IF(
                        OR(
                            IF(
                                ISNUMBER(M225:AD225),
                                IF(
                                    M$4:AD$4=1,
                                    M225:AD225,
                                    ""),
                                "")
                            =0),
                        0,
                        GEOMEAN(IF(
                            ISNUMBER(M225:AD225),
                            IF(
                                M$4:AD$4=1,
                                M225:AD225,
                                ""),
                            ""))
                    ),
                    IF(
                        OR(IF(
                            ISNUMBER(M225:AD225),
                            IF(
                                M$4:AD$4=2,
                                M225:AD225,
                                ""),
                            "")
                            =0),
                        0,
                        GEOMEAN(IF(
                            ISNUMBER(M225:AD225),
                            IF(
                                M$4:AD$4=2,
                                M225:AD225,
                                ""),
                            "")))
                )
            )
        )
    )
)</f>
        <v>10</v>
      </c>
      <c r="I225" s="191" cm="1">
        <f t="array" ref="I225">IF(
    SUM(IF(
            ISNUMBER(
                IF(
                    $M$5:$AD$5,
                    (M225:AD225),
                    "")),
            1,
            0))
        =0,
    NA(),
    IF(
        Parameters!$D$15=1,
        IF(
            SUM(--(ISNUMBER(IF($M$5:$AD$5=1,(M225:AD225),""))))&gt;0,
            MAX(IF(
                ISNUMBER(M225:AD225),
                IF(
                    M$5:AD$5=1,
                    M225:AD225,
                    ""),
                "")),
            MAX(IF(
                ISNUMBER(M225:AD225),
                IF(
                    M$5:AD$5=2,
                    M225:AD225,
                    ""),
                ""))
        ),
        IF(
            Parameters!$D$16=1,
            IFERROR(
                AVERAGE(IF(
                    ISNUMBER(M225:AD225),
                    IF(
                        M$5:AD$5=1,
                        M225:AD225,
                        ""),
                    "")),
                AVERAGE(IF(
                    ISNUMBER(M225:AD225),
                    IF(
                        M$5:AD$5=2,
                        M225:AD225,
                        ""),
                    ""))
            ),
            IF(
                Parameters!$D$17=1,
                IFERROR(
                    IF(
                        OR(
                            IF(
                                ISNUMBER(M225:AD225),
                                IF(
                                    M$5:AD$5=1,
                                    M225:AD225,
                                    ""),
                                "")
                            =0),
                        0,
                        GEOMEAN(IF(
                            ISNUMBER(M225:AD225),
                            IF(
                                M$5:AD$5=1,
                                M225:AD225,
                                ""),
                            ""))
                    ),
                    IF(
                        OR(IF(
                            ISNUMBER(M225:AD225),
                            IF(
                                M$5:AD$5=2,
                                M225:AD225,
                                ""),
                            "")
                            =0),
                        0,
                        GEOMEAN(IF(
                            ISNUMBER(M225:AD225),
                            IF(
                                M$5:AD$5=2,
                                M225:AD225,
                                ""),
                            "")))
                )
            )
        )
    )
)</f>
        <v>0</v>
      </c>
      <c r="J225" s="242">
        <v>44778</v>
      </c>
      <c r="K225" s="242">
        <v>45093</v>
      </c>
      <c r="L225" s="91" t="s">
        <v>362</v>
      </c>
      <c r="M225" s="192">
        <v>10</v>
      </c>
      <c r="N225" s="192">
        <v>7.7438701711060096</v>
      </c>
      <c r="O225" s="192">
        <v>0</v>
      </c>
      <c r="P225" s="192">
        <v>0</v>
      </c>
      <c r="Q225" s="192" t="s">
        <v>409</v>
      </c>
      <c r="R225" s="192">
        <v>0</v>
      </c>
      <c r="S225" s="192">
        <v>0</v>
      </c>
      <c r="T225" s="192" t="s">
        <v>623</v>
      </c>
      <c r="U225" s="192">
        <v>96.9</v>
      </c>
      <c r="V225" s="192">
        <v>7.6848711199832595E-2</v>
      </c>
      <c r="W225" s="192" t="s">
        <v>409</v>
      </c>
      <c r="X225" s="192" t="s">
        <v>409</v>
      </c>
      <c r="Y225" s="192">
        <v>0</v>
      </c>
      <c r="Z225" s="192">
        <v>-100</v>
      </c>
    </row>
    <row r="226" spans="1:26" x14ac:dyDescent="0.2">
      <c r="L226" s="79"/>
      <c r="M226" s="80"/>
      <c r="N226" s="80"/>
      <c r="O226" s="80"/>
      <c r="P226" s="80"/>
      <c r="Q226" s="80"/>
      <c r="R226" s="80"/>
      <c r="S226" s="87"/>
      <c r="T226" s="87"/>
      <c r="U226" s="87"/>
      <c r="V226" s="87"/>
      <c r="W226" s="87"/>
      <c r="X226" s="87"/>
      <c r="Y226" s="87"/>
      <c r="Z226" s="87"/>
    </row>
    <row r="227" spans="1:26" x14ac:dyDescent="0.2">
      <c r="L227" s="79"/>
      <c r="M227" s="80"/>
      <c r="N227" s="80"/>
      <c r="O227" s="80"/>
      <c r="P227" s="80"/>
      <c r="Q227" s="80"/>
      <c r="R227" s="80"/>
      <c r="S227" s="87"/>
      <c r="T227" s="87"/>
      <c r="U227" s="87"/>
      <c r="V227" s="87"/>
      <c r="W227" s="87"/>
      <c r="X227" s="87"/>
      <c r="Y227" s="87"/>
      <c r="Z227" s="87"/>
    </row>
    <row r="228" spans="1:26" x14ac:dyDescent="0.2">
      <c r="L228" s="79"/>
      <c r="M228" s="80"/>
      <c r="N228" s="80"/>
      <c r="O228" s="80"/>
      <c r="P228" s="80"/>
      <c r="Q228" s="80"/>
      <c r="R228" s="80"/>
      <c r="S228" s="87"/>
      <c r="T228" s="87"/>
      <c r="U228" s="87"/>
      <c r="V228" s="87"/>
      <c r="W228" s="87"/>
      <c r="X228" s="87"/>
      <c r="Y228" s="87"/>
      <c r="Z228" s="87"/>
    </row>
    <row r="229" spans="1:26" x14ac:dyDescent="0.2">
      <c r="L229" s="91"/>
      <c r="M229" s="181"/>
      <c r="N229" s="181"/>
      <c r="O229" s="181"/>
      <c r="P229" s="181"/>
      <c r="Q229" s="181"/>
      <c r="R229" s="181"/>
      <c r="S229" s="202"/>
      <c r="T229" s="202"/>
      <c r="U229" s="202"/>
      <c r="V229" s="202"/>
      <c r="W229" s="202"/>
      <c r="X229" s="202"/>
      <c r="Y229" s="202"/>
      <c r="Z229" s="202"/>
    </row>
    <row r="230" spans="1:26" x14ac:dyDescent="0.2">
      <c r="L230" s="91"/>
      <c r="M230" s="181"/>
      <c r="N230" s="181"/>
      <c r="O230" s="181"/>
      <c r="P230" s="181"/>
      <c r="Q230" s="194"/>
      <c r="R230" s="194"/>
      <c r="S230" s="202"/>
      <c r="T230" s="202"/>
      <c r="U230" s="202"/>
      <c r="V230" s="202"/>
      <c r="W230" s="202"/>
      <c r="X230" s="202"/>
      <c r="Y230" s="202"/>
      <c r="Z230" s="202"/>
    </row>
    <row r="231" spans="1:26" x14ac:dyDescent="0.2">
      <c r="L231" s="79"/>
      <c r="M231" s="181"/>
      <c r="N231" s="194"/>
      <c r="O231" s="194"/>
      <c r="P231" s="194"/>
      <c r="Q231" s="194"/>
      <c r="R231" s="194"/>
      <c r="S231" s="202"/>
      <c r="T231" s="202"/>
      <c r="U231" s="202"/>
      <c r="V231" s="202"/>
      <c r="W231" s="202"/>
      <c r="X231" s="202"/>
      <c r="Y231" s="202"/>
      <c r="Z231" s="202"/>
    </row>
    <row r="232" spans="1:26" x14ac:dyDescent="0.2">
      <c r="L232" s="79"/>
      <c r="M232" s="80"/>
      <c r="N232" s="181" t="str">
        <f>IFERROR(INDEX('Data Dictionary'!$J$8:$J$39,MATCH(N9,'Data Dictionary'!$K$8:$K$39,0)),"")</f>
        <v/>
      </c>
      <c r="O232" s="80"/>
      <c r="P232" s="80"/>
      <c r="Q232" s="80"/>
      <c r="R232" s="80"/>
      <c r="S232" s="87"/>
      <c r="T232" s="87"/>
      <c r="U232" s="87"/>
      <c r="V232" s="87"/>
      <c r="W232" s="87"/>
      <c r="X232" s="87"/>
      <c r="Y232" s="87"/>
      <c r="Z232" s="87"/>
    </row>
    <row r="233" spans="1:26" x14ac:dyDescent="0.2">
      <c r="L233" s="79"/>
      <c r="M233" s="80"/>
      <c r="N233" s="80"/>
      <c r="O233" s="80"/>
      <c r="P233" s="80"/>
      <c r="Q233" s="80"/>
      <c r="R233" s="80"/>
      <c r="S233" s="87"/>
      <c r="T233" s="87"/>
      <c r="U233" s="87"/>
      <c r="V233" s="87"/>
      <c r="W233" s="87"/>
      <c r="X233" s="87"/>
      <c r="Y233" s="87"/>
      <c r="Z233" s="87"/>
    </row>
  </sheetData>
  <conditionalFormatting sqref="G1:G5">
    <cfRule type="cellIs" dxfId="68" priority="25" stopIfTrue="1" operator="greaterThanOrEqual">
      <formula>0</formula>
    </cfRule>
  </conditionalFormatting>
  <conditionalFormatting sqref="G8:G225">
    <cfRule type="cellIs" dxfId="65" priority="4" stopIfTrue="1" operator="greaterThanOrEqual">
      <formula>0</formula>
    </cfRule>
  </conditionalFormatting>
  <conditionalFormatting sqref="G1:H5">
    <cfRule type="expression" dxfId="62" priority="11" stopIfTrue="1">
      <formula>G1=""</formula>
    </cfRule>
  </conditionalFormatting>
  <conditionalFormatting sqref="G8:H225">
    <cfRule type="expression" dxfId="61" priority="1" stopIfTrue="1">
      <formula>G8=""</formula>
    </cfRule>
  </conditionalFormatting>
  <conditionalFormatting sqref="H1:H5">
    <cfRule type="expression" dxfId="58" priority="18">
      <formula>H1=10</formula>
    </cfRule>
    <cfRule type="cellIs" dxfId="57" priority="17" operator="between">
      <formula>7</formula>
      <formula>9.99</formula>
    </cfRule>
    <cfRule type="cellIs" dxfId="56" priority="16" operator="between">
      <formula>0</formula>
      <formula>6.999</formula>
    </cfRule>
  </conditionalFormatting>
  <conditionalFormatting sqref="H8:H225">
    <cfRule type="expression" dxfId="51" priority="70">
      <formula>H8=10</formula>
    </cfRule>
    <cfRule type="cellIs" dxfId="50" priority="68" operator="between">
      <formula>0</formula>
      <formula>6.999</formula>
    </cfRule>
    <cfRule type="cellIs" dxfId="49" priority="69" operator="between">
      <formula>7</formula>
      <formula>9.99</formula>
    </cfRule>
  </conditionalFormatting>
  <conditionalFormatting sqref="I2:I3">
    <cfRule type="expression" dxfId="48" priority="26">
      <formula>I2=""</formula>
    </cfRule>
    <cfRule type="cellIs" dxfId="47" priority="27" operator="between">
      <formula>0</formula>
      <formula>6.999</formula>
    </cfRule>
    <cfRule type="expression" dxfId="46" priority="29">
      <formula>I2=10</formula>
    </cfRule>
    <cfRule type="cellIs" dxfId="45" priority="28" operator="between">
      <formula>7</formula>
      <formula>9.99</formula>
    </cfRule>
  </conditionalFormatting>
  <conditionalFormatting sqref="I2:I5">
    <cfRule type="cellIs" dxfId="44" priority="13" operator="between">
      <formula>0</formula>
      <formula>6.999</formula>
    </cfRule>
    <cfRule type="expression" dxfId="43" priority="15">
      <formula>I2=10</formula>
    </cfRule>
    <cfRule type="cellIs" dxfId="42" priority="14" operator="between">
      <formula>7</formula>
      <formula>9.99</formula>
    </cfRule>
    <cfRule type="expression" dxfId="41" priority="12">
      <formula>I2=""</formula>
    </cfRule>
  </conditionalFormatting>
  <conditionalFormatting sqref="I4:I5">
    <cfRule type="expression" dxfId="40" priority="7">
      <formula>I4=""</formula>
    </cfRule>
    <cfRule type="expression" dxfId="39" priority="10">
      <formula>I4=10</formula>
    </cfRule>
    <cfRule type="cellIs" dxfId="38" priority="8" operator="between">
      <formula>0</formula>
      <formula>6.999</formula>
    </cfRule>
    <cfRule type="cellIs" dxfId="37" priority="9" operator="between">
      <formula>7</formula>
      <formula>9.99</formula>
    </cfRule>
  </conditionalFormatting>
  <conditionalFormatting sqref="I8:I225">
    <cfRule type="expression" dxfId="36" priority="63">
      <formula>I8=""</formula>
    </cfRule>
    <cfRule type="cellIs" dxfId="35" priority="66" stopIfTrue="1" operator="greaterThanOrEqual">
      <formula>0</formula>
    </cfRule>
  </conditionalFormatting>
  <conditionalFormatting sqref="J8:K225">
    <cfRule type="colorScale" priority="851">
      <colorScale>
        <cfvo type="min"/>
        <cfvo type="max"/>
        <color rgb="FFFCDCDF"/>
        <color rgb="FFF2676B"/>
      </colorScale>
    </cfRule>
  </conditionalFormatting>
  <conditionalFormatting sqref="L8:L15 L17:L225">
    <cfRule type="expression" dxfId="32" priority="37">
      <formula>$L8&lt;&gt;$C8</formula>
    </cfRule>
  </conditionalFormatting>
  <conditionalFormatting sqref="M6:Z6">
    <cfRule type="expression" dxfId="31" priority="22">
      <formula>ISNUMBER(SEARCH("_raw",M$7))</formula>
    </cfRule>
  </conditionalFormatting>
  <conditionalFormatting sqref="M8:Z225">
    <cfRule type="expression" dxfId="30" priority="62" stopIfTrue="1">
      <formula>ISNUMBER(SEARCH("_raw",M$7))</formula>
    </cfRule>
    <cfRule type="colorScale" priority="632">
      <colorScale>
        <cfvo type="num" val="0"/>
        <cfvo type="num" val="10"/>
        <color rgb="FFFCFCFF"/>
        <color rgb="FFFFFF00"/>
      </colorScale>
    </cfRule>
  </conditionalFormatting>
  <conditionalFormatting sqref="AA2:AC2 M2:Z3">
    <cfRule type="expression" dxfId="29" priority="31">
      <formula>M2&lt;&gt;L2</formula>
    </cfRule>
    <cfRule type="expression" dxfId="28" priority="32">
      <formula>M2=L2</formula>
    </cfRule>
    <cfRule type="expression" dxfId="27" priority="30">
      <formula>M2=L2</formula>
    </cfRule>
  </conditionalFormatting>
  <conditionalFormatting sqref="AA2:AD3">
    <cfRule type="expression" dxfId="26" priority="34">
      <formula>AA2&lt;&gt;V2</formula>
    </cfRule>
    <cfRule type="expression" dxfId="25" priority="33">
      <formula>AA2=V2</formula>
    </cfRule>
    <cfRule type="expression" dxfId="24" priority="35">
      <formula>AA2=V2</formula>
    </cfRule>
  </conditionalFormatting>
  <conditionalFormatting sqref="AC8:AH197">
    <cfRule type="expression" dxfId="23" priority="61">
      <formula>ISNUMBER(SEARCH("_raw",AC$7))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927F630C-93F1-764D-8D04-E759A1A3980A}">
            <xm:f>Parameters!$D$38</xm:f>
            <x14:dxf>
              <font>
                <sz val="12"/>
                <color rgb="FF000000"/>
                <name val="Arial"/>
              </font>
              <fill>
                <patternFill patternType="solid">
                  <bgColor rgb="FFEE9F8F"/>
                </patternFill>
              </fill>
            </x14:dxf>
          </x14:cfRule>
          <x14:cfRule type="cellIs" priority="23" stopIfTrue="1" operator="greaterThanOrEqual" id="{5E97E8CD-6DF2-FB47-8F7C-8673278B9934}">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B12AF258-47B9-4F40-9A84-2423207E06D7}">
            <xm:f>Parameters!$D$38</xm:f>
            <x14:dxf>
              <font>
                <sz val="12"/>
                <color rgb="FF000000"/>
                <name val="Arial"/>
              </font>
              <fill>
                <patternFill patternType="solid">
                  <bgColor rgb="FFEE9F8F"/>
                </patternFill>
              </fill>
            </x14:dxf>
          </x14:cfRule>
          <x14:cfRule type="cellIs" priority="2" stopIfTrue="1" operator="greaterThanOrEqual" id="{CDBAFCEF-2945-244B-B6F0-55AC3A754820}">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6E6F3A39-A958-2342-AABD-4ECE67DBBD07}">
            <xm:f>0</xm:f>
            <xm:f>Parameters!$D$42</xm:f>
            <x14:dxf>
              <font>
                <sz val="12"/>
                <color rgb="FF000000"/>
                <name val="Arial"/>
              </font>
              <fill>
                <patternFill patternType="solid">
                  <bgColor rgb="FFFCDCDF"/>
                </patternFill>
              </fill>
            </x14:dxf>
          </x14:cfRule>
          <x14:cfRule type="cellIs" priority="19" stopIfTrue="1" operator="greaterThanOrEqual" id="{7E79F415-0379-E643-A6D0-371B3C47E92F}">
            <xm:f>Parameters!$D$41</xm:f>
            <x14:dxf>
              <font>
                <sz val="12"/>
                <color rgb="FF000000"/>
                <name val="Arial"/>
              </font>
              <fill>
                <patternFill patternType="solid">
                  <bgColor rgb="FFF2676B"/>
                </patternFill>
              </fill>
            </x14:dxf>
          </x14:cfRule>
          <x14:cfRule type="cellIs" priority="20" stopIfTrue="1" operator="greaterThanOrEqual" id="{E100178C-CE71-CC48-9A07-5435209E8627}">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3" stopIfTrue="1" operator="between" id="{FABDCF05-C5C3-2240-8C62-2342E70D9E49}">
            <xm:f>0</xm:f>
            <xm:f>Parameters!$D$42</xm:f>
            <x14:dxf>
              <font>
                <sz val="12"/>
                <color rgb="FF000000"/>
                <name val="Arial"/>
              </font>
              <fill>
                <patternFill patternType="solid">
                  <bgColor rgb="FFFCDCDF"/>
                </patternFill>
              </fill>
            </x14:dxf>
          </x14:cfRule>
          <x14:cfRule type="cellIs" priority="72" stopIfTrue="1" operator="greaterThanOrEqual" id="{00FA0448-0462-444A-BD46-F5AB2969F434}">
            <xm:f>Parameters!$D$42</xm:f>
            <x14:dxf>
              <font>
                <sz val="12"/>
                <color rgb="FF000000"/>
                <name val="Arial"/>
              </font>
              <fill>
                <patternFill patternType="solid">
                  <bgColor rgb="FFF7A9AC"/>
                </patternFill>
              </fill>
            </x14:dxf>
          </x14:cfRule>
          <x14:cfRule type="cellIs" priority="71" stopIfTrue="1" operator="greaterThanOrEqual" id="{0E4D86E4-E41E-0C40-AA0E-1CA99754BD7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5" stopIfTrue="1" operator="greaterThanOrEqual" id="{592929FF-A268-4645-90FD-95A51F7AC6C9}">
            <xm:f>Parameters!$D$38</xm:f>
            <x14:dxf>
              <font>
                <sz val="12"/>
                <color rgb="FF000000"/>
                <name val="Arial"/>
              </font>
              <fill>
                <patternFill patternType="solid">
                  <bgColor rgb="FFF9BF8E"/>
                </patternFill>
              </fill>
            </x14:dxf>
          </x14:cfRule>
          <x14:cfRule type="cellIs" priority="64" stopIfTrue="1" operator="greaterThanOrEqual" id="{73387B95-360C-BA48-898C-7D543B8DCDDE}">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6" id="{3C3436AD-FAB1-914E-9404-3F6BAE5109B6}">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5" id="{4960FC72-F72F-E54B-95D6-49C0C467AB6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AA2:AD2 M2:Z3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EE9-D749-C944-A438-1615E166AE89}">
  <dimension ref="A1:S68"/>
  <sheetViews>
    <sheetView topLeftCell="A19" workbookViewId="0">
      <selection activeCell="R37" sqref="R37"/>
    </sheetView>
  </sheetViews>
  <sheetFormatPr baseColWidth="10" defaultRowHeight="16" x14ac:dyDescent="0.2"/>
  <cols>
    <col min="1" max="1" width="5.28515625" customWidth="1"/>
    <col min="2" max="2" width="4.5703125" customWidth="1"/>
    <col min="3" max="3" width="30.7109375" customWidth="1"/>
    <col min="4" max="4" width="9.28515625" style="142" customWidth="1"/>
    <col min="5" max="5" width="9.28515625" style="143" customWidth="1"/>
    <col min="6" max="8" width="9.28515625" style="142" customWidth="1"/>
    <col min="9" max="9" width="10.42578125" style="142" customWidth="1"/>
    <col min="10" max="11" width="9.28515625" style="142" customWidth="1"/>
    <col min="12" max="12" width="4.5703125" style="142" customWidth="1"/>
    <col min="13" max="13" width="5" bestFit="1" customWidth="1"/>
    <col min="14" max="14" width="18.85546875" bestFit="1" customWidth="1"/>
    <col min="15" max="16" width="4.85546875" bestFit="1" customWidth="1"/>
    <col min="17" max="17" width="5" bestFit="1" customWidth="1"/>
    <col min="18" max="18" width="27.85546875" bestFit="1" customWidth="1"/>
    <col min="19" max="20" width="4.85546875" bestFit="1" customWidth="1"/>
    <col min="21" max="21" width="5" bestFit="1" customWidth="1"/>
    <col min="22" max="22" width="21.85546875" bestFit="1" customWidth="1"/>
    <col min="23" max="24" width="4.85546875" bestFit="1" customWidth="1"/>
    <col min="25" max="25" width="5" bestFit="1" customWidth="1"/>
    <col min="26" max="26" width="21.85546875" bestFit="1" customWidth="1"/>
    <col min="27" max="28" width="4.85546875" bestFit="1" customWidth="1"/>
    <col min="29" max="29" width="5" bestFit="1" customWidth="1"/>
    <col min="30" max="30" width="25.140625" bestFit="1" customWidth="1"/>
    <col min="31" max="31" width="18.140625" bestFit="1" customWidth="1"/>
    <col min="32" max="32" width="23.42578125" bestFit="1" customWidth="1"/>
    <col min="33" max="33" width="32.42578125" bestFit="1" customWidth="1"/>
    <col min="34" max="35" width="26.42578125" bestFit="1" customWidth="1"/>
  </cols>
  <sheetData>
    <row r="1" spans="1:14" x14ac:dyDescent="0.2">
      <c r="A1" s="34"/>
      <c r="B1" s="34"/>
      <c r="C1" s="35"/>
      <c r="D1" s="145"/>
      <c r="E1" s="146"/>
      <c r="F1" s="145"/>
      <c r="G1" s="145"/>
      <c r="H1" s="145"/>
      <c r="I1" s="145"/>
      <c r="J1" s="145"/>
      <c r="K1" s="145"/>
      <c r="L1" s="145"/>
      <c r="M1" s="34"/>
    </row>
    <row r="2" spans="1:14" x14ac:dyDescent="0.2">
      <c r="A2" s="34"/>
      <c r="B2" s="98" t="s">
        <v>496</v>
      </c>
      <c r="C2" s="34"/>
      <c r="D2" s="145"/>
      <c r="E2" s="146"/>
      <c r="F2" s="145"/>
      <c r="G2" s="145"/>
      <c r="H2" s="145"/>
      <c r="I2" s="145"/>
      <c r="J2" s="145"/>
      <c r="K2" s="145"/>
      <c r="L2" s="145"/>
      <c r="M2" s="34"/>
    </row>
    <row r="3" spans="1:14" x14ac:dyDescent="0.2">
      <c r="A3" s="34"/>
      <c r="B3" s="148"/>
      <c r="C3" s="34"/>
      <c r="D3" s="145"/>
      <c r="E3" s="146"/>
      <c r="F3" s="145"/>
      <c r="G3" s="145"/>
      <c r="H3" s="145"/>
      <c r="I3" s="145"/>
      <c r="J3" s="145"/>
      <c r="K3" s="145"/>
      <c r="L3" s="145"/>
      <c r="M3" s="34"/>
    </row>
    <row r="4" spans="1:14" x14ac:dyDescent="0.2">
      <c r="A4" s="34"/>
      <c r="B4" s="172" t="s">
        <v>500</v>
      </c>
      <c r="C4" s="34"/>
      <c r="D4" s="145"/>
      <c r="E4" s="146"/>
      <c r="F4" s="145"/>
      <c r="G4" s="145"/>
      <c r="H4" s="145"/>
      <c r="I4" s="145"/>
      <c r="J4" s="145"/>
      <c r="K4" s="145"/>
      <c r="L4" s="145"/>
      <c r="M4" s="34"/>
    </row>
    <row r="5" spans="1:14" x14ac:dyDescent="0.2">
      <c r="A5" s="34"/>
      <c r="B5" s="159"/>
      <c r="C5" s="163"/>
      <c r="D5" s="164"/>
      <c r="E5" s="165"/>
      <c r="F5" s="164"/>
      <c r="G5" s="164"/>
      <c r="H5" s="164"/>
      <c r="I5" s="164"/>
      <c r="J5" s="164"/>
      <c r="K5" s="164"/>
      <c r="L5" s="166"/>
      <c r="M5" s="34"/>
    </row>
    <row r="6" spans="1:14" ht="34" x14ac:dyDescent="0.2">
      <c r="A6" s="34"/>
      <c r="B6" s="149"/>
      <c r="C6" s="32" t="s">
        <v>502</v>
      </c>
      <c r="D6" s="72" t="s">
        <v>495</v>
      </c>
      <c r="E6" s="161" t="s">
        <v>494</v>
      </c>
      <c r="F6" s="161" t="s">
        <v>371</v>
      </c>
      <c r="G6" s="161" t="s">
        <v>372</v>
      </c>
      <c r="H6" s="161" t="s">
        <v>373</v>
      </c>
      <c r="I6" s="161" t="s">
        <v>417</v>
      </c>
      <c r="J6" s="161" t="s">
        <v>375</v>
      </c>
      <c r="K6" s="161" t="s">
        <v>376</v>
      </c>
      <c r="L6" s="162"/>
      <c r="M6" s="34"/>
    </row>
    <row r="7" spans="1:14" ht="17" thickBot="1" x14ac:dyDescent="0.25">
      <c r="A7" s="34"/>
      <c r="B7" s="149"/>
      <c r="C7" s="150" t="s">
        <v>436</v>
      </c>
      <c r="D7" s="145">
        <f>COUNTIF('Compound Alert'!$D$6:$D$195,'Regional Sumaries'!$C7)</f>
        <v>30</v>
      </c>
      <c r="E7" s="146">
        <f ca="1">AVERAGEIF('Compound Alert'!$D$6:$D$195,'Regional Sumaries'!$C7,'Compound Alert'!$G$6:$G$195)</f>
        <v>0.53333333333333333</v>
      </c>
      <c r="F7" s="145">
        <f ca="1">COUNTIFS('Compound Alert'!$D$6:$D$195,'Regional Sumaries'!$C7,'Compound Alert'!R$6:R$195,"&gt;=7")</f>
        <v>1</v>
      </c>
      <c r="G7" s="145">
        <f ca="1">COUNTIFS('Compound Alert'!$D$6:$D$195,'Regional Sumaries'!$C7,'Compound Alert'!S$6:S$195,"&gt;=7")</f>
        <v>0</v>
      </c>
      <c r="H7" s="145">
        <f ca="1">COUNTIFS('Compound Alert'!$D$6:$D$195,'Regional Sumaries'!$C7,'Compound Alert'!T$6:T$195,"&gt;=7")</f>
        <v>2</v>
      </c>
      <c r="I7" s="145">
        <f ca="1">COUNTIFS('Compound Alert'!$D$6:$D$195,'Regional Sumaries'!$C7,'Compound Alert'!U$6:U$195,"&gt;=7")</f>
        <v>2</v>
      </c>
      <c r="J7" s="145">
        <f ca="1">COUNTIFS('Compound Alert'!$D$6:$D$195,'Regional Sumaries'!$C7,'Compound Alert'!V$6:V$195,"&gt;=7")</f>
        <v>5</v>
      </c>
      <c r="K7" s="145">
        <f ca="1">COUNTIFS('Compound Alert'!$D$6:$D$195,'Regional Sumaries'!$C7,'Compound Alert'!W$6:W$195,"&gt;=7")</f>
        <v>1</v>
      </c>
      <c r="L7" s="151"/>
      <c r="M7" s="34"/>
    </row>
    <row r="8" spans="1:14" ht="17" thickBot="1" x14ac:dyDescent="0.25">
      <c r="A8" s="34"/>
      <c r="B8" s="149"/>
      <c r="C8" s="168" t="s">
        <v>433</v>
      </c>
      <c r="D8" s="145">
        <f>COUNTIF('Compound Alert'!$D$6:$D$195,'Regional Sumaries'!$C8)</f>
        <v>52</v>
      </c>
      <c r="E8" s="146">
        <f ca="1">AVERAGEIF('Compound Alert'!$D$6:$D$195,'Regional Sumaries'!$C8,'Compound Alert'!$G$6:$G$195)</f>
        <v>0.17307692307692307</v>
      </c>
      <c r="F8" s="169">
        <f ca="1">COUNTIFS('Compound Alert'!$D$6:$D$195,'Regional Sumaries'!$C8,'Compound Alert'!R$6:R$195,"&gt;=7")</f>
        <v>0</v>
      </c>
      <c r="G8" s="169">
        <f ca="1">COUNTIFS('Compound Alert'!$D$6:$D$195,'Regional Sumaries'!$C8,'Compound Alert'!S$6:S$195,"&gt;=7")</f>
        <v>0</v>
      </c>
      <c r="H8" s="169">
        <f ca="1">COUNTIFS('Compound Alert'!$D$6:$D$195,'Regional Sumaries'!$C8,'Compound Alert'!T$6:T$195,"&gt;=7")</f>
        <v>1</v>
      </c>
      <c r="I8" s="169">
        <f ca="1">COUNTIFS('Compound Alert'!$D$6:$D$195,'Regional Sumaries'!$C8,'Compound Alert'!U$6:U$195,"&gt;=7")</f>
        <v>0</v>
      </c>
      <c r="J8" s="169">
        <f ca="1">COUNTIFS('Compound Alert'!$D$6:$D$195,'Regional Sumaries'!$C8,'Compound Alert'!V$6:V$195,"&gt;=7")</f>
        <v>3</v>
      </c>
      <c r="K8" s="169">
        <f ca="1">COUNTIFS('Compound Alert'!$D$6:$D$195,'Regional Sumaries'!$C8,'Compound Alert'!W$6:W$195,"&gt;=7")</f>
        <v>0</v>
      </c>
      <c r="L8" s="151"/>
      <c r="M8" s="34"/>
    </row>
    <row r="9" spans="1:14" ht="17" thickBot="1" x14ac:dyDescent="0.25">
      <c r="A9" s="34"/>
      <c r="B9" s="149"/>
      <c r="C9" s="168" t="s">
        <v>435</v>
      </c>
      <c r="D9" s="145">
        <f>COUNTIF('Compound Alert'!$D$6:$D$195,'Regional Sumaries'!$C9)</f>
        <v>36</v>
      </c>
      <c r="E9" s="146">
        <f ca="1">AVERAGEIF('Compound Alert'!$D$6:$D$195,'Regional Sumaries'!$C9,'Compound Alert'!$G$6:$G$195)</f>
        <v>0.94444444444444442</v>
      </c>
      <c r="F9" s="169">
        <f ca="1">COUNTIFS('Compound Alert'!$D$6:$D$195,'Regional Sumaries'!$C9,'Compound Alert'!R$6:R$195,"&gt;=7")</f>
        <v>4</v>
      </c>
      <c r="G9" s="169">
        <f ca="1">COUNTIFS('Compound Alert'!$D$6:$D$195,'Regional Sumaries'!$C9,'Compound Alert'!S$6:S$195,"&gt;=7")</f>
        <v>1</v>
      </c>
      <c r="H9" s="169">
        <f ca="1">COUNTIFS('Compound Alert'!$D$6:$D$195,'Regional Sumaries'!$C9,'Compound Alert'!T$6:T$195,"&gt;=7")</f>
        <v>2</v>
      </c>
      <c r="I9" s="169">
        <f ca="1">COUNTIFS('Compound Alert'!$D$6:$D$195,'Regional Sumaries'!$C9,'Compound Alert'!U$6:U$195,"&gt;=7")</f>
        <v>4</v>
      </c>
      <c r="J9" s="169">
        <f ca="1">COUNTIFS('Compound Alert'!$D$6:$D$195,'Regional Sumaries'!$C9,'Compound Alert'!V$6:V$195,"&gt;=7")</f>
        <v>13</v>
      </c>
      <c r="K9" s="169">
        <f ca="1">COUNTIFS('Compound Alert'!$D$6:$D$195,'Regional Sumaries'!$C9,'Compound Alert'!W$6:W$195,"&gt;=7")</f>
        <v>2</v>
      </c>
      <c r="L9" s="151"/>
      <c r="M9" s="34"/>
    </row>
    <row r="10" spans="1:14" ht="17" thickBot="1" x14ac:dyDescent="0.25">
      <c r="A10" s="34"/>
      <c r="B10" s="149"/>
      <c r="C10" s="168" t="s">
        <v>434</v>
      </c>
      <c r="D10" s="145">
        <f>COUNTIF('Compound Alert'!$D$6:$D$195,'Regional Sumaries'!$C10)</f>
        <v>19</v>
      </c>
      <c r="E10" s="146">
        <f ca="1">AVERAGEIF('Compound Alert'!$D$6:$D$195,'Regional Sumaries'!$C10,'Compound Alert'!$G$6:$G$195)</f>
        <v>0.97368421052631582</v>
      </c>
      <c r="F10" s="169">
        <f ca="1">COUNTIFS('Compound Alert'!$D$6:$D$195,'Regional Sumaries'!$C10,'Compound Alert'!R$6:R$195,"&gt;=7")</f>
        <v>1</v>
      </c>
      <c r="G10" s="169">
        <f ca="1">COUNTIFS('Compound Alert'!$D$6:$D$195,'Regional Sumaries'!$C10,'Compound Alert'!S$6:S$195,"&gt;=7")</f>
        <v>1</v>
      </c>
      <c r="H10" s="169">
        <f ca="1">COUNTIFS('Compound Alert'!$D$6:$D$195,'Regional Sumaries'!$C10,'Compound Alert'!T$6:T$195,"&gt;=7")</f>
        <v>2</v>
      </c>
      <c r="I10" s="169">
        <f ca="1">COUNTIFS('Compound Alert'!$D$6:$D$195,'Regional Sumaries'!$C10,'Compound Alert'!U$6:U$195,"&gt;=7")</f>
        <v>5</v>
      </c>
      <c r="J10" s="169">
        <f ca="1">COUNTIFS('Compound Alert'!$D$6:$D$195,'Regional Sumaries'!$C10,'Compound Alert'!V$6:V$195,"&gt;=7")</f>
        <v>4</v>
      </c>
      <c r="K10" s="169">
        <f ca="1">COUNTIFS('Compound Alert'!$D$6:$D$195,'Regional Sumaries'!$C10,'Compound Alert'!W$6:W$195,"&gt;=7")</f>
        <v>3</v>
      </c>
      <c r="L10" s="151"/>
      <c r="M10" s="34"/>
    </row>
    <row r="11" spans="1:14" ht="17" thickBot="1" x14ac:dyDescent="0.25">
      <c r="A11" s="34"/>
      <c r="B11" s="149"/>
      <c r="C11" s="168" t="s">
        <v>437</v>
      </c>
      <c r="D11" s="145">
        <f>COUNTIF('Compound Alert'!$D$6:$D$195,'Regional Sumaries'!$C11)</f>
        <v>2</v>
      </c>
      <c r="E11" s="146">
        <f ca="1">AVERAGEIF('Compound Alert'!$D$6:$D$195,'Regional Sumaries'!$C11,'Compound Alert'!$G$6:$G$195)</f>
        <v>0</v>
      </c>
      <c r="F11" s="169">
        <f ca="1">COUNTIFS('Compound Alert'!$D$6:$D$195,'Regional Sumaries'!$C11,'Compound Alert'!R$6:R$195,"&gt;=7")</f>
        <v>0</v>
      </c>
      <c r="G11" s="169">
        <f ca="1">COUNTIFS('Compound Alert'!$D$6:$D$195,'Regional Sumaries'!$C11,'Compound Alert'!S$6:S$195,"&gt;=7")</f>
        <v>0</v>
      </c>
      <c r="H11" s="169">
        <f ca="1">COUNTIFS('Compound Alert'!$D$6:$D$195,'Regional Sumaries'!$C11,'Compound Alert'!T$6:T$195,"&gt;=7")</f>
        <v>0</v>
      </c>
      <c r="I11" s="169">
        <f ca="1">COUNTIFS('Compound Alert'!$D$6:$D$195,'Regional Sumaries'!$C11,'Compound Alert'!U$6:U$195,"&gt;=7")</f>
        <v>0</v>
      </c>
      <c r="J11" s="169">
        <f ca="1">COUNTIFS('Compound Alert'!$D$6:$D$195,'Regional Sumaries'!$C11,'Compound Alert'!V$6:V$195,"&gt;=7")</f>
        <v>0</v>
      </c>
      <c r="K11" s="169">
        <f ca="1">COUNTIFS('Compound Alert'!$D$6:$D$195,'Regional Sumaries'!$C11,'Compound Alert'!W$6:W$195,"&gt;=7")</f>
        <v>0</v>
      </c>
      <c r="L11" s="151"/>
      <c r="M11" s="34"/>
    </row>
    <row r="12" spans="1:14" ht="17" thickBot="1" x14ac:dyDescent="0.25">
      <c r="A12" s="34"/>
      <c r="B12" s="149"/>
      <c r="C12" s="168" t="s">
        <v>431</v>
      </c>
      <c r="D12" s="145">
        <f>COUNTIF('Compound Alert'!$D$6:$D$195,'Regional Sumaries'!$C12)</f>
        <v>8</v>
      </c>
      <c r="E12" s="146">
        <f ca="1">AVERAGEIF('Compound Alert'!$D$6:$D$195,'Regional Sumaries'!$C12,'Compound Alert'!$G$6:$G$195)</f>
        <v>1.5</v>
      </c>
      <c r="F12" s="169">
        <f ca="1">COUNTIFS('Compound Alert'!$D$6:$D$195,'Regional Sumaries'!$C12,'Compound Alert'!R$6:R$195,"&gt;=7")</f>
        <v>1</v>
      </c>
      <c r="G12" s="169">
        <f ca="1">COUNTIFS('Compound Alert'!$D$6:$D$195,'Regional Sumaries'!$C12,'Compound Alert'!S$6:S$195,"&gt;=7")</f>
        <v>2</v>
      </c>
      <c r="H12" s="169">
        <f ca="1">COUNTIFS('Compound Alert'!$D$6:$D$195,'Regional Sumaries'!$C12,'Compound Alert'!T$6:T$195,"&gt;=7")</f>
        <v>2</v>
      </c>
      <c r="I12" s="169">
        <f ca="1">COUNTIFS('Compound Alert'!$D$6:$D$195,'Regional Sumaries'!$C12,'Compound Alert'!U$6:U$195,"&gt;=7")</f>
        <v>2</v>
      </c>
      <c r="J12" s="169">
        <f ca="1">COUNTIFS('Compound Alert'!$D$6:$D$195,'Regional Sumaries'!$C12,'Compound Alert'!V$6:V$195,"&gt;=7")</f>
        <v>1</v>
      </c>
      <c r="K12" s="169">
        <f ca="1">COUNTIFS('Compound Alert'!$D$6:$D$195,'Regional Sumaries'!$C12,'Compound Alert'!W$6:W$195,"&gt;=7")</f>
        <v>1</v>
      </c>
      <c r="L12" s="151"/>
      <c r="M12" s="34"/>
    </row>
    <row r="13" spans="1:14" ht="17" thickBot="1" x14ac:dyDescent="0.25">
      <c r="A13" s="34"/>
      <c r="B13" s="149"/>
      <c r="C13" s="168" t="s">
        <v>432</v>
      </c>
      <c r="D13" s="145">
        <f>COUNTIF('Compound Alert'!$D$6:$D$195,'Regional Sumaries'!$C13)</f>
        <v>43</v>
      </c>
      <c r="E13" s="146">
        <f ca="1">AVERAGEIF('Compound Alert'!$D$6:$D$195,'Regional Sumaries'!$C13,'Compound Alert'!$G$6:$G$195)</f>
        <v>1.6162790697674418</v>
      </c>
      <c r="F13" s="169">
        <f ca="1">COUNTIFS('Compound Alert'!$D$6:$D$195,'Regional Sumaries'!$C13,'Compound Alert'!R$6:R$195,"&gt;=7")</f>
        <v>12</v>
      </c>
      <c r="G13" s="169">
        <f ca="1">COUNTIFS('Compound Alert'!$D$6:$D$195,'Regional Sumaries'!$C13,'Compound Alert'!S$6:S$195,"&gt;=7")</f>
        <v>11</v>
      </c>
      <c r="H13" s="169">
        <f ca="1">COUNTIFS('Compound Alert'!$D$6:$D$195,'Regional Sumaries'!$C13,'Compound Alert'!T$6:T$195,"&gt;=7")</f>
        <v>9</v>
      </c>
      <c r="I13" s="169">
        <f ca="1">COUNTIFS('Compound Alert'!$D$6:$D$195,'Regional Sumaries'!$C13,'Compound Alert'!U$6:U$195,"&gt;=7")</f>
        <v>7</v>
      </c>
      <c r="J13" s="169">
        <f ca="1">COUNTIFS('Compound Alert'!$D$6:$D$195,'Regional Sumaries'!$C13,'Compound Alert'!V$6:V$195,"&gt;=7")</f>
        <v>6</v>
      </c>
      <c r="K13" s="169">
        <f ca="1">COUNTIFS('Compound Alert'!$D$6:$D$195,'Regional Sumaries'!$C13,'Compound Alert'!W$6:W$195,"&gt;=7")</f>
        <v>11</v>
      </c>
      <c r="L13" s="151"/>
      <c r="M13" s="34"/>
    </row>
    <row r="14" spans="1:14" x14ac:dyDescent="0.2">
      <c r="A14" s="34"/>
      <c r="B14" s="149"/>
      <c r="C14" s="34"/>
      <c r="D14" s="145"/>
      <c r="E14" s="146"/>
      <c r="F14" s="145"/>
      <c r="G14" s="145"/>
      <c r="H14" s="145"/>
      <c r="I14" s="145"/>
      <c r="J14" s="145"/>
      <c r="K14" s="145"/>
      <c r="L14" s="151"/>
      <c r="M14" s="34"/>
    </row>
    <row r="15" spans="1:14" ht="34" x14ac:dyDescent="0.2">
      <c r="A15" s="34"/>
      <c r="B15" s="149"/>
      <c r="C15" s="32" t="s">
        <v>504</v>
      </c>
      <c r="D15" s="72" t="s">
        <v>495</v>
      </c>
      <c r="E15" s="161" t="s">
        <v>494</v>
      </c>
      <c r="F15" s="72" t="s">
        <v>371</v>
      </c>
      <c r="G15" s="72" t="s">
        <v>372</v>
      </c>
      <c r="H15" s="72" t="s">
        <v>373</v>
      </c>
      <c r="I15" s="72" t="s">
        <v>417</v>
      </c>
      <c r="J15" s="72" t="s">
        <v>375</v>
      </c>
      <c r="K15" s="72" t="s">
        <v>376</v>
      </c>
      <c r="L15" s="151"/>
      <c r="M15" s="34"/>
    </row>
    <row r="16" spans="1:14" ht="17" thickBot="1" x14ac:dyDescent="0.25">
      <c r="A16" s="34"/>
      <c r="B16" s="149"/>
      <c r="C16" s="150" t="s">
        <v>436</v>
      </c>
      <c r="D16" s="145">
        <f>COUNTIF(Dashboard!$D$42:$D$231,'Regional Sumaries'!$C16)</f>
        <v>31</v>
      </c>
      <c r="E16" s="146">
        <f ca="1">AVERAGEIF('Compound Alert'!$D$6:$D$195,'Regional Sumaries'!$C16,'Compound Alert'!$G$6:$G$195)</f>
        <v>0.53333333333333333</v>
      </c>
      <c r="F16" s="152">
        <f t="shared" ref="F16:K22" ca="1" si="0">F7/$D16</f>
        <v>3.2258064516129031E-2</v>
      </c>
      <c r="G16" s="152">
        <f t="shared" ca="1" si="0"/>
        <v>0</v>
      </c>
      <c r="H16" s="152">
        <f t="shared" ca="1" si="0"/>
        <v>6.4516129032258063E-2</v>
      </c>
      <c r="I16" s="152">
        <f t="shared" ca="1" si="0"/>
        <v>6.4516129032258063E-2</v>
      </c>
      <c r="J16" s="152">
        <f t="shared" ca="1" si="0"/>
        <v>0.16129032258064516</v>
      </c>
      <c r="K16" s="152">
        <f t="shared" ca="1" si="0"/>
        <v>3.2258064516129031E-2</v>
      </c>
      <c r="L16" s="153"/>
      <c r="M16" s="34"/>
      <c r="N16" s="71"/>
    </row>
    <row r="17" spans="1:14" ht="17" thickBot="1" x14ac:dyDescent="0.25">
      <c r="A17" s="34"/>
      <c r="B17" s="149"/>
      <c r="C17" s="168" t="s">
        <v>433</v>
      </c>
      <c r="D17" s="169">
        <f>COUNTIF(Dashboard!$D$42:$D$231,'Regional Sumaries'!$C17)</f>
        <v>46</v>
      </c>
      <c r="E17" s="170">
        <f ca="1">AVERAGEIF('Compound Alert'!$D$6:$D$195,'Regional Sumaries'!$C17,'Compound Alert'!$G$6:$G$195)</f>
        <v>0.17307692307692307</v>
      </c>
      <c r="F17" s="171">
        <f t="shared" ca="1" si="0"/>
        <v>0</v>
      </c>
      <c r="G17" s="171">
        <f t="shared" ca="1" si="0"/>
        <v>0</v>
      </c>
      <c r="H17" s="171">
        <f t="shared" ca="1" si="0"/>
        <v>2.1739130434782608E-2</v>
      </c>
      <c r="I17" s="171">
        <f t="shared" ca="1" si="0"/>
        <v>0</v>
      </c>
      <c r="J17" s="171">
        <f t="shared" ca="1" si="0"/>
        <v>6.5217391304347824E-2</v>
      </c>
      <c r="K17" s="171">
        <f t="shared" ca="1" si="0"/>
        <v>0</v>
      </c>
      <c r="L17" s="153"/>
      <c r="M17" s="34"/>
      <c r="N17" s="71"/>
    </row>
    <row r="18" spans="1:14" ht="17" thickBot="1" x14ac:dyDescent="0.25">
      <c r="A18" s="34"/>
      <c r="B18" s="149"/>
      <c r="C18" s="168" t="s">
        <v>435</v>
      </c>
      <c r="D18" s="169">
        <f>COUNTIF(Dashboard!$D$42:$D$231,'Regional Sumaries'!$C18)</f>
        <v>39</v>
      </c>
      <c r="E18" s="170">
        <f ca="1">AVERAGEIF('Compound Alert'!$D$6:$D$195,'Regional Sumaries'!$C18,'Compound Alert'!$G$6:$G$195)</f>
        <v>0.94444444444444442</v>
      </c>
      <c r="F18" s="171">
        <f t="shared" ca="1" si="0"/>
        <v>0.10256410256410256</v>
      </c>
      <c r="G18" s="171">
        <f t="shared" ca="1" si="0"/>
        <v>2.564102564102564E-2</v>
      </c>
      <c r="H18" s="171">
        <f t="shared" ca="1" si="0"/>
        <v>5.128205128205128E-2</v>
      </c>
      <c r="I18" s="171">
        <f t="shared" ca="1" si="0"/>
        <v>0.10256410256410256</v>
      </c>
      <c r="J18" s="171">
        <f t="shared" ca="1" si="0"/>
        <v>0.33333333333333331</v>
      </c>
      <c r="K18" s="171">
        <f t="shared" ca="1" si="0"/>
        <v>5.128205128205128E-2</v>
      </c>
      <c r="L18" s="153"/>
      <c r="M18" s="34"/>
      <c r="N18" s="71"/>
    </row>
    <row r="19" spans="1:14" ht="17" thickBot="1" x14ac:dyDescent="0.25">
      <c r="A19" s="34"/>
      <c r="B19" s="149"/>
      <c r="C19" s="168" t="s">
        <v>434</v>
      </c>
      <c r="D19" s="169">
        <f>COUNTIF(Dashboard!$D$42:$D$231,'Regional Sumaries'!$C19)</f>
        <v>18</v>
      </c>
      <c r="E19" s="170">
        <f ca="1">AVERAGEIF('Compound Alert'!$D$6:$D$195,'Regional Sumaries'!$C19,'Compound Alert'!$G$6:$G$195)</f>
        <v>0.97368421052631582</v>
      </c>
      <c r="F19" s="171">
        <f t="shared" ca="1" si="0"/>
        <v>5.5555555555555552E-2</v>
      </c>
      <c r="G19" s="171">
        <f t="shared" ca="1" si="0"/>
        <v>5.5555555555555552E-2</v>
      </c>
      <c r="H19" s="171">
        <f t="shared" ca="1" si="0"/>
        <v>0.1111111111111111</v>
      </c>
      <c r="I19" s="171">
        <f t="shared" ca="1" si="0"/>
        <v>0.27777777777777779</v>
      </c>
      <c r="J19" s="171">
        <f t="shared" ca="1" si="0"/>
        <v>0.22222222222222221</v>
      </c>
      <c r="K19" s="171">
        <f t="shared" ca="1" si="0"/>
        <v>0.16666666666666666</v>
      </c>
      <c r="L19" s="153"/>
      <c r="M19" s="34"/>
      <c r="N19" s="71"/>
    </row>
    <row r="20" spans="1:14" ht="17" thickBot="1" x14ac:dyDescent="0.25">
      <c r="A20" s="34"/>
      <c r="B20" s="149"/>
      <c r="C20" s="168" t="s">
        <v>437</v>
      </c>
      <c r="D20" s="169">
        <f>COUNTIF(Dashboard!$D$42:$D$231,'Regional Sumaries'!$C20)</f>
        <v>3</v>
      </c>
      <c r="E20" s="170">
        <f ca="1">AVERAGEIF('Compound Alert'!$D$6:$D$195,'Regional Sumaries'!$C20,'Compound Alert'!$G$6:$G$195)</f>
        <v>0</v>
      </c>
      <c r="F20" s="171">
        <f t="shared" ca="1" si="0"/>
        <v>0</v>
      </c>
      <c r="G20" s="171">
        <f t="shared" ca="1" si="0"/>
        <v>0</v>
      </c>
      <c r="H20" s="171">
        <f t="shared" ca="1" si="0"/>
        <v>0</v>
      </c>
      <c r="I20" s="171">
        <f t="shared" ca="1" si="0"/>
        <v>0</v>
      </c>
      <c r="J20" s="171">
        <f t="shared" ca="1" si="0"/>
        <v>0</v>
      </c>
      <c r="K20" s="171">
        <f t="shared" ca="1" si="0"/>
        <v>0</v>
      </c>
      <c r="L20" s="153"/>
      <c r="M20" s="34"/>
      <c r="N20" s="71"/>
    </row>
    <row r="21" spans="1:14" ht="17" thickBot="1" x14ac:dyDescent="0.25">
      <c r="A21" s="34"/>
      <c r="B21" s="149"/>
      <c r="C21" s="168" t="s">
        <v>431</v>
      </c>
      <c r="D21" s="169">
        <f>COUNTIF(Dashboard!$D$42:$D$231,'Regional Sumaries'!$C21)</f>
        <v>8</v>
      </c>
      <c r="E21" s="170">
        <f ca="1">AVERAGEIF('Compound Alert'!$D$6:$D$195,'Regional Sumaries'!$C21,'Compound Alert'!$G$6:$G$195)</f>
        <v>1.5</v>
      </c>
      <c r="F21" s="171">
        <f t="shared" ca="1" si="0"/>
        <v>0.125</v>
      </c>
      <c r="G21" s="171">
        <f t="shared" ca="1" si="0"/>
        <v>0.25</v>
      </c>
      <c r="H21" s="171">
        <f t="shared" ca="1" si="0"/>
        <v>0.25</v>
      </c>
      <c r="I21" s="171">
        <f t="shared" ca="1" si="0"/>
        <v>0.25</v>
      </c>
      <c r="J21" s="171">
        <f t="shared" ca="1" si="0"/>
        <v>0.125</v>
      </c>
      <c r="K21" s="171">
        <f t="shared" ca="1" si="0"/>
        <v>0.125</v>
      </c>
      <c r="L21" s="153"/>
      <c r="M21" s="34"/>
      <c r="N21" s="71"/>
    </row>
    <row r="22" spans="1:14" ht="17" thickBot="1" x14ac:dyDescent="0.25">
      <c r="A22" s="34"/>
      <c r="B22" s="149"/>
      <c r="C22" s="168" t="s">
        <v>432</v>
      </c>
      <c r="D22" s="169">
        <f>COUNTIF(Dashboard!$D$42:$D$231,'Regional Sumaries'!$C22)</f>
        <v>45</v>
      </c>
      <c r="E22" s="170">
        <f ca="1">AVERAGEIF('Compound Alert'!$D$6:$D$195,'Regional Sumaries'!$C22,'Compound Alert'!$G$6:$G$195)</f>
        <v>1.6162790697674418</v>
      </c>
      <c r="F22" s="171">
        <f t="shared" ca="1" si="0"/>
        <v>0.26666666666666666</v>
      </c>
      <c r="G22" s="171">
        <f t="shared" ca="1" si="0"/>
        <v>0.24444444444444444</v>
      </c>
      <c r="H22" s="171">
        <f t="shared" ca="1" si="0"/>
        <v>0.2</v>
      </c>
      <c r="I22" s="171">
        <f t="shared" ca="1" si="0"/>
        <v>0.15555555555555556</v>
      </c>
      <c r="J22" s="171">
        <f t="shared" ca="1" si="0"/>
        <v>0.13333333333333333</v>
      </c>
      <c r="K22" s="171">
        <f t="shared" ca="1" si="0"/>
        <v>0.24444444444444444</v>
      </c>
      <c r="L22" s="153"/>
      <c r="M22" s="34"/>
      <c r="N22" s="71"/>
    </row>
    <row r="23" spans="1:14" x14ac:dyDescent="0.2">
      <c r="A23" s="34"/>
      <c r="B23" s="154"/>
      <c r="C23" s="155"/>
      <c r="D23" s="156"/>
      <c r="E23" s="157"/>
      <c r="F23" s="156"/>
      <c r="G23" s="156"/>
      <c r="H23" s="156"/>
      <c r="I23" s="156"/>
      <c r="J23" s="156"/>
      <c r="K23" s="156"/>
      <c r="L23" s="158"/>
      <c r="M23" s="34"/>
    </row>
    <row r="24" spans="1:14" x14ac:dyDescent="0.2">
      <c r="A24" s="34"/>
      <c r="B24" s="34"/>
      <c r="C24" s="148"/>
      <c r="D24" s="145"/>
      <c r="E24" s="146"/>
      <c r="F24" s="145"/>
      <c r="G24" s="145"/>
      <c r="H24" s="145"/>
      <c r="I24" s="145"/>
      <c r="J24" s="145"/>
      <c r="K24" s="145"/>
      <c r="L24" s="145"/>
      <c r="M24" s="34"/>
    </row>
    <row r="25" spans="1:14" x14ac:dyDescent="0.2">
      <c r="A25" s="34"/>
      <c r="B25" s="35" t="s">
        <v>501</v>
      </c>
      <c r="C25" s="148"/>
      <c r="D25" s="145"/>
      <c r="E25" s="146"/>
      <c r="F25" s="145"/>
      <c r="G25" s="145"/>
      <c r="H25" s="145"/>
      <c r="I25" s="145"/>
      <c r="J25" s="145"/>
      <c r="K25" s="145"/>
      <c r="L25" s="145"/>
      <c r="M25" s="34"/>
    </row>
    <row r="26" spans="1:14" x14ac:dyDescent="0.2">
      <c r="A26" s="34"/>
      <c r="B26" s="159"/>
      <c r="C26" s="167"/>
      <c r="D26" s="164"/>
      <c r="E26" s="165"/>
      <c r="F26" s="164"/>
      <c r="G26" s="164"/>
      <c r="H26" s="164"/>
      <c r="I26" s="164"/>
      <c r="J26" s="164"/>
      <c r="K26" s="164"/>
      <c r="L26" s="166"/>
      <c r="M26" s="34"/>
    </row>
    <row r="27" spans="1:14" s="144" customFormat="1" ht="34" x14ac:dyDescent="0.2">
      <c r="A27" s="147"/>
      <c r="B27" s="160"/>
      <c r="C27" s="32" t="s">
        <v>503</v>
      </c>
      <c r="D27" s="72" t="s">
        <v>495</v>
      </c>
      <c r="E27" s="161" t="s">
        <v>494</v>
      </c>
      <c r="F27" s="161" t="s">
        <v>371</v>
      </c>
      <c r="G27" s="161" t="s">
        <v>372</v>
      </c>
      <c r="H27" s="161" t="s">
        <v>373</v>
      </c>
      <c r="I27" s="161" t="s">
        <v>417</v>
      </c>
      <c r="J27" s="161" t="s">
        <v>375</v>
      </c>
      <c r="K27" s="161" t="s">
        <v>376</v>
      </c>
      <c r="L27" s="162"/>
      <c r="M27" s="147"/>
    </row>
    <row r="28" spans="1:14" ht="17" thickBot="1" x14ac:dyDescent="0.25">
      <c r="A28" s="34"/>
      <c r="B28" s="149"/>
      <c r="C28" s="150" t="s">
        <v>436</v>
      </c>
      <c r="D28" s="145">
        <f>COUNTIF('Compound Alert'!$D$6:$D$195,'Regional Sumaries'!$C28)</f>
        <v>30</v>
      </c>
      <c r="E28" s="146">
        <f ca="1">AVERAGEIF('Compound Alert'!$D$6:$D$195,'Regional Sumaries'!$C28,'Compound Alert'!$J$6:$J$195)</f>
        <v>1</v>
      </c>
      <c r="F28" s="145">
        <f ca="1">COUNTIFS('Compound Alert'!$D$6:$D$195,'Regional Sumaries'!$C28,'Compound Alert'!Y$6:Y$195,"&gt;=10")</f>
        <v>2</v>
      </c>
      <c r="G28" s="145">
        <f ca="1">COUNTIFS('Compound Alert'!$D$6:$D$195,'Regional Sumaries'!$C28,'Compound Alert'!Z$6:Z$195,"&gt;=10")</f>
        <v>1</v>
      </c>
      <c r="H28" s="145">
        <f ca="1">COUNTIFS('Compound Alert'!$D$6:$D$195,'Regional Sumaries'!$C28,'Compound Alert'!AA$6:AA$195,"&gt;=10")</f>
        <v>2</v>
      </c>
      <c r="I28" s="145">
        <f ca="1">COUNTIFS('Compound Alert'!$D$6:$D$195,'Regional Sumaries'!$C28,'Compound Alert'!AB$6:AB$195,"&gt;=10")</f>
        <v>0</v>
      </c>
      <c r="J28" s="145">
        <f ca="1">COUNTIFS('Compound Alert'!$D$6:$D$195,'Regional Sumaries'!$C28,'Compound Alert'!AC$6:AC$195,"&gt;=10")</f>
        <v>5</v>
      </c>
      <c r="K28" s="145">
        <f ca="1">COUNTIFS('Compound Alert'!$D$6:$D$195,'Regional Sumaries'!$C28,'Compound Alert'!AD$6:AD$195,"&gt;=10")</f>
        <v>5</v>
      </c>
      <c r="L28" s="151"/>
      <c r="M28" s="34"/>
    </row>
    <row r="29" spans="1:14" ht="17" thickBot="1" x14ac:dyDescent="0.25">
      <c r="A29" s="34"/>
      <c r="B29" s="149"/>
      <c r="C29" s="168" t="s">
        <v>433</v>
      </c>
      <c r="D29" s="169">
        <f>COUNTIF('Compound Alert'!$D$6:$D$195,'Regional Sumaries'!$C29)</f>
        <v>52</v>
      </c>
      <c r="E29" s="170">
        <f ca="1">AVERAGEIF('Compound Alert'!$D$6:$D$195,'Regional Sumaries'!$C29,'Compound Alert'!$J$6:$J$195)</f>
        <v>6.7307692307692304E-2</v>
      </c>
      <c r="F29" s="169">
        <f ca="1">COUNTIFS('Compound Alert'!$D$6:$D$195,'Regional Sumaries'!$C29,'Compound Alert'!Y$6:Y$195,"&gt;=10")</f>
        <v>0</v>
      </c>
      <c r="G29" s="169">
        <f ca="1">COUNTIFS('Compound Alert'!$D$6:$D$195,'Regional Sumaries'!$C29,'Compound Alert'!Z$6:Z$195,"&gt;=10")</f>
        <v>0</v>
      </c>
      <c r="H29" s="169">
        <f ca="1">COUNTIFS('Compound Alert'!$D$6:$D$195,'Regional Sumaries'!$C29,'Compound Alert'!AA$6:AA$195,"&gt;=10")</f>
        <v>1</v>
      </c>
      <c r="I29" s="169">
        <f ca="1">COUNTIFS('Compound Alert'!$D$6:$D$195,'Regional Sumaries'!$C29,'Compound Alert'!AB$6:AB$195,"&gt;=10")</f>
        <v>0</v>
      </c>
      <c r="J29" s="169">
        <f ca="1">COUNTIFS('Compound Alert'!$D$6:$D$195,'Regional Sumaries'!$C29,'Compound Alert'!AC$6:AC$195,"&gt;=10")</f>
        <v>0</v>
      </c>
      <c r="K29" s="169">
        <f ca="1">COUNTIFS('Compound Alert'!$D$6:$D$195,'Regional Sumaries'!$C29,'Compound Alert'!AD$6:AD$195,"&gt;=10")</f>
        <v>0</v>
      </c>
      <c r="L29" s="151"/>
      <c r="M29" s="34"/>
    </row>
    <row r="30" spans="1:14" ht="17" thickBot="1" x14ac:dyDescent="0.25">
      <c r="A30" s="34"/>
      <c r="B30" s="149"/>
      <c r="C30" s="168" t="s">
        <v>435</v>
      </c>
      <c r="D30" s="169">
        <f>COUNTIF('Compound Alert'!$D$6:$D$195,'Regional Sumaries'!$C30)</f>
        <v>36</v>
      </c>
      <c r="E30" s="170">
        <f ca="1">AVERAGEIF('Compound Alert'!$D$6:$D$195,'Regional Sumaries'!$C30,'Compound Alert'!$J$6:$J$195)</f>
        <v>0.65277777777777779</v>
      </c>
      <c r="F30" s="169">
        <f ca="1">COUNTIFS('Compound Alert'!$D$6:$D$195,'Regional Sumaries'!$C30,'Compound Alert'!Y$6:Y$195,"&gt;=10")</f>
        <v>0</v>
      </c>
      <c r="G30" s="169">
        <f ca="1">COUNTIFS('Compound Alert'!$D$6:$D$195,'Regional Sumaries'!$C30,'Compound Alert'!Z$6:Z$195,"&gt;=10")</f>
        <v>1</v>
      </c>
      <c r="H30" s="169">
        <f ca="1">COUNTIFS('Compound Alert'!$D$6:$D$195,'Regional Sumaries'!$C30,'Compound Alert'!AA$6:AA$195,"&gt;=10")</f>
        <v>2</v>
      </c>
      <c r="I30" s="169">
        <f ca="1">COUNTIFS('Compound Alert'!$D$6:$D$195,'Regional Sumaries'!$C30,'Compound Alert'!AB$6:AB$195,"&gt;=10")</f>
        <v>0</v>
      </c>
      <c r="J30" s="169">
        <f ca="1">COUNTIFS('Compound Alert'!$D$6:$D$195,'Regional Sumaries'!$C30,'Compound Alert'!AC$6:AC$195,"&gt;=10")</f>
        <v>2</v>
      </c>
      <c r="K30" s="169">
        <f ca="1">COUNTIFS('Compound Alert'!$D$6:$D$195,'Regional Sumaries'!$C30,'Compound Alert'!AD$6:AD$195,"&gt;=10")</f>
        <v>1</v>
      </c>
      <c r="L30" s="151"/>
      <c r="M30" s="34"/>
    </row>
    <row r="31" spans="1:14" ht="17" thickBot="1" x14ac:dyDescent="0.25">
      <c r="A31" s="34"/>
      <c r="B31" s="149"/>
      <c r="C31" s="168" t="s">
        <v>434</v>
      </c>
      <c r="D31" s="169">
        <f>COUNTIF('Compound Alert'!$D$6:$D$195,'Regional Sumaries'!$C31)</f>
        <v>19</v>
      </c>
      <c r="E31" s="170">
        <f ca="1">AVERAGEIF('Compound Alert'!$D$6:$D$195,'Regional Sumaries'!$C31,'Compound Alert'!$J$6:$J$195)</f>
        <v>1.0263157894736843</v>
      </c>
      <c r="F31" s="169">
        <f ca="1">COUNTIFS('Compound Alert'!$D$6:$D$195,'Regional Sumaries'!$C31,'Compound Alert'!Y$6:Y$195,"&gt;=10")</f>
        <v>1</v>
      </c>
      <c r="G31" s="169">
        <f ca="1">COUNTIFS('Compound Alert'!$D$6:$D$195,'Regional Sumaries'!$C31,'Compound Alert'!Z$6:Z$195,"&gt;=10")</f>
        <v>1</v>
      </c>
      <c r="H31" s="169">
        <f ca="1">COUNTIFS('Compound Alert'!$D$6:$D$195,'Regional Sumaries'!$C31,'Compound Alert'!AA$6:AA$195,"&gt;=10")</f>
        <v>3</v>
      </c>
      <c r="I31" s="169">
        <f ca="1">COUNTIFS('Compound Alert'!$D$6:$D$195,'Regional Sumaries'!$C31,'Compound Alert'!AB$6:AB$195,"&gt;=10")</f>
        <v>0</v>
      </c>
      <c r="J31" s="169">
        <f ca="1">COUNTIFS('Compound Alert'!$D$6:$D$195,'Regional Sumaries'!$C31,'Compound Alert'!AC$6:AC$195,"&gt;=10")</f>
        <v>0</v>
      </c>
      <c r="K31" s="169">
        <f ca="1">COUNTIFS('Compound Alert'!$D$6:$D$195,'Regional Sumaries'!$C31,'Compound Alert'!AD$6:AD$195,"&gt;=10")</f>
        <v>5</v>
      </c>
      <c r="L31" s="151"/>
      <c r="M31" s="34"/>
    </row>
    <row r="32" spans="1:14" ht="17" thickBot="1" x14ac:dyDescent="0.25">
      <c r="A32" s="34"/>
      <c r="B32" s="149"/>
      <c r="C32" s="168" t="s">
        <v>437</v>
      </c>
      <c r="D32" s="169">
        <f>COUNTIF('Compound Alert'!$D$6:$D$195,'Regional Sumaries'!$C32)</f>
        <v>2</v>
      </c>
      <c r="E32" s="170">
        <f ca="1">AVERAGEIF('Compound Alert'!$D$6:$D$195,'Regional Sumaries'!$C32,'Compound Alert'!$J$6:$J$195)</f>
        <v>0</v>
      </c>
      <c r="F32" s="169">
        <f ca="1">COUNTIFS('Compound Alert'!$D$6:$D$195,'Regional Sumaries'!$C32,'Compound Alert'!Y$6:Y$195,"&gt;=10")</f>
        <v>0</v>
      </c>
      <c r="G32" s="169">
        <f ca="1">COUNTIFS('Compound Alert'!$D$6:$D$195,'Regional Sumaries'!$C32,'Compound Alert'!Z$6:Z$195,"&gt;=10")</f>
        <v>0</v>
      </c>
      <c r="H32" s="169">
        <f ca="1">COUNTIFS('Compound Alert'!$D$6:$D$195,'Regional Sumaries'!$C32,'Compound Alert'!AA$6:AA$195,"&gt;=10")</f>
        <v>0</v>
      </c>
      <c r="I32" s="169">
        <f ca="1">COUNTIFS('Compound Alert'!$D$6:$D$195,'Regional Sumaries'!$C32,'Compound Alert'!AB$6:AB$195,"&gt;=10")</f>
        <v>0</v>
      </c>
      <c r="J32" s="169">
        <f ca="1">COUNTIFS('Compound Alert'!$D$6:$D$195,'Regional Sumaries'!$C32,'Compound Alert'!AC$6:AC$195,"&gt;=10")</f>
        <v>0</v>
      </c>
      <c r="K32" s="169">
        <f ca="1">COUNTIFS('Compound Alert'!$D$6:$D$195,'Regional Sumaries'!$C32,'Compound Alert'!AD$6:AD$195,"&gt;=10")</f>
        <v>0</v>
      </c>
      <c r="L32" s="151"/>
      <c r="M32" s="34"/>
    </row>
    <row r="33" spans="1:14" ht="17" thickBot="1" x14ac:dyDescent="0.25">
      <c r="A33" s="34"/>
      <c r="B33" s="149"/>
      <c r="C33" s="168" t="s">
        <v>431</v>
      </c>
      <c r="D33" s="169">
        <f>COUNTIF('Compound Alert'!$D$6:$D$195,'Regional Sumaries'!$C33)</f>
        <v>8</v>
      </c>
      <c r="E33" s="170">
        <f ca="1">AVERAGEIF('Compound Alert'!$D$6:$D$195,'Regional Sumaries'!$C33,'Compound Alert'!$J$6:$J$195)</f>
        <v>1.75</v>
      </c>
      <c r="F33" s="169">
        <f ca="1">COUNTIFS('Compound Alert'!$D$6:$D$195,'Regional Sumaries'!$C33,'Compound Alert'!Y$6:Y$195,"&gt;=10")</f>
        <v>0</v>
      </c>
      <c r="G33" s="169">
        <f ca="1">COUNTIFS('Compound Alert'!$D$6:$D$195,'Regional Sumaries'!$C33,'Compound Alert'!Z$6:Z$195,"&gt;=10")</f>
        <v>1</v>
      </c>
      <c r="H33" s="169">
        <f ca="1">COUNTIFS('Compound Alert'!$D$6:$D$195,'Regional Sumaries'!$C33,'Compound Alert'!AA$6:AA$195,"&gt;=10")</f>
        <v>3</v>
      </c>
      <c r="I33" s="169">
        <f ca="1">COUNTIFS('Compound Alert'!$D$6:$D$195,'Regional Sumaries'!$C33,'Compound Alert'!AB$6:AB$195,"&gt;=10")</f>
        <v>1</v>
      </c>
      <c r="J33" s="169">
        <f ca="1">COUNTIFS('Compound Alert'!$D$6:$D$195,'Regional Sumaries'!$C33,'Compound Alert'!AC$6:AC$195,"&gt;=10")</f>
        <v>3</v>
      </c>
      <c r="K33" s="169">
        <f ca="1">COUNTIFS('Compound Alert'!$D$6:$D$195,'Regional Sumaries'!$C33,'Compound Alert'!AD$6:AD$195,"&gt;=10")</f>
        <v>1</v>
      </c>
      <c r="L33" s="151"/>
      <c r="M33" s="34"/>
    </row>
    <row r="34" spans="1:14" ht="17" thickBot="1" x14ac:dyDescent="0.25">
      <c r="A34" s="34"/>
      <c r="B34" s="149"/>
      <c r="C34" s="168" t="s">
        <v>432</v>
      </c>
      <c r="D34" s="169">
        <f>COUNTIF('Compound Alert'!$D$6:$D$195,'Regional Sumaries'!$C34)</f>
        <v>43</v>
      </c>
      <c r="E34" s="170">
        <f ca="1">AVERAGEIF('Compound Alert'!$D$6:$D$195,'Regional Sumaries'!$C34,'Compound Alert'!$J$6:$J$195)</f>
        <v>2.3372093023255816</v>
      </c>
      <c r="F34" s="169">
        <f ca="1">COUNTIFS('Compound Alert'!$D$6:$D$195,'Regional Sumaries'!$C34,'Compound Alert'!Y$6:Y$195,"&gt;=10")</f>
        <v>3</v>
      </c>
      <c r="G34" s="169">
        <f ca="1">COUNTIFS('Compound Alert'!$D$6:$D$195,'Regional Sumaries'!$C34,'Compound Alert'!Z$6:Z$195,"&gt;=10")</f>
        <v>12</v>
      </c>
      <c r="H34" s="169">
        <f ca="1">COUNTIFS('Compound Alert'!$D$6:$D$195,'Regional Sumaries'!$C34,'Compound Alert'!AA$6:AA$195,"&gt;=10")</f>
        <v>9</v>
      </c>
      <c r="I34" s="169">
        <f ca="1">COUNTIFS('Compound Alert'!$D$6:$D$195,'Regional Sumaries'!$C34,'Compound Alert'!AB$6:AB$195,"&gt;=10")</f>
        <v>11</v>
      </c>
      <c r="J34" s="169">
        <f ca="1">COUNTIFS('Compound Alert'!$D$6:$D$195,'Regional Sumaries'!$C34,'Compound Alert'!AC$6:AC$195,"&gt;=10")</f>
        <v>0</v>
      </c>
      <c r="K34" s="169">
        <f ca="1">COUNTIFS('Compound Alert'!$D$6:$D$195,'Regional Sumaries'!$C34,'Compound Alert'!AD$6:AD$195,"&gt;=10")</f>
        <v>18</v>
      </c>
      <c r="L34" s="151"/>
      <c r="M34" s="34"/>
    </row>
    <row r="35" spans="1:14" x14ac:dyDescent="0.2">
      <c r="A35" s="34"/>
      <c r="B35" s="149"/>
      <c r="C35" s="34"/>
      <c r="D35" s="145"/>
      <c r="E35" s="146"/>
      <c r="F35" s="145"/>
      <c r="G35" s="145"/>
      <c r="H35" s="145"/>
      <c r="I35" s="145"/>
      <c r="J35" s="145"/>
      <c r="K35" s="145"/>
      <c r="L35" s="151"/>
      <c r="M35" s="34"/>
    </row>
    <row r="36" spans="1:14" ht="34" x14ac:dyDescent="0.2">
      <c r="A36" s="34"/>
      <c r="B36" s="149"/>
      <c r="C36" s="32" t="s">
        <v>504</v>
      </c>
      <c r="D36" s="72" t="s">
        <v>495</v>
      </c>
      <c r="E36" s="161" t="s">
        <v>494</v>
      </c>
      <c r="F36" s="72" t="s">
        <v>371</v>
      </c>
      <c r="G36" s="72" t="s">
        <v>372</v>
      </c>
      <c r="H36" s="72" t="s">
        <v>373</v>
      </c>
      <c r="I36" s="72" t="s">
        <v>417</v>
      </c>
      <c r="J36" s="72" t="s">
        <v>375</v>
      </c>
      <c r="K36" s="72" t="s">
        <v>376</v>
      </c>
      <c r="L36" s="151"/>
      <c r="M36" s="34"/>
    </row>
    <row r="37" spans="1:14" ht="17" thickBot="1" x14ac:dyDescent="0.25">
      <c r="A37" s="34"/>
      <c r="B37" s="149"/>
      <c r="C37" s="150" t="s">
        <v>436</v>
      </c>
      <c r="D37" s="145">
        <f>COUNTIF(Dashboard!$D$42:$D$231,'Regional Sumaries'!$C37)</f>
        <v>31</v>
      </c>
      <c r="E37" s="146">
        <f ca="1">AVERAGEIF('Compound Alert'!$D$6:$D$195,'Regional Sumaries'!$C37,'Compound Alert'!$J$6:$J$195)</f>
        <v>1</v>
      </c>
      <c r="F37" s="152">
        <f t="shared" ref="F37:K43" ca="1" si="1">F28/$D37</f>
        <v>6.4516129032258063E-2</v>
      </c>
      <c r="G37" s="152">
        <f t="shared" ca="1" si="1"/>
        <v>3.2258064516129031E-2</v>
      </c>
      <c r="H37" s="152">
        <f t="shared" ca="1" si="1"/>
        <v>6.4516129032258063E-2</v>
      </c>
      <c r="I37" s="152">
        <f t="shared" ca="1" si="1"/>
        <v>0</v>
      </c>
      <c r="J37" s="152">
        <f t="shared" ca="1" si="1"/>
        <v>0.16129032258064516</v>
      </c>
      <c r="K37" s="152">
        <f t="shared" ca="1" si="1"/>
        <v>0.16129032258064516</v>
      </c>
      <c r="L37" s="153"/>
      <c r="M37" s="34"/>
      <c r="N37" s="71"/>
    </row>
    <row r="38" spans="1:14" ht="17" thickBot="1" x14ac:dyDescent="0.25">
      <c r="A38" s="34"/>
      <c r="B38" s="149"/>
      <c r="C38" s="168" t="s">
        <v>433</v>
      </c>
      <c r="D38" s="169">
        <f>COUNTIF(Dashboard!$D$42:$D$231,'Regional Sumaries'!$C38)</f>
        <v>46</v>
      </c>
      <c r="E38" s="170">
        <f ca="1">AVERAGEIF('Compound Alert'!$D$6:$D$195,'Regional Sumaries'!$C38,'Compound Alert'!$J$6:$J$195)</f>
        <v>6.7307692307692304E-2</v>
      </c>
      <c r="F38" s="171">
        <f t="shared" ca="1" si="1"/>
        <v>0</v>
      </c>
      <c r="G38" s="171">
        <f t="shared" ca="1" si="1"/>
        <v>0</v>
      </c>
      <c r="H38" s="171">
        <f t="shared" ca="1" si="1"/>
        <v>2.1739130434782608E-2</v>
      </c>
      <c r="I38" s="171">
        <f t="shared" ca="1" si="1"/>
        <v>0</v>
      </c>
      <c r="J38" s="171">
        <f t="shared" ca="1" si="1"/>
        <v>0</v>
      </c>
      <c r="K38" s="171">
        <f t="shared" ca="1" si="1"/>
        <v>0</v>
      </c>
      <c r="L38" s="153"/>
      <c r="M38" s="34"/>
      <c r="N38" s="71"/>
    </row>
    <row r="39" spans="1:14" ht="17" thickBot="1" x14ac:dyDescent="0.25">
      <c r="A39" s="34"/>
      <c r="B39" s="149"/>
      <c r="C39" s="168" t="s">
        <v>435</v>
      </c>
      <c r="D39" s="169">
        <f>COUNTIF(Dashboard!$D$42:$D$231,'Regional Sumaries'!$C39)</f>
        <v>39</v>
      </c>
      <c r="E39" s="170">
        <f ca="1">AVERAGEIF('Compound Alert'!$D$6:$D$195,'Regional Sumaries'!$C39,'Compound Alert'!$J$6:$J$195)</f>
        <v>0.65277777777777779</v>
      </c>
      <c r="F39" s="171">
        <f t="shared" ca="1" si="1"/>
        <v>0</v>
      </c>
      <c r="G39" s="171">
        <f t="shared" ca="1" si="1"/>
        <v>2.564102564102564E-2</v>
      </c>
      <c r="H39" s="171">
        <f t="shared" ca="1" si="1"/>
        <v>5.128205128205128E-2</v>
      </c>
      <c r="I39" s="171">
        <f t="shared" ca="1" si="1"/>
        <v>0</v>
      </c>
      <c r="J39" s="171">
        <f t="shared" ca="1" si="1"/>
        <v>5.128205128205128E-2</v>
      </c>
      <c r="K39" s="171">
        <f t="shared" ca="1" si="1"/>
        <v>2.564102564102564E-2</v>
      </c>
      <c r="L39" s="153"/>
      <c r="M39" s="34"/>
      <c r="N39" s="71"/>
    </row>
    <row r="40" spans="1:14" ht="17" thickBot="1" x14ac:dyDescent="0.25">
      <c r="A40" s="34"/>
      <c r="B40" s="149"/>
      <c r="C40" s="168" t="s">
        <v>434</v>
      </c>
      <c r="D40" s="169">
        <f>COUNTIF(Dashboard!$D$42:$D$231,'Regional Sumaries'!$C40)</f>
        <v>18</v>
      </c>
      <c r="E40" s="170">
        <f ca="1">AVERAGEIF('Compound Alert'!$D$6:$D$195,'Regional Sumaries'!$C40,'Compound Alert'!$J$6:$J$195)</f>
        <v>1.0263157894736843</v>
      </c>
      <c r="F40" s="171">
        <f t="shared" ca="1" si="1"/>
        <v>5.5555555555555552E-2</v>
      </c>
      <c r="G40" s="171">
        <f t="shared" ca="1" si="1"/>
        <v>5.5555555555555552E-2</v>
      </c>
      <c r="H40" s="171">
        <f t="shared" ca="1" si="1"/>
        <v>0.16666666666666666</v>
      </c>
      <c r="I40" s="171">
        <f t="shared" ca="1" si="1"/>
        <v>0</v>
      </c>
      <c r="J40" s="171">
        <f t="shared" ca="1" si="1"/>
        <v>0</v>
      </c>
      <c r="K40" s="171">
        <f t="shared" ca="1" si="1"/>
        <v>0.27777777777777779</v>
      </c>
      <c r="L40" s="153"/>
      <c r="M40" s="34"/>
      <c r="N40" s="71"/>
    </row>
    <row r="41" spans="1:14" ht="17" thickBot="1" x14ac:dyDescent="0.25">
      <c r="A41" s="34"/>
      <c r="B41" s="149"/>
      <c r="C41" s="168" t="s">
        <v>437</v>
      </c>
      <c r="D41" s="169">
        <f>COUNTIF(Dashboard!$D$42:$D$231,'Regional Sumaries'!$C41)</f>
        <v>3</v>
      </c>
      <c r="E41" s="170">
        <f ca="1">AVERAGEIF('Compound Alert'!$D$6:$D$195,'Regional Sumaries'!$C41,'Compound Alert'!$J$6:$J$195)</f>
        <v>0</v>
      </c>
      <c r="F41" s="171">
        <f t="shared" ca="1" si="1"/>
        <v>0</v>
      </c>
      <c r="G41" s="171">
        <f t="shared" ca="1" si="1"/>
        <v>0</v>
      </c>
      <c r="H41" s="171">
        <f t="shared" ca="1" si="1"/>
        <v>0</v>
      </c>
      <c r="I41" s="171">
        <f t="shared" ca="1" si="1"/>
        <v>0</v>
      </c>
      <c r="J41" s="171">
        <f t="shared" ca="1" si="1"/>
        <v>0</v>
      </c>
      <c r="K41" s="171">
        <f t="shared" ca="1" si="1"/>
        <v>0</v>
      </c>
      <c r="L41" s="153"/>
      <c r="M41" s="34"/>
    </row>
    <row r="42" spans="1:14" ht="17" thickBot="1" x14ac:dyDescent="0.25">
      <c r="A42" s="34"/>
      <c r="B42" s="149"/>
      <c r="C42" s="168" t="s">
        <v>431</v>
      </c>
      <c r="D42" s="169">
        <f>COUNTIF(Dashboard!$D$42:$D$231,'Regional Sumaries'!$C42)</f>
        <v>8</v>
      </c>
      <c r="E42" s="170">
        <f ca="1">AVERAGEIF('Compound Alert'!$D$6:$D$195,'Regional Sumaries'!$C42,'Compound Alert'!$J$6:$J$195)</f>
        <v>1.75</v>
      </c>
      <c r="F42" s="171">
        <f t="shared" ca="1" si="1"/>
        <v>0</v>
      </c>
      <c r="G42" s="171">
        <f t="shared" ca="1" si="1"/>
        <v>0.125</v>
      </c>
      <c r="H42" s="171">
        <f t="shared" ca="1" si="1"/>
        <v>0.375</v>
      </c>
      <c r="I42" s="171">
        <f t="shared" ca="1" si="1"/>
        <v>0.125</v>
      </c>
      <c r="J42" s="171">
        <f t="shared" ca="1" si="1"/>
        <v>0.375</v>
      </c>
      <c r="K42" s="171">
        <f t="shared" ca="1" si="1"/>
        <v>0.125</v>
      </c>
      <c r="L42" s="153"/>
      <c r="M42" s="34"/>
      <c r="N42" s="71"/>
    </row>
    <row r="43" spans="1:14" ht="17" thickBot="1" x14ac:dyDescent="0.25">
      <c r="A43" s="34"/>
      <c r="B43" s="149"/>
      <c r="C43" s="168" t="s">
        <v>432</v>
      </c>
      <c r="D43" s="169">
        <f>COUNTIF(Dashboard!$D$42:$D$231,'Regional Sumaries'!$C43)</f>
        <v>45</v>
      </c>
      <c r="E43" s="170">
        <f ca="1">AVERAGEIF('Compound Alert'!$D$6:$D$195,'Regional Sumaries'!$C43,'Compound Alert'!$J$6:$J$195)</f>
        <v>2.3372093023255816</v>
      </c>
      <c r="F43" s="171">
        <f t="shared" ca="1" si="1"/>
        <v>6.6666666666666666E-2</v>
      </c>
      <c r="G43" s="171">
        <f t="shared" ca="1" si="1"/>
        <v>0.26666666666666666</v>
      </c>
      <c r="H43" s="171">
        <f t="shared" ca="1" si="1"/>
        <v>0.2</v>
      </c>
      <c r="I43" s="171">
        <f t="shared" ca="1" si="1"/>
        <v>0.24444444444444444</v>
      </c>
      <c r="J43" s="171">
        <f t="shared" ca="1" si="1"/>
        <v>0</v>
      </c>
      <c r="K43" s="171">
        <f t="shared" ca="1" si="1"/>
        <v>0.4</v>
      </c>
      <c r="L43" s="153"/>
      <c r="M43" s="34"/>
      <c r="N43" s="71"/>
    </row>
    <row r="44" spans="1:14" x14ac:dyDescent="0.2">
      <c r="A44" s="34"/>
      <c r="B44" s="154"/>
      <c r="C44" s="155"/>
      <c r="D44" s="156"/>
      <c r="E44" s="157"/>
      <c r="F44" s="156"/>
      <c r="G44" s="156"/>
      <c r="H44" s="156"/>
      <c r="I44" s="156"/>
      <c r="J44" s="156"/>
      <c r="K44" s="156"/>
      <c r="L44" s="158"/>
      <c r="M44" s="34"/>
    </row>
    <row r="45" spans="1:14" x14ac:dyDescent="0.2">
      <c r="A45" s="34"/>
      <c r="B45" s="34"/>
      <c r="C45" s="34"/>
      <c r="D45" s="145"/>
      <c r="E45" s="146"/>
      <c r="F45" s="145"/>
      <c r="G45" s="145"/>
      <c r="H45" s="145"/>
      <c r="I45" s="145"/>
      <c r="J45" s="145"/>
      <c r="K45" s="145"/>
      <c r="L45" s="145"/>
      <c r="M45" s="34"/>
    </row>
    <row r="46" spans="1:14" x14ac:dyDescent="0.2">
      <c r="A46" s="34"/>
      <c r="B46" s="35" t="s">
        <v>499</v>
      </c>
      <c r="C46" s="34"/>
      <c r="D46" s="145"/>
      <c r="E46" s="146"/>
      <c r="F46" s="145"/>
      <c r="G46" s="145"/>
      <c r="H46" s="145"/>
      <c r="I46" s="145"/>
      <c r="J46" s="145"/>
      <c r="K46" s="145"/>
      <c r="L46" s="145"/>
      <c r="M46" s="34"/>
    </row>
    <row r="47" spans="1:14" x14ac:dyDescent="0.2">
      <c r="A47" s="34"/>
      <c r="B47" s="159"/>
      <c r="C47" s="163"/>
      <c r="D47" s="164"/>
      <c r="E47" s="165"/>
      <c r="F47" s="164"/>
      <c r="G47" s="164"/>
      <c r="H47" s="164"/>
      <c r="I47" s="164"/>
      <c r="J47" s="164"/>
      <c r="K47" s="164"/>
      <c r="L47" s="166"/>
      <c r="M47" s="34"/>
    </row>
    <row r="48" spans="1:14" ht="34" x14ac:dyDescent="0.2">
      <c r="A48" s="34"/>
      <c r="B48" s="149"/>
      <c r="C48" s="32" t="s">
        <v>498</v>
      </c>
      <c r="D48" s="72" t="s">
        <v>495</v>
      </c>
      <c r="E48" s="161" t="s">
        <v>494</v>
      </c>
      <c r="F48" s="161" t="s">
        <v>371</v>
      </c>
      <c r="G48" s="161" t="s">
        <v>372</v>
      </c>
      <c r="H48" s="161" t="s">
        <v>373</v>
      </c>
      <c r="I48" s="161" t="s">
        <v>417</v>
      </c>
      <c r="J48" s="161" t="s">
        <v>375</v>
      </c>
      <c r="K48" s="161" t="s">
        <v>376</v>
      </c>
      <c r="L48" s="162"/>
      <c r="M48" s="34"/>
    </row>
    <row r="49" spans="1:19" x14ac:dyDescent="0.2">
      <c r="A49" s="34"/>
      <c r="B49" s="149"/>
      <c r="C49" s="150" t="s">
        <v>436</v>
      </c>
      <c r="D49" s="145">
        <f>COUNTIF('Compound Alert'!$D$6:$D$195,'Regional Sumaries'!$C49)</f>
        <v>30</v>
      </c>
      <c r="E49" s="146">
        <f ca="1">AVERAGEIF('Compound Alert'!$D$6:$D$195,'Regional Sumaries'!$C49,'Compound Alert'!$M$6:$M$195)</f>
        <v>0.6333333333333333</v>
      </c>
      <c r="F49" s="145">
        <f ca="1">COUNTIFS('Compound Alert'!$D$6:$D$195,'Regional Sumaries'!$C49,'Compound Alert'!AF$6:AF$195,"&gt;=10")</f>
        <v>1</v>
      </c>
      <c r="G49" s="145">
        <f ca="1">COUNTIFS('Compound Alert'!$D$6:$D$195,'Regional Sumaries'!$C49,'Compound Alert'!AG$6:AG$195,"&gt;=10")</f>
        <v>0</v>
      </c>
      <c r="H49" s="145">
        <f ca="1">COUNTIFS('Compound Alert'!$D$6:$D$195,'Regional Sumaries'!$C49,'Compound Alert'!AH$6:AH$195,"&gt;=10")</f>
        <v>1</v>
      </c>
      <c r="I49" s="145">
        <f ca="1">COUNTIFS('Compound Alert'!$D$6:$D$195,'Regional Sumaries'!$C49,'Compound Alert'!AI$6:AI$195,"&gt;=10")</f>
        <v>2</v>
      </c>
      <c r="J49" s="145">
        <f ca="1">COUNTIFS('Compound Alert'!$D$6:$D$195,'Regional Sumaries'!$C49,'Compound Alert'!AJ$6:AJ$195,"&gt;=10")</f>
        <v>9</v>
      </c>
      <c r="K49" s="145">
        <f ca="1">COUNTIFS('Compound Alert'!$D$6:$D$195,'Regional Sumaries'!$C49,'Compound Alert'!AK$6:AK$195,"&gt;=10")</f>
        <v>1</v>
      </c>
      <c r="L49" s="151"/>
      <c r="M49" s="34"/>
    </row>
    <row r="50" spans="1:19" x14ac:dyDescent="0.2">
      <c r="A50" s="34"/>
      <c r="B50" s="149"/>
      <c r="C50" s="150" t="s">
        <v>433</v>
      </c>
      <c r="D50" s="145">
        <f>COUNTIF('Compound Alert'!$D$6:$D$195,'Regional Sumaries'!$C50)</f>
        <v>52</v>
      </c>
      <c r="E50" s="146">
        <f ca="1">AVERAGEIF('Compound Alert'!$D$6:$D$195,'Regional Sumaries'!$C50,'Compound Alert'!$M$6:$M$195)</f>
        <v>0.39423076923076922</v>
      </c>
      <c r="F50" s="145">
        <f ca="1">COUNTIFS('Compound Alert'!$D$6:$D$195,'Regional Sumaries'!$C50,'Compound Alert'!AF$6:AF$195,"&gt;=10")</f>
        <v>0</v>
      </c>
      <c r="G50" s="145">
        <f ca="1">COUNTIFS('Compound Alert'!$D$6:$D$195,'Regional Sumaries'!$C50,'Compound Alert'!AG$6:AG$195,"&gt;=10")</f>
        <v>0</v>
      </c>
      <c r="H50" s="145">
        <f ca="1">COUNTIFS('Compound Alert'!$D$6:$D$195,'Regional Sumaries'!$C50,'Compound Alert'!AH$6:AH$195,"&gt;=10")</f>
        <v>1</v>
      </c>
      <c r="I50" s="145">
        <f ca="1">COUNTIFS('Compound Alert'!$D$6:$D$195,'Regional Sumaries'!$C50,'Compound Alert'!AI$6:AI$195,"&gt;=10")</f>
        <v>3</v>
      </c>
      <c r="J50" s="145">
        <f ca="1">COUNTIFS('Compound Alert'!$D$6:$D$195,'Regional Sumaries'!$C50,'Compound Alert'!AJ$6:AJ$195,"&gt;=10")</f>
        <v>4</v>
      </c>
      <c r="K50" s="145">
        <f ca="1">COUNTIFS('Compound Alert'!$D$6:$D$195,'Regional Sumaries'!$C50,'Compound Alert'!AK$6:AK$195,"&gt;=10")</f>
        <v>1</v>
      </c>
      <c r="L50" s="151"/>
      <c r="M50" s="34"/>
    </row>
    <row r="51" spans="1:19" x14ac:dyDescent="0.2">
      <c r="A51" s="34"/>
      <c r="B51" s="149"/>
      <c r="C51" s="150" t="s">
        <v>435</v>
      </c>
      <c r="D51" s="145">
        <f>COUNTIF('Compound Alert'!$D$6:$D$195,'Regional Sumaries'!$C51)</f>
        <v>36</v>
      </c>
      <c r="E51" s="146">
        <f ca="1">AVERAGEIF('Compound Alert'!$D$6:$D$195,'Regional Sumaries'!$C51,'Compound Alert'!$M$6:$M$195)</f>
        <v>1.0972222222222223</v>
      </c>
      <c r="F51" s="145">
        <f ca="1">COUNTIFS('Compound Alert'!$D$6:$D$195,'Regional Sumaries'!$C51,'Compound Alert'!AF$6:AF$195,"&gt;=10")</f>
        <v>4</v>
      </c>
      <c r="G51" s="145">
        <f ca="1">COUNTIFS('Compound Alert'!$D$6:$D$195,'Regional Sumaries'!$C51,'Compound Alert'!AG$6:AG$195,"&gt;=10")</f>
        <v>1</v>
      </c>
      <c r="H51" s="145">
        <f ca="1">COUNTIFS('Compound Alert'!$D$6:$D$195,'Regional Sumaries'!$C51,'Compound Alert'!AH$6:AH$195,"&gt;=10")</f>
        <v>2</v>
      </c>
      <c r="I51" s="145">
        <f ca="1">COUNTIFS('Compound Alert'!$D$6:$D$195,'Regional Sumaries'!$C51,'Compound Alert'!AI$6:AI$195,"&gt;=10")</f>
        <v>5</v>
      </c>
      <c r="J51" s="145">
        <f ca="1">COUNTIFS('Compound Alert'!$D$6:$D$195,'Regional Sumaries'!$C51,'Compound Alert'!AJ$6:AJ$195,"&gt;=10")</f>
        <v>17</v>
      </c>
      <c r="K51" s="145">
        <f ca="1">COUNTIFS('Compound Alert'!$D$6:$D$195,'Regional Sumaries'!$C51,'Compound Alert'!AK$6:AK$195,"&gt;=10")</f>
        <v>1</v>
      </c>
      <c r="L51" s="151"/>
      <c r="M51" s="34"/>
    </row>
    <row r="52" spans="1:19" x14ac:dyDescent="0.2">
      <c r="A52" s="34"/>
      <c r="B52" s="149"/>
      <c r="C52" s="150" t="s">
        <v>434</v>
      </c>
      <c r="D52" s="145">
        <f>COUNTIF('Compound Alert'!$D$6:$D$195,'Regional Sumaries'!$C52)</f>
        <v>19</v>
      </c>
      <c r="E52" s="146">
        <f ca="1">AVERAGEIF('Compound Alert'!$D$6:$D$195,'Regional Sumaries'!$C52,'Compound Alert'!$M$6:$M$195)</f>
        <v>0.94736842105263153</v>
      </c>
      <c r="F52" s="145">
        <f ca="1">COUNTIFS('Compound Alert'!$D$6:$D$195,'Regional Sumaries'!$C52,'Compound Alert'!AF$6:AF$195,"&gt;=10")</f>
        <v>1</v>
      </c>
      <c r="G52" s="145">
        <f ca="1">COUNTIFS('Compound Alert'!$D$6:$D$195,'Regional Sumaries'!$C52,'Compound Alert'!AG$6:AG$195,"&gt;=10")</f>
        <v>0</v>
      </c>
      <c r="H52" s="145">
        <f ca="1">COUNTIFS('Compound Alert'!$D$6:$D$195,'Regional Sumaries'!$C52,'Compound Alert'!AH$6:AH$195,"&gt;=10")</f>
        <v>2</v>
      </c>
      <c r="I52" s="145">
        <f ca="1">COUNTIFS('Compound Alert'!$D$6:$D$195,'Regional Sumaries'!$C52,'Compound Alert'!AI$6:AI$195,"&gt;=10")</f>
        <v>3</v>
      </c>
      <c r="J52" s="145">
        <f ca="1">COUNTIFS('Compound Alert'!$D$6:$D$195,'Regional Sumaries'!$C52,'Compound Alert'!AJ$6:AJ$195,"&gt;=10")</f>
        <v>5</v>
      </c>
      <c r="K52" s="145">
        <f ca="1">COUNTIFS('Compound Alert'!$D$6:$D$195,'Regional Sumaries'!$C52,'Compound Alert'!AK$6:AK$195,"&gt;=10")</f>
        <v>2</v>
      </c>
      <c r="L52" s="151"/>
      <c r="M52" s="34"/>
    </row>
    <row r="53" spans="1:19" x14ac:dyDescent="0.2">
      <c r="A53" s="34"/>
      <c r="B53" s="149"/>
      <c r="C53" s="150" t="s">
        <v>437</v>
      </c>
      <c r="D53" s="145">
        <f>COUNTIF('Compound Alert'!$D$6:$D$195,'Regional Sumaries'!$C53)</f>
        <v>2</v>
      </c>
      <c r="E53" s="146">
        <f ca="1">AVERAGEIF('Compound Alert'!$D$6:$D$195,'Regional Sumaries'!$C53,'Compound Alert'!$M$6:$M$195)</f>
        <v>0</v>
      </c>
      <c r="F53" s="145">
        <f ca="1">COUNTIFS('Compound Alert'!$D$6:$D$195,'Regional Sumaries'!$C53,'Compound Alert'!AF$6:AF$195,"&gt;=10")</f>
        <v>0</v>
      </c>
      <c r="G53" s="145">
        <f ca="1">COUNTIFS('Compound Alert'!$D$6:$D$195,'Regional Sumaries'!$C53,'Compound Alert'!AG$6:AG$195,"&gt;=10")</f>
        <v>0</v>
      </c>
      <c r="H53" s="145">
        <f ca="1">COUNTIFS('Compound Alert'!$D$6:$D$195,'Regional Sumaries'!$C53,'Compound Alert'!AH$6:AH$195,"&gt;=10")</f>
        <v>0</v>
      </c>
      <c r="I53" s="145">
        <f ca="1">COUNTIFS('Compound Alert'!$D$6:$D$195,'Regional Sumaries'!$C53,'Compound Alert'!AI$6:AI$195,"&gt;=10")</f>
        <v>0</v>
      </c>
      <c r="J53" s="145">
        <f ca="1">COUNTIFS('Compound Alert'!$D$6:$D$195,'Regional Sumaries'!$C53,'Compound Alert'!AJ$6:AJ$195,"&gt;=10")</f>
        <v>0</v>
      </c>
      <c r="K53" s="145">
        <f ca="1">COUNTIFS('Compound Alert'!$D$6:$D$195,'Regional Sumaries'!$C53,'Compound Alert'!AK$6:AK$195,"&gt;=10")</f>
        <v>0</v>
      </c>
      <c r="L53" s="151"/>
      <c r="M53" s="34"/>
    </row>
    <row r="54" spans="1:19" x14ac:dyDescent="0.2">
      <c r="A54" s="34"/>
      <c r="B54" s="149"/>
      <c r="C54" s="150" t="s">
        <v>431</v>
      </c>
      <c r="D54" s="145">
        <f>COUNTIF('Compound Alert'!$D$6:$D$195,'Regional Sumaries'!$C54)</f>
        <v>8</v>
      </c>
      <c r="E54" s="146">
        <f ca="1">AVERAGEIF('Compound Alert'!$D$6:$D$195,'Regional Sumaries'!$C54,'Compound Alert'!$M$6:$M$195)</f>
        <v>1.5</v>
      </c>
      <c r="F54" s="145">
        <f ca="1">COUNTIFS('Compound Alert'!$D$6:$D$195,'Regional Sumaries'!$C54,'Compound Alert'!AF$6:AF$195,"&gt;=10")</f>
        <v>1</v>
      </c>
      <c r="G54" s="145">
        <f ca="1">COUNTIFS('Compound Alert'!$D$6:$D$195,'Regional Sumaries'!$C54,'Compound Alert'!AG$6:AG$195,"&gt;=10")</f>
        <v>1</v>
      </c>
      <c r="H54" s="145">
        <f ca="1">COUNTIFS('Compound Alert'!$D$6:$D$195,'Regional Sumaries'!$C54,'Compound Alert'!AH$6:AH$195,"&gt;=10")</f>
        <v>2</v>
      </c>
      <c r="I54" s="145">
        <f ca="1">COUNTIFS('Compound Alert'!$D$6:$D$195,'Regional Sumaries'!$C54,'Compound Alert'!AI$6:AI$195,"&gt;=10")</f>
        <v>3</v>
      </c>
      <c r="J54" s="145">
        <f ca="1">COUNTIFS('Compound Alert'!$D$6:$D$195,'Regional Sumaries'!$C54,'Compound Alert'!AJ$6:AJ$195,"&gt;=10")</f>
        <v>1</v>
      </c>
      <c r="K54" s="145">
        <f ca="1">COUNTIFS('Compound Alert'!$D$6:$D$195,'Regional Sumaries'!$C54,'Compound Alert'!AK$6:AK$195,"&gt;=10")</f>
        <v>2</v>
      </c>
      <c r="L54" s="151"/>
      <c r="M54" s="34"/>
    </row>
    <row r="55" spans="1:19" x14ac:dyDescent="0.2">
      <c r="A55" s="34"/>
      <c r="B55" s="149"/>
      <c r="C55" s="150" t="s">
        <v>432</v>
      </c>
      <c r="D55" s="145">
        <f>COUNTIF('Compound Alert'!$D$6:$D$195,'Regional Sumaries'!$C55)</f>
        <v>43</v>
      </c>
      <c r="E55" s="146">
        <f ca="1">AVERAGEIF('Compound Alert'!$D$6:$D$195,'Regional Sumaries'!$C55,'Compound Alert'!$M$6:$M$195)</f>
        <v>1.3953488372093024</v>
      </c>
      <c r="F55" s="145">
        <f ca="1">COUNTIFS('Compound Alert'!$D$6:$D$195,'Regional Sumaries'!$C55,'Compound Alert'!AF$6:AF$195,"&gt;=10")</f>
        <v>12</v>
      </c>
      <c r="G55" s="145">
        <f ca="1">COUNTIFS('Compound Alert'!$D$6:$D$195,'Regional Sumaries'!$C55,'Compound Alert'!AG$6:AG$195,"&gt;=10")</f>
        <v>6</v>
      </c>
      <c r="H55" s="145">
        <f ca="1">COUNTIFS('Compound Alert'!$D$6:$D$195,'Regional Sumaries'!$C55,'Compound Alert'!AH$6:AH$195,"&gt;=10")</f>
        <v>9</v>
      </c>
      <c r="I55" s="145">
        <f ca="1">COUNTIFS('Compound Alert'!$D$6:$D$195,'Regional Sumaries'!$C55,'Compound Alert'!AI$6:AI$195,"&gt;=10")</f>
        <v>5</v>
      </c>
      <c r="J55" s="145">
        <f ca="1">COUNTIFS('Compound Alert'!$D$6:$D$195,'Regional Sumaries'!$C55,'Compound Alert'!AJ$6:AJ$195,"&gt;=10")</f>
        <v>8</v>
      </c>
      <c r="K55" s="145">
        <f ca="1">COUNTIFS('Compound Alert'!$D$6:$D$195,'Regional Sumaries'!$C55,'Compound Alert'!AK$6:AK$195,"&gt;=10")</f>
        <v>9</v>
      </c>
      <c r="L55" s="151"/>
      <c r="M55" s="34"/>
    </row>
    <row r="56" spans="1:19" x14ac:dyDescent="0.2">
      <c r="A56" s="34"/>
      <c r="B56" s="149"/>
      <c r="C56" s="34"/>
      <c r="D56" s="145"/>
      <c r="E56" s="146"/>
      <c r="F56" s="145"/>
      <c r="G56" s="145"/>
      <c r="H56" s="145"/>
      <c r="I56" s="145"/>
      <c r="J56" s="145"/>
      <c r="K56" s="145"/>
      <c r="L56" s="151"/>
      <c r="M56" s="34"/>
    </row>
    <row r="57" spans="1:19" ht="34" x14ac:dyDescent="0.2">
      <c r="A57" s="34"/>
      <c r="B57" s="149"/>
      <c r="C57" s="32" t="s">
        <v>497</v>
      </c>
      <c r="D57" s="72" t="s">
        <v>495</v>
      </c>
      <c r="E57" s="161" t="s">
        <v>494</v>
      </c>
      <c r="F57" s="72" t="s">
        <v>371</v>
      </c>
      <c r="G57" s="72" t="s">
        <v>372</v>
      </c>
      <c r="H57" s="72" t="s">
        <v>373</v>
      </c>
      <c r="I57" s="72" t="s">
        <v>417</v>
      </c>
      <c r="J57" s="72" t="s">
        <v>375</v>
      </c>
      <c r="K57" s="72" t="s">
        <v>376</v>
      </c>
      <c r="L57" s="151"/>
      <c r="M57" s="34"/>
    </row>
    <row r="58" spans="1:19" x14ac:dyDescent="0.2">
      <c r="A58" s="34"/>
      <c r="B58" s="149"/>
      <c r="C58" s="150" t="s">
        <v>436</v>
      </c>
      <c r="D58" s="145">
        <f>COUNTIF(Dashboard!$D$42:$D$231,'Regional Sumaries'!$C58)</f>
        <v>31</v>
      </c>
      <c r="E58" s="146">
        <f ca="1">AVERAGEIF('Compound Alert'!$D$6:$D$195,'Regional Sumaries'!$C58,'Compound Alert'!$M$6:$M$195)</f>
        <v>0.6333333333333333</v>
      </c>
      <c r="F58" s="152">
        <f t="shared" ref="F58:K64" ca="1" si="2">F49/$D58</f>
        <v>3.2258064516129031E-2</v>
      </c>
      <c r="G58" s="152">
        <f t="shared" ca="1" si="2"/>
        <v>0</v>
      </c>
      <c r="H58" s="152">
        <f t="shared" ca="1" si="2"/>
        <v>3.2258064516129031E-2</v>
      </c>
      <c r="I58" s="152">
        <f t="shared" ca="1" si="2"/>
        <v>6.4516129032258063E-2</v>
      </c>
      <c r="J58" s="152">
        <f t="shared" ca="1" si="2"/>
        <v>0.29032258064516131</v>
      </c>
      <c r="K58" s="152">
        <f t="shared" ca="1" si="2"/>
        <v>3.2258064516129031E-2</v>
      </c>
      <c r="L58" s="153"/>
      <c r="M58" s="34"/>
      <c r="N58" s="71"/>
      <c r="S58" s="71"/>
    </row>
    <row r="59" spans="1:19" x14ac:dyDescent="0.2">
      <c r="A59" s="34"/>
      <c r="B59" s="149"/>
      <c r="C59" s="150" t="s">
        <v>433</v>
      </c>
      <c r="D59" s="145">
        <f>COUNTIF(Dashboard!$D$42:$D$231,'Regional Sumaries'!$C59)</f>
        <v>46</v>
      </c>
      <c r="E59" s="146">
        <f ca="1">AVERAGEIF('Compound Alert'!$D$6:$D$195,'Regional Sumaries'!$C59,'Compound Alert'!$M$6:$M$195)</f>
        <v>0.39423076923076922</v>
      </c>
      <c r="F59" s="152">
        <f t="shared" ca="1" si="2"/>
        <v>0</v>
      </c>
      <c r="G59" s="152">
        <f t="shared" ca="1" si="2"/>
        <v>0</v>
      </c>
      <c r="H59" s="152">
        <f t="shared" ca="1" si="2"/>
        <v>2.1739130434782608E-2</v>
      </c>
      <c r="I59" s="152">
        <f t="shared" ca="1" si="2"/>
        <v>6.5217391304347824E-2</v>
      </c>
      <c r="J59" s="152">
        <f t="shared" ca="1" si="2"/>
        <v>8.6956521739130432E-2</v>
      </c>
      <c r="K59" s="152">
        <f t="shared" ca="1" si="2"/>
        <v>2.1739130434782608E-2</v>
      </c>
      <c r="L59" s="153"/>
      <c r="M59" s="34"/>
      <c r="N59" s="71"/>
      <c r="S59" s="71"/>
    </row>
    <row r="60" spans="1:19" x14ac:dyDescent="0.2">
      <c r="A60" s="34"/>
      <c r="B60" s="149"/>
      <c r="C60" s="150" t="s">
        <v>435</v>
      </c>
      <c r="D60" s="145">
        <f>COUNTIF(Dashboard!$D$42:$D$231,'Regional Sumaries'!$C60)</f>
        <v>39</v>
      </c>
      <c r="E60" s="146">
        <f ca="1">AVERAGEIF('Compound Alert'!$D$6:$D$195,'Regional Sumaries'!$C60,'Compound Alert'!$M$6:$M$195)</f>
        <v>1.0972222222222223</v>
      </c>
      <c r="F60" s="152">
        <f t="shared" ca="1" si="2"/>
        <v>0.10256410256410256</v>
      </c>
      <c r="G60" s="152">
        <f t="shared" ca="1" si="2"/>
        <v>2.564102564102564E-2</v>
      </c>
      <c r="H60" s="152">
        <f t="shared" ca="1" si="2"/>
        <v>5.128205128205128E-2</v>
      </c>
      <c r="I60" s="152">
        <f t="shared" ca="1" si="2"/>
        <v>0.12820512820512819</v>
      </c>
      <c r="J60" s="152">
        <f t="shared" ca="1" si="2"/>
        <v>0.4358974358974359</v>
      </c>
      <c r="K60" s="152">
        <f t="shared" ca="1" si="2"/>
        <v>2.564102564102564E-2</v>
      </c>
      <c r="L60" s="153"/>
      <c r="M60" s="34"/>
      <c r="N60" s="71"/>
      <c r="S60" s="71"/>
    </row>
    <row r="61" spans="1:19" x14ac:dyDescent="0.2">
      <c r="A61" s="34"/>
      <c r="B61" s="149"/>
      <c r="C61" s="150" t="s">
        <v>434</v>
      </c>
      <c r="D61" s="145">
        <f>COUNTIF(Dashboard!$D$42:$D$231,'Regional Sumaries'!$C61)</f>
        <v>18</v>
      </c>
      <c r="E61" s="146">
        <f ca="1">AVERAGEIF('Compound Alert'!$D$6:$D$195,'Regional Sumaries'!$C61,'Compound Alert'!$M$6:$M$195)</f>
        <v>0.94736842105263153</v>
      </c>
      <c r="F61" s="152">
        <f t="shared" ca="1" si="2"/>
        <v>5.5555555555555552E-2</v>
      </c>
      <c r="G61" s="152">
        <f t="shared" ca="1" si="2"/>
        <v>0</v>
      </c>
      <c r="H61" s="152">
        <f t="shared" ca="1" si="2"/>
        <v>0.1111111111111111</v>
      </c>
      <c r="I61" s="152">
        <f t="shared" ca="1" si="2"/>
        <v>0.16666666666666666</v>
      </c>
      <c r="J61" s="152">
        <f t="shared" ca="1" si="2"/>
        <v>0.27777777777777779</v>
      </c>
      <c r="K61" s="152">
        <f t="shared" ca="1" si="2"/>
        <v>0.1111111111111111</v>
      </c>
      <c r="L61" s="153"/>
      <c r="M61" s="34"/>
      <c r="N61" s="71"/>
      <c r="S61" s="71"/>
    </row>
    <row r="62" spans="1:19" x14ac:dyDescent="0.2">
      <c r="A62" s="34"/>
      <c r="B62" s="149"/>
      <c r="C62" s="150" t="s">
        <v>437</v>
      </c>
      <c r="D62" s="145">
        <f>COUNTIF(Dashboard!$D$42:$D$231,'Regional Sumaries'!$C62)</f>
        <v>3</v>
      </c>
      <c r="E62" s="146">
        <f ca="1">AVERAGEIF('Compound Alert'!$D$6:$D$195,'Regional Sumaries'!$C62,'Compound Alert'!$M$6:$M$195)</f>
        <v>0</v>
      </c>
      <c r="F62" s="152">
        <f t="shared" ca="1" si="2"/>
        <v>0</v>
      </c>
      <c r="G62" s="152">
        <f t="shared" ca="1" si="2"/>
        <v>0</v>
      </c>
      <c r="H62" s="152">
        <f t="shared" ca="1" si="2"/>
        <v>0</v>
      </c>
      <c r="I62" s="152">
        <f t="shared" ca="1" si="2"/>
        <v>0</v>
      </c>
      <c r="J62" s="152">
        <f t="shared" ca="1" si="2"/>
        <v>0</v>
      </c>
      <c r="K62" s="152">
        <f t="shared" ca="1" si="2"/>
        <v>0</v>
      </c>
      <c r="L62" s="153"/>
      <c r="M62" s="34"/>
      <c r="N62" s="71"/>
      <c r="S62" s="71"/>
    </row>
    <row r="63" spans="1:19" x14ac:dyDescent="0.2">
      <c r="A63" s="34"/>
      <c r="B63" s="149"/>
      <c r="C63" s="150" t="s">
        <v>431</v>
      </c>
      <c r="D63" s="145">
        <f>COUNTIF(Dashboard!$D$42:$D$231,'Regional Sumaries'!$C63)</f>
        <v>8</v>
      </c>
      <c r="E63" s="146">
        <f ca="1">AVERAGEIF('Compound Alert'!$D$6:$D$195,'Regional Sumaries'!$C63,'Compound Alert'!$M$6:$M$195)</f>
        <v>1.5</v>
      </c>
      <c r="F63" s="152">
        <f t="shared" ca="1" si="2"/>
        <v>0.125</v>
      </c>
      <c r="G63" s="152">
        <f t="shared" ca="1" si="2"/>
        <v>0.125</v>
      </c>
      <c r="H63" s="152">
        <f t="shared" ca="1" si="2"/>
        <v>0.25</v>
      </c>
      <c r="I63" s="152">
        <f t="shared" ca="1" si="2"/>
        <v>0.375</v>
      </c>
      <c r="J63" s="152">
        <f t="shared" ca="1" si="2"/>
        <v>0.125</v>
      </c>
      <c r="K63" s="152">
        <f t="shared" ca="1" si="2"/>
        <v>0.25</v>
      </c>
      <c r="L63" s="153"/>
      <c r="M63" s="34"/>
      <c r="N63" s="71"/>
      <c r="S63" s="71"/>
    </row>
    <row r="64" spans="1:19" x14ac:dyDescent="0.2">
      <c r="A64" s="34"/>
      <c r="B64" s="149"/>
      <c r="C64" s="150" t="s">
        <v>432</v>
      </c>
      <c r="D64" s="145">
        <f>COUNTIF(Dashboard!$D$42:$D$231,'Regional Sumaries'!$C64)</f>
        <v>45</v>
      </c>
      <c r="E64" s="146">
        <f ca="1">AVERAGEIF('Compound Alert'!$D$6:$D$195,'Regional Sumaries'!$C64,'Compound Alert'!$M$6:$M$195)</f>
        <v>1.3953488372093024</v>
      </c>
      <c r="F64" s="152">
        <f t="shared" ca="1" si="2"/>
        <v>0.26666666666666666</v>
      </c>
      <c r="G64" s="152">
        <f t="shared" ca="1" si="2"/>
        <v>0.13333333333333333</v>
      </c>
      <c r="H64" s="152">
        <f t="shared" ca="1" si="2"/>
        <v>0.2</v>
      </c>
      <c r="I64" s="152">
        <f t="shared" ca="1" si="2"/>
        <v>0.1111111111111111</v>
      </c>
      <c r="J64" s="152">
        <f t="shared" ca="1" si="2"/>
        <v>0.17777777777777778</v>
      </c>
      <c r="K64" s="152">
        <f t="shared" ca="1" si="2"/>
        <v>0.2</v>
      </c>
      <c r="L64" s="153"/>
      <c r="M64" s="34"/>
      <c r="N64" s="71"/>
      <c r="S64" s="71"/>
    </row>
    <row r="65" spans="1:13" x14ac:dyDescent="0.2">
      <c r="A65" s="34"/>
      <c r="B65" s="149"/>
      <c r="C65" s="34"/>
      <c r="D65" s="145"/>
      <c r="E65" s="146"/>
      <c r="F65" s="145"/>
      <c r="G65" s="145"/>
      <c r="H65" s="145"/>
      <c r="I65" s="145"/>
      <c r="J65" s="145"/>
      <c r="K65" s="145"/>
      <c r="L65" s="151"/>
      <c r="M65" s="34"/>
    </row>
    <row r="66" spans="1:13" x14ac:dyDescent="0.2">
      <c r="A66" s="34"/>
      <c r="B66" s="154"/>
      <c r="C66" s="155"/>
      <c r="D66" s="156"/>
      <c r="E66" s="157"/>
      <c r="F66" s="156"/>
      <c r="G66" s="156"/>
      <c r="H66" s="156"/>
      <c r="I66" s="156"/>
      <c r="J66" s="156"/>
      <c r="K66" s="156"/>
      <c r="L66" s="158"/>
      <c r="M66" s="34"/>
    </row>
    <row r="67" spans="1:13" x14ac:dyDescent="0.2">
      <c r="A67" s="34"/>
      <c r="B67" s="34"/>
      <c r="C67" s="34"/>
      <c r="D67" s="145"/>
      <c r="E67" s="146"/>
      <c r="F67" s="145"/>
      <c r="G67" s="145"/>
      <c r="H67" s="145"/>
      <c r="I67" s="145"/>
      <c r="J67" s="145"/>
      <c r="K67" s="145"/>
      <c r="L67" s="145"/>
      <c r="M67" s="34"/>
    </row>
    <row r="68" spans="1:13" x14ac:dyDescent="0.2">
      <c r="A68" s="34"/>
      <c r="B68" s="34"/>
      <c r="C68" s="34"/>
      <c r="D68" s="145"/>
      <c r="E68" s="146"/>
      <c r="F68" s="145"/>
      <c r="G68" s="145"/>
      <c r="H68" s="145"/>
      <c r="I68" s="145"/>
      <c r="J68" s="145"/>
      <c r="K68" s="145"/>
      <c r="L68" s="145"/>
      <c r="M68" s="34"/>
    </row>
  </sheetData>
  <conditionalFormatting sqref="F7:L13">
    <cfRule type="colorScale" priority="1">
      <colorScale>
        <cfvo type="min"/>
        <cfvo type="max"/>
        <color rgb="FFFCFCFF"/>
        <color rgb="FFE3593A"/>
      </colorScale>
    </cfRule>
  </conditionalFormatting>
  <conditionalFormatting sqref="F16:L22">
    <cfRule type="colorScale" priority="2">
      <colorScale>
        <cfvo type="min"/>
        <cfvo type="max"/>
        <color rgb="FFFCFCFF"/>
        <color rgb="FFE3593A"/>
      </colorScale>
    </cfRule>
  </conditionalFormatting>
  <conditionalFormatting sqref="F28:L34">
    <cfRule type="colorScale" priority="5">
      <colorScale>
        <cfvo type="min"/>
        <cfvo type="max"/>
        <color rgb="FFFCFCFF"/>
        <color rgb="FFF2676B"/>
      </colorScale>
    </cfRule>
  </conditionalFormatting>
  <conditionalFormatting sqref="F37:L43">
    <cfRule type="colorScale" priority="6">
      <colorScale>
        <cfvo type="min"/>
        <cfvo type="max"/>
        <color rgb="FFFCFCFF"/>
        <color rgb="FFF8696B"/>
      </colorScale>
    </cfRule>
  </conditionalFormatting>
  <conditionalFormatting sqref="F49:L55">
    <cfRule type="colorScale" priority="3">
      <colorScale>
        <cfvo type="min"/>
        <cfvo type="max"/>
        <color rgb="FFFCFCFF"/>
        <color rgb="FFE06C25"/>
      </colorScale>
    </cfRule>
  </conditionalFormatting>
  <conditionalFormatting sqref="F58:L64">
    <cfRule type="colorScale" priority="4">
      <colorScale>
        <cfvo type="min"/>
        <cfvo type="max"/>
        <color rgb="FFFCFCFF"/>
        <color rgb="FFE06C25"/>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H51"/>
  <sheetViews>
    <sheetView topLeftCell="A13" workbookViewId="0">
      <selection activeCell="J25" sqref="J25"/>
    </sheetView>
  </sheetViews>
  <sheetFormatPr baseColWidth="10" defaultRowHeight="16" x14ac:dyDescent="0.2"/>
  <cols>
    <col min="1" max="1" width="6.140625" style="34" customWidth="1"/>
    <col min="2" max="2" width="36.140625" style="34" customWidth="1"/>
    <col min="3" max="3" width="2.140625" style="35" customWidth="1"/>
    <col min="4" max="4" width="8.28515625" style="35" customWidth="1"/>
    <col min="5" max="16384" width="10.7109375" style="34"/>
  </cols>
  <sheetData>
    <row r="1" spans="1:6" x14ac:dyDescent="0.2">
      <c r="A1" s="31"/>
      <c r="B1" s="32"/>
      <c r="C1" s="33"/>
      <c r="D1" s="31"/>
      <c r="E1" s="31"/>
      <c r="F1" s="31"/>
    </row>
    <row r="2" spans="1:6" x14ac:dyDescent="0.2">
      <c r="A2" s="31"/>
      <c r="B2" s="292" t="s">
        <v>378</v>
      </c>
      <c r="C2" s="292"/>
      <c r="D2" s="292"/>
      <c r="E2" s="31"/>
      <c r="F2" s="31"/>
    </row>
    <row r="3" spans="1:6" x14ac:dyDescent="0.2">
      <c r="A3" s="31"/>
      <c r="B3" s="36"/>
      <c r="C3" s="36"/>
      <c r="D3" s="36"/>
      <c r="E3" s="31"/>
      <c r="F3" s="31"/>
    </row>
    <row r="4" spans="1:6" ht="52" customHeight="1" x14ac:dyDescent="0.2">
      <c r="A4" s="31"/>
      <c r="B4" s="294" t="s">
        <v>491</v>
      </c>
      <c r="C4" s="294"/>
      <c r="D4" s="294"/>
      <c r="E4" s="31"/>
      <c r="F4" s="31"/>
    </row>
    <row r="5" spans="1:6" x14ac:dyDescent="0.2">
      <c r="A5" s="31"/>
      <c r="B5" s="36"/>
      <c r="C5" s="37"/>
      <c r="D5" s="37"/>
      <c r="E5" s="31"/>
      <c r="F5" s="31"/>
    </row>
    <row r="6" spans="1:6" ht="17" customHeight="1" x14ac:dyDescent="0.2">
      <c r="A6" s="31"/>
      <c r="B6" s="293" t="s">
        <v>380</v>
      </c>
      <c r="C6" s="293"/>
      <c r="D6" s="293"/>
      <c r="E6" s="31"/>
      <c r="F6" s="31"/>
    </row>
    <row r="7" spans="1:6" x14ac:dyDescent="0.2">
      <c r="A7" s="31"/>
      <c r="B7" s="36"/>
      <c r="C7" s="37"/>
      <c r="D7" s="37"/>
      <c r="E7" s="31"/>
      <c r="F7" s="31"/>
    </row>
    <row r="8" spans="1:6" ht="17" x14ac:dyDescent="0.2">
      <c r="A8" s="31"/>
      <c r="B8" s="36" t="s">
        <v>446</v>
      </c>
      <c r="C8" s="37"/>
      <c r="D8" s="37"/>
      <c r="E8" s="31"/>
      <c r="F8" s="31"/>
    </row>
    <row r="9" spans="1:6" ht="34" customHeight="1" x14ac:dyDescent="0.2">
      <c r="A9" s="31"/>
      <c r="B9" s="295" t="s">
        <v>447</v>
      </c>
      <c r="C9" s="295"/>
      <c r="D9" s="295"/>
      <c r="E9" s="31"/>
      <c r="F9" s="31"/>
    </row>
    <row r="10" spans="1:6" x14ac:dyDescent="0.2">
      <c r="A10" s="31"/>
      <c r="B10" s="38"/>
      <c r="C10" s="37"/>
      <c r="D10" s="37"/>
      <c r="E10" s="31"/>
      <c r="F10" s="31"/>
    </row>
    <row r="11" spans="1:6" x14ac:dyDescent="0.2">
      <c r="A11" s="31"/>
      <c r="B11" s="293" t="s">
        <v>397</v>
      </c>
      <c r="C11" s="293"/>
      <c r="D11" s="293"/>
      <c r="E11" s="31"/>
      <c r="F11" s="31"/>
    </row>
    <row r="12" spans="1:6" x14ac:dyDescent="0.2">
      <c r="A12" s="31"/>
      <c r="B12" s="37"/>
      <c r="C12" s="37"/>
      <c r="D12" s="37"/>
      <c r="E12" s="31"/>
      <c r="F12" s="31"/>
    </row>
    <row r="13" spans="1:6" ht="17" x14ac:dyDescent="0.2">
      <c r="A13" s="31"/>
      <c r="B13" s="36" t="s">
        <v>448</v>
      </c>
      <c r="C13" s="37"/>
      <c r="D13" s="37"/>
      <c r="E13" s="31"/>
      <c r="F13" s="31"/>
    </row>
    <row r="14" spans="1:6" ht="17" x14ac:dyDescent="0.2">
      <c r="A14" s="31"/>
      <c r="B14" s="37" t="s">
        <v>398</v>
      </c>
      <c r="C14" s="37"/>
      <c r="D14" s="37"/>
      <c r="E14" s="31"/>
      <c r="F14" s="31"/>
    </row>
    <row r="15" spans="1:6" ht="51" x14ac:dyDescent="0.2">
      <c r="A15" s="31"/>
      <c r="B15" s="141" t="s">
        <v>450</v>
      </c>
      <c r="C15" s="37"/>
      <c r="D15" s="82">
        <f>IF(Dashboard!$B$12=Parameters!B15,1,0)</f>
        <v>1</v>
      </c>
      <c r="E15" s="31"/>
      <c r="F15" s="31"/>
    </row>
    <row r="16" spans="1:6" ht="17" x14ac:dyDescent="0.2">
      <c r="A16" s="31"/>
      <c r="B16" s="141" t="s">
        <v>385</v>
      </c>
      <c r="C16" s="37"/>
      <c r="D16" s="82">
        <f>IF(Dashboard!$B$12=Parameters!B16,1,0)</f>
        <v>0</v>
      </c>
      <c r="E16" s="31"/>
      <c r="F16" s="31"/>
    </row>
    <row r="17" spans="1:8" ht="17" x14ac:dyDescent="0.2">
      <c r="A17" s="31"/>
      <c r="B17" s="141" t="s">
        <v>384</v>
      </c>
      <c r="C17" s="37"/>
      <c r="D17" s="82">
        <f>IF(Dashboard!$B$12=Parameters!B17,1,0)</f>
        <v>0</v>
      </c>
      <c r="E17" s="31"/>
      <c r="F17" s="31"/>
    </row>
    <row r="18" spans="1:8" x14ac:dyDescent="0.2">
      <c r="A18" s="31"/>
      <c r="B18" s="37"/>
      <c r="C18" s="37"/>
      <c r="D18" s="42"/>
      <c r="E18" s="31"/>
      <c r="F18" s="31"/>
      <c r="H18" s="35"/>
    </row>
    <row r="19" spans="1:8" ht="17" x14ac:dyDescent="0.2">
      <c r="A19" s="31"/>
      <c r="B19" s="36" t="s">
        <v>449</v>
      </c>
      <c r="C19" s="37"/>
      <c r="D19" s="42"/>
      <c r="E19" s="31"/>
      <c r="F19" s="31"/>
      <c r="H19" s="35"/>
    </row>
    <row r="20" spans="1:8" ht="17" x14ac:dyDescent="0.2">
      <c r="A20" s="31"/>
      <c r="B20" s="37" t="s">
        <v>398</v>
      </c>
      <c r="C20" s="37"/>
      <c r="D20" s="42"/>
      <c r="E20" s="31"/>
      <c r="F20" s="31"/>
    </row>
    <row r="21" spans="1:8" ht="34" x14ac:dyDescent="0.2">
      <c r="A21" s="31"/>
      <c r="B21" s="120" t="s">
        <v>468</v>
      </c>
      <c r="C21" s="37"/>
      <c r="D21" s="82">
        <f>IF(Dashboard!$J$8=B21,1,0)</f>
        <v>0</v>
      </c>
      <c r="E21" s="31"/>
      <c r="F21" s="31"/>
    </row>
    <row r="22" spans="1:8" ht="17" x14ac:dyDescent="0.2">
      <c r="A22" s="31"/>
      <c r="B22" s="120" t="s">
        <v>466</v>
      </c>
      <c r="C22" s="37"/>
      <c r="D22" s="82">
        <f>IF(Dashboard!$J$8=B22,1,0)</f>
        <v>0</v>
      </c>
      <c r="E22" s="31"/>
      <c r="F22" s="31"/>
    </row>
    <row r="23" spans="1:8" ht="17" x14ac:dyDescent="0.2">
      <c r="A23" s="31"/>
      <c r="B23" s="120" t="s">
        <v>460</v>
      </c>
      <c r="C23" s="37"/>
      <c r="D23" s="82">
        <f>IF(Dashboard!$J$8=B23,1,0)</f>
        <v>1</v>
      </c>
      <c r="E23" s="31"/>
      <c r="F23" s="31"/>
    </row>
    <row r="24" spans="1:8" ht="34" x14ac:dyDescent="0.2">
      <c r="A24" s="31"/>
      <c r="B24" s="120" t="s">
        <v>465</v>
      </c>
      <c r="C24" s="37"/>
      <c r="D24" s="82">
        <f>IF(Dashboard!$J$8=B24,1,0)</f>
        <v>0</v>
      </c>
      <c r="E24" s="31"/>
      <c r="F24" s="31"/>
    </row>
    <row r="25" spans="1:8" ht="34" x14ac:dyDescent="0.2">
      <c r="A25" s="31"/>
      <c r="B25" s="120" t="s">
        <v>469</v>
      </c>
      <c r="C25" s="37"/>
      <c r="D25" s="82">
        <f>IF(Dashboard!$J$8=B25,1,0)</f>
        <v>0</v>
      </c>
      <c r="E25" s="31"/>
      <c r="F25" s="31"/>
    </row>
    <row r="26" spans="1:8" ht="51" x14ac:dyDescent="0.2">
      <c r="A26" s="31"/>
      <c r="B26" s="120" t="s">
        <v>489</v>
      </c>
      <c r="C26" s="37"/>
      <c r="D26" s="82">
        <f>IF(Dashboard!$J$8=B26,1,0)</f>
        <v>0</v>
      </c>
      <c r="E26" s="31"/>
      <c r="F26" s="31"/>
    </row>
    <row r="27" spans="1:8" ht="51" x14ac:dyDescent="0.2">
      <c r="A27" s="31"/>
      <c r="B27" s="120" t="s">
        <v>490</v>
      </c>
      <c r="C27" s="37"/>
      <c r="D27" s="82">
        <f>IF(Dashboard!$J$8=B27,1,0)</f>
        <v>0</v>
      </c>
      <c r="E27" s="31"/>
      <c r="F27" s="31"/>
    </row>
    <row r="28" spans="1:8" x14ac:dyDescent="0.2">
      <c r="A28" s="31"/>
      <c r="B28" s="36"/>
      <c r="C28" s="37"/>
      <c r="D28" s="42"/>
      <c r="E28" s="31"/>
      <c r="F28" s="31"/>
    </row>
    <row r="29" spans="1:8" ht="21" customHeight="1" x14ac:dyDescent="0.2">
      <c r="A29" s="31"/>
      <c r="B29" s="36" t="s">
        <v>453</v>
      </c>
      <c r="C29" s="37"/>
      <c r="D29" s="42"/>
      <c r="E29" s="31"/>
      <c r="F29" s="31"/>
    </row>
    <row r="30" spans="1:8" ht="17" x14ac:dyDescent="0.2">
      <c r="A30" s="31"/>
      <c r="B30" s="37" t="s">
        <v>398</v>
      </c>
      <c r="C30" s="37"/>
      <c r="D30" s="42"/>
      <c r="E30" s="31"/>
      <c r="F30" s="31"/>
    </row>
    <row r="31" spans="1:8" ht="85" x14ac:dyDescent="0.2">
      <c r="A31" s="31"/>
      <c r="B31" s="39" t="s">
        <v>451</v>
      </c>
      <c r="C31" s="37"/>
      <c r="D31" s="82">
        <f>IF(Dashboard!$J$12=Parameters!B50, 1, 0)</f>
        <v>1</v>
      </c>
      <c r="E31" s="31"/>
      <c r="F31" s="31"/>
    </row>
    <row r="32" spans="1:8" ht="17" x14ac:dyDescent="0.2">
      <c r="A32" s="31"/>
      <c r="B32" s="39" t="s">
        <v>399</v>
      </c>
      <c r="C32" s="37"/>
      <c r="D32" s="82">
        <f>IF(Dashboard!$J$12=Parameters!B51, 1, 0)</f>
        <v>0</v>
      </c>
      <c r="E32" s="31"/>
      <c r="F32" s="31"/>
    </row>
    <row r="33" spans="1:6" ht="17" x14ac:dyDescent="0.2">
      <c r="A33" s="31"/>
      <c r="B33" s="39" t="s">
        <v>385</v>
      </c>
      <c r="C33" s="37"/>
      <c r="D33" s="82">
        <v>0</v>
      </c>
      <c r="E33" s="31"/>
      <c r="F33" s="31"/>
    </row>
    <row r="34" spans="1:6" ht="17" x14ac:dyDescent="0.2">
      <c r="A34" s="31"/>
      <c r="B34" s="39" t="s">
        <v>384</v>
      </c>
      <c r="C34" s="37"/>
      <c r="D34" s="82">
        <v>0</v>
      </c>
      <c r="E34" s="31"/>
      <c r="F34" s="31"/>
    </row>
    <row r="35" spans="1:6" x14ac:dyDescent="0.2">
      <c r="A35" s="31"/>
      <c r="B35" s="38"/>
      <c r="C35" s="37"/>
      <c r="D35" s="40"/>
      <c r="E35" s="31"/>
      <c r="F35" s="31"/>
    </row>
    <row r="36" spans="1:6" x14ac:dyDescent="0.2">
      <c r="A36" s="31"/>
      <c r="B36" s="35" t="s">
        <v>452</v>
      </c>
      <c r="C36" s="34"/>
      <c r="D36" s="41"/>
      <c r="E36" s="31"/>
      <c r="F36" s="31"/>
    </row>
    <row r="37" spans="1:6" ht="17" x14ac:dyDescent="0.2">
      <c r="A37" s="31"/>
      <c r="B37" s="39" t="s">
        <v>381</v>
      </c>
      <c r="C37" s="37" t="s">
        <v>383</v>
      </c>
      <c r="D37" s="83">
        <v>7</v>
      </c>
      <c r="E37" s="31"/>
      <c r="F37" s="31"/>
    </row>
    <row r="38" spans="1:6" ht="17" x14ac:dyDescent="0.2">
      <c r="A38" s="31"/>
      <c r="B38" s="39" t="s">
        <v>382</v>
      </c>
      <c r="C38" s="37" t="s">
        <v>383</v>
      </c>
      <c r="D38" s="83">
        <v>5</v>
      </c>
      <c r="E38" s="31"/>
      <c r="F38" s="31"/>
    </row>
    <row r="39" spans="1:6" x14ac:dyDescent="0.2">
      <c r="A39" s="31"/>
      <c r="B39" s="36"/>
      <c r="C39" s="37"/>
      <c r="D39" s="37"/>
      <c r="E39" s="31"/>
      <c r="F39" s="31"/>
    </row>
    <row r="40" spans="1:6" x14ac:dyDescent="0.2">
      <c r="A40" s="31"/>
      <c r="B40" s="35" t="s">
        <v>454</v>
      </c>
      <c r="C40" s="34"/>
      <c r="D40" s="34"/>
      <c r="E40" s="31"/>
      <c r="F40" s="31"/>
    </row>
    <row r="41" spans="1:6" ht="17" x14ac:dyDescent="0.2">
      <c r="A41" s="31"/>
      <c r="B41" s="39" t="s">
        <v>381</v>
      </c>
      <c r="C41" s="37" t="s">
        <v>383</v>
      </c>
      <c r="D41" s="83">
        <v>10</v>
      </c>
      <c r="E41" s="31"/>
      <c r="F41" s="31"/>
    </row>
    <row r="42" spans="1:6" ht="17" x14ac:dyDescent="0.2">
      <c r="A42" s="31"/>
      <c r="B42" s="39" t="s">
        <v>382</v>
      </c>
      <c r="C42" s="37" t="s">
        <v>383</v>
      </c>
      <c r="D42" s="83">
        <v>7</v>
      </c>
      <c r="E42" s="31"/>
      <c r="F42" s="31"/>
    </row>
    <row r="43" spans="1:6" x14ac:dyDescent="0.2">
      <c r="A43" s="31"/>
      <c r="B43" s="37"/>
      <c r="C43" s="37"/>
      <c r="D43" s="37"/>
      <c r="E43" s="31"/>
      <c r="F43" s="31"/>
    </row>
    <row r="44" spans="1:6" x14ac:dyDescent="0.2">
      <c r="B44" s="119" t="s">
        <v>492</v>
      </c>
      <c r="C44" s="34"/>
      <c r="D44" s="34"/>
    </row>
    <row r="45" spans="1:6" x14ac:dyDescent="0.2">
      <c r="C45" s="34"/>
      <c r="D45" s="34"/>
    </row>
    <row r="46" spans="1:6" x14ac:dyDescent="0.2">
      <c r="B46" s="35" t="s">
        <v>5</v>
      </c>
      <c r="C46" s="34"/>
      <c r="D46" s="34"/>
    </row>
    <row r="47" spans="1:6" x14ac:dyDescent="0.2">
      <c r="B47" s="35" t="s">
        <v>441</v>
      </c>
      <c r="C47" s="34"/>
      <c r="D47" s="34"/>
    </row>
    <row r="48" spans="1:6" x14ac:dyDescent="0.2">
      <c r="B48" s="35" t="s">
        <v>4</v>
      </c>
      <c r="C48" s="34"/>
      <c r="D48" s="34"/>
    </row>
    <row r="50" spans="2:2" x14ac:dyDescent="0.2">
      <c r="B50" s="35" t="s">
        <v>482</v>
      </c>
    </row>
    <row r="51" spans="2:2" x14ac:dyDescent="0.2">
      <c r="B51" s="35" t="s">
        <v>467</v>
      </c>
    </row>
  </sheetData>
  <mergeCells count="5">
    <mergeCell ref="B2:D2"/>
    <mergeCell ref="B11:D11"/>
    <mergeCell ref="B4:D4"/>
    <mergeCell ref="B6:D6"/>
    <mergeCell ref="B9:D9"/>
  </mergeCells>
  <hyperlinks>
    <hyperlink ref="B9" location="'Data Dictionary'!A1" display="To select indicators, use the Data Dictionary sheet." xr:uid="{90C6A5D3-6796-4149-B380-6A440F0567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D09-EE09-0A42-AEF7-E9CD3084148E}">
  <dimension ref="A1:V223"/>
  <sheetViews>
    <sheetView zoomScale="75" zoomScaleNormal="25" workbookViewId="0">
      <selection activeCell="I24" sqref="I24"/>
    </sheetView>
  </sheetViews>
  <sheetFormatPr baseColWidth="10" defaultRowHeight="16" x14ac:dyDescent="0.2"/>
  <cols>
    <col min="1" max="1" width="5" style="34" bestFit="1" customWidth="1"/>
    <col min="2" max="2" width="31.28515625" style="150" bestFit="1" customWidth="1"/>
    <col min="3" max="3" width="6.5703125" style="150" bestFit="1" customWidth="1"/>
    <col min="4" max="4" width="13" style="113" customWidth="1"/>
    <col min="5" max="5" width="5.28515625" style="113" hidden="1" customWidth="1"/>
    <col min="6" max="6" width="26.5703125" style="113" hidden="1" customWidth="1"/>
    <col min="7" max="7" width="11.42578125" style="113" bestFit="1" customWidth="1"/>
    <col min="8" max="8" width="13.28515625" style="113" bestFit="1" customWidth="1"/>
    <col min="9" max="9" width="13.140625" style="113" bestFit="1" customWidth="1"/>
    <col min="10" max="10" width="19.5703125" style="113" bestFit="1" customWidth="1"/>
    <col min="11" max="12" width="13.42578125" style="113" bestFit="1" customWidth="1"/>
    <col min="13" max="13" width="12.85546875" style="113" bestFit="1" customWidth="1"/>
    <col min="14" max="14" width="24.140625" style="113" bestFit="1" customWidth="1"/>
    <col min="15" max="15" width="19" style="113" bestFit="1" customWidth="1"/>
    <col min="16" max="16" width="17.42578125" style="113" bestFit="1" customWidth="1"/>
    <col min="17" max="17" width="13.5703125" style="113" bestFit="1" customWidth="1"/>
    <col min="18" max="18" width="12.85546875" style="113" bestFit="1" customWidth="1"/>
    <col min="19" max="19" width="16.28515625" style="113" bestFit="1" customWidth="1"/>
    <col min="20" max="20" width="16.140625" style="113" bestFit="1" customWidth="1"/>
    <col min="21" max="21" width="15.42578125" style="113" bestFit="1" customWidth="1"/>
    <col min="22" max="22" width="14.42578125" style="113" bestFit="1" customWidth="1"/>
    <col min="23" max="23" width="44.7109375" style="34" bestFit="1" customWidth="1"/>
    <col min="24" max="16384" width="10.7109375" style="34"/>
  </cols>
  <sheetData>
    <row r="1" spans="1:22" x14ac:dyDescent="0.2">
      <c r="V1" s="34"/>
    </row>
    <row r="2" spans="1:22" ht="16" customHeight="1" x14ac:dyDescent="0.2">
      <c r="A2" s="93"/>
      <c r="B2" s="95" t="s">
        <v>442</v>
      </c>
      <c r="C2" s="88"/>
      <c r="D2" s="109"/>
      <c r="E2" s="109"/>
      <c r="F2" s="109"/>
      <c r="G2" s="109"/>
      <c r="H2" s="109"/>
      <c r="I2" s="296" t="s">
        <v>456</v>
      </c>
      <c r="J2" s="297"/>
      <c r="K2" s="297"/>
      <c r="L2" s="297"/>
      <c r="M2" s="297"/>
      <c r="N2" s="297"/>
      <c r="O2" s="296" t="s">
        <v>364</v>
      </c>
      <c r="P2" s="297"/>
      <c r="Q2" s="297"/>
      <c r="R2" s="297"/>
      <c r="S2" s="297"/>
      <c r="T2" s="297"/>
      <c r="U2" s="297"/>
      <c r="V2" s="34"/>
    </row>
    <row r="3" spans="1:22" x14ac:dyDescent="0.2">
      <c r="A3" s="93"/>
      <c r="B3" s="8"/>
      <c r="C3" s="88"/>
      <c r="D3" s="109"/>
      <c r="E3" s="109"/>
      <c r="F3" s="109"/>
      <c r="G3" s="109"/>
      <c r="H3" s="109"/>
      <c r="I3" s="109"/>
      <c r="J3" s="110"/>
      <c r="K3" s="110"/>
      <c r="L3" s="110"/>
      <c r="M3" s="110"/>
      <c r="N3" s="111"/>
      <c r="O3" s="112"/>
      <c r="P3" s="112"/>
      <c r="Q3" s="112"/>
      <c r="R3" s="112"/>
      <c r="S3" s="112"/>
      <c r="T3" s="112"/>
      <c r="V3" s="34"/>
    </row>
    <row r="4" spans="1:22" ht="29" x14ac:dyDescent="0.2">
      <c r="A4" s="101"/>
      <c r="B4" s="207" t="s">
        <v>1</v>
      </c>
      <c r="C4" s="183" t="s">
        <v>2</v>
      </c>
      <c r="D4" s="208" t="s">
        <v>4</v>
      </c>
      <c r="E4" s="208"/>
      <c r="F4" s="208"/>
      <c r="G4" s="208" t="s">
        <v>443</v>
      </c>
      <c r="H4" s="208" t="s">
        <v>444</v>
      </c>
      <c r="I4" s="208" t="s">
        <v>371</v>
      </c>
      <c r="J4" s="208" t="s">
        <v>372</v>
      </c>
      <c r="K4" s="208" t="s">
        <v>373</v>
      </c>
      <c r="L4" s="208" t="s">
        <v>390</v>
      </c>
      <c r="M4" s="208" t="s">
        <v>375</v>
      </c>
      <c r="N4" s="208" t="s">
        <v>379</v>
      </c>
      <c r="O4" s="208" t="s">
        <v>371</v>
      </c>
      <c r="P4" s="208" t="s">
        <v>372</v>
      </c>
      <c r="Q4" s="208" t="s">
        <v>373</v>
      </c>
      <c r="R4" s="208" t="s">
        <v>390</v>
      </c>
      <c r="S4" s="208"/>
      <c r="T4" s="208" t="s">
        <v>375</v>
      </c>
      <c r="U4" s="208" t="s">
        <v>379</v>
      </c>
      <c r="V4" s="34"/>
    </row>
    <row r="5" spans="1:22" ht="43" x14ac:dyDescent="0.2">
      <c r="A5" s="102"/>
      <c r="B5" s="188"/>
      <c r="C5" s="188"/>
      <c r="D5" s="209"/>
      <c r="E5" s="210" t="s">
        <v>2</v>
      </c>
      <c r="F5" s="211" t="s">
        <v>1</v>
      </c>
      <c r="G5" s="212" t="s">
        <v>521</v>
      </c>
      <c r="H5" s="212" t="s">
        <v>522</v>
      </c>
      <c r="I5" s="212" t="s">
        <v>509</v>
      </c>
      <c r="J5" s="213" t="s">
        <v>510</v>
      </c>
      <c r="K5" s="213" t="s">
        <v>511</v>
      </c>
      <c r="L5" s="213" t="s">
        <v>512</v>
      </c>
      <c r="M5" s="213" t="s">
        <v>513</v>
      </c>
      <c r="N5" s="213" t="s">
        <v>514</v>
      </c>
      <c r="O5" s="213" t="s">
        <v>515</v>
      </c>
      <c r="P5" s="213" t="s">
        <v>516</v>
      </c>
      <c r="Q5" s="213" t="s">
        <v>517</v>
      </c>
      <c r="R5" s="213" t="s">
        <v>518</v>
      </c>
      <c r="S5" s="213" t="s">
        <v>519</v>
      </c>
      <c r="T5" s="213" t="s">
        <v>520</v>
      </c>
      <c r="U5" s="34"/>
      <c r="V5" s="34"/>
    </row>
    <row r="6" spans="1:22" x14ac:dyDescent="0.2">
      <c r="A6" s="81">
        <v>1</v>
      </c>
      <c r="B6" s="84" t="str">
        <f>F6</f>
        <v>Aruba</v>
      </c>
      <c r="C6" s="84" t="str">
        <f>E6</f>
        <v>ABW</v>
      </c>
      <c r="D6" s="214">
        <f>AVERAGE(G6:H6)</f>
        <v>0.77083333333333348</v>
      </c>
      <c r="E6" s="81" t="s">
        <v>702</v>
      </c>
      <c r="F6" s="84" t="s">
        <v>731</v>
      </c>
      <c r="G6" s="216">
        <v>0.91666666666666696</v>
      </c>
      <c r="H6" s="214">
        <v>0.625</v>
      </c>
      <c r="I6" s="214">
        <v>1</v>
      </c>
      <c r="J6" s="214">
        <v>0.5</v>
      </c>
      <c r="K6" s="214">
        <v>1</v>
      </c>
      <c r="L6" s="214">
        <v>1</v>
      </c>
      <c r="M6" s="214">
        <v>0.5</v>
      </c>
      <c r="N6" s="214">
        <v>0.5</v>
      </c>
      <c r="O6" s="214">
        <v>1</v>
      </c>
      <c r="P6" s="214">
        <v>0.75</v>
      </c>
      <c r="Q6" s="214">
        <v>1</v>
      </c>
      <c r="R6" s="214">
        <v>0.4</v>
      </c>
      <c r="S6" s="214">
        <v>1</v>
      </c>
      <c r="T6" s="215">
        <v>0.6</v>
      </c>
      <c r="U6" s="34"/>
      <c r="V6" s="34"/>
    </row>
    <row r="7" spans="1:22" x14ac:dyDescent="0.2">
      <c r="A7" s="81">
        <v>2</v>
      </c>
      <c r="B7" s="84" t="str">
        <f t="shared" ref="B7:B70" si="0">F7</f>
        <v>Afghanistan</v>
      </c>
      <c r="C7" s="84" t="str">
        <f t="shared" ref="C7:C70" si="1">E7</f>
        <v>AFG</v>
      </c>
      <c r="D7" s="214">
        <f t="shared" ref="D7:D70" si="2">AVERAGE(G7:H7)</f>
        <v>0.30694444444444452</v>
      </c>
      <c r="E7" s="81" t="s">
        <v>7</v>
      </c>
      <c r="F7" s="84" t="s">
        <v>6</v>
      </c>
      <c r="G7" s="216">
        <v>0.16666666666666699</v>
      </c>
      <c r="H7" s="214">
        <v>0.44722222222222202</v>
      </c>
      <c r="I7" s="214">
        <v>0</v>
      </c>
      <c r="J7" s="214">
        <v>0.5</v>
      </c>
      <c r="K7" s="214">
        <v>0.5</v>
      </c>
      <c r="L7" s="214">
        <v>0.33333333333333298</v>
      </c>
      <c r="M7" s="214">
        <v>0.5</v>
      </c>
      <c r="N7" s="214">
        <v>0.5</v>
      </c>
      <c r="O7" s="214">
        <v>0</v>
      </c>
      <c r="P7" s="214">
        <v>0.75</v>
      </c>
      <c r="Q7" s="214">
        <v>0</v>
      </c>
      <c r="R7" s="214">
        <v>0.4</v>
      </c>
      <c r="S7" s="214">
        <v>0</v>
      </c>
      <c r="T7" s="215">
        <v>0.2</v>
      </c>
      <c r="U7" s="34"/>
      <c r="V7" s="34"/>
    </row>
    <row r="8" spans="1:22" x14ac:dyDescent="0.2">
      <c r="A8" s="81">
        <v>3</v>
      </c>
      <c r="B8" s="84" t="str">
        <f t="shared" si="0"/>
        <v>Angola</v>
      </c>
      <c r="C8" s="84" t="str">
        <f t="shared" si="1"/>
        <v>AGO</v>
      </c>
      <c r="D8" s="214">
        <f t="shared" si="2"/>
        <v>0.21666666666666651</v>
      </c>
      <c r="E8" s="81" t="s">
        <v>9</v>
      </c>
      <c r="F8" s="84" t="s">
        <v>8</v>
      </c>
      <c r="G8" s="216">
        <v>0</v>
      </c>
      <c r="H8" s="214">
        <v>0.43333333333333302</v>
      </c>
      <c r="I8" s="214">
        <v>0</v>
      </c>
      <c r="J8" s="214">
        <v>0.5</v>
      </c>
      <c r="K8" s="214">
        <v>0</v>
      </c>
      <c r="L8" s="214">
        <v>1</v>
      </c>
      <c r="M8" s="214">
        <v>0</v>
      </c>
      <c r="N8" s="214">
        <v>0</v>
      </c>
      <c r="O8" s="214">
        <v>0</v>
      </c>
      <c r="P8" s="214">
        <v>0.5</v>
      </c>
      <c r="Q8" s="214">
        <v>0</v>
      </c>
      <c r="R8" s="214">
        <v>0.4</v>
      </c>
      <c r="S8" s="214">
        <v>0</v>
      </c>
      <c r="T8" s="215">
        <v>0.2</v>
      </c>
      <c r="U8" s="34"/>
      <c r="V8" s="34"/>
    </row>
    <row r="9" spans="1:22" x14ac:dyDescent="0.2">
      <c r="A9" s="81">
        <v>4</v>
      </c>
      <c r="B9" s="84" t="str">
        <f t="shared" si="0"/>
        <v>Albania</v>
      </c>
      <c r="C9" s="84" t="str">
        <f t="shared" si="1"/>
        <v>ALB</v>
      </c>
      <c r="D9" s="214">
        <f t="shared" si="2"/>
        <v>0.3583333333333335</v>
      </c>
      <c r="E9" s="81" t="s">
        <v>11</v>
      </c>
      <c r="F9" s="84" t="s">
        <v>10</v>
      </c>
      <c r="G9" s="216">
        <v>0.16666666666666699</v>
      </c>
      <c r="H9" s="214">
        <v>0.55000000000000004</v>
      </c>
      <c r="I9" s="214">
        <v>0</v>
      </c>
      <c r="J9" s="214">
        <v>0.5</v>
      </c>
      <c r="K9" s="214">
        <v>0.5</v>
      </c>
      <c r="L9" s="214">
        <v>1</v>
      </c>
      <c r="M9" s="214">
        <v>0.5</v>
      </c>
      <c r="N9" s="214">
        <v>0.5</v>
      </c>
      <c r="O9" s="214">
        <v>0</v>
      </c>
      <c r="P9" s="214">
        <v>0.5</v>
      </c>
      <c r="Q9" s="214">
        <v>0</v>
      </c>
      <c r="R9" s="214">
        <v>0.4</v>
      </c>
      <c r="S9" s="214">
        <v>0</v>
      </c>
      <c r="T9" s="215">
        <v>0.4</v>
      </c>
      <c r="U9" s="34"/>
      <c r="V9" s="34"/>
    </row>
    <row r="10" spans="1:22" x14ac:dyDescent="0.2">
      <c r="A10" s="81">
        <v>5</v>
      </c>
      <c r="B10" s="84" t="str">
        <f t="shared" si="0"/>
        <v>Andorra</v>
      </c>
      <c r="C10" s="84" t="str">
        <f t="shared" si="1"/>
        <v>AND</v>
      </c>
      <c r="D10" s="214">
        <f t="shared" si="2"/>
        <v>0.80416666666666647</v>
      </c>
      <c r="E10" s="81" t="s">
        <v>703</v>
      </c>
      <c r="F10" s="84" t="s">
        <v>732</v>
      </c>
      <c r="G10" s="216">
        <v>0.83333333333333304</v>
      </c>
      <c r="H10" s="214">
        <v>0.77500000000000002</v>
      </c>
      <c r="I10" s="214">
        <v>0</v>
      </c>
      <c r="J10" s="214">
        <v>0.5</v>
      </c>
      <c r="K10" s="214">
        <v>1</v>
      </c>
      <c r="L10" s="214">
        <v>1</v>
      </c>
      <c r="M10" s="214">
        <v>1</v>
      </c>
      <c r="N10" s="214">
        <v>1</v>
      </c>
      <c r="O10" s="214">
        <v>1</v>
      </c>
      <c r="P10" s="214">
        <v>0.75</v>
      </c>
      <c r="Q10" s="214">
        <v>1</v>
      </c>
      <c r="R10" s="214">
        <v>0.6</v>
      </c>
      <c r="S10" s="214">
        <v>1</v>
      </c>
      <c r="T10" s="215">
        <v>0.8</v>
      </c>
      <c r="U10" s="34"/>
      <c r="V10" s="34"/>
    </row>
    <row r="11" spans="1:22" x14ac:dyDescent="0.2">
      <c r="A11" s="81">
        <v>6</v>
      </c>
      <c r="B11" s="84" t="str">
        <f t="shared" si="0"/>
        <v>United Arab Emirates</v>
      </c>
      <c r="C11" s="84" t="str">
        <f t="shared" si="1"/>
        <v>ARE</v>
      </c>
      <c r="D11" s="214">
        <f t="shared" si="2"/>
        <v>0.37500000000000011</v>
      </c>
      <c r="E11" s="81" t="s">
        <v>13</v>
      </c>
      <c r="F11" s="84" t="s">
        <v>12</v>
      </c>
      <c r="G11" s="216">
        <v>8.3333333333333301E-2</v>
      </c>
      <c r="H11" s="214">
        <v>0.66666666666666696</v>
      </c>
      <c r="I11" s="214">
        <v>0</v>
      </c>
      <c r="J11" s="214">
        <v>0.5</v>
      </c>
      <c r="K11" s="214">
        <v>0</v>
      </c>
      <c r="L11" s="214">
        <v>1</v>
      </c>
      <c r="M11" s="214">
        <v>0.5</v>
      </c>
      <c r="N11" s="214">
        <v>0.5</v>
      </c>
      <c r="O11" s="214">
        <v>0</v>
      </c>
      <c r="P11" s="214">
        <v>1</v>
      </c>
      <c r="Q11" s="214">
        <v>0</v>
      </c>
      <c r="R11" s="214">
        <v>0.4</v>
      </c>
      <c r="S11" s="214">
        <v>0</v>
      </c>
      <c r="T11" s="215">
        <v>0.6</v>
      </c>
      <c r="U11" s="34"/>
      <c r="V11" s="34"/>
    </row>
    <row r="12" spans="1:22" x14ac:dyDescent="0.2">
      <c r="A12" s="81">
        <v>7</v>
      </c>
      <c r="B12" s="84" t="str">
        <f t="shared" si="0"/>
        <v>Argentina</v>
      </c>
      <c r="C12" s="84" t="str">
        <f t="shared" si="1"/>
        <v>ARG</v>
      </c>
      <c r="D12" s="214">
        <f t="shared" si="2"/>
        <v>0.1958333333333335</v>
      </c>
      <c r="E12" s="81" t="s">
        <v>15</v>
      </c>
      <c r="F12" s="84" t="s">
        <v>14</v>
      </c>
      <c r="G12" s="216">
        <v>0</v>
      </c>
      <c r="H12" s="214">
        <v>0.391666666666667</v>
      </c>
      <c r="I12" s="214">
        <v>0</v>
      </c>
      <c r="J12" s="214">
        <v>0.5</v>
      </c>
      <c r="K12" s="214">
        <v>0</v>
      </c>
      <c r="L12" s="214">
        <v>1</v>
      </c>
      <c r="M12" s="214">
        <v>0</v>
      </c>
      <c r="N12" s="214">
        <v>0</v>
      </c>
      <c r="O12" s="214">
        <v>0</v>
      </c>
      <c r="P12" s="214">
        <v>0.25</v>
      </c>
      <c r="Q12" s="214">
        <v>0</v>
      </c>
      <c r="R12" s="214">
        <v>0.2</v>
      </c>
      <c r="S12" s="214">
        <v>0</v>
      </c>
      <c r="T12" s="215">
        <v>0.4</v>
      </c>
      <c r="U12" s="34"/>
      <c r="V12" s="34"/>
    </row>
    <row r="13" spans="1:22" x14ac:dyDescent="0.2">
      <c r="A13" s="81">
        <v>8</v>
      </c>
      <c r="B13" s="84" t="str">
        <f t="shared" si="0"/>
        <v>Armenia</v>
      </c>
      <c r="C13" s="84" t="str">
        <f t="shared" si="1"/>
        <v>ARM</v>
      </c>
      <c r="D13" s="214">
        <f t="shared" si="2"/>
        <v>0.30416666666666697</v>
      </c>
      <c r="E13" s="81" t="s">
        <v>17</v>
      </c>
      <c r="F13" s="84" t="s">
        <v>16</v>
      </c>
      <c r="G13" s="216">
        <v>0.16666666666666699</v>
      </c>
      <c r="H13" s="214">
        <v>0.44166666666666698</v>
      </c>
      <c r="I13" s="214">
        <v>0</v>
      </c>
      <c r="J13" s="214">
        <v>0.5</v>
      </c>
      <c r="K13" s="214">
        <v>0.5</v>
      </c>
      <c r="L13" s="214">
        <v>1</v>
      </c>
      <c r="M13" s="214">
        <v>0.5</v>
      </c>
      <c r="N13" s="214">
        <v>0.5</v>
      </c>
      <c r="O13" s="214">
        <v>0</v>
      </c>
      <c r="P13" s="214">
        <v>0.25</v>
      </c>
      <c r="Q13" s="214">
        <v>0</v>
      </c>
      <c r="R13" s="214">
        <v>0.4</v>
      </c>
      <c r="S13" s="214">
        <v>0</v>
      </c>
      <c r="T13" s="215">
        <v>0</v>
      </c>
      <c r="U13" s="34"/>
      <c r="V13" s="34"/>
    </row>
    <row r="14" spans="1:22" x14ac:dyDescent="0.2">
      <c r="A14" s="81">
        <v>9</v>
      </c>
      <c r="B14" s="84" t="str">
        <f t="shared" si="0"/>
        <v>American Samoa</v>
      </c>
      <c r="C14" s="84" t="str">
        <f t="shared" si="1"/>
        <v>ASM</v>
      </c>
      <c r="D14" s="214">
        <f t="shared" si="2"/>
        <v>0.90833333333333344</v>
      </c>
      <c r="E14" s="81" t="s">
        <v>704</v>
      </c>
      <c r="F14" s="84" t="s">
        <v>733</v>
      </c>
      <c r="G14" s="216">
        <v>1</v>
      </c>
      <c r="H14" s="214">
        <v>0.81666666666666698</v>
      </c>
      <c r="I14" s="214">
        <v>1</v>
      </c>
      <c r="J14" s="214">
        <v>0.5</v>
      </c>
      <c r="K14" s="214">
        <v>1</v>
      </c>
      <c r="L14" s="214">
        <v>1</v>
      </c>
      <c r="M14" s="214">
        <v>1</v>
      </c>
      <c r="N14" s="214">
        <v>1</v>
      </c>
      <c r="O14" s="214">
        <v>1</v>
      </c>
      <c r="P14" s="214">
        <v>1</v>
      </c>
      <c r="Q14" s="214">
        <v>1</v>
      </c>
      <c r="R14" s="214">
        <v>0.6</v>
      </c>
      <c r="S14" s="214">
        <v>1</v>
      </c>
      <c r="T14" s="215">
        <v>0.8</v>
      </c>
      <c r="U14" s="34"/>
      <c r="V14" s="34"/>
    </row>
    <row r="15" spans="1:22" x14ac:dyDescent="0.2">
      <c r="A15" s="81">
        <v>10</v>
      </c>
      <c r="B15" s="84" t="str">
        <f t="shared" si="0"/>
        <v>Antigua and Barbuda</v>
      </c>
      <c r="C15" s="84" t="str">
        <f t="shared" si="1"/>
        <v>ATG</v>
      </c>
      <c r="D15" s="214">
        <f t="shared" si="2"/>
        <v>0.55833333333333302</v>
      </c>
      <c r="E15" s="81" t="s">
        <v>19</v>
      </c>
      <c r="F15" s="84" t="s">
        <v>18</v>
      </c>
      <c r="G15" s="216">
        <v>0.33333333333333298</v>
      </c>
      <c r="H15" s="214">
        <v>0.78333333333333299</v>
      </c>
      <c r="I15" s="214">
        <v>0</v>
      </c>
      <c r="J15" s="214">
        <v>0.5</v>
      </c>
      <c r="K15" s="214">
        <v>1</v>
      </c>
      <c r="L15" s="214">
        <v>1</v>
      </c>
      <c r="M15" s="214">
        <v>1</v>
      </c>
      <c r="N15" s="214">
        <v>1</v>
      </c>
      <c r="O15" s="214">
        <v>0</v>
      </c>
      <c r="P15" s="214">
        <v>1</v>
      </c>
      <c r="Q15" s="214">
        <v>0</v>
      </c>
      <c r="R15" s="214">
        <v>0.4</v>
      </c>
      <c r="S15" s="214">
        <v>0</v>
      </c>
      <c r="T15" s="215">
        <v>0.8</v>
      </c>
      <c r="U15" s="34"/>
      <c r="V15" s="34"/>
    </row>
    <row r="16" spans="1:22" x14ac:dyDescent="0.2">
      <c r="A16" s="81">
        <v>11</v>
      </c>
      <c r="B16" s="84" t="str">
        <f t="shared" si="0"/>
        <v>Australia</v>
      </c>
      <c r="C16" s="84" t="str">
        <f t="shared" si="1"/>
        <v>AUS</v>
      </c>
      <c r="D16" s="214">
        <f t="shared" si="2"/>
        <v>0.32083333333333314</v>
      </c>
      <c r="E16" s="81" t="s">
        <v>21</v>
      </c>
      <c r="F16" s="84" t="s">
        <v>20</v>
      </c>
      <c r="G16" s="216">
        <v>8.3333333333333301E-2</v>
      </c>
      <c r="H16" s="214">
        <v>0.55833333333333302</v>
      </c>
      <c r="I16" s="214">
        <v>0</v>
      </c>
      <c r="J16" s="214">
        <v>0.5</v>
      </c>
      <c r="K16" s="214">
        <v>0</v>
      </c>
      <c r="L16" s="214">
        <v>1</v>
      </c>
      <c r="M16" s="214">
        <v>0.5</v>
      </c>
      <c r="N16" s="214">
        <v>0.5</v>
      </c>
      <c r="O16" s="214">
        <v>0</v>
      </c>
      <c r="P16" s="214">
        <v>0.75</v>
      </c>
      <c r="Q16" s="214">
        <v>0</v>
      </c>
      <c r="R16" s="214">
        <v>0.2</v>
      </c>
      <c r="S16" s="214">
        <v>0</v>
      </c>
      <c r="T16" s="215">
        <v>0.4</v>
      </c>
      <c r="U16" s="34"/>
      <c r="V16" s="34"/>
    </row>
    <row r="17" spans="1:22" x14ac:dyDescent="0.2">
      <c r="A17" s="81">
        <v>12</v>
      </c>
      <c r="B17" s="84" t="str">
        <f t="shared" si="0"/>
        <v>Austria</v>
      </c>
      <c r="C17" s="84" t="str">
        <f t="shared" si="1"/>
        <v>AUT</v>
      </c>
      <c r="D17" s="214">
        <f t="shared" si="2"/>
        <v>0.35416666666666663</v>
      </c>
      <c r="E17" s="81" t="s">
        <v>23</v>
      </c>
      <c r="F17" s="84" t="s">
        <v>22</v>
      </c>
      <c r="G17" s="216">
        <v>8.3333333333333301E-2</v>
      </c>
      <c r="H17" s="214">
        <v>0.625</v>
      </c>
      <c r="I17" s="214">
        <v>0</v>
      </c>
      <c r="J17" s="214">
        <v>0.5</v>
      </c>
      <c r="K17" s="214">
        <v>0</v>
      </c>
      <c r="L17" s="214">
        <v>1</v>
      </c>
      <c r="M17" s="214">
        <v>0.5</v>
      </c>
      <c r="N17" s="214">
        <v>0.5</v>
      </c>
      <c r="O17" s="214">
        <v>0</v>
      </c>
      <c r="P17" s="214">
        <v>0.75</v>
      </c>
      <c r="Q17" s="214">
        <v>0</v>
      </c>
      <c r="R17" s="214">
        <v>0.4</v>
      </c>
      <c r="S17" s="214">
        <v>0</v>
      </c>
      <c r="T17" s="215">
        <v>0.6</v>
      </c>
      <c r="U17" s="34"/>
      <c r="V17" s="34"/>
    </row>
    <row r="18" spans="1:22" x14ac:dyDescent="0.2">
      <c r="A18" s="81">
        <v>13</v>
      </c>
      <c r="B18" s="84" t="str">
        <f t="shared" si="0"/>
        <v>Azerbaijan</v>
      </c>
      <c r="C18" s="84" t="str">
        <f t="shared" si="1"/>
        <v>AZE</v>
      </c>
      <c r="D18" s="214">
        <f t="shared" si="2"/>
        <v>0.26250000000000012</v>
      </c>
      <c r="E18" s="81" t="s">
        <v>25</v>
      </c>
      <c r="F18" s="84" t="s">
        <v>24</v>
      </c>
      <c r="G18" s="216">
        <v>8.3333333333333301E-2</v>
      </c>
      <c r="H18" s="214">
        <v>0.44166666666666698</v>
      </c>
      <c r="I18" s="214">
        <v>0</v>
      </c>
      <c r="J18" s="214">
        <v>0.5</v>
      </c>
      <c r="K18" s="214">
        <v>0</v>
      </c>
      <c r="L18" s="214">
        <v>1</v>
      </c>
      <c r="M18" s="214">
        <v>0.5</v>
      </c>
      <c r="N18" s="214">
        <v>0.5</v>
      </c>
      <c r="O18" s="214">
        <v>0</v>
      </c>
      <c r="P18" s="214">
        <v>0.25</v>
      </c>
      <c r="Q18" s="214">
        <v>0</v>
      </c>
      <c r="R18" s="214">
        <v>0.4</v>
      </c>
      <c r="S18" s="214">
        <v>0</v>
      </c>
      <c r="T18" s="215">
        <v>0</v>
      </c>
      <c r="U18" s="34"/>
      <c r="V18" s="34"/>
    </row>
    <row r="19" spans="1:22" x14ac:dyDescent="0.2">
      <c r="A19" s="81">
        <v>14</v>
      </c>
      <c r="B19" s="84" t="str">
        <f t="shared" si="0"/>
        <v>Burundi</v>
      </c>
      <c r="C19" s="84" t="str">
        <f t="shared" si="1"/>
        <v>BDI</v>
      </c>
      <c r="D19" s="214">
        <f t="shared" si="2"/>
        <v>0.16805555555555551</v>
      </c>
      <c r="E19" s="81" t="s">
        <v>27</v>
      </c>
      <c r="F19" s="84" t="s">
        <v>26</v>
      </c>
      <c r="G19" s="216">
        <v>0</v>
      </c>
      <c r="H19" s="214">
        <v>0.33611111111111103</v>
      </c>
      <c r="I19" s="214">
        <v>0</v>
      </c>
      <c r="J19" s="214">
        <v>0</v>
      </c>
      <c r="K19" s="214">
        <v>0</v>
      </c>
      <c r="L19" s="214">
        <v>0.66666666666666696</v>
      </c>
      <c r="M19" s="214">
        <v>0</v>
      </c>
      <c r="N19" s="214">
        <v>0</v>
      </c>
      <c r="O19" s="214">
        <v>0</v>
      </c>
      <c r="P19" s="214">
        <v>0.75</v>
      </c>
      <c r="Q19" s="214">
        <v>0</v>
      </c>
      <c r="R19" s="214">
        <v>0.4</v>
      </c>
      <c r="S19" s="214">
        <v>0</v>
      </c>
      <c r="T19" s="215">
        <v>0.2</v>
      </c>
      <c r="U19" s="34"/>
      <c r="V19" s="34"/>
    </row>
    <row r="20" spans="1:22" x14ac:dyDescent="0.2">
      <c r="A20" s="81">
        <v>15</v>
      </c>
      <c r="B20" s="84" t="str">
        <f t="shared" si="0"/>
        <v>Belgium</v>
      </c>
      <c r="C20" s="84" t="str">
        <f t="shared" si="1"/>
        <v>BEL</v>
      </c>
      <c r="D20" s="214">
        <f t="shared" si="2"/>
        <v>0.33750000000000013</v>
      </c>
      <c r="E20" s="81" t="s">
        <v>29</v>
      </c>
      <c r="F20" s="84" t="s">
        <v>28</v>
      </c>
      <c r="G20" s="216">
        <v>8.3333333333333301E-2</v>
      </c>
      <c r="H20" s="214">
        <v>0.59166666666666701</v>
      </c>
      <c r="I20" s="214">
        <v>0</v>
      </c>
      <c r="J20" s="214">
        <v>0.5</v>
      </c>
      <c r="K20" s="214">
        <v>0</v>
      </c>
      <c r="L20" s="214">
        <v>1</v>
      </c>
      <c r="M20" s="214">
        <v>0.5</v>
      </c>
      <c r="N20" s="214">
        <v>0.5</v>
      </c>
      <c r="O20" s="214">
        <v>0</v>
      </c>
      <c r="P20" s="214">
        <v>0.75</v>
      </c>
      <c r="Q20" s="214">
        <v>0</v>
      </c>
      <c r="R20" s="214">
        <v>0.4</v>
      </c>
      <c r="S20" s="214">
        <v>0</v>
      </c>
      <c r="T20" s="215">
        <v>0.4</v>
      </c>
      <c r="U20" s="34"/>
      <c r="V20" s="34"/>
    </row>
    <row r="21" spans="1:22" x14ac:dyDescent="0.2">
      <c r="A21" s="81">
        <v>16</v>
      </c>
      <c r="B21" s="84" t="str">
        <f t="shared" si="0"/>
        <v>Benin</v>
      </c>
      <c r="C21" s="84" t="str">
        <f t="shared" si="1"/>
        <v>BEN</v>
      </c>
      <c r="D21" s="214">
        <f t="shared" si="2"/>
        <v>0.32083333333333314</v>
      </c>
      <c r="E21" s="81" t="s">
        <v>31</v>
      </c>
      <c r="F21" s="84" t="s">
        <v>30</v>
      </c>
      <c r="G21" s="216">
        <v>8.3333333333333301E-2</v>
      </c>
      <c r="H21" s="214">
        <v>0.55833333333333302</v>
      </c>
      <c r="I21" s="214">
        <v>0</v>
      </c>
      <c r="J21" s="214">
        <v>0.5</v>
      </c>
      <c r="K21" s="214">
        <v>0</v>
      </c>
      <c r="L21" s="214">
        <v>1</v>
      </c>
      <c r="M21" s="214">
        <v>0.5</v>
      </c>
      <c r="N21" s="214">
        <v>0.5</v>
      </c>
      <c r="O21" s="214">
        <v>0</v>
      </c>
      <c r="P21" s="214">
        <v>0.75</v>
      </c>
      <c r="Q21" s="214">
        <v>0</v>
      </c>
      <c r="R21" s="214">
        <v>0.4</v>
      </c>
      <c r="S21" s="214">
        <v>0</v>
      </c>
      <c r="T21" s="215">
        <v>0.2</v>
      </c>
      <c r="U21" s="34"/>
      <c r="V21" s="34"/>
    </row>
    <row r="22" spans="1:22" x14ac:dyDescent="0.2">
      <c r="A22" s="81">
        <v>17</v>
      </c>
      <c r="B22" s="84" t="str">
        <f t="shared" si="0"/>
        <v>Burkina Faso</v>
      </c>
      <c r="C22" s="84" t="str">
        <f t="shared" si="1"/>
        <v>BFA</v>
      </c>
      <c r="D22" s="214">
        <f t="shared" si="2"/>
        <v>0.26527777777777767</v>
      </c>
      <c r="E22" s="81" t="s">
        <v>33</v>
      </c>
      <c r="F22" s="84" t="s">
        <v>32</v>
      </c>
      <c r="G22" s="216">
        <v>8.3333333333333301E-2</v>
      </c>
      <c r="H22" s="214">
        <v>0.44722222222222202</v>
      </c>
      <c r="I22" s="214">
        <v>0</v>
      </c>
      <c r="J22" s="214">
        <v>0.5</v>
      </c>
      <c r="K22" s="214">
        <v>0</v>
      </c>
      <c r="L22" s="214">
        <v>0.33333333333333298</v>
      </c>
      <c r="M22" s="214">
        <v>0.5</v>
      </c>
      <c r="N22" s="214">
        <v>0.5</v>
      </c>
      <c r="O22" s="214">
        <v>0</v>
      </c>
      <c r="P22" s="214">
        <v>0.75</v>
      </c>
      <c r="Q22" s="214">
        <v>0</v>
      </c>
      <c r="R22" s="214">
        <v>0.4</v>
      </c>
      <c r="S22" s="214">
        <v>0</v>
      </c>
      <c r="T22" s="215">
        <v>0.2</v>
      </c>
      <c r="U22" s="34"/>
      <c r="V22" s="34"/>
    </row>
    <row r="23" spans="1:22" x14ac:dyDescent="0.2">
      <c r="A23" s="81">
        <v>18</v>
      </c>
      <c r="B23" s="84" t="str">
        <f t="shared" si="0"/>
        <v>Bangladesh</v>
      </c>
      <c r="C23" s="84" t="str">
        <f t="shared" si="1"/>
        <v>BGD</v>
      </c>
      <c r="D23" s="214">
        <f t="shared" si="2"/>
        <v>0.2</v>
      </c>
      <c r="E23" s="81" t="s">
        <v>35</v>
      </c>
      <c r="F23" s="84" t="s">
        <v>34</v>
      </c>
      <c r="G23" s="216">
        <v>0</v>
      </c>
      <c r="H23" s="214">
        <v>0.4</v>
      </c>
      <c r="I23" s="214">
        <v>0</v>
      </c>
      <c r="J23" s="214">
        <v>0.5</v>
      </c>
      <c r="K23" s="214">
        <v>0</v>
      </c>
      <c r="L23" s="214">
        <v>1</v>
      </c>
      <c r="M23" s="214">
        <v>0</v>
      </c>
      <c r="N23" s="214">
        <v>0</v>
      </c>
      <c r="O23" s="214">
        <v>0</v>
      </c>
      <c r="P23" s="214">
        <v>0.5</v>
      </c>
      <c r="Q23" s="214">
        <v>0</v>
      </c>
      <c r="R23" s="214">
        <v>0.2</v>
      </c>
      <c r="S23" s="214">
        <v>0</v>
      </c>
      <c r="T23" s="215">
        <v>0.2</v>
      </c>
      <c r="U23" s="34"/>
      <c r="V23" s="34"/>
    </row>
    <row r="24" spans="1:22" x14ac:dyDescent="0.2">
      <c r="A24" s="81">
        <v>19</v>
      </c>
      <c r="B24" s="84" t="str">
        <f t="shared" si="0"/>
        <v>Bulgaria</v>
      </c>
      <c r="C24" s="84" t="str">
        <f t="shared" si="1"/>
        <v>BGR</v>
      </c>
      <c r="D24" s="214">
        <f t="shared" si="2"/>
        <v>0.29583333333333311</v>
      </c>
      <c r="E24" s="81" t="s">
        <v>37</v>
      </c>
      <c r="F24" s="84" t="s">
        <v>36</v>
      </c>
      <c r="G24" s="216">
        <v>8.3333333333333301E-2</v>
      </c>
      <c r="H24" s="214">
        <v>0.50833333333333297</v>
      </c>
      <c r="I24" s="214">
        <v>0</v>
      </c>
      <c r="J24" s="214">
        <v>0.5</v>
      </c>
      <c r="K24" s="214">
        <v>0</v>
      </c>
      <c r="L24" s="214">
        <v>1</v>
      </c>
      <c r="M24" s="214">
        <v>0.5</v>
      </c>
      <c r="N24" s="214">
        <v>0.5</v>
      </c>
      <c r="O24" s="214">
        <v>0</v>
      </c>
      <c r="P24" s="214">
        <v>0.25</v>
      </c>
      <c r="Q24" s="214">
        <v>0</v>
      </c>
      <c r="R24" s="214">
        <v>0.4</v>
      </c>
      <c r="S24" s="214">
        <v>0</v>
      </c>
      <c r="T24" s="215">
        <v>0.4</v>
      </c>
      <c r="U24" s="34"/>
      <c r="V24" s="34"/>
    </row>
    <row r="25" spans="1:22" x14ac:dyDescent="0.2">
      <c r="A25" s="81">
        <v>20</v>
      </c>
      <c r="B25" s="84" t="str">
        <f t="shared" si="0"/>
        <v>Bahrain</v>
      </c>
      <c r="C25" s="84" t="str">
        <f t="shared" si="1"/>
        <v>BHR</v>
      </c>
      <c r="D25" s="214">
        <f t="shared" si="2"/>
        <v>0.37083333333333313</v>
      </c>
      <c r="E25" s="81" t="s">
        <v>39</v>
      </c>
      <c r="F25" s="84" t="s">
        <v>38</v>
      </c>
      <c r="G25" s="216">
        <v>8.3333333333333301E-2</v>
      </c>
      <c r="H25" s="214">
        <v>0.65833333333333299</v>
      </c>
      <c r="I25" s="214">
        <v>0</v>
      </c>
      <c r="J25" s="214">
        <v>0.5</v>
      </c>
      <c r="K25" s="214">
        <v>0</v>
      </c>
      <c r="L25" s="214">
        <v>1</v>
      </c>
      <c r="M25" s="214">
        <v>0.5</v>
      </c>
      <c r="N25" s="214">
        <v>0.5</v>
      </c>
      <c r="O25" s="214">
        <v>0</v>
      </c>
      <c r="P25" s="214">
        <v>0.75</v>
      </c>
      <c r="Q25" s="214">
        <v>0</v>
      </c>
      <c r="R25" s="214">
        <v>0.6</v>
      </c>
      <c r="S25" s="214">
        <v>0</v>
      </c>
      <c r="T25" s="215">
        <v>0.6</v>
      </c>
      <c r="U25" s="34"/>
      <c r="V25" s="34"/>
    </row>
    <row r="26" spans="1:22" x14ac:dyDescent="0.2">
      <c r="A26" s="81">
        <v>21</v>
      </c>
      <c r="B26" s="84" t="str">
        <f t="shared" si="0"/>
        <v>Bahamas, The</v>
      </c>
      <c r="C26" s="84" t="str">
        <f t="shared" si="1"/>
        <v>BHS</v>
      </c>
      <c r="D26" s="214">
        <f t="shared" si="2"/>
        <v>0.39583333333333348</v>
      </c>
      <c r="E26" s="81" t="s">
        <v>40</v>
      </c>
      <c r="F26" s="84" t="s">
        <v>734</v>
      </c>
      <c r="G26" s="216">
        <v>0.16666666666666699</v>
      </c>
      <c r="H26" s="214">
        <v>0.625</v>
      </c>
      <c r="I26" s="214">
        <v>0</v>
      </c>
      <c r="J26" s="214">
        <v>0.5</v>
      </c>
      <c r="K26" s="214">
        <v>0.5</v>
      </c>
      <c r="L26" s="214">
        <v>1</v>
      </c>
      <c r="M26" s="214">
        <v>0.5</v>
      </c>
      <c r="N26" s="214">
        <v>0.5</v>
      </c>
      <c r="O26" s="214">
        <v>0</v>
      </c>
      <c r="P26" s="214">
        <v>0.75</v>
      </c>
      <c r="Q26" s="214">
        <v>0</v>
      </c>
      <c r="R26" s="214">
        <v>0.4</v>
      </c>
      <c r="S26" s="214">
        <v>0</v>
      </c>
      <c r="T26" s="215">
        <v>0.6</v>
      </c>
      <c r="U26" s="34"/>
      <c r="V26" s="34"/>
    </row>
    <row r="27" spans="1:22" x14ac:dyDescent="0.2">
      <c r="A27" s="81">
        <v>22</v>
      </c>
      <c r="B27" s="84" t="str">
        <f t="shared" si="0"/>
        <v>Bosnia and Herzegovina</v>
      </c>
      <c r="C27" s="84" t="str">
        <f t="shared" si="1"/>
        <v>BIH</v>
      </c>
      <c r="D27" s="214">
        <f t="shared" si="2"/>
        <v>0.39583333333333348</v>
      </c>
      <c r="E27" s="81" t="s">
        <v>42</v>
      </c>
      <c r="F27" s="84" t="s">
        <v>41</v>
      </c>
      <c r="G27" s="216">
        <v>0.16666666666666699</v>
      </c>
      <c r="H27" s="214">
        <v>0.625</v>
      </c>
      <c r="I27" s="214">
        <v>0</v>
      </c>
      <c r="J27" s="214">
        <v>0.5</v>
      </c>
      <c r="K27" s="214">
        <v>0.5</v>
      </c>
      <c r="L27" s="214">
        <v>1</v>
      </c>
      <c r="M27" s="214">
        <v>0.5</v>
      </c>
      <c r="N27" s="214">
        <v>0.5</v>
      </c>
      <c r="O27" s="214">
        <v>0</v>
      </c>
      <c r="P27" s="214">
        <v>0.75</v>
      </c>
      <c r="Q27" s="214">
        <v>0</v>
      </c>
      <c r="R27" s="214">
        <v>0.4</v>
      </c>
      <c r="S27" s="214">
        <v>0</v>
      </c>
      <c r="T27" s="215">
        <v>0.6</v>
      </c>
      <c r="U27" s="34"/>
      <c r="V27" s="34"/>
    </row>
    <row r="28" spans="1:22" x14ac:dyDescent="0.2">
      <c r="A28" s="81">
        <v>23</v>
      </c>
      <c r="B28" s="84" t="str">
        <f t="shared" si="0"/>
        <v>Belarus</v>
      </c>
      <c r="C28" s="84" t="str">
        <f t="shared" si="1"/>
        <v>BLR</v>
      </c>
      <c r="D28" s="214">
        <f t="shared" si="2"/>
        <v>0.31666666666666665</v>
      </c>
      <c r="E28" s="81" t="s">
        <v>44</v>
      </c>
      <c r="F28" s="84" t="s">
        <v>43</v>
      </c>
      <c r="G28" s="216">
        <v>8.3333333333333301E-2</v>
      </c>
      <c r="H28" s="214">
        <v>0.55000000000000004</v>
      </c>
      <c r="I28" s="214">
        <v>0</v>
      </c>
      <c r="J28" s="214">
        <v>0.5</v>
      </c>
      <c r="K28" s="214">
        <v>0</v>
      </c>
      <c r="L28" s="214">
        <v>1</v>
      </c>
      <c r="M28" s="214">
        <v>0.5</v>
      </c>
      <c r="N28" s="214">
        <v>0.5</v>
      </c>
      <c r="O28" s="214">
        <v>0</v>
      </c>
      <c r="P28" s="214">
        <v>0.5</v>
      </c>
      <c r="Q28" s="214">
        <v>0</v>
      </c>
      <c r="R28" s="214">
        <v>0.4</v>
      </c>
      <c r="S28" s="214">
        <v>0</v>
      </c>
      <c r="T28" s="215">
        <v>0.4</v>
      </c>
      <c r="U28" s="34"/>
      <c r="V28" s="34"/>
    </row>
    <row r="29" spans="1:22" x14ac:dyDescent="0.2">
      <c r="A29" s="81">
        <v>24</v>
      </c>
      <c r="B29" s="84" t="str">
        <f t="shared" si="0"/>
        <v>Belize</v>
      </c>
      <c r="C29" s="84" t="str">
        <f t="shared" si="1"/>
        <v>BLZ</v>
      </c>
      <c r="D29" s="214">
        <f t="shared" si="2"/>
        <v>0.34583333333333349</v>
      </c>
      <c r="E29" s="81" t="s">
        <v>46</v>
      </c>
      <c r="F29" s="84" t="s">
        <v>45</v>
      </c>
      <c r="G29" s="216">
        <v>0.16666666666666699</v>
      </c>
      <c r="H29" s="214">
        <v>0.52500000000000002</v>
      </c>
      <c r="I29" s="214">
        <v>0</v>
      </c>
      <c r="J29" s="214">
        <v>0.5</v>
      </c>
      <c r="K29" s="214">
        <v>0.5</v>
      </c>
      <c r="L29" s="214">
        <v>1</v>
      </c>
      <c r="M29" s="214">
        <v>0.5</v>
      </c>
      <c r="N29" s="214">
        <v>0.5</v>
      </c>
      <c r="O29" s="214">
        <v>0</v>
      </c>
      <c r="P29" s="214">
        <v>0.75</v>
      </c>
      <c r="Q29" s="214">
        <v>0</v>
      </c>
      <c r="R29" s="214">
        <v>0.2</v>
      </c>
      <c r="S29" s="214">
        <v>0</v>
      </c>
      <c r="T29" s="215">
        <v>0.2</v>
      </c>
      <c r="U29" s="34"/>
      <c r="V29" s="34"/>
    </row>
    <row r="30" spans="1:22" x14ac:dyDescent="0.2">
      <c r="A30" s="81">
        <v>25</v>
      </c>
      <c r="B30" s="84" t="str">
        <f t="shared" si="0"/>
        <v>Bermuda</v>
      </c>
      <c r="C30" s="84" t="str">
        <f t="shared" si="1"/>
        <v>BMU</v>
      </c>
      <c r="D30" s="214">
        <f t="shared" si="2"/>
        <v>0.92500000000000004</v>
      </c>
      <c r="E30" s="81" t="s">
        <v>705</v>
      </c>
      <c r="F30" s="84" t="s">
        <v>735</v>
      </c>
      <c r="G30" s="216">
        <v>1</v>
      </c>
      <c r="H30" s="214">
        <v>0.85</v>
      </c>
      <c r="I30" s="214">
        <v>1</v>
      </c>
      <c r="J30" s="214">
        <v>0.5</v>
      </c>
      <c r="K30" s="214">
        <v>1</v>
      </c>
      <c r="L30" s="214">
        <v>1</v>
      </c>
      <c r="M30" s="214">
        <v>1</v>
      </c>
      <c r="N30" s="214">
        <v>1</v>
      </c>
      <c r="O30" s="214">
        <v>1</v>
      </c>
      <c r="P30" s="214">
        <v>1</v>
      </c>
      <c r="Q30" s="214">
        <v>1</v>
      </c>
      <c r="R30" s="214">
        <v>0.8</v>
      </c>
      <c r="S30" s="214">
        <v>1</v>
      </c>
      <c r="T30" s="215">
        <v>0.8</v>
      </c>
      <c r="U30" s="34"/>
      <c r="V30" s="34"/>
    </row>
    <row r="31" spans="1:22" x14ac:dyDescent="0.2">
      <c r="A31" s="81">
        <v>26</v>
      </c>
      <c r="B31" s="84" t="str">
        <f t="shared" si="0"/>
        <v>Bolivia</v>
      </c>
      <c r="C31" s="84" t="str">
        <f t="shared" si="1"/>
        <v>BOL</v>
      </c>
      <c r="D31" s="214">
        <f t="shared" si="2"/>
        <v>0.25833333333333314</v>
      </c>
      <c r="E31" s="81" t="s">
        <v>48</v>
      </c>
      <c r="F31" s="84" t="s">
        <v>47</v>
      </c>
      <c r="G31" s="216">
        <v>8.3333333333333301E-2</v>
      </c>
      <c r="H31" s="214">
        <v>0.43333333333333302</v>
      </c>
      <c r="I31" s="214">
        <v>0</v>
      </c>
      <c r="J31" s="214">
        <v>0</v>
      </c>
      <c r="K31" s="214">
        <v>0</v>
      </c>
      <c r="L31" s="214">
        <v>1</v>
      </c>
      <c r="M31" s="214">
        <v>0.5</v>
      </c>
      <c r="N31" s="214">
        <v>0.5</v>
      </c>
      <c r="O31" s="214">
        <v>0</v>
      </c>
      <c r="P31" s="214">
        <v>0.5</v>
      </c>
      <c r="Q31" s="214">
        <v>0</v>
      </c>
      <c r="R31" s="214">
        <v>0.2</v>
      </c>
      <c r="S31" s="214">
        <v>0</v>
      </c>
      <c r="T31" s="215">
        <v>0.4</v>
      </c>
      <c r="U31" s="34"/>
      <c r="V31" s="34"/>
    </row>
    <row r="32" spans="1:22" x14ac:dyDescent="0.2">
      <c r="A32" s="81">
        <v>27</v>
      </c>
      <c r="B32" s="84" t="str">
        <f t="shared" si="0"/>
        <v>Brazil</v>
      </c>
      <c r="C32" s="84" t="str">
        <f t="shared" si="1"/>
        <v>BRA</v>
      </c>
      <c r="D32" s="214">
        <f t="shared" si="2"/>
        <v>0.1791666666666665</v>
      </c>
      <c r="E32" s="81" t="s">
        <v>50</v>
      </c>
      <c r="F32" s="84" t="s">
        <v>49</v>
      </c>
      <c r="G32" s="216">
        <v>0</v>
      </c>
      <c r="H32" s="214">
        <v>0.358333333333333</v>
      </c>
      <c r="I32" s="214">
        <v>0</v>
      </c>
      <c r="J32" s="214">
        <v>0.5</v>
      </c>
      <c r="K32" s="214">
        <v>0</v>
      </c>
      <c r="L32" s="214">
        <v>1</v>
      </c>
      <c r="M32" s="214">
        <v>0</v>
      </c>
      <c r="N32" s="214">
        <v>0</v>
      </c>
      <c r="O32" s="214">
        <v>0</v>
      </c>
      <c r="P32" s="214">
        <v>0.25</v>
      </c>
      <c r="Q32" s="214">
        <v>0</v>
      </c>
      <c r="R32" s="214">
        <v>0.2</v>
      </c>
      <c r="S32" s="214">
        <v>0</v>
      </c>
      <c r="T32" s="215">
        <v>0.2</v>
      </c>
      <c r="U32" s="34"/>
      <c r="V32" s="34"/>
    </row>
    <row r="33" spans="1:22" x14ac:dyDescent="0.2">
      <c r="A33" s="81">
        <v>28</v>
      </c>
      <c r="B33" s="84" t="str">
        <f t="shared" si="0"/>
        <v>Barbados</v>
      </c>
      <c r="C33" s="84" t="str">
        <f t="shared" si="1"/>
        <v>BRB</v>
      </c>
      <c r="D33" s="214">
        <f t="shared" si="2"/>
        <v>0.37916666666666698</v>
      </c>
      <c r="E33" s="81" t="s">
        <v>52</v>
      </c>
      <c r="F33" s="84" t="s">
        <v>51</v>
      </c>
      <c r="G33" s="216">
        <v>0.16666666666666699</v>
      </c>
      <c r="H33" s="214">
        <v>0.59166666666666701</v>
      </c>
      <c r="I33" s="214">
        <v>0</v>
      </c>
      <c r="J33" s="214">
        <v>0.5</v>
      </c>
      <c r="K33" s="214">
        <v>0.5</v>
      </c>
      <c r="L33" s="214">
        <v>1</v>
      </c>
      <c r="M33" s="214">
        <v>0.5</v>
      </c>
      <c r="N33" s="214">
        <v>0.5</v>
      </c>
      <c r="O33" s="214">
        <v>0</v>
      </c>
      <c r="P33" s="214">
        <v>0.75</v>
      </c>
      <c r="Q33" s="214">
        <v>0</v>
      </c>
      <c r="R33" s="214">
        <v>0.2</v>
      </c>
      <c r="S33" s="214">
        <v>0</v>
      </c>
      <c r="T33" s="215">
        <v>0.6</v>
      </c>
      <c r="U33" s="34"/>
      <c r="V33" s="34"/>
    </row>
    <row r="34" spans="1:22" x14ac:dyDescent="0.2">
      <c r="A34" s="81">
        <v>29</v>
      </c>
      <c r="B34" s="84" t="str">
        <f t="shared" si="0"/>
        <v>Brunei Darussalam</v>
      </c>
      <c r="C34" s="84" t="str">
        <f t="shared" si="1"/>
        <v>BRN</v>
      </c>
      <c r="D34" s="214">
        <f t="shared" si="2"/>
        <v>0.39583333333333348</v>
      </c>
      <c r="E34" s="81" t="s">
        <v>54</v>
      </c>
      <c r="F34" s="84" t="s">
        <v>53</v>
      </c>
      <c r="G34" s="216">
        <v>0.16666666666666699</v>
      </c>
      <c r="H34" s="214">
        <v>0.625</v>
      </c>
      <c r="I34" s="214">
        <v>0</v>
      </c>
      <c r="J34" s="214">
        <v>0.5</v>
      </c>
      <c r="K34" s="214">
        <v>0.5</v>
      </c>
      <c r="L34" s="214">
        <v>1</v>
      </c>
      <c r="M34" s="214">
        <v>0.5</v>
      </c>
      <c r="N34" s="214">
        <v>0.5</v>
      </c>
      <c r="O34" s="214">
        <v>0</v>
      </c>
      <c r="P34" s="214">
        <v>0.75</v>
      </c>
      <c r="Q34" s="214">
        <v>0</v>
      </c>
      <c r="R34" s="214">
        <v>0.4</v>
      </c>
      <c r="S34" s="214">
        <v>0</v>
      </c>
      <c r="T34" s="215">
        <v>0.6</v>
      </c>
      <c r="U34" s="34"/>
      <c r="V34" s="34"/>
    </row>
    <row r="35" spans="1:22" x14ac:dyDescent="0.2">
      <c r="A35" s="81">
        <v>30</v>
      </c>
      <c r="B35" s="84" t="str">
        <f t="shared" si="0"/>
        <v>Bhutan</v>
      </c>
      <c r="C35" s="84" t="str">
        <f t="shared" si="1"/>
        <v>BTN</v>
      </c>
      <c r="D35" s="214">
        <f t="shared" si="2"/>
        <v>0.375</v>
      </c>
      <c r="E35" s="81" t="s">
        <v>56</v>
      </c>
      <c r="F35" s="84" t="s">
        <v>55</v>
      </c>
      <c r="G35" s="216">
        <v>0.16666666666666699</v>
      </c>
      <c r="H35" s="214">
        <v>0.58333333333333304</v>
      </c>
      <c r="I35" s="214">
        <v>0</v>
      </c>
      <c r="J35" s="214">
        <v>0.5</v>
      </c>
      <c r="K35" s="214">
        <v>0.5</v>
      </c>
      <c r="L35" s="214">
        <v>1</v>
      </c>
      <c r="M35" s="214">
        <v>0.5</v>
      </c>
      <c r="N35" s="214">
        <v>0.5</v>
      </c>
      <c r="O35" s="214">
        <v>0</v>
      </c>
      <c r="P35" s="214">
        <v>0.5</v>
      </c>
      <c r="Q35" s="214">
        <v>0</v>
      </c>
      <c r="R35" s="214">
        <v>0.4</v>
      </c>
      <c r="S35" s="214">
        <v>0</v>
      </c>
      <c r="T35" s="215">
        <v>0.6</v>
      </c>
      <c r="U35" s="34"/>
      <c r="V35" s="34"/>
    </row>
    <row r="36" spans="1:22" x14ac:dyDescent="0.2">
      <c r="A36" s="81">
        <v>31</v>
      </c>
      <c r="B36" s="84" t="str">
        <f t="shared" si="0"/>
        <v>Botswana</v>
      </c>
      <c r="C36" s="84" t="str">
        <f t="shared" si="1"/>
        <v>BWA</v>
      </c>
      <c r="D36" s="214">
        <f t="shared" si="2"/>
        <v>0.32083333333333314</v>
      </c>
      <c r="E36" s="81" t="s">
        <v>58</v>
      </c>
      <c r="F36" s="84" t="s">
        <v>57</v>
      </c>
      <c r="G36" s="216">
        <v>8.3333333333333301E-2</v>
      </c>
      <c r="H36" s="214">
        <v>0.55833333333333302</v>
      </c>
      <c r="I36" s="214">
        <v>0</v>
      </c>
      <c r="J36" s="214">
        <v>0.5</v>
      </c>
      <c r="K36" s="214">
        <v>0</v>
      </c>
      <c r="L36" s="214">
        <v>1</v>
      </c>
      <c r="M36" s="214">
        <v>0.5</v>
      </c>
      <c r="N36" s="214">
        <v>0.5</v>
      </c>
      <c r="O36" s="214">
        <v>0</v>
      </c>
      <c r="P36" s="214">
        <v>0.75</v>
      </c>
      <c r="Q36" s="214">
        <v>0</v>
      </c>
      <c r="R36" s="214">
        <v>0.4</v>
      </c>
      <c r="S36" s="214">
        <v>0</v>
      </c>
      <c r="T36" s="215">
        <v>0.2</v>
      </c>
      <c r="U36" s="34"/>
      <c r="V36" s="34"/>
    </row>
    <row r="37" spans="1:22" x14ac:dyDescent="0.2">
      <c r="A37" s="81">
        <v>32</v>
      </c>
      <c r="B37" s="84" t="str">
        <f t="shared" si="0"/>
        <v>Central African Republic</v>
      </c>
      <c r="C37" s="84" t="str">
        <f t="shared" si="1"/>
        <v>CAF</v>
      </c>
      <c r="D37" s="214">
        <f t="shared" si="2"/>
        <v>0.30694444444444452</v>
      </c>
      <c r="E37" s="81" t="s">
        <v>60</v>
      </c>
      <c r="F37" s="84" t="s">
        <v>59</v>
      </c>
      <c r="G37" s="216">
        <v>0.16666666666666699</v>
      </c>
      <c r="H37" s="214">
        <v>0.44722222222222202</v>
      </c>
      <c r="I37" s="214">
        <v>0</v>
      </c>
      <c r="J37" s="214">
        <v>0.5</v>
      </c>
      <c r="K37" s="214">
        <v>0.5</v>
      </c>
      <c r="L37" s="214">
        <v>0.33333333333333298</v>
      </c>
      <c r="M37" s="214">
        <v>0.5</v>
      </c>
      <c r="N37" s="214">
        <v>0.5</v>
      </c>
      <c r="O37" s="214">
        <v>0</v>
      </c>
      <c r="P37" s="214">
        <v>0.75</v>
      </c>
      <c r="Q37" s="214">
        <v>0</v>
      </c>
      <c r="R37" s="214">
        <v>0.4</v>
      </c>
      <c r="S37" s="214">
        <v>0</v>
      </c>
      <c r="T37" s="215">
        <v>0.2</v>
      </c>
      <c r="U37" s="34"/>
      <c r="V37" s="34"/>
    </row>
    <row r="38" spans="1:22" x14ac:dyDescent="0.2">
      <c r="A38" s="81">
        <v>33</v>
      </c>
      <c r="B38" s="84" t="str">
        <f t="shared" si="0"/>
        <v>Canada</v>
      </c>
      <c r="C38" s="84" t="str">
        <f t="shared" si="1"/>
        <v>CAN</v>
      </c>
      <c r="D38" s="214">
        <f t="shared" si="2"/>
        <v>0.32083333333333314</v>
      </c>
      <c r="E38" s="81" t="s">
        <v>62</v>
      </c>
      <c r="F38" s="84" t="s">
        <v>61</v>
      </c>
      <c r="G38" s="216">
        <v>8.3333333333333301E-2</v>
      </c>
      <c r="H38" s="214">
        <v>0.55833333333333302</v>
      </c>
      <c r="I38" s="214">
        <v>0</v>
      </c>
      <c r="J38" s="214">
        <v>0.5</v>
      </c>
      <c r="K38" s="214">
        <v>0</v>
      </c>
      <c r="L38" s="214">
        <v>1</v>
      </c>
      <c r="M38" s="214">
        <v>0.5</v>
      </c>
      <c r="N38" s="214">
        <v>0.5</v>
      </c>
      <c r="O38" s="214">
        <v>0</v>
      </c>
      <c r="P38" s="214">
        <v>0.75</v>
      </c>
      <c r="Q38" s="214">
        <v>0</v>
      </c>
      <c r="R38" s="214">
        <v>0.2</v>
      </c>
      <c r="S38" s="214">
        <v>0</v>
      </c>
      <c r="T38" s="215">
        <v>0.4</v>
      </c>
      <c r="U38" s="34"/>
      <c r="V38" s="34"/>
    </row>
    <row r="39" spans="1:22" x14ac:dyDescent="0.2">
      <c r="A39" s="81">
        <v>34</v>
      </c>
      <c r="B39" s="84" t="str">
        <f t="shared" si="0"/>
        <v>Switzerland</v>
      </c>
      <c r="C39" s="84" t="str">
        <f t="shared" si="1"/>
        <v>CHE</v>
      </c>
      <c r="D39" s="214">
        <f t="shared" si="2"/>
        <v>0.35416666666666663</v>
      </c>
      <c r="E39" s="81" t="s">
        <v>64</v>
      </c>
      <c r="F39" s="84" t="s">
        <v>63</v>
      </c>
      <c r="G39" s="216">
        <v>8.3333333333333301E-2</v>
      </c>
      <c r="H39" s="214">
        <v>0.625</v>
      </c>
      <c r="I39" s="214">
        <v>0</v>
      </c>
      <c r="J39" s="214">
        <v>0.5</v>
      </c>
      <c r="K39" s="214">
        <v>0</v>
      </c>
      <c r="L39" s="214">
        <v>1</v>
      </c>
      <c r="M39" s="214">
        <v>0.5</v>
      </c>
      <c r="N39" s="214">
        <v>0.5</v>
      </c>
      <c r="O39" s="214">
        <v>0</v>
      </c>
      <c r="P39" s="214">
        <v>0.75</v>
      </c>
      <c r="Q39" s="214">
        <v>0</v>
      </c>
      <c r="R39" s="214">
        <v>0.4</v>
      </c>
      <c r="S39" s="214">
        <v>0</v>
      </c>
      <c r="T39" s="215">
        <v>0.6</v>
      </c>
      <c r="U39" s="34"/>
      <c r="V39" s="34"/>
    </row>
    <row r="40" spans="1:22" x14ac:dyDescent="0.2">
      <c r="A40" s="81">
        <v>35</v>
      </c>
      <c r="B40" s="84" t="str">
        <f t="shared" si="0"/>
        <v>Channel Islands</v>
      </c>
      <c r="C40" s="84" t="str">
        <f t="shared" si="1"/>
        <v>CHI</v>
      </c>
      <c r="D40" s="214">
        <f t="shared" si="2"/>
        <v>0.92500000000000004</v>
      </c>
      <c r="E40" s="81" t="s">
        <v>706</v>
      </c>
      <c r="F40" s="84" t="s">
        <v>736</v>
      </c>
      <c r="G40" s="216">
        <v>1</v>
      </c>
      <c r="H40" s="214">
        <v>0.85</v>
      </c>
      <c r="I40" s="214">
        <v>1</v>
      </c>
      <c r="J40" s="214">
        <v>0.5</v>
      </c>
      <c r="K40" s="214">
        <v>1</v>
      </c>
      <c r="L40" s="214">
        <v>1</v>
      </c>
      <c r="M40" s="214">
        <v>1</v>
      </c>
      <c r="N40" s="214">
        <v>1</v>
      </c>
      <c r="O40" s="214">
        <v>1</v>
      </c>
      <c r="P40" s="214">
        <v>1</v>
      </c>
      <c r="Q40" s="214">
        <v>1</v>
      </c>
      <c r="R40" s="214">
        <v>0.8</v>
      </c>
      <c r="S40" s="214">
        <v>1</v>
      </c>
      <c r="T40" s="215">
        <v>0.8</v>
      </c>
      <c r="U40" s="34"/>
      <c r="V40" s="34"/>
    </row>
    <row r="41" spans="1:22" x14ac:dyDescent="0.2">
      <c r="A41" s="81">
        <v>36</v>
      </c>
      <c r="B41" s="84" t="str">
        <f t="shared" si="0"/>
        <v>Chile</v>
      </c>
      <c r="C41" s="84" t="str">
        <f t="shared" si="1"/>
        <v>CHL</v>
      </c>
      <c r="D41" s="214">
        <f t="shared" si="2"/>
        <v>0.27916666666666662</v>
      </c>
      <c r="E41" s="81" t="s">
        <v>66</v>
      </c>
      <c r="F41" s="84" t="s">
        <v>65</v>
      </c>
      <c r="G41" s="216">
        <v>8.3333333333333301E-2</v>
      </c>
      <c r="H41" s="214">
        <v>0.47499999999999998</v>
      </c>
      <c r="I41" s="214">
        <v>0</v>
      </c>
      <c r="J41" s="214">
        <v>0.5</v>
      </c>
      <c r="K41" s="214">
        <v>0</v>
      </c>
      <c r="L41" s="214">
        <v>1</v>
      </c>
      <c r="M41" s="214">
        <v>0.5</v>
      </c>
      <c r="N41" s="214">
        <v>0.5</v>
      </c>
      <c r="O41" s="214">
        <v>0</v>
      </c>
      <c r="P41" s="214">
        <v>0.25</v>
      </c>
      <c r="Q41" s="214">
        <v>0</v>
      </c>
      <c r="R41" s="214">
        <v>0.2</v>
      </c>
      <c r="S41" s="214">
        <v>0</v>
      </c>
      <c r="T41" s="215">
        <v>0.4</v>
      </c>
      <c r="U41" s="34"/>
      <c r="V41" s="34"/>
    </row>
    <row r="42" spans="1:22" x14ac:dyDescent="0.2">
      <c r="A42" s="81">
        <v>37</v>
      </c>
      <c r="B42" s="84" t="str">
        <f t="shared" si="0"/>
        <v>China</v>
      </c>
      <c r="C42" s="84" t="str">
        <f t="shared" si="1"/>
        <v>CHN</v>
      </c>
      <c r="D42" s="214">
        <f t="shared" si="2"/>
        <v>0.1791666666666665</v>
      </c>
      <c r="E42" s="81" t="s">
        <v>68</v>
      </c>
      <c r="F42" s="84" t="s">
        <v>67</v>
      </c>
      <c r="G42" s="216">
        <v>0</v>
      </c>
      <c r="H42" s="214">
        <v>0.358333333333333</v>
      </c>
      <c r="I42" s="214">
        <v>0</v>
      </c>
      <c r="J42" s="214">
        <v>0.5</v>
      </c>
      <c r="K42" s="214">
        <v>0</v>
      </c>
      <c r="L42" s="214">
        <v>1</v>
      </c>
      <c r="M42" s="214">
        <v>0</v>
      </c>
      <c r="N42" s="214">
        <v>0</v>
      </c>
      <c r="O42" s="214">
        <v>0</v>
      </c>
      <c r="P42" s="214">
        <v>0.25</v>
      </c>
      <c r="Q42" s="214">
        <v>0</v>
      </c>
      <c r="R42" s="214">
        <v>0.2</v>
      </c>
      <c r="S42" s="214">
        <v>0</v>
      </c>
      <c r="T42" s="215">
        <v>0.2</v>
      </c>
      <c r="U42" s="34"/>
      <c r="V42" s="34"/>
    </row>
    <row r="43" spans="1:22" x14ac:dyDescent="0.2">
      <c r="A43" s="81">
        <v>38</v>
      </c>
      <c r="B43" s="84" t="str">
        <f t="shared" si="0"/>
        <v>CÃ´te dâ€™Ivoire</v>
      </c>
      <c r="C43" s="84" t="str">
        <f t="shared" si="1"/>
        <v>CIV</v>
      </c>
      <c r="D43" s="214">
        <f t="shared" si="2"/>
        <v>0.23749999999999999</v>
      </c>
      <c r="E43" s="81" t="s">
        <v>69</v>
      </c>
      <c r="F43" s="84" t="s">
        <v>530</v>
      </c>
      <c r="G43" s="216">
        <v>0</v>
      </c>
      <c r="H43" s="214">
        <v>0.47499999999999998</v>
      </c>
      <c r="I43" s="214">
        <v>0</v>
      </c>
      <c r="J43" s="214">
        <v>0.5</v>
      </c>
      <c r="K43" s="214">
        <v>0</v>
      </c>
      <c r="L43" s="214">
        <v>1</v>
      </c>
      <c r="M43" s="214">
        <v>0</v>
      </c>
      <c r="N43" s="214">
        <v>0</v>
      </c>
      <c r="O43" s="214">
        <v>0</v>
      </c>
      <c r="P43" s="214">
        <v>0.75</v>
      </c>
      <c r="Q43" s="214">
        <v>0</v>
      </c>
      <c r="R43" s="214">
        <v>0.2</v>
      </c>
      <c r="S43" s="214">
        <v>0</v>
      </c>
      <c r="T43" s="215">
        <v>0.4</v>
      </c>
      <c r="U43" s="34"/>
      <c r="V43" s="34"/>
    </row>
    <row r="44" spans="1:22" x14ac:dyDescent="0.2">
      <c r="A44" s="81">
        <v>39</v>
      </c>
      <c r="B44" s="84" t="str">
        <f t="shared" si="0"/>
        <v>Cameroon</v>
      </c>
      <c r="C44" s="84" t="str">
        <f t="shared" si="1"/>
        <v>CMR</v>
      </c>
      <c r="D44" s="214">
        <f t="shared" si="2"/>
        <v>0.16805555555555551</v>
      </c>
      <c r="E44" s="81" t="s">
        <v>71</v>
      </c>
      <c r="F44" s="84" t="s">
        <v>70</v>
      </c>
      <c r="G44" s="216">
        <v>0</v>
      </c>
      <c r="H44" s="214">
        <v>0.33611111111111103</v>
      </c>
      <c r="I44" s="214">
        <v>0</v>
      </c>
      <c r="J44" s="214">
        <v>0</v>
      </c>
      <c r="K44" s="214">
        <v>0</v>
      </c>
      <c r="L44" s="214">
        <v>0.66666666666666696</v>
      </c>
      <c r="M44" s="214">
        <v>0</v>
      </c>
      <c r="N44" s="214">
        <v>0</v>
      </c>
      <c r="O44" s="214">
        <v>0</v>
      </c>
      <c r="P44" s="214">
        <v>0.75</v>
      </c>
      <c r="Q44" s="214">
        <v>0</v>
      </c>
      <c r="R44" s="214">
        <v>0.4</v>
      </c>
      <c r="S44" s="214">
        <v>0</v>
      </c>
      <c r="T44" s="215">
        <v>0.2</v>
      </c>
      <c r="U44" s="34"/>
      <c r="V44" s="34"/>
    </row>
    <row r="45" spans="1:22" x14ac:dyDescent="0.2">
      <c r="A45" s="81">
        <v>40</v>
      </c>
      <c r="B45" s="84" t="str">
        <f t="shared" si="0"/>
        <v>Congo, Dem. Rep.</v>
      </c>
      <c r="C45" s="84" t="str">
        <f t="shared" si="1"/>
        <v>COD</v>
      </c>
      <c r="D45" s="214">
        <f t="shared" si="2"/>
        <v>0.20694444444444465</v>
      </c>
      <c r="E45" s="81" t="s">
        <v>72</v>
      </c>
      <c r="F45" s="84" t="s">
        <v>737</v>
      </c>
      <c r="G45" s="216">
        <v>8.3333333333333301E-2</v>
      </c>
      <c r="H45" s="214">
        <v>0.33055555555555599</v>
      </c>
      <c r="I45" s="214">
        <v>0</v>
      </c>
      <c r="J45" s="214">
        <v>0</v>
      </c>
      <c r="K45" s="214">
        <v>0</v>
      </c>
      <c r="L45" s="214">
        <v>0.33333333333333298</v>
      </c>
      <c r="M45" s="214">
        <v>0.5</v>
      </c>
      <c r="N45" s="214">
        <v>0.5</v>
      </c>
      <c r="O45" s="214">
        <v>0</v>
      </c>
      <c r="P45" s="214">
        <v>0.75</v>
      </c>
      <c r="Q45" s="214">
        <v>0</v>
      </c>
      <c r="R45" s="214">
        <v>0.2</v>
      </c>
      <c r="S45" s="214">
        <v>0</v>
      </c>
      <c r="T45" s="215">
        <v>0.2</v>
      </c>
      <c r="U45" s="34"/>
      <c r="V45" s="34"/>
    </row>
    <row r="46" spans="1:22" x14ac:dyDescent="0.2">
      <c r="A46" s="81">
        <v>41</v>
      </c>
      <c r="B46" s="84" t="str">
        <f t="shared" si="0"/>
        <v>Congo, Rep.</v>
      </c>
      <c r="C46" s="84" t="str">
        <f t="shared" si="1"/>
        <v>COG</v>
      </c>
      <c r="D46" s="214">
        <f t="shared" si="2"/>
        <v>0.26805555555555566</v>
      </c>
      <c r="E46" s="81" t="s">
        <v>73</v>
      </c>
      <c r="F46" s="84" t="s">
        <v>738</v>
      </c>
      <c r="G46" s="216">
        <v>8.3333333333333301E-2</v>
      </c>
      <c r="H46" s="214">
        <v>0.452777777777778</v>
      </c>
      <c r="I46" s="214">
        <v>0</v>
      </c>
      <c r="J46" s="214">
        <v>0.5</v>
      </c>
      <c r="K46" s="214">
        <v>0.5</v>
      </c>
      <c r="L46" s="214">
        <v>0.66666666666666696</v>
      </c>
      <c r="M46" s="214">
        <v>0</v>
      </c>
      <c r="N46" s="214">
        <v>0</v>
      </c>
      <c r="O46" s="214">
        <v>0</v>
      </c>
      <c r="P46" s="214">
        <v>0.75</v>
      </c>
      <c r="Q46" s="214">
        <v>0</v>
      </c>
      <c r="R46" s="214">
        <v>0.4</v>
      </c>
      <c r="S46" s="214">
        <v>0</v>
      </c>
      <c r="T46" s="215">
        <v>0.4</v>
      </c>
      <c r="U46" s="34"/>
      <c r="V46" s="34"/>
    </row>
    <row r="47" spans="1:22" x14ac:dyDescent="0.2">
      <c r="A47" s="81">
        <v>42</v>
      </c>
      <c r="B47" s="84" t="str">
        <f t="shared" si="0"/>
        <v>Colombia</v>
      </c>
      <c r="C47" s="84" t="str">
        <f t="shared" si="1"/>
        <v>COL</v>
      </c>
      <c r="D47" s="214">
        <f t="shared" si="2"/>
        <v>0.1791666666666665</v>
      </c>
      <c r="E47" s="81" t="s">
        <v>75</v>
      </c>
      <c r="F47" s="84" t="s">
        <v>74</v>
      </c>
      <c r="G47" s="216">
        <v>0</v>
      </c>
      <c r="H47" s="214">
        <v>0.358333333333333</v>
      </c>
      <c r="I47" s="214">
        <v>0</v>
      </c>
      <c r="J47" s="214">
        <v>0.5</v>
      </c>
      <c r="K47" s="214">
        <v>0</v>
      </c>
      <c r="L47" s="214">
        <v>1</v>
      </c>
      <c r="M47" s="214">
        <v>0</v>
      </c>
      <c r="N47" s="214">
        <v>0</v>
      </c>
      <c r="O47" s="214">
        <v>0</v>
      </c>
      <c r="P47" s="214">
        <v>0.25</v>
      </c>
      <c r="Q47" s="214">
        <v>0</v>
      </c>
      <c r="R47" s="214">
        <v>0.2</v>
      </c>
      <c r="S47" s="214">
        <v>0</v>
      </c>
      <c r="T47" s="215">
        <v>0.2</v>
      </c>
      <c r="U47" s="34"/>
      <c r="V47" s="34"/>
    </row>
    <row r="48" spans="1:22" x14ac:dyDescent="0.2">
      <c r="A48" s="81">
        <v>43</v>
      </c>
      <c r="B48" s="84" t="str">
        <f t="shared" si="0"/>
        <v>Comoros</v>
      </c>
      <c r="C48" s="84" t="str">
        <f t="shared" si="1"/>
        <v>COM</v>
      </c>
      <c r="D48" s="214">
        <f t="shared" si="2"/>
        <v>0.47916666666666652</v>
      </c>
      <c r="E48" s="81" t="s">
        <v>77</v>
      </c>
      <c r="F48" s="84" t="s">
        <v>76</v>
      </c>
      <c r="G48" s="216">
        <v>0.25</v>
      </c>
      <c r="H48" s="214">
        <v>0.70833333333333304</v>
      </c>
      <c r="I48" s="214">
        <v>0</v>
      </c>
      <c r="J48" s="214">
        <v>0.5</v>
      </c>
      <c r="K48" s="214">
        <v>0.5</v>
      </c>
      <c r="L48" s="214">
        <v>1</v>
      </c>
      <c r="M48" s="214">
        <v>1</v>
      </c>
      <c r="N48" s="214">
        <v>1</v>
      </c>
      <c r="O48" s="214">
        <v>0</v>
      </c>
      <c r="P48" s="214">
        <v>0.75</v>
      </c>
      <c r="Q48" s="214">
        <v>0</v>
      </c>
      <c r="R48" s="214">
        <v>0.4</v>
      </c>
      <c r="S48" s="214">
        <v>0</v>
      </c>
      <c r="T48" s="215">
        <v>0.6</v>
      </c>
      <c r="U48" s="34"/>
      <c r="V48" s="34"/>
    </row>
    <row r="49" spans="1:22" x14ac:dyDescent="0.2">
      <c r="A49" s="81">
        <v>44</v>
      </c>
      <c r="B49" s="84" t="str">
        <f t="shared" si="0"/>
        <v>Cabo Verde</v>
      </c>
      <c r="C49" s="84" t="str">
        <f t="shared" si="1"/>
        <v>CPV</v>
      </c>
      <c r="D49" s="214">
        <f t="shared" si="2"/>
        <v>0.375</v>
      </c>
      <c r="E49" s="81" t="s">
        <v>79</v>
      </c>
      <c r="F49" s="84" t="s">
        <v>78</v>
      </c>
      <c r="G49" s="216">
        <v>0.16666666666666699</v>
      </c>
      <c r="H49" s="214">
        <v>0.58333333333333304</v>
      </c>
      <c r="I49" s="214">
        <v>0</v>
      </c>
      <c r="J49" s="214">
        <v>0.5</v>
      </c>
      <c r="K49" s="214">
        <v>0.5</v>
      </c>
      <c r="L49" s="214">
        <v>1</v>
      </c>
      <c r="M49" s="214">
        <v>0.5</v>
      </c>
      <c r="N49" s="214">
        <v>0.5</v>
      </c>
      <c r="O49" s="214">
        <v>0</v>
      </c>
      <c r="P49" s="214">
        <v>0.5</v>
      </c>
      <c r="Q49" s="214">
        <v>0</v>
      </c>
      <c r="R49" s="214">
        <v>0.4</v>
      </c>
      <c r="S49" s="214">
        <v>0</v>
      </c>
      <c r="T49" s="215">
        <v>0.6</v>
      </c>
      <c r="U49" s="34"/>
      <c r="V49" s="34"/>
    </row>
    <row r="50" spans="1:22" x14ac:dyDescent="0.2">
      <c r="A50" s="81">
        <v>45</v>
      </c>
      <c r="B50" s="84" t="str">
        <f t="shared" si="0"/>
        <v>Costa Rica</v>
      </c>
      <c r="C50" s="84" t="str">
        <f t="shared" si="1"/>
        <v>CRI</v>
      </c>
      <c r="D50" s="214">
        <f t="shared" si="2"/>
        <v>0.26250000000000012</v>
      </c>
      <c r="E50" s="81" t="s">
        <v>81</v>
      </c>
      <c r="F50" s="84" t="s">
        <v>80</v>
      </c>
      <c r="G50" s="216">
        <v>8.3333333333333301E-2</v>
      </c>
      <c r="H50" s="214">
        <v>0.44166666666666698</v>
      </c>
      <c r="I50" s="214">
        <v>0</v>
      </c>
      <c r="J50" s="214">
        <v>0.5</v>
      </c>
      <c r="K50" s="214">
        <v>0</v>
      </c>
      <c r="L50" s="214">
        <v>1</v>
      </c>
      <c r="M50" s="214">
        <v>0.5</v>
      </c>
      <c r="N50" s="214">
        <v>0.5</v>
      </c>
      <c r="O50" s="214">
        <v>0</v>
      </c>
      <c r="P50" s="214">
        <v>0.25</v>
      </c>
      <c r="Q50" s="214">
        <v>0</v>
      </c>
      <c r="R50" s="214">
        <v>0.2</v>
      </c>
      <c r="S50" s="214">
        <v>0</v>
      </c>
      <c r="T50" s="215">
        <v>0.2</v>
      </c>
      <c r="U50" s="34"/>
      <c r="V50" s="34"/>
    </row>
    <row r="51" spans="1:22" x14ac:dyDescent="0.2">
      <c r="A51" s="81">
        <v>46</v>
      </c>
      <c r="B51" s="84" t="str">
        <f t="shared" si="0"/>
        <v>Cuba</v>
      </c>
      <c r="C51" s="84" t="str">
        <f t="shared" si="1"/>
        <v>CUB</v>
      </c>
      <c r="D51" s="214">
        <f t="shared" si="2"/>
        <v>0.36666666666666697</v>
      </c>
      <c r="E51" s="81" t="s">
        <v>83</v>
      </c>
      <c r="F51" s="84" t="s">
        <v>82</v>
      </c>
      <c r="G51" s="216">
        <v>0.16666666666666699</v>
      </c>
      <c r="H51" s="214">
        <v>0.56666666666666698</v>
      </c>
      <c r="I51" s="214">
        <v>0</v>
      </c>
      <c r="J51" s="214">
        <v>0.5</v>
      </c>
      <c r="K51" s="214">
        <v>0.5</v>
      </c>
      <c r="L51" s="214">
        <v>1</v>
      </c>
      <c r="M51" s="214">
        <v>0.5</v>
      </c>
      <c r="N51" s="214">
        <v>0.5</v>
      </c>
      <c r="O51" s="214">
        <v>0</v>
      </c>
      <c r="P51" s="214">
        <v>1</v>
      </c>
      <c r="Q51" s="214">
        <v>0</v>
      </c>
      <c r="R51" s="214">
        <v>0.2</v>
      </c>
      <c r="S51" s="214">
        <v>0</v>
      </c>
      <c r="T51" s="215">
        <v>0.2</v>
      </c>
      <c r="U51" s="34"/>
      <c r="V51" s="34"/>
    </row>
    <row r="52" spans="1:22" x14ac:dyDescent="0.2">
      <c r="A52" s="81">
        <v>47</v>
      </c>
      <c r="B52" s="84" t="str">
        <f t="shared" si="0"/>
        <v>CuraÃ§ao</v>
      </c>
      <c r="C52" s="84" t="str">
        <f t="shared" si="1"/>
        <v>CUW</v>
      </c>
      <c r="D52" s="214">
        <f t="shared" si="2"/>
        <v>0.92500000000000004</v>
      </c>
      <c r="E52" s="81" t="s">
        <v>707</v>
      </c>
      <c r="F52" s="84" t="s">
        <v>814</v>
      </c>
      <c r="G52" s="216">
        <v>1</v>
      </c>
      <c r="H52" s="214">
        <v>0.85</v>
      </c>
      <c r="I52" s="214">
        <v>1</v>
      </c>
      <c r="J52" s="214">
        <v>0.5</v>
      </c>
      <c r="K52" s="214">
        <v>1</v>
      </c>
      <c r="L52" s="214">
        <v>1</v>
      </c>
      <c r="M52" s="214">
        <v>1</v>
      </c>
      <c r="N52" s="214">
        <v>1</v>
      </c>
      <c r="O52" s="214">
        <v>1</v>
      </c>
      <c r="P52" s="214">
        <v>1</v>
      </c>
      <c r="Q52" s="214">
        <v>1</v>
      </c>
      <c r="R52" s="214">
        <v>0.8</v>
      </c>
      <c r="S52" s="214">
        <v>1</v>
      </c>
      <c r="T52" s="215">
        <v>0.8</v>
      </c>
      <c r="U52" s="34"/>
      <c r="V52" s="34"/>
    </row>
    <row r="53" spans="1:22" x14ac:dyDescent="0.2">
      <c r="A53" s="81">
        <v>48</v>
      </c>
      <c r="B53" s="84" t="str">
        <f t="shared" si="0"/>
        <v>Cayman Islands</v>
      </c>
      <c r="C53" s="84" t="str">
        <f t="shared" si="1"/>
        <v>CYM</v>
      </c>
      <c r="D53" s="214">
        <f t="shared" si="2"/>
        <v>0.82499999999999996</v>
      </c>
      <c r="E53" s="81" t="s">
        <v>708</v>
      </c>
      <c r="F53" s="84" t="s">
        <v>739</v>
      </c>
      <c r="G53" s="216">
        <v>0.91666666666666696</v>
      </c>
      <c r="H53" s="214">
        <v>0.73333333333333295</v>
      </c>
      <c r="I53" s="214">
        <v>1</v>
      </c>
      <c r="J53" s="214">
        <v>0.5</v>
      </c>
      <c r="K53" s="214">
        <v>1</v>
      </c>
      <c r="L53" s="214">
        <v>1</v>
      </c>
      <c r="M53" s="214">
        <v>0.5</v>
      </c>
      <c r="N53" s="214">
        <v>0.5</v>
      </c>
      <c r="O53" s="214">
        <v>1</v>
      </c>
      <c r="P53" s="214">
        <v>1</v>
      </c>
      <c r="Q53" s="214">
        <v>1</v>
      </c>
      <c r="R53" s="214">
        <v>0.8</v>
      </c>
      <c r="S53" s="214">
        <v>1</v>
      </c>
      <c r="T53" s="215">
        <v>0.6</v>
      </c>
      <c r="U53" s="34"/>
      <c r="V53" s="34"/>
    </row>
    <row r="54" spans="1:22" x14ac:dyDescent="0.2">
      <c r="A54" s="81">
        <v>49</v>
      </c>
      <c r="B54" s="84" t="str">
        <f t="shared" si="0"/>
        <v>Cyprus</v>
      </c>
      <c r="C54" s="84" t="str">
        <f t="shared" si="1"/>
        <v>CYP</v>
      </c>
      <c r="D54" s="214">
        <f t="shared" si="2"/>
        <v>0.37916666666666698</v>
      </c>
      <c r="E54" s="81" t="s">
        <v>85</v>
      </c>
      <c r="F54" s="84" t="s">
        <v>84</v>
      </c>
      <c r="G54" s="216">
        <v>0.16666666666666699</v>
      </c>
      <c r="H54" s="214">
        <v>0.59166666666666701</v>
      </c>
      <c r="I54" s="214">
        <v>0</v>
      </c>
      <c r="J54" s="214">
        <v>0.5</v>
      </c>
      <c r="K54" s="214">
        <v>0.5</v>
      </c>
      <c r="L54" s="214">
        <v>1</v>
      </c>
      <c r="M54" s="214">
        <v>0.5</v>
      </c>
      <c r="N54" s="214">
        <v>0.5</v>
      </c>
      <c r="O54" s="214">
        <v>0</v>
      </c>
      <c r="P54" s="214">
        <v>0.75</v>
      </c>
      <c r="Q54" s="214">
        <v>0</v>
      </c>
      <c r="R54" s="214">
        <v>0.4</v>
      </c>
      <c r="S54" s="214">
        <v>0</v>
      </c>
      <c r="T54" s="215">
        <v>0.4</v>
      </c>
      <c r="U54" s="34"/>
      <c r="V54" s="34"/>
    </row>
    <row r="55" spans="1:22" x14ac:dyDescent="0.2">
      <c r="A55" s="81">
        <v>50</v>
      </c>
      <c r="B55" s="84" t="str">
        <f t="shared" si="0"/>
        <v>Czech Republic</v>
      </c>
      <c r="C55" s="84" t="str">
        <f t="shared" si="1"/>
        <v>CZE</v>
      </c>
      <c r="D55" s="214">
        <f t="shared" si="2"/>
        <v>0.35416666666666663</v>
      </c>
      <c r="E55" s="81" t="s">
        <v>87</v>
      </c>
      <c r="F55" s="84" t="s">
        <v>86</v>
      </c>
      <c r="G55" s="216">
        <v>8.3333333333333301E-2</v>
      </c>
      <c r="H55" s="214">
        <v>0.625</v>
      </c>
      <c r="I55" s="214">
        <v>0</v>
      </c>
      <c r="J55" s="214">
        <v>0.5</v>
      </c>
      <c r="K55" s="214">
        <v>0</v>
      </c>
      <c r="L55" s="214">
        <v>1</v>
      </c>
      <c r="M55" s="214">
        <v>0.5</v>
      </c>
      <c r="N55" s="214">
        <v>0.5</v>
      </c>
      <c r="O55" s="214">
        <v>0</v>
      </c>
      <c r="P55" s="214">
        <v>0.75</v>
      </c>
      <c r="Q55" s="214">
        <v>0</v>
      </c>
      <c r="R55" s="214">
        <v>0.4</v>
      </c>
      <c r="S55" s="214">
        <v>0</v>
      </c>
      <c r="T55" s="215">
        <v>0.6</v>
      </c>
      <c r="U55" s="34"/>
      <c r="V55" s="34"/>
    </row>
    <row r="56" spans="1:22" x14ac:dyDescent="0.2">
      <c r="A56" s="81">
        <v>51</v>
      </c>
      <c r="B56" s="84" t="str">
        <f t="shared" si="0"/>
        <v>Germany</v>
      </c>
      <c r="C56" s="84" t="str">
        <f t="shared" si="1"/>
        <v>DEU</v>
      </c>
      <c r="D56" s="214">
        <f t="shared" si="2"/>
        <v>0.33750000000000013</v>
      </c>
      <c r="E56" s="81" t="s">
        <v>89</v>
      </c>
      <c r="F56" s="84" t="s">
        <v>88</v>
      </c>
      <c r="G56" s="216">
        <v>8.3333333333333301E-2</v>
      </c>
      <c r="H56" s="214">
        <v>0.59166666666666701</v>
      </c>
      <c r="I56" s="214">
        <v>0</v>
      </c>
      <c r="J56" s="214">
        <v>0.5</v>
      </c>
      <c r="K56" s="214">
        <v>0</v>
      </c>
      <c r="L56" s="214">
        <v>1</v>
      </c>
      <c r="M56" s="214">
        <v>0.5</v>
      </c>
      <c r="N56" s="214">
        <v>0.5</v>
      </c>
      <c r="O56" s="214">
        <v>0</v>
      </c>
      <c r="P56" s="214">
        <v>0.75</v>
      </c>
      <c r="Q56" s="214">
        <v>0</v>
      </c>
      <c r="R56" s="214">
        <v>0.4</v>
      </c>
      <c r="S56" s="214">
        <v>0</v>
      </c>
      <c r="T56" s="215">
        <v>0.4</v>
      </c>
      <c r="U56" s="34"/>
      <c r="V56" s="34"/>
    </row>
    <row r="57" spans="1:22" x14ac:dyDescent="0.2">
      <c r="A57" s="81">
        <v>52</v>
      </c>
      <c r="B57" s="84" t="str">
        <f t="shared" si="0"/>
        <v>Djibouti</v>
      </c>
      <c r="C57" s="84" t="str">
        <f t="shared" si="1"/>
        <v>DJI</v>
      </c>
      <c r="D57" s="214">
        <f t="shared" si="2"/>
        <v>0.36249999999999999</v>
      </c>
      <c r="E57" s="81" t="s">
        <v>91</v>
      </c>
      <c r="F57" s="84" t="s">
        <v>90</v>
      </c>
      <c r="G57" s="216">
        <v>0.16666666666666699</v>
      </c>
      <c r="H57" s="214">
        <v>0.55833333333333302</v>
      </c>
      <c r="I57" s="214">
        <v>0</v>
      </c>
      <c r="J57" s="214">
        <v>0.5</v>
      </c>
      <c r="K57" s="214">
        <v>0.5</v>
      </c>
      <c r="L57" s="214">
        <v>1</v>
      </c>
      <c r="M57" s="214">
        <v>0.5</v>
      </c>
      <c r="N57" s="214">
        <v>0.5</v>
      </c>
      <c r="O57" s="214">
        <v>0</v>
      </c>
      <c r="P57" s="214">
        <v>0.75</v>
      </c>
      <c r="Q57" s="214">
        <v>0</v>
      </c>
      <c r="R57" s="214">
        <v>0.4</v>
      </c>
      <c r="S57" s="214">
        <v>0</v>
      </c>
      <c r="T57" s="215">
        <v>0.2</v>
      </c>
      <c r="U57" s="34"/>
      <c r="V57" s="34"/>
    </row>
    <row r="58" spans="1:22" x14ac:dyDescent="0.2">
      <c r="A58" s="81">
        <v>53</v>
      </c>
      <c r="B58" s="84" t="str">
        <f t="shared" si="0"/>
        <v>Dominica</v>
      </c>
      <c r="C58" s="84" t="str">
        <f t="shared" si="1"/>
        <v>DMA</v>
      </c>
      <c r="D58" s="214">
        <f t="shared" si="2"/>
        <v>0.55833333333333302</v>
      </c>
      <c r="E58" s="81" t="s">
        <v>93</v>
      </c>
      <c r="F58" s="84" t="s">
        <v>92</v>
      </c>
      <c r="G58" s="216">
        <v>0.33333333333333298</v>
      </c>
      <c r="H58" s="214">
        <v>0.78333333333333299</v>
      </c>
      <c r="I58" s="214">
        <v>0</v>
      </c>
      <c r="J58" s="214">
        <v>0.5</v>
      </c>
      <c r="K58" s="214">
        <v>0.5</v>
      </c>
      <c r="L58" s="214">
        <v>1</v>
      </c>
      <c r="M58" s="214">
        <v>1</v>
      </c>
      <c r="N58" s="214">
        <v>1</v>
      </c>
      <c r="O58" s="214">
        <v>0</v>
      </c>
      <c r="P58" s="214">
        <v>1</v>
      </c>
      <c r="Q58" s="214">
        <v>0</v>
      </c>
      <c r="R58" s="214">
        <v>0.4</v>
      </c>
      <c r="S58" s="214">
        <v>0.5</v>
      </c>
      <c r="T58" s="215">
        <v>0.8</v>
      </c>
      <c r="U58" s="34"/>
      <c r="V58" s="34"/>
    </row>
    <row r="59" spans="1:22" x14ac:dyDescent="0.2">
      <c r="A59" s="81">
        <v>54</v>
      </c>
      <c r="B59" s="84" t="str">
        <f t="shared" si="0"/>
        <v>Denmark</v>
      </c>
      <c r="C59" s="84" t="str">
        <f t="shared" si="1"/>
        <v>DNK</v>
      </c>
      <c r="D59" s="214">
        <f t="shared" si="2"/>
        <v>0.35416666666666663</v>
      </c>
      <c r="E59" s="81" t="s">
        <v>95</v>
      </c>
      <c r="F59" s="84" t="s">
        <v>94</v>
      </c>
      <c r="G59" s="216">
        <v>8.3333333333333301E-2</v>
      </c>
      <c r="H59" s="214">
        <v>0.625</v>
      </c>
      <c r="I59" s="214">
        <v>0</v>
      </c>
      <c r="J59" s="214">
        <v>0.5</v>
      </c>
      <c r="K59" s="214">
        <v>0</v>
      </c>
      <c r="L59" s="214">
        <v>1</v>
      </c>
      <c r="M59" s="214">
        <v>0.5</v>
      </c>
      <c r="N59" s="214">
        <v>0.5</v>
      </c>
      <c r="O59" s="214">
        <v>0</v>
      </c>
      <c r="P59" s="214">
        <v>0.75</v>
      </c>
      <c r="Q59" s="214">
        <v>0</v>
      </c>
      <c r="R59" s="214">
        <v>0.4</v>
      </c>
      <c r="S59" s="214">
        <v>0</v>
      </c>
      <c r="T59" s="215">
        <v>0.6</v>
      </c>
      <c r="U59" s="34"/>
      <c r="V59" s="34"/>
    </row>
    <row r="60" spans="1:22" x14ac:dyDescent="0.2">
      <c r="A60" s="81">
        <v>55</v>
      </c>
      <c r="B60" s="84" t="str">
        <f t="shared" si="0"/>
        <v>Dominican Republic</v>
      </c>
      <c r="C60" s="84" t="str">
        <f t="shared" si="1"/>
        <v>DOM</v>
      </c>
      <c r="D60" s="214">
        <f t="shared" si="2"/>
        <v>0.25833333333333314</v>
      </c>
      <c r="E60" s="81" t="s">
        <v>97</v>
      </c>
      <c r="F60" s="84" t="s">
        <v>96</v>
      </c>
      <c r="G60" s="216">
        <v>8.3333333333333301E-2</v>
      </c>
      <c r="H60" s="214">
        <v>0.43333333333333302</v>
      </c>
      <c r="I60" s="214">
        <v>0</v>
      </c>
      <c r="J60" s="214">
        <v>0</v>
      </c>
      <c r="K60" s="214">
        <v>0</v>
      </c>
      <c r="L60" s="214">
        <v>1</v>
      </c>
      <c r="M60" s="214">
        <v>0.5</v>
      </c>
      <c r="N60" s="214">
        <v>0.5</v>
      </c>
      <c r="O60" s="214">
        <v>0</v>
      </c>
      <c r="P60" s="214">
        <v>0.5</v>
      </c>
      <c r="Q60" s="214">
        <v>0</v>
      </c>
      <c r="R60" s="214">
        <v>0.2</v>
      </c>
      <c r="S60" s="214">
        <v>0</v>
      </c>
      <c r="T60" s="215">
        <v>0.4</v>
      </c>
      <c r="U60" s="34"/>
      <c r="V60" s="34"/>
    </row>
    <row r="61" spans="1:22" x14ac:dyDescent="0.2">
      <c r="A61" s="81">
        <v>56</v>
      </c>
      <c r="B61" s="84" t="str">
        <f t="shared" si="0"/>
        <v>Algeria</v>
      </c>
      <c r="C61" s="84" t="str">
        <f t="shared" si="1"/>
        <v>DZA</v>
      </c>
      <c r="D61" s="214">
        <f t="shared" si="2"/>
        <v>0.32500000000000012</v>
      </c>
      <c r="E61" s="81" t="s">
        <v>99</v>
      </c>
      <c r="F61" s="84" t="s">
        <v>98</v>
      </c>
      <c r="G61" s="216">
        <v>8.3333333333333301E-2</v>
      </c>
      <c r="H61" s="214">
        <v>0.56666666666666698</v>
      </c>
      <c r="I61" s="214">
        <v>0</v>
      </c>
      <c r="J61" s="214">
        <v>0.5</v>
      </c>
      <c r="K61" s="214">
        <v>0</v>
      </c>
      <c r="L61" s="214">
        <v>1</v>
      </c>
      <c r="M61" s="214">
        <v>0.5</v>
      </c>
      <c r="N61" s="214">
        <v>0.5</v>
      </c>
      <c r="O61" s="214">
        <v>0</v>
      </c>
      <c r="P61" s="214">
        <v>1</v>
      </c>
      <c r="Q61" s="214">
        <v>0</v>
      </c>
      <c r="R61" s="214">
        <v>0.2</v>
      </c>
      <c r="S61" s="214">
        <v>0</v>
      </c>
      <c r="T61" s="215">
        <v>0.2</v>
      </c>
      <c r="U61" s="34"/>
      <c r="V61" s="34"/>
    </row>
    <row r="62" spans="1:22" x14ac:dyDescent="0.2">
      <c r="A62" s="81">
        <v>57</v>
      </c>
      <c r="B62" s="84" t="str">
        <f t="shared" si="0"/>
        <v>Ecuador</v>
      </c>
      <c r="C62" s="84" t="str">
        <f t="shared" si="1"/>
        <v>ECU</v>
      </c>
      <c r="D62" s="214">
        <f t="shared" si="2"/>
        <v>0.26250000000000012</v>
      </c>
      <c r="E62" s="81" t="s">
        <v>101</v>
      </c>
      <c r="F62" s="84" t="s">
        <v>100</v>
      </c>
      <c r="G62" s="216">
        <v>8.3333333333333301E-2</v>
      </c>
      <c r="H62" s="214">
        <v>0.44166666666666698</v>
      </c>
      <c r="I62" s="214">
        <v>0</v>
      </c>
      <c r="J62" s="214">
        <v>0.5</v>
      </c>
      <c r="K62" s="214">
        <v>0</v>
      </c>
      <c r="L62" s="214">
        <v>1</v>
      </c>
      <c r="M62" s="214">
        <v>0.5</v>
      </c>
      <c r="N62" s="214">
        <v>0.5</v>
      </c>
      <c r="O62" s="214">
        <v>0</v>
      </c>
      <c r="P62" s="214">
        <v>0.25</v>
      </c>
      <c r="Q62" s="214">
        <v>0</v>
      </c>
      <c r="R62" s="214">
        <v>0.2</v>
      </c>
      <c r="S62" s="214">
        <v>0</v>
      </c>
      <c r="T62" s="215">
        <v>0.2</v>
      </c>
      <c r="U62" s="34"/>
      <c r="V62" s="34"/>
    </row>
    <row r="63" spans="1:22" x14ac:dyDescent="0.2">
      <c r="A63" s="81">
        <v>58</v>
      </c>
      <c r="B63" s="84" t="str">
        <f t="shared" si="0"/>
        <v>Egypt, Arab Rep.</v>
      </c>
      <c r="C63" s="84" t="str">
        <f t="shared" si="1"/>
        <v>EGY</v>
      </c>
      <c r="D63" s="214">
        <f t="shared" si="2"/>
        <v>0.1791666666666665</v>
      </c>
      <c r="E63" s="81" t="s">
        <v>102</v>
      </c>
      <c r="F63" s="84" t="s">
        <v>740</v>
      </c>
      <c r="G63" s="216">
        <v>0</v>
      </c>
      <c r="H63" s="214">
        <v>0.358333333333333</v>
      </c>
      <c r="I63" s="214">
        <v>0</v>
      </c>
      <c r="J63" s="214">
        <v>0.5</v>
      </c>
      <c r="K63" s="214">
        <v>0</v>
      </c>
      <c r="L63" s="214">
        <v>1</v>
      </c>
      <c r="M63" s="214">
        <v>0</v>
      </c>
      <c r="N63" s="214">
        <v>0</v>
      </c>
      <c r="O63" s="214">
        <v>0</v>
      </c>
      <c r="P63" s="214">
        <v>0.25</v>
      </c>
      <c r="Q63" s="214">
        <v>0</v>
      </c>
      <c r="R63" s="214">
        <v>0.2</v>
      </c>
      <c r="S63" s="214">
        <v>0</v>
      </c>
      <c r="T63" s="215">
        <v>0.2</v>
      </c>
      <c r="U63" s="34"/>
      <c r="V63" s="34"/>
    </row>
    <row r="64" spans="1:22" x14ac:dyDescent="0.2">
      <c r="A64" s="81">
        <v>59</v>
      </c>
      <c r="B64" s="84" t="str">
        <f t="shared" si="0"/>
        <v>Eritrea</v>
      </c>
      <c r="C64" s="84" t="str">
        <f t="shared" si="1"/>
        <v>ERI</v>
      </c>
      <c r="D64" s="214">
        <f t="shared" si="2"/>
        <v>0.41666666666666696</v>
      </c>
      <c r="E64" s="81" t="s">
        <v>104</v>
      </c>
      <c r="F64" s="84" t="s">
        <v>103</v>
      </c>
      <c r="G64" s="216">
        <v>0.16666666666666699</v>
      </c>
      <c r="H64" s="214">
        <v>0.66666666666666696</v>
      </c>
      <c r="I64" s="214">
        <v>0</v>
      </c>
      <c r="J64" s="214">
        <v>0.5</v>
      </c>
      <c r="K64" s="214">
        <v>0.5</v>
      </c>
      <c r="L64" s="214">
        <v>1</v>
      </c>
      <c r="M64" s="214">
        <v>0.5</v>
      </c>
      <c r="N64" s="214">
        <v>0.5</v>
      </c>
      <c r="O64" s="214">
        <v>0</v>
      </c>
      <c r="P64" s="214">
        <v>1</v>
      </c>
      <c r="Q64" s="214">
        <v>0</v>
      </c>
      <c r="R64" s="214">
        <v>0.4</v>
      </c>
      <c r="S64" s="214">
        <v>0</v>
      </c>
      <c r="T64" s="215">
        <v>0.6</v>
      </c>
      <c r="U64" s="34"/>
      <c r="V64" s="34"/>
    </row>
    <row r="65" spans="1:22" x14ac:dyDescent="0.2">
      <c r="A65" s="81">
        <v>60</v>
      </c>
      <c r="B65" s="84" t="str">
        <f t="shared" si="0"/>
        <v>Spain</v>
      </c>
      <c r="C65" s="84" t="str">
        <f t="shared" si="1"/>
        <v>ESP</v>
      </c>
      <c r="D65" s="214">
        <f t="shared" si="2"/>
        <v>0.33750000000000013</v>
      </c>
      <c r="E65" s="81" t="s">
        <v>106</v>
      </c>
      <c r="F65" s="84" t="s">
        <v>105</v>
      </c>
      <c r="G65" s="216">
        <v>8.3333333333333301E-2</v>
      </c>
      <c r="H65" s="214">
        <v>0.59166666666666701</v>
      </c>
      <c r="I65" s="214">
        <v>0</v>
      </c>
      <c r="J65" s="214">
        <v>0.5</v>
      </c>
      <c r="K65" s="214">
        <v>0</v>
      </c>
      <c r="L65" s="214">
        <v>1</v>
      </c>
      <c r="M65" s="214">
        <v>0.5</v>
      </c>
      <c r="N65" s="214">
        <v>0.5</v>
      </c>
      <c r="O65" s="214">
        <v>0</v>
      </c>
      <c r="P65" s="214">
        <v>0.75</v>
      </c>
      <c r="Q65" s="214">
        <v>0</v>
      </c>
      <c r="R65" s="214">
        <v>0.2</v>
      </c>
      <c r="S65" s="214">
        <v>0</v>
      </c>
      <c r="T65" s="215">
        <v>0.6</v>
      </c>
      <c r="U65" s="34"/>
      <c r="V65" s="34"/>
    </row>
    <row r="66" spans="1:22" x14ac:dyDescent="0.2">
      <c r="A66" s="81">
        <v>61</v>
      </c>
      <c r="B66" s="84" t="str">
        <f t="shared" si="0"/>
        <v>Estonia</v>
      </c>
      <c r="C66" s="84" t="str">
        <f t="shared" si="1"/>
        <v>EST</v>
      </c>
      <c r="D66" s="214">
        <f t="shared" si="2"/>
        <v>0.39583333333333348</v>
      </c>
      <c r="E66" s="81" t="s">
        <v>108</v>
      </c>
      <c r="F66" s="84" t="s">
        <v>107</v>
      </c>
      <c r="G66" s="216">
        <v>0.16666666666666699</v>
      </c>
      <c r="H66" s="214">
        <v>0.625</v>
      </c>
      <c r="I66" s="214">
        <v>0</v>
      </c>
      <c r="J66" s="214">
        <v>0.5</v>
      </c>
      <c r="K66" s="214">
        <v>0.5</v>
      </c>
      <c r="L66" s="214">
        <v>1</v>
      </c>
      <c r="M66" s="214">
        <v>0.5</v>
      </c>
      <c r="N66" s="214">
        <v>0.5</v>
      </c>
      <c r="O66" s="214">
        <v>0</v>
      </c>
      <c r="P66" s="214">
        <v>0.75</v>
      </c>
      <c r="Q66" s="214">
        <v>0</v>
      </c>
      <c r="R66" s="214">
        <v>0.4</v>
      </c>
      <c r="S66" s="214">
        <v>0</v>
      </c>
      <c r="T66" s="215">
        <v>0.6</v>
      </c>
      <c r="U66" s="34"/>
      <c r="V66" s="34"/>
    </row>
    <row r="67" spans="1:22" x14ac:dyDescent="0.2">
      <c r="A67" s="81">
        <v>62</v>
      </c>
      <c r="B67" s="84" t="str">
        <f t="shared" si="0"/>
        <v>Ethiopia</v>
      </c>
      <c r="C67" s="84" t="str">
        <f t="shared" si="1"/>
        <v>ETH</v>
      </c>
      <c r="D67" s="214">
        <f t="shared" si="2"/>
        <v>0.16805555555555551</v>
      </c>
      <c r="E67" s="81" t="s">
        <v>110</v>
      </c>
      <c r="F67" s="84" t="s">
        <v>109</v>
      </c>
      <c r="G67" s="216">
        <v>0</v>
      </c>
      <c r="H67" s="214">
        <v>0.33611111111111103</v>
      </c>
      <c r="I67" s="214">
        <v>0</v>
      </c>
      <c r="J67" s="214">
        <v>0</v>
      </c>
      <c r="K67" s="214">
        <v>0</v>
      </c>
      <c r="L67" s="214">
        <v>0.66666666666666696</v>
      </c>
      <c r="M67" s="214">
        <v>0</v>
      </c>
      <c r="N67" s="214">
        <v>0</v>
      </c>
      <c r="O67" s="214">
        <v>0</v>
      </c>
      <c r="P67" s="214">
        <v>0.75</v>
      </c>
      <c r="Q67" s="214">
        <v>0</v>
      </c>
      <c r="R67" s="214">
        <v>0.4</v>
      </c>
      <c r="S67" s="214">
        <v>0</v>
      </c>
      <c r="T67" s="215">
        <v>0.2</v>
      </c>
      <c r="U67" s="34"/>
      <c r="V67" s="34"/>
    </row>
    <row r="68" spans="1:22" x14ac:dyDescent="0.2">
      <c r="A68" s="81">
        <v>63</v>
      </c>
      <c r="B68" s="84" t="str">
        <f t="shared" si="0"/>
        <v>Finland</v>
      </c>
      <c r="C68" s="84" t="str">
        <f t="shared" si="1"/>
        <v>FIN</v>
      </c>
      <c r="D68" s="214">
        <f t="shared" si="2"/>
        <v>0.35416666666666663</v>
      </c>
      <c r="E68" s="81" t="s">
        <v>112</v>
      </c>
      <c r="F68" s="84" t="s">
        <v>111</v>
      </c>
      <c r="G68" s="216">
        <v>8.3333333333333301E-2</v>
      </c>
      <c r="H68" s="214">
        <v>0.625</v>
      </c>
      <c r="I68" s="214">
        <v>0</v>
      </c>
      <c r="J68" s="214">
        <v>0.5</v>
      </c>
      <c r="K68" s="214">
        <v>0</v>
      </c>
      <c r="L68" s="214">
        <v>1</v>
      </c>
      <c r="M68" s="214">
        <v>0.5</v>
      </c>
      <c r="N68" s="214">
        <v>0.5</v>
      </c>
      <c r="O68" s="214">
        <v>0</v>
      </c>
      <c r="P68" s="214">
        <v>0.75</v>
      </c>
      <c r="Q68" s="214">
        <v>0</v>
      </c>
      <c r="R68" s="214">
        <v>0.4</v>
      </c>
      <c r="S68" s="214">
        <v>0</v>
      </c>
      <c r="T68" s="215">
        <v>0.6</v>
      </c>
      <c r="U68" s="34"/>
      <c r="V68" s="34"/>
    </row>
    <row r="69" spans="1:22" x14ac:dyDescent="0.2">
      <c r="A69" s="81">
        <v>64</v>
      </c>
      <c r="B69" s="84" t="str">
        <f t="shared" si="0"/>
        <v>Fiji</v>
      </c>
      <c r="C69" s="84" t="str">
        <f t="shared" si="1"/>
        <v>FJI</v>
      </c>
      <c r="D69" s="214">
        <f t="shared" si="2"/>
        <v>0.33333333333333348</v>
      </c>
      <c r="E69" s="81" t="s">
        <v>114</v>
      </c>
      <c r="F69" s="84" t="s">
        <v>113</v>
      </c>
      <c r="G69" s="216">
        <v>0.16666666666666699</v>
      </c>
      <c r="H69" s="214">
        <v>0.5</v>
      </c>
      <c r="I69" s="214">
        <v>0</v>
      </c>
      <c r="J69" s="214">
        <v>0</v>
      </c>
      <c r="K69" s="214">
        <v>0.5</v>
      </c>
      <c r="L69" s="214">
        <v>1</v>
      </c>
      <c r="M69" s="214">
        <v>0.5</v>
      </c>
      <c r="N69" s="214">
        <v>0.5</v>
      </c>
      <c r="O69" s="214">
        <v>0</v>
      </c>
      <c r="P69" s="214">
        <v>0.5</v>
      </c>
      <c r="Q69" s="214">
        <v>0</v>
      </c>
      <c r="R69" s="214">
        <v>0.2</v>
      </c>
      <c r="S69" s="214">
        <v>0</v>
      </c>
      <c r="T69" s="215">
        <v>0.8</v>
      </c>
      <c r="U69" s="34"/>
      <c r="V69" s="34"/>
    </row>
    <row r="70" spans="1:22" x14ac:dyDescent="0.2">
      <c r="A70" s="81">
        <v>65</v>
      </c>
      <c r="B70" s="84" t="str">
        <f t="shared" si="0"/>
        <v>France</v>
      </c>
      <c r="C70" s="84" t="str">
        <f t="shared" si="1"/>
        <v>FRA</v>
      </c>
      <c r="D70" s="214">
        <f t="shared" si="2"/>
        <v>0.32083333333333314</v>
      </c>
      <c r="E70" s="81" t="s">
        <v>116</v>
      </c>
      <c r="F70" s="84" t="s">
        <v>115</v>
      </c>
      <c r="G70" s="216">
        <v>8.3333333333333301E-2</v>
      </c>
      <c r="H70" s="214">
        <v>0.55833333333333302</v>
      </c>
      <c r="I70" s="214">
        <v>0</v>
      </c>
      <c r="J70" s="214">
        <v>0.5</v>
      </c>
      <c r="K70" s="214">
        <v>0</v>
      </c>
      <c r="L70" s="214">
        <v>1</v>
      </c>
      <c r="M70" s="214">
        <v>0.5</v>
      </c>
      <c r="N70" s="214">
        <v>0.5</v>
      </c>
      <c r="O70" s="214">
        <v>0</v>
      </c>
      <c r="P70" s="214">
        <v>0.75</v>
      </c>
      <c r="Q70" s="214">
        <v>0</v>
      </c>
      <c r="R70" s="214">
        <v>0.2</v>
      </c>
      <c r="S70" s="214">
        <v>0</v>
      </c>
      <c r="T70" s="215">
        <v>0.4</v>
      </c>
      <c r="U70" s="34"/>
      <c r="V70" s="34"/>
    </row>
    <row r="71" spans="1:22" x14ac:dyDescent="0.2">
      <c r="A71" s="81">
        <v>66</v>
      </c>
      <c r="B71" s="84" t="str">
        <f t="shared" ref="B71:B134" si="3">F71</f>
        <v>Faroe Islands</v>
      </c>
      <c r="C71" s="84" t="str">
        <f t="shared" ref="C71:C134" si="4">E71</f>
        <v>FRO</v>
      </c>
      <c r="D71" s="214">
        <f t="shared" ref="D71:D134" si="5">AVERAGE(G71:H71)</f>
        <v>0.90833333333333344</v>
      </c>
      <c r="E71" s="81" t="s">
        <v>709</v>
      </c>
      <c r="F71" s="84" t="s">
        <v>741</v>
      </c>
      <c r="G71" s="216">
        <v>1</v>
      </c>
      <c r="H71" s="214">
        <v>0.81666666666666698</v>
      </c>
      <c r="I71" s="214">
        <v>1</v>
      </c>
      <c r="J71" s="214">
        <v>0.5</v>
      </c>
      <c r="K71" s="214">
        <v>1</v>
      </c>
      <c r="L71" s="214">
        <v>1</v>
      </c>
      <c r="M71" s="214">
        <v>1</v>
      </c>
      <c r="N71" s="214">
        <v>1</v>
      </c>
      <c r="O71" s="214">
        <v>1</v>
      </c>
      <c r="P71" s="214">
        <v>1</v>
      </c>
      <c r="Q71" s="214">
        <v>1</v>
      </c>
      <c r="R71" s="214">
        <v>0.6</v>
      </c>
      <c r="S71" s="214">
        <v>1</v>
      </c>
      <c r="T71" s="215">
        <v>0.8</v>
      </c>
      <c r="U71" s="34"/>
      <c r="V71" s="34"/>
    </row>
    <row r="72" spans="1:22" x14ac:dyDescent="0.2">
      <c r="A72" s="81">
        <v>67</v>
      </c>
      <c r="B72" s="84" t="str">
        <f t="shared" si="3"/>
        <v>Micronesia, Fed. Sts.</v>
      </c>
      <c r="C72" s="84" t="str">
        <f t="shared" si="4"/>
        <v>FSM</v>
      </c>
      <c r="D72" s="214">
        <f t="shared" si="5"/>
        <v>0.55833333333333302</v>
      </c>
      <c r="E72" s="81" t="s">
        <v>117</v>
      </c>
      <c r="F72" s="84" t="s">
        <v>742</v>
      </c>
      <c r="G72" s="216">
        <v>0.33333333333333298</v>
      </c>
      <c r="H72" s="214">
        <v>0.78333333333333299</v>
      </c>
      <c r="I72" s="214">
        <v>0</v>
      </c>
      <c r="J72" s="214">
        <v>0.5</v>
      </c>
      <c r="K72" s="214">
        <v>1</v>
      </c>
      <c r="L72" s="214">
        <v>1</v>
      </c>
      <c r="M72" s="214">
        <v>1</v>
      </c>
      <c r="N72" s="214">
        <v>1</v>
      </c>
      <c r="O72" s="214">
        <v>0</v>
      </c>
      <c r="P72" s="214">
        <v>1</v>
      </c>
      <c r="Q72" s="214">
        <v>0</v>
      </c>
      <c r="R72" s="214">
        <v>0.4</v>
      </c>
      <c r="S72" s="214">
        <v>0</v>
      </c>
      <c r="T72" s="215">
        <v>0.8</v>
      </c>
      <c r="U72" s="34"/>
      <c r="V72" s="34"/>
    </row>
    <row r="73" spans="1:22" x14ac:dyDescent="0.2">
      <c r="A73" s="81">
        <v>68</v>
      </c>
      <c r="B73" s="84" t="str">
        <f t="shared" si="3"/>
        <v>Gabon</v>
      </c>
      <c r="C73" s="84" t="str">
        <f t="shared" si="4"/>
        <v>GAB</v>
      </c>
      <c r="D73" s="214">
        <f t="shared" si="5"/>
        <v>0.35416666666666696</v>
      </c>
      <c r="E73" s="81" t="s">
        <v>119</v>
      </c>
      <c r="F73" s="84" t="s">
        <v>118</v>
      </c>
      <c r="G73" s="216">
        <v>0.16666666666666699</v>
      </c>
      <c r="H73" s="214">
        <v>0.54166666666666696</v>
      </c>
      <c r="I73" s="214">
        <v>0</v>
      </c>
      <c r="J73" s="214">
        <v>0</v>
      </c>
      <c r="K73" s="214">
        <v>0.5</v>
      </c>
      <c r="L73" s="214">
        <v>1</v>
      </c>
      <c r="M73" s="214">
        <v>0.5</v>
      </c>
      <c r="N73" s="214">
        <v>0.5</v>
      </c>
      <c r="O73" s="214">
        <v>0</v>
      </c>
      <c r="P73" s="214">
        <v>0.75</v>
      </c>
      <c r="Q73" s="214">
        <v>0</v>
      </c>
      <c r="R73" s="214">
        <v>0.4</v>
      </c>
      <c r="S73" s="214">
        <v>0</v>
      </c>
      <c r="T73" s="215">
        <v>0.6</v>
      </c>
      <c r="U73" s="34"/>
      <c r="V73" s="34"/>
    </row>
    <row r="74" spans="1:22" x14ac:dyDescent="0.2">
      <c r="A74" s="81">
        <v>69</v>
      </c>
      <c r="B74" s="84" t="str">
        <f t="shared" si="3"/>
        <v>United Kingdom</v>
      </c>
      <c r="C74" s="84" t="str">
        <f t="shared" si="4"/>
        <v>GBR</v>
      </c>
      <c r="D74" s="214">
        <f t="shared" si="5"/>
        <v>0.33750000000000013</v>
      </c>
      <c r="E74" s="81" t="s">
        <v>121</v>
      </c>
      <c r="F74" s="84" t="s">
        <v>120</v>
      </c>
      <c r="G74" s="216">
        <v>8.3333333333333301E-2</v>
      </c>
      <c r="H74" s="214">
        <v>0.59166666666666701</v>
      </c>
      <c r="I74" s="214">
        <v>0</v>
      </c>
      <c r="J74" s="214">
        <v>0.5</v>
      </c>
      <c r="K74" s="214">
        <v>0</v>
      </c>
      <c r="L74" s="214">
        <v>1</v>
      </c>
      <c r="M74" s="214">
        <v>0.5</v>
      </c>
      <c r="N74" s="214">
        <v>0.5</v>
      </c>
      <c r="O74" s="214">
        <v>0</v>
      </c>
      <c r="P74" s="214">
        <v>0.75</v>
      </c>
      <c r="Q74" s="214">
        <v>0</v>
      </c>
      <c r="R74" s="214">
        <v>0.4</v>
      </c>
      <c r="S74" s="214">
        <v>0</v>
      </c>
      <c r="T74" s="215">
        <v>0.4</v>
      </c>
      <c r="U74" s="34"/>
      <c r="V74" s="34"/>
    </row>
    <row r="75" spans="1:22" x14ac:dyDescent="0.2">
      <c r="A75" s="81">
        <v>70</v>
      </c>
      <c r="B75" s="84" t="str">
        <f t="shared" si="3"/>
        <v>Georgia</v>
      </c>
      <c r="C75" s="84" t="str">
        <f t="shared" si="4"/>
        <v>GEO</v>
      </c>
      <c r="D75" s="214">
        <f t="shared" si="5"/>
        <v>0.35416666666666696</v>
      </c>
      <c r="E75" s="81" t="s">
        <v>123</v>
      </c>
      <c r="F75" s="84" t="s">
        <v>122</v>
      </c>
      <c r="G75" s="216">
        <v>0.16666666666666699</v>
      </c>
      <c r="H75" s="214">
        <v>0.54166666666666696</v>
      </c>
      <c r="I75" s="214">
        <v>0</v>
      </c>
      <c r="J75" s="214">
        <v>0.5</v>
      </c>
      <c r="K75" s="214">
        <v>0.5</v>
      </c>
      <c r="L75" s="214">
        <v>1</v>
      </c>
      <c r="M75" s="214">
        <v>0.5</v>
      </c>
      <c r="N75" s="214">
        <v>0.5</v>
      </c>
      <c r="O75" s="214">
        <v>0</v>
      </c>
      <c r="P75" s="214">
        <v>0.25</v>
      </c>
      <c r="Q75" s="214">
        <v>0</v>
      </c>
      <c r="R75" s="214">
        <v>0.4</v>
      </c>
      <c r="S75" s="214">
        <v>0</v>
      </c>
      <c r="T75" s="215">
        <v>0.6</v>
      </c>
      <c r="U75" s="34"/>
      <c r="V75" s="34"/>
    </row>
    <row r="76" spans="1:22" x14ac:dyDescent="0.2">
      <c r="A76" s="81">
        <v>71</v>
      </c>
      <c r="B76" s="84" t="str">
        <f t="shared" si="3"/>
        <v>Ghana</v>
      </c>
      <c r="C76" s="84" t="str">
        <f t="shared" si="4"/>
        <v>GHA</v>
      </c>
      <c r="D76" s="214">
        <f t="shared" si="5"/>
        <v>0.2</v>
      </c>
      <c r="E76" s="81" t="s">
        <v>125</v>
      </c>
      <c r="F76" s="84" t="s">
        <v>124</v>
      </c>
      <c r="G76" s="216">
        <v>0</v>
      </c>
      <c r="H76" s="214">
        <v>0.4</v>
      </c>
      <c r="I76" s="214">
        <v>0</v>
      </c>
      <c r="J76" s="214">
        <v>0.5</v>
      </c>
      <c r="K76" s="214">
        <v>0</v>
      </c>
      <c r="L76" s="214">
        <v>1</v>
      </c>
      <c r="M76" s="214">
        <v>0</v>
      </c>
      <c r="N76" s="214">
        <v>0</v>
      </c>
      <c r="O76" s="214">
        <v>0</v>
      </c>
      <c r="P76" s="214">
        <v>0.5</v>
      </c>
      <c r="Q76" s="214">
        <v>0</v>
      </c>
      <c r="R76" s="214">
        <v>0.2</v>
      </c>
      <c r="S76" s="214">
        <v>0</v>
      </c>
      <c r="T76" s="215">
        <v>0.2</v>
      </c>
      <c r="U76" s="34"/>
      <c r="V76" s="34"/>
    </row>
    <row r="77" spans="1:22" x14ac:dyDescent="0.2">
      <c r="A77" s="81">
        <v>72</v>
      </c>
      <c r="B77" s="84" t="str">
        <f t="shared" si="3"/>
        <v>Gibraltar</v>
      </c>
      <c r="C77" s="84" t="str">
        <f t="shared" si="4"/>
        <v>GIB</v>
      </c>
      <c r="D77" s="214">
        <f t="shared" si="5"/>
        <v>0.90833333333333344</v>
      </c>
      <c r="E77" s="81" t="s">
        <v>710</v>
      </c>
      <c r="F77" s="84" t="s">
        <v>743</v>
      </c>
      <c r="G77" s="216">
        <v>1</v>
      </c>
      <c r="H77" s="214">
        <v>0.81666666666666698</v>
      </c>
      <c r="I77" s="214">
        <v>1</v>
      </c>
      <c r="J77" s="214">
        <v>0.5</v>
      </c>
      <c r="K77" s="214">
        <v>1</v>
      </c>
      <c r="L77" s="214">
        <v>1</v>
      </c>
      <c r="M77" s="214">
        <v>1</v>
      </c>
      <c r="N77" s="214">
        <v>1</v>
      </c>
      <c r="O77" s="214">
        <v>1</v>
      </c>
      <c r="P77" s="214">
        <v>1</v>
      </c>
      <c r="Q77" s="214">
        <v>1</v>
      </c>
      <c r="R77" s="214">
        <v>0.6</v>
      </c>
      <c r="S77" s="214">
        <v>1</v>
      </c>
      <c r="T77" s="215">
        <v>0.8</v>
      </c>
      <c r="U77" s="34"/>
      <c r="V77" s="34"/>
    </row>
    <row r="78" spans="1:22" x14ac:dyDescent="0.2">
      <c r="A78" s="81">
        <v>73</v>
      </c>
      <c r="B78" s="84" t="str">
        <f t="shared" si="3"/>
        <v>Guinea</v>
      </c>
      <c r="C78" s="84" t="str">
        <f t="shared" si="4"/>
        <v>GIN</v>
      </c>
      <c r="D78" s="214">
        <f t="shared" si="5"/>
        <v>0.27916666666666662</v>
      </c>
      <c r="E78" s="81" t="s">
        <v>127</v>
      </c>
      <c r="F78" s="84" t="s">
        <v>126</v>
      </c>
      <c r="G78" s="216">
        <v>8.3333333333333301E-2</v>
      </c>
      <c r="H78" s="214">
        <v>0.47499999999999998</v>
      </c>
      <c r="I78" s="214">
        <v>0</v>
      </c>
      <c r="J78" s="214">
        <v>0</v>
      </c>
      <c r="K78" s="214">
        <v>0</v>
      </c>
      <c r="L78" s="214">
        <v>1</v>
      </c>
      <c r="M78" s="214">
        <v>0.5</v>
      </c>
      <c r="N78" s="214">
        <v>0.5</v>
      </c>
      <c r="O78" s="214">
        <v>0</v>
      </c>
      <c r="P78" s="214">
        <v>0.75</v>
      </c>
      <c r="Q78" s="214">
        <v>0</v>
      </c>
      <c r="R78" s="214">
        <v>0.4</v>
      </c>
      <c r="S78" s="214">
        <v>0</v>
      </c>
      <c r="T78" s="215">
        <v>0.2</v>
      </c>
      <c r="U78" s="34"/>
      <c r="V78" s="34"/>
    </row>
    <row r="79" spans="1:22" x14ac:dyDescent="0.2">
      <c r="A79" s="81">
        <v>74</v>
      </c>
      <c r="B79" s="84" t="str">
        <f t="shared" si="3"/>
        <v>Gambia, The</v>
      </c>
      <c r="C79" s="84" t="str">
        <f t="shared" si="4"/>
        <v>GMB</v>
      </c>
      <c r="D79" s="214">
        <f t="shared" si="5"/>
        <v>0.25138888888888866</v>
      </c>
      <c r="E79" s="81" t="s">
        <v>128</v>
      </c>
      <c r="F79" s="84" t="s">
        <v>744</v>
      </c>
      <c r="G79" s="216">
        <v>8.3333333333333301E-2</v>
      </c>
      <c r="H79" s="214">
        <v>0.41944444444444401</v>
      </c>
      <c r="I79" s="214">
        <v>0</v>
      </c>
      <c r="J79" s="214">
        <v>0.5</v>
      </c>
      <c r="K79" s="214">
        <v>0.5</v>
      </c>
      <c r="L79" s="214">
        <v>0.66666666666666696</v>
      </c>
      <c r="M79" s="214">
        <v>0</v>
      </c>
      <c r="N79" s="214">
        <v>0</v>
      </c>
      <c r="O79" s="214">
        <v>0</v>
      </c>
      <c r="P79" s="214">
        <v>0.75</v>
      </c>
      <c r="Q79" s="214">
        <v>0</v>
      </c>
      <c r="R79" s="214">
        <v>0.4</v>
      </c>
      <c r="S79" s="214">
        <v>0</v>
      </c>
      <c r="T79" s="215">
        <v>0.2</v>
      </c>
      <c r="U79" s="34"/>
      <c r="V79" s="34"/>
    </row>
    <row r="80" spans="1:22" x14ac:dyDescent="0.2">
      <c r="A80" s="81">
        <v>75</v>
      </c>
      <c r="B80" s="84" t="str">
        <f t="shared" si="3"/>
        <v>Guinea-Bissau</v>
      </c>
      <c r="C80" s="84" t="str">
        <f t="shared" si="4"/>
        <v>GNB</v>
      </c>
      <c r="D80" s="214">
        <f t="shared" si="5"/>
        <v>0.4680555555555555</v>
      </c>
      <c r="E80" s="81" t="s">
        <v>130</v>
      </c>
      <c r="F80" s="84" t="s">
        <v>129</v>
      </c>
      <c r="G80" s="216">
        <v>0.25</v>
      </c>
      <c r="H80" s="214">
        <v>0.68611111111111101</v>
      </c>
      <c r="I80" s="214">
        <v>0</v>
      </c>
      <c r="J80" s="214">
        <v>0.5</v>
      </c>
      <c r="K80" s="214">
        <v>0.5</v>
      </c>
      <c r="L80" s="214">
        <v>0.66666666666666696</v>
      </c>
      <c r="M80" s="214">
        <v>1</v>
      </c>
      <c r="N80" s="214">
        <v>1</v>
      </c>
      <c r="O80" s="214">
        <v>0</v>
      </c>
      <c r="P80" s="214">
        <v>0.75</v>
      </c>
      <c r="Q80" s="214">
        <v>0</v>
      </c>
      <c r="R80" s="214">
        <v>0.4</v>
      </c>
      <c r="S80" s="214">
        <v>0</v>
      </c>
      <c r="T80" s="215">
        <v>0.8</v>
      </c>
      <c r="U80" s="34"/>
      <c r="V80" s="34"/>
    </row>
    <row r="81" spans="1:22" x14ac:dyDescent="0.2">
      <c r="A81" s="81">
        <v>76</v>
      </c>
      <c r="B81" s="84" t="str">
        <f t="shared" si="3"/>
        <v>Equatorial Guinea</v>
      </c>
      <c r="C81" s="84" t="str">
        <f t="shared" si="4"/>
        <v>GNQ</v>
      </c>
      <c r="D81" s="214">
        <f t="shared" si="5"/>
        <v>0.3583333333333335</v>
      </c>
      <c r="E81" s="81" t="s">
        <v>132</v>
      </c>
      <c r="F81" s="84" t="s">
        <v>131</v>
      </c>
      <c r="G81" s="216">
        <v>0.16666666666666699</v>
      </c>
      <c r="H81" s="214">
        <v>0.55000000000000004</v>
      </c>
      <c r="I81" s="214">
        <v>0</v>
      </c>
      <c r="J81" s="214">
        <v>0</v>
      </c>
      <c r="K81" s="214">
        <v>0.5</v>
      </c>
      <c r="L81" s="214">
        <v>1</v>
      </c>
      <c r="M81" s="214">
        <v>0.5</v>
      </c>
      <c r="N81" s="214">
        <v>0.5</v>
      </c>
      <c r="O81" s="214">
        <v>0</v>
      </c>
      <c r="P81" s="214">
        <v>1</v>
      </c>
      <c r="Q81" s="214">
        <v>0</v>
      </c>
      <c r="R81" s="214">
        <v>0.4</v>
      </c>
      <c r="S81" s="214">
        <v>0</v>
      </c>
      <c r="T81" s="215">
        <v>0.4</v>
      </c>
      <c r="U81" s="34"/>
      <c r="V81" s="34"/>
    </row>
    <row r="82" spans="1:22" x14ac:dyDescent="0.2">
      <c r="A82" s="81">
        <v>77</v>
      </c>
      <c r="B82" s="84" t="str">
        <f t="shared" si="3"/>
        <v>Greece</v>
      </c>
      <c r="C82" s="84" t="str">
        <f t="shared" si="4"/>
        <v>GRC</v>
      </c>
      <c r="D82" s="214">
        <f t="shared" si="5"/>
        <v>0.33750000000000013</v>
      </c>
      <c r="E82" s="81" t="s">
        <v>134</v>
      </c>
      <c r="F82" s="84" t="s">
        <v>133</v>
      </c>
      <c r="G82" s="216">
        <v>8.3333333333333301E-2</v>
      </c>
      <c r="H82" s="214">
        <v>0.59166666666666701</v>
      </c>
      <c r="I82" s="214">
        <v>0</v>
      </c>
      <c r="J82" s="214">
        <v>0.5</v>
      </c>
      <c r="K82" s="214">
        <v>0</v>
      </c>
      <c r="L82" s="214">
        <v>1</v>
      </c>
      <c r="M82" s="214">
        <v>0.5</v>
      </c>
      <c r="N82" s="214">
        <v>0.5</v>
      </c>
      <c r="O82" s="214">
        <v>0</v>
      </c>
      <c r="P82" s="214">
        <v>0.75</v>
      </c>
      <c r="Q82" s="214">
        <v>0</v>
      </c>
      <c r="R82" s="214">
        <v>0.4</v>
      </c>
      <c r="S82" s="214">
        <v>0</v>
      </c>
      <c r="T82" s="215">
        <v>0.4</v>
      </c>
      <c r="U82" s="34"/>
      <c r="V82" s="34"/>
    </row>
    <row r="83" spans="1:22" x14ac:dyDescent="0.2">
      <c r="A83" s="81">
        <v>78</v>
      </c>
      <c r="B83" s="84" t="str">
        <f t="shared" si="3"/>
        <v>Grenada</v>
      </c>
      <c r="C83" s="84" t="str">
        <f t="shared" si="4"/>
        <v>GRD</v>
      </c>
      <c r="D83" s="214">
        <f t="shared" si="5"/>
        <v>0.54166666666666652</v>
      </c>
      <c r="E83" s="81" t="s">
        <v>136</v>
      </c>
      <c r="F83" s="84" t="s">
        <v>135</v>
      </c>
      <c r="G83" s="216">
        <v>0.33333333333333298</v>
      </c>
      <c r="H83" s="214">
        <v>0.75</v>
      </c>
      <c r="I83" s="214">
        <v>0</v>
      </c>
      <c r="J83" s="214">
        <v>0.5</v>
      </c>
      <c r="K83" s="214">
        <v>1</v>
      </c>
      <c r="L83" s="214">
        <v>1</v>
      </c>
      <c r="M83" s="214">
        <v>1</v>
      </c>
      <c r="N83" s="214">
        <v>1</v>
      </c>
      <c r="O83" s="214">
        <v>0</v>
      </c>
      <c r="P83" s="214">
        <v>1</v>
      </c>
      <c r="Q83" s="214">
        <v>0</v>
      </c>
      <c r="R83" s="214">
        <v>0.2</v>
      </c>
      <c r="S83" s="214">
        <v>0</v>
      </c>
      <c r="T83" s="215">
        <v>0.8</v>
      </c>
      <c r="U83" s="34"/>
      <c r="V83" s="34"/>
    </row>
    <row r="84" spans="1:22" x14ac:dyDescent="0.2">
      <c r="A84" s="81">
        <v>79</v>
      </c>
      <c r="B84" s="84" t="str">
        <f t="shared" si="3"/>
        <v>Greenland</v>
      </c>
      <c r="C84" s="84" t="str">
        <f t="shared" si="4"/>
        <v>GRL</v>
      </c>
      <c r="D84" s="214">
        <f t="shared" si="5"/>
        <v>0.82499999999999996</v>
      </c>
      <c r="E84" s="81" t="s">
        <v>711</v>
      </c>
      <c r="F84" s="84" t="s">
        <v>745</v>
      </c>
      <c r="G84" s="216">
        <v>0.91666666666666696</v>
      </c>
      <c r="H84" s="214">
        <v>0.73333333333333295</v>
      </c>
      <c r="I84" s="214">
        <v>1</v>
      </c>
      <c r="J84" s="214">
        <v>0.5</v>
      </c>
      <c r="K84" s="214">
        <v>1</v>
      </c>
      <c r="L84" s="214">
        <v>1</v>
      </c>
      <c r="M84" s="214">
        <v>0.5</v>
      </c>
      <c r="N84" s="214">
        <v>0.5</v>
      </c>
      <c r="O84" s="214">
        <v>1</v>
      </c>
      <c r="P84" s="214">
        <v>1</v>
      </c>
      <c r="Q84" s="214">
        <v>1</v>
      </c>
      <c r="R84" s="214">
        <v>0.8</v>
      </c>
      <c r="S84" s="214">
        <v>1</v>
      </c>
      <c r="T84" s="215">
        <v>0.6</v>
      </c>
      <c r="U84" s="34"/>
      <c r="V84" s="34"/>
    </row>
    <row r="85" spans="1:22" x14ac:dyDescent="0.2">
      <c r="A85" s="81">
        <v>80</v>
      </c>
      <c r="B85" s="84" t="str">
        <f t="shared" si="3"/>
        <v>Guatemala</v>
      </c>
      <c r="C85" s="84" t="str">
        <f t="shared" si="4"/>
        <v>GTM</v>
      </c>
      <c r="D85" s="214">
        <f t="shared" si="5"/>
        <v>0.23472222222222217</v>
      </c>
      <c r="E85" s="81" t="s">
        <v>138</v>
      </c>
      <c r="F85" s="84" t="s">
        <v>137</v>
      </c>
      <c r="G85" s="216">
        <v>8.3333333333333301E-2</v>
      </c>
      <c r="H85" s="214">
        <v>0.38611111111111102</v>
      </c>
      <c r="I85" s="214">
        <v>0</v>
      </c>
      <c r="J85" s="214">
        <v>0</v>
      </c>
      <c r="K85" s="214">
        <v>0</v>
      </c>
      <c r="L85" s="214">
        <v>0.66666666666666696</v>
      </c>
      <c r="M85" s="214">
        <v>0.5</v>
      </c>
      <c r="N85" s="214">
        <v>0.5</v>
      </c>
      <c r="O85" s="214">
        <v>0</v>
      </c>
      <c r="P85" s="214">
        <v>0.75</v>
      </c>
      <c r="Q85" s="214">
        <v>0</v>
      </c>
      <c r="R85" s="214">
        <v>0.2</v>
      </c>
      <c r="S85" s="214">
        <v>0</v>
      </c>
      <c r="T85" s="215">
        <v>0.2</v>
      </c>
      <c r="U85" s="34"/>
      <c r="V85" s="34"/>
    </row>
    <row r="86" spans="1:22" x14ac:dyDescent="0.2">
      <c r="A86" s="81">
        <v>81</v>
      </c>
      <c r="B86" s="84" t="str">
        <f t="shared" si="3"/>
        <v>Guam</v>
      </c>
      <c r="C86" s="84" t="str">
        <f t="shared" si="4"/>
        <v>GUM</v>
      </c>
      <c r="D86" s="214">
        <f t="shared" si="5"/>
        <v>0.8916666666666665</v>
      </c>
      <c r="E86" s="81" t="s">
        <v>712</v>
      </c>
      <c r="F86" s="84" t="s">
        <v>746</v>
      </c>
      <c r="G86" s="216">
        <v>1</v>
      </c>
      <c r="H86" s="214">
        <v>0.78333333333333299</v>
      </c>
      <c r="I86" s="214">
        <v>1</v>
      </c>
      <c r="J86" s="214">
        <v>0.5</v>
      </c>
      <c r="K86" s="214">
        <v>1</v>
      </c>
      <c r="L86" s="214">
        <v>1</v>
      </c>
      <c r="M86" s="214">
        <v>1</v>
      </c>
      <c r="N86" s="214">
        <v>1</v>
      </c>
      <c r="O86" s="214">
        <v>1</v>
      </c>
      <c r="P86" s="214">
        <v>1</v>
      </c>
      <c r="Q86" s="214">
        <v>1</v>
      </c>
      <c r="R86" s="214">
        <v>0.4</v>
      </c>
      <c r="S86" s="214">
        <v>1</v>
      </c>
      <c r="T86" s="215">
        <v>0.8</v>
      </c>
      <c r="U86" s="34"/>
      <c r="V86" s="34"/>
    </row>
    <row r="87" spans="1:22" x14ac:dyDescent="0.2">
      <c r="A87" s="81">
        <v>82</v>
      </c>
      <c r="B87" s="84" t="str">
        <f t="shared" si="3"/>
        <v>Guyana</v>
      </c>
      <c r="C87" s="84" t="str">
        <f t="shared" si="4"/>
        <v>GUY</v>
      </c>
      <c r="D87" s="214">
        <f t="shared" si="5"/>
        <v>0.39999999999999997</v>
      </c>
      <c r="E87" s="81" t="s">
        <v>140</v>
      </c>
      <c r="F87" s="84" t="s">
        <v>139</v>
      </c>
      <c r="G87" s="216">
        <v>0.16666666666666699</v>
      </c>
      <c r="H87" s="214">
        <v>0.63333333333333297</v>
      </c>
      <c r="I87" s="214">
        <v>0</v>
      </c>
      <c r="J87" s="214">
        <v>0.5</v>
      </c>
      <c r="K87" s="214">
        <v>0.5</v>
      </c>
      <c r="L87" s="214">
        <v>1</v>
      </c>
      <c r="M87" s="214">
        <v>0.5</v>
      </c>
      <c r="N87" s="214">
        <v>0.5</v>
      </c>
      <c r="O87" s="214">
        <v>0</v>
      </c>
      <c r="P87" s="214">
        <v>1</v>
      </c>
      <c r="Q87" s="214">
        <v>0</v>
      </c>
      <c r="R87" s="214">
        <v>0.4</v>
      </c>
      <c r="S87" s="214">
        <v>0</v>
      </c>
      <c r="T87" s="215">
        <v>0.4</v>
      </c>
      <c r="U87" s="34"/>
      <c r="V87" s="34"/>
    </row>
    <row r="88" spans="1:22" x14ac:dyDescent="0.2">
      <c r="A88" s="81">
        <v>83</v>
      </c>
      <c r="B88" s="84" t="str">
        <f t="shared" si="3"/>
        <v>Hong Kong SAR, China</v>
      </c>
      <c r="C88" s="84" t="str">
        <f t="shared" si="4"/>
        <v>HKG</v>
      </c>
      <c r="D88" s="214">
        <f t="shared" si="5"/>
        <v>0.74583333333333302</v>
      </c>
      <c r="E88" s="81" t="s">
        <v>713</v>
      </c>
      <c r="F88" s="84" t="s">
        <v>747</v>
      </c>
      <c r="G88" s="216">
        <v>0.83333333333333304</v>
      </c>
      <c r="H88" s="214">
        <v>0.65833333333333299</v>
      </c>
      <c r="I88" s="214">
        <v>1</v>
      </c>
      <c r="J88" s="214">
        <v>0.5</v>
      </c>
      <c r="K88" s="214">
        <v>0.5</v>
      </c>
      <c r="L88" s="214">
        <v>1</v>
      </c>
      <c r="M88" s="214">
        <v>0.5</v>
      </c>
      <c r="N88" s="214">
        <v>0.5</v>
      </c>
      <c r="O88" s="214">
        <v>1</v>
      </c>
      <c r="P88" s="214">
        <v>0.75</v>
      </c>
      <c r="Q88" s="214">
        <v>1</v>
      </c>
      <c r="R88" s="214">
        <v>0.6</v>
      </c>
      <c r="S88" s="214">
        <v>1</v>
      </c>
      <c r="T88" s="215">
        <v>0.6</v>
      </c>
      <c r="U88" s="34"/>
      <c r="V88" s="34"/>
    </row>
    <row r="89" spans="1:22" x14ac:dyDescent="0.2">
      <c r="A89" s="81">
        <v>84</v>
      </c>
      <c r="B89" s="84" t="str">
        <f t="shared" si="3"/>
        <v>Honduras</v>
      </c>
      <c r="C89" s="84" t="str">
        <f t="shared" si="4"/>
        <v>HND</v>
      </c>
      <c r="D89" s="214">
        <f t="shared" si="5"/>
        <v>0.25555555555555565</v>
      </c>
      <c r="E89" s="81" t="s">
        <v>142</v>
      </c>
      <c r="F89" s="84" t="s">
        <v>141</v>
      </c>
      <c r="G89" s="216">
        <v>8.3333333333333301E-2</v>
      </c>
      <c r="H89" s="214">
        <v>0.42777777777777798</v>
      </c>
      <c r="I89" s="214">
        <v>0</v>
      </c>
      <c r="J89" s="214">
        <v>0.5</v>
      </c>
      <c r="K89" s="214">
        <v>0</v>
      </c>
      <c r="L89" s="214">
        <v>0.66666666666666696</v>
      </c>
      <c r="M89" s="214">
        <v>0.5</v>
      </c>
      <c r="N89" s="214">
        <v>0.5</v>
      </c>
      <c r="O89" s="214">
        <v>0</v>
      </c>
      <c r="P89" s="214">
        <v>0.5</v>
      </c>
      <c r="Q89" s="214">
        <v>0</v>
      </c>
      <c r="R89" s="214">
        <v>0.2</v>
      </c>
      <c r="S89" s="214">
        <v>0</v>
      </c>
      <c r="T89" s="215">
        <v>0.2</v>
      </c>
      <c r="U89" s="34"/>
      <c r="V89" s="34"/>
    </row>
    <row r="90" spans="1:22" x14ac:dyDescent="0.2">
      <c r="A90" s="81">
        <v>85</v>
      </c>
      <c r="B90" s="84" t="str">
        <f t="shared" si="3"/>
        <v>Croatia</v>
      </c>
      <c r="C90" s="84" t="str">
        <f t="shared" si="4"/>
        <v>HRV</v>
      </c>
      <c r="D90" s="214">
        <f t="shared" si="5"/>
        <v>0.35416666666666696</v>
      </c>
      <c r="E90" s="81" t="s">
        <v>144</v>
      </c>
      <c r="F90" s="84" t="s">
        <v>143</v>
      </c>
      <c r="G90" s="216">
        <v>0.16666666666666699</v>
      </c>
      <c r="H90" s="214">
        <v>0.54166666666666696</v>
      </c>
      <c r="I90" s="214">
        <v>0</v>
      </c>
      <c r="J90" s="214">
        <v>0.5</v>
      </c>
      <c r="K90" s="214">
        <v>0.5</v>
      </c>
      <c r="L90" s="214">
        <v>1</v>
      </c>
      <c r="M90" s="214">
        <v>0.5</v>
      </c>
      <c r="N90" s="214">
        <v>0.5</v>
      </c>
      <c r="O90" s="214">
        <v>0</v>
      </c>
      <c r="P90" s="214">
        <v>0.25</v>
      </c>
      <c r="Q90" s="214">
        <v>0</v>
      </c>
      <c r="R90" s="214">
        <v>0.4</v>
      </c>
      <c r="S90" s="214">
        <v>0</v>
      </c>
      <c r="T90" s="215">
        <v>0.6</v>
      </c>
      <c r="U90" s="34"/>
      <c r="V90" s="34"/>
    </row>
    <row r="91" spans="1:22" x14ac:dyDescent="0.2">
      <c r="A91" s="81">
        <v>86</v>
      </c>
      <c r="B91" s="84" t="str">
        <f t="shared" si="3"/>
        <v>Haiti</v>
      </c>
      <c r="C91" s="84" t="str">
        <f t="shared" si="4"/>
        <v>HTI</v>
      </c>
      <c r="D91" s="214">
        <f t="shared" si="5"/>
        <v>0.20694444444444465</v>
      </c>
      <c r="E91" s="81" t="s">
        <v>146</v>
      </c>
      <c r="F91" s="84" t="s">
        <v>145</v>
      </c>
      <c r="G91" s="216">
        <v>8.3333333333333301E-2</v>
      </c>
      <c r="H91" s="214">
        <v>0.33055555555555599</v>
      </c>
      <c r="I91" s="214">
        <v>0</v>
      </c>
      <c r="J91" s="214">
        <v>0</v>
      </c>
      <c r="K91" s="214">
        <v>0</v>
      </c>
      <c r="L91" s="214">
        <v>0.33333333333333298</v>
      </c>
      <c r="M91" s="214">
        <v>0.5</v>
      </c>
      <c r="N91" s="214">
        <v>0.5</v>
      </c>
      <c r="O91" s="214">
        <v>0</v>
      </c>
      <c r="P91" s="214">
        <v>0.75</v>
      </c>
      <c r="Q91" s="214">
        <v>0</v>
      </c>
      <c r="R91" s="214">
        <v>0.2</v>
      </c>
      <c r="S91" s="214">
        <v>0</v>
      </c>
      <c r="T91" s="215">
        <v>0.2</v>
      </c>
      <c r="U91" s="34"/>
      <c r="V91" s="34"/>
    </row>
    <row r="92" spans="1:22" x14ac:dyDescent="0.2">
      <c r="A92" s="81">
        <v>87</v>
      </c>
      <c r="B92" s="84" t="str">
        <f t="shared" si="3"/>
        <v>Hungary</v>
      </c>
      <c r="C92" s="84" t="str">
        <f t="shared" si="4"/>
        <v>HUN</v>
      </c>
      <c r="D92" s="214">
        <f t="shared" si="5"/>
        <v>0.31666666666666665</v>
      </c>
      <c r="E92" s="81" t="s">
        <v>148</v>
      </c>
      <c r="F92" s="84" t="s">
        <v>147</v>
      </c>
      <c r="G92" s="216">
        <v>8.3333333333333301E-2</v>
      </c>
      <c r="H92" s="214">
        <v>0.55000000000000004</v>
      </c>
      <c r="I92" s="214">
        <v>0</v>
      </c>
      <c r="J92" s="214">
        <v>0.5</v>
      </c>
      <c r="K92" s="214">
        <v>0</v>
      </c>
      <c r="L92" s="214">
        <v>1</v>
      </c>
      <c r="M92" s="214">
        <v>0.5</v>
      </c>
      <c r="N92" s="214">
        <v>0.5</v>
      </c>
      <c r="O92" s="214">
        <v>0</v>
      </c>
      <c r="P92" s="214">
        <v>0.5</v>
      </c>
      <c r="Q92" s="214">
        <v>0</v>
      </c>
      <c r="R92" s="214">
        <v>0.2</v>
      </c>
      <c r="S92" s="214">
        <v>0</v>
      </c>
      <c r="T92" s="215">
        <v>0.6</v>
      </c>
      <c r="U92" s="34"/>
      <c r="V92" s="34"/>
    </row>
    <row r="93" spans="1:22" x14ac:dyDescent="0.2">
      <c r="A93" s="81">
        <v>88</v>
      </c>
      <c r="B93" s="84" t="str">
        <f t="shared" si="3"/>
        <v>Indonesia</v>
      </c>
      <c r="C93" s="84" t="str">
        <f t="shared" si="4"/>
        <v>IDN</v>
      </c>
      <c r="D93" s="214">
        <f t="shared" si="5"/>
        <v>0.1791666666666665</v>
      </c>
      <c r="E93" s="81" t="s">
        <v>150</v>
      </c>
      <c r="F93" s="84" t="s">
        <v>149</v>
      </c>
      <c r="G93" s="216">
        <v>0</v>
      </c>
      <c r="H93" s="214">
        <v>0.358333333333333</v>
      </c>
      <c r="I93" s="214">
        <v>0</v>
      </c>
      <c r="J93" s="214">
        <v>0.5</v>
      </c>
      <c r="K93" s="214">
        <v>0</v>
      </c>
      <c r="L93" s="214">
        <v>1</v>
      </c>
      <c r="M93" s="214">
        <v>0</v>
      </c>
      <c r="N93" s="214">
        <v>0</v>
      </c>
      <c r="O93" s="214">
        <v>0</v>
      </c>
      <c r="P93" s="214">
        <v>0.25</v>
      </c>
      <c r="Q93" s="214">
        <v>0</v>
      </c>
      <c r="R93" s="214">
        <v>0.2</v>
      </c>
      <c r="S93" s="214">
        <v>0</v>
      </c>
      <c r="T93" s="215">
        <v>0.2</v>
      </c>
      <c r="U93" s="34"/>
      <c r="V93" s="34"/>
    </row>
    <row r="94" spans="1:22" x14ac:dyDescent="0.2">
      <c r="A94" s="81">
        <v>89</v>
      </c>
      <c r="B94" s="84" t="str">
        <f t="shared" si="3"/>
        <v>Isle of Man</v>
      </c>
      <c r="C94" s="84" t="str">
        <f t="shared" si="4"/>
        <v>IMN</v>
      </c>
      <c r="D94" s="214">
        <f t="shared" si="5"/>
        <v>0.90833333333333344</v>
      </c>
      <c r="E94" s="81" t="s">
        <v>714</v>
      </c>
      <c r="F94" s="84" t="s">
        <v>748</v>
      </c>
      <c r="G94" s="216">
        <v>1</v>
      </c>
      <c r="H94" s="214">
        <v>0.81666666666666698</v>
      </c>
      <c r="I94" s="214">
        <v>1</v>
      </c>
      <c r="J94" s="214">
        <v>0.5</v>
      </c>
      <c r="K94" s="214">
        <v>1</v>
      </c>
      <c r="L94" s="214">
        <v>1</v>
      </c>
      <c r="M94" s="214">
        <v>1</v>
      </c>
      <c r="N94" s="214">
        <v>1</v>
      </c>
      <c r="O94" s="214">
        <v>1</v>
      </c>
      <c r="P94" s="214">
        <v>1</v>
      </c>
      <c r="Q94" s="214">
        <v>1</v>
      </c>
      <c r="R94" s="214">
        <v>0.6</v>
      </c>
      <c r="S94" s="214">
        <v>1</v>
      </c>
      <c r="T94" s="215">
        <v>0.8</v>
      </c>
      <c r="U94" s="34"/>
      <c r="V94" s="34"/>
    </row>
    <row r="95" spans="1:22" x14ac:dyDescent="0.2">
      <c r="A95" s="81">
        <v>90</v>
      </c>
      <c r="B95" s="84" t="str">
        <f t="shared" si="3"/>
        <v>India</v>
      </c>
      <c r="C95" s="84" t="str">
        <f t="shared" si="4"/>
        <v>IND</v>
      </c>
      <c r="D95" s="214">
        <f t="shared" si="5"/>
        <v>0.22083333333333349</v>
      </c>
      <c r="E95" s="81" t="s">
        <v>152</v>
      </c>
      <c r="F95" s="84" t="s">
        <v>151</v>
      </c>
      <c r="G95" s="216">
        <v>0</v>
      </c>
      <c r="H95" s="214">
        <v>0.44166666666666698</v>
      </c>
      <c r="I95" s="214">
        <v>0</v>
      </c>
      <c r="J95" s="214">
        <v>0.5</v>
      </c>
      <c r="K95" s="214">
        <v>0</v>
      </c>
      <c r="L95" s="214">
        <v>1</v>
      </c>
      <c r="M95" s="214">
        <v>0</v>
      </c>
      <c r="N95" s="214">
        <v>0</v>
      </c>
      <c r="O95" s="214">
        <v>0</v>
      </c>
      <c r="P95" s="214">
        <v>0.75</v>
      </c>
      <c r="Q95" s="214">
        <v>0</v>
      </c>
      <c r="R95" s="214">
        <v>0.2</v>
      </c>
      <c r="S95" s="214">
        <v>0</v>
      </c>
      <c r="T95" s="215">
        <v>0.2</v>
      </c>
      <c r="U95" s="34"/>
      <c r="V95" s="34"/>
    </row>
    <row r="96" spans="1:22" x14ac:dyDescent="0.2">
      <c r="A96" s="81">
        <v>91</v>
      </c>
      <c r="B96" s="84" t="str">
        <f t="shared" si="3"/>
        <v>Ireland</v>
      </c>
      <c r="C96" s="84" t="str">
        <f t="shared" si="4"/>
        <v>IRL</v>
      </c>
      <c r="D96" s="214">
        <f t="shared" si="5"/>
        <v>0.35416666666666663</v>
      </c>
      <c r="E96" s="81" t="s">
        <v>154</v>
      </c>
      <c r="F96" s="84" t="s">
        <v>153</v>
      </c>
      <c r="G96" s="216">
        <v>8.3333333333333301E-2</v>
      </c>
      <c r="H96" s="214">
        <v>0.625</v>
      </c>
      <c r="I96" s="214">
        <v>0</v>
      </c>
      <c r="J96" s="214">
        <v>0.5</v>
      </c>
      <c r="K96" s="214">
        <v>0</v>
      </c>
      <c r="L96" s="214">
        <v>1</v>
      </c>
      <c r="M96" s="214">
        <v>0.5</v>
      </c>
      <c r="N96" s="214">
        <v>0.5</v>
      </c>
      <c r="O96" s="214">
        <v>0</v>
      </c>
      <c r="P96" s="214">
        <v>0.75</v>
      </c>
      <c r="Q96" s="214">
        <v>0</v>
      </c>
      <c r="R96" s="214">
        <v>0.4</v>
      </c>
      <c r="S96" s="214">
        <v>0</v>
      </c>
      <c r="T96" s="215">
        <v>0.6</v>
      </c>
      <c r="U96" s="34"/>
      <c r="V96" s="34"/>
    </row>
    <row r="97" spans="1:22" x14ac:dyDescent="0.2">
      <c r="A97" s="81">
        <v>92</v>
      </c>
      <c r="B97" s="84" t="str">
        <f t="shared" si="3"/>
        <v>Iran, Islamic Rep.</v>
      </c>
      <c r="C97" s="84" t="str">
        <f t="shared" si="4"/>
        <v>IRN</v>
      </c>
      <c r="D97" s="214">
        <f t="shared" si="5"/>
        <v>0.34583333333333349</v>
      </c>
      <c r="E97" s="81" t="s">
        <v>155</v>
      </c>
      <c r="F97" s="84" t="s">
        <v>749</v>
      </c>
      <c r="G97" s="216">
        <v>0.16666666666666699</v>
      </c>
      <c r="H97" s="214">
        <v>0.52500000000000002</v>
      </c>
      <c r="I97" s="214">
        <v>0</v>
      </c>
      <c r="J97" s="214">
        <v>0.5</v>
      </c>
      <c r="K97" s="214">
        <v>0.5</v>
      </c>
      <c r="L97" s="214">
        <v>1</v>
      </c>
      <c r="M97" s="214">
        <v>0.5</v>
      </c>
      <c r="N97" s="214">
        <v>0.5</v>
      </c>
      <c r="O97" s="214">
        <v>0</v>
      </c>
      <c r="P97" s="214">
        <v>0.75</v>
      </c>
      <c r="Q97" s="214">
        <v>0</v>
      </c>
      <c r="R97" s="214">
        <v>0.2</v>
      </c>
      <c r="S97" s="214">
        <v>0</v>
      </c>
      <c r="T97" s="215">
        <v>0.2</v>
      </c>
      <c r="U97" s="34"/>
      <c r="V97" s="34"/>
    </row>
    <row r="98" spans="1:22" x14ac:dyDescent="0.2">
      <c r="A98" s="81">
        <v>93</v>
      </c>
      <c r="B98" s="84" t="str">
        <f t="shared" si="3"/>
        <v>Iraq</v>
      </c>
      <c r="C98" s="84" t="str">
        <f t="shared" si="4"/>
        <v>IRQ</v>
      </c>
      <c r="D98" s="214">
        <f t="shared" si="5"/>
        <v>0.35555555555555546</v>
      </c>
      <c r="E98" s="81" t="s">
        <v>157</v>
      </c>
      <c r="F98" s="84" t="s">
        <v>156</v>
      </c>
      <c r="G98" s="216">
        <v>0.16666666666666699</v>
      </c>
      <c r="H98" s="214">
        <v>0.54444444444444395</v>
      </c>
      <c r="I98" s="214">
        <v>0</v>
      </c>
      <c r="J98" s="214">
        <v>0.5</v>
      </c>
      <c r="K98" s="214">
        <v>0.5</v>
      </c>
      <c r="L98" s="214">
        <v>0.66666666666666696</v>
      </c>
      <c r="M98" s="214">
        <v>0.5</v>
      </c>
      <c r="N98" s="214">
        <v>0.5</v>
      </c>
      <c r="O98" s="214">
        <v>0</v>
      </c>
      <c r="P98" s="214">
        <v>1</v>
      </c>
      <c r="Q98" s="214">
        <v>0</v>
      </c>
      <c r="R98" s="214">
        <v>0.4</v>
      </c>
      <c r="S98" s="214">
        <v>0</v>
      </c>
      <c r="T98" s="215">
        <v>0.2</v>
      </c>
      <c r="U98" s="34"/>
      <c r="V98" s="34"/>
    </row>
    <row r="99" spans="1:22" x14ac:dyDescent="0.2">
      <c r="A99" s="81">
        <v>94</v>
      </c>
      <c r="B99" s="84" t="str">
        <f t="shared" si="3"/>
        <v>Iceland</v>
      </c>
      <c r="C99" s="84" t="str">
        <f t="shared" si="4"/>
        <v>ISL</v>
      </c>
      <c r="D99" s="214">
        <f t="shared" si="5"/>
        <v>0.39583333333333348</v>
      </c>
      <c r="E99" s="81" t="s">
        <v>159</v>
      </c>
      <c r="F99" s="84" t="s">
        <v>158</v>
      </c>
      <c r="G99" s="216">
        <v>0.16666666666666699</v>
      </c>
      <c r="H99" s="214">
        <v>0.625</v>
      </c>
      <c r="I99" s="214">
        <v>0</v>
      </c>
      <c r="J99" s="214">
        <v>0.5</v>
      </c>
      <c r="K99" s="214">
        <v>0.5</v>
      </c>
      <c r="L99" s="214">
        <v>1</v>
      </c>
      <c r="M99" s="214">
        <v>0.5</v>
      </c>
      <c r="N99" s="214">
        <v>0.5</v>
      </c>
      <c r="O99" s="214">
        <v>0</v>
      </c>
      <c r="P99" s="214">
        <v>0.75</v>
      </c>
      <c r="Q99" s="214">
        <v>0</v>
      </c>
      <c r="R99" s="214">
        <v>0.4</v>
      </c>
      <c r="S99" s="214">
        <v>0</v>
      </c>
      <c r="T99" s="215">
        <v>0.6</v>
      </c>
      <c r="U99" s="34"/>
      <c r="V99" s="34"/>
    </row>
    <row r="100" spans="1:22" x14ac:dyDescent="0.2">
      <c r="A100" s="81">
        <v>95</v>
      </c>
      <c r="B100" s="84" t="str">
        <f t="shared" si="3"/>
        <v>Israel</v>
      </c>
      <c r="C100" s="84" t="str">
        <f t="shared" si="4"/>
        <v>ISR</v>
      </c>
      <c r="D100" s="214">
        <f t="shared" si="5"/>
        <v>0.32083333333333314</v>
      </c>
      <c r="E100" s="81" t="s">
        <v>161</v>
      </c>
      <c r="F100" s="84" t="s">
        <v>160</v>
      </c>
      <c r="G100" s="216">
        <v>8.3333333333333301E-2</v>
      </c>
      <c r="H100" s="214">
        <v>0.55833333333333302</v>
      </c>
      <c r="I100" s="214">
        <v>0</v>
      </c>
      <c r="J100" s="214">
        <v>0.5</v>
      </c>
      <c r="K100" s="214">
        <v>0</v>
      </c>
      <c r="L100" s="214">
        <v>1</v>
      </c>
      <c r="M100" s="214">
        <v>0.5</v>
      </c>
      <c r="N100" s="214">
        <v>0.5</v>
      </c>
      <c r="O100" s="214">
        <v>0</v>
      </c>
      <c r="P100" s="214">
        <v>0.75</v>
      </c>
      <c r="Q100" s="214">
        <v>0</v>
      </c>
      <c r="R100" s="214">
        <v>0.4</v>
      </c>
      <c r="S100" s="214">
        <v>0</v>
      </c>
      <c r="T100" s="215">
        <v>0.2</v>
      </c>
      <c r="U100" s="34"/>
      <c r="V100" s="34"/>
    </row>
    <row r="101" spans="1:22" x14ac:dyDescent="0.2">
      <c r="A101" s="81">
        <v>96</v>
      </c>
      <c r="B101" s="84" t="str">
        <f t="shared" si="3"/>
        <v>Italy</v>
      </c>
      <c r="C101" s="84" t="str">
        <f t="shared" si="4"/>
        <v>ITA</v>
      </c>
      <c r="D101" s="214">
        <f t="shared" si="5"/>
        <v>0.32083333333333314</v>
      </c>
      <c r="E101" s="81" t="s">
        <v>163</v>
      </c>
      <c r="F101" s="84" t="s">
        <v>162</v>
      </c>
      <c r="G101" s="216">
        <v>8.3333333333333301E-2</v>
      </c>
      <c r="H101" s="214">
        <v>0.55833333333333302</v>
      </c>
      <c r="I101" s="214">
        <v>0</v>
      </c>
      <c r="J101" s="214">
        <v>0.5</v>
      </c>
      <c r="K101" s="214">
        <v>0</v>
      </c>
      <c r="L101" s="214">
        <v>1</v>
      </c>
      <c r="M101" s="214">
        <v>0.5</v>
      </c>
      <c r="N101" s="214">
        <v>0.5</v>
      </c>
      <c r="O101" s="214">
        <v>0</v>
      </c>
      <c r="P101" s="214">
        <v>0.75</v>
      </c>
      <c r="Q101" s="214">
        <v>0</v>
      </c>
      <c r="R101" s="214">
        <v>0.2</v>
      </c>
      <c r="S101" s="214">
        <v>0</v>
      </c>
      <c r="T101" s="215">
        <v>0.4</v>
      </c>
      <c r="U101" s="34"/>
      <c r="V101" s="34"/>
    </row>
    <row r="102" spans="1:22" x14ac:dyDescent="0.2">
      <c r="A102" s="81">
        <v>97</v>
      </c>
      <c r="B102" s="84" t="str">
        <f t="shared" si="3"/>
        <v>Jamaica</v>
      </c>
      <c r="C102" s="84" t="str">
        <f t="shared" si="4"/>
        <v>JAM</v>
      </c>
      <c r="D102" s="214">
        <f t="shared" si="5"/>
        <v>0.36249999999999999</v>
      </c>
      <c r="E102" s="81" t="s">
        <v>165</v>
      </c>
      <c r="F102" s="84" t="s">
        <v>164</v>
      </c>
      <c r="G102" s="216">
        <v>0.16666666666666699</v>
      </c>
      <c r="H102" s="214">
        <v>0.55833333333333302</v>
      </c>
      <c r="I102" s="214">
        <v>0</v>
      </c>
      <c r="J102" s="214">
        <v>0.5</v>
      </c>
      <c r="K102" s="214">
        <v>0.5</v>
      </c>
      <c r="L102" s="214">
        <v>1</v>
      </c>
      <c r="M102" s="214">
        <v>0.5</v>
      </c>
      <c r="N102" s="214">
        <v>0.5</v>
      </c>
      <c r="O102" s="214">
        <v>0</v>
      </c>
      <c r="P102" s="214">
        <v>0.75</v>
      </c>
      <c r="Q102" s="214">
        <v>0</v>
      </c>
      <c r="R102" s="214">
        <v>0.4</v>
      </c>
      <c r="S102" s="214">
        <v>0</v>
      </c>
      <c r="T102" s="215">
        <v>0.2</v>
      </c>
      <c r="U102" s="34"/>
      <c r="V102" s="34"/>
    </row>
    <row r="103" spans="1:22" x14ac:dyDescent="0.2">
      <c r="A103" s="81">
        <v>98</v>
      </c>
      <c r="B103" s="84" t="str">
        <f t="shared" si="3"/>
        <v>Jordan</v>
      </c>
      <c r="C103" s="84" t="str">
        <f t="shared" si="4"/>
        <v>JOR</v>
      </c>
      <c r="D103" s="214">
        <f t="shared" si="5"/>
        <v>0.31666666666666665</v>
      </c>
      <c r="E103" s="81" t="s">
        <v>167</v>
      </c>
      <c r="F103" s="84" t="s">
        <v>166</v>
      </c>
      <c r="G103" s="216">
        <v>8.3333333333333301E-2</v>
      </c>
      <c r="H103" s="214">
        <v>0.55000000000000004</v>
      </c>
      <c r="I103" s="214">
        <v>0</v>
      </c>
      <c r="J103" s="214">
        <v>0.5</v>
      </c>
      <c r="K103" s="214">
        <v>0</v>
      </c>
      <c r="L103" s="214">
        <v>1</v>
      </c>
      <c r="M103" s="214">
        <v>0.5</v>
      </c>
      <c r="N103" s="214">
        <v>0.5</v>
      </c>
      <c r="O103" s="214">
        <v>0</v>
      </c>
      <c r="P103" s="214">
        <v>0.5</v>
      </c>
      <c r="Q103" s="214">
        <v>0</v>
      </c>
      <c r="R103" s="214">
        <v>0.4</v>
      </c>
      <c r="S103" s="214">
        <v>0</v>
      </c>
      <c r="T103" s="215">
        <v>0.4</v>
      </c>
      <c r="U103" s="34"/>
      <c r="V103" s="34"/>
    </row>
    <row r="104" spans="1:22" x14ac:dyDescent="0.2">
      <c r="A104" s="81">
        <v>99</v>
      </c>
      <c r="B104" s="84" t="str">
        <f t="shared" si="3"/>
        <v>Japan</v>
      </c>
      <c r="C104" s="84" t="str">
        <f t="shared" si="4"/>
        <v>JPN</v>
      </c>
      <c r="D104" s="214">
        <f t="shared" si="5"/>
        <v>0.33750000000000013</v>
      </c>
      <c r="E104" s="81" t="s">
        <v>169</v>
      </c>
      <c r="F104" s="84" t="s">
        <v>168</v>
      </c>
      <c r="G104" s="216">
        <v>8.3333333333333301E-2</v>
      </c>
      <c r="H104" s="214">
        <v>0.59166666666666701</v>
      </c>
      <c r="I104" s="214">
        <v>0</v>
      </c>
      <c r="J104" s="214">
        <v>0.5</v>
      </c>
      <c r="K104" s="214">
        <v>0</v>
      </c>
      <c r="L104" s="214">
        <v>1</v>
      </c>
      <c r="M104" s="214">
        <v>0.5</v>
      </c>
      <c r="N104" s="214">
        <v>0.5</v>
      </c>
      <c r="O104" s="214">
        <v>0</v>
      </c>
      <c r="P104" s="214">
        <v>0.75</v>
      </c>
      <c r="Q104" s="214">
        <v>0</v>
      </c>
      <c r="R104" s="214">
        <v>0.4</v>
      </c>
      <c r="S104" s="214">
        <v>0</v>
      </c>
      <c r="T104" s="215">
        <v>0.4</v>
      </c>
      <c r="U104" s="34"/>
      <c r="V104" s="34"/>
    </row>
    <row r="105" spans="1:22" x14ac:dyDescent="0.2">
      <c r="A105" s="81">
        <v>100</v>
      </c>
      <c r="B105" s="84" t="str">
        <f t="shared" si="3"/>
        <v>Kazakhstan</v>
      </c>
      <c r="C105" s="84" t="str">
        <f t="shared" si="4"/>
        <v>KAZ</v>
      </c>
      <c r="D105" s="214">
        <f t="shared" si="5"/>
        <v>0.30000000000000016</v>
      </c>
      <c r="E105" s="81" t="s">
        <v>171</v>
      </c>
      <c r="F105" s="84" t="s">
        <v>170</v>
      </c>
      <c r="G105" s="216">
        <v>8.3333333333333301E-2</v>
      </c>
      <c r="H105" s="214">
        <v>0.51666666666666705</v>
      </c>
      <c r="I105" s="214">
        <v>0</v>
      </c>
      <c r="J105" s="214">
        <v>0.5</v>
      </c>
      <c r="K105" s="214">
        <v>0</v>
      </c>
      <c r="L105" s="214">
        <v>1</v>
      </c>
      <c r="M105" s="214">
        <v>0.5</v>
      </c>
      <c r="N105" s="214">
        <v>0.5</v>
      </c>
      <c r="O105" s="214">
        <v>0</v>
      </c>
      <c r="P105" s="214">
        <v>0.5</v>
      </c>
      <c r="Q105" s="214">
        <v>0</v>
      </c>
      <c r="R105" s="214">
        <v>0.2</v>
      </c>
      <c r="S105" s="214">
        <v>0</v>
      </c>
      <c r="T105" s="215">
        <v>0.4</v>
      </c>
      <c r="U105" s="34"/>
      <c r="V105" s="34"/>
    </row>
    <row r="106" spans="1:22" x14ac:dyDescent="0.2">
      <c r="A106" s="81">
        <v>101</v>
      </c>
      <c r="B106" s="84" t="str">
        <f t="shared" si="3"/>
        <v>Kenya</v>
      </c>
      <c r="C106" s="84" t="str">
        <f t="shared" si="4"/>
        <v>KEN</v>
      </c>
      <c r="D106" s="214">
        <f t="shared" si="5"/>
        <v>0.13055555555555551</v>
      </c>
      <c r="E106" s="81" t="s">
        <v>173</v>
      </c>
      <c r="F106" s="84" t="s">
        <v>172</v>
      </c>
      <c r="G106" s="216">
        <v>0</v>
      </c>
      <c r="H106" s="214">
        <v>0.26111111111111102</v>
      </c>
      <c r="I106" s="214">
        <v>0</v>
      </c>
      <c r="J106" s="214">
        <v>0</v>
      </c>
      <c r="K106" s="214">
        <v>0</v>
      </c>
      <c r="L106" s="214">
        <v>0.66666666666666696</v>
      </c>
      <c r="M106" s="214">
        <v>0</v>
      </c>
      <c r="N106" s="214">
        <v>0</v>
      </c>
      <c r="O106" s="214">
        <v>0</v>
      </c>
      <c r="P106" s="214">
        <v>0.5</v>
      </c>
      <c r="Q106" s="214">
        <v>0</v>
      </c>
      <c r="R106" s="214">
        <v>0.2</v>
      </c>
      <c r="S106" s="214">
        <v>0</v>
      </c>
      <c r="T106" s="215">
        <v>0.2</v>
      </c>
      <c r="U106" s="34"/>
      <c r="V106" s="34"/>
    </row>
    <row r="107" spans="1:22" x14ac:dyDescent="0.2">
      <c r="A107" s="81">
        <v>102</v>
      </c>
      <c r="B107" s="84" t="str">
        <f t="shared" si="3"/>
        <v>Kyrgyz Republic</v>
      </c>
      <c r="C107" s="84" t="str">
        <f t="shared" si="4"/>
        <v>KGZ</v>
      </c>
      <c r="D107" s="214">
        <f t="shared" si="5"/>
        <v>0.34166666666666701</v>
      </c>
      <c r="E107" s="81" t="s">
        <v>174</v>
      </c>
      <c r="F107" s="84" t="s">
        <v>750</v>
      </c>
      <c r="G107" s="216">
        <v>0.16666666666666699</v>
      </c>
      <c r="H107" s="214">
        <v>0.51666666666666705</v>
      </c>
      <c r="I107" s="214">
        <v>0</v>
      </c>
      <c r="J107" s="214">
        <v>0.5</v>
      </c>
      <c r="K107" s="214">
        <v>0.5</v>
      </c>
      <c r="L107" s="214">
        <v>1</v>
      </c>
      <c r="M107" s="214">
        <v>0.5</v>
      </c>
      <c r="N107" s="214">
        <v>0.5</v>
      </c>
      <c r="O107" s="214">
        <v>0</v>
      </c>
      <c r="P107" s="214">
        <v>0.5</v>
      </c>
      <c r="Q107" s="214">
        <v>0</v>
      </c>
      <c r="R107" s="214">
        <v>0.2</v>
      </c>
      <c r="S107" s="214">
        <v>0</v>
      </c>
      <c r="T107" s="215">
        <v>0.4</v>
      </c>
      <c r="U107" s="34"/>
      <c r="V107" s="34"/>
    </row>
    <row r="108" spans="1:22" x14ac:dyDescent="0.2">
      <c r="A108" s="81">
        <v>103</v>
      </c>
      <c r="B108" s="84" t="str">
        <f t="shared" si="3"/>
        <v>Cambodia</v>
      </c>
      <c r="C108" s="84" t="str">
        <f t="shared" si="4"/>
        <v>KHM</v>
      </c>
      <c r="D108" s="214">
        <f t="shared" si="5"/>
        <v>0.37500000000000011</v>
      </c>
      <c r="E108" s="81" t="s">
        <v>176</v>
      </c>
      <c r="F108" s="84" t="s">
        <v>175</v>
      </c>
      <c r="G108" s="216">
        <v>8.3333333333333301E-2</v>
      </c>
      <c r="H108" s="214">
        <v>0.66666666666666696</v>
      </c>
      <c r="I108" s="214">
        <v>0</v>
      </c>
      <c r="J108" s="214">
        <v>0.5</v>
      </c>
      <c r="K108" s="214">
        <v>0</v>
      </c>
      <c r="L108" s="214">
        <v>1</v>
      </c>
      <c r="M108" s="214">
        <v>0.5</v>
      </c>
      <c r="N108" s="214">
        <v>0.5</v>
      </c>
      <c r="O108" s="214">
        <v>0</v>
      </c>
      <c r="P108" s="214">
        <v>1</v>
      </c>
      <c r="Q108" s="214">
        <v>0</v>
      </c>
      <c r="R108" s="214">
        <v>0.4</v>
      </c>
      <c r="S108" s="214">
        <v>0</v>
      </c>
      <c r="T108" s="215">
        <v>0.6</v>
      </c>
      <c r="U108" s="34"/>
      <c r="V108" s="34"/>
    </row>
    <row r="109" spans="1:22" x14ac:dyDescent="0.2">
      <c r="A109" s="81">
        <v>104</v>
      </c>
      <c r="B109" s="84" t="str">
        <f t="shared" si="3"/>
        <v>Kiribati</v>
      </c>
      <c r="C109" s="84" t="str">
        <f t="shared" si="4"/>
        <v>KIR</v>
      </c>
      <c r="D109" s="214">
        <f t="shared" si="5"/>
        <v>0.55833333333333302</v>
      </c>
      <c r="E109" s="81" t="s">
        <v>178</v>
      </c>
      <c r="F109" s="84" t="s">
        <v>177</v>
      </c>
      <c r="G109" s="216">
        <v>0.33333333333333298</v>
      </c>
      <c r="H109" s="214">
        <v>0.78333333333333299</v>
      </c>
      <c r="I109" s="214">
        <v>0</v>
      </c>
      <c r="J109" s="214">
        <v>0.5</v>
      </c>
      <c r="K109" s="214">
        <v>0.5</v>
      </c>
      <c r="L109" s="214">
        <v>1</v>
      </c>
      <c r="M109" s="214">
        <v>1</v>
      </c>
      <c r="N109" s="214">
        <v>1</v>
      </c>
      <c r="O109" s="214">
        <v>0</v>
      </c>
      <c r="P109" s="214">
        <v>1</v>
      </c>
      <c r="Q109" s="214">
        <v>0</v>
      </c>
      <c r="R109" s="214">
        <v>0.4</v>
      </c>
      <c r="S109" s="214">
        <v>0.5</v>
      </c>
      <c r="T109" s="215">
        <v>0.8</v>
      </c>
      <c r="U109" s="34"/>
      <c r="V109" s="34"/>
    </row>
    <row r="110" spans="1:22" x14ac:dyDescent="0.2">
      <c r="A110" s="81">
        <v>105</v>
      </c>
      <c r="B110" s="84" t="str">
        <f t="shared" si="3"/>
        <v>St. Kitts and Nevis</v>
      </c>
      <c r="C110" s="84" t="str">
        <f t="shared" si="4"/>
        <v>KNA</v>
      </c>
      <c r="D110" s="214">
        <f t="shared" si="5"/>
        <v>0.55833333333333302</v>
      </c>
      <c r="E110" s="81" t="s">
        <v>179</v>
      </c>
      <c r="F110" s="84" t="s">
        <v>751</v>
      </c>
      <c r="G110" s="216">
        <v>0.33333333333333298</v>
      </c>
      <c r="H110" s="214">
        <v>0.78333333333333299</v>
      </c>
      <c r="I110" s="214">
        <v>0</v>
      </c>
      <c r="J110" s="214">
        <v>0.5</v>
      </c>
      <c r="K110" s="214">
        <v>0.5</v>
      </c>
      <c r="L110" s="214">
        <v>1</v>
      </c>
      <c r="M110" s="214">
        <v>1</v>
      </c>
      <c r="N110" s="214">
        <v>1</v>
      </c>
      <c r="O110" s="214">
        <v>0</v>
      </c>
      <c r="P110" s="214">
        <v>1</v>
      </c>
      <c r="Q110" s="214">
        <v>0</v>
      </c>
      <c r="R110" s="214">
        <v>0.4</v>
      </c>
      <c r="S110" s="214">
        <v>0.5</v>
      </c>
      <c r="T110" s="215">
        <v>0.8</v>
      </c>
      <c r="U110" s="34"/>
      <c r="V110" s="34"/>
    </row>
    <row r="111" spans="1:22" x14ac:dyDescent="0.2">
      <c r="A111" s="81">
        <v>106</v>
      </c>
      <c r="B111" s="84" t="str">
        <f t="shared" si="3"/>
        <v>Korea, Rep.</v>
      </c>
      <c r="C111" s="84" t="str">
        <f t="shared" si="4"/>
        <v>KOR</v>
      </c>
      <c r="D111" s="214">
        <f t="shared" si="5"/>
        <v>0.35416666666666663</v>
      </c>
      <c r="E111" s="81" t="s">
        <v>180</v>
      </c>
      <c r="F111" s="84" t="s">
        <v>752</v>
      </c>
      <c r="G111" s="216">
        <v>8.3333333333333301E-2</v>
      </c>
      <c r="H111" s="214">
        <v>0.625</v>
      </c>
      <c r="I111" s="214">
        <v>0</v>
      </c>
      <c r="J111" s="214">
        <v>0.5</v>
      </c>
      <c r="K111" s="214">
        <v>0</v>
      </c>
      <c r="L111" s="214">
        <v>1</v>
      </c>
      <c r="M111" s="214">
        <v>0.5</v>
      </c>
      <c r="N111" s="214">
        <v>0.5</v>
      </c>
      <c r="O111" s="214">
        <v>0</v>
      </c>
      <c r="P111" s="214">
        <v>0.75</v>
      </c>
      <c r="Q111" s="214">
        <v>0</v>
      </c>
      <c r="R111" s="214">
        <v>0.4</v>
      </c>
      <c r="S111" s="214">
        <v>0</v>
      </c>
      <c r="T111" s="215">
        <v>0.6</v>
      </c>
      <c r="U111" s="34"/>
      <c r="V111" s="34"/>
    </row>
    <row r="112" spans="1:22" x14ac:dyDescent="0.2">
      <c r="A112" s="81">
        <v>107</v>
      </c>
      <c r="B112" s="84" t="str">
        <f t="shared" si="3"/>
        <v>Kuwait</v>
      </c>
      <c r="C112" s="84" t="str">
        <f t="shared" si="4"/>
        <v>KWT</v>
      </c>
      <c r="D112" s="214">
        <f t="shared" si="5"/>
        <v>0.37083333333333313</v>
      </c>
      <c r="E112" s="81" t="s">
        <v>182</v>
      </c>
      <c r="F112" s="84" t="s">
        <v>181</v>
      </c>
      <c r="G112" s="216">
        <v>8.3333333333333301E-2</v>
      </c>
      <c r="H112" s="214">
        <v>0.65833333333333299</v>
      </c>
      <c r="I112" s="214">
        <v>0</v>
      </c>
      <c r="J112" s="214">
        <v>0.5</v>
      </c>
      <c r="K112" s="214">
        <v>0</v>
      </c>
      <c r="L112" s="214">
        <v>1</v>
      </c>
      <c r="M112" s="214">
        <v>0.5</v>
      </c>
      <c r="N112" s="214">
        <v>0.5</v>
      </c>
      <c r="O112" s="214">
        <v>0</v>
      </c>
      <c r="P112" s="214">
        <v>0.75</v>
      </c>
      <c r="Q112" s="214">
        <v>0</v>
      </c>
      <c r="R112" s="214">
        <v>0.6</v>
      </c>
      <c r="S112" s="214">
        <v>0</v>
      </c>
      <c r="T112" s="215">
        <v>0.6</v>
      </c>
      <c r="U112" s="34"/>
      <c r="V112" s="34"/>
    </row>
    <row r="113" spans="1:22" x14ac:dyDescent="0.2">
      <c r="A113" s="81">
        <v>108</v>
      </c>
      <c r="B113" s="84" t="str">
        <f t="shared" si="3"/>
        <v>Lao PDR</v>
      </c>
      <c r="C113" s="84" t="str">
        <f t="shared" si="4"/>
        <v>LAO</v>
      </c>
      <c r="D113" s="214">
        <f t="shared" si="5"/>
        <v>0.30972222222222212</v>
      </c>
      <c r="E113" s="81" t="s">
        <v>184</v>
      </c>
      <c r="F113" s="84" t="s">
        <v>183</v>
      </c>
      <c r="G113" s="216">
        <v>8.3333333333333301E-2</v>
      </c>
      <c r="H113" s="214">
        <v>0.53611111111111098</v>
      </c>
      <c r="I113" s="214">
        <v>0</v>
      </c>
      <c r="J113" s="214">
        <v>0.5</v>
      </c>
      <c r="K113" s="214">
        <v>0</v>
      </c>
      <c r="L113" s="214">
        <v>0.66666666666666696</v>
      </c>
      <c r="M113" s="214">
        <v>0.5</v>
      </c>
      <c r="N113" s="214">
        <v>0.5</v>
      </c>
      <c r="O113" s="214">
        <v>0</v>
      </c>
      <c r="P113" s="214">
        <v>0.75</v>
      </c>
      <c r="Q113" s="214">
        <v>0</v>
      </c>
      <c r="R113" s="214">
        <v>0.4</v>
      </c>
      <c r="S113" s="214">
        <v>0</v>
      </c>
      <c r="T113" s="215">
        <v>0.4</v>
      </c>
      <c r="U113" s="34"/>
      <c r="V113" s="34"/>
    </row>
    <row r="114" spans="1:22" x14ac:dyDescent="0.2">
      <c r="A114" s="81">
        <v>109</v>
      </c>
      <c r="B114" s="84" t="str">
        <f t="shared" si="3"/>
        <v>Lebanon</v>
      </c>
      <c r="C114" s="84" t="str">
        <f t="shared" si="4"/>
        <v>LBN</v>
      </c>
      <c r="D114" s="214">
        <f t="shared" si="5"/>
        <v>0.16527777777777766</v>
      </c>
      <c r="E114" s="81" t="s">
        <v>186</v>
      </c>
      <c r="F114" s="84" t="s">
        <v>185</v>
      </c>
      <c r="G114" s="216">
        <v>8.3333333333333301E-2</v>
      </c>
      <c r="H114" s="214">
        <v>0.24722222222222201</v>
      </c>
      <c r="I114" s="214">
        <v>0</v>
      </c>
      <c r="J114" s="214">
        <v>0</v>
      </c>
      <c r="K114" s="214">
        <v>0.5</v>
      </c>
      <c r="L114" s="214">
        <v>0.33333333333333298</v>
      </c>
      <c r="M114" s="214">
        <v>0</v>
      </c>
      <c r="N114" s="214">
        <v>0</v>
      </c>
      <c r="O114" s="214">
        <v>0</v>
      </c>
      <c r="P114" s="214">
        <v>0.75</v>
      </c>
      <c r="Q114" s="214">
        <v>0</v>
      </c>
      <c r="R114" s="214">
        <v>0.4</v>
      </c>
      <c r="S114" s="214">
        <v>0</v>
      </c>
      <c r="T114" s="215">
        <v>0</v>
      </c>
      <c r="U114" s="34"/>
      <c r="V114" s="34"/>
    </row>
    <row r="115" spans="1:22" x14ac:dyDescent="0.2">
      <c r="A115" s="81">
        <v>110</v>
      </c>
      <c r="B115" s="84" t="str">
        <f t="shared" si="3"/>
        <v>Liberia</v>
      </c>
      <c r="C115" s="84" t="str">
        <f t="shared" si="4"/>
        <v>LBR</v>
      </c>
      <c r="D115" s="214">
        <f t="shared" si="5"/>
        <v>0.35138888888888897</v>
      </c>
      <c r="E115" s="81" t="s">
        <v>188</v>
      </c>
      <c r="F115" s="84" t="s">
        <v>187</v>
      </c>
      <c r="G115" s="216">
        <v>0.16666666666666699</v>
      </c>
      <c r="H115" s="214">
        <v>0.53611111111111098</v>
      </c>
      <c r="I115" s="214">
        <v>0</v>
      </c>
      <c r="J115" s="214">
        <v>0.5</v>
      </c>
      <c r="K115" s="214">
        <v>0.5</v>
      </c>
      <c r="L115" s="214">
        <v>0.66666666666666696</v>
      </c>
      <c r="M115" s="214">
        <v>0.5</v>
      </c>
      <c r="N115" s="214">
        <v>0.5</v>
      </c>
      <c r="O115" s="214">
        <v>0</v>
      </c>
      <c r="P115" s="214">
        <v>0.75</v>
      </c>
      <c r="Q115" s="214">
        <v>0</v>
      </c>
      <c r="R115" s="214">
        <v>0.4</v>
      </c>
      <c r="S115" s="214">
        <v>0</v>
      </c>
      <c r="T115" s="215">
        <v>0.4</v>
      </c>
      <c r="U115" s="34"/>
      <c r="V115" s="34"/>
    </row>
    <row r="116" spans="1:22" x14ac:dyDescent="0.2">
      <c r="A116" s="81">
        <v>111</v>
      </c>
      <c r="B116" s="84" t="str">
        <f t="shared" si="3"/>
        <v>Libya</v>
      </c>
      <c r="C116" s="84" t="str">
        <f t="shared" si="4"/>
        <v>LBY</v>
      </c>
      <c r="D116" s="214">
        <f t="shared" si="5"/>
        <v>0.36666666666666697</v>
      </c>
      <c r="E116" s="81" t="s">
        <v>190</v>
      </c>
      <c r="F116" s="84" t="s">
        <v>189</v>
      </c>
      <c r="G116" s="216">
        <v>0.16666666666666699</v>
      </c>
      <c r="H116" s="214">
        <v>0.56666666666666698</v>
      </c>
      <c r="I116" s="214">
        <v>0</v>
      </c>
      <c r="J116" s="214">
        <v>0.5</v>
      </c>
      <c r="K116" s="214">
        <v>0.5</v>
      </c>
      <c r="L116" s="214">
        <v>1</v>
      </c>
      <c r="M116" s="214">
        <v>0.5</v>
      </c>
      <c r="N116" s="214">
        <v>0.5</v>
      </c>
      <c r="O116" s="214">
        <v>0</v>
      </c>
      <c r="P116" s="214">
        <v>1</v>
      </c>
      <c r="Q116" s="214">
        <v>0</v>
      </c>
      <c r="R116" s="214">
        <v>0.2</v>
      </c>
      <c r="S116" s="214">
        <v>0</v>
      </c>
      <c r="T116" s="215">
        <v>0.2</v>
      </c>
      <c r="U116" s="34"/>
      <c r="V116" s="34"/>
    </row>
    <row r="117" spans="1:22" x14ac:dyDescent="0.2">
      <c r="A117" s="81">
        <v>112</v>
      </c>
      <c r="B117" s="84" t="str">
        <f t="shared" si="3"/>
        <v>St. Lucia</v>
      </c>
      <c r="C117" s="84" t="str">
        <f t="shared" si="4"/>
        <v>LCA</v>
      </c>
      <c r="D117" s="214">
        <f t="shared" si="5"/>
        <v>0.57916666666666705</v>
      </c>
      <c r="E117" s="81" t="s">
        <v>191</v>
      </c>
      <c r="F117" s="84" t="s">
        <v>531</v>
      </c>
      <c r="G117" s="216">
        <v>0.41666666666666702</v>
      </c>
      <c r="H117" s="214">
        <v>0.74166666666666703</v>
      </c>
      <c r="I117" s="214">
        <v>0</v>
      </c>
      <c r="J117" s="214">
        <v>0.5</v>
      </c>
      <c r="K117" s="214">
        <v>1</v>
      </c>
      <c r="L117" s="214">
        <v>1</v>
      </c>
      <c r="M117" s="214">
        <v>1</v>
      </c>
      <c r="N117" s="214">
        <v>1</v>
      </c>
      <c r="O117" s="214">
        <v>0</v>
      </c>
      <c r="P117" s="214">
        <v>0.75</v>
      </c>
      <c r="Q117" s="214">
        <v>0</v>
      </c>
      <c r="R117" s="214">
        <v>0.4</v>
      </c>
      <c r="S117" s="214">
        <v>0.5</v>
      </c>
      <c r="T117" s="215">
        <v>0.8</v>
      </c>
      <c r="U117" s="34"/>
      <c r="V117" s="34"/>
    </row>
    <row r="118" spans="1:22" x14ac:dyDescent="0.2">
      <c r="A118" s="81">
        <v>113</v>
      </c>
      <c r="B118" s="84" t="str">
        <f t="shared" si="3"/>
        <v>Liechtenstein</v>
      </c>
      <c r="C118" s="84" t="str">
        <f t="shared" si="4"/>
        <v>LIE</v>
      </c>
      <c r="D118" s="214">
        <f t="shared" si="5"/>
        <v>0.5</v>
      </c>
      <c r="E118" s="81" t="s">
        <v>193</v>
      </c>
      <c r="F118" s="84" t="s">
        <v>192</v>
      </c>
      <c r="G118" s="216">
        <v>0.33333333333333298</v>
      </c>
      <c r="H118" s="214">
        <v>0.66666666666666696</v>
      </c>
      <c r="I118" s="214">
        <v>0</v>
      </c>
      <c r="J118" s="214">
        <v>0.5</v>
      </c>
      <c r="K118" s="214">
        <v>1</v>
      </c>
      <c r="L118" s="214">
        <v>1</v>
      </c>
      <c r="M118" s="214">
        <v>0.5</v>
      </c>
      <c r="N118" s="214">
        <v>0.5</v>
      </c>
      <c r="O118" s="214">
        <v>0</v>
      </c>
      <c r="P118" s="214">
        <v>1</v>
      </c>
      <c r="Q118" s="214">
        <v>0</v>
      </c>
      <c r="R118" s="214">
        <v>0.4</v>
      </c>
      <c r="S118" s="214">
        <v>0.5</v>
      </c>
      <c r="T118" s="215">
        <v>0.6</v>
      </c>
      <c r="U118" s="34"/>
      <c r="V118" s="34"/>
    </row>
    <row r="119" spans="1:22" x14ac:dyDescent="0.2">
      <c r="A119" s="81">
        <v>114</v>
      </c>
      <c r="B119" s="84" t="str">
        <f t="shared" si="3"/>
        <v>Sri Lanka</v>
      </c>
      <c r="C119" s="84" t="str">
        <f t="shared" si="4"/>
        <v>LKA</v>
      </c>
      <c r="D119" s="214">
        <f t="shared" si="5"/>
        <v>0.15416666666666651</v>
      </c>
      <c r="E119" s="81" t="s">
        <v>195</v>
      </c>
      <c r="F119" s="84" t="s">
        <v>194</v>
      </c>
      <c r="G119" s="216">
        <v>0</v>
      </c>
      <c r="H119" s="214">
        <v>0.30833333333333302</v>
      </c>
      <c r="I119" s="214">
        <v>0</v>
      </c>
      <c r="J119" s="214">
        <v>0</v>
      </c>
      <c r="K119" s="214">
        <v>0</v>
      </c>
      <c r="L119" s="214">
        <v>1</v>
      </c>
      <c r="M119" s="214">
        <v>0</v>
      </c>
      <c r="N119" s="214">
        <v>0</v>
      </c>
      <c r="O119" s="214">
        <v>0</v>
      </c>
      <c r="P119" s="214">
        <v>0.25</v>
      </c>
      <c r="Q119" s="214">
        <v>0</v>
      </c>
      <c r="R119" s="214">
        <v>0.4</v>
      </c>
      <c r="S119" s="214">
        <v>0</v>
      </c>
      <c r="T119" s="215">
        <v>0.2</v>
      </c>
      <c r="U119" s="34"/>
      <c r="V119" s="34"/>
    </row>
    <row r="120" spans="1:22" x14ac:dyDescent="0.2">
      <c r="A120" s="81">
        <v>115</v>
      </c>
      <c r="B120" s="84" t="str">
        <f t="shared" si="3"/>
        <v>Lesotho</v>
      </c>
      <c r="C120" s="84" t="str">
        <f t="shared" si="4"/>
        <v>LSO</v>
      </c>
      <c r="D120" s="214">
        <f t="shared" si="5"/>
        <v>0.27916666666666662</v>
      </c>
      <c r="E120" s="81" t="s">
        <v>197</v>
      </c>
      <c r="F120" s="84" t="s">
        <v>196</v>
      </c>
      <c r="G120" s="216">
        <v>8.3333333333333301E-2</v>
      </c>
      <c r="H120" s="214">
        <v>0.47499999999999998</v>
      </c>
      <c r="I120" s="214">
        <v>0</v>
      </c>
      <c r="J120" s="214">
        <v>0.5</v>
      </c>
      <c r="K120" s="214">
        <v>0.5</v>
      </c>
      <c r="L120" s="214">
        <v>1</v>
      </c>
      <c r="M120" s="214">
        <v>0</v>
      </c>
      <c r="N120" s="214">
        <v>0</v>
      </c>
      <c r="O120" s="214">
        <v>0</v>
      </c>
      <c r="P120" s="214">
        <v>0.75</v>
      </c>
      <c r="Q120" s="214">
        <v>0</v>
      </c>
      <c r="R120" s="214">
        <v>0.4</v>
      </c>
      <c r="S120" s="214">
        <v>0</v>
      </c>
      <c r="T120" s="215">
        <v>0.2</v>
      </c>
      <c r="U120" s="34"/>
      <c r="V120" s="34"/>
    </row>
    <row r="121" spans="1:22" x14ac:dyDescent="0.2">
      <c r="A121" s="81">
        <v>116</v>
      </c>
      <c r="B121" s="84" t="str">
        <f t="shared" si="3"/>
        <v>Lithuania</v>
      </c>
      <c r="C121" s="84" t="str">
        <f t="shared" si="4"/>
        <v>LTU</v>
      </c>
      <c r="D121" s="214">
        <f t="shared" si="5"/>
        <v>0.39583333333333348</v>
      </c>
      <c r="E121" s="81" t="s">
        <v>199</v>
      </c>
      <c r="F121" s="84" t="s">
        <v>198</v>
      </c>
      <c r="G121" s="216">
        <v>0.16666666666666699</v>
      </c>
      <c r="H121" s="214">
        <v>0.625</v>
      </c>
      <c r="I121" s="214">
        <v>0</v>
      </c>
      <c r="J121" s="214">
        <v>0.5</v>
      </c>
      <c r="K121" s="214">
        <v>0.5</v>
      </c>
      <c r="L121" s="214">
        <v>1</v>
      </c>
      <c r="M121" s="214">
        <v>0.5</v>
      </c>
      <c r="N121" s="214">
        <v>0.5</v>
      </c>
      <c r="O121" s="214">
        <v>0</v>
      </c>
      <c r="P121" s="214">
        <v>0.75</v>
      </c>
      <c r="Q121" s="214">
        <v>0</v>
      </c>
      <c r="R121" s="214">
        <v>0.4</v>
      </c>
      <c r="S121" s="214">
        <v>0</v>
      </c>
      <c r="T121" s="215">
        <v>0.6</v>
      </c>
      <c r="U121" s="34"/>
      <c r="V121" s="34"/>
    </row>
    <row r="122" spans="1:22" x14ac:dyDescent="0.2">
      <c r="A122" s="81">
        <v>117</v>
      </c>
      <c r="B122" s="84" t="str">
        <f t="shared" si="3"/>
        <v>Luxembourg</v>
      </c>
      <c r="C122" s="84" t="str">
        <f t="shared" si="4"/>
        <v>LUX</v>
      </c>
      <c r="D122" s="214">
        <f t="shared" si="5"/>
        <v>0.39583333333333348</v>
      </c>
      <c r="E122" s="81" t="s">
        <v>201</v>
      </c>
      <c r="F122" s="84" t="s">
        <v>200</v>
      </c>
      <c r="G122" s="216">
        <v>0.16666666666666699</v>
      </c>
      <c r="H122" s="214">
        <v>0.625</v>
      </c>
      <c r="I122" s="214">
        <v>0</v>
      </c>
      <c r="J122" s="214">
        <v>0.5</v>
      </c>
      <c r="K122" s="214">
        <v>0.5</v>
      </c>
      <c r="L122" s="214">
        <v>1</v>
      </c>
      <c r="M122" s="214">
        <v>0.5</v>
      </c>
      <c r="N122" s="214">
        <v>0.5</v>
      </c>
      <c r="O122" s="214">
        <v>0</v>
      </c>
      <c r="P122" s="214">
        <v>0.75</v>
      </c>
      <c r="Q122" s="214">
        <v>0</v>
      </c>
      <c r="R122" s="214">
        <v>0.4</v>
      </c>
      <c r="S122" s="214">
        <v>0</v>
      </c>
      <c r="T122" s="215">
        <v>0.6</v>
      </c>
      <c r="U122" s="34"/>
      <c r="V122" s="34"/>
    </row>
    <row r="123" spans="1:22" x14ac:dyDescent="0.2">
      <c r="A123" s="81">
        <v>118</v>
      </c>
      <c r="B123" s="84" t="str">
        <f t="shared" si="3"/>
        <v>Latvia</v>
      </c>
      <c r="C123" s="84" t="str">
        <f t="shared" si="4"/>
        <v>LVA</v>
      </c>
      <c r="D123" s="214">
        <f t="shared" si="5"/>
        <v>0.39583333333333348</v>
      </c>
      <c r="E123" s="81" t="s">
        <v>203</v>
      </c>
      <c r="F123" s="84" t="s">
        <v>202</v>
      </c>
      <c r="G123" s="216">
        <v>0.16666666666666699</v>
      </c>
      <c r="H123" s="214">
        <v>0.625</v>
      </c>
      <c r="I123" s="214">
        <v>0</v>
      </c>
      <c r="J123" s="214">
        <v>0.5</v>
      </c>
      <c r="K123" s="214">
        <v>0.5</v>
      </c>
      <c r="L123" s="214">
        <v>1</v>
      </c>
      <c r="M123" s="214">
        <v>0.5</v>
      </c>
      <c r="N123" s="214">
        <v>0.5</v>
      </c>
      <c r="O123" s="214">
        <v>0</v>
      </c>
      <c r="P123" s="214">
        <v>0.75</v>
      </c>
      <c r="Q123" s="214">
        <v>0</v>
      </c>
      <c r="R123" s="214">
        <v>0.4</v>
      </c>
      <c r="S123" s="214">
        <v>0</v>
      </c>
      <c r="T123" s="215">
        <v>0.6</v>
      </c>
      <c r="U123" s="34"/>
      <c r="V123" s="34"/>
    </row>
    <row r="124" spans="1:22" x14ac:dyDescent="0.2">
      <c r="A124" s="81">
        <v>119</v>
      </c>
      <c r="B124" s="84" t="str">
        <f t="shared" si="3"/>
        <v>Macao SAR, China</v>
      </c>
      <c r="C124" s="84" t="str">
        <f t="shared" si="4"/>
        <v>MAC</v>
      </c>
      <c r="D124" s="214">
        <f t="shared" si="5"/>
        <v>0.76249999999999996</v>
      </c>
      <c r="E124" s="81" t="s">
        <v>715</v>
      </c>
      <c r="F124" s="84" t="s">
        <v>753</v>
      </c>
      <c r="G124" s="216">
        <v>0.83333333333333304</v>
      </c>
      <c r="H124" s="214">
        <v>0.69166666666666698</v>
      </c>
      <c r="I124" s="214">
        <v>1</v>
      </c>
      <c r="J124" s="214">
        <v>0.5</v>
      </c>
      <c r="K124" s="214">
        <v>0.5</v>
      </c>
      <c r="L124" s="214">
        <v>1</v>
      </c>
      <c r="M124" s="214">
        <v>0.5</v>
      </c>
      <c r="N124" s="214">
        <v>0.5</v>
      </c>
      <c r="O124" s="214">
        <v>1</v>
      </c>
      <c r="P124" s="214">
        <v>0.75</v>
      </c>
      <c r="Q124" s="214">
        <v>1</v>
      </c>
      <c r="R124" s="214">
        <v>0.8</v>
      </c>
      <c r="S124" s="214">
        <v>1</v>
      </c>
      <c r="T124" s="215">
        <v>0.6</v>
      </c>
      <c r="U124" s="34"/>
      <c r="V124" s="34"/>
    </row>
    <row r="125" spans="1:22" x14ac:dyDescent="0.2">
      <c r="A125" s="81">
        <v>120</v>
      </c>
      <c r="B125" s="84" t="str">
        <f t="shared" si="3"/>
        <v>St. Martin (French part)</v>
      </c>
      <c r="C125" s="84" t="str">
        <f t="shared" si="4"/>
        <v>MAF</v>
      </c>
      <c r="D125" s="214">
        <f t="shared" si="5"/>
        <v>0.90833333333333344</v>
      </c>
      <c r="E125" s="81" t="s">
        <v>716</v>
      </c>
      <c r="F125" s="84" t="s">
        <v>754</v>
      </c>
      <c r="G125" s="216">
        <v>1</v>
      </c>
      <c r="H125" s="214">
        <v>0.81666666666666698</v>
      </c>
      <c r="I125" s="214">
        <v>1</v>
      </c>
      <c r="J125" s="214">
        <v>0.5</v>
      </c>
      <c r="K125" s="214">
        <v>1</v>
      </c>
      <c r="L125" s="214">
        <v>1</v>
      </c>
      <c r="M125" s="214">
        <v>1</v>
      </c>
      <c r="N125" s="214">
        <v>1</v>
      </c>
      <c r="O125" s="214">
        <v>1</v>
      </c>
      <c r="P125" s="214">
        <v>1</v>
      </c>
      <c r="Q125" s="214">
        <v>1</v>
      </c>
      <c r="R125" s="214">
        <v>0.6</v>
      </c>
      <c r="S125" s="214">
        <v>1</v>
      </c>
      <c r="T125" s="215">
        <v>0.8</v>
      </c>
      <c r="U125" s="34"/>
      <c r="V125" s="34"/>
    </row>
    <row r="126" spans="1:22" x14ac:dyDescent="0.2">
      <c r="A126" s="81">
        <v>121</v>
      </c>
      <c r="B126" s="84" t="str">
        <f t="shared" si="3"/>
        <v>Morocco</v>
      </c>
      <c r="C126" s="84" t="str">
        <f t="shared" si="4"/>
        <v>MAR</v>
      </c>
      <c r="D126" s="214">
        <f t="shared" si="5"/>
        <v>0.1791666666666665</v>
      </c>
      <c r="E126" s="81" t="s">
        <v>205</v>
      </c>
      <c r="F126" s="84" t="s">
        <v>204</v>
      </c>
      <c r="G126" s="216">
        <v>0</v>
      </c>
      <c r="H126" s="214">
        <v>0.358333333333333</v>
      </c>
      <c r="I126" s="214">
        <v>0</v>
      </c>
      <c r="J126" s="214">
        <v>0.5</v>
      </c>
      <c r="K126" s="214">
        <v>0</v>
      </c>
      <c r="L126" s="214">
        <v>1</v>
      </c>
      <c r="M126" s="214">
        <v>0</v>
      </c>
      <c r="N126" s="214">
        <v>0</v>
      </c>
      <c r="O126" s="214">
        <v>0</v>
      </c>
      <c r="P126" s="214">
        <v>0.25</v>
      </c>
      <c r="Q126" s="214">
        <v>0</v>
      </c>
      <c r="R126" s="214">
        <v>0.2</v>
      </c>
      <c r="S126" s="214">
        <v>0</v>
      </c>
      <c r="T126" s="215">
        <v>0.2</v>
      </c>
      <c r="U126" s="34"/>
      <c r="V126" s="34"/>
    </row>
    <row r="127" spans="1:22" x14ac:dyDescent="0.2">
      <c r="A127" s="81">
        <v>122</v>
      </c>
      <c r="B127" s="84" t="str">
        <f t="shared" si="3"/>
        <v>Monaco</v>
      </c>
      <c r="C127" s="84" t="str">
        <f t="shared" si="4"/>
        <v>MCO</v>
      </c>
      <c r="D127" s="214">
        <f t="shared" si="5"/>
        <v>0.82499999999999996</v>
      </c>
      <c r="E127" s="81" t="s">
        <v>717</v>
      </c>
      <c r="F127" s="84" t="s">
        <v>755</v>
      </c>
      <c r="G127" s="216">
        <v>0.83333333333333304</v>
      </c>
      <c r="H127" s="214">
        <v>0.81666666666666698</v>
      </c>
      <c r="I127" s="214">
        <v>0</v>
      </c>
      <c r="J127" s="214">
        <v>0.5</v>
      </c>
      <c r="K127" s="214">
        <v>1</v>
      </c>
      <c r="L127" s="214">
        <v>1</v>
      </c>
      <c r="M127" s="214">
        <v>1</v>
      </c>
      <c r="N127" s="214">
        <v>1</v>
      </c>
      <c r="O127" s="214">
        <v>1</v>
      </c>
      <c r="P127" s="214">
        <v>1</v>
      </c>
      <c r="Q127" s="214">
        <v>1</v>
      </c>
      <c r="R127" s="214">
        <v>0.6</v>
      </c>
      <c r="S127" s="214">
        <v>1</v>
      </c>
      <c r="T127" s="215">
        <v>0.8</v>
      </c>
      <c r="U127" s="34"/>
      <c r="V127" s="34"/>
    </row>
    <row r="128" spans="1:22" x14ac:dyDescent="0.2">
      <c r="A128" s="81">
        <v>123</v>
      </c>
      <c r="B128" s="84" t="str">
        <f t="shared" si="3"/>
        <v>Moldova</v>
      </c>
      <c r="C128" s="84" t="str">
        <f t="shared" si="4"/>
        <v>MDA</v>
      </c>
      <c r="D128" s="214">
        <f t="shared" si="5"/>
        <v>0.375</v>
      </c>
      <c r="E128" s="81" t="s">
        <v>206</v>
      </c>
      <c r="F128" s="84" t="s">
        <v>532</v>
      </c>
      <c r="G128" s="216">
        <v>0.16666666666666699</v>
      </c>
      <c r="H128" s="214">
        <v>0.58333333333333304</v>
      </c>
      <c r="I128" s="214">
        <v>0</v>
      </c>
      <c r="J128" s="214">
        <v>0.5</v>
      </c>
      <c r="K128" s="214">
        <v>0.5</v>
      </c>
      <c r="L128" s="214">
        <v>1</v>
      </c>
      <c r="M128" s="214">
        <v>0.5</v>
      </c>
      <c r="N128" s="214">
        <v>0.5</v>
      </c>
      <c r="O128" s="214">
        <v>0</v>
      </c>
      <c r="P128" s="214">
        <v>0.5</v>
      </c>
      <c r="Q128" s="214">
        <v>0</v>
      </c>
      <c r="R128" s="214">
        <v>0.4</v>
      </c>
      <c r="S128" s="214">
        <v>0</v>
      </c>
      <c r="T128" s="215">
        <v>0.6</v>
      </c>
      <c r="U128" s="34"/>
      <c r="V128" s="34"/>
    </row>
    <row r="129" spans="1:22" x14ac:dyDescent="0.2">
      <c r="A129" s="81">
        <v>124</v>
      </c>
      <c r="B129" s="84" t="str">
        <f t="shared" si="3"/>
        <v>Madagascar</v>
      </c>
      <c r="C129" s="84" t="str">
        <f t="shared" si="4"/>
        <v>MDG</v>
      </c>
      <c r="D129" s="214">
        <f t="shared" si="5"/>
        <v>0.30416666666666664</v>
      </c>
      <c r="E129" s="81" t="s">
        <v>208</v>
      </c>
      <c r="F129" s="84" t="s">
        <v>207</v>
      </c>
      <c r="G129" s="216">
        <v>8.3333333333333301E-2</v>
      </c>
      <c r="H129" s="214">
        <v>0.52500000000000002</v>
      </c>
      <c r="I129" s="214">
        <v>0</v>
      </c>
      <c r="J129" s="214">
        <v>0.5</v>
      </c>
      <c r="K129" s="214">
        <v>0</v>
      </c>
      <c r="L129" s="214">
        <v>1</v>
      </c>
      <c r="M129" s="214">
        <v>0.5</v>
      </c>
      <c r="N129" s="214">
        <v>0.5</v>
      </c>
      <c r="O129" s="214">
        <v>0</v>
      </c>
      <c r="P129" s="214">
        <v>0.75</v>
      </c>
      <c r="Q129" s="214">
        <v>0</v>
      </c>
      <c r="R129" s="214">
        <v>0.2</v>
      </c>
      <c r="S129" s="214">
        <v>0</v>
      </c>
      <c r="T129" s="215">
        <v>0.2</v>
      </c>
      <c r="U129" s="34"/>
      <c r="V129" s="34"/>
    </row>
    <row r="130" spans="1:22" x14ac:dyDescent="0.2">
      <c r="A130" s="81">
        <v>125</v>
      </c>
      <c r="B130" s="84" t="str">
        <f t="shared" si="3"/>
        <v>Maldives</v>
      </c>
      <c r="C130" s="84" t="str">
        <f t="shared" si="4"/>
        <v>MDV</v>
      </c>
      <c r="D130" s="214">
        <f t="shared" si="5"/>
        <v>0.5166666666666665</v>
      </c>
      <c r="E130" s="81" t="s">
        <v>210</v>
      </c>
      <c r="F130" s="84" t="s">
        <v>209</v>
      </c>
      <c r="G130" s="216">
        <v>0.25</v>
      </c>
      <c r="H130" s="214">
        <v>0.78333333333333299</v>
      </c>
      <c r="I130" s="214">
        <v>0</v>
      </c>
      <c r="J130" s="214">
        <v>0.5</v>
      </c>
      <c r="K130" s="214">
        <v>0.5</v>
      </c>
      <c r="L130" s="214">
        <v>1</v>
      </c>
      <c r="M130" s="214">
        <v>1</v>
      </c>
      <c r="N130" s="214">
        <v>1</v>
      </c>
      <c r="O130" s="214">
        <v>0</v>
      </c>
      <c r="P130" s="214">
        <v>1</v>
      </c>
      <c r="Q130" s="214">
        <v>0</v>
      </c>
      <c r="R130" s="214">
        <v>0.4</v>
      </c>
      <c r="S130" s="214">
        <v>0</v>
      </c>
      <c r="T130" s="215">
        <v>0.8</v>
      </c>
      <c r="U130" s="34"/>
      <c r="V130" s="34"/>
    </row>
    <row r="131" spans="1:22" x14ac:dyDescent="0.2">
      <c r="A131" s="81">
        <v>126</v>
      </c>
      <c r="B131" s="84" t="str">
        <f t="shared" si="3"/>
        <v>Mexico</v>
      </c>
      <c r="C131" s="84" t="str">
        <f t="shared" si="4"/>
        <v>MEX</v>
      </c>
      <c r="D131" s="214">
        <f t="shared" si="5"/>
        <v>0.1791666666666665</v>
      </c>
      <c r="E131" s="81" t="s">
        <v>212</v>
      </c>
      <c r="F131" s="84" t="s">
        <v>211</v>
      </c>
      <c r="G131" s="216">
        <v>0</v>
      </c>
      <c r="H131" s="214">
        <v>0.358333333333333</v>
      </c>
      <c r="I131" s="214">
        <v>0</v>
      </c>
      <c r="J131" s="214">
        <v>0.5</v>
      </c>
      <c r="K131" s="214">
        <v>0</v>
      </c>
      <c r="L131" s="214">
        <v>1</v>
      </c>
      <c r="M131" s="214">
        <v>0</v>
      </c>
      <c r="N131" s="214">
        <v>0</v>
      </c>
      <c r="O131" s="214">
        <v>0</v>
      </c>
      <c r="P131" s="214">
        <v>0.25</v>
      </c>
      <c r="Q131" s="214">
        <v>0</v>
      </c>
      <c r="R131" s="214">
        <v>0.2</v>
      </c>
      <c r="S131" s="214">
        <v>0</v>
      </c>
      <c r="T131" s="215">
        <v>0.2</v>
      </c>
      <c r="U131" s="34"/>
      <c r="V131" s="34"/>
    </row>
    <row r="132" spans="1:22" x14ac:dyDescent="0.2">
      <c r="A132" s="81">
        <v>127</v>
      </c>
      <c r="B132" s="84" t="str">
        <f t="shared" si="3"/>
        <v>Marshall Islands</v>
      </c>
      <c r="C132" s="84" t="str">
        <f t="shared" si="4"/>
        <v>MHL</v>
      </c>
      <c r="D132" s="214">
        <f t="shared" si="5"/>
        <v>0.6</v>
      </c>
      <c r="E132" s="81" t="s">
        <v>214</v>
      </c>
      <c r="F132" s="84" t="s">
        <v>213</v>
      </c>
      <c r="G132" s="216">
        <v>0.41666666666666702</v>
      </c>
      <c r="H132" s="214">
        <v>0.78333333333333299</v>
      </c>
      <c r="I132" s="214">
        <v>0</v>
      </c>
      <c r="J132" s="214">
        <v>0.5</v>
      </c>
      <c r="K132" s="214">
        <v>1</v>
      </c>
      <c r="L132" s="214">
        <v>1</v>
      </c>
      <c r="M132" s="214">
        <v>1</v>
      </c>
      <c r="N132" s="214">
        <v>1</v>
      </c>
      <c r="O132" s="214">
        <v>0</v>
      </c>
      <c r="P132" s="214">
        <v>1</v>
      </c>
      <c r="Q132" s="214">
        <v>0</v>
      </c>
      <c r="R132" s="214">
        <v>0.4</v>
      </c>
      <c r="S132" s="214">
        <v>0.5</v>
      </c>
      <c r="T132" s="215">
        <v>0.8</v>
      </c>
      <c r="U132" s="34"/>
      <c r="V132" s="34"/>
    </row>
    <row r="133" spans="1:22" x14ac:dyDescent="0.2">
      <c r="A133" s="81">
        <v>128</v>
      </c>
      <c r="B133" s="84" t="str">
        <f t="shared" si="3"/>
        <v>North Macedonia</v>
      </c>
      <c r="C133" s="84" t="str">
        <f t="shared" si="4"/>
        <v>MKD</v>
      </c>
      <c r="D133" s="214">
        <f t="shared" si="5"/>
        <v>0.375</v>
      </c>
      <c r="E133" s="81" t="s">
        <v>216</v>
      </c>
      <c r="F133" s="84" t="s">
        <v>215</v>
      </c>
      <c r="G133" s="216">
        <v>0.16666666666666699</v>
      </c>
      <c r="H133" s="214">
        <v>0.58333333333333304</v>
      </c>
      <c r="I133" s="214">
        <v>0</v>
      </c>
      <c r="J133" s="214">
        <v>0.5</v>
      </c>
      <c r="K133" s="214">
        <v>0.5</v>
      </c>
      <c r="L133" s="214">
        <v>1</v>
      </c>
      <c r="M133" s="214">
        <v>0.5</v>
      </c>
      <c r="N133" s="214">
        <v>0.5</v>
      </c>
      <c r="O133" s="214">
        <v>0</v>
      </c>
      <c r="P133" s="214">
        <v>0.5</v>
      </c>
      <c r="Q133" s="214">
        <v>0</v>
      </c>
      <c r="R133" s="214">
        <v>0.4</v>
      </c>
      <c r="S133" s="214">
        <v>0</v>
      </c>
      <c r="T133" s="215">
        <v>0.6</v>
      </c>
      <c r="U133" s="34"/>
      <c r="V133" s="34"/>
    </row>
    <row r="134" spans="1:22" x14ac:dyDescent="0.2">
      <c r="A134" s="81">
        <v>129</v>
      </c>
      <c r="B134" s="84" t="str">
        <f t="shared" si="3"/>
        <v>Mali</v>
      </c>
      <c r="C134" s="84" t="str">
        <f t="shared" si="4"/>
        <v>MLI</v>
      </c>
      <c r="D134" s="214">
        <f t="shared" si="5"/>
        <v>0.26527777777777767</v>
      </c>
      <c r="E134" s="81" t="s">
        <v>218</v>
      </c>
      <c r="F134" s="84" t="s">
        <v>217</v>
      </c>
      <c r="G134" s="216">
        <v>8.3333333333333301E-2</v>
      </c>
      <c r="H134" s="214">
        <v>0.44722222222222202</v>
      </c>
      <c r="I134" s="214">
        <v>0</v>
      </c>
      <c r="J134" s="214">
        <v>0.5</v>
      </c>
      <c r="K134" s="214">
        <v>0</v>
      </c>
      <c r="L134" s="214">
        <v>0.33333333333333298</v>
      </c>
      <c r="M134" s="214">
        <v>0.5</v>
      </c>
      <c r="N134" s="214">
        <v>0.5</v>
      </c>
      <c r="O134" s="214">
        <v>0</v>
      </c>
      <c r="P134" s="214">
        <v>0.75</v>
      </c>
      <c r="Q134" s="214">
        <v>0</v>
      </c>
      <c r="R134" s="214">
        <v>0.4</v>
      </c>
      <c r="S134" s="214">
        <v>0</v>
      </c>
      <c r="T134" s="215">
        <v>0.2</v>
      </c>
      <c r="U134" s="34"/>
      <c r="V134" s="34"/>
    </row>
    <row r="135" spans="1:22" x14ac:dyDescent="0.2">
      <c r="A135" s="81">
        <v>130</v>
      </c>
      <c r="B135" s="84" t="str">
        <f t="shared" ref="B135:B194" si="6">F135</f>
        <v>Malta</v>
      </c>
      <c r="C135" s="84" t="str">
        <f t="shared" ref="C135:C194" si="7">E135</f>
        <v>MLT</v>
      </c>
      <c r="D135" s="214">
        <f t="shared" ref="D135:D194" si="8">AVERAGE(G135:H135)</f>
        <v>0.39583333333333348</v>
      </c>
      <c r="E135" s="81" t="s">
        <v>220</v>
      </c>
      <c r="F135" s="84" t="s">
        <v>219</v>
      </c>
      <c r="G135" s="216">
        <v>0.16666666666666699</v>
      </c>
      <c r="H135" s="214">
        <v>0.625</v>
      </c>
      <c r="I135" s="214">
        <v>0</v>
      </c>
      <c r="J135" s="214">
        <v>0.5</v>
      </c>
      <c r="K135" s="214">
        <v>0.5</v>
      </c>
      <c r="L135" s="214">
        <v>1</v>
      </c>
      <c r="M135" s="214">
        <v>0.5</v>
      </c>
      <c r="N135" s="214">
        <v>0.5</v>
      </c>
      <c r="O135" s="214">
        <v>0</v>
      </c>
      <c r="P135" s="214">
        <v>0.75</v>
      </c>
      <c r="Q135" s="214">
        <v>0</v>
      </c>
      <c r="R135" s="214">
        <v>0.4</v>
      </c>
      <c r="S135" s="214">
        <v>0</v>
      </c>
      <c r="T135" s="215">
        <v>0.6</v>
      </c>
      <c r="U135" s="34"/>
      <c r="V135" s="34"/>
    </row>
    <row r="136" spans="1:22" x14ac:dyDescent="0.2">
      <c r="A136" s="81">
        <v>131</v>
      </c>
      <c r="B136" s="84" t="str">
        <f t="shared" si="6"/>
        <v>Myanmar</v>
      </c>
      <c r="C136" s="84" t="str">
        <f t="shared" si="7"/>
        <v>MMR</v>
      </c>
      <c r="D136" s="214">
        <f t="shared" si="8"/>
        <v>0.23194444444444465</v>
      </c>
      <c r="E136" s="81" t="s">
        <v>222</v>
      </c>
      <c r="F136" s="84" t="s">
        <v>221</v>
      </c>
      <c r="G136" s="216">
        <v>8.3333333333333301E-2</v>
      </c>
      <c r="H136" s="214">
        <v>0.38055555555555598</v>
      </c>
      <c r="I136" s="214">
        <v>0</v>
      </c>
      <c r="J136" s="214">
        <v>0.5</v>
      </c>
      <c r="K136" s="214">
        <v>0</v>
      </c>
      <c r="L136" s="214">
        <v>0.33333333333333298</v>
      </c>
      <c r="M136" s="214">
        <v>0.5</v>
      </c>
      <c r="N136" s="214">
        <v>0.5</v>
      </c>
      <c r="O136" s="214">
        <v>0</v>
      </c>
      <c r="P136" s="214">
        <v>0.75</v>
      </c>
      <c r="Q136" s="214">
        <v>0</v>
      </c>
      <c r="R136" s="214">
        <v>0.2</v>
      </c>
      <c r="S136" s="214">
        <v>0</v>
      </c>
      <c r="T136" s="215">
        <v>0</v>
      </c>
      <c r="U136" s="34"/>
      <c r="V136" s="34"/>
    </row>
    <row r="137" spans="1:22" x14ac:dyDescent="0.2">
      <c r="A137" s="81">
        <v>132</v>
      </c>
      <c r="B137" s="84" t="str">
        <f t="shared" si="6"/>
        <v>Montenegro</v>
      </c>
      <c r="C137" s="84" t="str">
        <f t="shared" si="7"/>
        <v>MNE</v>
      </c>
      <c r="D137" s="214">
        <f t="shared" si="8"/>
        <v>0.39999999999999997</v>
      </c>
      <c r="E137" s="81" t="s">
        <v>224</v>
      </c>
      <c r="F137" s="84" t="s">
        <v>223</v>
      </c>
      <c r="G137" s="216">
        <v>0.16666666666666699</v>
      </c>
      <c r="H137" s="214">
        <v>0.63333333333333297</v>
      </c>
      <c r="I137" s="214">
        <v>0</v>
      </c>
      <c r="J137" s="214">
        <v>0.5</v>
      </c>
      <c r="K137" s="214">
        <v>0.5</v>
      </c>
      <c r="L137" s="214">
        <v>1</v>
      </c>
      <c r="M137" s="214">
        <v>0.5</v>
      </c>
      <c r="N137" s="214">
        <v>0.5</v>
      </c>
      <c r="O137" s="214">
        <v>0</v>
      </c>
      <c r="P137" s="214">
        <v>1</v>
      </c>
      <c r="Q137" s="214">
        <v>0</v>
      </c>
      <c r="R137" s="214">
        <v>0.4</v>
      </c>
      <c r="S137" s="214">
        <v>0</v>
      </c>
      <c r="T137" s="215">
        <v>0.4</v>
      </c>
      <c r="U137" s="34"/>
      <c r="V137" s="34"/>
    </row>
    <row r="138" spans="1:22" x14ac:dyDescent="0.2">
      <c r="A138" s="81">
        <v>133</v>
      </c>
      <c r="B138" s="84" t="str">
        <f t="shared" si="6"/>
        <v>Mongolia</v>
      </c>
      <c r="C138" s="84" t="str">
        <f t="shared" si="7"/>
        <v>MNG</v>
      </c>
      <c r="D138" s="214">
        <f t="shared" si="8"/>
        <v>0.33749999999999997</v>
      </c>
      <c r="E138" s="81" t="s">
        <v>226</v>
      </c>
      <c r="F138" s="84" t="s">
        <v>225</v>
      </c>
      <c r="G138" s="216">
        <v>0.16666666666666699</v>
      </c>
      <c r="H138" s="214">
        <v>0.50833333333333297</v>
      </c>
      <c r="I138" s="214">
        <v>0</v>
      </c>
      <c r="J138" s="214">
        <v>0.5</v>
      </c>
      <c r="K138" s="214">
        <v>0.5</v>
      </c>
      <c r="L138" s="214">
        <v>1</v>
      </c>
      <c r="M138" s="214">
        <v>0.5</v>
      </c>
      <c r="N138" s="214">
        <v>0.5</v>
      </c>
      <c r="O138" s="214">
        <v>0</v>
      </c>
      <c r="P138" s="214">
        <v>0.25</v>
      </c>
      <c r="Q138" s="214">
        <v>0</v>
      </c>
      <c r="R138" s="214">
        <v>0.2</v>
      </c>
      <c r="S138" s="214">
        <v>0</v>
      </c>
      <c r="T138" s="215">
        <v>0.6</v>
      </c>
      <c r="U138" s="34"/>
      <c r="V138" s="34"/>
    </row>
    <row r="139" spans="1:22" x14ac:dyDescent="0.2">
      <c r="A139" s="81">
        <v>134</v>
      </c>
      <c r="B139" s="84" t="str">
        <f t="shared" si="6"/>
        <v>Northern Mariana Islands</v>
      </c>
      <c r="C139" s="84" t="str">
        <f t="shared" si="7"/>
        <v>MNP</v>
      </c>
      <c r="D139" s="214">
        <f t="shared" si="8"/>
        <v>0.90833333333333344</v>
      </c>
      <c r="E139" s="81" t="s">
        <v>718</v>
      </c>
      <c r="F139" s="84" t="s">
        <v>756</v>
      </c>
      <c r="G139" s="216">
        <v>1</v>
      </c>
      <c r="H139" s="214">
        <v>0.81666666666666698</v>
      </c>
      <c r="I139" s="214">
        <v>1</v>
      </c>
      <c r="J139" s="214">
        <v>0.5</v>
      </c>
      <c r="K139" s="214">
        <v>1</v>
      </c>
      <c r="L139" s="214">
        <v>1</v>
      </c>
      <c r="M139" s="214">
        <v>1</v>
      </c>
      <c r="N139" s="214">
        <v>1</v>
      </c>
      <c r="O139" s="214">
        <v>1</v>
      </c>
      <c r="P139" s="214">
        <v>1</v>
      </c>
      <c r="Q139" s="214">
        <v>1</v>
      </c>
      <c r="R139" s="214">
        <v>0.6</v>
      </c>
      <c r="S139" s="214">
        <v>1</v>
      </c>
      <c r="T139" s="215">
        <v>0.8</v>
      </c>
      <c r="U139" s="34"/>
      <c r="V139" s="34"/>
    </row>
    <row r="140" spans="1:22" x14ac:dyDescent="0.2">
      <c r="A140" s="81">
        <v>135</v>
      </c>
      <c r="B140" s="84" t="str">
        <f t="shared" si="6"/>
        <v>Mozambique</v>
      </c>
      <c r="C140" s="84" t="str">
        <f t="shared" si="7"/>
        <v>MOZ</v>
      </c>
      <c r="D140" s="214">
        <f t="shared" si="8"/>
        <v>0.15138888888888899</v>
      </c>
      <c r="E140" s="81" t="s">
        <v>228</v>
      </c>
      <c r="F140" s="84" t="s">
        <v>227</v>
      </c>
      <c r="G140" s="216">
        <v>0</v>
      </c>
      <c r="H140" s="214">
        <v>0.30277777777777798</v>
      </c>
      <c r="I140" s="214">
        <v>0</v>
      </c>
      <c r="J140" s="214">
        <v>0</v>
      </c>
      <c r="K140" s="214">
        <v>0</v>
      </c>
      <c r="L140" s="214">
        <v>0.66666666666666696</v>
      </c>
      <c r="M140" s="214">
        <v>0</v>
      </c>
      <c r="N140" s="214">
        <v>0</v>
      </c>
      <c r="O140" s="214">
        <v>0</v>
      </c>
      <c r="P140" s="214">
        <v>0.75</v>
      </c>
      <c r="Q140" s="214">
        <v>0</v>
      </c>
      <c r="R140" s="214">
        <v>0.2</v>
      </c>
      <c r="S140" s="214">
        <v>0</v>
      </c>
      <c r="T140" s="215">
        <v>0.2</v>
      </c>
      <c r="U140" s="34"/>
      <c r="V140" s="34"/>
    </row>
    <row r="141" spans="1:22" x14ac:dyDescent="0.2">
      <c r="A141" s="81">
        <v>136</v>
      </c>
      <c r="B141" s="84" t="str">
        <f t="shared" si="6"/>
        <v>Mauritania</v>
      </c>
      <c r="C141" s="84" t="str">
        <f t="shared" si="7"/>
        <v>MRT</v>
      </c>
      <c r="D141" s="214">
        <f t="shared" si="8"/>
        <v>0.36249999999999999</v>
      </c>
      <c r="E141" s="81" t="s">
        <v>230</v>
      </c>
      <c r="F141" s="84" t="s">
        <v>229</v>
      </c>
      <c r="G141" s="216">
        <v>0.16666666666666699</v>
      </c>
      <c r="H141" s="214">
        <v>0.55833333333333302</v>
      </c>
      <c r="I141" s="214">
        <v>0</v>
      </c>
      <c r="J141" s="214">
        <v>0.5</v>
      </c>
      <c r="K141" s="214">
        <v>0.5</v>
      </c>
      <c r="L141" s="214">
        <v>1</v>
      </c>
      <c r="M141" s="214">
        <v>0.5</v>
      </c>
      <c r="N141" s="214">
        <v>0.5</v>
      </c>
      <c r="O141" s="214">
        <v>0</v>
      </c>
      <c r="P141" s="214">
        <v>0.75</v>
      </c>
      <c r="Q141" s="214">
        <v>0</v>
      </c>
      <c r="R141" s="214">
        <v>0.4</v>
      </c>
      <c r="S141" s="214">
        <v>0</v>
      </c>
      <c r="T141" s="215">
        <v>0.2</v>
      </c>
      <c r="U141" s="34"/>
      <c r="V141" s="34"/>
    </row>
    <row r="142" spans="1:22" x14ac:dyDescent="0.2">
      <c r="A142" s="81">
        <v>137</v>
      </c>
      <c r="B142" s="84" t="str">
        <f t="shared" si="6"/>
        <v>Mauritius</v>
      </c>
      <c r="C142" s="84" t="str">
        <f t="shared" si="7"/>
        <v>MUS</v>
      </c>
      <c r="D142" s="214">
        <f t="shared" si="8"/>
        <v>0.36249999999999999</v>
      </c>
      <c r="E142" s="81" t="s">
        <v>232</v>
      </c>
      <c r="F142" s="84" t="s">
        <v>231</v>
      </c>
      <c r="G142" s="216">
        <v>0.16666666666666699</v>
      </c>
      <c r="H142" s="214">
        <v>0.55833333333333302</v>
      </c>
      <c r="I142" s="214">
        <v>0</v>
      </c>
      <c r="J142" s="214">
        <v>0.5</v>
      </c>
      <c r="K142" s="214">
        <v>0.5</v>
      </c>
      <c r="L142" s="214">
        <v>1</v>
      </c>
      <c r="M142" s="214">
        <v>0.5</v>
      </c>
      <c r="N142" s="214">
        <v>0.5</v>
      </c>
      <c r="O142" s="214">
        <v>0</v>
      </c>
      <c r="P142" s="214">
        <v>0.75</v>
      </c>
      <c r="Q142" s="214">
        <v>0</v>
      </c>
      <c r="R142" s="214">
        <v>0.4</v>
      </c>
      <c r="S142" s="214">
        <v>0</v>
      </c>
      <c r="T142" s="215">
        <v>0.2</v>
      </c>
      <c r="U142" s="34"/>
      <c r="V142" s="34"/>
    </row>
    <row r="143" spans="1:22" x14ac:dyDescent="0.2">
      <c r="A143" s="81">
        <v>138</v>
      </c>
      <c r="B143" s="84" t="str">
        <f t="shared" si="6"/>
        <v>Malawi</v>
      </c>
      <c r="C143" s="84" t="str">
        <f t="shared" si="7"/>
        <v>MWI</v>
      </c>
      <c r="D143" s="214">
        <f t="shared" si="8"/>
        <v>0.29305555555555562</v>
      </c>
      <c r="E143" s="81" t="s">
        <v>234</v>
      </c>
      <c r="F143" s="84" t="s">
        <v>233</v>
      </c>
      <c r="G143" s="216">
        <v>8.3333333333333301E-2</v>
      </c>
      <c r="H143" s="214">
        <v>0.50277777777777799</v>
      </c>
      <c r="I143" s="214">
        <v>0</v>
      </c>
      <c r="J143" s="214">
        <v>0.5</v>
      </c>
      <c r="K143" s="214">
        <v>0</v>
      </c>
      <c r="L143" s="214">
        <v>0.66666666666666696</v>
      </c>
      <c r="M143" s="214">
        <v>0.5</v>
      </c>
      <c r="N143" s="214">
        <v>0.5</v>
      </c>
      <c r="O143" s="214">
        <v>0</v>
      </c>
      <c r="P143" s="214">
        <v>0.75</v>
      </c>
      <c r="Q143" s="214">
        <v>0</v>
      </c>
      <c r="R143" s="214">
        <v>0.4</v>
      </c>
      <c r="S143" s="214">
        <v>0</v>
      </c>
      <c r="T143" s="215">
        <v>0.2</v>
      </c>
      <c r="U143" s="34"/>
      <c r="V143" s="34"/>
    </row>
    <row r="144" spans="1:22" x14ac:dyDescent="0.2">
      <c r="A144" s="81">
        <v>139</v>
      </c>
      <c r="B144" s="84" t="str">
        <f t="shared" si="6"/>
        <v>Malaysia</v>
      </c>
      <c r="C144" s="84" t="str">
        <f t="shared" si="7"/>
        <v>MYS</v>
      </c>
      <c r="D144" s="214">
        <f t="shared" si="8"/>
        <v>0.22916666666666649</v>
      </c>
      <c r="E144" s="81" t="s">
        <v>236</v>
      </c>
      <c r="F144" s="84" t="s">
        <v>235</v>
      </c>
      <c r="G144" s="216">
        <v>0</v>
      </c>
      <c r="H144" s="214">
        <v>0.45833333333333298</v>
      </c>
      <c r="I144" s="214">
        <v>0</v>
      </c>
      <c r="J144" s="214">
        <v>0.5</v>
      </c>
      <c r="K144" s="214">
        <v>0</v>
      </c>
      <c r="L144" s="214">
        <v>1</v>
      </c>
      <c r="M144" s="214">
        <v>0</v>
      </c>
      <c r="N144" s="214">
        <v>0</v>
      </c>
      <c r="O144" s="214">
        <v>0</v>
      </c>
      <c r="P144" s="214">
        <v>0.25</v>
      </c>
      <c r="Q144" s="214">
        <v>0</v>
      </c>
      <c r="R144" s="214">
        <v>0.4</v>
      </c>
      <c r="S144" s="214">
        <v>0</v>
      </c>
      <c r="T144" s="215">
        <v>0.6</v>
      </c>
      <c r="U144" s="34"/>
      <c r="V144" s="34"/>
    </row>
    <row r="145" spans="1:22" x14ac:dyDescent="0.2">
      <c r="A145" s="81">
        <v>140</v>
      </c>
      <c r="B145" s="84" t="str">
        <f t="shared" si="6"/>
        <v>Namibia</v>
      </c>
      <c r="C145" s="84" t="str">
        <f t="shared" si="7"/>
        <v>NAM</v>
      </c>
      <c r="D145" s="214">
        <f t="shared" si="8"/>
        <v>0.37916666666666698</v>
      </c>
      <c r="E145" s="81" t="s">
        <v>238</v>
      </c>
      <c r="F145" s="84" t="s">
        <v>237</v>
      </c>
      <c r="G145" s="216">
        <v>0.16666666666666699</v>
      </c>
      <c r="H145" s="214">
        <v>0.59166666666666701</v>
      </c>
      <c r="I145" s="214">
        <v>0</v>
      </c>
      <c r="J145" s="214">
        <v>0.5</v>
      </c>
      <c r="K145" s="214">
        <v>0.5</v>
      </c>
      <c r="L145" s="214">
        <v>1</v>
      </c>
      <c r="M145" s="214">
        <v>0.5</v>
      </c>
      <c r="N145" s="214">
        <v>0.5</v>
      </c>
      <c r="O145" s="214">
        <v>0</v>
      </c>
      <c r="P145" s="214">
        <v>0.75</v>
      </c>
      <c r="Q145" s="214">
        <v>0</v>
      </c>
      <c r="R145" s="214">
        <v>0.4</v>
      </c>
      <c r="S145" s="214">
        <v>0</v>
      </c>
      <c r="T145" s="215">
        <v>0.4</v>
      </c>
      <c r="U145" s="34"/>
      <c r="V145" s="34"/>
    </row>
    <row r="146" spans="1:22" x14ac:dyDescent="0.2">
      <c r="A146" s="81">
        <v>141</v>
      </c>
      <c r="B146" s="84" t="str">
        <f t="shared" si="6"/>
        <v>New Caledonia</v>
      </c>
      <c r="C146" s="84" t="str">
        <f t="shared" si="7"/>
        <v>NCL</v>
      </c>
      <c r="D146" s="214">
        <f t="shared" si="8"/>
        <v>0.8916666666666665</v>
      </c>
      <c r="E146" s="81" t="s">
        <v>719</v>
      </c>
      <c r="F146" s="84" t="s">
        <v>757</v>
      </c>
      <c r="G146" s="216">
        <v>1</v>
      </c>
      <c r="H146" s="214">
        <v>0.78333333333333299</v>
      </c>
      <c r="I146" s="214">
        <v>1</v>
      </c>
      <c r="J146" s="214">
        <v>0.5</v>
      </c>
      <c r="K146" s="214">
        <v>1</v>
      </c>
      <c r="L146" s="214">
        <v>1</v>
      </c>
      <c r="M146" s="214">
        <v>1</v>
      </c>
      <c r="N146" s="214">
        <v>1</v>
      </c>
      <c r="O146" s="214">
        <v>1</v>
      </c>
      <c r="P146" s="214">
        <v>1</v>
      </c>
      <c r="Q146" s="214">
        <v>1</v>
      </c>
      <c r="R146" s="214">
        <v>0.4</v>
      </c>
      <c r="S146" s="214">
        <v>1</v>
      </c>
      <c r="T146" s="215">
        <v>0.8</v>
      </c>
      <c r="U146" s="34"/>
      <c r="V146" s="34"/>
    </row>
    <row r="147" spans="1:22" x14ac:dyDescent="0.2">
      <c r="A147" s="81">
        <v>142</v>
      </c>
      <c r="B147" s="84" t="str">
        <f t="shared" si="6"/>
        <v>Niger</v>
      </c>
      <c r="C147" s="84" t="str">
        <f t="shared" si="7"/>
        <v>NER</v>
      </c>
      <c r="D147" s="214">
        <f t="shared" si="8"/>
        <v>0.29305555555555562</v>
      </c>
      <c r="E147" s="81" t="s">
        <v>240</v>
      </c>
      <c r="F147" s="84" t="s">
        <v>239</v>
      </c>
      <c r="G147" s="216">
        <v>8.3333333333333301E-2</v>
      </c>
      <c r="H147" s="214">
        <v>0.50277777777777799</v>
      </c>
      <c r="I147" s="214">
        <v>0</v>
      </c>
      <c r="J147" s="214">
        <v>0.5</v>
      </c>
      <c r="K147" s="214">
        <v>0</v>
      </c>
      <c r="L147" s="214">
        <v>0.66666666666666696</v>
      </c>
      <c r="M147" s="214">
        <v>0.5</v>
      </c>
      <c r="N147" s="214">
        <v>0.5</v>
      </c>
      <c r="O147" s="214">
        <v>0</v>
      </c>
      <c r="P147" s="214">
        <v>0.75</v>
      </c>
      <c r="Q147" s="214">
        <v>0</v>
      </c>
      <c r="R147" s="214">
        <v>0.4</v>
      </c>
      <c r="S147" s="214">
        <v>0</v>
      </c>
      <c r="T147" s="215">
        <v>0.2</v>
      </c>
      <c r="U147" s="34"/>
      <c r="V147" s="34"/>
    </row>
    <row r="148" spans="1:22" x14ac:dyDescent="0.2">
      <c r="A148" s="81">
        <v>143</v>
      </c>
      <c r="B148" s="84" t="str">
        <f t="shared" si="6"/>
        <v>Nigeria</v>
      </c>
      <c r="C148" s="84" t="str">
        <f t="shared" si="7"/>
        <v>NGA</v>
      </c>
      <c r="D148" s="214">
        <f t="shared" si="8"/>
        <v>0.102777777777778</v>
      </c>
      <c r="E148" s="81" t="s">
        <v>242</v>
      </c>
      <c r="F148" s="84" t="s">
        <v>241</v>
      </c>
      <c r="G148" s="216">
        <v>0</v>
      </c>
      <c r="H148" s="214">
        <v>0.20555555555555599</v>
      </c>
      <c r="I148" s="214">
        <v>0</v>
      </c>
      <c r="J148" s="214">
        <v>0</v>
      </c>
      <c r="K148" s="214">
        <v>0</v>
      </c>
      <c r="L148" s="214">
        <v>0.33333333333333298</v>
      </c>
      <c r="M148" s="214">
        <v>0</v>
      </c>
      <c r="N148" s="214">
        <v>0</v>
      </c>
      <c r="O148" s="214">
        <v>0</v>
      </c>
      <c r="P148" s="214">
        <v>0.5</v>
      </c>
      <c r="Q148" s="214">
        <v>0</v>
      </c>
      <c r="R148" s="214">
        <v>0.2</v>
      </c>
      <c r="S148" s="214">
        <v>0</v>
      </c>
      <c r="T148" s="215">
        <v>0.2</v>
      </c>
      <c r="U148" s="34"/>
      <c r="V148" s="34"/>
    </row>
    <row r="149" spans="1:22" x14ac:dyDescent="0.2">
      <c r="A149" s="81">
        <v>144</v>
      </c>
      <c r="B149" s="84" t="str">
        <f t="shared" si="6"/>
        <v>Nicaragua</v>
      </c>
      <c r="C149" s="84" t="str">
        <f t="shared" si="7"/>
        <v>NIC</v>
      </c>
      <c r="D149" s="214">
        <f t="shared" si="8"/>
        <v>0.27222222222222214</v>
      </c>
      <c r="E149" s="81" t="s">
        <v>244</v>
      </c>
      <c r="F149" s="84" t="s">
        <v>243</v>
      </c>
      <c r="G149" s="216">
        <v>8.3333333333333301E-2</v>
      </c>
      <c r="H149" s="214">
        <v>0.46111111111111103</v>
      </c>
      <c r="I149" s="214">
        <v>0</v>
      </c>
      <c r="J149" s="214">
        <v>0.5</v>
      </c>
      <c r="K149" s="214">
        <v>0</v>
      </c>
      <c r="L149" s="214">
        <v>0.66666666666666696</v>
      </c>
      <c r="M149" s="214">
        <v>0.5</v>
      </c>
      <c r="N149" s="214">
        <v>0.5</v>
      </c>
      <c r="O149" s="214">
        <v>0</v>
      </c>
      <c r="P149" s="214">
        <v>0.5</v>
      </c>
      <c r="Q149" s="214">
        <v>0</v>
      </c>
      <c r="R149" s="214">
        <v>0.2</v>
      </c>
      <c r="S149" s="214">
        <v>0</v>
      </c>
      <c r="T149" s="215">
        <v>0.4</v>
      </c>
      <c r="U149" s="34"/>
      <c r="V149" s="34"/>
    </row>
    <row r="150" spans="1:22" x14ac:dyDescent="0.2">
      <c r="A150" s="81">
        <v>145</v>
      </c>
      <c r="B150" s="84" t="str">
        <f t="shared" si="6"/>
        <v>Netherlands</v>
      </c>
      <c r="C150" s="84" t="str">
        <f t="shared" si="7"/>
        <v>NLD</v>
      </c>
      <c r="D150" s="214">
        <f t="shared" si="8"/>
        <v>0.33750000000000013</v>
      </c>
      <c r="E150" s="81" t="s">
        <v>246</v>
      </c>
      <c r="F150" s="84" t="s">
        <v>245</v>
      </c>
      <c r="G150" s="216">
        <v>8.3333333333333301E-2</v>
      </c>
      <c r="H150" s="214">
        <v>0.59166666666666701</v>
      </c>
      <c r="I150" s="214">
        <v>0</v>
      </c>
      <c r="J150" s="214">
        <v>0.5</v>
      </c>
      <c r="K150" s="214">
        <v>0</v>
      </c>
      <c r="L150" s="214">
        <v>1</v>
      </c>
      <c r="M150" s="214">
        <v>0.5</v>
      </c>
      <c r="N150" s="214">
        <v>0.5</v>
      </c>
      <c r="O150" s="214">
        <v>0</v>
      </c>
      <c r="P150" s="214">
        <v>0.75</v>
      </c>
      <c r="Q150" s="214">
        <v>0</v>
      </c>
      <c r="R150" s="214">
        <v>0.2</v>
      </c>
      <c r="S150" s="214">
        <v>0</v>
      </c>
      <c r="T150" s="215">
        <v>0.6</v>
      </c>
      <c r="U150" s="34"/>
      <c r="V150" s="34"/>
    </row>
    <row r="151" spans="1:22" x14ac:dyDescent="0.2">
      <c r="A151" s="81">
        <v>146</v>
      </c>
      <c r="B151" s="84" t="str">
        <f t="shared" si="6"/>
        <v>Norway</v>
      </c>
      <c r="C151" s="84" t="str">
        <f t="shared" si="7"/>
        <v>NOR</v>
      </c>
      <c r="D151" s="214">
        <f t="shared" si="8"/>
        <v>0.33750000000000013</v>
      </c>
      <c r="E151" s="81" t="s">
        <v>248</v>
      </c>
      <c r="F151" s="84" t="s">
        <v>247</v>
      </c>
      <c r="G151" s="216">
        <v>8.3333333333333301E-2</v>
      </c>
      <c r="H151" s="214">
        <v>0.59166666666666701</v>
      </c>
      <c r="I151" s="214">
        <v>0</v>
      </c>
      <c r="J151" s="214">
        <v>0.5</v>
      </c>
      <c r="K151" s="214">
        <v>0</v>
      </c>
      <c r="L151" s="214">
        <v>1</v>
      </c>
      <c r="M151" s="214">
        <v>0.5</v>
      </c>
      <c r="N151" s="214">
        <v>0.5</v>
      </c>
      <c r="O151" s="214">
        <v>0</v>
      </c>
      <c r="P151" s="214">
        <v>0.75</v>
      </c>
      <c r="Q151" s="214">
        <v>0</v>
      </c>
      <c r="R151" s="214">
        <v>0.4</v>
      </c>
      <c r="S151" s="214">
        <v>0</v>
      </c>
      <c r="T151" s="215">
        <v>0.4</v>
      </c>
      <c r="U151" s="34"/>
      <c r="V151" s="34"/>
    </row>
    <row r="152" spans="1:22" x14ac:dyDescent="0.2">
      <c r="A152" s="81">
        <v>147</v>
      </c>
      <c r="B152" s="84" t="str">
        <f t="shared" si="6"/>
        <v>Nepal</v>
      </c>
      <c r="C152" s="84" t="str">
        <f t="shared" si="7"/>
        <v>NPL</v>
      </c>
      <c r="D152" s="214">
        <f t="shared" si="8"/>
        <v>0.34166666666666662</v>
      </c>
      <c r="E152" s="81" t="s">
        <v>250</v>
      </c>
      <c r="F152" s="84" t="s">
        <v>249</v>
      </c>
      <c r="G152" s="216">
        <v>8.3333333333333301E-2</v>
      </c>
      <c r="H152" s="214">
        <v>0.6</v>
      </c>
      <c r="I152" s="214">
        <v>0</v>
      </c>
      <c r="J152" s="214">
        <v>0.5</v>
      </c>
      <c r="K152" s="214">
        <v>0</v>
      </c>
      <c r="L152" s="214">
        <v>1</v>
      </c>
      <c r="M152" s="214">
        <v>0.5</v>
      </c>
      <c r="N152" s="214">
        <v>0.5</v>
      </c>
      <c r="O152" s="214">
        <v>0</v>
      </c>
      <c r="P152" s="214">
        <v>1</v>
      </c>
      <c r="Q152" s="214">
        <v>0</v>
      </c>
      <c r="R152" s="214">
        <v>0.2</v>
      </c>
      <c r="S152" s="214">
        <v>0</v>
      </c>
      <c r="T152" s="215">
        <v>0.4</v>
      </c>
      <c r="U152" s="34"/>
      <c r="V152" s="34"/>
    </row>
    <row r="153" spans="1:22" x14ac:dyDescent="0.2">
      <c r="A153" s="81">
        <v>148</v>
      </c>
      <c r="B153" s="84" t="str">
        <f t="shared" si="6"/>
        <v>Nauru</v>
      </c>
      <c r="C153" s="84" t="str">
        <f t="shared" si="7"/>
        <v>NRU</v>
      </c>
      <c r="D153" s="214">
        <f t="shared" si="8"/>
        <v>0.6</v>
      </c>
      <c r="E153" s="81" t="s">
        <v>252</v>
      </c>
      <c r="F153" s="84" t="s">
        <v>251</v>
      </c>
      <c r="G153" s="216">
        <v>0.41666666666666702</v>
      </c>
      <c r="H153" s="214">
        <v>0.78333333333333299</v>
      </c>
      <c r="I153" s="214">
        <v>0</v>
      </c>
      <c r="J153" s="214">
        <v>0.5</v>
      </c>
      <c r="K153" s="214">
        <v>1</v>
      </c>
      <c r="L153" s="214">
        <v>1</v>
      </c>
      <c r="M153" s="214">
        <v>1</v>
      </c>
      <c r="N153" s="214">
        <v>1</v>
      </c>
      <c r="O153" s="214">
        <v>0</v>
      </c>
      <c r="P153" s="214">
        <v>1</v>
      </c>
      <c r="Q153" s="214">
        <v>0</v>
      </c>
      <c r="R153" s="214">
        <v>0.4</v>
      </c>
      <c r="S153" s="214">
        <v>0.5</v>
      </c>
      <c r="T153" s="215">
        <v>0.8</v>
      </c>
      <c r="U153" s="34"/>
      <c r="V153" s="34"/>
    </row>
    <row r="154" spans="1:22" x14ac:dyDescent="0.2">
      <c r="A154" s="81">
        <v>149</v>
      </c>
      <c r="B154" s="84" t="str">
        <f t="shared" si="6"/>
        <v>New Zealand</v>
      </c>
      <c r="C154" s="84" t="str">
        <f t="shared" si="7"/>
        <v>NZL</v>
      </c>
      <c r="D154" s="214">
        <f t="shared" si="8"/>
        <v>0.35416666666666663</v>
      </c>
      <c r="E154" s="81" t="s">
        <v>254</v>
      </c>
      <c r="F154" s="84" t="s">
        <v>253</v>
      </c>
      <c r="G154" s="216">
        <v>8.3333333333333301E-2</v>
      </c>
      <c r="H154" s="214">
        <v>0.625</v>
      </c>
      <c r="I154" s="214">
        <v>0</v>
      </c>
      <c r="J154" s="214">
        <v>0.5</v>
      </c>
      <c r="K154" s="214">
        <v>0</v>
      </c>
      <c r="L154" s="214">
        <v>1</v>
      </c>
      <c r="M154" s="214">
        <v>0.5</v>
      </c>
      <c r="N154" s="214">
        <v>0.5</v>
      </c>
      <c r="O154" s="214">
        <v>0</v>
      </c>
      <c r="P154" s="214">
        <v>0.75</v>
      </c>
      <c r="Q154" s="214">
        <v>0</v>
      </c>
      <c r="R154" s="214">
        <v>0.4</v>
      </c>
      <c r="S154" s="214">
        <v>0</v>
      </c>
      <c r="T154" s="215">
        <v>0.6</v>
      </c>
      <c r="U154" s="34"/>
      <c r="V154" s="34"/>
    </row>
    <row r="155" spans="1:22" x14ac:dyDescent="0.2">
      <c r="A155" s="81">
        <v>150</v>
      </c>
      <c r="B155" s="84" t="str">
        <f t="shared" si="6"/>
        <v>Oman</v>
      </c>
      <c r="C155" s="84" t="str">
        <f t="shared" si="7"/>
        <v>OMN</v>
      </c>
      <c r="D155" s="214">
        <f t="shared" si="8"/>
        <v>0.37500000000000011</v>
      </c>
      <c r="E155" s="81" t="s">
        <v>256</v>
      </c>
      <c r="F155" s="84" t="s">
        <v>255</v>
      </c>
      <c r="G155" s="216">
        <v>8.3333333333333301E-2</v>
      </c>
      <c r="H155" s="214">
        <v>0.66666666666666696</v>
      </c>
      <c r="I155" s="214">
        <v>0</v>
      </c>
      <c r="J155" s="214">
        <v>0.5</v>
      </c>
      <c r="K155" s="214">
        <v>0</v>
      </c>
      <c r="L155" s="214">
        <v>1</v>
      </c>
      <c r="M155" s="214">
        <v>0.5</v>
      </c>
      <c r="N155" s="214">
        <v>0.5</v>
      </c>
      <c r="O155" s="214">
        <v>0</v>
      </c>
      <c r="P155" s="214">
        <v>1</v>
      </c>
      <c r="Q155" s="214">
        <v>0</v>
      </c>
      <c r="R155" s="214">
        <v>0.4</v>
      </c>
      <c r="S155" s="214">
        <v>0</v>
      </c>
      <c r="T155" s="215">
        <v>0.6</v>
      </c>
      <c r="U155" s="34"/>
      <c r="V155" s="34"/>
    </row>
    <row r="156" spans="1:22" x14ac:dyDescent="0.2">
      <c r="A156" s="81">
        <v>151</v>
      </c>
      <c r="B156" s="84" t="str">
        <f t="shared" si="6"/>
        <v>Pakistan</v>
      </c>
      <c r="C156" s="84" t="str">
        <f t="shared" si="7"/>
        <v>PAK</v>
      </c>
      <c r="D156" s="214">
        <f t="shared" si="8"/>
        <v>0.15138888888888899</v>
      </c>
      <c r="E156" s="81" t="s">
        <v>258</v>
      </c>
      <c r="F156" s="84" t="s">
        <v>257</v>
      </c>
      <c r="G156" s="216">
        <v>0</v>
      </c>
      <c r="H156" s="214">
        <v>0.30277777777777798</v>
      </c>
      <c r="I156" s="214">
        <v>0</v>
      </c>
      <c r="J156" s="214">
        <v>0.5</v>
      </c>
      <c r="K156" s="214">
        <v>0</v>
      </c>
      <c r="L156" s="214">
        <v>0.66666666666666696</v>
      </c>
      <c r="M156" s="214">
        <v>0</v>
      </c>
      <c r="N156" s="214">
        <v>0</v>
      </c>
      <c r="O156" s="214">
        <v>0</v>
      </c>
      <c r="P156" s="214">
        <v>0.25</v>
      </c>
      <c r="Q156" s="214">
        <v>0</v>
      </c>
      <c r="R156" s="214">
        <v>0.2</v>
      </c>
      <c r="S156" s="214">
        <v>0</v>
      </c>
      <c r="T156" s="215">
        <v>0.2</v>
      </c>
      <c r="U156" s="34"/>
      <c r="V156" s="34"/>
    </row>
    <row r="157" spans="1:22" x14ac:dyDescent="0.2">
      <c r="A157" s="81">
        <v>152</v>
      </c>
      <c r="B157" s="84" t="str">
        <f t="shared" si="6"/>
        <v>Panama</v>
      </c>
      <c r="C157" s="84" t="str">
        <f t="shared" si="7"/>
        <v>PAN</v>
      </c>
      <c r="D157" s="214">
        <f t="shared" si="8"/>
        <v>0.30000000000000016</v>
      </c>
      <c r="E157" s="81" t="s">
        <v>260</v>
      </c>
      <c r="F157" s="84" t="s">
        <v>259</v>
      </c>
      <c r="G157" s="216">
        <v>8.3333333333333301E-2</v>
      </c>
      <c r="H157" s="214">
        <v>0.51666666666666705</v>
      </c>
      <c r="I157" s="214">
        <v>0</v>
      </c>
      <c r="J157" s="214">
        <v>0.5</v>
      </c>
      <c r="K157" s="214">
        <v>0</v>
      </c>
      <c r="L157" s="214">
        <v>1</v>
      </c>
      <c r="M157" s="214">
        <v>0.5</v>
      </c>
      <c r="N157" s="214">
        <v>0.5</v>
      </c>
      <c r="O157" s="214">
        <v>0</v>
      </c>
      <c r="P157" s="214">
        <v>0.5</v>
      </c>
      <c r="Q157" s="214">
        <v>0</v>
      </c>
      <c r="R157" s="214">
        <v>0.2</v>
      </c>
      <c r="S157" s="214">
        <v>0</v>
      </c>
      <c r="T157" s="215">
        <v>0.4</v>
      </c>
      <c r="U157" s="34"/>
      <c r="V157" s="34"/>
    </row>
    <row r="158" spans="1:22" x14ac:dyDescent="0.2">
      <c r="A158" s="81">
        <v>153</v>
      </c>
      <c r="B158" s="84" t="str">
        <f t="shared" si="6"/>
        <v>Peru</v>
      </c>
      <c r="C158" s="84" t="str">
        <f t="shared" si="7"/>
        <v>PER</v>
      </c>
      <c r="D158" s="214">
        <f t="shared" si="8"/>
        <v>0.1791666666666665</v>
      </c>
      <c r="E158" s="81" t="s">
        <v>262</v>
      </c>
      <c r="F158" s="84" t="s">
        <v>261</v>
      </c>
      <c r="G158" s="216">
        <v>0</v>
      </c>
      <c r="H158" s="214">
        <v>0.358333333333333</v>
      </c>
      <c r="I158" s="214">
        <v>0</v>
      </c>
      <c r="J158" s="214">
        <v>0.5</v>
      </c>
      <c r="K158" s="214">
        <v>0</v>
      </c>
      <c r="L158" s="214">
        <v>1</v>
      </c>
      <c r="M158" s="214">
        <v>0</v>
      </c>
      <c r="N158" s="214">
        <v>0</v>
      </c>
      <c r="O158" s="214">
        <v>0</v>
      </c>
      <c r="P158" s="214">
        <v>0.25</v>
      </c>
      <c r="Q158" s="214">
        <v>0</v>
      </c>
      <c r="R158" s="214">
        <v>0.2</v>
      </c>
      <c r="S158" s="214">
        <v>0</v>
      </c>
      <c r="T158" s="215">
        <v>0.2</v>
      </c>
      <c r="U158" s="34"/>
      <c r="V158" s="34"/>
    </row>
    <row r="159" spans="1:22" x14ac:dyDescent="0.2">
      <c r="A159" s="81">
        <v>154</v>
      </c>
      <c r="B159" s="84" t="str">
        <f t="shared" si="6"/>
        <v>Philippines</v>
      </c>
      <c r="C159" s="84" t="str">
        <f t="shared" si="7"/>
        <v>PHL</v>
      </c>
      <c r="D159" s="214">
        <f t="shared" si="8"/>
        <v>0.26250000000000012</v>
      </c>
      <c r="E159" s="81" t="s">
        <v>264</v>
      </c>
      <c r="F159" s="84" t="s">
        <v>263</v>
      </c>
      <c r="G159" s="216">
        <v>8.3333333333333301E-2</v>
      </c>
      <c r="H159" s="214">
        <v>0.44166666666666698</v>
      </c>
      <c r="I159" s="214">
        <v>0</v>
      </c>
      <c r="J159" s="214">
        <v>0.5</v>
      </c>
      <c r="K159" s="214">
        <v>0</v>
      </c>
      <c r="L159" s="214">
        <v>1</v>
      </c>
      <c r="M159" s="214">
        <v>0.5</v>
      </c>
      <c r="N159" s="214">
        <v>0.5</v>
      </c>
      <c r="O159" s="214">
        <v>0</v>
      </c>
      <c r="P159" s="214">
        <v>0.25</v>
      </c>
      <c r="Q159" s="214">
        <v>0</v>
      </c>
      <c r="R159" s="214">
        <v>0.2</v>
      </c>
      <c r="S159" s="214">
        <v>0</v>
      </c>
      <c r="T159" s="215">
        <v>0.2</v>
      </c>
      <c r="U159" s="34"/>
      <c r="V159" s="34"/>
    </row>
    <row r="160" spans="1:22" x14ac:dyDescent="0.2">
      <c r="A160" s="81">
        <v>155</v>
      </c>
      <c r="B160" s="84" t="str">
        <f t="shared" si="6"/>
        <v>Palau</v>
      </c>
      <c r="C160" s="84" t="str">
        <f t="shared" si="7"/>
        <v>PLW</v>
      </c>
      <c r="D160" s="214">
        <f t="shared" si="8"/>
        <v>0.6</v>
      </c>
      <c r="E160" s="81" t="s">
        <v>266</v>
      </c>
      <c r="F160" s="84" t="s">
        <v>265</v>
      </c>
      <c r="G160" s="216">
        <v>0.41666666666666702</v>
      </c>
      <c r="H160" s="214">
        <v>0.78333333333333299</v>
      </c>
      <c r="I160" s="214">
        <v>0</v>
      </c>
      <c r="J160" s="214">
        <v>0.5</v>
      </c>
      <c r="K160" s="214">
        <v>1</v>
      </c>
      <c r="L160" s="214">
        <v>1</v>
      </c>
      <c r="M160" s="214">
        <v>1</v>
      </c>
      <c r="N160" s="214">
        <v>1</v>
      </c>
      <c r="O160" s="214">
        <v>0</v>
      </c>
      <c r="P160" s="214">
        <v>1</v>
      </c>
      <c r="Q160" s="214">
        <v>0</v>
      </c>
      <c r="R160" s="214">
        <v>0.4</v>
      </c>
      <c r="S160" s="214">
        <v>0.5</v>
      </c>
      <c r="T160" s="215">
        <v>0.8</v>
      </c>
      <c r="U160" s="34"/>
      <c r="V160" s="34"/>
    </row>
    <row r="161" spans="1:22" x14ac:dyDescent="0.2">
      <c r="A161" s="81">
        <v>156</v>
      </c>
      <c r="B161" s="84" t="str">
        <f t="shared" si="6"/>
        <v>Papua New Guinea</v>
      </c>
      <c r="C161" s="84" t="str">
        <f t="shared" si="7"/>
        <v>PNG</v>
      </c>
      <c r="D161" s="214">
        <f t="shared" si="8"/>
        <v>0.28333333333333316</v>
      </c>
      <c r="E161" s="81" t="s">
        <v>268</v>
      </c>
      <c r="F161" s="84" t="s">
        <v>267</v>
      </c>
      <c r="G161" s="216">
        <v>8.3333333333333301E-2</v>
      </c>
      <c r="H161" s="214">
        <v>0.483333333333333</v>
      </c>
      <c r="I161" s="214">
        <v>0</v>
      </c>
      <c r="J161" s="214">
        <v>0.5</v>
      </c>
      <c r="K161" s="214">
        <v>0.5</v>
      </c>
      <c r="L161" s="214">
        <v>1</v>
      </c>
      <c r="M161" s="214">
        <v>0</v>
      </c>
      <c r="N161" s="214">
        <v>0</v>
      </c>
      <c r="O161" s="214">
        <v>0</v>
      </c>
      <c r="P161" s="214">
        <v>1</v>
      </c>
      <c r="Q161" s="214">
        <v>0</v>
      </c>
      <c r="R161" s="214">
        <v>0.2</v>
      </c>
      <c r="S161" s="214">
        <v>0</v>
      </c>
      <c r="T161" s="215">
        <v>0.2</v>
      </c>
      <c r="U161" s="34"/>
      <c r="V161" s="34"/>
    </row>
    <row r="162" spans="1:22" x14ac:dyDescent="0.2">
      <c r="A162" s="81">
        <v>157</v>
      </c>
      <c r="B162" s="84" t="str">
        <f t="shared" si="6"/>
        <v>Poland</v>
      </c>
      <c r="C162" s="84" t="str">
        <f t="shared" si="7"/>
        <v>POL</v>
      </c>
      <c r="D162" s="214">
        <f t="shared" si="8"/>
        <v>0.29583333333333311</v>
      </c>
      <c r="E162" s="81" t="s">
        <v>270</v>
      </c>
      <c r="F162" s="84" t="s">
        <v>269</v>
      </c>
      <c r="G162" s="216">
        <v>8.3333333333333301E-2</v>
      </c>
      <c r="H162" s="214">
        <v>0.50833333333333297</v>
      </c>
      <c r="I162" s="214">
        <v>0</v>
      </c>
      <c r="J162" s="214">
        <v>0.5</v>
      </c>
      <c r="K162" s="214">
        <v>0</v>
      </c>
      <c r="L162" s="214">
        <v>1</v>
      </c>
      <c r="M162" s="214">
        <v>0.5</v>
      </c>
      <c r="N162" s="214">
        <v>0.5</v>
      </c>
      <c r="O162" s="214">
        <v>0</v>
      </c>
      <c r="P162" s="214">
        <v>0.25</v>
      </c>
      <c r="Q162" s="214">
        <v>0</v>
      </c>
      <c r="R162" s="214">
        <v>0.4</v>
      </c>
      <c r="S162" s="214">
        <v>0</v>
      </c>
      <c r="T162" s="215">
        <v>0.4</v>
      </c>
      <c r="U162" s="34"/>
      <c r="V162" s="34"/>
    </row>
    <row r="163" spans="1:22" x14ac:dyDescent="0.2">
      <c r="A163" s="81">
        <v>158</v>
      </c>
      <c r="B163" s="84" t="str">
        <f t="shared" si="6"/>
        <v>Puerto Rico</v>
      </c>
      <c r="C163" s="84" t="str">
        <f t="shared" si="7"/>
        <v>PRI</v>
      </c>
      <c r="D163" s="214">
        <f t="shared" si="8"/>
        <v>0.71250000000000002</v>
      </c>
      <c r="E163" s="81" t="s">
        <v>720</v>
      </c>
      <c r="F163" s="84" t="s">
        <v>758</v>
      </c>
      <c r="G163" s="216">
        <v>0.83333333333333304</v>
      </c>
      <c r="H163" s="214">
        <v>0.59166666666666701</v>
      </c>
      <c r="I163" s="214">
        <v>1</v>
      </c>
      <c r="J163" s="214">
        <v>0.5</v>
      </c>
      <c r="K163" s="214">
        <v>0.5</v>
      </c>
      <c r="L163" s="214">
        <v>1</v>
      </c>
      <c r="M163" s="214">
        <v>0.5</v>
      </c>
      <c r="N163" s="214">
        <v>0.5</v>
      </c>
      <c r="O163" s="214">
        <v>1</v>
      </c>
      <c r="P163" s="214">
        <v>0.75</v>
      </c>
      <c r="Q163" s="214">
        <v>1</v>
      </c>
      <c r="R163" s="214">
        <v>0.6</v>
      </c>
      <c r="S163" s="214">
        <v>1</v>
      </c>
      <c r="T163" s="215">
        <v>0.2</v>
      </c>
      <c r="U163" s="34"/>
      <c r="V163" s="34"/>
    </row>
    <row r="164" spans="1:22" x14ac:dyDescent="0.2">
      <c r="A164" s="81">
        <v>159</v>
      </c>
      <c r="B164" s="84" t="str">
        <f t="shared" si="6"/>
        <v>Korea, Dem. People's Rep.</v>
      </c>
      <c r="C164" s="84" t="str">
        <f t="shared" si="7"/>
        <v>PRK</v>
      </c>
      <c r="D164" s="214">
        <f t="shared" si="8"/>
        <v>0.38333333333333347</v>
      </c>
      <c r="E164" s="81" t="s">
        <v>271</v>
      </c>
      <c r="F164" s="84" t="s">
        <v>759</v>
      </c>
      <c r="G164" s="216">
        <v>0.16666666666666699</v>
      </c>
      <c r="H164" s="214">
        <v>0.6</v>
      </c>
      <c r="I164" s="214">
        <v>0</v>
      </c>
      <c r="J164" s="214">
        <v>0.5</v>
      </c>
      <c r="K164" s="214">
        <v>0.5</v>
      </c>
      <c r="L164" s="214">
        <v>1</v>
      </c>
      <c r="M164" s="214">
        <v>0.5</v>
      </c>
      <c r="N164" s="214">
        <v>0.5</v>
      </c>
      <c r="O164" s="214">
        <v>0</v>
      </c>
      <c r="P164" s="214">
        <v>1</v>
      </c>
      <c r="Q164" s="214">
        <v>0</v>
      </c>
      <c r="R164" s="214">
        <v>0.4</v>
      </c>
      <c r="S164" s="214">
        <v>0</v>
      </c>
      <c r="T164" s="215">
        <v>0.2</v>
      </c>
      <c r="U164" s="34"/>
      <c r="V164" s="34"/>
    </row>
    <row r="165" spans="1:22" x14ac:dyDescent="0.2">
      <c r="A165" s="81">
        <v>160</v>
      </c>
      <c r="B165" s="84" t="str">
        <f t="shared" si="6"/>
        <v>Portugal</v>
      </c>
      <c r="C165" s="84" t="str">
        <f t="shared" si="7"/>
        <v>PRT</v>
      </c>
      <c r="D165" s="214">
        <f t="shared" si="8"/>
        <v>0.33750000000000013</v>
      </c>
      <c r="E165" s="81" t="s">
        <v>273</v>
      </c>
      <c r="F165" s="84" t="s">
        <v>272</v>
      </c>
      <c r="G165" s="216">
        <v>8.3333333333333301E-2</v>
      </c>
      <c r="H165" s="214">
        <v>0.59166666666666701</v>
      </c>
      <c r="I165" s="214">
        <v>0</v>
      </c>
      <c r="J165" s="214">
        <v>0.5</v>
      </c>
      <c r="K165" s="214">
        <v>0</v>
      </c>
      <c r="L165" s="214">
        <v>1</v>
      </c>
      <c r="M165" s="214">
        <v>0.5</v>
      </c>
      <c r="N165" s="214">
        <v>0.5</v>
      </c>
      <c r="O165" s="214">
        <v>0</v>
      </c>
      <c r="P165" s="214">
        <v>0.75</v>
      </c>
      <c r="Q165" s="214">
        <v>0</v>
      </c>
      <c r="R165" s="214">
        <v>0.2</v>
      </c>
      <c r="S165" s="214">
        <v>0</v>
      </c>
      <c r="T165" s="215">
        <v>0.6</v>
      </c>
      <c r="U165" s="34"/>
      <c r="V165" s="34"/>
    </row>
    <row r="166" spans="1:22" x14ac:dyDescent="0.2">
      <c r="A166" s="81">
        <v>161</v>
      </c>
      <c r="B166" s="84" t="str">
        <f t="shared" si="6"/>
        <v>Paraguay</v>
      </c>
      <c r="C166" s="84" t="str">
        <f t="shared" si="7"/>
        <v>PRY</v>
      </c>
      <c r="D166" s="214">
        <f t="shared" si="8"/>
        <v>0.28333333333333316</v>
      </c>
      <c r="E166" s="81" t="s">
        <v>275</v>
      </c>
      <c r="F166" s="84" t="s">
        <v>274</v>
      </c>
      <c r="G166" s="216">
        <v>8.3333333333333301E-2</v>
      </c>
      <c r="H166" s="214">
        <v>0.483333333333333</v>
      </c>
      <c r="I166" s="214">
        <v>0</v>
      </c>
      <c r="J166" s="214">
        <v>0.5</v>
      </c>
      <c r="K166" s="214">
        <v>0</v>
      </c>
      <c r="L166" s="214">
        <v>1</v>
      </c>
      <c r="M166" s="214">
        <v>0.5</v>
      </c>
      <c r="N166" s="214">
        <v>0.5</v>
      </c>
      <c r="O166" s="214">
        <v>0</v>
      </c>
      <c r="P166" s="214">
        <v>0.5</v>
      </c>
      <c r="Q166" s="214">
        <v>0</v>
      </c>
      <c r="R166" s="214">
        <v>0.2</v>
      </c>
      <c r="S166" s="214">
        <v>0</v>
      </c>
      <c r="T166" s="215">
        <v>0.2</v>
      </c>
      <c r="U166" s="34"/>
      <c r="V166" s="34"/>
    </row>
    <row r="167" spans="1:22" x14ac:dyDescent="0.2">
      <c r="A167" s="81">
        <v>162</v>
      </c>
      <c r="B167" s="84" t="str">
        <f t="shared" si="6"/>
        <v>West Bank and Gaza</v>
      </c>
      <c r="C167" s="84" t="str">
        <f t="shared" si="7"/>
        <v>PSE</v>
      </c>
      <c r="D167" s="214">
        <f t="shared" si="8"/>
        <v>0.44166666666666654</v>
      </c>
      <c r="E167" s="81" t="s">
        <v>721</v>
      </c>
      <c r="F167" s="84" t="s">
        <v>760</v>
      </c>
      <c r="G167" s="216">
        <v>0.33333333333333298</v>
      </c>
      <c r="H167" s="214">
        <v>0.55000000000000004</v>
      </c>
      <c r="I167" s="214">
        <v>1</v>
      </c>
      <c r="J167" s="214">
        <v>0.5</v>
      </c>
      <c r="K167" s="214">
        <v>0.5</v>
      </c>
      <c r="L167" s="214">
        <v>1</v>
      </c>
      <c r="M167" s="214">
        <v>0.5</v>
      </c>
      <c r="N167" s="214">
        <v>0.5</v>
      </c>
      <c r="O167" s="214">
        <v>0</v>
      </c>
      <c r="P167" s="214">
        <v>0.5</v>
      </c>
      <c r="Q167" s="214">
        <v>0</v>
      </c>
      <c r="R167" s="214">
        <v>0.6</v>
      </c>
      <c r="S167" s="214">
        <v>0</v>
      </c>
      <c r="T167" s="215">
        <v>0.2</v>
      </c>
      <c r="U167" s="34"/>
      <c r="V167" s="34"/>
    </row>
    <row r="168" spans="1:22" x14ac:dyDescent="0.2">
      <c r="A168" s="81">
        <v>163</v>
      </c>
      <c r="B168" s="84" t="str">
        <f t="shared" si="6"/>
        <v>French Polynesia</v>
      </c>
      <c r="C168" s="84" t="str">
        <f t="shared" si="7"/>
        <v>PYF</v>
      </c>
      <c r="D168" s="214">
        <f t="shared" si="8"/>
        <v>0.90833333333333344</v>
      </c>
      <c r="E168" s="81" t="s">
        <v>722</v>
      </c>
      <c r="F168" s="84" t="s">
        <v>761</v>
      </c>
      <c r="G168" s="216">
        <v>1</v>
      </c>
      <c r="H168" s="214">
        <v>0.81666666666666698</v>
      </c>
      <c r="I168" s="214">
        <v>1</v>
      </c>
      <c r="J168" s="214">
        <v>0.5</v>
      </c>
      <c r="K168" s="214">
        <v>1</v>
      </c>
      <c r="L168" s="214">
        <v>1</v>
      </c>
      <c r="M168" s="214">
        <v>1</v>
      </c>
      <c r="N168" s="214">
        <v>1</v>
      </c>
      <c r="O168" s="214">
        <v>1</v>
      </c>
      <c r="P168" s="214">
        <v>1</v>
      </c>
      <c r="Q168" s="214">
        <v>1</v>
      </c>
      <c r="R168" s="214">
        <v>0.6</v>
      </c>
      <c r="S168" s="214">
        <v>1</v>
      </c>
      <c r="T168" s="215">
        <v>0.8</v>
      </c>
      <c r="U168" s="34"/>
      <c r="V168" s="34"/>
    </row>
    <row r="169" spans="1:22" x14ac:dyDescent="0.2">
      <c r="A169" s="81">
        <v>164</v>
      </c>
      <c r="B169" s="84" t="str">
        <f t="shared" si="6"/>
        <v>Qatar</v>
      </c>
      <c r="C169" s="84" t="str">
        <f t="shared" si="7"/>
        <v>QAT</v>
      </c>
      <c r="D169" s="214">
        <f t="shared" si="8"/>
        <v>0.35416666666666663</v>
      </c>
      <c r="E169" s="81" t="s">
        <v>277</v>
      </c>
      <c r="F169" s="84" t="s">
        <v>276</v>
      </c>
      <c r="G169" s="216">
        <v>8.3333333333333301E-2</v>
      </c>
      <c r="H169" s="214">
        <v>0.625</v>
      </c>
      <c r="I169" s="214">
        <v>0</v>
      </c>
      <c r="J169" s="214">
        <v>0.5</v>
      </c>
      <c r="K169" s="214">
        <v>0</v>
      </c>
      <c r="L169" s="214">
        <v>1</v>
      </c>
      <c r="M169" s="214">
        <v>0.5</v>
      </c>
      <c r="N169" s="214">
        <v>0.5</v>
      </c>
      <c r="O169" s="214">
        <v>0</v>
      </c>
      <c r="P169" s="214">
        <v>0.75</v>
      </c>
      <c r="Q169" s="214">
        <v>0</v>
      </c>
      <c r="R169" s="214">
        <v>0.4</v>
      </c>
      <c r="S169" s="214">
        <v>0</v>
      </c>
      <c r="T169" s="215">
        <v>0.6</v>
      </c>
      <c r="U169" s="34"/>
      <c r="V169" s="34"/>
    </row>
    <row r="170" spans="1:22" x14ac:dyDescent="0.2">
      <c r="A170" s="81">
        <v>165</v>
      </c>
      <c r="B170" s="84" t="str">
        <f t="shared" si="6"/>
        <v>Romania</v>
      </c>
      <c r="C170" s="84" t="str">
        <f t="shared" si="7"/>
        <v>ROU</v>
      </c>
      <c r="D170" s="214">
        <f t="shared" si="8"/>
        <v>0.31250000000000011</v>
      </c>
      <c r="E170" s="81" t="s">
        <v>279</v>
      </c>
      <c r="F170" s="84" t="s">
        <v>278</v>
      </c>
      <c r="G170" s="216">
        <v>8.3333333333333301E-2</v>
      </c>
      <c r="H170" s="214">
        <v>0.54166666666666696</v>
      </c>
      <c r="I170" s="214">
        <v>0</v>
      </c>
      <c r="J170" s="214">
        <v>0.5</v>
      </c>
      <c r="K170" s="214">
        <v>0</v>
      </c>
      <c r="L170" s="214">
        <v>1</v>
      </c>
      <c r="M170" s="214">
        <v>0.5</v>
      </c>
      <c r="N170" s="214">
        <v>0.5</v>
      </c>
      <c r="O170" s="214">
        <v>0</v>
      </c>
      <c r="P170" s="214">
        <v>0.25</v>
      </c>
      <c r="Q170" s="214">
        <v>0</v>
      </c>
      <c r="R170" s="214">
        <v>0.4</v>
      </c>
      <c r="S170" s="214">
        <v>0</v>
      </c>
      <c r="T170" s="215">
        <v>0.6</v>
      </c>
      <c r="U170" s="34"/>
      <c r="V170" s="34"/>
    </row>
    <row r="171" spans="1:22" x14ac:dyDescent="0.2">
      <c r="A171" s="81">
        <v>166</v>
      </c>
      <c r="B171" s="84" t="str">
        <f t="shared" si="6"/>
        <v>Russian Federation</v>
      </c>
      <c r="C171" s="84" t="str">
        <f t="shared" si="7"/>
        <v>RUS</v>
      </c>
      <c r="D171" s="214">
        <f t="shared" si="8"/>
        <v>0.2</v>
      </c>
      <c r="E171" s="81" t="s">
        <v>281</v>
      </c>
      <c r="F171" s="84" t="s">
        <v>280</v>
      </c>
      <c r="G171" s="216">
        <v>0</v>
      </c>
      <c r="H171" s="214">
        <v>0.4</v>
      </c>
      <c r="I171" s="214">
        <v>0</v>
      </c>
      <c r="J171" s="214">
        <v>0.5</v>
      </c>
      <c r="K171" s="214">
        <v>0</v>
      </c>
      <c r="L171" s="214">
        <v>1</v>
      </c>
      <c r="M171" s="214">
        <v>0</v>
      </c>
      <c r="N171" s="214">
        <v>0</v>
      </c>
      <c r="O171" s="214">
        <v>0</v>
      </c>
      <c r="P171" s="214">
        <v>0.5</v>
      </c>
      <c r="Q171" s="214">
        <v>0</v>
      </c>
      <c r="R171" s="214">
        <v>0.2</v>
      </c>
      <c r="S171" s="214">
        <v>0</v>
      </c>
      <c r="T171" s="215">
        <v>0.2</v>
      </c>
      <c r="U171" s="34"/>
      <c r="V171" s="34"/>
    </row>
    <row r="172" spans="1:22" x14ac:dyDescent="0.2">
      <c r="A172" s="81">
        <v>167</v>
      </c>
      <c r="B172" s="84" t="str">
        <f t="shared" si="6"/>
        <v>Rwanda</v>
      </c>
      <c r="C172" s="84" t="str">
        <f t="shared" si="7"/>
        <v>RWA</v>
      </c>
      <c r="D172" s="214">
        <f t="shared" si="8"/>
        <v>0.33750000000000013</v>
      </c>
      <c r="E172" s="81" t="s">
        <v>283</v>
      </c>
      <c r="F172" s="84" t="s">
        <v>282</v>
      </c>
      <c r="G172" s="216">
        <v>8.3333333333333301E-2</v>
      </c>
      <c r="H172" s="214">
        <v>0.59166666666666701</v>
      </c>
      <c r="I172" s="214">
        <v>0</v>
      </c>
      <c r="J172" s="214">
        <v>0.5</v>
      </c>
      <c r="K172" s="214">
        <v>0</v>
      </c>
      <c r="L172" s="214">
        <v>1</v>
      </c>
      <c r="M172" s="214">
        <v>0.5</v>
      </c>
      <c r="N172" s="214">
        <v>0.5</v>
      </c>
      <c r="O172" s="214">
        <v>0</v>
      </c>
      <c r="P172" s="214">
        <v>0.75</v>
      </c>
      <c r="Q172" s="214">
        <v>0</v>
      </c>
      <c r="R172" s="214">
        <v>0.4</v>
      </c>
      <c r="S172" s="214">
        <v>0</v>
      </c>
      <c r="T172" s="215">
        <v>0.4</v>
      </c>
      <c r="U172" s="34"/>
      <c r="V172" s="34"/>
    </row>
    <row r="173" spans="1:22" x14ac:dyDescent="0.2">
      <c r="A173" s="81">
        <v>168</v>
      </c>
      <c r="B173" s="84" t="str">
        <f t="shared" si="6"/>
        <v>Saudi Arabia</v>
      </c>
      <c r="C173" s="84" t="str">
        <f t="shared" si="7"/>
        <v>SAU</v>
      </c>
      <c r="D173" s="214">
        <f t="shared" si="8"/>
        <v>0.2333333333333335</v>
      </c>
      <c r="E173" s="81" t="s">
        <v>285</v>
      </c>
      <c r="F173" s="84" t="s">
        <v>284</v>
      </c>
      <c r="G173" s="216">
        <v>0</v>
      </c>
      <c r="H173" s="214">
        <v>0.46666666666666701</v>
      </c>
      <c r="I173" s="214">
        <v>0</v>
      </c>
      <c r="J173" s="214">
        <v>0.5</v>
      </c>
      <c r="K173" s="214">
        <v>0</v>
      </c>
      <c r="L173" s="214">
        <v>1</v>
      </c>
      <c r="M173" s="214">
        <v>0</v>
      </c>
      <c r="N173" s="214">
        <v>0</v>
      </c>
      <c r="O173" s="214">
        <v>0</v>
      </c>
      <c r="P173" s="214">
        <v>0.5</v>
      </c>
      <c r="Q173" s="214">
        <v>0</v>
      </c>
      <c r="R173" s="214">
        <v>0.4</v>
      </c>
      <c r="S173" s="214">
        <v>0</v>
      </c>
      <c r="T173" s="215">
        <v>0.4</v>
      </c>
      <c r="U173" s="34"/>
      <c r="V173" s="34"/>
    </row>
    <row r="174" spans="1:22" x14ac:dyDescent="0.2">
      <c r="A174" s="81">
        <v>169</v>
      </c>
      <c r="B174" s="84" t="str">
        <f t="shared" si="6"/>
        <v>Sudan</v>
      </c>
      <c r="C174" s="84" t="str">
        <f t="shared" si="7"/>
        <v>SDN</v>
      </c>
      <c r="D174" s="214">
        <f t="shared" si="8"/>
        <v>0.20277777777777767</v>
      </c>
      <c r="E174" s="81" t="s">
        <v>287</v>
      </c>
      <c r="F174" s="84" t="s">
        <v>286</v>
      </c>
      <c r="G174" s="216">
        <v>8.3333333333333301E-2</v>
      </c>
      <c r="H174" s="214">
        <v>0.32222222222222202</v>
      </c>
      <c r="I174" s="214">
        <v>0</v>
      </c>
      <c r="J174" s="214">
        <v>0</v>
      </c>
      <c r="K174" s="214">
        <v>0</v>
      </c>
      <c r="L174" s="214">
        <v>0.33333333333333298</v>
      </c>
      <c r="M174" s="214">
        <v>0.5</v>
      </c>
      <c r="N174" s="214">
        <v>0.5</v>
      </c>
      <c r="O174" s="214">
        <v>0</v>
      </c>
      <c r="P174" s="214">
        <v>0.5</v>
      </c>
      <c r="Q174" s="214">
        <v>0</v>
      </c>
      <c r="R174" s="214">
        <v>0.4</v>
      </c>
      <c r="S174" s="214">
        <v>0</v>
      </c>
      <c r="T174" s="215">
        <v>0.2</v>
      </c>
      <c r="U174" s="34"/>
      <c r="V174" s="34"/>
    </row>
    <row r="175" spans="1:22" x14ac:dyDescent="0.2">
      <c r="A175" s="81">
        <v>170</v>
      </c>
      <c r="B175" s="84" t="str">
        <f t="shared" si="6"/>
        <v>Senegal</v>
      </c>
      <c r="C175" s="84" t="str">
        <f t="shared" si="7"/>
        <v>SEN</v>
      </c>
      <c r="D175" s="214">
        <f t="shared" si="8"/>
        <v>0.32083333333333314</v>
      </c>
      <c r="E175" s="81" t="s">
        <v>289</v>
      </c>
      <c r="F175" s="84" t="s">
        <v>288</v>
      </c>
      <c r="G175" s="216">
        <v>8.3333333333333301E-2</v>
      </c>
      <c r="H175" s="214">
        <v>0.55833333333333302</v>
      </c>
      <c r="I175" s="214">
        <v>0</v>
      </c>
      <c r="J175" s="214">
        <v>0.5</v>
      </c>
      <c r="K175" s="214">
        <v>0</v>
      </c>
      <c r="L175" s="214">
        <v>1</v>
      </c>
      <c r="M175" s="214">
        <v>0.5</v>
      </c>
      <c r="N175" s="214">
        <v>0.5</v>
      </c>
      <c r="O175" s="214">
        <v>0</v>
      </c>
      <c r="P175" s="214">
        <v>0.75</v>
      </c>
      <c r="Q175" s="214">
        <v>0</v>
      </c>
      <c r="R175" s="214">
        <v>0.4</v>
      </c>
      <c r="S175" s="214">
        <v>0</v>
      </c>
      <c r="T175" s="215">
        <v>0.2</v>
      </c>
      <c r="U175" s="34"/>
      <c r="V175" s="34"/>
    </row>
    <row r="176" spans="1:22" x14ac:dyDescent="0.2">
      <c r="A176" s="81">
        <v>171</v>
      </c>
      <c r="B176" s="84" t="str">
        <f t="shared" si="6"/>
        <v>Singapore</v>
      </c>
      <c r="C176" s="84" t="str">
        <f t="shared" si="7"/>
        <v>SGP</v>
      </c>
      <c r="D176" s="214">
        <f t="shared" si="8"/>
        <v>0.35416666666666663</v>
      </c>
      <c r="E176" s="81" t="s">
        <v>291</v>
      </c>
      <c r="F176" s="84" t="s">
        <v>290</v>
      </c>
      <c r="G176" s="216">
        <v>8.3333333333333301E-2</v>
      </c>
      <c r="H176" s="214">
        <v>0.625</v>
      </c>
      <c r="I176" s="214">
        <v>0</v>
      </c>
      <c r="J176" s="214">
        <v>0.5</v>
      </c>
      <c r="K176" s="214">
        <v>0</v>
      </c>
      <c r="L176" s="214">
        <v>1</v>
      </c>
      <c r="M176" s="214">
        <v>0.5</v>
      </c>
      <c r="N176" s="214">
        <v>0.5</v>
      </c>
      <c r="O176" s="214">
        <v>0</v>
      </c>
      <c r="P176" s="214">
        <v>0.75</v>
      </c>
      <c r="Q176" s="214">
        <v>0</v>
      </c>
      <c r="R176" s="214">
        <v>0.4</v>
      </c>
      <c r="S176" s="214">
        <v>0</v>
      </c>
      <c r="T176" s="215">
        <v>0.6</v>
      </c>
      <c r="U176" s="34"/>
      <c r="V176" s="34"/>
    </row>
    <row r="177" spans="1:22" x14ac:dyDescent="0.2">
      <c r="A177" s="81">
        <v>172</v>
      </c>
      <c r="B177" s="84" t="str">
        <f t="shared" si="6"/>
        <v>Solomon Islands</v>
      </c>
      <c r="C177" s="84" t="str">
        <f t="shared" si="7"/>
        <v>SLB</v>
      </c>
      <c r="D177" s="214">
        <f t="shared" si="8"/>
        <v>0.5</v>
      </c>
      <c r="E177" s="81" t="s">
        <v>293</v>
      </c>
      <c r="F177" s="84" t="s">
        <v>292</v>
      </c>
      <c r="G177" s="216">
        <v>0.25</v>
      </c>
      <c r="H177" s="214">
        <v>0.75</v>
      </c>
      <c r="I177" s="214">
        <v>0</v>
      </c>
      <c r="J177" s="214">
        <v>0.5</v>
      </c>
      <c r="K177" s="214">
        <v>0.5</v>
      </c>
      <c r="L177" s="214">
        <v>1</v>
      </c>
      <c r="M177" s="214">
        <v>1</v>
      </c>
      <c r="N177" s="214">
        <v>1</v>
      </c>
      <c r="O177" s="214">
        <v>0</v>
      </c>
      <c r="P177" s="214">
        <v>1</v>
      </c>
      <c r="Q177" s="214">
        <v>0</v>
      </c>
      <c r="R177" s="214">
        <v>0.4</v>
      </c>
      <c r="S177" s="214">
        <v>0</v>
      </c>
      <c r="T177" s="215">
        <v>0.6</v>
      </c>
      <c r="U177" s="34"/>
      <c r="V177" s="34"/>
    </row>
    <row r="178" spans="1:22" x14ac:dyDescent="0.2">
      <c r="A178" s="81">
        <v>173</v>
      </c>
      <c r="B178" s="84" t="str">
        <f t="shared" si="6"/>
        <v>Sierra Leone</v>
      </c>
      <c r="C178" s="84" t="str">
        <f t="shared" si="7"/>
        <v>SLE</v>
      </c>
      <c r="D178" s="214">
        <f t="shared" si="8"/>
        <v>0.25416666666666649</v>
      </c>
      <c r="E178" s="81" t="s">
        <v>295</v>
      </c>
      <c r="F178" s="84" t="s">
        <v>294</v>
      </c>
      <c r="G178" s="216">
        <v>0</v>
      </c>
      <c r="H178" s="214">
        <v>0.50833333333333297</v>
      </c>
      <c r="I178" s="214">
        <v>0</v>
      </c>
      <c r="J178" s="214">
        <v>0.5</v>
      </c>
      <c r="K178" s="214">
        <v>0</v>
      </c>
      <c r="L178" s="214">
        <v>1</v>
      </c>
      <c r="M178" s="214">
        <v>0</v>
      </c>
      <c r="N178" s="214">
        <v>0</v>
      </c>
      <c r="O178" s="214">
        <v>0</v>
      </c>
      <c r="P178" s="214">
        <v>0.75</v>
      </c>
      <c r="Q178" s="214">
        <v>0</v>
      </c>
      <c r="R178" s="214">
        <v>0.4</v>
      </c>
      <c r="S178" s="214">
        <v>0</v>
      </c>
      <c r="T178" s="215">
        <v>0.4</v>
      </c>
      <c r="U178" s="34"/>
      <c r="V178" s="34"/>
    </row>
    <row r="179" spans="1:22" x14ac:dyDescent="0.2">
      <c r="A179" s="81">
        <v>174</v>
      </c>
      <c r="B179" s="84" t="str">
        <f t="shared" si="6"/>
        <v>El Salvador</v>
      </c>
      <c r="C179" s="84" t="str">
        <f t="shared" si="7"/>
        <v>SLV</v>
      </c>
      <c r="D179" s="214">
        <f t="shared" si="8"/>
        <v>0.25555555555555565</v>
      </c>
      <c r="E179" s="81" t="s">
        <v>297</v>
      </c>
      <c r="F179" s="84" t="s">
        <v>296</v>
      </c>
      <c r="G179" s="216">
        <v>8.3333333333333301E-2</v>
      </c>
      <c r="H179" s="214">
        <v>0.42777777777777798</v>
      </c>
      <c r="I179" s="214">
        <v>0</v>
      </c>
      <c r="J179" s="214">
        <v>0.5</v>
      </c>
      <c r="K179" s="214">
        <v>0</v>
      </c>
      <c r="L179" s="214">
        <v>0.66666666666666696</v>
      </c>
      <c r="M179" s="214">
        <v>0.5</v>
      </c>
      <c r="N179" s="214">
        <v>0.5</v>
      </c>
      <c r="O179" s="214">
        <v>0</v>
      </c>
      <c r="P179" s="214">
        <v>0.5</v>
      </c>
      <c r="Q179" s="214">
        <v>0</v>
      </c>
      <c r="R179" s="214">
        <v>0.2</v>
      </c>
      <c r="S179" s="214">
        <v>0</v>
      </c>
      <c r="T179" s="215">
        <v>0.2</v>
      </c>
      <c r="U179" s="34"/>
      <c r="V179" s="34"/>
    </row>
    <row r="180" spans="1:22" x14ac:dyDescent="0.2">
      <c r="A180" s="81">
        <v>175</v>
      </c>
      <c r="B180" s="84" t="str">
        <f t="shared" si="6"/>
        <v>San Marino</v>
      </c>
      <c r="C180" s="84" t="str">
        <f t="shared" si="7"/>
        <v>SMR</v>
      </c>
      <c r="D180" s="214">
        <f t="shared" si="8"/>
        <v>0.80416666666666647</v>
      </c>
      <c r="E180" s="81" t="s">
        <v>723</v>
      </c>
      <c r="F180" s="84" t="s">
        <v>762</v>
      </c>
      <c r="G180" s="216">
        <v>0.83333333333333304</v>
      </c>
      <c r="H180" s="214">
        <v>0.77500000000000002</v>
      </c>
      <c r="I180" s="214">
        <v>0</v>
      </c>
      <c r="J180" s="214">
        <v>0.5</v>
      </c>
      <c r="K180" s="214">
        <v>1</v>
      </c>
      <c r="L180" s="214">
        <v>1</v>
      </c>
      <c r="M180" s="214">
        <v>1</v>
      </c>
      <c r="N180" s="214">
        <v>1</v>
      </c>
      <c r="O180" s="214">
        <v>1</v>
      </c>
      <c r="P180" s="214">
        <v>0.75</v>
      </c>
      <c r="Q180" s="214">
        <v>1</v>
      </c>
      <c r="R180" s="214">
        <v>0.6</v>
      </c>
      <c r="S180" s="214">
        <v>1</v>
      </c>
      <c r="T180" s="215">
        <v>0.8</v>
      </c>
      <c r="U180" s="34"/>
      <c r="V180" s="34"/>
    </row>
    <row r="181" spans="1:22" x14ac:dyDescent="0.2">
      <c r="A181" s="81">
        <v>176</v>
      </c>
      <c r="B181" s="84" t="str">
        <f t="shared" si="6"/>
        <v>Somalia</v>
      </c>
      <c r="C181" s="84" t="str">
        <f t="shared" si="7"/>
        <v>SOM</v>
      </c>
      <c r="D181" s="214">
        <f t="shared" si="8"/>
        <v>0.30694444444444452</v>
      </c>
      <c r="E181" s="81" t="s">
        <v>299</v>
      </c>
      <c r="F181" s="84" t="s">
        <v>298</v>
      </c>
      <c r="G181" s="216">
        <v>0.16666666666666699</v>
      </c>
      <c r="H181" s="214">
        <v>0.44722222222222202</v>
      </c>
      <c r="I181" s="214">
        <v>0</v>
      </c>
      <c r="J181" s="214">
        <v>0.5</v>
      </c>
      <c r="K181" s="214">
        <v>0.5</v>
      </c>
      <c r="L181" s="214">
        <v>0.33333333333333298</v>
      </c>
      <c r="M181" s="214">
        <v>0.5</v>
      </c>
      <c r="N181" s="214">
        <v>0.5</v>
      </c>
      <c r="O181" s="214">
        <v>0</v>
      </c>
      <c r="P181" s="214">
        <v>0.75</v>
      </c>
      <c r="Q181" s="214">
        <v>0</v>
      </c>
      <c r="R181" s="214">
        <v>0.4</v>
      </c>
      <c r="S181" s="214">
        <v>0</v>
      </c>
      <c r="T181" s="215">
        <v>0.2</v>
      </c>
      <c r="U181" s="34"/>
      <c r="V181" s="34"/>
    </row>
    <row r="182" spans="1:22" x14ac:dyDescent="0.2">
      <c r="A182" s="81">
        <v>177</v>
      </c>
      <c r="B182" s="84" t="str">
        <f t="shared" si="6"/>
        <v>Serbia</v>
      </c>
      <c r="C182" s="84" t="str">
        <f t="shared" si="7"/>
        <v>SRB</v>
      </c>
      <c r="D182" s="214">
        <f t="shared" si="8"/>
        <v>0.31666666666666665</v>
      </c>
      <c r="E182" s="81" t="s">
        <v>301</v>
      </c>
      <c r="F182" s="84" t="s">
        <v>300</v>
      </c>
      <c r="G182" s="216">
        <v>8.3333333333333301E-2</v>
      </c>
      <c r="H182" s="214">
        <v>0.55000000000000004</v>
      </c>
      <c r="I182" s="214">
        <v>0</v>
      </c>
      <c r="J182" s="214">
        <v>0.5</v>
      </c>
      <c r="K182" s="214">
        <v>0</v>
      </c>
      <c r="L182" s="214">
        <v>1</v>
      </c>
      <c r="M182" s="214">
        <v>0.5</v>
      </c>
      <c r="N182" s="214">
        <v>0.5</v>
      </c>
      <c r="O182" s="214">
        <v>0</v>
      </c>
      <c r="P182" s="214">
        <v>0.5</v>
      </c>
      <c r="Q182" s="214">
        <v>0</v>
      </c>
      <c r="R182" s="214">
        <v>0.4</v>
      </c>
      <c r="S182" s="214">
        <v>0</v>
      </c>
      <c r="T182" s="215">
        <v>0.4</v>
      </c>
      <c r="U182" s="34"/>
      <c r="V182" s="34"/>
    </row>
    <row r="183" spans="1:22" x14ac:dyDescent="0.2">
      <c r="A183" s="81">
        <v>178</v>
      </c>
      <c r="B183" s="84" t="str">
        <f t="shared" si="6"/>
        <v>South Sudan</v>
      </c>
      <c r="C183" s="84" t="str">
        <f t="shared" si="7"/>
        <v>SSD</v>
      </c>
      <c r="D183" s="214">
        <f t="shared" si="8"/>
        <v>0.38194444444444448</v>
      </c>
      <c r="E183" s="81" t="s">
        <v>303</v>
      </c>
      <c r="F183" s="84" t="s">
        <v>302</v>
      </c>
      <c r="G183" s="216">
        <v>0.25</v>
      </c>
      <c r="H183" s="214">
        <v>0.51388888888888895</v>
      </c>
      <c r="I183" s="214">
        <v>0</v>
      </c>
      <c r="J183" s="214">
        <v>0</v>
      </c>
      <c r="K183" s="214">
        <v>0.5</v>
      </c>
      <c r="L183" s="214">
        <v>0.33333333333333298</v>
      </c>
      <c r="M183" s="214">
        <v>1</v>
      </c>
      <c r="N183" s="214">
        <v>1</v>
      </c>
      <c r="O183" s="214">
        <v>0</v>
      </c>
      <c r="P183" s="214">
        <v>0.75</v>
      </c>
      <c r="Q183" s="214">
        <v>0</v>
      </c>
      <c r="R183" s="214">
        <v>0.6</v>
      </c>
      <c r="S183" s="214">
        <v>0</v>
      </c>
      <c r="T183" s="215">
        <v>0.4</v>
      </c>
      <c r="U183" s="34"/>
      <c r="V183" s="34"/>
    </row>
    <row r="184" spans="1:22" x14ac:dyDescent="0.2">
      <c r="A184" s="81">
        <v>179</v>
      </c>
      <c r="B184" s="84" t="str">
        <f t="shared" si="6"/>
        <v>SÃ£o TomÃ© and PrÃ­ncipe</v>
      </c>
      <c r="C184" s="84" t="str">
        <f t="shared" si="7"/>
        <v>STP</v>
      </c>
      <c r="D184" s="214">
        <f t="shared" si="8"/>
        <v>0.37916666666666698</v>
      </c>
      <c r="E184" s="81" t="s">
        <v>304</v>
      </c>
      <c r="F184" s="84" t="s">
        <v>815</v>
      </c>
      <c r="G184" s="216">
        <v>0.16666666666666699</v>
      </c>
      <c r="H184" s="214">
        <v>0.59166666666666701</v>
      </c>
      <c r="I184" s="214">
        <v>0</v>
      </c>
      <c r="J184" s="214">
        <v>0.5</v>
      </c>
      <c r="K184" s="214">
        <v>0.5</v>
      </c>
      <c r="L184" s="214">
        <v>1</v>
      </c>
      <c r="M184" s="214">
        <v>0.5</v>
      </c>
      <c r="N184" s="214">
        <v>0.5</v>
      </c>
      <c r="O184" s="214">
        <v>0</v>
      </c>
      <c r="P184" s="214">
        <v>0.75</v>
      </c>
      <c r="Q184" s="214">
        <v>0</v>
      </c>
      <c r="R184" s="214">
        <v>0.4</v>
      </c>
      <c r="S184" s="214">
        <v>0</v>
      </c>
      <c r="T184" s="215">
        <v>0.4</v>
      </c>
      <c r="U184" s="34"/>
      <c r="V184" s="34"/>
    </row>
    <row r="185" spans="1:22" x14ac:dyDescent="0.2">
      <c r="A185" s="81">
        <v>180</v>
      </c>
      <c r="B185" s="84" t="str">
        <f t="shared" si="6"/>
        <v>Suriname</v>
      </c>
      <c r="C185" s="84" t="str">
        <f t="shared" si="7"/>
        <v>SUR</v>
      </c>
      <c r="D185" s="214">
        <f t="shared" si="8"/>
        <v>0.36249999999999999</v>
      </c>
      <c r="E185" s="81" t="s">
        <v>306</v>
      </c>
      <c r="F185" s="84" t="s">
        <v>305</v>
      </c>
      <c r="G185" s="216">
        <v>0.16666666666666699</v>
      </c>
      <c r="H185" s="214">
        <v>0.55833333333333302</v>
      </c>
      <c r="I185" s="214">
        <v>0</v>
      </c>
      <c r="J185" s="214">
        <v>0.5</v>
      </c>
      <c r="K185" s="214">
        <v>0.5</v>
      </c>
      <c r="L185" s="214">
        <v>1</v>
      </c>
      <c r="M185" s="214">
        <v>0.5</v>
      </c>
      <c r="N185" s="214">
        <v>0.5</v>
      </c>
      <c r="O185" s="214">
        <v>0</v>
      </c>
      <c r="P185" s="214">
        <v>0.75</v>
      </c>
      <c r="Q185" s="214">
        <v>0</v>
      </c>
      <c r="R185" s="214">
        <v>0.4</v>
      </c>
      <c r="S185" s="214">
        <v>0</v>
      </c>
      <c r="T185" s="215">
        <v>0.2</v>
      </c>
      <c r="U185" s="34"/>
      <c r="V185" s="34"/>
    </row>
    <row r="186" spans="1:22" x14ac:dyDescent="0.2">
      <c r="A186" s="81">
        <v>181</v>
      </c>
      <c r="B186" s="84" t="str">
        <f t="shared" si="6"/>
        <v>Slovak Republic</v>
      </c>
      <c r="C186" s="84" t="str">
        <f t="shared" si="7"/>
        <v>SVK</v>
      </c>
      <c r="D186" s="214">
        <f t="shared" si="8"/>
        <v>0.35416666666666663</v>
      </c>
      <c r="E186" s="81" t="s">
        <v>307</v>
      </c>
      <c r="F186" s="84" t="s">
        <v>763</v>
      </c>
      <c r="G186" s="216">
        <v>8.3333333333333301E-2</v>
      </c>
      <c r="H186" s="214">
        <v>0.625</v>
      </c>
      <c r="I186" s="214">
        <v>0</v>
      </c>
      <c r="J186" s="214">
        <v>0.5</v>
      </c>
      <c r="K186" s="214">
        <v>0</v>
      </c>
      <c r="L186" s="214">
        <v>1</v>
      </c>
      <c r="M186" s="214">
        <v>0.5</v>
      </c>
      <c r="N186" s="214">
        <v>0.5</v>
      </c>
      <c r="O186" s="214">
        <v>0</v>
      </c>
      <c r="P186" s="214">
        <v>0.75</v>
      </c>
      <c r="Q186" s="214">
        <v>0</v>
      </c>
      <c r="R186" s="214">
        <v>0.4</v>
      </c>
      <c r="S186" s="214">
        <v>0</v>
      </c>
      <c r="T186" s="215">
        <v>0.6</v>
      </c>
      <c r="U186" s="34"/>
      <c r="V186" s="34"/>
    </row>
    <row r="187" spans="1:22" x14ac:dyDescent="0.2">
      <c r="A187" s="81">
        <v>182</v>
      </c>
      <c r="B187" s="84" t="str">
        <f t="shared" si="6"/>
        <v>Slovenia</v>
      </c>
      <c r="C187" s="84" t="str">
        <f t="shared" si="7"/>
        <v>SVN</v>
      </c>
      <c r="D187" s="214">
        <f t="shared" si="8"/>
        <v>0.39583333333333348</v>
      </c>
      <c r="E187" s="81" t="s">
        <v>309</v>
      </c>
      <c r="F187" s="84" t="s">
        <v>308</v>
      </c>
      <c r="G187" s="216">
        <v>0.16666666666666699</v>
      </c>
      <c r="H187" s="214">
        <v>0.625</v>
      </c>
      <c r="I187" s="214">
        <v>0</v>
      </c>
      <c r="J187" s="214">
        <v>0.5</v>
      </c>
      <c r="K187" s="214">
        <v>0.5</v>
      </c>
      <c r="L187" s="214">
        <v>1</v>
      </c>
      <c r="M187" s="214">
        <v>0.5</v>
      </c>
      <c r="N187" s="214">
        <v>0.5</v>
      </c>
      <c r="O187" s="214">
        <v>0</v>
      </c>
      <c r="P187" s="214">
        <v>0.75</v>
      </c>
      <c r="Q187" s="214">
        <v>0</v>
      </c>
      <c r="R187" s="214">
        <v>0.4</v>
      </c>
      <c r="S187" s="214">
        <v>0</v>
      </c>
      <c r="T187" s="215">
        <v>0.6</v>
      </c>
      <c r="U187" s="34"/>
      <c r="V187" s="34"/>
    </row>
    <row r="188" spans="1:22" x14ac:dyDescent="0.2">
      <c r="A188" s="81">
        <v>183</v>
      </c>
      <c r="B188" s="84" t="str">
        <f t="shared" si="6"/>
        <v>Sweden</v>
      </c>
      <c r="C188" s="84" t="str">
        <f t="shared" si="7"/>
        <v>SWE</v>
      </c>
      <c r="D188" s="214">
        <f t="shared" si="8"/>
        <v>0.35416666666666663</v>
      </c>
      <c r="E188" s="81" t="s">
        <v>311</v>
      </c>
      <c r="F188" s="84" t="s">
        <v>310</v>
      </c>
      <c r="G188" s="216">
        <v>8.3333333333333301E-2</v>
      </c>
      <c r="H188" s="214">
        <v>0.625</v>
      </c>
      <c r="I188" s="214">
        <v>0</v>
      </c>
      <c r="J188" s="214">
        <v>0.5</v>
      </c>
      <c r="K188" s="214">
        <v>0</v>
      </c>
      <c r="L188" s="214">
        <v>1</v>
      </c>
      <c r="M188" s="214">
        <v>0.5</v>
      </c>
      <c r="N188" s="214">
        <v>0.5</v>
      </c>
      <c r="O188" s="214">
        <v>0</v>
      </c>
      <c r="P188" s="214">
        <v>0.75</v>
      </c>
      <c r="Q188" s="214">
        <v>0</v>
      </c>
      <c r="R188" s="214">
        <v>0.4</v>
      </c>
      <c r="S188" s="214">
        <v>0</v>
      </c>
      <c r="T188" s="215">
        <v>0.6</v>
      </c>
      <c r="U188" s="34"/>
      <c r="V188" s="34"/>
    </row>
    <row r="189" spans="1:22" x14ac:dyDescent="0.2">
      <c r="A189" s="81">
        <v>184</v>
      </c>
      <c r="B189" s="84" t="str">
        <f t="shared" si="6"/>
        <v>Eswatini</v>
      </c>
      <c r="C189" s="84" t="str">
        <f t="shared" si="7"/>
        <v>SWZ</v>
      </c>
      <c r="D189" s="214">
        <f t="shared" si="8"/>
        <v>0.36249999999999999</v>
      </c>
      <c r="E189" s="81" t="s">
        <v>313</v>
      </c>
      <c r="F189" s="84" t="s">
        <v>312</v>
      </c>
      <c r="G189" s="216">
        <v>0.16666666666666699</v>
      </c>
      <c r="H189" s="214">
        <v>0.55833333333333302</v>
      </c>
      <c r="I189" s="214">
        <v>0</v>
      </c>
      <c r="J189" s="214">
        <v>0.5</v>
      </c>
      <c r="K189" s="214">
        <v>0.5</v>
      </c>
      <c r="L189" s="214">
        <v>1</v>
      </c>
      <c r="M189" s="214">
        <v>0.5</v>
      </c>
      <c r="N189" s="214">
        <v>0.5</v>
      </c>
      <c r="O189" s="214">
        <v>0</v>
      </c>
      <c r="P189" s="214">
        <v>0.75</v>
      </c>
      <c r="Q189" s="214">
        <v>0</v>
      </c>
      <c r="R189" s="214">
        <v>0.4</v>
      </c>
      <c r="S189" s="214">
        <v>0</v>
      </c>
      <c r="T189" s="215">
        <v>0.2</v>
      </c>
      <c r="U189" s="34"/>
      <c r="V189" s="34"/>
    </row>
    <row r="190" spans="1:22" x14ac:dyDescent="0.2">
      <c r="A190" s="81">
        <v>185</v>
      </c>
      <c r="B190" s="84" t="str">
        <f t="shared" si="6"/>
        <v>Sint Maarten (Dutch part)</v>
      </c>
      <c r="C190" s="84" t="str">
        <f t="shared" si="7"/>
        <v>SXM</v>
      </c>
      <c r="D190" s="214">
        <f t="shared" si="8"/>
        <v>0.92500000000000004</v>
      </c>
      <c r="E190" s="81" t="s">
        <v>724</v>
      </c>
      <c r="F190" s="84" t="s">
        <v>764</v>
      </c>
      <c r="G190" s="216">
        <v>1</v>
      </c>
      <c r="H190" s="214">
        <v>0.85</v>
      </c>
      <c r="I190" s="214">
        <v>1</v>
      </c>
      <c r="J190" s="214">
        <v>0.5</v>
      </c>
      <c r="K190" s="214">
        <v>1</v>
      </c>
      <c r="L190" s="214">
        <v>1</v>
      </c>
      <c r="M190" s="214">
        <v>1</v>
      </c>
      <c r="N190" s="214">
        <v>1</v>
      </c>
      <c r="O190" s="214">
        <v>1</v>
      </c>
      <c r="P190" s="214">
        <v>1</v>
      </c>
      <c r="Q190" s="214">
        <v>1</v>
      </c>
      <c r="R190" s="214">
        <v>0.8</v>
      </c>
      <c r="S190" s="214">
        <v>1</v>
      </c>
      <c r="T190" s="215">
        <v>0.8</v>
      </c>
      <c r="U190" s="34"/>
      <c r="V190" s="34"/>
    </row>
    <row r="191" spans="1:22" x14ac:dyDescent="0.2">
      <c r="A191" s="81">
        <v>186</v>
      </c>
      <c r="B191" s="84" t="str">
        <f t="shared" si="6"/>
        <v>Seychelles</v>
      </c>
      <c r="C191" s="84" t="str">
        <f t="shared" si="7"/>
        <v>SYC</v>
      </c>
      <c r="D191" s="214">
        <f t="shared" si="8"/>
        <v>0.375</v>
      </c>
      <c r="E191" s="81" t="s">
        <v>315</v>
      </c>
      <c r="F191" s="84" t="s">
        <v>314</v>
      </c>
      <c r="G191" s="216">
        <v>0.16666666666666699</v>
      </c>
      <c r="H191" s="214">
        <v>0.58333333333333304</v>
      </c>
      <c r="I191" s="214">
        <v>0</v>
      </c>
      <c r="J191" s="214">
        <v>0.5</v>
      </c>
      <c r="K191" s="214">
        <v>0.5</v>
      </c>
      <c r="L191" s="214">
        <v>1</v>
      </c>
      <c r="M191" s="214">
        <v>0.5</v>
      </c>
      <c r="N191" s="214">
        <v>0.5</v>
      </c>
      <c r="O191" s="214">
        <v>0</v>
      </c>
      <c r="P191" s="214">
        <v>0.5</v>
      </c>
      <c r="Q191" s="214">
        <v>0</v>
      </c>
      <c r="R191" s="214">
        <v>0.4</v>
      </c>
      <c r="S191" s="214">
        <v>0</v>
      </c>
      <c r="T191" s="215">
        <v>0.6</v>
      </c>
      <c r="U191" s="34"/>
      <c r="V191" s="34"/>
    </row>
    <row r="192" spans="1:22" x14ac:dyDescent="0.2">
      <c r="A192" s="81">
        <v>187</v>
      </c>
      <c r="B192" s="84" t="str">
        <f t="shared" si="6"/>
        <v>Syrian Arab Republic</v>
      </c>
      <c r="C192" s="84" t="str">
        <f t="shared" si="7"/>
        <v>SYR</v>
      </c>
      <c r="D192" s="214">
        <f t="shared" si="8"/>
        <v>0.24861111111111114</v>
      </c>
      <c r="E192" s="81" t="s">
        <v>316</v>
      </c>
      <c r="F192" s="84" t="s">
        <v>765</v>
      </c>
      <c r="G192" s="216">
        <v>8.3333333333333301E-2</v>
      </c>
      <c r="H192" s="214">
        <v>0.41388888888888897</v>
      </c>
      <c r="I192" s="214">
        <v>0</v>
      </c>
      <c r="J192" s="214">
        <v>0.5</v>
      </c>
      <c r="K192" s="214">
        <v>0</v>
      </c>
      <c r="L192" s="214">
        <v>0.33333333333333298</v>
      </c>
      <c r="M192" s="214">
        <v>0.5</v>
      </c>
      <c r="N192" s="214">
        <v>0.5</v>
      </c>
      <c r="O192" s="214">
        <v>0</v>
      </c>
      <c r="P192" s="214">
        <v>0.75</v>
      </c>
      <c r="Q192" s="214">
        <v>0</v>
      </c>
      <c r="R192" s="214">
        <v>0.2</v>
      </c>
      <c r="S192" s="214">
        <v>0</v>
      </c>
      <c r="T192" s="215">
        <v>0.2</v>
      </c>
      <c r="U192" s="34"/>
      <c r="V192" s="34"/>
    </row>
    <row r="193" spans="1:22" x14ac:dyDescent="0.2">
      <c r="A193" s="81">
        <v>188</v>
      </c>
      <c r="B193" s="84" t="str">
        <f t="shared" si="6"/>
        <v>Turks and Caicos Islands</v>
      </c>
      <c r="C193" s="84" t="str">
        <f t="shared" si="7"/>
        <v>TCA</v>
      </c>
      <c r="D193" s="214">
        <f t="shared" si="8"/>
        <v>0.90833333333333344</v>
      </c>
      <c r="E193" s="81" t="s">
        <v>725</v>
      </c>
      <c r="F193" s="84" t="s">
        <v>766</v>
      </c>
      <c r="G193" s="216">
        <v>1</v>
      </c>
      <c r="H193" s="214">
        <v>0.81666666666666698</v>
      </c>
      <c r="I193" s="214">
        <v>1</v>
      </c>
      <c r="J193" s="214">
        <v>0.5</v>
      </c>
      <c r="K193" s="214">
        <v>1</v>
      </c>
      <c r="L193" s="214">
        <v>1</v>
      </c>
      <c r="M193" s="214">
        <v>1</v>
      </c>
      <c r="N193" s="214">
        <v>1</v>
      </c>
      <c r="O193" s="214">
        <v>1</v>
      </c>
      <c r="P193" s="214">
        <v>1</v>
      </c>
      <c r="Q193" s="214">
        <v>1</v>
      </c>
      <c r="R193" s="214">
        <v>0.6</v>
      </c>
      <c r="S193" s="214">
        <v>1</v>
      </c>
      <c r="T193" s="215">
        <v>0.8</v>
      </c>
      <c r="U193" s="34"/>
      <c r="V193" s="34"/>
    </row>
    <row r="194" spans="1:22" x14ac:dyDescent="0.2">
      <c r="A194" s="81">
        <v>189</v>
      </c>
      <c r="B194" s="84" t="str">
        <f t="shared" si="6"/>
        <v>Chad</v>
      </c>
      <c r="C194" s="84" t="str">
        <f t="shared" si="7"/>
        <v>TCD</v>
      </c>
      <c r="D194" s="214">
        <f t="shared" si="8"/>
        <v>0.29305555555555562</v>
      </c>
      <c r="E194" s="81" t="s">
        <v>318</v>
      </c>
      <c r="F194" s="84" t="s">
        <v>317</v>
      </c>
      <c r="G194" s="216">
        <v>8.3333333333333301E-2</v>
      </c>
      <c r="H194" s="214">
        <v>0.50277777777777799</v>
      </c>
      <c r="I194" s="214">
        <v>0</v>
      </c>
      <c r="J194" s="214">
        <v>0.5</v>
      </c>
      <c r="K194" s="214">
        <v>0</v>
      </c>
      <c r="L194" s="214">
        <v>0.66666666666666696</v>
      </c>
      <c r="M194" s="214">
        <v>0.5</v>
      </c>
      <c r="N194" s="214">
        <v>0.5</v>
      </c>
      <c r="O194" s="214">
        <v>0</v>
      </c>
      <c r="P194" s="214">
        <v>0.75</v>
      </c>
      <c r="Q194" s="214">
        <v>0</v>
      </c>
      <c r="R194" s="214">
        <v>0.4</v>
      </c>
      <c r="S194" s="214">
        <v>0</v>
      </c>
      <c r="T194" s="215">
        <v>0.2</v>
      </c>
      <c r="U194" s="34"/>
      <c r="V194" s="34"/>
    </row>
    <row r="195" spans="1:22" x14ac:dyDescent="0.2">
      <c r="A195" s="81">
        <v>190</v>
      </c>
      <c r="B195" s="84" t="str">
        <f>F223</f>
        <v>Zimbabwe</v>
      </c>
      <c r="C195" s="84" t="str">
        <f>E223</f>
        <v>ZWE</v>
      </c>
      <c r="D195" s="214">
        <f>AVERAGE(G223:H223)</f>
        <v>0.32083333333333347</v>
      </c>
      <c r="E195" s="81" t="s">
        <v>320</v>
      </c>
      <c r="F195" s="84" t="s">
        <v>319</v>
      </c>
      <c r="G195" s="216">
        <v>8.3333333333333301E-2</v>
      </c>
      <c r="H195" s="214">
        <v>0.59166666666666701</v>
      </c>
      <c r="I195" s="214">
        <v>0</v>
      </c>
      <c r="J195" s="214">
        <v>0.5</v>
      </c>
      <c r="K195" s="214">
        <v>0</v>
      </c>
      <c r="L195" s="214">
        <v>1</v>
      </c>
      <c r="M195" s="214">
        <v>0.5</v>
      </c>
      <c r="N195" s="214">
        <v>0.5</v>
      </c>
      <c r="O195" s="214">
        <v>0</v>
      </c>
      <c r="P195" s="214">
        <v>0.75</v>
      </c>
      <c r="Q195" s="214">
        <v>0</v>
      </c>
      <c r="R195" s="214">
        <v>0.4</v>
      </c>
      <c r="S195" s="214">
        <v>0</v>
      </c>
      <c r="T195" s="215">
        <v>0.4</v>
      </c>
      <c r="U195" s="34"/>
      <c r="V195" s="34"/>
    </row>
    <row r="196" spans="1:22" x14ac:dyDescent="0.2">
      <c r="E196" s="81" t="s">
        <v>322</v>
      </c>
      <c r="F196" s="84" t="s">
        <v>321</v>
      </c>
      <c r="G196" s="216">
        <v>0</v>
      </c>
      <c r="H196" s="214">
        <v>0.391666666666667</v>
      </c>
      <c r="I196" s="214">
        <v>0</v>
      </c>
      <c r="J196" s="214">
        <v>0.5</v>
      </c>
      <c r="K196" s="214">
        <v>0</v>
      </c>
      <c r="L196" s="214">
        <v>1</v>
      </c>
      <c r="M196" s="214">
        <v>0</v>
      </c>
      <c r="N196" s="214">
        <v>0</v>
      </c>
      <c r="O196" s="214">
        <v>0</v>
      </c>
      <c r="P196" s="214">
        <v>0.25</v>
      </c>
      <c r="Q196" s="214">
        <v>0</v>
      </c>
      <c r="R196" s="214">
        <v>0.4</v>
      </c>
      <c r="S196" s="214">
        <v>0</v>
      </c>
      <c r="T196" s="215">
        <v>0.2</v>
      </c>
    </row>
    <row r="197" spans="1:22" x14ac:dyDescent="0.2">
      <c r="E197" s="81" t="s">
        <v>324</v>
      </c>
      <c r="F197" s="84" t="s">
        <v>323</v>
      </c>
      <c r="G197" s="216">
        <v>0</v>
      </c>
      <c r="H197" s="214">
        <v>0.47499999999999998</v>
      </c>
      <c r="I197" s="214">
        <v>0</v>
      </c>
      <c r="J197" s="214">
        <v>0.5</v>
      </c>
      <c r="K197" s="214">
        <v>0</v>
      </c>
      <c r="L197" s="214">
        <v>1</v>
      </c>
      <c r="M197" s="214">
        <v>0</v>
      </c>
      <c r="N197" s="214">
        <v>0</v>
      </c>
      <c r="O197" s="214">
        <v>0</v>
      </c>
      <c r="P197" s="214">
        <v>0.75</v>
      </c>
      <c r="Q197" s="214">
        <v>0</v>
      </c>
      <c r="R197" s="214">
        <v>0.2</v>
      </c>
      <c r="S197" s="214">
        <v>0</v>
      </c>
      <c r="T197" s="215">
        <v>0.4</v>
      </c>
    </row>
    <row r="198" spans="1:22" x14ac:dyDescent="0.2">
      <c r="E198" s="81" t="s">
        <v>326</v>
      </c>
      <c r="F198" s="84" t="s">
        <v>325</v>
      </c>
      <c r="G198" s="216">
        <v>0.16666666666666699</v>
      </c>
      <c r="H198" s="214">
        <v>0.63333333333333297</v>
      </c>
      <c r="I198" s="214">
        <v>0</v>
      </c>
      <c r="J198" s="214">
        <v>0.5</v>
      </c>
      <c r="K198" s="214">
        <v>0.5</v>
      </c>
      <c r="L198" s="214">
        <v>1</v>
      </c>
      <c r="M198" s="214">
        <v>0.5</v>
      </c>
      <c r="N198" s="214">
        <v>0.5</v>
      </c>
      <c r="O198" s="214">
        <v>0</v>
      </c>
      <c r="P198" s="214">
        <v>1</v>
      </c>
      <c r="Q198" s="214">
        <v>0</v>
      </c>
      <c r="R198" s="214">
        <v>0.2</v>
      </c>
      <c r="S198" s="214">
        <v>0</v>
      </c>
      <c r="T198" s="215">
        <v>0.6</v>
      </c>
    </row>
    <row r="199" spans="1:22" x14ac:dyDescent="0.2">
      <c r="E199" s="81" t="s">
        <v>328</v>
      </c>
      <c r="F199" s="84" t="s">
        <v>327</v>
      </c>
      <c r="G199" s="216">
        <v>0.16666666666666699</v>
      </c>
      <c r="H199" s="214">
        <v>0.625</v>
      </c>
      <c r="I199" s="214">
        <v>0</v>
      </c>
      <c r="J199" s="214">
        <v>0.5</v>
      </c>
      <c r="K199" s="214">
        <v>0.5</v>
      </c>
      <c r="L199" s="214">
        <v>1</v>
      </c>
      <c r="M199" s="214">
        <v>0.5</v>
      </c>
      <c r="N199" s="214">
        <v>0.5</v>
      </c>
      <c r="O199" s="214">
        <v>0</v>
      </c>
      <c r="P199" s="214">
        <v>0.75</v>
      </c>
      <c r="Q199" s="214">
        <v>0</v>
      </c>
      <c r="R199" s="214">
        <v>0.4</v>
      </c>
      <c r="S199" s="214">
        <v>0</v>
      </c>
      <c r="T199" s="215">
        <v>0.6</v>
      </c>
    </row>
    <row r="200" spans="1:22" x14ac:dyDescent="0.2">
      <c r="E200" s="81" t="s">
        <v>330</v>
      </c>
      <c r="F200" s="84" t="s">
        <v>329</v>
      </c>
      <c r="G200" s="216">
        <v>0.33333333333333298</v>
      </c>
      <c r="H200" s="214">
        <v>0.75</v>
      </c>
      <c r="I200" s="214">
        <v>0</v>
      </c>
      <c r="J200" s="214">
        <v>0.5</v>
      </c>
      <c r="K200" s="214">
        <v>0.5</v>
      </c>
      <c r="L200" s="214">
        <v>1</v>
      </c>
      <c r="M200" s="214">
        <v>1</v>
      </c>
      <c r="N200" s="214">
        <v>1</v>
      </c>
      <c r="O200" s="214">
        <v>0</v>
      </c>
      <c r="P200" s="214">
        <v>1</v>
      </c>
      <c r="Q200" s="214">
        <v>0</v>
      </c>
      <c r="R200" s="214">
        <v>0.2</v>
      </c>
      <c r="S200" s="214">
        <v>0.5</v>
      </c>
      <c r="T200" s="215">
        <v>0.8</v>
      </c>
    </row>
    <row r="201" spans="1:22" x14ac:dyDescent="0.2">
      <c r="E201" s="81" t="s">
        <v>332</v>
      </c>
      <c r="F201" s="84" t="s">
        <v>331</v>
      </c>
      <c r="G201" s="216">
        <v>0.16666666666666699</v>
      </c>
      <c r="H201" s="214">
        <v>0.6</v>
      </c>
      <c r="I201" s="214">
        <v>0</v>
      </c>
      <c r="J201" s="214">
        <v>0.5</v>
      </c>
      <c r="K201" s="214">
        <v>0.5</v>
      </c>
      <c r="L201" s="214">
        <v>1</v>
      </c>
      <c r="M201" s="214">
        <v>0.5</v>
      </c>
      <c r="N201" s="214">
        <v>0.5</v>
      </c>
      <c r="O201" s="214">
        <v>0</v>
      </c>
      <c r="P201" s="214">
        <v>1</v>
      </c>
      <c r="Q201" s="214">
        <v>0</v>
      </c>
      <c r="R201" s="214">
        <v>0.4</v>
      </c>
      <c r="S201" s="214">
        <v>0</v>
      </c>
      <c r="T201" s="215">
        <v>0.2</v>
      </c>
    </row>
    <row r="202" spans="1:22" x14ac:dyDescent="0.2">
      <c r="E202" s="81" t="s">
        <v>334</v>
      </c>
      <c r="F202" s="84" t="s">
        <v>333</v>
      </c>
      <c r="G202" s="216">
        <v>0</v>
      </c>
      <c r="H202" s="214">
        <v>0.358333333333333</v>
      </c>
      <c r="I202" s="214">
        <v>0</v>
      </c>
      <c r="J202" s="214">
        <v>0.5</v>
      </c>
      <c r="K202" s="214">
        <v>0</v>
      </c>
      <c r="L202" s="214">
        <v>1</v>
      </c>
      <c r="M202" s="214">
        <v>0</v>
      </c>
      <c r="N202" s="214">
        <v>0</v>
      </c>
      <c r="O202" s="214">
        <v>0</v>
      </c>
      <c r="P202" s="214">
        <v>0.25</v>
      </c>
      <c r="Q202" s="214">
        <v>0</v>
      </c>
      <c r="R202" s="214">
        <v>0.2</v>
      </c>
      <c r="S202" s="214">
        <v>0</v>
      </c>
      <c r="T202" s="215">
        <v>0.2</v>
      </c>
    </row>
    <row r="203" spans="1:22" x14ac:dyDescent="0.2">
      <c r="E203" s="81" t="s">
        <v>335</v>
      </c>
      <c r="F203" s="84" t="s">
        <v>816</v>
      </c>
      <c r="G203" s="216">
        <v>0</v>
      </c>
      <c r="H203" s="214">
        <v>0.358333333333333</v>
      </c>
      <c r="I203" s="214">
        <v>0</v>
      </c>
      <c r="J203" s="214">
        <v>0.5</v>
      </c>
      <c r="K203" s="214">
        <v>0</v>
      </c>
      <c r="L203" s="214">
        <v>1</v>
      </c>
      <c r="M203" s="214">
        <v>0</v>
      </c>
      <c r="N203" s="214">
        <v>0</v>
      </c>
      <c r="O203" s="214">
        <v>0</v>
      </c>
      <c r="P203" s="214">
        <v>0.25</v>
      </c>
      <c r="Q203" s="214">
        <v>0</v>
      </c>
      <c r="R203" s="214">
        <v>0.2</v>
      </c>
      <c r="S203" s="214">
        <v>0</v>
      </c>
      <c r="T203" s="215">
        <v>0.2</v>
      </c>
    </row>
    <row r="204" spans="1:22" x14ac:dyDescent="0.2">
      <c r="E204" s="81" t="s">
        <v>337</v>
      </c>
      <c r="F204" s="84" t="s">
        <v>336</v>
      </c>
      <c r="G204" s="216">
        <v>0.41666666666666702</v>
      </c>
      <c r="H204" s="214">
        <v>0.78333333333333299</v>
      </c>
      <c r="I204" s="214">
        <v>0</v>
      </c>
      <c r="J204" s="214">
        <v>0.5</v>
      </c>
      <c r="K204" s="214">
        <v>1</v>
      </c>
      <c r="L204" s="214">
        <v>1</v>
      </c>
      <c r="M204" s="214">
        <v>1</v>
      </c>
      <c r="N204" s="214">
        <v>1</v>
      </c>
      <c r="O204" s="214">
        <v>0</v>
      </c>
      <c r="P204" s="214">
        <v>1</v>
      </c>
      <c r="Q204" s="214">
        <v>0</v>
      </c>
      <c r="R204" s="214">
        <v>0.4</v>
      </c>
      <c r="S204" s="214">
        <v>0.5</v>
      </c>
      <c r="T204" s="215">
        <v>0.8</v>
      </c>
    </row>
    <row r="205" spans="1:22" x14ac:dyDescent="0.2">
      <c r="E205" s="81" t="s">
        <v>726</v>
      </c>
      <c r="F205" s="84" t="s">
        <v>767</v>
      </c>
      <c r="G205" s="216">
        <v>0.83333333333333304</v>
      </c>
      <c r="H205" s="214">
        <v>0.57499999999999996</v>
      </c>
      <c r="I205" s="214">
        <v>1</v>
      </c>
      <c r="J205" s="214">
        <v>0.5</v>
      </c>
      <c r="K205" s="214">
        <v>1</v>
      </c>
      <c r="L205" s="214">
        <v>1</v>
      </c>
      <c r="M205" s="214">
        <v>0</v>
      </c>
      <c r="N205" s="214">
        <v>0</v>
      </c>
      <c r="O205" s="214">
        <v>1</v>
      </c>
      <c r="P205" s="214">
        <v>0.75</v>
      </c>
      <c r="Q205" s="214">
        <v>1</v>
      </c>
      <c r="R205" s="214">
        <v>0.6</v>
      </c>
      <c r="S205" s="214">
        <v>1</v>
      </c>
      <c r="T205" s="215">
        <v>0.6</v>
      </c>
    </row>
    <row r="206" spans="1:22" x14ac:dyDescent="0.2">
      <c r="E206" s="81" t="s">
        <v>339</v>
      </c>
      <c r="F206" s="84" t="s">
        <v>338</v>
      </c>
      <c r="G206" s="216">
        <v>8.3333333333333301E-2</v>
      </c>
      <c r="H206" s="214">
        <v>0.44166666666666698</v>
      </c>
      <c r="I206" s="214">
        <v>0</v>
      </c>
      <c r="J206" s="214">
        <v>0</v>
      </c>
      <c r="K206" s="214">
        <v>0</v>
      </c>
      <c r="L206" s="214">
        <v>1</v>
      </c>
      <c r="M206" s="214">
        <v>0.5</v>
      </c>
      <c r="N206" s="214">
        <v>0.5</v>
      </c>
      <c r="O206" s="214">
        <v>0</v>
      </c>
      <c r="P206" s="214">
        <v>0.75</v>
      </c>
      <c r="Q206" s="214">
        <v>0</v>
      </c>
      <c r="R206" s="214">
        <v>0.2</v>
      </c>
      <c r="S206" s="214">
        <v>0</v>
      </c>
      <c r="T206" s="215">
        <v>0.2</v>
      </c>
    </row>
    <row r="207" spans="1:22" x14ac:dyDescent="0.2">
      <c r="E207" s="81" t="s">
        <v>341</v>
      </c>
      <c r="F207" s="84" t="s">
        <v>340</v>
      </c>
      <c r="G207" s="216">
        <v>0</v>
      </c>
      <c r="H207" s="214">
        <v>0.4</v>
      </c>
      <c r="I207" s="214">
        <v>0</v>
      </c>
      <c r="J207" s="214">
        <v>0.5</v>
      </c>
      <c r="K207" s="214">
        <v>0</v>
      </c>
      <c r="L207" s="214">
        <v>1</v>
      </c>
      <c r="M207" s="214">
        <v>0</v>
      </c>
      <c r="N207" s="214">
        <v>0</v>
      </c>
      <c r="O207" s="214">
        <v>0</v>
      </c>
      <c r="P207" s="214">
        <v>0.5</v>
      </c>
      <c r="Q207" s="214">
        <v>0</v>
      </c>
      <c r="R207" s="214">
        <v>0.2</v>
      </c>
      <c r="S207" s="214">
        <v>0</v>
      </c>
      <c r="T207" s="215">
        <v>0.2</v>
      </c>
    </row>
    <row r="208" spans="1:22" x14ac:dyDescent="0.2">
      <c r="E208" s="81" t="s">
        <v>343</v>
      </c>
      <c r="F208" s="84" t="s">
        <v>342</v>
      </c>
      <c r="G208" s="216">
        <v>0</v>
      </c>
      <c r="H208" s="214">
        <v>0.4</v>
      </c>
      <c r="I208" s="214">
        <v>0</v>
      </c>
      <c r="J208" s="214">
        <v>0.5</v>
      </c>
      <c r="K208" s="214">
        <v>0</v>
      </c>
      <c r="L208" s="214">
        <v>1</v>
      </c>
      <c r="M208" s="214">
        <v>0</v>
      </c>
      <c r="N208" s="214">
        <v>0</v>
      </c>
      <c r="O208" s="214">
        <v>0</v>
      </c>
      <c r="P208" s="214">
        <v>0.5</v>
      </c>
      <c r="Q208" s="214">
        <v>0</v>
      </c>
      <c r="R208" s="214">
        <v>0.4</v>
      </c>
      <c r="S208" s="214">
        <v>0</v>
      </c>
      <c r="T208" s="215">
        <v>0</v>
      </c>
    </row>
    <row r="209" spans="5:20" x14ac:dyDescent="0.2">
      <c r="E209" s="81" t="s">
        <v>345</v>
      </c>
      <c r="F209" s="84" t="s">
        <v>344</v>
      </c>
      <c r="G209" s="216">
        <v>8.3333333333333301E-2</v>
      </c>
      <c r="H209" s="214">
        <v>0.47499999999999998</v>
      </c>
      <c r="I209" s="214">
        <v>0</v>
      </c>
      <c r="J209" s="214">
        <v>0.5</v>
      </c>
      <c r="K209" s="214">
        <v>0</v>
      </c>
      <c r="L209" s="214">
        <v>1</v>
      </c>
      <c r="M209" s="214">
        <v>0.5</v>
      </c>
      <c r="N209" s="214">
        <v>0.5</v>
      </c>
      <c r="O209" s="214">
        <v>0</v>
      </c>
      <c r="P209" s="214">
        <v>0.25</v>
      </c>
      <c r="Q209" s="214">
        <v>0</v>
      </c>
      <c r="R209" s="214">
        <v>0.2</v>
      </c>
      <c r="S209" s="214">
        <v>0</v>
      </c>
      <c r="T209" s="215">
        <v>0.4</v>
      </c>
    </row>
    <row r="210" spans="5:20" x14ac:dyDescent="0.2">
      <c r="E210" s="81" t="s">
        <v>346</v>
      </c>
      <c r="F210" s="84" t="s">
        <v>533</v>
      </c>
      <c r="G210" s="216">
        <v>8.3333333333333301E-2</v>
      </c>
      <c r="H210" s="214">
        <v>0.52500000000000002</v>
      </c>
      <c r="I210" s="214">
        <v>0</v>
      </c>
      <c r="J210" s="214">
        <v>0.5</v>
      </c>
      <c r="K210" s="214">
        <v>0</v>
      </c>
      <c r="L210" s="214">
        <v>1</v>
      </c>
      <c r="M210" s="214">
        <v>0.5</v>
      </c>
      <c r="N210" s="214">
        <v>0.5</v>
      </c>
      <c r="O210" s="214">
        <v>0</v>
      </c>
      <c r="P210" s="214">
        <v>0.75</v>
      </c>
      <c r="Q210" s="214">
        <v>0</v>
      </c>
      <c r="R210" s="214">
        <v>0.2</v>
      </c>
      <c r="S210" s="214">
        <v>0</v>
      </c>
      <c r="T210" s="215">
        <v>0.2</v>
      </c>
    </row>
    <row r="211" spans="5:20" x14ac:dyDescent="0.2">
      <c r="E211" s="81" t="s">
        <v>348</v>
      </c>
      <c r="F211" s="84" t="s">
        <v>347</v>
      </c>
      <c r="G211" s="216">
        <v>8.3333333333333301E-2</v>
      </c>
      <c r="H211" s="214">
        <v>0.51666666666666705</v>
      </c>
      <c r="I211" s="214">
        <v>0</v>
      </c>
      <c r="J211" s="214">
        <v>0.5</v>
      </c>
      <c r="K211" s="214">
        <v>0</v>
      </c>
      <c r="L211" s="214">
        <v>1</v>
      </c>
      <c r="M211" s="214">
        <v>0.5</v>
      </c>
      <c r="N211" s="214">
        <v>0.5</v>
      </c>
      <c r="O211" s="214">
        <v>0</v>
      </c>
      <c r="P211" s="214">
        <v>0.5</v>
      </c>
      <c r="Q211" s="214">
        <v>0</v>
      </c>
      <c r="R211" s="214">
        <v>0.2</v>
      </c>
      <c r="S211" s="214">
        <v>0</v>
      </c>
      <c r="T211" s="215">
        <v>0.4</v>
      </c>
    </row>
    <row r="212" spans="5:20" x14ac:dyDescent="0.2">
      <c r="E212" s="81" t="s">
        <v>349</v>
      </c>
      <c r="F212" s="84" t="s">
        <v>768</v>
      </c>
      <c r="G212" s="216">
        <v>0.33333333333333298</v>
      </c>
      <c r="H212" s="214">
        <v>0.81666666666666698</v>
      </c>
      <c r="I212" s="214">
        <v>0</v>
      </c>
      <c r="J212" s="214">
        <v>0.5</v>
      </c>
      <c r="K212" s="214">
        <v>0.5</v>
      </c>
      <c r="L212" s="214">
        <v>1</v>
      </c>
      <c r="M212" s="214">
        <v>1</v>
      </c>
      <c r="N212" s="214">
        <v>1</v>
      </c>
      <c r="O212" s="214">
        <v>0</v>
      </c>
      <c r="P212" s="214">
        <v>1</v>
      </c>
      <c r="Q212" s="214">
        <v>0</v>
      </c>
      <c r="R212" s="214">
        <v>0.6</v>
      </c>
      <c r="S212" s="214">
        <v>0.5</v>
      </c>
      <c r="T212" s="215">
        <v>0.8</v>
      </c>
    </row>
    <row r="213" spans="5:20" x14ac:dyDescent="0.2">
      <c r="E213" s="81" t="s">
        <v>350</v>
      </c>
      <c r="F213" s="84" t="s">
        <v>769</v>
      </c>
      <c r="G213" s="216">
        <v>8.3333333333333301E-2</v>
      </c>
      <c r="H213" s="214">
        <v>0.56666666666666698</v>
      </c>
      <c r="I213" s="214">
        <v>0</v>
      </c>
      <c r="J213" s="214">
        <v>0.5</v>
      </c>
      <c r="K213" s="214">
        <v>0</v>
      </c>
      <c r="L213" s="214">
        <v>1</v>
      </c>
      <c r="M213" s="214">
        <v>0.5</v>
      </c>
      <c r="N213" s="214">
        <v>0.5</v>
      </c>
      <c r="O213" s="214">
        <v>0</v>
      </c>
      <c r="P213" s="214">
        <v>1</v>
      </c>
      <c r="Q213" s="214">
        <v>0</v>
      </c>
      <c r="R213" s="214">
        <v>0.2</v>
      </c>
      <c r="S213" s="214">
        <v>0</v>
      </c>
      <c r="T213" s="215">
        <v>0.2</v>
      </c>
    </row>
    <row r="214" spans="5:20" x14ac:dyDescent="0.2">
      <c r="E214" s="81" t="s">
        <v>727</v>
      </c>
      <c r="F214" s="84" t="s">
        <v>770</v>
      </c>
      <c r="G214" s="216">
        <v>1</v>
      </c>
      <c r="H214" s="214">
        <v>0.81666666666666698</v>
      </c>
      <c r="I214" s="214">
        <v>1</v>
      </c>
      <c r="J214" s="214">
        <v>0.5</v>
      </c>
      <c r="K214" s="214">
        <v>1</v>
      </c>
      <c r="L214" s="214">
        <v>1</v>
      </c>
      <c r="M214" s="214">
        <v>1</v>
      </c>
      <c r="N214" s="214">
        <v>1</v>
      </c>
      <c r="O214" s="214">
        <v>1</v>
      </c>
      <c r="P214" s="214">
        <v>1</v>
      </c>
      <c r="Q214" s="214">
        <v>1</v>
      </c>
      <c r="R214" s="214">
        <v>0.6</v>
      </c>
      <c r="S214" s="214">
        <v>1</v>
      </c>
      <c r="T214" s="215">
        <v>0.8</v>
      </c>
    </row>
    <row r="215" spans="5:20" x14ac:dyDescent="0.2">
      <c r="E215" s="81" t="s">
        <v>728</v>
      </c>
      <c r="F215" s="84" t="s">
        <v>771</v>
      </c>
      <c r="G215" s="216">
        <v>1</v>
      </c>
      <c r="H215" s="214">
        <v>0.81666666666666698</v>
      </c>
      <c r="I215" s="214">
        <v>1</v>
      </c>
      <c r="J215" s="214">
        <v>0.5</v>
      </c>
      <c r="K215" s="214">
        <v>1</v>
      </c>
      <c r="L215" s="214">
        <v>1</v>
      </c>
      <c r="M215" s="214">
        <v>1</v>
      </c>
      <c r="N215" s="214">
        <v>1</v>
      </c>
      <c r="O215" s="214">
        <v>1</v>
      </c>
      <c r="P215" s="214">
        <v>1</v>
      </c>
      <c r="Q215" s="214">
        <v>1</v>
      </c>
      <c r="R215" s="214">
        <v>0.6</v>
      </c>
      <c r="S215" s="214">
        <v>1</v>
      </c>
      <c r="T215" s="215">
        <v>0.8</v>
      </c>
    </row>
    <row r="216" spans="5:20" x14ac:dyDescent="0.2">
      <c r="E216" s="81" t="s">
        <v>351</v>
      </c>
      <c r="F216" s="84" t="s">
        <v>534</v>
      </c>
      <c r="G216" s="216">
        <v>0</v>
      </c>
      <c r="H216" s="214">
        <v>0.391666666666667</v>
      </c>
      <c r="I216" s="214">
        <v>0</v>
      </c>
      <c r="J216" s="214">
        <v>0.5</v>
      </c>
      <c r="K216" s="214">
        <v>0</v>
      </c>
      <c r="L216" s="214">
        <v>1</v>
      </c>
      <c r="M216" s="214">
        <v>0</v>
      </c>
      <c r="N216" s="214">
        <v>0</v>
      </c>
      <c r="O216" s="214">
        <v>0</v>
      </c>
      <c r="P216" s="214">
        <v>0.25</v>
      </c>
      <c r="Q216" s="214">
        <v>0</v>
      </c>
      <c r="R216" s="214">
        <v>0.2</v>
      </c>
      <c r="S216" s="214">
        <v>0</v>
      </c>
      <c r="T216" s="215">
        <v>0.4</v>
      </c>
    </row>
    <row r="217" spans="5:20" x14ac:dyDescent="0.2">
      <c r="E217" s="81" t="s">
        <v>353</v>
      </c>
      <c r="F217" s="84" t="s">
        <v>352</v>
      </c>
      <c r="G217" s="216">
        <v>0.33333333333333298</v>
      </c>
      <c r="H217" s="214">
        <v>0.71666666666666701</v>
      </c>
      <c r="I217" s="214">
        <v>0</v>
      </c>
      <c r="J217" s="214">
        <v>0.5</v>
      </c>
      <c r="K217" s="214">
        <v>0.5</v>
      </c>
      <c r="L217" s="214">
        <v>1</v>
      </c>
      <c r="M217" s="214">
        <v>1</v>
      </c>
      <c r="N217" s="214">
        <v>1</v>
      </c>
      <c r="O217" s="214">
        <v>0</v>
      </c>
      <c r="P217" s="214">
        <v>1</v>
      </c>
      <c r="Q217" s="214">
        <v>0</v>
      </c>
      <c r="R217" s="214">
        <v>0.2</v>
      </c>
      <c r="S217" s="214">
        <v>0.5</v>
      </c>
      <c r="T217" s="215">
        <v>0.6</v>
      </c>
    </row>
    <row r="218" spans="5:20" x14ac:dyDescent="0.2">
      <c r="E218" s="81" t="s">
        <v>355</v>
      </c>
      <c r="F218" s="84" t="s">
        <v>354</v>
      </c>
      <c r="G218" s="216">
        <v>0.25</v>
      </c>
      <c r="H218" s="214">
        <v>0.75</v>
      </c>
      <c r="I218" s="214">
        <v>0</v>
      </c>
      <c r="J218" s="214">
        <v>0.5</v>
      </c>
      <c r="K218" s="214">
        <v>0.5</v>
      </c>
      <c r="L218" s="214">
        <v>1</v>
      </c>
      <c r="M218" s="214">
        <v>1</v>
      </c>
      <c r="N218" s="214">
        <v>1</v>
      </c>
      <c r="O218" s="214">
        <v>0</v>
      </c>
      <c r="P218" s="214">
        <v>1</v>
      </c>
      <c r="Q218" s="214">
        <v>0</v>
      </c>
      <c r="R218" s="214">
        <v>0.2</v>
      </c>
      <c r="S218" s="214">
        <v>0</v>
      </c>
      <c r="T218" s="215">
        <v>0.8</v>
      </c>
    </row>
    <row r="219" spans="5:20" x14ac:dyDescent="0.2">
      <c r="E219" s="81" t="s">
        <v>729</v>
      </c>
      <c r="F219" s="84" t="s">
        <v>772</v>
      </c>
      <c r="G219" s="216">
        <v>0.83333333333333304</v>
      </c>
      <c r="H219" s="214">
        <v>0.73333333333333295</v>
      </c>
      <c r="I219" s="214">
        <v>1</v>
      </c>
      <c r="J219" s="214">
        <v>0.5</v>
      </c>
      <c r="K219" s="214">
        <v>1</v>
      </c>
      <c r="L219" s="214">
        <v>1</v>
      </c>
      <c r="M219" s="214">
        <v>0.5</v>
      </c>
      <c r="N219" s="214">
        <v>0.5</v>
      </c>
      <c r="O219" s="214">
        <v>1</v>
      </c>
      <c r="P219" s="214">
        <v>1</v>
      </c>
      <c r="Q219" s="214">
        <v>1</v>
      </c>
      <c r="R219" s="214">
        <v>0.8</v>
      </c>
      <c r="S219" s="214">
        <v>0.5</v>
      </c>
      <c r="T219" s="215">
        <v>0.6</v>
      </c>
    </row>
    <row r="220" spans="5:20" x14ac:dyDescent="0.2">
      <c r="E220" s="81" t="s">
        <v>356</v>
      </c>
      <c r="F220" s="84" t="s">
        <v>773</v>
      </c>
      <c r="G220" s="216">
        <v>8.3333333333333301E-2</v>
      </c>
      <c r="H220" s="214">
        <v>0.48888888888888898</v>
      </c>
      <c r="I220" s="214">
        <v>0</v>
      </c>
      <c r="J220" s="214">
        <v>0.5</v>
      </c>
      <c r="K220" s="214">
        <v>0</v>
      </c>
      <c r="L220" s="214">
        <v>0.33333333333333298</v>
      </c>
      <c r="M220" s="214">
        <v>0.5</v>
      </c>
      <c r="N220" s="214">
        <v>0.5</v>
      </c>
      <c r="O220" s="214">
        <v>0</v>
      </c>
      <c r="P220" s="214">
        <v>1</v>
      </c>
      <c r="Q220" s="214">
        <v>0</v>
      </c>
      <c r="R220" s="214">
        <v>0.4</v>
      </c>
      <c r="S220" s="214">
        <v>0</v>
      </c>
      <c r="T220" s="215">
        <v>0.2</v>
      </c>
    </row>
    <row r="221" spans="5:20" x14ac:dyDescent="0.2">
      <c r="E221" s="81" t="s">
        <v>358</v>
      </c>
      <c r="F221" s="84" t="s">
        <v>357</v>
      </c>
      <c r="G221" s="216">
        <v>0</v>
      </c>
      <c r="H221" s="214">
        <v>0.391666666666667</v>
      </c>
      <c r="I221" s="214">
        <v>0</v>
      </c>
      <c r="J221" s="214">
        <v>0.5</v>
      </c>
      <c r="K221" s="214">
        <v>0</v>
      </c>
      <c r="L221" s="214">
        <v>1</v>
      </c>
      <c r="M221" s="214">
        <v>0</v>
      </c>
      <c r="N221" s="214">
        <v>0</v>
      </c>
      <c r="O221" s="214">
        <v>0</v>
      </c>
      <c r="P221" s="214">
        <v>0.25</v>
      </c>
      <c r="Q221" s="214">
        <v>0</v>
      </c>
      <c r="R221" s="214">
        <v>0.4</v>
      </c>
      <c r="S221" s="214">
        <v>0</v>
      </c>
      <c r="T221" s="215">
        <v>0.2</v>
      </c>
    </row>
    <row r="222" spans="5:20" x14ac:dyDescent="0.2">
      <c r="E222" s="81" t="s">
        <v>360</v>
      </c>
      <c r="F222" s="84" t="s">
        <v>359</v>
      </c>
      <c r="G222" s="216">
        <v>0</v>
      </c>
      <c r="H222" s="214">
        <v>0.50833333333333297</v>
      </c>
      <c r="I222" s="214">
        <v>0</v>
      </c>
      <c r="J222" s="214">
        <v>0.5</v>
      </c>
      <c r="K222" s="214">
        <v>0</v>
      </c>
      <c r="L222" s="214">
        <v>1</v>
      </c>
      <c r="M222" s="214">
        <v>0</v>
      </c>
      <c r="N222" s="214">
        <v>0</v>
      </c>
      <c r="O222" s="214">
        <v>0</v>
      </c>
      <c r="P222" s="214">
        <v>0.75</v>
      </c>
      <c r="Q222" s="214">
        <v>0</v>
      </c>
      <c r="R222" s="214">
        <v>0.4</v>
      </c>
      <c r="S222" s="214">
        <v>0</v>
      </c>
      <c r="T222" s="215">
        <v>0.4</v>
      </c>
    </row>
    <row r="223" spans="5:20" x14ac:dyDescent="0.2">
      <c r="E223" s="81" t="s">
        <v>362</v>
      </c>
      <c r="F223" s="84" t="s">
        <v>361</v>
      </c>
      <c r="G223" s="216">
        <v>0.16666666666666699</v>
      </c>
      <c r="H223" s="214">
        <v>0.47499999999999998</v>
      </c>
      <c r="I223" s="214">
        <v>0</v>
      </c>
      <c r="J223" s="214">
        <v>0</v>
      </c>
      <c r="K223" s="214">
        <v>0.5</v>
      </c>
      <c r="L223" s="214">
        <v>1</v>
      </c>
      <c r="M223" s="214">
        <v>0.5</v>
      </c>
      <c r="N223" s="214">
        <v>0.5</v>
      </c>
      <c r="O223" s="214">
        <v>0</v>
      </c>
      <c r="P223" s="214">
        <v>0.75</v>
      </c>
      <c r="Q223" s="214">
        <v>0</v>
      </c>
      <c r="R223" s="214">
        <v>0.4</v>
      </c>
      <c r="S223" s="214">
        <v>0</v>
      </c>
      <c r="T223" s="215">
        <v>0.2</v>
      </c>
    </row>
  </sheetData>
  <mergeCells count="2">
    <mergeCell ref="I2:N2"/>
    <mergeCell ref="O2:U2"/>
  </mergeCells>
  <conditionalFormatting sqref="B6:B195">
    <cfRule type="expression" dxfId="22" priority="1">
      <formula>"""&lt;&gt;F6:F195"""</formula>
    </cfRule>
  </conditionalFormatting>
  <conditionalFormatting sqref="E5:T223 D6:D195">
    <cfRule type="expression" dxfId="21" priority="22">
      <formula>D5=""</formula>
    </cfRule>
    <cfRule type="cellIs" dxfId="20" priority="23" operator="between">
      <formula>0</formula>
      <formula>0.332</formula>
    </cfRule>
    <cfRule type="cellIs" dxfId="19" priority="24" operator="between">
      <formula>0.333333333333333</formula>
      <formula>0.665</formula>
    </cfRule>
    <cfRule type="cellIs" dxfId="18" priority="25" operator="between">
      <formula>0.666666666666667</formula>
      <formula>1</formula>
    </cfRule>
  </conditionalFormatting>
  <conditionalFormatting sqref="K3">
    <cfRule type="cellIs" dxfId="15" priority="56" stopIfTrue="1" operator="greaterThanOrEqual">
      <formula>0</formula>
    </cfRule>
  </conditionalFormatting>
  <conditionalFormatting sqref="K3:L3">
    <cfRule type="expression" dxfId="14" priority="49" stopIfTrue="1">
      <formula>K3=""</formula>
    </cfRule>
  </conditionalFormatting>
  <conditionalFormatting sqref="L3">
    <cfRule type="expression" dxfId="11" priority="63">
      <formula>L3=10</formula>
    </cfRule>
    <cfRule type="cellIs" dxfId="9" priority="62" operator="between">
      <formula>7</formula>
      <formula>9.99</formula>
    </cfRule>
    <cfRule type="cellIs" dxfId="8" priority="61" operator="between">
      <formula>0</formula>
      <formula>6.999</formula>
    </cfRule>
  </conditionalFormatting>
  <conditionalFormatting sqref="M3">
    <cfRule type="cellIs" dxfId="7" priority="59" operator="between">
      <formula>7</formula>
      <formula>9.99</formula>
    </cfRule>
    <cfRule type="expression" dxfId="6" priority="60">
      <formula>M3=10</formula>
    </cfRule>
    <cfRule type="cellIs" dxfId="5" priority="46" operator="between">
      <formula>0</formula>
      <formula>6.999</formula>
    </cfRule>
    <cfRule type="expression" dxfId="4" priority="57">
      <formula>M3=""</formula>
    </cfRule>
    <cfRule type="expression" dxfId="3" priority="45">
      <formula>M3=""</formula>
    </cfRule>
    <cfRule type="expression" dxfId="2" priority="48">
      <formula>M3=10</formula>
    </cfRule>
    <cfRule type="cellIs" dxfId="1" priority="47" operator="between">
      <formula>7</formula>
      <formula>9.99</formula>
    </cfRule>
    <cfRule type="cellIs" dxfId="0" priority="58" operator="between">
      <formula>0</formula>
      <formula>6.999</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55" stopIfTrue="1" operator="greaterThanOrEqual" id="{8BF137DA-C06D-6343-B760-2E4FFC25EF7E}">
            <xm:f>Parameters!$D$38</xm:f>
            <x14:dxf>
              <font>
                <sz val="12"/>
                <color rgb="FF000000"/>
                <name val="Arial"/>
              </font>
              <fill>
                <patternFill patternType="solid">
                  <bgColor rgb="FFEE9F8F"/>
                </patternFill>
              </fill>
            </x14:dxf>
          </x14:cfRule>
          <x14:cfRule type="cellIs" priority="54" stopIfTrue="1" operator="greaterThanOrEqual" id="{D4C3AE25-98F8-C646-B69B-5D3E8218DD67}">
            <xm:f>Parameters!$D$37</xm:f>
            <x14:dxf>
              <font>
                <sz val="12"/>
                <color rgb="FF000000"/>
                <name val="Arial"/>
              </font>
              <fill>
                <patternFill patternType="solid">
                  <bgColor rgb="FFE35A3A"/>
                </patternFill>
              </fill>
            </x14:dxf>
          </x14:cfRule>
          <xm:sqref>K3</xm:sqref>
        </x14:conditionalFormatting>
        <x14:conditionalFormatting xmlns:xm="http://schemas.microsoft.com/office/excel/2006/main">
          <x14:cfRule type="cellIs" priority="163" stopIfTrue="1" operator="greaterThanOrEqual" id="{3245A860-2AC7-884E-B9E7-FB2A625F3664}">
            <xm:f>Parameters!$D$41</xm:f>
            <x14:dxf>
              <font>
                <sz val="12"/>
                <color rgb="FF000000"/>
                <name val="Arial"/>
              </font>
              <fill>
                <patternFill patternType="solid">
                  <bgColor rgb="FFF2676B"/>
                </patternFill>
              </fill>
            </x14:dxf>
          </x14:cfRule>
          <x14:cfRule type="cellIs" priority="165" stopIfTrue="1" operator="between" id="{EFF6C2F6-FC52-5D45-A678-7260B15CCB85}">
            <xm:f>0</xm:f>
            <xm:f>Parameters!$D$42</xm:f>
            <x14:dxf>
              <font>
                <sz val="12"/>
                <color rgb="FF000000"/>
                <name val="Arial"/>
              </font>
              <fill>
                <patternFill patternType="solid">
                  <bgColor rgb="FFFCDCDF"/>
                </patternFill>
              </fill>
            </x14:dxf>
          </x14:cfRule>
          <x14:cfRule type="cellIs" priority="164" stopIfTrue="1" operator="greaterThanOrEqual" id="{FB5F2AAA-BCFD-144C-8F83-FB09AACFC82D}">
            <xm:f>Parameters!$D$42</xm:f>
            <x14:dxf>
              <font>
                <sz val="12"/>
                <color rgb="FF000000"/>
                <name val="Arial"/>
              </font>
              <fill>
                <patternFill patternType="solid">
                  <bgColor rgb="FFF7A9AC"/>
                </patternFill>
              </fill>
            </x14:dxf>
          </x14:cfRule>
          <xm:sqref>L3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095B-10BA-8B47-9B72-B3D9B6CE3BB7}">
  <dimension ref="A1:D219"/>
  <sheetViews>
    <sheetView workbookViewId="0">
      <selection activeCell="J13" sqref="J13"/>
    </sheetView>
  </sheetViews>
  <sheetFormatPr baseColWidth="10" defaultRowHeight="16" x14ac:dyDescent="0.2"/>
  <cols>
    <col min="1" max="1" width="24.28515625" customWidth="1"/>
  </cols>
  <sheetData>
    <row r="1" spans="1:4" x14ac:dyDescent="0.2">
      <c r="A1" t="s">
        <v>368</v>
      </c>
      <c r="B1" t="s">
        <v>369</v>
      </c>
      <c r="C1" t="s">
        <v>427</v>
      </c>
      <c r="D1" t="s">
        <v>428</v>
      </c>
    </row>
    <row r="2" spans="1:4" x14ac:dyDescent="0.2">
      <c r="A2" t="s">
        <v>731</v>
      </c>
      <c r="B2" t="s">
        <v>702</v>
      </c>
      <c r="C2" t="s">
        <v>435</v>
      </c>
      <c r="D2" t="s">
        <v>409</v>
      </c>
    </row>
    <row r="3" spans="1:4" x14ac:dyDescent="0.2">
      <c r="A3" t="s">
        <v>6</v>
      </c>
      <c r="B3" t="s">
        <v>7</v>
      </c>
      <c r="C3" t="s">
        <v>431</v>
      </c>
      <c r="D3" t="s">
        <v>429</v>
      </c>
    </row>
    <row r="4" spans="1:4" x14ac:dyDescent="0.2">
      <c r="A4" t="s">
        <v>8</v>
      </c>
      <c r="B4" t="s">
        <v>9</v>
      </c>
      <c r="C4" t="s">
        <v>432</v>
      </c>
      <c r="D4" t="s">
        <v>430</v>
      </c>
    </row>
    <row r="5" spans="1:4" x14ac:dyDescent="0.2">
      <c r="A5" t="s">
        <v>10</v>
      </c>
      <c r="B5" t="s">
        <v>11</v>
      </c>
      <c r="C5" t="s">
        <v>433</v>
      </c>
      <c r="D5" t="s">
        <v>430</v>
      </c>
    </row>
    <row r="6" spans="1:4" x14ac:dyDescent="0.2">
      <c r="A6" t="s">
        <v>732</v>
      </c>
      <c r="B6" t="s">
        <v>703</v>
      </c>
      <c r="C6" t="s">
        <v>433</v>
      </c>
      <c r="D6" t="s">
        <v>409</v>
      </c>
    </row>
    <row r="7" spans="1:4" x14ac:dyDescent="0.2">
      <c r="A7" t="s">
        <v>12</v>
      </c>
      <c r="B7" t="s">
        <v>13</v>
      </c>
      <c r="C7" t="s">
        <v>434</v>
      </c>
      <c r="D7" t="s">
        <v>409</v>
      </c>
    </row>
    <row r="8" spans="1:4" x14ac:dyDescent="0.2">
      <c r="A8" t="s">
        <v>14</v>
      </c>
      <c r="B8" t="s">
        <v>15</v>
      </c>
      <c r="C8" t="s">
        <v>435</v>
      </c>
      <c r="D8" t="s">
        <v>430</v>
      </c>
    </row>
    <row r="9" spans="1:4" x14ac:dyDescent="0.2">
      <c r="A9" t="s">
        <v>16</v>
      </c>
      <c r="B9" t="s">
        <v>17</v>
      </c>
      <c r="C9" t="s">
        <v>433</v>
      </c>
      <c r="D9" t="s">
        <v>430</v>
      </c>
    </row>
    <row r="10" spans="1:4" x14ac:dyDescent="0.2">
      <c r="A10" t="s">
        <v>733</v>
      </c>
      <c r="B10" t="s">
        <v>704</v>
      </c>
      <c r="C10" t="s">
        <v>436</v>
      </c>
      <c r="D10" t="s">
        <v>409</v>
      </c>
    </row>
    <row r="11" spans="1:4" x14ac:dyDescent="0.2">
      <c r="A11" t="s">
        <v>18</v>
      </c>
      <c r="B11" t="s">
        <v>19</v>
      </c>
      <c r="C11" t="s">
        <v>435</v>
      </c>
      <c r="D11" t="s">
        <v>430</v>
      </c>
    </row>
    <row r="12" spans="1:4" x14ac:dyDescent="0.2">
      <c r="A12" t="s">
        <v>20</v>
      </c>
      <c r="B12" t="s">
        <v>21</v>
      </c>
      <c r="C12" t="s">
        <v>436</v>
      </c>
      <c r="D12" t="s">
        <v>409</v>
      </c>
    </row>
    <row r="13" spans="1:4" x14ac:dyDescent="0.2">
      <c r="A13" t="s">
        <v>22</v>
      </c>
      <c r="B13" t="s">
        <v>23</v>
      </c>
      <c r="C13" t="s">
        <v>433</v>
      </c>
      <c r="D13" t="s">
        <v>409</v>
      </c>
    </row>
    <row r="14" spans="1:4" x14ac:dyDescent="0.2">
      <c r="A14" t="s">
        <v>24</v>
      </c>
      <c r="B14" t="s">
        <v>25</v>
      </c>
      <c r="C14" t="s">
        <v>433</v>
      </c>
      <c r="D14" t="s">
        <v>430</v>
      </c>
    </row>
    <row r="15" spans="1:4" x14ac:dyDescent="0.2">
      <c r="A15" t="s">
        <v>26</v>
      </c>
      <c r="B15" t="s">
        <v>27</v>
      </c>
      <c r="C15" t="s">
        <v>432</v>
      </c>
      <c r="D15" t="s">
        <v>429</v>
      </c>
    </row>
    <row r="16" spans="1:4" x14ac:dyDescent="0.2">
      <c r="A16" t="s">
        <v>28</v>
      </c>
      <c r="B16" t="s">
        <v>29</v>
      </c>
      <c r="C16" t="s">
        <v>433</v>
      </c>
      <c r="D16" t="s">
        <v>409</v>
      </c>
    </row>
    <row r="17" spans="1:4" x14ac:dyDescent="0.2">
      <c r="A17" t="s">
        <v>30</v>
      </c>
      <c r="B17" t="s">
        <v>31</v>
      </c>
      <c r="C17" t="s">
        <v>432</v>
      </c>
      <c r="D17" t="s">
        <v>429</v>
      </c>
    </row>
    <row r="18" spans="1:4" x14ac:dyDescent="0.2">
      <c r="A18" t="s">
        <v>32</v>
      </c>
      <c r="B18" t="s">
        <v>33</v>
      </c>
      <c r="C18" t="s">
        <v>432</v>
      </c>
      <c r="D18" t="s">
        <v>429</v>
      </c>
    </row>
    <row r="19" spans="1:4" x14ac:dyDescent="0.2">
      <c r="A19" t="s">
        <v>34</v>
      </c>
      <c r="B19" t="s">
        <v>35</v>
      </c>
      <c r="C19" t="s">
        <v>431</v>
      </c>
      <c r="D19" t="s">
        <v>429</v>
      </c>
    </row>
    <row r="20" spans="1:4" x14ac:dyDescent="0.2">
      <c r="A20" t="s">
        <v>36</v>
      </c>
      <c r="B20" t="s">
        <v>37</v>
      </c>
      <c r="C20" t="s">
        <v>433</v>
      </c>
      <c r="D20" t="s">
        <v>430</v>
      </c>
    </row>
    <row r="21" spans="1:4" x14ac:dyDescent="0.2">
      <c r="A21" t="s">
        <v>38</v>
      </c>
      <c r="B21" t="s">
        <v>39</v>
      </c>
      <c r="C21" t="s">
        <v>434</v>
      </c>
      <c r="D21" t="s">
        <v>409</v>
      </c>
    </row>
    <row r="22" spans="1:4" x14ac:dyDescent="0.2">
      <c r="A22" t="s">
        <v>734</v>
      </c>
      <c r="B22" t="s">
        <v>40</v>
      </c>
      <c r="C22" t="s">
        <v>435</v>
      </c>
      <c r="D22" t="s">
        <v>409</v>
      </c>
    </row>
    <row r="23" spans="1:4" x14ac:dyDescent="0.2">
      <c r="A23" t="s">
        <v>41</v>
      </c>
      <c r="B23" t="s">
        <v>42</v>
      </c>
      <c r="C23" t="s">
        <v>433</v>
      </c>
      <c r="D23" t="s">
        <v>430</v>
      </c>
    </row>
    <row r="24" spans="1:4" x14ac:dyDescent="0.2">
      <c r="A24" t="s">
        <v>43</v>
      </c>
      <c r="B24" t="s">
        <v>44</v>
      </c>
      <c r="C24" t="s">
        <v>433</v>
      </c>
      <c r="D24" t="s">
        <v>430</v>
      </c>
    </row>
    <row r="25" spans="1:4" x14ac:dyDescent="0.2">
      <c r="A25" t="s">
        <v>45</v>
      </c>
      <c r="B25" t="s">
        <v>46</v>
      </c>
      <c r="C25" t="s">
        <v>435</v>
      </c>
      <c r="D25" t="s">
        <v>430</v>
      </c>
    </row>
    <row r="26" spans="1:4" x14ac:dyDescent="0.2">
      <c r="A26" t="s">
        <v>735</v>
      </c>
      <c r="B26" t="s">
        <v>705</v>
      </c>
      <c r="C26" t="s">
        <v>437</v>
      </c>
      <c r="D26" t="s">
        <v>409</v>
      </c>
    </row>
    <row r="27" spans="1:4" x14ac:dyDescent="0.2">
      <c r="A27" t="s">
        <v>47</v>
      </c>
      <c r="B27" t="s">
        <v>48</v>
      </c>
      <c r="C27" t="s">
        <v>435</v>
      </c>
      <c r="D27" t="s">
        <v>430</v>
      </c>
    </row>
    <row r="28" spans="1:4" x14ac:dyDescent="0.2">
      <c r="A28" t="s">
        <v>49</v>
      </c>
      <c r="B28" t="s">
        <v>50</v>
      </c>
      <c r="C28" t="s">
        <v>435</v>
      </c>
      <c r="D28" t="s">
        <v>430</v>
      </c>
    </row>
    <row r="29" spans="1:4" x14ac:dyDescent="0.2">
      <c r="A29" t="s">
        <v>51</v>
      </c>
      <c r="B29" t="s">
        <v>52</v>
      </c>
      <c r="C29" t="s">
        <v>435</v>
      </c>
      <c r="D29" t="s">
        <v>409</v>
      </c>
    </row>
    <row r="30" spans="1:4" x14ac:dyDescent="0.2">
      <c r="A30" t="s">
        <v>53</v>
      </c>
      <c r="B30" t="s">
        <v>54</v>
      </c>
      <c r="C30" t="s">
        <v>436</v>
      </c>
      <c r="D30" t="s">
        <v>409</v>
      </c>
    </row>
    <row r="31" spans="1:4" x14ac:dyDescent="0.2">
      <c r="A31" t="s">
        <v>55</v>
      </c>
      <c r="B31" t="s">
        <v>56</v>
      </c>
      <c r="C31" t="s">
        <v>431</v>
      </c>
      <c r="D31" t="s">
        <v>429</v>
      </c>
    </row>
    <row r="32" spans="1:4" x14ac:dyDescent="0.2">
      <c r="A32" t="s">
        <v>57</v>
      </c>
      <c r="B32" t="s">
        <v>58</v>
      </c>
      <c r="C32" t="s">
        <v>432</v>
      </c>
      <c r="D32" t="s">
        <v>430</v>
      </c>
    </row>
    <row r="33" spans="1:4" x14ac:dyDescent="0.2">
      <c r="A33" t="s">
        <v>59</v>
      </c>
      <c r="B33" t="s">
        <v>60</v>
      </c>
      <c r="C33" t="s">
        <v>432</v>
      </c>
      <c r="D33" t="s">
        <v>429</v>
      </c>
    </row>
    <row r="34" spans="1:4" x14ac:dyDescent="0.2">
      <c r="A34" t="s">
        <v>61</v>
      </c>
      <c r="B34" t="s">
        <v>62</v>
      </c>
      <c r="C34" t="s">
        <v>437</v>
      </c>
      <c r="D34" t="s">
        <v>409</v>
      </c>
    </row>
    <row r="35" spans="1:4" x14ac:dyDescent="0.2">
      <c r="A35" t="s">
        <v>63</v>
      </c>
      <c r="B35" t="s">
        <v>64</v>
      </c>
      <c r="C35" t="s">
        <v>433</v>
      </c>
      <c r="D35" t="s">
        <v>409</v>
      </c>
    </row>
    <row r="36" spans="1:4" x14ac:dyDescent="0.2">
      <c r="A36" t="s">
        <v>736</v>
      </c>
      <c r="B36" t="s">
        <v>706</v>
      </c>
      <c r="C36" t="s">
        <v>433</v>
      </c>
      <c r="D36" t="s">
        <v>409</v>
      </c>
    </row>
    <row r="37" spans="1:4" x14ac:dyDescent="0.2">
      <c r="A37" t="s">
        <v>65</v>
      </c>
      <c r="B37" t="s">
        <v>66</v>
      </c>
      <c r="C37" t="s">
        <v>435</v>
      </c>
      <c r="D37" t="s">
        <v>430</v>
      </c>
    </row>
    <row r="38" spans="1:4" x14ac:dyDescent="0.2">
      <c r="A38" t="s">
        <v>67</v>
      </c>
      <c r="B38" t="s">
        <v>68</v>
      </c>
      <c r="C38" t="s">
        <v>436</v>
      </c>
      <c r="D38" t="s">
        <v>430</v>
      </c>
    </row>
    <row r="39" spans="1:4" x14ac:dyDescent="0.2">
      <c r="A39" t="s">
        <v>774</v>
      </c>
      <c r="B39" t="s">
        <v>69</v>
      </c>
      <c r="C39" t="s">
        <v>432</v>
      </c>
      <c r="D39" t="s">
        <v>429</v>
      </c>
    </row>
    <row r="40" spans="1:4" x14ac:dyDescent="0.2">
      <c r="A40" t="s">
        <v>70</v>
      </c>
      <c r="B40" t="s">
        <v>71</v>
      </c>
      <c r="C40" t="s">
        <v>432</v>
      </c>
      <c r="D40" t="s">
        <v>535</v>
      </c>
    </row>
    <row r="41" spans="1:4" x14ac:dyDescent="0.2">
      <c r="A41" t="s">
        <v>737</v>
      </c>
      <c r="B41" t="s">
        <v>72</v>
      </c>
      <c r="C41" t="s">
        <v>432</v>
      </c>
      <c r="D41" t="s">
        <v>429</v>
      </c>
    </row>
    <row r="42" spans="1:4" x14ac:dyDescent="0.2">
      <c r="A42" t="s">
        <v>738</v>
      </c>
      <c r="B42" t="s">
        <v>73</v>
      </c>
      <c r="C42" t="s">
        <v>432</v>
      </c>
      <c r="D42" t="s">
        <v>535</v>
      </c>
    </row>
    <row r="43" spans="1:4" x14ac:dyDescent="0.2">
      <c r="A43" t="s">
        <v>74</v>
      </c>
      <c r="B43" t="s">
        <v>75</v>
      </c>
      <c r="C43" t="s">
        <v>435</v>
      </c>
      <c r="D43" t="s">
        <v>430</v>
      </c>
    </row>
    <row r="44" spans="1:4" x14ac:dyDescent="0.2">
      <c r="A44" t="s">
        <v>76</v>
      </c>
      <c r="B44" t="s">
        <v>77</v>
      </c>
      <c r="C44" t="s">
        <v>432</v>
      </c>
      <c r="D44" t="s">
        <v>429</v>
      </c>
    </row>
    <row r="45" spans="1:4" x14ac:dyDescent="0.2">
      <c r="A45" t="s">
        <v>78</v>
      </c>
      <c r="B45" t="s">
        <v>79</v>
      </c>
      <c r="C45" t="s">
        <v>432</v>
      </c>
      <c r="D45" t="s">
        <v>535</v>
      </c>
    </row>
    <row r="46" spans="1:4" x14ac:dyDescent="0.2">
      <c r="A46" t="s">
        <v>80</v>
      </c>
      <c r="B46" t="s">
        <v>81</v>
      </c>
      <c r="C46" t="s">
        <v>435</v>
      </c>
      <c r="D46" t="s">
        <v>430</v>
      </c>
    </row>
    <row r="47" spans="1:4" x14ac:dyDescent="0.2">
      <c r="A47" t="s">
        <v>82</v>
      </c>
      <c r="B47" t="s">
        <v>83</v>
      </c>
      <c r="C47" t="s">
        <v>435</v>
      </c>
      <c r="D47" t="s">
        <v>409</v>
      </c>
    </row>
    <row r="48" spans="1:4" x14ac:dyDescent="0.2">
      <c r="A48" t="s">
        <v>775</v>
      </c>
      <c r="B48" t="s">
        <v>707</v>
      </c>
      <c r="C48" t="s">
        <v>435</v>
      </c>
      <c r="D48" t="s">
        <v>409</v>
      </c>
    </row>
    <row r="49" spans="1:4" x14ac:dyDescent="0.2">
      <c r="A49" t="s">
        <v>739</v>
      </c>
      <c r="B49" t="s">
        <v>708</v>
      </c>
      <c r="C49" t="s">
        <v>435</v>
      </c>
      <c r="D49" t="s">
        <v>409</v>
      </c>
    </row>
    <row r="50" spans="1:4" x14ac:dyDescent="0.2">
      <c r="A50" t="s">
        <v>84</v>
      </c>
      <c r="B50" t="s">
        <v>85</v>
      </c>
      <c r="C50" t="s">
        <v>433</v>
      </c>
      <c r="D50" t="s">
        <v>409</v>
      </c>
    </row>
    <row r="51" spans="1:4" x14ac:dyDescent="0.2">
      <c r="A51" t="s">
        <v>86</v>
      </c>
      <c r="B51" t="s">
        <v>87</v>
      </c>
      <c r="C51" t="s">
        <v>433</v>
      </c>
      <c r="D51" t="s">
        <v>409</v>
      </c>
    </row>
    <row r="52" spans="1:4" x14ac:dyDescent="0.2">
      <c r="A52" t="s">
        <v>88</v>
      </c>
      <c r="B52" t="s">
        <v>89</v>
      </c>
      <c r="C52" t="s">
        <v>433</v>
      </c>
      <c r="D52" t="s">
        <v>409</v>
      </c>
    </row>
    <row r="53" spans="1:4" x14ac:dyDescent="0.2">
      <c r="A53" t="s">
        <v>90</v>
      </c>
      <c r="B53" t="s">
        <v>91</v>
      </c>
      <c r="C53" t="s">
        <v>434</v>
      </c>
      <c r="D53" t="s">
        <v>429</v>
      </c>
    </row>
    <row r="54" spans="1:4" x14ac:dyDescent="0.2">
      <c r="A54" t="s">
        <v>92</v>
      </c>
      <c r="B54" t="s">
        <v>93</v>
      </c>
      <c r="C54" t="s">
        <v>435</v>
      </c>
      <c r="D54" t="s">
        <v>535</v>
      </c>
    </row>
    <row r="55" spans="1:4" x14ac:dyDescent="0.2">
      <c r="A55" t="s">
        <v>94</v>
      </c>
      <c r="B55" t="s">
        <v>95</v>
      </c>
      <c r="C55" t="s">
        <v>433</v>
      </c>
      <c r="D55" t="s">
        <v>409</v>
      </c>
    </row>
    <row r="56" spans="1:4" x14ac:dyDescent="0.2">
      <c r="A56" t="s">
        <v>96</v>
      </c>
      <c r="B56" t="s">
        <v>97</v>
      </c>
      <c r="C56" t="s">
        <v>435</v>
      </c>
      <c r="D56" t="s">
        <v>430</v>
      </c>
    </row>
    <row r="57" spans="1:4" x14ac:dyDescent="0.2">
      <c r="A57" t="s">
        <v>98</v>
      </c>
      <c r="B57" t="s">
        <v>99</v>
      </c>
      <c r="C57" t="s">
        <v>434</v>
      </c>
      <c r="D57" t="s">
        <v>430</v>
      </c>
    </row>
    <row r="58" spans="1:4" x14ac:dyDescent="0.2">
      <c r="A58" t="s">
        <v>100</v>
      </c>
      <c r="B58" t="s">
        <v>101</v>
      </c>
      <c r="C58" t="s">
        <v>435</v>
      </c>
      <c r="D58" t="s">
        <v>430</v>
      </c>
    </row>
    <row r="59" spans="1:4" x14ac:dyDescent="0.2">
      <c r="A59" t="s">
        <v>740</v>
      </c>
      <c r="B59" t="s">
        <v>102</v>
      </c>
      <c r="C59" t="s">
        <v>434</v>
      </c>
      <c r="D59" t="s">
        <v>430</v>
      </c>
    </row>
    <row r="60" spans="1:4" x14ac:dyDescent="0.2">
      <c r="A60" t="s">
        <v>103</v>
      </c>
      <c r="B60" t="s">
        <v>104</v>
      </c>
      <c r="C60" t="s">
        <v>432</v>
      </c>
      <c r="D60" t="s">
        <v>429</v>
      </c>
    </row>
    <row r="61" spans="1:4" x14ac:dyDescent="0.2">
      <c r="A61" t="s">
        <v>105</v>
      </c>
      <c r="B61" t="s">
        <v>106</v>
      </c>
      <c r="C61" t="s">
        <v>433</v>
      </c>
      <c r="D61" t="s">
        <v>409</v>
      </c>
    </row>
    <row r="62" spans="1:4" x14ac:dyDescent="0.2">
      <c r="A62" t="s">
        <v>107</v>
      </c>
      <c r="B62" t="s">
        <v>108</v>
      </c>
      <c r="C62" t="s">
        <v>433</v>
      </c>
      <c r="D62" t="s">
        <v>409</v>
      </c>
    </row>
    <row r="63" spans="1:4" x14ac:dyDescent="0.2">
      <c r="A63" t="s">
        <v>109</v>
      </c>
      <c r="B63" t="s">
        <v>110</v>
      </c>
      <c r="C63" t="s">
        <v>432</v>
      </c>
      <c r="D63" t="s">
        <v>429</v>
      </c>
    </row>
    <row r="64" spans="1:4" x14ac:dyDescent="0.2">
      <c r="A64" t="s">
        <v>111</v>
      </c>
      <c r="B64" t="s">
        <v>112</v>
      </c>
      <c r="C64" t="s">
        <v>433</v>
      </c>
      <c r="D64" t="s">
        <v>409</v>
      </c>
    </row>
    <row r="65" spans="1:4" x14ac:dyDescent="0.2">
      <c r="A65" t="s">
        <v>113</v>
      </c>
      <c r="B65" t="s">
        <v>114</v>
      </c>
      <c r="C65" t="s">
        <v>436</v>
      </c>
      <c r="D65" t="s">
        <v>535</v>
      </c>
    </row>
    <row r="66" spans="1:4" x14ac:dyDescent="0.2">
      <c r="A66" t="s">
        <v>115</v>
      </c>
      <c r="B66" t="s">
        <v>116</v>
      </c>
      <c r="C66" t="s">
        <v>433</v>
      </c>
      <c r="D66" t="s">
        <v>409</v>
      </c>
    </row>
    <row r="67" spans="1:4" x14ac:dyDescent="0.2">
      <c r="A67" t="s">
        <v>741</v>
      </c>
      <c r="B67" t="s">
        <v>709</v>
      </c>
      <c r="C67" t="s">
        <v>433</v>
      </c>
      <c r="D67" t="s">
        <v>409</v>
      </c>
    </row>
    <row r="68" spans="1:4" x14ac:dyDescent="0.2">
      <c r="A68" t="s">
        <v>742</v>
      </c>
      <c r="B68" t="s">
        <v>117</v>
      </c>
      <c r="C68" t="s">
        <v>436</v>
      </c>
      <c r="D68" t="s">
        <v>429</v>
      </c>
    </row>
    <row r="69" spans="1:4" x14ac:dyDescent="0.2">
      <c r="A69" t="s">
        <v>118</v>
      </c>
      <c r="B69" t="s">
        <v>119</v>
      </c>
      <c r="C69" t="s">
        <v>432</v>
      </c>
      <c r="D69" t="s">
        <v>430</v>
      </c>
    </row>
    <row r="70" spans="1:4" x14ac:dyDescent="0.2">
      <c r="A70" t="s">
        <v>120</v>
      </c>
      <c r="B70" t="s">
        <v>121</v>
      </c>
      <c r="C70" t="s">
        <v>433</v>
      </c>
      <c r="D70" t="s">
        <v>409</v>
      </c>
    </row>
    <row r="71" spans="1:4" x14ac:dyDescent="0.2">
      <c r="A71" t="s">
        <v>122</v>
      </c>
      <c r="B71" t="s">
        <v>123</v>
      </c>
      <c r="C71" t="s">
        <v>433</v>
      </c>
      <c r="D71" t="s">
        <v>430</v>
      </c>
    </row>
    <row r="72" spans="1:4" x14ac:dyDescent="0.2">
      <c r="A72" t="s">
        <v>124</v>
      </c>
      <c r="B72" t="s">
        <v>125</v>
      </c>
      <c r="C72" t="s">
        <v>432</v>
      </c>
      <c r="D72" t="s">
        <v>429</v>
      </c>
    </row>
    <row r="73" spans="1:4" x14ac:dyDescent="0.2">
      <c r="A73" t="s">
        <v>743</v>
      </c>
      <c r="B73" t="s">
        <v>710</v>
      </c>
      <c r="C73" t="s">
        <v>433</v>
      </c>
      <c r="D73" t="s">
        <v>409</v>
      </c>
    </row>
    <row r="74" spans="1:4" x14ac:dyDescent="0.2">
      <c r="A74" t="s">
        <v>126</v>
      </c>
      <c r="B74" t="s">
        <v>127</v>
      </c>
      <c r="C74" t="s">
        <v>432</v>
      </c>
      <c r="D74" t="s">
        <v>429</v>
      </c>
    </row>
    <row r="75" spans="1:4" x14ac:dyDescent="0.2">
      <c r="A75" t="s">
        <v>744</v>
      </c>
      <c r="B75" t="s">
        <v>128</v>
      </c>
      <c r="C75" t="s">
        <v>432</v>
      </c>
      <c r="D75" t="s">
        <v>429</v>
      </c>
    </row>
    <row r="76" spans="1:4" x14ac:dyDescent="0.2">
      <c r="A76" t="s">
        <v>129</v>
      </c>
      <c r="B76" t="s">
        <v>130</v>
      </c>
      <c r="C76" t="s">
        <v>432</v>
      </c>
      <c r="D76" t="s">
        <v>429</v>
      </c>
    </row>
    <row r="77" spans="1:4" x14ac:dyDescent="0.2">
      <c r="A77" t="s">
        <v>131</v>
      </c>
      <c r="B77" t="s">
        <v>132</v>
      </c>
      <c r="C77" t="s">
        <v>432</v>
      </c>
      <c r="D77" t="s">
        <v>430</v>
      </c>
    </row>
    <row r="78" spans="1:4" x14ac:dyDescent="0.2">
      <c r="A78" t="s">
        <v>133</v>
      </c>
      <c r="B78" t="s">
        <v>134</v>
      </c>
      <c r="C78" t="s">
        <v>433</v>
      </c>
      <c r="D78" t="s">
        <v>409</v>
      </c>
    </row>
    <row r="79" spans="1:4" x14ac:dyDescent="0.2">
      <c r="A79" t="s">
        <v>135</v>
      </c>
      <c r="B79" t="s">
        <v>136</v>
      </c>
      <c r="C79" t="s">
        <v>435</v>
      </c>
      <c r="D79" t="s">
        <v>535</v>
      </c>
    </row>
    <row r="80" spans="1:4" x14ac:dyDescent="0.2">
      <c r="A80" t="s">
        <v>745</v>
      </c>
      <c r="B80" t="s">
        <v>711</v>
      </c>
      <c r="C80" t="s">
        <v>433</v>
      </c>
      <c r="D80" t="s">
        <v>409</v>
      </c>
    </row>
    <row r="81" spans="1:4" x14ac:dyDescent="0.2">
      <c r="A81" t="s">
        <v>137</v>
      </c>
      <c r="B81" t="s">
        <v>138</v>
      </c>
      <c r="C81" t="s">
        <v>435</v>
      </c>
      <c r="D81" t="s">
        <v>430</v>
      </c>
    </row>
    <row r="82" spans="1:4" x14ac:dyDescent="0.2">
      <c r="A82" t="s">
        <v>746</v>
      </c>
      <c r="B82" t="s">
        <v>712</v>
      </c>
      <c r="C82" t="s">
        <v>436</v>
      </c>
      <c r="D82" t="s">
        <v>409</v>
      </c>
    </row>
    <row r="83" spans="1:4" x14ac:dyDescent="0.2">
      <c r="A83" t="s">
        <v>139</v>
      </c>
      <c r="B83" t="s">
        <v>140</v>
      </c>
      <c r="C83" t="s">
        <v>435</v>
      </c>
      <c r="D83" t="s">
        <v>429</v>
      </c>
    </row>
    <row r="84" spans="1:4" x14ac:dyDescent="0.2">
      <c r="A84" t="s">
        <v>747</v>
      </c>
      <c r="B84" t="s">
        <v>713</v>
      </c>
      <c r="C84" t="s">
        <v>436</v>
      </c>
      <c r="D84" t="s">
        <v>409</v>
      </c>
    </row>
    <row r="85" spans="1:4" x14ac:dyDescent="0.2">
      <c r="A85" t="s">
        <v>141</v>
      </c>
      <c r="B85" t="s">
        <v>142</v>
      </c>
      <c r="C85" t="s">
        <v>435</v>
      </c>
      <c r="D85" t="s">
        <v>429</v>
      </c>
    </row>
    <row r="86" spans="1:4" x14ac:dyDescent="0.2">
      <c r="A86" t="s">
        <v>143</v>
      </c>
      <c r="B86" t="s">
        <v>144</v>
      </c>
      <c r="C86" t="s">
        <v>433</v>
      </c>
      <c r="D86" t="s">
        <v>430</v>
      </c>
    </row>
    <row r="87" spans="1:4" x14ac:dyDescent="0.2">
      <c r="A87" t="s">
        <v>145</v>
      </c>
      <c r="B87" t="s">
        <v>146</v>
      </c>
      <c r="C87" t="s">
        <v>435</v>
      </c>
      <c r="D87" t="s">
        <v>429</v>
      </c>
    </row>
    <row r="88" spans="1:4" x14ac:dyDescent="0.2">
      <c r="A88" t="s">
        <v>147</v>
      </c>
      <c r="B88" t="s">
        <v>148</v>
      </c>
      <c r="C88" t="s">
        <v>433</v>
      </c>
      <c r="D88" t="s">
        <v>409</v>
      </c>
    </row>
    <row r="89" spans="1:4" x14ac:dyDescent="0.2">
      <c r="A89" t="s">
        <v>149</v>
      </c>
      <c r="B89" t="s">
        <v>150</v>
      </c>
      <c r="C89" t="s">
        <v>436</v>
      </c>
      <c r="D89" t="s">
        <v>430</v>
      </c>
    </row>
    <row r="90" spans="1:4" x14ac:dyDescent="0.2">
      <c r="A90" t="s">
        <v>748</v>
      </c>
      <c r="B90" t="s">
        <v>714</v>
      </c>
      <c r="C90" t="s">
        <v>433</v>
      </c>
      <c r="D90" t="s">
        <v>409</v>
      </c>
    </row>
    <row r="91" spans="1:4" x14ac:dyDescent="0.2">
      <c r="A91" t="s">
        <v>151</v>
      </c>
      <c r="B91" t="s">
        <v>152</v>
      </c>
      <c r="C91" t="s">
        <v>431</v>
      </c>
      <c r="D91" t="s">
        <v>430</v>
      </c>
    </row>
    <row r="92" spans="1:4" x14ac:dyDescent="0.2">
      <c r="A92" t="s">
        <v>153</v>
      </c>
      <c r="B92" t="s">
        <v>154</v>
      </c>
      <c r="C92" t="s">
        <v>433</v>
      </c>
      <c r="D92" t="s">
        <v>409</v>
      </c>
    </row>
    <row r="93" spans="1:4" x14ac:dyDescent="0.2">
      <c r="A93" t="s">
        <v>749</v>
      </c>
      <c r="B93" t="s">
        <v>155</v>
      </c>
      <c r="C93" t="s">
        <v>434</v>
      </c>
      <c r="D93" t="s">
        <v>430</v>
      </c>
    </row>
    <row r="94" spans="1:4" x14ac:dyDescent="0.2">
      <c r="A94" t="s">
        <v>156</v>
      </c>
      <c r="B94" t="s">
        <v>157</v>
      </c>
      <c r="C94" t="s">
        <v>434</v>
      </c>
      <c r="D94" t="s">
        <v>430</v>
      </c>
    </row>
    <row r="95" spans="1:4" x14ac:dyDescent="0.2">
      <c r="A95" t="s">
        <v>158</v>
      </c>
      <c r="B95" t="s">
        <v>159</v>
      </c>
      <c r="C95" t="s">
        <v>433</v>
      </c>
      <c r="D95" t="s">
        <v>409</v>
      </c>
    </row>
    <row r="96" spans="1:4" x14ac:dyDescent="0.2">
      <c r="A96" t="s">
        <v>160</v>
      </c>
      <c r="B96" t="s">
        <v>161</v>
      </c>
      <c r="C96" t="s">
        <v>434</v>
      </c>
      <c r="D96" t="s">
        <v>409</v>
      </c>
    </row>
    <row r="97" spans="1:4" x14ac:dyDescent="0.2">
      <c r="A97" t="s">
        <v>162</v>
      </c>
      <c r="B97" t="s">
        <v>163</v>
      </c>
      <c r="C97" t="s">
        <v>433</v>
      </c>
      <c r="D97" t="s">
        <v>409</v>
      </c>
    </row>
    <row r="98" spans="1:4" x14ac:dyDescent="0.2">
      <c r="A98" t="s">
        <v>164</v>
      </c>
      <c r="B98" t="s">
        <v>165</v>
      </c>
      <c r="C98" t="s">
        <v>435</v>
      </c>
      <c r="D98" t="s">
        <v>430</v>
      </c>
    </row>
    <row r="99" spans="1:4" x14ac:dyDescent="0.2">
      <c r="A99" t="s">
        <v>166</v>
      </c>
      <c r="B99" t="s">
        <v>167</v>
      </c>
      <c r="C99" t="s">
        <v>434</v>
      </c>
      <c r="D99" t="s">
        <v>430</v>
      </c>
    </row>
    <row r="100" spans="1:4" x14ac:dyDescent="0.2">
      <c r="A100" t="s">
        <v>168</v>
      </c>
      <c r="B100" t="s">
        <v>169</v>
      </c>
      <c r="C100" t="s">
        <v>436</v>
      </c>
      <c r="D100" t="s">
        <v>409</v>
      </c>
    </row>
    <row r="101" spans="1:4" x14ac:dyDescent="0.2">
      <c r="A101" t="s">
        <v>170</v>
      </c>
      <c r="B101" t="s">
        <v>171</v>
      </c>
      <c r="C101" t="s">
        <v>433</v>
      </c>
      <c r="D101" t="s">
        <v>430</v>
      </c>
    </row>
    <row r="102" spans="1:4" x14ac:dyDescent="0.2">
      <c r="A102" t="s">
        <v>172</v>
      </c>
      <c r="B102" t="s">
        <v>173</v>
      </c>
      <c r="C102" t="s">
        <v>432</v>
      </c>
      <c r="D102" t="s">
        <v>535</v>
      </c>
    </row>
    <row r="103" spans="1:4" x14ac:dyDescent="0.2">
      <c r="A103" t="s">
        <v>750</v>
      </c>
      <c r="B103" t="s">
        <v>174</v>
      </c>
      <c r="C103" t="s">
        <v>433</v>
      </c>
      <c r="D103" t="s">
        <v>429</v>
      </c>
    </row>
    <row r="104" spans="1:4" x14ac:dyDescent="0.2">
      <c r="A104" t="s">
        <v>175</v>
      </c>
      <c r="B104" t="s">
        <v>176</v>
      </c>
      <c r="C104" t="s">
        <v>436</v>
      </c>
      <c r="D104" t="s">
        <v>429</v>
      </c>
    </row>
    <row r="105" spans="1:4" x14ac:dyDescent="0.2">
      <c r="A105" t="s">
        <v>177</v>
      </c>
      <c r="B105" t="s">
        <v>178</v>
      </c>
      <c r="C105" t="s">
        <v>436</v>
      </c>
      <c r="D105" t="s">
        <v>429</v>
      </c>
    </row>
    <row r="106" spans="1:4" x14ac:dyDescent="0.2">
      <c r="A106" t="s">
        <v>751</v>
      </c>
      <c r="B106" t="s">
        <v>179</v>
      </c>
      <c r="C106" t="s">
        <v>435</v>
      </c>
      <c r="D106" t="s">
        <v>430</v>
      </c>
    </row>
    <row r="107" spans="1:4" x14ac:dyDescent="0.2">
      <c r="A107" t="s">
        <v>752</v>
      </c>
      <c r="B107" t="s">
        <v>180</v>
      </c>
      <c r="C107" t="s">
        <v>436</v>
      </c>
      <c r="D107" t="s">
        <v>409</v>
      </c>
    </row>
    <row r="108" spans="1:4" x14ac:dyDescent="0.2">
      <c r="A108" t="s">
        <v>181</v>
      </c>
      <c r="B108" t="s">
        <v>182</v>
      </c>
      <c r="C108" t="s">
        <v>434</v>
      </c>
      <c r="D108" t="s">
        <v>409</v>
      </c>
    </row>
    <row r="109" spans="1:4" x14ac:dyDescent="0.2">
      <c r="A109" t="s">
        <v>183</v>
      </c>
      <c r="B109" t="s">
        <v>184</v>
      </c>
      <c r="C109" t="s">
        <v>436</v>
      </c>
      <c r="D109" t="s">
        <v>429</v>
      </c>
    </row>
    <row r="110" spans="1:4" x14ac:dyDescent="0.2">
      <c r="A110" t="s">
        <v>185</v>
      </c>
      <c r="B110" t="s">
        <v>186</v>
      </c>
      <c r="C110" t="s">
        <v>434</v>
      </c>
      <c r="D110" t="s">
        <v>430</v>
      </c>
    </row>
    <row r="111" spans="1:4" x14ac:dyDescent="0.2">
      <c r="A111" t="s">
        <v>187</v>
      </c>
      <c r="B111" t="s">
        <v>188</v>
      </c>
      <c r="C111" t="s">
        <v>432</v>
      </c>
      <c r="D111" t="s">
        <v>429</v>
      </c>
    </row>
    <row r="112" spans="1:4" x14ac:dyDescent="0.2">
      <c r="A112" t="s">
        <v>189</v>
      </c>
      <c r="B112" t="s">
        <v>190</v>
      </c>
      <c r="C112" t="s">
        <v>434</v>
      </c>
      <c r="D112" t="s">
        <v>430</v>
      </c>
    </row>
    <row r="113" spans="1:4" x14ac:dyDescent="0.2">
      <c r="A113" t="s">
        <v>531</v>
      </c>
      <c r="B113" t="s">
        <v>191</v>
      </c>
      <c r="C113" t="s">
        <v>435</v>
      </c>
      <c r="D113" t="s">
        <v>535</v>
      </c>
    </row>
    <row r="114" spans="1:4" x14ac:dyDescent="0.2">
      <c r="A114" t="s">
        <v>192</v>
      </c>
      <c r="B114" t="s">
        <v>193</v>
      </c>
      <c r="C114" t="s">
        <v>433</v>
      </c>
      <c r="D114" t="s">
        <v>409</v>
      </c>
    </row>
    <row r="115" spans="1:4" x14ac:dyDescent="0.2">
      <c r="A115" t="s">
        <v>194</v>
      </c>
      <c r="B115" t="s">
        <v>195</v>
      </c>
      <c r="C115" t="s">
        <v>431</v>
      </c>
      <c r="D115" t="s">
        <v>430</v>
      </c>
    </row>
    <row r="116" spans="1:4" x14ac:dyDescent="0.2">
      <c r="A116" t="s">
        <v>196</v>
      </c>
      <c r="B116" t="s">
        <v>197</v>
      </c>
      <c r="C116" t="s">
        <v>432</v>
      </c>
      <c r="D116" t="s">
        <v>429</v>
      </c>
    </row>
    <row r="117" spans="1:4" x14ac:dyDescent="0.2">
      <c r="A117" t="s">
        <v>198</v>
      </c>
      <c r="B117" t="s">
        <v>199</v>
      </c>
      <c r="C117" t="s">
        <v>433</v>
      </c>
      <c r="D117" t="s">
        <v>409</v>
      </c>
    </row>
    <row r="118" spans="1:4" x14ac:dyDescent="0.2">
      <c r="A118" t="s">
        <v>200</v>
      </c>
      <c r="B118" t="s">
        <v>201</v>
      </c>
      <c r="C118" t="s">
        <v>433</v>
      </c>
      <c r="D118" t="s">
        <v>409</v>
      </c>
    </row>
    <row r="119" spans="1:4" x14ac:dyDescent="0.2">
      <c r="A119" t="s">
        <v>202</v>
      </c>
      <c r="B119" t="s">
        <v>203</v>
      </c>
      <c r="C119" t="s">
        <v>433</v>
      </c>
      <c r="D119" t="s">
        <v>409</v>
      </c>
    </row>
    <row r="120" spans="1:4" x14ac:dyDescent="0.2">
      <c r="A120" t="s">
        <v>753</v>
      </c>
      <c r="B120" t="s">
        <v>715</v>
      </c>
      <c r="C120" t="s">
        <v>436</v>
      </c>
      <c r="D120" t="s">
        <v>409</v>
      </c>
    </row>
    <row r="121" spans="1:4" x14ac:dyDescent="0.2">
      <c r="A121" t="s">
        <v>754</v>
      </c>
      <c r="B121" t="s">
        <v>716</v>
      </c>
      <c r="C121" t="s">
        <v>435</v>
      </c>
      <c r="D121" t="s">
        <v>409</v>
      </c>
    </row>
    <row r="122" spans="1:4" x14ac:dyDescent="0.2">
      <c r="A122" t="s">
        <v>204</v>
      </c>
      <c r="B122" t="s">
        <v>205</v>
      </c>
      <c r="C122" t="s">
        <v>434</v>
      </c>
      <c r="D122" t="s">
        <v>430</v>
      </c>
    </row>
    <row r="123" spans="1:4" x14ac:dyDescent="0.2">
      <c r="A123" t="s">
        <v>755</v>
      </c>
      <c r="B123" t="s">
        <v>717</v>
      </c>
      <c r="C123" t="s">
        <v>433</v>
      </c>
      <c r="D123" t="s">
        <v>409</v>
      </c>
    </row>
    <row r="124" spans="1:4" x14ac:dyDescent="0.2">
      <c r="A124" t="s">
        <v>532</v>
      </c>
      <c r="B124" t="s">
        <v>206</v>
      </c>
      <c r="C124" t="s">
        <v>433</v>
      </c>
      <c r="D124" t="s">
        <v>430</v>
      </c>
    </row>
    <row r="125" spans="1:4" x14ac:dyDescent="0.2">
      <c r="A125" t="s">
        <v>207</v>
      </c>
      <c r="B125" t="s">
        <v>208</v>
      </c>
      <c r="C125" t="s">
        <v>432</v>
      </c>
      <c r="D125" t="s">
        <v>429</v>
      </c>
    </row>
    <row r="126" spans="1:4" x14ac:dyDescent="0.2">
      <c r="A126" t="s">
        <v>209</v>
      </c>
      <c r="B126" t="s">
        <v>210</v>
      </c>
      <c r="C126" t="s">
        <v>431</v>
      </c>
      <c r="D126" t="s">
        <v>429</v>
      </c>
    </row>
    <row r="127" spans="1:4" x14ac:dyDescent="0.2">
      <c r="A127" t="s">
        <v>211</v>
      </c>
      <c r="B127" t="s">
        <v>212</v>
      </c>
      <c r="C127" t="s">
        <v>435</v>
      </c>
      <c r="D127" t="s">
        <v>430</v>
      </c>
    </row>
    <row r="128" spans="1:4" x14ac:dyDescent="0.2">
      <c r="A128" t="s">
        <v>213</v>
      </c>
      <c r="B128" t="s">
        <v>214</v>
      </c>
      <c r="C128" t="s">
        <v>436</v>
      </c>
      <c r="D128" t="s">
        <v>429</v>
      </c>
    </row>
    <row r="129" spans="1:4" x14ac:dyDescent="0.2">
      <c r="A129" t="s">
        <v>215</v>
      </c>
      <c r="B129" t="s">
        <v>216</v>
      </c>
      <c r="C129" t="s">
        <v>433</v>
      </c>
      <c r="D129" t="s">
        <v>430</v>
      </c>
    </row>
    <row r="130" spans="1:4" x14ac:dyDescent="0.2">
      <c r="A130" t="s">
        <v>217</v>
      </c>
      <c r="B130" t="s">
        <v>218</v>
      </c>
      <c r="C130" t="s">
        <v>432</v>
      </c>
      <c r="D130" t="s">
        <v>429</v>
      </c>
    </row>
    <row r="131" spans="1:4" x14ac:dyDescent="0.2">
      <c r="A131" t="s">
        <v>219</v>
      </c>
      <c r="B131" t="s">
        <v>220</v>
      </c>
      <c r="C131" t="s">
        <v>434</v>
      </c>
      <c r="D131" t="s">
        <v>409</v>
      </c>
    </row>
    <row r="132" spans="1:4" x14ac:dyDescent="0.2">
      <c r="A132" t="s">
        <v>221</v>
      </c>
      <c r="B132" t="s">
        <v>222</v>
      </c>
      <c r="C132" t="s">
        <v>436</v>
      </c>
      <c r="D132" t="s">
        <v>429</v>
      </c>
    </row>
    <row r="133" spans="1:4" x14ac:dyDescent="0.2">
      <c r="A133" t="s">
        <v>223</v>
      </c>
      <c r="B133" t="s">
        <v>224</v>
      </c>
      <c r="C133" t="s">
        <v>433</v>
      </c>
      <c r="D133" t="s">
        <v>430</v>
      </c>
    </row>
    <row r="134" spans="1:4" x14ac:dyDescent="0.2">
      <c r="A134" t="s">
        <v>225</v>
      </c>
      <c r="B134" t="s">
        <v>226</v>
      </c>
      <c r="C134" t="s">
        <v>436</v>
      </c>
      <c r="D134" t="s">
        <v>430</v>
      </c>
    </row>
    <row r="135" spans="1:4" x14ac:dyDescent="0.2">
      <c r="A135" t="s">
        <v>756</v>
      </c>
      <c r="B135" t="s">
        <v>718</v>
      </c>
      <c r="C135" t="s">
        <v>436</v>
      </c>
      <c r="D135" t="s">
        <v>409</v>
      </c>
    </row>
    <row r="136" spans="1:4" x14ac:dyDescent="0.2">
      <c r="A136" t="s">
        <v>227</v>
      </c>
      <c r="B136" t="s">
        <v>228</v>
      </c>
      <c r="C136" t="s">
        <v>432</v>
      </c>
      <c r="D136" t="s">
        <v>429</v>
      </c>
    </row>
    <row r="137" spans="1:4" x14ac:dyDescent="0.2">
      <c r="A137" t="s">
        <v>229</v>
      </c>
      <c r="B137" t="s">
        <v>230</v>
      </c>
      <c r="C137" t="s">
        <v>432</v>
      </c>
      <c r="D137" t="s">
        <v>429</v>
      </c>
    </row>
    <row r="138" spans="1:4" x14ac:dyDescent="0.2">
      <c r="A138" t="s">
        <v>231</v>
      </c>
      <c r="B138" t="s">
        <v>232</v>
      </c>
      <c r="C138" t="s">
        <v>432</v>
      </c>
      <c r="D138" t="s">
        <v>430</v>
      </c>
    </row>
    <row r="139" spans="1:4" x14ac:dyDescent="0.2">
      <c r="A139" t="s">
        <v>233</v>
      </c>
      <c r="B139" t="s">
        <v>234</v>
      </c>
      <c r="C139" t="s">
        <v>432</v>
      </c>
      <c r="D139" t="s">
        <v>429</v>
      </c>
    </row>
    <row r="140" spans="1:4" x14ac:dyDescent="0.2">
      <c r="A140" t="s">
        <v>235</v>
      </c>
      <c r="B140" t="s">
        <v>236</v>
      </c>
      <c r="C140" t="s">
        <v>436</v>
      </c>
      <c r="D140" t="s">
        <v>430</v>
      </c>
    </row>
    <row r="141" spans="1:4" x14ac:dyDescent="0.2">
      <c r="A141" t="s">
        <v>237</v>
      </c>
      <c r="B141" t="s">
        <v>238</v>
      </c>
      <c r="C141" t="s">
        <v>432</v>
      </c>
      <c r="D141" t="s">
        <v>430</v>
      </c>
    </row>
    <row r="142" spans="1:4" x14ac:dyDescent="0.2">
      <c r="A142" t="s">
        <v>757</v>
      </c>
      <c r="B142" t="s">
        <v>719</v>
      </c>
      <c r="C142" t="s">
        <v>436</v>
      </c>
      <c r="D142" t="s">
        <v>409</v>
      </c>
    </row>
    <row r="143" spans="1:4" x14ac:dyDescent="0.2">
      <c r="A143" t="s">
        <v>239</v>
      </c>
      <c r="B143" t="s">
        <v>240</v>
      </c>
      <c r="C143" t="s">
        <v>432</v>
      </c>
      <c r="D143" t="s">
        <v>429</v>
      </c>
    </row>
    <row r="144" spans="1:4" x14ac:dyDescent="0.2">
      <c r="A144" t="s">
        <v>241</v>
      </c>
      <c r="B144" t="s">
        <v>242</v>
      </c>
      <c r="C144" t="s">
        <v>432</v>
      </c>
      <c r="D144" t="s">
        <v>535</v>
      </c>
    </row>
    <row r="145" spans="1:4" x14ac:dyDescent="0.2">
      <c r="A145" t="s">
        <v>243</v>
      </c>
      <c r="B145" t="s">
        <v>244</v>
      </c>
      <c r="C145" t="s">
        <v>435</v>
      </c>
      <c r="D145" t="s">
        <v>429</v>
      </c>
    </row>
    <row r="146" spans="1:4" x14ac:dyDescent="0.2">
      <c r="A146" t="s">
        <v>245</v>
      </c>
      <c r="B146" t="s">
        <v>246</v>
      </c>
      <c r="C146" t="s">
        <v>433</v>
      </c>
      <c r="D146" t="s">
        <v>409</v>
      </c>
    </row>
    <row r="147" spans="1:4" x14ac:dyDescent="0.2">
      <c r="A147" t="s">
        <v>247</v>
      </c>
      <c r="B147" t="s">
        <v>248</v>
      </c>
      <c r="C147" t="s">
        <v>433</v>
      </c>
      <c r="D147" t="s">
        <v>409</v>
      </c>
    </row>
    <row r="148" spans="1:4" x14ac:dyDescent="0.2">
      <c r="A148" t="s">
        <v>249</v>
      </c>
      <c r="B148" t="s">
        <v>250</v>
      </c>
      <c r="C148" t="s">
        <v>431</v>
      </c>
      <c r="D148" t="s">
        <v>429</v>
      </c>
    </row>
    <row r="149" spans="1:4" x14ac:dyDescent="0.2">
      <c r="A149" t="s">
        <v>251</v>
      </c>
      <c r="B149" t="s">
        <v>252</v>
      </c>
      <c r="C149" t="s">
        <v>436</v>
      </c>
      <c r="D149" t="s">
        <v>430</v>
      </c>
    </row>
    <row r="150" spans="1:4" x14ac:dyDescent="0.2">
      <c r="A150" t="s">
        <v>253</v>
      </c>
      <c r="B150" t="s">
        <v>254</v>
      </c>
      <c r="C150" t="s">
        <v>436</v>
      </c>
      <c r="D150" t="s">
        <v>409</v>
      </c>
    </row>
    <row r="151" spans="1:4" x14ac:dyDescent="0.2">
      <c r="A151" t="s">
        <v>255</v>
      </c>
      <c r="B151" t="s">
        <v>256</v>
      </c>
      <c r="C151" t="s">
        <v>434</v>
      </c>
      <c r="D151" t="s">
        <v>409</v>
      </c>
    </row>
    <row r="152" spans="1:4" x14ac:dyDescent="0.2">
      <c r="A152" t="s">
        <v>257</v>
      </c>
      <c r="B152" t="s">
        <v>258</v>
      </c>
      <c r="C152" t="s">
        <v>431</v>
      </c>
      <c r="D152" t="s">
        <v>535</v>
      </c>
    </row>
    <row r="153" spans="1:4" x14ac:dyDescent="0.2">
      <c r="A153" t="s">
        <v>259</v>
      </c>
      <c r="B153" t="s">
        <v>260</v>
      </c>
      <c r="C153" t="s">
        <v>435</v>
      </c>
      <c r="D153" t="s">
        <v>430</v>
      </c>
    </row>
    <row r="154" spans="1:4" x14ac:dyDescent="0.2">
      <c r="A154" t="s">
        <v>261</v>
      </c>
      <c r="B154" t="s">
        <v>262</v>
      </c>
      <c r="C154" t="s">
        <v>435</v>
      </c>
      <c r="D154" t="s">
        <v>430</v>
      </c>
    </row>
    <row r="155" spans="1:4" x14ac:dyDescent="0.2">
      <c r="A155" t="s">
        <v>263</v>
      </c>
      <c r="B155" t="s">
        <v>264</v>
      </c>
      <c r="C155" t="s">
        <v>436</v>
      </c>
      <c r="D155" t="s">
        <v>430</v>
      </c>
    </row>
    <row r="156" spans="1:4" x14ac:dyDescent="0.2">
      <c r="A156" t="s">
        <v>265</v>
      </c>
      <c r="B156" t="s">
        <v>266</v>
      </c>
      <c r="C156" t="s">
        <v>436</v>
      </c>
      <c r="D156" t="s">
        <v>430</v>
      </c>
    </row>
    <row r="157" spans="1:4" x14ac:dyDescent="0.2">
      <c r="A157" t="s">
        <v>267</v>
      </c>
      <c r="B157" t="s">
        <v>268</v>
      </c>
      <c r="C157" t="s">
        <v>436</v>
      </c>
      <c r="D157" t="s">
        <v>535</v>
      </c>
    </row>
    <row r="158" spans="1:4" x14ac:dyDescent="0.2">
      <c r="A158" t="s">
        <v>269</v>
      </c>
      <c r="B158" t="s">
        <v>270</v>
      </c>
      <c r="C158" t="s">
        <v>433</v>
      </c>
      <c r="D158" t="s">
        <v>430</v>
      </c>
    </row>
    <row r="159" spans="1:4" x14ac:dyDescent="0.2">
      <c r="A159" t="s">
        <v>758</v>
      </c>
      <c r="B159" t="s">
        <v>720</v>
      </c>
      <c r="C159" t="s">
        <v>435</v>
      </c>
      <c r="D159" t="s">
        <v>409</v>
      </c>
    </row>
    <row r="160" spans="1:4" x14ac:dyDescent="0.2">
      <c r="A160" t="s">
        <v>759</v>
      </c>
      <c r="B160" t="s">
        <v>271</v>
      </c>
      <c r="C160" t="s">
        <v>436</v>
      </c>
      <c r="D160" t="s">
        <v>409</v>
      </c>
    </row>
    <row r="161" spans="1:4" x14ac:dyDescent="0.2">
      <c r="A161" t="s">
        <v>272</v>
      </c>
      <c r="B161" t="s">
        <v>273</v>
      </c>
      <c r="C161" t="s">
        <v>433</v>
      </c>
      <c r="D161" t="s">
        <v>409</v>
      </c>
    </row>
    <row r="162" spans="1:4" x14ac:dyDescent="0.2">
      <c r="A162" t="s">
        <v>274</v>
      </c>
      <c r="B162" t="s">
        <v>275</v>
      </c>
      <c r="C162" t="s">
        <v>435</v>
      </c>
      <c r="D162" t="s">
        <v>430</v>
      </c>
    </row>
    <row r="163" spans="1:4" x14ac:dyDescent="0.2">
      <c r="A163" t="s">
        <v>760</v>
      </c>
      <c r="B163" t="s">
        <v>721</v>
      </c>
      <c r="C163" t="s">
        <v>434</v>
      </c>
      <c r="D163" t="s">
        <v>409</v>
      </c>
    </row>
    <row r="164" spans="1:4" x14ac:dyDescent="0.2">
      <c r="A164" t="s">
        <v>761</v>
      </c>
      <c r="B164" t="s">
        <v>722</v>
      </c>
      <c r="C164" t="s">
        <v>436</v>
      </c>
      <c r="D164" t="s">
        <v>409</v>
      </c>
    </row>
    <row r="165" spans="1:4" x14ac:dyDescent="0.2">
      <c r="A165" t="s">
        <v>276</v>
      </c>
      <c r="B165" t="s">
        <v>277</v>
      </c>
      <c r="C165" t="s">
        <v>434</v>
      </c>
      <c r="D165" t="s">
        <v>409</v>
      </c>
    </row>
    <row r="166" spans="1:4" x14ac:dyDescent="0.2">
      <c r="A166" t="s">
        <v>278</v>
      </c>
      <c r="B166" t="s">
        <v>279</v>
      </c>
      <c r="C166" t="s">
        <v>433</v>
      </c>
      <c r="D166" t="s">
        <v>430</v>
      </c>
    </row>
    <row r="167" spans="1:4" x14ac:dyDescent="0.2">
      <c r="A167" t="s">
        <v>280</v>
      </c>
      <c r="B167" t="s">
        <v>281</v>
      </c>
      <c r="C167" t="s">
        <v>433</v>
      </c>
      <c r="D167" t="s">
        <v>430</v>
      </c>
    </row>
    <row r="168" spans="1:4" x14ac:dyDescent="0.2">
      <c r="A168" t="s">
        <v>282</v>
      </c>
      <c r="B168" t="s">
        <v>283</v>
      </c>
      <c r="C168" t="s">
        <v>432</v>
      </c>
      <c r="D168" t="s">
        <v>429</v>
      </c>
    </row>
    <row r="169" spans="1:4" x14ac:dyDescent="0.2">
      <c r="A169" t="s">
        <v>284</v>
      </c>
      <c r="B169" t="s">
        <v>285</v>
      </c>
      <c r="C169" t="s">
        <v>434</v>
      </c>
      <c r="D169" t="s">
        <v>409</v>
      </c>
    </row>
    <row r="170" spans="1:4" x14ac:dyDescent="0.2">
      <c r="A170" t="s">
        <v>286</v>
      </c>
      <c r="B170" t="s">
        <v>287</v>
      </c>
      <c r="C170" t="s">
        <v>432</v>
      </c>
      <c r="D170" t="s">
        <v>429</v>
      </c>
    </row>
    <row r="171" spans="1:4" x14ac:dyDescent="0.2">
      <c r="A171" t="s">
        <v>288</v>
      </c>
      <c r="B171" t="s">
        <v>289</v>
      </c>
      <c r="C171" t="s">
        <v>432</v>
      </c>
      <c r="D171" t="s">
        <v>429</v>
      </c>
    </row>
    <row r="172" spans="1:4" x14ac:dyDescent="0.2">
      <c r="A172" t="s">
        <v>290</v>
      </c>
      <c r="B172" t="s">
        <v>291</v>
      </c>
      <c r="C172" t="s">
        <v>436</v>
      </c>
      <c r="D172" t="s">
        <v>409</v>
      </c>
    </row>
    <row r="173" spans="1:4" x14ac:dyDescent="0.2">
      <c r="A173" t="s">
        <v>292</v>
      </c>
      <c r="B173" t="s">
        <v>293</v>
      </c>
      <c r="C173" t="s">
        <v>436</v>
      </c>
      <c r="D173" t="s">
        <v>429</v>
      </c>
    </row>
    <row r="174" spans="1:4" x14ac:dyDescent="0.2">
      <c r="A174" t="s">
        <v>294</v>
      </c>
      <c r="B174" t="s">
        <v>295</v>
      </c>
      <c r="C174" t="s">
        <v>432</v>
      </c>
      <c r="D174" t="s">
        <v>429</v>
      </c>
    </row>
    <row r="175" spans="1:4" x14ac:dyDescent="0.2">
      <c r="A175" t="s">
        <v>296</v>
      </c>
      <c r="B175" t="s">
        <v>297</v>
      </c>
      <c r="C175" t="s">
        <v>435</v>
      </c>
      <c r="D175" t="s">
        <v>430</v>
      </c>
    </row>
    <row r="176" spans="1:4" x14ac:dyDescent="0.2">
      <c r="A176" t="s">
        <v>762</v>
      </c>
      <c r="B176" t="s">
        <v>723</v>
      </c>
      <c r="C176" t="s">
        <v>433</v>
      </c>
      <c r="D176" t="s">
        <v>409</v>
      </c>
    </row>
    <row r="177" spans="1:4" x14ac:dyDescent="0.2">
      <c r="A177" t="s">
        <v>298</v>
      </c>
      <c r="B177" t="s">
        <v>299</v>
      </c>
      <c r="C177" t="s">
        <v>432</v>
      </c>
      <c r="D177" t="s">
        <v>429</v>
      </c>
    </row>
    <row r="178" spans="1:4" x14ac:dyDescent="0.2">
      <c r="A178" t="s">
        <v>300</v>
      </c>
      <c r="B178" t="s">
        <v>301</v>
      </c>
      <c r="C178" t="s">
        <v>433</v>
      </c>
      <c r="D178" t="s">
        <v>430</v>
      </c>
    </row>
    <row r="179" spans="1:4" x14ac:dyDescent="0.2">
      <c r="A179" t="s">
        <v>302</v>
      </c>
      <c r="B179" t="s">
        <v>303</v>
      </c>
      <c r="C179" t="s">
        <v>432</v>
      </c>
      <c r="D179" t="s">
        <v>429</v>
      </c>
    </row>
    <row r="180" spans="1:4" x14ac:dyDescent="0.2">
      <c r="A180" t="s">
        <v>776</v>
      </c>
      <c r="B180" t="s">
        <v>304</v>
      </c>
      <c r="C180" t="s">
        <v>432</v>
      </c>
      <c r="D180" t="s">
        <v>429</v>
      </c>
    </row>
    <row r="181" spans="1:4" x14ac:dyDescent="0.2">
      <c r="A181" t="s">
        <v>305</v>
      </c>
      <c r="B181" t="s">
        <v>306</v>
      </c>
      <c r="C181" t="s">
        <v>435</v>
      </c>
      <c r="D181" t="s">
        <v>430</v>
      </c>
    </row>
    <row r="182" spans="1:4" x14ac:dyDescent="0.2">
      <c r="A182" t="s">
        <v>763</v>
      </c>
      <c r="B182" t="s">
        <v>307</v>
      </c>
      <c r="C182" t="s">
        <v>433</v>
      </c>
      <c r="D182" t="s">
        <v>409</v>
      </c>
    </row>
    <row r="183" spans="1:4" x14ac:dyDescent="0.2">
      <c r="A183" t="s">
        <v>308</v>
      </c>
      <c r="B183" t="s">
        <v>309</v>
      </c>
      <c r="C183" t="s">
        <v>433</v>
      </c>
      <c r="D183" t="s">
        <v>409</v>
      </c>
    </row>
    <row r="184" spans="1:4" x14ac:dyDescent="0.2">
      <c r="A184" t="s">
        <v>310</v>
      </c>
      <c r="B184" t="s">
        <v>311</v>
      </c>
      <c r="C184" t="s">
        <v>433</v>
      </c>
      <c r="D184" t="s">
        <v>409</v>
      </c>
    </row>
    <row r="185" spans="1:4" x14ac:dyDescent="0.2">
      <c r="A185" t="s">
        <v>312</v>
      </c>
      <c r="B185" t="s">
        <v>313</v>
      </c>
      <c r="C185" t="s">
        <v>432</v>
      </c>
      <c r="D185" t="s">
        <v>430</v>
      </c>
    </row>
    <row r="186" spans="1:4" x14ac:dyDescent="0.2">
      <c r="A186" t="s">
        <v>764</v>
      </c>
      <c r="B186" t="s">
        <v>724</v>
      </c>
      <c r="C186" t="s">
        <v>435</v>
      </c>
      <c r="D186" t="s">
        <v>409</v>
      </c>
    </row>
    <row r="187" spans="1:4" x14ac:dyDescent="0.2">
      <c r="A187" t="s">
        <v>314</v>
      </c>
      <c r="B187" t="s">
        <v>315</v>
      </c>
      <c r="C187" t="s">
        <v>432</v>
      </c>
      <c r="D187" t="s">
        <v>430</v>
      </c>
    </row>
    <row r="188" spans="1:4" x14ac:dyDescent="0.2">
      <c r="A188" t="s">
        <v>765</v>
      </c>
      <c r="B188" t="s">
        <v>316</v>
      </c>
      <c r="C188" t="s">
        <v>434</v>
      </c>
      <c r="D188" t="s">
        <v>429</v>
      </c>
    </row>
    <row r="189" spans="1:4" x14ac:dyDescent="0.2">
      <c r="A189" t="s">
        <v>766</v>
      </c>
      <c r="B189" t="s">
        <v>725</v>
      </c>
      <c r="C189" t="s">
        <v>435</v>
      </c>
      <c r="D189" t="s">
        <v>409</v>
      </c>
    </row>
    <row r="190" spans="1:4" x14ac:dyDescent="0.2">
      <c r="A190" t="s">
        <v>317</v>
      </c>
      <c r="B190" t="s">
        <v>318</v>
      </c>
      <c r="C190" t="s">
        <v>432</v>
      </c>
      <c r="D190" t="s">
        <v>429</v>
      </c>
    </row>
    <row r="191" spans="1:4" x14ac:dyDescent="0.2">
      <c r="A191" t="s">
        <v>319</v>
      </c>
      <c r="B191" t="s">
        <v>320</v>
      </c>
      <c r="C191" t="s">
        <v>432</v>
      </c>
      <c r="D191" t="s">
        <v>429</v>
      </c>
    </row>
    <row r="192" spans="1:4" x14ac:dyDescent="0.2">
      <c r="A192" t="s">
        <v>321</v>
      </c>
      <c r="B192" t="s">
        <v>322</v>
      </c>
      <c r="C192" t="s">
        <v>436</v>
      </c>
      <c r="D192" t="s">
        <v>430</v>
      </c>
    </row>
    <row r="193" spans="1:4" x14ac:dyDescent="0.2">
      <c r="A193" t="s">
        <v>323</v>
      </c>
      <c r="B193" t="s">
        <v>324</v>
      </c>
      <c r="C193" t="s">
        <v>433</v>
      </c>
      <c r="D193" t="s">
        <v>429</v>
      </c>
    </row>
    <row r="194" spans="1:4" x14ac:dyDescent="0.2">
      <c r="A194" t="s">
        <v>325</v>
      </c>
      <c r="B194" t="s">
        <v>326</v>
      </c>
      <c r="C194" t="s">
        <v>433</v>
      </c>
      <c r="D194" t="s">
        <v>430</v>
      </c>
    </row>
    <row r="195" spans="1:4" x14ac:dyDescent="0.2">
      <c r="A195" t="s">
        <v>327</v>
      </c>
      <c r="B195" t="s">
        <v>328</v>
      </c>
      <c r="C195" t="s">
        <v>436</v>
      </c>
      <c r="D195" t="s">
        <v>535</v>
      </c>
    </row>
    <row r="196" spans="1:4" x14ac:dyDescent="0.2">
      <c r="A196" t="s">
        <v>329</v>
      </c>
      <c r="B196" t="s">
        <v>330</v>
      </c>
      <c r="C196" t="s">
        <v>436</v>
      </c>
      <c r="D196" t="s">
        <v>429</v>
      </c>
    </row>
    <row r="197" spans="1:4" x14ac:dyDescent="0.2">
      <c r="A197" t="s">
        <v>331</v>
      </c>
      <c r="B197" t="s">
        <v>332</v>
      </c>
      <c r="C197" t="s">
        <v>435</v>
      </c>
      <c r="D197" t="s">
        <v>430</v>
      </c>
    </row>
    <row r="198" spans="1:4" x14ac:dyDescent="0.2">
      <c r="A198" t="s">
        <v>333</v>
      </c>
      <c r="B198" t="s">
        <v>334</v>
      </c>
      <c r="C198" t="s">
        <v>434</v>
      </c>
      <c r="D198" t="s">
        <v>430</v>
      </c>
    </row>
    <row r="199" spans="1:4" x14ac:dyDescent="0.2">
      <c r="A199" t="s">
        <v>777</v>
      </c>
      <c r="B199" t="s">
        <v>335</v>
      </c>
      <c r="C199" t="s">
        <v>433</v>
      </c>
      <c r="D199" t="s">
        <v>430</v>
      </c>
    </row>
    <row r="200" spans="1:4" x14ac:dyDescent="0.2">
      <c r="A200" t="s">
        <v>336</v>
      </c>
      <c r="B200" t="s">
        <v>337</v>
      </c>
      <c r="C200" t="s">
        <v>436</v>
      </c>
      <c r="D200" t="s">
        <v>429</v>
      </c>
    </row>
    <row r="201" spans="1:4" x14ac:dyDescent="0.2">
      <c r="A201" t="s">
        <v>767</v>
      </c>
      <c r="B201" t="s">
        <v>726</v>
      </c>
      <c r="C201" t="s">
        <v>436</v>
      </c>
      <c r="D201" t="s">
        <v>409</v>
      </c>
    </row>
    <row r="202" spans="1:4" x14ac:dyDescent="0.2">
      <c r="A202" t="s">
        <v>338</v>
      </c>
      <c r="B202" t="s">
        <v>339</v>
      </c>
      <c r="C202" t="s">
        <v>432</v>
      </c>
      <c r="D202" t="s">
        <v>429</v>
      </c>
    </row>
    <row r="203" spans="1:4" x14ac:dyDescent="0.2">
      <c r="A203" t="s">
        <v>340</v>
      </c>
      <c r="B203" t="s">
        <v>341</v>
      </c>
      <c r="C203" t="s">
        <v>432</v>
      </c>
      <c r="D203" t="s">
        <v>429</v>
      </c>
    </row>
    <row r="204" spans="1:4" x14ac:dyDescent="0.2">
      <c r="A204" t="s">
        <v>342</v>
      </c>
      <c r="B204" t="s">
        <v>343</v>
      </c>
      <c r="C204" t="s">
        <v>433</v>
      </c>
      <c r="D204" t="s">
        <v>430</v>
      </c>
    </row>
    <row r="205" spans="1:4" x14ac:dyDescent="0.2">
      <c r="A205" t="s">
        <v>344</v>
      </c>
      <c r="B205" t="s">
        <v>345</v>
      </c>
      <c r="C205" t="s">
        <v>435</v>
      </c>
      <c r="D205" t="s">
        <v>430</v>
      </c>
    </row>
    <row r="206" spans="1:4" x14ac:dyDescent="0.2">
      <c r="A206" t="s">
        <v>533</v>
      </c>
      <c r="B206" t="s">
        <v>346</v>
      </c>
      <c r="C206" t="s">
        <v>437</v>
      </c>
      <c r="D206" t="s">
        <v>409</v>
      </c>
    </row>
    <row r="207" spans="1:4" x14ac:dyDescent="0.2">
      <c r="A207" t="s">
        <v>347</v>
      </c>
      <c r="B207" t="s">
        <v>348</v>
      </c>
      <c r="C207" t="s">
        <v>433</v>
      </c>
      <c r="D207" t="s">
        <v>535</v>
      </c>
    </row>
    <row r="208" spans="1:4" x14ac:dyDescent="0.2">
      <c r="A208" t="s">
        <v>768</v>
      </c>
      <c r="B208" t="s">
        <v>349</v>
      </c>
      <c r="C208" t="s">
        <v>435</v>
      </c>
      <c r="D208" t="s">
        <v>535</v>
      </c>
    </row>
    <row r="209" spans="1:4" x14ac:dyDescent="0.2">
      <c r="A209" t="s">
        <v>769</v>
      </c>
      <c r="B209" t="s">
        <v>350</v>
      </c>
      <c r="C209" t="s">
        <v>435</v>
      </c>
      <c r="D209" t="s">
        <v>430</v>
      </c>
    </row>
    <row r="210" spans="1:4" x14ac:dyDescent="0.2">
      <c r="A210" t="s">
        <v>770</v>
      </c>
      <c r="B210" t="s">
        <v>727</v>
      </c>
      <c r="C210" t="s">
        <v>435</v>
      </c>
      <c r="D210" t="s">
        <v>409</v>
      </c>
    </row>
    <row r="211" spans="1:4" x14ac:dyDescent="0.2">
      <c r="A211" t="s">
        <v>771</v>
      </c>
      <c r="B211" t="s">
        <v>728</v>
      </c>
      <c r="C211" t="s">
        <v>435</v>
      </c>
      <c r="D211" t="s">
        <v>409</v>
      </c>
    </row>
    <row r="212" spans="1:4" x14ac:dyDescent="0.2">
      <c r="A212" t="s">
        <v>534</v>
      </c>
      <c r="B212" t="s">
        <v>351</v>
      </c>
      <c r="C212" t="s">
        <v>436</v>
      </c>
      <c r="D212" t="s">
        <v>430</v>
      </c>
    </row>
    <row r="213" spans="1:4" x14ac:dyDescent="0.2">
      <c r="A213" t="s">
        <v>352</v>
      </c>
      <c r="B213" t="s">
        <v>353</v>
      </c>
      <c r="C213" t="s">
        <v>436</v>
      </c>
      <c r="D213" t="s">
        <v>429</v>
      </c>
    </row>
    <row r="214" spans="1:4" x14ac:dyDescent="0.2">
      <c r="A214" t="s">
        <v>354</v>
      </c>
      <c r="B214" t="s">
        <v>355</v>
      </c>
      <c r="C214" t="s">
        <v>436</v>
      </c>
      <c r="D214" t="s">
        <v>429</v>
      </c>
    </row>
    <row r="215" spans="1:4" x14ac:dyDescent="0.2">
      <c r="A215" t="s">
        <v>772</v>
      </c>
      <c r="B215" t="s">
        <v>729</v>
      </c>
      <c r="C215" t="s">
        <v>433</v>
      </c>
      <c r="D215" t="s">
        <v>429</v>
      </c>
    </row>
    <row r="216" spans="1:4" x14ac:dyDescent="0.2">
      <c r="A216" t="s">
        <v>773</v>
      </c>
      <c r="B216" t="s">
        <v>356</v>
      </c>
      <c r="C216" t="s">
        <v>434</v>
      </c>
      <c r="D216" t="s">
        <v>429</v>
      </c>
    </row>
    <row r="217" spans="1:4" x14ac:dyDescent="0.2">
      <c r="A217" t="s">
        <v>357</v>
      </c>
      <c r="B217" t="s">
        <v>358</v>
      </c>
      <c r="C217" t="s">
        <v>432</v>
      </c>
      <c r="D217" t="s">
        <v>430</v>
      </c>
    </row>
    <row r="218" spans="1:4" x14ac:dyDescent="0.2">
      <c r="A218" t="s">
        <v>359</v>
      </c>
      <c r="B218" t="s">
        <v>360</v>
      </c>
      <c r="C218" t="s">
        <v>432</v>
      </c>
      <c r="D218" t="s">
        <v>429</v>
      </c>
    </row>
    <row r="219" spans="1:4" x14ac:dyDescent="0.2">
      <c r="A219" t="s">
        <v>361</v>
      </c>
      <c r="B219" t="s">
        <v>362</v>
      </c>
      <c r="C219" t="s">
        <v>432</v>
      </c>
      <c r="D219" t="s">
        <v>535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3D5BD9-BB21-044F-91B6-B456B0C990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Landing</vt:lpstr>
      <vt:lpstr>Dashboard</vt:lpstr>
      <vt:lpstr>Data Dictionary</vt:lpstr>
      <vt:lpstr>Compound Alert</vt:lpstr>
      <vt:lpstr>Health</vt:lpstr>
      <vt:lpstr>Food</vt:lpstr>
      <vt:lpstr>Macro</vt:lpstr>
      <vt:lpstr>Socioeconomic</vt:lpstr>
      <vt:lpstr>Natural Hazard</vt:lpstr>
      <vt:lpstr>Conflict</vt:lpstr>
      <vt:lpstr>Regional Sumaries</vt:lpstr>
      <vt:lpstr>Parameters</vt:lpstr>
      <vt:lpstr>Data Reliability</vt:lpstr>
      <vt:lpstr>Lookup</vt:lpstr>
      <vt:lpstr>Conflict!conflict_and_fragility_1</vt:lpstr>
      <vt:lpstr>Food!food_security_1</vt:lpstr>
      <vt:lpstr>Health!health_1</vt:lpstr>
      <vt:lpstr>'Data Dictionary'!indicators_list</vt:lpstr>
      <vt:lpstr>Macro!macro_fiscal_1</vt:lpstr>
      <vt:lpstr>'Natural Hazard'!natural_hazard_1</vt:lpstr>
      <vt:lpstr>'Data Reliability'!reliabilitysheet_1</vt:lpstr>
      <vt:lpstr>Socioeconomic!socioeconomic_vulnerability_1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Notkin, Benjamin</cp:lastModifiedBy>
  <dcterms:created xsi:type="dcterms:W3CDTF">2021-03-11T13:03:26Z</dcterms:created>
  <dcterms:modified xsi:type="dcterms:W3CDTF">2023-06-27T09:35:22Z</dcterms:modified>
</cp:coreProperties>
</file>